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729"/>
  <workbookPr autoCompressPictures="0"/>
  <bookViews>
    <workbookView xWindow="80" yWindow="0" windowWidth="25980" windowHeight="16480" tabRatio="902"/>
  </bookViews>
  <sheets>
    <sheet name="KEY" sheetId="3" r:id="rId1"/>
    <sheet name="Scenario Comparisons" sheetId="50" r:id="rId2"/>
    <sheet name="Investment Handout" sheetId="51" r:id="rId3"/>
    <sheet name="CAPITAL COSTS (15 YEAR)" sheetId="45" r:id="rId4"/>
    <sheet name="CAPITAL COSTS (15 YR) Strategic" sheetId="54" r:id="rId5"/>
    <sheet name="CAPITAL COSTS (15 YEAR) (nogrv)" sheetId="47" r:id="rId6"/>
    <sheet name="CAPITAL COSTS 15 Yr stratgnogrv" sheetId="55" r:id="rId7"/>
    <sheet name="CAPITAL COSTS (3 YEAR)PRIORITY" sheetId="49" r:id="rId8"/>
    <sheet name="CAPITAL COSTS 15 Yr stratnomain" sheetId="56" r:id="rId9"/>
    <sheet name="MAINTENANCE PRIORITY" sheetId="16" r:id="rId10"/>
    <sheet name="Tax Formula" sheetId="21" r:id="rId11"/>
    <sheet name="Q &amp; A" sheetId="36" r:id="rId12"/>
    <sheet name="Guiding Principles" sheetId="23" r:id="rId13"/>
    <sheet name="HISTORY FILE-Categroy Type" sheetId="34" r:id="rId14"/>
    <sheet name="HISTORY FILE StateList" sheetId="9" r:id="rId15"/>
    <sheet name="$200,000 Budget Increase" sheetId="52" r:id="rId16"/>
    <sheet name="Sheet2" sheetId="53" r:id="rId17"/>
  </sheets>
  <definedNames>
    <definedName name="_xlnm._FilterDatabase" localSheetId="0" hidden="1">KEY!$D$5:$I$16</definedName>
    <definedName name="_xlnm.Print_Area" localSheetId="3">'CAPITAL COSTS (15 YEAR)'!$B$2:$BR$176</definedName>
    <definedName name="_xlnm.Print_Area" localSheetId="5">'CAPITAL COSTS (15 YEAR) (nogrv)'!$B$1:$BQ$173</definedName>
    <definedName name="_xlnm.Print_Area" localSheetId="4">'CAPITAL COSTS (15 YR) Strategic'!$C$3:$AA$156</definedName>
    <definedName name="_xlnm.Print_Area" localSheetId="7">'CAPITAL COSTS (3 YEAR)PRIORITY'!$B$1:$BQ$172</definedName>
    <definedName name="_xlnm.Print_Area" localSheetId="2">'Investment Handout'!$B$1:$L$394</definedName>
    <definedName name="_xlnm.Print_Area" localSheetId="0">KEY!$46:$58</definedName>
    <definedName name="_xlnm.Print_Area" localSheetId="9">'MAINTENANCE PRIORITY'!$C$1:$AO$127</definedName>
    <definedName name="_xlnm.Print_Area" localSheetId="1">'Scenario Comparisons'!$A$1:$M$62</definedName>
    <definedName name="_xlnm.Print_Titles" localSheetId="3">'CAPITAL COSTS (15 YEAR)'!$B:$AI,'CAPITAL COSTS (15 YEAR)'!$2:$4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O131" i="16" l="1"/>
  <c r="AO130" i="16"/>
  <c r="L56" i="50"/>
  <c r="L55" i="50"/>
  <c r="M57" i="50"/>
  <c r="M56" i="50"/>
  <c r="M55" i="50"/>
  <c r="G6" i="47"/>
  <c r="G7" i="47"/>
  <c r="G8" i="47"/>
  <c r="G9" i="47"/>
  <c r="G10" i="47"/>
  <c r="G11" i="47"/>
  <c r="G12" i="47"/>
  <c r="G13" i="47"/>
  <c r="G14" i="47"/>
  <c r="G15" i="47"/>
  <c r="G16" i="47"/>
  <c r="G17" i="47"/>
  <c r="G18" i="47"/>
  <c r="G19" i="47"/>
  <c r="G20" i="47"/>
  <c r="G21" i="47"/>
  <c r="G22" i="47"/>
  <c r="G23" i="47"/>
  <c r="G24" i="47"/>
  <c r="G25" i="47"/>
  <c r="G26" i="47"/>
  <c r="G27" i="47"/>
  <c r="G28" i="47"/>
  <c r="G29" i="47"/>
  <c r="G30" i="47"/>
  <c r="G31" i="47"/>
  <c r="G32" i="47"/>
  <c r="G33" i="47"/>
  <c r="G34" i="47"/>
  <c r="G35" i="47"/>
  <c r="G36" i="47"/>
  <c r="G37" i="47"/>
  <c r="G38" i="47"/>
  <c r="G39" i="47"/>
  <c r="G40" i="47"/>
  <c r="G41" i="47"/>
  <c r="G42" i="47"/>
  <c r="G43" i="47"/>
  <c r="G44" i="47"/>
  <c r="G45" i="47"/>
  <c r="G46" i="47"/>
  <c r="G47" i="47"/>
  <c r="G48" i="47"/>
  <c r="G49" i="47"/>
  <c r="G50" i="47"/>
  <c r="G51" i="47"/>
  <c r="G52" i="47"/>
  <c r="G53" i="47"/>
  <c r="G54" i="47"/>
  <c r="G55" i="47"/>
  <c r="G56" i="47"/>
  <c r="G57" i="47"/>
  <c r="G58" i="47"/>
  <c r="G59" i="47"/>
  <c r="G60" i="47"/>
  <c r="G61" i="47"/>
  <c r="G62" i="47"/>
  <c r="G63" i="47"/>
  <c r="G64" i="47"/>
  <c r="G65" i="47"/>
  <c r="G66" i="47"/>
  <c r="G67" i="47"/>
  <c r="G68" i="47"/>
  <c r="G69" i="47"/>
  <c r="G70" i="47"/>
  <c r="G71" i="47"/>
  <c r="G72" i="47"/>
  <c r="G73" i="47"/>
  <c r="G74" i="47"/>
  <c r="G75" i="47"/>
  <c r="G76" i="47"/>
  <c r="G77" i="47"/>
  <c r="G78" i="47"/>
  <c r="G79" i="47"/>
  <c r="G80" i="47"/>
  <c r="G81" i="47"/>
  <c r="G82" i="47"/>
  <c r="G83" i="47"/>
  <c r="G84" i="47"/>
  <c r="G85" i="47"/>
  <c r="G86" i="47"/>
  <c r="G87" i="47"/>
  <c r="G88" i="47"/>
  <c r="G89" i="47"/>
  <c r="G90" i="47"/>
  <c r="G91" i="47"/>
  <c r="G92" i="47"/>
  <c r="G93" i="47"/>
  <c r="G94" i="47"/>
  <c r="G95" i="47"/>
  <c r="G96" i="47"/>
  <c r="G97" i="47"/>
  <c r="G98" i="47"/>
  <c r="G99" i="47"/>
  <c r="G100" i="47"/>
  <c r="G101" i="47"/>
  <c r="G102" i="47"/>
  <c r="G103" i="47"/>
  <c r="G104" i="47"/>
  <c r="G105" i="47"/>
  <c r="G106" i="47"/>
  <c r="G107" i="47"/>
  <c r="G108" i="47"/>
  <c r="G109" i="47"/>
  <c r="G110" i="47"/>
  <c r="G111" i="47"/>
  <c r="G112" i="47"/>
  <c r="G113" i="47"/>
  <c r="G114" i="47"/>
  <c r="G115" i="47"/>
  <c r="G116" i="47"/>
  <c r="G117" i="47"/>
  <c r="G118" i="47"/>
  <c r="G119" i="47"/>
  <c r="G120" i="47"/>
  <c r="G121" i="47"/>
  <c r="G122" i="47"/>
  <c r="G123" i="47"/>
  <c r="G124" i="47"/>
  <c r="G125" i="47"/>
  <c r="G126" i="47"/>
  <c r="G127" i="47"/>
  <c r="G128" i="47"/>
  <c r="G129" i="47"/>
  <c r="G130" i="47"/>
  <c r="G131" i="47"/>
  <c r="G132" i="47"/>
  <c r="G133" i="47"/>
  <c r="G134" i="47"/>
  <c r="G135" i="47"/>
  <c r="G136" i="47"/>
  <c r="G5" i="47"/>
  <c r="G4" i="47"/>
  <c r="I33" i="50"/>
  <c r="I32" i="50"/>
  <c r="I24" i="50"/>
  <c r="I18" i="50"/>
  <c r="K19" i="50"/>
  <c r="M53" i="50"/>
  <c r="H38" i="50"/>
  <c r="M390" i="51"/>
  <c r="M388" i="51"/>
  <c r="M386" i="51"/>
  <c r="I139" i="51"/>
  <c r="I137" i="51"/>
  <c r="I135" i="51"/>
  <c r="I133" i="51"/>
  <c r="D4" i="50"/>
  <c r="H1" i="50"/>
  <c r="K4" i="50"/>
  <c r="D9" i="50"/>
  <c r="H7" i="50"/>
  <c r="K9" i="50"/>
  <c r="D15" i="50"/>
  <c r="H12" i="50"/>
  <c r="K15" i="50"/>
  <c r="D21" i="50"/>
  <c r="H18" i="50"/>
  <c r="D27" i="50"/>
  <c r="H24" i="50"/>
  <c r="K25" i="50"/>
  <c r="F32" i="50"/>
  <c r="F33" i="50"/>
  <c r="H31" i="50"/>
  <c r="K31" i="50"/>
  <c r="E32" i="50"/>
  <c r="E33" i="50"/>
  <c r="H32" i="50"/>
  <c r="K32" i="50"/>
  <c r="D32" i="50"/>
  <c r="D33" i="50"/>
  <c r="H33" i="50"/>
  <c r="K33" i="50"/>
  <c r="K34" i="50"/>
  <c r="L34" i="50"/>
  <c r="D28" i="50"/>
  <c r="D26" i="50"/>
  <c r="K382" i="51"/>
  <c r="K384" i="51"/>
  <c r="I179" i="51"/>
  <c r="I177" i="51"/>
  <c r="I175" i="51"/>
  <c r="I173" i="51"/>
  <c r="E68" i="50"/>
  <c r="T145" i="56"/>
  <c r="I52" i="50"/>
  <c r="JX224" i="56"/>
  <c r="JX223" i="56"/>
  <c r="JX221" i="56"/>
  <c r="JX219" i="56"/>
  <c r="JX218" i="56"/>
  <c r="JX217" i="56"/>
  <c r="JX216" i="56"/>
  <c r="JX215" i="56"/>
  <c r="JX214" i="56"/>
  <c r="JX213" i="56"/>
  <c r="JX207" i="56"/>
  <c r="JX206" i="56"/>
  <c r="JX205" i="56"/>
  <c r="JX204" i="56"/>
  <c r="JX203" i="56"/>
  <c r="JX202" i="56"/>
  <c r="JX200" i="56"/>
  <c r="JX199" i="56"/>
  <c r="JX196" i="56"/>
  <c r="JX192" i="56"/>
  <c r="JX191" i="56"/>
  <c r="JX190" i="56"/>
  <c r="JX187" i="56"/>
  <c r="JX186" i="56"/>
  <c r="JX185" i="56"/>
  <c r="JX184" i="56"/>
  <c r="JX180" i="56"/>
  <c r="JX178" i="56"/>
  <c r="JX177" i="56"/>
  <c r="JX176" i="56"/>
  <c r="JX175" i="56"/>
  <c r="JX173" i="56"/>
  <c r="JX171" i="56"/>
  <c r="JX170" i="56"/>
  <c r="JX169" i="56"/>
  <c r="JX168" i="56"/>
  <c r="JX167" i="56"/>
  <c r="JX165" i="56"/>
  <c r="JX163" i="56"/>
  <c r="JX162" i="56"/>
  <c r="JX155" i="56"/>
  <c r="JX147" i="56"/>
  <c r="JX146" i="56"/>
  <c r="JX145" i="56"/>
  <c r="AO5" i="56"/>
  <c r="AP5" i="56"/>
  <c r="AO6" i="56"/>
  <c r="AP6" i="56"/>
  <c r="AO7" i="56"/>
  <c r="AP7" i="56"/>
  <c r="AO8" i="56"/>
  <c r="AD8" i="56"/>
  <c r="AF8" i="56"/>
  <c r="AH8" i="56"/>
  <c r="AJ8" i="56"/>
  <c r="X8" i="56"/>
  <c r="U8" i="56"/>
  <c r="W8" i="56"/>
  <c r="Y8" i="56"/>
  <c r="Z8" i="56"/>
  <c r="AP8" i="56"/>
  <c r="AO9" i="56"/>
  <c r="AD9" i="56"/>
  <c r="AF9" i="56"/>
  <c r="AH9" i="56"/>
  <c r="AJ9" i="56"/>
  <c r="X9" i="56"/>
  <c r="U9" i="56"/>
  <c r="W9" i="56"/>
  <c r="Y9" i="56"/>
  <c r="Z9" i="56"/>
  <c r="AP9" i="56"/>
  <c r="I10" i="56"/>
  <c r="S10" i="56"/>
  <c r="AO10" i="56"/>
  <c r="AD10" i="56"/>
  <c r="AF10" i="56"/>
  <c r="AH10" i="56"/>
  <c r="AJ10" i="56"/>
  <c r="X10" i="56"/>
  <c r="U10" i="56"/>
  <c r="W10" i="56"/>
  <c r="Y10" i="56"/>
  <c r="Z10" i="56"/>
  <c r="AP10" i="56"/>
  <c r="T11" i="56"/>
  <c r="AO11" i="56"/>
  <c r="AD11" i="56"/>
  <c r="AF11" i="56"/>
  <c r="AH11" i="56"/>
  <c r="AJ11" i="56"/>
  <c r="X11" i="56"/>
  <c r="U11" i="56"/>
  <c r="W11" i="56"/>
  <c r="Y11" i="56"/>
  <c r="Z11" i="56"/>
  <c r="AP11" i="56"/>
  <c r="I12" i="56"/>
  <c r="S12" i="56"/>
  <c r="AO12" i="56"/>
  <c r="AD12" i="56"/>
  <c r="AF12" i="56"/>
  <c r="AH12" i="56"/>
  <c r="AJ12" i="56"/>
  <c r="X12" i="56"/>
  <c r="U12" i="56"/>
  <c r="W12" i="56"/>
  <c r="Y12" i="56"/>
  <c r="Z12" i="56"/>
  <c r="AP12" i="56"/>
  <c r="T13" i="56"/>
  <c r="AO13" i="56"/>
  <c r="AD13" i="56"/>
  <c r="AF13" i="56"/>
  <c r="AH13" i="56"/>
  <c r="AJ13" i="56"/>
  <c r="X13" i="56"/>
  <c r="U13" i="56"/>
  <c r="W13" i="56"/>
  <c r="Y13" i="56"/>
  <c r="Z13" i="56"/>
  <c r="AP13" i="56"/>
  <c r="S14" i="56"/>
  <c r="AO14" i="56"/>
  <c r="AD14" i="56"/>
  <c r="AF14" i="56"/>
  <c r="AH14" i="56"/>
  <c r="AJ14" i="56"/>
  <c r="X14" i="56"/>
  <c r="U14" i="56"/>
  <c r="W14" i="56"/>
  <c r="Y14" i="56"/>
  <c r="Z14" i="56"/>
  <c r="AP14" i="56"/>
  <c r="I15" i="56"/>
  <c r="T15" i="56"/>
  <c r="AO15" i="56"/>
  <c r="AD15" i="56"/>
  <c r="AF15" i="56"/>
  <c r="AH15" i="56"/>
  <c r="AJ15" i="56"/>
  <c r="X15" i="56"/>
  <c r="U15" i="56"/>
  <c r="W15" i="56"/>
  <c r="Y15" i="56"/>
  <c r="Z15" i="56"/>
  <c r="AP15" i="56"/>
  <c r="I16" i="56"/>
  <c r="S16" i="56"/>
  <c r="AO16" i="56"/>
  <c r="AD16" i="56"/>
  <c r="AF16" i="56"/>
  <c r="AH16" i="56"/>
  <c r="AJ16" i="56"/>
  <c r="X16" i="56"/>
  <c r="U16" i="56"/>
  <c r="W16" i="56"/>
  <c r="Y16" i="56"/>
  <c r="Z16" i="56"/>
  <c r="AP16" i="56"/>
  <c r="AO17" i="56"/>
  <c r="AD17" i="56"/>
  <c r="AF17" i="56"/>
  <c r="AH17" i="56"/>
  <c r="AJ17" i="56"/>
  <c r="X17" i="56"/>
  <c r="W17" i="56"/>
  <c r="Y17" i="56"/>
  <c r="Z17" i="56"/>
  <c r="AP17" i="56"/>
  <c r="AO18" i="56"/>
  <c r="AP18" i="56"/>
  <c r="AO19" i="56"/>
  <c r="AP19" i="56"/>
  <c r="AO20" i="56"/>
  <c r="AP20" i="56"/>
  <c r="AO21" i="56"/>
  <c r="AP21" i="56"/>
  <c r="AO22" i="56"/>
  <c r="AP22" i="56"/>
  <c r="AO23" i="56"/>
  <c r="AP23" i="56"/>
  <c r="AO24" i="56"/>
  <c r="AP24" i="56"/>
  <c r="AO25" i="56"/>
  <c r="AP25" i="56"/>
  <c r="AO26" i="56"/>
  <c r="AP26" i="56"/>
  <c r="AO27" i="56"/>
  <c r="AP27" i="56"/>
  <c r="AO28" i="56"/>
  <c r="AP28" i="56"/>
  <c r="AO29" i="56"/>
  <c r="AP29" i="56"/>
  <c r="AO30" i="56"/>
  <c r="AP30" i="56"/>
  <c r="AO31" i="56"/>
  <c r="AP31" i="56"/>
  <c r="AO32" i="56"/>
  <c r="AP32" i="56"/>
  <c r="AO33" i="56"/>
  <c r="AP33" i="56"/>
  <c r="AO34" i="56"/>
  <c r="AP34" i="56"/>
  <c r="AO35" i="56"/>
  <c r="AP35" i="56"/>
  <c r="AO36" i="56"/>
  <c r="AP36" i="56"/>
  <c r="AO37" i="56"/>
  <c r="AP37" i="56"/>
  <c r="AO38" i="56"/>
  <c r="AP38" i="56"/>
  <c r="AO39" i="56"/>
  <c r="AP39" i="56"/>
  <c r="AO40" i="56"/>
  <c r="AP40" i="56"/>
  <c r="AO41" i="56"/>
  <c r="AP41" i="56"/>
  <c r="AO42" i="56"/>
  <c r="AP42" i="56"/>
  <c r="AO43" i="56"/>
  <c r="AP43" i="56"/>
  <c r="AO44" i="56"/>
  <c r="AP44" i="56"/>
  <c r="AO45" i="56"/>
  <c r="AP45" i="56"/>
  <c r="AO46" i="56"/>
  <c r="AP46" i="56"/>
  <c r="AO47" i="56"/>
  <c r="AP47" i="56"/>
  <c r="AO48" i="56"/>
  <c r="AP48" i="56"/>
  <c r="AO49" i="56"/>
  <c r="AP49" i="56"/>
  <c r="AO50" i="56"/>
  <c r="AP50" i="56"/>
  <c r="AO51" i="56"/>
  <c r="AP51" i="56"/>
  <c r="AO52" i="56"/>
  <c r="AP52" i="56"/>
  <c r="AO53" i="56"/>
  <c r="AP53" i="56"/>
  <c r="AO54" i="56"/>
  <c r="AP54" i="56"/>
  <c r="AO55" i="56"/>
  <c r="AP55" i="56"/>
  <c r="AO56" i="56"/>
  <c r="AP56" i="56"/>
  <c r="AO57" i="56"/>
  <c r="AP57" i="56"/>
  <c r="AO58" i="56"/>
  <c r="AP58" i="56"/>
  <c r="AO59" i="56"/>
  <c r="AP59" i="56"/>
  <c r="AO60" i="56"/>
  <c r="AP60" i="56"/>
  <c r="AO61" i="56"/>
  <c r="AP61" i="56"/>
  <c r="AO62" i="56"/>
  <c r="AP62" i="56"/>
  <c r="AO63" i="56"/>
  <c r="AP63" i="56"/>
  <c r="AO64" i="56"/>
  <c r="AP64" i="56"/>
  <c r="AO65" i="56"/>
  <c r="AP65" i="56"/>
  <c r="AO66" i="56"/>
  <c r="AP66" i="56"/>
  <c r="AO67" i="56"/>
  <c r="AP67" i="56"/>
  <c r="AO68" i="56"/>
  <c r="AP68" i="56"/>
  <c r="AO69" i="56"/>
  <c r="AP69" i="56"/>
  <c r="AO70" i="56"/>
  <c r="AP70" i="56"/>
  <c r="AO71" i="56"/>
  <c r="AP71" i="56"/>
  <c r="AO72" i="56"/>
  <c r="AP72" i="56"/>
  <c r="AO73" i="56"/>
  <c r="AP73" i="56"/>
  <c r="AO74" i="56"/>
  <c r="AP74" i="56"/>
  <c r="AO75" i="56"/>
  <c r="AP75" i="56"/>
  <c r="AO76" i="56"/>
  <c r="AP76" i="56"/>
  <c r="AO77" i="56"/>
  <c r="AP77" i="56"/>
  <c r="AO78" i="56"/>
  <c r="AP78" i="56"/>
  <c r="AO79" i="56"/>
  <c r="AP79" i="56"/>
  <c r="AO80" i="56"/>
  <c r="AP80" i="56"/>
  <c r="AO81" i="56"/>
  <c r="AP81" i="56"/>
  <c r="AO82" i="56"/>
  <c r="AP82" i="56"/>
  <c r="AO83" i="56"/>
  <c r="AP83" i="56"/>
  <c r="AO84" i="56"/>
  <c r="AP84" i="56"/>
  <c r="AO85" i="56"/>
  <c r="AP85" i="56"/>
  <c r="AO86" i="56"/>
  <c r="AP86" i="56"/>
  <c r="AO87" i="56"/>
  <c r="AP87" i="56"/>
  <c r="AO88" i="56"/>
  <c r="AP88" i="56"/>
  <c r="AO89" i="56"/>
  <c r="AP89" i="56"/>
  <c r="AO90" i="56"/>
  <c r="AP90" i="56"/>
  <c r="AO91" i="56"/>
  <c r="AP91" i="56"/>
  <c r="AO92" i="56"/>
  <c r="AP92" i="56"/>
  <c r="AO93" i="56"/>
  <c r="AP93" i="56"/>
  <c r="AO94" i="56"/>
  <c r="AP94" i="56"/>
  <c r="AO95" i="56"/>
  <c r="AP95" i="56"/>
  <c r="AO96" i="56"/>
  <c r="AP96" i="56"/>
  <c r="AN97" i="56"/>
  <c r="AO97" i="56"/>
  <c r="AP97" i="56"/>
  <c r="AN98" i="56"/>
  <c r="AO98" i="56"/>
  <c r="AP98" i="56"/>
  <c r="AN99" i="56"/>
  <c r="AO99" i="56"/>
  <c r="AP99" i="56"/>
  <c r="AN100" i="56"/>
  <c r="AO100" i="56"/>
  <c r="AP100" i="56"/>
  <c r="AO101" i="56"/>
  <c r="AP101" i="56"/>
  <c r="AN102" i="56"/>
  <c r="AO102" i="56"/>
  <c r="AP102" i="56"/>
  <c r="AO103" i="56"/>
  <c r="AP103" i="56"/>
  <c r="AN104" i="56"/>
  <c r="AO104" i="56"/>
  <c r="AP104" i="56"/>
  <c r="AN105" i="56"/>
  <c r="AO105" i="56"/>
  <c r="AP105" i="56"/>
  <c r="AN106" i="56"/>
  <c r="AO106" i="56"/>
  <c r="AP106" i="56"/>
  <c r="AN107" i="56"/>
  <c r="AO107" i="56"/>
  <c r="AP107" i="56"/>
  <c r="AN108" i="56"/>
  <c r="AO108" i="56"/>
  <c r="AP108" i="56"/>
  <c r="AN109" i="56"/>
  <c r="AO109" i="56"/>
  <c r="AP109" i="56"/>
  <c r="AO110" i="56"/>
  <c r="AP110" i="56"/>
  <c r="AN111" i="56"/>
  <c r="AO111" i="56"/>
  <c r="AP111" i="56"/>
  <c r="AO112" i="56"/>
  <c r="AP112" i="56"/>
  <c r="AN113" i="56"/>
  <c r="AO113" i="56"/>
  <c r="AP113" i="56"/>
  <c r="AN114" i="56"/>
  <c r="AO114" i="56"/>
  <c r="AP114" i="56"/>
  <c r="AN115" i="56"/>
  <c r="AO115" i="56"/>
  <c r="AP115" i="56"/>
  <c r="AN116" i="56"/>
  <c r="AO116" i="56"/>
  <c r="AP116" i="56"/>
  <c r="AN117" i="56"/>
  <c r="AO117" i="56"/>
  <c r="AP117" i="56"/>
  <c r="AN118" i="56"/>
  <c r="AO118" i="56"/>
  <c r="AP118" i="56"/>
  <c r="AN119" i="56"/>
  <c r="AO119" i="56"/>
  <c r="AP119" i="56"/>
  <c r="AN120" i="56"/>
  <c r="AO120" i="56"/>
  <c r="AP120" i="56"/>
  <c r="AN121" i="56"/>
  <c r="AO121" i="56"/>
  <c r="AP121" i="56"/>
  <c r="AN122" i="56"/>
  <c r="AO122" i="56"/>
  <c r="AP122" i="56"/>
  <c r="AN123" i="56"/>
  <c r="AO123" i="56"/>
  <c r="AP123" i="56"/>
  <c r="AN124" i="56"/>
  <c r="AO124" i="56"/>
  <c r="AP124" i="56"/>
  <c r="AN125" i="56"/>
  <c r="AO125" i="56"/>
  <c r="AP125" i="56"/>
  <c r="AN126" i="56"/>
  <c r="AO126" i="56"/>
  <c r="AP126" i="56"/>
  <c r="AO127" i="56"/>
  <c r="AP127" i="56"/>
  <c r="AN128" i="56"/>
  <c r="AO128" i="56"/>
  <c r="AP128" i="56"/>
  <c r="AN129" i="56"/>
  <c r="AO129" i="56"/>
  <c r="AP129" i="56"/>
  <c r="AN130" i="56"/>
  <c r="AO130" i="56"/>
  <c r="AP130" i="56"/>
  <c r="AN131" i="56"/>
  <c r="AO131" i="56"/>
  <c r="AP131" i="56"/>
  <c r="AO132" i="56"/>
  <c r="AP132" i="56"/>
  <c r="AO133" i="56"/>
  <c r="AP133" i="56"/>
  <c r="AN134" i="56"/>
  <c r="AO134" i="56"/>
  <c r="AP134" i="56"/>
  <c r="AN135" i="56"/>
  <c r="AO135" i="56"/>
  <c r="AP135" i="56"/>
  <c r="AO136" i="56"/>
  <c r="AP136" i="56"/>
  <c r="AO137" i="56"/>
  <c r="AP137" i="56"/>
  <c r="AO138" i="56"/>
  <c r="AP138" i="56"/>
  <c r="AO139" i="56"/>
  <c r="AP139" i="56"/>
  <c r="AP140" i="56"/>
  <c r="AQ5" i="56"/>
  <c r="AR5" i="56"/>
  <c r="AQ6" i="56"/>
  <c r="AR6" i="56"/>
  <c r="AQ7" i="56"/>
  <c r="AR7" i="56"/>
  <c r="AQ8" i="56"/>
  <c r="AR8" i="56"/>
  <c r="AQ9" i="56"/>
  <c r="AR9" i="56"/>
  <c r="AQ10" i="56"/>
  <c r="AR10" i="56"/>
  <c r="AQ11" i="56"/>
  <c r="AR11" i="56"/>
  <c r="AQ12" i="56"/>
  <c r="AR12" i="56"/>
  <c r="AQ13" i="56"/>
  <c r="AR13" i="56"/>
  <c r="AQ14" i="56"/>
  <c r="AR14" i="56"/>
  <c r="AQ15" i="56"/>
  <c r="AR15" i="56"/>
  <c r="AQ16" i="56"/>
  <c r="AR16" i="56"/>
  <c r="AQ17" i="56"/>
  <c r="AR17" i="56"/>
  <c r="AQ18" i="56"/>
  <c r="AD18" i="56"/>
  <c r="AF18" i="56"/>
  <c r="AH18" i="56"/>
  <c r="AJ18" i="56"/>
  <c r="X18" i="56"/>
  <c r="U18" i="56"/>
  <c r="W18" i="56"/>
  <c r="Y18" i="56"/>
  <c r="Z18" i="56"/>
  <c r="AR18" i="56"/>
  <c r="AQ19" i="56"/>
  <c r="AD19" i="56"/>
  <c r="AF19" i="56"/>
  <c r="AH19" i="56"/>
  <c r="AJ19" i="56"/>
  <c r="X19" i="56"/>
  <c r="U19" i="56"/>
  <c r="W19" i="56"/>
  <c r="Y19" i="56"/>
  <c r="Z19" i="56"/>
  <c r="AR19" i="56"/>
  <c r="AQ20" i="56"/>
  <c r="AR20" i="56"/>
  <c r="AQ21" i="56"/>
  <c r="AR21" i="56"/>
  <c r="AQ22" i="56"/>
  <c r="AR22" i="56"/>
  <c r="AQ23" i="56"/>
  <c r="AR23" i="56"/>
  <c r="AQ24" i="56"/>
  <c r="AR24" i="56"/>
  <c r="AQ25" i="56"/>
  <c r="AR25" i="56"/>
  <c r="AQ26" i="56"/>
  <c r="AR26" i="56"/>
  <c r="AQ27" i="56"/>
  <c r="AR27" i="56"/>
  <c r="AQ28" i="56"/>
  <c r="AR28" i="56"/>
  <c r="AQ29" i="56"/>
  <c r="AR29" i="56"/>
  <c r="AQ30" i="56"/>
  <c r="AR30" i="56"/>
  <c r="AQ31" i="56"/>
  <c r="AR31" i="56"/>
  <c r="AQ32" i="56"/>
  <c r="AR32" i="56"/>
  <c r="AQ33" i="56"/>
  <c r="AR33" i="56"/>
  <c r="AQ34" i="56"/>
  <c r="AR34" i="56"/>
  <c r="AQ35" i="56"/>
  <c r="AR35" i="56"/>
  <c r="AQ36" i="56"/>
  <c r="AR36" i="56"/>
  <c r="AQ37" i="56"/>
  <c r="AR37" i="56"/>
  <c r="AQ38" i="56"/>
  <c r="AR38" i="56"/>
  <c r="AQ39" i="56"/>
  <c r="AR39" i="56"/>
  <c r="AQ40" i="56"/>
  <c r="AR40" i="56"/>
  <c r="AQ41" i="56"/>
  <c r="AR41" i="56"/>
  <c r="AQ42" i="56"/>
  <c r="AR42" i="56"/>
  <c r="AQ43" i="56"/>
  <c r="AR43" i="56"/>
  <c r="AQ44" i="56"/>
  <c r="AR44" i="56"/>
  <c r="AQ45" i="56"/>
  <c r="AR45" i="56"/>
  <c r="AQ46" i="56"/>
  <c r="AR46" i="56"/>
  <c r="AQ47" i="56"/>
  <c r="AR47" i="56"/>
  <c r="AQ48" i="56"/>
  <c r="AR48" i="56"/>
  <c r="AQ49" i="56"/>
  <c r="AR49" i="56"/>
  <c r="AQ50" i="56"/>
  <c r="AR50" i="56"/>
  <c r="AQ51" i="56"/>
  <c r="AR51" i="56"/>
  <c r="AQ52" i="56"/>
  <c r="AR52" i="56"/>
  <c r="AQ53" i="56"/>
  <c r="AR53" i="56"/>
  <c r="AQ54" i="56"/>
  <c r="AR54" i="56"/>
  <c r="AQ55" i="56"/>
  <c r="AR55" i="56"/>
  <c r="AQ56" i="56"/>
  <c r="AR56" i="56"/>
  <c r="AQ57" i="56"/>
  <c r="AR57" i="56"/>
  <c r="AQ58" i="56"/>
  <c r="AR58" i="56"/>
  <c r="AQ59" i="56"/>
  <c r="AR59" i="56"/>
  <c r="AQ60" i="56"/>
  <c r="AR60" i="56"/>
  <c r="AQ61" i="56"/>
  <c r="AR61" i="56"/>
  <c r="AQ62" i="56"/>
  <c r="AR62" i="56"/>
  <c r="AQ63" i="56"/>
  <c r="AR63" i="56"/>
  <c r="AQ64" i="56"/>
  <c r="AR64" i="56"/>
  <c r="AQ65" i="56"/>
  <c r="AR65" i="56"/>
  <c r="AQ66" i="56"/>
  <c r="AR66" i="56"/>
  <c r="AQ67" i="56"/>
  <c r="AR67" i="56"/>
  <c r="AQ68" i="56"/>
  <c r="AR68" i="56"/>
  <c r="AQ69" i="56"/>
  <c r="AR69" i="56"/>
  <c r="AQ70" i="56"/>
  <c r="AR70" i="56"/>
  <c r="AQ71" i="56"/>
  <c r="AR71" i="56"/>
  <c r="AQ72" i="56"/>
  <c r="AR72" i="56"/>
  <c r="AQ73" i="56"/>
  <c r="AR73" i="56"/>
  <c r="AQ74" i="56"/>
  <c r="AR74" i="56"/>
  <c r="AQ75" i="56"/>
  <c r="AR75" i="56"/>
  <c r="AQ76" i="56"/>
  <c r="AR76" i="56"/>
  <c r="AQ77" i="56"/>
  <c r="AR77" i="56"/>
  <c r="AQ78" i="56"/>
  <c r="AR78" i="56"/>
  <c r="AQ79" i="56"/>
  <c r="AR79" i="56"/>
  <c r="AQ80" i="56"/>
  <c r="AR80" i="56"/>
  <c r="AQ81" i="56"/>
  <c r="AR81" i="56"/>
  <c r="AQ82" i="56"/>
  <c r="AR82" i="56"/>
  <c r="AQ83" i="56"/>
  <c r="AR83" i="56"/>
  <c r="AQ84" i="56"/>
  <c r="AR84" i="56"/>
  <c r="AQ85" i="56"/>
  <c r="AR85" i="56"/>
  <c r="AQ86" i="56"/>
  <c r="AR86" i="56"/>
  <c r="AQ87" i="56"/>
  <c r="AR87" i="56"/>
  <c r="AQ88" i="56"/>
  <c r="AR88" i="56"/>
  <c r="AQ89" i="56"/>
  <c r="AR89" i="56"/>
  <c r="AQ90" i="56"/>
  <c r="AR90" i="56"/>
  <c r="AQ91" i="56"/>
  <c r="AR91" i="56"/>
  <c r="AQ92" i="56"/>
  <c r="AR92" i="56"/>
  <c r="AQ93" i="56"/>
  <c r="AR93" i="56"/>
  <c r="AQ94" i="56"/>
  <c r="AR94" i="56"/>
  <c r="AQ95" i="56"/>
  <c r="AR95" i="56"/>
  <c r="AQ96" i="56"/>
  <c r="AR96" i="56"/>
  <c r="AQ97" i="56"/>
  <c r="AR97" i="56"/>
  <c r="AQ98" i="56"/>
  <c r="AR98" i="56"/>
  <c r="AQ99" i="56"/>
  <c r="AR99" i="56"/>
  <c r="AQ100" i="56"/>
  <c r="AR100" i="56"/>
  <c r="AQ101" i="56"/>
  <c r="AR101" i="56"/>
  <c r="AQ102" i="56"/>
  <c r="AR102" i="56"/>
  <c r="AQ103" i="56"/>
  <c r="AR103" i="56"/>
  <c r="AQ104" i="56"/>
  <c r="AR104" i="56"/>
  <c r="AQ105" i="56"/>
  <c r="AR105" i="56"/>
  <c r="AQ106" i="56"/>
  <c r="AR106" i="56"/>
  <c r="AQ107" i="56"/>
  <c r="AR107" i="56"/>
  <c r="AQ108" i="56"/>
  <c r="AR108" i="56"/>
  <c r="AQ109" i="56"/>
  <c r="AR109" i="56"/>
  <c r="AQ110" i="56"/>
  <c r="AR110" i="56"/>
  <c r="AQ111" i="56"/>
  <c r="AR111" i="56"/>
  <c r="AQ112" i="56"/>
  <c r="AR112" i="56"/>
  <c r="AQ113" i="56"/>
  <c r="AR113" i="56"/>
  <c r="AQ114" i="56"/>
  <c r="AR114" i="56"/>
  <c r="AQ115" i="56"/>
  <c r="AR115" i="56"/>
  <c r="AQ116" i="56"/>
  <c r="AR116" i="56"/>
  <c r="AQ117" i="56"/>
  <c r="AR117" i="56"/>
  <c r="AQ118" i="56"/>
  <c r="AR118" i="56"/>
  <c r="AQ119" i="56"/>
  <c r="AR119" i="56"/>
  <c r="AQ120" i="56"/>
  <c r="AR120" i="56"/>
  <c r="AQ121" i="56"/>
  <c r="AR121" i="56"/>
  <c r="AQ122" i="56"/>
  <c r="AR122" i="56"/>
  <c r="AQ123" i="56"/>
  <c r="AR123" i="56"/>
  <c r="AQ124" i="56"/>
  <c r="AR124" i="56"/>
  <c r="AQ125" i="56"/>
  <c r="AR125" i="56"/>
  <c r="AQ126" i="56"/>
  <c r="AR126" i="56"/>
  <c r="AQ127" i="56"/>
  <c r="AR127" i="56"/>
  <c r="AQ128" i="56"/>
  <c r="AR128" i="56"/>
  <c r="AQ129" i="56"/>
  <c r="AR129" i="56"/>
  <c r="AQ130" i="56"/>
  <c r="AR130" i="56"/>
  <c r="AQ131" i="56"/>
  <c r="AR131" i="56"/>
  <c r="AQ132" i="56"/>
  <c r="AR132" i="56"/>
  <c r="AQ133" i="56"/>
  <c r="AR133" i="56"/>
  <c r="AQ134" i="56"/>
  <c r="AR134" i="56"/>
  <c r="AQ135" i="56"/>
  <c r="AR135" i="56"/>
  <c r="AQ136" i="56"/>
  <c r="AR136" i="56"/>
  <c r="AQ137" i="56"/>
  <c r="AR137" i="56"/>
  <c r="AQ138" i="56"/>
  <c r="AR138" i="56"/>
  <c r="AQ139" i="56"/>
  <c r="AR139" i="56"/>
  <c r="AR140" i="56"/>
  <c r="AS5" i="56"/>
  <c r="AT5" i="56"/>
  <c r="AS6" i="56"/>
  <c r="AT6" i="56"/>
  <c r="AS7" i="56"/>
  <c r="AT7" i="56"/>
  <c r="AS8" i="56"/>
  <c r="AT8" i="56"/>
  <c r="AS9" i="56"/>
  <c r="AT9" i="56"/>
  <c r="AS10" i="56"/>
  <c r="AT10" i="56"/>
  <c r="AS11" i="56"/>
  <c r="AT11" i="56"/>
  <c r="AS12" i="56"/>
  <c r="AT12" i="56"/>
  <c r="AS13" i="56"/>
  <c r="AT13" i="56"/>
  <c r="AS14" i="56"/>
  <c r="AT14" i="56"/>
  <c r="AS15" i="56"/>
  <c r="AT15" i="56"/>
  <c r="AS16" i="56"/>
  <c r="AT16" i="56"/>
  <c r="AS17" i="56"/>
  <c r="AT17" i="56"/>
  <c r="AS18" i="56"/>
  <c r="AT18" i="56"/>
  <c r="AS19" i="56"/>
  <c r="AT19" i="56"/>
  <c r="S20" i="56"/>
  <c r="AS20" i="56"/>
  <c r="AD20" i="56"/>
  <c r="AF20" i="56"/>
  <c r="AH20" i="56"/>
  <c r="AJ20" i="56"/>
  <c r="X20" i="56"/>
  <c r="U20" i="56"/>
  <c r="W20" i="56"/>
  <c r="Y20" i="56"/>
  <c r="Z20" i="56"/>
  <c r="AT20" i="56"/>
  <c r="AS21" i="56"/>
  <c r="AD21" i="56"/>
  <c r="AF21" i="56"/>
  <c r="AH21" i="56"/>
  <c r="AJ21" i="56"/>
  <c r="X21" i="56"/>
  <c r="U21" i="56"/>
  <c r="W21" i="56"/>
  <c r="Y21" i="56"/>
  <c r="Z21" i="56"/>
  <c r="AT21" i="56"/>
  <c r="AS22" i="56"/>
  <c r="AD22" i="56"/>
  <c r="AF22" i="56"/>
  <c r="AH22" i="56"/>
  <c r="AJ22" i="56"/>
  <c r="X22" i="56"/>
  <c r="U22" i="56"/>
  <c r="W22" i="56"/>
  <c r="Y22" i="56"/>
  <c r="Z22" i="56"/>
  <c r="AT22" i="56"/>
  <c r="S23" i="56"/>
  <c r="AS23" i="56"/>
  <c r="AD23" i="56"/>
  <c r="AF23" i="56"/>
  <c r="AH23" i="56"/>
  <c r="AJ23" i="56"/>
  <c r="X23" i="56"/>
  <c r="U23" i="56"/>
  <c r="W23" i="56"/>
  <c r="Y23" i="56"/>
  <c r="Z23" i="56"/>
  <c r="AT23" i="56"/>
  <c r="AS24" i="56"/>
  <c r="AT24" i="56"/>
  <c r="AS25" i="56"/>
  <c r="AT25" i="56"/>
  <c r="AS26" i="56"/>
  <c r="AT26" i="56"/>
  <c r="AS27" i="56"/>
  <c r="AT27" i="56"/>
  <c r="AS28" i="56"/>
  <c r="AT28" i="56"/>
  <c r="AS29" i="56"/>
  <c r="AT29" i="56"/>
  <c r="AS30" i="56"/>
  <c r="AT30" i="56"/>
  <c r="AS31" i="56"/>
  <c r="AT31" i="56"/>
  <c r="AS32" i="56"/>
  <c r="AT32" i="56"/>
  <c r="AS33" i="56"/>
  <c r="AT33" i="56"/>
  <c r="AS34" i="56"/>
  <c r="AT34" i="56"/>
  <c r="AS35" i="56"/>
  <c r="AT35" i="56"/>
  <c r="AS36" i="56"/>
  <c r="AT36" i="56"/>
  <c r="AS37" i="56"/>
  <c r="AT37" i="56"/>
  <c r="AS38" i="56"/>
  <c r="AT38" i="56"/>
  <c r="AS39" i="56"/>
  <c r="AT39" i="56"/>
  <c r="AS40" i="56"/>
  <c r="AT40" i="56"/>
  <c r="AS41" i="56"/>
  <c r="AT41" i="56"/>
  <c r="AS42" i="56"/>
  <c r="AT42" i="56"/>
  <c r="AS43" i="56"/>
  <c r="AT43" i="56"/>
  <c r="AS44" i="56"/>
  <c r="AT44" i="56"/>
  <c r="AS45" i="56"/>
  <c r="AT45" i="56"/>
  <c r="AS46" i="56"/>
  <c r="AT46" i="56"/>
  <c r="AS47" i="56"/>
  <c r="AT47" i="56"/>
  <c r="AS48" i="56"/>
  <c r="AT48" i="56"/>
  <c r="AS49" i="56"/>
  <c r="AT49" i="56"/>
  <c r="AS50" i="56"/>
  <c r="AT50" i="56"/>
  <c r="AS51" i="56"/>
  <c r="AT51" i="56"/>
  <c r="AS52" i="56"/>
  <c r="AT52" i="56"/>
  <c r="AS53" i="56"/>
  <c r="AT53" i="56"/>
  <c r="AS54" i="56"/>
  <c r="AT54" i="56"/>
  <c r="AS55" i="56"/>
  <c r="AT55" i="56"/>
  <c r="AS56" i="56"/>
  <c r="AT56" i="56"/>
  <c r="AS57" i="56"/>
  <c r="AT57" i="56"/>
  <c r="AS58" i="56"/>
  <c r="AT58" i="56"/>
  <c r="AS59" i="56"/>
  <c r="AT59" i="56"/>
  <c r="AS60" i="56"/>
  <c r="AT60" i="56"/>
  <c r="AS61" i="56"/>
  <c r="AT61" i="56"/>
  <c r="AS62" i="56"/>
  <c r="AT62" i="56"/>
  <c r="AS63" i="56"/>
  <c r="AT63" i="56"/>
  <c r="AS64" i="56"/>
  <c r="AT64" i="56"/>
  <c r="AS65" i="56"/>
  <c r="AT65" i="56"/>
  <c r="AS66" i="56"/>
  <c r="AT66" i="56"/>
  <c r="AS67" i="56"/>
  <c r="AT67" i="56"/>
  <c r="AS68" i="56"/>
  <c r="AT68" i="56"/>
  <c r="AS69" i="56"/>
  <c r="AT69" i="56"/>
  <c r="AS70" i="56"/>
  <c r="AT70" i="56"/>
  <c r="AS71" i="56"/>
  <c r="AT71" i="56"/>
  <c r="AS72" i="56"/>
  <c r="AT72" i="56"/>
  <c r="AS73" i="56"/>
  <c r="AT73" i="56"/>
  <c r="AS74" i="56"/>
  <c r="AT74" i="56"/>
  <c r="AS75" i="56"/>
  <c r="AT75" i="56"/>
  <c r="AS76" i="56"/>
  <c r="AT76" i="56"/>
  <c r="AS77" i="56"/>
  <c r="AT77" i="56"/>
  <c r="AS78" i="56"/>
  <c r="AT78" i="56"/>
  <c r="AS79" i="56"/>
  <c r="AT79" i="56"/>
  <c r="AS80" i="56"/>
  <c r="AT80" i="56"/>
  <c r="AS81" i="56"/>
  <c r="AT81" i="56"/>
  <c r="AS82" i="56"/>
  <c r="AT82" i="56"/>
  <c r="AS83" i="56"/>
  <c r="AT83" i="56"/>
  <c r="AS84" i="56"/>
  <c r="AT84" i="56"/>
  <c r="AS85" i="56"/>
  <c r="AT85" i="56"/>
  <c r="AS86" i="56"/>
  <c r="AT86" i="56"/>
  <c r="AS87" i="56"/>
  <c r="AT87" i="56"/>
  <c r="AS88" i="56"/>
  <c r="AT88" i="56"/>
  <c r="AS89" i="56"/>
  <c r="AT89" i="56"/>
  <c r="AS90" i="56"/>
  <c r="AT90" i="56"/>
  <c r="AS91" i="56"/>
  <c r="AT91" i="56"/>
  <c r="AS92" i="56"/>
  <c r="AT92" i="56"/>
  <c r="AS93" i="56"/>
  <c r="AT93" i="56"/>
  <c r="AS94" i="56"/>
  <c r="AT94" i="56"/>
  <c r="AS95" i="56"/>
  <c r="AT95" i="56"/>
  <c r="AS96" i="56"/>
  <c r="AT96" i="56"/>
  <c r="AS97" i="56"/>
  <c r="AT97" i="56"/>
  <c r="AS98" i="56"/>
  <c r="AT98" i="56"/>
  <c r="AS99" i="56"/>
  <c r="AT99" i="56"/>
  <c r="AS100" i="56"/>
  <c r="AT100" i="56"/>
  <c r="AS101" i="56"/>
  <c r="AT101" i="56"/>
  <c r="AS102" i="56"/>
  <c r="AT102" i="56"/>
  <c r="AS103" i="56"/>
  <c r="AT103" i="56"/>
  <c r="AS104" i="56"/>
  <c r="AT104" i="56"/>
  <c r="AS105" i="56"/>
  <c r="AT105" i="56"/>
  <c r="AS106" i="56"/>
  <c r="AT106" i="56"/>
  <c r="AS107" i="56"/>
  <c r="AT107" i="56"/>
  <c r="AS108" i="56"/>
  <c r="AT108" i="56"/>
  <c r="AS109" i="56"/>
  <c r="AT109" i="56"/>
  <c r="AS110" i="56"/>
  <c r="AT110" i="56"/>
  <c r="AS111" i="56"/>
  <c r="AT111" i="56"/>
  <c r="AS112" i="56"/>
  <c r="AT112" i="56"/>
  <c r="AS113" i="56"/>
  <c r="AT113" i="56"/>
  <c r="AS114" i="56"/>
  <c r="AT114" i="56"/>
  <c r="AS115" i="56"/>
  <c r="AT115" i="56"/>
  <c r="AS116" i="56"/>
  <c r="AT116" i="56"/>
  <c r="AS117" i="56"/>
  <c r="AT117" i="56"/>
  <c r="AS118" i="56"/>
  <c r="AT118" i="56"/>
  <c r="AS119" i="56"/>
  <c r="AT119" i="56"/>
  <c r="AS120" i="56"/>
  <c r="AT120" i="56"/>
  <c r="AS121" i="56"/>
  <c r="AT121" i="56"/>
  <c r="AS122" i="56"/>
  <c r="AT122" i="56"/>
  <c r="AS123" i="56"/>
  <c r="AT123" i="56"/>
  <c r="AS124" i="56"/>
  <c r="AT124" i="56"/>
  <c r="AS125" i="56"/>
  <c r="AT125" i="56"/>
  <c r="AS126" i="56"/>
  <c r="AT126" i="56"/>
  <c r="AS127" i="56"/>
  <c r="AT127" i="56"/>
  <c r="AS128" i="56"/>
  <c r="AT128" i="56"/>
  <c r="AS129" i="56"/>
  <c r="AT129" i="56"/>
  <c r="AS130" i="56"/>
  <c r="AT130" i="56"/>
  <c r="AS131" i="56"/>
  <c r="AT131" i="56"/>
  <c r="AS132" i="56"/>
  <c r="AT132" i="56"/>
  <c r="AS133" i="56"/>
  <c r="AT133" i="56"/>
  <c r="AS134" i="56"/>
  <c r="AT134" i="56"/>
  <c r="AS135" i="56"/>
  <c r="AT135" i="56"/>
  <c r="AS136" i="56"/>
  <c r="AT136" i="56"/>
  <c r="AS137" i="56"/>
  <c r="AT137" i="56"/>
  <c r="AS138" i="56"/>
  <c r="AT138" i="56"/>
  <c r="AS139" i="56"/>
  <c r="AT139" i="56"/>
  <c r="AT140" i="56"/>
  <c r="AU5" i="56"/>
  <c r="AV5" i="56"/>
  <c r="AU6" i="56"/>
  <c r="AV6" i="56"/>
  <c r="AU7" i="56"/>
  <c r="AV7" i="56"/>
  <c r="AU8" i="56"/>
  <c r="AV8" i="56"/>
  <c r="AU9" i="56"/>
  <c r="AV9" i="56"/>
  <c r="AU10" i="56"/>
  <c r="AV10" i="56"/>
  <c r="AU11" i="56"/>
  <c r="AV11" i="56"/>
  <c r="AU12" i="56"/>
  <c r="AV12" i="56"/>
  <c r="AU13" i="56"/>
  <c r="AV13" i="56"/>
  <c r="AU14" i="56"/>
  <c r="AV14" i="56"/>
  <c r="AU15" i="56"/>
  <c r="AV15" i="56"/>
  <c r="AU16" i="56"/>
  <c r="AV16" i="56"/>
  <c r="AU17" i="56"/>
  <c r="AV17" i="56"/>
  <c r="AU18" i="56"/>
  <c r="AV18" i="56"/>
  <c r="AU19" i="56"/>
  <c r="AV19" i="56"/>
  <c r="AU20" i="56"/>
  <c r="AV20" i="56"/>
  <c r="AU21" i="56"/>
  <c r="AV21" i="56"/>
  <c r="AU22" i="56"/>
  <c r="AV22" i="56"/>
  <c r="AU23" i="56"/>
  <c r="AV23" i="56"/>
  <c r="AU24" i="56"/>
  <c r="AD24" i="56"/>
  <c r="AF24" i="56"/>
  <c r="AH24" i="56"/>
  <c r="AJ24" i="56"/>
  <c r="X24" i="56"/>
  <c r="U24" i="56"/>
  <c r="W24" i="56"/>
  <c r="Y24" i="56"/>
  <c r="Z24" i="56"/>
  <c r="AV24" i="56"/>
  <c r="AU25" i="56"/>
  <c r="AV25" i="56"/>
  <c r="AU26" i="56"/>
  <c r="AV26" i="56"/>
  <c r="AU27" i="56"/>
  <c r="AV27" i="56"/>
  <c r="AU28" i="56"/>
  <c r="AV28" i="56"/>
  <c r="AU29" i="56"/>
  <c r="AV29" i="56"/>
  <c r="AU30" i="56"/>
  <c r="AV30" i="56"/>
  <c r="AU31" i="56"/>
  <c r="AV31" i="56"/>
  <c r="AU32" i="56"/>
  <c r="AV32" i="56"/>
  <c r="AU33" i="56"/>
  <c r="AV33" i="56"/>
  <c r="AU34" i="56"/>
  <c r="AV34" i="56"/>
  <c r="AU35" i="56"/>
  <c r="AV35" i="56"/>
  <c r="AU36" i="56"/>
  <c r="AV36" i="56"/>
  <c r="AU37" i="56"/>
  <c r="AV37" i="56"/>
  <c r="AU38" i="56"/>
  <c r="AV38" i="56"/>
  <c r="AU39" i="56"/>
  <c r="AV39" i="56"/>
  <c r="AU40" i="56"/>
  <c r="AV40" i="56"/>
  <c r="AU41" i="56"/>
  <c r="AV41" i="56"/>
  <c r="AU42" i="56"/>
  <c r="AV42" i="56"/>
  <c r="AU43" i="56"/>
  <c r="AV43" i="56"/>
  <c r="AU44" i="56"/>
  <c r="AV44" i="56"/>
  <c r="AU45" i="56"/>
  <c r="AV45" i="56"/>
  <c r="AU46" i="56"/>
  <c r="AV46" i="56"/>
  <c r="AU47" i="56"/>
  <c r="AV47" i="56"/>
  <c r="AU48" i="56"/>
  <c r="AV48" i="56"/>
  <c r="AU49" i="56"/>
  <c r="AV49" i="56"/>
  <c r="AU50" i="56"/>
  <c r="AV50" i="56"/>
  <c r="AU51" i="56"/>
  <c r="AV51" i="56"/>
  <c r="AU52" i="56"/>
  <c r="AV52" i="56"/>
  <c r="AU53" i="56"/>
  <c r="AV53" i="56"/>
  <c r="AU54" i="56"/>
  <c r="AV54" i="56"/>
  <c r="AU55" i="56"/>
  <c r="AV55" i="56"/>
  <c r="AU56" i="56"/>
  <c r="AV56" i="56"/>
  <c r="AU57" i="56"/>
  <c r="AV57" i="56"/>
  <c r="AU58" i="56"/>
  <c r="AV58" i="56"/>
  <c r="AU59" i="56"/>
  <c r="AV59" i="56"/>
  <c r="AU60" i="56"/>
  <c r="AV60" i="56"/>
  <c r="AU61" i="56"/>
  <c r="AV61" i="56"/>
  <c r="AU62" i="56"/>
  <c r="AV62" i="56"/>
  <c r="AU63" i="56"/>
  <c r="AV63" i="56"/>
  <c r="AU64" i="56"/>
  <c r="AV64" i="56"/>
  <c r="AU65" i="56"/>
  <c r="AV65" i="56"/>
  <c r="AU66" i="56"/>
  <c r="AV66" i="56"/>
  <c r="AU67" i="56"/>
  <c r="AV67" i="56"/>
  <c r="AU68" i="56"/>
  <c r="AV68" i="56"/>
  <c r="AU69" i="56"/>
  <c r="AV69" i="56"/>
  <c r="AU70" i="56"/>
  <c r="AV70" i="56"/>
  <c r="AU71" i="56"/>
  <c r="AV71" i="56"/>
  <c r="AU72" i="56"/>
  <c r="AV72" i="56"/>
  <c r="AU73" i="56"/>
  <c r="AV73" i="56"/>
  <c r="AU74" i="56"/>
  <c r="AV74" i="56"/>
  <c r="AU75" i="56"/>
  <c r="AV75" i="56"/>
  <c r="AU76" i="56"/>
  <c r="AV76" i="56"/>
  <c r="AU77" i="56"/>
  <c r="AV77" i="56"/>
  <c r="AU78" i="56"/>
  <c r="AV78" i="56"/>
  <c r="AU79" i="56"/>
  <c r="AV79" i="56"/>
  <c r="AU80" i="56"/>
  <c r="AV80" i="56"/>
  <c r="AU81" i="56"/>
  <c r="AV81" i="56"/>
  <c r="AU82" i="56"/>
  <c r="AV82" i="56"/>
  <c r="AU83" i="56"/>
  <c r="AV83" i="56"/>
  <c r="AU84" i="56"/>
  <c r="AV84" i="56"/>
  <c r="AU85" i="56"/>
  <c r="AV85" i="56"/>
  <c r="AU86" i="56"/>
  <c r="AV86" i="56"/>
  <c r="AU87" i="56"/>
  <c r="AV87" i="56"/>
  <c r="AU88" i="56"/>
  <c r="AV88" i="56"/>
  <c r="AU89" i="56"/>
  <c r="AV89" i="56"/>
  <c r="AU90" i="56"/>
  <c r="AV90" i="56"/>
  <c r="AU91" i="56"/>
  <c r="AV91" i="56"/>
  <c r="AU92" i="56"/>
  <c r="AV92" i="56"/>
  <c r="AU93" i="56"/>
  <c r="AV93" i="56"/>
  <c r="AU94" i="56"/>
  <c r="AV94" i="56"/>
  <c r="AU95" i="56"/>
  <c r="AV95" i="56"/>
  <c r="AU96" i="56"/>
  <c r="AV96" i="56"/>
  <c r="AU97" i="56"/>
  <c r="AV97" i="56"/>
  <c r="AU98" i="56"/>
  <c r="AV98" i="56"/>
  <c r="AU99" i="56"/>
  <c r="AV99" i="56"/>
  <c r="AU100" i="56"/>
  <c r="AV100" i="56"/>
  <c r="AU101" i="56"/>
  <c r="AV101" i="56"/>
  <c r="AU102" i="56"/>
  <c r="AV102" i="56"/>
  <c r="AU103" i="56"/>
  <c r="AV103" i="56"/>
  <c r="AU104" i="56"/>
  <c r="AV104" i="56"/>
  <c r="AU105" i="56"/>
  <c r="AV105" i="56"/>
  <c r="AU106" i="56"/>
  <c r="AV106" i="56"/>
  <c r="AU107" i="56"/>
  <c r="AV107" i="56"/>
  <c r="AU108" i="56"/>
  <c r="AV108" i="56"/>
  <c r="AU109" i="56"/>
  <c r="AV109" i="56"/>
  <c r="AU110" i="56"/>
  <c r="AV110" i="56"/>
  <c r="AU111" i="56"/>
  <c r="AV111" i="56"/>
  <c r="AU112" i="56"/>
  <c r="AV112" i="56"/>
  <c r="AU113" i="56"/>
  <c r="AV113" i="56"/>
  <c r="AU114" i="56"/>
  <c r="AV114" i="56"/>
  <c r="AU115" i="56"/>
  <c r="AV115" i="56"/>
  <c r="AU116" i="56"/>
  <c r="AV116" i="56"/>
  <c r="AU117" i="56"/>
  <c r="AV117" i="56"/>
  <c r="AU118" i="56"/>
  <c r="AV118" i="56"/>
  <c r="AU119" i="56"/>
  <c r="AV119" i="56"/>
  <c r="AU120" i="56"/>
  <c r="AV120" i="56"/>
  <c r="AU121" i="56"/>
  <c r="AV121" i="56"/>
  <c r="AU122" i="56"/>
  <c r="AV122" i="56"/>
  <c r="AU123" i="56"/>
  <c r="AV123" i="56"/>
  <c r="AU124" i="56"/>
  <c r="AV124" i="56"/>
  <c r="AU125" i="56"/>
  <c r="AV125" i="56"/>
  <c r="AU126" i="56"/>
  <c r="AV126" i="56"/>
  <c r="AU127" i="56"/>
  <c r="AV127" i="56"/>
  <c r="AU128" i="56"/>
  <c r="AV128" i="56"/>
  <c r="AU129" i="56"/>
  <c r="AV129" i="56"/>
  <c r="AU130" i="56"/>
  <c r="AV130" i="56"/>
  <c r="AU131" i="56"/>
  <c r="AV131" i="56"/>
  <c r="AU132" i="56"/>
  <c r="AV132" i="56"/>
  <c r="AU133" i="56"/>
  <c r="AV133" i="56"/>
  <c r="AU134" i="56"/>
  <c r="AV134" i="56"/>
  <c r="AU135" i="56"/>
  <c r="AV135" i="56"/>
  <c r="AU136" i="56"/>
  <c r="AV136" i="56"/>
  <c r="AU137" i="56"/>
  <c r="AV137" i="56"/>
  <c r="AU138" i="56"/>
  <c r="AV138" i="56"/>
  <c r="AU139" i="56"/>
  <c r="AV139" i="56"/>
  <c r="AV140" i="56"/>
  <c r="AW5" i="56"/>
  <c r="AX5" i="56"/>
  <c r="AW6" i="56"/>
  <c r="AX6" i="56"/>
  <c r="AW7" i="56"/>
  <c r="AX7" i="56"/>
  <c r="AW8" i="56"/>
  <c r="AX8" i="56"/>
  <c r="AW9" i="56"/>
  <c r="AX9" i="56"/>
  <c r="AW10" i="56"/>
  <c r="AX10" i="56"/>
  <c r="AW11" i="56"/>
  <c r="AX11" i="56"/>
  <c r="AW12" i="56"/>
  <c r="AX12" i="56"/>
  <c r="AW13" i="56"/>
  <c r="AX13" i="56"/>
  <c r="AW14" i="56"/>
  <c r="AX14" i="56"/>
  <c r="AW15" i="56"/>
  <c r="AX15" i="56"/>
  <c r="AW16" i="56"/>
  <c r="AX16" i="56"/>
  <c r="AW17" i="56"/>
  <c r="AX17" i="56"/>
  <c r="AW18" i="56"/>
  <c r="AX18" i="56"/>
  <c r="AW19" i="56"/>
  <c r="AX19" i="56"/>
  <c r="AW20" i="56"/>
  <c r="AX20" i="56"/>
  <c r="AW21" i="56"/>
  <c r="AX21" i="56"/>
  <c r="AW22" i="56"/>
  <c r="AX22" i="56"/>
  <c r="AW23" i="56"/>
  <c r="AX23" i="56"/>
  <c r="AW24" i="56"/>
  <c r="AX24" i="56"/>
  <c r="AW25" i="56"/>
  <c r="AD25" i="56"/>
  <c r="AF25" i="56"/>
  <c r="AH25" i="56"/>
  <c r="AJ25" i="56"/>
  <c r="X25" i="56"/>
  <c r="U25" i="56"/>
  <c r="W25" i="56"/>
  <c r="Y25" i="56"/>
  <c r="Z25" i="56"/>
  <c r="AX25" i="56"/>
  <c r="S26" i="56"/>
  <c r="AW26" i="56"/>
  <c r="AD26" i="56"/>
  <c r="AF26" i="56"/>
  <c r="AH26" i="56"/>
  <c r="AJ26" i="56"/>
  <c r="X26" i="56"/>
  <c r="U26" i="56"/>
  <c r="W26" i="56"/>
  <c r="Y26" i="56"/>
  <c r="Z26" i="56"/>
  <c r="AX26" i="56"/>
  <c r="S27" i="56"/>
  <c r="AW27" i="56"/>
  <c r="AD27" i="56"/>
  <c r="AF27" i="56"/>
  <c r="AH27" i="56"/>
  <c r="AJ27" i="56"/>
  <c r="X27" i="56"/>
  <c r="U27" i="56"/>
  <c r="W27" i="56"/>
  <c r="Y27" i="56"/>
  <c r="Z27" i="56"/>
  <c r="AX27" i="56"/>
  <c r="AW28" i="56"/>
  <c r="AD28" i="56"/>
  <c r="AF28" i="56"/>
  <c r="AH28" i="56"/>
  <c r="AJ28" i="56"/>
  <c r="X28" i="56"/>
  <c r="U28" i="56"/>
  <c r="W28" i="56"/>
  <c r="Y28" i="56"/>
  <c r="Z28" i="56"/>
  <c r="AX28" i="56"/>
  <c r="AW29" i="56"/>
  <c r="AX29" i="56"/>
  <c r="AW30" i="56"/>
  <c r="AX30" i="56"/>
  <c r="AW31" i="56"/>
  <c r="AX31" i="56"/>
  <c r="AW32" i="56"/>
  <c r="AX32" i="56"/>
  <c r="AW33" i="56"/>
  <c r="AX33" i="56"/>
  <c r="AW34" i="56"/>
  <c r="AX34" i="56"/>
  <c r="AW35" i="56"/>
  <c r="AX35" i="56"/>
  <c r="AW36" i="56"/>
  <c r="AX36" i="56"/>
  <c r="AW37" i="56"/>
  <c r="AX37" i="56"/>
  <c r="AW38" i="56"/>
  <c r="AX38" i="56"/>
  <c r="AW39" i="56"/>
  <c r="AX39" i="56"/>
  <c r="AW40" i="56"/>
  <c r="AX40" i="56"/>
  <c r="AW41" i="56"/>
  <c r="AX41" i="56"/>
  <c r="AW42" i="56"/>
  <c r="AX42" i="56"/>
  <c r="AW43" i="56"/>
  <c r="AX43" i="56"/>
  <c r="AW44" i="56"/>
  <c r="AX44" i="56"/>
  <c r="AW45" i="56"/>
  <c r="AX45" i="56"/>
  <c r="AW46" i="56"/>
  <c r="AX46" i="56"/>
  <c r="AW47" i="56"/>
  <c r="AX47" i="56"/>
  <c r="AW48" i="56"/>
  <c r="AX48" i="56"/>
  <c r="AW49" i="56"/>
  <c r="AX49" i="56"/>
  <c r="AW50" i="56"/>
  <c r="AX50" i="56"/>
  <c r="AW51" i="56"/>
  <c r="AX51" i="56"/>
  <c r="AW52" i="56"/>
  <c r="AX52" i="56"/>
  <c r="AW53" i="56"/>
  <c r="AX53" i="56"/>
  <c r="AW54" i="56"/>
  <c r="AX54" i="56"/>
  <c r="AW55" i="56"/>
  <c r="AX55" i="56"/>
  <c r="AW56" i="56"/>
  <c r="AX56" i="56"/>
  <c r="AW57" i="56"/>
  <c r="AX57" i="56"/>
  <c r="AW58" i="56"/>
  <c r="AX58" i="56"/>
  <c r="AW59" i="56"/>
  <c r="AX59" i="56"/>
  <c r="AW60" i="56"/>
  <c r="AX60" i="56"/>
  <c r="AW61" i="56"/>
  <c r="AX61" i="56"/>
  <c r="AW62" i="56"/>
  <c r="AX62" i="56"/>
  <c r="AW63" i="56"/>
  <c r="AX63" i="56"/>
  <c r="AW64" i="56"/>
  <c r="AX64" i="56"/>
  <c r="AW65" i="56"/>
  <c r="AX65" i="56"/>
  <c r="AW66" i="56"/>
  <c r="AX66" i="56"/>
  <c r="AW67" i="56"/>
  <c r="AX67" i="56"/>
  <c r="AW68" i="56"/>
  <c r="AX68" i="56"/>
  <c r="AW69" i="56"/>
  <c r="AX69" i="56"/>
  <c r="AW70" i="56"/>
  <c r="AX70" i="56"/>
  <c r="AW71" i="56"/>
  <c r="AX71" i="56"/>
  <c r="AW72" i="56"/>
  <c r="AX72" i="56"/>
  <c r="AW73" i="56"/>
  <c r="AX73" i="56"/>
  <c r="AW74" i="56"/>
  <c r="AX74" i="56"/>
  <c r="AW75" i="56"/>
  <c r="AX75" i="56"/>
  <c r="AW76" i="56"/>
  <c r="AX76" i="56"/>
  <c r="AW77" i="56"/>
  <c r="AX77" i="56"/>
  <c r="AW78" i="56"/>
  <c r="AX78" i="56"/>
  <c r="AW79" i="56"/>
  <c r="AX79" i="56"/>
  <c r="AW80" i="56"/>
  <c r="AX80" i="56"/>
  <c r="AW81" i="56"/>
  <c r="AX81" i="56"/>
  <c r="AW82" i="56"/>
  <c r="AX82" i="56"/>
  <c r="AW83" i="56"/>
  <c r="AX83" i="56"/>
  <c r="AW84" i="56"/>
  <c r="AX84" i="56"/>
  <c r="AW85" i="56"/>
  <c r="AX85" i="56"/>
  <c r="AW86" i="56"/>
  <c r="AX86" i="56"/>
  <c r="AW87" i="56"/>
  <c r="AX87" i="56"/>
  <c r="AW88" i="56"/>
  <c r="AX88" i="56"/>
  <c r="AW89" i="56"/>
  <c r="AX89" i="56"/>
  <c r="AW90" i="56"/>
  <c r="AX90" i="56"/>
  <c r="AW91" i="56"/>
  <c r="AX91" i="56"/>
  <c r="AW92" i="56"/>
  <c r="AX92" i="56"/>
  <c r="AW93" i="56"/>
  <c r="AX93" i="56"/>
  <c r="AW94" i="56"/>
  <c r="AX94" i="56"/>
  <c r="AW95" i="56"/>
  <c r="AX95" i="56"/>
  <c r="AW96" i="56"/>
  <c r="AX96" i="56"/>
  <c r="AW97" i="56"/>
  <c r="AX97" i="56"/>
  <c r="AW98" i="56"/>
  <c r="AX98" i="56"/>
  <c r="AW99" i="56"/>
  <c r="AX99" i="56"/>
  <c r="AW100" i="56"/>
  <c r="AX100" i="56"/>
  <c r="AW101" i="56"/>
  <c r="AX101" i="56"/>
  <c r="AW102" i="56"/>
  <c r="AX102" i="56"/>
  <c r="AW103" i="56"/>
  <c r="AX103" i="56"/>
  <c r="AW104" i="56"/>
  <c r="AX104" i="56"/>
  <c r="AW105" i="56"/>
  <c r="AX105" i="56"/>
  <c r="AW106" i="56"/>
  <c r="AX106" i="56"/>
  <c r="AW107" i="56"/>
  <c r="AX107" i="56"/>
  <c r="AW108" i="56"/>
  <c r="AX108" i="56"/>
  <c r="AW109" i="56"/>
  <c r="AX109" i="56"/>
  <c r="AW110" i="56"/>
  <c r="AX110" i="56"/>
  <c r="AW111" i="56"/>
  <c r="AX111" i="56"/>
  <c r="AW112" i="56"/>
  <c r="AX112" i="56"/>
  <c r="AW113" i="56"/>
  <c r="AX113" i="56"/>
  <c r="AW114" i="56"/>
  <c r="AX114" i="56"/>
  <c r="AW115" i="56"/>
  <c r="AX115" i="56"/>
  <c r="AW116" i="56"/>
  <c r="AX116" i="56"/>
  <c r="AW117" i="56"/>
  <c r="AX117" i="56"/>
  <c r="AW118" i="56"/>
  <c r="AX118" i="56"/>
  <c r="AW119" i="56"/>
  <c r="AX119" i="56"/>
  <c r="AW120" i="56"/>
  <c r="AX120" i="56"/>
  <c r="AW121" i="56"/>
  <c r="AX121" i="56"/>
  <c r="AW122" i="56"/>
  <c r="AX122" i="56"/>
  <c r="AW123" i="56"/>
  <c r="AX123" i="56"/>
  <c r="AW124" i="56"/>
  <c r="AX124" i="56"/>
  <c r="AW125" i="56"/>
  <c r="AX125" i="56"/>
  <c r="AW126" i="56"/>
  <c r="AX126" i="56"/>
  <c r="AW127" i="56"/>
  <c r="AX127" i="56"/>
  <c r="AW128" i="56"/>
  <c r="AX128" i="56"/>
  <c r="AW129" i="56"/>
  <c r="AX129" i="56"/>
  <c r="AW130" i="56"/>
  <c r="AX130" i="56"/>
  <c r="AW131" i="56"/>
  <c r="AX131" i="56"/>
  <c r="AW132" i="56"/>
  <c r="AX132" i="56"/>
  <c r="AW133" i="56"/>
  <c r="AX133" i="56"/>
  <c r="AW134" i="56"/>
  <c r="AX134" i="56"/>
  <c r="AW135" i="56"/>
  <c r="AX135" i="56"/>
  <c r="AW136" i="56"/>
  <c r="AX136" i="56"/>
  <c r="AW137" i="56"/>
  <c r="AX137" i="56"/>
  <c r="AW138" i="56"/>
  <c r="AX138" i="56"/>
  <c r="AW139" i="56"/>
  <c r="AX139" i="56"/>
  <c r="AX140" i="56"/>
  <c r="AY5" i="56"/>
  <c r="AZ5" i="56"/>
  <c r="AY6" i="56"/>
  <c r="AZ6" i="56"/>
  <c r="AY7" i="56"/>
  <c r="AZ7" i="56"/>
  <c r="AY8" i="56"/>
  <c r="AZ8" i="56"/>
  <c r="AY9" i="56"/>
  <c r="AZ9" i="56"/>
  <c r="AY10" i="56"/>
  <c r="AZ10" i="56"/>
  <c r="AY11" i="56"/>
  <c r="AZ11" i="56"/>
  <c r="AY12" i="56"/>
  <c r="AZ12" i="56"/>
  <c r="AY13" i="56"/>
  <c r="AZ13" i="56"/>
  <c r="AY14" i="56"/>
  <c r="AZ14" i="56"/>
  <c r="AY15" i="56"/>
  <c r="AZ15" i="56"/>
  <c r="AY16" i="56"/>
  <c r="AZ16" i="56"/>
  <c r="AY17" i="56"/>
  <c r="AZ17" i="56"/>
  <c r="AY18" i="56"/>
  <c r="AZ18" i="56"/>
  <c r="AY19" i="56"/>
  <c r="AZ19" i="56"/>
  <c r="AY20" i="56"/>
  <c r="AZ20" i="56"/>
  <c r="AY21" i="56"/>
  <c r="AZ21" i="56"/>
  <c r="AY22" i="56"/>
  <c r="AZ22" i="56"/>
  <c r="AY23" i="56"/>
  <c r="AZ23" i="56"/>
  <c r="AY24" i="56"/>
  <c r="AZ24" i="56"/>
  <c r="AY25" i="56"/>
  <c r="AZ25" i="56"/>
  <c r="AY26" i="56"/>
  <c r="AZ26" i="56"/>
  <c r="AY27" i="56"/>
  <c r="AZ27" i="56"/>
  <c r="AY28" i="56"/>
  <c r="AZ28" i="56"/>
  <c r="S29" i="56"/>
  <c r="AY29" i="56"/>
  <c r="AD29" i="56"/>
  <c r="AF29" i="56"/>
  <c r="AH29" i="56"/>
  <c r="AJ29" i="56"/>
  <c r="X29" i="56"/>
  <c r="U29" i="56"/>
  <c r="W29" i="56"/>
  <c r="Y29" i="56"/>
  <c r="Z29" i="56"/>
  <c r="AZ29" i="56"/>
  <c r="AY30" i="56"/>
  <c r="AD30" i="56"/>
  <c r="AF30" i="56"/>
  <c r="AH30" i="56"/>
  <c r="AJ30" i="56"/>
  <c r="X30" i="56"/>
  <c r="U30" i="56"/>
  <c r="W30" i="56"/>
  <c r="Y30" i="56"/>
  <c r="Z30" i="56"/>
  <c r="AZ30" i="56"/>
  <c r="AY31" i="56"/>
  <c r="AD31" i="56"/>
  <c r="AF31" i="56"/>
  <c r="AH31" i="56"/>
  <c r="AJ31" i="56"/>
  <c r="X31" i="56"/>
  <c r="U31" i="56"/>
  <c r="W31" i="56"/>
  <c r="Y31" i="56"/>
  <c r="Z31" i="56"/>
  <c r="AZ31" i="56"/>
  <c r="S32" i="56"/>
  <c r="AY32" i="56"/>
  <c r="AD32" i="56"/>
  <c r="AF32" i="56"/>
  <c r="AH32" i="56"/>
  <c r="AJ32" i="56"/>
  <c r="X32" i="56"/>
  <c r="U32" i="56"/>
  <c r="W32" i="56"/>
  <c r="Y32" i="56"/>
  <c r="Z32" i="56"/>
  <c r="AZ32" i="56"/>
  <c r="AY33" i="56"/>
  <c r="AD33" i="56"/>
  <c r="AF33" i="56"/>
  <c r="AH33" i="56"/>
  <c r="AJ33" i="56"/>
  <c r="X33" i="56"/>
  <c r="U33" i="56"/>
  <c r="W33" i="56"/>
  <c r="Y33" i="56"/>
  <c r="Z33" i="56"/>
  <c r="AZ33" i="56"/>
  <c r="I34" i="56"/>
  <c r="S34" i="56"/>
  <c r="AY34" i="56"/>
  <c r="AD34" i="56"/>
  <c r="AF34" i="56"/>
  <c r="AH34" i="56"/>
  <c r="AJ34" i="56"/>
  <c r="X34" i="56"/>
  <c r="U34" i="56"/>
  <c r="W34" i="56"/>
  <c r="Y34" i="56"/>
  <c r="Z34" i="56"/>
  <c r="AZ34" i="56"/>
  <c r="S35" i="56"/>
  <c r="AY35" i="56"/>
  <c r="AD35" i="56"/>
  <c r="AF35" i="56"/>
  <c r="AH35" i="56"/>
  <c r="AJ35" i="56"/>
  <c r="X35" i="56"/>
  <c r="U35" i="56"/>
  <c r="W35" i="56"/>
  <c r="Y35" i="56"/>
  <c r="Z35" i="56"/>
  <c r="AZ35" i="56"/>
  <c r="I36" i="56"/>
  <c r="S36" i="56"/>
  <c r="AY36" i="56"/>
  <c r="AD36" i="56"/>
  <c r="AF36" i="56"/>
  <c r="AH36" i="56"/>
  <c r="AJ36" i="56"/>
  <c r="X36" i="56"/>
  <c r="U36" i="56"/>
  <c r="W36" i="56"/>
  <c r="Y36" i="56"/>
  <c r="Z36" i="56"/>
  <c r="AZ36" i="56"/>
  <c r="AY37" i="56"/>
  <c r="AZ37" i="56"/>
  <c r="AY38" i="56"/>
  <c r="AZ38" i="56"/>
  <c r="AY39" i="56"/>
  <c r="AZ39" i="56"/>
  <c r="AY40" i="56"/>
  <c r="AZ40" i="56"/>
  <c r="AY41" i="56"/>
  <c r="AZ41" i="56"/>
  <c r="AY42" i="56"/>
  <c r="AZ42" i="56"/>
  <c r="AY43" i="56"/>
  <c r="AZ43" i="56"/>
  <c r="AY44" i="56"/>
  <c r="AZ44" i="56"/>
  <c r="AY45" i="56"/>
  <c r="AZ45" i="56"/>
  <c r="AY46" i="56"/>
  <c r="AZ46" i="56"/>
  <c r="AY47" i="56"/>
  <c r="AZ47" i="56"/>
  <c r="AY48" i="56"/>
  <c r="AZ48" i="56"/>
  <c r="AY49" i="56"/>
  <c r="AZ49" i="56"/>
  <c r="AY50" i="56"/>
  <c r="AZ50" i="56"/>
  <c r="AY51" i="56"/>
  <c r="AZ51" i="56"/>
  <c r="AY52" i="56"/>
  <c r="AZ52" i="56"/>
  <c r="AY53" i="56"/>
  <c r="AZ53" i="56"/>
  <c r="AY54" i="56"/>
  <c r="AZ54" i="56"/>
  <c r="AY55" i="56"/>
  <c r="AZ55" i="56"/>
  <c r="AY56" i="56"/>
  <c r="AZ56" i="56"/>
  <c r="AY57" i="56"/>
  <c r="AZ57" i="56"/>
  <c r="AY58" i="56"/>
  <c r="AZ58" i="56"/>
  <c r="AY59" i="56"/>
  <c r="AZ59" i="56"/>
  <c r="AY60" i="56"/>
  <c r="AZ60" i="56"/>
  <c r="AY61" i="56"/>
  <c r="AZ61" i="56"/>
  <c r="AY62" i="56"/>
  <c r="AZ62" i="56"/>
  <c r="AY63" i="56"/>
  <c r="AZ63" i="56"/>
  <c r="AY64" i="56"/>
  <c r="AZ64" i="56"/>
  <c r="AY65" i="56"/>
  <c r="AZ65" i="56"/>
  <c r="AY66" i="56"/>
  <c r="AZ66" i="56"/>
  <c r="AY67" i="56"/>
  <c r="AZ67" i="56"/>
  <c r="AY68" i="56"/>
  <c r="AZ68" i="56"/>
  <c r="AY69" i="56"/>
  <c r="AZ69" i="56"/>
  <c r="AY70" i="56"/>
  <c r="AZ70" i="56"/>
  <c r="AY71" i="56"/>
  <c r="AZ71" i="56"/>
  <c r="AY72" i="56"/>
  <c r="AZ72" i="56"/>
  <c r="AY73" i="56"/>
  <c r="AZ73" i="56"/>
  <c r="AY74" i="56"/>
  <c r="AZ74" i="56"/>
  <c r="AY75" i="56"/>
  <c r="AZ75" i="56"/>
  <c r="AY76" i="56"/>
  <c r="AZ76" i="56"/>
  <c r="AY77" i="56"/>
  <c r="AZ77" i="56"/>
  <c r="AY78" i="56"/>
  <c r="AZ78" i="56"/>
  <c r="AY79" i="56"/>
  <c r="AZ79" i="56"/>
  <c r="AY80" i="56"/>
  <c r="AZ80" i="56"/>
  <c r="AY81" i="56"/>
  <c r="AZ81" i="56"/>
  <c r="AY82" i="56"/>
  <c r="AZ82" i="56"/>
  <c r="AY83" i="56"/>
  <c r="AZ83" i="56"/>
  <c r="AY84" i="56"/>
  <c r="AZ84" i="56"/>
  <c r="AY85" i="56"/>
  <c r="AZ85" i="56"/>
  <c r="AY86" i="56"/>
  <c r="AZ86" i="56"/>
  <c r="AY87" i="56"/>
  <c r="AZ87" i="56"/>
  <c r="AY88" i="56"/>
  <c r="AZ88" i="56"/>
  <c r="AY89" i="56"/>
  <c r="AZ89" i="56"/>
  <c r="AY90" i="56"/>
  <c r="AZ90" i="56"/>
  <c r="AY91" i="56"/>
  <c r="AZ91" i="56"/>
  <c r="AY92" i="56"/>
  <c r="AZ92" i="56"/>
  <c r="AY93" i="56"/>
  <c r="AZ93" i="56"/>
  <c r="AY94" i="56"/>
  <c r="AZ94" i="56"/>
  <c r="AY95" i="56"/>
  <c r="AZ95" i="56"/>
  <c r="AY96" i="56"/>
  <c r="AZ96" i="56"/>
  <c r="AY97" i="56"/>
  <c r="AZ97" i="56"/>
  <c r="AY98" i="56"/>
  <c r="AZ98" i="56"/>
  <c r="AY99" i="56"/>
  <c r="AZ99" i="56"/>
  <c r="AY100" i="56"/>
  <c r="AZ100" i="56"/>
  <c r="AY101" i="56"/>
  <c r="AZ101" i="56"/>
  <c r="AY102" i="56"/>
  <c r="AZ102" i="56"/>
  <c r="AY103" i="56"/>
  <c r="AZ103" i="56"/>
  <c r="AY104" i="56"/>
  <c r="AZ104" i="56"/>
  <c r="AY105" i="56"/>
  <c r="AZ105" i="56"/>
  <c r="AY106" i="56"/>
  <c r="AZ106" i="56"/>
  <c r="AY107" i="56"/>
  <c r="AZ107" i="56"/>
  <c r="AY108" i="56"/>
  <c r="AZ108" i="56"/>
  <c r="AY109" i="56"/>
  <c r="AZ109" i="56"/>
  <c r="AY110" i="56"/>
  <c r="AZ110" i="56"/>
  <c r="AY111" i="56"/>
  <c r="AZ111" i="56"/>
  <c r="AY112" i="56"/>
  <c r="AZ112" i="56"/>
  <c r="AY113" i="56"/>
  <c r="AZ113" i="56"/>
  <c r="AY114" i="56"/>
  <c r="AZ114" i="56"/>
  <c r="AY115" i="56"/>
  <c r="AZ115" i="56"/>
  <c r="AY116" i="56"/>
  <c r="AZ116" i="56"/>
  <c r="AY117" i="56"/>
  <c r="AZ117" i="56"/>
  <c r="AY118" i="56"/>
  <c r="AZ118" i="56"/>
  <c r="AY119" i="56"/>
  <c r="AZ119" i="56"/>
  <c r="AY120" i="56"/>
  <c r="AZ120" i="56"/>
  <c r="AY121" i="56"/>
  <c r="AZ121" i="56"/>
  <c r="AY122" i="56"/>
  <c r="AZ122" i="56"/>
  <c r="AY123" i="56"/>
  <c r="AZ123" i="56"/>
  <c r="AY124" i="56"/>
  <c r="AZ124" i="56"/>
  <c r="AY125" i="56"/>
  <c r="AZ125" i="56"/>
  <c r="AY126" i="56"/>
  <c r="AZ126" i="56"/>
  <c r="AY127" i="56"/>
  <c r="AZ127" i="56"/>
  <c r="AY128" i="56"/>
  <c r="AZ128" i="56"/>
  <c r="AY129" i="56"/>
  <c r="AZ129" i="56"/>
  <c r="AY130" i="56"/>
  <c r="AZ130" i="56"/>
  <c r="AY131" i="56"/>
  <c r="AZ131" i="56"/>
  <c r="AY132" i="56"/>
  <c r="AZ132" i="56"/>
  <c r="AY133" i="56"/>
  <c r="AZ133" i="56"/>
  <c r="AY134" i="56"/>
  <c r="AZ134" i="56"/>
  <c r="AY135" i="56"/>
  <c r="AZ135" i="56"/>
  <c r="AY136" i="56"/>
  <c r="AZ136" i="56"/>
  <c r="AY137" i="56"/>
  <c r="AZ137" i="56"/>
  <c r="AY138" i="56"/>
  <c r="AZ138" i="56"/>
  <c r="AY139" i="56"/>
  <c r="AZ139" i="56"/>
  <c r="AZ140" i="56"/>
  <c r="BA5" i="56"/>
  <c r="BB5" i="56"/>
  <c r="BA6" i="56"/>
  <c r="BB6" i="56"/>
  <c r="BA7" i="56"/>
  <c r="BB7" i="56"/>
  <c r="BA8" i="56"/>
  <c r="BB8" i="56"/>
  <c r="BA9" i="56"/>
  <c r="BB9" i="56"/>
  <c r="BA10" i="56"/>
  <c r="BB10" i="56"/>
  <c r="BA11" i="56"/>
  <c r="BB11" i="56"/>
  <c r="BA12" i="56"/>
  <c r="BB12" i="56"/>
  <c r="BA13" i="56"/>
  <c r="BB13" i="56"/>
  <c r="BA14" i="56"/>
  <c r="BB14" i="56"/>
  <c r="BA15" i="56"/>
  <c r="BB15" i="56"/>
  <c r="BA16" i="56"/>
  <c r="BB16" i="56"/>
  <c r="BA17" i="56"/>
  <c r="BB17" i="56"/>
  <c r="BA18" i="56"/>
  <c r="BB18" i="56"/>
  <c r="BA19" i="56"/>
  <c r="BB19" i="56"/>
  <c r="BA20" i="56"/>
  <c r="BB20" i="56"/>
  <c r="BA21" i="56"/>
  <c r="BB21" i="56"/>
  <c r="BA22" i="56"/>
  <c r="BB22" i="56"/>
  <c r="BA23" i="56"/>
  <c r="BB23" i="56"/>
  <c r="BA24" i="56"/>
  <c r="BB24" i="56"/>
  <c r="BA25" i="56"/>
  <c r="BB25" i="56"/>
  <c r="BA26" i="56"/>
  <c r="BB26" i="56"/>
  <c r="BA27" i="56"/>
  <c r="BB27" i="56"/>
  <c r="BA28" i="56"/>
  <c r="BB28" i="56"/>
  <c r="BA29" i="56"/>
  <c r="BB29" i="56"/>
  <c r="BA30" i="56"/>
  <c r="BB30" i="56"/>
  <c r="BA31" i="56"/>
  <c r="BB31" i="56"/>
  <c r="BA32" i="56"/>
  <c r="BB32" i="56"/>
  <c r="BA33" i="56"/>
  <c r="BB33" i="56"/>
  <c r="BA34" i="56"/>
  <c r="BB34" i="56"/>
  <c r="BA35" i="56"/>
  <c r="BB35" i="56"/>
  <c r="BA36" i="56"/>
  <c r="BB36" i="56"/>
  <c r="BA37" i="56"/>
  <c r="BB37" i="56"/>
  <c r="BA38" i="56"/>
  <c r="AD38" i="56"/>
  <c r="AF38" i="56"/>
  <c r="AH38" i="56"/>
  <c r="AJ38" i="56"/>
  <c r="X38" i="56"/>
  <c r="U38" i="56"/>
  <c r="W38" i="56"/>
  <c r="Y38" i="56"/>
  <c r="Z38" i="56"/>
  <c r="BB38" i="56"/>
  <c r="BA39" i="56"/>
  <c r="AD39" i="56"/>
  <c r="AF39" i="56"/>
  <c r="AH39" i="56"/>
  <c r="AJ39" i="56"/>
  <c r="X39" i="56"/>
  <c r="U39" i="56"/>
  <c r="W39" i="56"/>
  <c r="Y39" i="56"/>
  <c r="Z39" i="56"/>
  <c r="BB39" i="56"/>
  <c r="BA40" i="56"/>
  <c r="AD40" i="56"/>
  <c r="AF40" i="56"/>
  <c r="AH40" i="56"/>
  <c r="AJ40" i="56"/>
  <c r="X40" i="56"/>
  <c r="U40" i="56"/>
  <c r="W40" i="56"/>
  <c r="Y40" i="56"/>
  <c r="Z40" i="56"/>
  <c r="BB40" i="56"/>
  <c r="S41" i="56"/>
  <c r="BA41" i="56"/>
  <c r="AD41" i="56"/>
  <c r="AF41" i="56"/>
  <c r="AH41" i="56"/>
  <c r="AJ41" i="56"/>
  <c r="X41" i="56"/>
  <c r="U41" i="56"/>
  <c r="W41" i="56"/>
  <c r="Y41" i="56"/>
  <c r="Z41" i="56"/>
  <c r="BB41" i="56"/>
  <c r="BA42" i="56"/>
  <c r="AD42" i="56"/>
  <c r="AF42" i="56"/>
  <c r="AH42" i="56"/>
  <c r="AJ42" i="56"/>
  <c r="X42" i="56"/>
  <c r="U42" i="56"/>
  <c r="W42" i="56"/>
  <c r="Y42" i="56"/>
  <c r="Z42" i="56"/>
  <c r="BB42" i="56"/>
  <c r="BA43" i="56"/>
  <c r="AD43" i="56"/>
  <c r="AF43" i="56"/>
  <c r="AH43" i="56"/>
  <c r="AJ43" i="56"/>
  <c r="X43" i="56"/>
  <c r="U43" i="56"/>
  <c r="W43" i="56"/>
  <c r="Y43" i="56"/>
  <c r="Z43" i="56"/>
  <c r="BB43" i="56"/>
  <c r="BA44" i="56"/>
  <c r="AD44" i="56"/>
  <c r="AF44" i="56"/>
  <c r="AH44" i="56"/>
  <c r="AJ44" i="56"/>
  <c r="X44" i="56"/>
  <c r="U44" i="56"/>
  <c r="W44" i="56"/>
  <c r="Y44" i="56"/>
  <c r="Z44" i="56"/>
  <c r="BB44" i="56"/>
  <c r="S45" i="56"/>
  <c r="BA45" i="56"/>
  <c r="AD45" i="56"/>
  <c r="AF45" i="56"/>
  <c r="AH45" i="56"/>
  <c r="AJ45" i="56"/>
  <c r="X45" i="56"/>
  <c r="U45" i="56"/>
  <c r="W45" i="56"/>
  <c r="Y45" i="56"/>
  <c r="Z45" i="56"/>
  <c r="BB45" i="56"/>
  <c r="S46" i="56"/>
  <c r="BA46" i="56"/>
  <c r="AD46" i="56"/>
  <c r="AF46" i="56"/>
  <c r="AH46" i="56"/>
  <c r="AJ46" i="56"/>
  <c r="X46" i="56"/>
  <c r="U46" i="56"/>
  <c r="W46" i="56"/>
  <c r="Y46" i="56"/>
  <c r="Z46" i="56"/>
  <c r="BB46" i="56"/>
  <c r="BA47" i="56"/>
  <c r="AD47" i="56"/>
  <c r="AF47" i="56"/>
  <c r="AH47" i="56"/>
  <c r="AJ47" i="56"/>
  <c r="X47" i="56"/>
  <c r="U47" i="56"/>
  <c r="W47" i="56"/>
  <c r="Y47" i="56"/>
  <c r="Z47" i="56"/>
  <c r="BB47" i="56"/>
  <c r="BA48" i="56"/>
  <c r="BB48" i="56"/>
  <c r="BA49" i="56"/>
  <c r="BB49" i="56"/>
  <c r="BA50" i="56"/>
  <c r="BB50" i="56"/>
  <c r="BA51" i="56"/>
  <c r="BB51" i="56"/>
  <c r="BA52" i="56"/>
  <c r="BB52" i="56"/>
  <c r="BA53" i="56"/>
  <c r="BB53" i="56"/>
  <c r="BA54" i="56"/>
  <c r="BB54" i="56"/>
  <c r="BA55" i="56"/>
  <c r="BB55" i="56"/>
  <c r="BA56" i="56"/>
  <c r="BB56" i="56"/>
  <c r="BA57" i="56"/>
  <c r="BB57" i="56"/>
  <c r="BA58" i="56"/>
  <c r="BB58" i="56"/>
  <c r="BA59" i="56"/>
  <c r="BB59" i="56"/>
  <c r="BA60" i="56"/>
  <c r="BB60" i="56"/>
  <c r="BA61" i="56"/>
  <c r="BB61" i="56"/>
  <c r="BA62" i="56"/>
  <c r="BB62" i="56"/>
  <c r="BA63" i="56"/>
  <c r="BB63" i="56"/>
  <c r="BA64" i="56"/>
  <c r="BB64" i="56"/>
  <c r="BA65" i="56"/>
  <c r="BB65" i="56"/>
  <c r="BA66" i="56"/>
  <c r="BB66" i="56"/>
  <c r="BA67" i="56"/>
  <c r="BB67" i="56"/>
  <c r="BA68" i="56"/>
  <c r="BB68" i="56"/>
  <c r="BA69" i="56"/>
  <c r="BB69" i="56"/>
  <c r="BA70" i="56"/>
  <c r="BB70" i="56"/>
  <c r="BA71" i="56"/>
  <c r="BB71" i="56"/>
  <c r="BA72" i="56"/>
  <c r="BB72" i="56"/>
  <c r="BA73" i="56"/>
  <c r="BB73" i="56"/>
  <c r="BA74" i="56"/>
  <c r="BB74" i="56"/>
  <c r="BA75" i="56"/>
  <c r="BB75" i="56"/>
  <c r="BA76" i="56"/>
  <c r="BB76" i="56"/>
  <c r="BA77" i="56"/>
  <c r="BB77" i="56"/>
  <c r="BA78" i="56"/>
  <c r="BB78" i="56"/>
  <c r="BA79" i="56"/>
  <c r="BB79" i="56"/>
  <c r="BA80" i="56"/>
  <c r="BB80" i="56"/>
  <c r="BA81" i="56"/>
  <c r="BB81" i="56"/>
  <c r="BA82" i="56"/>
  <c r="BB82" i="56"/>
  <c r="BA83" i="56"/>
  <c r="BB83" i="56"/>
  <c r="BA84" i="56"/>
  <c r="BB84" i="56"/>
  <c r="BA85" i="56"/>
  <c r="BB85" i="56"/>
  <c r="BA86" i="56"/>
  <c r="BB86" i="56"/>
  <c r="BA87" i="56"/>
  <c r="BB87" i="56"/>
  <c r="BA88" i="56"/>
  <c r="BB88" i="56"/>
  <c r="BA89" i="56"/>
  <c r="BB89" i="56"/>
  <c r="BA90" i="56"/>
  <c r="BB90" i="56"/>
  <c r="BA91" i="56"/>
  <c r="BB91" i="56"/>
  <c r="BA92" i="56"/>
  <c r="BB92" i="56"/>
  <c r="BA93" i="56"/>
  <c r="BB93" i="56"/>
  <c r="BA94" i="56"/>
  <c r="BB94" i="56"/>
  <c r="BA95" i="56"/>
  <c r="BB95" i="56"/>
  <c r="BA96" i="56"/>
  <c r="BB96" i="56"/>
  <c r="BA97" i="56"/>
  <c r="BB97" i="56"/>
  <c r="BA98" i="56"/>
  <c r="BB98" i="56"/>
  <c r="BA99" i="56"/>
  <c r="BB99" i="56"/>
  <c r="BA100" i="56"/>
  <c r="BB100" i="56"/>
  <c r="BA101" i="56"/>
  <c r="BB101" i="56"/>
  <c r="BA102" i="56"/>
  <c r="BB102" i="56"/>
  <c r="BA103" i="56"/>
  <c r="BB103" i="56"/>
  <c r="BA104" i="56"/>
  <c r="BB104" i="56"/>
  <c r="BA105" i="56"/>
  <c r="BB105" i="56"/>
  <c r="BA106" i="56"/>
  <c r="BB106" i="56"/>
  <c r="BA107" i="56"/>
  <c r="BB107" i="56"/>
  <c r="BA108" i="56"/>
  <c r="BB108" i="56"/>
  <c r="BA109" i="56"/>
  <c r="BB109" i="56"/>
  <c r="BA110" i="56"/>
  <c r="BB110" i="56"/>
  <c r="BA111" i="56"/>
  <c r="BB111" i="56"/>
  <c r="BA112" i="56"/>
  <c r="BB112" i="56"/>
  <c r="BA113" i="56"/>
  <c r="BB113" i="56"/>
  <c r="BA114" i="56"/>
  <c r="BB114" i="56"/>
  <c r="BA115" i="56"/>
  <c r="BB115" i="56"/>
  <c r="BA116" i="56"/>
  <c r="BB116" i="56"/>
  <c r="BA117" i="56"/>
  <c r="BB117" i="56"/>
  <c r="BA118" i="56"/>
  <c r="BB118" i="56"/>
  <c r="BA119" i="56"/>
  <c r="BB119" i="56"/>
  <c r="BA120" i="56"/>
  <c r="BB120" i="56"/>
  <c r="BA121" i="56"/>
  <c r="BB121" i="56"/>
  <c r="BA122" i="56"/>
  <c r="BB122" i="56"/>
  <c r="BA123" i="56"/>
  <c r="BB123" i="56"/>
  <c r="BA124" i="56"/>
  <c r="BB124" i="56"/>
  <c r="BA125" i="56"/>
  <c r="BB125" i="56"/>
  <c r="BA126" i="56"/>
  <c r="BB126" i="56"/>
  <c r="BA127" i="56"/>
  <c r="BB127" i="56"/>
  <c r="BA128" i="56"/>
  <c r="BB128" i="56"/>
  <c r="BA129" i="56"/>
  <c r="BB129" i="56"/>
  <c r="BA130" i="56"/>
  <c r="BB130" i="56"/>
  <c r="BA131" i="56"/>
  <c r="BB131" i="56"/>
  <c r="BA132" i="56"/>
  <c r="BB132" i="56"/>
  <c r="BA133" i="56"/>
  <c r="BB133" i="56"/>
  <c r="BA134" i="56"/>
  <c r="BB134" i="56"/>
  <c r="BA135" i="56"/>
  <c r="BB135" i="56"/>
  <c r="BA136" i="56"/>
  <c r="BB136" i="56"/>
  <c r="BA137" i="56"/>
  <c r="BB137" i="56"/>
  <c r="BA138" i="56"/>
  <c r="BB138" i="56"/>
  <c r="BA139" i="56"/>
  <c r="BB139" i="56"/>
  <c r="BB140" i="56"/>
  <c r="BC5" i="56"/>
  <c r="BD5" i="56"/>
  <c r="BC6" i="56"/>
  <c r="BD6" i="56"/>
  <c r="BC7" i="56"/>
  <c r="BD7" i="56"/>
  <c r="BC8" i="56"/>
  <c r="BD8" i="56"/>
  <c r="BC9" i="56"/>
  <c r="BD9" i="56"/>
  <c r="BC10" i="56"/>
  <c r="BD10" i="56"/>
  <c r="BC11" i="56"/>
  <c r="BD11" i="56"/>
  <c r="BC12" i="56"/>
  <c r="BD12" i="56"/>
  <c r="BC13" i="56"/>
  <c r="BD13" i="56"/>
  <c r="BC14" i="56"/>
  <c r="BD14" i="56"/>
  <c r="BC15" i="56"/>
  <c r="BD15" i="56"/>
  <c r="BC16" i="56"/>
  <c r="BD16" i="56"/>
  <c r="BC17" i="56"/>
  <c r="BD17" i="56"/>
  <c r="BC18" i="56"/>
  <c r="BD18" i="56"/>
  <c r="BC19" i="56"/>
  <c r="BD19" i="56"/>
  <c r="BC20" i="56"/>
  <c r="BD20" i="56"/>
  <c r="BC21" i="56"/>
  <c r="BD21" i="56"/>
  <c r="BC22" i="56"/>
  <c r="BD22" i="56"/>
  <c r="BC23" i="56"/>
  <c r="BD23" i="56"/>
  <c r="BC24" i="56"/>
  <c r="BD24" i="56"/>
  <c r="BC25" i="56"/>
  <c r="BD25" i="56"/>
  <c r="BC26" i="56"/>
  <c r="BD26" i="56"/>
  <c r="BC27" i="56"/>
  <c r="BD27" i="56"/>
  <c r="BC28" i="56"/>
  <c r="BD28" i="56"/>
  <c r="BC29" i="56"/>
  <c r="BD29" i="56"/>
  <c r="BC30" i="56"/>
  <c r="BD30" i="56"/>
  <c r="BC31" i="56"/>
  <c r="BD31" i="56"/>
  <c r="BC32" i="56"/>
  <c r="BD32" i="56"/>
  <c r="BC33" i="56"/>
  <c r="BD33" i="56"/>
  <c r="BC34" i="56"/>
  <c r="BD34" i="56"/>
  <c r="BC35" i="56"/>
  <c r="BD35" i="56"/>
  <c r="BC36" i="56"/>
  <c r="BD36" i="56"/>
  <c r="BC37" i="56"/>
  <c r="BD37" i="56"/>
  <c r="BC38" i="56"/>
  <c r="BD38" i="56"/>
  <c r="BC39" i="56"/>
  <c r="BD39" i="56"/>
  <c r="BC40" i="56"/>
  <c r="BD40" i="56"/>
  <c r="BC41" i="56"/>
  <c r="BD41" i="56"/>
  <c r="BC42" i="56"/>
  <c r="BD42" i="56"/>
  <c r="BC43" i="56"/>
  <c r="BD43" i="56"/>
  <c r="BC44" i="56"/>
  <c r="BD44" i="56"/>
  <c r="BC45" i="56"/>
  <c r="BD45" i="56"/>
  <c r="BC46" i="56"/>
  <c r="BD46" i="56"/>
  <c r="BC47" i="56"/>
  <c r="BD47" i="56"/>
  <c r="BC48" i="56"/>
  <c r="AD48" i="56"/>
  <c r="AF48" i="56"/>
  <c r="AH48" i="56"/>
  <c r="AJ48" i="56"/>
  <c r="X48" i="56"/>
  <c r="U48" i="56"/>
  <c r="W48" i="56"/>
  <c r="Y48" i="56"/>
  <c r="Z48" i="56"/>
  <c r="BD48" i="56"/>
  <c r="S49" i="56"/>
  <c r="BC49" i="56"/>
  <c r="AD49" i="56"/>
  <c r="AF49" i="56"/>
  <c r="AH49" i="56"/>
  <c r="AJ49" i="56"/>
  <c r="X49" i="56"/>
  <c r="U49" i="56"/>
  <c r="W49" i="56"/>
  <c r="Y49" i="56"/>
  <c r="Z49" i="56"/>
  <c r="BD49" i="56"/>
  <c r="BC50" i="56"/>
  <c r="AD50" i="56"/>
  <c r="AF50" i="56"/>
  <c r="AH50" i="56"/>
  <c r="AJ50" i="56"/>
  <c r="X50" i="56"/>
  <c r="W50" i="56"/>
  <c r="Y50" i="56"/>
  <c r="Z50" i="56"/>
  <c r="BD50" i="56"/>
  <c r="BC51" i="56"/>
  <c r="AD51" i="56"/>
  <c r="AF51" i="56"/>
  <c r="AH51" i="56"/>
  <c r="AJ51" i="56"/>
  <c r="X51" i="56"/>
  <c r="W51" i="56"/>
  <c r="Y51" i="56"/>
  <c r="Z51" i="56"/>
  <c r="BD51" i="56"/>
  <c r="S52" i="56"/>
  <c r="BC52" i="56"/>
  <c r="AD52" i="56"/>
  <c r="AF52" i="56"/>
  <c r="AH52" i="56"/>
  <c r="AJ52" i="56"/>
  <c r="X52" i="56"/>
  <c r="U52" i="56"/>
  <c r="W52" i="56"/>
  <c r="Y52" i="56"/>
  <c r="Z52" i="56"/>
  <c r="BD52" i="56"/>
  <c r="BC53" i="56"/>
  <c r="AD53" i="56"/>
  <c r="AF53" i="56"/>
  <c r="AH53" i="56"/>
  <c r="AJ53" i="56"/>
  <c r="X53" i="56"/>
  <c r="U53" i="56"/>
  <c r="W53" i="56"/>
  <c r="Y53" i="56"/>
  <c r="Z53" i="56"/>
  <c r="BD53" i="56"/>
  <c r="S54" i="56"/>
  <c r="BC54" i="56"/>
  <c r="AD54" i="56"/>
  <c r="AF54" i="56"/>
  <c r="AH54" i="56"/>
  <c r="AJ54" i="56"/>
  <c r="X54" i="56"/>
  <c r="U54" i="56"/>
  <c r="W54" i="56"/>
  <c r="Y54" i="56"/>
  <c r="Z54" i="56"/>
  <c r="BD54" i="56"/>
  <c r="S55" i="56"/>
  <c r="BC55" i="56"/>
  <c r="AD55" i="56"/>
  <c r="AF55" i="56"/>
  <c r="AH55" i="56"/>
  <c r="AJ55" i="56"/>
  <c r="X55" i="56"/>
  <c r="U55" i="56"/>
  <c r="W55" i="56"/>
  <c r="Y55" i="56"/>
  <c r="Z55" i="56"/>
  <c r="BD55" i="56"/>
  <c r="BC56" i="56"/>
  <c r="AD56" i="56"/>
  <c r="AF56" i="56"/>
  <c r="AH56" i="56"/>
  <c r="AJ56" i="56"/>
  <c r="X56" i="56"/>
  <c r="U56" i="56"/>
  <c r="W56" i="56"/>
  <c r="Y56" i="56"/>
  <c r="Z56" i="56"/>
  <c r="BD56" i="56"/>
  <c r="BC57" i="56"/>
  <c r="AD57" i="56"/>
  <c r="AF57" i="56"/>
  <c r="AH57" i="56"/>
  <c r="AJ57" i="56"/>
  <c r="X57" i="56"/>
  <c r="U57" i="56"/>
  <c r="W57" i="56"/>
  <c r="Y57" i="56"/>
  <c r="Z57" i="56"/>
  <c r="BD57" i="56"/>
  <c r="BC58" i="56"/>
  <c r="AD58" i="56"/>
  <c r="AF58" i="56"/>
  <c r="AH58" i="56"/>
  <c r="AJ58" i="56"/>
  <c r="X58" i="56"/>
  <c r="U58" i="56"/>
  <c r="W58" i="56"/>
  <c r="Y58" i="56"/>
  <c r="Z58" i="56"/>
  <c r="BD58" i="56"/>
  <c r="BC59" i="56"/>
  <c r="AD59" i="56"/>
  <c r="AF59" i="56"/>
  <c r="AH59" i="56"/>
  <c r="AJ59" i="56"/>
  <c r="X59" i="56"/>
  <c r="U59" i="56"/>
  <c r="W59" i="56"/>
  <c r="Y59" i="56"/>
  <c r="Z59" i="56"/>
  <c r="BD59" i="56"/>
  <c r="BC60" i="56"/>
  <c r="AD60" i="56"/>
  <c r="AF60" i="56"/>
  <c r="AH60" i="56"/>
  <c r="AJ60" i="56"/>
  <c r="X60" i="56"/>
  <c r="U60" i="56"/>
  <c r="W60" i="56"/>
  <c r="Y60" i="56"/>
  <c r="Z60" i="56"/>
  <c r="BD60" i="56"/>
  <c r="BC61" i="56"/>
  <c r="AD61" i="56"/>
  <c r="AF61" i="56"/>
  <c r="AH61" i="56"/>
  <c r="AJ61" i="56"/>
  <c r="X61" i="56"/>
  <c r="U61" i="56"/>
  <c r="W61" i="56"/>
  <c r="Y61" i="56"/>
  <c r="Z61" i="56"/>
  <c r="BD61" i="56"/>
  <c r="BC62" i="56"/>
  <c r="BD62" i="56"/>
  <c r="BC63" i="56"/>
  <c r="BD63" i="56"/>
  <c r="BC64" i="56"/>
  <c r="BD64" i="56"/>
  <c r="BC65" i="56"/>
  <c r="BD65" i="56"/>
  <c r="BC66" i="56"/>
  <c r="BD66" i="56"/>
  <c r="BC67" i="56"/>
  <c r="BD67" i="56"/>
  <c r="BC68" i="56"/>
  <c r="BD68" i="56"/>
  <c r="BC69" i="56"/>
  <c r="BD69" i="56"/>
  <c r="BC70" i="56"/>
  <c r="BD70" i="56"/>
  <c r="BC71" i="56"/>
  <c r="BD71" i="56"/>
  <c r="BC72" i="56"/>
  <c r="BD72" i="56"/>
  <c r="BC73" i="56"/>
  <c r="BD73" i="56"/>
  <c r="BC74" i="56"/>
  <c r="BD74" i="56"/>
  <c r="BC75" i="56"/>
  <c r="BD75" i="56"/>
  <c r="BC76" i="56"/>
  <c r="BD76" i="56"/>
  <c r="BC77" i="56"/>
  <c r="BD77" i="56"/>
  <c r="BC78" i="56"/>
  <c r="BD78" i="56"/>
  <c r="BC79" i="56"/>
  <c r="BD79" i="56"/>
  <c r="BC80" i="56"/>
  <c r="BD80" i="56"/>
  <c r="BC81" i="56"/>
  <c r="BD81" i="56"/>
  <c r="BC82" i="56"/>
  <c r="BD82" i="56"/>
  <c r="BC83" i="56"/>
  <c r="BD83" i="56"/>
  <c r="BC84" i="56"/>
  <c r="BD84" i="56"/>
  <c r="BC85" i="56"/>
  <c r="BD85" i="56"/>
  <c r="BC86" i="56"/>
  <c r="BD86" i="56"/>
  <c r="BC87" i="56"/>
  <c r="BD87" i="56"/>
  <c r="BC88" i="56"/>
  <c r="BD88" i="56"/>
  <c r="BC89" i="56"/>
  <c r="BD89" i="56"/>
  <c r="BC90" i="56"/>
  <c r="BD90" i="56"/>
  <c r="BC91" i="56"/>
  <c r="BD91" i="56"/>
  <c r="BC92" i="56"/>
  <c r="BD92" i="56"/>
  <c r="BC93" i="56"/>
  <c r="BD93" i="56"/>
  <c r="BC94" i="56"/>
  <c r="BD94" i="56"/>
  <c r="BC95" i="56"/>
  <c r="BD95" i="56"/>
  <c r="BC96" i="56"/>
  <c r="BD96" i="56"/>
  <c r="BC97" i="56"/>
  <c r="BD97" i="56"/>
  <c r="BC98" i="56"/>
  <c r="BD98" i="56"/>
  <c r="BC99" i="56"/>
  <c r="BD99" i="56"/>
  <c r="BC100" i="56"/>
  <c r="BD100" i="56"/>
  <c r="BC101" i="56"/>
  <c r="BD101" i="56"/>
  <c r="BC102" i="56"/>
  <c r="BD102" i="56"/>
  <c r="BC103" i="56"/>
  <c r="BD103" i="56"/>
  <c r="BC104" i="56"/>
  <c r="BD104" i="56"/>
  <c r="BC105" i="56"/>
  <c r="BD105" i="56"/>
  <c r="BC106" i="56"/>
  <c r="BD106" i="56"/>
  <c r="BC107" i="56"/>
  <c r="BD107" i="56"/>
  <c r="BC108" i="56"/>
  <c r="BD108" i="56"/>
  <c r="BC109" i="56"/>
  <c r="BD109" i="56"/>
  <c r="BC110" i="56"/>
  <c r="BD110" i="56"/>
  <c r="BC111" i="56"/>
  <c r="BD111" i="56"/>
  <c r="BC112" i="56"/>
  <c r="BD112" i="56"/>
  <c r="BC113" i="56"/>
  <c r="BD113" i="56"/>
  <c r="BC114" i="56"/>
  <c r="BD114" i="56"/>
  <c r="BC115" i="56"/>
  <c r="BD115" i="56"/>
  <c r="BC116" i="56"/>
  <c r="BD116" i="56"/>
  <c r="BC117" i="56"/>
  <c r="BD117" i="56"/>
  <c r="BC118" i="56"/>
  <c r="BD118" i="56"/>
  <c r="BC119" i="56"/>
  <c r="BD119" i="56"/>
  <c r="BC120" i="56"/>
  <c r="BD120" i="56"/>
  <c r="BC121" i="56"/>
  <c r="BD121" i="56"/>
  <c r="BC122" i="56"/>
  <c r="BD122" i="56"/>
  <c r="BC123" i="56"/>
  <c r="BD123" i="56"/>
  <c r="BC124" i="56"/>
  <c r="BD124" i="56"/>
  <c r="BC125" i="56"/>
  <c r="BD125" i="56"/>
  <c r="BC126" i="56"/>
  <c r="BD126" i="56"/>
  <c r="BC127" i="56"/>
  <c r="BD127" i="56"/>
  <c r="BC128" i="56"/>
  <c r="BD128" i="56"/>
  <c r="BC129" i="56"/>
  <c r="BD129" i="56"/>
  <c r="BC130" i="56"/>
  <c r="BD130" i="56"/>
  <c r="BC131" i="56"/>
  <c r="BD131" i="56"/>
  <c r="BC132" i="56"/>
  <c r="BD132" i="56"/>
  <c r="BC133" i="56"/>
  <c r="BD133" i="56"/>
  <c r="BC134" i="56"/>
  <c r="BD134" i="56"/>
  <c r="BC135" i="56"/>
  <c r="BD135" i="56"/>
  <c r="BC136" i="56"/>
  <c r="BD136" i="56"/>
  <c r="BC137" i="56"/>
  <c r="BD137" i="56"/>
  <c r="BC138" i="56"/>
  <c r="BD138" i="56"/>
  <c r="BC139" i="56"/>
  <c r="BD139" i="56"/>
  <c r="BD140" i="56"/>
  <c r="BE5" i="56"/>
  <c r="BF5" i="56"/>
  <c r="BE6" i="56"/>
  <c r="BF6" i="56"/>
  <c r="BE7" i="56"/>
  <c r="BF7" i="56"/>
  <c r="BE8" i="56"/>
  <c r="BF8" i="56"/>
  <c r="BE9" i="56"/>
  <c r="BF9" i="56"/>
  <c r="BE10" i="56"/>
  <c r="BF10" i="56"/>
  <c r="BE11" i="56"/>
  <c r="BF11" i="56"/>
  <c r="BE12" i="56"/>
  <c r="BF12" i="56"/>
  <c r="BE13" i="56"/>
  <c r="BF13" i="56"/>
  <c r="BE14" i="56"/>
  <c r="BF14" i="56"/>
  <c r="BE15" i="56"/>
  <c r="BF15" i="56"/>
  <c r="BE16" i="56"/>
  <c r="BF16" i="56"/>
  <c r="BE17" i="56"/>
  <c r="BF17" i="56"/>
  <c r="BE18" i="56"/>
  <c r="BF18" i="56"/>
  <c r="BE19" i="56"/>
  <c r="BF19" i="56"/>
  <c r="BE20" i="56"/>
  <c r="BF20" i="56"/>
  <c r="BE21" i="56"/>
  <c r="BF21" i="56"/>
  <c r="BE22" i="56"/>
  <c r="BF22" i="56"/>
  <c r="BE23" i="56"/>
  <c r="BF23" i="56"/>
  <c r="BE24" i="56"/>
  <c r="BF24" i="56"/>
  <c r="BE25" i="56"/>
  <c r="BF25" i="56"/>
  <c r="BE26" i="56"/>
  <c r="BF26" i="56"/>
  <c r="BE27" i="56"/>
  <c r="BF27" i="56"/>
  <c r="BE28" i="56"/>
  <c r="BF28" i="56"/>
  <c r="BE29" i="56"/>
  <c r="BF29" i="56"/>
  <c r="BE30" i="56"/>
  <c r="BF30" i="56"/>
  <c r="BE31" i="56"/>
  <c r="BF31" i="56"/>
  <c r="BE32" i="56"/>
  <c r="BF32" i="56"/>
  <c r="BE33" i="56"/>
  <c r="BF33" i="56"/>
  <c r="BE34" i="56"/>
  <c r="BF34" i="56"/>
  <c r="BE35" i="56"/>
  <c r="BF35" i="56"/>
  <c r="BE36" i="56"/>
  <c r="BF36" i="56"/>
  <c r="BE37" i="56"/>
  <c r="BF37" i="56"/>
  <c r="BE38" i="56"/>
  <c r="BF38" i="56"/>
  <c r="BE39" i="56"/>
  <c r="BF39" i="56"/>
  <c r="BE40" i="56"/>
  <c r="BF40" i="56"/>
  <c r="BE41" i="56"/>
  <c r="BF41" i="56"/>
  <c r="BE42" i="56"/>
  <c r="BF42" i="56"/>
  <c r="BE43" i="56"/>
  <c r="BF43" i="56"/>
  <c r="BE44" i="56"/>
  <c r="BF44" i="56"/>
  <c r="BE45" i="56"/>
  <c r="BF45" i="56"/>
  <c r="BE46" i="56"/>
  <c r="BF46" i="56"/>
  <c r="BE47" i="56"/>
  <c r="BF47" i="56"/>
  <c r="BE48" i="56"/>
  <c r="BF48" i="56"/>
  <c r="BE49" i="56"/>
  <c r="BF49" i="56"/>
  <c r="BE50" i="56"/>
  <c r="BF50" i="56"/>
  <c r="BE51" i="56"/>
  <c r="BF51" i="56"/>
  <c r="BE52" i="56"/>
  <c r="BF52" i="56"/>
  <c r="BE53" i="56"/>
  <c r="BF53" i="56"/>
  <c r="BE54" i="56"/>
  <c r="BF54" i="56"/>
  <c r="BE55" i="56"/>
  <c r="BF55" i="56"/>
  <c r="BE56" i="56"/>
  <c r="BF56" i="56"/>
  <c r="BE57" i="56"/>
  <c r="BF57" i="56"/>
  <c r="BE58" i="56"/>
  <c r="BF58" i="56"/>
  <c r="BE59" i="56"/>
  <c r="BF59" i="56"/>
  <c r="BE60" i="56"/>
  <c r="BF60" i="56"/>
  <c r="BE61" i="56"/>
  <c r="BF61" i="56"/>
  <c r="BE62" i="56"/>
  <c r="AD62" i="56"/>
  <c r="AF62" i="56"/>
  <c r="AH62" i="56"/>
  <c r="AJ62" i="56"/>
  <c r="X62" i="56"/>
  <c r="U62" i="56"/>
  <c r="W62" i="56"/>
  <c r="Y62" i="56"/>
  <c r="Z62" i="56"/>
  <c r="BF62" i="56"/>
  <c r="BE63" i="56"/>
  <c r="AD63" i="56"/>
  <c r="AF63" i="56"/>
  <c r="AH63" i="56"/>
  <c r="AJ63" i="56"/>
  <c r="X63" i="56"/>
  <c r="U63" i="56"/>
  <c r="W63" i="56"/>
  <c r="Y63" i="56"/>
  <c r="Z63" i="56"/>
  <c r="BF63" i="56"/>
  <c r="S64" i="56"/>
  <c r="BE64" i="56"/>
  <c r="AD64" i="56"/>
  <c r="AF64" i="56"/>
  <c r="AH64" i="56"/>
  <c r="AJ64" i="56"/>
  <c r="X64" i="56"/>
  <c r="U64" i="56"/>
  <c r="W64" i="56"/>
  <c r="Y64" i="56"/>
  <c r="Z64" i="56"/>
  <c r="BF64" i="56"/>
  <c r="S65" i="56"/>
  <c r="BE65" i="56"/>
  <c r="AD65" i="56"/>
  <c r="AF65" i="56"/>
  <c r="AH65" i="56"/>
  <c r="AJ65" i="56"/>
  <c r="X65" i="56"/>
  <c r="U65" i="56"/>
  <c r="W65" i="56"/>
  <c r="Y65" i="56"/>
  <c r="Z65" i="56"/>
  <c r="BF65" i="56"/>
  <c r="S66" i="56"/>
  <c r="BE66" i="56"/>
  <c r="AD66" i="56"/>
  <c r="AF66" i="56"/>
  <c r="AH66" i="56"/>
  <c r="AJ66" i="56"/>
  <c r="X66" i="56"/>
  <c r="U66" i="56"/>
  <c r="W66" i="56"/>
  <c r="Y66" i="56"/>
  <c r="Z66" i="56"/>
  <c r="BF66" i="56"/>
  <c r="BE67" i="56"/>
  <c r="AD67" i="56"/>
  <c r="AF67" i="56"/>
  <c r="AH67" i="56"/>
  <c r="AJ67" i="56"/>
  <c r="X67" i="56"/>
  <c r="U67" i="56"/>
  <c r="W67" i="56"/>
  <c r="Y67" i="56"/>
  <c r="Z67" i="56"/>
  <c r="BF67" i="56"/>
  <c r="BE68" i="56"/>
  <c r="AD68" i="56"/>
  <c r="AF68" i="56"/>
  <c r="AH68" i="56"/>
  <c r="AJ68" i="56"/>
  <c r="X68" i="56"/>
  <c r="U68" i="56"/>
  <c r="W68" i="56"/>
  <c r="Y68" i="56"/>
  <c r="Z68" i="56"/>
  <c r="BF68" i="56"/>
  <c r="BE69" i="56"/>
  <c r="AD69" i="56"/>
  <c r="AF69" i="56"/>
  <c r="AH69" i="56"/>
  <c r="AJ69" i="56"/>
  <c r="X69" i="56"/>
  <c r="U69" i="56"/>
  <c r="W69" i="56"/>
  <c r="Y69" i="56"/>
  <c r="Z69" i="56"/>
  <c r="BF69" i="56"/>
  <c r="BE70" i="56"/>
  <c r="AD70" i="56"/>
  <c r="AF70" i="56"/>
  <c r="AH70" i="56"/>
  <c r="AJ70" i="56"/>
  <c r="X70" i="56"/>
  <c r="U70" i="56"/>
  <c r="W70" i="56"/>
  <c r="Y70" i="56"/>
  <c r="Z70" i="56"/>
  <c r="BF70" i="56"/>
  <c r="S71" i="56"/>
  <c r="BE71" i="56"/>
  <c r="AD71" i="56"/>
  <c r="AF71" i="56"/>
  <c r="AH71" i="56"/>
  <c r="AJ71" i="56"/>
  <c r="X71" i="56"/>
  <c r="U71" i="56"/>
  <c r="W71" i="56"/>
  <c r="Y71" i="56"/>
  <c r="Z71" i="56"/>
  <c r="BF71" i="56"/>
  <c r="BE72" i="56"/>
  <c r="AD72" i="56"/>
  <c r="AF72" i="56"/>
  <c r="AH72" i="56"/>
  <c r="AJ72" i="56"/>
  <c r="X72" i="56"/>
  <c r="U72" i="56"/>
  <c r="W72" i="56"/>
  <c r="Y72" i="56"/>
  <c r="Z72" i="56"/>
  <c r="BF72" i="56"/>
  <c r="I73" i="56"/>
  <c r="S73" i="56"/>
  <c r="BE73" i="56"/>
  <c r="AD73" i="56"/>
  <c r="AF73" i="56"/>
  <c r="AH73" i="56"/>
  <c r="AJ73" i="56"/>
  <c r="X73" i="56"/>
  <c r="U73" i="56"/>
  <c r="W73" i="56"/>
  <c r="Y73" i="56"/>
  <c r="Z73" i="56"/>
  <c r="BF73" i="56"/>
  <c r="BE74" i="56"/>
  <c r="AD74" i="56"/>
  <c r="AF74" i="56"/>
  <c r="AH74" i="56"/>
  <c r="AJ74" i="56"/>
  <c r="X74" i="56"/>
  <c r="U74" i="56"/>
  <c r="W74" i="56"/>
  <c r="Y74" i="56"/>
  <c r="Z74" i="56"/>
  <c r="BF74" i="56"/>
  <c r="BE75" i="56"/>
  <c r="AD75" i="56"/>
  <c r="AF75" i="56"/>
  <c r="AH75" i="56"/>
  <c r="AJ75" i="56"/>
  <c r="X75" i="56"/>
  <c r="U75" i="56"/>
  <c r="W75" i="56"/>
  <c r="Y75" i="56"/>
  <c r="Z75" i="56"/>
  <c r="BF75" i="56"/>
  <c r="S76" i="56"/>
  <c r="BE76" i="56"/>
  <c r="AD76" i="56"/>
  <c r="AF76" i="56"/>
  <c r="AH76" i="56"/>
  <c r="AJ76" i="56"/>
  <c r="X76" i="56"/>
  <c r="U76" i="56"/>
  <c r="W76" i="56"/>
  <c r="Y76" i="56"/>
  <c r="Z76" i="56"/>
  <c r="BF76" i="56"/>
  <c r="BE77" i="56"/>
  <c r="AD77" i="56"/>
  <c r="AF77" i="56"/>
  <c r="AH77" i="56"/>
  <c r="AJ77" i="56"/>
  <c r="X77" i="56"/>
  <c r="U77" i="56"/>
  <c r="W77" i="56"/>
  <c r="Y77" i="56"/>
  <c r="Z77" i="56"/>
  <c r="BF77" i="56"/>
  <c r="BE78" i="56"/>
  <c r="AD78" i="56"/>
  <c r="AF78" i="56"/>
  <c r="AH78" i="56"/>
  <c r="AJ78" i="56"/>
  <c r="X78" i="56"/>
  <c r="U78" i="56"/>
  <c r="W78" i="56"/>
  <c r="Y78" i="56"/>
  <c r="Z78" i="56"/>
  <c r="BF78" i="56"/>
  <c r="S79" i="56"/>
  <c r="BE79" i="56"/>
  <c r="AD79" i="56"/>
  <c r="AF79" i="56"/>
  <c r="AH79" i="56"/>
  <c r="AJ79" i="56"/>
  <c r="X79" i="56"/>
  <c r="U79" i="56"/>
  <c r="W79" i="56"/>
  <c r="Y79" i="56"/>
  <c r="Z79" i="56"/>
  <c r="BF79" i="56"/>
  <c r="BE80" i="56"/>
  <c r="AD80" i="56"/>
  <c r="AF80" i="56"/>
  <c r="AH80" i="56"/>
  <c r="AJ80" i="56"/>
  <c r="X80" i="56"/>
  <c r="U80" i="56"/>
  <c r="W80" i="56"/>
  <c r="Y80" i="56"/>
  <c r="Z80" i="56"/>
  <c r="BF80" i="56"/>
  <c r="BE81" i="56"/>
  <c r="AD81" i="56"/>
  <c r="AF81" i="56"/>
  <c r="AH81" i="56"/>
  <c r="AJ81" i="56"/>
  <c r="X81" i="56"/>
  <c r="U81" i="56"/>
  <c r="W81" i="56"/>
  <c r="Y81" i="56"/>
  <c r="Z81" i="56"/>
  <c r="BF81" i="56"/>
  <c r="BE82" i="56"/>
  <c r="AD82" i="56"/>
  <c r="AF82" i="56"/>
  <c r="AH82" i="56"/>
  <c r="AJ82" i="56"/>
  <c r="X82" i="56"/>
  <c r="U82" i="56"/>
  <c r="W82" i="56"/>
  <c r="Y82" i="56"/>
  <c r="Z82" i="56"/>
  <c r="BF82" i="56"/>
  <c r="S83" i="56"/>
  <c r="BE83" i="56"/>
  <c r="AD83" i="56"/>
  <c r="AF83" i="56"/>
  <c r="AH83" i="56"/>
  <c r="AJ83" i="56"/>
  <c r="X83" i="56"/>
  <c r="U83" i="56"/>
  <c r="W83" i="56"/>
  <c r="Y83" i="56"/>
  <c r="Z83" i="56"/>
  <c r="BF83" i="56"/>
  <c r="BE84" i="56"/>
  <c r="AD84" i="56"/>
  <c r="AF84" i="56"/>
  <c r="AH84" i="56"/>
  <c r="AJ84" i="56"/>
  <c r="X84" i="56"/>
  <c r="U84" i="56"/>
  <c r="W84" i="56"/>
  <c r="Y84" i="56"/>
  <c r="Z84" i="56"/>
  <c r="BF84" i="56"/>
  <c r="BE85" i="56"/>
  <c r="BF85" i="56"/>
  <c r="BE86" i="56"/>
  <c r="BF86" i="56"/>
  <c r="BE87" i="56"/>
  <c r="BF87" i="56"/>
  <c r="BE88" i="56"/>
  <c r="BF88" i="56"/>
  <c r="BE89" i="56"/>
  <c r="BF89" i="56"/>
  <c r="BE90" i="56"/>
  <c r="BF90" i="56"/>
  <c r="BE91" i="56"/>
  <c r="BF91" i="56"/>
  <c r="BE92" i="56"/>
  <c r="BF92" i="56"/>
  <c r="BE93" i="56"/>
  <c r="BF93" i="56"/>
  <c r="BE94" i="56"/>
  <c r="BF94" i="56"/>
  <c r="BE95" i="56"/>
  <c r="BF95" i="56"/>
  <c r="BE96" i="56"/>
  <c r="BF96" i="56"/>
  <c r="BE97" i="56"/>
  <c r="BF97" i="56"/>
  <c r="BE98" i="56"/>
  <c r="BF98" i="56"/>
  <c r="BE99" i="56"/>
  <c r="BF99" i="56"/>
  <c r="BE100" i="56"/>
  <c r="BF100" i="56"/>
  <c r="BE101" i="56"/>
  <c r="BF101" i="56"/>
  <c r="BE102" i="56"/>
  <c r="BF102" i="56"/>
  <c r="BE103" i="56"/>
  <c r="BF103" i="56"/>
  <c r="BE104" i="56"/>
  <c r="BF104" i="56"/>
  <c r="BE105" i="56"/>
  <c r="BF105" i="56"/>
  <c r="BE106" i="56"/>
  <c r="BF106" i="56"/>
  <c r="BE107" i="56"/>
  <c r="BF107" i="56"/>
  <c r="BE108" i="56"/>
  <c r="BF108" i="56"/>
  <c r="BE109" i="56"/>
  <c r="BF109" i="56"/>
  <c r="BE110" i="56"/>
  <c r="BF110" i="56"/>
  <c r="BE111" i="56"/>
  <c r="BF111" i="56"/>
  <c r="BE112" i="56"/>
  <c r="BF112" i="56"/>
  <c r="BE113" i="56"/>
  <c r="BF113" i="56"/>
  <c r="BE114" i="56"/>
  <c r="BF114" i="56"/>
  <c r="BE115" i="56"/>
  <c r="BF115" i="56"/>
  <c r="BE116" i="56"/>
  <c r="BF116" i="56"/>
  <c r="BE117" i="56"/>
  <c r="BF117" i="56"/>
  <c r="BE118" i="56"/>
  <c r="BF118" i="56"/>
  <c r="BE119" i="56"/>
  <c r="BF119" i="56"/>
  <c r="BE120" i="56"/>
  <c r="BF120" i="56"/>
  <c r="BE121" i="56"/>
  <c r="BF121" i="56"/>
  <c r="BE122" i="56"/>
  <c r="BF122" i="56"/>
  <c r="BE123" i="56"/>
  <c r="BF123" i="56"/>
  <c r="BE124" i="56"/>
  <c r="BF124" i="56"/>
  <c r="BE125" i="56"/>
  <c r="BF125" i="56"/>
  <c r="BE126" i="56"/>
  <c r="BF126" i="56"/>
  <c r="BE127" i="56"/>
  <c r="BF127" i="56"/>
  <c r="BE128" i="56"/>
  <c r="BF128" i="56"/>
  <c r="BE129" i="56"/>
  <c r="BF129" i="56"/>
  <c r="BE130" i="56"/>
  <c r="BF130" i="56"/>
  <c r="BE131" i="56"/>
  <c r="BF131" i="56"/>
  <c r="BE132" i="56"/>
  <c r="BF132" i="56"/>
  <c r="BE133" i="56"/>
  <c r="BF133" i="56"/>
  <c r="BE134" i="56"/>
  <c r="BF134" i="56"/>
  <c r="BE135" i="56"/>
  <c r="BF135" i="56"/>
  <c r="BE136" i="56"/>
  <c r="BF136" i="56"/>
  <c r="BE137" i="56"/>
  <c r="BF137" i="56"/>
  <c r="BE138" i="56"/>
  <c r="BF138" i="56"/>
  <c r="BE139" i="56"/>
  <c r="BF139" i="56"/>
  <c r="BF140" i="56"/>
  <c r="BG5" i="56"/>
  <c r="BH5" i="56"/>
  <c r="BG6" i="56"/>
  <c r="BH6" i="56"/>
  <c r="BG7" i="56"/>
  <c r="BH7" i="56"/>
  <c r="BG8" i="56"/>
  <c r="BH8" i="56"/>
  <c r="BG9" i="56"/>
  <c r="BH9" i="56"/>
  <c r="BG10" i="56"/>
  <c r="BH10" i="56"/>
  <c r="BG11" i="56"/>
  <c r="BH11" i="56"/>
  <c r="BG12" i="56"/>
  <c r="BH12" i="56"/>
  <c r="BG13" i="56"/>
  <c r="BH13" i="56"/>
  <c r="BG14" i="56"/>
  <c r="BH14" i="56"/>
  <c r="BG15" i="56"/>
  <c r="BH15" i="56"/>
  <c r="BG16" i="56"/>
  <c r="BH16" i="56"/>
  <c r="BG17" i="56"/>
  <c r="BH17" i="56"/>
  <c r="BG18" i="56"/>
  <c r="BH18" i="56"/>
  <c r="BG19" i="56"/>
  <c r="BH19" i="56"/>
  <c r="BG20" i="56"/>
  <c r="BH20" i="56"/>
  <c r="BG21" i="56"/>
  <c r="BH21" i="56"/>
  <c r="BG22" i="56"/>
  <c r="BH22" i="56"/>
  <c r="BG23" i="56"/>
  <c r="BH23" i="56"/>
  <c r="BG24" i="56"/>
  <c r="BH24" i="56"/>
  <c r="BG25" i="56"/>
  <c r="BH25" i="56"/>
  <c r="BG26" i="56"/>
  <c r="BH26" i="56"/>
  <c r="BG27" i="56"/>
  <c r="BH27" i="56"/>
  <c r="BG28" i="56"/>
  <c r="BH28" i="56"/>
  <c r="BG29" i="56"/>
  <c r="BH29" i="56"/>
  <c r="BG30" i="56"/>
  <c r="BH30" i="56"/>
  <c r="BG31" i="56"/>
  <c r="BH31" i="56"/>
  <c r="BG32" i="56"/>
  <c r="BH32" i="56"/>
  <c r="BG33" i="56"/>
  <c r="BH33" i="56"/>
  <c r="BG34" i="56"/>
  <c r="BH34" i="56"/>
  <c r="BG35" i="56"/>
  <c r="BH35" i="56"/>
  <c r="BG36" i="56"/>
  <c r="BH36" i="56"/>
  <c r="BG37" i="56"/>
  <c r="BH37" i="56"/>
  <c r="BG38" i="56"/>
  <c r="BH38" i="56"/>
  <c r="BG39" i="56"/>
  <c r="BH39" i="56"/>
  <c r="BG40" i="56"/>
  <c r="BH40" i="56"/>
  <c r="BG41" i="56"/>
  <c r="BH41" i="56"/>
  <c r="BG42" i="56"/>
  <c r="BH42" i="56"/>
  <c r="BG43" i="56"/>
  <c r="BH43" i="56"/>
  <c r="BG44" i="56"/>
  <c r="BH44" i="56"/>
  <c r="BG45" i="56"/>
  <c r="BH45" i="56"/>
  <c r="BG46" i="56"/>
  <c r="BH46" i="56"/>
  <c r="BG47" i="56"/>
  <c r="BH47" i="56"/>
  <c r="BG48" i="56"/>
  <c r="BH48" i="56"/>
  <c r="BG49" i="56"/>
  <c r="BH49" i="56"/>
  <c r="BG50" i="56"/>
  <c r="BH50" i="56"/>
  <c r="BG51" i="56"/>
  <c r="BH51" i="56"/>
  <c r="BG52" i="56"/>
  <c r="BH52" i="56"/>
  <c r="BG53" i="56"/>
  <c r="BH53" i="56"/>
  <c r="BG54" i="56"/>
  <c r="BH54" i="56"/>
  <c r="BG55" i="56"/>
  <c r="BH55" i="56"/>
  <c r="BG56" i="56"/>
  <c r="BH56" i="56"/>
  <c r="BG57" i="56"/>
  <c r="BH57" i="56"/>
  <c r="BG58" i="56"/>
  <c r="BH58" i="56"/>
  <c r="BG59" i="56"/>
  <c r="BH59" i="56"/>
  <c r="BG60" i="56"/>
  <c r="BH60" i="56"/>
  <c r="BG61" i="56"/>
  <c r="BH61" i="56"/>
  <c r="BG62" i="56"/>
  <c r="BH62" i="56"/>
  <c r="BG63" i="56"/>
  <c r="BH63" i="56"/>
  <c r="BG64" i="56"/>
  <c r="BH64" i="56"/>
  <c r="BG65" i="56"/>
  <c r="BH65" i="56"/>
  <c r="BG66" i="56"/>
  <c r="BH66" i="56"/>
  <c r="BG67" i="56"/>
  <c r="BH67" i="56"/>
  <c r="BG68" i="56"/>
  <c r="BH68" i="56"/>
  <c r="BG69" i="56"/>
  <c r="BH69" i="56"/>
  <c r="BG70" i="56"/>
  <c r="BH70" i="56"/>
  <c r="BG71" i="56"/>
  <c r="BH71" i="56"/>
  <c r="BG72" i="56"/>
  <c r="BH72" i="56"/>
  <c r="BG73" i="56"/>
  <c r="BH73" i="56"/>
  <c r="BG74" i="56"/>
  <c r="BH74" i="56"/>
  <c r="BG75" i="56"/>
  <c r="BH75" i="56"/>
  <c r="BG76" i="56"/>
  <c r="BH76" i="56"/>
  <c r="BG77" i="56"/>
  <c r="BH77" i="56"/>
  <c r="BG78" i="56"/>
  <c r="BH78" i="56"/>
  <c r="BG79" i="56"/>
  <c r="BH79" i="56"/>
  <c r="BG80" i="56"/>
  <c r="BH80" i="56"/>
  <c r="BG81" i="56"/>
  <c r="BH81" i="56"/>
  <c r="BG82" i="56"/>
  <c r="BH82" i="56"/>
  <c r="BG83" i="56"/>
  <c r="BH83" i="56"/>
  <c r="BG84" i="56"/>
  <c r="BH84" i="56"/>
  <c r="S85" i="56"/>
  <c r="BG85" i="56"/>
  <c r="AD85" i="56"/>
  <c r="AF85" i="56"/>
  <c r="AH85" i="56"/>
  <c r="AJ85" i="56"/>
  <c r="X85" i="56"/>
  <c r="U85" i="56"/>
  <c r="W85" i="56"/>
  <c r="Y85" i="56"/>
  <c r="Z85" i="56"/>
  <c r="BH85" i="56"/>
  <c r="BG86" i="56"/>
  <c r="AD86" i="56"/>
  <c r="AF86" i="56"/>
  <c r="AH86" i="56"/>
  <c r="AJ86" i="56"/>
  <c r="X86" i="56"/>
  <c r="W86" i="56"/>
  <c r="Y86" i="56"/>
  <c r="Z86" i="56"/>
  <c r="BH86" i="56"/>
  <c r="BG87" i="56"/>
  <c r="AD87" i="56"/>
  <c r="AF87" i="56"/>
  <c r="AH87" i="56"/>
  <c r="AJ87" i="56"/>
  <c r="X87" i="56"/>
  <c r="W87" i="56"/>
  <c r="Y87" i="56"/>
  <c r="Z87" i="56"/>
  <c r="BH87" i="56"/>
  <c r="BG88" i="56"/>
  <c r="BH88" i="56"/>
  <c r="BG89" i="56"/>
  <c r="AD89" i="56"/>
  <c r="AF89" i="56"/>
  <c r="AH89" i="56"/>
  <c r="AJ89" i="56"/>
  <c r="X89" i="56"/>
  <c r="W89" i="56"/>
  <c r="Y89" i="56"/>
  <c r="Z89" i="56"/>
  <c r="BH89" i="56"/>
  <c r="BG90" i="56"/>
  <c r="AD90" i="56"/>
  <c r="AF90" i="56"/>
  <c r="AH90" i="56"/>
  <c r="AJ90" i="56"/>
  <c r="X90" i="56"/>
  <c r="W90" i="56"/>
  <c r="Y90" i="56"/>
  <c r="Z90" i="56"/>
  <c r="BH90" i="56"/>
  <c r="BG91" i="56"/>
  <c r="AD91" i="56"/>
  <c r="AF91" i="56"/>
  <c r="AH91" i="56"/>
  <c r="AJ91" i="56"/>
  <c r="X91" i="56"/>
  <c r="U91" i="56"/>
  <c r="W91" i="56"/>
  <c r="Y91" i="56"/>
  <c r="Z91" i="56"/>
  <c r="BH91" i="56"/>
  <c r="S92" i="56"/>
  <c r="BG92" i="56"/>
  <c r="AD92" i="56"/>
  <c r="AF92" i="56"/>
  <c r="AH92" i="56"/>
  <c r="AJ92" i="56"/>
  <c r="X92" i="56"/>
  <c r="U92" i="56"/>
  <c r="W92" i="56"/>
  <c r="Y92" i="56"/>
  <c r="Z92" i="56"/>
  <c r="BH92" i="56"/>
  <c r="BG93" i="56"/>
  <c r="BH93" i="56"/>
  <c r="S94" i="56"/>
  <c r="BG94" i="56"/>
  <c r="AD94" i="56"/>
  <c r="AF94" i="56"/>
  <c r="AH94" i="56"/>
  <c r="AJ94" i="56"/>
  <c r="X94" i="56"/>
  <c r="U94" i="56"/>
  <c r="W94" i="56"/>
  <c r="Y94" i="56"/>
  <c r="Z94" i="56"/>
  <c r="BH94" i="56"/>
  <c r="S95" i="56"/>
  <c r="BG95" i="56"/>
  <c r="AD95" i="56"/>
  <c r="AF95" i="56"/>
  <c r="AH95" i="56"/>
  <c r="AJ95" i="56"/>
  <c r="X95" i="56"/>
  <c r="U95" i="56"/>
  <c r="W95" i="56"/>
  <c r="Y95" i="56"/>
  <c r="Z95" i="56"/>
  <c r="BH95" i="56"/>
  <c r="S96" i="56"/>
  <c r="BG96" i="56"/>
  <c r="AD96" i="56"/>
  <c r="AF96" i="56"/>
  <c r="AH96" i="56"/>
  <c r="AJ96" i="56"/>
  <c r="X96" i="56"/>
  <c r="U96" i="56"/>
  <c r="W96" i="56"/>
  <c r="Y96" i="56"/>
  <c r="Z96" i="56"/>
  <c r="BH96" i="56"/>
  <c r="BG97" i="56"/>
  <c r="BH97" i="56"/>
  <c r="BG98" i="56"/>
  <c r="BH98" i="56"/>
  <c r="BG99" i="56"/>
  <c r="BH99" i="56"/>
  <c r="BG100" i="56"/>
  <c r="BH100" i="56"/>
  <c r="BG101" i="56"/>
  <c r="BH101" i="56"/>
  <c r="BG102" i="56"/>
  <c r="BH102" i="56"/>
  <c r="BG103" i="56"/>
  <c r="BH103" i="56"/>
  <c r="BG104" i="56"/>
  <c r="BH104" i="56"/>
  <c r="BG105" i="56"/>
  <c r="BH105" i="56"/>
  <c r="BG106" i="56"/>
  <c r="BH106" i="56"/>
  <c r="BG107" i="56"/>
  <c r="BH107" i="56"/>
  <c r="BG108" i="56"/>
  <c r="BH108" i="56"/>
  <c r="BG109" i="56"/>
  <c r="BH109" i="56"/>
  <c r="BG110" i="56"/>
  <c r="BH110" i="56"/>
  <c r="BG111" i="56"/>
  <c r="BH111" i="56"/>
  <c r="BG112" i="56"/>
  <c r="BH112" i="56"/>
  <c r="BG113" i="56"/>
  <c r="BH113" i="56"/>
  <c r="BG114" i="56"/>
  <c r="BH114" i="56"/>
  <c r="BG115" i="56"/>
  <c r="BH115" i="56"/>
  <c r="BG116" i="56"/>
  <c r="BH116" i="56"/>
  <c r="BG117" i="56"/>
  <c r="BH117" i="56"/>
  <c r="BG118" i="56"/>
  <c r="BH118" i="56"/>
  <c r="BG119" i="56"/>
  <c r="BH119" i="56"/>
  <c r="BG120" i="56"/>
  <c r="BH120" i="56"/>
  <c r="BG121" i="56"/>
  <c r="BH121" i="56"/>
  <c r="BG122" i="56"/>
  <c r="BH122" i="56"/>
  <c r="BG123" i="56"/>
  <c r="BH123" i="56"/>
  <c r="BG124" i="56"/>
  <c r="BH124" i="56"/>
  <c r="BG125" i="56"/>
  <c r="BH125" i="56"/>
  <c r="BG126" i="56"/>
  <c r="BH126" i="56"/>
  <c r="BG127" i="56"/>
  <c r="BH127" i="56"/>
  <c r="BG128" i="56"/>
  <c r="BH128" i="56"/>
  <c r="BG129" i="56"/>
  <c r="BH129" i="56"/>
  <c r="BG130" i="56"/>
  <c r="BH130" i="56"/>
  <c r="BG131" i="56"/>
  <c r="BH131" i="56"/>
  <c r="BG132" i="56"/>
  <c r="BH132" i="56"/>
  <c r="BG133" i="56"/>
  <c r="BH133" i="56"/>
  <c r="BG134" i="56"/>
  <c r="BH134" i="56"/>
  <c r="BG135" i="56"/>
  <c r="BH135" i="56"/>
  <c r="BG136" i="56"/>
  <c r="BH136" i="56"/>
  <c r="BG137" i="56"/>
  <c r="BH137" i="56"/>
  <c r="BG138" i="56"/>
  <c r="BH138" i="56"/>
  <c r="BG139" i="56"/>
  <c r="BH139" i="56"/>
  <c r="BH140" i="56"/>
  <c r="BI5" i="56"/>
  <c r="BJ5" i="56"/>
  <c r="BI6" i="56"/>
  <c r="BJ6" i="56"/>
  <c r="BI7" i="56"/>
  <c r="BJ7" i="56"/>
  <c r="BI8" i="56"/>
  <c r="BJ8" i="56"/>
  <c r="BI9" i="56"/>
  <c r="BJ9" i="56"/>
  <c r="BI10" i="56"/>
  <c r="BJ10" i="56"/>
  <c r="BI11" i="56"/>
  <c r="BJ11" i="56"/>
  <c r="BI12" i="56"/>
  <c r="BJ12" i="56"/>
  <c r="BI13" i="56"/>
  <c r="BJ13" i="56"/>
  <c r="BI14" i="56"/>
  <c r="BJ14" i="56"/>
  <c r="BI15" i="56"/>
  <c r="BJ15" i="56"/>
  <c r="BI16" i="56"/>
  <c r="BJ16" i="56"/>
  <c r="BI17" i="56"/>
  <c r="BJ17" i="56"/>
  <c r="BI18" i="56"/>
  <c r="BJ18" i="56"/>
  <c r="BI19" i="56"/>
  <c r="BJ19" i="56"/>
  <c r="BI20" i="56"/>
  <c r="BJ20" i="56"/>
  <c r="BI21" i="56"/>
  <c r="BJ21" i="56"/>
  <c r="BI22" i="56"/>
  <c r="BJ22" i="56"/>
  <c r="BI23" i="56"/>
  <c r="BJ23" i="56"/>
  <c r="BI24" i="56"/>
  <c r="BJ24" i="56"/>
  <c r="BI25" i="56"/>
  <c r="BJ25" i="56"/>
  <c r="BI26" i="56"/>
  <c r="BJ26" i="56"/>
  <c r="BI27" i="56"/>
  <c r="BJ27" i="56"/>
  <c r="BI28" i="56"/>
  <c r="BJ28" i="56"/>
  <c r="BI29" i="56"/>
  <c r="BJ29" i="56"/>
  <c r="BI30" i="56"/>
  <c r="BJ30" i="56"/>
  <c r="BI31" i="56"/>
  <c r="BJ31" i="56"/>
  <c r="BI32" i="56"/>
  <c r="BJ32" i="56"/>
  <c r="BI33" i="56"/>
  <c r="BJ33" i="56"/>
  <c r="BI34" i="56"/>
  <c r="BJ34" i="56"/>
  <c r="BI35" i="56"/>
  <c r="BJ35" i="56"/>
  <c r="BI36" i="56"/>
  <c r="BJ36" i="56"/>
  <c r="BI37" i="56"/>
  <c r="BJ37" i="56"/>
  <c r="BI38" i="56"/>
  <c r="BJ38" i="56"/>
  <c r="BI39" i="56"/>
  <c r="BJ39" i="56"/>
  <c r="BI40" i="56"/>
  <c r="BJ40" i="56"/>
  <c r="BI41" i="56"/>
  <c r="BJ41" i="56"/>
  <c r="BI42" i="56"/>
  <c r="BJ42" i="56"/>
  <c r="BI43" i="56"/>
  <c r="BJ43" i="56"/>
  <c r="BI44" i="56"/>
  <c r="BJ44" i="56"/>
  <c r="BI45" i="56"/>
  <c r="BJ45" i="56"/>
  <c r="BI46" i="56"/>
  <c r="BJ46" i="56"/>
  <c r="BI47" i="56"/>
  <c r="BJ47" i="56"/>
  <c r="BI48" i="56"/>
  <c r="BJ48" i="56"/>
  <c r="BI49" i="56"/>
  <c r="BJ49" i="56"/>
  <c r="BI50" i="56"/>
  <c r="BJ50" i="56"/>
  <c r="BI51" i="56"/>
  <c r="BJ51" i="56"/>
  <c r="BI52" i="56"/>
  <c r="BJ52" i="56"/>
  <c r="BI53" i="56"/>
  <c r="BJ53" i="56"/>
  <c r="BI54" i="56"/>
  <c r="BJ54" i="56"/>
  <c r="BI55" i="56"/>
  <c r="BJ55" i="56"/>
  <c r="BI56" i="56"/>
  <c r="BJ56" i="56"/>
  <c r="BI57" i="56"/>
  <c r="BJ57" i="56"/>
  <c r="BI58" i="56"/>
  <c r="BJ58" i="56"/>
  <c r="BI59" i="56"/>
  <c r="BJ59" i="56"/>
  <c r="BI60" i="56"/>
  <c r="BJ60" i="56"/>
  <c r="BI61" i="56"/>
  <c r="BJ61" i="56"/>
  <c r="BI62" i="56"/>
  <c r="BJ62" i="56"/>
  <c r="BI63" i="56"/>
  <c r="BJ63" i="56"/>
  <c r="BI64" i="56"/>
  <c r="BJ64" i="56"/>
  <c r="BI65" i="56"/>
  <c r="BJ65" i="56"/>
  <c r="BI66" i="56"/>
  <c r="BJ66" i="56"/>
  <c r="BI67" i="56"/>
  <c r="BJ67" i="56"/>
  <c r="BI68" i="56"/>
  <c r="BJ68" i="56"/>
  <c r="BI69" i="56"/>
  <c r="BJ69" i="56"/>
  <c r="BI70" i="56"/>
  <c r="BJ70" i="56"/>
  <c r="BI71" i="56"/>
  <c r="BJ71" i="56"/>
  <c r="BI72" i="56"/>
  <c r="BJ72" i="56"/>
  <c r="BI73" i="56"/>
  <c r="BJ73" i="56"/>
  <c r="BI74" i="56"/>
  <c r="BJ74" i="56"/>
  <c r="BI75" i="56"/>
  <c r="BJ75" i="56"/>
  <c r="BI76" i="56"/>
  <c r="BJ76" i="56"/>
  <c r="BI77" i="56"/>
  <c r="BJ77" i="56"/>
  <c r="BI78" i="56"/>
  <c r="BJ78" i="56"/>
  <c r="BI79" i="56"/>
  <c r="BJ79" i="56"/>
  <c r="BI80" i="56"/>
  <c r="BJ80" i="56"/>
  <c r="BI81" i="56"/>
  <c r="BJ81" i="56"/>
  <c r="BI82" i="56"/>
  <c r="BJ82" i="56"/>
  <c r="BI83" i="56"/>
  <c r="BJ83" i="56"/>
  <c r="BI84" i="56"/>
  <c r="BJ84" i="56"/>
  <c r="BI85" i="56"/>
  <c r="BJ85" i="56"/>
  <c r="BI86" i="56"/>
  <c r="BJ86" i="56"/>
  <c r="BI87" i="56"/>
  <c r="BJ87" i="56"/>
  <c r="BI88" i="56"/>
  <c r="BJ88" i="56"/>
  <c r="BI89" i="56"/>
  <c r="BJ89" i="56"/>
  <c r="BI90" i="56"/>
  <c r="BJ90" i="56"/>
  <c r="BI91" i="56"/>
  <c r="BJ91" i="56"/>
  <c r="BI92" i="56"/>
  <c r="BJ92" i="56"/>
  <c r="BI93" i="56"/>
  <c r="BJ93" i="56"/>
  <c r="BI94" i="56"/>
  <c r="BJ94" i="56"/>
  <c r="BI95" i="56"/>
  <c r="BJ95" i="56"/>
  <c r="BI96" i="56"/>
  <c r="BJ96" i="56"/>
  <c r="BI97" i="56"/>
  <c r="BJ97" i="56"/>
  <c r="I98" i="56"/>
  <c r="S98" i="56"/>
  <c r="BI98" i="56"/>
  <c r="BJ98" i="56"/>
  <c r="S99" i="56"/>
  <c r="BI99" i="56"/>
  <c r="BJ99" i="56"/>
  <c r="BI100" i="56"/>
  <c r="BJ100" i="56"/>
  <c r="BI101" i="56"/>
  <c r="BJ101" i="56"/>
  <c r="BI102" i="56"/>
  <c r="BJ102" i="56"/>
  <c r="BI103" i="56"/>
  <c r="BJ103" i="56"/>
  <c r="BI104" i="56"/>
  <c r="BJ104" i="56"/>
  <c r="BI105" i="56"/>
  <c r="BJ105" i="56"/>
  <c r="BI106" i="56"/>
  <c r="BJ106" i="56"/>
  <c r="BI107" i="56"/>
  <c r="BJ107" i="56"/>
  <c r="BI108" i="56"/>
  <c r="BJ108" i="56"/>
  <c r="BI109" i="56"/>
  <c r="BJ109" i="56"/>
  <c r="BI110" i="56"/>
  <c r="BJ110" i="56"/>
  <c r="BI111" i="56"/>
  <c r="BJ111" i="56"/>
  <c r="BI112" i="56"/>
  <c r="BJ112" i="56"/>
  <c r="BI113" i="56"/>
  <c r="BJ113" i="56"/>
  <c r="BI114" i="56"/>
  <c r="BJ114" i="56"/>
  <c r="BI115" i="56"/>
  <c r="BJ115" i="56"/>
  <c r="BI116" i="56"/>
  <c r="BJ116" i="56"/>
  <c r="BI117" i="56"/>
  <c r="BJ117" i="56"/>
  <c r="BI118" i="56"/>
  <c r="BJ118" i="56"/>
  <c r="BI119" i="56"/>
  <c r="BJ119" i="56"/>
  <c r="BI120" i="56"/>
  <c r="BJ120" i="56"/>
  <c r="BI121" i="56"/>
  <c r="BJ121" i="56"/>
  <c r="BI122" i="56"/>
  <c r="BJ122" i="56"/>
  <c r="BI123" i="56"/>
  <c r="BJ123" i="56"/>
  <c r="BI124" i="56"/>
  <c r="BJ124" i="56"/>
  <c r="BI125" i="56"/>
  <c r="BJ125" i="56"/>
  <c r="BI126" i="56"/>
  <c r="BJ126" i="56"/>
  <c r="BI127" i="56"/>
  <c r="BJ127" i="56"/>
  <c r="BI128" i="56"/>
  <c r="BJ128" i="56"/>
  <c r="BI129" i="56"/>
  <c r="BJ129" i="56"/>
  <c r="BI130" i="56"/>
  <c r="BJ130" i="56"/>
  <c r="BI131" i="56"/>
  <c r="BJ131" i="56"/>
  <c r="BI132" i="56"/>
  <c r="BJ132" i="56"/>
  <c r="BI133" i="56"/>
  <c r="BJ133" i="56"/>
  <c r="BI134" i="56"/>
  <c r="BJ134" i="56"/>
  <c r="BI135" i="56"/>
  <c r="BJ135" i="56"/>
  <c r="BI136" i="56"/>
  <c r="BJ136" i="56"/>
  <c r="BI137" i="56"/>
  <c r="BJ137" i="56"/>
  <c r="BI138" i="56"/>
  <c r="BJ138" i="56"/>
  <c r="BI139" i="56"/>
  <c r="BJ139" i="56"/>
  <c r="BJ140" i="56"/>
  <c r="BK5" i="56"/>
  <c r="BL5" i="56"/>
  <c r="BK6" i="56"/>
  <c r="BL6" i="56"/>
  <c r="BK7" i="56"/>
  <c r="BL7" i="56"/>
  <c r="BK8" i="56"/>
  <c r="BL8" i="56"/>
  <c r="BK9" i="56"/>
  <c r="BL9" i="56"/>
  <c r="BK10" i="56"/>
  <c r="BL10" i="56"/>
  <c r="BK11" i="56"/>
  <c r="BL11" i="56"/>
  <c r="BK12" i="56"/>
  <c r="BL12" i="56"/>
  <c r="BK13" i="56"/>
  <c r="BL13" i="56"/>
  <c r="BK14" i="56"/>
  <c r="BL14" i="56"/>
  <c r="BK15" i="56"/>
  <c r="BL15" i="56"/>
  <c r="BK16" i="56"/>
  <c r="BL16" i="56"/>
  <c r="BK17" i="56"/>
  <c r="BL17" i="56"/>
  <c r="BK18" i="56"/>
  <c r="BL18" i="56"/>
  <c r="BK19" i="56"/>
  <c r="BL19" i="56"/>
  <c r="BK20" i="56"/>
  <c r="BL20" i="56"/>
  <c r="BK21" i="56"/>
  <c r="BL21" i="56"/>
  <c r="BK22" i="56"/>
  <c r="BL22" i="56"/>
  <c r="BK23" i="56"/>
  <c r="BL23" i="56"/>
  <c r="BK24" i="56"/>
  <c r="BL24" i="56"/>
  <c r="BK25" i="56"/>
  <c r="BL25" i="56"/>
  <c r="BK26" i="56"/>
  <c r="BL26" i="56"/>
  <c r="BK27" i="56"/>
  <c r="BL27" i="56"/>
  <c r="BK28" i="56"/>
  <c r="BL28" i="56"/>
  <c r="BK29" i="56"/>
  <c r="BL29" i="56"/>
  <c r="BK30" i="56"/>
  <c r="BL30" i="56"/>
  <c r="BK31" i="56"/>
  <c r="BL31" i="56"/>
  <c r="BK32" i="56"/>
  <c r="BL32" i="56"/>
  <c r="BK33" i="56"/>
  <c r="BL33" i="56"/>
  <c r="BK34" i="56"/>
  <c r="BL34" i="56"/>
  <c r="BK35" i="56"/>
  <c r="BL35" i="56"/>
  <c r="BK36" i="56"/>
  <c r="BL36" i="56"/>
  <c r="BK37" i="56"/>
  <c r="BL37" i="56"/>
  <c r="BK38" i="56"/>
  <c r="BL38" i="56"/>
  <c r="BK39" i="56"/>
  <c r="BL39" i="56"/>
  <c r="BK40" i="56"/>
  <c r="BL40" i="56"/>
  <c r="BK41" i="56"/>
  <c r="BL41" i="56"/>
  <c r="BK42" i="56"/>
  <c r="BL42" i="56"/>
  <c r="BK43" i="56"/>
  <c r="BL43" i="56"/>
  <c r="BK44" i="56"/>
  <c r="BL44" i="56"/>
  <c r="BK45" i="56"/>
  <c r="BL45" i="56"/>
  <c r="BK46" i="56"/>
  <c r="BL46" i="56"/>
  <c r="BK47" i="56"/>
  <c r="BL47" i="56"/>
  <c r="BK48" i="56"/>
  <c r="BL48" i="56"/>
  <c r="BK49" i="56"/>
  <c r="BL49" i="56"/>
  <c r="BK50" i="56"/>
  <c r="BL50" i="56"/>
  <c r="BK51" i="56"/>
  <c r="BL51" i="56"/>
  <c r="BK52" i="56"/>
  <c r="BL52" i="56"/>
  <c r="BK53" i="56"/>
  <c r="BL53" i="56"/>
  <c r="BK54" i="56"/>
  <c r="BL54" i="56"/>
  <c r="BK55" i="56"/>
  <c r="BL55" i="56"/>
  <c r="BK56" i="56"/>
  <c r="BL56" i="56"/>
  <c r="BK57" i="56"/>
  <c r="BL57" i="56"/>
  <c r="BK58" i="56"/>
  <c r="BL58" i="56"/>
  <c r="BK59" i="56"/>
  <c r="BL59" i="56"/>
  <c r="BK60" i="56"/>
  <c r="BL60" i="56"/>
  <c r="BK61" i="56"/>
  <c r="BL61" i="56"/>
  <c r="BK62" i="56"/>
  <c r="BL62" i="56"/>
  <c r="BK63" i="56"/>
  <c r="BL63" i="56"/>
  <c r="BK64" i="56"/>
  <c r="BL64" i="56"/>
  <c r="BK65" i="56"/>
  <c r="BL65" i="56"/>
  <c r="BK66" i="56"/>
  <c r="BL66" i="56"/>
  <c r="BK67" i="56"/>
  <c r="BL67" i="56"/>
  <c r="BK68" i="56"/>
  <c r="BL68" i="56"/>
  <c r="BK69" i="56"/>
  <c r="BL69" i="56"/>
  <c r="BK70" i="56"/>
  <c r="BL70" i="56"/>
  <c r="BK71" i="56"/>
  <c r="BL71" i="56"/>
  <c r="BK72" i="56"/>
  <c r="BL72" i="56"/>
  <c r="BK73" i="56"/>
  <c r="BL73" i="56"/>
  <c r="BK74" i="56"/>
  <c r="BL74" i="56"/>
  <c r="BK75" i="56"/>
  <c r="BL75" i="56"/>
  <c r="BK76" i="56"/>
  <c r="BL76" i="56"/>
  <c r="BK77" i="56"/>
  <c r="BL77" i="56"/>
  <c r="BK78" i="56"/>
  <c r="BL78" i="56"/>
  <c r="BK79" i="56"/>
  <c r="BL79" i="56"/>
  <c r="BK80" i="56"/>
  <c r="BL80" i="56"/>
  <c r="BK81" i="56"/>
  <c r="BL81" i="56"/>
  <c r="BK82" i="56"/>
  <c r="BL82" i="56"/>
  <c r="BK83" i="56"/>
  <c r="BL83" i="56"/>
  <c r="BK84" i="56"/>
  <c r="BL84" i="56"/>
  <c r="BK85" i="56"/>
  <c r="BL85" i="56"/>
  <c r="BK86" i="56"/>
  <c r="BL86" i="56"/>
  <c r="BK87" i="56"/>
  <c r="BL87" i="56"/>
  <c r="BK88" i="56"/>
  <c r="BL88" i="56"/>
  <c r="BK89" i="56"/>
  <c r="BL89" i="56"/>
  <c r="BK90" i="56"/>
  <c r="BL90" i="56"/>
  <c r="BK91" i="56"/>
  <c r="BL91" i="56"/>
  <c r="BK92" i="56"/>
  <c r="BL92" i="56"/>
  <c r="BK93" i="56"/>
  <c r="BL93" i="56"/>
  <c r="BK94" i="56"/>
  <c r="BL94" i="56"/>
  <c r="BK95" i="56"/>
  <c r="BL95" i="56"/>
  <c r="BK96" i="56"/>
  <c r="BL96" i="56"/>
  <c r="BK97" i="56"/>
  <c r="BL97" i="56"/>
  <c r="BK98" i="56"/>
  <c r="BL98" i="56"/>
  <c r="BK99" i="56"/>
  <c r="BL99" i="56"/>
  <c r="S100" i="56"/>
  <c r="BK100" i="56"/>
  <c r="BL100" i="56"/>
  <c r="BK101" i="56"/>
  <c r="AD101" i="56"/>
  <c r="AF101" i="56"/>
  <c r="AH101" i="56"/>
  <c r="AJ101" i="56"/>
  <c r="X101" i="56"/>
  <c r="U101" i="56"/>
  <c r="W101" i="56"/>
  <c r="Y101" i="56"/>
  <c r="Z101" i="56"/>
  <c r="BL101" i="56"/>
  <c r="S102" i="56"/>
  <c r="BK102" i="56"/>
  <c r="BL102" i="56"/>
  <c r="BK103" i="56"/>
  <c r="BL103" i="56"/>
  <c r="S104" i="56"/>
  <c r="BK104" i="56"/>
  <c r="BL104" i="56"/>
  <c r="S105" i="56"/>
  <c r="BK105" i="56"/>
  <c r="BL105" i="56"/>
  <c r="BK106" i="56"/>
  <c r="BL106" i="56"/>
  <c r="BK107" i="56"/>
  <c r="BL107" i="56"/>
  <c r="BK108" i="56"/>
  <c r="BL108" i="56"/>
  <c r="BK109" i="56"/>
  <c r="BL109" i="56"/>
  <c r="BK110" i="56"/>
  <c r="BL110" i="56"/>
  <c r="BK111" i="56"/>
  <c r="BL111" i="56"/>
  <c r="BK112" i="56"/>
  <c r="BL112" i="56"/>
  <c r="BK113" i="56"/>
  <c r="BL113" i="56"/>
  <c r="BK114" i="56"/>
  <c r="BL114" i="56"/>
  <c r="BK115" i="56"/>
  <c r="BL115" i="56"/>
  <c r="BK116" i="56"/>
  <c r="BL116" i="56"/>
  <c r="BK117" i="56"/>
  <c r="BL117" i="56"/>
  <c r="BK118" i="56"/>
  <c r="BL118" i="56"/>
  <c r="BK119" i="56"/>
  <c r="BL119" i="56"/>
  <c r="BK120" i="56"/>
  <c r="BL120" i="56"/>
  <c r="BK121" i="56"/>
  <c r="BL121" i="56"/>
  <c r="BK122" i="56"/>
  <c r="BL122" i="56"/>
  <c r="BK123" i="56"/>
  <c r="BL123" i="56"/>
  <c r="BK124" i="56"/>
  <c r="BL124" i="56"/>
  <c r="BK125" i="56"/>
  <c r="BL125" i="56"/>
  <c r="BK126" i="56"/>
  <c r="BL126" i="56"/>
  <c r="BK127" i="56"/>
  <c r="BL127" i="56"/>
  <c r="BK128" i="56"/>
  <c r="BL128" i="56"/>
  <c r="BK129" i="56"/>
  <c r="BL129" i="56"/>
  <c r="BK130" i="56"/>
  <c r="BL130" i="56"/>
  <c r="BK131" i="56"/>
  <c r="BL131" i="56"/>
  <c r="BK132" i="56"/>
  <c r="BL132" i="56"/>
  <c r="BK133" i="56"/>
  <c r="BL133" i="56"/>
  <c r="BK134" i="56"/>
  <c r="BL134" i="56"/>
  <c r="BK135" i="56"/>
  <c r="BL135" i="56"/>
  <c r="BK136" i="56"/>
  <c r="BL136" i="56"/>
  <c r="BK137" i="56"/>
  <c r="BL137" i="56"/>
  <c r="BK138" i="56"/>
  <c r="BL138" i="56"/>
  <c r="BK139" i="56"/>
  <c r="BL139" i="56"/>
  <c r="BL140" i="56"/>
  <c r="BM5" i="56"/>
  <c r="BN5" i="56"/>
  <c r="BM6" i="56"/>
  <c r="BN6" i="56"/>
  <c r="BM7" i="56"/>
  <c r="BN7" i="56"/>
  <c r="BM8" i="56"/>
  <c r="BN8" i="56"/>
  <c r="BM9" i="56"/>
  <c r="BN9" i="56"/>
  <c r="BM10" i="56"/>
  <c r="BN10" i="56"/>
  <c r="BM11" i="56"/>
  <c r="BN11" i="56"/>
  <c r="BM12" i="56"/>
  <c r="BN12" i="56"/>
  <c r="BM13" i="56"/>
  <c r="BN13" i="56"/>
  <c r="BM14" i="56"/>
  <c r="BN14" i="56"/>
  <c r="BM15" i="56"/>
  <c r="BN15" i="56"/>
  <c r="BM16" i="56"/>
  <c r="BN16" i="56"/>
  <c r="BM17" i="56"/>
  <c r="BN17" i="56"/>
  <c r="BM18" i="56"/>
  <c r="BN18" i="56"/>
  <c r="BM19" i="56"/>
  <c r="BN19" i="56"/>
  <c r="BM20" i="56"/>
  <c r="BN20" i="56"/>
  <c r="BM21" i="56"/>
  <c r="BN21" i="56"/>
  <c r="BM22" i="56"/>
  <c r="BN22" i="56"/>
  <c r="BM23" i="56"/>
  <c r="BN23" i="56"/>
  <c r="BM24" i="56"/>
  <c r="BN24" i="56"/>
  <c r="BM25" i="56"/>
  <c r="BN25" i="56"/>
  <c r="BM26" i="56"/>
  <c r="BN26" i="56"/>
  <c r="BM27" i="56"/>
  <c r="BN27" i="56"/>
  <c r="BM28" i="56"/>
  <c r="BN28" i="56"/>
  <c r="BM29" i="56"/>
  <c r="BN29" i="56"/>
  <c r="BM30" i="56"/>
  <c r="BN30" i="56"/>
  <c r="BM31" i="56"/>
  <c r="BN31" i="56"/>
  <c r="BM32" i="56"/>
  <c r="BN32" i="56"/>
  <c r="BM33" i="56"/>
  <c r="BN33" i="56"/>
  <c r="BM34" i="56"/>
  <c r="BN34" i="56"/>
  <c r="BM35" i="56"/>
  <c r="BN35" i="56"/>
  <c r="BM36" i="56"/>
  <c r="BN36" i="56"/>
  <c r="BM37" i="56"/>
  <c r="BN37" i="56"/>
  <c r="BM38" i="56"/>
  <c r="BN38" i="56"/>
  <c r="BM39" i="56"/>
  <c r="BN39" i="56"/>
  <c r="BM40" i="56"/>
  <c r="BN40" i="56"/>
  <c r="BM41" i="56"/>
  <c r="BN41" i="56"/>
  <c r="BM42" i="56"/>
  <c r="BN42" i="56"/>
  <c r="BM43" i="56"/>
  <c r="BN43" i="56"/>
  <c r="BM44" i="56"/>
  <c r="BN44" i="56"/>
  <c r="BM45" i="56"/>
  <c r="BN45" i="56"/>
  <c r="BM46" i="56"/>
  <c r="BN46" i="56"/>
  <c r="BM47" i="56"/>
  <c r="BN47" i="56"/>
  <c r="BM48" i="56"/>
  <c r="BN48" i="56"/>
  <c r="BM49" i="56"/>
  <c r="BN49" i="56"/>
  <c r="BM50" i="56"/>
  <c r="BN50" i="56"/>
  <c r="BM51" i="56"/>
  <c r="BN51" i="56"/>
  <c r="BM52" i="56"/>
  <c r="BN52" i="56"/>
  <c r="BM53" i="56"/>
  <c r="BN53" i="56"/>
  <c r="BM54" i="56"/>
  <c r="BN54" i="56"/>
  <c r="BM55" i="56"/>
  <c r="BN55" i="56"/>
  <c r="BM56" i="56"/>
  <c r="BN56" i="56"/>
  <c r="BM57" i="56"/>
  <c r="BN57" i="56"/>
  <c r="BM58" i="56"/>
  <c r="BN58" i="56"/>
  <c r="BM59" i="56"/>
  <c r="BN59" i="56"/>
  <c r="BM60" i="56"/>
  <c r="BN60" i="56"/>
  <c r="BM61" i="56"/>
  <c r="BN61" i="56"/>
  <c r="BM62" i="56"/>
  <c r="BN62" i="56"/>
  <c r="BM63" i="56"/>
  <c r="BN63" i="56"/>
  <c r="BM64" i="56"/>
  <c r="BN64" i="56"/>
  <c r="BM65" i="56"/>
  <c r="BN65" i="56"/>
  <c r="BM66" i="56"/>
  <c r="BN66" i="56"/>
  <c r="BM67" i="56"/>
  <c r="BN67" i="56"/>
  <c r="BM68" i="56"/>
  <c r="BN68" i="56"/>
  <c r="BM69" i="56"/>
  <c r="BN69" i="56"/>
  <c r="BM70" i="56"/>
  <c r="BN70" i="56"/>
  <c r="BM71" i="56"/>
  <c r="BN71" i="56"/>
  <c r="BM72" i="56"/>
  <c r="BN72" i="56"/>
  <c r="BM73" i="56"/>
  <c r="BN73" i="56"/>
  <c r="BM74" i="56"/>
  <c r="BN74" i="56"/>
  <c r="BM75" i="56"/>
  <c r="BN75" i="56"/>
  <c r="BM76" i="56"/>
  <c r="BN76" i="56"/>
  <c r="BM77" i="56"/>
  <c r="BN77" i="56"/>
  <c r="BM78" i="56"/>
  <c r="BN78" i="56"/>
  <c r="BM79" i="56"/>
  <c r="BN79" i="56"/>
  <c r="BM80" i="56"/>
  <c r="BN80" i="56"/>
  <c r="BM81" i="56"/>
  <c r="BN81" i="56"/>
  <c r="BM82" i="56"/>
  <c r="BN82" i="56"/>
  <c r="BM83" i="56"/>
  <c r="BN83" i="56"/>
  <c r="BM84" i="56"/>
  <c r="BN84" i="56"/>
  <c r="BM85" i="56"/>
  <c r="BN85" i="56"/>
  <c r="BM86" i="56"/>
  <c r="BN86" i="56"/>
  <c r="BM87" i="56"/>
  <c r="BN87" i="56"/>
  <c r="BM88" i="56"/>
  <c r="BN88" i="56"/>
  <c r="BM89" i="56"/>
  <c r="BN89" i="56"/>
  <c r="BM90" i="56"/>
  <c r="BN90" i="56"/>
  <c r="BM91" i="56"/>
  <c r="BN91" i="56"/>
  <c r="BM92" i="56"/>
  <c r="BN92" i="56"/>
  <c r="BM93" i="56"/>
  <c r="BN93" i="56"/>
  <c r="BM94" i="56"/>
  <c r="BN94" i="56"/>
  <c r="BM95" i="56"/>
  <c r="BN95" i="56"/>
  <c r="BM96" i="56"/>
  <c r="BN96" i="56"/>
  <c r="BM97" i="56"/>
  <c r="BN97" i="56"/>
  <c r="BM98" i="56"/>
  <c r="BN98" i="56"/>
  <c r="BM99" i="56"/>
  <c r="BN99" i="56"/>
  <c r="BM100" i="56"/>
  <c r="BN100" i="56"/>
  <c r="BM101" i="56"/>
  <c r="BN101" i="56"/>
  <c r="BM102" i="56"/>
  <c r="BN102" i="56"/>
  <c r="BM103" i="56"/>
  <c r="BN103" i="56"/>
  <c r="BM104" i="56"/>
  <c r="BN104" i="56"/>
  <c r="BM105" i="56"/>
  <c r="BN105" i="56"/>
  <c r="BM106" i="56"/>
  <c r="BN106" i="56"/>
  <c r="S107" i="56"/>
  <c r="BM107" i="56"/>
  <c r="BN107" i="56"/>
  <c r="BM108" i="56"/>
  <c r="BN108" i="56"/>
  <c r="BM109" i="56"/>
  <c r="BN109" i="56"/>
  <c r="S110" i="56"/>
  <c r="BM110" i="56"/>
  <c r="BN110" i="56"/>
  <c r="S111" i="56"/>
  <c r="BM111" i="56"/>
  <c r="BN111" i="56"/>
  <c r="S112" i="56"/>
  <c r="BM112" i="56"/>
  <c r="BN112" i="56"/>
  <c r="BM113" i="56"/>
  <c r="BN113" i="56"/>
  <c r="BM114" i="56"/>
  <c r="BN114" i="56"/>
  <c r="BM115" i="56"/>
  <c r="BN115" i="56"/>
  <c r="BM116" i="56"/>
  <c r="BN116" i="56"/>
  <c r="BM117" i="56"/>
  <c r="BN117" i="56"/>
  <c r="BM118" i="56"/>
  <c r="BN118" i="56"/>
  <c r="BM119" i="56"/>
  <c r="BN119" i="56"/>
  <c r="BM120" i="56"/>
  <c r="BN120" i="56"/>
  <c r="BM121" i="56"/>
  <c r="BN121" i="56"/>
  <c r="BM122" i="56"/>
  <c r="BN122" i="56"/>
  <c r="BM123" i="56"/>
  <c r="BN123" i="56"/>
  <c r="BM124" i="56"/>
  <c r="BN124" i="56"/>
  <c r="BM125" i="56"/>
  <c r="BN125" i="56"/>
  <c r="BM126" i="56"/>
  <c r="BN126" i="56"/>
  <c r="BM127" i="56"/>
  <c r="BN127" i="56"/>
  <c r="BM128" i="56"/>
  <c r="BN128" i="56"/>
  <c r="BM129" i="56"/>
  <c r="BN129" i="56"/>
  <c r="BM130" i="56"/>
  <c r="BN130" i="56"/>
  <c r="BM131" i="56"/>
  <c r="BN131" i="56"/>
  <c r="BM132" i="56"/>
  <c r="BN132" i="56"/>
  <c r="BM133" i="56"/>
  <c r="BN133" i="56"/>
  <c r="BM134" i="56"/>
  <c r="BN134" i="56"/>
  <c r="BM135" i="56"/>
  <c r="BN135" i="56"/>
  <c r="BM136" i="56"/>
  <c r="BN136" i="56"/>
  <c r="BM137" i="56"/>
  <c r="BN137" i="56"/>
  <c r="BM138" i="56"/>
  <c r="BN138" i="56"/>
  <c r="BM139" i="56"/>
  <c r="BN139" i="56"/>
  <c r="BN140" i="56"/>
  <c r="BO5" i="56"/>
  <c r="BP5" i="56"/>
  <c r="BO6" i="56"/>
  <c r="BP6" i="56"/>
  <c r="BO7" i="56"/>
  <c r="BP7" i="56"/>
  <c r="BO8" i="56"/>
  <c r="BP8" i="56"/>
  <c r="BO9" i="56"/>
  <c r="BP9" i="56"/>
  <c r="BO10" i="56"/>
  <c r="BP10" i="56"/>
  <c r="BO11" i="56"/>
  <c r="BP11" i="56"/>
  <c r="BO12" i="56"/>
  <c r="BP12" i="56"/>
  <c r="BO13" i="56"/>
  <c r="BP13" i="56"/>
  <c r="BO14" i="56"/>
  <c r="BP14" i="56"/>
  <c r="BO15" i="56"/>
  <c r="BP15" i="56"/>
  <c r="BO16" i="56"/>
  <c r="BP16" i="56"/>
  <c r="BO17" i="56"/>
  <c r="BP17" i="56"/>
  <c r="BO18" i="56"/>
  <c r="BP18" i="56"/>
  <c r="BO19" i="56"/>
  <c r="BP19" i="56"/>
  <c r="BO20" i="56"/>
  <c r="BP20" i="56"/>
  <c r="BO21" i="56"/>
  <c r="BP21" i="56"/>
  <c r="BO22" i="56"/>
  <c r="BP22" i="56"/>
  <c r="BO23" i="56"/>
  <c r="BP23" i="56"/>
  <c r="BO24" i="56"/>
  <c r="BP24" i="56"/>
  <c r="BO25" i="56"/>
  <c r="BP25" i="56"/>
  <c r="BO26" i="56"/>
  <c r="BP26" i="56"/>
  <c r="BO27" i="56"/>
  <c r="BP27" i="56"/>
  <c r="BO28" i="56"/>
  <c r="BP28" i="56"/>
  <c r="BO29" i="56"/>
  <c r="BP29" i="56"/>
  <c r="BO30" i="56"/>
  <c r="BP30" i="56"/>
  <c r="BO31" i="56"/>
  <c r="BP31" i="56"/>
  <c r="BO32" i="56"/>
  <c r="BP32" i="56"/>
  <c r="BO33" i="56"/>
  <c r="BP33" i="56"/>
  <c r="BO34" i="56"/>
  <c r="BP34" i="56"/>
  <c r="BO35" i="56"/>
  <c r="BP35" i="56"/>
  <c r="BO36" i="56"/>
  <c r="BP36" i="56"/>
  <c r="BO37" i="56"/>
  <c r="BP37" i="56"/>
  <c r="BO38" i="56"/>
  <c r="BP38" i="56"/>
  <c r="BO39" i="56"/>
  <c r="BP39" i="56"/>
  <c r="BO40" i="56"/>
  <c r="BP40" i="56"/>
  <c r="BO41" i="56"/>
  <c r="BP41" i="56"/>
  <c r="BO42" i="56"/>
  <c r="BP42" i="56"/>
  <c r="BO43" i="56"/>
  <c r="BP43" i="56"/>
  <c r="BO44" i="56"/>
  <c r="BP44" i="56"/>
  <c r="BO45" i="56"/>
  <c r="BP45" i="56"/>
  <c r="BO46" i="56"/>
  <c r="BP46" i="56"/>
  <c r="BO47" i="56"/>
  <c r="BP47" i="56"/>
  <c r="BO48" i="56"/>
  <c r="BP48" i="56"/>
  <c r="BO49" i="56"/>
  <c r="BP49" i="56"/>
  <c r="BO50" i="56"/>
  <c r="BP50" i="56"/>
  <c r="BO51" i="56"/>
  <c r="BP51" i="56"/>
  <c r="BO52" i="56"/>
  <c r="BP52" i="56"/>
  <c r="BO53" i="56"/>
  <c r="BP53" i="56"/>
  <c r="BO54" i="56"/>
  <c r="BP54" i="56"/>
  <c r="BO55" i="56"/>
  <c r="BP55" i="56"/>
  <c r="BO56" i="56"/>
  <c r="BP56" i="56"/>
  <c r="BO57" i="56"/>
  <c r="BP57" i="56"/>
  <c r="BO58" i="56"/>
  <c r="BP58" i="56"/>
  <c r="BO59" i="56"/>
  <c r="BP59" i="56"/>
  <c r="BO60" i="56"/>
  <c r="BP60" i="56"/>
  <c r="BO61" i="56"/>
  <c r="BP61" i="56"/>
  <c r="BO62" i="56"/>
  <c r="BP62" i="56"/>
  <c r="BO63" i="56"/>
  <c r="BP63" i="56"/>
  <c r="BO64" i="56"/>
  <c r="BP64" i="56"/>
  <c r="BO65" i="56"/>
  <c r="BP65" i="56"/>
  <c r="BO66" i="56"/>
  <c r="BP66" i="56"/>
  <c r="BO67" i="56"/>
  <c r="BP67" i="56"/>
  <c r="BO68" i="56"/>
  <c r="BP68" i="56"/>
  <c r="BO69" i="56"/>
  <c r="BP69" i="56"/>
  <c r="BO70" i="56"/>
  <c r="BP70" i="56"/>
  <c r="BO71" i="56"/>
  <c r="BP71" i="56"/>
  <c r="BO72" i="56"/>
  <c r="BP72" i="56"/>
  <c r="BO73" i="56"/>
  <c r="BP73" i="56"/>
  <c r="BO74" i="56"/>
  <c r="BP74" i="56"/>
  <c r="BO75" i="56"/>
  <c r="BP75" i="56"/>
  <c r="BO76" i="56"/>
  <c r="BP76" i="56"/>
  <c r="BO77" i="56"/>
  <c r="BP77" i="56"/>
  <c r="BO78" i="56"/>
  <c r="BP78" i="56"/>
  <c r="BO79" i="56"/>
  <c r="BP79" i="56"/>
  <c r="BO80" i="56"/>
  <c r="BP80" i="56"/>
  <c r="BO81" i="56"/>
  <c r="BP81" i="56"/>
  <c r="BO82" i="56"/>
  <c r="BP82" i="56"/>
  <c r="BO83" i="56"/>
  <c r="BP83" i="56"/>
  <c r="BO84" i="56"/>
  <c r="BP84" i="56"/>
  <c r="BO85" i="56"/>
  <c r="BP85" i="56"/>
  <c r="BO86" i="56"/>
  <c r="BP86" i="56"/>
  <c r="BO87" i="56"/>
  <c r="BP87" i="56"/>
  <c r="BO88" i="56"/>
  <c r="BP88" i="56"/>
  <c r="BO89" i="56"/>
  <c r="BP89" i="56"/>
  <c r="BO90" i="56"/>
  <c r="BP90" i="56"/>
  <c r="BO91" i="56"/>
  <c r="BP91" i="56"/>
  <c r="BO92" i="56"/>
  <c r="BP92" i="56"/>
  <c r="BO93" i="56"/>
  <c r="BP93" i="56"/>
  <c r="BO94" i="56"/>
  <c r="BP94" i="56"/>
  <c r="BO95" i="56"/>
  <c r="BP95" i="56"/>
  <c r="BO96" i="56"/>
  <c r="BP96" i="56"/>
  <c r="BO97" i="56"/>
  <c r="BP97" i="56"/>
  <c r="BO98" i="56"/>
  <c r="BP98" i="56"/>
  <c r="BO99" i="56"/>
  <c r="BP99" i="56"/>
  <c r="BO100" i="56"/>
  <c r="BP100" i="56"/>
  <c r="BO101" i="56"/>
  <c r="BP101" i="56"/>
  <c r="BO102" i="56"/>
  <c r="BP102" i="56"/>
  <c r="BO103" i="56"/>
  <c r="BP103" i="56"/>
  <c r="BO104" i="56"/>
  <c r="BP104" i="56"/>
  <c r="BO105" i="56"/>
  <c r="BP105" i="56"/>
  <c r="BO106" i="56"/>
  <c r="BP106" i="56"/>
  <c r="BO107" i="56"/>
  <c r="BP107" i="56"/>
  <c r="BO108" i="56"/>
  <c r="BP108" i="56"/>
  <c r="BO109" i="56"/>
  <c r="BP109" i="56"/>
  <c r="BO110" i="56"/>
  <c r="BP110" i="56"/>
  <c r="BO111" i="56"/>
  <c r="BP111" i="56"/>
  <c r="BO112" i="56"/>
  <c r="BP112" i="56"/>
  <c r="BO113" i="56"/>
  <c r="BP113" i="56"/>
  <c r="S114" i="56"/>
  <c r="BO114" i="56"/>
  <c r="BP114" i="56"/>
  <c r="S115" i="56"/>
  <c r="BO115" i="56"/>
  <c r="BP115" i="56"/>
  <c r="S116" i="56"/>
  <c r="BO116" i="56"/>
  <c r="BP116" i="56"/>
  <c r="S117" i="56"/>
  <c r="BO117" i="56"/>
  <c r="BP117" i="56"/>
  <c r="S118" i="56"/>
  <c r="BO118" i="56"/>
  <c r="BP118" i="56"/>
  <c r="BO119" i="56"/>
  <c r="BP119" i="56"/>
  <c r="BO120" i="56"/>
  <c r="BP120" i="56"/>
  <c r="S121" i="56"/>
  <c r="BO121" i="56"/>
  <c r="BP121" i="56"/>
  <c r="BO122" i="56"/>
  <c r="BP122" i="56"/>
  <c r="S123" i="56"/>
  <c r="BO123" i="56"/>
  <c r="BP123" i="56"/>
  <c r="BO124" i="56"/>
  <c r="BP124" i="56"/>
  <c r="BO125" i="56"/>
  <c r="BP125" i="56"/>
  <c r="BO126" i="56"/>
  <c r="BP126" i="56"/>
  <c r="S127" i="56"/>
  <c r="BO127" i="56"/>
  <c r="BP127" i="56"/>
  <c r="S128" i="56"/>
  <c r="BO128" i="56"/>
  <c r="BP128" i="56"/>
  <c r="S129" i="56"/>
  <c r="BO129" i="56"/>
  <c r="BP129" i="56"/>
  <c r="BO130" i="56"/>
  <c r="BP130" i="56"/>
  <c r="BO131" i="56"/>
  <c r="BP131" i="56"/>
  <c r="BO132" i="56"/>
  <c r="BP132" i="56"/>
  <c r="BO133" i="56"/>
  <c r="BP133" i="56"/>
  <c r="BO134" i="56"/>
  <c r="BP134" i="56"/>
  <c r="BO135" i="56"/>
  <c r="BP135" i="56"/>
  <c r="BO136" i="56"/>
  <c r="BP136" i="56"/>
  <c r="BO137" i="56"/>
  <c r="BP137" i="56"/>
  <c r="BO138" i="56"/>
  <c r="BP138" i="56"/>
  <c r="BO139" i="56"/>
  <c r="BP139" i="56"/>
  <c r="BP140" i="56"/>
  <c r="BQ5" i="56"/>
  <c r="BR5" i="56"/>
  <c r="BQ6" i="56"/>
  <c r="BR6" i="56"/>
  <c r="BQ7" i="56"/>
  <c r="BR7" i="56"/>
  <c r="BQ8" i="56"/>
  <c r="BR8" i="56"/>
  <c r="BQ9" i="56"/>
  <c r="BR9" i="56"/>
  <c r="BQ10" i="56"/>
  <c r="BR10" i="56"/>
  <c r="BQ11" i="56"/>
  <c r="BR11" i="56"/>
  <c r="BQ12" i="56"/>
  <c r="BR12" i="56"/>
  <c r="BQ13" i="56"/>
  <c r="BR13" i="56"/>
  <c r="BQ14" i="56"/>
  <c r="BR14" i="56"/>
  <c r="BQ15" i="56"/>
  <c r="BR15" i="56"/>
  <c r="BQ16" i="56"/>
  <c r="BR16" i="56"/>
  <c r="BQ17" i="56"/>
  <c r="BR17" i="56"/>
  <c r="BQ18" i="56"/>
  <c r="BR18" i="56"/>
  <c r="BQ19" i="56"/>
  <c r="BR19" i="56"/>
  <c r="BQ20" i="56"/>
  <c r="BR20" i="56"/>
  <c r="BQ21" i="56"/>
  <c r="BR21" i="56"/>
  <c r="BQ22" i="56"/>
  <c r="BR22" i="56"/>
  <c r="BQ23" i="56"/>
  <c r="BR23" i="56"/>
  <c r="BQ24" i="56"/>
  <c r="BR24" i="56"/>
  <c r="BQ25" i="56"/>
  <c r="BR25" i="56"/>
  <c r="BQ26" i="56"/>
  <c r="BR26" i="56"/>
  <c r="BQ27" i="56"/>
  <c r="BR27" i="56"/>
  <c r="BQ28" i="56"/>
  <c r="BR28" i="56"/>
  <c r="BQ29" i="56"/>
  <c r="BR29" i="56"/>
  <c r="BQ30" i="56"/>
  <c r="BR30" i="56"/>
  <c r="BQ31" i="56"/>
  <c r="BR31" i="56"/>
  <c r="BQ32" i="56"/>
  <c r="BR32" i="56"/>
  <c r="BQ33" i="56"/>
  <c r="BR33" i="56"/>
  <c r="BQ34" i="56"/>
  <c r="BR34" i="56"/>
  <c r="BQ35" i="56"/>
  <c r="BR35" i="56"/>
  <c r="BQ36" i="56"/>
  <c r="BR36" i="56"/>
  <c r="BQ37" i="56"/>
  <c r="BR37" i="56"/>
  <c r="BQ38" i="56"/>
  <c r="BR38" i="56"/>
  <c r="BQ39" i="56"/>
  <c r="BR39" i="56"/>
  <c r="BQ40" i="56"/>
  <c r="BR40" i="56"/>
  <c r="BQ41" i="56"/>
  <c r="BR41" i="56"/>
  <c r="BQ42" i="56"/>
  <c r="BR42" i="56"/>
  <c r="BQ43" i="56"/>
  <c r="BR43" i="56"/>
  <c r="BQ44" i="56"/>
  <c r="BR44" i="56"/>
  <c r="BQ45" i="56"/>
  <c r="BR45" i="56"/>
  <c r="BQ46" i="56"/>
  <c r="BR46" i="56"/>
  <c r="BQ47" i="56"/>
  <c r="BR47" i="56"/>
  <c r="BQ48" i="56"/>
  <c r="BR48" i="56"/>
  <c r="BQ49" i="56"/>
  <c r="BR49" i="56"/>
  <c r="BQ50" i="56"/>
  <c r="BR50" i="56"/>
  <c r="BQ51" i="56"/>
  <c r="BR51" i="56"/>
  <c r="BQ52" i="56"/>
  <c r="BR52" i="56"/>
  <c r="BQ53" i="56"/>
  <c r="BR53" i="56"/>
  <c r="BQ54" i="56"/>
  <c r="BR54" i="56"/>
  <c r="BQ55" i="56"/>
  <c r="BR55" i="56"/>
  <c r="BQ56" i="56"/>
  <c r="BR56" i="56"/>
  <c r="BQ57" i="56"/>
  <c r="BR57" i="56"/>
  <c r="BQ58" i="56"/>
  <c r="BR58" i="56"/>
  <c r="BQ59" i="56"/>
  <c r="BR59" i="56"/>
  <c r="BQ60" i="56"/>
  <c r="BR60" i="56"/>
  <c r="BQ61" i="56"/>
  <c r="BR61" i="56"/>
  <c r="BQ62" i="56"/>
  <c r="BR62" i="56"/>
  <c r="BQ63" i="56"/>
  <c r="BR63" i="56"/>
  <c r="BQ64" i="56"/>
  <c r="BR64" i="56"/>
  <c r="BQ65" i="56"/>
  <c r="BR65" i="56"/>
  <c r="BQ66" i="56"/>
  <c r="BR66" i="56"/>
  <c r="BQ67" i="56"/>
  <c r="BR67" i="56"/>
  <c r="BQ68" i="56"/>
  <c r="BR68" i="56"/>
  <c r="BQ69" i="56"/>
  <c r="BR69" i="56"/>
  <c r="BQ70" i="56"/>
  <c r="BR70" i="56"/>
  <c r="BQ71" i="56"/>
  <c r="BR71" i="56"/>
  <c r="BQ72" i="56"/>
  <c r="BR72" i="56"/>
  <c r="BQ73" i="56"/>
  <c r="BR73" i="56"/>
  <c r="BQ74" i="56"/>
  <c r="BR74" i="56"/>
  <c r="BQ75" i="56"/>
  <c r="BR75" i="56"/>
  <c r="BQ76" i="56"/>
  <c r="BR76" i="56"/>
  <c r="BQ77" i="56"/>
  <c r="BR77" i="56"/>
  <c r="BQ78" i="56"/>
  <c r="BR78" i="56"/>
  <c r="BQ79" i="56"/>
  <c r="BR79" i="56"/>
  <c r="BQ80" i="56"/>
  <c r="BR80" i="56"/>
  <c r="BQ81" i="56"/>
  <c r="BR81" i="56"/>
  <c r="BQ82" i="56"/>
  <c r="BR82" i="56"/>
  <c r="BQ83" i="56"/>
  <c r="BR83" i="56"/>
  <c r="BQ84" i="56"/>
  <c r="BR84" i="56"/>
  <c r="BQ85" i="56"/>
  <c r="BR85" i="56"/>
  <c r="BQ86" i="56"/>
  <c r="BR86" i="56"/>
  <c r="BQ87" i="56"/>
  <c r="BR87" i="56"/>
  <c r="BQ88" i="56"/>
  <c r="BR88" i="56"/>
  <c r="BQ89" i="56"/>
  <c r="BR89" i="56"/>
  <c r="BQ90" i="56"/>
  <c r="BR90" i="56"/>
  <c r="BQ91" i="56"/>
  <c r="BR91" i="56"/>
  <c r="BQ92" i="56"/>
  <c r="BR92" i="56"/>
  <c r="BQ93" i="56"/>
  <c r="BR93" i="56"/>
  <c r="BQ94" i="56"/>
  <c r="BR94" i="56"/>
  <c r="BQ95" i="56"/>
  <c r="BR95" i="56"/>
  <c r="BQ96" i="56"/>
  <c r="BR96" i="56"/>
  <c r="BQ97" i="56"/>
  <c r="BR97" i="56"/>
  <c r="BQ98" i="56"/>
  <c r="BR98" i="56"/>
  <c r="BQ99" i="56"/>
  <c r="BR99" i="56"/>
  <c r="BQ100" i="56"/>
  <c r="BR100" i="56"/>
  <c r="BQ101" i="56"/>
  <c r="BR101" i="56"/>
  <c r="BQ102" i="56"/>
  <c r="BR102" i="56"/>
  <c r="BQ103" i="56"/>
  <c r="BR103" i="56"/>
  <c r="BQ104" i="56"/>
  <c r="BR104" i="56"/>
  <c r="BQ105" i="56"/>
  <c r="BR105" i="56"/>
  <c r="BQ106" i="56"/>
  <c r="BR106" i="56"/>
  <c r="BQ107" i="56"/>
  <c r="BR107" i="56"/>
  <c r="BQ108" i="56"/>
  <c r="BR108" i="56"/>
  <c r="BQ109" i="56"/>
  <c r="BR109" i="56"/>
  <c r="BQ110" i="56"/>
  <c r="BR110" i="56"/>
  <c r="BQ111" i="56"/>
  <c r="BR111" i="56"/>
  <c r="BQ112" i="56"/>
  <c r="BR112" i="56"/>
  <c r="BQ113" i="56"/>
  <c r="BR113" i="56"/>
  <c r="BQ114" i="56"/>
  <c r="BR114" i="56"/>
  <c r="BQ115" i="56"/>
  <c r="BR115" i="56"/>
  <c r="BQ116" i="56"/>
  <c r="BR116" i="56"/>
  <c r="BQ117" i="56"/>
  <c r="BR117" i="56"/>
  <c r="BQ118" i="56"/>
  <c r="BR118" i="56"/>
  <c r="BQ119" i="56"/>
  <c r="BR119" i="56"/>
  <c r="BQ120" i="56"/>
  <c r="BR120" i="56"/>
  <c r="BQ121" i="56"/>
  <c r="BR121" i="56"/>
  <c r="BQ122" i="56"/>
  <c r="BR122" i="56"/>
  <c r="BQ123" i="56"/>
  <c r="BR123" i="56"/>
  <c r="BQ124" i="56"/>
  <c r="BR124" i="56"/>
  <c r="BQ125" i="56"/>
  <c r="BR125" i="56"/>
  <c r="BQ126" i="56"/>
  <c r="BR126" i="56"/>
  <c r="BQ127" i="56"/>
  <c r="BR127" i="56"/>
  <c r="BQ128" i="56"/>
  <c r="BR128" i="56"/>
  <c r="BQ129" i="56"/>
  <c r="BR129" i="56"/>
  <c r="BQ130" i="56"/>
  <c r="BR130" i="56"/>
  <c r="BQ131" i="56"/>
  <c r="BR131" i="56"/>
  <c r="S132" i="56"/>
  <c r="BQ132" i="56"/>
  <c r="AD132" i="56"/>
  <c r="AF132" i="56"/>
  <c r="AH132" i="56"/>
  <c r="AJ132" i="56"/>
  <c r="X132" i="56"/>
  <c r="U132" i="56"/>
  <c r="W132" i="56"/>
  <c r="Y132" i="56"/>
  <c r="Z132" i="56"/>
  <c r="BR132" i="56"/>
  <c r="S133" i="56"/>
  <c r="BQ133" i="56"/>
  <c r="BR133" i="56"/>
  <c r="BQ134" i="56"/>
  <c r="AD134" i="56"/>
  <c r="AF134" i="56"/>
  <c r="AH134" i="56"/>
  <c r="AJ134" i="56"/>
  <c r="X134" i="56"/>
  <c r="U134" i="56"/>
  <c r="W134" i="56"/>
  <c r="Y134" i="56"/>
  <c r="Z134" i="56"/>
  <c r="BR134" i="56"/>
  <c r="BQ135" i="56"/>
  <c r="BR135" i="56"/>
  <c r="BQ136" i="56"/>
  <c r="BR136" i="56"/>
  <c r="BQ137" i="56"/>
  <c r="BR137" i="56"/>
  <c r="BQ138" i="56"/>
  <c r="BR138" i="56"/>
  <c r="BQ139" i="56"/>
  <c r="BR139" i="56"/>
  <c r="BR140" i="56"/>
  <c r="AP142" i="56"/>
  <c r="AP143" i="56"/>
  <c r="S5" i="56"/>
  <c r="AD5" i="56"/>
  <c r="AF5" i="56"/>
  <c r="AH5" i="56"/>
  <c r="AJ5" i="56"/>
  <c r="X5" i="56"/>
  <c r="W5" i="56"/>
  <c r="Y5" i="56"/>
  <c r="Z5" i="56"/>
  <c r="S6" i="56"/>
  <c r="AD6" i="56"/>
  <c r="AF6" i="56"/>
  <c r="AH6" i="56"/>
  <c r="AJ6" i="56"/>
  <c r="X6" i="56"/>
  <c r="W6" i="56"/>
  <c r="Y6" i="56"/>
  <c r="Z6" i="56"/>
  <c r="W7" i="56"/>
  <c r="Y7" i="56"/>
  <c r="Z7" i="56"/>
  <c r="Z136" i="56"/>
  <c r="Z137" i="56"/>
  <c r="Z138" i="56"/>
  <c r="Z139" i="56"/>
  <c r="Z140" i="56"/>
  <c r="U143" i="56"/>
  <c r="U142" i="56"/>
  <c r="R140" i="56"/>
  <c r="S140" i="56"/>
  <c r="T140" i="56"/>
  <c r="T141" i="56"/>
  <c r="H140" i="56"/>
  <c r="I140" i="56"/>
  <c r="J140" i="56"/>
  <c r="J141" i="56"/>
  <c r="BQ140" i="56"/>
  <c r="BO140" i="56"/>
  <c r="BM140" i="56"/>
  <c r="BK140" i="56"/>
  <c r="BI140" i="56"/>
  <c r="BG140" i="56"/>
  <c r="BE140" i="56"/>
  <c r="BC140" i="56"/>
  <c r="BA140" i="56"/>
  <c r="AY140" i="56"/>
  <c r="AW140" i="56"/>
  <c r="AU140" i="56"/>
  <c r="AS140" i="56"/>
  <c r="AQ140" i="56"/>
  <c r="AO140" i="56"/>
  <c r="AD37" i="56"/>
  <c r="AF37" i="56"/>
  <c r="AH37" i="56"/>
  <c r="AJ37" i="56"/>
  <c r="X37" i="56"/>
  <c r="U37" i="56"/>
  <c r="W37" i="56"/>
  <c r="Y37" i="56"/>
  <c r="AD88" i="56"/>
  <c r="AF88" i="56"/>
  <c r="AH88" i="56"/>
  <c r="AJ88" i="56"/>
  <c r="X88" i="56"/>
  <c r="U88" i="56"/>
  <c r="W88" i="56"/>
  <c r="Y88" i="56"/>
  <c r="AD93" i="56"/>
  <c r="AF93" i="56"/>
  <c r="AH93" i="56"/>
  <c r="AJ93" i="56"/>
  <c r="X93" i="56"/>
  <c r="U93" i="56"/>
  <c r="W93" i="56"/>
  <c r="Y93" i="56"/>
  <c r="U97" i="56"/>
  <c r="W97" i="56"/>
  <c r="AD97" i="56"/>
  <c r="AF97" i="56"/>
  <c r="AH97" i="56"/>
  <c r="AJ97" i="56"/>
  <c r="X97" i="56"/>
  <c r="Y97" i="56"/>
  <c r="AD98" i="56"/>
  <c r="AF98" i="56"/>
  <c r="AH98" i="56"/>
  <c r="AJ98" i="56"/>
  <c r="X98" i="56"/>
  <c r="U98" i="56"/>
  <c r="W98" i="56"/>
  <c r="Y98" i="56"/>
  <c r="AD99" i="56"/>
  <c r="AF99" i="56"/>
  <c r="AH99" i="56"/>
  <c r="AJ99" i="56"/>
  <c r="X99" i="56"/>
  <c r="U99" i="56"/>
  <c r="W99" i="56"/>
  <c r="Y99" i="56"/>
  <c r="AD100" i="56"/>
  <c r="AF100" i="56"/>
  <c r="AH100" i="56"/>
  <c r="AJ100" i="56"/>
  <c r="X100" i="56"/>
  <c r="U100" i="56"/>
  <c r="W100" i="56"/>
  <c r="Y100" i="56"/>
  <c r="AD102" i="56"/>
  <c r="AF102" i="56"/>
  <c r="AH102" i="56"/>
  <c r="AJ102" i="56"/>
  <c r="X102" i="56"/>
  <c r="U102" i="56"/>
  <c r="W102" i="56"/>
  <c r="Y102" i="56"/>
  <c r="AD103" i="56"/>
  <c r="AF103" i="56"/>
  <c r="AH103" i="56"/>
  <c r="AJ103" i="56"/>
  <c r="X103" i="56"/>
  <c r="U103" i="56"/>
  <c r="W103" i="56"/>
  <c r="Y103" i="56"/>
  <c r="AD104" i="56"/>
  <c r="AF104" i="56"/>
  <c r="AH104" i="56"/>
  <c r="AJ104" i="56"/>
  <c r="X104" i="56"/>
  <c r="U104" i="56"/>
  <c r="W104" i="56"/>
  <c r="Y104" i="56"/>
  <c r="AD105" i="56"/>
  <c r="AF105" i="56"/>
  <c r="AH105" i="56"/>
  <c r="AJ105" i="56"/>
  <c r="X105" i="56"/>
  <c r="U105" i="56"/>
  <c r="W105" i="56"/>
  <c r="Y105" i="56"/>
  <c r="AD106" i="56"/>
  <c r="AF106" i="56"/>
  <c r="AH106" i="56"/>
  <c r="AJ106" i="56"/>
  <c r="X106" i="56"/>
  <c r="U106" i="56"/>
  <c r="W106" i="56"/>
  <c r="Y106" i="56"/>
  <c r="AD107" i="56"/>
  <c r="AF107" i="56"/>
  <c r="AH107" i="56"/>
  <c r="AJ107" i="56"/>
  <c r="X107" i="56"/>
  <c r="U107" i="56"/>
  <c r="W107" i="56"/>
  <c r="Y107" i="56"/>
  <c r="AD108" i="56"/>
  <c r="AF108" i="56"/>
  <c r="AH108" i="56"/>
  <c r="AJ108" i="56"/>
  <c r="X108" i="56"/>
  <c r="U108" i="56"/>
  <c r="W108" i="56"/>
  <c r="Y108" i="56"/>
  <c r="AD109" i="56"/>
  <c r="AF109" i="56"/>
  <c r="AH109" i="56"/>
  <c r="AJ109" i="56"/>
  <c r="X109" i="56"/>
  <c r="U109" i="56"/>
  <c r="W109" i="56"/>
  <c r="Y109" i="56"/>
  <c r="AD110" i="56"/>
  <c r="AF110" i="56"/>
  <c r="AH110" i="56"/>
  <c r="AJ110" i="56"/>
  <c r="X110" i="56"/>
  <c r="U110" i="56"/>
  <c r="W110" i="56"/>
  <c r="Y110" i="56"/>
  <c r="AD111" i="56"/>
  <c r="AF111" i="56"/>
  <c r="AH111" i="56"/>
  <c r="AJ111" i="56"/>
  <c r="X111" i="56"/>
  <c r="U111" i="56"/>
  <c r="W111" i="56"/>
  <c r="Y111" i="56"/>
  <c r="AD112" i="56"/>
  <c r="AF112" i="56"/>
  <c r="AH112" i="56"/>
  <c r="AJ112" i="56"/>
  <c r="X112" i="56"/>
  <c r="U112" i="56"/>
  <c r="W112" i="56"/>
  <c r="Y112" i="56"/>
  <c r="AD113" i="56"/>
  <c r="AF113" i="56"/>
  <c r="AH113" i="56"/>
  <c r="AJ113" i="56"/>
  <c r="X113" i="56"/>
  <c r="U113" i="56"/>
  <c r="W113" i="56"/>
  <c r="Y113" i="56"/>
  <c r="AD114" i="56"/>
  <c r="AF114" i="56"/>
  <c r="AH114" i="56"/>
  <c r="AJ114" i="56"/>
  <c r="X114" i="56"/>
  <c r="U114" i="56"/>
  <c r="W114" i="56"/>
  <c r="Y114" i="56"/>
  <c r="AD115" i="56"/>
  <c r="AF115" i="56"/>
  <c r="AH115" i="56"/>
  <c r="AJ115" i="56"/>
  <c r="X115" i="56"/>
  <c r="U115" i="56"/>
  <c r="W115" i="56"/>
  <c r="Y115" i="56"/>
  <c r="AD116" i="56"/>
  <c r="AF116" i="56"/>
  <c r="AH116" i="56"/>
  <c r="AJ116" i="56"/>
  <c r="X116" i="56"/>
  <c r="U116" i="56"/>
  <c r="W116" i="56"/>
  <c r="Y116" i="56"/>
  <c r="AD117" i="56"/>
  <c r="AF117" i="56"/>
  <c r="AH117" i="56"/>
  <c r="AJ117" i="56"/>
  <c r="X117" i="56"/>
  <c r="U117" i="56"/>
  <c r="W117" i="56"/>
  <c r="Y117" i="56"/>
  <c r="AD118" i="56"/>
  <c r="AF118" i="56"/>
  <c r="AH118" i="56"/>
  <c r="AJ118" i="56"/>
  <c r="X118" i="56"/>
  <c r="U118" i="56"/>
  <c r="W118" i="56"/>
  <c r="Y118" i="56"/>
  <c r="AD119" i="56"/>
  <c r="AF119" i="56"/>
  <c r="AH119" i="56"/>
  <c r="AJ119" i="56"/>
  <c r="X119" i="56"/>
  <c r="U119" i="56"/>
  <c r="W119" i="56"/>
  <c r="Y119" i="56"/>
  <c r="AD120" i="56"/>
  <c r="AF120" i="56"/>
  <c r="AH120" i="56"/>
  <c r="AJ120" i="56"/>
  <c r="X120" i="56"/>
  <c r="U120" i="56"/>
  <c r="W120" i="56"/>
  <c r="Y120" i="56"/>
  <c r="AD121" i="56"/>
  <c r="AF121" i="56"/>
  <c r="AH121" i="56"/>
  <c r="AJ121" i="56"/>
  <c r="X121" i="56"/>
  <c r="U121" i="56"/>
  <c r="W121" i="56"/>
  <c r="Y121" i="56"/>
  <c r="AD122" i="56"/>
  <c r="AF122" i="56"/>
  <c r="AH122" i="56"/>
  <c r="AJ122" i="56"/>
  <c r="X122" i="56"/>
  <c r="U122" i="56"/>
  <c r="W122" i="56"/>
  <c r="Y122" i="56"/>
  <c r="AD123" i="56"/>
  <c r="AF123" i="56"/>
  <c r="AH123" i="56"/>
  <c r="AJ123" i="56"/>
  <c r="X123" i="56"/>
  <c r="U123" i="56"/>
  <c r="W123" i="56"/>
  <c r="Y123" i="56"/>
  <c r="AD124" i="56"/>
  <c r="AF124" i="56"/>
  <c r="AH124" i="56"/>
  <c r="AJ124" i="56"/>
  <c r="X124" i="56"/>
  <c r="U124" i="56"/>
  <c r="W124" i="56"/>
  <c r="Y124" i="56"/>
  <c r="AD125" i="56"/>
  <c r="AF125" i="56"/>
  <c r="AH125" i="56"/>
  <c r="AJ125" i="56"/>
  <c r="X125" i="56"/>
  <c r="U125" i="56"/>
  <c r="W125" i="56"/>
  <c r="Y125" i="56"/>
  <c r="AD126" i="56"/>
  <c r="AF126" i="56"/>
  <c r="AH126" i="56"/>
  <c r="AJ126" i="56"/>
  <c r="X126" i="56"/>
  <c r="U126" i="56"/>
  <c r="W126" i="56"/>
  <c r="Y126" i="56"/>
  <c r="AD127" i="56"/>
  <c r="AF127" i="56"/>
  <c r="AH127" i="56"/>
  <c r="AJ127" i="56"/>
  <c r="X127" i="56"/>
  <c r="U127" i="56"/>
  <c r="W127" i="56"/>
  <c r="Y127" i="56"/>
  <c r="AD128" i="56"/>
  <c r="AF128" i="56"/>
  <c r="AH128" i="56"/>
  <c r="AJ128" i="56"/>
  <c r="X128" i="56"/>
  <c r="U128" i="56"/>
  <c r="W128" i="56"/>
  <c r="Y128" i="56"/>
  <c r="AD129" i="56"/>
  <c r="AF129" i="56"/>
  <c r="AH129" i="56"/>
  <c r="AJ129" i="56"/>
  <c r="X129" i="56"/>
  <c r="U129" i="56"/>
  <c r="W129" i="56"/>
  <c r="Y129" i="56"/>
  <c r="AD130" i="56"/>
  <c r="AF130" i="56"/>
  <c r="AH130" i="56"/>
  <c r="AJ130" i="56"/>
  <c r="X130" i="56"/>
  <c r="U130" i="56"/>
  <c r="W130" i="56"/>
  <c r="Y130" i="56"/>
  <c r="AD131" i="56"/>
  <c r="AF131" i="56"/>
  <c r="AH131" i="56"/>
  <c r="AJ131" i="56"/>
  <c r="X131" i="56"/>
  <c r="U131" i="56"/>
  <c r="W131" i="56"/>
  <c r="Y131" i="56"/>
  <c r="AD133" i="56"/>
  <c r="AF133" i="56"/>
  <c r="AH133" i="56"/>
  <c r="AJ133" i="56"/>
  <c r="X133" i="56"/>
  <c r="U133" i="56"/>
  <c r="W133" i="56"/>
  <c r="Y133" i="56"/>
  <c r="AD135" i="56"/>
  <c r="AF135" i="56"/>
  <c r="AH135" i="56"/>
  <c r="AJ135" i="56"/>
  <c r="X135" i="56"/>
  <c r="U135" i="56"/>
  <c r="W135" i="56"/>
  <c r="Y135" i="56"/>
  <c r="AH136" i="56"/>
  <c r="AJ136" i="56"/>
  <c r="X136" i="56"/>
  <c r="U136" i="56"/>
  <c r="W136" i="56"/>
  <c r="Y136" i="56"/>
  <c r="AH137" i="56"/>
  <c r="AJ137" i="56"/>
  <c r="X137" i="56"/>
  <c r="U137" i="56"/>
  <c r="W137" i="56"/>
  <c r="Y137" i="56"/>
  <c r="Y138" i="56"/>
  <c r="Y139" i="56"/>
  <c r="Y140" i="56"/>
  <c r="X140" i="56"/>
  <c r="W140" i="56"/>
  <c r="U140" i="56"/>
  <c r="F140" i="56"/>
  <c r="P139" i="56"/>
  <c r="G5" i="56"/>
  <c r="G6" i="56"/>
  <c r="G7" i="56"/>
  <c r="G8" i="56"/>
  <c r="G9" i="56"/>
  <c r="G10" i="56"/>
  <c r="G11" i="56"/>
  <c r="G12" i="56"/>
  <c r="G13" i="56"/>
  <c r="G14" i="56"/>
  <c r="G15" i="56"/>
  <c r="G16" i="56"/>
  <c r="G17" i="56"/>
  <c r="G18" i="56"/>
  <c r="G19" i="56"/>
  <c r="G20" i="56"/>
  <c r="G21" i="56"/>
  <c r="G22" i="56"/>
  <c r="G23" i="56"/>
  <c r="G24" i="56"/>
  <c r="G25" i="56"/>
  <c r="G26" i="56"/>
  <c r="G27" i="56"/>
  <c r="G28" i="56"/>
  <c r="G29" i="56"/>
  <c r="G30" i="56"/>
  <c r="G31" i="56"/>
  <c r="G32" i="56"/>
  <c r="G33" i="56"/>
  <c r="G34" i="56"/>
  <c r="G35" i="56"/>
  <c r="G36" i="56"/>
  <c r="G37" i="56"/>
  <c r="G38" i="56"/>
  <c r="G39" i="56"/>
  <c r="G40" i="56"/>
  <c r="G41" i="56"/>
  <c r="G42" i="56"/>
  <c r="G43" i="56"/>
  <c r="G44" i="56"/>
  <c r="G45" i="56"/>
  <c r="G46" i="56"/>
  <c r="G47" i="56"/>
  <c r="G48" i="56"/>
  <c r="G49" i="56"/>
  <c r="G50" i="56"/>
  <c r="G51" i="56"/>
  <c r="G52" i="56"/>
  <c r="G53" i="56"/>
  <c r="G54" i="56"/>
  <c r="G55" i="56"/>
  <c r="G56" i="56"/>
  <c r="G57" i="56"/>
  <c r="G58" i="56"/>
  <c r="G59" i="56"/>
  <c r="G60" i="56"/>
  <c r="G61" i="56"/>
  <c r="G62" i="56"/>
  <c r="G63" i="56"/>
  <c r="G64" i="56"/>
  <c r="G65" i="56"/>
  <c r="G66" i="56"/>
  <c r="G67" i="56"/>
  <c r="G68" i="56"/>
  <c r="G69" i="56"/>
  <c r="G70" i="56"/>
  <c r="G71" i="56"/>
  <c r="G72" i="56"/>
  <c r="G73" i="56"/>
  <c r="G74" i="56"/>
  <c r="G75" i="56"/>
  <c r="G76" i="56"/>
  <c r="G77" i="56"/>
  <c r="G78" i="56"/>
  <c r="G79" i="56"/>
  <c r="G80" i="56"/>
  <c r="G81" i="56"/>
  <c r="G82" i="56"/>
  <c r="G83" i="56"/>
  <c r="G84" i="56"/>
  <c r="G85" i="56"/>
  <c r="G86" i="56"/>
  <c r="G87" i="56"/>
  <c r="G88" i="56"/>
  <c r="G89" i="56"/>
  <c r="G90" i="56"/>
  <c r="G91" i="56"/>
  <c r="G92" i="56"/>
  <c r="G93" i="56"/>
  <c r="G94" i="56"/>
  <c r="G95" i="56"/>
  <c r="G96" i="56"/>
  <c r="G97" i="56"/>
  <c r="G98" i="56"/>
  <c r="G99" i="56"/>
  <c r="G100" i="56"/>
  <c r="G101" i="56"/>
  <c r="G102" i="56"/>
  <c r="G103" i="56"/>
  <c r="G104" i="56"/>
  <c r="G105" i="56"/>
  <c r="G106" i="56"/>
  <c r="G107" i="56"/>
  <c r="G108" i="56"/>
  <c r="G109" i="56"/>
  <c r="G110" i="56"/>
  <c r="G111" i="56"/>
  <c r="G112" i="56"/>
  <c r="G113" i="56"/>
  <c r="G114" i="56"/>
  <c r="G115" i="56"/>
  <c r="G116" i="56"/>
  <c r="G117" i="56"/>
  <c r="G118" i="56"/>
  <c r="G119" i="56"/>
  <c r="G120" i="56"/>
  <c r="G121" i="56"/>
  <c r="G122" i="56"/>
  <c r="G123" i="56"/>
  <c r="G124" i="56"/>
  <c r="G125" i="56"/>
  <c r="G126" i="56"/>
  <c r="G127" i="56"/>
  <c r="G128" i="56"/>
  <c r="G129" i="56"/>
  <c r="G130" i="56"/>
  <c r="G131" i="56"/>
  <c r="G132" i="56"/>
  <c r="G133" i="56"/>
  <c r="G134" i="56"/>
  <c r="G135" i="56"/>
  <c r="G136" i="56"/>
  <c r="G137" i="56"/>
  <c r="G138" i="56"/>
  <c r="G139" i="56"/>
  <c r="B139" i="56"/>
  <c r="JX138" i="56"/>
  <c r="P138" i="56"/>
  <c r="B138" i="56"/>
  <c r="JX137" i="56"/>
  <c r="CC137" i="56"/>
  <c r="P137" i="56"/>
  <c r="B137" i="56"/>
  <c r="JZ136" i="56"/>
  <c r="JX136" i="56"/>
  <c r="CC136" i="56"/>
  <c r="P136" i="56"/>
  <c r="B136" i="56"/>
  <c r="JX135" i="56"/>
  <c r="CC135" i="56"/>
  <c r="AA8" i="56"/>
  <c r="AA9" i="56"/>
  <c r="AA10" i="56"/>
  <c r="AA11" i="56"/>
  <c r="AA12" i="56"/>
  <c r="AA13" i="56"/>
  <c r="AA14" i="56"/>
  <c r="AA15" i="56"/>
  <c r="AA16" i="56"/>
  <c r="AA17" i="56"/>
  <c r="AA18" i="56"/>
  <c r="AA19" i="56"/>
  <c r="AA20" i="56"/>
  <c r="AA21" i="56"/>
  <c r="AA22" i="56"/>
  <c r="AA23" i="56"/>
  <c r="AA24" i="56"/>
  <c r="AA25" i="56"/>
  <c r="AA26" i="56"/>
  <c r="AA27" i="56"/>
  <c r="AA28" i="56"/>
  <c r="AA29" i="56"/>
  <c r="AA30" i="56"/>
  <c r="AA31" i="56"/>
  <c r="AA32" i="56"/>
  <c r="AA33" i="56"/>
  <c r="AA34" i="56"/>
  <c r="AA35" i="56"/>
  <c r="AA36" i="56"/>
  <c r="AA37" i="56"/>
  <c r="AA38" i="56"/>
  <c r="AA39" i="56"/>
  <c r="AA40" i="56"/>
  <c r="AA41" i="56"/>
  <c r="AA42" i="56"/>
  <c r="AA43" i="56"/>
  <c r="AA44" i="56"/>
  <c r="AA45" i="56"/>
  <c r="AA46" i="56"/>
  <c r="AA47" i="56"/>
  <c r="AA48" i="56"/>
  <c r="AA49" i="56"/>
  <c r="AA50" i="56"/>
  <c r="AA51" i="56"/>
  <c r="AA52" i="56"/>
  <c r="AA53" i="56"/>
  <c r="AA54" i="56"/>
  <c r="AA55" i="56"/>
  <c r="AA56" i="56"/>
  <c r="AA57" i="56"/>
  <c r="AA58" i="56"/>
  <c r="AA59" i="56"/>
  <c r="AA60" i="56"/>
  <c r="AA61" i="56"/>
  <c r="AA62" i="56"/>
  <c r="AA63" i="56"/>
  <c r="AA64" i="56"/>
  <c r="AA65" i="56"/>
  <c r="AA66" i="56"/>
  <c r="AA67" i="56"/>
  <c r="AA68" i="56"/>
  <c r="AA69" i="56"/>
  <c r="AA70" i="56"/>
  <c r="AA71" i="56"/>
  <c r="AA72" i="56"/>
  <c r="AA73" i="56"/>
  <c r="AA74" i="56"/>
  <c r="AA75" i="56"/>
  <c r="AA76" i="56"/>
  <c r="AA77" i="56"/>
  <c r="AA78" i="56"/>
  <c r="AA79" i="56"/>
  <c r="AA80" i="56"/>
  <c r="AA81" i="56"/>
  <c r="AA82" i="56"/>
  <c r="AA83" i="56"/>
  <c r="AA84" i="56"/>
  <c r="AA85" i="56"/>
  <c r="AA86" i="56"/>
  <c r="AA87" i="56"/>
  <c r="AA88" i="56"/>
  <c r="AA89" i="56"/>
  <c r="AA90" i="56"/>
  <c r="AA91" i="56"/>
  <c r="AA92" i="56"/>
  <c r="AA93" i="56"/>
  <c r="AA94" i="56"/>
  <c r="AA95" i="56"/>
  <c r="AA96" i="56"/>
  <c r="AA97" i="56"/>
  <c r="AA98" i="56"/>
  <c r="AA99" i="56"/>
  <c r="AA100" i="56"/>
  <c r="AA101" i="56"/>
  <c r="AA102" i="56"/>
  <c r="AA103" i="56"/>
  <c r="AA104" i="56"/>
  <c r="AA105" i="56"/>
  <c r="AA106" i="56"/>
  <c r="AA107" i="56"/>
  <c r="AA108" i="56"/>
  <c r="AA109" i="56"/>
  <c r="AA110" i="56"/>
  <c r="AA111" i="56"/>
  <c r="AA112" i="56"/>
  <c r="AA113" i="56"/>
  <c r="AA114" i="56"/>
  <c r="AA115" i="56"/>
  <c r="AA116" i="56"/>
  <c r="AA117" i="56"/>
  <c r="AA118" i="56"/>
  <c r="AA119" i="56"/>
  <c r="AA120" i="56"/>
  <c r="AA121" i="56"/>
  <c r="AA122" i="56"/>
  <c r="AA123" i="56"/>
  <c r="AA124" i="56"/>
  <c r="AA125" i="56"/>
  <c r="AA126" i="56"/>
  <c r="AA127" i="56"/>
  <c r="AA128" i="56"/>
  <c r="AA129" i="56"/>
  <c r="AA130" i="56"/>
  <c r="AA131" i="56"/>
  <c r="AA132" i="56"/>
  <c r="AA133" i="56"/>
  <c r="AA134" i="56"/>
  <c r="AA135" i="56"/>
  <c r="Q135" i="56"/>
  <c r="P135" i="56"/>
  <c r="B135" i="56"/>
  <c r="JX134" i="56"/>
  <c r="CC134" i="56"/>
  <c r="Q134" i="56"/>
  <c r="P134" i="56"/>
  <c r="B134" i="56"/>
  <c r="CC133" i="56"/>
  <c r="P133" i="56"/>
  <c r="B133" i="56"/>
  <c r="JX132" i="56"/>
  <c r="CC132" i="56"/>
  <c r="Q132" i="56"/>
  <c r="P132" i="56"/>
  <c r="B132" i="56"/>
  <c r="JX131" i="56"/>
  <c r="CC131" i="56"/>
  <c r="Q131" i="56"/>
  <c r="P131" i="56"/>
  <c r="B131" i="56"/>
  <c r="CC130" i="56"/>
  <c r="Q130" i="56"/>
  <c r="P130" i="56"/>
  <c r="B130" i="56"/>
  <c r="JX129" i="56"/>
  <c r="CC129" i="56"/>
  <c r="Q129" i="56"/>
  <c r="P129" i="56"/>
  <c r="B129" i="56"/>
  <c r="JX128" i="56"/>
  <c r="JY128" i="56"/>
  <c r="CC128" i="56"/>
  <c r="Q128" i="56"/>
  <c r="P128" i="56"/>
  <c r="B128" i="56"/>
  <c r="JX127" i="56"/>
  <c r="CC127" i="56"/>
  <c r="B127" i="56"/>
  <c r="JX126" i="56"/>
  <c r="CC126" i="56"/>
  <c r="Q126" i="56"/>
  <c r="P126" i="56"/>
  <c r="B126" i="56"/>
  <c r="CC125" i="56"/>
  <c r="Q125" i="56"/>
  <c r="P125" i="56"/>
  <c r="B125" i="56"/>
  <c r="CC124" i="56"/>
  <c r="Q124" i="56"/>
  <c r="P124" i="56"/>
  <c r="B124" i="56"/>
  <c r="CC123" i="56"/>
  <c r="Q123" i="56"/>
  <c r="P123" i="56"/>
  <c r="B123" i="56"/>
  <c r="CC122" i="56"/>
  <c r="Q122" i="56"/>
  <c r="P122" i="56"/>
  <c r="B122" i="56"/>
  <c r="CC121" i="56"/>
  <c r="Q121" i="56"/>
  <c r="P121" i="56"/>
  <c r="B121" i="56"/>
  <c r="CC120" i="56"/>
  <c r="Q120" i="56"/>
  <c r="P120" i="56"/>
  <c r="B120" i="56"/>
  <c r="JX119" i="56"/>
  <c r="CC119" i="56"/>
  <c r="Q119" i="56"/>
  <c r="P119" i="56"/>
  <c r="B119" i="56"/>
  <c r="CC118" i="56"/>
  <c r="Q118" i="56"/>
  <c r="P118" i="56"/>
  <c r="B118" i="56"/>
  <c r="JX117" i="56"/>
  <c r="CC117" i="56"/>
  <c r="Q117" i="56"/>
  <c r="P117" i="56"/>
  <c r="B117" i="56"/>
  <c r="JX116" i="56"/>
  <c r="CC116" i="56"/>
  <c r="Q116" i="56"/>
  <c r="P116" i="56"/>
  <c r="B116" i="56"/>
  <c r="CC115" i="56"/>
  <c r="Q115" i="56"/>
  <c r="P115" i="56"/>
  <c r="B115" i="56"/>
  <c r="CC114" i="56"/>
  <c r="Q114" i="56"/>
  <c r="P114" i="56"/>
  <c r="B114" i="56"/>
  <c r="JX113" i="56"/>
  <c r="CC113" i="56"/>
  <c r="P113" i="56"/>
  <c r="B113" i="56"/>
  <c r="A113" i="56"/>
  <c r="JX112" i="56"/>
  <c r="CC112" i="56"/>
  <c r="Q112" i="56"/>
  <c r="P112" i="56"/>
  <c r="B112" i="56"/>
  <c r="CC111" i="56"/>
  <c r="Q111" i="56"/>
  <c r="P111" i="56"/>
  <c r="B111" i="56"/>
  <c r="JX110" i="56"/>
  <c r="CC110" i="56"/>
  <c r="Q110" i="56"/>
  <c r="P110" i="56"/>
  <c r="B110" i="56"/>
  <c r="CC109" i="56"/>
  <c r="Q109" i="56"/>
  <c r="P109" i="56"/>
  <c r="B109" i="56"/>
  <c r="CC108" i="56"/>
  <c r="Q108" i="56"/>
  <c r="P108" i="56"/>
  <c r="B108" i="56"/>
  <c r="JX107" i="56"/>
  <c r="CC107" i="56"/>
  <c r="Q107" i="56"/>
  <c r="P107" i="56"/>
  <c r="B107" i="56"/>
  <c r="CC106" i="56"/>
  <c r="Q106" i="56"/>
  <c r="P106" i="56"/>
  <c r="B106" i="56"/>
  <c r="JX105" i="56"/>
  <c r="CC105" i="56"/>
  <c r="Q105" i="56"/>
  <c r="P105" i="56"/>
  <c r="B105" i="56"/>
  <c r="CC104" i="56"/>
  <c r="Q104" i="56"/>
  <c r="P104" i="56"/>
  <c r="B104" i="56"/>
  <c r="CC103" i="56"/>
  <c r="Q103" i="56"/>
  <c r="P103" i="56"/>
  <c r="B103" i="56"/>
  <c r="JX102" i="56"/>
  <c r="CC102" i="56"/>
  <c r="Q102" i="56"/>
  <c r="P102" i="56"/>
  <c r="B102" i="56"/>
  <c r="JX101" i="56"/>
  <c r="CC101" i="56"/>
  <c r="Q101" i="56"/>
  <c r="P101" i="56"/>
  <c r="B101" i="56"/>
  <c r="JX100" i="56"/>
  <c r="CC100" i="56"/>
  <c r="Q100" i="56"/>
  <c r="P100" i="56"/>
  <c r="B100" i="56"/>
  <c r="CC99" i="56"/>
  <c r="Q99" i="56"/>
  <c r="P99" i="56"/>
  <c r="B99" i="56"/>
  <c r="JX98" i="56"/>
  <c r="CC98" i="56"/>
  <c r="P98" i="56"/>
  <c r="B98" i="56"/>
  <c r="CC97" i="56"/>
  <c r="B97" i="56"/>
  <c r="CC96" i="56"/>
  <c r="Q96" i="56"/>
  <c r="P96" i="56"/>
  <c r="B96" i="56"/>
  <c r="CC95" i="56"/>
  <c r="Q95" i="56"/>
  <c r="P95" i="56"/>
  <c r="B95" i="56"/>
  <c r="CC94" i="56"/>
  <c r="Q94" i="56"/>
  <c r="P94" i="56"/>
  <c r="B94" i="56"/>
  <c r="CC93" i="56"/>
  <c r="Q93" i="56"/>
  <c r="P93" i="56"/>
  <c r="B93" i="56"/>
  <c r="CC92" i="56"/>
  <c r="Q92" i="56"/>
  <c r="P92" i="56"/>
  <c r="B92" i="56"/>
  <c r="CC91" i="56"/>
  <c r="Q91" i="56"/>
  <c r="P91" i="56"/>
  <c r="B91" i="56"/>
  <c r="JX90" i="56"/>
  <c r="CC90" i="56"/>
  <c r="Q90" i="56"/>
  <c r="P90" i="56"/>
  <c r="B90" i="56"/>
  <c r="JX89" i="56"/>
  <c r="CC89" i="56"/>
  <c r="Q89" i="56"/>
  <c r="P89" i="56"/>
  <c r="B89" i="56"/>
  <c r="CC88" i="56"/>
  <c r="Q88" i="56"/>
  <c r="P88" i="56"/>
  <c r="B88" i="56"/>
  <c r="CC87" i="56"/>
  <c r="Q87" i="56"/>
  <c r="P87" i="56"/>
  <c r="B87" i="56"/>
  <c r="JX86" i="56"/>
  <c r="CC86" i="56"/>
  <c r="Q86" i="56"/>
  <c r="P86" i="56"/>
  <c r="B86" i="56"/>
  <c r="JX85" i="56"/>
  <c r="CC85" i="56"/>
  <c r="Q85" i="56"/>
  <c r="P85" i="56"/>
  <c r="B85" i="56"/>
  <c r="CC84" i="56"/>
  <c r="Q84" i="56"/>
  <c r="P84" i="56"/>
  <c r="B84" i="56"/>
  <c r="JX83" i="56"/>
  <c r="CC83" i="56"/>
  <c r="Q83" i="56"/>
  <c r="P83" i="56"/>
  <c r="B83" i="56"/>
  <c r="CC82" i="56"/>
  <c r="Q82" i="56"/>
  <c r="P82" i="56"/>
  <c r="B82" i="56"/>
  <c r="JX81" i="56"/>
  <c r="CC81" i="56"/>
  <c r="Q81" i="56"/>
  <c r="P81" i="56"/>
  <c r="B81" i="56"/>
  <c r="JX80" i="56"/>
  <c r="CC80" i="56"/>
  <c r="Q80" i="56"/>
  <c r="P80" i="56"/>
  <c r="B80" i="56"/>
  <c r="CC79" i="56"/>
  <c r="Q79" i="56"/>
  <c r="P79" i="56"/>
  <c r="B79" i="56"/>
  <c r="JX78" i="56"/>
  <c r="CC78" i="56"/>
  <c r="Q78" i="56"/>
  <c r="P78" i="56"/>
  <c r="B78" i="56"/>
  <c r="CC77" i="56"/>
  <c r="Q77" i="56"/>
  <c r="P77" i="56"/>
  <c r="B77" i="56"/>
  <c r="CC76" i="56"/>
  <c r="Q76" i="56"/>
  <c r="P76" i="56"/>
  <c r="B76" i="56"/>
  <c r="JX75" i="56"/>
  <c r="CC75" i="56"/>
  <c r="Q75" i="56"/>
  <c r="P75" i="56"/>
  <c r="B75" i="56"/>
  <c r="JX74" i="56"/>
  <c r="CC74" i="56"/>
  <c r="Q74" i="56"/>
  <c r="P74" i="56"/>
  <c r="B74" i="56"/>
  <c r="JX73" i="56"/>
  <c r="CC73" i="56"/>
  <c r="Q73" i="56"/>
  <c r="P73" i="56"/>
  <c r="B73" i="56"/>
  <c r="CC72" i="56"/>
  <c r="Q72" i="56"/>
  <c r="P72" i="56"/>
  <c r="B72" i="56"/>
  <c r="JX71" i="56"/>
  <c r="CC71" i="56"/>
  <c r="Q71" i="56"/>
  <c r="P71" i="56"/>
  <c r="B71" i="56"/>
  <c r="JX70" i="56"/>
  <c r="CC70" i="56"/>
  <c r="Q70" i="56"/>
  <c r="P70" i="56"/>
  <c r="B70" i="56"/>
  <c r="JX69" i="56"/>
  <c r="CC69" i="56"/>
  <c r="Q69" i="56"/>
  <c r="P69" i="56"/>
  <c r="B69" i="56"/>
  <c r="JX68" i="56"/>
  <c r="CC68" i="56"/>
  <c r="Q68" i="56"/>
  <c r="P68" i="56"/>
  <c r="B68" i="56"/>
  <c r="CC67" i="56"/>
  <c r="Q67" i="56"/>
  <c r="P67" i="56"/>
  <c r="B67" i="56"/>
  <c r="CC66" i="56"/>
  <c r="Q66" i="56"/>
  <c r="P66" i="56"/>
  <c r="B66" i="56"/>
  <c r="JX65" i="56"/>
  <c r="CC65" i="56"/>
  <c r="Q65" i="56"/>
  <c r="P65" i="56"/>
  <c r="B65" i="56"/>
  <c r="JX64" i="56"/>
  <c r="CC64" i="56"/>
  <c r="Q64" i="56"/>
  <c r="P64" i="56"/>
  <c r="B64" i="56"/>
  <c r="CC63" i="56"/>
  <c r="Q63" i="56"/>
  <c r="P63" i="56"/>
  <c r="B63" i="56"/>
  <c r="JX62" i="56"/>
  <c r="CC62" i="56"/>
  <c r="Q62" i="56"/>
  <c r="P62" i="56"/>
  <c r="B62" i="56"/>
  <c r="JX61" i="56"/>
  <c r="CC61" i="56"/>
  <c r="Q61" i="56"/>
  <c r="P61" i="56"/>
  <c r="B61" i="56"/>
  <c r="JX60" i="56"/>
  <c r="CC60" i="56"/>
  <c r="Q60" i="56"/>
  <c r="P60" i="56"/>
  <c r="B60" i="56"/>
  <c r="CC59" i="56"/>
  <c r="Q59" i="56"/>
  <c r="P59" i="56"/>
  <c r="B59" i="56"/>
  <c r="JX58" i="56"/>
  <c r="CC58" i="56"/>
  <c r="Q58" i="56"/>
  <c r="P58" i="56"/>
  <c r="B58" i="56"/>
  <c r="CC57" i="56"/>
  <c r="Q57" i="56"/>
  <c r="P57" i="56"/>
  <c r="B57" i="56"/>
  <c r="CC56" i="56"/>
  <c r="Q56" i="56"/>
  <c r="P56" i="56"/>
  <c r="B56" i="56"/>
  <c r="JX55" i="56"/>
  <c r="CC55" i="56"/>
  <c r="Q55" i="56"/>
  <c r="B55" i="56"/>
  <c r="CC54" i="56"/>
  <c r="Q54" i="56"/>
  <c r="P54" i="56"/>
  <c r="B54" i="56"/>
  <c r="CC53" i="56"/>
  <c r="Q53" i="56"/>
  <c r="P53" i="56"/>
  <c r="B53" i="56"/>
  <c r="JX52" i="56"/>
  <c r="CC52" i="56"/>
  <c r="Q52" i="56"/>
  <c r="P52" i="56"/>
  <c r="B52" i="56"/>
  <c r="JX51" i="56"/>
  <c r="CC51" i="56"/>
  <c r="Q51" i="56"/>
  <c r="P51" i="56"/>
  <c r="B51" i="56"/>
  <c r="JX50" i="56"/>
  <c r="CC50" i="56"/>
  <c r="Q50" i="56"/>
  <c r="P50" i="56"/>
  <c r="JX49" i="56"/>
  <c r="CC49" i="56"/>
  <c r="Q49" i="56"/>
  <c r="P49" i="56"/>
  <c r="B49" i="56"/>
  <c r="JX48" i="56"/>
  <c r="CC48" i="56"/>
  <c r="Q48" i="56"/>
  <c r="P48" i="56"/>
  <c r="B48" i="56"/>
  <c r="JX47" i="56"/>
  <c r="CC47" i="56"/>
  <c r="Q47" i="56"/>
  <c r="P47" i="56"/>
  <c r="B47" i="56"/>
  <c r="JX46" i="56"/>
  <c r="CC46" i="56"/>
  <c r="Q46" i="56"/>
  <c r="P46" i="56"/>
  <c r="B46" i="56"/>
  <c r="CC45" i="56"/>
  <c r="Q45" i="56"/>
  <c r="P45" i="56"/>
  <c r="B45" i="56"/>
  <c r="CC44" i="56"/>
  <c r="Q44" i="56"/>
  <c r="P44" i="56"/>
  <c r="B44" i="56"/>
  <c r="JX43" i="56"/>
  <c r="CC43" i="56"/>
  <c r="Q43" i="56"/>
  <c r="P43" i="56"/>
  <c r="B43" i="56"/>
  <c r="CC42" i="56"/>
  <c r="Q42" i="56"/>
  <c r="P42" i="56"/>
  <c r="B42" i="56"/>
  <c r="JX41" i="56"/>
  <c r="CC41" i="56"/>
  <c r="Q41" i="56"/>
  <c r="P41" i="56"/>
  <c r="B41" i="56"/>
  <c r="JX40" i="56"/>
  <c r="CC40" i="56"/>
  <c r="Q40" i="56"/>
  <c r="P40" i="56"/>
  <c r="B40" i="56"/>
  <c r="JX39" i="56"/>
  <c r="CC39" i="56"/>
  <c r="Q39" i="56"/>
  <c r="P39" i="56"/>
  <c r="B39" i="56"/>
  <c r="JX38" i="56"/>
  <c r="CC38" i="56"/>
  <c r="Q38" i="56"/>
  <c r="P38" i="56"/>
  <c r="B38" i="56"/>
  <c r="CC37" i="56"/>
  <c r="Q37" i="56"/>
  <c r="P37" i="56"/>
  <c r="B37" i="56"/>
  <c r="CC36" i="56"/>
  <c r="Q36" i="56"/>
  <c r="P36" i="56"/>
  <c r="B36" i="56"/>
  <c r="CC35" i="56"/>
  <c r="Q35" i="56"/>
  <c r="P35" i="56"/>
  <c r="B35" i="56"/>
  <c r="JX34" i="56"/>
  <c r="CC34" i="56"/>
  <c r="Q34" i="56"/>
  <c r="P34" i="56"/>
  <c r="B34" i="56"/>
  <c r="CC33" i="56"/>
  <c r="Q33" i="56"/>
  <c r="P33" i="56"/>
  <c r="B33" i="56"/>
  <c r="CC32" i="56"/>
  <c r="Q32" i="56"/>
  <c r="P32" i="56"/>
  <c r="B32" i="56"/>
  <c r="JX31" i="56"/>
  <c r="CC31" i="56"/>
  <c r="Q31" i="56"/>
  <c r="P31" i="56"/>
  <c r="B31" i="56"/>
  <c r="JX30" i="56"/>
  <c r="CC30" i="56"/>
  <c r="Q30" i="56"/>
  <c r="P30" i="56"/>
  <c r="B30" i="56"/>
  <c r="JX29" i="56"/>
  <c r="CC29" i="56"/>
  <c r="Q29" i="56"/>
  <c r="P29" i="56"/>
  <c r="B29" i="56"/>
  <c r="CC28" i="56"/>
  <c r="B28" i="56"/>
  <c r="CC27" i="56"/>
  <c r="Q27" i="56"/>
  <c r="P27" i="56"/>
  <c r="B27" i="56"/>
  <c r="CC26" i="56"/>
  <c r="Q26" i="56"/>
  <c r="P26" i="56"/>
  <c r="B26" i="56"/>
  <c r="JX25" i="56"/>
  <c r="CC25" i="56"/>
  <c r="Q25" i="56"/>
  <c r="P25" i="56"/>
  <c r="B25" i="56"/>
  <c r="JX24" i="56"/>
  <c r="CC24" i="56"/>
  <c r="P24" i="56"/>
  <c r="B24" i="56"/>
  <c r="JX23" i="56"/>
  <c r="CC23" i="56"/>
  <c r="P23" i="56"/>
  <c r="B23" i="56"/>
  <c r="JX22" i="56"/>
  <c r="CC22" i="56"/>
  <c r="P22" i="56"/>
  <c r="B22" i="56"/>
  <c r="JX21" i="56"/>
  <c r="CC21" i="56"/>
  <c r="Q21" i="56"/>
  <c r="P21" i="56"/>
  <c r="B21" i="56"/>
  <c r="JX20" i="56"/>
  <c r="CC20" i="56"/>
  <c r="P20" i="56"/>
  <c r="B20" i="56"/>
  <c r="JX19" i="56"/>
  <c r="CC19" i="56"/>
  <c r="B19" i="56"/>
  <c r="CC18" i="56"/>
  <c r="P18" i="56"/>
  <c r="B18" i="56"/>
  <c r="JX17" i="56"/>
  <c r="CC17" i="56"/>
  <c r="P17" i="56"/>
  <c r="B17" i="56"/>
  <c r="CC16" i="56"/>
  <c r="P16" i="56"/>
  <c r="B16" i="56"/>
  <c r="JX15" i="56"/>
  <c r="CC15" i="56"/>
  <c r="P15" i="56"/>
  <c r="B15" i="56"/>
  <c r="JX14" i="56"/>
  <c r="CC14" i="56"/>
  <c r="P14" i="56"/>
  <c r="B14" i="56"/>
  <c r="JX13" i="56"/>
  <c r="CC13" i="56"/>
  <c r="P13" i="56"/>
  <c r="B13" i="56"/>
  <c r="JX12" i="56"/>
  <c r="CC12" i="56"/>
  <c r="P12" i="56"/>
  <c r="B12" i="56"/>
  <c r="JX11" i="56"/>
  <c r="CC11" i="56"/>
  <c r="P11" i="56"/>
  <c r="B11" i="56"/>
  <c r="JX10" i="56"/>
  <c r="CC10" i="56"/>
  <c r="P10" i="56"/>
  <c r="B10" i="56"/>
  <c r="JX9" i="56"/>
  <c r="CC9" i="56"/>
  <c r="P9" i="56"/>
  <c r="B9" i="56"/>
  <c r="JX8" i="56"/>
  <c r="CC8" i="56"/>
  <c r="P8" i="56"/>
  <c r="B8" i="56"/>
  <c r="JX7" i="56"/>
  <c r="CC7" i="56"/>
  <c r="AJ7" i="56"/>
  <c r="AH7" i="56"/>
  <c r="AF7" i="56"/>
  <c r="AD7" i="56"/>
  <c r="P7" i="56"/>
  <c r="B7" i="56"/>
  <c r="JX6" i="56"/>
  <c r="CC6" i="56"/>
  <c r="Q6" i="56"/>
  <c r="P6" i="56"/>
  <c r="B6" i="56"/>
  <c r="CC5" i="56"/>
  <c r="Q5" i="56"/>
  <c r="P5" i="56"/>
  <c r="B5" i="56"/>
  <c r="M54" i="50"/>
  <c r="S4" i="49"/>
  <c r="AB4" i="49"/>
  <c r="AD4" i="49"/>
  <c r="AF4" i="49"/>
  <c r="AH4" i="49"/>
  <c r="X4" i="49"/>
  <c r="W4" i="49"/>
  <c r="Y4" i="49"/>
  <c r="Z4" i="49"/>
  <c r="W5" i="49"/>
  <c r="Y5" i="49"/>
  <c r="Z5" i="49"/>
  <c r="S6" i="49"/>
  <c r="AB6" i="49"/>
  <c r="AD6" i="49"/>
  <c r="AF6" i="49"/>
  <c r="AH6" i="49"/>
  <c r="X6" i="49"/>
  <c r="W6" i="49"/>
  <c r="Y6" i="49"/>
  <c r="Z6" i="49"/>
  <c r="AB7" i="49"/>
  <c r="AD7" i="49"/>
  <c r="AF7" i="49"/>
  <c r="AH7" i="49"/>
  <c r="X7" i="49"/>
  <c r="U7" i="49"/>
  <c r="W7" i="49"/>
  <c r="Y7" i="49"/>
  <c r="Z7" i="49"/>
  <c r="T8" i="49"/>
  <c r="AB8" i="49"/>
  <c r="AD8" i="49"/>
  <c r="AF8" i="49"/>
  <c r="AH8" i="49"/>
  <c r="X8" i="49"/>
  <c r="U8" i="49"/>
  <c r="W8" i="49"/>
  <c r="Y8" i="49"/>
  <c r="Z8" i="49"/>
  <c r="Z139" i="49"/>
  <c r="AN67" i="49"/>
  <c r="AN68" i="49"/>
  <c r="AN69" i="49"/>
  <c r="AN70" i="49"/>
  <c r="AN71" i="49"/>
  <c r="AN72" i="49"/>
  <c r="AN73" i="49"/>
  <c r="AN74" i="49"/>
  <c r="AN75" i="49"/>
  <c r="AN76" i="49"/>
  <c r="AN77" i="49"/>
  <c r="AN78" i="49"/>
  <c r="AN79" i="49"/>
  <c r="AN80" i="49"/>
  <c r="AN81" i="49"/>
  <c r="AN82" i="49"/>
  <c r="AN83" i="49"/>
  <c r="AN84" i="49"/>
  <c r="AN85" i="49"/>
  <c r="AN86" i="49"/>
  <c r="AM87" i="49"/>
  <c r="AN87" i="49"/>
  <c r="AM88" i="49"/>
  <c r="AN88" i="49"/>
  <c r="AM89" i="49"/>
  <c r="AN89" i="49"/>
  <c r="AM90" i="49"/>
  <c r="AN90" i="49"/>
  <c r="AM91" i="49"/>
  <c r="AN91" i="49"/>
  <c r="AM92" i="49"/>
  <c r="AN92" i="49"/>
  <c r="AM93" i="49"/>
  <c r="AN93" i="49"/>
  <c r="AM94" i="49"/>
  <c r="AN94" i="49"/>
  <c r="AM95" i="49"/>
  <c r="AN95" i="49"/>
  <c r="AM96" i="49"/>
  <c r="AN96" i="49"/>
  <c r="AM97" i="49"/>
  <c r="AN97" i="49"/>
  <c r="AM98" i="49"/>
  <c r="AN98" i="49"/>
  <c r="AM99" i="49"/>
  <c r="AN99" i="49"/>
  <c r="AM100" i="49"/>
  <c r="AN100" i="49"/>
  <c r="AM101" i="49"/>
  <c r="AN101" i="49"/>
  <c r="AM102" i="49"/>
  <c r="AN102" i="49"/>
  <c r="AM103" i="49"/>
  <c r="AN103" i="49"/>
  <c r="AM104" i="49"/>
  <c r="AN104" i="49"/>
  <c r="AM105" i="49"/>
  <c r="AN105" i="49"/>
  <c r="AM106" i="49"/>
  <c r="AN106" i="49"/>
  <c r="AM107" i="49"/>
  <c r="AN107" i="49"/>
  <c r="AM108" i="49"/>
  <c r="AN108" i="49"/>
  <c r="AM109" i="49"/>
  <c r="AN109" i="49"/>
  <c r="AM110" i="49"/>
  <c r="AN110" i="49"/>
  <c r="AM111" i="49"/>
  <c r="AN111" i="49"/>
  <c r="AM112" i="49"/>
  <c r="AN112" i="49"/>
  <c r="AM113" i="49"/>
  <c r="AN113" i="49"/>
  <c r="AM114" i="49"/>
  <c r="AN114" i="49"/>
  <c r="AM115" i="49"/>
  <c r="AN115" i="49"/>
  <c r="AM116" i="49"/>
  <c r="AN116" i="49"/>
  <c r="AM117" i="49"/>
  <c r="AN117" i="49"/>
  <c r="AM118" i="49"/>
  <c r="AN118" i="49"/>
  <c r="AM119" i="49"/>
  <c r="AN119" i="49"/>
  <c r="AM120" i="49"/>
  <c r="AN120" i="49"/>
  <c r="AM121" i="49"/>
  <c r="AN121" i="49"/>
  <c r="AM122" i="49"/>
  <c r="AN122" i="49"/>
  <c r="AM123" i="49"/>
  <c r="AN123" i="49"/>
  <c r="AM124" i="49"/>
  <c r="AN124" i="49"/>
  <c r="AM125" i="49"/>
  <c r="AN125" i="49"/>
  <c r="AM126" i="49"/>
  <c r="AN126" i="49"/>
  <c r="AM127" i="49"/>
  <c r="AN127" i="49"/>
  <c r="AM128" i="49"/>
  <c r="AN128" i="49"/>
  <c r="AM129" i="49"/>
  <c r="AN129" i="49"/>
  <c r="AM130" i="49"/>
  <c r="AN130" i="49"/>
  <c r="AM131" i="49"/>
  <c r="AN131" i="49"/>
  <c r="AM132" i="49"/>
  <c r="AN132" i="49"/>
  <c r="AM133" i="49"/>
  <c r="AN133" i="49"/>
  <c r="AM134" i="49"/>
  <c r="AN134" i="49"/>
  <c r="AM135" i="49"/>
  <c r="AN135" i="49"/>
  <c r="AM136" i="49"/>
  <c r="AN136" i="49"/>
  <c r="AM137" i="49"/>
  <c r="AN137" i="49"/>
  <c r="AM138" i="49"/>
  <c r="AN138" i="49"/>
  <c r="AM4" i="49"/>
  <c r="AN4" i="49"/>
  <c r="AM5" i="49"/>
  <c r="AN5" i="49"/>
  <c r="AM6" i="49"/>
  <c r="AN6" i="49"/>
  <c r="AM7" i="49"/>
  <c r="AN7" i="49"/>
  <c r="AM8" i="49"/>
  <c r="AN8" i="49"/>
  <c r="AN139" i="49"/>
  <c r="AP67" i="49"/>
  <c r="AP68" i="49"/>
  <c r="AP69" i="49"/>
  <c r="AP70" i="49"/>
  <c r="AP71" i="49"/>
  <c r="AP72" i="49"/>
  <c r="AP73" i="49"/>
  <c r="AP74" i="49"/>
  <c r="AP75" i="49"/>
  <c r="AP76" i="49"/>
  <c r="AP77" i="49"/>
  <c r="AP78" i="49"/>
  <c r="AP79" i="49"/>
  <c r="AP80" i="49"/>
  <c r="AP81" i="49"/>
  <c r="AP82" i="49"/>
  <c r="AP83" i="49"/>
  <c r="AP84" i="49"/>
  <c r="AP85" i="49"/>
  <c r="AP86" i="49"/>
  <c r="AO87" i="49"/>
  <c r="AP87" i="49"/>
  <c r="AO88" i="49"/>
  <c r="AP88" i="49"/>
  <c r="AO89" i="49"/>
  <c r="AP89" i="49"/>
  <c r="AO90" i="49"/>
  <c r="AP90" i="49"/>
  <c r="AO91" i="49"/>
  <c r="AP91" i="49"/>
  <c r="AO92" i="49"/>
  <c r="AP92" i="49"/>
  <c r="AO93" i="49"/>
  <c r="AP93" i="49"/>
  <c r="AO94" i="49"/>
  <c r="AP94" i="49"/>
  <c r="AO95" i="49"/>
  <c r="AP95" i="49"/>
  <c r="AO96" i="49"/>
  <c r="AP96" i="49"/>
  <c r="AO97" i="49"/>
  <c r="AP97" i="49"/>
  <c r="AO98" i="49"/>
  <c r="AP98" i="49"/>
  <c r="AO99" i="49"/>
  <c r="AP99" i="49"/>
  <c r="AO100" i="49"/>
  <c r="AP100" i="49"/>
  <c r="AO101" i="49"/>
  <c r="AP101" i="49"/>
  <c r="AO102" i="49"/>
  <c r="AP102" i="49"/>
  <c r="AO103" i="49"/>
  <c r="AP103" i="49"/>
  <c r="AO104" i="49"/>
  <c r="AP104" i="49"/>
  <c r="AO105" i="49"/>
  <c r="AP105" i="49"/>
  <c r="AO106" i="49"/>
  <c r="AP106" i="49"/>
  <c r="AO107" i="49"/>
  <c r="AP107" i="49"/>
  <c r="AO108" i="49"/>
  <c r="AP108" i="49"/>
  <c r="AO109" i="49"/>
  <c r="AP109" i="49"/>
  <c r="AO110" i="49"/>
  <c r="AP110" i="49"/>
  <c r="AO111" i="49"/>
  <c r="AP111" i="49"/>
  <c r="AO112" i="49"/>
  <c r="AP112" i="49"/>
  <c r="AO113" i="49"/>
  <c r="AP113" i="49"/>
  <c r="AO114" i="49"/>
  <c r="AP114" i="49"/>
  <c r="AO115" i="49"/>
  <c r="AP115" i="49"/>
  <c r="AO116" i="49"/>
  <c r="AP116" i="49"/>
  <c r="AO117" i="49"/>
  <c r="AP117" i="49"/>
  <c r="AO118" i="49"/>
  <c r="AP118" i="49"/>
  <c r="AO119" i="49"/>
  <c r="AP119" i="49"/>
  <c r="AO120" i="49"/>
  <c r="AP120" i="49"/>
  <c r="AO121" i="49"/>
  <c r="AP121" i="49"/>
  <c r="AO122" i="49"/>
  <c r="AP122" i="49"/>
  <c r="AO123" i="49"/>
  <c r="AP123" i="49"/>
  <c r="AO124" i="49"/>
  <c r="AP124" i="49"/>
  <c r="AO125" i="49"/>
  <c r="AP125" i="49"/>
  <c r="AO126" i="49"/>
  <c r="AP126" i="49"/>
  <c r="AO127" i="49"/>
  <c r="AP127" i="49"/>
  <c r="AO128" i="49"/>
  <c r="AP128" i="49"/>
  <c r="AO129" i="49"/>
  <c r="AP129" i="49"/>
  <c r="AO130" i="49"/>
  <c r="AP130" i="49"/>
  <c r="AO131" i="49"/>
  <c r="AP131" i="49"/>
  <c r="AO132" i="49"/>
  <c r="AP132" i="49"/>
  <c r="AO133" i="49"/>
  <c r="AP133" i="49"/>
  <c r="AO134" i="49"/>
  <c r="AP134" i="49"/>
  <c r="AO135" i="49"/>
  <c r="AP135" i="49"/>
  <c r="AO136" i="49"/>
  <c r="AP136" i="49"/>
  <c r="AO137" i="49"/>
  <c r="AP137" i="49"/>
  <c r="AO138" i="49"/>
  <c r="AP138" i="49"/>
  <c r="AO4" i="49"/>
  <c r="AP4" i="49"/>
  <c r="AO5" i="49"/>
  <c r="AP5" i="49"/>
  <c r="AO6" i="49"/>
  <c r="AP6" i="49"/>
  <c r="AO7" i="49"/>
  <c r="AP7" i="49"/>
  <c r="AO8" i="49"/>
  <c r="AP8" i="49"/>
  <c r="AP139" i="49"/>
  <c r="Z67" i="49"/>
  <c r="AR67" i="49"/>
  <c r="Z68" i="49"/>
  <c r="AR68" i="49"/>
  <c r="Z69" i="49"/>
  <c r="AR69" i="49"/>
  <c r="Y70" i="49"/>
  <c r="Z70" i="49"/>
  <c r="AR70" i="49"/>
  <c r="Y71" i="49"/>
  <c r="Z71" i="49"/>
  <c r="AR71" i="49"/>
  <c r="Y72" i="49"/>
  <c r="Z72" i="49"/>
  <c r="AR72" i="49"/>
  <c r="Y73" i="49"/>
  <c r="Z73" i="49"/>
  <c r="AR73" i="49"/>
  <c r="Y74" i="49"/>
  <c r="Z74" i="49"/>
  <c r="AR74" i="49"/>
  <c r="Y75" i="49"/>
  <c r="Z75" i="49"/>
  <c r="AR75" i="49"/>
  <c r="Y76" i="49"/>
  <c r="Z76" i="49"/>
  <c r="AR76" i="49"/>
  <c r="Y77" i="49"/>
  <c r="Z77" i="49"/>
  <c r="AR77" i="49"/>
  <c r="Y78" i="49"/>
  <c r="Z78" i="49"/>
  <c r="AR78" i="49"/>
  <c r="Y79" i="49"/>
  <c r="Z79" i="49"/>
  <c r="AR79" i="49"/>
  <c r="Y80" i="49"/>
  <c r="Z80" i="49"/>
  <c r="AR80" i="49"/>
  <c r="Y81" i="49"/>
  <c r="Z81" i="49"/>
  <c r="AR81" i="49"/>
  <c r="Y82" i="49"/>
  <c r="Z82" i="49"/>
  <c r="AR82" i="49"/>
  <c r="Y83" i="49"/>
  <c r="Z83" i="49"/>
  <c r="AR83" i="49"/>
  <c r="Y84" i="49"/>
  <c r="Z84" i="49"/>
  <c r="AR84" i="49"/>
  <c r="Y85" i="49"/>
  <c r="Z85" i="49"/>
  <c r="AR85" i="49"/>
  <c r="Y86" i="49"/>
  <c r="Z86" i="49"/>
  <c r="AR86" i="49"/>
  <c r="S87" i="49"/>
  <c r="AQ87" i="49"/>
  <c r="AB87" i="49"/>
  <c r="AD87" i="49"/>
  <c r="AF87" i="49"/>
  <c r="AH87" i="49"/>
  <c r="X87" i="49"/>
  <c r="U87" i="49"/>
  <c r="W87" i="49"/>
  <c r="Y87" i="49"/>
  <c r="Z87" i="49"/>
  <c r="AR87" i="49"/>
  <c r="AQ88" i="49"/>
  <c r="AB88" i="49"/>
  <c r="AD88" i="49"/>
  <c r="AF88" i="49"/>
  <c r="AH88" i="49"/>
  <c r="X88" i="49"/>
  <c r="U88" i="49"/>
  <c r="W88" i="49"/>
  <c r="Y88" i="49"/>
  <c r="Z88" i="49"/>
  <c r="AR88" i="49"/>
  <c r="AQ89" i="49"/>
  <c r="AR89" i="49"/>
  <c r="AQ90" i="49"/>
  <c r="AR90" i="49"/>
  <c r="AQ91" i="49"/>
  <c r="AR91" i="49"/>
  <c r="AQ92" i="49"/>
  <c r="AR92" i="49"/>
  <c r="AQ93" i="49"/>
  <c r="AR93" i="49"/>
  <c r="AQ94" i="49"/>
  <c r="AR94" i="49"/>
  <c r="AQ95" i="49"/>
  <c r="AR95" i="49"/>
  <c r="AQ96" i="49"/>
  <c r="AR96" i="49"/>
  <c r="AQ97" i="49"/>
  <c r="AR97" i="49"/>
  <c r="AQ98" i="49"/>
  <c r="AR98" i="49"/>
  <c r="AQ99" i="49"/>
  <c r="AR99" i="49"/>
  <c r="AQ100" i="49"/>
  <c r="AR100" i="49"/>
  <c r="AQ101" i="49"/>
  <c r="AR101" i="49"/>
  <c r="AQ102" i="49"/>
  <c r="AR102" i="49"/>
  <c r="AQ103" i="49"/>
  <c r="AR103" i="49"/>
  <c r="AQ104" i="49"/>
  <c r="AR104" i="49"/>
  <c r="AQ105" i="49"/>
  <c r="AR105" i="49"/>
  <c r="AQ106" i="49"/>
  <c r="AR106" i="49"/>
  <c r="AQ107" i="49"/>
  <c r="AR107" i="49"/>
  <c r="AQ108" i="49"/>
  <c r="AR108" i="49"/>
  <c r="AQ109" i="49"/>
  <c r="AR109" i="49"/>
  <c r="AQ110" i="49"/>
  <c r="AR110" i="49"/>
  <c r="AQ111" i="49"/>
  <c r="AR111" i="49"/>
  <c r="AQ112" i="49"/>
  <c r="AR112" i="49"/>
  <c r="AQ113" i="49"/>
  <c r="AR113" i="49"/>
  <c r="AQ114" i="49"/>
  <c r="AR114" i="49"/>
  <c r="AQ115" i="49"/>
  <c r="AR115" i="49"/>
  <c r="AQ116" i="49"/>
  <c r="AR116" i="49"/>
  <c r="AQ117" i="49"/>
  <c r="AR117" i="49"/>
  <c r="AQ118" i="49"/>
  <c r="AR118" i="49"/>
  <c r="AQ119" i="49"/>
  <c r="AR119" i="49"/>
  <c r="AQ120" i="49"/>
  <c r="AR120" i="49"/>
  <c r="AQ121" i="49"/>
  <c r="AR121" i="49"/>
  <c r="AQ122" i="49"/>
  <c r="AR122" i="49"/>
  <c r="AQ123" i="49"/>
  <c r="AR123" i="49"/>
  <c r="AQ124" i="49"/>
  <c r="AR124" i="49"/>
  <c r="AQ125" i="49"/>
  <c r="AR125" i="49"/>
  <c r="AQ126" i="49"/>
  <c r="AR126" i="49"/>
  <c r="AQ127" i="49"/>
  <c r="AR127" i="49"/>
  <c r="AQ128" i="49"/>
  <c r="AR128" i="49"/>
  <c r="AQ129" i="49"/>
  <c r="AR129" i="49"/>
  <c r="AQ130" i="49"/>
  <c r="AR130" i="49"/>
  <c r="AQ131" i="49"/>
  <c r="AR131" i="49"/>
  <c r="AQ132" i="49"/>
  <c r="AR132" i="49"/>
  <c r="AQ133" i="49"/>
  <c r="AR133" i="49"/>
  <c r="AQ134" i="49"/>
  <c r="AR134" i="49"/>
  <c r="AQ135" i="49"/>
  <c r="AR135" i="49"/>
  <c r="AQ136" i="49"/>
  <c r="AR136" i="49"/>
  <c r="AQ137" i="49"/>
  <c r="AR137" i="49"/>
  <c r="AQ138" i="49"/>
  <c r="AR138" i="49"/>
  <c r="AQ4" i="49"/>
  <c r="AR4" i="49"/>
  <c r="AQ5" i="49"/>
  <c r="AR5" i="49"/>
  <c r="AQ6" i="49"/>
  <c r="AR6" i="49"/>
  <c r="AQ7" i="49"/>
  <c r="AR7" i="49"/>
  <c r="AQ8" i="49"/>
  <c r="AR8" i="49"/>
  <c r="AR139" i="49"/>
  <c r="AR141" i="49"/>
  <c r="AO128" i="16"/>
  <c r="AO129" i="16"/>
  <c r="W86" i="54"/>
  <c r="Y86" i="54"/>
  <c r="Z86" i="54"/>
  <c r="W87" i="54"/>
  <c r="Y87" i="54"/>
  <c r="Z87" i="54"/>
  <c r="W89" i="54"/>
  <c r="Y89" i="54"/>
  <c r="Z89" i="54"/>
  <c r="W90" i="54"/>
  <c r="Y90" i="54"/>
  <c r="Z90" i="54"/>
  <c r="W50" i="54"/>
  <c r="Y50" i="54"/>
  <c r="W51" i="54"/>
  <c r="Y51" i="54"/>
  <c r="Z51" i="54"/>
  <c r="Z140" i="54"/>
  <c r="W86" i="45"/>
  <c r="Y86" i="45"/>
  <c r="Z86" i="45"/>
  <c r="W87" i="45"/>
  <c r="Y87" i="45"/>
  <c r="Z87" i="45"/>
  <c r="W89" i="45"/>
  <c r="Y89" i="45"/>
  <c r="Z89" i="45"/>
  <c r="W90" i="45"/>
  <c r="Y90" i="45"/>
  <c r="Z90" i="45"/>
  <c r="W50" i="45"/>
  <c r="Y50" i="45"/>
  <c r="W51" i="45"/>
  <c r="Y51" i="45"/>
  <c r="Z51" i="45"/>
  <c r="Y133" i="45"/>
  <c r="Z133" i="45"/>
  <c r="T134" i="45"/>
  <c r="AC134" i="45"/>
  <c r="AE134" i="45"/>
  <c r="AG134" i="45"/>
  <c r="AI134" i="45"/>
  <c r="X134" i="45"/>
  <c r="U134" i="45"/>
  <c r="W134" i="45"/>
  <c r="Y134" i="45"/>
  <c r="Z134" i="45"/>
  <c r="AC135" i="45"/>
  <c r="AE135" i="45"/>
  <c r="AG135" i="45"/>
  <c r="AI135" i="45"/>
  <c r="X135" i="45"/>
  <c r="U135" i="45"/>
  <c r="W135" i="45"/>
  <c r="Y135" i="45"/>
  <c r="Z135" i="45"/>
  <c r="Z136" i="45"/>
  <c r="Z137" i="45"/>
  <c r="Z138" i="45"/>
  <c r="Z139" i="45"/>
  <c r="Z140" i="45"/>
  <c r="T140" i="47"/>
  <c r="S140" i="45"/>
  <c r="I294" i="51"/>
  <c r="I253" i="51"/>
  <c r="K388" i="51"/>
  <c r="I213" i="51"/>
  <c r="K386" i="51"/>
  <c r="I91" i="51"/>
  <c r="K380" i="51"/>
  <c r="I47" i="51"/>
  <c r="K378" i="51"/>
  <c r="I8" i="51"/>
  <c r="K376" i="51"/>
  <c r="I342" i="51"/>
  <c r="I340" i="51"/>
  <c r="I338" i="51"/>
  <c r="D34" i="50"/>
  <c r="AA50" i="54"/>
  <c r="AA51" i="54"/>
  <c r="AA52" i="54"/>
  <c r="AA53" i="54"/>
  <c r="AA54" i="54"/>
  <c r="AA55" i="54"/>
  <c r="AA56" i="54"/>
  <c r="AA57" i="54"/>
  <c r="AA58" i="54"/>
  <c r="AA59" i="54"/>
  <c r="AA60" i="54"/>
  <c r="AA61" i="54"/>
  <c r="AA62" i="54"/>
  <c r="AA63" i="54"/>
  <c r="AA64" i="54"/>
  <c r="AA65" i="54"/>
  <c r="AA66" i="54"/>
  <c r="AA67" i="54"/>
  <c r="AA68" i="54"/>
  <c r="AA69" i="54"/>
  <c r="AA70" i="54"/>
  <c r="AA71" i="54"/>
  <c r="AA72" i="54"/>
  <c r="AA73" i="54"/>
  <c r="AA74" i="54"/>
  <c r="AA75" i="54"/>
  <c r="AA76" i="54"/>
  <c r="AA77" i="54"/>
  <c r="AA78" i="54"/>
  <c r="AA79" i="54"/>
  <c r="AA80" i="54"/>
  <c r="AA81" i="54"/>
  <c r="AA82" i="54"/>
  <c r="AA83" i="54"/>
  <c r="AA84" i="54"/>
  <c r="AA85" i="54"/>
  <c r="AA86" i="54"/>
  <c r="AA87" i="54"/>
  <c r="AA88" i="54"/>
  <c r="F34" i="50"/>
  <c r="B57" i="50"/>
  <c r="L57" i="50"/>
  <c r="I300" i="51"/>
  <c r="B56" i="50"/>
  <c r="I298" i="51"/>
  <c r="B55" i="50"/>
  <c r="I296" i="51"/>
  <c r="K57" i="50"/>
  <c r="I259" i="51"/>
  <c r="K56" i="50"/>
  <c r="I257" i="51"/>
  <c r="K55" i="50"/>
  <c r="I255" i="51"/>
  <c r="J57" i="50"/>
  <c r="I219" i="51"/>
  <c r="J56" i="50"/>
  <c r="I217" i="51"/>
  <c r="J55" i="50"/>
  <c r="I215" i="51"/>
  <c r="L52" i="50"/>
  <c r="K52" i="50"/>
  <c r="J52" i="50"/>
  <c r="AA10" i="54"/>
  <c r="AA11" i="54"/>
  <c r="AA12" i="54"/>
  <c r="AA13" i="54"/>
  <c r="AA14" i="54"/>
  <c r="AA15" i="54"/>
  <c r="AA16" i="54"/>
  <c r="AA17" i="54"/>
  <c r="AA18" i="54"/>
  <c r="AA19" i="54"/>
  <c r="AA20" i="54"/>
  <c r="AA21" i="54"/>
  <c r="AA22" i="54"/>
  <c r="AA23" i="54"/>
  <c r="AA24" i="54"/>
  <c r="AA25" i="54"/>
  <c r="AA26" i="54"/>
  <c r="AA27" i="54"/>
  <c r="AA28" i="54"/>
  <c r="AA29" i="54"/>
  <c r="AA30" i="54"/>
  <c r="AA31" i="54"/>
  <c r="AA32" i="54"/>
  <c r="AA33" i="54"/>
  <c r="AA34" i="54"/>
  <c r="AA35" i="54"/>
  <c r="AA36" i="54"/>
  <c r="AA37" i="54"/>
  <c r="AA38" i="54"/>
  <c r="AA39" i="54"/>
  <c r="AA40" i="54"/>
  <c r="AA41" i="54"/>
  <c r="AA42" i="54"/>
  <c r="AA43" i="54"/>
  <c r="AA44" i="54"/>
  <c r="AA45" i="54"/>
  <c r="AA46" i="54"/>
  <c r="AA47" i="54"/>
  <c r="AA48" i="54"/>
  <c r="AA49" i="54"/>
  <c r="AA89" i="54"/>
  <c r="AA90" i="54"/>
  <c r="AA91" i="54"/>
  <c r="AA92" i="54"/>
  <c r="AA93" i="54"/>
  <c r="AA94" i="54"/>
  <c r="AA95" i="54"/>
  <c r="AA96" i="54"/>
  <c r="AA97" i="54"/>
  <c r="AA98" i="54"/>
  <c r="AA99" i="54"/>
  <c r="AA100" i="54"/>
  <c r="AA101" i="54"/>
  <c r="AA102" i="54"/>
  <c r="AA103" i="54"/>
  <c r="AA104" i="54"/>
  <c r="AA105" i="54"/>
  <c r="AA106" i="54"/>
  <c r="AA107" i="54"/>
  <c r="AA108" i="54"/>
  <c r="AA109" i="54"/>
  <c r="AA110" i="54"/>
  <c r="AA111" i="54"/>
  <c r="AA112" i="54"/>
  <c r="AA113" i="54"/>
  <c r="AA114" i="54"/>
  <c r="AA115" i="54"/>
  <c r="AA116" i="54"/>
  <c r="AA117" i="54"/>
  <c r="AA118" i="54"/>
  <c r="AA119" i="54"/>
  <c r="AA120" i="54"/>
  <c r="AA121" i="54"/>
  <c r="AA122" i="54"/>
  <c r="AA123" i="54"/>
  <c r="AA124" i="54"/>
  <c r="AA125" i="54"/>
  <c r="AA126" i="54"/>
  <c r="AA127" i="54"/>
  <c r="AA128" i="54"/>
  <c r="AA129" i="54"/>
  <c r="AA130" i="54"/>
  <c r="AA131" i="54"/>
  <c r="AA132" i="54"/>
  <c r="AA133" i="54"/>
  <c r="AA134" i="54"/>
  <c r="AA135" i="54"/>
  <c r="AA9" i="54"/>
  <c r="AA8" i="54"/>
  <c r="G7" i="54"/>
  <c r="G8" i="54"/>
  <c r="G9" i="54"/>
  <c r="G10" i="54"/>
  <c r="G11" i="54"/>
  <c r="G12" i="54"/>
  <c r="G13" i="54"/>
  <c r="G14" i="54"/>
  <c r="G15" i="54"/>
  <c r="G16" i="54"/>
  <c r="G17" i="54"/>
  <c r="G18" i="54"/>
  <c r="G19" i="54"/>
  <c r="G20" i="54"/>
  <c r="G21" i="54"/>
  <c r="G22" i="54"/>
  <c r="G23" i="54"/>
  <c r="G24" i="54"/>
  <c r="G25" i="54"/>
  <c r="G26" i="54"/>
  <c r="G27" i="54"/>
  <c r="G28" i="54"/>
  <c r="G29" i="54"/>
  <c r="G30" i="54"/>
  <c r="G31" i="54"/>
  <c r="G32" i="54"/>
  <c r="G33" i="54"/>
  <c r="G34" i="54"/>
  <c r="G35" i="54"/>
  <c r="G36" i="54"/>
  <c r="G37" i="54"/>
  <c r="G38" i="54"/>
  <c r="G39" i="54"/>
  <c r="G40" i="54"/>
  <c r="G41" i="54"/>
  <c r="G42" i="54"/>
  <c r="G43" i="54"/>
  <c r="G44" i="54"/>
  <c r="G45" i="54"/>
  <c r="G46" i="54"/>
  <c r="G47" i="54"/>
  <c r="G48" i="54"/>
  <c r="G49" i="54"/>
  <c r="G50" i="54"/>
  <c r="G51" i="54"/>
  <c r="G52" i="54"/>
  <c r="G53" i="54"/>
  <c r="G54" i="54"/>
  <c r="G55" i="54"/>
  <c r="G56" i="54"/>
  <c r="G57" i="54"/>
  <c r="G58" i="54"/>
  <c r="G59" i="54"/>
  <c r="G60" i="54"/>
  <c r="G61" i="54"/>
  <c r="G62" i="54"/>
  <c r="G63" i="54"/>
  <c r="G64" i="54"/>
  <c r="G65" i="54"/>
  <c r="G66" i="54"/>
  <c r="G67" i="54"/>
  <c r="G68" i="54"/>
  <c r="G69" i="54"/>
  <c r="G70" i="54"/>
  <c r="G71" i="54"/>
  <c r="G72" i="54"/>
  <c r="G73" i="54"/>
  <c r="G74" i="54"/>
  <c r="G75" i="54"/>
  <c r="G76" i="54"/>
  <c r="G77" i="54"/>
  <c r="G78" i="54"/>
  <c r="G79" i="54"/>
  <c r="G80" i="54"/>
  <c r="G81" i="54"/>
  <c r="G82" i="54"/>
  <c r="G83" i="54"/>
  <c r="G84" i="54"/>
  <c r="G85" i="54"/>
  <c r="G86" i="54"/>
  <c r="G87" i="54"/>
  <c r="G88" i="54"/>
  <c r="G89" i="54"/>
  <c r="G90" i="54"/>
  <c r="G91" i="54"/>
  <c r="G92" i="54"/>
  <c r="G93" i="54"/>
  <c r="G94" i="54"/>
  <c r="G95" i="54"/>
  <c r="G96" i="54"/>
  <c r="G97" i="54"/>
  <c r="G98" i="54"/>
  <c r="G99" i="54"/>
  <c r="G100" i="54"/>
  <c r="G101" i="54"/>
  <c r="G102" i="54"/>
  <c r="G103" i="54"/>
  <c r="G104" i="54"/>
  <c r="G105" i="54"/>
  <c r="G106" i="54"/>
  <c r="G107" i="54"/>
  <c r="G108" i="54"/>
  <c r="G109" i="54"/>
  <c r="G110" i="54"/>
  <c r="G111" i="54"/>
  <c r="G112" i="54"/>
  <c r="G113" i="54"/>
  <c r="G114" i="54"/>
  <c r="G115" i="54"/>
  <c r="G116" i="54"/>
  <c r="G117" i="54"/>
  <c r="G118" i="54"/>
  <c r="G119" i="54"/>
  <c r="G120" i="54"/>
  <c r="G121" i="54"/>
  <c r="G122" i="54"/>
  <c r="G123" i="54"/>
  <c r="G124" i="54"/>
  <c r="G125" i="54"/>
  <c r="G126" i="54"/>
  <c r="G127" i="54"/>
  <c r="G128" i="54"/>
  <c r="G129" i="54"/>
  <c r="G130" i="54"/>
  <c r="G131" i="54"/>
  <c r="G132" i="54"/>
  <c r="G133" i="54"/>
  <c r="G134" i="54"/>
  <c r="G135" i="54"/>
  <c r="G6" i="54"/>
  <c r="G5" i="54"/>
  <c r="H57" i="50"/>
  <c r="H56" i="50"/>
  <c r="H55" i="50"/>
  <c r="G57" i="50"/>
  <c r="I97" i="51"/>
  <c r="G56" i="50"/>
  <c r="I95" i="51"/>
  <c r="G55" i="50"/>
  <c r="I93" i="51"/>
  <c r="D22" i="50"/>
  <c r="D20" i="50"/>
  <c r="H52" i="50"/>
  <c r="JW226" i="55"/>
  <c r="JW225" i="55"/>
  <c r="JW223" i="55"/>
  <c r="JW221" i="55"/>
  <c r="JW220" i="55"/>
  <c r="JW219" i="55"/>
  <c r="JW218" i="55"/>
  <c r="JW217" i="55"/>
  <c r="JW216" i="55"/>
  <c r="JW215" i="55"/>
  <c r="JW209" i="55"/>
  <c r="JW208" i="55"/>
  <c r="JW207" i="55"/>
  <c r="JW206" i="55"/>
  <c r="JW205" i="55"/>
  <c r="JW204" i="55"/>
  <c r="JW202" i="55"/>
  <c r="JW201" i="55"/>
  <c r="JW198" i="55"/>
  <c r="JW194" i="55"/>
  <c r="JW193" i="55"/>
  <c r="JW192" i="55"/>
  <c r="JW189" i="55"/>
  <c r="JW188" i="55"/>
  <c r="JW187" i="55"/>
  <c r="JW186" i="55"/>
  <c r="JW182" i="55"/>
  <c r="JW180" i="55"/>
  <c r="JW179" i="55"/>
  <c r="JW178" i="55"/>
  <c r="JW177" i="55"/>
  <c r="JW175" i="55"/>
  <c r="JW173" i="55"/>
  <c r="JW172" i="55"/>
  <c r="JW171" i="55"/>
  <c r="JW170" i="55"/>
  <c r="JW169" i="55"/>
  <c r="JW168" i="55"/>
  <c r="JW167" i="55"/>
  <c r="JW166" i="55"/>
  <c r="JW165" i="55"/>
  <c r="JW163" i="55"/>
  <c r="JW161" i="55"/>
  <c r="JW160" i="55"/>
  <c r="JW153" i="55"/>
  <c r="JW146" i="55"/>
  <c r="JW145" i="55"/>
  <c r="JW144" i="55"/>
  <c r="S4" i="55"/>
  <c r="AB4" i="55"/>
  <c r="AD4" i="55"/>
  <c r="AF4" i="55"/>
  <c r="AH4" i="55"/>
  <c r="X4" i="55"/>
  <c r="W4" i="55"/>
  <c r="Y4" i="55"/>
  <c r="Z4" i="55"/>
  <c r="S5" i="55"/>
  <c r="AB5" i="55"/>
  <c r="AD5" i="55"/>
  <c r="AF5" i="55"/>
  <c r="AH5" i="55"/>
  <c r="X5" i="55"/>
  <c r="W5" i="55"/>
  <c r="Y5" i="55"/>
  <c r="Z5" i="55"/>
  <c r="W6" i="55"/>
  <c r="Y6" i="55"/>
  <c r="Z6" i="55"/>
  <c r="AB7" i="55"/>
  <c r="AD7" i="55"/>
  <c r="AF7" i="55"/>
  <c r="AH7" i="55"/>
  <c r="X7" i="55"/>
  <c r="U7" i="55"/>
  <c r="W7" i="55"/>
  <c r="Y7" i="55"/>
  <c r="Z7" i="55"/>
  <c r="T8" i="55"/>
  <c r="AB8" i="55"/>
  <c r="AD8" i="55"/>
  <c r="AF8" i="55"/>
  <c r="AH8" i="55"/>
  <c r="X8" i="55"/>
  <c r="U8" i="55"/>
  <c r="W8" i="55"/>
  <c r="Y8" i="55"/>
  <c r="Z8" i="55"/>
  <c r="I9" i="55"/>
  <c r="S9" i="55"/>
  <c r="AB9" i="55"/>
  <c r="AD9" i="55"/>
  <c r="AF9" i="55"/>
  <c r="AH9" i="55"/>
  <c r="X9" i="55"/>
  <c r="U9" i="55"/>
  <c r="W9" i="55"/>
  <c r="Y9" i="55"/>
  <c r="Z9" i="55"/>
  <c r="T10" i="55"/>
  <c r="AB10" i="55"/>
  <c r="AD10" i="55"/>
  <c r="AF10" i="55"/>
  <c r="AH10" i="55"/>
  <c r="X10" i="55"/>
  <c r="U10" i="55"/>
  <c r="W10" i="55"/>
  <c r="Y10" i="55"/>
  <c r="Z10" i="55"/>
  <c r="S11" i="55"/>
  <c r="AB11" i="55"/>
  <c r="AD11" i="55"/>
  <c r="AF11" i="55"/>
  <c r="AH11" i="55"/>
  <c r="X11" i="55"/>
  <c r="U11" i="55"/>
  <c r="W11" i="55"/>
  <c r="Y11" i="55"/>
  <c r="Z11" i="55"/>
  <c r="AB12" i="55"/>
  <c r="AD12" i="55"/>
  <c r="AF12" i="55"/>
  <c r="AH12" i="55"/>
  <c r="X12" i="55"/>
  <c r="W12" i="55"/>
  <c r="Y12" i="55"/>
  <c r="Z12" i="55"/>
  <c r="AB13" i="55"/>
  <c r="AD13" i="55"/>
  <c r="AF13" i="55"/>
  <c r="AH13" i="55"/>
  <c r="X13" i="55"/>
  <c r="U13" i="55"/>
  <c r="W13" i="55"/>
  <c r="Y13" i="55"/>
  <c r="Z13" i="55"/>
  <c r="I14" i="55"/>
  <c r="S14" i="55"/>
  <c r="AB14" i="55"/>
  <c r="AD14" i="55"/>
  <c r="AF14" i="55"/>
  <c r="AH14" i="55"/>
  <c r="X14" i="55"/>
  <c r="U14" i="55"/>
  <c r="W14" i="55"/>
  <c r="Y14" i="55"/>
  <c r="Z14" i="55"/>
  <c r="I15" i="55"/>
  <c r="T15" i="55"/>
  <c r="AB15" i="55"/>
  <c r="AD15" i="55"/>
  <c r="AF15" i="55"/>
  <c r="AH15" i="55"/>
  <c r="X15" i="55"/>
  <c r="U15" i="55"/>
  <c r="W15" i="55"/>
  <c r="Y15" i="55"/>
  <c r="Z15" i="55"/>
  <c r="I16" i="55"/>
  <c r="S16" i="55"/>
  <c r="AB16" i="55"/>
  <c r="AD16" i="55"/>
  <c r="AF16" i="55"/>
  <c r="AH16" i="55"/>
  <c r="X16" i="55"/>
  <c r="U16" i="55"/>
  <c r="W16" i="55"/>
  <c r="Y16" i="55"/>
  <c r="Z16" i="55"/>
  <c r="S17" i="55"/>
  <c r="AB17" i="55"/>
  <c r="AD17" i="55"/>
  <c r="AF17" i="55"/>
  <c r="AH17" i="55"/>
  <c r="X17" i="55"/>
  <c r="U17" i="55"/>
  <c r="W17" i="55"/>
  <c r="Y17" i="55"/>
  <c r="Z17" i="55"/>
  <c r="AB18" i="55"/>
  <c r="AD18" i="55"/>
  <c r="AF18" i="55"/>
  <c r="AH18" i="55"/>
  <c r="X18" i="55"/>
  <c r="U18" i="55"/>
  <c r="W18" i="55"/>
  <c r="Y18" i="55"/>
  <c r="Z18" i="55"/>
  <c r="S19" i="55"/>
  <c r="AB19" i="55"/>
  <c r="AD19" i="55"/>
  <c r="AF19" i="55"/>
  <c r="AH19" i="55"/>
  <c r="X19" i="55"/>
  <c r="U19" i="55"/>
  <c r="W19" i="55"/>
  <c r="Y19" i="55"/>
  <c r="Z19" i="55"/>
  <c r="AB20" i="55"/>
  <c r="AD20" i="55"/>
  <c r="AF20" i="55"/>
  <c r="AH20" i="55"/>
  <c r="X20" i="55"/>
  <c r="U20" i="55"/>
  <c r="W20" i="55"/>
  <c r="Y20" i="55"/>
  <c r="Z20" i="55"/>
  <c r="AB21" i="55"/>
  <c r="AD21" i="55"/>
  <c r="AF21" i="55"/>
  <c r="AH21" i="55"/>
  <c r="X21" i="55"/>
  <c r="U21" i="55"/>
  <c r="W21" i="55"/>
  <c r="Y21" i="55"/>
  <c r="Z21" i="55"/>
  <c r="AB22" i="55"/>
  <c r="AD22" i="55"/>
  <c r="AF22" i="55"/>
  <c r="AH22" i="55"/>
  <c r="X22" i="55"/>
  <c r="U22" i="55"/>
  <c r="W22" i="55"/>
  <c r="Y22" i="55"/>
  <c r="Z22" i="55"/>
  <c r="AB23" i="55"/>
  <c r="AD23" i="55"/>
  <c r="AF23" i="55"/>
  <c r="AH23" i="55"/>
  <c r="X23" i="55"/>
  <c r="U23" i="55"/>
  <c r="W23" i="55"/>
  <c r="Y23" i="55"/>
  <c r="Z23" i="55"/>
  <c r="AB24" i="55"/>
  <c r="AD24" i="55"/>
  <c r="AF24" i="55"/>
  <c r="AH24" i="55"/>
  <c r="X24" i="55"/>
  <c r="U24" i="55"/>
  <c r="W24" i="55"/>
  <c r="Y24" i="55"/>
  <c r="Z24" i="55"/>
  <c r="S25" i="55"/>
  <c r="AB25" i="55"/>
  <c r="AD25" i="55"/>
  <c r="AF25" i="55"/>
  <c r="AH25" i="55"/>
  <c r="X25" i="55"/>
  <c r="U25" i="55"/>
  <c r="W25" i="55"/>
  <c r="Y25" i="55"/>
  <c r="Z25" i="55"/>
  <c r="AB26" i="55"/>
  <c r="AD26" i="55"/>
  <c r="AF26" i="55"/>
  <c r="AH26" i="55"/>
  <c r="X26" i="55"/>
  <c r="U26" i="55"/>
  <c r="W26" i="55"/>
  <c r="Y26" i="55"/>
  <c r="Z26" i="55"/>
  <c r="AB27" i="55"/>
  <c r="AD27" i="55"/>
  <c r="AF27" i="55"/>
  <c r="AH27" i="55"/>
  <c r="X27" i="55"/>
  <c r="U27" i="55"/>
  <c r="W27" i="55"/>
  <c r="Y27" i="55"/>
  <c r="Z27" i="55"/>
  <c r="S28" i="55"/>
  <c r="AB28" i="55"/>
  <c r="AD28" i="55"/>
  <c r="AF28" i="55"/>
  <c r="AH28" i="55"/>
  <c r="X28" i="55"/>
  <c r="U28" i="55"/>
  <c r="W28" i="55"/>
  <c r="Y28" i="55"/>
  <c r="Z28" i="55"/>
  <c r="I29" i="55"/>
  <c r="S29" i="55"/>
  <c r="AB29" i="55"/>
  <c r="AD29" i="55"/>
  <c r="AF29" i="55"/>
  <c r="AH29" i="55"/>
  <c r="X29" i="55"/>
  <c r="U29" i="55"/>
  <c r="W29" i="55"/>
  <c r="Y29" i="55"/>
  <c r="Z29" i="55"/>
  <c r="I30" i="55"/>
  <c r="S30" i="55"/>
  <c r="AB30" i="55"/>
  <c r="AD30" i="55"/>
  <c r="AF30" i="55"/>
  <c r="AH30" i="55"/>
  <c r="X30" i="55"/>
  <c r="U30" i="55"/>
  <c r="W30" i="55"/>
  <c r="Y30" i="55"/>
  <c r="Z30" i="55"/>
  <c r="AB31" i="55"/>
  <c r="AD31" i="55"/>
  <c r="AF31" i="55"/>
  <c r="AH31" i="55"/>
  <c r="X31" i="55"/>
  <c r="U31" i="55"/>
  <c r="W31" i="55"/>
  <c r="Y31" i="55"/>
  <c r="Z31" i="55"/>
  <c r="AB32" i="55"/>
  <c r="AD32" i="55"/>
  <c r="AF32" i="55"/>
  <c r="AH32" i="55"/>
  <c r="X32" i="55"/>
  <c r="U32" i="55"/>
  <c r="W32" i="55"/>
  <c r="Y32" i="55"/>
  <c r="Z32" i="55"/>
  <c r="AB33" i="55"/>
  <c r="AD33" i="55"/>
  <c r="AF33" i="55"/>
  <c r="AH33" i="55"/>
  <c r="X33" i="55"/>
  <c r="U33" i="55"/>
  <c r="W33" i="55"/>
  <c r="Y33" i="55"/>
  <c r="Z33" i="55"/>
  <c r="AB34" i="55"/>
  <c r="AD34" i="55"/>
  <c r="AF34" i="55"/>
  <c r="AH34" i="55"/>
  <c r="X34" i="55"/>
  <c r="U34" i="55"/>
  <c r="W34" i="55"/>
  <c r="Y34" i="55"/>
  <c r="Z34" i="55"/>
  <c r="AB35" i="55"/>
  <c r="AD35" i="55"/>
  <c r="AF35" i="55"/>
  <c r="AH35" i="55"/>
  <c r="X35" i="55"/>
  <c r="U35" i="55"/>
  <c r="W35" i="55"/>
  <c r="Y35" i="55"/>
  <c r="Z35" i="55"/>
  <c r="AB36" i="55"/>
  <c r="AD36" i="55"/>
  <c r="AF36" i="55"/>
  <c r="AH36" i="55"/>
  <c r="X36" i="55"/>
  <c r="U36" i="55"/>
  <c r="W36" i="55"/>
  <c r="Y36" i="55"/>
  <c r="Z36" i="55"/>
  <c r="AB37" i="55"/>
  <c r="AD37" i="55"/>
  <c r="AF37" i="55"/>
  <c r="AH37" i="55"/>
  <c r="X37" i="55"/>
  <c r="U37" i="55"/>
  <c r="W37" i="55"/>
  <c r="Y37" i="55"/>
  <c r="Z37" i="55"/>
  <c r="AB38" i="55"/>
  <c r="AD38" i="55"/>
  <c r="AF38" i="55"/>
  <c r="AH38" i="55"/>
  <c r="X38" i="55"/>
  <c r="U38" i="55"/>
  <c r="W38" i="55"/>
  <c r="Y38" i="55"/>
  <c r="Z38" i="55"/>
  <c r="AB39" i="55"/>
  <c r="AD39" i="55"/>
  <c r="AF39" i="55"/>
  <c r="AH39" i="55"/>
  <c r="X39" i="55"/>
  <c r="U39" i="55"/>
  <c r="W39" i="55"/>
  <c r="Y39" i="55"/>
  <c r="Z39" i="55"/>
  <c r="AB40" i="55"/>
  <c r="AD40" i="55"/>
  <c r="AF40" i="55"/>
  <c r="AH40" i="55"/>
  <c r="X40" i="55"/>
  <c r="U40" i="55"/>
  <c r="W40" i="55"/>
  <c r="Y40" i="55"/>
  <c r="Z40" i="55"/>
  <c r="AB41" i="55"/>
  <c r="AD41" i="55"/>
  <c r="AF41" i="55"/>
  <c r="AH41" i="55"/>
  <c r="X41" i="55"/>
  <c r="U41" i="55"/>
  <c r="W41" i="55"/>
  <c r="Y41" i="55"/>
  <c r="Z41" i="55"/>
  <c r="AB42" i="55"/>
  <c r="AD42" i="55"/>
  <c r="AF42" i="55"/>
  <c r="AH42" i="55"/>
  <c r="X42" i="55"/>
  <c r="U42" i="55"/>
  <c r="W42" i="55"/>
  <c r="Y42" i="55"/>
  <c r="Z42" i="55"/>
  <c r="AB43" i="55"/>
  <c r="AD43" i="55"/>
  <c r="AF43" i="55"/>
  <c r="AH43" i="55"/>
  <c r="X43" i="55"/>
  <c r="U43" i="55"/>
  <c r="W43" i="55"/>
  <c r="Y43" i="55"/>
  <c r="Z43" i="55"/>
  <c r="AB44" i="55"/>
  <c r="AD44" i="55"/>
  <c r="AF44" i="55"/>
  <c r="AH44" i="55"/>
  <c r="X44" i="55"/>
  <c r="U44" i="55"/>
  <c r="W44" i="55"/>
  <c r="Y44" i="55"/>
  <c r="Z44" i="55"/>
  <c r="AB45" i="55"/>
  <c r="AD45" i="55"/>
  <c r="AF45" i="55"/>
  <c r="AH45" i="55"/>
  <c r="X45" i="55"/>
  <c r="U45" i="55"/>
  <c r="W45" i="55"/>
  <c r="Y45" i="55"/>
  <c r="Z45" i="55"/>
  <c r="AB46" i="55"/>
  <c r="AD46" i="55"/>
  <c r="AF46" i="55"/>
  <c r="AH46" i="55"/>
  <c r="X46" i="55"/>
  <c r="U46" i="55"/>
  <c r="W46" i="55"/>
  <c r="Y46" i="55"/>
  <c r="Z46" i="55"/>
  <c r="AB47" i="55"/>
  <c r="AD47" i="55"/>
  <c r="AF47" i="55"/>
  <c r="AH47" i="55"/>
  <c r="X47" i="55"/>
  <c r="U47" i="55"/>
  <c r="W47" i="55"/>
  <c r="Y47" i="55"/>
  <c r="Z47" i="55"/>
  <c r="S48" i="55"/>
  <c r="AB48" i="55"/>
  <c r="AD48" i="55"/>
  <c r="AF48" i="55"/>
  <c r="AH48" i="55"/>
  <c r="X48" i="55"/>
  <c r="U48" i="55"/>
  <c r="W48" i="55"/>
  <c r="Y48" i="55"/>
  <c r="Z48" i="55"/>
  <c r="AB49" i="55"/>
  <c r="AD49" i="55"/>
  <c r="AF49" i="55"/>
  <c r="AH49" i="55"/>
  <c r="X49" i="55"/>
  <c r="U49" i="55"/>
  <c r="W49" i="55"/>
  <c r="Y49" i="55"/>
  <c r="Z49" i="55"/>
  <c r="AB50" i="55"/>
  <c r="AD50" i="55"/>
  <c r="AF50" i="55"/>
  <c r="AH50" i="55"/>
  <c r="X50" i="55"/>
  <c r="U50" i="55"/>
  <c r="W50" i="55"/>
  <c r="Y50" i="55"/>
  <c r="Z50" i="55"/>
  <c r="I51" i="55"/>
  <c r="S51" i="55"/>
  <c r="AB51" i="55"/>
  <c r="AD51" i="55"/>
  <c r="AF51" i="55"/>
  <c r="AH51" i="55"/>
  <c r="X51" i="55"/>
  <c r="U51" i="55"/>
  <c r="W51" i="55"/>
  <c r="Y51" i="55"/>
  <c r="Z51" i="55"/>
  <c r="AB52" i="55"/>
  <c r="AD52" i="55"/>
  <c r="AF52" i="55"/>
  <c r="AH52" i="55"/>
  <c r="X52" i="55"/>
  <c r="U52" i="55"/>
  <c r="W52" i="55"/>
  <c r="Y52" i="55"/>
  <c r="Z52" i="55"/>
  <c r="S53" i="55"/>
  <c r="AB53" i="55"/>
  <c r="AD53" i="55"/>
  <c r="AF53" i="55"/>
  <c r="AH53" i="55"/>
  <c r="X53" i="55"/>
  <c r="U53" i="55"/>
  <c r="W53" i="55"/>
  <c r="Y53" i="55"/>
  <c r="Z53" i="55"/>
  <c r="AB54" i="55"/>
  <c r="AD54" i="55"/>
  <c r="AF54" i="55"/>
  <c r="AH54" i="55"/>
  <c r="X54" i="55"/>
  <c r="U54" i="55"/>
  <c r="W54" i="55"/>
  <c r="Y54" i="55"/>
  <c r="Z54" i="55"/>
  <c r="S55" i="55"/>
  <c r="AB55" i="55"/>
  <c r="AD55" i="55"/>
  <c r="AF55" i="55"/>
  <c r="AH55" i="55"/>
  <c r="X55" i="55"/>
  <c r="U55" i="55"/>
  <c r="W55" i="55"/>
  <c r="Y55" i="55"/>
  <c r="Z55" i="55"/>
  <c r="AB56" i="55"/>
  <c r="AD56" i="55"/>
  <c r="AF56" i="55"/>
  <c r="AH56" i="55"/>
  <c r="X56" i="55"/>
  <c r="U56" i="55"/>
  <c r="W56" i="55"/>
  <c r="Y56" i="55"/>
  <c r="Z56" i="55"/>
  <c r="S57" i="55"/>
  <c r="AB57" i="55"/>
  <c r="AD57" i="55"/>
  <c r="AF57" i="55"/>
  <c r="AH57" i="55"/>
  <c r="X57" i="55"/>
  <c r="U57" i="55"/>
  <c r="W57" i="55"/>
  <c r="Y57" i="55"/>
  <c r="Z57" i="55"/>
  <c r="S58" i="55"/>
  <c r="AB58" i="55"/>
  <c r="AD58" i="55"/>
  <c r="AF58" i="55"/>
  <c r="AH58" i="55"/>
  <c r="X58" i="55"/>
  <c r="U58" i="55"/>
  <c r="W58" i="55"/>
  <c r="Y58" i="55"/>
  <c r="Z58" i="55"/>
  <c r="AB59" i="55"/>
  <c r="AD59" i="55"/>
  <c r="AF59" i="55"/>
  <c r="AH59" i="55"/>
  <c r="X59" i="55"/>
  <c r="U59" i="55"/>
  <c r="W59" i="55"/>
  <c r="Y59" i="55"/>
  <c r="Z59" i="55"/>
  <c r="AB60" i="55"/>
  <c r="AD60" i="55"/>
  <c r="AF60" i="55"/>
  <c r="AH60" i="55"/>
  <c r="X60" i="55"/>
  <c r="U60" i="55"/>
  <c r="W60" i="55"/>
  <c r="Y60" i="55"/>
  <c r="Z60" i="55"/>
  <c r="AB61" i="55"/>
  <c r="AD61" i="55"/>
  <c r="AF61" i="55"/>
  <c r="AH61" i="55"/>
  <c r="X61" i="55"/>
  <c r="U61" i="55"/>
  <c r="W61" i="55"/>
  <c r="Y61" i="55"/>
  <c r="Z61" i="55"/>
  <c r="S62" i="55"/>
  <c r="AB62" i="55"/>
  <c r="AD62" i="55"/>
  <c r="AF62" i="55"/>
  <c r="AH62" i="55"/>
  <c r="X62" i="55"/>
  <c r="U62" i="55"/>
  <c r="W62" i="55"/>
  <c r="Y62" i="55"/>
  <c r="Z62" i="55"/>
  <c r="AB63" i="55"/>
  <c r="AD63" i="55"/>
  <c r="AF63" i="55"/>
  <c r="AH63" i="55"/>
  <c r="X63" i="55"/>
  <c r="U63" i="55"/>
  <c r="W63" i="55"/>
  <c r="Y63" i="55"/>
  <c r="Z63" i="55"/>
  <c r="S64" i="55"/>
  <c r="AB64" i="55"/>
  <c r="AD64" i="55"/>
  <c r="AF64" i="55"/>
  <c r="AH64" i="55"/>
  <c r="X64" i="55"/>
  <c r="U64" i="55"/>
  <c r="W64" i="55"/>
  <c r="Y64" i="55"/>
  <c r="Z64" i="55"/>
  <c r="AB65" i="55"/>
  <c r="AD65" i="55"/>
  <c r="AF65" i="55"/>
  <c r="AH65" i="55"/>
  <c r="X65" i="55"/>
  <c r="U65" i="55"/>
  <c r="W65" i="55"/>
  <c r="Y65" i="55"/>
  <c r="Z65" i="55"/>
  <c r="S66" i="55"/>
  <c r="AB66" i="55"/>
  <c r="AD66" i="55"/>
  <c r="AF66" i="55"/>
  <c r="AH66" i="55"/>
  <c r="X66" i="55"/>
  <c r="U66" i="55"/>
  <c r="W66" i="55"/>
  <c r="Y66" i="55"/>
  <c r="Z66" i="55"/>
  <c r="S67" i="55"/>
  <c r="AB67" i="55"/>
  <c r="AD67" i="55"/>
  <c r="AF67" i="55"/>
  <c r="AH67" i="55"/>
  <c r="X67" i="55"/>
  <c r="U67" i="55"/>
  <c r="W67" i="55"/>
  <c r="Y67" i="55"/>
  <c r="Z67" i="55"/>
  <c r="S68" i="55"/>
  <c r="AB68" i="55"/>
  <c r="AD68" i="55"/>
  <c r="AF68" i="55"/>
  <c r="AH68" i="55"/>
  <c r="X68" i="55"/>
  <c r="U68" i="55"/>
  <c r="W68" i="55"/>
  <c r="Y68" i="55"/>
  <c r="Z68" i="55"/>
  <c r="S69" i="55"/>
  <c r="AB69" i="55"/>
  <c r="AD69" i="55"/>
  <c r="AF69" i="55"/>
  <c r="AH69" i="55"/>
  <c r="X69" i="55"/>
  <c r="U69" i="55"/>
  <c r="W69" i="55"/>
  <c r="Y69" i="55"/>
  <c r="Z69" i="55"/>
  <c r="S70" i="55"/>
  <c r="AB70" i="55"/>
  <c r="AD70" i="55"/>
  <c r="AF70" i="55"/>
  <c r="AH70" i="55"/>
  <c r="X70" i="55"/>
  <c r="U70" i="55"/>
  <c r="W70" i="55"/>
  <c r="Y70" i="55"/>
  <c r="Z70" i="55"/>
  <c r="AB71" i="55"/>
  <c r="AD71" i="55"/>
  <c r="AF71" i="55"/>
  <c r="AH71" i="55"/>
  <c r="X71" i="55"/>
  <c r="U71" i="55"/>
  <c r="W71" i="55"/>
  <c r="Y71" i="55"/>
  <c r="Z71" i="55"/>
  <c r="AB72" i="55"/>
  <c r="AD72" i="55"/>
  <c r="AF72" i="55"/>
  <c r="AH72" i="55"/>
  <c r="X72" i="55"/>
  <c r="U72" i="55"/>
  <c r="W72" i="55"/>
  <c r="Y72" i="55"/>
  <c r="Z72" i="55"/>
  <c r="S73" i="55"/>
  <c r="AB73" i="55"/>
  <c r="AD73" i="55"/>
  <c r="AF73" i="55"/>
  <c r="AH73" i="55"/>
  <c r="X73" i="55"/>
  <c r="U73" i="55"/>
  <c r="W73" i="55"/>
  <c r="Y73" i="55"/>
  <c r="Z73" i="55"/>
  <c r="AB74" i="55"/>
  <c r="AD74" i="55"/>
  <c r="AF74" i="55"/>
  <c r="AH74" i="55"/>
  <c r="X74" i="55"/>
  <c r="U74" i="55"/>
  <c r="W74" i="55"/>
  <c r="Y74" i="55"/>
  <c r="Z74" i="55"/>
  <c r="S75" i="55"/>
  <c r="AB75" i="55"/>
  <c r="AD75" i="55"/>
  <c r="AF75" i="55"/>
  <c r="AH75" i="55"/>
  <c r="X75" i="55"/>
  <c r="U75" i="55"/>
  <c r="W75" i="55"/>
  <c r="Y75" i="55"/>
  <c r="Z75" i="55"/>
  <c r="AB76" i="55"/>
  <c r="AD76" i="55"/>
  <c r="AF76" i="55"/>
  <c r="AH76" i="55"/>
  <c r="X76" i="55"/>
  <c r="U76" i="55"/>
  <c r="W76" i="55"/>
  <c r="Y76" i="55"/>
  <c r="Z76" i="55"/>
  <c r="AB77" i="55"/>
  <c r="AD77" i="55"/>
  <c r="AF77" i="55"/>
  <c r="AH77" i="55"/>
  <c r="X77" i="55"/>
  <c r="U77" i="55"/>
  <c r="W77" i="55"/>
  <c r="Y77" i="55"/>
  <c r="Z77" i="55"/>
  <c r="AB78" i="55"/>
  <c r="AD78" i="55"/>
  <c r="AF78" i="55"/>
  <c r="AH78" i="55"/>
  <c r="X78" i="55"/>
  <c r="U78" i="55"/>
  <c r="W78" i="55"/>
  <c r="Y78" i="55"/>
  <c r="Z78" i="55"/>
  <c r="S79" i="55"/>
  <c r="AB79" i="55"/>
  <c r="AD79" i="55"/>
  <c r="AF79" i="55"/>
  <c r="AH79" i="55"/>
  <c r="X79" i="55"/>
  <c r="U79" i="55"/>
  <c r="W79" i="55"/>
  <c r="Y79" i="55"/>
  <c r="Z79" i="55"/>
  <c r="S80" i="55"/>
  <c r="AB80" i="55"/>
  <c r="AD80" i="55"/>
  <c r="AF80" i="55"/>
  <c r="AH80" i="55"/>
  <c r="X80" i="55"/>
  <c r="U80" i="55"/>
  <c r="W80" i="55"/>
  <c r="Y80" i="55"/>
  <c r="Z80" i="55"/>
  <c r="S81" i="55"/>
  <c r="AB81" i="55"/>
  <c r="AD81" i="55"/>
  <c r="AF81" i="55"/>
  <c r="AH81" i="55"/>
  <c r="X81" i="55"/>
  <c r="U81" i="55"/>
  <c r="W81" i="55"/>
  <c r="Y81" i="55"/>
  <c r="Z81" i="55"/>
  <c r="AB82" i="55"/>
  <c r="AD82" i="55"/>
  <c r="AF82" i="55"/>
  <c r="AH82" i="55"/>
  <c r="X82" i="55"/>
  <c r="U82" i="55"/>
  <c r="W82" i="55"/>
  <c r="Y82" i="55"/>
  <c r="Z82" i="55"/>
  <c r="AB83" i="55"/>
  <c r="AD83" i="55"/>
  <c r="AF83" i="55"/>
  <c r="AH83" i="55"/>
  <c r="X83" i="55"/>
  <c r="U83" i="55"/>
  <c r="W83" i="55"/>
  <c r="Y83" i="55"/>
  <c r="Z83" i="55"/>
  <c r="S84" i="55"/>
  <c r="AB84" i="55"/>
  <c r="AD84" i="55"/>
  <c r="AF84" i="55"/>
  <c r="AH84" i="55"/>
  <c r="X84" i="55"/>
  <c r="U84" i="55"/>
  <c r="W84" i="55"/>
  <c r="Y84" i="55"/>
  <c r="Z84" i="55"/>
  <c r="S85" i="55"/>
  <c r="AB85" i="55"/>
  <c r="AD85" i="55"/>
  <c r="AF85" i="55"/>
  <c r="AH85" i="55"/>
  <c r="X85" i="55"/>
  <c r="U85" i="55"/>
  <c r="W85" i="55"/>
  <c r="Y85" i="55"/>
  <c r="Z85" i="55"/>
  <c r="S86" i="55"/>
  <c r="AB86" i="55"/>
  <c r="AD86" i="55"/>
  <c r="AF86" i="55"/>
  <c r="AH86" i="55"/>
  <c r="X86" i="55"/>
  <c r="U86" i="55"/>
  <c r="W86" i="55"/>
  <c r="Y86" i="55"/>
  <c r="Z86" i="55"/>
  <c r="AB87" i="55"/>
  <c r="AD87" i="55"/>
  <c r="AF87" i="55"/>
  <c r="AH87" i="55"/>
  <c r="X87" i="55"/>
  <c r="U87" i="55"/>
  <c r="W87" i="55"/>
  <c r="Y87" i="55"/>
  <c r="Z87" i="55"/>
  <c r="AB88" i="55"/>
  <c r="AD88" i="55"/>
  <c r="AF88" i="55"/>
  <c r="AH88" i="55"/>
  <c r="X88" i="55"/>
  <c r="U88" i="55"/>
  <c r="W88" i="55"/>
  <c r="Y88" i="55"/>
  <c r="Z88" i="55"/>
  <c r="Z89" i="55"/>
  <c r="Z90" i="55"/>
  <c r="Z91" i="55"/>
  <c r="Z92" i="55"/>
  <c r="Z93" i="55"/>
  <c r="Z94" i="55"/>
  <c r="Z95" i="55"/>
  <c r="Z96" i="55"/>
  <c r="Z97" i="55"/>
  <c r="Z98" i="55"/>
  <c r="Z99" i="55"/>
  <c r="Z100" i="55"/>
  <c r="Z101" i="55"/>
  <c r="Z102" i="55"/>
  <c r="Z103" i="55"/>
  <c r="Z104" i="55"/>
  <c r="Z105" i="55"/>
  <c r="Z106" i="55"/>
  <c r="Z107" i="55"/>
  <c r="Z108" i="55"/>
  <c r="Z109" i="55"/>
  <c r="Z110" i="55"/>
  <c r="Z111" i="55"/>
  <c r="Z112" i="55"/>
  <c r="Z113" i="55"/>
  <c r="Z114" i="55"/>
  <c r="Z115" i="55"/>
  <c r="Z116" i="55"/>
  <c r="Z117" i="55"/>
  <c r="Z118" i="55"/>
  <c r="Z119" i="55"/>
  <c r="Z120" i="55"/>
  <c r="Z121" i="55"/>
  <c r="Z122" i="55"/>
  <c r="Z123" i="55"/>
  <c r="Z124" i="55"/>
  <c r="Z125" i="55"/>
  <c r="Z126" i="55"/>
  <c r="Z127" i="55"/>
  <c r="Z128" i="55"/>
  <c r="Z129" i="55"/>
  <c r="Z130" i="55"/>
  <c r="Z131" i="55"/>
  <c r="Z132" i="55"/>
  <c r="Z133" i="55"/>
  <c r="Z134" i="55"/>
  <c r="S135" i="55"/>
  <c r="AB135" i="55"/>
  <c r="AD135" i="55"/>
  <c r="AF135" i="55"/>
  <c r="AH135" i="55"/>
  <c r="X135" i="55"/>
  <c r="U135" i="55"/>
  <c r="W135" i="55"/>
  <c r="Y135" i="55"/>
  <c r="Z135" i="55"/>
  <c r="Z136" i="55"/>
  <c r="Z137" i="55"/>
  <c r="Z138" i="55"/>
  <c r="Z139" i="55"/>
  <c r="U144" i="55"/>
  <c r="U143" i="55"/>
  <c r="AM4" i="55"/>
  <c r="AN4" i="55"/>
  <c r="AM5" i="55"/>
  <c r="AN5" i="55"/>
  <c r="AM6" i="55"/>
  <c r="AN6" i="55"/>
  <c r="AM7" i="55"/>
  <c r="AN7" i="55"/>
  <c r="AM8" i="55"/>
  <c r="AN8" i="55"/>
  <c r="AM9" i="55"/>
  <c r="AN9" i="55"/>
  <c r="AM10" i="55"/>
  <c r="AN10" i="55"/>
  <c r="AM11" i="55"/>
  <c r="AN11" i="55"/>
  <c r="AM12" i="55"/>
  <c r="AN12" i="55"/>
  <c r="AM13" i="55"/>
  <c r="AN13" i="55"/>
  <c r="AM14" i="55"/>
  <c r="AN14" i="55"/>
  <c r="AM15" i="55"/>
  <c r="AN15" i="55"/>
  <c r="AM16" i="55"/>
  <c r="AN16" i="55"/>
  <c r="AM17" i="55"/>
  <c r="AN17" i="55"/>
  <c r="AM18" i="55"/>
  <c r="AN18" i="55"/>
  <c r="AM19" i="55"/>
  <c r="AN19" i="55"/>
  <c r="AM20" i="55"/>
  <c r="AN20" i="55"/>
  <c r="AM21" i="55"/>
  <c r="AN21" i="55"/>
  <c r="AM22" i="55"/>
  <c r="AN22" i="55"/>
  <c r="AM23" i="55"/>
  <c r="AN23" i="55"/>
  <c r="AM24" i="55"/>
  <c r="AN24" i="55"/>
  <c r="AM25" i="55"/>
  <c r="AN25" i="55"/>
  <c r="AM26" i="55"/>
  <c r="AN26" i="55"/>
  <c r="AM27" i="55"/>
  <c r="AN27" i="55"/>
  <c r="AM28" i="55"/>
  <c r="AN28" i="55"/>
  <c r="AM29" i="55"/>
  <c r="AN29" i="55"/>
  <c r="AM30" i="55"/>
  <c r="AN30" i="55"/>
  <c r="AM31" i="55"/>
  <c r="AN31" i="55"/>
  <c r="AM32" i="55"/>
  <c r="AN32" i="55"/>
  <c r="AM33" i="55"/>
  <c r="AN33" i="55"/>
  <c r="AM34" i="55"/>
  <c r="AN34" i="55"/>
  <c r="AM35" i="55"/>
  <c r="AN35" i="55"/>
  <c r="AM36" i="55"/>
  <c r="AN36" i="55"/>
  <c r="AM37" i="55"/>
  <c r="AN37" i="55"/>
  <c r="AM38" i="55"/>
  <c r="AN38" i="55"/>
  <c r="AM39" i="55"/>
  <c r="AN39" i="55"/>
  <c r="AM40" i="55"/>
  <c r="AN40" i="55"/>
  <c r="AM41" i="55"/>
  <c r="AN41" i="55"/>
  <c r="AM42" i="55"/>
  <c r="AN42" i="55"/>
  <c r="AM43" i="55"/>
  <c r="AN43" i="55"/>
  <c r="AM44" i="55"/>
  <c r="AN44" i="55"/>
  <c r="AM45" i="55"/>
  <c r="AN45" i="55"/>
  <c r="AM46" i="55"/>
  <c r="AN46" i="55"/>
  <c r="AM47" i="55"/>
  <c r="AN47" i="55"/>
  <c r="AM48" i="55"/>
  <c r="AN48" i="55"/>
  <c r="AM49" i="55"/>
  <c r="AN49" i="55"/>
  <c r="AM50" i="55"/>
  <c r="AN50" i="55"/>
  <c r="AM51" i="55"/>
  <c r="AN51" i="55"/>
  <c r="AM52" i="55"/>
  <c r="AN52" i="55"/>
  <c r="AM53" i="55"/>
  <c r="AN53" i="55"/>
  <c r="AM54" i="55"/>
  <c r="AN54" i="55"/>
  <c r="AM55" i="55"/>
  <c r="AN55" i="55"/>
  <c r="AM56" i="55"/>
  <c r="AN56" i="55"/>
  <c r="AL57" i="55"/>
  <c r="AM57" i="55"/>
  <c r="AN57" i="55"/>
  <c r="AL58" i="55"/>
  <c r="AM58" i="55"/>
  <c r="AN58" i="55"/>
  <c r="AM59" i="55"/>
  <c r="AN59" i="55"/>
  <c r="AM60" i="55"/>
  <c r="AN60" i="55"/>
  <c r="AL61" i="55"/>
  <c r="AM61" i="55"/>
  <c r="AN61" i="55"/>
  <c r="AL62" i="55"/>
  <c r="AM62" i="55"/>
  <c r="AN62" i="55"/>
  <c r="AL63" i="55"/>
  <c r="AM63" i="55"/>
  <c r="AN63" i="55"/>
  <c r="AM64" i="55"/>
  <c r="AN64" i="55"/>
  <c r="AL65" i="55"/>
  <c r="AM65" i="55"/>
  <c r="AN65" i="55"/>
  <c r="AL66" i="55"/>
  <c r="AM66" i="55"/>
  <c r="AN66" i="55"/>
  <c r="AL67" i="55"/>
  <c r="AM67" i="55"/>
  <c r="AN67" i="55"/>
  <c r="AL68" i="55"/>
  <c r="AM68" i="55"/>
  <c r="AN68" i="55"/>
  <c r="AL69" i="55"/>
  <c r="AM69" i="55"/>
  <c r="AN69" i="55"/>
  <c r="AL70" i="55"/>
  <c r="AM70" i="55"/>
  <c r="AN70" i="55"/>
  <c r="AL71" i="55"/>
  <c r="AM71" i="55"/>
  <c r="AN71" i="55"/>
  <c r="AL72" i="55"/>
  <c r="AM72" i="55"/>
  <c r="AN72" i="55"/>
  <c r="AL73" i="55"/>
  <c r="AM73" i="55"/>
  <c r="AN73" i="55"/>
  <c r="AL74" i="55"/>
  <c r="AM74" i="55"/>
  <c r="AN74" i="55"/>
  <c r="AL75" i="55"/>
  <c r="AM75" i="55"/>
  <c r="AN75" i="55"/>
  <c r="AL76" i="55"/>
  <c r="AM76" i="55"/>
  <c r="AN76" i="55"/>
  <c r="AL77" i="55"/>
  <c r="AM77" i="55"/>
  <c r="AN77" i="55"/>
  <c r="AL78" i="55"/>
  <c r="AM78" i="55"/>
  <c r="AN78" i="55"/>
  <c r="AM79" i="55"/>
  <c r="AN79" i="55"/>
  <c r="AL80" i="55"/>
  <c r="AM80" i="55"/>
  <c r="AN80" i="55"/>
  <c r="AL81" i="55"/>
  <c r="AM81" i="55"/>
  <c r="AN81" i="55"/>
  <c r="AL82" i="55"/>
  <c r="AM82" i="55"/>
  <c r="AN82" i="55"/>
  <c r="AL83" i="55"/>
  <c r="AM83" i="55"/>
  <c r="AN83" i="55"/>
  <c r="AM84" i="55"/>
  <c r="AN84" i="55"/>
  <c r="AM85" i="55"/>
  <c r="AN85" i="55"/>
  <c r="AM86" i="55"/>
  <c r="AN86" i="55"/>
  <c r="AL87" i="55"/>
  <c r="AM87" i="55"/>
  <c r="AN87" i="55"/>
  <c r="AL88" i="55"/>
  <c r="AM88" i="55"/>
  <c r="AN88" i="55"/>
  <c r="AM89" i="55"/>
  <c r="AN89" i="55"/>
  <c r="AM90" i="55"/>
  <c r="AN90" i="55"/>
  <c r="AM91" i="55"/>
  <c r="AN91" i="55"/>
  <c r="AM92" i="55"/>
  <c r="AN92" i="55"/>
  <c r="AM93" i="55"/>
  <c r="AN93" i="55"/>
  <c r="AM94" i="55"/>
  <c r="AN94" i="55"/>
  <c r="AM95" i="55"/>
  <c r="AN95" i="55"/>
  <c r="AM96" i="55"/>
  <c r="AN96" i="55"/>
  <c r="AM97" i="55"/>
  <c r="AN97" i="55"/>
  <c r="AM98" i="55"/>
  <c r="AN98" i="55"/>
  <c r="AM99" i="55"/>
  <c r="AN99" i="55"/>
  <c r="AM100" i="55"/>
  <c r="AN100" i="55"/>
  <c r="AM101" i="55"/>
  <c r="AN101" i="55"/>
  <c r="AM102" i="55"/>
  <c r="AN102" i="55"/>
  <c r="AM103" i="55"/>
  <c r="AN103" i="55"/>
  <c r="AM104" i="55"/>
  <c r="AN104" i="55"/>
  <c r="AM105" i="55"/>
  <c r="AN105" i="55"/>
  <c r="AM106" i="55"/>
  <c r="AN106" i="55"/>
  <c r="AM107" i="55"/>
  <c r="AN107" i="55"/>
  <c r="AM108" i="55"/>
  <c r="AN108" i="55"/>
  <c r="AM109" i="55"/>
  <c r="AN109" i="55"/>
  <c r="AM110" i="55"/>
  <c r="AN110" i="55"/>
  <c r="AM111" i="55"/>
  <c r="AN111" i="55"/>
  <c r="AM112" i="55"/>
  <c r="AN112" i="55"/>
  <c r="AM113" i="55"/>
  <c r="AN113" i="55"/>
  <c r="AM114" i="55"/>
  <c r="AN114" i="55"/>
  <c r="AM115" i="55"/>
  <c r="AN115" i="55"/>
  <c r="AM116" i="55"/>
  <c r="AN116" i="55"/>
  <c r="AM117" i="55"/>
  <c r="AN117" i="55"/>
  <c r="AM118" i="55"/>
  <c r="AN118" i="55"/>
  <c r="AM119" i="55"/>
  <c r="AN119" i="55"/>
  <c r="AM120" i="55"/>
  <c r="AN120" i="55"/>
  <c r="AM121" i="55"/>
  <c r="AN121" i="55"/>
  <c r="AM122" i="55"/>
  <c r="AN122" i="55"/>
  <c r="AM123" i="55"/>
  <c r="AN123" i="55"/>
  <c r="AM124" i="55"/>
  <c r="AN124" i="55"/>
  <c r="AM125" i="55"/>
  <c r="AN125" i="55"/>
  <c r="AM126" i="55"/>
  <c r="AN126" i="55"/>
  <c r="AM127" i="55"/>
  <c r="AN127" i="55"/>
  <c r="AM128" i="55"/>
  <c r="AN128" i="55"/>
  <c r="AM129" i="55"/>
  <c r="AN129" i="55"/>
  <c r="AM130" i="55"/>
  <c r="AN130" i="55"/>
  <c r="AM131" i="55"/>
  <c r="AN131" i="55"/>
  <c r="AM132" i="55"/>
  <c r="AN132" i="55"/>
  <c r="AM133" i="55"/>
  <c r="AN133" i="55"/>
  <c r="AM134" i="55"/>
  <c r="AN134" i="55"/>
  <c r="AM135" i="55"/>
  <c r="AN135" i="55"/>
  <c r="AM136" i="55"/>
  <c r="AN136" i="55"/>
  <c r="AM137" i="55"/>
  <c r="AN137" i="55"/>
  <c r="AM138" i="55"/>
  <c r="AN138" i="55"/>
  <c r="AN139" i="55"/>
  <c r="AO4" i="55"/>
  <c r="AP4" i="55"/>
  <c r="AO5" i="55"/>
  <c r="AP5" i="55"/>
  <c r="AO6" i="55"/>
  <c r="AP6" i="55"/>
  <c r="AO7" i="55"/>
  <c r="AP7" i="55"/>
  <c r="AO8" i="55"/>
  <c r="AP8" i="55"/>
  <c r="AO9" i="55"/>
  <c r="AP9" i="55"/>
  <c r="AO10" i="55"/>
  <c r="AP10" i="55"/>
  <c r="AO11" i="55"/>
  <c r="AP11" i="55"/>
  <c r="AO12" i="55"/>
  <c r="AP12" i="55"/>
  <c r="AO13" i="55"/>
  <c r="AP13" i="55"/>
  <c r="AO14" i="55"/>
  <c r="AP14" i="55"/>
  <c r="AO15" i="55"/>
  <c r="AP15" i="55"/>
  <c r="AO16" i="55"/>
  <c r="AP16" i="55"/>
  <c r="AO17" i="55"/>
  <c r="AP17" i="55"/>
  <c r="AO18" i="55"/>
  <c r="AP18" i="55"/>
  <c r="AO19" i="55"/>
  <c r="AP19" i="55"/>
  <c r="AO20" i="55"/>
  <c r="AP20" i="55"/>
  <c r="AO21" i="55"/>
  <c r="AP21" i="55"/>
  <c r="AO22" i="55"/>
  <c r="AP22" i="55"/>
  <c r="AO23" i="55"/>
  <c r="AP23" i="55"/>
  <c r="AO24" i="55"/>
  <c r="AP24" i="55"/>
  <c r="AO25" i="55"/>
  <c r="AP25" i="55"/>
  <c r="AO26" i="55"/>
  <c r="AP26" i="55"/>
  <c r="AO27" i="55"/>
  <c r="AP27" i="55"/>
  <c r="AO28" i="55"/>
  <c r="AP28" i="55"/>
  <c r="AO29" i="55"/>
  <c r="AP29" i="55"/>
  <c r="AO30" i="55"/>
  <c r="AP30" i="55"/>
  <c r="AO31" i="55"/>
  <c r="AP31" i="55"/>
  <c r="AO32" i="55"/>
  <c r="AP32" i="55"/>
  <c r="AO33" i="55"/>
  <c r="AP33" i="55"/>
  <c r="AO34" i="55"/>
  <c r="AP34" i="55"/>
  <c r="AO35" i="55"/>
  <c r="AP35" i="55"/>
  <c r="AO36" i="55"/>
  <c r="AP36" i="55"/>
  <c r="AO37" i="55"/>
  <c r="AP37" i="55"/>
  <c r="AO38" i="55"/>
  <c r="AP38" i="55"/>
  <c r="AO39" i="55"/>
  <c r="AP39" i="55"/>
  <c r="AO40" i="55"/>
  <c r="AP40" i="55"/>
  <c r="AO41" i="55"/>
  <c r="AP41" i="55"/>
  <c r="AO42" i="55"/>
  <c r="AP42" i="55"/>
  <c r="AO43" i="55"/>
  <c r="AP43" i="55"/>
  <c r="AO44" i="55"/>
  <c r="AP44" i="55"/>
  <c r="AO45" i="55"/>
  <c r="AP45" i="55"/>
  <c r="AO46" i="55"/>
  <c r="AP46" i="55"/>
  <c r="AO47" i="55"/>
  <c r="AP47" i="55"/>
  <c r="AO48" i="55"/>
  <c r="AP48" i="55"/>
  <c r="AO49" i="55"/>
  <c r="AP49" i="55"/>
  <c r="AO50" i="55"/>
  <c r="AP50" i="55"/>
  <c r="AO51" i="55"/>
  <c r="AP51" i="55"/>
  <c r="AO52" i="55"/>
  <c r="AP52" i="55"/>
  <c r="AO53" i="55"/>
  <c r="AP53" i="55"/>
  <c r="AO54" i="55"/>
  <c r="AP54" i="55"/>
  <c r="AO55" i="55"/>
  <c r="AP55" i="55"/>
  <c r="AO56" i="55"/>
  <c r="AP56" i="55"/>
  <c r="AO57" i="55"/>
  <c r="AP57" i="55"/>
  <c r="AO58" i="55"/>
  <c r="AP58" i="55"/>
  <c r="AO59" i="55"/>
  <c r="AP59" i="55"/>
  <c r="AO60" i="55"/>
  <c r="AP60" i="55"/>
  <c r="AO61" i="55"/>
  <c r="AP61" i="55"/>
  <c r="AO62" i="55"/>
  <c r="AP62" i="55"/>
  <c r="AO63" i="55"/>
  <c r="AP63" i="55"/>
  <c r="AO64" i="55"/>
  <c r="AP64" i="55"/>
  <c r="AO65" i="55"/>
  <c r="AP65" i="55"/>
  <c r="AO66" i="55"/>
  <c r="AP66" i="55"/>
  <c r="AO67" i="55"/>
  <c r="AP67" i="55"/>
  <c r="AO68" i="55"/>
  <c r="AP68" i="55"/>
  <c r="AO69" i="55"/>
  <c r="AP69" i="55"/>
  <c r="AO70" i="55"/>
  <c r="AP70" i="55"/>
  <c r="AO71" i="55"/>
  <c r="AP71" i="55"/>
  <c r="AO72" i="55"/>
  <c r="AP72" i="55"/>
  <c r="AO73" i="55"/>
  <c r="AP73" i="55"/>
  <c r="AO74" i="55"/>
  <c r="AP74" i="55"/>
  <c r="AO75" i="55"/>
  <c r="AP75" i="55"/>
  <c r="AO76" i="55"/>
  <c r="AP76" i="55"/>
  <c r="AO77" i="55"/>
  <c r="AP77" i="55"/>
  <c r="AO78" i="55"/>
  <c r="AP78" i="55"/>
  <c r="AO79" i="55"/>
  <c r="AP79" i="55"/>
  <c r="AO80" i="55"/>
  <c r="AP80" i="55"/>
  <c r="AO81" i="55"/>
  <c r="AP81" i="55"/>
  <c r="AO82" i="55"/>
  <c r="AP82" i="55"/>
  <c r="AO83" i="55"/>
  <c r="AP83" i="55"/>
  <c r="AO84" i="55"/>
  <c r="AP84" i="55"/>
  <c r="AO85" i="55"/>
  <c r="AP85" i="55"/>
  <c r="AO86" i="55"/>
  <c r="AP86" i="55"/>
  <c r="AO87" i="55"/>
  <c r="AP87" i="55"/>
  <c r="AO88" i="55"/>
  <c r="AP88" i="55"/>
  <c r="AO89" i="55"/>
  <c r="AP89" i="55"/>
  <c r="AO90" i="55"/>
  <c r="AP90" i="55"/>
  <c r="AO91" i="55"/>
  <c r="AP91" i="55"/>
  <c r="AO92" i="55"/>
  <c r="AP92" i="55"/>
  <c r="AO93" i="55"/>
  <c r="AP93" i="55"/>
  <c r="AO94" i="55"/>
  <c r="AP94" i="55"/>
  <c r="AO95" i="55"/>
  <c r="AP95" i="55"/>
  <c r="AO96" i="55"/>
  <c r="AP96" i="55"/>
  <c r="AO97" i="55"/>
  <c r="AP97" i="55"/>
  <c r="AO98" i="55"/>
  <c r="AP98" i="55"/>
  <c r="AO99" i="55"/>
  <c r="AP99" i="55"/>
  <c r="AO100" i="55"/>
  <c r="AP100" i="55"/>
  <c r="AO101" i="55"/>
  <c r="AP101" i="55"/>
  <c r="AO102" i="55"/>
  <c r="AP102" i="55"/>
  <c r="AO103" i="55"/>
  <c r="AP103" i="55"/>
  <c r="AO104" i="55"/>
  <c r="AP104" i="55"/>
  <c r="AO105" i="55"/>
  <c r="AP105" i="55"/>
  <c r="AO106" i="55"/>
  <c r="AP106" i="55"/>
  <c r="AO107" i="55"/>
  <c r="AP107" i="55"/>
  <c r="AO108" i="55"/>
  <c r="AP108" i="55"/>
  <c r="AO109" i="55"/>
  <c r="AP109" i="55"/>
  <c r="AO110" i="55"/>
  <c r="AP110" i="55"/>
  <c r="AO111" i="55"/>
  <c r="AP111" i="55"/>
  <c r="AO112" i="55"/>
  <c r="AP112" i="55"/>
  <c r="AO113" i="55"/>
  <c r="AP113" i="55"/>
  <c r="AO114" i="55"/>
  <c r="AP114" i="55"/>
  <c r="AO115" i="55"/>
  <c r="AP115" i="55"/>
  <c r="AO116" i="55"/>
  <c r="AP116" i="55"/>
  <c r="AO117" i="55"/>
  <c r="AP117" i="55"/>
  <c r="AO118" i="55"/>
  <c r="AP118" i="55"/>
  <c r="AO119" i="55"/>
  <c r="AP119" i="55"/>
  <c r="AO120" i="55"/>
  <c r="AP120" i="55"/>
  <c r="AO121" i="55"/>
  <c r="AP121" i="55"/>
  <c r="AO122" i="55"/>
  <c r="AP122" i="55"/>
  <c r="AO123" i="55"/>
  <c r="AP123" i="55"/>
  <c r="AO124" i="55"/>
  <c r="AP124" i="55"/>
  <c r="AO125" i="55"/>
  <c r="AP125" i="55"/>
  <c r="AO126" i="55"/>
  <c r="AP126" i="55"/>
  <c r="AO127" i="55"/>
  <c r="AP127" i="55"/>
  <c r="AO128" i="55"/>
  <c r="AP128" i="55"/>
  <c r="AO129" i="55"/>
  <c r="AP129" i="55"/>
  <c r="AO130" i="55"/>
  <c r="AP130" i="55"/>
  <c r="AO131" i="55"/>
  <c r="AP131" i="55"/>
  <c r="AO132" i="55"/>
  <c r="AP132" i="55"/>
  <c r="AO133" i="55"/>
  <c r="AP133" i="55"/>
  <c r="AO134" i="55"/>
  <c r="AP134" i="55"/>
  <c r="AO135" i="55"/>
  <c r="AP135" i="55"/>
  <c r="AO136" i="55"/>
  <c r="AP136" i="55"/>
  <c r="AO137" i="55"/>
  <c r="AP137" i="55"/>
  <c r="AO138" i="55"/>
  <c r="AP138" i="55"/>
  <c r="AP139" i="55"/>
  <c r="AQ4" i="55"/>
  <c r="AR4" i="55"/>
  <c r="AQ5" i="55"/>
  <c r="AR5" i="55"/>
  <c r="AQ6" i="55"/>
  <c r="AR6" i="55"/>
  <c r="AQ7" i="55"/>
  <c r="AR7" i="55"/>
  <c r="AQ8" i="55"/>
  <c r="AR8" i="55"/>
  <c r="AQ9" i="55"/>
  <c r="AR9" i="55"/>
  <c r="AQ10" i="55"/>
  <c r="AR10" i="55"/>
  <c r="AQ11" i="55"/>
  <c r="AR11" i="55"/>
  <c r="AQ12" i="55"/>
  <c r="AR12" i="55"/>
  <c r="AQ13" i="55"/>
  <c r="AR13" i="55"/>
  <c r="AQ14" i="55"/>
  <c r="AR14" i="55"/>
  <c r="AQ15" i="55"/>
  <c r="AR15" i="55"/>
  <c r="AQ16" i="55"/>
  <c r="AR16" i="55"/>
  <c r="AQ17" i="55"/>
  <c r="AR17" i="55"/>
  <c r="AQ18" i="55"/>
  <c r="AR18" i="55"/>
  <c r="AQ19" i="55"/>
  <c r="AR19" i="55"/>
  <c r="AQ20" i="55"/>
  <c r="AR20" i="55"/>
  <c r="AQ21" i="55"/>
  <c r="AR21" i="55"/>
  <c r="AQ22" i="55"/>
  <c r="AR22" i="55"/>
  <c r="AQ23" i="55"/>
  <c r="AR23" i="55"/>
  <c r="AQ24" i="55"/>
  <c r="AR24" i="55"/>
  <c r="AQ25" i="55"/>
  <c r="AR25" i="55"/>
  <c r="AQ26" i="55"/>
  <c r="AR26" i="55"/>
  <c r="AQ27" i="55"/>
  <c r="AR27" i="55"/>
  <c r="AQ28" i="55"/>
  <c r="AR28" i="55"/>
  <c r="AQ29" i="55"/>
  <c r="AR29" i="55"/>
  <c r="AQ30" i="55"/>
  <c r="AR30" i="55"/>
  <c r="AQ31" i="55"/>
  <c r="AR31" i="55"/>
  <c r="AQ32" i="55"/>
  <c r="AR32" i="55"/>
  <c r="AQ33" i="55"/>
  <c r="AR33" i="55"/>
  <c r="AQ34" i="55"/>
  <c r="AR34" i="55"/>
  <c r="AQ35" i="55"/>
  <c r="AR35" i="55"/>
  <c r="AQ36" i="55"/>
  <c r="AR36" i="55"/>
  <c r="AQ37" i="55"/>
  <c r="AR37" i="55"/>
  <c r="AQ38" i="55"/>
  <c r="AR38" i="55"/>
  <c r="AQ39" i="55"/>
  <c r="AR39" i="55"/>
  <c r="AQ40" i="55"/>
  <c r="AR40" i="55"/>
  <c r="AQ41" i="55"/>
  <c r="AR41" i="55"/>
  <c r="AQ42" i="55"/>
  <c r="AR42" i="55"/>
  <c r="AQ43" i="55"/>
  <c r="AR43" i="55"/>
  <c r="AQ44" i="55"/>
  <c r="AR44" i="55"/>
  <c r="AQ45" i="55"/>
  <c r="AR45" i="55"/>
  <c r="AQ46" i="55"/>
  <c r="AR46" i="55"/>
  <c r="AQ47" i="55"/>
  <c r="AR47" i="55"/>
  <c r="AQ48" i="55"/>
  <c r="AR48" i="55"/>
  <c r="AQ49" i="55"/>
  <c r="AR49" i="55"/>
  <c r="AQ50" i="55"/>
  <c r="AR50" i="55"/>
  <c r="AQ51" i="55"/>
  <c r="AR51" i="55"/>
  <c r="AQ52" i="55"/>
  <c r="AR52" i="55"/>
  <c r="AQ53" i="55"/>
  <c r="AR53" i="55"/>
  <c r="AQ54" i="55"/>
  <c r="AR54" i="55"/>
  <c r="AQ55" i="55"/>
  <c r="AR55" i="55"/>
  <c r="AQ56" i="55"/>
  <c r="AR56" i="55"/>
  <c r="AQ57" i="55"/>
  <c r="AR57" i="55"/>
  <c r="AQ58" i="55"/>
  <c r="AR58" i="55"/>
  <c r="AQ59" i="55"/>
  <c r="AR59" i="55"/>
  <c r="AQ60" i="55"/>
  <c r="AR60" i="55"/>
  <c r="AQ61" i="55"/>
  <c r="AR61" i="55"/>
  <c r="AQ62" i="55"/>
  <c r="AR62" i="55"/>
  <c r="AQ63" i="55"/>
  <c r="AR63" i="55"/>
  <c r="AQ64" i="55"/>
  <c r="AR64" i="55"/>
  <c r="AQ65" i="55"/>
  <c r="AR65" i="55"/>
  <c r="AQ66" i="55"/>
  <c r="AR66" i="55"/>
  <c r="AQ67" i="55"/>
  <c r="AR67" i="55"/>
  <c r="AQ68" i="55"/>
  <c r="AR68" i="55"/>
  <c r="AQ69" i="55"/>
  <c r="AR69" i="55"/>
  <c r="AQ70" i="55"/>
  <c r="AR70" i="55"/>
  <c r="AQ71" i="55"/>
  <c r="AR71" i="55"/>
  <c r="AQ72" i="55"/>
  <c r="AR72" i="55"/>
  <c r="AQ73" i="55"/>
  <c r="AR73" i="55"/>
  <c r="AQ74" i="55"/>
  <c r="AR74" i="55"/>
  <c r="AQ75" i="55"/>
  <c r="AR75" i="55"/>
  <c r="AQ76" i="55"/>
  <c r="AR76" i="55"/>
  <c r="AQ77" i="55"/>
  <c r="AR77" i="55"/>
  <c r="AQ78" i="55"/>
  <c r="AR78" i="55"/>
  <c r="AQ79" i="55"/>
  <c r="AR79" i="55"/>
  <c r="AQ80" i="55"/>
  <c r="AR80" i="55"/>
  <c r="AQ81" i="55"/>
  <c r="AR81" i="55"/>
  <c r="AQ82" i="55"/>
  <c r="AR82" i="55"/>
  <c r="AQ83" i="55"/>
  <c r="AR83" i="55"/>
  <c r="AQ84" i="55"/>
  <c r="AR84" i="55"/>
  <c r="AQ85" i="55"/>
  <c r="AR85" i="55"/>
  <c r="AQ86" i="55"/>
  <c r="AR86" i="55"/>
  <c r="AQ87" i="55"/>
  <c r="AR87" i="55"/>
  <c r="AQ88" i="55"/>
  <c r="AR88" i="55"/>
  <c r="AQ89" i="55"/>
  <c r="AR89" i="55"/>
  <c r="AQ90" i="55"/>
  <c r="AR90" i="55"/>
  <c r="AQ91" i="55"/>
  <c r="AR91" i="55"/>
  <c r="AQ92" i="55"/>
  <c r="AR92" i="55"/>
  <c r="AQ93" i="55"/>
  <c r="AR93" i="55"/>
  <c r="AQ94" i="55"/>
  <c r="AR94" i="55"/>
  <c r="AQ95" i="55"/>
  <c r="AR95" i="55"/>
  <c r="AQ96" i="55"/>
  <c r="AR96" i="55"/>
  <c r="AQ97" i="55"/>
  <c r="AR97" i="55"/>
  <c r="AQ98" i="55"/>
  <c r="AR98" i="55"/>
  <c r="AQ99" i="55"/>
  <c r="AR99" i="55"/>
  <c r="AQ100" i="55"/>
  <c r="AR100" i="55"/>
  <c r="AQ101" i="55"/>
  <c r="AR101" i="55"/>
  <c r="AQ102" i="55"/>
  <c r="AR102" i="55"/>
  <c r="AQ103" i="55"/>
  <c r="AR103" i="55"/>
  <c r="AQ104" i="55"/>
  <c r="AR104" i="55"/>
  <c r="AQ105" i="55"/>
  <c r="AR105" i="55"/>
  <c r="AQ106" i="55"/>
  <c r="AR106" i="55"/>
  <c r="AQ107" i="55"/>
  <c r="AR107" i="55"/>
  <c r="AQ108" i="55"/>
  <c r="AR108" i="55"/>
  <c r="AQ109" i="55"/>
  <c r="AR109" i="55"/>
  <c r="AQ110" i="55"/>
  <c r="AR110" i="55"/>
  <c r="AQ111" i="55"/>
  <c r="AR111" i="55"/>
  <c r="AQ112" i="55"/>
  <c r="AR112" i="55"/>
  <c r="AQ113" i="55"/>
  <c r="AR113" i="55"/>
  <c r="AQ114" i="55"/>
  <c r="AR114" i="55"/>
  <c r="AQ115" i="55"/>
  <c r="AR115" i="55"/>
  <c r="AQ116" i="55"/>
  <c r="AR116" i="55"/>
  <c r="AQ117" i="55"/>
  <c r="AR117" i="55"/>
  <c r="AQ118" i="55"/>
  <c r="AR118" i="55"/>
  <c r="AQ119" i="55"/>
  <c r="AR119" i="55"/>
  <c r="AQ120" i="55"/>
  <c r="AR120" i="55"/>
  <c r="AQ121" i="55"/>
  <c r="AR121" i="55"/>
  <c r="AQ122" i="55"/>
  <c r="AR122" i="55"/>
  <c r="AQ123" i="55"/>
  <c r="AR123" i="55"/>
  <c r="AQ124" i="55"/>
  <c r="AR124" i="55"/>
  <c r="AQ125" i="55"/>
  <c r="AR125" i="55"/>
  <c r="AQ126" i="55"/>
  <c r="AR126" i="55"/>
  <c r="AQ127" i="55"/>
  <c r="AR127" i="55"/>
  <c r="AQ128" i="55"/>
  <c r="AR128" i="55"/>
  <c r="AQ129" i="55"/>
  <c r="AR129" i="55"/>
  <c r="AQ130" i="55"/>
  <c r="AR130" i="55"/>
  <c r="AQ131" i="55"/>
  <c r="AR131" i="55"/>
  <c r="AQ132" i="55"/>
  <c r="AR132" i="55"/>
  <c r="AQ133" i="55"/>
  <c r="AR133" i="55"/>
  <c r="AQ134" i="55"/>
  <c r="AR134" i="55"/>
  <c r="AQ135" i="55"/>
  <c r="AR135" i="55"/>
  <c r="AQ136" i="55"/>
  <c r="AR136" i="55"/>
  <c r="AQ137" i="55"/>
  <c r="AR137" i="55"/>
  <c r="AQ138" i="55"/>
  <c r="AR138" i="55"/>
  <c r="AR139" i="55"/>
  <c r="AS4" i="55"/>
  <c r="AT4" i="55"/>
  <c r="AS5" i="55"/>
  <c r="AT5" i="55"/>
  <c r="AS6" i="55"/>
  <c r="AT6" i="55"/>
  <c r="AS7" i="55"/>
  <c r="AT7" i="55"/>
  <c r="AS8" i="55"/>
  <c r="AT8" i="55"/>
  <c r="AS9" i="55"/>
  <c r="AT9" i="55"/>
  <c r="AS10" i="55"/>
  <c r="AT10" i="55"/>
  <c r="AS11" i="55"/>
  <c r="AT11" i="55"/>
  <c r="AS12" i="55"/>
  <c r="AT12" i="55"/>
  <c r="AS13" i="55"/>
  <c r="AT13" i="55"/>
  <c r="AS14" i="55"/>
  <c r="AT14" i="55"/>
  <c r="AS15" i="55"/>
  <c r="AT15" i="55"/>
  <c r="AS16" i="55"/>
  <c r="AT16" i="55"/>
  <c r="AS17" i="55"/>
  <c r="AT17" i="55"/>
  <c r="AS18" i="55"/>
  <c r="AT18" i="55"/>
  <c r="AS19" i="55"/>
  <c r="AT19" i="55"/>
  <c r="AS20" i="55"/>
  <c r="AT20" i="55"/>
  <c r="AS21" i="55"/>
  <c r="AT21" i="55"/>
  <c r="AS22" i="55"/>
  <c r="AT22" i="55"/>
  <c r="AS23" i="55"/>
  <c r="AT23" i="55"/>
  <c r="AS24" i="55"/>
  <c r="AT24" i="55"/>
  <c r="AS25" i="55"/>
  <c r="AT25" i="55"/>
  <c r="AS26" i="55"/>
  <c r="AT26" i="55"/>
  <c r="AS27" i="55"/>
  <c r="AT27" i="55"/>
  <c r="AS28" i="55"/>
  <c r="AT28" i="55"/>
  <c r="AS29" i="55"/>
  <c r="AT29" i="55"/>
  <c r="AS30" i="55"/>
  <c r="AT30" i="55"/>
  <c r="AS31" i="55"/>
  <c r="AT31" i="55"/>
  <c r="AS32" i="55"/>
  <c r="AT32" i="55"/>
  <c r="AS33" i="55"/>
  <c r="AT33" i="55"/>
  <c r="AS34" i="55"/>
  <c r="AT34" i="55"/>
  <c r="AS35" i="55"/>
  <c r="AT35" i="55"/>
  <c r="AS36" i="55"/>
  <c r="AT36" i="55"/>
  <c r="AS37" i="55"/>
  <c r="AT37" i="55"/>
  <c r="AS38" i="55"/>
  <c r="AT38" i="55"/>
  <c r="AS39" i="55"/>
  <c r="AT39" i="55"/>
  <c r="AS40" i="55"/>
  <c r="AT40" i="55"/>
  <c r="AS41" i="55"/>
  <c r="AT41" i="55"/>
  <c r="AS42" i="55"/>
  <c r="AT42" i="55"/>
  <c r="AS43" i="55"/>
  <c r="AT43" i="55"/>
  <c r="AS44" i="55"/>
  <c r="AT44" i="55"/>
  <c r="AS45" i="55"/>
  <c r="AT45" i="55"/>
  <c r="AS46" i="55"/>
  <c r="AT46" i="55"/>
  <c r="AS47" i="55"/>
  <c r="AT47" i="55"/>
  <c r="AS48" i="55"/>
  <c r="AT48" i="55"/>
  <c r="AS49" i="55"/>
  <c r="AT49" i="55"/>
  <c r="AS50" i="55"/>
  <c r="AT50" i="55"/>
  <c r="AS51" i="55"/>
  <c r="AT51" i="55"/>
  <c r="AS52" i="55"/>
  <c r="AT52" i="55"/>
  <c r="AS53" i="55"/>
  <c r="AT53" i="55"/>
  <c r="AS54" i="55"/>
  <c r="AT54" i="55"/>
  <c r="AS55" i="55"/>
  <c r="AT55" i="55"/>
  <c r="AS56" i="55"/>
  <c r="AT56" i="55"/>
  <c r="AS57" i="55"/>
  <c r="AT57" i="55"/>
  <c r="AS58" i="55"/>
  <c r="AT58" i="55"/>
  <c r="AS59" i="55"/>
  <c r="AT59" i="55"/>
  <c r="AS60" i="55"/>
  <c r="AT60" i="55"/>
  <c r="AS61" i="55"/>
  <c r="AT61" i="55"/>
  <c r="AS62" i="55"/>
  <c r="AT62" i="55"/>
  <c r="AS63" i="55"/>
  <c r="AT63" i="55"/>
  <c r="AS64" i="55"/>
  <c r="AT64" i="55"/>
  <c r="AS65" i="55"/>
  <c r="AT65" i="55"/>
  <c r="AS66" i="55"/>
  <c r="AT66" i="55"/>
  <c r="AS67" i="55"/>
  <c r="AT67" i="55"/>
  <c r="AS68" i="55"/>
  <c r="AT68" i="55"/>
  <c r="AS69" i="55"/>
  <c r="AT69" i="55"/>
  <c r="AS70" i="55"/>
  <c r="AT70" i="55"/>
  <c r="AS71" i="55"/>
  <c r="AT71" i="55"/>
  <c r="AS72" i="55"/>
  <c r="AT72" i="55"/>
  <c r="AS73" i="55"/>
  <c r="AT73" i="55"/>
  <c r="AS74" i="55"/>
  <c r="AT74" i="55"/>
  <c r="AS75" i="55"/>
  <c r="AT75" i="55"/>
  <c r="AS76" i="55"/>
  <c r="AT76" i="55"/>
  <c r="AS77" i="55"/>
  <c r="AT77" i="55"/>
  <c r="AS78" i="55"/>
  <c r="AT78" i="55"/>
  <c r="AS79" i="55"/>
  <c r="AT79" i="55"/>
  <c r="AS80" i="55"/>
  <c r="AT80" i="55"/>
  <c r="AS81" i="55"/>
  <c r="AT81" i="55"/>
  <c r="AS82" i="55"/>
  <c r="AT82" i="55"/>
  <c r="AS83" i="55"/>
  <c r="AT83" i="55"/>
  <c r="AS84" i="55"/>
  <c r="AT84" i="55"/>
  <c r="AS85" i="55"/>
  <c r="AT85" i="55"/>
  <c r="AS86" i="55"/>
  <c r="AT86" i="55"/>
  <c r="AS87" i="55"/>
  <c r="AT87" i="55"/>
  <c r="AS88" i="55"/>
  <c r="AT88" i="55"/>
  <c r="AS89" i="55"/>
  <c r="AT89" i="55"/>
  <c r="AS90" i="55"/>
  <c r="AT90" i="55"/>
  <c r="AS91" i="55"/>
  <c r="AT91" i="55"/>
  <c r="AS92" i="55"/>
  <c r="AT92" i="55"/>
  <c r="AS93" i="55"/>
  <c r="AT93" i="55"/>
  <c r="AS94" i="55"/>
  <c r="AT94" i="55"/>
  <c r="AS95" i="55"/>
  <c r="AT95" i="55"/>
  <c r="AS96" i="55"/>
  <c r="AT96" i="55"/>
  <c r="AS97" i="55"/>
  <c r="AT97" i="55"/>
  <c r="AS98" i="55"/>
  <c r="AT98" i="55"/>
  <c r="AS99" i="55"/>
  <c r="AT99" i="55"/>
  <c r="AS100" i="55"/>
  <c r="AT100" i="55"/>
  <c r="AS101" i="55"/>
  <c r="AT101" i="55"/>
  <c r="AS102" i="55"/>
  <c r="AT102" i="55"/>
  <c r="AS103" i="55"/>
  <c r="AT103" i="55"/>
  <c r="AS104" i="55"/>
  <c r="AT104" i="55"/>
  <c r="AS105" i="55"/>
  <c r="AT105" i="55"/>
  <c r="AS106" i="55"/>
  <c r="AT106" i="55"/>
  <c r="AS107" i="55"/>
  <c r="AT107" i="55"/>
  <c r="AS108" i="55"/>
  <c r="AT108" i="55"/>
  <c r="AS109" i="55"/>
  <c r="AT109" i="55"/>
  <c r="AS110" i="55"/>
  <c r="AT110" i="55"/>
  <c r="AS111" i="55"/>
  <c r="AT111" i="55"/>
  <c r="AS112" i="55"/>
  <c r="AT112" i="55"/>
  <c r="AS113" i="55"/>
  <c r="AT113" i="55"/>
  <c r="AS114" i="55"/>
  <c r="AT114" i="55"/>
  <c r="AS115" i="55"/>
  <c r="AT115" i="55"/>
  <c r="AS116" i="55"/>
  <c r="AT116" i="55"/>
  <c r="AS117" i="55"/>
  <c r="AT117" i="55"/>
  <c r="AS118" i="55"/>
  <c r="AT118" i="55"/>
  <c r="AS119" i="55"/>
  <c r="AT119" i="55"/>
  <c r="AS120" i="55"/>
  <c r="AT120" i="55"/>
  <c r="AS121" i="55"/>
  <c r="AT121" i="55"/>
  <c r="AS122" i="55"/>
  <c r="AT122" i="55"/>
  <c r="AS123" i="55"/>
  <c r="AT123" i="55"/>
  <c r="AS124" i="55"/>
  <c r="AT124" i="55"/>
  <c r="AS125" i="55"/>
  <c r="AT125" i="55"/>
  <c r="AS126" i="55"/>
  <c r="AT126" i="55"/>
  <c r="AS127" i="55"/>
  <c r="AT127" i="55"/>
  <c r="AS128" i="55"/>
  <c r="AT128" i="55"/>
  <c r="AS129" i="55"/>
  <c r="AT129" i="55"/>
  <c r="AS130" i="55"/>
  <c r="AT130" i="55"/>
  <c r="AS131" i="55"/>
  <c r="AT131" i="55"/>
  <c r="AS132" i="55"/>
  <c r="AT132" i="55"/>
  <c r="AS133" i="55"/>
  <c r="AT133" i="55"/>
  <c r="AS134" i="55"/>
  <c r="AT134" i="55"/>
  <c r="AS135" i="55"/>
  <c r="AT135" i="55"/>
  <c r="AS136" i="55"/>
  <c r="AT136" i="55"/>
  <c r="AS137" i="55"/>
  <c r="AT137" i="55"/>
  <c r="AS138" i="55"/>
  <c r="AT138" i="55"/>
  <c r="AT139" i="55"/>
  <c r="AU4" i="55"/>
  <c r="AV4" i="55"/>
  <c r="AU5" i="55"/>
  <c r="AV5" i="55"/>
  <c r="AU6" i="55"/>
  <c r="AV6" i="55"/>
  <c r="AU7" i="55"/>
  <c r="AV7" i="55"/>
  <c r="AU8" i="55"/>
  <c r="AV8" i="55"/>
  <c r="AU9" i="55"/>
  <c r="AV9" i="55"/>
  <c r="AU10" i="55"/>
  <c r="AV10" i="55"/>
  <c r="AU11" i="55"/>
  <c r="AV11" i="55"/>
  <c r="AU12" i="55"/>
  <c r="AV12" i="55"/>
  <c r="AU13" i="55"/>
  <c r="AV13" i="55"/>
  <c r="AU14" i="55"/>
  <c r="AV14" i="55"/>
  <c r="AU15" i="55"/>
  <c r="AV15" i="55"/>
  <c r="AU16" i="55"/>
  <c r="AV16" i="55"/>
  <c r="AU17" i="55"/>
  <c r="AV17" i="55"/>
  <c r="AU18" i="55"/>
  <c r="AV18" i="55"/>
  <c r="AU19" i="55"/>
  <c r="AV19" i="55"/>
  <c r="AU20" i="55"/>
  <c r="AV20" i="55"/>
  <c r="AU21" i="55"/>
  <c r="AV21" i="55"/>
  <c r="AU22" i="55"/>
  <c r="AV22" i="55"/>
  <c r="AU23" i="55"/>
  <c r="AV23" i="55"/>
  <c r="AU24" i="55"/>
  <c r="AV24" i="55"/>
  <c r="AU25" i="55"/>
  <c r="AV25" i="55"/>
  <c r="AU26" i="55"/>
  <c r="AV26" i="55"/>
  <c r="AU27" i="55"/>
  <c r="AV27" i="55"/>
  <c r="AU28" i="55"/>
  <c r="AV28" i="55"/>
  <c r="AU29" i="55"/>
  <c r="AV29" i="55"/>
  <c r="AU30" i="55"/>
  <c r="AV30" i="55"/>
  <c r="AU31" i="55"/>
  <c r="AV31" i="55"/>
  <c r="AU32" i="55"/>
  <c r="AV32" i="55"/>
  <c r="AU33" i="55"/>
  <c r="AV33" i="55"/>
  <c r="AU34" i="55"/>
  <c r="AV34" i="55"/>
  <c r="AU35" i="55"/>
  <c r="AV35" i="55"/>
  <c r="AU36" i="55"/>
  <c r="AV36" i="55"/>
  <c r="AU37" i="55"/>
  <c r="AV37" i="55"/>
  <c r="AU38" i="55"/>
  <c r="AV38" i="55"/>
  <c r="AU39" i="55"/>
  <c r="AV39" i="55"/>
  <c r="AU40" i="55"/>
  <c r="AV40" i="55"/>
  <c r="AU41" i="55"/>
  <c r="AV41" i="55"/>
  <c r="AU42" i="55"/>
  <c r="AV42" i="55"/>
  <c r="AU43" i="55"/>
  <c r="AV43" i="55"/>
  <c r="AU44" i="55"/>
  <c r="AV44" i="55"/>
  <c r="AU45" i="55"/>
  <c r="AV45" i="55"/>
  <c r="AU46" i="55"/>
  <c r="AV46" i="55"/>
  <c r="AU47" i="55"/>
  <c r="AV47" i="55"/>
  <c r="AU48" i="55"/>
  <c r="AV48" i="55"/>
  <c r="AU49" i="55"/>
  <c r="AV49" i="55"/>
  <c r="AU50" i="55"/>
  <c r="AV50" i="55"/>
  <c r="AU51" i="55"/>
  <c r="AV51" i="55"/>
  <c r="AU52" i="55"/>
  <c r="AV52" i="55"/>
  <c r="AU53" i="55"/>
  <c r="AV53" i="55"/>
  <c r="AU54" i="55"/>
  <c r="AV54" i="55"/>
  <c r="AU55" i="55"/>
  <c r="AV55" i="55"/>
  <c r="AU56" i="55"/>
  <c r="AV56" i="55"/>
  <c r="AU57" i="55"/>
  <c r="AV57" i="55"/>
  <c r="AU58" i="55"/>
  <c r="AV58" i="55"/>
  <c r="AU59" i="55"/>
  <c r="AV59" i="55"/>
  <c r="AU60" i="55"/>
  <c r="AV60" i="55"/>
  <c r="AU61" i="55"/>
  <c r="AV61" i="55"/>
  <c r="AU62" i="55"/>
  <c r="AV62" i="55"/>
  <c r="AU63" i="55"/>
  <c r="AV63" i="55"/>
  <c r="AU64" i="55"/>
  <c r="AV64" i="55"/>
  <c r="AU65" i="55"/>
  <c r="AV65" i="55"/>
  <c r="AU66" i="55"/>
  <c r="AV66" i="55"/>
  <c r="AU67" i="55"/>
  <c r="AV67" i="55"/>
  <c r="AU68" i="55"/>
  <c r="AV68" i="55"/>
  <c r="AU69" i="55"/>
  <c r="AV69" i="55"/>
  <c r="AU70" i="55"/>
  <c r="AV70" i="55"/>
  <c r="AU71" i="55"/>
  <c r="AV71" i="55"/>
  <c r="AU72" i="55"/>
  <c r="AV72" i="55"/>
  <c r="AU73" i="55"/>
  <c r="AV73" i="55"/>
  <c r="AU74" i="55"/>
  <c r="AV74" i="55"/>
  <c r="AU75" i="55"/>
  <c r="AV75" i="55"/>
  <c r="AU76" i="55"/>
  <c r="AV76" i="55"/>
  <c r="AU77" i="55"/>
  <c r="AV77" i="55"/>
  <c r="AU78" i="55"/>
  <c r="AV78" i="55"/>
  <c r="AU79" i="55"/>
  <c r="AV79" i="55"/>
  <c r="AU80" i="55"/>
  <c r="AV80" i="55"/>
  <c r="AU81" i="55"/>
  <c r="AV81" i="55"/>
  <c r="AU82" i="55"/>
  <c r="AV82" i="55"/>
  <c r="AU83" i="55"/>
  <c r="AV83" i="55"/>
  <c r="AU84" i="55"/>
  <c r="AV84" i="55"/>
  <c r="AU85" i="55"/>
  <c r="AV85" i="55"/>
  <c r="AU86" i="55"/>
  <c r="AV86" i="55"/>
  <c r="AU87" i="55"/>
  <c r="AV87" i="55"/>
  <c r="AU88" i="55"/>
  <c r="AV88" i="55"/>
  <c r="AU89" i="55"/>
  <c r="AV89" i="55"/>
  <c r="AU90" i="55"/>
  <c r="AV90" i="55"/>
  <c r="AU91" i="55"/>
  <c r="AV91" i="55"/>
  <c r="AU92" i="55"/>
  <c r="AV92" i="55"/>
  <c r="AU93" i="55"/>
  <c r="AV93" i="55"/>
  <c r="AU94" i="55"/>
  <c r="AV94" i="55"/>
  <c r="AU95" i="55"/>
  <c r="AV95" i="55"/>
  <c r="AU96" i="55"/>
  <c r="AV96" i="55"/>
  <c r="AU97" i="55"/>
  <c r="AV97" i="55"/>
  <c r="AU98" i="55"/>
  <c r="AV98" i="55"/>
  <c r="AU99" i="55"/>
  <c r="AV99" i="55"/>
  <c r="AU100" i="55"/>
  <c r="AV100" i="55"/>
  <c r="AU101" i="55"/>
  <c r="AV101" i="55"/>
  <c r="AU102" i="55"/>
  <c r="AV102" i="55"/>
  <c r="AU103" i="55"/>
  <c r="AV103" i="55"/>
  <c r="AU104" i="55"/>
  <c r="AV104" i="55"/>
  <c r="AU105" i="55"/>
  <c r="AV105" i="55"/>
  <c r="AU106" i="55"/>
  <c r="AV106" i="55"/>
  <c r="AU107" i="55"/>
  <c r="AV107" i="55"/>
  <c r="AU108" i="55"/>
  <c r="AV108" i="55"/>
  <c r="AU109" i="55"/>
  <c r="AV109" i="55"/>
  <c r="AU110" i="55"/>
  <c r="AV110" i="55"/>
  <c r="AU111" i="55"/>
  <c r="AV111" i="55"/>
  <c r="AU112" i="55"/>
  <c r="AV112" i="55"/>
  <c r="AU113" i="55"/>
  <c r="AV113" i="55"/>
  <c r="AU114" i="55"/>
  <c r="AV114" i="55"/>
  <c r="AU115" i="55"/>
  <c r="AV115" i="55"/>
  <c r="AU116" i="55"/>
  <c r="AV116" i="55"/>
  <c r="AU117" i="55"/>
  <c r="AV117" i="55"/>
  <c r="AU118" i="55"/>
  <c r="AV118" i="55"/>
  <c r="AU119" i="55"/>
  <c r="AV119" i="55"/>
  <c r="AU120" i="55"/>
  <c r="AV120" i="55"/>
  <c r="AU121" i="55"/>
  <c r="AV121" i="55"/>
  <c r="AU122" i="55"/>
  <c r="AV122" i="55"/>
  <c r="AU123" i="55"/>
  <c r="AV123" i="55"/>
  <c r="AU124" i="55"/>
  <c r="AV124" i="55"/>
  <c r="AU125" i="55"/>
  <c r="AV125" i="55"/>
  <c r="AU126" i="55"/>
  <c r="AV126" i="55"/>
  <c r="AU127" i="55"/>
  <c r="AV127" i="55"/>
  <c r="AU128" i="55"/>
  <c r="AV128" i="55"/>
  <c r="AU129" i="55"/>
  <c r="AV129" i="55"/>
  <c r="AU130" i="55"/>
  <c r="AV130" i="55"/>
  <c r="AU131" i="55"/>
  <c r="AV131" i="55"/>
  <c r="AU132" i="55"/>
  <c r="AV132" i="55"/>
  <c r="AU133" i="55"/>
  <c r="AV133" i="55"/>
  <c r="AU134" i="55"/>
  <c r="AV134" i="55"/>
  <c r="AU135" i="55"/>
  <c r="AV135" i="55"/>
  <c r="AU136" i="55"/>
  <c r="AV136" i="55"/>
  <c r="AU137" i="55"/>
  <c r="AV137" i="55"/>
  <c r="AU138" i="55"/>
  <c r="AV138" i="55"/>
  <c r="AV139" i="55"/>
  <c r="AW4" i="55"/>
  <c r="AX4" i="55"/>
  <c r="AW5" i="55"/>
  <c r="AX5" i="55"/>
  <c r="AW6" i="55"/>
  <c r="AX6" i="55"/>
  <c r="AW7" i="55"/>
  <c r="AX7" i="55"/>
  <c r="AW8" i="55"/>
  <c r="AX8" i="55"/>
  <c r="AW9" i="55"/>
  <c r="AX9" i="55"/>
  <c r="AW10" i="55"/>
  <c r="AX10" i="55"/>
  <c r="AW11" i="55"/>
  <c r="AX11" i="55"/>
  <c r="AW12" i="55"/>
  <c r="AX12" i="55"/>
  <c r="AW13" i="55"/>
  <c r="AX13" i="55"/>
  <c r="AW14" i="55"/>
  <c r="AX14" i="55"/>
  <c r="AW15" i="55"/>
  <c r="AX15" i="55"/>
  <c r="AW16" i="55"/>
  <c r="AX16" i="55"/>
  <c r="AW17" i="55"/>
  <c r="AX17" i="55"/>
  <c r="AW18" i="55"/>
  <c r="AX18" i="55"/>
  <c r="AW19" i="55"/>
  <c r="AX19" i="55"/>
  <c r="AW20" i="55"/>
  <c r="AX20" i="55"/>
  <c r="AW21" i="55"/>
  <c r="AX21" i="55"/>
  <c r="AW22" i="55"/>
  <c r="AX22" i="55"/>
  <c r="AW23" i="55"/>
  <c r="AX23" i="55"/>
  <c r="AW24" i="55"/>
  <c r="AX24" i="55"/>
  <c r="AW25" i="55"/>
  <c r="AX25" i="55"/>
  <c r="AW26" i="55"/>
  <c r="AX26" i="55"/>
  <c r="AW27" i="55"/>
  <c r="AX27" i="55"/>
  <c r="AW28" i="55"/>
  <c r="AX28" i="55"/>
  <c r="AW29" i="55"/>
  <c r="AX29" i="55"/>
  <c r="AW30" i="55"/>
  <c r="AX30" i="55"/>
  <c r="AW31" i="55"/>
  <c r="AX31" i="55"/>
  <c r="AW32" i="55"/>
  <c r="AX32" i="55"/>
  <c r="AW33" i="55"/>
  <c r="AX33" i="55"/>
  <c r="AW34" i="55"/>
  <c r="AX34" i="55"/>
  <c r="AW35" i="55"/>
  <c r="AX35" i="55"/>
  <c r="AW36" i="55"/>
  <c r="AX36" i="55"/>
  <c r="AW37" i="55"/>
  <c r="AX37" i="55"/>
  <c r="AW38" i="55"/>
  <c r="AX38" i="55"/>
  <c r="AW39" i="55"/>
  <c r="AX39" i="55"/>
  <c r="AW40" i="55"/>
  <c r="AX40" i="55"/>
  <c r="AW41" i="55"/>
  <c r="AX41" i="55"/>
  <c r="AW42" i="55"/>
  <c r="AX42" i="55"/>
  <c r="AW43" i="55"/>
  <c r="AX43" i="55"/>
  <c r="AW44" i="55"/>
  <c r="AX44" i="55"/>
  <c r="AW45" i="55"/>
  <c r="AX45" i="55"/>
  <c r="AW46" i="55"/>
  <c r="AX46" i="55"/>
  <c r="AW47" i="55"/>
  <c r="AX47" i="55"/>
  <c r="AW48" i="55"/>
  <c r="AX48" i="55"/>
  <c r="AW49" i="55"/>
  <c r="AX49" i="55"/>
  <c r="AW50" i="55"/>
  <c r="AX50" i="55"/>
  <c r="AW51" i="55"/>
  <c r="AX51" i="55"/>
  <c r="AW52" i="55"/>
  <c r="AX52" i="55"/>
  <c r="AW53" i="55"/>
  <c r="AX53" i="55"/>
  <c r="AW54" i="55"/>
  <c r="AX54" i="55"/>
  <c r="AW55" i="55"/>
  <c r="AX55" i="55"/>
  <c r="AW56" i="55"/>
  <c r="AX56" i="55"/>
  <c r="AW57" i="55"/>
  <c r="AX57" i="55"/>
  <c r="AW58" i="55"/>
  <c r="AX58" i="55"/>
  <c r="AW59" i="55"/>
  <c r="AX59" i="55"/>
  <c r="AW60" i="55"/>
  <c r="AX60" i="55"/>
  <c r="AW61" i="55"/>
  <c r="AX61" i="55"/>
  <c r="AW62" i="55"/>
  <c r="AX62" i="55"/>
  <c r="AW63" i="55"/>
  <c r="AX63" i="55"/>
  <c r="AW64" i="55"/>
  <c r="AX64" i="55"/>
  <c r="AW65" i="55"/>
  <c r="AX65" i="55"/>
  <c r="AW66" i="55"/>
  <c r="AX66" i="55"/>
  <c r="AW67" i="55"/>
  <c r="AX67" i="55"/>
  <c r="AW68" i="55"/>
  <c r="AX68" i="55"/>
  <c r="AW69" i="55"/>
  <c r="AX69" i="55"/>
  <c r="AW70" i="55"/>
  <c r="AX70" i="55"/>
  <c r="AW71" i="55"/>
  <c r="AX71" i="55"/>
  <c r="AW72" i="55"/>
  <c r="AX72" i="55"/>
  <c r="AW73" i="55"/>
  <c r="AX73" i="55"/>
  <c r="AW74" i="55"/>
  <c r="AX74" i="55"/>
  <c r="AW75" i="55"/>
  <c r="AX75" i="55"/>
  <c r="AW76" i="55"/>
  <c r="AX76" i="55"/>
  <c r="AW77" i="55"/>
  <c r="AX77" i="55"/>
  <c r="AW78" i="55"/>
  <c r="AX78" i="55"/>
  <c r="AW79" i="55"/>
  <c r="AX79" i="55"/>
  <c r="AW80" i="55"/>
  <c r="AX80" i="55"/>
  <c r="AW81" i="55"/>
  <c r="AX81" i="55"/>
  <c r="AW82" i="55"/>
  <c r="AX82" i="55"/>
  <c r="AW83" i="55"/>
  <c r="AX83" i="55"/>
  <c r="AW84" i="55"/>
  <c r="AX84" i="55"/>
  <c r="AW85" i="55"/>
  <c r="AX85" i="55"/>
  <c r="AW86" i="55"/>
  <c r="AX86" i="55"/>
  <c r="AW87" i="55"/>
  <c r="AX87" i="55"/>
  <c r="AW88" i="55"/>
  <c r="AX88" i="55"/>
  <c r="AW89" i="55"/>
  <c r="AX89" i="55"/>
  <c r="AW90" i="55"/>
  <c r="AX90" i="55"/>
  <c r="AW91" i="55"/>
  <c r="AX91" i="55"/>
  <c r="AW92" i="55"/>
  <c r="AX92" i="55"/>
  <c r="AW93" i="55"/>
  <c r="AX93" i="55"/>
  <c r="AW94" i="55"/>
  <c r="AX94" i="55"/>
  <c r="AW95" i="55"/>
  <c r="AX95" i="55"/>
  <c r="AW96" i="55"/>
  <c r="AX96" i="55"/>
  <c r="AW97" i="55"/>
  <c r="AX97" i="55"/>
  <c r="AW98" i="55"/>
  <c r="AX98" i="55"/>
  <c r="AW99" i="55"/>
  <c r="AX99" i="55"/>
  <c r="AW100" i="55"/>
  <c r="AX100" i="55"/>
  <c r="AW101" i="55"/>
  <c r="AX101" i="55"/>
  <c r="AW102" i="55"/>
  <c r="AX102" i="55"/>
  <c r="AW103" i="55"/>
  <c r="AX103" i="55"/>
  <c r="AW104" i="55"/>
  <c r="AX104" i="55"/>
  <c r="AW105" i="55"/>
  <c r="AX105" i="55"/>
  <c r="AW106" i="55"/>
  <c r="AX106" i="55"/>
  <c r="AW107" i="55"/>
  <c r="AX107" i="55"/>
  <c r="AW108" i="55"/>
  <c r="AX108" i="55"/>
  <c r="AW109" i="55"/>
  <c r="AX109" i="55"/>
  <c r="AW110" i="55"/>
  <c r="AX110" i="55"/>
  <c r="AW111" i="55"/>
  <c r="AX111" i="55"/>
  <c r="AW112" i="55"/>
  <c r="AX112" i="55"/>
  <c r="AW113" i="55"/>
  <c r="AX113" i="55"/>
  <c r="AW114" i="55"/>
  <c r="AX114" i="55"/>
  <c r="AW115" i="55"/>
  <c r="AX115" i="55"/>
  <c r="AW116" i="55"/>
  <c r="AX116" i="55"/>
  <c r="AW117" i="55"/>
  <c r="AX117" i="55"/>
  <c r="AW118" i="55"/>
  <c r="AX118" i="55"/>
  <c r="AW119" i="55"/>
  <c r="AX119" i="55"/>
  <c r="AW120" i="55"/>
  <c r="AX120" i="55"/>
  <c r="AW121" i="55"/>
  <c r="AX121" i="55"/>
  <c r="AW122" i="55"/>
  <c r="AX122" i="55"/>
  <c r="AW123" i="55"/>
  <c r="AX123" i="55"/>
  <c r="AW124" i="55"/>
  <c r="AX124" i="55"/>
  <c r="AW125" i="55"/>
  <c r="AX125" i="55"/>
  <c r="AW126" i="55"/>
  <c r="AX126" i="55"/>
  <c r="AW127" i="55"/>
  <c r="AX127" i="55"/>
  <c r="AW128" i="55"/>
  <c r="AX128" i="55"/>
  <c r="AW129" i="55"/>
  <c r="AX129" i="55"/>
  <c r="AW130" i="55"/>
  <c r="AX130" i="55"/>
  <c r="AW131" i="55"/>
  <c r="AX131" i="55"/>
  <c r="AW132" i="55"/>
  <c r="AX132" i="55"/>
  <c r="AW133" i="55"/>
  <c r="AX133" i="55"/>
  <c r="AW134" i="55"/>
  <c r="AX134" i="55"/>
  <c r="AW135" i="55"/>
  <c r="AX135" i="55"/>
  <c r="AW136" i="55"/>
  <c r="AX136" i="55"/>
  <c r="AW137" i="55"/>
  <c r="AX137" i="55"/>
  <c r="AW138" i="55"/>
  <c r="AX138" i="55"/>
  <c r="AX139" i="55"/>
  <c r="AY4" i="55"/>
  <c r="AZ4" i="55"/>
  <c r="AY5" i="55"/>
  <c r="AZ5" i="55"/>
  <c r="AY6" i="55"/>
  <c r="AZ6" i="55"/>
  <c r="AY7" i="55"/>
  <c r="AZ7" i="55"/>
  <c r="AY8" i="55"/>
  <c r="AZ8" i="55"/>
  <c r="AY9" i="55"/>
  <c r="AZ9" i="55"/>
  <c r="AY10" i="55"/>
  <c r="AZ10" i="55"/>
  <c r="AY11" i="55"/>
  <c r="AZ11" i="55"/>
  <c r="AY12" i="55"/>
  <c r="AZ12" i="55"/>
  <c r="AY13" i="55"/>
  <c r="AZ13" i="55"/>
  <c r="AY14" i="55"/>
  <c r="AZ14" i="55"/>
  <c r="AY15" i="55"/>
  <c r="AZ15" i="55"/>
  <c r="AY16" i="55"/>
  <c r="AZ16" i="55"/>
  <c r="AY17" i="55"/>
  <c r="AZ17" i="55"/>
  <c r="AY18" i="55"/>
  <c r="AZ18" i="55"/>
  <c r="AY19" i="55"/>
  <c r="AZ19" i="55"/>
  <c r="AY20" i="55"/>
  <c r="AZ20" i="55"/>
  <c r="AY21" i="55"/>
  <c r="AZ21" i="55"/>
  <c r="AY22" i="55"/>
  <c r="AZ22" i="55"/>
  <c r="AY23" i="55"/>
  <c r="AZ23" i="55"/>
  <c r="AY24" i="55"/>
  <c r="AZ24" i="55"/>
  <c r="AY25" i="55"/>
  <c r="AZ25" i="55"/>
  <c r="AY26" i="55"/>
  <c r="AZ26" i="55"/>
  <c r="AY27" i="55"/>
  <c r="AZ27" i="55"/>
  <c r="AY28" i="55"/>
  <c r="AZ28" i="55"/>
  <c r="AY29" i="55"/>
  <c r="AZ29" i="55"/>
  <c r="AY30" i="55"/>
  <c r="AZ30" i="55"/>
  <c r="AY31" i="55"/>
  <c r="AZ31" i="55"/>
  <c r="AY32" i="55"/>
  <c r="AZ32" i="55"/>
  <c r="AY33" i="55"/>
  <c r="AZ33" i="55"/>
  <c r="AY34" i="55"/>
  <c r="AZ34" i="55"/>
  <c r="AY35" i="55"/>
  <c r="AZ35" i="55"/>
  <c r="AY36" i="55"/>
  <c r="AZ36" i="55"/>
  <c r="AY37" i="55"/>
  <c r="AZ37" i="55"/>
  <c r="AY38" i="55"/>
  <c r="AZ38" i="55"/>
  <c r="AY39" i="55"/>
  <c r="AZ39" i="55"/>
  <c r="AY40" i="55"/>
  <c r="AZ40" i="55"/>
  <c r="AY41" i="55"/>
  <c r="AZ41" i="55"/>
  <c r="AY42" i="55"/>
  <c r="AZ42" i="55"/>
  <c r="AY43" i="55"/>
  <c r="AZ43" i="55"/>
  <c r="AY44" i="55"/>
  <c r="AZ44" i="55"/>
  <c r="AY45" i="55"/>
  <c r="AZ45" i="55"/>
  <c r="AY46" i="55"/>
  <c r="AZ46" i="55"/>
  <c r="AY47" i="55"/>
  <c r="AZ47" i="55"/>
  <c r="AY48" i="55"/>
  <c r="AZ48" i="55"/>
  <c r="AY49" i="55"/>
  <c r="AZ49" i="55"/>
  <c r="AY50" i="55"/>
  <c r="AZ50" i="55"/>
  <c r="AY51" i="55"/>
  <c r="AZ51" i="55"/>
  <c r="AY52" i="55"/>
  <c r="AZ52" i="55"/>
  <c r="AY53" i="55"/>
  <c r="AZ53" i="55"/>
  <c r="AY54" i="55"/>
  <c r="AZ54" i="55"/>
  <c r="AY55" i="55"/>
  <c r="AZ55" i="55"/>
  <c r="AY56" i="55"/>
  <c r="AZ56" i="55"/>
  <c r="AY57" i="55"/>
  <c r="AZ57" i="55"/>
  <c r="AY58" i="55"/>
  <c r="AZ58" i="55"/>
  <c r="AY59" i="55"/>
  <c r="AZ59" i="55"/>
  <c r="AY60" i="55"/>
  <c r="AZ60" i="55"/>
  <c r="AY61" i="55"/>
  <c r="AZ61" i="55"/>
  <c r="AY62" i="55"/>
  <c r="AZ62" i="55"/>
  <c r="AY63" i="55"/>
  <c r="AZ63" i="55"/>
  <c r="AY64" i="55"/>
  <c r="AZ64" i="55"/>
  <c r="AY65" i="55"/>
  <c r="AZ65" i="55"/>
  <c r="AY66" i="55"/>
  <c r="AZ66" i="55"/>
  <c r="AY67" i="55"/>
  <c r="AZ67" i="55"/>
  <c r="AY68" i="55"/>
  <c r="AZ68" i="55"/>
  <c r="AY69" i="55"/>
  <c r="AZ69" i="55"/>
  <c r="AY70" i="55"/>
  <c r="AZ70" i="55"/>
  <c r="AY71" i="55"/>
  <c r="AZ71" i="55"/>
  <c r="AY72" i="55"/>
  <c r="AZ72" i="55"/>
  <c r="AY73" i="55"/>
  <c r="AZ73" i="55"/>
  <c r="AY74" i="55"/>
  <c r="AZ74" i="55"/>
  <c r="AY75" i="55"/>
  <c r="AZ75" i="55"/>
  <c r="AY76" i="55"/>
  <c r="AZ76" i="55"/>
  <c r="AY77" i="55"/>
  <c r="AZ77" i="55"/>
  <c r="AY78" i="55"/>
  <c r="AZ78" i="55"/>
  <c r="AY79" i="55"/>
  <c r="AZ79" i="55"/>
  <c r="AY80" i="55"/>
  <c r="AZ80" i="55"/>
  <c r="AY81" i="55"/>
  <c r="AZ81" i="55"/>
  <c r="AY82" i="55"/>
  <c r="AZ82" i="55"/>
  <c r="AY83" i="55"/>
  <c r="AZ83" i="55"/>
  <c r="AY84" i="55"/>
  <c r="AZ84" i="55"/>
  <c r="AY85" i="55"/>
  <c r="AZ85" i="55"/>
  <c r="AY86" i="55"/>
  <c r="AZ86" i="55"/>
  <c r="AY87" i="55"/>
  <c r="AZ87" i="55"/>
  <c r="AY88" i="55"/>
  <c r="AZ88" i="55"/>
  <c r="AY89" i="55"/>
  <c r="AZ89" i="55"/>
  <c r="AY90" i="55"/>
  <c r="AZ90" i="55"/>
  <c r="AY91" i="55"/>
  <c r="AZ91" i="55"/>
  <c r="AY92" i="55"/>
  <c r="AZ92" i="55"/>
  <c r="AY93" i="55"/>
  <c r="AZ93" i="55"/>
  <c r="AY94" i="55"/>
  <c r="AZ94" i="55"/>
  <c r="AY95" i="55"/>
  <c r="AZ95" i="55"/>
  <c r="AY96" i="55"/>
  <c r="AZ96" i="55"/>
  <c r="AY97" i="55"/>
  <c r="AZ97" i="55"/>
  <c r="AY98" i="55"/>
  <c r="AZ98" i="55"/>
  <c r="AY99" i="55"/>
  <c r="AZ99" i="55"/>
  <c r="AY100" i="55"/>
  <c r="AZ100" i="55"/>
  <c r="AY101" i="55"/>
  <c r="AZ101" i="55"/>
  <c r="AY102" i="55"/>
  <c r="AZ102" i="55"/>
  <c r="AY103" i="55"/>
  <c r="AZ103" i="55"/>
  <c r="AY104" i="55"/>
  <c r="AZ104" i="55"/>
  <c r="AY105" i="55"/>
  <c r="AZ105" i="55"/>
  <c r="AY106" i="55"/>
  <c r="AZ106" i="55"/>
  <c r="AY107" i="55"/>
  <c r="AZ107" i="55"/>
  <c r="AY108" i="55"/>
  <c r="AZ108" i="55"/>
  <c r="AY109" i="55"/>
  <c r="AZ109" i="55"/>
  <c r="AY110" i="55"/>
  <c r="AZ110" i="55"/>
  <c r="AY111" i="55"/>
  <c r="AZ111" i="55"/>
  <c r="AY112" i="55"/>
  <c r="AZ112" i="55"/>
  <c r="AY113" i="55"/>
  <c r="AZ113" i="55"/>
  <c r="AY114" i="55"/>
  <c r="AZ114" i="55"/>
  <c r="AY115" i="55"/>
  <c r="AZ115" i="55"/>
  <c r="AY116" i="55"/>
  <c r="AZ116" i="55"/>
  <c r="AY117" i="55"/>
  <c r="AZ117" i="55"/>
  <c r="AY118" i="55"/>
  <c r="AZ118" i="55"/>
  <c r="AY119" i="55"/>
  <c r="AZ119" i="55"/>
  <c r="AY120" i="55"/>
  <c r="AZ120" i="55"/>
  <c r="AY121" i="55"/>
  <c r="AZ121" i="55"/>
  <c r="AY122" i="55"/>
  <c r="AZ122" i="55"/>
  <c r="AY123" i="55"/>
  <c r="AZ123" i="55"/>
  <c r="AY124" i="55"/>
  <c r="AZ124" i="55"/>
  <c r="AY125" i="55"/>
  <c r="AZ125" i="55"/>
  <c r="AY126" i="55"/>
  <c r="AZ126" i="55"/>
  <c r="AY127" i="55"/>
  <c r="AZ127" i="55"/>
  <c r="AY128" i="55"/>
  <c r="AZ128" i="55"/>
  <c r="AY129" i="55"/>
  <c r="AZ129" i="55"/>
  <c r="AY130" i="55"/>
  <c r="AZ130" i="55"/>
  <c r="AY131" i="55"/>
  <c r="AZ131" i="55"/>
  <c r="AY132" i="55"/>
  <c r="AZ132" i="55"/>
  <c r="AY133" i="55"/>
  <c r="AZ133" i="55"/>
  <c r="AY134" i="55"/>
  <c r="AZ134" i="55"/>
  <c r="AY135" i="55"/>
  <c r="AZ135" i="55"/>
  <c r="AY136" i="55"/>
  <c r="AZ136" i="55"/>
  <c r="AY137" i="55"/>
  <c r="AZ137" i="55"/>
  <c r="AY138" i="55"/>
  <c r="AZ138" i="55"/>
  <c r="AZ139" i="55"/>
  <c r="BA4" i="55"/>
  <c r="BB4" i="55"/>
  <c r="BA5" i="55"/>
  <c r="BB5" i="55"/>
  <c r="BA6" i="55"/>
  <c r="BB6" i="55"/>
  <c r="BA7" i="55"/>
  <c r="BB7" i="55"/>
  <c r="BA8" i="55"/>
  <c r="BB8" i="55"/>
  <c r="BA9" i="55"/>
  <c r="BB9" i="55"/>
  <c r="BA10" i="55"/>
  <c r="BB10" i="55"/>
  <c r="BA11" i="55"/>
  <c r="BB11" i="55"/>
  <c r="BA12" i="55"/>
  <c r="BB12" i="55"/>
  <c r="BA13" i="55"/>
  <c r="BB13" i="55"/>
  <c r="BA14" i="55"/>
  <c r="BB14" i="55"/>
  <c r="BA15" i="55"/>
  <c r="BB15" i="55"/>
  <c r="BA16" i="55"/>
  <c r="BB16" i="55"/>
  <c r="BA17" i="55"/>
  <c r="BB17" i="55"/>
  <c r="BA18" i="55"/>
  <c r="BB18" i="55"/>
  <c r="BA19" i="55"/>
  <c r="BB19" i="55"/>
  <c r="BA20" i="55"/>
  <c r="BB20" i="55"/>
  <c r="BA21" i="55"/>
  <c r="BB21" i="55"/>
  <c r="BA22" i="55"/>
  <c r="BB22" i="55"/>
  <c r="BA23" i="55"/>
  <c r="BB23" i="55"/>
  <c r="BA24" i="55"/>
  <c r="BB24" i="55"/>
  <c r="BA25" i="55"/>
  <c r="BB25" i="55"/>
  <c r="BA26" i="55"/>
  <c r="BB26" i="55"/>
  <c r="BA27" i="55"/>
  <c r="BB27" i="55"/>
  <c r="BA28" i="55"/>
  <c r="BB28" i="55"/>
  <c r="BA29" i="55"/>
  <c r="BB29" i="55"/>
  <c r="BA30" i="55"/>
  <c r="BB30" i="55"/>
  <c r="BA31" i="55"/>
  <c r="BB31" i="55"/>
  <c r="BA32" i="55"/>
  <c r="BB32" i="55"/>
  <c r="BA33" i="55"/>
  <c r="BB33" i="55"/>
  <c r="BA34" i="55"/>
  <c r="BB34" i="55"/>
  <c r="BA35" i="55"/>
  <c r="BB35" i="55"/>
  <c r="BA36" i="55"/>
  <c r="BB36" i="55"/>
  <c r="BA37" i="55"/>
  <c r="BB37" i="55"/>
  <c r="BA38" i="55"/>
  <c r="BB38" i="55"/>
  <c r="BA39" i="55"/>
  <c r="BB39" i="55"/>
  <c r="BA40" i="55"/>
  <c r="BB40" i="55"/>
  <c r="BA41" i="55"/>
  <c r="BB41" i="55"/>
  <c r="BA42" i="55"/>
  <c r="BB42" i="55"/>
  <c r="BA43" i="55"/>
  <c r="BB43" i="55"/>
  <c r="BA44" i="55"/>
  <c r="BB44" i="55"/>
  <c r="BA45" i="55"/>
  <c r="BB45" i="55"/>
  <c r="BA46" i="55"/>
  <c r="BB46" i="55"/>
  <c r="BA47" i="55"/>
  <c r="BB47" i="55"/>
  <c r="BA48" i="55"/>
  <c r="BB48" i="55"/>
  <c r="BA49" i="55"/>
  <c r="BB49" i="55"/>
  <c r="BA50" i="55"/>
  <c r="BB50" i="55"/>
  <c r="BA51" i="55"/>
  <c r="BB51" i="55"/>
  <c r="BA52" i="55"/>
  <c r="BB52" i="55"/>
  <c r="BA53" i="55"/>
  <c r="BB53" i="55"/>
  <c r="BA54" i="55"/>
  <c r="BB54" i="55"/>
  <c r="BA55" i="55"/>
  <c r="BB55" i="55"/>
  <c r="BA56" i="55"/>
  <c r="BB56" i="55"/>
  <c r="BA57" i="55"/>
  <c r="BB57" i="55"/>
  <c r="BA58" i="55"/>
  <c r="BB58" i="55"/>
  <c r="BA59" i="55"/>
  <c r="BB59" i="55"/>
  <c r="BA60" i="55"/>
  <c r="BB60" i="55"/>
  <c r="BA61" i="55"/>
  <c r="BB61" i="55"/>
  <c r="BA62" i="55"/>
  <c r="BB62" i="55"/>
  <c r="BA63" i="55"/>
  <c r="BB63" i="55"/>
  <c r="BA64" i="55"/>
  <c r="BB64" i="55"/>
  <c r="BA65" i="55"/>
  <c r="BB65" i="55"/>
  <c r="BA66" i="55"/>
  <c r="BB66" i="55"/>
  <c r="BA67" i="55"/>
  <c r="BB67" i="55"/>
  <c r="BA68" i="55"/>
  <c r="BB68" i="55"/>
  <c r="BA69" i="55"/>
  <c r="BB69" i="55"/>
  <c r="BA70" i="55"/>
  <c r="BB70" i="55"/>
  <c r="BA71" i="55"/>
  <c r="BB71" i="55"/>
  <c r="BA72" i="55"/>
  <c r="BB72" i="55"/>
  <c r="BA73" i="55"/>
  <c r="BB73" i="55"/>
  <c r="BA74" i="55"/>
  <c r="BB74" i="55"/>
  <c r="BA75" i="55"/>
  <c r="BB75" i="55"/>
  <c r="BA76" i="55"/>
  <c r="BB76" i="55"/>
  <c r="BA77" i="55"/>
  <c r="BB77" i="55"/>
  <c r="BA78" i="55"/>
  <c r="BB78" i="55"/>
  <c r="BA79" i="55"/>
  <c r="BB79" i="55"/>
  <c r="BA80" i="55"/>
  <c r="BB80" i="55"/>
  <c r="BA81" i="55"/>
  <c r="BB81" i="55"/>
  <c r="BA82" i="55"/>
  <c r="BB82" i="55"/>
  <c r="BA83" i="55"/>
  <c r="BB83" i="55"/>
  <c r="BA84" i="55"/>
  <c r="BB84" i="55"/>
  <c r="BA85" i="55"/>
  <c r="BB85" i="55"/>
  <c r="BA86" i="55"/>
  <c r="BB86" i="55"/>
  <c r="BA87" i="55"/>
  <c r="BB87" i="55"/>
  <c r="BA88" i="55"/>
  <c r="BB88" i="55"/>
  <c r="BA89" i="55"/>
  <c r="BB89" i="55"/>
  <c r="BA90" i="55"/>
  <c r="BB90" i="55"/>
  <c r="BA91" i="55"/>
  <c r="BB91" i="55"/>
  <c r="BA92" i="55"/>
  <c r="BB92" i="55"/>
  <c r="BA93" i="55"/>
  <c r="BB93" i="55"/>
  <c r="BA94" i="55"/>
  <c r="BB94" i="55"/>
  <c r="BA95" i="55"/>
  <c r="BB95" i="55"/>
  <c r="BA96" i="55"/>
  <c r="BB96" i="55"/>
  <c r="BA97" i="55"/>
  <c r="BB97" i="55"/>
  <c r="BA98" i="55"/>
  <c r="BB98" i="55"/>
  <c r="BA99" i="55"/>
  <c r="BB99" i="55"/>
  <c r="BA100" i="55"/>
  <c r="BB100" i="55"/>
  <c r="BA101" i="55"/>
  <c r="BB101" i="55"/>
  <c r="BA102" i="55"/>
  <c r="BB102" i="55"/>
  <c r="BA103" i="55"/>
  <c r="BB103" i="55"/>
  <c r="BA104" i="55"/>
  <c r="BB104" i="55"/>
  <c r="BA105" i="55"/>
  <c r="BB105" i="55"/>
  <c r="BA106" i="55"/>
  <c r="BB106" i="55"/>
  <c r="BA107" i="55"/>
  <c r="BB107" i="55"/>
  <c r="BA108" i="55"/>
  <c r="BB108" i="55"/>
  <c r="BA109" i="55"/>
  <c r="BB109" i="55"/>
  <c r="BA110" i="55"/>
  <c r="BB110" i="55"/>
  <c r="BA111" i="55"/>
  <c r="BB111" i="55"/>
  <c r="BA112" i="55"/>
  <c r="BB112" i="55"/>
  <c r="BA113" i="55"/>
  <c r="BB113" i="55"/>
  <c r="BA114" i="55"/>
  <c r="BB114" i="55"/>
  <c r="BA115" i="55"/>
  <c r="BB115" i="55"/>
  <c r="BA116" i="55"/>
  <c r="BB116" i="55"/>
  <c r="BA117" i="55"/>
  <c r="BB117" i="55"/>
  <c r="BA118" i="55"/>
  <c r="BB118" i="55"/>
  <c r="BA119" i="55"/>
  <c r="BB119" i="55"/>
  <c r="BA120" i="55"/>
  <c r="BB120" i="55"/>
  <c r="BA121" i="55"/>
  <c r="BB121" i="55"/>
  <c r="BA122" i="55"/>
  <c r="BB122" i="55"/>
  <c r="BA123" i="55"/>
  <c r="BB123" i="55"/>
  <c r="BA124" i="55"/>
  <c r="BB124" i="55"/>
  <c r="BA125" i="55"/>
  <c r="BB125" i="55"/>
  <c r="BA126" i="55"/>
  <c r="BB126" i="55"/>
  <c r="BA127" i="55"/>
  <c r="BB127" i="55"/>
  <c r="BA128" i="55"/>
  <c r="BB128" i="55"/>
  <c r="BA129" i="55"/>
  <c r="BB129" i="55"/>
  <c r="BA130" i="55"/>
  <c r="BB130" i="55"/>
  <c r="BA131" i="55"/>
  <c r="BB131" i="55"/>
  <c r="BA132" i="55"/>
  <c r="BB132" i="55"/>
  <c r="BA133" i="55"/>
  <c r="BB133" i="55"/>
  <c r="BA134" i="55"/>
  <c r="BB134" i="55"/>
  <c r="BA135" i="55"/>
  <c r="BB135" i="55"/>
  <c r="BA136" i="55"/>
  <c r="BB136" i="55"/>
  <c r="BA137" i="55"/>
  <c r="BB137" i="55"/>
  <c r="BA138" i="55"/>
  <c r="BB138" i="55"/>
  <c r="BB139" i="55"/>
  <c r="BC4" i="55"/>
  <c r="BD4" i="55"/>
  <c r="BC5" i="55"/>
  <c r="BD5" i="55"/>
  <c r="BC6" i="55"/>
  <c r="BD6" i="55"/>
  <c r="BC7" i="55"/>
  <c r="BD7" i="55"/>
  <c r="BC8" i="55"/>
  <c r="BD8" i="55"/>
  <c r="BC9" i="55"/>
  <c r="BD9" i="55"/>
  <c r="BC10" i="55"/>
  <c r="BD10" i="55"/>
  <c r="BC11" i="55"/>
  <c r="BD11" i="55"/>
  <c r="BC12" i="55"/>
  <c r="BD12" i="55"/>
  <c r="BC13" i="55"/>
  <c r="BD13" i="55"/>
  <c r="BC14" i="55"/>
  <c r="BD14" i="55"/>
  <c r="BC15" i="55"/>
  <c r="BD15" i="55"/>
  <c r="BC16" i="55"/>
  <c r="BD16" i="55"/>
  <c r="BC17" i="55"/>
  <c r="BD17" i="55"/>
  <c r="BC18" i="55"/>
  <c r="BD18" i="55"/>
  <c r="BC19" i="55"/>
  <c r="BD19" i="55"/>
  <c r="BC20" i="55"/>
  <c r="BD20" i="55"/>
  <c r="BC21" i="55"/>
  <c r="BD21" i="55"/>
  <c r="BC22" i="55"/>
  <c r="BD22" i="55"/>
  <c r="BC23" i="55"/>
  <c r="BD23" i="55"/>
  <c r="BC24" i="55"/>
  <c r="BD24" i="55"/>
  <c r="BC25" i="55"/>
  <c r="BD25" i="55"/>
  <c r="BC26" i="55"/>
  <c r="BD26" i="55"/>
  <c r="BC27" i="55"/>
  <c r="BD27" i="55"/>
  <c r="BC28" i="55"/>
  <c r="BD28" i="55"/>
  <c r="BC29" i="55"/>
  <c r="BD29" i="55"/>
  <c r="BC30" i="55"/>
  <c r="BD30" i="55"/>
  <c r="BC31" i="55"/>
  <c r="BD31" i="55"/>
  <c r="BC32" i="55"/>
  <c r="BD32" i="55"/>
  <c r="BC33" i="55"/>
  <c r="BD33" i="55"/>
  <c r="BC34" i="55"/>
  <c r="BD34" i="55"/>
  <c r="BC35" i="55"/>
  <c r="BD35" i="55"/>
  <c r="BC36" i="55"/>
  <c r="BD36" i="55"/>
  <c r="BC37" i="55"/>
  <c r="BD37" i="55"/>
  <c r="BC38" i="55"/>
  <c r="BD38" i="55"/>
  <c r="BC39" i="55"/>
  <c r="BD39" i="55"/>
  <c r="BC40" i="55"/>
  <c r="BD40" i="55"/>
  <c r="BC41" i="55"/>
  <c r="BD41" i="55"/>
  <c r="BC42" i="55"/>
  <c r="BD42" i="55"/>
  <c r="BC43" i="55"/>
  <c r="BD43" i="55"/>
  <c r="BC44" i="55"/>
  <c r="BD44" i="55"/>
  <c r="BC45" i="55"/>
  <c r="BD45" i="55"/>
  <c r="BC46" i="55"/>
  <c r="BD46" i="55"/>
  <c r="BC47" i="55"/>
  <c r="BD47" i="55"/>
  <c r="BC48" i="55"/>
  <c r="BD48" i="55"/>
  <c r="BC49" i="55"/>
  <c r="BD49" i="55"/>
  <c r="BC50" i="55"/>
  <c r="BD50" i="55"/>
  <c r="BC51" i="55"/>
  <c r="BD51" i="55"/>
  <c r="BC52" i="55"/>
  <c r="BD52" i="55"/>
  <c r="BC53" i="55"/>
  <c r="BD53" i="55"/>
  <c r="BC54" i="55"/>
  <c r="BD54" i="55"/>
  <c r="BC55" i="55"/>
  <c r="BD55" i="55"/>
  <c r="BC56" i="55"/>
  <c r="BD56" i="55"/>
  <c r="BC57" i="55"/>
  <c r="BD57" i="55"/>
  <c r="BC58" i="55"/>
  <c r="BD58" i="55"/>
  <c r="BC59" i="55"/>
  <c r="BD59" i="55"/>
  <c r="BC60" i="55"/>
  <c r="BD60" i="55"/>
  <c r="BC61" i="55"/>
  <c r="BD61" i="55"/>
  <c r="BC62" i="55"/>
  <c r="BD62" i="55"/>
  <c r="BC63" i="55"/>
  <c r="BD63" i="55"/>
  <c r="BC64" i="55"/>
  <c r="BD64" i="55"/>
  <c r="BC65" i="55"/>
  <c r="BD65" i="55"/>
  <c r="BC66" i="55"/>
  <c r="BD66" i="55"/>
  <c r="BC67" i="55"/>
  <c r="BD67" i="55"/>
  <c r="BC68" i="55"/>
  <c r="BD68" i="55"/>
  <c r="BC69" i="55"/>
  <c r="BD69" i="55"/>
  <c r="BC70" i="55"/>
  <c r="BD70" i="55"/>
  <c r="BC71" i="55"/>
  <c r="BD71" i="55"/>
  <c r="BC72" i="55"/>
  <c r="BD72" i="55"/>
  <c r="BC73" i="55"/>
  <c r="BD73" i="55"/>
  <c r="BC74" i="55"/>
  <c r="BD74" i="55"/>
  <c r="BC75" i="55"/>
  <c r="BD75" i="55"/>
  <c r="BC76" i="55"/>
  <c r="BD76" i="55"/>
  <c r="BC77" i="55"/>
  <c r="BD77" i="55"/>
  <c r="BC78" i="55"/>
  <c r="BD78" i="55"/>
  <c r="BC79" i="55"/>
  <c r="BD79" i="55"/>
  <c r="BC80" i="55"/>
  <c r="BD80" i="55"/>
  <c r="BC81" i="55"/>
  <c r="BD81" i="55"/>
  <c r="BC82" i="55"/>
  <c r="BD82" i="55"/>
  <c r="BC83" i="55"/>
  <c r="BD83" i="55"/>
  <c r="BC84" i="55"/>
  <c r="BD84" i="55"/>
  <c r="BC85" i="55"/>
  <c r="BD85" i="55"/>
  <c r="BC86" i="55"/>
  <c r="BD86" i="55"/>
  <c r="BC87" i="55"/>
  <c r="BD87" i="55"/>
  <c r="BC88" i="55"/>
  <c r="BD88" i="55"/>
  <c r="BC89" i="55"/>
  <c r="BD89" i="55"/>
  <c r="BC90" i="55"/>
  <c r="BD90" i="55"/>
  <c r="BC91" i="55"/>
  <c r="BD91" i="55"/>
  <c r="BC92" i="55"/>
  <c r="BD92" i="55"/>
  <c r="BC93" i="55"/>
  <c r="BD93" i="55"/>
  <c r="BC94" i="55"/>
  <c r="BD94" i="55"/>
  <c r="BC95" i="55"/>
  <c r="BD95" i="55"/>
  <c r="BC96" i="55"/>
  <c r="BD96" i="55"/>
  <c r="BC97" i="55"/>
  <c r="BD97" i="55"/>
  <c r="BC98" i="55"/>
  <c r="BD98" i="55"/>
  <c r="BC99" i="55"/>
  <c r="BD99" i="55"/>
  <c r="BC100" i="55"/>
  <c r="BD100" i="55"/>
  <c r="BC101" i="55"/>
  <c r="BD101" i="55"/>
  <c r="BC102" i="55"/>
  <c r="BD102" i="55"/>
  <c r="BC103" i="55"/>
  <c r="BD103" i="55"/>
  <c r="BC104" i="55"/>
  <c r="BD104" i="55"/>
  <c r="BC105" i="55"/>
  <c r="BD105" i="55"/>
  <c r="BC106" i="55"/>
  <c r="BD106" i="55"/>
  <c r="BC107" i="55"/>
  <c r="BD107" i="55"/>
  <c r="BC108" i="55"/>
  <c r="BD108" i="55"/>
  <c r="BC109" i="55"/>
  <c r="BD109" i="55"/>
  <c r="BC110" i="55"/>
  <c r="BD110" i="55"/>
  <c r="BC111" i="55"/>
  <c r="BD111" i="55"/>
  <c r="BC112" i="55"/>
  <c r="BD112" i="55"/>
  <c r="BC113" i="55"/>
  <c r="BD113" i="55"/>
  <c r="BC114" i="55"/>
  <c r="BD114" i="55"/>
  <c r="BC115" i="55"/>
  <c r="BD115" i="55"/>
  <c r="BC116" i="55"/>
  <c r="BD116" i="55"/>
  <c r="BC117" i="55"/>
  <c r="BD117" i="55"/>
  <c r="BC118" i="55"/>
  <c r="BD118" i="55"/>
  <c r="BC119" i="55"/>
  <c r="BD119" i="55"/>
  <c r="BC120" i="55"/>
  <c r="BD120" i="55"/>
  <c r="BC121" i="55"/>
  <c r="BD121" i="55"/>
  <c r="BC122" i="55"/>
  <c r="BD122" i="55"/>
  <c r="BC123" i="55"/>
  <c r="BD123" i="55"/>
  <c r="BC124" i="55"/>
  <c r="BD124" i="55"/>
  <c r="BC125" i="55"/>
  <c r="BD125" i="55"/>
  <c r="BC126" i="55"/>
  <c r="BD126" i="55"/>
  <c r="BC127" i="55"/>
  <c r="BD127" i="55"/>
  <c r="BC128" i="55"/>
  <c r="BD128" i="55"/>
  <c r="BC129" i="55"/>
  <c r="BD129" i="55"/>
  <c r="BC130" i="55"/>
  <c r="BD130" i="55"/>
  <c r="BC131" i="55"/>
  <c r="BD131" i="55"/>
  <c r="BC132" i="55"/>
  <c r="BD132" i="55"/>
  <c r="BC133" i="55"/>
  <c r="BD133" i="55"/>
  <c r="BC134" i="55"/>
  <c r="BD134" i="55"/>
  <c r="BC135" i="55"/>
  <c r="BD135" i="55"/>
  <c r="BC136" i="55"/>
  <c r="BD136" i="55"/>
  <c r="BC137" i="55"/>
  <c r="BD137" i="55"/>
  <c r="BC138" i="55"/>
  <c r="BD138" i="55"/>
  <c r="BD139" i="55"/>
  <c r="BE4" i="55"/>
  <c r="BF4" i="55"/>
  <c r="BE5" i="55"/>
  <c r="BF5" i="55"/>
  <c r="BE6" i="55"/>
  <c r="BF6" i="55"/>
  <c r="BE7" i="55"/>
  <c r="BF7" i="55"/>
  <c r="BE8" i="55"/>
  <c r="BF8" i="55"/>
  <c r="BE9" i="55"/>
  <c r="BF9" i="55"/>
  <c r="BE10" i="55"/>
  <c r="BF10" i="55"/>
  <c r="BE11" i="55"/>
  <c r="BF11" i="55"/>
  <c r="BE12" i="55"/>
  <c r="BF12" i="55"/>
  <c r="BE13" i="55"/>
  <c r="BF13" i="55"/>
  <c r="BE14" i="55"/>
  <c r="BF14" i="55"/>
  <c r="BE15" i="55"/>
  <c r="BF15" i="55"/>
  <c r="BE16" i="55"/>
  <c r="BF16" i="55"/>
  <c r="BE17" i="55"/>
  <c r="BF17" i="55"/>
  <c r="BE18" i="55"/>
  <c r="BF18" i="55"/>
  <c r="BE19" i="55"/>
  <c r="BF19" i="55"/>
  <c r="BE20" i="55"/>
  <c r="BF20" i="55"/>
  <c r="BE21" i="55"/>
  <c r="BF21" i="55"/>
  <c r="BE22" i="55"/>
  <c r="BF22" i="55"/>
  <c r="BE23" i="55"/>
  <c r="BF23" i="55"/>
  <c r="BE24" i="55"/>
  <c r="BF24" i="55"/>
  <c r="BE25" i="55"/>
  <c r="BF25" i="55"/>
  <c r="BE26" i="55"/>
  <c r="BF26" i="55"/>
  <c r="BE27" i="55"/>
  <c r="BF27" i="55"/>
  <c r="BE28" i="55"/>
  <c r="BF28" i="55"/>
  <c r="BE29" i="55"/>
  <c r="BF29" i="55"/>
  <c r="BE30" i="55"/>
  <c r="BF30" i="55"/>
  <c r="BE31" i="55"/>
  <c r="BF31" i="55"/>
  <c r="BE32" i="55"/>
  <c r="BF32" i="55"/>
  <c r="BE33" i="55"/>
  <c r="BF33" i="55"/>
  <c r="BE34" i="55"/>
  <c r="BF34" i="55"/>
  <c r="BE35" i="55"/>
  <c r="BF35" i="55"/>
  <c r="BE36" i="55"/>
  <c r="BF36" i="55"/>
  <c r="BE37" i="55"/>
  <c r="BF37" i="55"/>
  <c r="BE38" i="55"/>
  <c r="BF38" i="55"/>
  <c r="BE39" i="55"/>
  <c r="BF39" i="55"/>
  <c r="BE40" i="55"/>
  <c r="BF40" i="55"/>
  <c r="BE41" i="55"/>
  <c r="BF41" i="55"/>
  <c r="BE42" i="55"/>
  <c r="BF42" i="55"/>
  <c r="BE43" i="55"/>
  <c r="BF43" i="55"/>
  <c r="BE44" i="55"/>
  <c r="BF44" i="55"/>
  <c r="BE45" i="55"/>
  <c r="BF45" i="55"/>
  <c r="BE46" i="55"/>
  <c r="BF46" i="55"/>
  <c r="BE47" i="55"/>
  <c r="BF47" i="55"/>
  <c r="BE48" i="55"/>
  <c r="BF48" i="55"/>
  <c r="BE49" i="55"/>
  <c r="BF49" i="55"/>
  <c r="BE50" i="55"/>
  <c r="BF50" i="55"/>
  <c r="BE51" i="55"/>
  <c r="BF51" i="55"/>
  <c r="BE52" i="55"/>
  <c r="BF52" i="55"/>
  <c r="BE53" i="55"/>
  <c r="BF53" i="55"/>
  <c r="BE54" i="55"/>
  <c r="BF54" i="55"/>
  <c r="BE55" i="55"/>
  <c r="BF55" i="55"/>
  <c r="BE56" i="55"/>
  <c r="BF56" i="55"/>
  <c r="BE57" i="55"/>
  <c r="BF57" i="55"/>
  <c r="BE58" i="55"/>
  <c r="BF58" i="55"/>
  <c r="BE59" i="55"/>
  <c r="BF59" i="55"/>
  <c r="BE60" i="55"/>
  <c r="BF60" i="55"/>
  <c r="BE61" i="55"/>
  <c r="BF61" i="55"/>
  <c r="BE62" i="55"/>
  <c r="BF62" i="55"/>
  <c r="BE63" i="55"/>
  <c r="BF63" i="55"/>
  <c r="BE64" i="55"/>
  <c r="BF64" i="55"/>
  <c r="BE65" i="55"/>
  <c r="BF65" i="55"/>
  <c r="BE66" i="55"/>
  <c r="BF66" i="55"/>
  <c r="BE67" i="55"/>
  <c r="BF67" i="55"/>
  <c r="BE68" i="55"/>
  <c r="BF68" i="55"/>
  <c r="BE69" i="55"/>
  <c r="BF69" i="55"/>
  <c r="BE70" i="55"/>
  <c r="BF70" i="55"/>
  <c r="BE71" i="55"/>
  <c r="BF71" i="55"/>
  <c r="BE72" i="55"/>
  <c r="BF72" i="55"/>
  <c r="BE73" i="55"/>
  <c r="BF73" i="55"/>
  <c r="BE74" i="55"/>
  <c r="BF74" i="55"/>
  <c r="BE75" i="55"/>
  <c r="BF75" i="55"/>
  <c r="BE76" i="55"/>
  <c r="BF76" i="55"/>
  <c r="BE77" i="55"/>
  <c r="BF77" i="55"/>
  <c r="BE78" i="55"/>
  <c r="BF78" i="55"/>
  <c r="BE79" i="55"/>
  <c r="BF79" i="55"/>
  <c r="BE80" i="55"/>
  <c r="BF80" i="55"/>
  <c r="BE81" i="55"/>
  <c r="BF81" i="55"/>
  <c r="BE82" i="55"/>
  <c r="BF82" i="55"/>
  <c r="BE83" i="55"/>
  <c r="BF83" i="55"/>
  <c r="BE84" i="55"/>
  <c r="BF84" i="55"/>
  <c r="BE85" i="55"/>
  <c r="BF85" i="55"/>
  <c r="BE86" i="55"/>
  <c r="BF86" i="55"/>
  <c r="BE87" i="55"/>
  <c r="BF87" i="55"/>
  <c r="BE88" i="55"/>
  <c r="BF88" i="55"/>
  <c r="BE89" i="55"/>
  <c r="BF89" i="55"/>
  <c r="BE90" i="55"/>
  <c r="BF90" i="55"/>
  <c r="BE91" i="55"/>
  <c r="BF91" i="55"/>
  <c r="BE92" i="55"/>
  <c r="BF92" i="55"/>
  <c r="BE93" i="55"/>
  <c r="BF93" i="55"/>
  <c r="BE94" i="55"/>
  <c r="BF94" i="55"/>
  <c r="BE95" i="55"/>
  <c r="BF95" i="55"/>
  <c r="BE96" i="55"/>
  <c r="BF96" i="55"/>
  <c r="BE97" i="55"/>
  <c r="BF97" i="55"/>
  <c r="BE98" i="55"/>
  <c r="BF98" i="55"/>
  <c r="BE99" i="55"/>
  <c r="BF99" i="55"/>
  <c r="BE100" i="55"/>
  <c r="BF100" i="55"/>
  <c r="BE101" i="55"/>
  <c r="BF101" i="55"/>
  <c r="BE102" i="55"/>
  <c r="BF102" i="55"/>
  <c r="BE103" i="55"/>
  <c r="BF103" i="55"/>
  <c r="BE104" i="55"/>
  <c r="BF104" i="55"/>
  <c r="BE105" i="55"/>
  <c r="BF105" i="55"/>
  <c r="BE106" i="55"/>
  <c r="BF106" i="55"/>
  <c r="BE107" i="55"/>
  <c r="BF107" i="55"/>
  <c r="BE108" i="55"/>
  <c r="BF108" i="55"/>
  <c r="BE109" i="55"/>
  <c r="BF109" i="55"/>
  <c r="BE110" i="55"/>
  <c r="BF110" i="55"/>
  <c r="BE111" i="55"/>
  <c r="BF111" i="55"/>
  <c r="BE112" i="55"/>
  <c r="BF112" i="55"/>
  <c r="BE113" i="55"/>
  <c r="BF113" i="55"/>
  <c r="BE114" i="55"/>
  <c r="BF114" i="55"/>
  <c r="BE115" i="55"/>
  <c r="BF115" i="55"/>
  <c r="BE116" i="55"/>
  <c r="BF116" i="55"/>
  <c r="BE117" i="55"/>
  <c r="BF117" i="55"/>
  <c r="BE118" i="55"/>
  <c r="BF118" i="55"/>
  <c r="BE119" i="55"/>
  <c r="BF119" i="55"/>
  <c r="BE120" i="55"/>
  <c r="BF120" i="55"/>
  <c r="BE121" i="55"/>
  <c r="BF121" i="55"/>
  <c r="BE122" i="55"/>
  <c r="BF122" i="55"/>
  <c r="BE123" i="55"/>
  <c r="BF123" i="55"/>
  <c r="BE124" i="55"/>
  <c r="BF124" i="55"/>
  <c r="BE125" i="55"/>
  <c r="BF125" i="55"/>
  <c r="BE126" i="55"/>
  <c r="BF126" i="55"/>
  <c r="BE127" i="55"/>
  <c r="BF127" i="55"/>
  <c r="BE128" i="55"/>
  <c r="BF128" i="55"/>
  <c r="BE129" i="55"/>
  <c r="BF129" i="55"/>
  <c r="BE130" i="55"/>
  <c r="BF130" i="55"/>
  <c r="BE131" i="55"/>
  <c r="BF131" i="55"/>
  <c r="BE132" i="55"/>
  <c r="BF132" i="55"/>
  <c r="BE133" i="55"/>
  <c r="BF133" i="55"/>
  <c r="BE134" i="55"/>
  <c r="BF134" i="55"/>
  <c r="BE135" i="55"/>
  <c r="BF135" i="55"/>
  <c r="BE136" i="55"/>
  <c r="BF136" i="55"/>
  <c r="BE137" i="55"/>
  <c r="BF137" i="55"/>
  <c r="BE138" i="55"/>
  <c r="BF138" i="55"/>
  <c r="BF139" i="55"/>
  <c r="BG4" i="55"/>
  <c r="BH4" i="55"/>
  <c r="BG5" i="55"/>
  <c r="BH5" i="55"/>
  <c r="BG6" i="55"/>
  <c r="BH6" i="55"/>
  <c r="BG7" i="55"/>
  <c r="BH7" i="55"/>
  <c r="BG8" i="55"/>
  <c r="BH8" i="55"/>
  <c r="BG9" i="55"/>
  <c r="BH9" i="55"/>
  <c r="BG10" i="55"/>
  <c r="BH10" i="55"/>
  <c r="BG11" i="55"/>
  <c r="BH11" i="55"/>
  <c r="BG12" i="55"/>
  <c r="BH12" i="55"/>
  <c r="BG13" i="55"/>
  <c r="BH13" i="55"/>
  <c r="BG14" i="55"/>
  <c r="BH14" i="55"/>
  <c r="BG15" i="55"/>
  <c r="BH15" i="55"/>
  <c r="BG16" i="55"/>
  <c r="BH16" i="55"/>
  <c r="BG17" i="55"/>
  <c r="BH17" i="55"/>
  <c r="BG18" i="55"/>
  <c r="BH18" i="55"/>
  <c r="BG19" i="55"/>
  <c r="BH19" i="55"/>
  <c r="BG20" i="55"/>
  <c r="BH20" i="55"/>
  <c r="BG21" i="55"/>
  <c r="BH21" i="55"/>
  <c r="BG22" i="55"/>
  <c r="BH22" i="55"/>
  <c r="BG23" i="55"/>
  <c r="BH23" i="55"/>
  <c r="BG24" i="55"/>
  <c r="BH24" i="55"/>
  <c r="BG25" i="55"/>
  <c r="BH25" i="55"/>
  <c r="BG26" i="55"/>
  <c r="BH26" i="55"/>
  <c r="BG27" i="55"/>
  <c r="BH27" i="55"/>
  <c r="BG28" i="55"/>
  <c r="BH28" i="55"/>
  <c r="BG29" i="55"/>
  <c r="BH29" i="55"/>
  <c r="BG30" i="55"/>
  <c r="BH30" i="55"/>
  <c r="BG31" i="55"/>
  <c r="BH31" i="55"/>
  <c r="BG32" i="55"/>
  <c r="BH32" i="55"/>
  <c r="BG33" i="55"/>
  <c r="BH33" i="55"/>
  <c r="BG34" i="55"/>
  <c r="BH34" i="55"/>
  <c r="BG35" i="55"/>
  <c r="BH35" i="55"/>
  <c r="BG36" i="55"/>
  <c r="BH36" i="55"/>
  <c r="BG37" i="55"/>
  <c r="BH37" i="55"/>
  <c r="BG38" i="55"/>
  <c r="BH38" i="55"/>
  <c r="BG39" i="55"/>
  <c r="BH39" i="55"/>
  <c r="BG40" i="55"/>
  <c r="BH40" i="55"/>
  <c r="BG41" i="55"/>
  <c r="BH41" i="55"/>
  <c r="BG42" i="55"/>
  <c r="BH42" i="55"/>
  <c r="BG43" i="55"/>
  <c r="BH43" i="55"/>
  <c r="BG44" i="55"/>
  <c r="BH44" i="55"/>
  <c r="BG45" i="55"/>
  <c r="BH45" i="55"/>
  <c r="BG46" i="55"/>
  <c r="BH46" i="55"/>
  <c r="BG47" i="55"/>
  <c r="BH47" i="55"/>
  <c r="BG48" i="55"/>
  <c r="BH48" i="55"/>
  <c r="BG49" i="55"/>
  <c r="BH49" i="55"/>
  <c r="BG50" i="55"/>
  <c r="BH50" i="55"/>
  <c r="BG51" i="55"/>
  <c r="BH51" i="55"/>
  <c r="BG52" i="55"/>
  <c r="BH52" i="55"/>
  <c r="BG53" i="55"/>
  <c r="BH53" i="55"/>
  <c r="BG54" i="55"/>
  <c r="BH54" i="55"/>
  <c r="BG55" i="55"/>
  <c r="BH55" i="55"/>
  <c r="BG56" i="55"/>
  <c r="BH56" i="55"/>
  <c r="BG57" i="55"/>
  <c r="BH57" i="55"/>
  <c r="BG58" i="55"/>
  <c r="BH58" i="55"/>
  <c r="BG59" i="55"/>
  <c r="BH59" i="55"/>
  <c r="BG60" i="55"/>
  <c r="BH60" i="55"/>
  <c r="BG61" i="55"/>
  <c r="BH61" i="55"/>
  <c r="BG62" i="55"/>
  <c r="BH62" i="55"/>
  <c r="BG63" i="55"/>
  <c r="BH63" i="55"/>
  <c r="BG64" i="55"/>
  <c r="BH64" i="55"/>
  <c r="BG65" i="55"/>
  <c r="BH65" i="55"/>
  <c r="BG66" i="55"/>
  <c r="BH66" i="55"/>
  <c r="BG67" i="55"/>
  <c r="BH67" i="55"/>
  <c r="BG68" i="55"/>
  <c r="BH68" i="55"/>
  <c r="BG69" i="55"/>
  <c r="BH69" i="55"/>
  <c r="BG70" i="55"/>
  <c r="BH70" i="55"/>
  <c r="BG71" i="55"/>
  <c r="BH71" i="55"/>
  <c r="BG72" i="55"/>
  <c r="BH72" i="55"/>
  <c r="BG73" i="55"/>
  <c r="BH73" i="55"/>
  <c r="BG74" i="55"/>
  <c r="BH74" i="55"/>
  <c r="BG75" i="55"/>
  <c r="BH75" i="55"/>
  <c r="BG76" i="55"/>
  <c r="BH76" i="55"/>
  <c r="BG77" i="55"/>
  <c r="BH77" i="55"/>
  <c r="BG78" i="55"/>
  <c r="BH78" i="55"/>
  <c r="BG79" i="55"/>
  <c r="BH79" i="55"/>
  <c r="BG80" i="55"/>
  <c r="BH80" i="55"/>
  <c r="BG81" i="55"/>
  <c r="BH81" i="55"/>
  <c r="BG82" i="55"/>
  <c r="BH82" i="55"/>
  <c r="BG83" i="55"/>
  <c r="BH83" i="55"/>
  <c r="BG84" i="55"/>
  <c r="BH84" i="55"/>
  <c r="BG85" i="55"/>
  <c r="BH85" i="55"/>
  <c r="BG86" i="55"/>
  <c r="BH86" i="55"/>
  <c r="BG87" i="55"/>
  <c r="BH87" i="55"/>
  <c r="BG88" i="55"/>
  <c r="BH88" i="55"/>
  <c r="BG89" i="55"/>
  <c r="BH89" i="55"/>
  <c r="BG90" i="55"/>
  <c r="BH90" i="55"/>
  <c r="BG91" i="55"/>
  <c r="BH91" i="55"/>
  <c r="BG92" i="55"/>
  <c r="BH92" i="55"/>
  <c r="BG93" i="55"/>
  <c r="BH93" i="55"/>
  <c r="BG94" i="55"/>
  <c r="BH94" i="55"/>
  <c r="BG95" i="55"/>
  <c r="BH95" i="55"/>
  <c r="BG96" i="55"/>
  <c r="BH96" i="55"/>
  <c r="BG97" i="55"/>
  <c r="BH97" i="55"/>
  <c r="BG98" i="55"/>
  <c r="BH98" i="55"/>
  <c r="BG99" i="55"/>
  <c r="BH99" i="55"/>
  <c r="BG100" i="55"/>
  <c r="BH100" i="55"/>
  <c r="BG101" i="55"/>
  <c r="BH101" i="55"/>
  <c r="BG102" i="55"/>
  <c r="BH102" i="55"/>
  <c r="BG103" i="55"/>
  <c r="BH103" i="55"/>
  <c r="BG104" i="55"/>
  <c r="BH104" i="55"/>
  <c r="BG105" i="55"/>
  <c r="BH105" i="55"/>
  <c r="BG106" i="55"/>
  <c r="BH106" i="55"/>
  <c r="BG107" i="55"/>
  <c r="BH107" i="55"/>
  <c r="BG108" i="55"/>
  <c r="BH108" i="55"/>
  <c r="BG109" i="55"/>
  <c r="BH109" i="55"/>
  <c r="BG110" i="55"/>
  <c r="BH110" i="55"/>
  <c r="BG111" i="55"/>
  <c r="BH111" i="55"/>
  <c r="BG112" i="55"/>
  <c r="BH112" i="55"/>
  <c r="BG113" i="55"/>
  <c r="BH113" i="55"/>
  <c r="BG114" i="55"/>
  <c r="BH114" i="55"/>
  <c r="BG115" i="55"/>
  <c r="BH115" i="55"/>
  <c r="BG116" i="55"/>
  <c r="BH116" i="55"/>
  <c r="BG117" i="55"/>
  <c r="BH117" i="55"/>
  <c r="BG118" i="55"/>
  <c r="BH118" i="55"/>
  <c r="BG119" i="55"/>
  <c r="BH119" i="55"/>
  <c r="BG120" i="55"/>
  <c r="BH120" i="55"/>
  <c r="BG121" i="55"/>
  <c r="BH121" i="55"/>
  <c r="BG122" i="55"/>
  <c r="BH122" i="55"/>
  <c r="BG123" i="55"/>
  <c r="BH123" i="55"/>
  <c r="BG124" i="55"/>
  <c r="BH124" i="55"/>
  <c r="BG125" i="55"/>
  <c r="BH125" i="55"/>
  <c r="BG126" i="55"/>
  <c r="BH126" i="55"/>
  <c r="BG127" i="55"/>
  <c r="BH127" i="55"/>
  <c r="BG128" i="55"/>
  <c r="BH128" i="55"/>
  <c r="BG129" i="55"/>
  <c r="BH129" i="55"/>
  <c r="BG130" i="55"/>
  <c r="BH130" i="55"/>
  <c r="BG131" i="55"/>
  <c r="BH131" i="55"/>
  <c r="BG132" i="55"/>
  <c r="BH132" i="55"/>
  <c r="BG133" i="55"/>
  <c r="BH133" i="55"/>
  <c r="BG134" i="55"/>
  <c r="BH134" i="55"/>
  <c r="BG135" i="55"/>
  <c r="BH135" i="55"/>
  <c r="BG136" i="55"/>
  <c r="BH136" i="55"/>
  <c r="BG137" i="55"/>
  <c r="BH137" i="55"/>
  <c r="BG138" i="55"/>
  <c r="BH138" i="55"/>
  <c r="BH139" i="55"/>
  <c r="BI4" i="55"/>
  <c r="BJ4" i="55"/>
  <c r="BI5" i="55"/>
  <c r="BJ5" i="55"/>
  <c r="BI6" i="55"/>
  <c r="BJ6" i="55"/>
  <c r="BI7" i="55"/>
  <c r="BJ7" i="55"/>
  <c r="BI8" i="55"/>
  <c r="BJ8" i="55"/>
  <c r="BI9" i="55"/>
  <c r="BJ9" i="55"/>
  <c r="BI10" i="55"/>
  <c r="BJ10" i="55"/>
  <c r="BI11" i="55"/>
  <c r="BJ11" i="55"/>
  <c r="BI12" i="55"/>
  <c r="BJ12" i="55"/>
  <c r="BI13" i="55"/>
  <c r="BJ13" i="55"/>
  <c r="BI14" i="55"/>
  <c r="BJ14" i="55"/>
  <c r="BI15" i="55"/>
  <c r="BJ15" i="55"/>
  <c r="BI16" i="55"/>
  <c r="BJ16" i="55"/>
  <c r="BI17" i="55"/>
  <c r="BJ17" i="55"/>
  <c r="BI18" i="55"/>
  <c r="BJ18" i="55"/>
  <c r="BI19" i="55"/>
  <c r="BJ19" i="55"/>
  <c r="BI20" i="55"/>
  <c r="BJ20" i="55"/>
  <c r="BI21" i="55"/>
  <c r="BJ21" i="55"/>
  <c r="BI22" i="55"/>
  <c r="BJ22" i="55"/>
  <c r="BI23" i="55"/>
  <c r="BJ23" i="55"/>
  <c r="BI24" i="55"/>
  <c r="BJ24" i="55"/>
  <c r="BI25" i="55"/>
  <c r="BJ25" i="55"/>
  <c r="BI26" i="55"/>
  <c r="BJ26" i="55"/>
  <c r="BI27" i="55"/>
  <c r="BJ27" i="55"/>
  <c r="BI28" i="55"/>
  <c r="BJ28" i="55"/>
  <c r="BI29" i="55"/>
  <c r="BJ29" i="55"/>
  <c r="BI30" i="55"/>
  <c r="BJ30" i="55"/>
  <c r="BI31" i="55"/>
  <c r="BJ31" i="55"/>
  <c r="BI32" i="55"/>
  <c r="BJ32" i="55"/>
  <c r="BI33" i="55"/>
  <c r="BJ33" i="55"/>
  <c r="BI34" i="55"/>
  <c r="BJ34" i="55"/>
  <c r="BI35" i="55"/>
  <c r="BJ35" i="55"/>
  <c r="BI36" i="55"/>
  <c r="BJ36" i="55"/>
  <c r="BI37" i="55"/>
  <c r="BJ37" i="55"/>
  <c r="BI38" i="55"/>
  <c r="BJ38" i="55"/>
  <c r="BI39" i="55"/>
  <c r="BJ39" i="55"/>
  <c r="BI40" i="55"/>
  <c r="BJ40" i="55"/>
  <c r="BI41" i="55"/>
  <c r="BJ41" i="55"/>
  <c r="BI42" i="55"/>
  <c r="BJ42" i="55"/>
  <c r="BI43" i="55"/>
  <c r="BJ43" i="55"/>
  <c r="BI44" i="55"/>
  <c r="BJ44" i="55"/>
  <c r="BI45" i="55"/>
  <c r="BJ45" i="55"/>
  <c r="BI46" i="55"/>
  <c r="BJ46" i="55"/>
  <c r="BI47" i="55"/>
  <c r="BJ47" i="55"/>
  <c r="BI48" i="55"/>
  <c r="BJ48" i="55"/>
  <c r="BI49" i="55"/>
  <c r="BJ49" i="55"/>
  <c r="BI50" i="55"/>
  <c r="BJ50" i="55"/>
  <c r="BI51" i="55"/>
  <c r="BJ51" i="55"/>
  <c r="BI52" i="55"/>
  <c r="BJ52" i="55"/>
  <c r="BI53" i="55"/>
  <c r="BJ53" i="55"/>
  <c r="BI54" i="55"/>
  <c r="BJ54" i="55"/>
  <c r="BI55" i="55"/>
  <c r="BJ55" i="55"/>
  <c r="BI56" i="55"/>
  <c r="BJ56" i="55"/>
  <c r="BI57" i="55"/>
  <c r="BJ57" i="55"/>
  <c r="BI58" i="55"/>
  <c r="BJ58" i="55"/>
  <c r="BI59" i="55"/>
  <c r="BJ59" i="55"/>
  <c r="BI60" i="55"/>
  <c r="BJ60" i="55"/>
  <c r="BI61" i="55"/>
  <c r="BJ61" i="55"/>
  <c r="BI62" i="55"/>
  <c r="BJ62" i="55"/>
  <c r="BI63" i="55"/>
  <c r="BJ63" i="55"/>
  <c r="BI64" i="55"/>
  <c r="BJ64" i="55"/>
  <c r="BI65" i="55"/>
  <c r="BJ65" i="55"/>
  <c r="BI66" i="55"/>
  <c r="BJ66" i="55"/>
  <c r="BI67" i="55"/>
  <c r="BJ67" i="55"/>
  <c r="BI68" i="55"/>
  <c r="BJ68" i="55"/>
  <c r="BI69" i="55"/>
  <c r="BJ69" i="55"/>
  <c r="BI70" i="55"/>
  <c r="BJ70" i="55"/>
  <c r="BI71" i="55"/>
  <c r="BJ71" i="55"/>
  <c r="BI72" i="55"/>
  <c r="BJ72" i="55"/>
  <c r="BI73" i="55"/>
  <c r="BJ73" i="55"/>
  <c r="BI74" i="55"/>
  <c r="BJ74" i="55"/>
  <c r="BI75" i="55"/>
  <c r="BJ75" i="55"/>
  <c r="BI76" i="55"/>
  <c r="BJ76" i="55"/>
  <c r="BI77" i="55"/>
  <c r="BJ77" i="55"/>
  <c r="BI78" i="55"/>
  <c r="BJ78" i="55"/>
  <c r="BI79" i="55"/>
  <c r="BJ79" i="55"/>
  <c r="BI80" i="55"/>
  <c r="BJ80" i="55"/>
  <c r="BI81" i="55"/>
  <c r="BJ81" i="55"/>
  <c r="BI82" i="55"/>
  <c r="BJ82" i="55"/>
  <c r="BI83" i="55"/>
  <c r="BJ83" i="55"/>
  <c r="BI84" i="55"/>
  <c r="BJ84" i="55"/>
  <c r="BI85" i="55"/>
  <c r="BJ85" i="55"/>
  <c r="BI86" i="55"/>
  <c r="BJ86" i="55"/>
  <c r="BI87" i="55"/>
  <c r="BJ87" i="55"/>
  <c r="BI88" i="55"/>
  <c r="BJ88" i="55"/>
  <c r="BI89" i="55"/>
  <c r="BJ89" i="55"/>
  <c r="BI90" i="55"/>
  <c r="BJ90" i="55"/>
  <c r="BI91" i="55"/>
  <c r="BJ91" i="55"/>
  <c r="BI92" i="55"/>
  <c r="BJ92" i="55"/>
  <c r="BI93" i="55"/>
  <c r="BJ93" i="55"/>
  <c r="BI94" i="55"/>
  <c r="BJ94" i="55"/>
  <c r="BI95" i="55"/>
  <c r="BJ95" i="55"/>
  <c r="BI96" i="55"/>
  <c r="BJ96" i="55"/>
  <c r="BI97" i="55"/>
  <c r="BJ97" i="55"/>
  <c r="BI98" i="55"/>
  <c r="BJ98" i="55"/>
  <c r="BI99" i="55"/>
  <c r="BJ99" i="55"/>
  <c r="BI100" i="55"/>
  <c r="BJ100" i="55"/>
  <c r="BI101" i="55"/>
  <c r="BJ101" i="55"/>
  <c r="BI102" i="55"/>
  <c r="BJ102" i="55"/>
  <c r="BI103" i="55"/>
  <c r="BJ103" i="55"/>
  <c r="BI104" i="55"/>
  <c r="BJ104" i="55"/>
  <c r="BI105" i="55"/>
  <c r="BJ105" i="55"/>
  <c r="BI106" i="55"/>
  <c r="BJ106" i="55"/>
  <c r="BI107" i="55"/>
  <c r="BJ107" i="55"/>
  <c r="BI108" i="55"/>
  <c r="BJ108" i="55"/>
  <c r="BI109" i="55"/>
  <c r="BJ109" i="55"/>
  <c r="BI110" i="55"/>
  <c r="BJ110" i="55"/>
  <c r="BI111" i="55"/>
  <c r="BJ111" i="55"/>
  <c r="BI112" i="55"/>
  <c r="BJ112" i="55"/>
  <c r="BI113" i="55"/>
  <c r="BJ113" i="55"/>
  <c r="BI114" i="55"/>
  <c r="BJ114" i="55"/>
  <c r="BI115" i="55"/>
  <c r="BJ115" i="55"/>
  <c r="BI116" i="55"/>
  <c r="BJ116" i="55"/>
  <c r="BI117" i="55"/>
  <c r="BJ117" i="55"/>
  <c r="BI118" i="55"/>
  <c r="BJ118" i="55"/>
  <c r="BI119" i="55"/>
  <c r="BJ119" i="55"/>
  <c r="BI120" i="55"/>
  <c r="BJ120" i="55"/>
  <c r="BI121" i="55"/>
  <c r="BJ121" i="55"/>
  <c r="BI122" i="55"/>
  <c r="BJ122" i="55"/>
  <c r="BI123" i="55"/>
  <c r="BJ123" i="55"/>
  <c r="BI124" i="55"/>
  <c r="BJ124" i="55"/>
  <c r="BI125" i="55"/>
  <c r="BJ125" i="55"/>
  <c r="BI126" i="55"/>
  <c r="BJ126" i="55"/>
  <c r="BI127" i="55"/>
  <c r="BJ127" i="55"/>
  <c r="BI128" i="55"/>
  <c r="BJ128" i="55"/>
  <c r="BI129" i="55"/>
  <c r="BJ129" i="55"/>
  <c r="BI130" i="55"/>
  <c r="BJ130" i="55"/>
  <c r="BI131" i="55"/>
  <c r="BJ131" i="55"/>
  <c r="BI132" i="55"/>
  <c r="BJ132" i="55"/>
  <c r="BI133" i="55"/>
  <c r="BJ133" i="55"/>
  <c r="BI134" i="55"/>
  <c r="BJ134" i="55"/>
  <c r="BI135" i="55"/>
  <c r="BJ135" i="55"/>
  <c r="BI136" i="55"/>
  <c r="BJ136" i="55"/>
  <c r="BI137" i="55"/>
  <c r="BJ137" i="55"/>
  <c r="BI138" i="55"/>
  <c r="BJ138" i="55"/>
  <c r="BJ139" i="55"/>
  <c r="BK4" i="55"/>
  <c r="BL4" i="55"/>
  <c r="BK5" i="55"/>
  <c r="BL5" i="55"/>
  <c r="BK6" i="55"/>
  <c r="BL6" i="55"/>
  <c r="BK7" i="55"/>
  <c r="BL7" i="55"/>
  <c r="BK8" i="55"/>
  <c r="BL8" i="55"/>
  <c r="BK9" i="55"/>
  <c r="BL9" i="55"/>
  <c r="BK10" i="55"/>
  <c r="BL10" i="55"/>
  <c r="BK11" i="55"/>
  <c r="BL11" i="55"/>
  <c r="BK12" i="55"/>
  <c r="BL12" i="55"/>
  <c r="BK13" i="55"/>
  <c r="BL13" i="55"/>
  <c r="BK14" i="55"/>
  <c r="BL14" i="55"/>
  <c r="BK15" i="55"/>
  <c r="BL15" i="55"/>
  <c r="BK16" i="55"/>
  <c r="BL16" i="55"/>
  <c r="BK17" i="55"/>
  <c r="BL17" i="55"/>
  <c r="BK18" i="55"/>
  <c r="BL18" i="55"/>
  <c r="BK19" i="55"/>
  <c r="BL19" i="55"/>
  <c r="BK20" i="55"/>
  <c r="BL20" i="55"/>
  <c r="BK21" i="55"/>
  <c r="BL21" i="55"/>
  <c r="BK22" i="55"/>
  <c r="BL22" i="55"/>
  <c r="BK23" i="55"/>
  <c r="BL23" i="55"/>
  <c r="BK24" i="55"/>
  <c r="BL24" i="55"/>
  <c r="BK25" i="55"/>
  <c r="BL25" i="55"/>
  <c r="BK26" i="55"/>
  <c r="BL26" i="55"/>
  <c r="BK27" i="55"/>
  <c r="BL27" i="55"/>
  <c r="BK28" i="55"/>
  <c r="BL28" i="55"/>
  <c r="BK29" i="55"/>
  <c r="BL29" i="55"/>
  <c r="BK30" i="55"/>
  <c r="BL30" i="55"/>
  <c r="BK31" i="55"/>
  <c r="BL31" i="55"/>
  <c r="BK32" i="55"/>
  <c r="BL32" i="55"/>
  <c r="BK33" i="55"/>
  <c r="BL33" i="55"/>
  <c r="BK34" i="55"/>
  <c r="BL34" i="55"/>
  <c r="BK35" i="55"/>
  <c r="BL35" i="55"/>
  <c r="BK36" i="55"/>
  <c r="BL36" i="55"/>
  <c r="BK37" i="55"/>
  <c r="BL37" i="55"/>
  <c r="BK38" i="55"/>
  <c r="BL38" i="55"/>
  <c r="BK39" i="55"/>
  <c r="BL39" i="55"/>
  <c r="BK40" i="55"/>
  <c r="BL40" i="55"/>
  <c r="BK41" i="55"/>
  <c r="BL41" i="55"/>
  <c r="BK42" i="55"/>
  <c r="BL42" i="55"/>
  <c r="BK43" i="55"/>
  <c r="BL43" i="55"/>
  <c r="BK44" i="55"/>
  <c r="BL44" i="55"/>
  <c r="BK45" i="55"/>
  <c r="BL45" i="55"/>
  <c r="BK46" i="55"/>
  <c r="BL46" i="55"/>
  <c r="BK47" i="55"/>
  <c r="BL47" i="55"/>
  <c r="BK48" i="55"/>
  <c r="BL48" i="55"/>
  <c r="BK49" i="55"/>
  <c r="BL49" i="55"/>
  <c r="BK50" i="55"/>
  <c r="BL50" i="55"/>
  <c r="BK51" i="55"/>
  <c r="BL51" i="55"/>
  <c r="BK52" i="55"/>
  <c r="BL52" i="55"/>
  <c r="BK53" i="55"/>
  <c r="BL53" i="55"/>
  <c r="BK54" i="55"/>
  <c r="BL54" i="55"/>
  <c r="BK55" i="55"/>
  <c r="BL55" i="55"/>
  <c r="BK56" i="55"/>
  <c r="BL56" i="55"/>
  <c r="BK57" i="55"/>
  <c r="BL57" i="55"/>
  <c r="BK58" i="55"/>
  <c r="BL58" i="55"/>
  <c r="BK59" i="55"/>
  <c r="BL59" i="55"/>
  <c r="BK60" i="55"/>
  <c r="BL60" i="55"/>
  <c r="BK61" i="55"/>
  <c r="BL61" i="55"/>
  <c r="BK62" i="55"/>
  <c r="BL62" i="55"/>
  <c r="BK63" i="55"/>
  <c r="BL63" i="55"/>
  <c r="BK64" i="55"/>
  <c r="BL64" i="55"/>
  <c r="BK65" i="55"/>
  <c r="BL65" i="55"/>
  <c r="BK66" i="55"/>
  <c r="BL66" i="55"/>
  <c r="BK67" i="55"/>
  <c r="BL67" i="55"/>
  <c r="BK68" i="55"/>
  <c r="BL68" i="55"/>
  <c r="BK69" i="55"/>
  <c r="BL69" i="55"/>
  <c r="BK70" i="55"/>
  <c r="BL70" i="55"/>
  <c r="BK71" i="55"/>
  <c r="BL71" i="55"/>
  <c r="BK72" i="55"/>
  <c r="BL72" i="55"/>
  <c r="BK73" i="55"/>
  <c r="BL73" i="55"/>
  <c r="BK74" i="55"/>
  <c r="BL74" i="55"/>
  <c r="BK75" i="55"/>
  <c r="BL75" i="55"/>
  <c r="BK76" i="55"/>
  <c r="BL76" i="55"/>
  <c r="BK77" i="55"/>
  <c r="BL77" i="55"/>
  <c r="BK78" i="55"/>
  <c r="BL78" i="55"/>
  <c r="BK79" i="55"/>
  <c r="BL79" i="55"/>
  <c r="BK80" i="55"/>
  <c r="BL80" i="55"/>
  <c r="BK81" i="55"/>
  <c r="BL81" i="55"/>
  <c r="BK82" i="55"/>
  <c r="BL82" i="55"/>
  <c r="BK83" i="55"/>
  <c r="BL83" i="55"/>
  <c r="BK84" i="55"/>
  <c r="BL84" i="55"/>
  <c r="BK85" i="55"/>
  <c r="BL85" i="55"/>
  <c r="BK86" i="55"/>
  <c r="BL86" i="55"/>
  <c r="BK87" i="55"/>
  <c r="BL87" i="55"/>
  <c r="BK88" i="55"/>
  <c r="BL88" i="55"/>
  <c r="BK89" i="55"/>
  <c r="BL89" i="55"/>
  <c r="BK90" i="55"/>
  <c r="BL90" i="55"/>
  <c r="BK91" i="55"/>
  <c r="BL91" i="55"/>
  <c r="BK92" i="55"/>
  <c r="BL92" i="55"/>
  <c r="BK93" i="55"/>
  <c r="BL93" i="55"/>
  <c r="BK94" i="55"/>
  <c r="BL94" i="55"/>
  <c r="BK95" i="55"/>
  <c r="BL95" i="55"/>
  <c r="BK96" i="55"/>
  <c r="BL96" i="55"/>
  <c r="BK97" i="55"/>
  <c r="BL97" i="55"/>
  <c r="BK98" i="55"/>
  <c r="BL98" i="55"/>
  <c r="BK99" i="55"/>
  <c r="BL99" i="55"/>
  <c r="BK100" i="55"/>
  <c r="BL100" i="55"/>
  <c r="BK101" i="55"/>
  <c r="BL101" i="55"/>
  <c r="BK102" i="55"/>
  <c r="BL102" i="55"/>
  <c r="BK103" i="55"/>
  <c r="BL103" i="55"/>
  <c r="BK104" i="55"/>
  <c r="BL104" i="55"/>
  <c r="BK105" i="55"/>
  <c r="BL105" i="55"/>
  <c r="BK106" i="55"/>
  <c r="BL106" i="55"/>
  <c r="BK107" i="55"/>
  <c r="BL107" i="55"/>
  <c r="BK108" i="55"/>
  <c r="BL108" i="55"/>
  <c r="BK109" i="55"/>
  <c r="BL109" i="55"/>
  <c r="BK110" i="55"/>
  <c r="BL110" i="55"/>
  <c r="BK111" i="55"/>
  <c r="BL111" i="55"/>
  <c r="BK112" i="55"/>
  <c r="BL112" i="55"/>
  <c r="BK113" i="55"/>
  <c r="BL113" i="55"/>
  <c r="BK114" i="55"/>
  <c r="BL114" i="55"/>
  <c r="BK115" i="55"/>
  <c r="BL115" i="55"/>
  <c r="BK116" i="55"/>
  <c r="BL116" i="55"/>
  <c r="BK117" i="55"/>
  <c r="BL117" i="55"/>
  <c r="BK118" i="55"/>
  <c r="BL118" i="55"/>
  <c r="BK119" i="55"/>
  <c r="BL119" i="55"/>
  <c r="BK120" i="55"/>
  <c r="BL120" i="55"/>
  <c r="BK121" i="55"/>
  <c r="BL121" i="55"/>
  <c r="BK122" i="55"/>
  <c r="BL122" i="55"/>
  <c r="BK123" i="55"/>
  <c r="BL123" i="55"/>
  <c r="BK124" i="55"/>
  <c r="BL124" i="55"/>
  <c r="BK125" i="55"/>
  <c r="BL125" i="55"/>
  <c r="BK126" i="55"/>
  <c r="BL126" i="55"/>
  <c r="BK127" i="55"/>
  <c r="BL127" i="55"/>
  <c r="BK128" i="55"/>
  <c r="BL128" i="55"/>
  <c r="BK129" i="55"/>
  <c r="BL129" i="55"/>
  <c r="BK130" i="55"/>
  <c r="BL130" i="55"/>
  <c r="BK131" i="55"/>
  <c r="BL131" i="55"/>
  <c r="BK132" i="55"/>
  <c r="BL132" i="55"/>
  <c r="BK133" i="55"/>
  <c r="BL133" i="55"/>
  <c r="BK134" i="55"/>
  <c r="BL134" i="55"/>
  <c r="BK135" i="55"/>
  <c r="BL135" i="55"/>
  <c r="BK136" i="55"/>
  <c r="BL136" i="55"/>
  <c r="BK137" i="55"/>
  <c r="BL137" i="55"/>
  <c r="BK138" i="55"/>
  <c r="BL138" i="55"/>
  <c r="BL139" i="55"/>
  <c r="BM4" i="55"/>
  <c r="BN4" i="55"/>
  <c r="BM5" i="55"/>
  <c r="BN5" i="55"/>
  <c r="BM6" i="55"/>
  <c r="BN6" i="55"/>
  <c r="BM7" i="55"/>
  <c r="BN7" i="55"/>
  <c r="BM8" i="55"/>
  <c r="BN8" i="55"/>
  <c r="BM9" i="55"/>
  <c r="BN9" i="55"/>
  <c r="BM10" i="55"/>
  <c r="BN10" i="55"/>
  <c r="BM11" i="55"/>
  <c r="BN11" i="55"/>
  <c r="BM12" i="55"/>
  <c r="BN12" i="55"/>
  <c r="BM13" i="55"/>
  <c r="BN13" i="55"/>
  <c r="BM14" i="55"/>
  <c r="BN14" i="55"/>
  <c r="BM15" i="55"/>
  <c r="BN15" i="55"/>
  <c r="BM16" i="55"/>
  <c r="BN16" i="55"/>
  <c r="BM17" i="55"/>
  <c r="BN17" i="55"/>
  <c r="BM18" i="55"/>
  <c r="BN18" i="55"/>
  <c r="BM19" i="55"/>
  <c r="BN19" i="55"/>
  <c r="BM20" i="55"/>
  <c r="BN20" i="55"/>
  <c r="BM21" i="55"/>
  <c r="BN21" i="55"/>
  <c r="BM22" i="55"/>
  <c r="BN22" i="55"/>
  <c r="BM23" i="55"/>
  <c r="BN23" i="55"/>
  <c r="BM24" i="55"/>
  <c r="BN24" i="55"/>
  <c r="BM25" i="55"/>
  <c r="BN25" i="55"/>
  <c r="BM26" i="55"/>
  <c r="BN26" i="55"/>
  <c r="BM27" i="55"/>
  <c r="BN27" i="55"/>
  <c r="BM28" i="55"/>
  <c r="BN28" i="55"/>
  <c r="BM29" i="55"/>
  <c r="BN29" i="55"/>
  <c r="BM30" i="55"/>
  <c r="BN30" i="55"/>
  <c r="BM31" i="55"/>
  <c r="BN31" i="55"/>
  <c r="BM32" i="55"/>
  <c r="BN32" i="55"/>
  <c r="BM33" i="55"/>
  <c r="BN33" i="55"/>
  <c r="BM34" i="55"/>
  <c r="BN34" i="55"/>
  <c r="BM35" i="55"/>
  <c r="BN35" i="55"/>
  <c r="BM36" i="55"/>
  <c r="BN36" i="55"/>
  <c r="BM37" i="55"/>
  <c r="BN37" i="55"/>
  <c r="BM38" i="55"/>
  <c r="BN38" i="55"/>
  <c r="BM39" i="55"/>
  <c r="BN39" i="55"/>
  <c r="BM40" i="55"/>
  <c r="BN40" i="55"/>
  <c r="BM41" i="55"/>
  <c r="BN41" i="55"/>
  <c r="BM42" i="55"/>
  <c r="BN42" i="55"/>
  <c r="BM43" i="55"/>
  <c r="BN43" i="55"/>
  <c r="BM44" i="55"/>
  <c r="BN44" i="55"/>
  <c r="BM45" i="55"/>
  <c r="BN45" i="55"/>
  <c r="BM46" i="55"/>
  <c r="BN46" i="55"/>
  <c r="BM47" i="55"/>
  <c r="BN47" i="55"/>
  <c r="BM48" i="55"/>
  <c r="BN48" i="55"/>
  <c r="BM49" i="55"/>
  <c r="BN49" i="55"/>
  <c r="BM50" i="55"/>
  <c r="BN50" i="55"/>
  <c r="BM51" i="55"/>
  <c r="BN51" i="55"/>
  <c r="BM52" i="55"/>
  <c r="BN52" i="55"/>
  <c r="BM53" i="55"/>
  <c r="BN53" i="55"/>
  <c r="BM54" i="55"/>
  <c r="BN54" i="55"/>
  <c r="BM55" i="55"/>
  <c r="BN55" i="55"/>
  <c r="BM56" i="55"/>
  <c r="BN56" i="55"/>
  <c r="BM57" i="55"/>
  <c r="BN57" i="55"/>
  <c r="BM58" i="55"/>
  <c r="BN58" i="55"/>
  <c r="BM59" i="55"/>
  <c r="BN59" i="55"/>
  <c r="BM60" i="55"/>
  <c r="BN60" i="55"/>
  <c r="BM61" i="55"/>
  <c r="BN61" i="55"/>
  <c r="BM62" i="55"/>
  <c r="BN62" i="55"/>
  <c r="BM63" i="55"/>
  <c r="BN63" i="55"/>
  <c r="BM64" i="55"/>
  <c r="BN64" i="55"/>
  <c r="BM65" i="55"/>
  <c r="BN65" i="55"/>
  <c r="BM66" i="55"/>
  <c r="BN66" i="55"/>
  <c r="BM67" i="55"/>
  <c r="BN67" i="55"/>
  <c r="BM68" i="55"/>
  <c r="BN68" i="55"/>
  <c r="BM69" i="55"/>
  <c r="BN69" i="55"/>
  <c r="BM70" i="55"/>
  <c r="BN70" i="55"/>
  <c r="BM71" i="55"/>
  <c r="BN71" i="55"/>
  <c r="BM72" i="55"/>
  <c r="BN72" i="55"/>
  <c r="BM73" i="55"/>
  <c r="BN73" i="55"/>
  <c r="BM74" i="55"/>
  <c r="BN74" i="55"/>
  <c r="BM75" i="55"/>
  <c r="BN75" i="55"/>
  <c r="BM76" i="55"/>
  <c r="BN76" i="55"/>
  <c r="BM77" i="55"/>
  <c r="BN77" i="55"/>
  <c r="BM78" i="55"/>
  <c r="BN78" i="55"/>
  <c r="BM79" i="55"/>
  <c r="BN79" i="55"/>
  <c r="BM80" i="55"/>
  <c r="BN80" i="55"/>
  <c r="BM81" i="55"/>
  <c r="BN81" i="55"/>
  <c r="BM82" i="55"/>
  <c r="BN82" i="55"/>
  <c r="BM83" i="55"/>
  <c r="BN83" i="55"/>
  <c r="BM84" i="55"/>
  <c r="BN84" i="55"/>
  <c r="BM85" i="55"/>
  <c r="BN85" i="55"/>
  <c r="BM86" i="55"/>
  <c r="BN86" i="55"/>
  <c r="BM87" i="55"/>
  <c r="BN87" i="55"/>
  <c r="BM88" i="55"/>
  <c r="BN88" i="55"/>
  <c r="BM89" i="55"/>
  <c r="BN89" i="55"/>
  <c r="BM90" i="55"/>
  <c r="BN90" i="55"/>
  <c r="BM91" i="55"/>
  <c r="BN91" i="55"/>
  <c r="BM92" i="55"/>
  <c r="BN92" i="55"/>
  <c r="BM93" i="55"/>
  <c r="BN93" i="55"/>
  <c r="BM94" i="55"/>
  <c r="BN94" i="55"/>
  <c r="BM95" i="55"/>
  <c r="BN95" i="55"/>
  <c r="BM96" i="55"/>
  <c r="BN96" i="55"/>
  <c r="BM97" i="55"/>
  <c r="BN97" i="55"/>
  <c r="BM98" i="55"/>
  <c r="BN98" i="55"/>
  <c r="BM99" i="55"/>
  <c r="BN99" i="55"/>
  <c r="BM100" i="55"/>
  <c r="BN100" i="55"/>
  <c r="BM101" i="55"/>
  <c r="BN101" i="55"/>
  <c r="BM102" i="55"/>
  <c r="BN102" i="55"/>
  <c r="BM103" i="55"/>
  <c r="BN103" i="55"/>
  <c r="BM104" i="55"/>
  <c r="BN104" i="55"/>
  <c r="BM105" i="55"/>
  <c r="BN105" i="55"/>
  <c r="BM106" i="55"/>
  <c r="BN106" i="55"/>
  <c r="BM107" i="55"/>
  <c r="BN107" i="55"/>
  <c r="BM108" i="55"/>
  <c r="BN108" i="55"/>
  <c r="BM109" i="55"/>
  <c r="BN109" i="55"/>
  <c r="BM110" i="55"/>
  <c r="BN110" i="55"/>
  <c r="BM111" i="55"/>
  <c r="BN111" i="55"/>
  <c r="BM112" i="55"/>
  <c r="BN112" i="55"/>
  <c r="BM113" i="55"/>
  <c r="BN113" i="55"/>
  <c r="BM114" i="55"/>
  <c r="BN114" i="55"/>
  <c r="BM115" i="55"/>
  <c r="BN115" i="55"/>
  <c r="BM116" i="55"/>
  <c r="BN116" i="55"/>
  <c r="BM117" i="55"/>
  <c r="BN117" i="55"/>
  <c r="BM118" i="55"/>
  <c r="BN118" i="55"/>
  <c r="BM119" i="55"/>
  <c r="BN119" i="55"/>
  <c r="BM120" i="55"/>
  <c r="BN120" i="55"/>
  <c r="BM121" i="55"/>
  <c r="BN121" i="55"/>
  <c r="BM122" i="55"/>
  <c r="BN122" i="55"/>
  <c r="BM123" i="55"/>
  <c r="BN123" i="55"/>
  <c r="BM124" i="55"/>
  <c r="BN124" i="55"/>
  <c r="BM125" i="55"/>
  <c r="BN125" i="55"/>
  <c r="BM126" i="55"/>
  <c r="BN126" i="55"/>
  <c r="BM127" i="55"/>
  <c r="BN127" i="55"/>
  <c r="BM128" i="55"/>
  <c r="BN128" i="55"/>
  <c r="BM129" i="55"/>
  <c r="BN129" i="55"/>
  <c r="BM130" i="55"/>
  <c r="BN130" i="55"/>
  <c r="BM131" i="55"/>
  <c r="BN131" i="55"/>
  <c r="BM132" i="55"/>
  <c r="BN132" i="55"/>
  <c r="BM133" i="55"/>
  <c r="BN133" i="55"/>
  <c r="BM134" i="55"/>
  <c r="BN134" i="55"/>
  <c r="BM135" i="55"/>
  <c r="BN135" i="55"/>
  <c r="BM136" i="55"/>
  <c r="BN136" i="55"/>
  <c r="BM137" i="55"/>
  <c r="BN137" i="55"/>
  <c r="BM138" i="55"/>
  <c r="BN138" i="55"/>
  <c r="BN139" i="55"/>
  <c r="BO4" i="55"/>
  <c r="BP4" i="55"/>
  <c r="BO5" i="55"/>
  <c r="BP5" i="55"/>
  <c r="BO6" i="55"/>
  <c r="BP6" i="55"/>
  <c r="BO7" i="55"/>
  <c r="BP7" i="55"/>
  <c r="BO8" i="55"/>
  <c r="BP8" i="55"/>
  <c r="BO9" i="55"/>
  <c r="BP9" i="55"/>
  <c r="BO10" i="55"/>
  <c r="BP10" i="55"/>
  <c r="BO11" i="55"/>
  <c r="BP11" i="55"/>
  <c r="BO12" i="55"/>
  <c r="BP12" i="55"/>
  <c r="BO13" i="55"/>
  <c r="BP13" i="55"/>
  <c r="BO14" i="55"/>
  <c r="BP14" i="55"/>
  <c r="BO15" i="55"/>
  <c r="BP15" i="55"/>
  <c r="BO16" i="55"/>
  <c r="BP16" i="55"/>
  <c r="BO17" i="55"/>
  <c r="BP17" i="55"/>
  <c r="BO18" i="55"/>
  <c r="BP18" i="55"/>
  <c r="BO19" i="55"/>
  <c r="BP19" i="55"/>
  <c r="BO20" i="55"/>
  <c r="BP20" i="55"/>
  <c r="BO21" i="55"/>
  <c r="BP21" i="55"/>
  <c r="BO22" i="55"/>
  <c r="BP22" i="55"/>
  <c r="BO23" i="55"/>
  <c r="BP23" i="55"/>
  <c r="BO24" i="55"/>
  <c r="BP24" i="55"/>
  <c r="BO25" i="55"/>
  <c r="BP25" i="55"/>
  <c r="BO26" i="55"/>
  <c r="BP26" i="55"/>
  <c r="BO27" i="55"/>
  <c r="BP27" i="55"/>
  <c r="BO28" i="55"/>
  <c r="BP28" i="55"/>
  <c r="BO29" i="55"/>
  <c r="BP29" i="55"/>
  <c r="BO30" i="55"/>
  <c r="BP30" i="55"/>
  <c r="BO31" i="55"/>
  <c r="BP31" i="55"/>
  <c r="BO32" i="55"/>
  <c r="BP32" i="55"/>
  <c r="BO33" i="55"/>
  <c r="BP33" i="55"/>
  <c r="BO34" i="55"/>
  <c r="BP34" i="55"/>
  <c r="BO35" i="55"/>
  <c r="BP35" i="55"/>
  <c r="BO36" i="55"/>
  <c r="BP36" i="55"/>
  <c r="BO37" i="55"/>
  <c r="BP37" i="55"/>
  <c r="BO38" i="55"/>
  <c r="BP38" i="55"/>
  <c r="BO39" i="55"/>
  <c r="BP39" i="55"/>
  <c r="BO40" i="55"/>
  <c r="BP40" i="55"/>
  <c r="BO41" i="55"/>
  <c r="BP41" i="55"/>
  <c r="BO42" i="55"/>
  <c r="BP42" i="55"/>
  <c r="BO43" i="55"/>
  <c r="BP43" i="55"/>
  <c r="BO44" i="55"/>
  <c r="BP44" i="55"/>
  <c r="BO45" i="55"/>
  <c r="BP45" i="55"/>
  <c r="BO46" i="55"/>
  <c r="BP46" i="55"/>
  <c r="BO47" i="55"/>
  <c r="BP47" i="55"/>
  <c r="BO48" i="55"/>
  <c r="BP48" i="55"/>
  <c r="BO49" i="55"/>
  <c r="BP49" i="55"/>
  <c r="BO50" i="55"/>
  <c r="BP50" i="55"/>
  <c r="BO51" i="55"/>
  <c r="BP51" i="55"/>
  <c r="BO52" i="55"/>
  <c r="BP52" i="55"/>
  <c r="BO53" i="55"/>
  <c r="BP53" i="55"/>
  <c r="BO54" i="55"/>
  <c r="BP54" i="55"/>
  <c r="BO55" i="55"/>
  <c r="BP55" i="55"/>
  <c r="BO56" i="55"/>
  <c r="BP56" i="55"/>
  <c r="BO57" i="55"/>
  <c r="BP57" i="55"/>
  <c r="BO58" i="55"/>
  <c r="BP58" i="55"/>
  <c r="BO59" i="55"/>
  <c r="BP59" i="55"/>
  <c r="BO60" i="55"/>
  <c r="BP60" i="55"/>
  <c r="BO61" i="55"/>
  <c r="BP61" i="55"/>
  <c r="BO62" i="55"/>
  <c r="BP62" i="55"/>
  <c r="BO63" i="55"/>
  <c r="BP63" i="55"/>
  <c r="BO64" i="55"/>
  <c r="BP64" i="55"/>
  <c r="BO65" i="55"/>
  <c r="BP65" i="55"/>
  <c r="BO66" i="55"/>
  <c r="BP66" i="55"/>
  <c r="BO67" i="55"/>
  <c r="BP67" i="55"/>
  <c r="BO68" i="55"/>
  <c r="BP68" i="55"/>
  <c r="BO69" i="55"/>
  <c r="BP69" i="55"/>
  <c r="BO70" i="55"/>
  <c r="BP70" i="55"/>
  <c r="BO71" i="55"/>
  <c r="BP71" i="55"/>
  <c r="BO72" i="55"/>
  <c r="BP72" i="55"/>
  <c r="BO73" i="55"/>
  <c r="BP73" i="55"/>
  <c r="BO74" i="55"/>
  <c r="BP74" i="55"/>
  <c r="BO75" i="55"/>
  <c r="BP75" i="55"/>
  <c r="BO76" i="55"/>
  <c r="BP76" i="55"/>
  <c r="BO77" i="55"/>
  <c r="BP77" i="55"/>
  <c r="BO78" i="55"/>
  <c r="BP78" i="55"/>
  <c r="BO79" i="55"/>
  <c r="BP79" i="55"/>
  <c r="BO80" i="55"/>
  <c r="BP80" i="55"/>
  <c r="BO81" i="55"/>
  <c r="BP81" i="55"/>
  <c r="BO82" i="55"/>
  <c r="BP82" i="55"/>
  <c r="BO83" i="55"/>
  <c r="BP83" i="55"/>
  <c r="BO84" i="55"/>
  <c r="BP84" i="55"/>
  <c r="BO85" i="55"/>
  <c r="BP85" i="55"/>
  <c r="BO86" i="55"/>
  <c r="BP86" i="55"/>
  <c r="BO87" i="55"/>
  <c r="BP87" i="55"/>
  <c r="BO88" i="55"/>
  <c r="BP88" i="55"/>
  <c r="BO89" i="55"/>
  <c r="BP89" i="55"/>
  <c r="BO90" i="55"/>
  <c r="BP90" i="55"/>
  <c r="BO91" i="55"/>
  <c r="BP91" i="55"/>
  <c r="BO92" i="55"/>
  <c r="BP92" i="55"/>
  <c r="BO93" i="55"/>
  <c r="BP93" i="55"/>
  <c r="BO94" i="55"/>
  <c r="BP94" i="55"/>
  <c r="BO95" i="55"/>
  <c r="BP95" i="55"/>
  <c r="BO96" i="55"/>
  <c r="BP96" i="55"/>
  <c r="BO97" i="55"/>
  <c r="BP97" i="55"/>
  <c r="BO98" i="55"/>
  <c r="BP98" i="55"/>
  <c r="BO99" i="55"/>
  <c r="BP99" i="55"/>
  <c r="BO100" i="55"/>
  <c r="BP100" i="55"/>
  <c r="BO101" i="55"/>
  <c r="BP101" i="55"/>
  <c r="BO102" i="55"/>
  <c r="BP102" i="55"/>
  <c r="BO103" i="55"/>
  <c r="BP103" i="55"/>
  <c r="BO104" i="55"/>
  <c r="BP104" i="55"/>
  <c r="BO105" i="55"/>
  <c r="BP105" i="55"/>
  <c r="BO106" i="55"/>
  <c r="BP106" i="55"/>
  <c r="BO107" i="55"/>
  <c r="BP107" i="55"/>
  <c r="BO108" i="55"/>
  <c r="BP108" i="55"/>
  <c r="BO109" i="55"/>
  <c r="BP109" i="55"/>
  <c r="BO110" i="55"/>
  <c r="BP110" i="55"/>
  <c r="BO111" i="55"/>
  <c r="BP111" i="55"/>
  <c r="BO112" i="55"/>
  <c r="BP112" i="55"/>
  <c r="BO113" i="55"/>
  <c r="BP113" i="55"/>
  <c r="BO114" i="55"/>
  <c r="BP114" i="55"/>
  <c r="BO115" i="55"/>
  <c r="BP115" i="55"/>
  <c r="BO116" i="55"/>
  <c r="BP116" i="55"/>
  <c r="BO117" i="55"/>
  <c r="BP117" i="55"/>
  <c r="BO118" i="55"/>
  <c r="BP118" i="55"/>
  <c r="BO119" i="55"/>
  <c r="BP119" i="55"/>
  <c r="BO120" i="55"/>
  <c r="BP120" i="55"/>
  <c r="BO121" i="55"/>
  <c r="BP121" i="55"/>
  <c r="BO122" i="55"/>
  <c r="BP122" i="55"/>
  <c r="BO123" i="55"/>
  <c r="BP123" i="55"/>
  <c r="BO124" i="55"/>
  <c r="BP124" i="55"/>
  <c r="BO125" i="55"/>
  <c r="BP125" i="55"/>
  <c r="BO126" i="55"/>
  <c r="BP126" i="55"/>
  <c r="BO127" i="55"/>
  <c r="BP127" i="55"/>
  <c r="BO128" i="55"/>
  <c r="BP128" i="55"/>
  <c r="BO129" i="55"/>
  <c r="BP129" i="55"/>
  <c r="BO130" i="55"/>
  <c r="BP130" i="55"/>
  <c r="BO131" i="55"/>
  <c r="BP131" i="55"/>
  <c r="BO132" i="55"/>
  <c r="BP132" i="55"/>
  <c r="BO133" i="55"/>
  <c r="BP133" i="55"/>
  <c r="BO134" i="55"/>
  <c r="BP134" i="55"/>
  <c r="BO135" i="55"/>
  <c r="BP135" i="55"/>
  <c r="BO136" i="55"/>
  <c r="BP136" i="55"/>
  <c r="BO137" i="55"/>
  <c r="BP137" i="55"/>
  <c r="BO138" i="55"/>
  <c r="BP138" i="55"/>
  <c r="BP139" i="55"/>
  <c r="AN141" i="55"/>
  <c r="AN142" i="55"/>
  <c r="AB89" i="55"/>
  <c r="AD89" i="55"/>
  <c r="AF89" i="55"/>
  <c r="AH89" i="55"/>
  <c r="X89" i="55"/>
  <c r="AB90" i="55"/>
  <c r="AD90" i="55"/>
  <c r="AF90" i="55"/>
  <c r="AH90" i="55"/>
  <c r="X90" i="55"/>
  <c r="AB91" i="55"/>
  <c r="AD91" i="55"/>
  <c r="AF91" i="55"/>
  <c r="AH91" i="55"/>
  <c r="X91" i="55"/>
  <c r="AB92" i="55"/>
  <c r="AD92" i="55"/>
  <c r="AF92" i="55"/>
  <c r="AH92" i="55"/>
  <c r="X92" i="55"/>
  <c r="AB93" i="55"/>
  <c r="AD93" i="55"/>
  <c r="AF93" i="55"/>
  <c r="AH93" i="55"/>
  <c r="X93" i="55"/>
  <c r="AB94" i="55"/>
  <c r="AD94" i="55"/>
  <c r="AF94" i="55"/>
  <c r="AH94" i="55"/>
  <c r="X94" i="55"/>
  <c r="AB95" i="55"/>
  <c r="AD95" i="55"/>
  <c r="AF95" i="55"/>
  <c r="AH95" i="55"/>
  <c r="X95" i="55"/>
  <c r="AB96" i="55"/>
  <c r="AD96" i="55"/>
  <c r="AF96" i="55"/>
  <c r="AH96" i="55"/>
  <c r="X96" i="55"/>
  <c r="AB97" i="55"/>
  <c r="AD97" i="55"/>
  <c r="AF97" i="55"/>
  <c r="AH97" i="55"/>
  <c r="X97" i="55"/>
  <c r="AB98" i="55"/>
  <c r="AD98" i="55"/>
  <c r="AF98" i="55"/>
  <c r="AH98" i="55"/>
  <c r="X98" i="55"/>
  <c r="AB99" i="55"/>
  <c r="AD99" i="55"/>
  <c r="AF99" i="55"/>
  <c r="AH99" i="55"/>
  <c r="X99" i="55"/>
  <c r="AB100" i="55"/>
  <c r="AD100" i="55"/>
  <c r="AF100" i="55"/>
  <c r="AH100" i="55"/>
  <c r="X100" i="55"/>
  <c r="AB101" i="55"/>
  <c r="AD101" i="55"/>
  <c r="AF101" i="55"/>
  <c r="AH101" i="55"/>
  <c r="X101" i="55"/>
  <c r="AB102" i="55"/>
  <c r="AD102" i="55"/>
  <c r="AF102" i="55"/>
  <c r="AH102" i="55"/>
  <c r="X102" i="55"/>
  <c r="AB103" i="55"/>
  <c r="AD103" i="55"/>
  <c r="AF103" i="55"/>
  <c r="AH103" i="55"/>
  <c r="X103" i="55"/>
  <c r="AB104" i="55"/>
  <c r="AD104" i="55"/>
  <c r="AF104" i="55"/>
  <c r="AH104" i="55"/>
  <c r="X104" i="55"/>
  <c r="AB105" i="55"/>
  <c r="AD105" i="55"/>
  <c r="AF105" i="55"/>
  <c r="AH105" i="55"/>
  <c r="X105" i="55"/>
  <c r="AB106" i="55"/>
  <c r="AD106" i="55"/>
  <c r="AF106" i="55"/>
  <c r="AH106" i="55"/>
  <c r="X106" i="55"/>
  <c r="AB107" i="55"/>
  <c r="AD107" i="55"/>
  <c r="AF107" i="55"/>
  <c r="AH107" i="55"/>
  <c r="X107" i="55"/>
  <c r="AB108" i="55"/>
  <c r="AD108" i="55"/>
  <c r="AF108" i="55"/>
  <c r="AH108" i="55"/>
  <c r="X108" i="55"/>
  <c r="AB109" i="55"/>
  <c r="AD109" i="55"/>
  <c r="AF109" i="55"/>
  <c r="AH109" i="55"/>
  <c r="X109" i="55"/>
  <c r="AB110" i="55"/>
  <c r="AD110" i="55"/>
  <c r="AF110" i="55"/>
  <c r="AH110" i="55"/>
  <c r="X110" i="55"/>
  <c r="AB111" i="55"/>
  <c r="AD111" i="55"/>
  <c r="AF111" i="55"/>
  <c r="AH111" i="55"/>
  <c r="X111" i="55"/>
  <c r="AB112" i="55"/>
  <c r="AD112" i="55"/>
  <c r="AF112" i="55"/>
  <c r="AH112" i="55"/>
  <c r="X112" i="55"/>
  <c r="AB113" i="55"/>
  <c r="AD113" i="55"/>
  <c r="AF113" i="55"/>
  <c r="AH113" i="55"/>
  <c r="X113" i="55"/>
  <c r="AF114" i="55"/>
  <c r="AH114" i="55"/>
  <c r="X114" i="55"/>
  <c r="AF115" i="55"/>
  <c r="AH115" i="55"/>
  <c r="X115" i="55"/>
  <c r="AB116" i="55"/>
  <c r="AD116" i="55"/>
  <c r="AF116" i="55"/>
  <c r="AH116" i="55"/>
  <c r="X116" i="55"/>
  <c r="AB117" i="55"/>
  <c r="AD117" i="55"/>
  <c r="AF117" i="55"/>
  <c r="AH117" i="55"/>
  <c r="X117" i="55"/>
  <c r="AB118" i="55"/>
  <c r="AD118" i="55"/>
  <c r="AF118" i="55"/>
  <c r="AH118" i="55"/>
  <c r="X118" i="55"/>
  <c r="AB119" i="55"/>
  <c r="AD119" i="55"/>
  <c r="AF119" i="55"/>
  <c r="AH119" i="55"/>
  <c r="X119" i="55"/>
  <c r="AB120" i="55"/>
  <c r="AD120" i="55"/>
  <c r="AF120" i="55"/>
  <c r="AH120" i="55"/>
  <c r="X120" i="55"/>
  <c r="AB121" i="55"/>
  <c r="AD121" i="55"/>
  <c r="AF121" i="55"/>
  <c r="AH121" i="55"/>
  <c r="X121" i="55"/>
  <c r="AB122" i="55"/>
  <c r="AD122" i="55"/>
  <c r="AF122" i="55"/>
  <c r="AH122" i="55"/>
  <c r="X122" i="55"/>
  <c r="AB123" i="55"/>
  <c r="AD123" i="55"/>
  <c r="AF123" i="55"/>
  <c r="AH123" i="55"/>
  <c r="X123" i="55"/>
  <c r="AB124" i="55"/>
  <c r="AD124" i="55"/>
  <c r="AF124" i="55"/>
  <c r="AH124" i="55"/>
  <c r="X124" i="55"/>
  <c r="AB125" i="55"/>
  <c r="AD125" i="55"/>
  <c r="AF125" i="55"/>
  <c r="AH125" i="55"/>
  <c r="X125" i="55"/>
  <c r="AB126" i="55"/>
  <c r="AD126" i="55"/>
  <c r="AF126" i="55"/>
  <c r="AH126" i="55"/>
  <c r="X126" i="55"/>
  <c r="AB127" i="55"/>
  <c r="AD127" i="55"/>
  <c r="AF127" i="55"/>
  <c r="AH127" i="55"/>
  <c r="X127" i="55"/>
  <c r="AB128" i="55"/>
  <c r="AD128" i="55"/>
  <c r="AF128" i="55"/>
  <c r="AH128" i="55"/>
  <c r="X128" i="55"/>
  <c r="AB129" i="55"/>
  <c r="AD129" i="55"/>
  <c r="AF129" i="55"/>
  <c r="AH129" i="55"/>
  <c r="X129" i="55"/>
  <c r="AB130" i="55"/>
  <c r="AD130" i="55"/>
  <c r="AF130" i="55"/>
  <c r="AH130" i="55"/>
  <c r="X130" i="55"/>
  <c r="AB131" i="55"/>
  <c r="AD131" i="55"/>
  <c r="AF131" i="55"/>
  <c r="AH131" i="55"/>
  <c r="X131" i="55"/>
  <c r="AB132" i="55"/>
  <c r="AD132" i="55"/>
  <c r="AF132" i="55"/>
  <c r="AH132" i="55"/>
  <c r="X132" i="55"/>
  <c r="AB133" i="55"/>
  <c r="AD133" i="55"/>
  <c r="AF133" i="55"/>
  <c r="AH133" i="55"/>
  <c r="X133" i="55"/>
  <c r="AB134" i="55"/>
  <c r="AD134" i="55"/>
  <c r="AF134" i="55"/>
  <c r="AH134" i="55"/>
  <c r="X134" i="55"/>
  <c r="AB136" i="55"/>
  <c r="AD136" i="55"/>
  <c r="AF136" i="55"/>
  <c r="AH136" i="55"/>
  <c r="X136" i="55"/>
  <c r="X139" i="55"/>
  <c r="U89" i="55"/>
  <c r="W89" i="55"/>
  <c r="Y89" i="55"/>
  <c r="U90" i="55"/>
  <c r="W90" i="55"/>
  <c r="Y90" i="55"/>
  <c r="U91" i="55"/>
  <c r="W91" i="55"/>
  <c r="Y91" i="55"/>
  <c r="U92" i="55"/>
  <c r="W92" i="55"/>
  <c r="Y92" i="55"/>
  <c r="U93" i="55"/>
  <c r="W93" i="55"/>
  <c r="Y93" i="55"/>
  <c r="U94" i="55"/>
  <c r="W94" i="55"/>
  <c r="Y94" i="55"/>
  <c r="U95" i="55"/>
  <c r="W95" i="55"/>
  <c r="Y95" i="55"/>
  <c r="U96" i="55"/>
  <c r="W96" i="55"/>
  <c r="Y96" i="55"/>
  <c r="U97" i="55"/>
  <c r="W97" i="55"/>
  <c r="Y97" i="55"/>
  <c r="U98" i="55"/>
  <c r="W98" i="55"/>
  <c r="Y98" i="55"/>
  <c r="U99" i="55"/>
  <c r="W99" i="55"/>
  <c r="Y99" i="55"/>
  <c r="U100" i="55"/>
  <c r="W100" i="55"/>
  <c r="Y100" i="55"/>
  <c r="U101" i="55"/>
  <c r="W101" i="55"/>
  <c r="Y101" i="55"/>
  <c r="U102" i="55"/>
  <c r="W102" i="55"/>
  <c r="Y102" i="55"/>
  <c r="U103" i="55"/>
  <c r="W103" i="55"/>
  <c r="Y103" i="55"/>
  <c r="U104" i="55"/>
  <c r="W104" i="55"/>
  <c r="Y104" i="55"/>
  <c r="U105" i="55"/>
  <c r="W105" i="55"/>
  <c r="Y105" i="55"/>
  <c r="U106" i="55"/>
  <c r="W106" i="55"/>
  <c r="Y106" i="55"/>
  <c r="U107" i="55"/>
  <c r="W107" i="55"/>
  <c r="Y107" i="55"/>
  <c r="U108" i="55"/>
  <c r="W108" i="55"/>
  <c r="Y108" i="55"/>
  <c r="U109" i="55"/>
  <c r="W109" i="55"/>
  <c r="Y109" i="55"/>
  <c r="U110" i="55"/>
  <c r="W110" i="55"/>
  <c r="Y110" i="55"/>
  <c r="U111" i="55"/>
  <c r="W111" i="55"/>
  <c r="Y111" i="55"/>
  <c r="U112" i="55"/>
  <c r="W112" i="55"/>
  <c r="Y112" i="55"/>
  <c r="U113" i="55"/>
  <c r="W113" i="55"/>
  <c r="Y113" i="55"/>
  <c r="U114" i="55"/>
  <c r="W114" i="55"/>
  <c r="Y114" i="55"/>
  <c r="U115" i="55"/>
  <c r="W115" i="55"/>
  <c r="Y115" i="55"/>
  <c r="U116" i="55"/>
  <c r="W116" i="55"/>
  <c r="Y116" i="55"/>
  <c r="U117" i="55"/>
  <c r="W117" i="55"/>
  <c r="Y117" i="55"/>
  <c r="U118" i="55"/>
  <c r="W118" i="55"/>
  <c r="Y118" i="55"/>
  <c r="U119" i="55"/>
  <c r="W119" i="55"/>
  <c r="Y119" i="55"/>
  <c r="U120" i="55"/>
  <c r="W120" i="55"/>
  <c r="Y120" i="55"/>
  <c r="U121" i="55"/>
  <c r="W121" i="55"/>
  <c r="Y121" i="55"/>
  <c r="U122" i="55"/>
  <c r="W122" i="55"/>
  <c r="Y122" i="55"/>
  <c r="U123" i="55"/>
  <c r="W123" i="55"/>
  <c r="Y123" i="55"/>
  <c r="U124" i="55"/>
  <c r="W124" i="55"/>
  <c r="Y124" i="55"/>
  <c r="U125" i="55"/>
  <c r="W125" i="55"/>
  <c r="Y125" i="55"/>
  <c r="U126" i="55"/>
  <c r="W126" i="55"/>
  <c r="Y126" i="55"/>
  <c r="U127" i="55"/>
  <c r="W127" i="55"/>
  <c r="Y127" i="55"/>
  <c r="U128" i="55"/>
  <c r="W128" i="55"/>
  <c r="Y128" i="55"/>
  <c r="U129" i="55"/>
  <c r="W129" i="55"/>
  <c r="Y129" i="55"/>
  <c r="U130" i="55"/>
  <c r="W130" i="55"/>
  <c r="Y130" i="55"/>
  <c r="U131" i="55"/>
  <c r="W131" i="55"/>
  <c r="Y131" i="55"/>
  <c r="U132" i="55"/>
  <c r="W132" i="55"/>
  <c r="Y132" i="55"/>
  <c r="U133" i="55"/>
  <c r="W133" i="55"/>
  <c r="Y133" i="55"/>
  <c r="U134" i="55"/>
  <c r="W134" i="55"/>
  <c r="Y134" i="55"/>
  <c r="U136" i="55"/>
  <c r="W136" i="55"/>
  <c r="Y136" i="55"/>
  <c r="Y137" i="55"/>
  <c r="Y138" i="55"/>
  <c r="Y139" i="55"/>
  <c r="Y141" i="55"/>
  <c r="R89" i="55"/>
  <c r="R90" i="55"/>
  <c r="R91" i="55"/>
  <c r="R92" i="55"/>
  <c r="R93" i="55"/>
  <c r="R94" i="55"/>
  <c r="R95" i="55"/>
  <c r="R96" i="55"/>
  <c r="R97" i="55"/>
  <c r="R98" i="55"/>
  <c r="R99" i="55"/>
  <c r="R100" i="55"/>
  <c r="R101" i="55"/>
  <c r="R102" i="55"/>
  <c r="R103" i="55"/>
  <c r="R104" i="55"/>
  <c r="R105" i="55"/>
  <c r="R106" i="55"/>
  <c r="R107" i="55"/>
  <c r="R108" i="55"/>
  <c r="R109" i="55"/>
  <c r="R110" i="55"/>
  <c r="R111" i="55"/>
  <c r="R112" i="55"/>
  <c r="R113" i="55"/>
  <c r="R116" i="55"/>
  <c r="R117" i="55"/>
  <c r="R118" i="55"/>
  <c r="R119" i="55"/>
  <c r="R120" i="55"/>
  <c r="R121" i="55"/>
  <c r="R122" i="55"/>
  <c r="R123" i="55"/>
  <c r="R124" i="55"/>
  <c r="R125" i="55"/>
  <c r="R126" i="55"/>
  <c r="R127" i="55"/>
  <c r="R128" i="55"/>
  <c r="R129" i="55"/>
  <c r="R130" i="55"/>
  <c r="R131" i="55"/>
  <c r="R132" i="55"/>
  <c r="R133" i="55"/>
  <c r="R134" i="55"/>
  <c r="R135" i="55"/>
  <c r="R136" i="55"/>
  <c r="R139" i="55"/>
  <c r="S139" i="55"/>
  <c r="T139" i="55"/>
  <c r="T140" i="55"/>
  <c r="H139" i="55"/>
  <c r="I46" i="55"/>
  <c r="I139" i="55"/>
  <c r="J139" i="55"/>
  <c r="J140" i="55"/>
  <c r="BO139" i="55"/>
  <c r="BM139" i="55"/>
  <c r="BK139" i="55"/>
  <c r="BI139" i="55"/>
  <c r="BG139" i="55"/>
  <c r="BE139" i="55"/>
  <c r="BC139" i="55"/>
  <c r="BA139" i="55"/>
  <c r="AY139" i="55"/>
  <c r="AW139" i="55"/>
  <c r="AU139" i="55"/>
  <c r="AS139" i="55"/>
  <c r="AQ139" i="55"/>
  <c r="AO139" i="55"/>
  <c r="AM139" i="55"/>
  <c r="W139" i="55"/>
  <c r="U139" i="55"/>
  <c r="F139" i="55"/>
  <c r="P138" i="55"/>
  <c r="G21" i="55"/>
  <c r="G22" i="55"/>
  <c r="G23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129" i="55"/>
  <c r="G130" i="55"/>
  <c r="G131" i="55"/>
  <c r="G132" i="55"/>
  <c r="G133" i="55"/>
  <c r="G134" i="55"/>
  <c r="G135" i="55"/>
  <c r="G136" i="55"/>
  <c r="G137" i="55"/>
  <c r="G138" i="55"/>
  <c r="B138" i="55"/>
  <c r="JW137" i="55"/>
  <c r="CB137" i="55"/>
  <c r="P137" i="55"/>
  <c r="B137" i="55"/>
  <c r="CB136" i="55"/>
  <c r="Q136" i="55"/>
  <c r="P136" i="55"/>
  <c r="B136" i="55"/>
  <c r="JW135" i="55"/>
  <c r="CB135" i="55"/>
  <c r="Q135" i="55"/>
  <c r="P135" i="55"/>
  <c r="B135" i="55"/>
  <c r="CB134" i="55"/>
  <c r="Q134" i="55"/>
  <c r="P134" i="55"/>
  <c r="B134" i="55"/>
  <c r="JW133" i="55"/>
  <c r="CB133" i="55"/>
  <c r="Q133" i="55"/>
  <c r="P133" i="55"/>
  <c r="B133" i="55"/>
  <c r="CB132" i="55"/>
  <c r="Q132" i="55"/>
  <c r="P132" i="55"/>
  <c r="B132" i="55"/>
  <c r="CB131" i="55"/>
  <c r="Q131" i="55"/>
  <c r="P131" i="55"/>
  <c r="B131" i="55"/>
  <c r="CB130" i="55"/>
  <c r="Q130" i="55"/>
  <c r="P130" i="55"/>
  <c r="B130" i="55"/>
  <c r="CB129" i="55"/>
  <c r="Q129" i="55"/>
  <c r="P129" i="55"/>
  <c r="B129" i="55"/>
  <c r="CB128" i="55"/>
  <c r="Q128" i="55"/>
  <c r="P128" i="55"/>
  <c r="G79" i="55"/>
  <c r="G80" i="55"/>
  <c r="G81" i="55"/>
  <c r="G82" i="55"/>
  <c r="G83" i="55"/>
  <c r="G84" i="55"/>
  <c r="G85" i="55"/>
  <c r="G86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B128" i="55"/>
  <c r="JW127" i="55"/>
  <c r="CB127" i="55"/>
  <c r="Q127" i="55"/>
  <c r="P127" i="55"/>
  <c r="B127" i="55"/>
  <c r="CB126" i="55"/>
  <c r="Q126" i="55"/>
  <c r="P126" i="55"/>
  <c r="B126" i="55"/>
  <c r="CB125" i="55"/>
  <c r="Q125" i="55"/>
  <c r="P125" i="55"/>
  <c r="B125" i="55"/>
  <c r="CB124" i="55"/>
  <c r="Q124" i="55"/>
  <c r="B124" i="55"/>
  <c r="JW123" i="55"/>
  <c r="CB123" i="55"/>
  <c r="Q123" i="55"/>
  <c r="P123" i="55"/>
  <c r="B123" i="55"/>
  <c r="JW122" i="55"/>
  <c r="CB122" i="55"/>
  <c r="Q122" i="55"/>
  <c r="P122" i="55"/>
  <c r="B122" i="55"/>
  <c r="CB121" i="55"/>
  <c r="Q121" i="55"/>
  <c r="P121" i="55"/>
  <c r="B121" i="55"/>
  <c r="JW120" i="55"/>
  <c r="CB120" i="55"/>
  <c r="Q120" i="55"/>
  <c r="P120" i="55"/>
  <c r="B120" i="55"/>
  <c r="JW119" i="55"/>
  <c r="CB119" i="55"/>
  <c r="Q119" i="55"/>
  <c r="P119" i="55"/>
  <c r="B119" i="55"/>
  <c r="CB118" i="55"/>
  <c r="Q118" i="55"/>
  <c r="P118" i="55"/>
  <c r="B118" i="55"/>
  <c r="CB117" i="55"/>
  <c r="Q117" i="55"/>
  <c r="P117" i="55"/>
  <c r="B117" i="55"/>
  <c r="CB116" i="55"/>
  <c r="Q116" i="55"/>
  <c r="P116" i="55"/>
  <c r="B116" i="55"/>
  <c r="CB115" i="55"/>
  <c r="P115" i="55"/>
  <c r="B115" i="55"/>
  <c r="CB114" i="55"/>
  <c r="P114" i="55"/>
  <c r="B114" i="55"/>
  <c r="JW113" i="55"/>
  <c r="CB113" i="55"/>
  <c r="Q113" i="55"/>
  <c r="P113" i="55"/>
  <c r="B113" i="55"/>
  <c r="CB112" i="55"/>
  <c r="Q112" i="55"/>
  <c r="P112" i="55"/>
  <c r="B112" i="55"/>
  <c r="JW111" i="55"/>
  <c r="CB111" i="55"/>
  <c r="Q111" i="55"/>
  <c r="P111" i="55"/>
  <c r="B111" i="55"/>
  <c r="A111" i="55"/>
  <c r="CB110" i="55"/>
  <c r="Q110" i="55"/>
  <c r="P110" i="55"/>
  <c r="B110" i="55"/>
  <c r="CB109" i="55"/>
  <c r="Q109" i="55"/>
  <c r="P109" i="55"/>
  <c r="B109" i="55"/>
  <c r="JW108" i="55"/>
  <c r="CB108" i="55"/>
  <c r="Q108" i="55"/>
  <c r="P108" i="55"/>
  <c r="B108" i="55"/>
  <c r="JW107" i="55"/>
  <c r="CB107" i="55"/>
  <c r="Q107" i="55"/>
  <c r="P107" i="55"/>
  <c r="B107" i="55"/>
  <c r="CB106" i="55"/>
  <c r="Q106" i="55"/>
  <c r="P106" i="55"/>
  <c r="B106" i="55"/>
  <c r="JW105" i="55"/>
  <c r="CB105" i="55"/>
  <c r="Q105" i="55"/>
  <c r="P105" i="55"/>
  <c r="B105" i="55"/>
  <c r="CB104" i="55"/>
  <c r="Q104" i="55"/>
  <c r="P104" i="55"/>
  <c r="B104" i="55"/>
  <c r="CB103" i="55"/>
  <c r="Q103" i="55"/>
  <c r="P103" i="55"/>
  <c r="B103" i="55"/>
  <c r="CB102" i="55"/>
  <c r="Q102" i="55"/>
  <c r="P102" i="55"/>
  <c r="B102" i="55"/>
  <c r="JW101" i="55"/>
  <c r="CB101" i="55"/>
  <c r="Q101" i="55"/>
  <c r="P101" i="55"/>
  <c r="B101" i="55"/>
  <c r="JW100" i="55"/>
  <c r="CB100" i="55"/>
  <c r="Q100" i="55"/>
  <c r="P100" i="55"/>
  <c r="B100" i="55"/>
  <c r="JW99" i="55"/>
  <c r="CB99" i="55"/>
  <c r="Q99" i="55"/>
  <c r="P99" i="55"/>
  <c r="B99" i="55"/>
  <c r="CB98" i="55"/>
  <c r="Q98" i="55"/>
  <c r="P98" i="55"/>
  <c r="B98" i="55"/>
  <c r="JW97" i="55"/>
  <c r="CB97" i="55"/>
  <c r="Q97" i="55"/>
  <c r="P97" i="55"/>
  <c r="B97" i="55"/>
  <c r="CB96" i="55"/>
  <c r="Q96" i="55"/>
  <c r="P96" i="55"/>
  <c r="B96" i="55"/>
  <c r="JW95" i="55"/>
  <c r="CB95" i="55"/>
  <c r="Q95" i="55"/>
  <c r="P95" i="55"/>
  <c r="B95" i="55"/>
  <c r="CB94" i="55"/>
  <c r="Q94" i="55"/>
  <c r="P94" i="55"/>
  <c r="B94" i="55"/>
  <c r="JW93" i="55"/>
  <c r="CB93" i="55"/>
  <c r="Q93" i="55"/>
  <c r="P93" i="55"/>
  <c r="B93" i="55"/>
  <c r="JW92" i="55"/>
  <c r="CB92" i="55"/>
  <c r="Q92" i="55"/>
  <c r="P92" i="55"/>
  <c r="B92" i="55"/>
  <c r="CB91" i="55"/>
  <c r="Q91" i="55"/>
  <c r="P91" i="55"/>
  <c r="B91" i="55"/>
  <c r="CB90" i="55"/>
  <c r="Q90" i="55"/>
  <c r="P90" i="55"/>
  <c r="B90" i="55"/>
  <c r="JW89" i="55"/>
  <c r="CB89" i="55"/>
  <c r="P89" i="55"/>
  <c r="B89" i="55"/>
  <c r="JW88" i="55"/>
  <c r="CB88" i="55"/>
  <c r="Q88" i="55"/>
  <c r="P88" i="55"/>
  <c r="B88" i="55"/>
  <c r="JW87" i="55"/>
  <c r="CB87" i="55"/>
  <c r="Q87" i="55"/>
  <c r="P87" i="55"/>
  <c r="G87" i="55"/>
  <c r="B87" i="55"/>
  <c r="CB86" i="55"/>
  <c r="P86" i="55"/>
  <c r="B86" i="55"/>
  <c r="CB85" i="55"/>
  <c r="Q85" i="55"/>
  <c r="P85" i="55"/>
  <c r="B85" i="55"/>
  <c r="JW84" i="55"/>
  <c r="CB84" i="55"/>
  <c r="Q84" i="55"/>
  <c r="P84" i="55"/>
  <c r="B84" i="55"/>
  <c r="CB83" i="55"/>
  <c r="Q83" i="55"/>
  <c r="P83" i="55"/>
  <c r="B83" i="55"/>
  <c r="JW82" i="55"/>
  <c r="CB82" i="55"/>
  <c r="Q82" i="55"/>
  <c r="P82" i="55"/>
  <c r="B82" i="55"/>
  <c r="CB81" i="55"/>
  <c r="Q81" i="55"/>
  <c r="P81" i="55"/>
  <c r="B81" i="55"/>
  <c r="CB80" i="55"/>
  <c r="Q80" i="55"/>
  <c r="P80" i="55"/>
  <c r="B80" i="55"/>
  <c r="JW79" i="55"/>
  <c r="CB79" i="55"/>
  <c r="B79" i="55"/>
  <c r="CB78" i="55"/>
  <c r="Q78" i="55"/>
  <c r="P78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B78" i="55"/>
  <c r="CB77" i="55"/>
  <c r="Q77" i="55"/>
  <c r="P77" i="55"/>
  <c r="B77" i="55"/>
  <c r="CB76" i="55"/>
  <c r="Q76" i="55"/>
  <c r="P76" i="55"/>
  <c r="B76" i="55"/>
  <c r="CB75" i="55"/>
  <c r="Q75" i="55"/>
  <c r="P75" i="55"/>
  <c r="B75" i="55"/>
  <c r="CB74" i="55"/>
  <c r="Q74" i="55"/>
  <c r="P74" i="55"/>
  <c r="B74" i="55"/>
  <c r="CB73" i="55"/>
  <c r="Q73" i="55"/>
  <c r="P73" i="55"/>
  <c r="B73" i="55"/>
  <c r="CB72" i="55"/>
  <c r="Q72" i="55"/>
  <c r="P72" i="55"/>
  <c r="B72" i="55"/>
  <c r="CB71" i="55"/>
  <c r="Q71" i="55"/>
  <c r="P71" i="55"/>
  <c r="B71" i="55"/>
  <c r="JW70" i="55"/>
  <c r="CB70" i="55"/>
  <c r="Q70" i="55"/>
  <c r="P70" i="55"/>
  <c r="B70" i="55"/>
  <c r="JW69" i="55"/>
  <c r="CB69" i="55"/>
  <c r="Q69" i="55"/>
  <c r="P69" i="55"/>
  <c r="B69" i="55"/>
  <c r="JW68" i="55"/>
  <c r="CB68" i="55"/>
  <c r="Q68" i="55"/>
  <c r="P68" i="55"/>
  <c r="B68" i="55"/>
  <c r="CB67" i="55"/>
  <c r="Q67" i="55"/>
  <c r="P67" i="55"/>
  <c r="B67" i="55"/>
  <c r="CB66" i="55"/>
  <c r="Q66" i="55"/>
  <c r="P66" i="55"/>
  <c r="B66" i="55"/>
  <c r="JW65" i="55"/>
  <c r="CB65" i="55"/>
  <c r="P65" i="55"/>
  <c r="B65" i="55"/>
  <c r="A65" i="55"/>
  <c r="JW64" i="55"/>
  <c r="CB64" i="55"/>
  <c r="Q64" i="55"/>
  <c r="P64" i="55"/>
  <c r="G64" i="55"/>
  <c r="B64" i="55"/>
  <c r="JW63" i="55"/>
  <c r="CB63" i="55"/>
  <c r="Q63" i="55"/>
  <c r="P63" i="55"/>
  <c r="B63" i="55"/>
  <c r="CB62" i="55"/>
  <c r="Q62" i="55"/>
  <c r="P62" i="55"/>
  <c r="B62" i="55"/>
  <c r="JW61" i="55"/>
  <c r="CB61" i="55"/>
  <c r="Q61" i="55"/>
  <c r="P61" i="55"/>
  <c r="B61" i="55"/>
  <c r="JW60" i="55"/>
  <c r="CB60" i="55"/>
  <c r="Q60" i="55"/>
  <c r="P60" i="55"/>
  <c r="B60" i="55"/>
  <c r="JW59" i="55"/>
  <c r="CB59" i="55"/>
  <c r="Q59" i="55"/>
  <c r="P59" i="55"/>
  <c r="B59" i="55"/>
  <c r="JW58" i="55"/>
  <c r="CB58" i="55"/>
  <c r="Q58" i="55"/>
  <c r="P58" i="55"/>
  <c r="B58" i="55"/>
  <c r="CB57" i="55"/>
  <c r="Q57" i="55"/>
  <c r="P57" i="55"/>
  <c r="B57" i="55"/>
  <c r="CB56" i="55"/>
  <c r="P56" i="55"/>
  <c r="B56" i="55"/>
  <c r="JW55" i="55"/>
  <c r="CB55" i="55"/>
  <c r="Q55" i="55"/>
  <c r="P55" i="55"/>
  <c r="B55" i="55"/>
  <c r="JW54" i="55"/>
  <c r="CB54" i="55"/>
  <c r="Q54" i="55"/>
  <c r="P54" i="55"/>
  <c r="B54" i="55"/>
  <c r="JW53" i="55"/>
  <c r="CB53" i="55"/>
  <c r="Q53" i="55"/>
  <c r="P53" i="55"/>
  <c r="B53" i="55"/>
  <c r="JW52" i="55"/>
  <c r="CB52" i="55"/>
  <c r="Q52" i="55"/>
  <c r="P52" i="55"/>
  <c r="B52" i="55"/>
  <c r="JW51" i="55"/>
  <c r="CB51" i="55"/>
  <c r="P51" i="55"/>
  <c r="B51" i="55"/>
  <c r="CB50" i="55"/>
  <c r="B50" i="55"/>
  <c r="CB49" i="55"/>
  <c r="Q49" i="55"/>
  <c r="P49" i="55"/>
  <c r="B49" i="55"/>
  <c r="JW48" i="55"/>
  <c r="CB48" i="55"/>
  <c r="Q48" i="55"/>
  <c r="P48" i="55"/>
  <c r="B48" i="55"/>
  <c r="JW47" i="55"/>
  <c r="CB47" i="55"/>
  <c r="Q47" i="55"/>
  <c r="P47" i="55"/>
  <c r="B47" i="55"/>
  <c r="JW46" i="55"/>
  <c r="CB46" i="55"/>
  <c r="Q46" i="55"/>
  <c r="P46" i="55"/>
  <c r="B46" i="55"/>
  <c r="JW45" i="55"/>
  <c r="CB45" i="55"/>
  <c r="Q45" i="55"/>
  <c r="P45" i="55"/>
  <c r="B45" i="55"/>
  <c r="JW44" i="55"/>
  <c r="CB44" i="55"/>
  <c r="Q44" i="55"/>
  <c r="P44" i="55"/>
  <c r="B44" i="55"/>
  <c r="JW43" i="55"/>
  <c r="CB43" i="55"/>
  <c r="Q43" i="55"/>
  <c r="P43" i="55"/>
  <c r="B43" i="55"/>
  <c r="JW42" i="55"/>
  <c r="CB42" i="55"/>
  <c r="Q42" i="55"/>
  <c r="P42" i="55"/>
  <c r="B42" i="55"/>
  <c r="CB41" i="55"/>
  <c r="Q41" i="55"/>
  <c r="P41" i="55"/>
  <c r="B41" i="55"/>
  <c r="JW40" i="55"/>
  <c r="CB40" i="55"/>
  <c r="Q40" i="55"/>
  <c r="P40" i="55"/>
  <c r="B40" i="55"/>
  <c r="JW39" i="55"/>
  <c r="CB39" i="55"/>
  <c r="Q39" i="55"/>
  <c r="P39" i="55"/>
  <c r="B39" i="55"/>
  <c r="JW38" i="55"/>
  <c r="CB38" i="55"/>
  <c r="Q38" i="55"/>
  <c r="P38" i="55"/>
  <c r="B38" i="55"/>
  <c r="JW37" i="55"/>
  <c r="CB37" i="55"/>
  <c r="Q37" i="55"/>
  <c r="P37" i="55"/>
  <c r="B37" i="55"/>
  <c r="JW36" i="55"/>
  <c r="CB36" i="55"/>
  <c r="Q36" i="55"/>
  <c r="P36" i="55"/>
  <c r="B36" i="55"/>
  <c r="JW35" i="55"/>
  <c r="CB35" i="55"/>
  <c r="Q35" i="55"/>
  <c r="P35" i="55"/>
  <c r="B35" i="55"/>
  <c r="JY34" i="55"/>
  <c r="JW34" i="55"/>
  <c r="CB34" i="55"/>
  <c r="Q34" i="55"/>
  <c r="P34" i="55"/>
  <c r="B34" i="55"/>
  <c r="JW33" i="55"/>
  <c r="CB33" i="55"/>
  <c r="Q33" i="55"/>
  <c r="P33" i="55"/>
  <c r="B33" i="55"/>
  <c r="CB32" i="55"/>
  <c r="Q32" i="55"/>
  <c r="P32" i="55"/>
  <c r="B32" i="55"/>
  <c r="JW31" i="55"/>
  <c r="CB31" i="55"/>
  <c r="Q31" i="55"/>
  <c r="P31" i="55"/>
  <c r="B31" i="55"/>
  <c r="JW30" i="55"/>
  <c r="CB30" i="55"/>
  <c r="Q30" i="55"/>
  <c r="P30" i="55"/>
  <c r="B30" i="55"/>
  <c r="JW29" i="55"/>
  <c r="CB29" i="55"/>
  <c r="Q29" i="55"/>
  <c r="P29" i="55"/>
  <c r="B29" i="55"/>
  <c r="JW28" i="55"/>
  <c r="CB28" i="55"/>
  <c r="Q28" i="55"/>
  <c r="P28" i="55"/>
  <c r="B28" i="55"/>
  <c r="JW27" i="55"/>
  <c r="CB27" i="55"/>
  <c r="Q27" i="55"/>
  <c r="P27" i="55"/>
  <c r="B27" i="55"/>
  <c r="JW26" i="55"/>
  <c r="CB26" i="55"/>
  <c r="Q26" i="55"/>
  <c r="P26" i="55"/>
  <c r="B26" i="55"/>
  <c r="JW25" i="55"/>
  <c r="CB25" i="55"/>
  <c r="Q25" i="55"/>
  <c r="P25" i="55"/>
  <c r="G25" i="55"/>
  <c r="B25" i="55"/>
  <c r="JW24" i="55"/>
  <c r="CB24" i="55"/>
  <c r="Q24" i="55"/>
  <c r="P24" i="55"/>
  <c r="G24" i="55"/>
  <c r="B24" i="55"/>
  <c r="JW23" i="55"/>
  <c r="CB23" i="55"/>
  <c r="Q23" i="55"/>
  <c r="P23" i="55"/>
  <c r="B23" i="55"/>
  <c r="CB22" i="55"/>
  <c r="Q22" i="55"/>
  <c r="P22" i="55"/>
  <c r="B22" i="55"/>
  <c r="JW21" i="55"/>
  <c r="CB21" i="55"/>
  <c r="B21" i="55"/>
  <c r="JW20" i="55"/>
  <c r="CB20" i="55"/>
  <c r="P20" i="55"/>
  <c r="G4" i="55"/>
  <c r="G8" i="55"/>
  <c r="G9" i="55"/>
  <c r="G12" i="55"/>
  <c r="G13" i="55"/>
  <c r="G14" i="55"/>
  <c r="G15" i="55"/>
  <c r="G17" i="55"/>
  <c r="G18" i="55"/>
  <c r="G19" i="55"/>
  <c r="G20" i="55"/>
  <c r="B20" i="55"/>
  <c r="JW19" i="55"/>
  <c r="CB19" i="55"/>
  <c r="P19" i="55"/>
  <c r="B19" i="55"/>
  <c r="JW18" i="55"/>
  <c r="CB18" i="55"/>
  <c r="P18" i="55"/>
  <c r="B18" i="55"/>
  <c r="JW17" i="55"/>
  <c r="CB17" i="55"/>
  <c r="P17" i="55"/>
  <c r="B17" i="55"/>
  <c r="JW16" i="55"/>
  <c r="JX16" i="55"/>
  <c r="CB16" i="55"/>
  <c r="P16" i="55"/>
  <c r="G16" i="55"/>
  <c r="B16" i="55"/>
  <c r="JW15" i="55"/>
  <c r="CB15" i="55"/>
  <c r="P15" i="55"/>
  <c r="B15" i="55"/>
  <c r="CB14" i="55"/>
  <c r="P14" i="55"/>
  <c r="B14" i="55"/>
  <c r="CB13" i="55"/>
  <c r="B13" i="55"/>
  <c r="CB12" i="55"/>
  <c r="B12" i="55"/>
  <c r="JW11" i="55"/>
  <c r="CB11" i="55"/>
  <c r="P11" i="55"/>
  <c r="G10" i="55"/>
  <c r="G11" i="55"/>
  <c r="B11" i="55"/>
  <c r="JW10" i="55"/>
  <c r="CB10" i="55"/>
  <c r="P10" i="55"/>
  <c r="B10" i="55"/>
  <c r="JW9" i="55"/>
  <c r="CB9" i="55"/>
  <c r="P9" i="55"/>
  <c r="B9" i="55"/>
  <c r="JW8" i="55"/>
  <c r="CB8" i="55"/>
  <c r="P8" i="55"/>
  <c r="B8" i="55"/>
  <c r="JW7" i="55"/>
  <c r="CB7" i="55"/>
  <c r="P7" i="55"/>
  <c r="G7" i="55"/>
  <c r="B7" i="55"/>
  <c r="CB6" i="55"/>
  <c r="AH6" i="55"/>
  <c r="AF6" i="55"/>
  <c r="AD6" i="55"/>
  <c r="AB6" i="55"/>
  <c r="P6" i="55"/>
  <c r="G6" i="55"/>
  <c r="B6" i="55"/>
  <c r="JW5" i="55"/>
  <c r="CB5" i="55"/>
  <c r="Q5" i="55"/>
  <c r="P5" i="55"/>
  <c r="G5" i="55"/>
  <c r="B5" i="55"/>
  <c r="JW4" i="55"/>
  <c r="Q4" i="55"/>
  <c r="P4" i="55"/>
  <c r="B4" i="55"/>
  <c r="A2" i="55"/>
  <c r="Y133" i="54"/>
  <c r="Z133" i="54"/>
  <c r="Y134" i="54"/>
  <c r="Z134" i="54"/>
  <c r="W135" i="54"/>
  <c r="Y135" i="54"/>
  <c r="Z135" i="54"/>
  <c r="Z136" i="54"/>
  <c r="Z137" i="54"/>
  <c r="Z138" i="54"/>
  <c r="Z139" i="54"/>
  <c r="U145" i="54"/>
  <c r="D16" i="50"/>
  <c r="U144" i="54"/>
  <c r="D14" i="50"/>
  <c r="JX224" i="54"/>
  <c r="JX223" i="54"/>
  <c r="JX221" i="54"/>
  <c r="JX219" i="54"/>
  <c r="JX218" i="54"/>
  <c r="JX217" i="54"/>
  <c r="JX216" i="54"/>
  <c r="JX215" i="54"/>
  <c r="JX214" i="54"/>
  <c r="JX213" i="54"/>
  <c r="JX207" i="54"/>
  <c r="JX206" i="54"/>
  <c r="JX205" i="54"/>
  <c r="JX204" i="54"/>
  <c r="JX203" i="54"/>
  <c r="JX202" i="54"/>
  <c r="JX200" i="54"/>
  <c r="JX199" i="54"/>
  <c r="JX196" i="54"/>
  <c r="JX192" i="54"/>
  <c r="JX191" i="54"/>
  <c r="JX190" i="54"/>
  <c r="JX187" i="54"/>
  <c r="JX186" i="54"/>
  <c r="JX185" i="54"/>
  <c r="JX184" i="54"/>
  <c r="JX180" i="54"/>
  <c r="JX178" i="54"/>
  <c r="JX177" i="54"/>
  <c r="JX176" i="54"/>
  <c r="JX175" i="54"/>
  <c r="JX173" i="54"/>
  <c r="JX171" i="54"/>
  <c r="JX170" i="54"/>
  <c r="JX169" i="54"/>
  <c r="JX168" i="54"/>
  <c r="JX167" i="54"/>
  <c r="JX165" i="54"/>
  <c r="JX163" i="54"/>
  <c r="JX162" i="54"/>
  <c r="JX155" i="54"/>
  <c r="JX147" i="54"/>
  <c r="JX146" i="54"/>
  <c r="JX145" i="54"/>
  <c r="S5" i="54"/>
  <c r="AD5" i="54"/>
  <c r="AF5" i="54"/>
  <c r="AH5" i="54"/>
  <c r="AJ5" i="54"/>
  <c r="X5" i="54"/>
  <c r="W5" i="54"/>
  <c r="Y5" i="54"/>
  <c r="Z5" i="54"/>
  <c r="S6" i="54"/>
  <c r="AD6" i="54"/>
  <c r="AF6" i="54"/>
  <c r="AH6" i="54"/>
  <c r="AJ6" i="54"/>
  <c r="X6" i="54"/>
  <c r="W6" i="54"/>
  <c r="Y6" i="54"/>
  <c r="Z6" i="54"/>
  <c r="W7" i="54"/>
  <c r="Y7" i="54"/>
  <c r="Z7" i="54"/>
  <c r="AD8" i="54"/>
  <c r="AF8" i="54"/>
  <c r="AH8" i="54"/>
  <c r="AJ8" i="54"/>
  <c r="X8" i="54"/>
  <c r="U8" i="54"/>
  <c r="W8" i="54"/>
  <c r="Y8" i="54"/>
  <c r="Z8" i="54"/>
  <c r="AD9" i="54"/>
  <c r="AF9" i="54"/>
  <c r="AH9" i="54"/>
  <c r="AJ9" i="54"/>
  <c r="X9" i="54"/>
  <c r="U9" i="54"/>
  <c r="W9" i="54"/>
  <c r="Y9" i="54"/>
  <c r="Z9" i="54"/>
  <c r="I10" i="54"/>
  <c r="S10" i="54"/>
  <c r="AD10" i="54"/>
  <c r="AF10" i="54"/>
  <c r="AH10" i="54"/>
  <c r="AJ10" i="54"/>
  <c r="X10" i="54"/>
  <c r="U10" i="54"/>
  <c r="W10" i="54"/>
  <c r="Y10" i="54"/>
  <c r="Z10" i="54"/>
  <c r="T11" i="54"/>
  <c r="AD11" i="54"/>
  <c r="AF11" i="54"/>
  <c r="AH11" i="54"/>
  <c r="AJ11" i="54"/>
  <c r="X11" i="54"/>
  <c r="U11" i="54"/>
  <c r="W11" i="54"/>
  <c r="Y11" i="54"/>
  <c r="Z11" i="54"/>
  <c r="I12" i="54"/>
  <c r="S12" i="54"/>
  <c r="AD12" i="54"/>
  <c r="AF12" i="54"/>
  <c r="AH12" i="54"/>
  <c r="AJ12" i="54"/>
  <c r="X12" i="54"/>
  <c r="U12" i="54"/>
  <c r="W12" i="54"/>
  <c r="Y12" i="54"/>
  <c r="Z12" i="54"/>
  <c r="T13" i="54"/>
  <c r="AD13" i="54"/>
  <c r="AF13" i="54"/>
  <c r="AH13" i="54"/>
  <c r="AJ13" i="54"/>
  <c r="X13" i="54"/>
  <c r="U13" i="54"/>
  <c r="W13" i="54"/>
  <c r="Y13" i="54"/>
  <c r="Z13" i="54"/>
  <c r="S14" i="54"/>
  <c r="AD14" i="54"/>
  <c r="AF14" i="54"/>
  <c r="AH14" i="54"/>
  <c r="AJ14" i="54"/>
  <c r="X14" i="54"/>
  <c r="U14" i="54"/>
  <c r="W14" i="54"/>
  <c r="Y14" i="54"/>
  <c r="Z14" i="54"/>
  <c r="I15" i="54"/>
  <c r="T15" i="54"/>
  <c r="AD15" i="54"/>
  <c r="AF15" i="54"/>
  <c r="AH15" i="54"/>
  <c r="AJ15" i="54"/>
  <c r="X15" i="54"/>
  <c r="U15" i="54"/>
  <c r="W15" i="54"/>
  <c r="Y15" i="54"/>
  <c r="Z15" i="54"/>
  <c r="I16" i="54"/>
  <c r="S16" i="54"/>
  <c r="AD16" i="54"/>
  <c r="AF16" i="54"/>
  <c r="AH16" i="54"/>
  <c r="AJ16" i="54"/>
  <c r="X16" i="54"/>
  <c r="U16" i="54"/>
  <c r="W16" i="54"/>
  <c r="Y16" i="54"/>
  <c r="Z16" i="54"/>
  <c r="AD17" i="54"/>
  <c r="AF17" i="54"/>
  <c r="AH17" i="54"/>
  <c r="AJ17" i="54"/>
  <c r="X17" i="54"/>
  <c r="W17" i="54"/>
  <c r="Y17" i="54"/>
  <c r="Z17" i="54"/>
  <c r="AD18" i="54"/>
  <c r="AF18" i="54"/>
  <c r="AH18" i="54"/>
  <c r="AJ18" i="54"/>
  <c r="X18" i="54"/>
  <c r="U18" i="54"/>
  <c r="W18" i="54"/>
  <c r="Y18" i="54"/>
  <c r="Z18" i="54"/>
  <c r="AD19" i="54"/>
  <c r="AF19" i="54"/>
  <c r="AH19" i="54"/>
  <c r="AJ19" i="54"/>
  <c r="X19" i="54"/>
  <c r="U19" i="54"/>
  <c r="W19" i="54"/>
  <c r="Y19" i="54"/>
  <c r="Z19" i="54"/>
  <c r="S20" i="54"/>
  <c r="AD20" i="54"/>
  <c r="AF20" i="54"/>
  <c r="AH20" i="54"/>
  <c r="AJ20" i="54"/>
  <c r="X20" i="54"/>
  <c r="U20" i="54"/>
  <c r="W20" i="54"/>
  <c r="Y20" i="54"/>
  <c r="Z20" i="54"/>
  <c r="AD21" i="54"/>
  <c r="AF21" i="54"/>
  <c r="AH21" i="54"/>
  <c r="AJ21" i="54"/>
  <c r="X21" i="54"/>
  <c r="U21" i="54"/>
  <c r="W21" i="54"/>
  <c r="Y21" i="54"/>
  <c r="Z21" i="54"/>
  <c r="AD22" i="54"/>
  <c r="AF22" i="54"/>
  <c r="AH22" i="54"/>
  <c r="AJ22" i="54"/>
  <c r="X22" i="54"/>
  <c r="U22" i="54"/>
  <c r="W22" i="54"/>
  <c r="Y22" i="54"/>
  <c r="Z22" i="54"/>
  <c r="S23" i="54"/>
  <c r="AD23" i="54"/>
  <c r="AF23" i="54"/>
  <c r="AH23" i="54"/>
  <c r="AJ23" i="54"/>
  <c r="X23" i="54"/>
  <c r="U23" i="54"/>
  <c r="W23" i="54"/>
  <c r="Y23" i="54"/>
  <c r="Z23" i="54"/>
  <c r="AD24" i="54"/>
  <c r="AF24" i="54"/>
  <c r="AH24" i="54"/>
  <c r="AJ24" i="54"/>
  <c r="X24" i="54"/>
  <c r="U24" i="54"/>
  <c r="W24" i="54"/>
  <c r="Y24" i="54"/>
  <c r="Z24" i="54"/>
  <c r="AD25" i="54"/>
  <c r="AF25" i="54"/>
  <c r="AH25" i="54"/>
  <c r="AJ25" i="54"/>
  <c r="X25" i="54"/>
  <c r="U25" i="54"/>
  <c r="W25" i="54"/>
  <c r="Y25" i="54"/>
  <c r="Z25" i="54"/>
  <c r="S26" i="54"/>
  <c r="AD26" i="54"/>
  <c r="AF26" i="54"/>
  <c r="AH26" i="54"/>
  <c r="AJ26" i="54"/>
  <c r="X26" i="54"/>
  <c r="U26" i="54"/>
  <c r="W26" i="54"/>
  <c r="Y26" i="54"/>
  <c r="Z26" i="54"/>
  <c r="S27" i="54"/>
  <c r="AD27" i="54"/>
  <c r="AF27" i="54"/>
  <c r="AH27" i="54"/>
  <c r="AJ27" i="54"/>
  <c r="X27" i="54"/>
  <c r="U27" i="54"/>
  <c r="W27" i="54"/>
  <c r="Y27" i="54"/>
  <c r="Z27" i="54"/>
  <c r="AD28" i="54"/>
  <c r="AF28" i="54"/>
  <c r="AH28" i="54"/>
  <c r="AJ28" i="54"/>
  <c r="X28" i="54"/>
  <c r="U28" i="54"/>
  <c r="W28" i="54"/>
  <c r="Y28" i="54"/>
  <c r="Z28" i="54"/>
  <c r="S29" i="54"/>
  <c r="AD29" i="54"/>
  <c r="AF29" i="54"/>
  <c r="AH29" i="54"/>
  <c r="AJ29" i="54"/>
  <c r="X29" i="54"/>
  <c r="U29" i="54"/>
  <c r="W29" i="54"/>
  <c r="Y29" i="54"/>
  <c r="Z29" i="54"/>
  <c r="AD30" i="54"/>
  <c r="AF30" i="54"/>
  <c r="AH30" i="54"/>
  <c r="AJ30" i="54"/>
  <c r="X30" i="54"/>
  <c r="U30" i="54"/>
  <c r="W30" i="54"/>
  <c r="Y30" i="54"/>
  <c r="Z30" i="54"/>
  <c r="AD31" i="54"/>
  <c r="AF31" i="54"/>
  <c r="AH31" i="54"/>
  <c r="AJ31" i="54"/>
  <c r="X31" i="54"/>
  <c r="U31" i="54"/>
  <c r="W31" i="54"/>
  <c r="Y31" i="54"/>
  <c r="Z31" i="54"/>
  <c r="S32" i="54"/>
  <c r="AD32" i="54"/>
  <c r="AF32" i="54"/>
  <c r="AH32" i="54"/>
  <c r="AJ32" i="54"/>
  <c r="X32" i="54"/>
  <c r="U32" i="54"/>
  <c r="W32" i="54"/>
  <c r="Y32" i="54"/>
  <c r="Z32" i="54"/>
  <c r="AD33" i="54"/>
  <c r="AF33" i="54"/>
  <c r="AH33" i="54"/>
  <c r="AJ33" i="54"/>
  <c r="X33" i="54"/>
  <c r="U33" i="54"/>
  <c r="W33" i="54"/>
  <c r="Y33" i="54"/>
  <c r="Z33" i="54"/>
  <c r="I34" i="54"/>
  <c r="S34" i="54"/>
  <c r="AD34" i="54"/>
  <c r="AF34" i="54"/>
  <c r="AH34" i="54"/>
  <c r="AJ34" i="54"/>
  <c r="X34" i="54"/>
  <c r="U34" i="54"/>
  <c r="W34" i="54"/>
  <c r="Y34" i="54"/>
  <c r="Z34" i="54"/>
  <c r="S35" i="54"/>
  <c r="AD35" i="54"/>
  <c r="AF35" i="54"/>
  <c r="AH35" i="54"/>
  <c r="AJ35" i="54"/>
  <c r="X35" i="54"/>
  <c r="U35" i="54"/>
  <c r="W35" i="54"/>
  <c r="Y35" i="54"/>
  <c r="Z35" i="54"/>
  <c r="I36" i="54"/>
  <c r="S36" i="54"/>
  <c r="AD36" i="54"/>
  <c r="AF36" i="54"/>
  <c r="AH36" i="54"/>
  <c r="AJ36" i="54"/>
  <c r="X36" i="54"/>
  <c r="U36" i="54"/>
  <c r="W36" i="54"/>
  <c r="Y36" i="54"/>
  <c r="Z36" i="54"/>
  <c r="AD37" i="54"/>
  <c r="AF37" i="54"/>
  <c r="AH37" i="54"/>
  <c r="AJ37" i="54"/>
  <c r="X37" i="54"/>
  <c r="U37" i="54"/>
  <c r="W37" i="54"/>
  <c r="Y37" i="54"/>
  <c r="Z37" i="54"/>
  <c r="AD38" i="54"/>
  <c r="AF38" i="54"/>
  <c r="AH38" i="54"/>
  <c r="AJ38" i="54"/>
  <c r="X38" i="54"/>
  <c r="U38" i="54"/>
  <c r="W38" i="54"/>
  <c r="Y38" i="54"/>
  <c r="Z38" i="54"/>
  <c r="AD39" i="54"/>
  <c r="AF39" i="54"/>
  <c r="AH39" i="54"/>
  <c r="AJ39" i="54"/>
  <c r="X39" i="54"/>
  <c r="U39" i="54"/>
  <c r="W39" i="54"/>
  <c r="Y39" i="54"/>
  <c r="Z39" i="54"/>
  <c r="AD40" i="54"/>
  <c r="AF40" i="54"/>
  <c r="AH40" i="54"/>
  <c r="AJ40" i="54"/>
  <c r="X40" i="54"/>
  <c r="U40" i="54"/>
  <c r="W40" i="54"/>
  <c r="Y40" i="54"/>
  <c r="Z40" i="54"/>
  <c r="S41" i="54"/>
  <c r="AD41" i="54"/>
  <c r="AF41" i="54"/>
  <c r="AH41" i="54"/>
  <c r="AJ41" i="54"/>
  <c r="X41" i="54"/>
  <c r="U41" i="54"/>
  <c r="W41" i="54"/>
  <c r="Y41" i="54"/>
  <c r="Z41" i="54"/>
  <c r="AD42" i="54"/>
  <c r="AF42" i="54"/>
  <c r="AH42" i="54"/>
  <c r="AJ42" i="54"/>
  <c r="X42" i="54"/>
  <c r="U42" i="54"/>
  <c r="W42" i="54"/>
  <c r="Y42" i="54"/>
  <c r="Z42" i="54"/>
  <c r="AD43" i="54"/>
  <c r="AF43" i="54"/>
  <c r="AH43" i="54"/>
  <c r="AJ43" i="54"/>
  <c r="X43" i="54"/>
  <c r="U43" i="54"/>
  <c r="W43" i="54"/>
  <c r="Y43" i="54"/>
  <c r="Z43" i="54"/>
  <c r="AD44" i="54"/>
  <c r="AF44" i="54"/>
  <c r="AH44" i="54"/>
  <c r="AJ44" i="54"/>
  <c r="X44" i="54"/>
  <c r="U44" i="54"/>
  <c r="W44" i="54"/>
  <c r="Y44" i="54"/>
  <c r="Z44" i="54"/>
  <c r="S45" i="54"/>
  <c r="AD45" i="54"/>
  <c r="AF45" i="54"/>
  <c r="AH45" i="54"/>
  <c r="AJ45" i="54"/>
  <c r="X45" i="54"/>
  <c r="U45" i="54"/>
  <c r="W45" i="54"/>
  <c r="Y45" i="54"/>
  <c r="Z45" i="54"/>
  <c r="S46" i="54"/>
  <c r="AD46" i="54"/>
  <c r="AF46" i="54"/>
  <c r="AH46" i="54"/>
  <c r="AJ46" i="54"/>
  <c r="X46" i="54"/>
  <c r="U46" i="54"/>
  <c r="W46" i="54"/>
  <c r="Y46" i="54"/>
  <c r="Z46" i="54"/>
  <c r="AD47" i="54"/>
  <c r="AF47" i="54"/>
  <c r="AH47" i="54"/>
  <c r="AJ47" i="54"/>
  <c r="X47" i="54"/>
  <c r="U47" i="54"/>
  <c r="W47" i="54"/>
  <c r="Y47" i="54"/>
  <c r="Z47" i="54"/>
  <c r="AD48" i="54"/>
  <c r="AF48" i="54"/>
  <c r="AH48" i="54"/>
  <c r="AJ48" i="54"/>
  <c r="X48" i="54"/>
  <c r="U48" i="54"/>
  <c r="W48" i="54"/>
  <c r="Y48" i="54"/>
  <c r="Z48" i="54"/>
  <c r="S49" i="54"/>
  <c r="AD49" i="54"/>
  <c r="AF49" i="54"/>
  <c r="AH49" i="54"/>
  <c r="AJ49" i="54"/>
  <c r="X49" i="54"/>
  <c r="U49" i="54"/>
  <c r="W49" i="54"/>
  <c r="Y49" i="54"/>
  <c r="Z49" i="54"/>
  <c r="S52" i="54"/>
  <c r="AD52" i="54"/>
  <c r="AF52" i="54"/>
  <c r="AH52" i="54"/>
  <c r="AJ52" i="54"/>
  <c r="X52" i="54"/>
  <c r="U52" i="54"/>
  <c r="W52" i="54"/>
  <c r="Y52" i="54"/>
  <c r="Z52" i="54"/>
  <c r="AD53" i="54"/>
  <c r="AF53" i="54"/>
  <c r="AH53" i="54"/>
  <c r="AJ53" i="54"/>
  <c r="X53" i="54"/>
  <c r="U53" i="54"/>
  <c r="W53" i="54"/>
  <c r="Y53" i="54"/>
  <c r="Z53" i="54"/>
  <c r="S54" i="54"/>
  <c r="AD54" i="54"/>
  <c r="AF54" i="54"/>
  <c r="AH54" i="54"/>
  <c r="AJ54" i="54"/>
  <c r="X54" i="54"/>
  <c r="U54" i="54"/>
  <c r="W54" i="54"/>
  <c r="Y54" i="54"/>
  <c r="Z54" i="54"/>
  <c r="S55" i="54"/>
  <c r="AD55" i="54"/>
  <c r="AF55" i="54"/>
  <c r="AH55" i="54"/>
  <c r="AJ55" i="54"/>
  <c r="X55" i="54"/>
  <c r="U55" i="54"/>
  <c r="W55" i="54"/>
  <c r="Y55" i="54"/>
  <c r="Z55" i="54"/>
  <c r="AD56" i="54"/>
  <c r="AF56" i="54"/>
  <c r="AH56" i="54"/>
  <c r="AJ56" i="54"/>
  <c r="X56" i="54"/>
  <c r="U56" i="54"/>
  <c r="W56" i="54"/>
  <c r="Y56" i="54"/>
  <c r="Z56" i="54"/>
  <c r="AD57" i="54"/>
  <c r="AF57" i="54"/>
  <c r="AH57" i="54"/>
  <c r="AJ57" i="54"/>
  <c r="X57" i="54"/>
  <c r="U57" i="54"/>
  <c r="W57" i="54"/>
  <c r="Y57" i="54"/>
  <c r="Z57" i="54"/>
  <c r="AD58" i="54"/>
  <c r="AF58" i="54"/>
  <c r="AH58" i="54"/>
  <c r="AJ58" i="54"/>
  <c r="X58" i="54"/>
  <c r="U58" i="54"/>
  <c r="W58" i="54"/>
  <c r="Y58" i="54"/>
  <c r="Z58" i="54"/>
  <c r="AD59" i="54"/>
  <c r="AF59" i="54"/>
  <c r="AH59" i="54"/>
  <c r="AJ59" i="54"/>
  <c r="X59" i="54"/>
  <c r="U59" i="54"/>
  <c r="W59" i="54"/>
  <c r="Y59" i="54"/>
  <c r="Z59" i="54"/>
  <c r="AD60" i="54"/>
  <c r="AF60" i="54"/>
  <c r="AH60" i="54"/>
  <c r="AJ60" i="54"/>
  <c r="X60" i="54"/>
  <c r="U60" i="54"/>
  <c r="W60" i="54"/>
  <c r="Y60" i="54"/>
  <c r="Z60" i="54"/>
  <c r="AD61" i="54"/>
  <c r="AF61" i="54"/>
  <c r="AH61" i="54"/>
  <c r="AJ61" i="54"/>
  <c r="X61" i="54"/>
  <c r="U61" i="54"/>
  <c r="W61" i="54"/>
  <c r="Y61" i="54"/>
  <c r="Z61" i="54"/>
  <c r="AD62" i="54"/>
  <c r="AF62" i="54"/>
  <c r="AH62" i="54"/>
  <c r="AJ62" i="54"/>
  <c r="X62" i="54"/>
  <c r="U62" i="54"/>
  <c r="W62" i="54"/>
  <c r="Y62" i="54"/>
  <c r="Z62" i="54"/>
  <c r="AD63" i="54"/>
  <c r="AF63" i="54"/>
  <c r="AH63" i="54"/>
  <c r="AJ63" i="54"/>
  <c r="X63" i="54"/>
  <c r="U63" i="54"/>
  <c r="W63" i="54"/>
  <c r="Y63" i="54"/>
  <c r="Z63" i="54"/>
  <c r="S64" i="54"/>
  <c r="AD64" i="54"/>
  <c r="AF64" i="54"/>
  <c r="AH64" i="54"/>
  <c r="AJ64" i="54"/>
  <c r="X64" i="54"/>
  <c r="U64" i="54"/>
  <c r="W64" i="54"/>
  <c r="Y64" i="54"/>
  <c r="Z64" i="54"/>
  <c r="S65" i="54"/>
  <c r="AD65" i="54"/>
  <c r="AF65" i="54"/>
  <c r="AH65" i="54"/>
  <c r="AJ65" i="54"/>
  <c r="X65" i="54"/>
  <c r="U65" i="54"/>
  <c r="W65" i="54"/>
  <c r="Y65" i="54"/>
  <c r="Z65" i="54"/>
  <c r="S66" i="54"/>
  <c r="AD66" i="54"/>
  <c r="AF66" i="54"/>
  <c r="AH66" i="54"/>
  <c r="AJ66" i="54"/>
  <c r="X66" i="54"/>
  <c r="U66" i="54"/>
  <c r="W66" i="54"/>
  <c r="Y66" i="54"/>
  <c r="Z66" i="54"/>
  <c r="AD67" i="54"/>
  <c r="AF67" i="54"/>
  <c r="AH67" i="54"/>
  <c r="AJ67" i="54"/>
  <c r="X67" i="54"/>
  <c r="U67" i="54"/>
  <c r="W67" i="54"/>
  <c r="Y67" i="54"/>
  <c r="Z67" i="54"/>
  <c r="AD68" i="54"/>
  <c r="AF68" i="54"/>
  <c r="AH68" i="54"/>
  <c r="AJ68" i="54"/>
  <c r="X68" i="54"/>
  <c r="U68" i="54"/>
  <c r="W68" i="54"/>
  <c r="Y68" i="54"/>
  <c r="Z68" i="54"/>
  <c r="AD69" i="54"/>
  <c r="AF69" i="54"/>
  <c r="AH69" i="54"/>
  <c r="AJ69" i="54"/>
  <c r="X69" i="54"/>
  <c r="U69" i="54"/>
  <c r="W69" i="54"/>
  <c r="Y69" i="54"/>
  <c r="Z69" i="54"/>
  <c r="AD70" i="54"/>
  <c r="AF70" i="54"/>
  <c r="AH70" i="54"/>
  <c r="AJ70" i="54"/>
  <c r="X70" i="54"/>
  <c r="U70" i="54"/>
  <c r="W70" i="54"/>
  <c r="Y70" i="54"/>
  <c r="Z70" i="54"/>
  <c r="S71" i="54"/>
  <c r="AD71" i="54"/>
  <c r="AF71" i="54"/>
  <c r="AH71" i="54"/>
  <c r="AJ71" i="54"/>
  <c r="X71" i="54"/>
  <c r="U71" i="54"/>
  <c r="W71" i="54"/>
  <c r="Y71" i="54"/>
  <c r="Z71" i="54"/>
  <c r="AD72" i="54"/>
  <c r="AF72" i="54"/>
  <c r="AH72" i="54"/>
  <c r="AJ72" i="54"/>
  <c r="X72" i="54"/>
  <c r="U72" i="54"/>
  <c r="W72" i="54"/>
  <c r="Y72" i="54"/>
  <c r="Z72" i="54"/>
  <c r="I73" i="54"/>
  <c r="S73" i="54"/>
  <c r="AD73" i="54"/>
  <c r="AF73" i="54"/>
  <c r="AH73" i="54"/>
  <c r="AJ73" i="54"/>
  <c r="X73" i="54"/>
  <c r="U73" i="54"/>
  <c r="W73" i="54"/>
  <c r="Y73" i="54"/>
  <c r="Z73" i="54"/>
  <c r="AD74" i="54"/>
  <c r="AF74" i="54"/>
  <c r="AH74" i="54"/>
  <c r="AJ74" i="54"/>
  <c r="X74" i="54"/>
  <c r="U74" i="54"/>
  <c r="W74" i="54"/>
  <c r="Y74" i="54"/>
  <c r="Z74" i="54"/>
  <c r="AD75" i="54"/>
  <c r="AF75" i="54"/>
  <c r="AH75" i="54"/>
  <c r="AJ75" i="54"/>
  <c r="X75" i="54"/>
  <c r="U75" i="54"/>
  <c r="W75" i="54"/>
  <c r="Y75" i="54"/>
  <c r="Z75" i="54"/>
  <c r="S76" i="54"/>
  <c r="AD76" i="54"/>
  <c r="AF76" i="54"/>
  <c r="AH76" i="54"/>
  <c r="AJ76" i="54"/>
  <c r="X76" i="54"/>
  <c r="U76" i="54"/>
  <c r="W76" i="54"/>
  <c r="Y76" i="54"/>
  <c r="Z76" i="54"/>
  <c r="AD77" i="54"/>
  <c r="AF77" i="54"/>
  <c r="AH77" i="54"/>
  <c r="AJ77" i="54"/>
  <c r="X77" i="54"/>
  <c r="U77" i="54"/>
  <c r="W77" i="54"/>
  <c r="Y77" i="54"/>
  <c r="Z77" i="54"/>
  <c r="AD78" i="54"/>
  <c r="AF78" i="54"/>
  <c r="AH78" i="54"/>
  <c r="AJ78" i="54"/>
  <c r="X78" i="54"/>
  <c r="U78" i="54"/>
  <c r="W78" i="54"/>
  <c r="Y78" i="54"/>
  <c r="Z78" i="54"/>
  <c r="S79" i="54"/>
  <c r="AD79" i="54"/>
  <c r="AF79" i="54"/>
  <c r="AH79" i="54"/>
  <c r="AJ79" i="54"/>
  <c r="X79" i="54"/>
  <c r="U79" i="54"/>
  <c r="W79" i="54"/>
  <c r="Y79" i="54"/>
  <c r="Z79" i="54"/>
  <c r="AD80" i="54"/>
  <c r="AF80" i="54"/>
  <c r="AH80" i="54"/>
  <c r="AJ80" i="54"/>
  <c r="X80" i="54"/>
  <c r="U80" i="54"/>
  <c r="W80" i="54"/>
  <c r="Y80" i="54"/>
  <c r="Z80" i="54"/>
  <c r="AD81" i="54"/>
  <c r="AF81" i="54"/>
  <c r="AH81" i="54"/>
  <c r="AJ81" i="54"/>
  <c r="X81" i="54"/>
  <c r="U81" i="54"/>
  <c r="W81" i="54"/>
  <c r="Y81" i="54"/>
  <c r="Z81" i="54"/>
  <c r="AD82" i="54"/>
  <c r="AF82" i="54"/>
  <c r="AH82" i="54"/>
  <c r="AJ82" i="54"/>
  <c r="X82" i="54"/>
  <c r="U82" i="54"/>
  <c r="W82" i="54"/>
  <c r="Y82" i="54"/>
  <c r="Z82" i="54"/>
  <c r="S83" i="54"/>
  <c r="AD83" i="54"/>
  <c r="AF83" i="54"/>
  <c r="AH83" i="54"/>
  <c r="AJ83" i="54"/>
  <c r="X83" i="54"/>
  <c r="U83" i="54"/>
  <c r="W83" i="54"/>
  <c r="Y83" i="54"/>
  <c r="Z83" i="54"/>
  <c r="AD84" i="54"/>
  <c r="AF84" i="54"/>
  <c r="AH84" i="54"/>
  <c r="AJ84" i="54"/>
  <c r="X84" i="54"/>
  <c r="U84" i="54"/>
  <c r="W84" i="54"/>
  <c r="Y84" i="54"/>
  <c r="Z84" i="54"/>
  <c r="S85" i="54"/>
  <c r="AD85" i="54"/>
  <c r="AF85" i="54"/>
  <c r="AH85" i="54"/>
  <c r="AJ85" i="54"/>
  <c r="X85" i="54"/>
  <c r="U85" i="54"/>
  <c r="W85" i="54"/>
  <c r="Y85" i="54"/>
  <c r="Z85" i="54"/>
  <c r="AD88" i="54"/>
  <c r="AF88" i="54"/>
  <c r="AH88" i="54"/>
  <c r="AJ88" i="54"/>
  <c r="X88" i="54"/>
  <c r="U88" i="54"/>
  <c r="W88" i="54"/>
  <c r="Y88" i="54"/>
  <c r="Z88" i="54"/>
  <c r="AD89" i="54"/>
  <c r="AF89" i="54"/>
  <c r="AH89" i="54"/>
  <c r="AJ89" i="54"/>
  <c r="X89" i="54"/>
  <c r="AD90" i="54"/>
  <c r="AF90" i="54"/>
  <c r="AH90" i="54"/>
  <c r="AJ90" i="54"/>
  <c r="X90" i="54"/>
  <c r="AD91" i="54"/>
  <c r="AF91" i="54"/>
  <c r="AH91" i="54"/>
  <c r="AJ91" i="54"/>
  <c r="X91" i="54"/>
  <c r="U91" i="54"/>
  <c r="W91" i="54"/>
  <c r="Y91" i="54"/>
  <c r="Z91" i="54"/>
  <c r="S92" i="54"/>
  <c r="AD92" i="54"/>
  <c r="AF92" i="54"/>
  <c r="AH92" i="54"/>
  <c r="AJ92" i="54"/>
  <c r="X92" i="54"/>
  <c r="U92" i="54"/>
  <c r="W92" i="54"/>
  <c r="Y92" i="54"/>
  <c r="Z92" i="54"/>
  <c r="AD93" i="54"/>
  <c r="AF93" i="54"/>
  <c r="AH93" i="54"/>
  <c r="AJ93" i="54"/>
  <c r="X93" i="54"/>
  <c r="U93" i="54"/>
  <c r="W93" i="54"/>
  <c r="Y93" i="54"/>
  <c r="Z93" i="54"/>
  <c r="S94" i="54"/>
  <c r="AD94" i="54"/>
  <c r="AF94" i="54"/>
  <c r="AH94" i="54"/>
  <c r="AJ94" i="54"/>
  <c r="X94" i="54"/>
  <c r="U94" i="54"/>
  <c r="W94" i="54"/>
  <c r="Y94" i="54"/>
  <c r="Z94" i="54"/>
  <c r="S95" i="54"/>
  <c r="AD95" i="54"/>
  <c r="AF95" i="54"/>
  <c r="AH95" i="54"/>
  <c r="AJ95" i="54"/>
  <c r="X95" i="54"/>
  <c r="U95" i="54"/>
  <c r="W95" i="54"/>
  <c r="Y95" i="54"/>
  <c r="Z95" i="54"/>
  <c r="S96" i="54"/>
  <c r="AD96" i="54"/>
  <c r="AF96" i="54"/>
  <c r="AH96" i="54"/>
  <c r="AJ96" i="54"/>
  <c r="X96" i="54"/>
  <c r="U96" i="54"/>
  <c r="W96" i="54"/>
  <c r="Y96" i="54"/>
  <c r="Z96" i="54"/>
  <c r="AD97" i="54"/>
  <c r="AF97" i="54"/>
  <c r="AH97" i="54"/>
  <c r="AJ97" i="54"/>
  <c r="X97" i="54"/>
  <c r="U97" i="54"/>
  <c r="W97" i="54"/>
  <c r="Y97" i="54"/>
  <c r="Z97" i="54"/>
  <c r="I98" i="54"/>
  <c r="S98" i="54"/>
  <c r="AD98" i="54"/>
  <c r="AF98" i="54"/>
  <c r="AH98" i="54"/>
  <c r="AJ98" i="54"/>
  <c r="X98" i="54"/>
  <c r="U98" i="54"/>
  <c r="W98" i="54"/>
  <c r="Y98" i="54"/>
  <c r="Z98" i="54"/>
  <c r="S99" i="54"/>
  <c r="AD99" i="54"/>
  <c r="AF99" i="54"/>
  <c r="AH99" i="54"/>
  <c r="AJ99" i="54"/>
  <c r="X99" i="54"/>
  <c r="U99" i="54"/>
  <c r="W99" i="54"/>
  <c r="Y99" i="54"/>
  <c r="Z99" i="54"/>
  <c r="S100" i="54"/>
  <c r="AD100" i="54"/>
  <c r="AF100" i="54"/>
  <c r="AH100" i="54"/>
  <c r="AJ100" i="54"/>
  <c r="X100" i="54"/>
  <c r="U100" i="54"/>
  <c r="W100" i="54"/>
  <c r="Y100" i="54"/>
  <c r="Z100" i="54"/>
  <c r="AD101" i="54"/>
  <c r="AF101" i="54"/>
  <c r="AH101" i="54"/>
  <c r="AJ101" i="54"/>
  <c r="X101" i="54"/>
  <c r="U101" i="54"/>
  <c r="W101" i="54"/>
  <c r="Y101" i="54"/>
  <c r="Z101" i="54"/>
  <c r="S102" i="54"/>
  <c r="AD102" i="54"/>
  <c r="AF102" i="54"/>
  <c r="AH102" i="54"/>
  <c r="AJ102" i="54"/>
  <c r="X102" i="54"/>
  <c r="U102" i="54"/>
  <c r="W102" i="54"/>
  <c r="Y102" i="54"/>
  <c r="Z102" i="54"/>
  <c r="AD103" i="54"/>
  <c r="AF103" i="54"/>
  <c r="AH103" i="54"/>
  <c r="AJ103" i="54"/>
  <c r="X103" i="54"/>
  <c r="U103" i="54"/>
  <c r="W103" i="54"/>
  <c r="Y103" i="54"/>
  <c r="Z103" i="54"/>
  <c r="S104" i="54"/>
  <c r="AD104" i="54"/>
  <c r="AF104" i="54"/>
  <c r="AH104" i="54"/>
  <c r="AJ104" i="54"/>
  <c r="X104" i="54"/>
  <c r="U104" i="54"/>
  <c r="W104" i="54"/>
  <c r="Y104" i="54"/>
  <c r="Z104" i="54"/>
  <c r="S105" i="54"/>
  <c r="AD105" i="54"/>
  <c r="AF105" i="54"/>
  <c r="AH105" i="54"/>
  <c r="AJ105" i="54"/>
  <c r="X105" i="54"/>
  <c r="U105" i="54"/>
  <c r="W105" i="54"/>
  <c r="Y105" i="54"/>
  <c r="Z105" i="54"/>
  <c r="AD106" i="54"/>
  <c r="AF106" i="54"/>
  <c r="AH106" i="54"/>
  <c r="AJ106" i="54"/>
  <c r="X106" i="54"/>
  <c r="U106" i="54"/>
  <c r="W106" i="54"/>
  <c r="Y106" i="54"/>
  <c r="Z106" i="54"/>
  <c r="S107" i="54"/>
  <c r="AD107" i="54"/>
  <c r="AF107" i="54"/>
  <c r="AH107" i="54"/>
  <c r="AJ107" i="54"/>
  <c r="X107" i="54"/>
  <c r="U107" i="54"/>
  <c r="W107" i="54"/>
  <c r="Y107" i="54"/>
  <c r="Z107" i="54"/>
  <c r="AD108" i="54"/>
  <c r="AF108" i="54"/>
  <c r="AH108" i="54"/>
  <c r="AJ108" i="54"/>
  <c r="X108" i="54"/>
  <c r="U108" i="54"/>
  <c r="W108" i="54"/>
  <c r="Y108" i="54"/>
  <c r="Z108" i="54"/>
  <c r="AD109" i="54"/>
  <c r="AF109" i="54"/>
  <c r="AH109" i="54"/>
  <c r="AJ109" i="54"/>
  <c r="X109" i="54"/>
  <c r="U109" i="54"/>
  <c r="W109" i="54"/>
  <c r="Y109" i="54"/>
  <c r="Z109" i="54"/>
  <c r="S110" i="54"/>
  <c r="AD110" i="54"/>
  <c r="AF110" i="54"/>
  <c r="AH110" i="54"/>
  <c r="AJ110" i="54"/>
  <c r="X110" i="54"/>
  <c r="U110" i="54"/>
  <c r="W110" i="54"/>
  <c r="Y110" i="54"/>
  <c r="Z110" i="54"/>
  <c r="S111" i="54"/>
  <c r="AD111" i="54"/>
  <c r="AF111" i="54"/>
  <c r="AH111" i="54"/>
  <c r="AJ111" i="54"/>
  <c r="X111" i="54"/>
  <c r="U111" i="54"/>
  <c r="W111" i="54"/>
  <c r="Y111" i="54"/>
  <c r="Z111" i="54"/>
  <c r="S112" i="54"/>
  <c r="AD112" i="54"/>
  <c r="AF112" i="54"/>
  <c r="AH112" i="54"/>
  <c r="AJ112" i="54"/>
  <c r="X112" i="54"/>
  <c r="U112" i="54"/>
  <c r="W112" i="54"/>
  <c r="Y112" i="54"/>
  <c r="Z112" i="54"/>
  <c r="AD113" i="54"/>
  <c r="AF113" i="54"/>
  <c r="AH113" i="54"/>
  <c r="AJ113" i="54"/>
  <c r="X113" i="54"/>
  <c r="U113" i="54"/>
  <c r="W113" i="54"/>
  <c r="Y113" i="54"/>
  <c r="Z113" i="54"/>
  <c r="S114" i="54"/>
  <c r="AD114" i="54"/>
  <c r="AF114" i="54"/>
  <c r="AH114" i="54"/>
  <c r="AJ114" i="54"/>
  <c r="X114" i="54"/>
  <c r="U114" i="54"/>
  <c r="W114" i="54"/>
  <c r="Y114" i="54"/>
  <c r="Z114" i="54"/>
  <c r="S115" i="54"/>
  <c r="AD115" i="54"/>
  <c r="AF115" i="54"/>
  <c r="AH115" i="54"/>
  <c r="AJ115" i="54"/>
  <c r="X115" i="54"/>
  <c r="U115" i="54"/>
  <c r="W115" i="54"/>
  <c r="Y115" i="54"/>
  <c r="Z115" i="54"/>
  <c r="S116" i="54"/>
  <c r="AD116" i="54"/>
  <c r="AF116" i="54"/>
  <c r="AH116" i="54"/>
  <c r="AJ116" i="54"/>
  <c r="X116" i="54"/>
  <c r="U116" i="54"/>
  <c r="W116" i="54"/>
  <c r="Y116" i="54"/>
  <c r="Z116" i="54"/>
  <c r="S117" i="54"/>
  <c r="AD117" i="54"/>
  <c r="AF117" i="54"/>
  <c r="AH117" i="54"/>
  <c r="AJ117" i="54"/>
  <c r="X117" i="54"/>
  <c r="U117" i="54"/>
  <c r="W117" i="54"/>
  <c r="Y117" i="54"/>
  <c r="Z117" i="54"/>
  <c r="S118" i="54"/>
  <c r="AD118" i="54"/>
  <c r="AF118" i="54"/>
  <c r="AH118" i="54"/>
  <c r="AJ118" i="54"/>
  <c r="X118" i="54"/>
  <c r="U118" i="54"/>
  <c r="W118" i="54"/>
  <c r="Y118" i="54"/>
  <c r="Z118" i="54"/>
  <c r="AD119" i="54"/>
  <c r="AF119" i="54"/>
  <c r="AH119" i="54"/>
  <c r="AJ119" i="54"/>
  <c r="X119" i="54"/>
  <c r="U119" i="54"/>
  <c r="W119" i="54"/>
  <c r="Y119" i="54"/>
  <c r="Z119" i="54"/>
  <c r="AD120" i="54"/>
  <c r="AF120" i="54"/>
  <c r="AH120" i="54"/>
  <c r="AJ120" i="54"/>
  <c r="X120" i="54"/>
  <c r="U120" i="54"/>
  <c r="W120" i="54"/>
  <c r="Y120" i="54"/>
  <c r="Z120" i="54"/>
  <c r="S121" i="54"/>
  <c r="AD121" i="54"/>
  <c r="AF121" i="54"/>
  <c r="AH121" i="54"/>
  <c r="AJ121" i="54"/>
  <c r="X121" i="54"/>
  <c r="U121" i="54"/>
  <c r="W121" i="54"/>
  <c r="Y121" i="54"/>
  <c r="Z121" i="54"/>
  <c r="AD122" i="54"/>
  <c r="AF122" i="54"/>
  <c r="AH122" i="54"/>
  <c r="AJ122" i="54"/>
  <c r="X122" i="54"/>
  <c r="U122" i="54"/>
  <c r="W122" i="54"/>
  <c r="Y122" i="54"/>
  <c r="Z122" i="54"/>
  <c r="S123" i="54"/>
  <c r="AD123" i="54"/>
  <c r="AF123" i="54"/>
  <c r="AH123" i="54"/>
  <c r="AJ123" i="54"/>
  <c r="X123" i="54"/>
  <c r="U123" i="54"/>
  <c r="W123" i="54"/>
  <c r="Y123" i="54"/>
  <c r="Z123" i="54"/>
  <c r="AD124" i="54"/>
  <c r="AF124" i="54"/>
  <c r="AH124" i="54"/>
  <c r="AJ124" i="54"/>
  <c r="X124" i="54"/>
  <c r="U124" i="54"/>
  <c r="W124" i="54"/>
  <c r="Y124" i="54"/>
  <c r="Z124" i="54"/>
  <c r="AD125" i="54"/>
  <c r="AF125" i="54"/>
  <c r="AH125" i="54"/>
  <c r="AJ125" i="54"/>
  <c r="X125" i="54"/>
  <c r="U125" i="54"/>
  <c r="W125" i="54"/>
  <c r="Y125" i="54"/>
  <c r="Z125" i="54"/>
  <c r="AD126" i="54"/>
  <c r="AF126" i="54"/>
  <c r="AH126" i="54"/>
  <c r="AJ126" i="54"/>
  <c r="X126" i="54"/>
  <c r="U126" i="54"/>
  <c r="W126" i="54"/>
  <c r="Y126" i="54"/>
  <c r="Z126" i="54"/>
  <c r="S127" i="54"/>
  <c r="AD127" i="54"/>
  <c r="AF127" i="54"/>
  <c r="AH127" i="54"/>
  <c r="AJ127" i="54"/>
  <c r="X127" i="54"/>
  <c r="U127" i="54"/>
  <c r="W127" i="54"/>
  <c r="Y127" i="54"/>
  <c r="Z127" i="54"/>
  <c r="S128" i="54"/>
  <c r="AD128" i="54"/>
  <c r="AF128" i="54"/>
  <c r="AH128" i="54"/>
  <c r="AJ128" i="54"/>
  <c r="X128" i="54"/>
  <c r="U128" i="54"/>
  <c r="W128" i="54"/>
  <c r="Y128" i="54"/>
  <c r="Z128" i="54"/>
  <c r="S129" i="54"/>
  <c r="AD129" i="54"/>
  <c r="AF129" i="54"/>
  <c r="AH129" i="54"/>
  <c r="AJ129" i="54"/>
  <c r="X129" i="54"/>
  <c r="U129" i="54"/>
  <c r="W129" i="54"/>
  <c r="Y129" i="54"/>
  <c r="Z129" i="54"/>
  <c r="AD130" i="54"/>
  <c r="AF130" i="54"/>
  <c r="AH130" i="54"/>
  <c r="AJ130" i="54"/>
  <c r="X130" i="54"/>
  <c r="U130" i="54"/>
  <c r="W130" i="54"/>
  <c r="Y130" i="54"/>
  <c r="Z130" i="54"/>
  <c r="AD131" i="54"/>
  <c r="AF131" i="54"/>
  <c r="AH131" i="54"/>
  <c r="AJ131" i="54"/>
  <c r="X131" i="54"/>
  <c r="U131" i="54"/>
  <c r="W131" i="54"/>
  <c r="Y131" i="54"/>
  <c r="Z131" i="54"/>
  <c r="S132" i="54"/>
  <c r="AD132" i="54"/>
  <c r="AF132" i="54"/>
  <c r="AH132" i="54"/>
  <c r="AJ132" i="54"/>
  <c r="X132" i="54"/>
  <c r="U132" i="54"/>
  <c r="W132" i="54"/>
  <c r="Y132" i="54"/>
  <c r="Z132" i="54"/>
  <c r="S133" i="54"/>
  <c r="AD133" i="54"/>
  <c r="AF133" i="54"/>
  <c r="AH133" i="54"/>
  <c r="AJ133" i="54"/>
  <c r="X133" i="54"/>
  <c r="U133" i="54"/>
  <c r="W133" i="54"/>
  <c r="AD134" i="54"/>
  <c r="AF134" i="54"/>
  <c r="AH134" i="54"/>
  <c r="AJ134" i="54"/>
  <c r="X134" i="54"/>
  <c r="U134" i="54"/>
  <c r="W134" i="54"/>
  <c r="AD135" i="54"/>
  <c r="AF135" i="54"/>
  <c r="AH135" i="54"/>
  <c r="AJ135" i="54"/>
  <c r="X135" i="54"/>
  <c r="U135" i="54"/>
  <c r="AO5" i="54"/>
  <c r="AP5" i="54"/>
  <c r="AO6" i="54"/>
  <c r="AP6" i="54"/>
  <c r="AO7" i="54"/>
  <c r="AP7" i="54"/>
  <c r="AO8" i="54"/>
  <c r="AP8" i="54"/>
  <c r="AO9" i="54"/>
  <c r="AP9" i="54"/>
  <c r="AO10" i="54"/>
  <c r="AP10" i="54"/>
  <c r="AO11" i="54"/>
  <c r="AP11" i="54"/>
  <c r="AO12" i="54"/>
  <c r="AP12" i="54"/>
  <c r="AO13" i="54"/>
  <c r="AP13" i="54"/>
  <c r="AO14" i="54"/>
  <c r="AP14" i="54"/>
  <c r="AO15" i="54"/>
  <c r="AP15" i="54"/>
  <c r="AO16" i="54"/>
  <c r="AP16" i="54"/>
  <c r="AO17" i="54"/>
  <c r="AP17" i="54"/>
  <c r="AO18" i="54"/>
  <c r="AP18" i="54"/>
  <c r="AO19" i="54"/>
  <c r="AP19" i="54"/>
  <c r="AO20" i="54"/>
  <c r="AP20" i="54"/>
  <c r="AO21" i="54"/>
  <c r="AP21" i="54"/>
  <c r="AO22" i="54"/>
  <c r="AP22" i="54"/>
  <c r="AO23" i="54"/>
  <c r="AP23" i="54"/>
  <c r="AO24" i="54"/>
  <c r="AP24" i="54"/>
  <c r="AO25" i="54"/>
  <c r="AP25" i="54"/>
  <c r="AO26" i="54"/>
  <c r="AP26" i="54"/>
  <c r="AO27" i="54"/>
  <c r="AP27" i="54"/>
  <c r="AO28" i="54"/>
  <c r="AP28" i="54"/>
  <c r="AO29" i="54"/>
  <c r="AP29" i="54"/>
  <c r="AO30" i="54"/>
  <c r="AP30" i="54"/>
  <c r="AO31" i="54"/>
  <c r="AP31" i="54"/>
  <c r="AO32" i="54"/>
  <c r="AP32" i="54"/>
  <c r="AO33" i="54"/>
  <c r="AP33" i="54"/>
  <c r="AO34" i="54"/>
  <c r="AP34" i="54"/>
  <c r="AO35" i="54"/>
  <c r="AP35" i="54"/>
  <c r="AO36" i="54"/>
  <c r="AP36" i="54"/>
  <c r="AO37" i="54"/>
  <c r="AP37" i="54"/>
  <c r="AO38" i="54"/>
  <c r="AP38" i="54"/>
  <c r="AO39" i="54"/>
  <c r="AP39" i="54"/>
  <c r="AO40" i="54"/>
  <c r="AP40" i="54"/>
  <c r="AO41" i="54"/>
  <c r="AP41" i="54"/>
  <c r="AO42" i="54"/>
  <c r="AP42" i="54"/>
  <c r="AO43" i="54"/>
  <c r="AP43" i="54"/>
  <c r="AO44" i="54"/>
  <c r="AP44" i="54"/>
  <c r="AO45" i="54"/>
  <c r="AP45" i="54"/>
  <c r="AO46" i="54"/>
  <c r="AP46" i="54"/>
  <c r="AO47" i="54"/>
  <c r="AP47" i="54"/>
  <c r="AO48" i="54"/>
  <c r="AP48" i="54"/>
  <c r="AO49" i="54"/>
  <c r="AP49" i="54"/>
  <c r="AO50" i="54"/>
  <c r="AP50" i="54"/>
  <c r="AO51" i="54"/>
  <c r="AP51" i="54"/>
  <c r="AO52" i="54"/>
  <c r="AP52" i="54"/>
  <c r="AO53" i="54"/>
  <c r="AP53" i="54"/>
  <c r="AO54" i="54"/>
  <c r="AP54" i="54"/>
  <c r="AO55" i="54"/>
  <c r="AP55" i="54"/>
  <c r="AO56" i="54"/>
  <c r="AP56" i="54"/>
  <c r="AO57" i="54"/>
  <c r="AP57" i="54"/>
  <c r="AO58" i="54"/>
  <c r="AP58" i="54"/>
  <c r="AO59" i="54"/>
  <c r="AP59" i="54"/>
  <c r="AO60" i="54"/>
  <c r="AP60" i="54"/>
  <c r="AO61" i="54"/>
  <c r="AP61" i="54"/>
  <c r="AO62" i="54"/>
  <c r="AP62" i="54"/>
  <c r="AO63" i="54"/>
  <c r="AP63" i="54"/>
  <c r="AO64" i="54"/>
  <c r="AP64" i="54"/>
  <c r="AO65" i="54"/>
  <c r="AP65" i="54"/>
  <c r="AO66" i="54"/>
  <c r="AP66" i="54"/>
  <c r="AO67" i="54"/>
  <c r="AP67" i="54"/>
  <c r="AO68" i="54"/>
  <c r="AP68" i="54"/>
  <c r="AO69" i="54"/>
  <c r="AP69" i="54"/>
  <c r="AO70" i="54"/>
  <c r="AP70" i="54"/>
  <c r="AO71" i="54"/>
  <c r="AP71" i="54"/>
  <c r="AO72" i="54"/>
  <c r="AP72" i="54"/>
  <c r="AO73" i="54"/>
  <c r="AP73" i="54"/>
  <c r="AO74" i="54"/>
  <c r="AP74" i="54"/>
  <c r="AO75" i="54"/>
  <c r="AP75" i="54"/>
  <c r="AO76" i="54"/>
  <c r="AP76" i="54"/>
  <c r="AO77" i="54"/>
  <c r="AP77" i="54"/>
  <c r="AO78" i="54"/>
  <c r="AP78" i="54"/>
  <c r="AO79" i="54"/>
  <c r="AP79" i="54"/>
  <c r="AO80" i="54"/>
  <c r="AP80" i="54"/>
  <c r="AO81" i="54"/>
  <c r="AP81" i="54"/>
  <c r="AO82" i="54"/>
  <c r="AP82" i="54"/>
  <c r="AO83" i="54"/>
  <c r="AP83" i="54"/>
  <c r="AO84" i="54"/>
  <c r="AP84" i="54"/>
  <c r="AO85" i="54"/>
  <c r="AP85" i="54"/>
  <c r="AO86" i="54"/>
  <c r="AP86" i="54"/>
  <c r="AO87" i="54"/>
  <c r="AP87" i="54"/>
  <c r="AO88" i="54"/>
  <c r="AP88" i="54"/>
  <c r="AO89" i="54"/>
  <c r="AP89" i="54"/>
  <c r="AO90" i="54"/>
  <c r="AP90" i="54"/>
  <c r="AO91" i="54"/>
  <c r="AP91" i="54"/>
  <c r="AO92" i="54"/>
  <c r="AP92" i="54"/>
  <c r="AO93" i="54"/>
  <c r="AP93" i="54"/>
  <c r="AO94" i="54"/>
  <c r="AP94" i="54"/>
  <c r="AO95" i="54"/>
  <c r="AP95" i="54"/>
  <c r="AO96" i="54"/>
  <c r="AP96" i="54"/>
  <c r="AN97" i="54"/>
  <c r="AO97" i="54"/>
  <c r="AP97" i="54"/>
  <c r="AN98" i="54"/>
  <c r="AO98" i="54"/>
  <c r="AP98" i="54"/>
  <c r="AN99" i="54"/>
  <c r="AO99" i="54"/>
  <c r="AP99" i="54"/>
  <c r="AN100" i="54"/>
  <c r="AO100" i="54"/>
  <c r="AP100" i="54"/>
  <c r="AO101" i="54"/>
  <c r="AP101" i="54"/>
  <c r="AN102" i="54"/>
  <c r="AO102" i="54"/>
  <c r="AP102" i="54"/>
  <c r="AO103" i="54"/>
  <c r="AP103" i="54"/>
  <c r="AN104" i="54"/>
  <c r="AO104" i="54"/>
  <c r="AP104" i="54"/>
  <c r="AN105" i="54"/>
  <c r="AO105" i="54"/>
  <c r="AP105" i="54"/>
  <c r="AN106" i="54"/>
  <c r="AO106" i="54"/>
  <c r="AP106" i="54"/>
  <c r="AN107" i="54"/>
  <c r="AO107" i="54"/>
  <c r="AP107" i="54"/>
  <c r="AN108" i="54"/>
  <c r="AO108" i="54"/>
  <c r="AP108" i="54"/>
  <c r="AN109" i="54"/>
  <c r="AO109" i="54"/>
  <c r="AP109" i="54"/>
  <c r="AO110" i="54"/>
  <c r="AP110" i="54"/>
  <c r="AN111" i="54"/>
  <c r="AO111" i="54"/>
  <c r="AP111" i="54"/>
  <c r="AO112" i="54"/>
  <c r="AP112" i="54"/>
  <c r="AN113" i="54"/>
  <c r="AO113" i="54"/>
  <c r="AP113" i="54"/>
  <c r="AN114" i="54"/>
  <c r="AO114" i="54"/>
  <c r="AP114" i="54"/>
  <c r="AN115" i="54"/>
  <c r="AO115" i="54"/>
  <c r="AP115" i="54"/>
  <c r="AN116" i="54"/>
  <c r="AO116" i="54"/>
  <c r="AP116" i="54"/>
  <c r="AN117" i="54"/>
  <c r="AO117" i="54"/>
  <c r="AP117" i="54"/>
  <c r="AN118" i="54"/>
  <c r="AO118" i="54"/>
  <c r="AP118" i="54"/>
  <c r="AN119" i="54"/>
  <c r="AO119" i="54"/>
  <c r="AP119" i="54"/>
  <c r="AN120" i="54"/>
  <c r="AO120" i="54"/>
  <c r="AP120" i="54"/>
  <c r="AN121" i="54"/>
  <c r="AO121" i="54"/>
  <c r="AP121" i="54"/>
  <c r="AN122" i="54"/>
  <c r="AO122" i="54"/>
  <c r="AP122" i="54"/>
  <c r="AN123" i="54"/>
  <c r="AO123" i="54"/>
  <c r="AP123" i="54"/>
  <c r="AN124" i="54"/>
  <c r="AO124" i="54"/>
  <c r="AP124" i="54"/>
  <c r="AN125" i="54"/>
  <c r="AO125" i="54"/>
  <c r="AP125" i="54"/>
  <c r="AN126" i="54"/>
  <c r="AO126" i="54"/>
  <c r="AP126" i="54"/>
  <c r="AO127" i="54"/>
  <c r="AP127" i="54"/>
  <c r="AN128" i="54"/>
  <c r="AO128" i="54"/>
  <c r="AP128" i="54"/>
  <c r="AN129" i="54"/>
  <c r="AO129" i="54"/>
  <c r="AP129" i="54"/>
  <c r="AN130" i="54"/>
  <c r="AO130" i="54"/>
  <c r="AP130" i="54"/>
  <c r="AN131" i="54"/>
  <c r="AO131" i="54"/>
  <c r="AP131" i="54"/>
  <c r="AO132" i="54"/>
  <c r="AP132" i="54"/>
  <c r="AO133" i="54"/>
  <c r="AP133" i="54"/>
  <c r="AN134" i="54"/>
  <c r="AO134" i="54"/>
  <c r="AP134" i="54"/>
  <c r="AN135" i="54"/>
  <c r="AO135" i="54"/>
  <c r="AP135" i="54"/>
  <c r="AO136" i="54"/>
  <c r="AP136" i="54"/>
  <c r="AO137" i="54"/>
  <c r="AP137" i="54"/>
  <c r="AO138" i="54"/>
  <c r="AP138" i="54"/>
  <c r="AO139" i="54"/>
  <c r="AP139" i="54"/>
  <c r="AP140" i="54"/>
  <c r="AQ5" i="54"/>
  <c r="AR5" i="54"/>
  <c r="AQ6" i="54"/>
  <c r="AR6" i="54"/>
  <c r="AQ7" i="54"/>
  <c r="AR7" i="54"/>
  <c r="AQ8" i="54"/>
  <c r="AR8" i="54"/>
  <c r="AQ9" i="54"/>
  <c r="AR9" i="54"/>
  <c r="AQ10" i="54"/>
  <c r="AR10" i="54"/>
  <c r="AQ11" i="54"/>
  <c r="AR11" i="54"/>
  <c r="AQ12" i="54"/>
  <c r="AR12" i="54"/>
  <c r="AQ13" i="54"/>
  <c r="AR13" i="54"/>
  <c r="AQ14" i="54"/>
  <c r="AR14" i="54"/>
  <c r="AQ15" i="54"/>
  <c r="AR15" i="54"/>
  <c r="AQ16" i="54"/>
  <c r="AR16" i="54"/>
  <c r="AQ17" i="54"/>
  <c r="AR17" i="54"/>
  <c r="AQ18" i="54"/>
  <c r="AR18" i="54"/>
  <c r="AQ19" i="54"/>
  <c r="AR19" i="54"/>
  <c r="AQ20" i="54"/>
  <c r="AR20" i="54"/>
  <c r="AQ21" i="54"/>
  <c r="AR21" i="54"/>
  <c r="AQ22" i="54"/>
  <c r="AR22" i="54"/>
  <c r="AQ23" i="54"/>
  <c r="AR23" i="54"/>
  <c r="AQ24" i="54"/>
  <c r="AR24" i="54"/>
  <c r="AQ25" i="54"/>
  <c r="AR25" i="54"/>
  <c r="AQ26" i="54"/>
  <c r="AR26" i="54"/>
  <c r="AQ27" i="54"/>
  <c r="AR27" i="54"/>
  <c r="AQ28" i="54"/>
  <c r="AR28" i="54"/>
  <c r="AQ29" i="54"/>
  <c r="AR29" i="54"/>
  <c r="AQ30" i="54"/>
  <c r="AR30" i="54"/>
  <c r="AQ31" i="54"/>
  <c r="AR31" i="54"/>
  <c r="AQ32" i="54"/>
  <c r="AR32" i="54"/>
  <c r="AQ33" i="54"/>
  <c r="AR33" i="54"/>
  <c r="AQ34" i="54"/>
  <c r="AR34" i="54"/>
  <c r="AQ35" i="54"/>
  <c r="AR35" i="54"/>
  <c r="AQ36" i="54"/>
  <c r="AR36" i="54"/>
  <c r="AQ37" i="54"/>
  <c r="AR37" i="54"/>
  <c r="AQ38" i="54"/>
  <c r="AR38" i="54"/>
  <c r="AQ39" i="54"/>
  <c r="AR39" i="54"/>
  <c r="AQ40" i="54"/>
  <c r="AR40" i="54"/>
  <c r="AQ41" i="54"/>
  <c r="AR41" i="54"/>
  <c r="AQ42" i="54"/>
  <c r="AR42" i="54"/>
  <c r="AQ43" i="54"/>
  <c r="AR43" i="54"/>
  <c r="AQ44" i="54"/>
  <c r="AR44" i="54"/>
  <c r="AQ45" i="54"/>
  <c r="AR45" i="54"/>
  <c r="AQ46" i="54"/>
  <c r="AR46" i="54"/>
  <c r="AQ47" i="54"/>
  <c r="AR47" i="54"/>
  <c r="AQ48" i="54"/>
  <c r="AR48" i="54"/>
  <c r="AQ49" i="54"/>
  <c r="AR49" i="54"/>
  <c r="AQ50" i="54"/>
  <c r="AR50" i="54"/>
  <c r="AQ51" i="54"/>
  <c r="AR51" i="54"/>
  <c r="AQ52" i="54"/>
  <c r="AR52" i="54"/>
  <c r="AQ53" i="54"/>
  <c r="AR53" i="54"/>
  <c r="AQ54" i="54"/>
  <c r="AR54" i="54"/>
  <c r="AQ55" i="54"/>
  <c r="AR55" i="54"/>
  <c r="AQ56" i="54"/>
  <c r="AR56" i="54"/>
  <c r="AQ57" i="54"/>
  <c r="AR57" i="54"/>
  <c r="AQ58" i="54"/>
  <c r="AR58" i="54"/>
  <c r="AQ59" i="54"/>
  <c r="AR59" i="54"/>
  <c r="AQ60" i="54"/>
  <c r="AR60" i="54"/>
  <c r="AQ61" i="54"/>
  <c r="AR61" i="54"/>
  <c r="AQ62" i="54"/>
  <c r="AR62" i="54"/>
  <c r="AQ63" i="54"/>
  <c r="AR63" i="54"/>
  <c r="AQ64" i="54"/>
  <c r="AR64" i="54"/>
  <c r="AQ65" i="54"/>
  <c r="AR65" i="54"/>
  <c r="AQ66" i="54"/>
  <c r="AR66" i="54"/>
  <c r="AQ67" i="54"/>
  <c r="AR67" i="54"/>
  <c r="AQ68" i="54"/>
  <c r="AR68" i="54"/>
  <c r="AQ69" i="54"/>
  <c r="AR69" i="54"/>
  <c r="AQ70" i="54"/>
  <c r="AR70" i="54"/>
  <c r="AQ71" i="54"/>
  <c r="AR71" i="54"/>
  <c r="AQ72" i="54"/>
  <c r="AR72" i="54"/>
  <c r="AQ73" i="54"/>
  <c r="AR73" i="54"/>
  <c r="AQ74" i="54"/>
  <c r="AR74" i="54"/>
  <c r="AQ75" i="54"/>
  <c r="AR75" i="54"/>
  <c r="AQ76" i="54"/>
  <c r="AR76" i="54"/>
  <c r="AQ77" i="54"/>
  <c r="AR77" i="54"/>
  <c r="AQ78" i="54"/>
  <c r="AR78" i="54"/>
  <c r="AQ79" i="54"/>
  <c r="AR79" i="54"/>
  <c r="AQ80" i="54"/>
  <c r="AR80" i="54"/>
  <c r="AQ81" i="54"/>
  <c r="AR81" i="54"/>
  <c r="AQ82" i="54"/>
  <c r="AR82" i="54"/>
  <c r="AQ83" i="54"/>
  <c r="AR83" i="54"/>
  <c r="AQ84" i="54"/>
  <c r="AR84" i="54"/>
  <c r="AQ85" i="54"/>
  <c r="AR85" i="54"/>
  <c r="AQ86" i="54"/>
  <c r="AR86" i="54"/>
  <c r="AQ87" i="54"/>
  <c r="AR87" i="54"/>
  <c r="AQ88" i="54"/>
  <c r="AR88" i="54"/>
  <c r="AQ89" i="54"/>
  <c r="AR89" i="54"/>
  <c r="AQ90" i="54"/>
  <c r="AR90" i="54"/>
  <c r="AQ91" i="54"/>
  <c r="AR91" i="54"/>
  <c r="AQ92" i="54"/>
  <c r="AR92" i="54"/>
  <c r="AQ93" i="54"/>
  <c r="AR93" i="54"/>
  <c r="AQ94" i="54"/>
  <c r="AR94" i="54"/>
  <c r="AQ95" i="54"/>
  <c r="AR95" i="54"/>
  <c r="AQ96" i="54"/>
  <c r="AR96" i="54"/>
  <c r="AQ97" i="54"/>
  <c r="AR97" i="54"/>
  <c r="AQ98" i="54"/>
  <c r="AR98" i="54"/>
  <c r="AQ99" i="54"/>
  <c r="AR99" i="54"/>
  <c r="AQ100" i="54"/>
  <c r="AR100" i="54"/>
  <c r="AQ101" i="54"/>
  <c r="AR101" i="54"/>
  <c r="AQ102" i="54"/>
  <c r="AR102" i="54"/>
  <c r="AQ103" i="54"/>
  <c r="AR103" i="54"/>
  <c r="AQ104" i="54"/>
  <c r="AR104" i="54"/>
  <c r="AQ105" i="54"/>
  <c r="AR105" i="54"/>
  <c r="AQ106" i="54"/>
  <c r="AR106" i="54"/>
  <c r="AQ107" i="54"/>
  <c r="AR107" i="54"/>
  <c r="AQ108" i="54"/>
  <c r="AR108" i="54"/>
  <c r="AQ109" i="54"/>
  <c r="AR109" i="54"/>
  <c r="AQ110" i="54"/>
  <c r="AR110" i="54"/>
  <c r="AQ111" i="54"/>
  <c r="AR111" i="54"/>
  <c r="AQ112" i="54"/>
  <c r="AR112" i="54"/>
  <c r="AQ113" i="54"/>
  <c r="AR113" i="54"/>
  <c r="AQ114" i="54"/>
  <c r="AR114" i="54"/>
  <c r="AQ115" i="54"/>
  <c r="AR115" i="54"/>
  <c r="AQ116" i="54"/>
  <c r="AR116" i="54"/>
  <c r="AQ117" i="54"/>
  <c r="AR117" i="54"/>
  <c r="AQ118" i="54"/>
  <c r="AR118" i="54"/>
  <c r="AQ119" i="54"/>
  <c r="AR119" i="54"/>
  <c r="AQ120" i="54"/>
  <c r="AR120" i="54"/>
  <c r="AQ121" i="54"/>
  <c r="AR121" i="54"/>
  <c r="AQ122" i="54"/>
  <c r="AR122" i="54"/>
  <c r="AQ123" i="54"/>
  <c r="AR123" i="54"/>
  <c r="AQ124" i="54"/>
  <c r="AR124" i="54"/>
  <c r="AQ125" i="54"/>
  <c r="AR125" i="54"/>
  <c r="AQ126" i="54"/>
  <c r="AR126" i="54"/>
  <c r="AQ127" i="54"/>
  <c r="AR127" i="54"/>
  <c r="AQ128" i="54"/>
  <c r="AR128" i="54"/>
  <c r="AQ129" i="54"/>
  <c r="AR129" i="54"/>
  <c r="AQ130" i="54"/>
  <c r="AR130" i="54"/>
  <c r="AQ131" i="54"/>
  <c r="AR131" i="54"/>
  <c r="AQ132" i="54"/>
  <c r="AR132" i="54"/>
  <c r="AQ133" i="54"/>
  <c r="AR133" i="54"/>
  <c r="AQ134" i="54"/>
  <c r="AR134" i="54"/>
  <c r="AQ135" i="54"/>
  <c r="AR135" i="54"/>
  <c r="AQ136" i="54"/>
  <c r="AR136" i="54"/>
  <c r="AQ137" i="54"/>
  <c r="AR137" i="54"/>
  <c r="AQ138" i="54"/>
  <c r="AR138" i="54"/>
  <c r="AQ139" i="54"/>
  <c r="AR139" i="54"/>
  <c r="AR140" i="54"/>
  <c r="AS5" i="54"/>
  <c r="AT5" i="54"/>
  <c r="AS6" i="54"/>
  <c r="AT6" i="54"/>
  <c r="AS7" i="54"/>
  <c r="AT7" i="54"/>
  <c r="AS8" i="54"/>
  <c r="AT8" i="54"/>
  <c r="AS9" i="54"/>
  <c r="AT9" i="54"/>
  <c r="AS10" i="54"/>
  <c r="AT10" i="54"/>
  <c r="AS11" i="54"/>
  <c r="AT11" i="54"/>
  <c r="AS12" i="54"/>
  <c r="AT12" i="54"/>
  <c r="AS13" i="54"/>
  <c r="AT13" i="54"/>
  <c r="AS14" i="54"/>
  <c r="AT14" i="54"/>
  <c r="AS15" i="54"/>
  <c r="AT15" i="54"/>
  <c r="AS16" i="54"/>
  <c r="AT16" i="54"/>
  <c r="AS17" i="54"/>
  <c r="AT17" i="54"/>
  <c r="AS18" i="54"/>
  <c r="AT18" i="54"/>
  <c r="AS19" i="54"/>
  <c r="AT19" i="54"/>
  <c r="AS20" i="54"/>
  <c r="AT20" i="54"/>
  <c r="AS21" i="54"/>
  <c r="AT21" i="54"/>
  <c r="AS22" i="54"/>
  <c r="AT22" i="54"/>
  <c r="AS23" i="54"/>
  <c r="AT23" i="54"/>
  <c r="AS24" i="54"/>
  <c r="AT24" i="54"/>
  <c r="AS25" i="54"/>
  <c r="AT25" i="54"/>
  <c r="AS26" i="54"/>
  <c r="AT26" i="54"/>
  <c r="AS27" i="54"/>
  <c r="AT27" i="54"/>
  <c r="AS28" i="54"/>
  <c r="AT28" i="54"/>
  <c r="AS29" i="54"/>
  <c r="AT29" i="54"/>
  <c r="AS30" i="54"/>
  <c r="AT30" i="54"/>
  <c r="AS31" i="54"/>
  <c r="AT31" i="54"/>
  <c r="AS32" i="54"/>
  <c r="AT32" i="54"/>
  <c r="AS33" i="54"/>
  <c r="AT33" i="54"/>
  <c r="AS34" i="54"/>
  <c r="AT34" i="54"/>
  <c r="AS35" i="54"/>
  <c r="AT35" i="54"/>
  <c r="AS36" i="54"/>
  <c r="AT36" i="54"/>
  <c r="AS37" i="54"/>
  <c r="AT37" i="54"/>
  <c r="AS38" i="54"/>
  <c r="AT38" i="54"/>
  <c r="AS39" i="54"/>
  <c r="AT39" i="54"/>
  <c r="AS40" i="54"/>
  <c r="AT40" i="54"/>
  <c r="AS41" i="54"/>
  <c r="AT41" i="54"/>
  <c r="AS42" i="54"/>
  <c r="AT42" i="54"/>
  <c r="AS43" i="54"/>
  <c r="AT43" i="54"/>
  <c r="AS44" i="54"/>
  <c r="AT44" i="54"/>
  <c r="AS45" i="54"/>
  <c r="AT45" i="54"/>
  <c r="AS46" i="54"/>
  <c r="AT46" i="54"/>
  <c r="AS47" i="54"/>
  <c r="AT47" i="54"/>
  <c r="AS48" i="54"/>
  <c r="AT48" i="54"/>
  <c r="AS49" i="54"/>
  <c r="AT49" i="54"/>
  <c r="AS50" i="54"/>
  <c r="AT50" i="54"/>
  <c r="AS51" i="54"/>
  <c r="AT51" i="54"/>
  <c r="AS52" i="54"/>
  <c r="AT52" i="54"/>
  <c r="AS53" i="54"/>
  <c r="AT53" i="54"/>
  <c r="AS54" i="54"/>
  <c r="AT54" i="54"/>
  <c r="AS55" i="54"/>
  <c r="AT55" i="54"/>
  <c r="AS56" i="54"/>
  <c r="AT56" i="54"/>
  <c r="AS57" i="54"/>
  <c r="AT57" i="54"/>
  <c r="AS58" i="54"/>
  <c r="AT58" i="54"/>
  <c r="AS59" i="54"/>
  <c r="AT59" i="54"/>
  <c r="AS60" i="54"/>
  <c r="AT60" i="54"/>
  <c r="AS61" i="54"/>
  <c r="AT61" i="54"/>
  <c r="AS62" i="54"/>
  <c r="AT62" i="54"/>
  <c r="AS63" i="54"/>
  <c r="AT63" i="54"/>
  <c r="AS64" i="54"/>
  <c r="AT64" i="54"/>
  <c r="AS65" i="54"/>
  <c r="AT65" i="54"/>
  <c r="AS66" i="54"/>
  <c r="AT66" i="54"/>
  <c r="AS67" i="54"/>
  <c r="AT67" i="54"/>
  <c r="AS68" i="54"/>
  <c r="AT68" i="54"/>
  <c r="AS69" i="54"/>
  <c r="AT69" i="54"/>
  <c r="AS70" i="54"/>
  <c r="AT70" i="54"/>
  <c r="AS71" i="54"/>
  <c r="AT71" i="54"/>
  <c r="AS72" i="54"/>
  <c r="AT72" i="54"/>
  <c r="AS73" i="54"/>
  <c r="AT73" i="54"/>
  <c r="AS74" i="54"/>
  <c r="AT74" i="54"/>
  <c r="AS75" i="54"/>
  <c r="AT75" i="54"/>
  <c r="AS76" i="54"/>
  <c r="AT76" i="54"/>
  <c r="AS77" i="54"/>
  <c r="AT77" i="54"/>
  <c r="AS78" i="54"/>
  <c r="AT78" i="54"/>
  <c r="AS79" i="54"/>
  <c r="AT79" i="54"/>
  <c r="AS80" i="54"/>
  <c r="AT80" i="54"/>
  <c r="AS81" i="54"/>
  <c r="AT81" i="54"/>
  <c r="AS82" i="54"/>
  <c r="AT82" i="54"/>
  <c r="AS83" i="54"/>
  <c r="AT83" i="54"/>
  <c r="AS84" i="54"/>
  <c r="AT84" i="54"/>
  <c r="AS85" i="54"/>
  <c r="AT85" i="54"/>
  <c r="AS86" i="54"/>
  <c r="AT86" i="54"/>
  <c r="AS87" i="54"/>
  <c r="AT87" i="54"/>
  <c r="AS88" i="54"/>
  <c r="AT88" i="54"/>
  <c r="AS89" i="54"/>
  <c r="AT89" i="54"/>
  <c r="AS90" i="54"/>
  <c r="AT90" i="54"/>
  <c r="AS91" i="54"/>
  <c r="AT91" i="54"/>
  <c r="AS92" i="54"/>
  <c r="AT92" i="54"/>
  <c r="AS93" i="54"/>
  <c r="AT93" i="54"/>
  <c r="AS94" i="54"/>
  <c r="AT94" i="54"/>
  <c r="AS95" i="54"/>
  <c r="AT95" i="54"/>
  <c r="AS96" i="54"/>
  <c r="AT96" i="54"/>
  <c r="AS97" i="54"/>
  <c r="AT97" i="54"/>
  <c r="AS98" i="54"/>
  <c r="AT98" i="54"/>
  <c r="AS99" i="54"/>
  <c r="AT99" i="54"/>
  <c r="AS100" i="54"/>
  <c r="AT100" i="54"/>
  <c r="AS101" i="54"/>
  <c r="AT101" i="54"/>
  <c r="AS102" i="54"/>
  <c r="AT102" i="54"/>
  <c r="AS103" i="54"/>
  <c r="AT103" i="54"/>
  <c r="AS104" i="54"/>
  <c r="AT104" i="54"/>
  <c r="AS105" i="54"/>
  <c r="AT105" i="54"/>
  <c r="AS106" i="54"/>
  <c r="AT106" i="54"/>
  <c r="AS107" i="54"/>
  <c r="AT107" i="54"/>
  <c r="AS108" i="54"/>
  <c r="AT108" i="54"/>
  <c r="AS109" i="54"/>
  <c r="AT109" i="54"/>
  <c r="AS110" i="54"/>
  <c r="AT110" i="54"/>
  <c r="AS111" i="54"/>
  <c r="AT111" i="54"/>
  <c r="AS112" i="54"/>
  <c r="AT112" i="54"/>
  <c r="AS113" i="54"/>
  <c r="AT113" i="54"/>
  <c r="AS114" i="54"/>
  <c r="AT114" i="54"/>
  <c r="AS115" i="54"/>
  <c r="AT115" i="54"/>
  <c r="AS116" i="54"/>
  <c r="AT116" i="54"/>
  <c r="AS117" i="54"/>
  <c r="AT117" i="54"/>
  <c r="AS118" i="54"/>
  <c r="AT118" i="54"/>
  <c r="AS119" i="54"/>
  <c r="AT119" i="54"/>
  <c r="AS120" i="54"/>
  <c r="AT120" i="54"/>
  <c r="AS121" i="54"/>
  <c r="AT121" i="54"/>
  <c r="AS122" i="54"/>
  <c r="AT122" i="54"/>
  <c r="AS123" i="54"/>
  <c r="AT123" i="54"/>
  <c r="AS124" i="54"/>
  <c r="AT124" i="54"/>
  <c r="AS125" i="54"/>
  <c r="AT125" i="54"/>
  <c r="AS126" i="54"/>
  <c r="AT126" i="54"/>
  <c r="AS127" i="54"/>
  <c r="AT127" i="54"/>
  <c r="AS128" i="54"/>
  <c r="AT128" i="54"/>
  <c r="AS129" i="54"/>
  <c r="AT129" i="54"/>
  <c r="AS130" i="54"/>
  <c r="AT130" i="54"/>
  <c r="AS131" i="54"/>
  <c r="AT131" i="54"/>
  <c r="AS132" i="54"/>
  <c r="AT132" i="54"/>
  <c r="AS133" i="54"/>
  <c r="AT133" i="54"/>
  <c r="AS134" i="54"/>
  <c r="AT134" i="54"/>
  <c r="AS135" i="54"/>
  <c r="AT135" i="54"/>
  <c r="AS136" i="54"/>
  <c r="AT136" i="54"/>
  <c r="AS137" i="54"/>
  <c r="AT137" i="54"/>
  <c r="AS138" i="54"/>
  <c r="AT138" i="54"/>
  <c r="AS139" i="54"/>
  <c r="AT139" i="54"/>
  <c r="AT140" i="54"/>
  <c r="AU5" i="54"/>
  <c r="AV5" i="54"/>
  <c r="AU6" i="54"/>
  <c r="AV6" i="54"/>
  <c r="AU7" i="54"/>
  <c r="AV7" i="54"/>
  <c r="AU8" i="54"/>
  <c r="AV8" i="54"/>
  <c r="AU9" i="54"/>
  <c r="AV9" i="54"/>
  <c r="AU10" i="54"/>
  <c r="AV10" i="54"/>
  <c r="AU11" i="54"/>
  <c r="AV11" i="54"/>
  <c r="AU12" i="54"/>
  <c r="AV12" i="54"/>
  <c r="AU13" i="54"/>
  <c r="AV13" i="54"/>
  <c r="AU14" i="54"/>
  <c r="AV14" i="54"/>
  <c r="AU15" i="54"/>
  <c r="AV15" i="54"/>
  <c r="AU16" i="54"/>
  <c r="AV16" i="54"/>
  <c r="AU17" i="54"/>
  <c r="AV17" i="54"/>
  <c r="AU18" i="54"/>
  <c r="AV18" i="54"/>
  <c r="AU19" i="54"/>
  <c r="AV19" i="54"/>
  <c r="AU20" i="54"/>
  <c r="AV20" i="54"/>
  <c r="AU21" i="54"/>
  <c r="AV21" i="54"/>
  <c r="AU22" i="54"/>
  <c r="AV22" i="54"/>
  <c r="AU23" i="54"/>
  <c r="AV23" i="54"/>
  <c r="AU24" i="54"/>
  <c r="AV24" i="54"/>
  <c r="AU25" i="54"/>
  <c r="AV25" i="54"/>
  <c r="AU26" i="54"/>
  <c r="AV26" i="54"/>
  <c r="AU27" i="54"/>
  <c r="AV27" i="54"/>
  <c r="AU28" i="54"/>
  <c r="AV28" i="54"/>
  <c r="AU29" i="54"/>
  <c r="AV29" i="54"/>
  <c r="AU30" i="54"/>
  <c r="AV30" i="54"/>
  <c r="AU31" i="54"/>
  <c r="AV31" i="54"/>
  <c r="AU32" i="54"/>
  <c r="AV32" i="54"/>
  <c r="AU33" i="54"/>
  <c r="AV33" i="54"/>
  <c r="AU34" i="54"/>
  <c r="AV34" i="54"/>
  <c r="AU35" i="54"/>
  <c r="AV35" i="54"/>
  <c r="AU36" i="54"/>
  <c r="AV36" i="54"/>
  <c r="AU37" i="54"/>
  <c r="AV37" i="54"/>
  <c r="AU38" i="54"/>
  <c r="AV38" i="54"/>
  <c r="AU39" i="54"/>
  <c r="AV39" i="54"/>
  <c r="AU40" i="54"/>
  <c r="AV40" i="54"/>
  <c r="AU41" i="54"/>
  <c r="AV41" i="54"/>
  <c r="AU42" i="54"/>
  <c r="AV42" i="54"/>
  <c r="AU43" i="54"/>
  <c r="AV43" i="54"/>
  <c r="AU44" i="54"/>
  <c r="AV44" i="54"/>
  <c r="AU45" i="54"/>
  <c r="AV45" i="54"/>
  <c r="AU46" i="54"/>
  <c r="AV46" i="54"/>
  <c r="AU47" i="54"/>
  <c r="AV47" i="54"/>
  <c r="AU48" i="54"/>
  <c r="AV48" i="54"/>
  <c r="AU49" i="54"/>
  <c r="AV49" i="54"/>
  <c r="AU50" i="54"/>
  <c r="AV50" i="54"/>
  <c r="AU51" i="54"/>
  <c r="AV51" i="54"/>
  <c r="AU52" i="54"/>
  <c r="AV52" i="54"/>
  <c r="AU53" i="54"/>
  <c r="AV53" i="54"/>
  <c r="AU54" i="54"/>
  <c r="AV54" i="54"/>
  <c r="AU55" i="54"/>
  <c r="AV55" i="54"/>
  <c r="AU56" i="54"/>
  <c r="AV56" i="54"/>
  <c r="AU57" i="54"/>
  <c r="AV57" i="54"/>
  <c r="AU58" i="54"/>
  <c r="AV58" i="54"/>
  <c r="AU59" i="54"/>
  <c r="AV59" i="54"/>
  <c r="AU60" i="54"/>
  <c r="AV60" i="54"/>
  <c r="AU61" i="54"/>
  <c r="AV61" i="54"/>
  <c r="AU62" i="54"/>
  <c r="AV62" i="54"/>
  <c r="AU63" i="54"/>
  <c r="AV63" i="54"/>
  <c r="AU64" i="54"/>
  <c r="AV64" i="54"/>
  <c r="AU65" i="54"/>
  <c r="AV65" i="54"/>
  <c r="AU66" i="54"/>
  <c r="AV66" i="54"/>
  <c r="AU67" i="54"/>
  <c r="AV67" i="54"/>
  <c r="AU68" i="54"/>
  <c r="AV68" i="54"/>
  <c r="AU69" i="54"/>
  <c r="AV69" i="54"/>
  <c r="AU70" i="54"/>
  <c r="AV70" i="54"/>
  <c r="AU71" i="54"/>
  <c r="AV71" i="54"/>
  <c r="AU72" i="54"/>
  <c r="AV72" i="54"/>
  <c r="AU73" i="54"/>
  <c r="AV73" i="54"/>
  <c r="AU74" i="54"/>
  <c r="AV74" i="54"/>
  <c r="AU75" i="54"/>
  <c r="AV75" i="54"/>
  <c r="AU76" i="54"/>
  <c r="AV76" i="54"/>
  <c r="AU77" i="54"/>
  <c r="AV77" i="54"/>
  <c r="AU78" i="54"/>
  <c r="AV78" i="54"/>
  <c r="AU79" i="54"/>
  <c r="AV79" i="54"/>
  <c r="AU80" i="54"/>
  <c r="AV80" i="54"/>
  <c r="AU81" i="54"/>
  <c r="AV81" i="54"/>
  <c r="AU82" i="54"/>
  <c r="AV82" i="54"/>
  <c r="AU83" i="54"/>
  <c r="AV83" i="54"/>
  <c r="AU84" i="54"/>
  <c r="AV84" i="54"/>
  <c r="AU85" i="54"/>
  <c r="AV85" i="54"/>
  <c r="AU86" i="54"/>
  <c r="AV86" i="54"/>
  <c r="AU87" i="54"/>
  <c r="AV87" i="54"/>
  <c r="AU88" i="54"/>
  <c r="AV88" i="54"/>
  <c r="AU89" i="54"/>
  <c r="AV89" i="54"/>
  <c r="AU90" i="54"/>
  <c r="AV90" i="54"/>
  <c r="AU91" i="54"/>
  <c r="AV91" i="54"/>
  <c r="AU92" i="54"/>
  <c r="AV92" i="54"/>
  <c r="AU93" i="54"/>
  <c r="AV93" i="54"/>
  <c r="AU94" i="54"/>
  <c r="AV94" i="54"/>
  <c r="AU95" i="54"/>
  <c r="AV95" i="54"/>
  <c r="AU96" i="54"/>
  <c r="AV96" i="54"/>
  <c r="AU97" i="54"/>
  <c r="AV97" i="54"/>
  <c r="AU98" i="54"/>
  <c r="AV98" i="54"/>
  <c r="AU99" i="54"/>
  <c r="AV99" i="54"/>
  <c r="AU100" i="54"/>
  <c r="AV100" i="54"/>
  <c r="AU101" i="54"/>
  <c r="AV101" i="54"/>
  <c r="AU102" i="54"/>
  <c r="AV102" i="54"/>
  <c r="AU103" i="54"/>
  <c r="AV103" i="54"/>
  <c r="AU104" i="54"/>
  <c r="AV104" i="54"/>
  <c r="AU105" i="54"/>
  <c r="AV105" i="54"/>
  <c r="AU106" i="54"/>
  <c r="AV106" i="54"/>
  <c r="AU107" i="54"/>
  <c r="AV107" i="54"/>
  <c r="AU108" i="54"/>
  <c r="AV108" i="54"/>
  <c r="AU109" i="54"/>
  <c r="AV109" i="54"/>
  <c r="AU110" i="54"/>
  <c r="AV110" i="54"/>
  <c r="AU111" i="54"/>
  <c r="AV111" i="54"/>
  <c r="AU112" i="54"/>
  <c r="AV112" i="54"/>
  <c r="AU113" i="54"/>
  <c r="AV113" i="54"/>
  <c r="AU114" i="54"/>
  <c r="AV114" i="54"/>
  <c r="AU115" i="54"/>
  <c r="AV115" i="54"/>
  <c r="AU116" i="54"/>
  <c r="AV116" i="54"/>
  <c r="AU117" i="54"/>
  <c r="AV117" i="54"/>
  <c r="AU118" i="54"/>
  <c r="AV118" i="54"/>
  <c r="AU119" i="54"/>
  <c r="AV119" i="54"/>
  <c r="AU120" i="54"/>
  <c r="AV120" i="54"/>
  <c r="AU121" i="54"/>
  <c r="AV121" i="54"/>
  <c r="AU122" i="54"/>
  <c r="AV122" i="54"/>
  <c r="AU123" i="54"/>
  <c r="AV123" i="54"/>
  <c r="AU124" i="54"/>
  <c r="AV124" i="54"/>
  <c r="AU125" i="54"/>
  <c r="AV125" i="54"/>
  <c r="AU126" i="54"/>
  <c r="AV126" i="54"/>
  <c r="AU127" i="54"/>
  <c r="AV127" i="54"/>
  <c r="AU128" i="54"/>
  <c r="AV128" i="54"/>
  <c r="AU129" i="54"/>
  <c r="AV129" i="54"/>
  <c r="AU130" i="54"/>
  <c r="AV130" i="54"/>
  <c r="AU131" i="54"/>
  <c r="AV131" i="54"/>
  <c r="AU132" i="54"/>
  <c r="AV132" i="54"/>
  <c r="AU133" i="54"/>
  <c r="AV133" i="54"/>
  <c r="AU134" i="54"/>
  <c r="AV134" i="54"/>
  <c r="AU135" i="54"/>
  <c r="AV135" i="54"/>
  <c r="AU136" i="54"/>
  <c r="AV136" i="54"/>
  <c r="AU137" i="54"/>
  <c r="AV137" i="54"/>
  <c r="AU138" i="54"/>
  <c r="AV138" i="54"/>
  <c r="AU139" i="54"/>
  <c r="AV139" i="54"/>
  <c r="AV140" i="54"/>
  <c r="AW5" i="54"/>
  <c r="AX5" i="54"/>
  <c r="AW6" i="54"/>
  <c r="AX6" i="54"/>
  <c r="AW7" i="54"/>
  <c r="AX7" i="54"/>
  <c r="AW8" i="54"/>
  <c r="AX8" i="54"/>
  <c r="AW9" i="54"/>
  <c r="AX9" i="54"/>
  <c r="AW10" i="54"/>
  <c r="AX10" i="54"/>
  <c r="AW11" i="54"/>
  <c r="AX11" i="54"/>
  <c r="AW12" i="54"/>
  <c r="AX12" i="54"/>
  <c r="AW13" i="54"/>
  <c r="AX13" i="54"/>
  <c r="AW14" i="54"/>
  <c r="AX14" i="54"/>
  <c r="AW15" i="54"/>
  <c r="AX15" i="54"/>
  <c r="AW16" i="54"/>
  <c r="AX16" i="54"/>
  <c r="AW17" i="54"/>
  <c r="AX17" i="54"/>
  <c r="AW18" i="54"/>
  <c r="AX18" i="54"/>
  <c r="AW19" i="54"/>
  <c r="AX19" i="54"/>
  <c r="AW20" i="54"/>
  <c r="AX20" i="54"/>
  <c r="AW21" i="54"/>
  <c r="AX21" i="54"/>
  <c r="AW22" i="54"/>
  <c r="AX22" i="54"/>
  <c r="AW23" i="54"/>
  <c r="AX23" i="54"/>
  <c r="AW24" i="54"/>
  <c r="AX24" i="54"/>
  <c r="AW25" i="54"/>
  <c r="AX25" i="54"/>
  <c r="AW26" i="54"/>
  <c r="AX26" i="54"/>
  <c r="AW27" i="54"/>
  <c r="AX27" i="54"/>
  <c r="AW28" i="54"/>
  <c r="AX28" i="54"/>
  <c r="AW29" i="54"/>
  <c r="AX29" i="54"/>
  <c r="AW30" i="54"/>
  <c r="AX30" i="54"/>
  <c r="AW31" i="54"/>
  <c r="AX31" i="54"/>
  <c r="AW32" i="54"/>
  <c r="AX32" i="54"/>
  <c r="AW33" i="54"/>
  <c r="AX33" i="54"/>
  <c r="AW34" i="54"/>
  <c r="AX34" i="54"/>
  <c r="AW35" i="54"/>
  <c r="AX35" i="54"/>
  <c r="AW36" i="54"/>
  <c r="AX36" i="54"/>
  <c r="AW37" i="54"/>
  <c r="AX37" i="54"/>
  <c r="AW38" i="54"/>
  <c r="AX38" i="54"/>
  <c r="AW39" i="54"/>
  <c r="AX39" i="54"/>
  <c r="AW40" i="54"/>
  <c r="AX40" i="54"/>
  <c r="AW41" i="54"/>
  <c r="AX41" i="54"/>
  <c r="AW42" i="54"/>
  <c r="AX42" i="54"/>
  <c r="AW43" i="54"/>
  <c r="AX43" i="54"/>
  <c r="AW44" i="54"/>
  <c r="AX44" i="54"/>
  <c r="AW45" i="54"/>
  <c r="AX45" i="54"/>
  <c r="AW46" i="54"/>
  <c r="AX46" i="54"/>
  <c r="AW47" i="54"/>
  <c r="AX47" i="54"/>
  <c r="AW48" i="54"/>
  <c r="AX48" i="54"/>
  <c r="AW49" i="54"/>
  <c r="AX49" i="54"/>
  <c r="AW50" i="54"/>
  <c r="AX50" i="54"/>
  <c r="AW51" i="54"/>
  <c r="AX51" i="54"/>
  <c r="AW52" i="54"/>
  <c r="AX52" i="54"/>
  <c r="AW53" i="54"/>
  <c r="AX53" i="54"/>
  <c r="AW54" i="54"/>
  <c r="AX54" i="54"/>
  <c r="AW55" i="54"/>
  <c r="AX55" i="54"/>
  <c r="AW56" i="54"/>
  <c r="AX56" i="54"/>
  <c r="AW57" i="54"/>
  <c r="AX57" i="54"/>
  <c r="AW58" i="54"/>
  <c r="AX58" i="54"/>
  <c r="AW59" i="54"/>
  <c r="AX59" i="54"/>
  <c r="AW60" i="54"/>
  <c r="AX60" i="54"/>
  <c r="AW61" i="54"/>
  <c r="AX61" i="54"/>
  <c r="AW62" i="54"/>
  <c r="AX62" i="54"/>
  <c r="AW63" i="54"/>
  <c r="AX63" i="54"/>
  <c r="AW64" i="54"/>
  <c r="AX64" i="54"/>
  <c r="AW65" i="54"/>
  <c r="AX65" i="54"/>
  <c r="AW66" i="54"/>
  <c r="AX66" i="54"/>
  <c r="AW67" i="54"/>
  <c r="AX67" i="54"/>
  <c r="AW68" i="54"/>
  <c r="AX68" i="54"/>
  <c r="AW69" i="54"/>
  <c r="AX69" i="54"/>
  <c r="AW70" i="54"/>
  <c r="AX70" i="54"/>
  <c r="AW71" i="54"/>
  <c r="AX71" i="54"/>
  <c r="AW72" i="54"/>
  <c r="AX72" i="54"/>
  <c r="AW73" i="54"/>
  <c r="AX73" i="54"/>
  <c r="AW74" i="54"/>
  <c r="AX74" i="54"/>
  <c r="AW75" i="54"/>
  <c r="AX75" i="54"/>
  <c r="AW76" i="54"/>
  <c r="AX76" i="54"/>
  <c r="AW77" i="54"/>
  <c r="AX77" i="54"/>
  <c r="AW78" i="54"/>
  <c r="AX78" i="54"/>
  <c r="AW79" i="54"/>
  <c r="AX79" i="54"/>
  <c r="AW80" i="54"/>
  <c r="AX80" i="54"/>
  <c r="AW81" i="54"/>
  <c r="AX81" i="54"/>
  <c r="AW82" i="54"/>
  <c r="AX82" i="54"/>
  <c r="AW83" i="54"/>
  <c r="AX83" i="54"/>
  <c r="AW84" i="54"/>
  <c r="AX84" i="54"/>
  <c r="AW85" i="54"/>
  <c r="AX85" i="54"/>
  <c r="AW86" i="54"/>
  <c r="AX86" i="54"/>
  <c r="AW87" i="54"/>
  <c r="AX87" i="54"/>
  <c r="AW88" i="54"/>
  <c r="AX88" i="54"/>
  <c r="AW89" i="54"/>
  <c r="AX89" i="54"/>
  <c r="AW90" i="54"/>
  <c r="AX90" i="54"/>
  <c r="AW91" i="54"/>
  <c r="AX91" i="54"/>
  <c r="AW92" i="54"/>
  <c r="AX92" i="54"/>
  <c r="AW93" i="54"/>
  <c r="AX93" i="54"/>
  <c r="AW94" i="54"/>
  <c r="AX94" i="54"/>
  <c r="AW95" i="54"/>
  <c r="AX95" i="54"/>
  <c r="AW96" i="54"/>
  <c r="AX96" i="54"/>
  <c r="AW97" i="54"/>
  <c r="AX97" i="54"/>
  <c r="AW98" i="54"/>
  <c r="AX98" i="54"/>
  <c r="AW99" i="54"/>
  <c r="AX99" i="54"/>
  <c r="AW100" i="54"/>
  <c r="AX100" i="54"/>
  <c r="AW101" i="54"/>
  <c r="AX101" i="54"/>
  <c r="AW102" i="54"/>
  <c r="AX102" i="54"/>
  <c r="AW103" i="54"/>
  <c r="AX103" i="54"/>
  <c r="AW104" i="54"/>
  <c r="AX104" i="54"/>
  <c r="AW105" i="54"/>
  <c r="AX105" i="54"/>
  <c r="AW106" i="54"/>
  <c r="AX106" i="54"/>
  <c r="AW107" i="54"/>
  <c r="AX107" i="54"/>
  <c r="AW108" i="54"/>
  <c r="AX108" i="54"/>
  <c r="AW109" i="54"/>
  <c r="AX109" i="54"/>
  <c r="AW110" i="54"/>
  <c r="AX110" i="54"/>
  <c r="AW111" i="54"/>
  <c r="AX111" i="54"/>
  <c r="AW112" i="54"/>
  <c r="AX112" i="54"/>
  <c r="AW113" i="54"/>
  <c r="AX113" i="54"/>
  <c r="AW114" i="54"/>
  <c r="AX114" i="54"/>
  <c r="AW115" i="54"/>
  <c r="AX115" i="54"/>
  <c r="AW116" i="54"/>
  <c r="AX116" i="54"/>
  <c r="AW117" i="54"/>
  <c r="AX117" i="54"/>
  <c r="AW118" i="54"/>
  <c r="AX118" i="54"/>
  <c r="AW119" i="54"/>
  <c r="AX119" i="54"/>
  <c r="AW120" i="54"/>
  <c r="AX120" i="54"/>
  <c r="AW121" i="54"/>
  <c r="AX121" i="54"/>
  <c r="AW122" i="54"/>
  <c r="AX122" i="54"/>
  <c r="AW123" i="54"/>
  <c r="AX123" i="54"/>
  <c r="AW124" i="54"/>
  <c r="AX124" i="54"/>
  <c r="AW125" i="54"/>
  <c r="AX125" i="54"/>
  <c r="AW126" i="54"/>
  <c r="AX126" i="54"/>
  <c r="AW127" i="54"/>
  <c r="AX127" i="54"/>
  <c r="AW128" i="54"/>
  <c r="AX128" i="54"/>
  <c r="AW129" i="54"/>
  <c r="AX129" i="54"/>
  <c r="AW130" i="54"/>
  <c r="AX130" i="54"/>
  <c r="AW131" i="54"/>
  <c r="AX131" i="54"/>
  <c r="AW132" i="54"/>
  <c r="AX132" i="54"/>
  <c r="AW133" i="54"/>
  <c r="AX133" i="54"/>
  <c r="AW134" i="54"/>
  <c r="AX134" i="54"/>
  <c r="AW135" i="54"/>
  <c r="AX135" i="54"/>
  <c r="AW136" i="54"/>
  <c r="AX136" i="54"/>
  <c r="AW137" i="54"/>
  <c r="AX137" i="54"/>
  <c r="AW138" i="54"/>
  <c r="AX138" i="54"/>
  <c r="AW139" i="54"/>
  <c r="AX139" i="54"/>
  <c r="AX140" i="54"/>
  <c r="AY5" i="54"/>
  <c r="AZ5" i="54"/>
  <c r="AY6" i="54"/>
  <c r="AZ6" i="54"/>
  <c r="AY7" i="54"/>
  <c r="AZ7" i="54"/>
  <c r="AY8" i="54"/>
  <c r="AZ8" i="54"/>
  <c r="AY9" i="54"/>
  <c r="AZ9" i="54"/>
  <c r="AY10" i="54"/>
  <c r="AZ10" i="54"/>
  <c r="AY11" i="54"/>
  <c r="AZ11" i="54"/>
  <c r="AY12" i="54"/>
  <c r="AZ12" i="54"/>
  <c r="AY13" i="54"/>
  <c r="AZ13" i="54"/>
  <c r="AY14" i="54"/>
  <c r="AZ14" i="54"/>
  <c r="AY15" i="54"/>
  <c r="AZ15" i="54"/>
  <c r="AY16" i="54"/>
  <c r="AZ16" i="54"/>
  <c r="AY17" i="54"/>
  <c r="AZ17" i="54"/>
  <c r="AY18" i="54"/>
  <c r="AZ18" i="54"/>
  <c r="AY19" i="54"/>
  <c r="AZ19" i="54"/>
  <c r="AY20" i="54"/>
  <c r="AZ20" i="54"/>
  <c r="AY21" i="54"/>
  <c r="AZ21" i="54"/>
  <c r="AY22" i="54"/>
  <c r="AZ22" i="54"/>
  <c r="AY23" i="54"/>
  <c r="AZ23" i="54"/>
  <c r="AY24" i="54"/>
  <c r="AZ24" i="54"/>
  <c r="AY25" i="54"/>
  <c r="AZ25" i="54"/>
  <c r="AY26" i="54"/>
  <c r="AZ26" i="54"/>
  <c r="AY27" i="54"/>
  <c r="AZ27" i="54"/>
  <c r="AY28" i="54"/>
  <c r="AZ28" i="54"/>
  <c r="AY29" i="54"/>
  <c r="AZ29" i="54"/>
  <c r="AY30" i="54"/>
  <c r="AZ30" i="54"/>
  <c r="AY31" i="54"/>
  <c r="AZ31" i="54"/>
  <c r="AY32" i="54"/>
  <c r="AZ32" i="54"/>
  <c r="AY33" i="54"/>
  <c r="AZ33" i="54"/>
  <c r="AY34" i="54"/>
  <c r="AZ34" i="54"/>
  <c r="AY35" i="54"/>
  <c r="AZ35" i="54"/>
  <c r="AY36" i="54"/>
  <c r="AZ36" i="54"/>
  <c r="AY37" i="54"/>
  <c r="AZ37" i="54"/>
  <c r="AY38" i="54"/>
  <c r="AZ38" i="54"/>
  <c r="AY39" i="54"/>
  <c r="AZ39" i="54"/>
  <c r="AY40" i="54"/>
  <c r="AZ40" i="54"/>
  <c r="AY41" i="54"/>
  <c r="AZ41" i="54"/>
  <c r="AY42" i="54"/>
  <c r="AZ42" i="54"/>
  <c r="AY43" i="54"/>
  <c r="AZ43" i="54"/>
  <c r="AY44" i="54"/>
  <c r="AZ44" i="54"/>
  <c r="AY45" i="54"/>
  <c r="AZ45" i="54"/>
  <c r="AY46" i="54"/>
  <c r="AZ46" i="54"/>
  <c r="AY47" i="54"/>
  <c r="AZ47" i="54"/>
  <c r="AY48" i="54"/>
  <c r="AZ48" i="54"/>
  <c r="AY49" i="54"/>
  <c r="AZ49" i="54"/>
  <c r="AY50" i="54"/>
  <c r="AZ50" i="54"/>
  <c r="AY51" i="54"/>
  <c r="AZ51" i="54"/>
  <c r="AY52" i="54"/>
  <c r="AZ52" i="54"/>
  <c r="AY53" i="54"/>
  <c r="AZ53" i="54"/>
  <c r="AY54" i="54"/>
  <c r="AZ54" i="54"/>
  <c r="AY55" i="54"/>
  <c r="AZ55" i="54"/>
  <c r="AY56" i="54"/>
  <c r="AZ56" i="54"/>
  <c r="AY57" i="54"/>
  <c r="AZ57" i="54"/>
  <c r="AY58" i="54"/>
  <c r="AZ58" i="54"/>
  <c r="AY59" i="54"/>
  <c r="AZ59" i="54"/>
  <c r="AY60" i="54"/>
  <c r="AZ60" i="54"/>
  <c r="AY61" i="54"/>
  <c r="AZ61" i="54"/>
  <c r="AY62" i="54"/>
  <c r="AZ62" i="54"/>
  <c r="AY63" i="54"/>
  <c r="AZ63" i="54"/>
  <c r="AY64" i="54"/>
  <c r="AZ64" i="54"/>
  <c r="AY65" i="54"/>
  <c r="AZ65" i="54"/>
  <c r="AY66" i="54"/>
  <c r="AZ66" i="54"/>
  <c r="AY67" i="54"/>
  <c r="AZ67" i="54"/>
  <c r="AY68" i="54"/>
  <c r="AZ68" i="54"/>
  <c r="AY69" i="54"/>
  <c r="AZ69" i="54"/>
  <c r="AY70" i="54"/>
  <c r="AZ70" i="54"/>
  <c r="AY71" i="54"/>
  <c r="AZ71" i="54"/>
  <c r="AY72" i="54"/>
  <c r="AZ72" i="54"/>
  <c r="AY73" i="54"/>
  <c r="AZ73" i="54"/>
  <c r="AY74" i="54"/>
  <c r="AZ74" i="54"/>
  <c r="AY75" i="54"/>
  <c r="AZ75" i="54"/>
  <c r="AY76" i="54"/>
  <c r="AZ76" i="54"/>
  <c r="AY77" i="54"/>
  <c r="AZ77" i="54"/>
  <c r="AY78" i="54"/>
  <c r="AZ78" i="54"/>
  <c r="AY79" i="54"/>
  <c r="AZ79" i="54"/>
  <c r="AY80" i="54"/>
  <c r="AZ80" i="54"/>
  <c r="AY81" i="54"/>
  <c r="AZ81" i="54"/>
  <c r="AY82" i="54"/>
  <c r="AZ82" i="54"/>
  <c r="AY83" i="54"/>
  <c r="AZ83" i="54"/>
  <c r="AY84" i="54"/>
  <c r="AZ84" i="54"/>
  <c r="AY85" i="54"/>
  <c r="AZ85" i="54"/>
  <c r="AY86" i="54"/>
  <c r="AZ86" i="54"/>
  <c r="AY87" i="54"/>
  <c r="AZ87" i="54"/>
  <c r="AY88" i="54"/>
  <c r="AZ88" i="54"/>
  <c r="AY89" i="54"/>
  <c r="AZ89" i="54"/>
  <c r="AY90" i="54"/>
  <c r="AZ90" i="54"/>
  <c r="AY91" i="54"/>
  <c r="AZ91" i="54"/>
  <c r="AY92" i="54"/>
  <c r="AZ92" i="54"/>
  <c r="AY93" i="54"/>
  <c r="AZ93" i="54"/>
  <c r="AY94" i="54"/>
  <c r="AZ94" i="54"/>
  <c r="AY95" i="54"/>
  <c r="AZ95" i="54"/>
  <c r="AY96" i="54"/>
  <c r="AZ96" i="54"/>
  <c r="AY97" i="54"/>
  <c r="AZ97" i="54"/>
  <c r="AY98" i="54"/>
  <c r="AZ98" i="54"/>
  <c r="AY99" i="54"/>
  <c r="AZ99" i="54"/>
  <c r="AY100" i="54"/>
  <c r="AZ100" i="54"/>
  <c r="AY101" i="54"/>
  <c r="AZ101" i="54"/>
  <c r="AY102" i="54"/>
  <c r="AZ102" i="54"/>
  <c r="AY103" i="54"/>
  <c r="AZ103" i="54"/>
  <c r="AY104" i="54"/>
  <c r="AZ104" i="54"/>
  <c r="AY105" i="54"/>
  <c r="AZ105" i="54"/>
  <c r="AY106" i="54"/>
  <c r="AZ106" i="54"/>
  <c r="AY107" i="54"/>
  <c r="AZ107" i="54"/>
  <c r="AY108" i="54"/>
  <c r="AZ108" i="54"/>
  <c r="AY109" i="54"/>
  <c r="AZ109" i="54"/>
  <c r="AY110" i="54"/>
  <c r="AZ110" i="54"/>
  <c r="AY111" i="54"/>
  <c r="AZ111" i="54"/>
  <c r="AY112" i="54"/>
  <c r="AZ112" i="54"/>
  <c r="AY113" i="54"/>
  <c r="AZ113" i="54"/>
  <c r="AY114" i="54"/>
  <c r="AZ114" i="54"/>
  <c r="AY115" i="54"/>
  <c r="AZ115" i="54"/>
  <c r="AY116" i="54"/>
  <c r="AZ116" i="54"/>
  <c r="AY117" i="54"/>
  <c r="AZ117" i="54"/>
  <c r="AY118" i="54"/>
  <c r="AZ118" i="54"/>
  <c r="AY119" i="54"/>
  <c r="AZ119" i="54"/>
  <c r="AY120" i="54"/>
  <c r="AZ120" i="54"/>
  <c r="AY121" i="54"/>
  <c r="AZ121" i="54"/>
  <c r="AY122" i="54"/>
  <c r="AZ122" i="54"/>
  <c r="AY123" i="54"/>
  <c r="AZ123" i="54"/>
  <c r="AY124" i="54"/>
  <c r="AZ124" i="54"/>
  <c r="AY125" i="54"/>
  <c r="AZ125" i="54"/>
  <c r="AY126" i="54"/>
  <c r="AZ126" i="54"/>
  <c r="AY127" i="54"/>
  <c r="AZ127" i="54"/>
  <c r="AY128" i="54"/>
  <c r="AZ128" i="54"/>
  <c r="AY129" i="54"/>
  <c r="AZ129" i="54"/>
  <c r="AY130" i="54"/>
  <c r="AZ130" i="54"/>
  <c r="AY131" i="54"/>
  <c r="AZ131" i="54"/>
  <c r="AY132" i="54"/>
  <c r="AZ132" i="54"/>
  <c r="AY133" i="54"/>
  <c r="AZ133" i="54"/>
  <c r="AY134" i="54"/>
  <c r="AZ134" i="54"/>
  <c r="AY135" i="54"/>
  <c r="AZ135" i="54"/>
  <c r="AY136" i="54"/>
  <c r="AZ136" i="54"/>
  <c r="AY137" i="54"/>
  <c r="AZ137" i="54"/>
  <c r="AY138" i="54"/>
  <c r="AZ138" i="54"/>
  <c r="AY139" i="54"/>
  <c r="AZ139" i="54"/>
  <c r="AZ140" i="54"/>
  <c r="BA5" i="54"/>
  <c r="BB5" i="54"/>
  <c r="BA6" i="54"/>
  <c r="BB6" i="54"/>
  <c r="BA7" i="54"/>
  <c r="BB7" i="54"/>
  <c r="BA8" i="54"/>
  <c r="BB8" i="54"/>
  <c r="BA9" i="54"/>
  <c r="BB9" i="54"/>
  <c r="BA10" i="54"/>
  <c r="BB10" i="54"/>
  <c r="BA11" i="54"/>
  <c r="BB11" i="54"/>
  <c r="BA12" i="54"/>
  <c r="BB12" i="54"/>
  <c r="BA13" i="54"/>
  <c r="BB13" i="54"/>
  <c r="BA14" i="54"/>
  <c r="BB14" i="54"/>
  <c r="BA15" i="54"/>
  <c r="BB15" i="54"/>
  <c r="BA16" i="54"/>
  <c r="BB16" i="54"/>
  <c r="BA17" i="54"/>
  <c r="BB17" i="54"/>
  <c r="BA18" i="54"/>
  <c r="BB18" i="54"/>
  <c r="BA19" i="54"/>
  <c r="BB19" i="54"/>
  <c r="BA20" i="54"/>
  <c r="BB20" i="54"/>
  <c r="BA21" i="54"/>
  <c r="BB21" i="54"/>
  <c r="BA22" i="54"/>
  <c r="BB22" i="54"/>
  <c r="BA23" i="54"/>
  <c r="BB23" i="54"/>
  <c r="BA24" i="54"/>
  <c r="BB24" i="54"/>
  <c r="BA25" i="54"/>
  <c r="BB25" i="54"/>
  <c r="BA26" i="54"/>
  <c r="BB26" i="54"/>
  <c r="BA27" i="54"/>
  <c r="BB27" i="54"/>
  <c r="BA28" i="54"/>
  <c r="BB28" i="54"/>
  <c r="BA29" i="54"/>
  <c r="BB29" i="54"/>
  <c r="BA30" i="54"/>
  <c r="BB30" i="54"/>
  <c r="BA31" i="54"/>
  <c r="BB31" i="54"/>
  <c r="BA32" i="54"/>
  <c r="BB32" i="54"/>
  <c r="BA33" i="54"/>
  <c r="BB33" i="54"/>
  <c r="BA34" i="54"/>
  <c r="BB34" i="54"/>
  <c r="BA35" i="54"/>
  <c r="BB35" i="54"/>
  <c r="BA36" i="54"/>
  <c r="BB36" i="54"/>
  <c r="BA37" i="54"/>
  <c r="BB37" i="54"/>
  <c r="BA38" i="54"/>
  <c r="BB38" i="54"/>
  <c r="BA39" i="54"/>
  <c r="BB39" i="54"/>
  <c r="BA40" i="54"/>
  <c r="BB40" i="54"/>
  <c r="BA41" i="54"/>
  <c r="BB41" i="54"/>
  <c r="BA42" i="54"/>
  <c r="BB42" i="54"/>
  <c r="BA43" i="54"/>
  <c r="BB43" i="54"/>
  <c r="BA44" i="54"/>
  <c r="BB44" i="54"/>
  <c r="BA45" i="54"/>
  <c r="BB45" i="54"/>
  <c r="BA46" i="54"/>
  <c r="BB46" i="54"/>
  <c r="BA47" i="54"/>
  <c r="BB47" i="54"/>
  <c r="BA48" i="54"/>
  <c r="BB48" i="54"/>
  <c r="BA49" i="54"/>
  <c r="BB49" i="54"/>
  <c r="BA50" i="54"/>
  <c r="BB50" i="54"/>
  <c r="BA51" i="54"/>
  <c r="BB51" i="54"/>
  <c r="BA52" i="54"/>
  <c r="BB52" i="54"/>
  <c r="BA53" i="54"/>
  <c r="BB53" i="54"/>
  <c r="BA54" i="54"/>
  <c r="BB54" i="54"/>
  <c r="BA55" i="54"/>
  <c r="BB55" i="54"/>
  <c r="BA56" i="54"/>
  <c r="BB56" i="54"/>
  <c r="BA57" i="54"/>
  <c r="BB57" i="54"/>
  <c r="BA58" i="54"/>
  <c r="BB58" i="54"/>
  <c r="BA59" i="54"/>
  <c r="BB59" i="54"/>
  <c r="BA60" i="54"/>
  <c r="BB60" i="54"/>
  <c r="BA61" i="54"/>
  <c r="BB61" i="54"/>
  <c r="BA62" i="54"/>
  <c r="BB62" i="54"/>
  <c r="BA63" i="54"/>
  <c r="BB63" i="54"/>
  <c r="BA64" i="54"/>
  <c r="BB64" i="54"/>
  <c r="BA65" i="54"/>
  <c r="BB65" i="54"/>
  <c r="BA66" i="54"/>
  <c r="BB66" i="54"/>
  <c r="BA67" i="54"/>
  <c r="BB67" i="54"/>
  <c r="BA68" i="54"/>
  <c r="BB68" i="54"/>
  <c r="BA69" i="54"/>
  <c r="BB69" i="54"/>
  <c r="BA70" i="54"/>
  <c r="BB70" i="54"/>
  <c r="BA71" i="54"/>
  <c r="BB71" i="54"/>
  <c r="BA72" i="54"/>
  <c r="BB72" i="54"/>
  <c r="BA73" i="54"/>
  <c r="BB73" i="54"/>
  <c r="BA74" i="54"/>
  <c r="BB74" i="54"/>
  <c r="BA75" i="54"/>
  <c r="BB75" i="54"/>
  <c r="BA76" i="54"/>
  <c r="BB76" i="54"/>
  <c r="BA77" i="54"/>
  <c r="BB77" i="54"/>
  <c r="BA78" i="54"/>
  <c r="BB78" i="54"/>
  <c r="BA79" i="54"/>
  <c r="BB79" i="54"/>
  <c r="BA80" i="54"/>
  <c r="BB80" i="54"/>
  <c r="BA81" i="54"/>
  <c r="BB81" i="54"/>
  <c r="BA82" i="54"/>
  <c r="BB82" i="54"/>
  <c r="BA83" i="54"/>
  <c r="BB83" i="54"/>
  <c r="BA84" i="54"/>
  <c r="BB84" i="54"/>
  <c r="BA85" i="54"/>
  <c r="BB85" i="54"/>
  <c r="BA86" i="54"/>
  <c r="BB86" i="54"/>
  <c r="BA87" i="54"/>
  <c r="BB87" i="54"/>
  <c r="BA88" i="54"/>
  <c r="BB88" i="54"/>
  <c r="BA89" i="54"/>
  <c r="BB89" i="54"/>
  <c r="BA90" i="54"/>
  <c r="BB90" i="54"/>
  <c r="BA91" i="54"/>
  <c r="BB91" i="54"/>
  <c r="BA92" i="54"/>
  <c r="BB92" i="54"/>
  <c r="BA93" i="54"/>
  <c r="BB93" i="54"/>
  <c r="BA94" i="54"/>
  <c r="BB94" i="54"/>
  <c r="BA95" i="54"/>
  <c r="BB95" i="54"/>
  <c r="BA96" i="54"/>
  <c r="BB96" i="54"/>
  <c r="BA97" i="54"/>
  <c r="BB97" i="54"/>
  <c r="BA98" i="54"/>
  <c r="BB98" i="54"/>
  <c r="BA99" i="54"/>
  <c r="BB99" i="54"/>
  <c r="BA100" i="54"/>
  <c r="BB100" i="54"/>
  <c r="BA101" i="54"/>
  <c r="BB101" i="54"/>
  <c r="BA102" i="54"/>
  <c r="BB102" i="54"/>
  <c r="BA103" i="54"/>
  <c r="BB103" i="54"/>
  <c r="BA104" i="54"/>
  <c r="BB104" i="54"/>
  <c r="BA105" i="54"/>
  <c r="BB105" i="54"/>
  <c r="BA106" i="54"/>
  <c r="BB106" i="54"/>
  <c r="BA107" i="54"/>
  <c r="BB107" i="54"/>
  <c r="BA108" i="54"/>
  <c r="BB108" i="54"/>
  <c r="BA109" i="54"/>
  <c r="BB109" i="54"/>
  <c r="BA110" i="54"/>
  <c r="BB110" i="54"/>
  <c r="BA111" i="54"/>
  <c r="BB111" i="54"/>
  <c r="BA112" i="54"/>
  <c r="BB112" i="54"/>
  <c r="BA113" i="54"/>
  <c r="BB113" i="54"/>
  <c r="BA114" i="54"/>
  <c r="BB114" i="54"/>
  <c r="BA115" i="54"/>
  <c r="BB115" i="54"/>
  <c r="BA116" i="54"/>
  <c r="BB116" i="54"/>
  <c r="BA117" i="54"/>
  <c r="BB117" i="54"/>
  <c r="BA118" i="54"/>
  <c r="BB118" i="54"/>
  <c r="BA119" i="54"/>
  <c r="BB119" i="54"/>
  <c r="BA120" i="54"/>
  <c r="BB120" i="54"/>
  <c r="BA121" i="54"/>
  <c r="BB121" i="54"/>
  <c r="BA122" i="54"/>
  <c r="BB122" i="54"/>
  <c r="BA123" i="54"/>
  <c r="BB123" i="54"/>
  <c r="BA124" i="54"/>
  <c r="BB124" i="54"/>
  <c r="BA125" i="54"/>
  <c r="BB125" i="54"/>
  <c r="BA126" i="54"/>
  <c r="BB126" i="54"/>
  <c r="BA127" i="54"/>
  <c r="BB127" i="54"/>
  <c r="BA128" i="54"/>
  <c r="BB128" i="54"/>
  <c r="BA129" i="54"/>
  <c r="BB129" i="54"/>
  <c r="BA130" i="54"/>
  <c r="BB130" i="54"/>
  <c r="BA131" i="54"/>
  <c r="BB131" i="54"/>
  <c r="BA132" i="54"/>
  <c r="BB132" i="54"/>
  <c r="BA133" i="54"/>
  <c r="BB133" i="54"/>
  <c r="BA134" i="54"/>
  <c r="BB134" i="54"/>
  <c r="BA135" i="54"/>
  <c r="BB135" i="54"/>
  <c r="BA136" i="54"/>
  <c r="BB136" i="54"/>
  <c r="BA137" i="54"/>
  <c r="BB137" i="54"/>
  <c r="BA138" i="54"/>
  <c r="BB138" i="54"/>
  <c r="BA139" i="54"/>
  <c r="BB139" i="54"/>
  <c r="BB140" i="54"/>
  <c r="BC5" i="54"/>
  <c r="BD5" i="54"/>
  <c r="BC6" i="54"/>
  <c r="BD6" i="54"/>
  <c r="BC7" i="54"/>
  <c r="BD7" i="54"/>
  <c r="BC8" i="54"/>
  <c r="BD8" i="54"/>
  <c r="BC9" i="54"/>
  <c r="BD9" i="54"/>
  <c r="BC10" i="54"/>
  <c r="BD10" i="54"/>
  <c r="BC11" i="54"/>
  <c r="BD11" i="54"/>
  <c r="BC12" i="54"/>
  <c r="BD12" i="54"/>
  <c r="BC13" i="54"/>
  <c r="BD13" i="54"/>
  <c r="BC14" i="54"/>
  <c r="BD14" i="54"/>
  <c r="BC15" i="54"/>
  <c r="BD15" i="54"/>
  <c r="BC16" i="54"/>
  <c r="BD16" i="54"/>
  <c r="BC17" i="54"/>
  <c r="BD17" i="54"/>
  <c r="BC18" i="54"/>
  <c r="BD18" i="54"/>
  <c r="BC19" i="54"/>
  <c r="BD19" i="54"/>
  <c r="BC20" i="54"/>
  <c r="BD20" i="54"/>
  <c r="BC21" i="54"/>
  <c r="BD21" i="54"/>
  <c r="BC22" i="54"/>
  <c r="BD22" i="54"/>
  <c r="BC23" i="54"/>
  <c r="BD23" i="54"/>
  <c r="BC24" i="54"/>
  <c r="BD24" i="54"/>
  <c r="BC25" i="54"/>
  <c r="BD25" i="54"/>
  <c r="BC26" i="54"/>
  <c r="BD26" i="54"/>
  <c r="BC27" i="54"/>
  <c r="BD27" i="54"/>
  <c r="BC28" i="54"/>
  <c r="BD28" i="54"/>
  <c r="BC29" i="54"/>
  <c r="BD29" i="54"/>
  <c r="BC30" i="54"/>
  <c r="BD30" i="54"/>
  <c r="BC31" i="54"/>
  <c r="BD31" i="54"/>
  <c r="BC32" i="54"/>
  <c r="BD32" i="54"/>
  <c r="BC33" i="54"/>
  <c r="BD33" i="54"/>
  <c r="BC34" i="54"/>
  <c r="BD34" i="54"/>
  <c r="BC35" i="54"/>
  <c r="BD35" i="54"/>
  <c r="BC36" i="54"/>
  <c r="BD36" i="54"/>
  <c r="BC37" i="54"/>
  <c r="BD37" i="54"/>
  <c r="BC38" i="54"/>
  <c r="BD38" i="54"/>
  <c r="BC39" i="54"/>
  <c r="BD39" i="54"/>
  <c r="BC40" i="54"/>
  <c r="BD40" i="54"/>
  <c r="BC41" i="54"/>
  <c r="BD41" i="54"/>
  <c r="BC42" i="54"/>
  <c r="BD42" i="54"/>
  <c r="BC43" i="54"/>
  <c r="BD43" i="54"/>
  <c r="BC44" i="54"/>
  <c r="BD44" i="54"/>
  <c r="BC45" i="54"/>
  <c r="BD45" i="54"/>
  <c r="BC46" i="54"/>
  <c r="BD46" i="54"/>
  <c r="BC47" i="54"/>
  <c r="BD47" i="54"/>
  <c r="BC48" i="54"/>
  <c r="BD48" i="54"/>
  <c r="BC49" i="54"/>
  <c r="BD49" i="54"/>
  <c r="BC50" i="54"/>
  <c r="BD50" i="54"/>
  <c r="BC51" i="54"/>
  <c r="BD51" i="54"/>
  <c r="BC52" i="54"/>
  <c r="BD52" i="54"/>
  <c r="BC53" i="54"/>
  <c r="BD53" i="54"/>
  <c r="BC54" i="54"/>
  <c r="BD54" i="54"/>
  <c r="BC55" i="54"/>
  <c r="BD55" i="54"/>
  <c r="BC56" i="54"/>
  <c r="BD56" i="54"/>
  <c r="BC57" i="54"/>
  <c r="BD57" i="54"/>
  <c r="BC58" i="54"/>
  <c r="BD58" i="54"/>
  <c r="BC59" i="54"/>
  <c r="BD59" i="54"/>
  <c r="BC60" i="54"/>
  <c r="BD60" i="54"/>
  <c r="BC61" i="54"/>
  <c r="BD61" i="54"/>
  <c r="BC62" i="54"/>
  <c r="BD62" i="54"/>
  <c r="BC63" i="54"/>
  <c r="BD63" i="54"/>
  <c r="BC64" i="54"/>
  <c r="BD64" i="54"/>
  <c r="BC65" i="54"/>
  <c r="BD65" i="54"/>
  <c r="BC66" i="54"/>
  <c r="BD66" i="54"/>
  <c r="BC67" i="54"/>
  <c r="BD67" i="54"/>
  <c r="BC68" i="54"/>
  <c r="BD68" i="54"/>
  <c r="BC69" i="54"/>
  <c r="BD69" i="54"/>
  <c r="BC70" i="54"/>
  <c r="BD70" i="54"/>
  <c r="BC71" i="54"/>
  <c r="BD71" i="54"/>
  <c r="BC72" i="54"/>
  <c r="BD72" i="54"/>
  <c r="BC73" i="54"/>
  <c r="BD73" i="54"/>
  <c r="BC74" i="54"/>
  <c r="BD74" i="54"/>
  <c r="BC75" i="54"/>
  <c r="BD75" i="54"/>
  <c r="BC76" i="54"/>
  <c r="BD76" i="54"/>
  <c r="BC77" i="54"/>
  <c r="BD77" i="54"/>
  <c r="BC78" i="54"/>
  <c r="BD78" i="54"/>
  <c r="BC79" i="54"/>
  <c r="BD79" i="54"/>
  <c r="BC80" i="54"/>
  <c r="BD80" i="54"/>
  <c r="BC81" i="54"/>
  <c r="BD81" i="54"/>
  <c r="BC82" i="54"/>
  <c r="BD82" i="54"/>
  <c r="BC83" i="54"/>
  <c r="BD83" i="54"/>
  <c r="BC84" i="54"/>
  <c r="BD84" i="54"/>
  <c r="BC85" i="54"/>
  <c r="BD85" i="54"/>
  <c r="BC86" i="54"/>
  <c r="BD86" i="54"/>
  <c r="BC87" i="54"/>
  <c r="BD87" i="54"/>
  <c r="BC88" i="54"/>
  <c r="BD88" i="54"/>
  <c r="BC89" i="54"/>
  <c r="BD89" i="54"/>
  <c r="BC90" i="54"/>
  <c r="BD90" i="54"/>
  <c r="BC91" i="54"/>
  <c r="BD91" i="54"/>
  <c r="BC92" i="54"/>
  <c r="BD92" i="54"/>
  <c r="BC93" i="54"/>
  <c r="BD93" i="54"/>
  <c r="BC94" i="54"/>
  <c r="BD94" i="54"/>
  <c r="BC95" i="54"/>
  <c r="BD95" i="54"/>
  <c r="BC96" i="54"/>
  <c r="BD96" i="54"/>
  <c r="BC97" i="54"/>
  <c r="BD97" i="54"/>
  <c r="BC98" i="54"/>
  <c r="BD98" i="54"/>
  <c r="BC99" i="54"/>
  <c r="BD99" i="54"/>
  <c r="BC100" i="54"/>
  <c r="BD100" i="54"/>
  <c r="BC101" i="54"/>
  <c r="BD101" i="54"/>
  <c r="BC102" i="54"/>
  <c r="BD102" i="54"/>
  <c r="BC103" i="54"/>
  <c r="BD103" i="54"/>
  <c r="BC104" i="54"/>
  <c r="BD104" i="54"/>
  <c r="BC105" i="54"/>
  <c r="BD105" i="54"/>
  <c r="BC106" i="54"/>
  <c r="BD106" i="54"/>
  <c r="BC107" i="54"/>
  <c r="BD107" i="54"/>
  <c r="BC108" i="54"/>
  <c r="BD108" i="54"/>
  <c r="BC109" i="54"/>
  <c r="BD109" i="54"/>
  <c r="BC110" i="54"/>
  <c r="BD110" i="54"/>
  <c r="BC111" i="54"/>
  <c r="BD111" i="54"/>
  <c r="BC112" i="54"/>
  <c r="BD112" i="54"/>
  <c r="BC113" i="54"/>
  <c r="BD113" i="54"/>
  <c r="BC114" i="54"/>
  <c r="BD114" i="54"/>
  <c r="BC115" i="54"/>
  <c r="BD115" i="54"/>
  <c r="BC116" i="54"/>
  <c r="BD116" i="54"/>
  <c r="BC117" i="54"/>
  <c r="BD117" i="54"/>
  <c r="BC118" i="54"/>
  <c r="BD118" i="54"/>
  <c r="BC119" i="54"/>
  <c r="BD119" i="54"/>
  <c r="BC120" i="54"/>
  <c r="BD120" i="54"/>
  <c r="BC121" i="54"/>
  <c r="BD121" i="54"/>
  <c r="BC122" i="54"/>
  <c r="BD122" i="54"/>
  <c r="BC123" i="54"/>
  <c r="BD123" i="54"/>
  <c r="BC124" i="54"/>
  <c r="BD124" i="54"/>
  <c r="BC125" i="54"/>
  <c r="BD125" i="54"/>
  <c r="BC126" i="54"/>
  <c r="BD126" i="54"/>
  <c r="BC127" i="54"/>
  <c r="BD127" i="54"/>
  <c r="BC128" i="54"/>
  <c r="BD128" i="54"/>
  <c r="BC129" i="54"/>
  <c r="BD129" i="54"/>
  <c r="BC130" i="54"/>
  <c r="BD130" i="54"/>
  <c r="BC131" i="54"/>
  <c r="BD131" i="54"/>
  <c r="BC132" i="54"/>
  <c r="BD132" i="54"/>
  <c r="BC133" i="54"/>
  <c r="BD133" i="54"/>
  <c r="BC134" i="54"/>
  <c r="BD134" i="54"/>
  <c r="BC135" i="54"/>
  <c r="BD135" i="54"/>
  <c r="BC136" i="54"/>
  <c r="BD136" i="54"/>
  <c r="BC137" i="54"/>
  <c r="BD137" i="54"/>
  <c r="BC138" i="54"/>
  <c r="BD138" i="54"/>
  <c r="BC139" i="54"/>
  <c r="BD139" i="54"/>
  <c r="BD140" i="54"/>
  <c r="BE5" i="54"/>
  <c r="BF5" i="54"/>
  <c r="BE6" i="54"/>
  <c r="BF6" i="54"/>
  <c r="BE7" i="54"/>
  <c r="BF7" i="54"/>
  <c r="BE8" i="54"/>
  <c r="BF8" i="54"/>
  <c r="BE9" i="54"/>
  <c r="BF9" i="54"/>
  <c r="BE10" i="54"/>
  <c r="BF10" i="54"/>
  <c r="BE11" i="54"/>
  <c r="BF11" i="54"/>
  <c r="BE12" i="54"/>
  <c r="BF12" i="54"/>
  <c r="BE13" i="54"/>
  <c r="BF13" i="54"/>
  <c r="BE14" i="54"/>
  <c r="BF14" i="54"/>
  <c r="BE15" i="54"/>
  <c r="BF15" i="54"/>
  <c r="BE16" i="54"/>
  <c r="BF16" i="54"/>
  <c r="BE17" i="54"/>
  <c r="BF17" i="54"/>
  <c r="BE18" i="54"/>
  <c r="BF18" i="54"/>
  <c r="BE19" i="54"/>
  <c r="BF19" i="54"/>
  <c r="BE20" i="54"/>
  <c r="BF20" i="54"/>
  <c r="BE21" i="54"/>
  <c r="BF21" i="54"/>
  <c r="BE22" i="54"/>
  <c r="BF22" i="54"/>
  <c r="BE23" i="54"/>
  <c r="BF23" i="54"/>
  <c r="BE24" i="54"/>
  <c r="BF24" i="54"/>
  <c r="BE25" i="54"/>
  <c r="BF25" i="54"/>
  <c r="BE26" i="54"/>
  <c r="BF26" i="54"/>
  <c r="BE27" i="54"/>
  <c r="BF27" i="54"/>
  <c r="BE28" i="54"/>
  <c r="BF28" i="54"/>
  <c r="BE29" i="54"/>
  <c r="BF29" i="54"/>
  <c r="BE30" i="54"/>
  <c r="BF30" i="54"/>
  <c r="BE31" i="54"/>
  <c r="BF31" i="54"/>
  <c r="BE32" i="54"/>
  <c r="BF32" i="54"/>
  <c r="BE33" i="54"/>
  <c r="BF33" i="54"/>
  <c r="BE34" i="54"/>
  <c r="BF34" i="54"/>
  <c r="BE35" i="54"/>
  <c r="BF35" i="54"/>
  <c r="BE36" i="54"/>
  <c r="BF36" i="54"/>
  <c r="BE37" i="54"/>
  <c r="BF37" i="54"/>
  <c r="BE38" i="54"/>
  <c r="BF38" i="54"/>
  <c r="BE39" i="54"/>
  <c r="BF39" i="54"/>
  <c r="BE40" i="54"/>
  <c r="BF40" i="54"/>
  <c r="BE41" i="54"/>
  <c r="BF41" i="54"/>
  <c r="BE42" i="54"/>
  <c r="BF42" i="54"/>
  <c r="BE43" i="54"/>
  <c r="BF43" i="54"/>
  <c r="BE44" i="54"/>
  <c r="BF44" i="54"/>
  <c r="BE45" i="54"/>
  <c r="BF45" i="54"/>
  <c r="BE46" i="54"/>
  <c r="BF46" i="54"/>
  <c r="BE47" i="54"/>
  <c r="BF47" i="54"/>
  <c r="BE48" i="54"/>
  <c r="BF48" i="54"/>
  <c r="BE49" i="54"/>
  <c r="BF49" i="54"/>
  <c r="BE50" i="54"/>
  <c r="BF50" i="54"/>
  <c r="BE51" i="54"/>
  <c r="BF51" i="54"/>
  <c r="BE52" i="54"/>
  <c r="BF52" i="54"/>
  <c r="BE53" i="54"/>
  <c r="BF53" i="54"/>
  <c r="BE54" i="54"/>
  <c r="BF54" i="54"/>
  <c r="BE55" i="54"/>
  <c r="BF55" i="54"/>
  <c r="BE56" i="54"/>
  <c r="BF56" i="54"/>
  <c r="BE57" i="54"/>
  <c r="BF57" i="54"/>
  <c r="BE58" i="54"/>
  <c r="BF58" i="54"/>
  <c r="BE59" i="54"/>
  <c r="BF59" i="54"/>
  <c r="BE60" i="54"/>
  <c r="BF60" i="54"/>
  <c r="BE61" i="54"/>
  <c r="BF61" i="54"/>
  <c r="BE62" i="54"/>
  <c r="BF62" i="54"/>
  <c r="BE63" i="54"/>
  <c r="BF63" i="54"/>
  <c r="BE64" i="54"/>
  <c r="BF64" i="54"/>
  <c r="BE65" i="54"/>
  <c r="BF65" i="54"/>
  <c r="BE66" i="54"/>
  <c r="BF66" i="54"/>
  <c r="BE67" i="54"/>
  <c r="BF67" i="54"/>
  <c r="BE68" i="54"/>
  <c r="BF68" i="54"/>
  <c r="BE69" i="54"/>
  <c r="BF69" i="54"/>
  <c r="BE70" i="54"/>
  <c r="BF70" i="54"/>
  <c r="BE71" i="54"/>
  <c r="BF71" i="54"/>
  <c r="BE72" i="54"/>
  <c r="BF72" i="54"/>
  <c r="BE73" i="54"/>
  <c r="BF73" i="54"/>
  <c r="BE74" i="54"/>
  <c r="BF74" i="54"/>
  <c r="BE75" i="54"/>
  <c r="BF75" i="54"/>
  <c r="BE76" i="54"/>
  <c r="BF76" i="54"/>
  <c r="BE77" i="54"/>
  <c r="BF77" i="54"/>
  <c r="BE78" i="54"/>
  <c r="BF78" i="54"/>
  <c r="BE79" i="54"/>
  <c r="BF79" i="54"/>
  <c r="BE80" i="54"/>
  <c r="BF80" i="54"/>
  <c r="BE81" i="54"/>
  <c r="BF81" i="54"/>
  <c r="BE82" i="54"/>
  <c r="BF82" i="54"/>
  <c r="BE83" i="54"/>
  <c r="BF83" i="54"/>
  <c r="BE84" i="54"/>
  <c r="BF84" i="54"/>
  <c r="BE85" i="54"/>
  <c r="BF85" i="54"/>
  <c r="BE86" i="54"/>
  <c r="BF86" i="54"/>
  <c r="BE87" i="54"/>
  <c r="BF87" i="54"/>
  <c r="BE88" i="54"/>
  <c r="BF88" i="54"/>
  <c r="BE89" i="54"/>
  <c r="BF89" i="54"/>
  <c r="BE90" i="54"/>
  <c r="BF90" i="54"/>
  <c r="BE91" i="54"/>
  <c r="BF91" i="54"/>
  <c r="BE92" i="54"/>
  <c r="BF92" i="54"/>
  <c r="BE93" i="54"/>
  <c r="BF93" i="54"/>
  <c r="BE94" i="54"/>
  <c r="BF94" i="54"/>
  <c r="BE95" i="54"/>
  <c r="BF95" i="54"/>
  <c r="BE96" i="54"/>
  <c r="BF96" i="54"/>
  <c r="BE97" i="54"/>
  <c r="BF97" i="54"/>
  <c r="BE98" i="54"/>
  <c r="BF98" i="54"/>
  <c r="BE99" i="54"/>
  <c r="BF99" i="54"/>
  <c r="BE100" i="54"/>
  <c r="BF100" i="54"/>
  <c r="BE101" i="54"/>
  <c r="BF101" i="54"/>
  <c r="BE102" i="54"/>
  <c r="BF102" i="54"/>
  <c r="BE103" i="54"/>
  <c r="BF103" i="54"/>
  <c r="BE104" i="54"/>
  <c r="BF104" i="54"/>
  <c r="BE105" i="54"/>
  <c r="BF105" i="54"/>
  <c r="BE106" i="54"/>
  <c r="BF106" i="54"/>
  <c r="BE107" i="54"/>
  <c r="BF107" i="54"/>
  <c r="BE108" i="54"/>
  <c r="BF108" i="54"/>
  <c r="BE109" i="54"/>
  <c r="BF109" i="54"/>
  <c r="BE110" i="54"/>
  <c r="BF110" i="54"/>
  <c r="BE111" i="54"/>
  <c r="BF111" i="54"/>
  <c r="BE112" i="54"/>
  <c r="BF112" i="54"/>
  <c r="BE113" i="54"/>
  <c r="BF113" i="54"/>
  <c r="BE114" i="54"/>
  <c r="BF114" i="54"/>
  <c r="BE115" i="54"/>
  <c r="BF115" i="54"/>
  <c r="BE116" i="54"/>
  <c r="BF116" i="54"/>
  <c r="BE117" i="54"/>
  <c r="BF117" i="54"/>
  <c r="BE118" i="54"/>
  <c r="BF118" i="54"/>
  <c r="BE119" i="54"/>
  <c r="BF119" i="54"/>
  <c r="BE120" i="54"/>
  <c r="BF120" i="54"/>
  <c r="BE121" i="54"/>
  <c r="BF121" i="54"/>
  <c r="BE122" i="54"/>
  <c r="BF122" i="54"/>
  <c r="BE123" i="54"/>
  <c r="BF123" i="54"/>
  <c r="BE124" i="54"/>
  <c r="BF124" i="54"/>
  <c r="BE125" i="54"/>
  <c r="BF125" i="54"/>
  <c r="BE126" i="54"/>
  <c r="BF126" i="54"/>
  <c r="BE127" i="54"/>
  <c r="BF127" i="54"/>
  <c r="BE128" i="54"/>
  <c r="BF128" i="54"/>
  <c r="BE129" i="54"/>
  <c r="BF129" i="54"/>
  <c r="BE130" i="54"/>
  <c r="BF130" i="54"/>
  <c r="BE131" i="54"/>
  <c r="BF131" i="54"/>
  <c r="BE132" i="54"/>
  <c r="BF132" i="54"/>
  <c r="BE133" i="54"/>
  <c r="BF133" i="54"/>
  <c r="BE134" i="54"/>
  <c r="BF134" i="54"/>
  <c r="BE135" i="54"/>
  <c r="BF135" i="54"/>
  <c r="BE136" i="54"/>
  <c r="BF136" i="54"/>
  <c r="BE137" i="54"/>
  <c r="BF137" i="54"/>
  <c r="BE138" i="54"/>
  <c r="BF138" i="54"/>
  <c r="BE139" i="54"/>
  <c r="BF139" i="54"/>
  <c r="BF140" i="54"/>
  <c r="BG5" i="54"/>
  <c r="BH5" i="54"/>
  <c r="BG6" i="54"/>
  <c r="BH6" i="54"/>
  <c r="BG7" i="54"/>
  <c r="BH7" i="54"/>
  <c r="BG8" i="54"/>
  <c r="BH8" i="54"/>
  <c r="BG9" i="54"/>
  <c r="BH9" i="54"/>
  <c r="BG10" i="54"/>
  <c r="BH10" i="54"/>
  <c r="BG11" i="54"/>
  <c r="BH11" i="54"/>
  <c r="BG12" i="54"/>
  <c r="BH12" i="54"/>
  <c r="BG13" i="54"/>
  <c r="BH13" i="54"/>
  <c r="BG14" i="54"/>
  <c r="BH14" i="54"/>
  <c r="BG15" i="54"/>
  <c r="BH15" i="54"/>
  <c r="BG16" i="54"/>
  <c r="BH16" i="54"/>
  <c r="BG17" i="54"/>
  <c r="BH17" i="54"/>
  <c r="BG18" i="54"/>
  <c r="BH18" i="54"/>
  <c r="BG19" i="54"/>
  <c r="BH19" i="54"/>
  <c r="BG20" i="54"/>
  <c r="BH20" i="54"/>
  <c r="BG21" i="54"/>
  <c r="BH21" i="54"/>
  <c r="BG22" i="54"/>
  <c r="BH22" i="54"/>
  <c r="BG23" i="54"/>
  <c r="BH23" i="54"/>
  <c r="BG24" i="54"/>
  <c r="BH24" i="54"/>
  <c r="BG25" i="54"/>
  <c r="BH25" i="54"/>
  <c r="BG26" i="54"/>
  <c r="BH26" i="54"/>
  <c r="BG27" i="54"/>
  <c r="BH27" i="54"/>
  <c r="BG28" i="54"/>
  <c r="BH28" i="54"/>
  <c r="BG29" i="54"/>
  <c r="BH29" i="54"/>
  <c r="BG30" i="54"/>
  <c r="BH30" i="54"/>
  <c r="BG31" i="54"/>
  <c r="BH31" i="54"/>
  <c r="BG32" i="54"/>
  <c r="BH32" i="54"/>
  <c r="BG33" i="54"/>
  <c r="BH33" i="54"/>
  <c r="BG34" i="54"/>
  <c r="BH34" i="54"/>
  <c r="BG35" i="54"/>
  <c r="BH35" i="54"/>
  <c r="BG36" i="54"/>
  <c r="BH36" i="54"/>
  <c r="BG37" i="54"/>
  <c r="BH37" i="54"/>
  <c r="BG38" i="54"/>
  <c r="BH38" i="54"/>
  <c r="BG39" i="54"/>
  <c r="BH39" i="54"/>
  <c r="BG40" i="54"/>
  <c r="BH40" i="54"/>
  <c r="BG41" i="54"/>
  <c r="BH41" i="54"/>
  <c r="BG42" i="54"/>
  <c r="BH42" i="54"/>
  <c r="BG43" i="54"/>
  <c r="BH43" i="54"/>
  <c r="BG44" i="54"/>
  <c r="BH44" i="54"/>
  <c r="BG45" i="54"/>
  <c r="BH45" i="54"/>
  <c r="BG46" i="54"/>
  <c r="BH46" i="54"/>
  <c r="BG47" i="54"/>
  <c r="BH47" i="54"/>
  <c r="BG48" i="54"/>
  <c r="BH48" i="54"/>
  <c r="BG49" i="54"/>
  <c r="BH49" i="54"/>
  <c r="BG50" i="54"/>
  <c r="BH50" i="54"/>
  <c r="BG51" i="54"/>
  <c r="BH51" i="54"/>
  <c r="BG52" i="54"/>
  <c r="BH52" i="54"/>
  <c r="BG53" i="54"/>
  <c r="BH53" i="54"/>
  <c r="BG54" i="54"/>
  <c r="BH54" i="54"/>
  <c r="BG55" i="54"/>
  <c r="BH55" i="54"/>
  <c r="BG56" i="54"/>
  <c r="BH56" i="54"/>
  <c r="BG57" i="54"/>
  <c r="BH57" i="54"/>
  <c r="BG58" i="54"/>
  <c r="BH58" i="54"/>
  <c r="BG59" i="54"/>
  <c r="BH59" i="54"/>
  <c r="BG60" i="54"/>
  <c r="BH60" i="54"/>
  <c r="BG61" i="54"/>
  <c r="BH61" i="54"/>
  <c r="BG62" i="54"/>
  <c r="BH62" i="54"/>
  <c r="BG63" i="54"/>
  <c r="BH63" i="54"/>
  <c r="BG64" i="54"/>
  <c r="BH64" i="54"/>
  <c r="BG65" i="54"/>
  <c r="BH65" i="54"/>
  <c r="BG66" i="54"/>
  <c r="BH66" i="54"/>
  <c r="BG67" i="54"/>
  <c r="BH67" i="54"/>
  <c r="BG68" i="54"/>
  <c r="BH68" i="54"/>
  <c r="BG69" i="54"/>
  <c r="BH69" i="54"/>
  <c r="BG70" i="54"/>
  <c r="BH70" i="54"/>
  <c r="BG71" i="54"/>
  <c r="BH71" i="54"/>
  <c r="BG72" i="54"/>
  <c r="BH72" i="54"/>
  <c r="BG73" i="54"/>
  <c r="BH73" i="54"/>
  <c r="BG74" i="54"/>
  <c r="BH74" i="54"/>
  <c r="BG75" i="54"/>
  <c r="BH75" i="54"/>
  <c r="BG76" i="54"/>
  <c r="BH76" i="54"/>
  <c r="BG77" i="54"/>
  <c r="BH77" i="54"/>
  <c r="BG78" i="54"/>
  <c r="BH78" i="54"/>
  <c r="BG79" i="54"/>
  <c r="BH79" i="54"/>
  <c r="BG80" i="54"/>
  <c r="BH80" i="54"/>
  <c r="BG81" i="54"/>
  <c r="BH81" i="54"/>
  <c r="BG82" i="54"/>
  <c r="BH82" i="54"/>
  <c r="BG83" i="54"/>
  <c r="BH83" i="54"/>
  <c r="BG84" i="54"/>
  <c r="BH84" i="54"/>
  <c r="BG85" i="54"/>
  <c r="BH85" i="54"/>
  <c r="BG86" i="54"/>
  <c r="BH86" i="54"/>
  <c r="BG87" i="54"/>
  <c r="BH87" i="54"/>
  <c r="BG88" i="54"/>
  <c r="BH88" i="54"/>
  <c r="BG89" i="54"/>
  <c r="BH89" i="54"/>
  <c r="BG90" i="54"/>
  <c r="BH90" i="54"/>
  <c r="BG91" i="54"/>
  <c r="BH91" i="54"/>
  <c r="BG92" i="54"/>
  <c r="BH92" i="54"/>
  <c r="BG93" i="54"/>
  <c r="BH93" i="54"/>
  <c r="BG94" i="54"/>
  <c r="BH94" i="54"/>
  <c r="BG95" i="54"/>
  <c r="BH95" i="54"/>
  <c r="BG96" i="54"/>
  <c r="BH96" i="54"/>
  <c r="BG97" i="54"/>
  <c r="BH97" i="54"/>
  <c r="BG98" i="54"/>
  <c r="BH98" i="54"/>
  <c r="BG99" i="54"/>
  <c r="BH99" i="54"/>
  <c r="BG100" i="54"/>
  <c r="BH100" i="54"/>
  <c r="BG101" i="54"/>
  <c r="BH101" i="54"/>
  <c r="BG102" i="54"/>
  <c r="BH102" i="54"/>
  <c r="BG103" i="54"/>
  <c r="BH103" i="54"/>
  <c r="BG104" i="54"/>
  <c r="BH104" i="54"/>
  <c r="BG105" i="54"/>
  <c r="BH105" i="54"/>
  <c r="BG106" i="54"/>
  <c r="BH106" i="54"/>
  <c r="BG107" i="54"/>
  <c r="BH107" i="54"/>
  <c r="BG108" i="54"/>
  <c r="BH108" i="54"/>
  <c r="BG109" i="54"/>
  <c r="BH109" i="54"/>
  <c r="BG110" i="54"/>
  <c r="BH110" i="54"/>
  <c r="BG111" i="54"/>
  <c r="BH111" i="54"/>
  <c r="BG112" i="54"/>
  <c r="BH112" i="54"/>
  <c r="BG113" i="54"/>
  <c r="BH113" i="54"/>
  <c r="BG114" i="54"/>
  <c r="BH114" i="54"/>
  <c r="BG115" i="54"/>
  <c r="BH115" i="54"/>
  <c r="BG116" i="54"/>
  <c r="BH116" i="54"/>
  <c r="BG117" i="54"/>
  <c r="BH117" i="54"/>
  <c r="BG118" i="54"/>
  <c r="BH118" i="54"/>
  <c r="BG119" i="54"/>
  <c r="BH119" i="54"/>
  <c r="BG120" i="54"/>
  <c r="BH120" i="54"/>
  <c r="BG121" i="54"/>
  <c r="BH121" i="54"/>
  <c r="BG122" i="54"/>
  <c r="BH122" i="54"/>
  <c r="BG123" i="54"/>
  <c r="BH123" i="54"/>
  <c r="BG124" i="54"/>
  <c r="BH124" i="54"/>
  <c r="BG125" i="54"/>
  <c r="BH125" i="54"/>
  <c r="BG126" i="54"/>
  <c r="BH126" i="54"/>
  <c r="BG127" i="54"/>
  <c r="BH127" i="54"/>
  <c r="BG128" i="54"/>
  <c r="BH128" i="54"/>
  <c r="BG129" i="54"/>
  <c r="BH129" i="54"/>
  <c r="BG130" i="54"/>
  <c r="BH130" i="54"/>
  <c r="BG131" i="54"/>
  <c r="BH131" i="54"/>
  <c r="BG132" i="54"/>
  <c r="BH132" i="54"/>
  <c r="BG133" i="54"/>
  <c r="BH133" i="54"/>
  <c r="BG134" i="54"/>
  <c r="BH134" i="54"/>
  <c r="BG135" i="54"/>
  <c r="BH135" i="54"/>
  <c r="BG136" i="54"/>
  <c r="BH136" i="54"/>
  <c r="BG137" i="54"/>
  <c r="BH137" i="54"/>
  <c r="BG138" i="54"/>
  <c r="BH138" i="54"/>
  <c r="BG139" i="54"/>
  <c r="BH139" i="54"/>
  <c r="BH140" i="54"/>
  <c r="BI5" i="54"/>
  <c r="BJ5" i="54"/>
  <c r="BI6" i="54"/>
  <c r="BJ6" i="54"/>
  <c r="BI7" i="54"/>
  <c r="BJ7" i="54"/>
  <c r="BI8" i="54"/>
  <c r="BJ8" i="54"/>
  <c r="BI9" i="54"/>
  <c r="BJ9" i="54"/>
  <c r="BI10" i="54"/>
  <c r="BJ10" i="54"/>
  <c r="BI11" i="54"/>
  <c r="BJ11" i="54"/>
  <c r="BI12" i="54"/>
  <c r="BJ12" i="54"/>
  <c r="BI13" i="54"/>
  <c r="BJ13" i="54"/>
  <c r="BI14" i="54"/>
  <c r="BJ14" i="54"/>
  <c r="BI15" i="54"/>
  <c r="BJ15" i="54"/>
  <c r="BI16" i="54"/>
  <c r="BJ16" i="54"/>
  <c r="BI17" i="54"/>
  <c r="BJ17" i="54"/>
  <c r="BI18" i="54"/>
  <c r="BJ18" i="54"/>
  <c r="BI19" i="54"/>
  <c r="BJ19" i="54"/>
  <c r="BI20" i="54"/>
  <c r="BJ20" i="54"/>
  <c r="BI21" i="54"/>
  <c r="BJ21" i="54"/>
  <c r="BI22" i="54"/>
  <c r="BJ22" i="54"/>
  <c r="BI23" i="54"/>
  <c r="BJ23" i="54"/>
  <c r="BI24" i="54"/>
  <c r="BJ24" i="54"/>
  <c r="BI25" i="54"/>
  <c r="BJ25" i="54"/>
  <c r="BI26" i="54"/>
  <c r="BJ26" i="54"/>
  <c r="BI27" i="54"/>
  <c r="BJ27" i="54"/>
  <c r="BI28" i="54"/>
  <c r="BJ28" i="54"/>
  <c r="BI29" i="54"/>
  <c r="BJ29" i="54"/>
  <c r="BI30" i="54"/>
  <c r="BJ30" i="54"/>
  <c r="BI31" i="54"/>
  <c r="BJ31" i="54"/>
  <c r="BI32" i="54"/>
  <c r="BJ32" i="54"/>
  <c r="BI33" i="54"/>
  <c r="BJ33" i="54"/>
  <c r="BI34" i="54"/>
  <c r="BJ34" i="54"/>
  <c r="BI35" i="54"/>
  <c r="BJ35" i="54"/>
  <c r="BI36" i="54"/>
  <c r="BJ36" i="54"/>
  <c r="BI37" i="54"/>
  <c r="BJ37" i="54"/>
  <c r="BI38" i="54"/>
  <c r="BJ38" i="54"/>
  <c r="BI39" i="54"/>
  <c r="BJ39" i="54"/>
  <c r="BI40" i="54"/>
  <c r="BJ40" i="54"/>
  <c r="BI41" i="54"/>
  <c r="BJ41" i="54"/>
  <c r="BI42" i="54"/>
  <c r="BJ42" i="54"/>
  <c r="BI43" i="54"/>
  <c r="BJ43" i="54"/>
  <c r="BI44" i="54"/>
  <c r="BJ44" i="54"/>
  <c r="BI45" i="54"/>
  <c r="BJ45" i="54"/>
  <c r="BI46" i="54"/>
  <c r="BJ46" i="54"/>
  <c r="BI47" i="54"/>
  <c r="BJ47" i="54"/>
  <c r="BI48" i="54"/>
  <c r="BJ48" i="54"/>
  <c r="BI49" i="54"/>
  <c r="BJ49" i="54"/>
  <c r="BI50" i="54"/>
  <c r="BJ50" i="54"/>
  <c r="BI51" i="54"/>
  <c r="BJ51" i="54"/>
  <c r="BI52" i="54"/>
  <c r="BJ52" i="54"/>
  <c r="BI53" i="54"/>
  <c r="BJ53" i="54"/>
  <c r="BI54" i="54"/>
  <c r="BJ54" i="54"/>
  <c r="BI55" i="54"/>
  <c r="BJ55" i="54"/>
  <c r="BI56" i="54"/>
  <c r="BJ56" i="54"/>
  <c r="BI57" i="54"/>
  <c r="BJ57" i="54"/>
  <c r="BI58" i="54"/>
  <c r="BJ58" i="54"/>
  <c r="BI59" i="54"/>
  <c r="BJ59" i="54"/>
  <c r="BI60" i="54"/>
  <c r="BJ60" i="54"/>
  <c r="BI61" i="54"/>
  <c r="BJ61" i="54"/>
  <c r="BI62" i="54"/>
  <c r="BJ62" i="54"/>
  <c r="BI63" i="54"/>
  <c r="BJ63" i="54"/>
  <c r="BI64" i="54"/>
  <c r="BJ64" i="54"/>
  <c r="BI65" i="54"/>
  <c r="BJ65" i="54"/>
  <c r="BI66" i="54"/>
  <c r="BJ66" i="54"/>
  <c r="BI67" i="54"/>
  <c r="BJ67" i="54"/>
  <c r="BI68" i="54"/>
  <c r="BJ68" i="54"/>
  <c r="BI69" i="54"/>
  <c r="BJ69" i="54"/>
  <c r="BI70" i="54"/>
  <c r="BJ70" i="54"/>
  <c r="BI71" i="54"/>
  <c r="BJ71" i="54"/>
  <c r="BI72" i="54"/>
  <c r="BJ72" i="54"/>
  <c r="BI73" i="54"/>
  <c r="BJ73" i="54"/>
  <c r="BI74" i="54"/>
  <c r="BJ74" i="54"/>
  <c r="BI75" i="54"/>
  <c r="BJ75" i="54"/>
  <c r="BI76" i="54"/>
  <c r="BJ76" i="54"/>
  <c r="BI77" i="54"/>
  <c r="BJ77" i="54"/>
  <c r="BI78" i="54"/>
  <c r="BJ78" i="54"/>
  <c r="BI79" i="54"/>
  <c r="BJ79" i="54"/>
  <c r="BI80" i="54"/>
  <c r="BJ80" i="54"/>
  <c r="BI81" i="54"/>
  <c r="BJ81" i="54"/>
  <c r="BI82" i="54"/>
  <c r="BJ82" i="54"/>
  <c r="BI83" i="54"/>
  <c r="BJ83" i="54"/>
  <c r="BI84" i="54"/>
  <c r="BJ84" i="54"/>
  <c r="BI85" i="54"/>
  <c r="BJ85" i="54"/>
  <c r="BI86" i="54"/>
  <c r="BJ86" i="54"/>
  <c r="BI87" i="54"/>
  <c r="BJ87" i="54"/>
  <c r="BI88" i="54"/>
  <c r="BJ88" i="54"/>
  <c r="BI89" i="54"/>
  <c r="BJ89" i="54"/>
  <c r="BI90" i="54"/>
  <c r="BJ90" i="54"/>
  <c r="BI91" i="54"/>
  <c r="BJ91" i="54"/>
  <c r="BI92" i="54"/>
  <c r="BJ92" i="54"/>
  <c r="BI93" i="54"/>
  <c r="BJ93" i="54"/>
  <c r="BI94" i="54"/>
  <c r="BJ94" i="54"/>
  <c r="BI95" i="54"/>
  <c r="BJ95" i="54"/>
  <c r="BI96" i="54"/>
  <c r="BJ96" i="54"/>
  <c r="BI97" i="54"/>
  <c r="BJ97" i="54"/>
  <c r="BI98" i="54"/>
  <c r="BJ98" i="54"/>
  <c r="BI99" i="54"/>
  <c r="BJ99" i="54"/>
  <c r="BI100" i="54"/>
  <c r="BJ100" i="54"/>
  <c r="BI101" i="54"/>
  <c r="BJ101" i="54"/>
  <c r="BI102" i="54"/>
  <c r="BJ102" i="54"/>
  <c r="BI103" i="54"/>
  <c r="BJ103" i="54"/>
  <c r="BI104" i="54"/>
  <c r="BJ104" i="54"/>
  <c r="BI105" i="54"/>
  <c r="BJ105" i="54"/>
  <c r="BI106" i="54"/>
  <c r="BJ106" i="54"/>
  <c r="BI107" i="54"/>
  <c r="BJ107" i="54"/>
  <c r="BI108" i="54"/>
  <c r="BJ108" i="54"/>
  <c r="BI109" i="54"/>
  <c r="BJ109" i="54"/>
  <c r="BI110" i="54"/>
  <c r="BJ110" i="54"/>
  <c r="BI111" i="54"/>
  <c r="BJ111" i="54"/>
  <c r="BI112" i="54"/>
  <c r="BJ112" i="54"/>
  <c r="BI113" i="54"/>
  <c r="BJ113" i="54"/>
  <c r="BI114" i="54"/>
  <c r="BJ114" i="54"/>
  <c r="BI115" i="54"/>
  <c r="BJ115" i="54"/>
  <c r="BI116" i="54"/>
  <c r="BJ116" i="54"/>
  <c r="BI117" i="54"/>
  <c r="BJ117" i="54"/>
  <c r="BI118" i="54"/>
  <c r="BJ118" i="54"/>
  <c r="BI119" i="54"/>
  <c r="BJ119" i="54"/>
  <c r="BI120" i="54"/>
  <c r="BJ120" i="54"/>
  <c r="BI121" i="54"/>
  <c r="BJ121" i="54"/>
  <c r="BI122" i="54"/>
  <c r="BJ122" i="54"/>
  <c r="BI123" i="54"/>
  <c r="BJ123" i="54"/>
  <c r="BI124" i="54"/>
  <c r="BJ124" i="54"/>
  <c r="BI125" i="54"/>
  <c r="BJ125" i="54"/>
  <c r="BI126" i="54"/>
  <c r="BJ126" i="54"/>
  <c r="BI127" i="54"/>
  <c r="BJ127" i="54"/>
  <c r="BI128" i="54"/>
  <c r="BJ128" i="54"/>
  <c r="BI129" i="54"/>
  <c r="BJ129" i="54"/>
  <c r="BI130" i="54"/>
  <c r="BJ130" i="54"/>
  <c r="BI131" i="54"/>
  <c r="BJ131" i="54"/>
  <c r="BI132" i="54"/>
  <c r="BJ132" i="54"/>
  <c r="BI133" i="54"/>
  <c r="BJ133" i="54"/>
  <c r="BI134" i="54"/>
  <c r="BJ134" i="54"/>
  <c r="BI135" i="54"/>
  <c r="BJ135" i="54"/>
  <c r="BI136" i="54"/>
  <c r="BJ136" i="54"/>
  <c r="BI137" i="54"/>
  <c r="BJ137" i="54"/>
  <c r="BI138" i="54"/>
  <c r="BJ138" i="54"/>
  <c r="BI139" i="54"/>
  <c r="BJ139" i="54"/>
  <c r="BJ140" i="54"/>
  <c r="BK5" i="54"/>
  <c r="BL5" i="54"/>
  <c r="BK6" i="54"/>
  <c r="BL6" i="54"/>
  <c r="BK7" i="54"/>
  <c r="BL7" i="54"/>
  <c r="BK8" i="54"/>
  <c r="BL8" i="54"/>
  <c r="BK9" i="54"/>
  <c r="BL9" i="54"/>
  <c r="BK10" i="54"/>
  <c r="BL10" i="54"/>
  <c r="BK11" i="54"/>
  <c r="BL11" i="54"/>
  <c r="BK12" i="54"/>
  <c r="BL12" i="54"/>
  <c r="BK13" i="54"/>
  <c r="BL13" i="54"/>
  <c r="BK14" i="54"/>
  <c r="BL14" i="54"/>
  <c r="BK15" i="54"/>
  <c r="BL15" i="54"/>
  <c r="BK16" i="54"/>
  <c r="BL16" i="54"/>
  <c r="BK17" i="54"/>
  <c r="BL17" i="54"/>
  <c r="BK18" i="54"/>
  <c r="BL18" i="54"/>
  <c r="BK19" i="54"/>
  <c r="BL19" i="54"/>
  <c r="BK20" i="54"/>
  <c r="BL20" i="54"/>
  <c r="BK21" i="54"/>
  <c r="BL21" i="54"/>
  <c r="BK22" i="54"/>
  <c r="BL22" i="54"/>
  <c r="BK23" i="54"/>
  <c r="BL23" i="54"/>
  <c r="BK24" i="54"/>
  <c r="BL24" i="54"/>
  <c r="BK25" i="54"/>
  <c r="BL25" i="54"/>
  <c r="BK26" i="54"/>
  <c r="BL26" i="54"/>
  <c r="BK27" i="54"/>
  <c r="BL27" i="54"/>
  <c r="BK28" i="54"/>
  <c r="BL28" i="54"/>
  <c r="BK29" i="54"/>
  <c r="BL29" i="54"/>
  <c r="BK30" i="54"/>
  <c r="BL30" i="54"/>
  <c r="BK31" i="54"/>
  <c r="BL31" i="54"/>
  <c r="BK32" i="54"/>
  <c r="BL32" i="54"/>
  <c r="BK33" i="54"/>
  <c r="BL33" i="54"/>
  <c r="BK34" i="54"/>
  <c r="BL34" i="54"/>
  <c r="BK35" i="54"/>
  <c r="BL35" i="54"/>
  <c r="BK36" i="54"/>
  <c r="BL36" i="54"/>
  <c r="BK37" i="54"/>
  <c r="BL37" i="54"/>
  <c r="BK38" i="54"/>
  <c r="BL38" i="54"/>
  <c r="BK39" i="54"/>
  <c r="BL39" i="54"/>
  <c r="BK40" i="54"/>
  <c r="BL40" i="54"/>
  <c r="BK41" i="54"/>
  <c r="BL41" i="54"/>
  <c r="BK42" i="54"/>
  <c r="BL42" i="54"/>
  <c r="BK43" i="54"/>
  <c r="BL43" i="54"/>
  <c r="BK44" i="54"/>
  <c r="BL44" i="54"/>
  <c r="BK45" i="54"/>
  <c r="BL45" i="54"/>
  <c r="BK46" i="54"/>
  <c r="BL46" i="54"/>
  <c r="BK47" i="54"/>
  <c r="BL47" i="54"/>
  <c r="BK48" i="54"/>
  <c r="BL48" i="54"/>
  <c r="BK49" i="54"/>
  <c r="BL49" i="54"/>
  <c r="BK50" i="54"/>
  <c r="BL50" i="54"/>
  <c r="BK51" i="54"/>
  <c r="BL51" i="54"/>
  <c r="BK52" i="54"/>
  <c r="BL52" i="54"/>
  <c r="BK53" i="54"/>
  <c r="BL53" i="54"/>
  <c r="BK54" i="54"/>
  <c r="BL54" i="54"/>
  <c r="BK55" i="54"/>
  <c r="BL55" i="54"/>
  <c r="BK56" i="54"/>
  <c r="BL56" i="54"/>
  <c r="BK57" i="54"/>
  <c r="BL57" i="54"/>
  <c r="BK58" i="54"/>
  <c r="BL58" i="54"/>
  <c r="BK59" i="54"/>
  <c r="BL59" i="54"/>
  <c r="BK60" i="54"/>
  <c r="BL60" i="54"/>
  <c r="BK61" i="54"/>
  <c r="BL61" i="54"/>
  <c r="BK62" i="54"/>
  <c r="BL62" i="54"/>
  <c r="BK63" i="54"/>
  <c r="BL63" i="54"/>
  <c r="BK64" i="54"/>
  <c r="BL64" i="54"/>
  <c r="BK65" i="54"/>
  <c r="BL65" i="54"/>
  <c r="BK66" i="54"/>
  <c r="BL66" i="54"/>
  <c r="BK67" i="54"/>
  <c r="BL67" i="54"/>
  <c r="BK68" i="54"/>
  <c r="BL68" i="54"/>
  <c r="BK69" i="54"/>
  <c r="BL69" i="54"/>
  <c r="BK70" i="54"/>
  <c r="BL70" i="54"/>
  <c r="BK71" i="54"/>
  <c r="BL71" i="54"/>
  <c r="BK72" i="54"/>
  <c r="BL72" i="54"/>
  <c r="BK73" i="54"/>
  <c r="BL73" i="54"/>
  <c r="BK74" i="54"/>
  <c r="BL74" i="54"/>
  <c r="BK75" i="54"/>
  <c r="BL75" i="54"/>
  <c r="BK76" i="54"/>
  <c r="BL76" i="54"/>
  <c r="BK77" i="54"/>
  <c r="BL77" i="54"/>
  <c r="BK78" i="54"/>
  <c r="BL78" i="54"/>
  <c r="BK79" i="54"/>
  <c r="BL79" i="54"/>
  <c r="BK80" i="54"/>
  <c r="BL80" i="54"/>
  <c r="BK81" i="54"/>
  <c r="BL81" i="54"/>
  <c r="BK82" i="54"/>
  <c r="BL82" i="54"/>
  <c r="BK83" i="54"/>
  <c r="BL83" i="54"/>
  <c r="BK84" i="54"/>
  <c r="BL84" i="54"/>
  <c r="BK85" i="54"/>
  <c r="BL85" i="54"/>
  <c r="BK86" i="54"/>
  <c r="BL86" i="54"/>
  <c r="BK87" i="54"/>
  <c r="BL87" i="54"/>
  <c r="BK88" i="54"/>
  <c r="BL88" i="54"/>
  <c r="BK89" i="54"/>
  <c r="BL89" i="54"/>
  <c r="BK90" i="54"/>
  <c r="BL90" i="54"/>
  <c r="BK91" i="54"/>
  <c r="BL91" i="54"/>
  <c r="BK92" i="54"/>
  <c r="BL92" i="54"/>
  <c r="BK93" i="54"/>
  <c r="BL93" i="54"/>
  <c r="BK94" i="54"/>
  <c r="BL94" i="54"/>
  <c r="BK95" i="54"/>
  <c r="BL95" i="54"/>
  <c r="BK96" i="54"/>
  <c r="BL96" i="54"/>
  <c r="BK97" i="54"/>
  <c r="BL97" i="54"/>
  <c r="BK98" i="54"/>
  <c r="BL98" i="54"/>
  <c r="BK99" i="54"/>
  <c r="BL99" i="54"/>
  <c r="BK100" i="54"/>
  <c r="BL100" i="54"/>
  <c r="BK101" i="54"/>
  <c r="BL101" i="54"/>
  <c r="BK102" i="54"/>
  <c r="BL102" i="54"/>
  <c r="BK103" i="54"/>
  <c r="BL103" i="54"/>
  <c r="BK104" i="54"/>
  <c r="BL104" i="54"/>
  <c r="BK105" i="54"/>
  <c r="BL105" i="54"/>
  <c r="BK106" i="54"/>
  <c r="BL106" i="54"/>
  <c r="BK107" i="54"/>
  <c r="BL107" i="54"/>
  <c r="BK108" i="54"/>
  <c r="BL108" i="54"/>
  <c r="BK109" i="54"/>
  <c r="BL109" i="54"/>
  <c r="BK110" i="54"/>
  <c r="BL110" i="54"/>
  <c r="BK111" i="54"/>
  <c r="BL111" i="54"/>
  <c r="BK112" i="54"/>
  <c r="BL112" i="54"/>
  <c r="BK113" i="54"/>
  <c r="BL113" i="54"/>
  <c r="BK114" i="54"/>
  <c r="BL114" i="54"/>
  <c r="BK115" i="54"/>
  <c r="BL115" i="54"/>
  <c r="BK116" i="54"/>
  <c r="BL116" i="54"/>
  <c r="BK117" i="54"/>
  <c r="BL117" i="54"/>
  <c r="BK118" i="54"/>
  <c r="BL118" i="54"/>
  <c r="BK119" i="54"/>
  <c r="BL119" i="54"/>
  <c r="BK120" i="54"/>
  <c r="BL120" i="54"/>
  <c r="BK121" i="54"/>
  <c r="BL121" i="54"/>
  <c r="BK122" i="54"/>
  <c r="BL122" i="54"/>
  <c r="BK123" i="54"/>
  <c r="BL123" i="54"/>
  <c r="BK124" i="54"/>
  <c r="BL124" i="54"/>
  <c r="BK125" i="54"/>
  <c r="BL125" i="54"/>
  <c r="BK126" i="54"/>
  <c r="BL126" i="54"/>
  <c r="BK127" i="54"/>
  <c r="BL127" i="54"/>
  <c r="BK128" i="54"/>
  <c r="BL128" i="54"/>
  <c r="BK129" i="54"/>
  <c r="BL129" i="54"/>
  <c r="BK130" i="54"/>
  <c r="BL130" i="54"/>
  <c r="BK131" i="54"/>
  <c r="BL131" i="54"/>
  <c r="BK132" i="54"/>
  <c r="BL132" i="54"/>
  <c r="BK133" i="54"/>
  <c r="BL133" i="54"/>
  <c r="BK134" i="54"/>
  <c r="BL134" i="54"/>
  <c r="BK135" i="54"/>
  <c r="BL135" i="54"/>
  <c r="BK136" i="54"/>
  <c r="BL136" i="54"/>
  <c r="BK137" i="54"/>
  <c r="BL137" i="54"/>
  <c r="BK138" i="54"/>
  <c r="BL138" i="54"/>
  <c r="BK139" i="54"/>
  <c r="BL139" i="54"/>
  <c r="BL140" i="54"/>
  <c r="BM5" i="54"/>
  <c r="BN5" i="54"/>
  <c r="BM6" i="54"/>
  <c r="BN6" i="54"/>
  <c r="BM7" i="54"/>
  <c r="BN7" i="54"/>
  <c r="BM8" i="54"/>
  <c r="BN8" i="54"/>
  <c r="BM9" i="54"/>
  <c r="BN9" i="54"/>
  <c r="BM10" i="54"/>
  <c r="BN10" i="54"/>
  <c r="BM11" i="54"/>
  <c r="BN11" i="54"/>
  <c r="BM12" i="54"/>
  <c r="BN12" i="54"/>
  <c r="BM13" i="54"/>
  <c r="BN13" i="54"/>
  <c r="BM14" i="54"/>
  <c r="BN14" i="54"/>
  <c r="BM15" i="54"/>
  <c r="BN15" i="54"/>
  <c r="BM16" i="54"/>
  <c r="BN16" i="54"/>
  <c r="BM17" i="54"/>
  <c r="BN17" i="54"/>
  <c r="BM18" i="54"/>
  <c r="BN18" i="54"/>
  <c r="BM19" i="54"/>
  <c r="BN19" i="54"/>
  <c r="BM20" i="54"/>
  <c r="BN20" i="54"/>
  <c r="BM21" i="54"/>
  <c r="BN21" i="54"/>
  <c r="BM22" i="54"/>
  <c r="BN22" i="54"/>
  <c r="BM23" i="54"/>
  <c r="BN23" i="54"/>
  <c r="BM24" i="54"/>
  <c r="BN24" i="54"/>
  <c r="BM25" i="54"/>
  <c r="BN25" i="54"/>
  <c r="BM26" i="54"/>
  <c r="BN26" i="54"/>
  <c r="BM27" i="54"/>
  <c r="BN27" i="54"/>
  <c r="BM28" i="54"/>
  <c r="BN28" i="54"/>
  <c r="BM29" i="54"/>
  <c r="BN29" i="54"/>
  <c r="BM30" i="54"/>
  <c r="BN30" i="54"/>
  <c r="BM31" i="54"/>
  <c r="BN31" i="54"/>
  <c r="BM32" i="54"/>
  <c r="BN32" i="54"/>
  <c r="BM33" i="54"/>
  <c r="BN33" i="54"/>
  <c r="BM34" i="54"/>
  <c r="BN34" i="54"/>
  <c r="BM35" i="54"/>
  <c r="BN35" i="54"/>
  <c r="BM36" i="54"/>
  <c r="BN36" i="54"/>
  <c r="BM37" i="54"/>
  <c r="BN37" i="54"/>
  <c r="BM38" i="54"/>
  <c r="BN38" i="54"/>
  <c r="BM39" i="54"/>
  <c r="BN39" i="54"/>
  <c r="BM40" i="54"/>
  <c r="BN40" i="54"/>
  <c r="BM41" i="54"/>
  <c r="BN41" i="54"/>
  <c r="BM42" i="54"/>
  <c r="BN42" i="54"/>
  <c r="BM43" i="54"/>
  <c r="BN43" i="54"/>
  <c r="BM44" i="54"/>
  <c r="BN44" i="54"/>
  <c r="BM45" i="54"/>
  <c r="BN45" i="54"/>
  <c r="BM46" i="54"/>
  <c r="BN46" i="54"/>
  <c r="BM47" i="54"/>
  <c r="BN47" i="54"/>
  <c r="BM48" i="54"/>
  <c r="BN48" i="54"/>
  <c r="BM49" i="54"/>
  <c r="BN49" i="54"/>
  <c r="BM50" i="54"/>
  <c r="BN50" i="54"/>
  <c r="BM51" i="54"/>
  <c r="BN51" i="54"/>
  <c r="BM52" i="54"/>
  <c r="BN52" i="54"/>
  <c r="BM53" i="54"/>
  <c r="BN53" i="54"/>
  <c r="BM54" i="54"/>
  <c r="BN54" i="54"/>
  <c r="BM55" i="54"/>
  <c r="BN55" i="54"/>
  <c r="BM56" i="54"/>
  <c r="BN56" i="54"/>
  <c r="BM57" i="54"/>
  <c r="BN57" i="54"/>
  <c r="BM58" i="54"/>
  <c r="BN58" i="54"/>
  <c r="BM59" i="54"/>
  <c r="BN59" i="54"/>
  <c r="BM60" i="54"/>
  <c r="BN60" i="54"/>
  <c r="BM61" i="54"/>
  <c r="BN61" i="54"/>
  <c r="BM62" i="54"/>
  <c r="BN62" i="54"/>
  <c r="BM63" i="54"/>
  <c r="BN63" i="54"/>
  <c r="BM64" i="54"/>
  <c r="BN64" i="54"/>
  <c r="BM65" i="54"/>
  <c r="BN65" i="54"/>
  <c r="BM66" i="54"/>
  <c r="BN66" i="54"/>
  <c r="BM67" i="54"/>
  <c r="BN67" i="54"/>
  <c r="BM68" i="54"/>
  <c r="BN68" i="54"/>
  <c r="BM69" i="54"/>
  <c r="BN69" i="54"/>
  <c r="BM70" i="54"/>
  <c r="BN70" i="54"/>
  <c r="BM71" i="54"/>
  <c r="BN71" i="54"/>
  <c r="BM72" i="54"/>
  <c r="BN72" i="54"/>
  <c r="BM73" i="54"/>
  <c r="BN73" i="54"/>
  <c r="BM74" i="54"/>
  <c r="BN74" i="54"/>
  <c r="BM75" i="54"/>
  <c r="BN75" i="54"/>
  <c r="BM76" i="54"/>
  <c r="BN76" i="54"/>
  <c r="BM77" i="54"/>
  <c r="BN77" i="54"/>
  <c r="BM78" i="54"/>
  <c r="BN78" i="54"/>
  <c r="BM79" i="54"/>
  <c r="BN79" i="54"/>
  <c r="BM80" i="54"/>
  <c r="BN80" i="54"/>
  <c r="BM81" i="54"/>
  <c r="BN81" i="54"/>
  <c r="BM82" i="54"/>
  <c r="BN82" i="54"/>
  <c r="BM83" i="54"/>
  <c r="BN83" i="54"/>
  <c r="BM84" i="54"/>
  <c r="BN84" i="54"/>
  <c r="BM85" i="54"/>
  <c r="BN85" i="54"/>
  <c r="BM86" i="54"/>
  <c r="BN86" i="54"/>
  <c r="BM87" i="54"/>
  <c r="BN87" i="54"/>
  <c r="BM88" i="54"/>
  <c r="BN88" i="54"/>
  <c r="BM89" i="54"/>
  <c r="BN89" i="54"/>
  <c r="BM90" i="54"/>
  <c r="BN90" i="54"/>
  <c r="BM91" i="54"/>
  <c r="BN91" i="54"/>
  <c r="BM92" i="54"/>
  <c r="BN92" i="54"/>
  <c r="BM93" i="54"/>
  <c r="BN93" i="54"/>
  <c r="BM94" i="54"/>
  <c r="BN94" i="54"/>
  <c r="BM95" i="54"/>
  <c r="BN95" i="54"/>
  <c r="BM96" i="54"/>
  <c r="BN96" i="54"/>
  <c r="BM97" i="54"/>
  <c r="BN97" i="54"/>
  <c r="BM98" i="54"/>
  <c r="BN98" i="54"/>
  <c r="BM99" i="54"/>
  <c r="BN99" i="54"/>
  <c r="BM100" i="54"/>
  <c r="BN100" i="54"/>
  <c r="BM101" i="54"/>
  <c r="BN101" i="54"/>
  <c r="BM102" i="54"/>
  <c r="BN102" i="54"/>
  <c r="BM103" i="54"/>
  <c r="BN103" i="54"/>
  <c r="BM104" i="54"/>
  <c r="BN104" i="54"/>
  <c r="BM105" i="54"/>
  <c r="BN105" i="54"/>
  <c r="BM106" i="54"/>
  <c r="BN106" i="54"/>
  <c r="BM107" i="54"/>
  <c r="BN107" i="54"/>
  <c r="BM108" i="54"/>
  <c r="BN108" i="54"/>
  <c r="BM109" i="54"/>
  <c r="BN109" i="54"/>
  <c r="BM110" i="54"/>
  <c r="BN110" i="54"/>
  <c r="BM111" i="54"/>
  <c r="BN111" i="54"/>
  <c r="BM112" i="54"/>
  <c r="BN112" i="54"/>
  <c r="BM113" i="54"/>
  <c r="BN113" i="54"/>
  <c r="BM114" i="54"/>
  <c r="BN114" i="54"/>
  <c r="BM115" i="54"/>
  <c r="BN115" i="54"/>
  <c r="BM116" i="54"/>
  <c r="BN116" i="54"/>
  <c r="BM117" i="54"/>
  <c r="BN117" i="54"/>
  <c r="BM118" i="54"/>
  <c r="BN118" i="54"/>
  <c r="BM119" i="54"/>
  <c r="BN119" i="54"/>
  <c r="BM120" i="54"/>
  <c r="BN120" i="54"/>
  <c r="BM121" i="54"/>
  <c r="BN121" i="54"/>
  <c r="BM122" i="54"/>
  <c r="BN122" i="54"/>
  <c r="BM123" i="54"/>
  <c r="BN123" i="54"/>
  <c r="BM124" i="54"/>
  <c r="BN124" i="54"/>
  <c r="BM125" i="54"/>
  <c r="BN125" i="54"/>
  <c r="BM126" i="54"/>
  <c r="BN126" i="54"/>
  <c r="BM127" i="54"/>
  <c r="BN127" i="54"/>
  <c r="BM128" i="54"/>
  <c r="BN128" i="54"/>
  <c r="BM129" i="54"/>
  <c r="BN129" i="54"/>
  <c r="BM130" i="54"/>
  <c r="BN130" i="54"/>
  <c r="BM131" i="54"/>
  <c r="BN131" i="54"/>
  <c r="BM132" i="54"/>
  <c r="BN132" i="54"/>
  <c r="BM133" i="54"/>
  <c r="BN133" i="54"/>
  <c r="BM134" i="54"/>
  <c r="BN134" i="54"/>
  <c r="BM135" i="54"/>
  <c r="BN135" i="54"/>
  <c r="BM136" i="54"/>
  <c r="BN136" i="54"/>
  <c r="BM137" i="54"/>
  <c r="BN137" i="54"/>
  <c r="BM138" i="54"/>
  <c r="BN138" i="54"/>
  <c r="BM139" i="54"/>
  <c r="BN139" i="54"/>
  <c r="BN140" i="54"/>
  <c r="BO5" i="54"/>
  <c r="BP5" i="54"/>
  <c r="BO6" i="54"/>
  <c r="BP6" i="54"/>
  <c r="BO7" i="54"/>
  <c r="BP7" i="54"/>
  <c r="BO8" i="54"/>
  <c r="BP8" i="54"/>
  <c r="BO9" i="54"/>
  <c r="BP9" i="54"/>
  <c r="BO10" i="54"/>
  <c r="BP10" i="54"/>
  <c r="BO11" i="54"/>
  <c r="BP11" i="54"/>
  <c r="BO12" i="54"/>
  <c r="BP12" i="54"/>
  <c r="BO13" i="54"/>
  <c r="BP13" i="54"/>
  <c r="BO14" i="54"/>
  <c r="BP14" i="54"/>
  <c r="BO15" i="54"/>
  <c r="BP15" i="54"/>
  <c r="BO16" i="54"/>
  <c r="BP16" i="54"/>
  <c r="BO17" i="54"/>
  <c r="BP17" i="54"/>
  <c r="BO18" i="54"/>
  <c r="BP18" i="54"/>
  <c r="BO19" i="54"/>
  <c r="BP19" i="54"/>
  <c r="BO20" i="54"/>
  <c r="BP20" i="54"/>
  <c r="BO21" i="54"/>
  <c r="BP21" i="54"/>
  <c r="BO22" i="54"/>
  <c r="BP22" i="54"/>
  <c r="BO23" i="54"/>
  <c r="BP23" i="54"/>
  <c r="BO24" i="54"/>
  <c r="BP24" i="54"/>
  <c r="BO25" i="54"/>
  <c r="BP25" i="54"/>
  <c r="BO26" i="54"/>
  <c r="BP26" i="54"/>
  <c r="BO27" i="54"/>
  <c r="BP27" i="54"/>
  <c r="BO28" i="54"/>
  <c r="BP28" i="54"/>
  <c r="BO29" i="54"/>
  <c r="BP29" i="54"/>
  <c r="BO30" i="54"/>
  <c r="BP30" i="54"/>
  <c r="BO31" i="54"/>
  <c r="BP31" i="54"/>
  <c r="BO32" i="54"/>
  <c r="BP32" i="54"/>
  <c r="BO33" i="54"/>
  <c r="BP33" i="54"/>
  <c r="BO34" i="54"/>
  <c r="BP34" i="54"/>
  <c r="BO35" i="54"/>
  <c r="BP35" i="54"/>
  <c r="BO36" i="54"/>
  <c r="BP36" i="54"/>
  <c r="BO37" i="54"/>
  <c r="BP37" i="54"/>
  <c r="BO38" i="54"/>
  <c r="BP38" i="54"/>
  <c r="BO39" i="54"/>
  <c r="BP39" i="54"/>
  <c r="BO40" i="54"/>
  <c r="BP40" i="54"/>
  <c r="BO41" i="54"/>
  <c r="BP41" i="54"/>
  <c r="BO42" i="54"/>
  <c r="BP42" i="54"/>
  <c r="BO43" i="54"/>
  <c r="BP43" i="54"/>
  <c r="BO44" i="54"/>
  <c r="BP44" i="54"/>
  <c r="BO45" i="54"/>
  <c r="BP45" i="54"/>
  <c r="BO46" i="54"/>
  <c r="BP46" i="54"/>
  <c r="BO47" i="54"/>
  <c r="BP47" i="54"/>
  <c r="BO48" i="54"/>
  <c r="BP48" i="54"/>
  <c r="BO49" i="54"/>
  <c r="BP49" i="54"/>
  <c r="BO50" i="54"/>
  <c r="BP50" i="54"/>
  <c r="BO51" i="54"/>
  <c r="BP51" i="54"/>
  <c r="BO52" i="54"/>
  <c r="BP52" i="54"/>
  <c r="BO53" i="54"/>
  <c r="BP53" i="54"/>
  <c r="BO54" i="54"/>
  <c r="BP54" i="54"/>
  <c r="BO55" i="54"/>
  <c r="BP55" i="54"/>
  <c r="BO56" i="54"/>
  <c r="BP56" i="54"/>
  <c r="BO57" i="54"/>
  <c r="BP57" i="54"/>
  <c r="BO58" i="54"/>
  <c r="BP58" i="54"/>
  <c r="BO59" i="54"/>
  <c r="BP59" i="54"/>
  <c r="BO60" i="54"/>
  <c r="BP60" i="54"/>
  <c r="BO61" i="54"/>
  <c r="BP61" i="54"/>
  <c r="BO62" i="54"/>
  <c r="BP62" i="54"/>
  <c r="BO63" i="54"/>
  <c r="BP63" i="54"/>
  <c r="BO64" i="54"/>
  <c r="BP64" i="54"/>
  <c r="BO65" i="54"/>
  <c r="BP65" i="54"/>
  <c r="BO66" i="54"/>
  <c r="BP66" i="54"/>
  <c r="BO67" i="54"/>
  <c r="BP67" i="54"/>
  <c r="BO68" i="54"/>
  <c r="BP68" i="54"/>
  <c r="BO69" i="54"/>
  <c r="BP69" i="54"/>
  <c r="BO70" i="54"/>
  <c r="BP70" i="54"/>
  <c r="BO71" i="54"/>
  <c r="BP71" i="54"/>
  <c r="BO72" i="54"/>
  <c r="BP72" i="54"/>
  <c r="BO73" i="54"/>
  <c r="BP73" i="54"/>
  <c r="BO74" i="54"/>
  <c r="BP74" i="54"/>
  <c r="BO75" i="54"/>
  <c r="BP75" i="54"/>
  <c r="BO76" i="54"/>
  <c r="BP76" i="54"/>
  <c r="BO77" i="54"/>
  <c r="BP77" i="54"/>
  <c r="BO78" i="54"/>
  <c r="BP78" i="54"/>
  <c r="BO79" i="54"/>
  <c r="BP79" i="54"/>
  <c r="BO80" i="54"/>
  <c r="BP80" i="54"/>
  <c r="BO81" i="54"/>
  <c r="BP81" i="54"/>
  <c r="BO82" i="54"/>
  <c r="BP82" i="54"/>
  <c r="BO83" i="54"/>
  <c r="BP83" i="54"/>
  <c r="BO84" i="54"/>
  <c r="BP84" i="54"/>
  <c r="BO85" i="54"/>
  <c r="BP85" i="54"/>
  <c r="BO86" i="54"/>
  <c r="BP86" i="54"/>
  <c r="BO87" i="54"/>
  <c r="BP87" i="54"/>
  <c r="BO88" i="54"/>
  <c r="BP88" i="54"/>
  <c r="BO89" i="54"/>
  <c r="BP89" i="54"/>
  <c r="BO90" i="54"/>
  <c r="BP90" i="54"/>
  <c r="BO91" i="54"/>
  <c r="BP91" i="54"/>
  <c r="BO92" i="54"/>
  <c r="BP92" i="54"/>
  <c r="BO93" i="54"/>
  <c r="BP93" i="54"/>
  <c r="BO94" i="54"/>
  <c r="BP94" i="54"/>
  <c r="BO95" i="54"/>
  <c r="BP95" i="54"/>
  <c r="BO96" i="54"/>
  <c r="BP96" i="54"/>
  <c r="BO97" i="54"/>
  <c r="BP97" i="54"/>
  <c r="BO98" i="54"/>
  <c r="BP98" i="54"/>
  <c r="BO99" i="54"/>
  <c r="BP99" i="54"/>
  <c r="BO100" i="54"/>
  <c r="BP100" i="54"/>
  <c r="BO101" i="54"/>
  <c r="BP101" i="54"/>
  <c r="BO102" i="54"/>
  <c r="BP102" i="54"/>
  <c r="BO103" i="54"/>
  <c r="BP103" i="54"/>
  <c r="BO104" i="54"/>
  <c r="BP104" i="54"/>
  <c r="BO105" i="54"/>
  <c r="BP105" i="54"/>
  <c r="BO106" i="54"/>
  <c r="BP106" i="54"/>
  <c r="BO107" i="54"/>
  <c r="BP107" i="54"/>
  <c r="BO108" i="54"/>
  <c r="BP108" i="54"/>
  <c r="BO109" i="54"/>
  <c r="BP109" i="54"/>
  <c r="BO110" i="54"/>
  <c r="BP110" i="54"/>
  <c r="BO111" i="54"/>
  <c r="BP111" i="54"/>
  <c r="BO112" i="54"/>
  <c r="BP112" i="54"/>
  <c r="BO113" i="54"/>
  <c r="BP113" i="54"/>
  <c r="BO114" i="54"/>
  <c r="BP114" i="54"/>
  <c r="BO115" i="54"/>
  <c r="BP115" i="54"/>
  <c r="BO116" i="54"/>
  <c r="BP116" i="54"/>
  <c r="BO117" i="54"/>
  <c r="BP117" i="54"/>
  <c r="BO118" i="54"/>
  <c r="BP118" i="54"/>
  <c r="BO119" i="54"/>
  <c r="BP119" i="54"/>
  <c r="BO120" i="54"/>
  <c r="BP120" i="54"/>
  <c r="BO121" i="54"/>
  <c r="BP121" i="54"/>
  <c r="BO122" i="54"/>
  <c r="BP122" i="54"/>
  <c r="BO123" i="54"/>
  <c r="BP123" i="54"/>
  <c r="BO124" i="54"/>
  <c r="BP124" i="54"/>
  <c r="BO125" i="54"/>
  <c r="BP125" i="54"/>
  <c r="BO126" i="54"/>
  <c r="BP126" i="54"/>
  <c r="BO127" i="54"/>
  <c r="BP127" i="54"/>
  <c r="BO128" i="54"/>
  <c r="BP128" i="54"/>
  <c r="BO129" i="54"/>
  <c r="BP129" i="54"/>
  <c r="BO130" i="54"/>
  <c r="BP130" i="54"/>
  <c r="BO131" i="54"/>
  <c r="BP131" i="54"/>
  <c r="BO132" i="54"/>
  <c r="BP132" i="54"/>
  <c r="BO133" i="54"/>
  <c r="BP133" i="54"/>
  <c r="BO134" i="54"/>
  <c r="BP134" i="54"/>
  <c r="BO135" i="54"/>
  <c r="BP135" i="54"/>
  <c r="BO136" i="54"/>
  <c r="BP136" i="54"/>
  <c r="BO137" i="54"/>
  <c r="BP137" i="54"/>
  <c r="BO138" i="54"/>
  <c r="BP138" i="54"/>
  <c r="BO139" i="54"/>
  <c r="BP139" i="54"/>
  <c r="BP140" i="54"/>
  <c r="BQ5" i="54"/>
  <c r="BR5" i="54"/>
  <c r="BQ6" i="54"/>
  <c r="BR6" i="54"/>
  <c r="BQ7" i="54"/>
  <c r="BR7" i="54"/>
  <c r="BQ8" i="54"/>
  <c r="BR8" i="54"/>
  <c r="BQ9" i="54"/>
  <c r="BR9" i="54"/>
  <c r="BQ10" i="54"/>
  <c r="BR10" i="54"/>
  <c r="BQ11" i="54"/>
  <c r="BR11" i="54"/>
  <c r="BQ12" i="54"/>
  <c r="BR12" i="54"/>
  <c r="BQ13" i="54"/>
  <c r="BR13" i="54"/>
  <c r="BQ14" i="54"/>
  <c r="BR14" i="54"/>
  <c r="BQ15" i="54"/>
  <c r="BR15" i="54"/>
  <c r="BQ16" i="54"/>
  <c r="BR16" i="54"/>
  <c r="BQ17" i="54"/>
  <c r="BR17" i="54"/>
  <c r="BQ18" i="54"/>
  <c r="BR18" i="54"/>
  <c r="BQ19" i="54"/>
  <c r="BR19" i="54"/>
  <c r="BQ20" i="54"/>
  <c r="BR20" i="54"/>
  <c r="BQ21" i="54"/>
  <c r="BR21" i="54"/>
  <c r="BQ22" i="54"/>
  <c r="BR22" i="54"/>
  <c r="BQ23" i="54"/>
  <c r="BR23" i="54"/>
  <c r="BQ24" i="54"/>
  <c r="BR24" i="54"/>
  <c r="BQ25" i="54"/>
  <c r="BR25" i="54"/>
  <c r="BQ26" i="54"/>
  <c r="BR26" i="54"/>
  <c r="BQ27" i="54"/>
  <c r="BR27" i="54"/>
  <c r="BQ28" i="54"/>
  <c r="BR28" i="54"/>
  <c r="BQ29" i="54"/>
  <c r="BR29" i="54"/>
  <c r="BQ30" i="54"/>
  <c r="BR30" i="54"/>
  <c r="BQ31" i="54"/>
  <c r="BR31" i="54"/>
  <c r="BQ32" i="54"/>
  <c r="BR32" i="54"/>
  <c r="BQ33" i="54"/>
  <c r="BR33" i="54"/>
  <c r="BQ34" i="54"/>
  <c r="BR34" i="54"/>
  <c r="BQ35" i="54"/>
  <c r="BR35" i="54"/>
  <c r="BQ36" i="54"/>
  <c r="BR36" i="54"/>
  <c r="BQ37" i="54"/>
  <c r="BR37" i="54"/>
  <c r="BQ38" i="54"/>
  <c r="BR38" i="54"/>
  <c r="BQ39" i="54"/>
  <c r="BR39" i="54"/>
  <c r="BQ40" i="54"/>
  <c r="BR40" i="54"/>
  <c r="BQ41" i="54"/>
  <c r="BR41" i="54"/>
  <c r="BQ42" i="54"/>
  <c r="BR42" i="54"/>
  <c r="BQ43" i="54"/>
  <c r="BR43" i="54"/>
  <c r="BQ44" i="54"/>
  <c r="BR44" i="54"/>
  <c r="BQ45" i="54"/>
  <c r="BR45" i="54"/>
  <c r="BQ46" i="54"/>
  <c r="BR46" i="54"/>
  <c r="BQ47" i="54"/>
  <c r="BR47" i="54"/>
  <c r="BQ48" i="54"/>
  <c r="BR48" i="54"/>
  <c r="BQ49" i="54"/>
  <c r="BR49" i="54"/>
  <c r="BQ50" i="54"/>
  <c r="BR50" i="54"/>
  <c r="BQ51" i="54"/>
  <c r="BR51" i="54"/>
  <c r="BQ52" i="54"/>
  <c r="BR52" i="54"/>
  <c r="BQ53" i="54"/>
  <c r="BR53" i="54"/>
  <c r="BQ54" i="54"/>
  <c r="BR54" i="54"/>
  <c r="BQ55" i="54"/>
  <c r="BR55" i="54"/>
  <c r="BQ56" i="54"/>
  <c r="BR56" i="54"/>
  <c r="BQ57" i="54"/>
  <c r="BR57" i="54"/>
  <c r="BQ58" i="54"/>
  <c r="BR58" i="54"/>
  <c r="BQ59" i="54"/>
  <c r="BR59" i="54"/>
  <c r="BQ60" i="54"/>
  <c r="BR60" i="54"/>
  <c r="BQ61" i="54"/>
  <c r="BR61" i="54"/>
  <c r="BQ62" i="54"/>
  <c r="BR62" i="54"/>
  <c r="BQ63" i="54"/>
  <c r="BR63" i="54"/>
  <c r="BQ64" i="54"/>
  <c r="BR64" i="54"/>
  <c r="BQ65" i="54"/>
  <c r="BR65" i="54"/>
  <c r="BQ66" i="54"/>
  <c r="BR66" i="54"/>
  <c r="BQ67" i="54"/>
  <c r="BR67" i="54"/>
  <c r="BQ68" i="54"/>
  <c r="BR68" i="54"/>
  <c r="BQ69" i="54"/>
  <c r="BR69" i="54"/>
  <c r="BQ70" i="54"/>
  <c r="BR70" i="54"/>
  <c r="BQ71" i="54"/>
  <c r="BR71" i="54"/>
  <c r="BQ72" i="54"/>
  <c r="BR72" i="54"/>
  <c r="BQ73" i="54"/>
  <c r="BR73" i="54"/>
  <c r="BQ74" i="54"/>
  <c r="BR74" i="54"/>
  <c r="BQ75" i="54"/>
  <c r="BR75" i="54"/>
  <c r="BQ76" i="54"/>
  <c r="BR76" i="54"/>
  <c r="BQ77" i="54"/>
  <c r="BR77" i="54"/>
  <c r="BQ78" i="54"/>
  <c r="BR78" i="54"/>
  <c r="BQ79" i="54"/>
  <c r="BR79" i="54"/>
  <c r="BQ80" i="54"/>
  <c r="BR80" i="54"/>
  <c r="BQ81" i="54"/>
  <c r="BR81" i="54"/>
  <c r="BQ82" i="54"/>
  <c r="BR82" i="54"/>
  <c r="BQ83" i="54"/>
  <c r="BR83" i="54"/>
  <c r="BQ84" i="54"/>
  <c r="BR84" i="54"/>
  <c r="BQ85" i="54"/>
  <c r="BR85" i="54"/>
  <c r="BQ86" i="54"/>
  <c r="BR86" i="54"/>
  <c r="BQ87" i="54"/>
  <c r="BR87" i="54"/>
  <c r="BQ88" i="54"/>
  <c r="BR88" i="54"/>
  <c r="BQ89" i="54"/>
  <c r="BR89" i="54"/>
  <c r="BQ90" i="54"/>
  <c r="BR90" i="54"/>
  <c r="BQ91" i="54"/>
  <c r="BR91" i="54"/>
  <c r="BQ92" i="54"/>
  <c r="BR92" i="54"/>
  <c r="BQ93" i="54"/>
  <c r="BR93" i="54"/>
  <c r="BQ94" i="54"/>
  <c r="BR94" i="54"/>
  <c r="BQ95" i="54"/>
  <c r="BR95" i="54"/>
  <c r="BQ96" i="54"/>
  <c r="BR96" i="54"/>
  <c r="BQ97" i="54"/>
  <c r="BR97" i="54"/>
  <c r="BQ98" i="54"/>
  <c r="BR98" i="54"/>
  <c r="BQ99" i="54"/>
  <c r="BR99" i="54"/>
  <c r="BQ100" i="54"/>
  <c r="BR100" i="54"/>
  <c r="BQ101" i="54"/>
  <c r="BR101" i="54"/>
  <c r="BQ102" i="54"/>
  <c r="BR102" i="54"/>
  <c r="BQ103" i="54"/>
  <c r="BR103" i="54"/>
  <c r="BQ104" i="54"/>
  <c r="BR104" i="54"/>
  <c r="BQ105" i="54"/>
  <c r="BR105" i="54"/>
  <c r="BQ106" i="54"/>
  <c r="BR106" i="54"/>
  <c r="BQ107" i="54"/>
  <c r="BR107" i="54"/>
  <c r="BQ108" i="54"/>
  <c r="BR108" i="54"/>
  <c r="BQ109" i="54"/>
  <c r="BR109" i="54"/>
  <c r="BQ110" i="54"/>
  <c r="BR110" i="54"/>
  <c r="BQ111" i="54"/>
  <c r="BR111" i="54"/>
  <c r="BQ112" i="54"/>
  <c r="BR112" i="54"/>
  <c r="BQ113" i="54"/>
  <c r="BR113" i="54"/>
  <c r="BQ114" i="54"/>
  <c r="BR114" i="54"/>
  <c r="BQ115" i="54"/>
  <c r="BR115" i="54"/>
  <c r="BQ116" i="54"/>
  <c r="BR116" i="54"/>
  <c r="BQ117" i="54"/>
  <c r="BR117" i="54"/>
  <c r="BQ118" i="54"/>
  <c r="BR118" i="54"/>
  <c r="BQ119" i="54"/>
  <c r="BR119" i="54"/>
  <c r="BQ120" i="54"/>
  <c r="BR120" i="54"/>
  <c r="BQ121" i="54"/>
  <c r="BR121" i="54"/>
  <c r="BQ122" i="54"/>
  <c r="BR122" i="54"/>
  <c r="BQ123" i="54"/>
  <c r="BR123" i="54"/>
  <c r="BQ124" i="54"/>
  <c r="BR124" i="54"/>
  <c r="BQ125" i="54"/>
  <c r="BR125" i="54"/>
  <c r="BQ126" i="54"/>
  <c r="BR126" i="54"/>
  <c r="BQ127" i="54"/>
  <c r="BR127" i="54"/>
  <c r="BQ128" i="54"/>
  <c r="BR128" i="54"/>
  <c r="BQ129" i="54"/>
  <c r="BR129" i="54"/>
  <c r="BQ130" i="54"/>
  <c r="BR130" i="54"/>
  <c r="BQ131" i="54"/>
  <c r="BR131" i="54"/>
  <c r="BQ132" i="54"/>
  <c r="BR132" i="54"/>
  <c r="BQ133" i="54"/>
  <c r="BR133" i="54"/>
  <c r="BQ134" i="54"/>
  <c r="BR134" i="54"/>
  <c r="BQ135" i="54"/>
  <c r="BR135" i="54"/>
  <c r="BQ136" i="54"/>
  <c r="BR136" i="54"/>
  <c r="BQ137" i="54"/>
  <c r="BR137" i="54"/>
  <c r="BQ138" i="54"/>
  <c r="BR138" i="54"/>
  <c r="BQ139" i="54"/>
  <c r="BR139" i="54"/>
  <c r="BR140" i="54"/>
  <c r="AP142" i="54"/>
  <c r="AP143" i="54"/>
  <c r="R140" i="54"/>
  <c r="S140" i="54"/>
  <c r="T140" i="54"/>
  <c r="T141" i="54"/>
  <c r="H140" i="54"/>
  <c r="I140" i="54"/>
  <c r="J140" i="54"/>
  <c r="J141" i="54"/>
  <c r="BQ140" i="54"/>
  <c r="BO140" i="54"/>
  <c r="BM140" i="54"/>
  <c r="BK140" i="54"/>
  <c r="BI140" i="54"/>
  <c r="BG140" i="54"/>
  <c r="BE140" i="54"/>
  <c r="BC140" i="54"/>
  <c r="BA140" i="54"/>
  <c r="AY140" i="54"/>
  <c r="AW140" i="54"/>
  <c r="AU140" i="54"/>
  <c r="AS140" i="54"/>
  <c r="AQ140" i="54"/>
  <c r="AO140" i="54"/>
  <c r="AD50" i="54"/>
  <c r="AF50" i="54"/>
  <c r="AH50" i="54"/>
  <c r="AJ50" i="54"/>
  <c r="X50" i="54"/>
  <c r="AD51" i="54"/>
  <c r="AF51" i="54"/>
  <c r="AH51" i="54"/>
  <c r="AJ51" i="54"/>
  <c r="X51" i="54"/>
  <c r="AD86" i="54"/>
  <c r="AF86" i="54"/>
  <c r="AH86" i="54"/>
  <c r="AJ86" i="54"/>
  <c r="X86" i="54"/>
  <c r="AD87" i="54"/>
  <c r="AF87" i="54"/>
  <c r="AH87" i="54"/>
  <c r="AJ87" i="54"/>
  <c r="X87" i="54"/>
  <c r="AH136" i="54"/>
  <c r="AJ136" i="54"/>
  <c r="X136" i="54"/>
  <c r="U136" i="54"/>
  <c r="W136" i="54"/>
  <c r="Y136" i="54"/>
  <c r="AH137" i="54"/>
  <c r="AJ137" i="54"/>
  <c r="X137" i="54"/>
  <c r="U137" i="54"/>
  <c r="W137" i="54"/>
  <c r="Y137" i="54"/>
  <c r="Y138" i="54"/>
  <c r="Y139" i="54"/>
  <c r="Y140" i="54"/>
  <c r="X140" i="54"/>
  <c r="W140" i="54"/>
  <c r="U140" i="54"/>
  <c r="F140" i="54"/>
  <c r="P139" i="54"/>
  <c r="G136" i="54"/>
  <c r="G137" i="54"/>
  <c r="G138" i="54"/>
  <c r="G139" i="54"/>
  <c r="B139" i="54"/>
  <c r="JX138" i="54"/>
  <c r="P138" i="54"/>
  <c r="B138" i="54"/>
  <c r="JX137" i="54"/>
  <c r="CC137" i="54"/>
  <c r="P137" i="54"/>
  <c r="B137" i="54"/>
  <c r="JZ136" i="54"/>
  <c r="JX136" i="54"/>
  <c r="CC136" i="54"/>
  <c r="P136" i="54"/>
  <c r="B136" i="54"/>
  <c r="JX135" i="54"/>
  <c r="CC135" i="54"/>
  <c r="Q135" i="54"/>
  <c r="P135" i="54"/>
  <c r="B135" i="54"/>
  <c r="JX134" i="54"/>
  <c r="CC134" i="54"/>
  <c r="Q134" i="54"/>
  <c r="P134" i="54"/>
  <c r="B134" i="54"/>
  <c r="CC133" i="54"/>
  <c r="P133" i="54"/>
  <c r="B133" i="54"/>
  <c r="JX132" i="54"/>
  <c r="CC132" i="54"/>
  <c r="Q132" i="54"/>
  <c r="P132" i="54"/>
  <c r="B132" i="54"/>
  <c r="JX131" i="54"/>
  <c r="CC131" i="54"/>
  <c r="Q131" i="54"/>
  <c r="P131" i="54"/>
  <c r="B131" i="54"/>
  <c r="CC130" i="54"/>
  <c r="Q130" i="54"/>
  <c r="P130" i="54"/>
  <c r="B130" i="54"/>
  <c r="JX129" i="54"/>
  <c r="CC129" i="54"/>
  <c r="Q129" i="54"/>
  <c r="P129" i="54"/>
  <c r="B129" i="54"/>
  <c r="JX128" i="54"/>
  <c r="JY128" i="54"/>
  <c r="CC128" i="54"/>
  <c r="Q128" i="54"/>
  <c r="P128" i="54"/>
  <c r="B128" i="54"/>
  <c r="JX127" i="54"/>
  <c r="CC127" i="54"/>
  <c r="B127" i="54"/>
  <c r="JX126" i="54"/>
  <c r="CC126" i="54"/>
  <c r="Q126" i="54"/>
  <c r="P126" i="54"/>
  <c r="B126" i="54"/>
  <c r="CC125" i="54"/>
  <c r="Q125" i="54"/>
  <c r="P125" i="54"/>
  <c r="B125" i="54"/>
  <c r="CC124" i="54"/>
  <c r="Q124" i="54"/>
  <c r="P124" i="54"/>
  <c r="B124" i="54"/>
  <c r="CC123" i="54"/>
  <c r="Q123" i="54"/>
  <c r="P123" i="54"/>
  <c r="B123" i="54"/>
  <c r="CC122" i="54"/>
  <c r="Q122" i="54"/>
  <c r="P122" i="54"/>
  <c r="B122" i="54"/>
  <c r="CC121" i="54"/>
  <c r="Q121" i="54"/>
  <c r="P121" i="54"/>
  <c r="B121" i="54"/>
  <c r="CC120" i="54"/>
  <c r="Q120" i="54"/>
  <c r="P120" i="54"/>
  <c r="B120" i="54"/>
  <c r="JX119" i="54"/>
  <c r="CC119" i="54"/>
  <c r="Q119" i="54"/>
  <c r="P119" i="54"/>
  <c r="B119" i="54"/>
  <c r="CC118" i="54"/>
  <c r="Q118" i="54"/>
  <c r="P118" i="54"/>
  <c r="B118" i="54"/>
  <c r="JX117" i="54"/>
  <c r="CC117" i="54"/>
  <c r="Q117" i="54"/>
  <c r="P117" i="54"/>
  <c r="B117" i="54"/>
  <c r="JX116" i="54"/>
  <c r="CC116" i="54"/>
  <c r="Q116" i="54"/>
  <c r="P116" i="54"/>
  <c r="B116" i="54"/>
  <c r="CC115" i="54"/>
  <c r="Q115" i="54"/>
  <c r="P115" i="54"/>
  <c r="B115" i="54"/>
  <c r="CC114" i="54"/>
  <c r="Q114" i="54"/>
  <c r="P114" i="54"/>
  <c r="B114" i="54"/>
  <c r="JX113" i="54"/>
  <c r="CC113" i="54"/>
  <c r="P113" i="54"/>
  <c r="B113" i="54"/>
  <c r="A113" i="54"/>
  <c r="JX112" i="54"/>
  <c r="CC112" i="54"/>
  <c r="Q112" i="54"/>
  <c r="P112" i="54"/>
  <c r="B112" i="54"/>
  <c r="CC111" i="54"/>
  <c r="Q111" i="54"/>
  <c r="P111" i="54"/>
  <c r="B111" i="54"/>
  <c r="JX110" i="54"/>
  <c r="CC110" i="54"/>
  <c r="Q110" i="54"/>
  <c r="P110" i="54"/>
  <c r="B110" i="54"/>
  <c r="CC109" i="54"/>
  <c r="Q109" i="54"/>
  <c r="P109" i="54"/>
  <c r="B109" i="54"/>
  <c r="CC108" i="54"/>
  <c r="Q108" i="54"/>
  <c r="P108" i="54"/>
  <c r="B108" i="54"/>
  <c r="JX107" i="54"/>
  <c r="CC107" i="54"/>
  <c r="Q107" i="54"/>
  <c r="P107" i="54"/>
  <c r="B107" i="54"/>
  <c r="CC106" i="54"/>
  <c r="Q106" i="54"/>
  <c r="P106" i="54"/>
  <c r="B106" i="54"/>
  <c r="JX105" i="54"/>
  <c r="CC105" i="54"/>
  <c r="Q105" i="54"/>
  <c r="P105" i="54"/>
  <c r="B105" i="54"/>
  <c r="CC104" i="54"/>
  <c r="Q104" i="54"/>
  <c r="P104" i="54"/>
  <c r="B104" i="54"/>
  <c r="CC103" i="54"/>
  <c r="Q103" i="54"/>
  <c r="P103" i="54"/>
  <c r="B103" i="54"/>
  <c r="JX102" i="54"/>
  <c r="CC102" i="54"/>
  <c r="Q102" i="54"/>
  <c r="P102" i="54"/>
  <c r="B102" i="54"/>
  <c r="JX101" i="54"/>
  <c r="CC101" i="54"/>
  <c r="Q101" i="54"/>
  <c r="P101" i="54"/>
  <c r="B101" i="54"/>
  <c r="JX100" i="54"/>
  <c r="CC100" i="54"/>
  <c r="Q100" i="54"/>
  <c r="P100" i="54"/>
  <c r="B100" i="54"/>
  <c r="CC99" i="54"/>
  <c r="Q99" i="54"/>
  <c r="P99" i="54"/>
  <c r="B99" i="54"/>
  <c r="JX98" i="54"/>
  <c r="CC98" i="54"/>
  <c r="P98" i="54"/>
  <c r="B98" i="54"/>
  <c r="CC97" i="54"/>
  <c r="B97" i="54"/>
  <c r="CC96" i="54"/>
  <c r="Q96" i="54"/>
  <c r="P96" i="54"/>
  <c r="B96" i="54"/>
  <c r="CC95" i="54"/>
  <c r="Q95" i="54"/>
  <c r="P95" i="54"/>
  <c r="B95" i="54"/>
  <c r="CC94" i="54"/>
  <c r="Q94" i="54"/>
  <c r="P94" i="54"/>
  <c r="B94" i="54"/>
  <c r="CC93" i="54"/>
  <c r="Q93" i="54"/>
  <c r="P93" i="54"/>
  <c r="B93" i="54"/>
  <c r="CC92" i="54"/>
  <c r="Q92" i="54"/>
  <c r="P92" i="54"/>
  <c r="B92" i="54"/>
  <c r="CC91" i="54"/>
  <c r="Q91" i="54"/>
  <c r="P91" i="54"/>
  <c r="B91" i="54"/>
  <c r="JX90" i="54"/>
  <c r="CC90" i="54"/>
  <c r="Q90" i="54"/>
  <c r="P90" i="54"/>
  <c r="B90" i="54"/>
  <c r="JX89" i="54"/>
  <c r="CC89" i="54"/>
  <c r="Q89" i="54"/>
  <c r="P89" i="54"/>
  <c r="B89" i="54"/>
  <c r="CC88" i="54"/>
  <c r="Q88" i="54"/>
  <c r="P88" i="54"/>
  <c r="B88" i="54"/>
  <c r="CC87" i="54"/>
  <c r="Q87" i="54"/>
  <c r="P87" i="54"/>
  <c r="B87" i="54"/>
  <c r="JX86" i="54"/>
  <c r="CC86" i="54"/>
  <c r="Q86" i="54"/>
  <c r="P86" i="54"/>
  <c r="B86" i="54"/>
  <c r="JX85" i="54"/>
  <c r="CC85" i="54"/>
  <c r="Q85" i="54"/>
  <c r="P85" i="54"/>
  <c r="B85" i="54"/>
  <c r="CC84" i="54"/>
  <c r="Q84" i="54"/>
  <c r="P84" i="54"/>
  <c r="B84" i="54"/>
  <c r="JX83" i="54"/>
  <c r="CC83" i="54"/>
  <c r="Q83" i="54"/>
  <c r="P83" i="54"/>
  <c r="B83" i="54"/>
  <c r="CC82" i="54"/>
  <c r="Q82" i="54"/>
  <c r="P82" i="54"/>
  <c r="B82" i="54"/>
  <c r="JX81" i="54"/>
  <c r="CC81" i="54"/>
  <c r="Q81" i="54"/>
  <c r="P81" i="54"/>
  <c r="B81" i="54"/>
  <c r="JX80" i="54"/>
  <c r="CC80" i="54"/>
  <c r="Q80" i="54"/>
  <c r="P80" i="54"/>
  <c r="B80" i="54"/>
  <c r="CC79" i="54"/>
  <c r="Q79" i="54"/>
  <c r="P79" i="54"/>
  <c r="B79" i="54"/>
  <c r="JX78" i="54"/>
  <c r="CC78" i="54"/>
  <c r="Q78" i="54"/>
  <c r="P78" i="54"/>
  <c r="B78" i="54"/>
  <c r="CC77" i="54"/>
  <c r="Q77" i="54"/>
  <c r="P77" i="54"/>
  <c r="B77" i="54"/>
  <c r="CC76" i="54"/>
  <c r="Q76" i="54"/>
  <c r="P76" i="54"/>
  <c r="B76" i="54"/>
  <c r="JX75" i="54"/>
  <c r="CC75" i="54"/>
  <c r="Q75" i="54"/>
  <c r="P75" i="54"/>
  <c r="B75" i="54"/>
  <c r="JX74" i="54"/>
  <c r="CC74" i="54"/>
  <c r="Q74" i="54"/>
  <c r="P74" i="54"/>
  <c r="B74" i="54"/>
  <c r="JX73" i="54"/>
  <c r="CC73" i="54"/>
  <c r="Q73" i="54"/>
  <c r="P73" i="54"/>
  <c r="B73" i="54"/>
  <c r="CC72" i="54"/>
  <c r="Q72" i="54"/>
  <c r="P72" i="54"/>
  <c r="B72" i="54"/>
  <c r="JX71" i="54"/>
  <c r="CC71" i="54"/>
  <c r="Q71" i="54"/>
  <c r="P71" i="54"/>
  <c r="B71" i="54"/>
  <c r="JX70" i="54"/>
  <c r="CC70" i="54"/>
  <c r="Q70" i="54"/>
  <c r="P70" i="54"/>
  <c r="B70" i="54"/>
  <c r="JX69" i="54"/>
  <c r="CC69" i="54"/>
  <c r="Q69" i="54"/>
  <c r="P69" i="54"/>
  <c r="B69" i="54"/>
  <c r="JX68" i="54"/>
  <c r="CC68" i="54"/>
  <c r="Q68" i="54"/>
  <c r="P68" i="54"/>
  <c r="B68" i="54"/>
  <c r="CC67" i="54"/>
  <c r="Q67" i="54"/>
  <c r="P67" i="54"/>
  <c r="B67" i="54"/>
  <c r="CC66" i="54"/>
  <c r="Q66" i="54"/>
  <c r="P66" i="54"/>
  <c r="B66" i="54"/>
  <c r="JX65" i="54"/>
  <c r="CC65" i="54"/>
  <c r="Q65" i="54"/>
  <c r="P65" i="54"/>
  <c r="B65" i="54"/>
  <c r="JX64" i="54"/>
  <c r="CC64" i="54"/>
  <c r="Q64" i="54"/>
  <c r="P64" i="54"/>
  <c r="B64" i="54"/>
  <c r="CC63" i="54"/>
  <c r="Q63" i="54"/>
  <c r="P63" i="54"/>
  <c r="B63" i="54"/>
  <c r="JX62" i="54"/>
  <c r="CC62" i="54"/>
  <c r="Q62" i="54"/>
  <c r="P62" i="54"/>
  <c r="B62" i="54"/>
  <c r="JX61" i="54"/>
  <c r="CC61" i="54"/>
  <c r="Q61" i="54"/>
  <c r="P61" i="54"/>
  <c r="B61" i="54"/>
  <c r="JX60" i="54"/>
  <c r="CC60" i="54"/>
  <c r="Q60" i="54"/>
  <c r="P60" i="54"/>
  <c r="B60" i="54"/>
  <c r="CC59" i="54"/>
  <c r="Q59" i="54"/>
  <c r="P59" i="54"/>
  <c r="B59" i="54"/>
  <c r="JX58" i="54"/>
  <c r="CC58" i="54"/>
  <c r="Q58" i="54"/>
  <c r="P58" i="54"/>
  <c r="B58" i="54"/>
  <c r="CC57" i="54"/>
  <c r="Q57" i="54"/>
  <c r="P57" i="54"/>
  <c r="B57" i="54"/>
  <c r="CC56" i="54"/>
  <c r="Q56" i="54"/>
  <c r="P56" i="54"/>
  <c r="B56" i="54"/>
  <c r="JX55" i="54"/>
  <c r="CC55" i="54"/>
  <c r="Q55" i="54"/>
  <c r="B55" i="54"/>
  <c r="CC54" i="54"/>
  <c r="Q54" i="54"/>
  <c r="P54" i="54"/>
  <c r="B54" i="54"/>
  <c r="CC53" i="54"/>
  <c r="Q53" i="54"/>
  <c r="P53" i="54"/>
  <c r="B53" i="54"/>
  <c r="JX52" i="54"/>
  <c r="CC52" i="54"/>
  <c r="Q52" i="54"/>
  <c r="P52" i="54"/>
  <c r="B52" i="54"/>
  <c r="JX51" i="54"/>
  <c r="CC51" i="54"/>
  <c r="Q51" i="54"/>
  <c r="P51" i="54"/>
  <c r="B51" i="54"/>
  <c r="JX50" i="54"/>
  <c r="CC50" i="54"/>
  <c r="Q50" i="54"/>
  <c r="P50" i="54"/>
  <c r="JX49" i="54"/>
  <c r="CC49" i="54"/>
  <c r="Q49" i="54"/>
  <c r="P49" i="54"/>
  <c r="B49" i="54"/>
  <c r="JX48" i="54"/>
  <c r="CC48" i="54"/>
  <c r="Q48" i="54"/>
  <c r="P48" i="54"/>
  <c r="B48" i="54"/>
  <c r="JX47" i="54"/>
  <c r="CC47" i="54"/>
  <c r="Q47" i="54"/>
  <c r="P47" i="54"/>
  <c r="B47" i="54"/>
  <c r="JX46" i="54"/>
  <c r="CC46" i="54"/>
  <c r="Q46" i="54"/>
  <c r="P46" i="54"/>
  <c r="B46" i="54"/>
  <c r="CC45" i="54"/>
  <c r="Q45" i="54"/>
  <c r="P45" i="54"/>
  <c r="B45" i="54"/>
  <c r="CC44" i="54"/>
  <c r="Q44" i="54"/>
  <c r="P44" i="54"/>
  <c r="B44" i="54"/>
  <c r="JX43" i="54"/>
  <c r="CC43" i="54"/>
  <c r="Q43" i="54"/>
  <c r="P43" i="54"/>
  <c r="B43" i="54"/>
  <c r="CC42" i="54"/>
  <c r="Q42" i="54"/>
  <c r="P42" i="54"/>
  <c r="B42" i="54"/>
  <c r="JX41" i="54"/>
  <c r="CC41" i="54"/>
  <c r="Q41" i="54"/>
  <c r="P41" i="54"/>
  <c r="B41" i="54"/>
  <c r="JX40" i="54"/>
  <c r="CC40" i="54"/>
  <c r="Q40" i="54"/>
  <c r="P40" i="54"/>
  <c r="B40" i="54"/>
  <c r="JX39" i="54"/>
  <c r="CC39" i="54"/>
  <c r="Q39" i="54"/>
  <c r="P39" i="54"/>
  <c r="B39" i="54"/>
  <c r="JX38" i="54"/>
  <c r="CC38" i="54"/>
  <c r="Q38" i="54"/>
  <c r="P38" i="54"/>
  <c r="B38" i="54"/>
  <c r="CC37" i="54"/>
  <c r="Q37" i="54"/>
  <c r="P37" i="54"/>
  <c r="B37" i="54"/>
  <c r="CC36" i="54"/>
  <c r="Q36" i="54"/>
  <c r="P36" i="54"/>
  <c r="B36" i="54"/>
  <c r="CC35" i="54"/>
  <c r="Q35" i="54"/>
  <c r="P35" i="54"/>
  <c r="B35" i="54"/>
  <c r="JX34" i="54"/>
  <c r="CC34" i="54"/>
  <c r="Q34" i="54"/>
  <c r="P34" i="54"/>
  <c r="B34" i="54"/>
  <c r="CC33" i="54"/>
  <c r="Q33" i="54"/>
  <c r="P33" i="54"/>
  <c r="B33" i="54"/>
  <c r="CC32" i="54"/>
  <c r="Q32" i="54"/>
  <c r="P32" i="54"/>
  <c r="B32" i="54"/>
  <c r="JX31" i="54"/>
  <c r="CC31" i="54"/>
  <c r="Q31" i="54"/>
  <c r="P31" i="54"/>
  <c r="B31" i="54"/>
  <c r="JX30" i="54"/>
  <c r="CC30" i="54"/>
  <c r="Q30" i="54"/>
  <c r="P30" i="54"/>
  <c r="B30" i="54"/>
  <c r="JX29" i="54"/>
  <c r="CC29" i="54"/>
  <c r="Q29" i="54"/>
  <c r="P29" i="54"/>
  <c r="B29" i="54"/>
  <c r="CC28" i="54"/>
  <c r="B28" i="54"/>
  <c r="CC27" i="54"/>
  <c r="Q27" i="54"/>
  <c r="P27" i="54"/>
  <c r="B27" i="54"/>
  <c r="CC26" i="54"/>
  <c r="Q26" i="54"/>
  <c r="P26" i="54"/>
  <c r="B26" i="54"/>
  <c r="JX25" i="54"/>
  <c r="CC25" i="54"/>
  <c r="Q25" i="54"/>
  <c r="P25" i="54"/>
  <c r="B25" i="54"/>
  <c r="JX24" i="54"/>
  <c r="CC24" i="54"/>
  <c r="P24" i="54"/>
  <c r="B24" i="54"/>
  <c r="JX23" i="54"/>
  <c r="CC23" i="54"/>
  <c r="P23" i="54"/>
  <c r="B23" i="54"/>
  <c r="JX22" i="54"/>
  <c r="CC22" i="54"/>
  <c r="P22" i="54"/>
  <c r="B22" i="54"/>
  <c r="JX21" i="54"/>
  <c r="CC21" i="54"/>
  <c r="Q21" i="54"/>
  <c r="P21" i="54"/>
  <c r="B21" i="54"/>
  <c r="JX20" i="54"/>
  <c r="CC20" i="54"/>
  <c r="P20" i="54"/>
  <c r="B20" i="54"/>
  <c r="JX19" i="54"/>
  <c r="CC19" i="54"/>
  <c r="B19" i="54"/>
  <c r="CC18" i="54"/>
  <c r="P18" i="54"/>
  <c r="B18" i="54"/>
  <c r="JX17" i="54"/>
  <c r="CC17" i="54"/>
  <c r="P17" i="54"/>
  <c r="B17" i="54"/>
  <c r="CC16" i="54"/>
  <c r="P16" i="54"/>
  <c r="B16" i="54"/>
  <c r="JX15" i="54"/>
  <c r="CC15" i="54"/>
  <c r="P15" i="54"/>
  <c r="B15" i="54"/>
  <c r="JX14" i="54"/>
  <c r="CC14" i="54"/>
  <c r="P14" i="54"/>
  <c r="B14" i="54"/>
  <c r="JX13" i="54"/>
  <c r="CC13" i="54"/>
  <c r="P13" i="54"/>
  <c r="B13" i="54"/>
  <c r="JX12" i="54"/>
  <c r="CC12" i="54"/>
  <c r="P12" i="54"/>
  <c r="B12" i="54"/>
  <c r="JX11" i="54"/>
  <c r="CC11" i="54"/>
  <c r="P11" i="54"/>
  <c r="B11" i="54"/>
  <c r="JX10" i="54"/>
  <c r="CC10" i="54"/>
  <c r="P10" i="54"/>
  <c r="B10" i="54"/>
  <c r="JX9" i="54"/>
  <c r="CC9" i="54"/>
  <c r="P9" i="54"/>
  <c r="B9" i="54"/>
  <c r="JX8" i="54"/>
  <c r="CC8" i="54"/>
  <c r="P8" i="54"/>
  <c r="B8" i="54"/>
  <c r="JX7" i="54"/>
  <c r="CC7" i="54"/>
  <c r="AJ7" i="54"/>
  <c r="AH7" i="54"/>
  <c r="AF7" i="54"/>
  <c r="AD7" i="54"/>
  <c r="P7" i="54"/>
  <c r="B7" i="54"/>
  <c r="JX6" i="54"/>
  <c r="CC6" i="54"/>
  <c r="Q6" i="54"/>
  <c r="P6" i="54"/>
  <c r="B6" i="54"/>
  <c r="CC5" i="54"/>
  <c r="Q5" i="54"/>
  <c r="P5" i="54"/>
  <c r="B5" i="54"/>
  <c r="A3" i="54"/>
  <c r="K392" i="51"/>
  <c r="I336" i="51"/>
  <c r="C48" i="52"/>
  <c r="B13" i="52"/>
  <c r="D13" i="52"/>
  <c r="F13" i="52"/>
  <c r="H13" i="52"/>
  <c r="J13" i="52"/>
  <c r="L13" i="52"/>
  <c r="E39" i="52"/>
  <c r="E43" i="52"/>
  <c r="C43" i="52"/>
  <c r="F43" i="52"/>
  <c r="G43" i="52"/>
  <c r="F41" i="52"/>
  <c r="G41" i="52"/>
  <c r="F39" i="52"/>
  <c r="G39" i="52"/>
  <c r="P16" i="52"/>
  <c r="I28" i="52"/>
  <c r="I34" i="52"/>
  <c r="F16" i="52"/>
  <c r="G28" i="52"/>
  <c r="G34" i="52"/>
  <c r="I32" i="52"/>
  <c r="G32" i="52"/>
  <c r="I30" i="52"/>
  <c r="G30" i="52"/>
  <c r="V16" i="52"/>
  <c r="U16" i="52"/>
  <c r="T16" i="52"/>
  <c r="S16" i="52"/>
  <c r="R16" i="52"/>
  <c r="Q16" i="52"/>
  <c r="O16" i="52"/>
  <c r="N16" i="52"/>
  <c r="M16" i="52"/>
  <c r="K16" i="52"/>
  <c r="J16" i="52"/>
  <c r="I16" i="52"/>
  <c r="H16" i="52"/>
  <c r="G16" i="52"/>
  <c r="E16" i="52"/>
  <c r="D16" i="52"/>
  <c r="B16" i="52"/>
  <c r="N13" i="52"/>
  <c r="P13" i="52"/>
  <c r="R13" i="52"/>
  <c r="T13" i="52"/>
  <c r="V13" i="52"/>
  <c r="C12" i="52"/>
  <c r="D12" i="52"/>
  <c r="E12" i="52"/>
  <c r="F12" i="52"/>
  <c r="G12" i="52"/>
  <c r="H12" i="52"/>
  <c r="I12" i="52"/>
  <c r="J12" i="52"/>
  <c r="K12" i="52"/>
  <c r="L12" i="52"/>
  <c r="M12" i="52"/>
  <c r="N12" i="52"/>
  <c r="O12" i="52"/>
  <c r="P12" i="52"/>
  <c r="Q12" i="52"/>
  <c r="R12" i="52"/>
  <c r="S12" i="52"/>
  <c r="T12" i="52"/>
  <c r="U12" i="52"/>
  <c r="V12" i="52"/>
  <c r="D9" i="52"/>
  <c r="F7" i="52"/>
  <c r="C5" i="52"/>
  <c r="C7" i="52"/>
  <c r="F6" i="52"/>
  <c r="F5" i="52"/>
  <c r="E57" i="50"/>
  <c r="I53" i="51"/>
  <c r="E56" i="50"/>
  <c r="I51" i="51"/>
  <c r="E55" i="50"/>
  <c r="I49" i="51"/>
  <c r="K1" i="51"/>
  <c r="C57" i="50"/>
  <c r="I14" i="51"/>
  <c r="C56" i="50"/>
  <c r="I12" i="51"/>
  <c r="C55" i="50"/>
  <c r="I10" i="51"/>
  <c r="R139" i="47"/>
  <c r="S139" i="47"/>
  <c r="T139" i="47"/>
  <c r="H139" i="47"/>
  <c r="I139" i="47"/>
  <c r="J139" i="47"/>
  <c r="J140" i="47"/>
  <c r="H140" i="45"/>
  <c r="I140" i="45"/>
  <c r="J140" i="45"/>
  <c r="J141" i="45"/>
  <c r="R140" i="45"/>
  <c r="T140" i="45"/>
  <c r="T141" i="45"/>
  <c r="Z114" i="47"/>
  <c r="Z115" i="47"/>
  <c r="Z139" i="47"/>
  <c r="U144" i="47"/>
  <c r="D10" i="50"/>
  <c r="U143" i="47"/>
  <c r="D8" i="50"/>
  <c r="U145" i="45"/>
  <c r="D5" i="50"/>
  <c r="U144" i="45"/>
  <c r="D3" i="50"/>
  <c r="E72" i="50"/>
  <c r="C72" i="50"/>
  <c r="F72" i="50"/>
  <c r="G79" i="50"/>
  <c r="G85" i="50"/>
  <c r="G83" i="50"/>
  <c r="G81" i="50"/>
  <c r="G72" i="50"/>
  <c r="F70" i="50"/>
  <c r="G70" i="50"/>
  <c r="F68" i="50"/>
  <c r="G68" i="50"/>
  <c r="G52" i="50"/>
  <c r="E52" i="50"/>
  <c r="C52" i="50"/>
  <c r="L51" i="50"/>
  <c r="K51" i="50"/>
  <c r="J51" i="50"/>
  <c r="H51" i="50"/>
  <c r="G51" i="50"/>
  <c r="E51" i="50"/>
  <c r="C51" i="50"/>
  <c r="E34" i="50"/>
  <c r="I31" i="50"/>
  <c r="I12" i="50"/>
  <c r="I7" i="50"/>
  <c r="A2" i="49"/>
  <c r="A2" i="47"/>
  <c r="A3" i="45"/>
  <c r="AB54" i="47"/>
  <c r="G6" i="45"/>
  <c r="AB4" i="47"/>
  <c r="AD4" i="47"/>
  <c r="AF4" i="47"/>
  <c r="AH4" i="47"/>
  <c r="X4" i="47"/>
  <c r="AB5" i="47"/>
  <c r="AD5" i="47"/>
  <c r="AF5" i="47"/>
  <c r="AH5" i="47"/>
  <c r="X5" i="47"/>
  <c r="Y5" i="47"/>
  <c r="AB7" i="47"/>
  <c r="AD7" i="47"/>
  <c r="AF7" i="47"/>
  <c r="AH7" i="47"/>
  <c r="AB8" i="47"/>
  <c r="AD8" i="47"/>
  <c r="AF8" i="47"/>
  <c r="AH8" i="47"/>
  <c r="AB9" i="47"/>
  <c r="AD9" i="47"/>
  <c r="AF9" i="47"/>
  <c r="AH9" i="47"/>
  <c r="AB10" i="47"/>
  <c r="AD10" i="47"/>
  <c r="AF10" i="47"/>
  <c r="AH10" i="47"/>
  <c r="AB11" i="47"/>
  <c r="AD11" i="47"/>
  <c r="AF11" i="47"/>
  <c r="AH11" i="47"/>
  <c r="AB12" i="47"/>
  <c r="AD12" i="47"/>
  <c r="AF12" i="47"/>
  <c r="AH12" i="47"/>
  <c r="AB13" i="47"/>
  <c r="AD13" i="47"/>
  <c r="AF13" i="47"/>
  <c r="AH13" i="47"/>
  <c r="AB14" i="47"/>
  <c r="AD14" i="47"/>
  <c r="AF14" i="47"/>
  <c r="AH14" i="47"/>
  <c r="AB15" i="47"/>
  <c r="AD15" i="47"/>
  <c r="AF15" i="47"/>
  <c r="X15" i="47"/>
  <c r="AH15" i="47"/>
  <c r="AB16" i="47"/>
  <c r="AD16" i="47"/>
  <c r="AF16" i="47"/>
  <c r="AH16" i="47"/>
  <c r="AB17" i="47"/>
  <c r="AD17" i="47"/>
  <c r="AF17" i="47"/>
  <c r="AH17" i="47"/>
  <c r="AB18" i="47"/>
  <c r="AD18" i="47"/>
  <c r="AF18" i="47"/>
  <c r="AH18" i="47"/>
  <c r="AB19" i="47"/>
  <c r="AD19" i="47"/>
  <c r="AF19" i="47"/>
  <c r="AH19" i="47"/>
  <c r="AB20" i="47"/>
  <c r="AD20" i="47"/>
  <c r="X20" i="47"/>
  <c r="AF20" i="47"/>
  <c r="AH20" i="47"/>
  <c r="AB21" i="47"/>
  <c r="AD21" i="47"/>
  <c r="AF21" i="47"/>
  <c r="AH21" i="47"/>
  <c r="AB22" i="47"/>
  <c r="AD22" i="47"/>
  <c r="AF22" i="47"/>
  <c r="AH22" i="47"/>
  <c r="AB23" i="47"/>
  <c r="AD23" i="47"/>
  <c r="AF23" i="47"/>
  <c r="AH23" i="47"/>
  <c r="AB24" i="47"/>
  <c r="X24" i="47"/>
  <c r="AD24" i="47"/>
  <c r="AF24" i="47"/>
  <c r="AH24" i="47"/>
  <c r="AB25" i="47"/>
  <c r="AD25" i="47"/>
  <c r="AF25" i="47"/>
  <c r="AH25" i="47"/>
  <c r="AB26" i="47"/>
  <c r="X26" i="47"/>
  <c r="AD26" i="47"/>
  <c r="AF26" i="47"/>
  <c r="AH26" i="47"/>
  <c r="AB27" i="47"/>
  <c r="AD27" i="47"/>
  <c r="AF27" i="47"/>
  <c r="AH27" i="47"/>
  <c r="AB28" i="47"/>
  <c r="AD28" i="47"/>
  <c r="AF28" i="47"/>
  <c r="AH28" i="47"/>
  <c r="AB29" i="47"/>
  <c r="AD29" i="47"/>
  <c r="X29" i="47"/>
  <c r="AF29" i="47"/>
  <c r="AH29" i="47"/>
  <c r="AB30" i="47"/>
  <c r="AD30" i="47"/>
  <c r="AF30" i="47"/>
  <c r="AH30" i="47"/>
  <c r="AB31" i="47"/>
  <c r="AD31" i="47"/>
  <c r="AF31" i="47"/>
  <c r="AH31" i="47"/>
  <c r="AB32" i="47"/>
  <c r="X32" i="47"/>
  <c r="AD32" i="47"/>
  <c r="AF32" i="47"/>
  <c r="AH32" i="47"/>
  <c r="AB33" i="47"/>
  <c r="X33" i="47"/>
  <c r="AD33" i="47"/>
  <c r="AF33" i="47"/>
  <c r="AH33" i="47"/>
  <c r="AB34" i="47"/>
  <c r="AD34" i="47"/>
  <c r="AF34" i="47"/>
  <c r="AH34" i="47"/>
  <c r="AB35" i="47"/>
  <c r="X35" i="47"/>
  <c r="AD35" i="47"/>
  <c r="AF35" i="47"/>
  <c r="AH35" i="47"/>
  <c r="AB36" i="47"/>
  <c r="AD36" i="47"/>
  <c r="AF36" i="47"/>
  <c r="AH36" i="47"/>
  <c r="AB37" i="47"/>
  <c r="X37" i="47"/>
  <c r="AD37" i="47"/>
  <c r="AF37" i="47"/>
  <c r="AH37" i="47"/>
  <c r="AB38" i="47"/>
  <c r="AD38" i="47"/>
  <c r="AF38" i="47"/>
  <c r="AH38" i="47"/>
  <c r="AB39" i="47"/>
  <c r="AD39" i="47"/>
  <c r="AF39" i="47"/>
  <c r="AH39" i="47"/>
  <c r="AB40" i="47"/>
  <c r="AD40" i="47"/>
  <c r="AF40" i="47"/>
  <c r="AH40" i="47"/>
  <c r="AB41" i="47"/>
  <c r="AD41" i="47"/>
  <c r="AF41" i="47"/>
  <c r="AH41" i="47"/>
  <c r="AB42" i="47"/>
  <c r="AD42" i="47"/>
  <c r="AF42" i="47"/>
  <c r="AH42" i="47"/>
  <c r="AB43" i="47"/>
  <c r="AD43" i="47"/>
  <c r="AF43" i="47"/>
  <c r="AH43" i="47"/>
  <c r="AB44" i="47"/>
  <c r="AD44" i="47"/>
  <c r="AF44" i="47"/>
  <c r="AH44" i="47"/>
  <c r="AB45" i="47"/>
  <c r="AD45" i="47"/>
  <c r="AF45" i="47"/>
  <c r="X45" i="47"/>
  <c r="Y45" i="47"/>
  <c r="AH45" i="47"/>
  <c r="AB46" i="47"/>
  <c r="AD46" i="47"/>
  <c r="AF46" i="47"/>
  <c r="AH46" i="47"/>
  <c r="AB47" i="47"/>
  <c r="AD47" i="47"/>
  <c r="AF47" i="47"/>
  <c r="X47" i="47"/>
  <c r="AH47" i="47"/>
  <c r="AB48" i="47"/>
  <c r="AD48" i="47"/>
  <c r="AF48" i="47"/>
  <c r="AH48" i="47"/>
  <c r="AB49" i="47"/>
  <c r="AD49" i="47"/>
  <c r="AF49" i="47"/>
  <c r="AH49" i="47"/>
  <c r="AB50" i="47"/>
  <c r="AD50" i="47"/>
  <c r="AF50" i="47"/>
  <c r="AH50" i="47"/>
  <c r="AB51" i="47"/>
  <c r="AD51" i="47"/>
  <c r="AF51" i="47"/>
  <c r="AH51" i="47"/>
  <c r="AB52" i="47"/>
  <c r="X52" i="47"/>
  <c r="Y52" i="47"/>
  <c r="AD52" i="47"/>
  <c r="AF52" i="47"/>
  <c r="AH52" i="47"/>
  <c r="AB53" i="47"/>
  <c r="X53" i="47"/>
  <c r="AD53" i="47"/>
  <c r="AF53" i="47"/>
  <c r="AH53" i="47"/>
  <c r="AD54" i="47"/>
  <c r="X54" i="47"/>
  <c r="Y54" i="47"/>
  <c r="AF54" i="47"/>
  <c r="AH54" i="47"/>
  <c r="AB55" i="47"/>
  <c r="AD55" i="47"/>
  <c r="AF55" i="47"/>
  <c r="AH55" i="47"/>
  <c r="X55" i="47"/>
  <c r="AB56" i="47"/>
  <c r="AD56" i="47"/>
  <c r="AF56" i="47"/>
  <c r="X56" i="47"/>
  <c r="Y56" i="47"/>
  <c r="AH56" i="47"/>
  <c r="AB57" i="47"/>
  <c r="X57" i="47"/>
  <c r="AD57" i="47"/>
  <c r="AF57" i="47"/>
  <c r="AH57" i="47"/>
  <c r="AB58" i="47"/>
  <c r="X58" i="47"/>
  <c r="Y58" i="47"/>
  <c r="AD58" i="47"/>
  <c r="AF58" i="47"/>
  <c r="AH58" i="47"/>
  <c r="AB59" i="47"/>
  <c r="X59" i="47"/>
  <c r="Y59" i="47"/>
  <c r="AD59" i="47"/>
  <c r="AF59" i="47"/>
  <c r="AH59" i="47"/>
  <c r="AB60" i="47"/>
  <c r="X60" i="47"/>
  <c r="Y60" i="47"/>
  <c r="AD60" i="47"/>
  <c r="AF60" i="47"/>
  <c r="AH60" i="47"/>
  <c r="AB61" i="47"/>
  <c r="X61" i="47"/>
  <c r="AD61" i="47"/>
  <c r="AF61" i="47"/>
  <c r="AH61" i="47"/>
  <c r="AB62" i="47"/>
  <c r="AD62" i="47"/>
  <c r="X62" i="47"/>
  <c r="AF62" i="47"/>
  <c r="AH62" i="47"/>
  <c r="AB63" i="47"/>
  <c r="AD63" i="47"/>
  <c r="AF63" i="47"/>
  <c r="AH63" i="47"/>
  <c r="X63" i="47"/>
  <c r="Y63" i="47"/>
  <c r="AB64" i="47"/>
  <c r="AD64" i="47"/>
  <c r="AF64" i="47"/>
  <c r="X64" i="47"/>
  <c r="AH64" i="47"/>
  <c r="AB65" i="47"/>
  <c r="X65" i="47"/>
  <c r="AD65" i="47"/>
  <c r="AF65" i="47"/>
  <c r="AH65" i="47"/>
  <c r="AB66" i="47"/>
  <c r="X66" i="47"/>
  <c r="AD66" i="47"/>
  <c r="AF66" i="47"/>
  <c r="AH66" i="47"/>
  <c r="AB67" i="47"/>
  <c r="X67" i="47"/>
  <c r="AD67" i="47"/>
  <c r="AF67" i="47"/>
  <c r="AH67" i="47"/>
  <c r="AB68" i="47"/>
  <c r="X68" i="47"/>
  <c r="AD68" i="47"/>
  <c r="AF68" i="47"/>
  <c r="AH68" i="47"/>
  <c r="AB69" i="47"/>
  <c r="X69" i="47"/>
  <c r="AD69" i="47"/>
  <c r="AF69" i="47"/>
  <c r="AH69" i="47"/>
  <c r="AB70" i="47"/>
  <c r="AD70" i="47"/>
  <c r="X70" i="47"/>
  <c r="AF70" i="47"/>
  <c r="AH70" i="47"/>
  <c r="AB71" i="47"/>
  <c r="AD71" i="47"/>
  <c r="AF71" i="47"/>
  <c r="AH71" i="47"/>
  <c r="X71" i="47"/>
  <c r="Y71" i="47"/>
  <c r="AB72" i="47"/>
  <c r="X72" i="47"/>
  <c r="AD72" i="47"/>
  <c r="AF72" i="47"/>
  <c r="AH72" i="47"/>
  <c r="AB73" i="47"/>
  <c r="AD73" i="47"/>
  <c r="AF73" i="47"/>
  <c r="AH73" i="47"/>
  <c r="AB74" i="47"/>
  <c r="X74" i="47"/>
  <c r="AD74" i="47"/>
  <c r="AF74" i="47"/>
  <c r="AH74" i="47"/>
  <c r="AB75" i="47"/>
  <c r="X75" i="47"/>
  <c r="AD75" i="47"/>
  <c r="AF75" i="47"/>
  <c r="AH75" i="47"/>
  <c r="AB76" i="47"/>
  <c r="X76" i="47"/>
  <c r="AD76" i="47"/>
  <c r="AF76" i="47"/>
  <c r="AH76" i="47"/>
  <c r="AB77" i="47"/>
  <c r="X77" i="47"/>
  <c r="AD77" i="47"/>
  <c r="AF77" i="47"/>
  <c r="AH77" i="47"/>
  <c r="AB78" i="47"/>
  <c r="AD78" i="47"/>
  <c r="X78" i="47"/>
  <c r="Y78" i="47"/>
  <c r="AF78" i="47"/>
  <c r="AH78" i="47"/>
  <c r="AB79" i="47"/>
  <c r="AD79" i="47"/>
  <c r="AF79" i="47"/>
  <c r="AH79" i="47"/>
  <c r="X79" i="47"/>
  <c r="AB80" i="47"/>
  <c r="AD80" i="47"/>
  <c r="AF80" i="47"/>
  <c r="X80" i="47"/>
  <c r="Y80" i="47"/>
  <c r="AH80" i="47"/>
  <c r="AB81" i="47"/>
  <c r="AD81" i="47"/>
  <c r="AF81" i="47"/>
  <c r="AH81" i="47"/>
  <c r="AB82" i="47"/>
  <c r="X82" i="47"/>
  <c r="AD82" i="47"/>
  <c r="AF82" i="47"/>
  <c r="AH82" i="47"/>
  <c r="AB83" i="47"/>
  <c r="X83" i="47"/>
  <c r="AD83" i="47"/>
  <c r="AF83" i="47"/>
  <c r="AH83" i="47"/>
  <c r="AB84" i="47"/>
  <c r="AD84" i="47"/>
  <c r="AF84" i="47"/>
  <c r="AH84" i="47"/>
  <c r="X84" i="47"/>
  <c r="AB85" i="47"/>
  <c r="AD85" i="47"/>
  <c r="X85" i="47"/>
  <c r="Y85" i="47"/>
  <c r="AF85" i="47"/>
  <c r="AH85" i="47"/>
  <c r="AB86" i="47"/>
  <c r="AD86" i="47"/>
  <c r="X86" i="47"/>
  <c r="AF86" i="47"/>
  <c r="AH86" i="47"/>
  <c r="AB87" i="47"/>
  <c r="AD87" i="47"/>
  <c r="AF87" i="47"/>
  <c r="AH87" i="47"/>
  <c r="X87" i="47"/>
  <c r="AB88" i="47"/>
  <c r="AD88" i="47"/>
  <c r="AF88" i="47"/>
  <c r="AH88" i="47"/>
  <c r="X88" i="47"/>
  <c r="AB89" i="47"/>
  <c r="AD89" i="47"/>
  <c r="AF89" i="47"/>
  <c r="AH89" i="47"/>
  <c r="AB90" i="47"/>
  <c r="AD90" i="47"/>
  <c r="AF90" i="47"/>
  <c r="AH90" i="47"/>
  <c r="X90" i="47"/>
  <c r="AB91" i="47"/>
  <c r="AD91" i="47"/>
  <c r="AF91" i="47"/>
  <c r="AH91" i="47"/>
  <c r="AB92" i="47"/>
  <c r="AD92" i="47"/>
  <c r="AF92" i="47"/>
  <c r="AH92" i="47"/>
  <c r="AB93" i="47"/>
  <c r="AD93" i="47"/>
  <c r="AF93" i="47"/>
  <c r="AH93" i="47"/>
  <c r="AB94" i="47"/>
  <c r="AD94" i="47"/>
  <c r="AF94" i="47"/>
  <c r="AH94" i="47"/>
  <c r="AB95" i="47"/>
  <c r="X95" i="47"/>
  <c r="AD95" i="47"/>
  <c r="AF95" i="47"/>
  <c r="AH95" i="47"/>
  <c r="AB96" i="47"/>
  <c r="AD96" i="47"/>
  <c r="AF96" i="47"/>
  <c r="AH96" i="47"/>
  <c r="AB97" i="47"/>
  <c r="AD97" i="47"/>
  <c r="AF97" i="47"/>
  <c r="AH97" i="47"/>
  <c r="AB98" i="47"/>
  <c r="X98" i="47"/>
  <c r="AD98" i="47"/>
  <c r="AF98" i="47"/>
  <c r="AH98" i="47"/>
  <c r="AB99" i="47"/>
  <c r="X99" i="47"/>
  <c r="AD99" i="47"/>
  <c r="AF99" i="47"/>
  <c r="AH99" i="47"/>
  <c r="AB100" i="47"/>
  <c r="AD100" i="47"/>
  <c r="AF100" i="47"/>
  <c r="AH100" i="47"/>
  <c r="AB101" i="47"/>
  <c r="AD101" i="47"/>
  <c r="AF101" i="47"/>
  <c r="AH101" i="47"/>
  <c r="AB102" i="47"/>
  <c r="AD102" i="47"/>
  <c r="AF102" i="47"/>
  <c r="AH102" i="47"/>
  <c r="AB103" i="47"/>
  <c r="X103" i="47"/>
  <c r="Y103" i="47"/>
  <c r="AD103" i="47"/>
  <c r="AF103" i="47"/>
  <c r="AH103" i="47"/>
  <c r="AB104" i="47"/>
  <c r="X104" i="47"/>
  <c r="AD104" i="47"/>
  <c r="AF104" i="47"/>
  <c r="AH104" i="47"/>
  <c r="AB105" i="47"/>
  <c r="X105" i="47"/>
  <c r="AD105" i="47"/>
  <c r="AF105" i="47"/>
  <c r="AH105" i="47"/>
  <c r="AB106" i="47"/>
  <c r="AD106" i="47"/>
  <c r="AF106" i="47"/>
  <c r="X106" i="47"/>
  <c r="AH106" i="47"/>
  <c r="AB107" i="47"/>
  <c r="X107" i="47"/>
  <c r="AD107" i="47"/>
  <c r="AF107" i="47"/>
  <c r="AH107" i="47"/>
  <c r="AB108" i="47"/>
  <c r="AD108" i="47"/>
  <c r="AF108" i="47"/>
  <c r="AH108" i="47"/>
  <c r="AB109" i="47"/>
  <c r="AD109" i="47"/>
  <c r="AF109" i="47"/>
  <c r="AH109" i="47"/>
  <c r="AB110" i="47"/>
  <c r="AD110" i="47"/>
  <c r="AF110" i="47"/>
  <c r="AH110" i="47"/>
  <c r="AB111" i="47"/>
  <c r="X111" i="47"/>
  <c r="Y111" i="47"/>
  <c r="AD111" i="47"/>
  <c r="AF111" i="47"/>
  <c r="AH111" i="47"/>
  <c r="AB112" i="47"/>
  <c r="X112" i="47"/>
  <c r="AD112" i="47"/>
  <c r="AF112" i="47"/>
  <c r="AH112" i="47"/>
  <c r="AB113" i="47"/>
  <c r="AD113" i="47"/>
  <c r="AF113" i="47"/>
  <c r="AH113" i="47"/>
  <c r="AF114" i="47"/>
  <c r="AH114" i="47"/>
  <c r="X114" i="47"/>
  <c r="AF115" i="47"/>
  <c r="AH115" i="47"/>
  <c r="X115" i="47"/>
  <c r="AB116" i="47"/>
  <c r="AD116" i="47"/>
  <c r="AF116" i="47"/>
  <c r="AH116" i="47"/>
  <c r="AB117" i="47"/>
  <c r="X117" i="47"/>
  <c r="AD117" i="47"/>
  <c r="AF117" i="47"/>
  <c r="AH117" i="47"/>
  <c r="AB118" i="47"/>
  <c r="AD118" i="47"/>
  <c r="X118" i="47"/>
  <c r="AF118" i="47"/>
  <c r="AH118" i="47"/>
  <c r="AB119" i="47"/>
  <c r="X119" i="47"/>
  <c r="AD119" i="47"/>
  <c r="AF119" i="47"/>
  <c r="AH119" i="47"/>
  <c r="AB120" i="47"/>
  <c r="AD120" i="47"/>
  <c r="AF120" i="47"/>
  <c r="AH120" i="47"/>
  <c r="AB121" i="47"/>
  <c r="AD121" i="47"/>
  <c r="AF121" i="47"/>
  <c r="AH121" i="47"/>
  <c r="AB122" i="47"/>
  <c r="AD122" i="47"/>
  <c r="AF122" i="47"/>
  <c r="AH122" i="47"/>
  <c r="AB123" i="47"/>
  <c r="AD123" i="47"/>
  <c r="AF123" i="47"/>
  <c r="AH123" i="47"/>
  <c r="X123" i="47"/>
  <c r="AB124" i="47"/>
  <c r="AD124" i="47"/>
  <c r="AF124" i="47"/>
  <c r="AH124" i="47"/>
  <c r="AB125" i="47"/>
  <c r="AD125" i="47"/>
  <c r="AF125" i="47"/>
  <c r="AH125" i="47"/>
  <c r="AB126" i="47"/>
  <c r="AD126" i="47"/>
  <c r="AF126" i="47"/>
  <c r="X126" i="47"/>
  <c r="AH126" i="47"/>
  <c r="AB127" i="47"/>
  <c r="AD127" i="47"/>
  <c r="AF127" i="47"/>
  <c r="AH127" i="47"/>
  <c r="AB128" i="47"/>
  <c r="AD128" i="47"/>
  <c r="AF128" i="47"/>
  <c r="AH128" i="47"/>
  <c r="AB129" i="47"/>
  <c r="AD129" i="47"/>
  <c r="AF129" i="47"/>
  <c r="AH129" i="47"/>
  <c r="AB130" i="47"/>
  <c r="AD130" i="47"/>
  <c r="AF130" i="47"/>
  <c r="AH130" i="47"/>
  <c r="AB131" i="47"/>
  <c r="AD131" i="47"/>
  <c r="AF131" i="47"/>
  <c r="AH131" i="47"/>
  <c r="AB132" i="47"/>
  <c r="X132" i="47"/>
  <c r="AD132" i="47"/>
  <c r="AF132" i="47"/>
  <c r="AH132" i="47"/>
  <c r="AB133" i="47"/>
  <c r="AD133" i="47"/>
  <c r="AF133" i="47"/>
  <c r="AH133" i="47"/>
  <c r="AB134" i="47"/>
  <c r="X134" i="47"/>
  <c r="AD134" i="47"/>
  <c r="AF134" i="47"/>
  <c r="AH134" i="47"/>
  <c r="AB135" i="47"/>
  <c r="X135" i="47"/>
  <c r="AD135" i="47"/>
  <c r="AF135" i="47"/>
  <c r="AH135" i="47"/>
  <c r="AB136" i="47"/>
  <c r="AD136" i="47"/>
  <c r="AF136" i="47"/>
  <c r="X136" i="47"/>
  <c r="AH136" i="47"/>
  <c r="W4" i="47"/>
  <c r="W5" i="47"/>
  <c r="W6" i="47"/>
  <c r="Y6" i="47"/>
  <c r="U7" i="47"/>
  <c r="W7" i="47"/>
  <c r="T8" i="47"/>
  <c r="U8" i="47"/>
  <c r="W8" i="47"/>
  <c r="I9" i="47"/>
  <c r="S9" i="47"/>
  <c r="AM9" i="47"/>
  <c r="T10" i="47"/>
  <c r="U10" i="47"/>
  <c r="W10" i="47"/>
  <c r="S11" i="47"/>
  <c r="U11" i="47"/>
  <c r="W11" i="47"/>
  <c r="W12" i="47"/>
  <c r="T13" i="47"/>
  <c r="I14" i="47"/>
  <c r="S14" i="47"/>
  <c r="I15" i="47"/>
  <c r="T15" i="47"/>
  <c r="I16" i="47"/>
  <c r="S16" i="47"/>
  <c r="S17" i="47"/>
  <c r="U17" i="47"/>
  <c r="W17" i="47"/>
  <c r="U18" i="47"/>
  <c r="W18" i="47"/>
  <c r="S19" i="47"/>
  <c r="U19" i="47"/>
  <c r="W19" i="47"/>
  <c r="U20" i="47"/>
  <c r="W20" i="47"/>
  <c r="U21" i="47"/>
  <c r="W21" i="47"/>
  <c r="T22" i="47"/>
  <c r="U22" i="47"/>
  <c r="W22" i="47"/>
  <c r="T23" i="47"/>
  <c r="U24" i="47"/>
  <c r="W24" i="47"/>
  <c r="S25" i="47"/>
  <c r="U25" i="47"/>
  <c r="W25" i="47"/>
  <c r="U26" i="47"/>
  <c r="W26" i="47"/>
  <c r="U27" i="47"/>
  <c r="W27" i="47"/>
  <c r="S28" i="47"/>
  <c r="U28" i="47"/>
  <c r="W28" i="47"/>
  <c r="I29" i="47"/>
  <c r="S29" i="47"/>
  <c r="I30" i="47"/>
  <c r="S30" i="47"/>
  <c r="U30" i="47"/>
  <c r="W30" i="47"/>
  <c r="U31" i="47"/>
  <c r="W31" i="47"/>
  <c r="U32" i="47"/>
  <c r="W32" i="47"/>
  <c r="U33" i="47"/>
  <c r="W33" i="47"/>
  <c r="U34" i="47"/>
  <c r="W34" i="47"/>
  <c r="U35" i="47"/>
  <c r="W35" i="47"/>
  <c r="U36" i="47"/>
  <c r="W36" i="47"/>
  <c r="U37" i="47"/>
  <c r="W37" i="47"/>
  <c r="U38" i="47"/>
  <c r="W38" i="47"/>
  <c r="U39" i="47"/>
  <c r="W39" i="47"/>
  <c r="U40" i="47"/>
  <c r="W40" i="47"/>
  <c r="U41" i="47"/>
  <c r="W41" i="47"/>
  <c r="U42" i="47"/>
  <c r="W42" i="47"/>
  <c r="U43" i="47"/>
  <c r="W43" i="47"/>
  <c r="U44" i="47"/>
  <c r="W44" i="47"/>
  <c r="U45" i="47"/>
  <c r="W45" i="47"/>
  <c r="U46" i="47"/>
  <c r="W46" i="47"/>
  <c r="U47" i="47"/>
  <c r="W47" i="47"/>
  <c r="S48" i="47"/>
  <c r="U48" i="47"/>
  <c r="W48" i="47"/>
  <c r="U49" i="47"/>
  <c r="W49" i="47"/>
  <c r="U50" i="47"/>
  <c r="W50" i="47"/>
  <c r="I51" i="47"/>
  <c r="S51" i="47"/>
  <c r="U51" i="47"/>
  <c r="W51" i="47"/>
  <c r="U52" i="47"/>
  <c r="W52" i="47"/>
  <c r="S53" i="47"/>
  <c r="U53" i="47"/>
  <c r="W53" i="47"/>
  <c r="U54" i="47"/>
  <c r="W54" i="47"/>
  <c r="S55" i="47"/>
  <c r="U55" i="47"/>
  <c r="W55" i="47"/>
  <c r="U56" i="47"/>
  <c r="W56" i="47"/>
  <c r="S57" i="47"/>
  <c r="U57" i="47"/>
  <c r="W57" i="47"/>
  <c r="S58" i="47"/>
  <c r="U58" i="47"/>
  <c r="W58" i="47"/>
  <c r="U59" i="47"/>
  <c r="W59" i="47"/>
  <c r="U60" i="47"/>
  <c r="W60" i="47"/>
  <c r="T61" i="47"/>
  <c r="U61" i="47"/>
  <c r="W61" i="47"/>
  <c r="S62" i="47"/>
  <c r="U62" i="47"/>
  <c r="W62" i="47"/>
  <c r="U63" i="47"/>
  <c r="W63" i="47"/>
  <c r="S64" i="47"/>
  <c r="U64" i="47"/>
  <c r="W64" i="47"/>
  <c r="U65" i="47"/>
  <c r="W65" i="47"/>
  <c r="S66" i="47"/>
  <c r="U66" i="47"/>
  <c r="W66" i="47"/>
  <c r="S67" i="47"/>
  <c r="U67" i="47"/>
  <c r="W67" i="47"/>
  <c r="S68" i="47"/>
  <c r="U68" i="47"/>
  <c r="W68" i="47"/>
  <c r="S69" i="47"/>
  <c r="U69" i="47"/>
  <c r="W69" i="47"/>
  <c r="S70" i="47"/>
  <c r="U70" i="47"/>
  <c r="W70" i="47"/>
  <c r="U71" i="47"/>
  <c r="W71" i="47"/>
  <c r="U72" i="47"/>
  <c r="W72" i="47"/>
  <c r="S73" i="47"/>
  <c r="U73" i="47"/>
  <c r="W73" i="47"/>
  <c r="U74" i="47"/>
  <c r="W74" i="47"/>
  <c r="S75" i="47"/>
  <c r="U75" i="47"/>
  <c r="W75" i="47"/>
  <c r="U76" i="47"/>
  <c r="W76" i="47"/>
  <c r="Y76" i="47"/>
  <c r="U77" i="47"/>
  <c r="W77" i="47"/>
  <c r="U78" i="47"/>
  <c r="W78" i="47"/>
  <c r="S79" i="47"/>
  <c r="U79" i="47"/>
  <c r="W79" i="47"/>
  <c r="S80" i="47"/>
  <c r="U80" i="47"/>
  <c r="W80" i="47"/>
  <c r="S81" i="47"/>
  <c r="U81" i="47"/>
  <c r="W81" i="47"/>
  <c r="T82" i="47"/>
  <c r="U82" i="47"/>
  <c r="W82" i="47"/>
  <c r="T83" i="47"/>
  <c r="U83" i="47"/>
  <c r="W83" i="47"/>
  <c r="S84" i="47"/>
  <c r="U84" i="47"/>
  <c r="W84" i="47"/>
  <c r="S85" i="47"/>
  <c r="U85" i="47"/>
  <c r="W85" i="47"/>
  <c r="S86" i="47"/>
  <c r="U86" i="47"/>
  <c r="W86" i="47"/>
  <c r="T87" i="47"/>
  <c r="U87" i="47"/>
  <c r="W87" i="47"/>
  <c r="U88" i="47"/>
  <c r="W88" i="47"/>
  <c r="Y88" i="47"/>
  <c r="Z88" i="47"/>
  <c r="U89" i="47"/>
  <c r="W89" i="47"/>
  <c r="U90" i="47"/>
  <c r="W90" i="47"/>
  <c r="Y90" i="47"/>
  <c r="U91" i="47"/>
  <c r="W91" i="47"/>
  <c r="U92" i="47"/>
  <c r="W92" i="47"/>
  <c r="U93" i="47"/>
  <c r="W93" i="47"/>
  <c r="U94" i="47"/>
  <c r="W94" i="47"/>
  <c r="U95" i="47"/>
  <c r="W95" i="47"/>
  <c r="U96" i="47"/>
  <c r="W96" i="47"/>
  <c r="U97" i="47"/>
  <c r="W97" i="47"/>
  <c r="U98" i="47"/>
  <c r="W98" i="47"/>
  <c r="Y98" i="47"/>
  <c r="U99" i="47"/>
  <c r="W99" i="47"/>
  <c r="U100" i="47"/>
  <c r="W100" i="47"/>
  <c r="U101" i="47"/>
  <c r="W101" i="47"/>
  <c r="U102" i="47"/>
  <c r="W102" i="47"/>
  <c r="U103" i="47"/>
  <c r="W103" i="47"/>
  <c r="U104" i="47"/>
  <c r="W104" i="47"/>
  <c r="U105" i="47"/>
  <c r="W105" i="47"/>
  <c r="U106" i="47"/>
  <c r="W106" i="47"/>
  <c r="Y106" i="47"/>
  <c r="U107" i="47"/>
  <c r="W107" i="47"/>
  <c r="U108" i="47"/>
  <c r="W108" i="47"/>
  <c r="U109" i="47"/>
  <c r="W109" i="47"/>
  <c r="U110" i="47"/>
  <c r="W110" i="47"/>
  <c r="U111" i="47"/>
  <c r="W111" i="47"/>
  <c r="U112" i="47"/>
  <c r="W112" i="47"/>
  <c r="U113" i="47"/>
  <c r="W113" i="47"/>
  <c r="U114" i="47"/>
  <c r="W114" i="47"/>
  <c r="Y114" i="47"/>
  <c r="U115" i="47"/>
  <c r="W115" i="47"/>
  <c r="U116" i="47"/>
  <c r="W116" i="47"/>
  <c r="U117" i="47"/>
  <c r="W117" i="47"/>
  <c r="U118" i="47"/>
  <c r="W118" i="47"/>
  <c r="U119" i="47"/>
  <c r="W119" i="47"/>
  <c r="U120" i="47"/>
  <c r="W120" i="47"/>
  <c r="U121" i="47"/>
  <c r="W121" i="47"/>
  <c r="U122" i="47"/>
  <c r="W122" i="47"/>
  <c r="U123" i="47"/>
  <c r="W123" i="47"/>
  <c r="U124" i="47"/>
  <c r="W124" i="47"/>
  <c r="U125" i="47"/>
  <c r="W125" i="47"/>
  <c r="U126" i="47"/>
  <c r="W126" i="47"/>
  <c r="U127" i="47"/>
  <c r="W127" i="47"/>
  <c r="U128" i="47"/>
  <c r="W128" i="47"/>
  <c r="U129" i="47"/>
  <c r="W129" i="47"/>
  <c r="U130" i="47"/>
  <c r="W130" i="47"/>
  <c r="U131" i="47"/>
  <c r="W131" i="47"/>
  <c r="U132" i="47"/>
  <c r="W132" i="47"/>
  <c r="U133" i="47"/>
  <c r="W133" i="47"/>
  <c r="U134" i="47"/>
  <c r="W134" i="47"/>
  <c r="S135" i="47"/>
  <c r="U135" i="47"/>
  <c r="W135" i="47"/>
  <c r="U136" i="47"/>
  <c r="W136" i="47"/>
  <c r="Y137" i="47"/>
  <c r="Y138" i="47"/>
  <c r="AM4" i="47"/>
  <c r="AN4" i="47"/>
  <c r="AM5" i="47"/>
  <c r="AN5" i="47"/>
  <c r="AM6" i="47"/>
  <c r="AM7" i="47"/>
  <c r="AM8" i="47"/>
  <c r="AM10" i="47"/>
  <c r="AM11" i="47"/>
  <c r="AM12" i="47"/>
  <c r="AM13" i="47"/>
  <c r="AN13" i="47"/>
  <c r="AM14" i="47"/>
  <c r="AN14" i="47"/>
  <c r="AM15" i="47"/>
  <c r="AN15" i="47"/>
  <c r="AM16" i="47"/>
  <c r="AN16" i="47"/>
  <c r="AM17" i="47"/>
  <c r="AN17" i="47"/>
  <c r="AM18" i="47"/>
  <c r="AN18" i="47"/>
  <c r="AM19" i="47"/>
  <c r="AN19" i="47"/>
  <c r="AM20" i="47"/>
  <c r="AN20" i="47"/>
  <c r="AM21" i="47"/>
  <c r="AN21" i="47"/>
  <c r="AM22" i="47"/>
  <c r="AN22" i="47"/>
  <c r="AM23" i="47"/>
  <c r="AN23" i="47"/>
  <c r="AM24" i="47"/>
  <c r="AN24" i="47"/>
  <c r="AM25" i="47"/>
  <c r="AN25" i="47"/>
  <c r="AM26" i="47"/>
  <c r="AN26" i="47"/>
  <c r="AM27" i="47"/>
  <c r="AN27" i="47"/>
  <c r="AM28" i="47"/>
  <c r="AN28" i="47"/>
  <c r="AM29" i="47"/>
  <c r="AN29" i="47"/>
  <c r="AM30" i="47"/>
  <c r="AN30" i="47"/>
  <c r="AM31" i="47"/>
  <c r="AN31" i="47"/>
  <c r="AM32" i="47"/>
  <c r="AN32" i="47"/>
  <c r="AM33" i="47"/>
  <c r="AN33" i="47"/>
  <c r="AM34" i="47"/>
  <c r="AN34" i="47"/>
  <c r="AM35" i="47"/>
  <c r="AN35" i="47"/>
  <c r="AM36" i="47"/>
  <c r="AN36" i="47"/>
  <c r="AM37" i="47"/>
  <c r="AN37" i="47"/>
  <c r="AM38" i="47"/>
  <c r="AN38" i="47"/>
  <c r="AM39" i="47"/>
  <c r="AN39" i="47"/>
  <c r="AM40" i="47"/>
  <c r="AN40" i="47"/>
  <c r="AM41" i="47"/>
  <c r="AN41" i="47"/>
  <c r="AM42" i="47"/>
  <c r="AN42" i="47"/>
  <c r="AM43" i="47"/>
  <c r="AN43" i="47"/>
  <c r="AM44" i="47"/>
  <c r="AN44" i="47"/>
  <c r="AM45" i="47"/>
  <c r="AN45" i="47"/>
  <c r="AM46" i="47"/>
  <c r="AN46" i="47"/>
  <c r="AM47" i="47"/>
  <c r="AN47" i="47"/>
  <c r="AM48" i="47"/>
  <c r="AN48" i="47"/>
  <c r="AM49" i="47"/>
  <c r="AN49" i="47"/>
  <c r="AM50" i="47"/>
  <c r="AN50" i="47"/>
  <c r="AM51" i="47"/>
  <c r="AN51" i="47"/>
  <c r="AM52" i="47"/>
  <c r="AN52" i="47"/>
  <c r="AM53" i="47"/>
  <c r="AN53" i="47"/>
  <c r="AM54" i="47"/>
  <c r="AN54" i="47"/>
  <c r="AM55" i="47"/>
  <c r="AN55" i="47"/>
  <c r="AM56" i="47"/>
  <c r="AN56" i="47"/>
  <c r="AL57" i="47"/>
  <c r="AM57" i="47"/>
  <c r="AN57" i="47"/>
  <c r="AL58" i="47"/>
  <c r="AM58" i="47"/>
  <c r="AN58" i="47"/>
  <c r="AM59" i="47"/>
  <c r="AN59" i="47"/>
  <c r="AM60" i="47"/>
  <c r="AN60" i="47"/>
  <c r="AL61" i="47"/>
  <c r="AL62" i="47"/>
  <c r="AM62" i="47"/>
  <c r="AN62" i="47"/>
  <c r="AL63" i="47"/>
  <c r="AM63" i="47"/>
  <c r="AN63" i="47"/>
  <c r="AM64" i="47"/>
  <c r="AN64" i="47"/>
  <c r="AL65" i="47"/>
  <c r="AM65" i="47"/>
  <c r="AN65" i="47"/>
  <c r="AL66" i="47"/>
  <c r="AM66" i="47"/>
  <c r="AN66" i="47"/>
  <c r="AL67" i="47"/>
  <c r="AM67" i="47"/>
  <c r="AN67" i="47"/>
  <c r="AL68" i="47"/>
  <c r="AM68" i="47"/>
  <c r="AN68" i="47"/>
  <c r="AL69" i="47"/>
  <c r="AM69" i="47"/>
  <c r="AN69" i="47"/>
  <c r="AL70" i="47"/>
  <c r="AM70" i="47"/>
  <c r="AN70" i="47"/>
  <c r="AL71" i="47"/>
  <c r="AM71" i="47"/>
  <c r="AN71" i="47"/>
  <c r="AL72" i="47"/>
  <c r="AL73" i="47"/>
  <c r="AM73" i="47"/>
  <c r="AN73" i="47"/>
  <c r="AL74" i="47"/>
  <c r="AM74" i="47"/>
  <c r="AN74" i="47"/>
  <c r="AL75" i="47"/>
  <c r="AM75" i="47"/>
  <c r="AN75" i="47"/>
  <c r="AL76" i="47"/>
  <c r="AM76" i="47"/>
  <c r="AN76" i="47"/>
  <c r="AL77" i="47"/>
  <c r="AM77" i="47"/>
  <c r="AN77" i="47"/>
  <c r="AL78" i="47"/>
  <c r="AM78" i="47"/>
  <c r="AN78" i="47"/>
  <c r="AM79" i="47"/>
  <c r="AN79" i="47"/>
  <c r="AL80" i="47"/>
  <c r="AM80" i="47"/>
  <c r="AN80" i="47"/>
  <c r="AL81" i="47"/>
  <c r="AM81" i="47"/>
  <c r="AN81" i="47"/>
  <c r="AL82" i="47"/>
  <c r="AM82" i="47"/>
  <c r="AN82" i="47"/>
  <c r="AL83" i="47"/>
  <c r="AM84" i="47"/>
  <c r="AN84" i="47"/>
  <c r="AM85" i="47"/>
  <c r="AN85" i="47"/>
  <c r="AM86" i="47"/>
  <c r="AN86" i="47"/>
  <c r="AL87" i="47"/>
  <c r="AL88" i="47"/>
  <c r="AM88" i="47"/>
  <c r="AN88" i="47"/>
  <c r="AM89" i="47"/>
  <c r="AN89" i="47"/>
  <c r="AM90" i="47"/>
  <c r="AN90" i="47"/>
  <c r="AM91" i="47"/>
  <c r="AN91" i="47"/>
  <c r="AM92" i="47"/>
  <c r="AN92" i="47"/>
  <c r="AM93" i="47"/>
  <c r="AN93" i="47"/>
  <c r="AM94" i="47"/>
  <c r="AN94" i="47"/>
  <c r="AM95" i="47"/>
  <c r="AN95" i="47"/>
  <c r="AM96" i="47"/>
  <c r="AN96" i="47"/>
  <c r="AM97" i="47"/>
  <c r="AN97" i="47"/>
  <c r="AM98" i="47"/>
  <c r="AN98" i="47"/>
  <c r="AM99" i="47"/>
  <c r="AN99" i="47"/>
  <c r="AM100" i="47"/>
  <c r="AN100" i="47"/>
  <c r="AM101" i="47"/>
  <c r="AN101" i="47"/>
  <c r="AM102" i="47"/>
  <c r="AN102" i="47"/>
  <c r="AM103" i="47"/>
  <c r="AN103" i="47"/>
  <c r="AM104" i="47"/>
  <c r="AN104" i="47"/>
  <c r="AM105" i="47"/>
  <c r="AN105" i="47"/>
  <c r="AM106" i="47"/>
  <c r="AN106" i="47"/>
  <c r="AM107" i="47"/>
  <c r="AN107" i="47"/>
  <c r="AM108" i="47"/>
  <c r="AN108" i="47"/>
  <c r="AM109" i="47"/>
  <c r="AN109" i="47"/>
  <c r="AM110" i="47"/>
  <c r="AN110" i="47"/>
  <c r="AM111" i="47"/>
  <c r="AN111" i="47"/>
  <c r="AM112" i="47"/>
  <c r="AN112" i="47"/>
  <c r="AM113" i="47"/>
  <c r="AN113" i="47"/>
  <c r="AM114" i="47"/>
  <c r="AN114" i="47"/>
  <c r="AM115" i="47"/>
  <c r="AN115" i="47"/>
  <c r="AM116" i="47"/>
  <c r="AN116" i="47"/>
  <c r="AM117" i="47"/>
  <c r="AN117" i="47"/>
  <c r="AM118" i="47"/>
  <c r="AN118" i="47"/>
  <c r="AM119" i="47"/>
  <c r="AN119" i="47"/>
  <c r="AM120" i="47"/>
  <c r="AN120" i="47"/>
  <c r="AM121" i="47"/>
  <c r="AN121" i="47"/>
  <c r="AM122" i="47"/>
  <c r="AN122" i="47"/>
  <c r="AM123" i="47"/>
  <c r="AN123" i="47"/>
  <c r="AM124" i="47"/>
  <c r="AN124" i="47"/>
  <c r="AM125" i="47"/>
  <c r="AN125" i="47"/>
  <c r="AM126" i="47"/>
  <c r="AN126" i="47"/>
  <c r="AM127" i="47"/>
  <c r="AN127" i="47"/>
  <c r="AM128" i="47"/>
  <c r="AN128" i="47"/>
  <c r="AM129" i="47"/>
  <c r="AN129" i="47"/>
  <c r="AM130" i="47"/>
  <c r="AN130" i="47"/>
  <c r="AM131" i="47"/>
  <c r="AN131" i="47"/>
  <c r="AM132" i="47"/>
  <c r="AN132" i="47"/>
  <c r="AM133" i="47"/>
  <c r="AN133" i="47"/>
  <c r="AM134" i="47"/>
  <c r="AN134" i="47"/>
  <c r="AM135" i="47"/>
  <c r="AN135" i="47"/>
  <c r="AM136" i="47"/>
  <c r="AN136" i="47"/>
  <c r="AM137" i="47"/>
  <c r="AN137" i="47"/>
  <c r="AM138" i="47"/>
  <c r="AN138" i="47"/>
  <c r="AO4" i="47"/>
  <c r="AP4" i="47"/>
  <c r="AO5" i="47"/>
  <c r="AP5" i="47"/>
  <c r="AO6" i="47"/>
  <c r="AP6" i="47"/>
  <c r="AO7" i="47"/>
  <c r="AP7" i="47"/>
  <c r="AO8" i="47"/>
  <c r="AP8" i="47"/>
  <c r="AO9" i="47"/>
  <c r="AP9" i="47"/>
  <c r="AO10" i="47"/>
  <c r="AP10" i="47"/>
  <c r="AO11" i="47"/>
  <c r="AP11" i="47"/>
  <c r="AO12" i="47"/>
  <c r="AP12" i="47"/>
  <c r="AO17" i="47"/>
  <c r="AP17" i="47"/>
  <c r="AO18" i="47"/>
  <c r="AP18" i="47"/>
  <c r="AO19" i="47"/>
  <c r="AP19" i="47"/>
  <c r="AO20" i="47"/>
  <c r="AP20" i="47"/>
  <c r="AO21" i="47"/>
  <c r="AP21" i="47"/>
  <c r="AO22" i="47"/>
  <c r="AP22" i="47"/>
  <c r="AO23" i="47"/>
  <c r="AP23" i="47"/>
  <c r="AO24" i="47"/>
  <c r="AP24" i="47"/>
  <c r="AO25" i="47"/>
  <c r="AP25" i="47"/>
  <c r="AO26" i="47"/>
  <c r="AP26" i="47"/>
  <c r="AO27" i="47"/>
  <c r="AP27" i="47"/>
  <c r="AO28" i="47"/>
  <c r="AP28" i="47"/>
  <c r="AO29" i="47"/>
  <c r="AP29" i="47"/>
  <c r="AO30" i="47"/>
  <c r="AP30" i="47"/>
  <c r="AO31" i="47"/>
  <c r="AP31" i="47"/>
  <c r="AO32" i="47"/>
  <c r="AP32" i="47"/>
  <c r="AO33" i="47"/>
  <c r="AP33" i="47"/>
  <c r="AO34" i="47"/>
  <c r="AP34" i="47"/>
  <c r="AO35" i="47"/>
  <c r="AP35" i="47"/>
  <c r="AO36" i="47"/>
  <c r="AP36" i="47"/>
  <c r="AO37" i="47"/>
  <c r="AP37" i="47"/>
  <c r="AO38" i="47"/>
  <c r="AP38" i="47"/>
  <c r="AO39" i="47"/>
  <c r="AP39" i="47"/>
  <c r="AO40" i="47"/>
  <c r="AP40" i="47"/>
  <c r="AO41" i="47"/>
  <c r="AP41" i="47"/>
  <c r="AO42" i="47"/>
  <c r="AP42" i="47"/>
  <c r="AO43" i="47"/>
  <c r="AP43" i="47"/>
  <c r="AO44" i="47"/>
  <c r="AP44" i="47"/>
  <c r="AO45" i="47"/>
  <c r="AP45" i="47"/>
  <c r="AO46" i="47"/>
  <c r="AP46" i="47"/>
  <c r="AO47" i="47"/>
  <c r="AP47" i="47"/>
  <c r="AO48" i="47"/>
  <c r="AP48" i="47"/>
  <c r="AO49" i="47"/>
  <c r="AP49" i="47"/>
  <c r="AO50" i="47"/>
  <c r="AP50" i="47"/>
  <c r="AO51" i="47"/>
  <c r="AP51" i="47"/>
  <c r="AO52" i="47"/>
  <c r="AP52" i="47"/>
  <c r="AO53" i="47"/>
  <c r="AP53" i="47"/>
  <c r="AO54" i="47"/>
  <c r="AP54" i="47"/>
  <c r="AO55" i="47"/>
  <c r="AP55" i="47"/>
  <c r="AO56" i="47"/>
  <c r="AP56" i="47"/>
  <c r="AO57" i="47"/>
  <c r="AP57" i="47"/>
  <c r="AO58" i="47"/>
  <c r="AP58" i="47"/>
  <c r="AO59" i="47"/>
  <c r="AP59" i="47"/>
  <c r="AO60" i="47"/>
  <c r="AP60" i="47"/>
  <c r="AO62" i="47"/>
  <c r="AP62" i="47"/>
  <c r="AO63" i="47"/>
  <c r="AP63" i="47"/>
  <c r="AO64" i="47"/>
  <c r="AP64" i="47"/>
  <c r="AO65" i="47"/>
  <c r="AP65" i="47"/>
  <c r="AO66" i="47"/>
  <c r="AP66" i="47"/>
  <c r="AO67" i="47"/>
  <c r="AP67" i="47"/>
  <c r="AO68" i="47"/>
  <c r="AP68" i="47"/>
  <c r="AO69" i="47"/>
  <c r="AP69" i="47"/>
  <c r="AO70" i="47"/>
  <c r="AP70" i="47"/>
  <c r="AO71" i="47"/>
  <c r="AP71" i="47"/>
  <c r="AO73" i="47"/>
  <c r="AP73" i="47"/>
  <c r="AO74" i="47"/>
  <c r="AP74" i="47"/>
  <c r="AO75" i="47"/>
  <c r="AP75" i="47"/>
  <c r="AO76" i="47"/>
  <c r="AP76" i="47"/>
  <c r="AO77" i="47"/>
  <c r="AP77" i="47"/>
  <c r="AO78" i="47"/>
  <c r="AP78" i="47"/>
  <c r="AO79" i="47"/>
  <c r="AP79" i="47"/>
  <c r="AO80" i="47"/>
  <c r="AP80" i="47"/>
  <c r="AO81" i="47"/>
  <c r="AP81" i="47"/>
  <c r="AO82" i="47"/>
  <c r="AP82" i="47"/>
  <c r="AO83" i="47"/>
  <c r="AP83" i="47"/>
  <c r="AO84" i="47"/>
  <c r="AP84" i="47"/>
  <c r="AO85" i="47"/>
  <c r="AP85" i="47"/>
  <c r="AO86" i="47"/>
  <c r="AP86" i="47"/>
  <c r="AO88" i="47"/>
  <c r="AP88" i="47"/>
  <c r="AO89" i="47"/>
  <c r="AP89" i="47"/>
  <c r="AO90" i="47"/>
  <c r="AP90" i="47"/>
  <c r="AO91" i="47"/>
  <c r="AP91" i="47"/>
  <c r="AO92" i="47"/>
  <c r="AP92" i="47"/>
  <c r="AO93" i="47"/>
  <c r="AP93" i="47"/>
  <c r="AO94" i="47"/>
  <c r="AP94" i="47"/>
  <c r="AO95" i="47"/>
  <c r="AP95" i="47"/>
  <c r="AO96" i="47"/>
  <c r="AP96" i="47"/>
  <c r="AO97" i="47"/>
  <c r="AP97" i="47"/>
  <c r="AO98" i="47"/>
  <c r="AP98" i="47"/>
  <c r="AO99" i="47"/>
  <c r="AP99" i="47"/>
  <c r="AO100" i="47"/>
  <c r="AP100" i="47"/>
  <c r="AO101" i="47"/>
  <c r="AP101" i="47"/>
  <c r="AO102" i="47"/>
  <c r="AP102" i="47"/>
  <c r="AO103" i="47"/>
  <c r="AP103" i="47"/>
  <c r="AO104" i="47"/>
  <c r="AP104" i="47"/>
  <c r="AO105" i="47"/>
  <c r="AP105" i="47"/>
  <c r="AO106" i="47"/>
  <c r="AP106" i="47"/>
  <c r="AO107" i="47"/>
  <c r="AP107" i="47"/>
  <c r="AO108" i="47"/>
  <c r="AP108" i="47"/>
  <c r="AO109" i="47"/>
  <c r="AP109" i="47"/>
  <c r="AO110" i="47"/>
  <c r="AP110" i="47"/>
  <c r="AO111" i="47"/>
  <c r="AP111" i="47"/>
  <c r="AO112" i="47"/>
  <c r="AP112" i="47"/>
  <c r="AO113" i="47"/>
  <c r="AP113" i="47"/>
  <c r="AO114" i="47"/>
  <c r="AP114" i="47"/>
  <c r="AO115" i="47"/>
  <c r="AP115" i="47"/>
  <c r="AO116" i="47"/>
  <c r="AP116" i="47"/>
  <c r="AO117" i="47"/>
  <c r="AP117" i="47"/>
  <c r="AO118" i="47"/>
  <c r="AP118" i="47"/>
  <c r="AO119" i="47"/>
  <c r="AP119" i="47"/>
  <c r="AO120" i="47"/>
  <c r="AP120" i="47"/>
  <c r="AO121" i="47"/>
  <c r="AP121" i="47"/>
  <c r="AO122" i="47"/>
  <c r="AP122" i="47"/>
  <c r="AO123" i="47"/>
  <c r="AP123" i="47"/>
  <c r="AO124" i="47"/>
  <c r="AP124" i="47"/>
  <c r="AO125" i="47"/>
  <c r="AP125" i="47"/>
  <c r="AO126" i="47"/>
  <c r="AP126" i="47"/>
  <c r="AO127" i="47"/>
  <c r="AP127" i="47"/>
  <c r="AO128" i="47"/>
  <c r="AP128" i="47"/>
  <c r="AO129" i="47"/>
  <c r="AP129" i="47"/>
  <c r="AO130" i="47"/>
  <c r="AP130" i="47"/>
  <c r="AO131" i="47"/>
  <c r="AP131" i="47"/>
  <c r="AO132" i="47"/>
  <c r="AP132" i="47"/>
  <c r="AO133" i="47"/>
  <c r="AP133" i="47"/>
  <c r="AO134" i="47"/>
  <c r="AP134" i="47"/>
  <c r="AO135" i="47"/>
  <c r="AP135" i="47"/>
  <c r="AO136" i="47"/>
  <c r="AP136" i="47"/>
  <c r="AO137" i="47"/>
  <c r="AP137" i="47"/>
  <c r="AO138" i="47"/>
  <c r="AP138" i="47"/>
  <c r="AQ4" i="47"/>
  <c r="AR4" i="47"/>
  <c r="AQ5" i="47"/>
  <c r="AR5" i="47"/>
  <c r="AQ6" i="47"/>
  <c r="AR6" i="47"/>
  <c r="AQ7" i="47"/>
  <c r="AR7" i="47"/>
  <c r="AQ8" i="47"/>
  <c r="AR8" i="47"/>
  <c r="AQ9" i="47"/>
  <c r="AR9" i="47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Q18" i="47"/>
  <c r="AQ19" i="47"/>
  <c r="AQ20" i="47"/>
  <c r="AR20" i="47"/>
  <c r="AQ21" i="47"/>
  <c r="AR21" i="47"/>
  <c r="AQ22" i="47"/>
  <c r="AR22" i="47"/>
  <c r="AQ23" i="47"/>
  <c r="AR23" i="47"/>
  <c r="AQ24" i="47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56" i="47"/>
  <c r="AR56" i="47"/>
  <c r="AQ57" i="47"/>
  <c r="AR57" i="47"/>
  <c r="AQ58" i="47"/>
  <c r="AR58" i="47"/>
  <c r="AQ59" i="47"/>
  <c r="AR59" i="47"/>
  <c r="AQ60" i="47"/>
  <c r="AR60" i="47"/>
  <c r="AQ62" i="47"/>
  <c r="AR62" i="47"/>
  <c r="AQ63" i="47"/>
  <c r="AR63" i="47"/>
  <c r="AQ64" i="47"/>
  <c r="AR64" i="47"/>
  <c r="AQ65" i="47"/>
  <c r="AR65" i="47"/>
  <c r="AQ66" i="47"/>
  <c r="AR66" i="47"/>
  <c r="AQ67" i="47"/>
  <c r="AR67" i="47"/>
  <c r="AQ68" i="47"/>
  <c r="AR68" i="47"/>
  <c r="AQ69" i="47"/>
  <c r="AR69" i="47"/>
  <c r="AQ70" i="47"/>
  <c r="AR70" i="47"/>
  <c r="AQ71" i="47"/>
  <c r="AR71" i="47"/>
  <c r="AQ73" i="47"/>
  <c r="AR73" i="47"/>
  <c r="AQ74" i="47"/>
  <c r="AR74" i="47"/>
  <c r="AQ75" i="47"/>
  <c r="AR75" i="47"/>
  <c r="AQ76" i="47"/>
  <c r="AR76" i="47"/>
  <c r="AQ77" i="47"/>
  <c r="AR77" i="47"/>
  <c r="AQ78" i="47"/>
  <c r="AR78" i="47"/>
  <c r="AQ79" i="47"/>
  <c r="AR79" i="47"/>
  <c r="AQ80" i="47"/>
  <c r="AR80" i="47"/>
  <c r="AQ81" i="47"/>
  <c r="AR81" i="47"/>
  <c r="AQ82" i="47"/>
  <c r="AR82" i="47"/>
  <c r="AQ84" i="47"/>
  <c r="AR84" i="47"/>
  <c r="AQ85" i="47"/>
  <c r="AR85" i="47"/>
  <c r="AQ86" i="47"/>
  <c r="AR86" i="47"/>
  <c r="AQ87" i="47"/>
  <c r="AR87" i="47"/>
  <c r="AQ88" i="47"/>
  <c r="AR88" i="47"/>
  <c r="AQ89" i="47"/>
  <c r="AR89" i="47"/>
  <c r="AQ90" i="47"/>
  <c r="AR90" i="47"/>
  <c r="AQ91" i="47"/>
  <c r="AR91" i="47"/>
  <c r="AQ92" i="47"/>
  <c r="AR92" i="47"/>
  <c r="AQ93" i="47"/>
  <c r="AR93" i="47"/>
  <c r="AQ94" i="47"/>
  <c r="AR94" i="47"/>
  <c r="AQ95" i="47"/>
  <c r="AR95" i="47"/>
  <c r="AQ96" i="47"/>
  <c r="AR96" i="47"/>
  <c r="AQ97" i="47"/>
  <c r="AR97" i="47"/>
  <c r="AQ98" i="47"/>
  <c r="AR98" i="47"/>
  <c r="AQ99" i="47"/>
  <c r="AR99" i="47"/>
  <c r="AQ100" i="47"/>
  <c r="AR100" i="47"/>
  <c r="AQ101" i="47"/>
  <c r="AR101" i="47"/>
  <c r="AQ102" i="47"/>
  <c r="AR102" i="47"/>
  <c r="AQ103" i="47"/>
  <c r="AR103" i="47"/>
  <c r="AQ104" i="47"/>
  <c r="AR104" i="47"/>
  <c r="AQ105" i="47"/>
  <c r="AR105" i="47"/>
  <c r="AQ106" i="47"/>
  <c r="AR106" i="47"/>
  <c r="AQ107" i="47"/>
  <c r="AR107" i="47"/>
  <c r="AQ108" i="47"/>
  <c r="AR108" i="47"/>
  <c r="AQ109" i="47"/>
  <c r="AR109" i="47"/>
  <c r="AQ110" i="47"/>
  <c r="AR110" i="47"/>
  <c r="AQ111" i="47"/>
  <c r="AR111" i="47"/>
  <c r="AQ112" i="47"/>
  <c r="AR112" i="47"/>
  <c r="AQ113" i="47"/>
  <c r="AR113" i="47"/>
  <c r="AQ114" i="47"/>
  <c r="AR114" i="47"/>
  <c r="AQ115" i="47"/>
  <c r="AR115" i="47"/>
  <c r="AQ116" i="47"/>
  <c r="AR116" i="47"/>
  <c r="AQ117" i="47"/>
  <c r="AR117" i="47"/>
  <c r="AQ118" i="47"/>
  <c r="AR118" i="47"/>
  <c r="AQ119" i="47"/>
  <c r="AR119" i="47"/>
  <c r="AQ120" i="47"/>
  <c r="AR120" i="47"/>
  <c r="AQ121" i="47"/>
  <c r="AR121" i="47"/>
  <c r="AQ122" i="47"/>
  <c r="AR122" i="47"/>
  <c r="AQ123" i="47"/>
  <c r="AR123" i="47"/>
  <c r="AQ124" i="47"/>
  <c r="AR124" i="47"/>
  <c r="AQ125" i="47"/>
  <c r="AR125" i="47"/>
  <c r="AQ126" i="47"/>
  <c r="AR126" i="47"/>
  <c r="AQ127" i="47"/>
  <c r="AR127" i="47"/>
  <c r="AQ128" i="47"/>
  <c r="AR128" i="47"/>
  <c r="AQ129" i="47"/>
  <c r="AR129" i="47"/>
  <c r="AQ130" i="47"/>
  <c r="AR130" i="47"/>
  <c r="AQ131" i="47"/>
  <c r="AR131" i="47"/>
  <c r="AQ132" i="47"/>
  <c r="AR132" i="47"/>
  <c r="AQ133" i="47"/>
  <c r="AR133" i="47"/>
  <c r="AQ134" i="47"/>
  <c r="AR134" i="47"/>
  <c r="AQ135" i="47"/>
  <c r="AR135" i="47"/>
  <c r="AQ136" i="47"/>
  <c r="AR136" i="47"/>
  <c r="AQ137" i="47"/>
  <c r="AR137" i="47"/>
  <c r="AQ138" i="47"/>
  <c r="AR138" i="47"/>
  <c r="AS4" i="47"/>
  <c r="AT4" i="47"/>
  <c r="AS5" i="47"/>
  <c r="AT5" i="47"/>
  <c r="AS6" i="47"/>
  <c r="AT6" i="47"/>
  <c r="AS7" i="47"/>
  <c r="AT7" i="47"/>
  <c r="AS8" i="47"/>
  <c r="AT8" i="47"/>
  <c r="AS9" i="47"/>
  <c r="AT9" i="47"/>
  <c r="AS10" i="47"/>
  <c r="AT10" i="47"/>
  <c r="AS11" i="47"/>
  <c r="AT11" i="47"/>
  <c r="AS12" i="47"/>
  <c r="AT12" i="47"/>
  <c r="AS13" i="47"/>
  <c r="AT13" i="47"/>
  <c r="AS14" i="47"/>
  <c r="AT14" i="47"/>
  <c r="AS15" i="47"/>
  <c r="AT15" i="47"/>
  <c r="AS16" i="47"/>
  <c r="AT16" i="47"/>
  <c r="AS17" i="47"/>
  <c r="AT17" i="47"/>
  <c r="AS18" i="47"/>
  <c r="AT18" i="47"/>
  <c r="AS19" i="47"/>
  <c r="AT19" i="47"/>
  <c r="AS20" i="47"/>
  <c r="AS21" i="47"/>
  <c r="AT21" i="47"/>
  <c r="AS22" i="47"/>
  <c r="AT22" i="47"/>
  <c r="AS23" i="47"/>
  <c r="AT23" i="47"/>
  <c r="AS24" i="47"/>
  <c r="AT24" i="47"/>
  <c r="AS25" i="47"/>
  <c r="AT25" i="47"/>
  <c r="AS26" i="47"/>
  <c r="AT26" i="47"/>
  <c r="AS27" i="47"/>
  <c r="AT27" i="47"/>
  <c r="AS28" i="47"/>
  <c r="AT28" i="47"/>
  <c r="AS29" i="47"/>
  <c r="AT29" i="47"/>
  <c r="AS30" i="47"/>
  <c r="AT30" i="47"/>
  <c r="AS31" i="47"/>
  <c r="AT31" i="47"/>
  <c r="AS32" i="47"/>
  <c r="AT32" i="47"/>
  <c r="AS33" i="47"/>
  <c r="AT33" i="47"/>
  <c r="AS34" i="47"/>
  <c r="AT34" i="47"/>
  <c r="AS35" i="47"/>
  <c r="AT35" i="47"/>
  <c r="AS36" i="47"/>
  <c r="AT36" i="47"/>
  <c r="AS37" i="47"/>
  <c r="AT37" i="47"/>
  <c r="AS38" i="47"/>
  <c r="AT38" i="47"/>
  <c r="AS39" i="47"/>
  <c r="AT39" i="47"/>
  <c r="AS40" i="47"/>
  <c r="AT40" i="47"/>
  <c r="AS41" i="47"/>
  <c r="AT41" i="47"/>
  <c r="AS42" i="47"/>
  <c r="AT42" i="47"/>
  <c r="AS43" i="47"/>
  <c r="AT43" i="47"/>
  <c r="AS44" i="47"/>
  <c r="AT44" i="47"/>
  <c r="AS45" i="47"/>
  <c r="AT45" i="47"/>
  <c r="AS46" i="47"/>
  <c r="AT46" i="47"/>
  <c r="AS47" i="47"/>
  <c r="AT47" i="47"/>
  <c r="AS48" i="47"/>
  <c r="AT48" i="47"/>
  <c r="AS49" i="47"/>
  <c r="AT49" i="47"/>
  <c r="AS50" i="47"/>
  <c r="AT50" i="47"/>
  <c r="AS51" i="47"/>
  <c r="AT51" i="47"/>
  <c r="AS52" i="47"/>
  <c r="AT52" i="47"/>
  <c r="AS53" i="47"/>
  <c r="AT53" i="47"/>
  <c r="AS54" i="47"/>
  <c r="AT54" i="47"/>
  <c r="AS55" i="47"/>
  <c r="AT55" i="47"/>
  <c r="AS56" i="47"/>
  <c r="AT56" i="47"/>
  <c r="AS57" i="47"/>
  <c r="AT57" i="47"/>
  <c r="AS58" i="47"/>
  <c r="AT58" i="47"/>
  <c r="AS59" i="47"/>
  <c r="AT59" i="47"/>
  <c r="AS60" i="47"/>
  <c r="AT60" i="47"/>
  <c r="AS61" i="47"/>
  <c r="AT61" i="47"/>
  <c r="AS62" i="47"/>
  <c r="AT62" i="47"/>
  <c r="AS63" i="47"/>
  <c r="AT63" i="47"/>
  <c r="AS64" i="47"/>
  <c r="AT64" i="47"/>
  <c r="AS65" i="47"/>
  <c r="AT65" i="47"/>
  <c r="AS66" i="47"/>
  <c r="AT66" i="47"/>
  <c r="AS67" i="47"/>
  <c r="AT67" i="47"/>
  <c r="AS68" i="47"/>
  <c r="AT68" i="47"/>
  <c r="AS69" i="47"/>
  <c r="AT69" i="47"/>
  <c r="AS70" i="47"/>
  <c r="AT70" i="47"/>
  <c r="AS71" i="47"/>
  <c r="AT71" i="47"/>
  <c r="AS73" i="47"/>
  <c r="AT73" i="47"/>
  <c r="AS74" i="47"/>
  <c r="AT74" i="47"/>
  <c r="AS75" i="47"/>
  <c r="AT75" i="47"/>
  <c r="AS76" i="47"/>
  <c r="AT76" i="47"/>
  <c r="AS77" i="47"/>
  <c r="AT77" i="47"/>
  <c r="AS78" i="47"/>
  <c r="AT78" i="47"/>
  <c r="AS79" i="47"/>
  <c r="AT79" i="47"/>
  <c r="AS80" i="47"/>
  <c r="AT80" i="47"/>
  <c r="AS81" i="47"/>
  <c r="AT81" i="47"/>
  <c r="AS82" i="47"/>
  <c r="AT82" i="47"/>
  <c r="AS84" i="47"/>
  <c r="AT84" i="47"/>
  <c r="AS85" i="47"/>
  <c r="AT85" i="47"/>
  <c r="AS86" i="47"/>
  <c r="AT86" i="47"/>
  <c r="AS88" i="47"/>
  <c r="AT88" i="47"/>
  <c r="AS89" i="47"/>
  <c r="AT89" i="47"/>
  <c r="AS90" i="47"/>
  <c r="AT90" i="47"/>
  <c r="AS91" i="47"/>
  <c r="AT91" i="47"/>
  <c r="AS92" i="47"/>
  <c r="AT92" i="47"/>
  <c r="AS93" i="47"/>
  <c r="AT93" i="47"/>
  <c r="AS94" i="47"/>
  <c r="AT94" i="47"/>
  <c r="AS95" i="47"/>
  <c r="AT95" i="47"/>
  <c r="AS96" i="47"/>
  <c r="AT96" i="47"/>
  <c r="AS97" i="47"/>
  <c r="AT97" i="47"/>
  <c r="AS98" i="47"/>
  <c r="AT98" i="47"/>
  <c r="AS99" i="47"/>
  <c r="AT99" i="47"/>
  <c r="AS100" i="47"/>
  <c r="AT100" i="47"/>
  <c r="AS101" i="47"/>
  <c r="AT101" i="47"/>
  <c r="AS102" i="47"/>
  <c r="AT102" i="47"/>
  <c r="AS103" i="47"/>
  <c r="AT103" i="47"/>
  <c r="AS104" i="47"/>
  <c r="AT104" i="47"/>
  <c r="AS105" i="47"/>
  <c r="AT105" i="47"/>
  <c r="AS106" i="47"/>
  <c r="AT106" i="47"/>
  <c r="AS107" i="47"/>
  <c r="AT107" i="47"/>
  <c r="AS108" i="47"/>
  <c r="AT108" i="47"/>
  <c r="AS109" i="47"/>
  <c r="AT109" i="47"/>
  <c r="AS110" i="47"/>
  <c r="AT110" i="47"/>
  <c r="AS111" i="47"/>
  <c r="AT111" i="47"/>
  <c r="AS112" i="47"/>
  <c r="AT112" i="47"/>
  <c r="AS113" i="47"/>
  <c r="AT113" i="47"/>
  <c r="AS114" i="47"/>
  <c r="AT114" i="47"/>
  <c r="AS115" i="47"/>
  <c r="AT115" i="47"/>
  <c r="AS116" i="47"/>
  <c r="AT116" i="47"/>
  <c r="AS117" i="47"/>
  <c r="AT117" i="47"/>
  <c r="AS118" i="47"/>
  <c r="AT118" i="47"/>
  <c r="AS119" i="47"/>
  <c r="AT119" i="47"/>
  <c r="AS120" i="47"/>
  <c r="AT120" i="47"/>
  <c r="AS121" i="47"/>
  <c r="AT121" i="47"/>
  <c r="AS122" i="47"/>
  <c r="AT122" i="47"/>
  <c r="AS123" i="47"/>
  <c r="AT123" i="47"/>
  <c r="AS124" i="47"/>
  <c r="AT124" i="47"/>
  <c r="AS125" i="47"/>
  <c r="AT125" i="47"/>
  <c r="AS126" i="47"/>
  <c r="AT126" i="47"/>
  <c r="AS127" i="47"/>
  <c r="AT127" i="47"/>
  <c r="AS128" i="47"/>
  <c r="AT128" i="47"/>
  <c r="AS129" i="47"/>
  <c r="AT129" i="47"/>
  <c r="AS130" i="47"/>
  <c r="AT130" i="47"/>
  <c r="AS131" i="47"/>
  <c r="AT131" i="47"/>
  <c r="AS132" i="47"/>
  <c r="AT132" i="47"/>
  <c r="AS133" i="47"/>
  <c r="AT133" i="47"/>
  <c r="AS134" i="47"/>
  <c r="AT134" i="47"/>
  <c r="AS135" i="47"/>
  <c r="AT135" i="47"/>
  <c r="AS136" i="47"/>
  <c r="AT136" i="47"/>
  <c r="AS137" i="47"/>
  <c r="AT137" i="47"/>
  <c r="AS138" i="47"/>
  <c r="AT138" i="47"/>
  <c r="AU4" i="47"/>
  <c r="AV4" i="47"/>
  <c r="AU5" i="47"/>
  <c r="AV5" i="47"/>
  <c r="AU6" i="47"/>
  <c r="AV6" i="47"/>
  <c r="AU7" i="47"/>
  <c r="AV7" i="47"/>
  <c r="AU8" i="47"/>
  <c r="AV8" i="47"/>
  <c r="AU9" i="47"/>
  <c r="AV9" i="47"/>
  <c r="AU10" i="47"/>
  <c r="AV10" i="47"/>
  <c r="AU11" i="47"/>
  <c r="AV11" i="47"/>
  <c r="AU12" i="47"/>
  <c r="AV12" i="47"/>
  <c r="AU13" i="47"/>
  <c r="AV13" i="47"/>
  <c r="AU14" i="47"/>
  <c r="AV14" i="47"/>
  <c r="AU15" i="47"/>
  <c r="AV15" i="47"/>
  <c r="AU16" i="47"/>
  <c r="AV16" i="47"/>
  <c r="AU17" i="47"/>
  <c r="AV17" i="47"/>
  <c r="AU18" i="47"/>
  <c r="AV18" i="47"/>
  <c r="AU19" i="47"/>
  <c r="AV19" i="47"/>
  <c r="AU20" i="47"/>
  <c r="AV20" i="47"/>
  <c r="AU21" i="47"/>
  <c r="AU22" i="47"/>
  <c r="AV22" i="47"/>
  <c r="AU23" i="47"/>
  <c r="AV23" i="47"/>
  <c r="AU24" i="47"/>
  <c r="AV24" i="47"/>
  <c r="AU25" i="47"/>
  <c r="AV25" i="47"/>
  <c r="AU26" i="47"/>
  <c r="AV26" i="47"/>
  <c r="AU27" i="47"/>
  <c r="AV27" i="47"/>
  <c r="AU28" i="47"/>
  <c r="AV28" i="47"/>
  <c r="AU29" i="47"/>
  <c r="AV29" i="47"/>
  <c r="AU30" i="47"/>
  <c r="AV30" i="47"/>
  <c r="AU31" i="47"/>
  <c r="AV31" i="47"/>
  <c r="AU32" i="47"/>
  <c r="AV32" i="47"/>
  <c r="AU33" i="47"/>
  <c r="AV33" i="47"/>
  <c r="AU34" i="47"/>
  <c r="AV34" i="47"/>
  <c r="AU35" i="47"/>
  <c r="AV35" i="47"/>
  <c r="AU36" i="47"/>
  <c r="AV36" i="47"/>
  <c r="AU37" i="47"/>
  <c r="AV37" i="47"/>
  <c r="AU38" i="47"/>
  <c r="AV38" i="47"/>
  <c r="AU39" i="47"/>
  <c r="AV39" i="47"/>
  <c r="AU40" i="47"/>
  <c r="AV40" i="47"/>
  <c r="AU41" i="47"/>
  <c r="AV41" i="47"/>
  <c r="AU42" i="47"/>
  <c r="AV42" i="47"/>
  <c r="AU43" i="47"/>
  <c r="AV43" i="47"/>
  <c r="AU44" i="47"/>
  <c r="AV44" i="47"/>
  <c r="AU45" i="47"/>
  <c r="AV45" i="47"/>
  <c r="AU46" i="47"/>
  <c r="AV46" i="47"/>
  <c r="AU47" i="47"/>
  <c r="AV47" i="47"/>
  <c r="AU48" i="47"/>
  <c r="AV48" i="47"/>
  <c r="AU49" i="47"/>
  <c r="AV49" i="47"/>
  <c r="AU50" i="47"/>
  <c r="AV50" i="47"/>
  <c r="AU51" i="47"/>
  <c r="AV51" i="47"/>
  <c r="AU52" i="47"/>
  <c r="AV52" i="47"/>
  <c r="AU53" i="47"/>
  <c r="AV53" i="47"/>
  <c r="AU54" i="47"/>
  <c r="AV54" i="47"/>
  <c r="AU55" i="47"/>
  <c r="AV55" i="47"/>
  <c r="AU56" i="47"/>
  <c r="AV56" i="47"/>
  <c r="AU57" i="47"/>
  <c r="AV57" i="47"/>
  <c r="AU58" i="47"/>
  <c r="AV58" i="47"/>
  <c r="AU59" i="47"/>
  <c r="AV59" i="47"/>
  <c r="AU60" i="47"/>
  <c r="AV60" i="47"/>
  <c r="AU61" i="47"/>
  <c r="AV61" i="47"/>
  <c r="AU62" i="47"/>
  <c r="AV62" i="47"/>
  <c r="AU63" i="47"/>
  <c r="AV63" i="47"/>
  <c r="AU64" i="47"/>
  <c r="AV64" i="47"/>
  <c r="AU65" i="47"/>
  <c r="AV65" i="47"/>
  <c r="AU66" i="47"/>
  <c r="AV66" i="47"/>
  <c r="AU67" i="47"/>
  <c r="AV67" i="47"/>
  <c r="AU68" i="47"/>
  <c r="AV68" i="47"/>
  <c r="AU69" i="47"/>
  <c r="AV69" i="47"/>
  <c r="AU70" i="47"/>
  <c r="AV70" i="47"/>
  <c r="AU71" i="47"/>
  <c r="AV71" i="47"/>
  <c r="AU73" i="47"/>
  <c r="AV73" i="47"/>
  <c r="AU74" i="47"/>
  <c r="AV74" i="47"/>
  <c r="AU75" i="47"/>
  <c r="AV75" i="47"/>
  <c r="AU76" i="47"/>
  <c r="AV76" i="47"/>
  <c r="AU77" i="47"/>
  <c r="AV77" i="47"/>
  <c r="AU78" i="47"/>
  <c r="AV78" i="47"/>
  <c r="AU79" i="47"/>
  <c r="AV79" i="47"/>
  <c r="AU80" i="47"/>
  <c r="AV80" i="47"/>
  <c r="AU81" i="47"/>
  <c r="AV81" i="47"/>
  <c r="AU82" i="47"/>
  <c r="AV82" i="47"/>
  <c r="AU83" i="47"/>
  <c r="AV83" i="47"/>
  <c r="AU84" i="47"/>
  <c r="AV84" i="47"/>
  <c r="AU85" i="47"/>
  <c r="AV85" i="47"/>
  <c r="AU86" i="47"/>
  <c r="AV86" i="47"/>
  <c r="AU88" i="47"/>
  <c r="AV88" i="47"/>
  <c r="AU89" i="47"/>
  <c r="AV89" i="47"/>
  <c r="AU90" i="47"/>
  <c r="AV90" i="47"/>
  <c r="AU91" i="47"/>
  <c r="AV91" i="47"/>
  <c r="AU92" i="47"/>
  <c r="AV92" i="47"/>
  <c r="AU93" i="47"/>
  <c r="AV93" i="47"/>
  <c r="AU94" i="47"/>
  <c r="AV94" i="47"/>
  <c r="AU95" i="47"/>
  <c r="AV95" i="47"/>
  <c r="AU96" i="47"/>
  <c r="AV96" i="47"/>
  <c r="AU97" i="47"/>
  <c r="AV97" i="47"/>
  <c r="AU98" i="47"/>
  <c r="AV98" i="47"/>
  <c r="AU99" i="47"/>
  <c r="AV99" i="47"/>
  <c r="AU100" i="47"/>
  <c r="AV100" i="47"/>
  <c r="AU101" i="47"/>
  <c r="AV101" i="47"/>
  <c r="AU102" i="47"/>
  <c r="AV102" i="47"/>
  <c r="AU103" i="47"/>
  <c r="AV103" i="47"/>
  <c r="AU104" i="47"/>
  <c r="AV104" i="47"/>
  <c r="AU105" i="47"/>
  <c r="AV105" i="47"/>
  <c r="AU106" i="47"/>
  <c r="AV106" i="47"/>
  <c r="AU107" i="47"/>
  <c r="AV107" i="47"/>
  <c r="AU108" i="47"/>
  <c r="AV108" i="47"/>
  <c r="AU109" i="47"/>
  <c r="AV109" i="47"/>
  <c r="AU110" i="47"/>
  <c r="AV110" i="47"/>
  <c r="AU111" i="47"/>
  <c r="AV111" i="47"/>
  <c r="AU112" i="47"/>
  <c r="AV112" i="47"/>
  <c r="AU113" i="47"/>
  <c r="AV113" i="47"/>
  <c r="AU114" i="47"/>
  <c r="AV114" i="47"/>
  <c r="AU115" i="47"/>
  <c r="AV115" i="47"/>
  <c r="AU116" i="47"/>
  <c r="AV116" i="47"/>
  <c r="AU117" i="47"/>
  <c r="AV117" i="47"/>
  <c r="AU118" i="47"/>
  <c r="AV118" i="47"/>
  <c r="AU119" i="47"/>
  <c r="AV119" i="47"/>
  <c r="AU120" i="47"/>
  <c r="AV120" i="47"/>
  <c r="AU121" i="47"/>
  <c r="AV121" i="47"/>
  <c r="AU122" i="47"/>
  <c r="AV122" i="47"/>
  <c r="AU123" i="47"/>
  <c r="AV123" i="47"/>
  <c r="AU124" i="47"/>
  <c r="AV124" i="47"/>
  <c r="AU125" i="47"/>
  <c r="AV125" i="47"/>
  <c r="AU126" i="47"/>
  <c r="AV126" i="47"/>
  <c r="AU127" i="47"/>
  <c r="AV127" i="47"/>
  <c r="AU128" i="47"/>
  <c r="AV128" i="47"/>
  <c r="AU129" i="47"/>
  <c r="AV129" i="47"/>
  <c r="AU130" i="47"/>
  <c r="AV130" i="47"/>
  <c r="AU131" i="47"/>
  <c r="AV131" i="47"/>
  <c r="AU132" i="47"/>
  <c r="AV132" i="47"/>
  <c r="AU133" i="47"/>
  <c r="AV133" i="47"/>
  <c r="AU134" i="47"/>
  <c r="AV134" i="47"/>
  <c r="AU135" i="47"/>
  <c r="AV135" i="47"/>
  <c r="AU136" i="47"/>
  <c r="AV136" i="47"/>
  <c r="AU137" i="47"/>
  <c r="AV137" i="47"/>
  <c r="AU138" i="47"/>
  <c r="AV138" i="47"/>
  <c r="AW4" i="47"/>
  <c r="AX4" i="47"/>
  <c r="AW5" i="47"/>
  <c r="AX5" i="47"/>
  <c r="AW6" i="47"/>
  <c r="AX6" i="47"/>
  <c r="AW7" i="47"/>
  <c r="AX7" i="47"/>
  <c r="AW8" i="47"/>
  <c r="AX8" i="47"/>
  <c r="AW9" i="47"/>
  <c r="AX9" i="47"/>
  <c r="AW10" i="47"/>
  <c r="AX10" i="47"/>
  <c r="AW11" i="47"/>
  <c r="AX11" i="47"/>
  <c r="AW12" i="47"/>
  <c r="AX12" i="47"/>
  <c r="AW13" i="47"/>
  <c r="AX13" i="47"/>
  <c r="AW14" i="47"/>
  <c r="AX14" i="47"/>
  <c r="AW15" i="47"/>
  <c r="AX15" i="47"/>
  <c r="AW16" i="47"/>
  <c r="AX16" i="47"/>
  <c r="AW17" i="47"/>
  <c r="AX17" i="47"/>
  <c r="AW18" i="47"/>
  <c r="AX18" i="47"/>
  <c r="AW19" i="47"/>
  <c r="AX19" i="47"/>
  <c r="AW20" i="47"/>
  <c r="AX20" i="47"/>
  <c r="AW21" i="47"/>
  <c r="AX21" i="47"/>
  <c r="AW22" i="47"/>
  <c r="AW24" i="47"/>
  <c r="AW25" i="47"/>
  <c r="AX25" i="47"/>
  <c r="AW26" i="47"/>
  <c r="AX26" i="47"/>
  <c r="AW27" i="47"/>
  <c r="AX27" i="47"/>
  <c r="AW28" i="47"/>
  <c r="AX28" i="47"/>
  <c r="AW29" i="47"/>
  <c r="AX29" i="47"/>
  <c r="AW30" i="47"/>
  <c r="AX30" i="47"/>
  <c r="AW31" i="47"/>
  <c r="AX31" i="47"/>
  <c r="AW32" i="47"/>
  <c r="AX32" i="47"/>
  <c r="AW33" i="47"/>
  <c r="AX33" i="47"/>
  <c r="AW34" i="47"/>
  <c r="AX34" i="47"/>
  <c r="AW35" i="47"/>
  <c r="AX35" i="47"/>
  <c r="AW36" i="47"/>
  <c r="AX36" i="47"/>
  <c r="AW37" i="47"/>
  <c r="AX37" i="47"/>
  <c r="AW38" i="47"/>
  <c r="AX38" i="47"/>
  <c r="AW39" i="47"/>
  <c r="AX39" i="47"/>
  <c r="AW40" i="47"/>
  <c r="AX40" i="47"/>
  <c r="AW41" i="47"/>
  <c r="AX41" i="47"/>
  <c r="AW42" i="47"/>
  <c r="AX42" i="47"/>
  <c r="AW43" i="47"/>
  <c r="AX43" i="47"/>
  <c r="AW44" i="47"/>
  <c r="AX44" i="47"/>
  <c r="AW45" i="47"/>
  <c r="AX45" i="47"/>
  <c r="AW46" i="47"/>
  <c r="AX46" i="47"/>
  <c r="AW47" i="47"/>
  <c r="AX47" i="47"/>
  <c r="AW48" i="47"/>
  <c r="AX48" i="47"/>
  <c r="AW49" i="47"/>
  <c r="AX49" i="47"/>
  <c r="AW50" i="47"/>
  <c r="AX50" i="47"/>
  <c r="AW51" i="47"/>
  <c r="AX51" i="47"/>
  <c r="AW52" i="47"/>
  <c r="AX52" i="47"/>
  <c r="AW53" i="47"/>
  <c r="AX53" i="47"/>
  <c r="AW54" i="47"/>
  <c r="AX54" i="47"/>
  <c r="AW55" i="47"/>
  <c r="AX55" i="47"/>
  <c r="AW56" i="47"/>
  <c r="AX56" i="47"/>
  <c r="AW57" i="47"/>
  <c r="AX57" i="47"/>
  <c r="AW58" i="47"/>
  <c r="AX58" i="47"/>
  <c r="AW59" i="47"/>
  <c r="AX59" i="47"/>
  <c r="AW60" i="47"/>
  <c r="AX60" i="47"/>
  <c r="AW61" i="47"/>
  <c r="AX61" i="47"/>
  <c r="AW62" i="47"/>
  <c r="AX62" i="47"/>
  <c r="AW63" i="47"/>
  <c r="AX63" i="47"/>
  <c r="AW64" i="47"/>
  <c r="AX64" i="47"/>
  <c r="AW65" i="47"/>
  <c r="AX65" i="47"/>
  <c r="AW66" i="47"/>
  <c r="AX66" i="47"/>
  <c r="AW67" i="47"/>
  <c r="AX67" i="47"/>
  <c r="AW68" i="47"/>
  <c r="AX68" i="47"/>
  <c r="AW69" i="47"/>
  <c r="AX69" i="47"/>
  <c r="AW70" i="47"/>
  <c r="AX70" i="47"/>
  <c r="AW71" i="47"/>
  <c r="AX71" i="47"/>
  <c r="AW72" i="47"/>
  <c r="AX72" i="47"/>
  <c r="AW73" i="47"/>
  <c r="AX73" i="47"/>
  <c r="AW74" i="47"/>
  <c r="AX74" i="47"/>
  <c r="AW75" i="47"/>
  <c r="AX75" i="47"/>
  <c r="AW76" i="47"/>
  <c r="AX76" i="47"/>
  <c r="AW77" i="47"/>
  <c r="AX77" i="47"/>
  <c r="AW78" i="47"/>
  <c r="AX78" i="47"/>
  <c r="AW79" i="47"/>
  <c r="AX79" i="47"/>
  <c r="AW80" i="47"/>
  <c r="AX80" i="47"/>
  <c r="AW81" i="47"/>
  <c r="AX81" i="47"/>
  <c r="AW82" i="47"/>
  <c r="AX82" i="47"/>
  <c r="AW83" i="47"/>
  <c r="AX83" i="47"/>
  <c r="AW84" i="47"/>
  <c r="AX84" i="47"/>
  <c r="AW85" i="47"/>
  <c r="AX85" i="47"/>
  <c r="AW86" i="47"/>
  <c r="AX86" i="47"/>
  <c r="AW88" i="47"/>
  <c r="AX88" i="47"/>
  <c r="AW89" i="47"/>
  <c r="AX89" i="47"/>
  <c r="AW90" i="47"/>
  <c r="AX90" i="47"/>
  <c r="AW91" i="47"/>
  <c r="AX91" i="47"/>
  <c r="AW92" i="47"/>
  <c r="AX92" i="47"/>
  <c r="AW93" i="47"/>
  <c r="AX93" i="47"/>
  <c r="AW94" i="47"/>
  <c r="AX94" i="47"/>
  <c r="AW95" i="47"/>
  <c r="AX95" i="47"/>
  <c r="AW96" i="47"/>
  <c r="AX96" i="47"/>
  <c r="AW97" i="47"/>
  <c r="AX97" i="47"/>
  <c r="AW98" i="47"/>
  <c r="AX98" i="47"/>
  <c r="AW99" i="47"/>
  <c r="AX99" i="47"/>
  <c r="AW100" i="47"/>
  <c r="AX100" i="47"/>
  <c r="AW101" i="47"/>
  <c r="AX101" i="47"/>
  <c r="AW102" i="47"/>
  <c r="AX102" i="47"/>
  <c r="AW103" i="47"/>
  <c r="AX103" i="47"/>
  <c r="AW104" i="47"/>
  <c r="AX104" i="47"/>
  <c r="AW105" i="47"/>
  <c r="AX105" i="47"/>
  <c r="AW106" i="47"/>
  <c r="AX106" i="47"/>
  <c r="AW107" i="47"/>
  <c r="AX107" i="47"/>
  <c r="AW108" i="47"/>
  <c r="AX108" i="47"/>
  <c r="AW109" i="47"/>
  <c r="AX109" i="47"/>
  <c r="AW110" i="47"/>
  <c r="AX110" i="47"/>
  <c r="AW111" i="47"/>
  <c r="AX111" i="47"/>
  <c r="AW112" i="47"/>
  <c r="AX112" i="47"/>
  <c r="AW113" i="47"/>
  <c r="AX113" i="47"/>
  <c r="AW114" i="47"/>
  <c r="AX114" i="47"/>
  <c r="AW115" i="47"/>
  <c r="AX115" i="47"/>
  <c r="AW116" i="47"/>
  <c r="AX116" i="47"/>
  <c r="AW117" i="47"/>
  <c r="AX117" i="47"/>
  <c r="AW118" i="47"/>
  <c r="AX118" i="47"/>
  <c r="AW119" i="47"/>
  <c r="AX119" i="47"/>
  <c r="AW120" i="47"/>
  <c r="AX120" i="47"/>
  <c r="AW121" i="47"/>
  <c r="AX121" i="47"/>
  <c r="AW122" i="47"/>
  <c r="AX122" i="47"/>
  <c r="AW123" i="47"/>
  <c r="AX123" i="47"/>
  <c r="AW124" i="47"/>
  <c r="AX124" i="47"/>
  <c r="AW125" i="47"/>
  <c r="AX125" i="47"/>
  <c r="AW126" i="47"/>
  <c r="AX126" i="47"/>
  <c r="AW127" i="47"/>
  <c r="AX127" i="47"/>
  <c r="AW128" i="47"/>
  <c r="AX128" i="47"/>
  <c r="AW129" i="47"/>
  <c r="AX129" i="47"/>
  <c r="AW130" i="47"/>
  <c r="AX130" i="47"/>
  <c r="AW131" i="47"/>
  <c r="AX131" i="47"/>
  <c r="AW132" i="47"/>
  <c r="AX132" i="47"/>
  <c r="AW133" i="47"/>
  <c r="AX133" i="47"/>
  <c r="AW134" i="47"/>
  <c r="AX134" i="47"/>
  <c r="AW135" i="47"/>
  <c r="AX135" i="47"/>
  <c r="AW136" i="47"/>
  <c r="AX136" i="47"/>
  <c r="AW137" i="47"/>
  <c r="AX137" i="47"/>
  <c r="AW138" i="47"/>
  <c r="AX138" i="47"/>
  <c r="AY4" i="47"/>
  <c r="AZ4" i="47"/>
  <c r="AY5" i="47"/>
  <c r="AZ5" i="47"/>
  <c r="AY6" i="47"/>
  <c r="AZ6" i="47"/>
  <c r="AY7" i="47"/>
  <c r="AZ7" i="47"/>
  <c r="AY8" i="47"/>
  <c r="AZ8" i="47"/>
  <c r="AY9" i="47"/>
  <c r="AZ9" i="47"/>
  <c r="AY10" i="47"/>
  <c r="AZ10" i="47"/>
  <c r="AY11" i="47"/>
  <c r="AZ11" i="47"/>
  <c r="AY12" i="47"/>
  <c r="AZ12" i="47"/>
  <c r="AY13" i="47"/>
  <c r="AZ13" i="47"/>
  <c r="AY14" i="47"/>
  <c r="AZ14" i="47"/>
  <c r="AY15" i="47"/>
  <c r="AZ15" i="47"/>
  <c r="AY16" i="47"/>
  <c r="AZ16" i="47"/>
  <c r="AY17" i="47"/>
  <c r="AZ17" i="47"/>
  <c r="AY18" i="47"/>
  <c r="AZ18" i="47"/>
  <c r="AY19" i="47"/>
  <c r="AZ19" i="47"/>
  <c r="AY20" i="47"/>
  <c r="AZ20" i="47"/>
  <c r="AY21" i="47"/>
  <c r="AZ21" i="47"/>
  <c r="AY22" i="47"/>
  <c r="AZ22" i="47"/>
  <c r="AY23" i="47"/>
  <c r="AZ23" i="47"/>
  <c r="AY24" i="47"/>
  <c r="AZ24" i="47"/>
  <c r="AY25" i="47"/>
  <c r="AY26" i="47"/>
  <c r="AY27" i="47"/>
  <c r="AY28" i="47"/>
  <c r="AY30" i="47"/>
  <c r="AY31" i="47"/>
  <c r="AZ31" i="47"/>
  <c r="AY32" i="47"/>
  <c r="AZ32" i="47"/>
  <c r="AY33" i="47"/>
  <c r="AZ33" i="47"/>
  <c r="AY34" i="47"/>
  <c r="AZ34" i="47"/>
  <c r="AY35" i="47"/>
  <c r="AZ35" i="47"/>
  <c r="AY36" i="47"/>
  <c r="AZ36" i="47"/>
  <c r="AY37" i="47"/>
  <c r="AZ37" i="47"/>
  <c r="AY38" i="47"/>
  <c r="AZ38" i="47"/>
  <c r="AY39" i="47"/>
  <c r="AZ39" i="47"/>
  <c r="AY40" i="47"/>
  <c r="AZ40" i="47"/>
  <c r="AY41" i="47"/>
  <c r="AZ41" i="47"/>
  <c r="AY42" i="47"/>
  <c r="AZ42" i="47"/>
  <c r="AY43" i="47"/>
  <c r="AZ43" i="47"/>
  <c r="AY44" i="47"/>
  <c r="AZ44" i="47"/>
  <c r="AY45" i="47"/>
  <c r="AZ45" i="47"/>
  <c r="AY46" i="47"/>
  <c r="AZ46" i="47"/>
  <c r="AY47" i="47"/>
  <c r="AZ47" i="47"/>
  <c r="AY48" i="47"/>
  <c r="AZ48" i="47"/>
  <c r="AY49" i="47"/>
  <c r="AZ49" i="47"/>
  <c r="AY50" i="47"/>
  <c r="AZ50" i="47"/>
  <c r="AY51" i="47"/>
  <c r="AZ51" i="47"/>
  <c r="AY52" i="47"/>
  <c r="AZ52" i="47"/>
  <c r="AY53" i="47"/>
  <c r="AZ53" i="47"/>
  <c r="AY54" i="47"/>
  <c r="AZ54" i="47"/>
  <c r="AY55" i="47"/>
  <c r="AZ55" i="47"/>
  <c r="AY56" i="47"/>
  <c r="AZ56" i="47"/>
  <c r="AY57" i="47"/>
  <c r="AZ57" i="47"/>
  <c r="AY58" i="47"/>
  <c r="AZ58" i="47"/>
  <c r="AY59" i="47"/>
  <c r="AZ59" i="47"/>
  <c r="AY60" i="47"/>
  <c r="AZ60" i="47"/>
  <c r="AY61" i="47"/>
  <c r="AZ61" i="47"/>
  <c r="AY62" i="47"/>
  <c r="AZ62" i="47"/>
  <c r="AY63" i="47"/>
  <c r="AZ63" i="47"/>
  <c r="AY64" i="47"/>
  <c r="AZ64" i="47"/>
  <c r="AY65" i="47"/>
  <c r="AZ65" i="47"/>
  <c r="AY66" i="47"/>
  <c r="AZ66" i="47"/>
  <c r="AY67" i="47"/>
  <c r="AZ67" i="47"/>
  <c r="AY68" i="47"/>
  <c r="AZ68" i="47"/>
  <c r="AY69" i="47"/>
  <c r="AZ69" i="47"/>
  <c r="AY70" i="47"/>
  <c r="AZ70" i="47"/>
  <c r="AY71" i="47"/>
  <c r="AZ71" i="47"/>
  <c r="AY73" i="47"/>
  <c r="AZ73" i="47"/>
  <c r="AY74" i="47"/>
  <c r="AZ74" i="47"/>
  <c r="AY75" i="47"/>
  <c r="AZ75" i="47"/>
  <c r="AY76" i="47"/>
  <c r="AZ76" i="47"/>
  <c r="AY77" i="47"/>
  <c r="AZ77" i="47"/>
  <c r="AY78" i="47"/>
  <c r="AZ78" i="47"/>
  <c r="AY79" i="47"/>
  <c r="AZ79" i="47"/>
  <c r="AY80" i="47"/>
  <c r="AZ80" i="47"/>
  <c r="AY81" i="47"/>
  <c r="AZ81" i="47"/>
  <c r="AY82" i="47"/>
  <c r="AZ82" i="47"/>
  <c r="AY83" i="47"/>
  <c r="AZ83" i="47"/>
  <c r="AY84" i="47"/>
  <c r="AZ84" i="47"/>
  <c r="AY85" i="47"/>
  <c r="AZ85" i="47"/>
  <c r="AY86" i="47"/>
  <c r="AZ86" i="47"/>
  <c r="AY88" i="47"/>
  <c r="AZ88" i="47"/>
  <c r="AY89" i="47"/>
  <c r="AZ89" i="47"/>
  <c r="AY90" i="47"/>
  <c r="AZ90" i="47"/>
  <c r="AY91" i="47"/>
  <c r="AZ91" i="47"/>
  <c r="AY92" i="47"/>
  <c r="AZ92" i="47"/>
  <c r="AY93" i="47"/>
  <c r="AZ93" i="47"/>
  <c r="AY94" i="47"/>
  <c r="AZ94" i="47"/>
  <c r="AY95" i="47"/>
  <c r="AZ95" i="47"/>
  <c r="AY96" i="47"/>
  <c r="AZ96" i="47"/>
  <c r="AY97" i="47"/>
  <c r="AZ97" i="47"/>
  <c r="AY98" i="47"/>
  <c r="AZ98" i="47"/>
  <c r="AY99" i="47"/>
  <c r="AZ99" i="47"/>
  <c r="AY100" i="47"/>
  <c r="AZ100" i="47"/>
  <c r="AY101" i="47"/>
  <c r="AZ101" i="47"/>
  <c r="AY102" i="47"/>
  <c r="AZ102" i="47"/>
  <c r="AY103" i="47"/>
  <c r="AZ103" i="47"/>
  <c r="AY104" i="47"/>
  <c r="AZ104" i="47"/>
  <c r="AY105" i="47"/>
  <c r="AZ105" i="47"/>
  <c r="AY106" i="47"/>
  <c r="AZ106" i="47"/>
  <c r="AY107" i="47"/>
  <c r="AZ107" i="47"/>
  <c r="AY108" i="47"/>
  <c r="AZ108" i="47"/>
  <c r="AY109" i="47"/>
  <c r="AZ109" i="47"/>
  <c r="AY110" i="47"/>
  <c r="AZ110" i="47"/>
  <c r="AY111" i="47"/>
  <c r="AZ111" i="47"/>
  <c r="AY112" i="47"/>
  <c r="AZ112" i="47"/>
  <c r="AY113" i="47"/>
  <c r="AZ113" i="47"/>
  <c r="AY114" i="47"/>
  <c r="AZ114" i="47"/>
  <c r="AY115" i="47"/>
  <c r="AZ115" i="47"/>
  <c r="AY116" i="47"/>
  <c r="AZ116" i="47"/>
  <c r="AY117" i="47"/>
  <c r="AZ117" i="47"/>
  <c r="AY118" i="47"/>
  <c r="AZ118" i="47"/>
  <c r="AY119" i="47"/>
  <c r="AZ119" i="47"/>
  <c r="AY120" i="47"/>
  <c r="AZ120" i="47"/>
  <c r="AY121" i="47"/>
  <c r="AZ121" i="47"/>
  <c r="AY122" i="47"/>
  <c r="AZ122" i="47"/>
  <c r="AY123" i="47"/>
  <c r="AZ123" i="47"/>
  <c r="AY124" i="47"/>
  <c r="AZ124" i="47"/>
  <c r="AY125" i="47"/>
  <c r="AZ125" i="47"/>
  <c r="AY126" i="47"/>
  <c r="AZ126" i="47"/>
  <c r="AY127" i="47"/>
  <c r="AZ127" i="47"/>
  <c r="AY128" i="47"/>
  <c r="AZ128" i="47"/>
  <c r="AY129" i="47"/>
  <c r="AZ129" i="47"/>
  <c r="AY130" i="47"/>
  <c r="AZ130" i="47"/>
  <c r="AY131" i="47"/>
  <c r="AZ131" i="47"/>
  <c r="AY132" i="47"/>
  <c r="AZ132" i="47"/>
  <c r="AY133" i="47"/>
  <c r="AZ133" i="47"/>
  <c r="AY134" i="47"/>
  <c r="AZ134" i="47"/>
  <c r="AY135" i="47"/>
  <c r="AZ135" i="47"/>
  <c r="AY136" i="47"/>
  <c r="AZ136" i="47"/>
  <c r="AY137" i="47"/>
  <c r="AZ137" i="47"/>
  <c r="AY138" i="47"/>
  <c r="AZ138" i="47"/>
  <c r="BA4" i="47"/>
  <c r="BB4" i="47"/>
  <c r="BA5" i="47"/>
  <c r="BB5" i="47"/>
  <c r="BA6" i="47"/>
  <c r="BB6" i="47"/>
  <c r="BA7" i="47"/>
  <c r="BB7" i="47"/>
  <c r="BA8" i="47"/>
  <c r="BB8" i="47"/>
  <c r="BA9" i="47"/>
  <c r="BB9" i="47"/>
  <c r="BA10" i="47"/>
  <c r="BB10" i="47"/>
  <c r="BA11" i="47"/>
  <c r="BB11" i="47"/>
  <c r="BA12" i="47"/>
  <c r="BB12" i="47"/>
  <c r="BA13" i="47"/>
  <c r="BB13" i="47"/>
  <c r="BA14" i="47"/>
  <c r="BB14" i="47"/>
  <c r="BA15" i="47"/>
  <c r="BB15" i="47"/>
  <c r="BA16" i="47"/>
  <c r="BB16" i="47"/>
  <c r="BA17" i="47"/>
  <c r="BA18" i="47"/>
  <c r="BB18" i="47"/>
  <c r="BA19" i="47"/>
  <c r="BB19" i="47"/>
  <c r="BA20" i="47"/>
  <c r="BB20" i="47"/>
  <c r="BA21" i="47"/>
  <c r="BB21" i="47"/>
  <c r="BA22" i="47"/>
  <c r="BB22" i="47"/>
  <c r="BA23" i="47"/>
  <c r="BB23" i="47"/>
  <c r="BA24" i="47"/>
  <c r="BB24" i="47"/>
  <c r="BA25" i="47"/>
  <c r="BB25" i="47"/>
  <c r="BA26" i="47"/>
  <c r="BB26" i="47"/>
  <c r="BA27" i="47"/>
  <c r="BB27" i="47"/>
  <c r="BA28" i="47"/>
  <c r="BB28" i="47"/>
  <c r="BA29" i="47"/>
  <c r="BB29" i="47"/>
  <c r="BA30" i="47"/>
  <c r="BB30" i="47"/>
  <c r="BA31" i="47"/>
  <c r="BA32" i="47"/>
  <c r="BA33" i="47"/>
  <c r="BA34" i="47"/>
  <c r="BA35" i="47"/>
  <c r="BA36" i="47"/>
  <c r="BA37" i="47"/>
  <c r="BA38" i="47"/>
  <c r="BA39" i="47"/>
  <c r="BA40" i="47"/>
  <c r="BA41" i="47"/>
  <c r="BB41" i="47"/>
  <c r="BA42" i="47"/>
  <c r="BB42" i="47"/>
  <c r="BA43" i="47"/>
  <c r="BB43" i="47"/>
  <c r="BA44" i="47"/>
  <c r="BB44" i="47"/>
  <c r="BA45" i="47"/>
  <c r="BB45" i="47"/>
  <c r="BA46" i="47"/>
  <c r="BB46" i="47"/>
  <c r="BA47" i="47"/>
  <c r="BB47" i="47"/>
  <c r="BA48" i="47"/>
  <c r="BB48" i="47"/>
  <c r="BA49" i="47"/>
  <c r="BB49" i="47"/>
  <c r="BA50" i="47"/>
  <c r="BB50" i="47"/>
  <c r="BA51" i="47"/>
  <c r="BB51" i="47"/>
  <c r="BA52" i="47"/>
  <c r="BB52" i="47"/>
  <c r="BA53" i="47"/>
  <c r="BB53" i="47"/>
  <c r="BA54" i="47"/>
  <c r="BB54" i="47"/>
  <c r="BA55" i="47"/>
  <c r="BB55" i="47"/>
  <c r="BA56" i="47"/>
  <c r="BB56" i="47"/>
  <c r="BA57" i="47"/>
  <c r="BB57" i="47"/>
  <c r="BA58" i="47"/>
  <c r="BB58" i="47"/>
  <c r="BA59" i="47"/>
  <c r="BB59" i="47"/>
  <c r="BA60" i="47"/>
  <c r="BB60" i="47"/>
  <c r="BA61" i="47"/>
  <c r="BB61" i="47"/>
  <c r="BA62" i="47"/>
  <c r="BB62" i="47"/>
  <c r="BA63" i="47"/>
  <c r="BB63" i="47"/>
  <c r="BA64" i="47"/>
  <c r="BB64" i="47"/>
  <c r="BA65" i="47"/>
  <c r="BB65" i="47"/>
  <c r="BA66" i="47"/>
  <c r="BB66" i="47"/>
  <c r="BA67" i="47"/>
  <c r="BB67" i="47"/>
  <c r="BA68" i="47"/>
  <c r="BB68" i="47"/>
  <c r="BA69" i="47"/>
  <c r="BB69" i="47"/>
  <c r="BA70" i="47"/>
  <c r="BB70" i="47"/>
  <c r="BA71" i="47"/>
  <c r="BB71" i="47"/>
  <c r="BA72" i="47"/>
  <c r="BB72" i="47"/>
  <c r="BA73" i="47"/>
  <c r="BB73" i="47"/>
  <c r="BA74" i="47"/>
  <c r="BB74" i="47"/>
  <c r="BA75" i="47"/>
  <c r="BB75" i="47"/>
  <c r="BA76" i="47"/>
  <c r="BB76" i="47"/>
  <c r="BA77" i="47"/>
  <c r="BB77" i="47"/>
  <c r="BA78" i="47"/>
  <c r="BB78" i="47"/>
  <c r="BA79" i="47"/>
  <c r="BB79" i="47"/>
  <c r="BA80" i="47"/>
  <c r="BB80" i="47"/>
  <c r="BA81" i="47"/>
  <c r="BB81" i="47"/>
  <c r="BA82" i="47"/>
  <c r="BB82" i="47"/>
  <c r="BA83" i="47"/>
  <c r="BB83" i="47"/>
  <c r="BA84" i="47"/>
  <c r="BB84" i="47"/>
  <c r="BA85" i="47"/>
  <c r="BB85" i="47"/>
  <c r="BA86" i="47"/>
  <c r="BB86" i="47"/>
  <c r="BA88" i="47"/>
  <c r="BB88" i="47"/>
  <c r="BA89" i="47"/>
  <c r="BB89" i="47"/>
  <c r="BA90" i="47"/>
  <c r="BB90" i="47"/>
  <c r="BA91" i="47"/>
  <c r="BB91" i="47"/>
  <c r="BA92" i="47"/>
  <c r="BB92" i="47"/>
  <c r="BA93" i="47"/>
  <c r="BB93" i="47"/>
  <c r="BA94" i="47"/>
  <c r="BB94" i="47"/>
  <c r="BA95" i="47"/>
  <c r="BB95" i="47"/>
  <c r="BA96" i="47"/>
  <c r="BB96" i="47"/>
  <c r="BA97" i="47"/>
  <c r="BB97" i="47"/>
  <c r="BA98" i="47"/>
  <c r="BB98" i="47"/>
  <c r="BA99" i="47"/>
  <c r="BB99" i="47"/>
  <c r="BA100" i="47"/>
  <c r="BB100" i="47"/>
  <c r="BA101" i="47"/>
  <c r="BB101" i="47"/>
  <c r="BA102" i="47"/>
  <c r="BB102" i="47"/>
  <c r="BA103" i="47"/>
  <c r="BB103" i="47"/>
  <c r="BA104" i="47"/>
  <c r="BB104" i="47"/>
  <c r="BA105" i="47"/>
  <c r="BB105" i="47"/>
  <c r="BA106" i="47"/>
  <c r="BB106" i="47"/>
  <c r="BA107" i="47"/>
  <c r="BB107" i="47"/>
  <c r="BA108" i="47"/>
  <c r="BB108" i="47"/>
  <c r="BA109" i="47"/>
  <c r="BB109" i="47"/>
  <c r="BA110" i="47"/>
  <c r="BB110" i="47"/>
  <c r="BA111" i="47"/>
  <c r="BB111" i="47"/>
  <c r="BA112" i="47"/>
  <c r="BB112" i="47"/>
  <c r="BA113" i="47"/>
  <c r="BB113" i="47"/>
  <c r="BA114" i="47"/>
  <c r="BB114" i="47"/>
  <c r="BA115" i="47"/>
  <c r="BB115" i="47"/>
  <c r="BA116" i="47"/>
  <c r="BB116" i="47"/>
  <c r="BA117" i="47"/>
  <c r="BB117" i="47"/>
  <c r="BA118" i="47"/>
  <c r="BB118" i="47"/>
  <c r="BA119" i="47"/>
  <c r="BB119" i="47"/>
  <c r="BA120" i="47"/>
  <c r="BB120" i="47"/>
  <c r="BA121" i="47"/>
  <c r="BB121" i="47"/>
  <c r="BA122" i="47"/>
  <c r="BB122" i="47"/>
  <c r="BA123" i="47"/>
  <c r="BB123" i="47"/>
  <c r="BA124" i="47"/>
  <c r="BB124" i="47"/>
  <c r="BA125" i="47"/>
  <c r="BB125" i="47"/>
  <c r="BA126" i="47"/>
  <c r="BB126" i="47"/>
  <c r="BA127" i="47"/>
  <c r="BB127" i="47"/>
  <c r="BA128" i="47"/>
  <c r="BB128" i="47"/>
  <c r="BA129" i="47"/>
  <c r="BB129" i="47"/>
  <c r="BA130" i="47"/>
  <c r="BB130" i="47"/>
  <c r="BA131" i="47"/>
  <c r="BB131" i="47"/>
  <c r="BA132" i="47"/>
  <c r="BB132" i="47"/>
  <c r="BA133" i="47"/>
  <c r="BB133" i="47"/>
  <c r="BA134" i="47"/>
  <c r="BB134" i="47"/>
  <c r="BA135" i="47"/>
  <c r="BB135" i="47"/>
  <c r="BA136" i="47"/>
  <c r="BB136" i="47"/>
  <c r="BA137" i="47"/>
  <c r="BB137" i="47"/>
  <c r="BA138" i="47"/>
  <c r="BB138" i="47"/>
  <c r="BC4" i="47"/>
  <c r="BD4" i="47"/>
  <c r="BC5" i="47"/>
  <c r="BD5" i="47"/>
  <c r="BC6" i="47"/>
  <c r="BD6" i="47"/>
  <c r="BC7" i="47"/>
  <c r="BD7" i="47"/>
  <c r="BC8" i="47"/>
  <c r="BD8" i="47"/>
  <c r="BC9" i="47"/>
  <c r="BD9" i="47"/>
  <c r="BC10" i="47"/>
  <c r="BD10" i="47"/>
  <c r="BC11" i="47"/>
  <c r="BD11" i="47"/>
  <c r="BC12" i="47"/>
  <c r="BD12" i="47"/>
  <c r="BC13" i="47"/>
  <c r="BD13" i="47"/>
  <c r="BC14" i="47"/>
  <c r="BD14" i="47"/>
  <c r="BC15" i="47"/>
  <c r="BD15" i="47"/>
  <c r="BC16" i="47"/>
  <c r="BD16" i="47"/>
  <c r="BC17" i="47"/>
  <c r="BD17" i="47"/>
  <c r="BC18" i="47"/>
  <c r="BD18" i="47"/>
  <c r="BC19" i="47"/>
  <c r="BD19" i="47"/>
  <c r="BC20" i="47"/>
  <c r="BD20" i="47"/>
  <c r="BC21" i="47"/>
  <c r="BD21" i="47"/>
  <c r="BC22" i="47"/>
  <c r="BD22" i="47"/>
  <c r="BC23" i="47"/>
  <c r="BD23" i="47"/>
  <c r="BC24" i="47"/>
  <c r="BD24" i="47"/>
  <c r="BC25" i="47"/>
  <c r="BD25" i="47"/>
  <c r="BC26" i="47"/>
  <c r="BD26" i="47"/>
  <c r="BC27" i="47"/>
  <c r="BD27" i="47"/>
  <c r="BC28" i="47"/>
  <c r="BD28" i="47"/>
  <c r="BC29" i="47"/>
  <c r="BD29" i="47"/>
  <c r="BC30" i="47"/>
  <c r="BD30" i="47"/>
  <c r="BC31" i="47"/>
  <c r="BD31" i="47"/>
  <c r="BC32" i="47"/>
  <c r="BD32" i="47"/>
  <c r="BC33" i="47"/>
  <c r="BD33" i="47"/>
  <c r="BC34" i="47"/>
  <c r="BD34" i="47"/>
  <c r="BC35" i="47"/>
  <c r="BD35" i="47"/>
  <c r="BC36" i="47"/>
  <c r="BD36" i="47"/>
  <c r="BC37" i="47"/>
  <c r="BD37" i="47"/>
  <c r="BC38" i="47"/>
  <c r="BD38" i="47"/>
  <c r="BC39" i="47"/>
  <c r="BD39" i="47"/>
  <c r="BC40" i="47"/>
  <c r="BD40" i="47"/>
  <c r="BC41" i="47"/>
  <c r="BC42" i="47"/>
  <c r="BC43" i="47"/>
  <c r="BC44" i="47"/>
  <c r="BC45" i="47"/>
  <c r="Z45" i="47"/>
  <c r="BD45" i="47"/>
  <c r="BC46" i="47"/>
  <c r="BC47" i="47"/>
  <c r="BC48" i="47"/>
  <c r="BC49" i="47"/>
  <c r="BC50" i="47"/>
  <c r="BD50" i="47"/>
  <c r="BC51" i="47"/>
  <c r="BD51" i="47"/>
  <c r="BC52" i="47"/>
  <c r="BD52" i="47"/>
  <c r="BC53" i="47"/>
  <c r="BD53" i="47"/>
  <c r="BC54" i="47"/>
  <c r="BD54" i="47"/>
  <c r="BC55" i="47"/>
  <c r="BD55" i="47"/>
  <c r="BC56" i="47"/>
  <c r="BD56" i="47"/>
  <c r="BC57" i="47"/>
  <c r="BD57" i="47"/>
  <c r="BC58" i="47"/>
  <c r="BD58" i="47"/>
  <c r="BC59" i="47"/>
  <c r="BD59" i="47"/>
  <c r="BC60" i="47"/>
  <c r="BD60" i="47"/>
  <c r="BC61" i="47"/>
  <c r="BD61" i="47"/>
  <c r="BC62" i="47"/>
  <c r="BD62" i="47"/>
  <c r="BC63" i="47"/>
  <c r="BD63" i="47"/>
  <c r="BC64" i="47"/>
  <c r="BD64" i="47"/>
  <c r="BC65" i="47"/>
  <c r="BD65" i="47"/>
  <c r="BC66" i="47"/>
  <c r="BD66" i="47"/>
  <c r="BC67" i="47"/>
  <c r="BD67" i="47"/>
  <c r="BC68" i="47"/>
  <c r="BD68" i="47"/>
  <c r="BC69" i="47"/>
  <c r="BD69" i="47"/>
  <c r="BC70" i="47"/>
  <c r="BD70" i="47"/>
  <c r="BC71" i="47"/>
  <c r="BD71" i="47"/>
  <c r="BC72" i="47"/>
  <c r="BD72" i="47"/>
  <c r="BC73" i="47"/>
  <c r="BD73" i="47"/>
  <c r="BC74" i="47"/>
  <c r="BD74" i="47"/>
  <c r="BC75" i="47"/>
  <c r="BD75" i="47"/>
  <c r="BC76" i="47"/>
  <c r="BD76" i="47"/>
  <c r="BC77" i="47"/>
  <c r="BD77" i="47"/>
  <c r="BC78" i="47"/>
  <c r="BD78" i="47"/>
  <c r="BC79" i="47"/>
  <c r="BD79" i="47"/>
  <c r="BC80" i="47"/>
  <c r="BD80" i="47"/>
  <c r="BC81" i="47"/>
  <c r="BD81" i="47"/>
  <c r="BC82" i="47"/>
  <c r="BD82" i="47"/>
  <c r="BC83" i="47"/>
  <c r="BD83" i="47"/>
  <c r="BC84" i="47"/>
  <c r="BD84" i="47"/>
  <c r="BC85" i="47"/>
  <c r="BD85" i="47"/>
  <c r="BC86" i="47"/>
  <c r="BD86" i="47"/>
  <c r="BC88" i="47"/>
  <c r="BD88" i="47"/>
  <c r="BC89" i="47"/>
  <c r="BD89" i="47"/>
  <c r="BC90" i="47"/>
  <c r="BD90" i="47"/>
  <c r="BC91" i="47"/>
  <c r="BD91" i="47"/>
  <c r="BC92" i="47"/>
  <c r="BD92" i="47"/>
  <c r="BC93" i="47"/>
  <c r="BD93" i="47"/>
  <c r="BC94" i="47"/>
  <c r="BD94" i="47"/>
  <c r="BC95" i="47"/>
  <c r="BD95" i="47"/>
  <c r="BC96" i="47"/>
  <c r="BD96" i="47"/>
  <c r="BC97" i="47"/>
  <c r="BD97" i="47"/>
  <c r="BC98" i="47"/>
  <c r="BD98" i="47"/>
  <c r="BC99" i="47"/>
  <c r="BD99" i="47"/>
  <c r="BC100" i="47"/>
  <c r="BD100" i="47"/>
  <c r="BC101" i="47"/>
  <c r="BD101" i="47"/>
  <c r="BC102" i="47"/>
  <c r="BD102" i="47"/>
  <c r="BC103" i="47"/>
  <c r="BD103" i="47"/>
  <c r="BC104" i="47"/>
  <c r="BD104" i="47"/>
  <c r="BC105" i="47"/>
  <c r="BD105" i="47"/>
  <c r="BC106" i="47"/>
  <c r="BD106" i="47"/>
  <c r="BC107" i="47"/>
  <c r="BD107" i="47"/>
  <c r="BC108" i="47"/>
  <c r="BD108" i="47"/>
  <c r="BC109" i="47"/>
  <c r="BD109" i="47"/>
  <c r="BC110" i="47"/>
  <c r="BD110" i="47"/>
  <c r="BC111" i="47"/>
  <c r="BD111" i="47"/>
  <c r="BC112" i="47"/>
  <c r="BD112" i="47"/>
  <c r="BC113" i="47"/>
  <c r="BD113" i="47"/>
  <c r="BC114" i="47"/>
  <c r="BD114" i="47"/>
  <c r="BC115" i="47"/>
  <c r="BD115" i="47"/>
  <c r="BC116" i="47"/>
  <c r="BD116" i="47"/>
  <c r="BC117" i="47"/>
  <c r="BD117" i="47"/>
  <c r="BC118" i="47"/>
  <c r="BD118" i="47"/>
  <c r="BC119" i="47"/>
  <c r="BD119" i="47"/>
  <c r="BC120" i="47"/>
  <c r="BD120" i="47"/>
  <c r="BC121" i="47"/>
  <c r="BD121" i="47"/>
  <c r="BC122" i="47"/>
  <c r="BD122" i="47"/>
  <c r="BC123" i="47"/>
  <c r="BD123" i="47"/>
  <c r="BC124" i="47"/>
  <c r="BD124" i="47"/>
  <c r="BC125" i="47"/>
  <c r="BD125" i="47"/>
  <c r="BC126" i="47"/>
  <c r="BD126" i="47"/>
  <c r="BC127" i="47"/>
  <c r="BD127" i="47"/>
  <c r="BC128" i="47"/>
  <c r="BD128" i="47"/>
  <c r="BC129" i="47"/>
  <c r="BD129" i="47"/>
  <c r="BC130" i="47"/>
  <c r="BD130" i="47"/>
  <c r="BC131" i="47"/>
  <c r="BD131" i="47"/>
  <c r="BC132" i="47"/>
  <c r="BD132" i="47"/>
  <c r="BC133" i="47"/>
  <c r="BD133" i="47"/>
  <c r="BC134" i="47"/>
  <c r="BD134" i="47"/>
  <c r="BC135" i="47"/>
  <c r="BD135" i="47"/>
  <c r="BC136" i="47"/>
  <c r="BD136" i="47"/>
  <c r="BC137" i="47"/>
  <c r="BD137" i="47"/>
  <c r="BC138" i="47"/>
  <c r="BD138" i="47"/>
  <c r="BE4" i="47"/>
  <c r="BF4" i="47"/>
  <c r="BE5" i="47"/>
  <c r="BF5" i="47"/>
  <c r="BE6" i="47"/>
  <c r="BF6" i="47"/>
  <c r="BE7" i="47"/>
  <c r="BF7" i="47"/>
  <c r="BE8" i="47"/>
  <c r="BF8" i="47"/>
  <c r="BE9" i="47"/>
  <c r="BF9" i="47"/>
  <c r="BE10" i="47"/>
  <c r="BF10" i="47"/>
  <c r="BE11" i="47"/>
  <c r="BF11" i="47"/>
  <c r="BE12" i="47"/>
  <c r="BF12" i="47"/>
  <c r="BE13" i="47"/>
  <c r="BF13" i="47"/>
  <c r="BE14" i="47"/>
  <c r="BF14" i="47"/>
  <c r="BE15" i="47"/>
  <c r="BF15" i="47"/>
  <c r="BE16" i="47"/>
  <c r="BF16" i="47"/>
  <c r="BE17" i="47"/>
  <c r="BF17" i="47"/>
  <c r="BE18" i="47"/>
  <c r="BF18" i="47"/>
  <c r="BE19" i="47"/>
  <c r="BF19" i="47"/>
  <c r="BE20" i="47"/>
  <c r="BF20" i="47"/>
  <c r="BE21" i="47"/>
  <c r="BF21" i="47"/>
  <c r="BE22" i="47"/>
  <c r="BF22" i="47"/>
  <c r="BE23" i="47"/>
  <c r="BF23" i="47"/>
  <c r="BE24" i="47"/>
  <c r="BF24" i="47"/>
  <c r="BE25" i="47"/>
  <c r="BF25" i="47"/>
  <c r="BE26" i="47"/>
  <c r="BF26" i="47"/>
  <c r="BE27" i="47"/>
  <c r="BF27" i="47"/>
  <c r="BE28" i="47"/>
  <c r="BF28" i="47"/>
  <c r="BE29" i="47"/>
  <c r="BF29" i="47"/>
  <c r="BE30" i="47"/>
  <c r="BF30" i="47"/>
  <c r="BE31" i="47"/>
  <c r="BF31" i="47"/>
  <c r="BE32" i="47"/>
  <c r="BF32" i="47"/>
  <c r="BE33" i="47"/>
  <c r="BF33" i="47"/>
  <c r="BE34" i="47"/>
  <c r="BF34" i="47"/>
  <c r="BE35" i="47"/>
  <c r="BF35" i="47"/>
  <c r="BE36" i="47"/>
  <c r="BF36" i="47"/>
  <c r="BE37" i="47"/>
  <c r="BF37" i="47"/>
  <c r="BE38" i="47"/>
  <c r="BF38" i="47"/>
  <c r="BE39" i="47"/>
  <c r="BF39" i="47"/>
  <c r="BE40" i="47"/>
  <c r="BF40" i="47"/>
  <c r="BE41" i="47"/>
  <c r="BF41" i="47"/>
  <c r="BE42" i="47"/>
  <c r="BF42" i="47"/>
  <c r="BE43" i="47"/>
  <c r="BF43" i="47"/>
  <c r="BE44" i="47"/>
  <c r="BF44" i="47"/>
  <c r="BE45" i="47"/>
  <c r="BF45" i="47"/>
  <c r="BE46" i="47"/>
  <c r="BF46" i="47"/>
  <c r="BE47" i="47"/>
  <c r="BF47" i="47"/>
  <c r="BE48" i="47"/>
  <c r="BF48" i="47"/>
  <c r="BE49" i="47"/>
  <c r="BF49" i="47"/>
  <c r="BE50" i="47"/>
  <c r="BE51" i="47"/>
  <c r="BE52" i="47"/>
  <c r="BF52" i="47"/>
  <c r="BE53" i="47"/>
  <c r="BF53" i="47"/>
  <c r="BE54" i="47"/>
  <c r="BF54" i="47"/>
  <c r="BE55" i="47"/>
  <c r="BF55" i="47"/>
  <c r="BE56" i="47"/>
  <c r="BF56" i="47"/>
  <c r="BE57" i="47"/>
  <c r="BF57" i="47"/>
  <c r="BE58" i="47"/>
  <c r="BF58" i="47"/>
  <c r="BE59" i="47"/>
  <c r="BF59" i="47"/>
  <c r="BE60" i="47"/>
  <c r="BF60" i="47"/>
  <c r="BE61" i="47"/>
  <c r="BF61" i="47"/>
  <c r="BE62" i="47"/>
  <c r="BF62" i="47"/>
  <c r="BE63" i="47"/>
  <c r="BF63" i="47"/>
  <c r="BE64" i="47"/>
  <c r="BF64" i="47"/>
  <c r="BE65" i="47"/>
  <c r="BF65" i="47"/>
  <c r="BE66" i="47"/>
  <c r="BF66" i="47"/>
  <c r="BE67" i="47"/>
  <c r="BF67" i="47"/>
  <c r="BE68" i="47"/>
  <c r="BF68" i="47"/>
  <c r="BE69" i="47"/>
  <c r="BF69" i="47"/>
  <c r="BE70" i="47"/>
  <c r="BF70" i="47"/>
  <c r="BE71" i="47"/>
  <c r="BF71" i="47"/>
  <c r="BE72" i="47"/>
  <c r="BF72" i="47"/>
  <c r="BE73" i="47"/>
  <c r="BF73" i="47"/>
  <c r="BE74" i="47"/>
  <c r="BF74" i="47"/>
  <c r="BE75" i="47"/>
  <c r="BF75" i="47"/>
  <c r="BE76" i="47"/>
  <c r="BF76" i="47"/>
  <c r="BE77" i="47"/>
  <c r="BF77" i="47"/>
  <c r="BE78" i="47"/>
  <c r="BF78" i="47"/>
  <c r="BE79" i="47"/>
  <c r="BF79" i="47"/>
  <c r="BE80" i="47"/>
  <c r="BF80" i="47"/>
  <c r="BE81" i="47"/>
  <c r="BF81" i="47"/>
  <c r="BE82" i="47"/>
  <c r="BF82" i="47"/>
  <c r="BE83" i="47"/>
  <c r="BF83" i="47"/>
  <c r="BE84" i="47"/>
  <c r="BF84" i="47"/>
  <c r="BE85" i="47"/>
  <c r="BF85" i="47"/>
  <c r="BE86" i="47"/>
  <c r="BF86" i="47"/>
  <c r="BE88" i="47"/>
  <c r="BF88" i="47"/>
  <c r="BE89" i="47"/>
  <c r="BF89" i="47"/>
  <c r="BE90" i="47"/>
  <c r="BF90" i="47"/>
  <c r="BE91" i="47"/>
  <c r="BF91" i="47"/>
  <c r="BE92" i="47"/>
  <c r="BF92" i="47"/>
  <c r="BE93" i="47"/>
  <c r="BF93" i="47"/>
  <c r="BE94" i="47"/>
  <c r="BF94" i="47"/>
  <c r="BE95" i="47"/>
  <c r="BF95" i="47"/>
  <c r="BE96" i="47"/>
  <c r="BF96" i="47"/>
  <c r="BE97" i="47"/>
  <c r="BF97" i="47"/>
  <c r="BE98" i="47"/>
  <c r="BF98" i="47"/>
  <c r="BE99" i="47"/>
  <c r="BF99" i="47"/>
  <c r="BE100" i="47"/>
  <c r="BF100" i="47"/>
  <c r="BE101" i="47"/>
  <c r="BF101" i="47"/>
  <c r="BE102" i="47"/>
  <c r="BF102" i="47"/>
  <c r="BE103" i="47"/>
  <c r="BF103" i="47"/>
  <c r="BE104" i="47"/>
  <c r="BF104" i="47"/>
  <c r="BE105" i="47"/>
  <c r="BF105" i="47"/>
  <c r="BE106" i="47"/>
  <c r="BF106" i="47"/>
  <c r="BE107" i="47"/>
  <c r="BF107" i="47"/>
  <c r="BE108" i="47"/>
  <c r="BF108" i="47"/>
  <c r="BE109" i="47"/>
  <c r="BF109" i="47"/>
  <c r="BE110" i="47"/>
  <c r="BF110" i="47"/>
  <c r="BE111" i="47"/>
  <c r="BF111" i="47"/>
  <c r="BE112" i="47"/>
  <c r="BF112" i="47"/>
  <c r="BE113" i="47"/>
  <c r="BF113" i="47"/>
  <c r="BE114" i="47"/>
  <c r="BF114" i="47"/>
  <c r="BE115" i="47"/>
  <c r="BF115" i="47"/>
  <c r="BE116" i="47"/>
  <c r="BF116" i="47"/>
  <c r="BE117" i="47"/>
  <c r="BF117" i="47"/>
  <c r="BE118" i="47"/>
  <c r="BF118" i="47"/>
  <c r="BE119" i="47"/>
  <c r="BF119" i="47"/>
  <c r="BE120" i="47"/>
  <c r="BF120" i="47"/>
  <c r="BE121" i="47"/>
  <c r="BF121" i="47"/>
  <c r="BE122" i="47"/>
  <c r="BF122" i="47"/>
  <c r="BE123" i="47"/>
  <c r="BF123" i="47"/>
  <c r="BE124" i="47"/>
  <c r="BF124" i="47"/>
  <c r="BE125" i="47"/>
  <c r="BF125" i="47"/>
  <c r="BE126" i="47"/>
  <c r="BF126" i="47"/>
  <c r="BE127" i="47"/>
  <c r="BF127" i="47"/>
  <c r="BE128" i="47"/>
  <c r="BF128" i="47"/>
  <c r="BE129" i="47"/>
  <c r="BF129" i="47"/>
  <c r="BE130" i="47"/>
  <c r="BF130" i="47"/>
  <c r="BE131" i="47"/>
  <c r="BF131" i="47"/>
  <c r="BE132" i="47"/>
  <c r="BF132" i="47"/>
  <c r="BE133" i="47"/>
  <c r="BF133" i="47"/>
  <c r="BE134" i="47"/>
  <c r="BF134" i="47"/>
  <c r="BE135" i="47"/>
  <c r="BF135" i="47"/>
  <c r="BE136" i="47"/>
  <c r="BF136" i="47"/>
  <c r="BE137" i="47"/>
  <c r="BF137" i="47"/>
  <c r="BE138" i="47"/>
  <c r="BF138" i="47"/>
  <c r="BG4" i="47"/>
  <c r="BH4" i="47"/>
  <c r="BG5" i="47"/>
  <c r="BH5" i="47"/>
  <c r="BG6" i="47"/>
  <c r="BH6" i="47"/>
  <c r="BG7" i="47"/>
  <c r="BH7" i="47"/>
  <c r="BG8" i="47"/>
  <c r="BH8" i="47"/>
  <c r="BG9" i="47"/>
  <c r="BH9" i="47"/>
  <c r="BG10" i="47"/>
  <c r="BH10" i="47"/>
  <c r="BG11" i="47"/>
  <c r="BH11" i="47"/>
  <c r="BG12" i="47"/>
  <c r="BH12" i="47"/>
  <c r="BG13" i="47"/>
  <c r="BH13" i="47"/>
  <c r="BG14" i="47"/>
  <c r="BH14" i="47"/>
  <c r="BG15" i="47"/>
  <c r="BH15" i="47"/>
  <c r="BG16" i="47"/>
  <c r="BH16" i="47"/>
  <c r="BG17" i="47"/>
  <c r="BH17" i="47"/>
  <c r="BG18" i="47"/>
  <c r="BH18" i="47"/>
  <c r="BG19" i="47"/>
  <c r="BH19" i="47"/>
  <c r="BG20" i="47"/>
  <c r="BH20" i="47"/>
  <c r="BG21" i="47"/>
  <c r="BH21" i="47"/>
  <c r="BG22" i="47"/>
  <c r="BH22" i="47"/>
  <c r="BG23" i="47"/>
  <c r="BH23" i="47"/>
  <c r="BG24" i="47"/>
  <c r="BH24" i="47"/>
  <c r="BG25" i="47"/>
  <c r="BH25" i="47"/>
  <c r="BG26" i="47"/>
  <c r="BH26" i="47"/>
  <c r="BG27" i="47"/>
  <c r="BH27" i="47"/>
  <c r="BG28" i="47"/>
  <c r="BH28" i="47"/>
  <c r="BG29" i="47"/>
  <c r="BH29" i="47"/>
  <c r="BG30" i="47"/>
  <c r="BH30" i="47"/>
  <c r="BG31" i="47"/>
  <c r="BH31" i="47"/>
  <c r="BG32" i="47"/>
  <c r="BH32" i="47"/>
  <c r="BG33" i="47"/>
  <c r="BH33" i="47"/>
  <c r="BG34" i="47"/>
  <c r="BH34" i="47"/>
  <c r="BG35" i="47"/>
  <c r="BH35" i="47"/>
  <c r="BG36" i="47"/>
  <c r="BH36" i="47"/>
  <c r="BG37" i="47"/>
  <c r="BH37" i="47"/>
  <c r="BG38" i="47"/>
  <c r="BH38" i="47"/>
  <c r="BG39" i="47"/>
  <c r="BH39" i="47"/>
  <c r="BG40" i="47"/>
  <c r="BH40" i="47"/>
  <c r="BG41" i="47"/>
  <c r="BH41" i="47"/>
  <c r="BG42" i="47"/>
  <c r="BH42" i="47"/>
  <c r="BG43" i="47"/>
  <c r="BH43" i="47"/>
  <c r="BG44" i="47"/>
  <c r="BH44" i="47"/>
  <c r="BG45" i="47"/>
  <c r="BH45" i="47"/>
  <c r="BG46" i="47"/>
  <c r="BH46" i="47"/>
  <c r="BG47" i="47"/>
  <c r="BH47" i="47"/>
  <c r="BG48" i="47"/>
  <c r="BH48" i="47"/>
  <c r="BG49" i="47"/>
  <c r="BH49" i="47"/>
  <c r="BG50" i="47"/>
  <c r="BH50" i="47"/>
  <c r="BG51" i="47"/>
  <c r="BG52" i="47"/>
  <c r="Z52" i="47"/>
  <c r="BH52" i="47"/>
  <c r="BG53" i="47"/>
  <c r="BG54" i="47"/>
  <c r="Z54" i="47"/>
  <c r="BG55" i="47"/>
  <c r="BG56" i="47"/>
  <c r="BH56" i="47"/>
  <c r="BG57" i="47"/>
  <c r="BH57" i="47"/>
  <c r="BG58" i="47"/>
  <c r="BH58" i="47"/>
  <c r="BG59" i="47"/>
  <c r="BH59" i="47"/>
  <c r="BG60" i="47"/>
  <c r="BH60" i="47"/>
  <c r="BG61" i="47"/>
  <c r="BH61" i="47"/>
  <c r="BG62" i="47"/>
  <c r="BH62" i="47"/>
  <c r="BG63" i="47"/>
  <c r="BH63" i="47"/>
  <c r="BG64" i="47"/>
  <c r="BH64" i="47"/>
  <c r="BG65" i="47"/>
  <c r="BH65" i="47"/>
  <c r="BG66" i="47"/>
  <c r="BH66" i="47"/>
  <c r="BG67" i="47"/>
  <c r="BH67" i="47"/>
  <c r="BG68" i="47"/>
  <c r="BH68" i="47"/>
  <c r="BG69" i="47"/>
  <c r="BH69" i="47"/>
  <c r="BG70" i="47"/>
  <c r="BH70" i="47"/>
  <c r="BG71" i="47"/>
  <c r="BH71" i="47"/>
  <c r="BG72" i="47"/>
  <c r="BH72" i="47"/>
  <c r="BG73" i="47"/>
  <c r="BH73" i="47"/>
  <c r="BG74" i="47"/>
  <c r="BH74" i="47"/>
  <c r="BG75" i="47"/>
  <c r="BH75" i="47"/>
  <c r="BG76" i="47"/>
  <c r="BH76" i="47"/>
  <c r="BG77" i="47"/>
  <c r="BH77" i="47"/>
  <c r="BG78" i="47"/>
  <c r="BH78" i="47"/>
  <c r="BG79" i="47"/>
  <c r="BH79" i="47"/>
  <c r="BG80" i="47"/>
  <c r="BH80" i="47"/>
  <c r="BG81" i="47"/>
  <c r="BH81" i="47"/>
  <c r="BG82" i="47"/>
  <c r="BH82" i="47"/>
  <c r="BG83" i="47"/>
  <c r="BH83" i="47"/>
  <c r="BG84" i="47"/>
  <c r="BH84" i="47"/>
  <c r="BG85" i="47"/>
  <c r="BH85" i="47"/>
  <c r="BG86" i="47"/>
  <c r="BH86" i="47"/>
  <c r="BG88" i="47"/>
  <c r="BH88" i="47"/>
  <c r="BG89" i="47"/>
  <c r="BH89" i="47"/>
  <c r="BG90" i="47"/>
  <c r="BH90" i="47"/>
  <c r="BG91" i="47"/>
  <c r="BH91" i="47"/>
  <c r="BG92" i="47"/>
  <c r="BH92" i="47"/>
  <c r="BG93" i="47"/>
  <c r="BH93" i="47"/>
  <c r="BG94" i="47"/>
  <c r="BH94" i="47"/>
  <c r="BG95" i="47"/>
  <c r="BH95" i="47"/>
  <c r="BG96" i="47"/>
  <c r="BH96" i="47"/>
  <c r="BG97" i="47"/>
  <c r="BH97" i="47"/>
  <c r="BG98" i="47"/>
  <c r="BH98" i="47"/>
  <c r="BG99" i="47"/>
  <c r="BH99" i="47"/>
  <c r="BG100" i="47"/>
  <c r="BH100" i="47"/>
  <c r="BG101" i="47"/>
  <c r="BH101" i="47"/>
  <c r="BG102" i="47"/>
  <c r="BH102" i="47"/>
  <c r="BG103" i="47"/>
  <c r="BH103" i="47"/>
  <c r="BG104" i="47"/>
  <c r="BH104" i="47"/>
  <c r="BG105" i="47"/>
  <c r="BH105" i="47"/>
  <c r="BG106" i="47"/>
  <c r="BH106" i="47"/>
  <c r="BG107" i="47"/>
  <c r="BH107" i="47"/>
  <c r="BG108" i="47"/>
  <c r="BH108" i="47"/>
  <c r="BG109" i="47"/>
  <c r="BH109" i="47"/>
  <c r="BG110" i="47"/>
  <c r="BH110" i="47"/>
  <c r="BG111" i="47"/>
  <c r="BH111" i="47"/>
  <c r="BG112" i="47"/>
  <c r="BH112" i="47"/>
  <c r="BG113" i="47"/>
  <c r="BH113" i="47"/>
  <c r="BG114" i="47"/>
  <c r="BH114" i="47"/>
  <c r="BG115" i="47"/>
  <c r="BH115" i="47"/>
  <c r="BG116" i="47"/>
  <c r="BH116" i="47"/>
  <c r="BG117" i="47"/>
  <c r="BH117" i="47"/>
  <c r="BG118" i="47"/>
  <c r="BH118" i="47"/>
  <c r="BG119" i="47"/>
  <c r="BH119" i="47"/>
  <c r="BG120" i="47"/>
  <c r="BH120" i="47"/>
  <c r="BG121" i="47"/>
  <c r="BH121" i="47"/>
  <c r="BG122" i="47"/>
  <c r="BH122" i="47"/>
  <c r="BG123" i="47"/>
  <c r="BH123" i="47"/>
  <c r="BG124" i="47"/>
  <c r="BH124" i="47"/>
  <c r="BG125" i="47"/>
  <c r="BH125" i="47"/>
  <c r="BG126" i="47"/>
  <c r="BH126" i="47"/>
  <c r="BG127" i="47"/>
  <c r="BH127" i="47"/>
  <c r="BG128" i="47"/>
  <c r="BH128" i="47"/>
  <c r="BG129" i="47"/>
  <c r="BH129" i="47"/>
  <c r="BG130" i="47"/>
  <c r="BH130" i="47"/>
  <c r="BG131" i="47"/>
  <c r="BH131" i="47"/>
  <c r="BG132" i="47"/>
  <c r="BH132" i="47"/>
  <c r="BG133" i="47"/>
  <c r="BH133" i="47"/>
  <c r="BG134" i="47"/>
  <c r="BH134" i="47"/>
  <c r="BG135" i="47"/>
  <c r="BH135" i="47"/>
  <c r="BG136" i="47"/>
  <c r="BH136" i="47"/>
  <c r="BG137" i="47"/>
  <c r="BH137" i="47"/>
  <c r="BG138" i="47"/>
  <c r="BH138" i="47"/>
  <c r="BI4" i="47"/>
  <c r="BJ4" i="47"/>
  <c r="BI5" i="47"/>
  <c r="BJ5" i="47"/>
  <c r="BI6" i="47"/>
  <c r="BJ6" i="47"/>
  <c r="BI7" i="47"/>
  <c r="BJ7" i="47"/>
  <c r="BI8" i="47"/>
  <c r="BJ8" i="47"/>
  <c r="BI9" i="47"/>
  <c r="BJ9" i="47"/>
  <c r="BI10" i="47"/>
  <c r="BJ10" i="47"/>
  <c r="BI11" i="47"/>
  <c r="BJ11" i="47"/>
  <c r="BI12" i="47"/>
  <c r="BJ12" i="47"/>
  <c r="BI13" i="47"/>
  <c r="BJ13" i="47"/>
  <c r="BI14" i="47"/>
  <c r="BJ14" i="47"/>
  <c r="BI15" i="47"/>
  <c r="BJ15" i="47"/>
  <c r="BI16" i="47"/>
  <c r="BJ16" i="47"/>
  <c r="BI17" i="47"/>
  <c r="BJ17" i="47"/>
  <c r="BI18" i="47"/>
  <c r="BJ18" i="47"/>
  <c r="BI19" i="47"/>
  <c r="BJ19" i="47"/>
  <c r="BI20" i="47"/>
  <c r="BJ20" i="47"/>
  <c r="BI21" i="47"/>
  <c r="BJ21" i="47"/>
  <c r="BI22" i="47"/>
  <c r="BJ22" i="47"/>
  <c r="BI23" i="47"/>
  <c r="BJ23" i="47"/>
  <c r="BI24" i="47"/>
  <c r="BJ24" i="47"/>
  <c r="BI25" i="47"/>
  <c r="BJ25" i="47"/>
  <c r="BI26" i="47"/>
  <c r="BJ26" i="47"/>
  <c r="BI27" i="47"/>
  <c r="BJ27" i="47"/>
  <c r="BI28" i="47"/>
  <c r="BJ28" i="47"/>
  <c r="BI29" i="47"/>
  <c r="BJ29" i="47"/>
  <c r="BI30" i="47"/>
  <c r="BJ30" i="47"/>
  <c r="BI31" i="47"/>
  <c r="BJ31" i="47"/>
  <c r="BI32" i="47"/>
  <c r="BJ32" i="47"/>
  <c r="BI33" i="47"/>
  <c r="BJ33" i="47"/>
  <c r="BI34" i="47"/>
  <c r="BJ34" i="47"/>
  <c r="BI35" i="47"/>
  <c r="BJ35" i="47"/>
  <c r="BI36" i="47"/>
  <c r="BJ36" i="47"/>
  <c r="BI37" i="47"/>
  <c r="BJ37" i="47"/>
  <c r="BI38" i="47"/>
  <c r="BJ38" i="47"/>
  <c r="BI39" i="47"/>
  <c r="BJ39" i="47"/>
  <c r="BI40" i="47"/>
  <c r="BJ40" i="47"/>
  <c r="BI41" i="47"/>
  <c r="BJ41" i="47"/>
  <c r="BI42" i="47"/>
  <c r="BJ42" i="47"/>
  <c r="BI43" i="47"/>
  <c r="BJ43" i="47"/>
  <c r="BI44" i="47"/>
  <c r="BJ44" i="47"/>
  <c r="BI45" i="47"/>
  <c r="BJ45" i="47"/>
  <c r="BI46" i="47"/>
  <c r="BJ46" i="47"/>
  <c r="BI47" i="47"/>
  <c r="BJ47" i="47"/>
  <c r="BI48" i="47"/>
  <c r="BJ48" i="47"/>
  <c r="BI49" i="47"/>
  <c r="BJ49" i="47"/>
  <c r="BI50" i="47"/>
  <c r="BJ50" i="47"/>
  <c r="BI51" i="47"/>
  <c r="BJ51" i="47"/>
  <c r="BI52" i="47"/>
  <c r="BJ52" i="47"/>
  <c r="BI53" i="47"/>
  <c r="BJ53" i="47"/>
  <c r="BI54" i="47"/>
  <c r="BJ54" i="47"/>
  <c r="BI55" i="47"/>
  <c r="BJ55" i="47"/>
  <c r="BI56" i="47"/>
  <c r="Z56" i="47"/>
  <c r="BJ56" i="47"/>
  <c r="BI57" i="47"/>
  <c r="BI58" i="47"/>
  <c r="BJ58" i="47"/>
  <c r="Z58" i="47"/>
  <c r="BI59" i="47"/>
  <c r="Z59" i="47"/>
  <c r="BJ59" i="47"/>
  <c r="BI60" i="47"/>
  <c r="Z60" i="47"/>
  <c r="BJ60" i="47"/>
  <c r="BI61" i="47"/>
  <c r="BJ61" i="47"/>
  <c r="BI62" i="47"/>
  <c r="BJ62" i="47"/>
  <c r="BI63" i="47"/>
  <c r="BJ63" i="47"/>
  <c r="BI64" i="47"/>
  <c r="BJ64" i="47"/>
  <c r="BI65" i="47"/>
  <c r="BJ65" i="47"/>
  <c r="BI66" i="47"/>
  <c r="BJ66" i="47"/>
  <c r="BI67" i="47"/>
  <c r="BJ67" i="47"/>
  <c r="BI68" i="47"/>
  <c r="BJ68" i="47"/>
  <c r="BI69" i="47"/>
  <c r="BJ69" i="47"/>
  <c r="BI70" i="47"/>
  <c r="BJ70" i="47"/>
  <c r="BI71" i="47"/>
  <c r="BJ71" i="47"/>
  <c r="BI72" i="47"/>
  <c r="BJ72" i="47"/>
  <c r="BI73" i="47"/>
  <c r="BJ73" i="47"/>
  <c r="BI74" i="47"/>
  <c r="BJ74" i="47"/>
  <c r="BI75" i="47"/>
  <c r="BJ75" i="47"/>
  <c r="BI76" i="47"/>
  <c r="BJ76" i="47"/>
  <c r="BI77" i="47"/>
  <c r="BJ77" i="47"/>
  <c r="BI78" i="47"/>
  <c r="BJ78" i="47"/>
  <c r="BI79" i="47"/>
  <c r="BJ79" i="47"/>
  <c r="BI80" i="47"/>
  <c r="BJ80" i="47"/>
  <c r="BI81" i="47"/>
  <c r="BJ81" i="47"/>
  <c r="BI82" i="47"/>
  <c r="BJ82" i="47"/>
  <c r="BI83" i="47"/>
  <c r="BJ83" i="47"/>
  <c r="BI84" i="47"/>
  <c r="BJ84" i="47"/>
  <c r="BI85" i="47"/>
  <c r="BJ85" i="47"/>
  <c r="BI86" i="47"/>
  <c r="BJ86" i="47"/>
  <c r="BI88" i="47"/>
  <c r="BJ88" i="47"/>
  <c r="BI89" i="47"/>
  <c r="BJ89" i="47"/>
  <c r="BI90" i="47"/>
  <c r="BJ90" i="47"/>
  <c r="BI91" i="47"/>
  <c r="BJ91" i="47"/>
  <c r="BI92" i="47"/>
  <c r="BJ92" i="47"/>
  <c r="BI93" i="47"/>
  <c r="BJ93" i="47"/>
  <c r="BI94" i="47"/>
  <c r="BJ94" i="47"/>
  <c r="BI95" i="47"/>
  <c r="BJ95" i="47"/>
  <c r="BI96" i="47"/>
  <c r="BJ96" i="47"/>
  <c r="BI97" i="47"/>
  <c r="BJ97" i="47"/>
  <c r="BI98" i="47"/>
  <c r="BJ98" i="47"/>
  <c r="BI99" i="47"/>
  <c r="BJ99" i="47"/>
  <c r="BI100" i="47"/>
  <c r="BJ100" i="47"/>
  <c r="BI101" i="47"/>
  <c r="BJ101" i="47"/>
  <c r="BI102" i="47"/>
  <c r="BJ102" i="47"/>
  <c r="BI103" i="47"/>
  <c r="BJ103" i="47"/>
  <c r="BI104" i="47"/>
  <c r="BJ104" i="47"/>
  <c r="BI105" i="47"/>
  <c r="BJ105" i="47"/>
  <c r="BI106" i="47"/>
  <c r="BJ106" i="47"/>
  <c r="BI107" i="47"/>
  <c r="BJ107" i="47"/>
  <c r="BI108" i="47"/>
  <c r="BJ108" i="47"/>
  <c r="BI109" i="47"/>
  <c r="BJ109" i="47"/>
  <c r="BI110" i="47"/>
  <c r="BJ110" i="47"/>
  <c r="BI111" i="47"/>
  <c r="BJ111" i="47"/>
  <c r="BI112" i="47"/>
  <c r="BJ112" i="47"/>
  <c r="BI113" i="47"/>
  <c r="BJ113" i="47"/>
  <c r="BI114" i="47"/>
  <c r="BJ114" i="47"/>
  <c r="BI115" i="47"/>
  <c r="BJ115" i="47"/>
  <c r="BI116" i="47"/>
  <c r="BJ116" i="47"/>
  <c r="BI117" i="47"/>
  <c r="BJ117" i="47"/>
  <c r="BI118" i="47"/>
  <c r="BJ118" i="47"/>
  <c r="BI119" i="47"/>
  <c r="BJ119" i="47"/>
  <c r="BI120" i="47"/>
  <c r="BJ120" i="47"/>
  <c r="BI121" i="47"/>
  <c r="BJ121" i="47"/>
  <c r="BI122" i="47"/>
  <c r="BJ122" i="47"/>
  <c r="BI123" i="47"/>
  <c r="BJ123" i="47"/>
  <c r="BI124" i="47"/>
  <c r="BJ124" i="47"/>
  <c r="BI125" i="47"/>
  <c r="BJ125" i="47"/>
  <c r="BI126" i="47"/>
  <c r="BJ126" i="47"/>
  <c r="BI127" i="47"/>
  <c r="BJ127" i="47"/>
  <c r="BI128" i="47"/>
  <c r="BJ128" i="47"/>
  <c r="BI129" i="47"/>
  <c r="BJ129" i="47"/>
  <c r="BI130" i="47"/>
  <c r="BJ130" i="47"/>
  <c r="BI131" i="47"/>
  <c r="BJ131" i="47"/>
  <c r="BI132" i="47"/>
  <c r="BJ132" i="47"/>
  <c r="BI133" i="47"/>
  <c r="BJ133" i="47"/>
  <c r="BI134" i="47"/>
  <c r="BJ134" i="47"/>
  <c r="BI135" i="47"/>
  <c r="BJ135" i="47"/>
  <c r="BI136" i="47"/>
  <c r="BJ136" i="47"/>
  <c r="BI137" i="47"/>
  <c r="BJ137" i="47"/>
  <c r="BI138" i="47"/>
  <c r="BJ138" i="47"/>
  <c r="BK4" i="47"/>
  <c r="BL4" i="47"/>
  <c r="BK5" i="47"/>
  <c r="BL5" i="47"/>
  <c r="BK6" i="47"/>
  <c r="BL6" i="47"/>
  <c r="BK7" i="47"/>
  <c r="BL7" i="47"/>
  <c r="BK8" i="47"/>
  <c r="BL8" i="47"/>
  <c r="BK9" i="47"/>
  <c r="BL9" i="47"/>
  <c r="BK10" i="47"/>
  <c r="BL10" i="47"/>
  <c r="BK11" i="47"/>
  <c r="BL11" i="47"/>
  <c r="BK12" i="47"/>
  <c r="BL12" i="47"/>
  <c r="BK13" i="47"/>
  <c r="BL13" i="47"/>
  <c r="BK14" i="47"/>
  <c r="BL14" i="47"/>
  <c r="BK15" i="47"/>
  <c r="BL15" i="47"/>
  <c r="BK16" i="47"/>
  <c r="BL16" i="47"/>
  <c r="BK17" i="47"/>
  <c r="BL17" i="47"/>
  <c r="BK18" i="47"/>
  <c r="BL18" i="47"/>
  <c r="BK19" i="47"/>
  <c r="BL19" i="47"/>
  <c r="BK20" i="47"/>
  <c r="BL20" i="47"/>
  <c r="BK21" i="47"/>
  <c r="BL21" i="47"/>
  <c r="BK22" i="47"/>
  <c r="BL22" i="47"/>
  <c r="BK23" i="47"/>
  <c r="BL23" i="47"/>
  <c r="BK24" i="47"/>
  <c r="BL24" i="47"/>
  <c r="BK25" i="47"/>
  <c r="BL25" i="47"/>
  <c r="BK26" i="47"/>
  <c r="BL26" i="47"/>
  <c r="BK27" i="47"/>
  <c r="BL27" i="47"/>
  <c r="BK28" i="47"/>
  <c r="BL28" i="47"/>
  <c r="BK29" i="47"/>
  <c r="BL29" i="47"/>
  <c r="BK30" i="47"/>
  <c r="BL30" i="47"/>
  <c r="BK31" i="47"/>
  <c r="BL31" i="47"/>
  <c r="BK32" i="47"/>
  <c r="BL32" i="47"/>
  <c r="BK33" i="47"/>
  <c r="BL33" i="47"/>
  <c r="BK34" i="47"/>
  <c r="BL34" i="47"/>
  <c r="BK35" i="47"/>
  <c r="BL35" i="47"/>
  <c r="BK36" i="47"/>
  <c r="BL36" i="47"/>
  <c r="BK37" i="47"/>
  <c r="BL37" i="47"/>
  <c r="BK38" i="47"/>
  <c r="BL38" i="47"/>
  <c r="BK39" i="47"/>
  <c r="BL39" i="47"/>
  <c r="BK40" i="47"/>
  <c r="BL40" i="47"/>
  <c r="BK41" i="47"/>
  <c r="BL41" i="47"/>
  <c r="BK42" i="47"/>
  <c r="BL42" i="47"/>
  <c r="BK43" i="47"/>
  <c r="BL43" i="47"/>
  <c r="BK44" i="47"/>
  <c r="BL44" i="47"/>
  <c r="BK45" i="47"/>
  <c r="BL45" i="47"/>
  <c r="BK46" i="47"/>
  <c r="BL46" i="47"/>
  <c r="BK47" i="47"/>
  <c r="BL47" i="47"/>
  <c r="BK48" i="47"/>
  <c r="BL48" i="47"/>
  <c r="BK49" i="47"/>
  <c r="BL49" i="47"/>
  <c r="BK50" i="47"/>
  <c r="BL50" i="47"/>
  <c r="BK51" i="47"/>
  <c r="BL51" i="47"/>
  <c r="BK52" i="47"/>
  <c r="BL52" i="47"/>
  <c r="BK53" i="47"/>
  <c r="BL53" i="47"/>
  <c r="BK54" i="47"/>
  <c r="BL54" i="47"/>
  <c r="BK55" i="47"/>
  <c r="BL55" i="47"/>
  <c r="BK56" i="47"/>
  <c r="BL56" i="47"/>
  <c r="BK57" i="47"/>
  <c r="BL57" i="47"/>
  <c r="BK58" i="47"/>
  <c r="BL58" i="47"/>
  <c r="BK59" i="47"/>
  <c r="BL59" i="47"/>
  <c r="BK60" i="47"/>
  <c r="BL60" i="47"/>
  <c r="BK61" i="47"/>
  <c r="BK62" i="47"/>
  <c r="BK63" i="47"/>
  <c r="BL63" i="47"/>
  <c r="Z63" i="47"/>
  <c r="BK64" i="47"/>
  <c r="BK65" i="47"/>
  <c r="BL65" i="47"/>
  <c r="BK66" i="47"/>
  <c r="BL66" i="47"/>
  <c r="BK67" i="47"/>
  <c r="BL67" i="47"/>
  <c r="BK68" i="47"/>
  <c r="BL68" i="47"/>
  <c r="BK69" i="47"/>
  <c r="BL69" i="47"/>
  <c r="BK70" i="47"/>
  <c r="BL70" i="47"/>
  <c r="BK71" i="47"/>
  <c r="BL71" i="47"/>
  <c r="BK72" i="47"/>
  <c r="BL72" i="47"/>
  <c r="BK73" i="47"/>
  <c r="BL73" i="47"/>
  <c r="BK74" i="47"/>
  <c r="BL74" i="47"/>
  <c r="BK75" i="47"/>
  <c r="BL75" i="47"/>
  <c r="BK76" i="47"/>
  <c r="BL76" i="47"/>
  <c r="BK77" i="47"/>
  <c r="BL77" i="47"/>
  <c r="BK78" i="47"/>
  <c r="BL78" i="47"/>
  <c r="BK79" i="47"/>
  <c r="BL79" i="47"/>
  <c r="BK80" i="47"/>
  <c r="BL80" i="47"/>
  <c r="BK81" i="47"/>
  <c r="BL81" i="47"/>
  <c r="BK82" i="47"/>
  <c r="BL82" i="47"/>
  <c r="BK83" i="47"/>
  <c r="BL83" i="47"/>
  <c r="BK84" i="47"/>
  <c r="BL84" i="47"/>
  <c r="BK85" i="47"/>
  <c r="BL85" i="47"/>
  <c r="BK86" i="47"/>
  <c r="BL86" i="47"/>
  <c r="BK87" i="47"/>
  <c r="BL87" i="47"/>
  <c r="BK88" i="47"/>
  <c r="BL88" i="47"/>
  <c r="BK89" i="47"/>
  <c r="BL89" i="47"/>
  <c r="BK90" i="47"/>
  <c r="BL90" i="47"/>
  <c r="BK91" i="47"/>
  <c r="BL91" i="47"/>
  <c r="BK92" i="47"/>
  <c r="BL92" i="47"/>
  <c r="BK93" i="47"/>
  <c r="BL93" i="47"/>
  <c r="BK94" i="47"/>
  <c r="BL94" i="47"/>
  <c r="BK95" i="47"/>
  <c r="BL95" i="47"/>
  <c r="BK96" i="47"/>
  <c r="BL96" i="47"/>
  <c r="BK97" i="47"/>
  <c r="BL97" i="47"/>
  <c r="BK98" i="47"/>
  <c r="BL98" i="47"/>
  <c r="BK99" i="47"/>
  <c r="BL99" i="47"/>
  <c r="BK100" i="47"/>
  <c r="BL100" i="47"/>
  <c r="BK101" i="47"/>
  <c r="BL101" i="47"/>
  <c r="BK102" i="47"/>
  <c r="BL102" i="47"/>
  <c r="BK103" i="47"/>
  <c r="BL103" i="47"/>
  <c r="BK104" i="47"/>
  <c r="BL104" i="47"/>
  <c r="BK105" i="47"/>
  <c r="BL105" i="47"/>
  <c r="BK106" i="47"/>
  <c r="BL106" i="47"/>
  <c r="BK107" i="47"/>
  <c r="BL107" i="47"/>
  <c r="BK108" i="47"/>
  <c r="BL108" i="47"/>
  <c r="BK109" i="47"/>
  <c r="BL109" i="47"/>
  <c r="BK110" i="47"/>
  <c r="BL110" i="47"/>
  <c r="BK111" i="47"/>
  <c r="BL111" i="47"/>
  <c r="BK112" i="47"/>
  <c r="BL112" i="47"/>
  <c r="BK113" i="47"/>
  <c r="BL113" i="47"/>
  <c r="BK114" i="47"/>
  <c r="BL114" i="47"/>
  <c r="BK115" i="47"/>
  <c r="BL115" i="47"/>
  <c r="BK116" i="47"/>
  <c r="BL116" i="47"/>
  <c r="BK117" i="47"/>
  <c r="BL117" i="47"/>
  <c r="BK118" i="47"/>
  <c r="BL118" i="47"/>
  <c r="BK119" i="47"/>
  <c r="BL119" i="47"/>
  <c r="BK120" i="47"/>
  <c r="BL120" i="47"/>
  <c r="BK121" i="47"/>
  <c r="BL121" i="47"/>
  <c r="BK122" i="47"/>
  <c r="BL122" i="47"/>
  <c r="BK123" i="47"/>
  <c r="BL123" i="47"/>
  <c r="BK124" i="47"/>
  <c r="BL124" i="47"/>
  <c r="BK125" i="47"/>
  <c r="BL125" i="47"/>
  <c r="BK126" i="47"/>
  <c r="BL126" i="47"/>
  <c r="BK127" i="47"/>
  <c r="BL127" i="47"/>
  <c r="BK128" i="47"/>
  <c r="BL128" i="47"/>
  <c r="BK129" i="47"/>
  <c r="BL129" i="47"/>
  <c r="BK130" i="47"/>
  <c r="BL130" i="47"/>
  <c r="BK131" i="47"/>
  <c r="BL131" i="47"/>
  <c r="BK132" i="47"/>
  <c r="BL132" i="47"/>
  <c r="BK133" i="47"/>
  <c r="BL133" i="47"/>
  <c r="BK134" i="47"/>
  <c r="BL134" i="47"/>
  <c r="BK135" i="47"/>
  <c r="BL135" i="47"/>
  <c r="BK136" i="47"/>
  <c r="BL136" i="47"/>
  <c r="BK137" i="47"/>
  <c r="BL137" i="47"/>
  <c r="BK138" i="47"/>
  <c r="BL138" i="47"/>
  <c r="BM4" i="47"/>
  <c r="BN4" i="47"/>
  <c r="BM5" i="47"/>
  <c r="BN5" i="47"/>
  <c r="BM6" i="47"/>
  <c r="BM7" i="47"/>
  <c r="BN7" i="47"/>
  <c r="BM8" i="47"/>
  <c r="BN8" i="47"/>
  <c r="BM9" i="47"/>
  <c r="BN9" i="47"/>
  <c r="BM10" i="47"/>
  <c r="BN10" i="47"/>
  <c r="BM11" i="47"/>
  <c r="BN11" i="47"/>
  <c r="BM12" i="47"/>
  <c r="BN12" i="47"/>
  <c r="BM13" i="47"/>
  <c r="BN13" i="47"/>
  <c r="BM14" i="47"/>
  <c r="BN14" i="47"/>
  <c r="BM15" i="47"/>
  <c r="BN15" i="47"/>
  <c r="BM16" i="47"/>
  <c r="BN16" i="47"/>
  <c r="BM17" i="47"/>
  <c r="BN17" i="47"/>
  <c r="BM18" i="47"/>
  <c r="BN18" i="47"/>
  <c r="BM19" i="47"/>
  <c r="BN19" i="47"/>
  <c r="BM20" i="47"/>
  <c r="BN20" i="47"/>
  <c r="BM21" i="47"/>
  <c r="BN21" i="47"/>
  <c r="BM22" i="47"/>
  <c r="BN22" i="47"/>
  <c r="BM23" i="47"/>
  <c r="BN23" i="47"/>
  <c r="BM24" i="47"/>
  <c r="BN24" i="47"/>
  <c r="BM25" i="47"/>
  <c r="BN25" i="47"/>
  <c r="BM26" i="47"/>
  <c r="BN26" i="47"/>
  <c r="BM27" i="47"/>
  <c r="BN27" i="47"/>
  <c r="BM28" i="47"/>
  <c r="BN28" i="47"/>
  <c r="BM29" i="47"/>
  <c r="BN29" i="47"/>
  <c r="BM30" i="47"/>
  <c r="BN30" i="47"/>
  <c r="BM31" i="47"/>
  <c r="BN31" i="47"/>
  <c r="BM32" i="47"/>
  <c r="BN32" i="47"/>
  <c r="BM33" i="47"/>
  <c r="BN33" i="47"/>
  <c r="BM34" i="47"/>
  <c r="BN34" i="47"/>
  <c r="BM35" i="47"/>
  <c r="BN35" i="47"/>
  <c r="BM36" i="47"/>
  <c r="BN36" i="47"/>
  <c r="BM37" i="47"/>
  <c r="BN37" i="47"/>
  <c r="BM38" i="47"/>
  <c r="BN38" i="47"/>
  <c r="BM39" i="47"/>
  <c r="BN39" i="47"/>
  <c r="BM40" i="47"/>
  <c r="BN40" i="47"/>
  <c r="BM41" i="47"/>
  <c r="BN41" i="47"/>
  <c r="BM42" i="47"/>
  <c r="BN42" i="47"/>
  <c r="BM43" i="47"/>
  <c r="BN43" i="47"/>
  <c r="BM44" i="47"/>
  <c r="BN44" i="47"/>
  <c r="BM45" i="47"/>
  <c r="BN45" i="47"/>
  <c r="BM46" i="47"/>
  <c r="BN46" i="47"/>
  <c r="BM47" i="47"/>
  <c r="BN47" i="47"/>
  <c r="BM48" i="47"/>
  <c r="BN48" i="47"/>
  <c r="BM49" i="47"/>
  <c r="BN49" i="47"/>
  <c r="BM50" i="47"/>
  <c r="BN50" i="47"/>
  <c r="BM51" i="47"/>
  <c r="BN51" i="47"/>
  <c r="BM52" i="47"/>
  <c r="BN52" i="47"/>
  <c r="BM53" i="47"/>
  <c r="BN53" i="47"/>
  <c r="BM54" i="47"/>
  <c r="BN54" i="47"/>
  <c r="BM55" i="47"/>
  <c r="BN55" i="47"/>
  <c r="BM56" i="47"/>
  <c r="BN56" i="47"/>
  <c r="BM57" i="47"/>
  <c r="BN57" i="47"/>
  <c r="BM58" i="47"/>
  <c r="BN58" i="47"/>
  <c r="BM59" i="47"/>
  <c r="BN59" i="47"/>
  <c r="BM60" i="47"/>
  <c r="BN60" i="47"/>
  <c r="BM61" i="47"/>
  <c r="BN61" i="47"/>
  <c r="BM62" i="47"/>
  <c r="BN62" i="47"/>
  <c r="BM63" i="47"/>
  <c r="BN63" i="47"/>
  <c r="BM64" i="47"/>
  <c r="BN64" i="47"/>
  <c r="BM65" i="47"/>
  <c r="BM66" i="47"/>
  <c r="BM67" i="47"/>
  <c r="BM68" i="47"/>
  <c r="BM69" i="47"/>
  <c r="BM70" i="47"/>
  <c r="BM71" i="47"/>
  <c r="Z71" i="47"/>
  <c r="BM72" i="47"/>
  <c r="BM73" i="47"/>
  <c r="BM74" i="47"/>
  <c r="BM75" i="47"/>
  <c r="BM76" i="47"/>
  <c r="Z76" i="47"/>
  <c r="BN76" i="47"/>
  <c r="BM77" i="47"/>
  <c r="BM78" i="47"/>
  <c r="Z78" i="47"/>
  <c r="BN78" i="47"/>
  <c r="BM79" i="47"/>
  <c r="BM80" i="47"/>
  <c r="Z80" i="47"/>
  <c r="BM81" i="47"/>
  <c r="BM82" i="47"/>
  <c r="BN82" i="47"/>
  <c r="BM83" i="47"/>
  <c r="BN83" i="47"/>
  <c r="BM84" i="47"/>
  <c r="BN84" i="47"/>
  <c r="BM85" i="47"/>
  <c r="BN85" i="47"/>
  <c r="BM86" i="47"/>
  <c r="BN86" i="47"/>
  <c r="BM87" i="47"/>
  <c r="BN87" i="47"/>
  <c r="BM88" i="47"/>
  <c r="BN88" i="47"/>
  <c r="BM89" i="47"/>
  <c r="BN89" i="47"/>
  <c r="BM90" i="47"/>
  <c r="BN90" i="47"/>
  <c r="BM91" i="47"/>
  <c r="BN91" i="47"/>
  <c r="BM92" i="47"/>
  <c r="BN92" i="47"/>
  <c r="BM93" i="47"/>
  <c r="BN93" i="47"/>
  <c r="BM94" i="47"/>
  <c r="BN94" i="47"/>
  <c r="BM95" i="47"/>
  <c r="BN95" i="47"/>
  <c r="BM96" i="47"/>
  <c r="BN96" i="47"/>
  <c r="BM97" i="47"/>
  <c r="BN97" i="47"/>
  <c r="BM98" i="47"/>
  <c r="BN98" i="47"/>
  <c r="BM99" i="47"/>
  <c r="BN99" i="47"/>
  <c r="BM100" i="47"/>
  <c r="BN100" i="47"/>
  <c r="BM101" i="47"/>
  <c r="BN101" i="47"/>
  <c r="BM102" i="47"/>
  <c r="BN102" i="47"/>
  <c r="BM103" i="47"/>
  <c r="BN103" i="47"/>
  <c r="BM104" i="47"/>
  <c r="BN104" i="47"/>
  <c r="BM105" i="47"/>
  <c r="BN105" i="47"/>
  <c r="BM106" i="47"/>
  <c r="BN106" i="47"/>
  <c r="BM107" i="47"/>
  <c r="BN107" i="47"/>
  <c r="BM108" i="47"/>
  <c r="BN108" i="47"/>
  <c r="BM109" i="47"/>
  <c r="BN109" i="47"/>
  <c r="BM110" i="47"/>
  <c r="BN110" i="47"/>
  <c r="BM111" i="47"/>
  <c r="BN111" i="47"/>
  <c r="BM112" i="47"/>
  <c r="BN112" i="47"/>
  <c r="BM113" i="47"/>
  <c r="BN113" i="47"/>
  <c r="BM114" i="47"/>
  <c r="BN114" i="47"/>
  <c r="BM115" i="47"/>
  <c r="BN115" i="47"/>
  <c r="BM116" i="47"/>
  <c r="BN116" i="47"/>
  <c r="BM117" i="47"/>
  <c r="BN117" i="47"/>
  <c r="BM118" i="47"/>
  <c r="BN118" i="47"/>
  <c r="BM119" i="47"/>
  <c r="BN119" i="47"/>
  <c r="BM120" i="47"/>
  <c r="BN120" i="47"/>
  <c r="BM121" i="47"/>
  <c r="BN121" i="47"/>
  <c r="BM122" i="47"/>
  <c r="BN122" i="47"/>
  <c r="BM123" i="47"/>
  <c r="BN123" i="47"/>
  <c r="BM124" i="47"/>
  <c r="BN124" i="47"/>
  <c r="BM125" i="47"/>
  <c r="BN125" i="47"/>
  <c r="BM126" i="47"/>
  <c r="BN126" i="47"/>
  <c r="BM127" i="47"/>
  <c r="BN127" i="47"/>
  <c r="BM128" i="47"/>
  <c r="BN128" i="47"/>
  <c r="BM129" i="47"/>
  <c r="BN129" i="47"/>
  <c r="BM130" i="47"/>
  <c r="BN130" i="47"/>
  <c r="BM131" i="47"/>
  <c r="BN131" i="47"/>
  <c r="BM132" i="47"/>
  <c r="BN132" i="47"/>
  <c r="BM133" i="47"/>
  <c r="BN133" i="47"/>
  <c r="BM134" i="47"/>
  <c r="BN134" i="47"/>
  <c r="BM135" i="47"/>
  <c r="BN135" i="47"/>
  <c r="BM136" i="47"/>
  <c r="BN136" i="47"/>
  <c r="BM137" i="47"/>
  <c r="BN137" i="47"/>
  <c r="BM138" i="47"/>
  <c r="BN138" i="47"/>
  <c r="BO4" i="47"/>
  <c r="BP4" i="47"/>
  <c r="BO5" i="47"/>
  <c r="BP5" i="47"/>
  <c r="BO6" i="47"/>
  <c r="BO7" i="47"/>
  <c r="BP7" i="47"/>
  <c r="BO8" i="47"/>
  <c r="BP8" i="47"/>
  <c r="BO9" i="47"/>
  <c r="BP9" i="47"/>
  <c r="BO10" i="47"/>
  <c r="BP10" i="47"/>
  <c r="BO11" i="47"/>
  <c r="BP11" i="47"/>
  <c r="BO12" i="47"/>
  <c r="BP12" i="47"/>
  <c r="BO13" i="47"/>
  <c r="BP13" i="47"/>
  <c r="BO14" i="47"/>
  <c r="BP14" i="47"/>
  <c r="BO15" i="47"/>
  <c r="BP15" i="47"/>
  <c r="BO16" i="47"/>
  <c r="BP16" i="47"/>
  <c r="BO17" i="47"/>
  <c r="BP17" i="47"/>
  <c r="BO18" i="47"/>
  <c r="BP18" i="47"/>
  <c r="BO19" i="47"/>
  <c r="BP19" i="47"/>
  <c r="BO20" i="47"/>
  <c r="BP20" i="47"/>
  <c r="BO21" i="47"/>
  <c r="BP21" i="47"/>
  <c r="BO22" i="47"/>
  <c r="BP22" i="47"/>
  <c r="BO23" i="47"/>
  <c r="BP23" i="47"/>
  <c r="BO24" i="47"/>
  <c r="BP24" i="47"/>
  <c r="BO25" i="47"/>
  <c r="BP25" i="47"/>
  <c r="BO26" i="47"/>
  <c r="BP26" i="47"/>
  <c r="BO27" i="47"/>
  <c r="BP27" i="47"/>
  <c r="BO28" i="47"/>
  <c r="BP28" i="47"/>
  <c r="BO29" i="47"/>
  <c r="BP29" i="47"/>
  <c r="BO30" i="47"/>
  <c r="BP30" i="47"/>
  <c r="BO31" i="47"/>
  <c r="BP31" i="47"/>
  <c r="BO32" i="47"/>
  <c r="BP32" i="47"/>
  <c r="BO33" i="47"/>
  <c r="BP33" i="47"/>
  <c r="BO34" i="47"/>
  <c r="BP34" i="47"/>
  <c r="BO35" i="47"/>
  <c r="BP35" i="47"/>
  <c r="BO36" i="47"/>
  <c r="BP36" i="47"/>
  <c r="BO37" i="47"/>
  <c r="BP37" i="47"/>
  <c r="BO38" i="47"/>
  <c r="BP38" i="47"/>
  <c r="BO39" i="47"/>
  <c r="BP39" i="47"/>
  <c r="BO40" i="47"/>
  <c r="BP40" i="47"/>
  <c r="BO41" i="47"/>
  <c r="BP41" i="47"/>
  <c r="BO42" i="47"/>
  <c r="BP42" i="47"/>
  <c r="BO43" i="47"/>
  <c r="BP43" i="47"/>
  <c r="BO44" i="47"/>
  <c r="BP44" i="47"/>
  <c r="BO45" i="47"/>
  <c r="BP45" i="47"/>
  <c r="BO46" i="47"/>
  <c r="BP46" i="47"/>
  <c r="BO47" i="47"/>
  <c r="BP47" i="47"/>
  <c r="BO48" i="47"/>
  <c r="BP48" i="47"/>
  <c r="BO49" i="47"/>
  <c r="BP49" i="47"/>
  <c r="BO50" i="47"/>
  <c r="BP50" i="47"/>
  <c r="BO51" i="47"/>
  <c r="BP51" i="47"/>
  <c r="BO52" i="47"/>
  <c r="BP52" i="47"/>
  <c r="BO53" i="47"/>
  <c r="BP53" i="47"/>
  <c r="BO54" i="47"/>
  <c r="BP54" i="47"/>
  <c r="BO55" i="47"/>
  <c r="BP55" i="47"/>
  <c r="BO56" i="47"/>
  <c r="BP56" i="47"/>
  <c r="BO57" i="47"/>
  <c r="BP57" i="47"/>
  <c r="BO58" i="47"/>
  <c r="BP58" i="47"/>
  <c r="BO59" i="47"/>
  <c r="BP59" i="47"/>
  <c r="BO60" i="47"/>
  <c r="BP60" i="47"/>
  <c r="BO61" i="47"/>
  <c r="BP61" i="47"/>
  <c r="BO62" i="47"/>
  <c r="BP62" i="47"/>
  <c r="BO63" i="47"/>
  <c r="BP63" i="47"/>
  <c r="BO64" i="47"/>
  <c r="BP64" i="47"/>
  <c r="BO65" i="47"/>
  <c r="BP65" i="47"/>
  <c r="BO66" i="47"/>
  <c r="BP66" i="47"/>
  <c r="BO67" i="47"/>
  <c r="BP67" i="47"/>
  <c r="BO68" i="47"/>
  <c r="BP68" i="47"/>
  <c r="BO69" i="47"/>
  <c r="BP69" i="47"/>
  <c r="BO70" i="47"/>
  <c r="BP70" i="47"/>
  <c r="BO71" i="47"/>
  <c r="BP71" i="47"/>
  <c r="BO72" i="47"/>
  <c r="BP72" i="47"/>
  <c r="BO73" i="47"/>
  <c r="BP73" i="47"/>
  <c r="BO74" i="47"/>
  <c r="BP74" i="47"/>
  <c r="BO75" i="47"/>
  <c r="BP75" i="47"/>
  <c r="BO76" i="47"/>
  <c r="BP76" i="47"/>
  <c r="BO77" i="47"/>
  <c r="BP77" i="47"/>
  <c r="BO78" i="47"/>
  <c r="BP78" i="47"/>
  <c r="BO79" i="47"/>
  <c r="BP79" i="47"/>
  <c r="BO80" i="47"/>
  <c r="BP80" i="47"/>
  <c r="BO81" i="47"/>
  <c r="BP81" i="47"/>
  <c r="BO82" i="47"/>
  <c r="BO83" i="47"/>
  <c r="BO84" i="47"/>
  <c r="BO85" i="47"/>
  <c r="BP85" i="47"/>
  <c r="Z85" i="47"/>
  <c r="BO86" i="47"/>
  <c r="BO87" i="47"/>
  <c r="BO88" i="47"/>
  <c r="BP88" i="47"/>
  <c r="BO89" i="47"/>
  <c r="BP89" i="47"/>
  <c r="BO90" i="47"/>
  <c r="BP90" i="47"/>
  <c r="BO91" i="47"/>
  <c r="BP91" i="47"/>
  <c r="BO92" i="47"/>
  <c r="BP92" i="47"/>
  <c r="BO93" i="47"/>
  <c r="BP93" i="47"/>
  <c r="BO94" i="47"/>
  <c r="BP94" i="47"/>
  <c r="BO95" i="47"/>
  <c r="BP95" i="47"/>
  <c r="BO96" i="47"/>
  <c r="BP96" i="47"/>
  <c r="BO97" i="47"/>
  <c r="BP97" i="47"/>
  <c r="BO98" i="47"/>
  <c r="BP98" i="47"/>
  <c r="BO99" i="47"/>
  <c r="BP99" i="47"/>
  <c r="BO100" i="47"/>
  <c r="BP100" i="47"/>
  <c r="BO101" i="47"/>
  <c r="BP101" i="47"/>
  <c r="BO102" i="47"/>
  <c r="BP102" i="47"/>
  <c r="BO103" i="47"/>
  <c r="BP103" i="47"/>
  <c r="BO104" i="47"/>
  <c r="BP104" i="47"/>
  <c r="BO105" i="47"/>
  <c r="BP105" i="47"/>
  <c r="BO106" i="47"/>
  <c r="BP106" i="47"/>
  <c r="BO107" i="47"/>
  <c r="BP107" i="47"/>
  <c r="BO108" i="47"/>
  <c r="BP108" i="47"/>
  <c r="BO109" i="47"/>
  <c r="BP109" i="47"/>
  <c r="BO110" i="47"/>
  <c r="BP110" i="47"/>
  <c r="BO111" i="47"/>
  <c r="BP111" i="47"/>
  <c r="BO112" i="47"/>
  <c r="BP112" i="47"/>
  <c r="BO113" i="47"/>
  <c r="BP113" i="47"/>
  <c r="BO114" i="47"/>
  <c r="BP114" i="47"/>
  <c r="BO115" i="47"/>
  <c r="BP115" i="47"/>
  <c r="BO116" i="47"/>
  <c r="BP116" i="47"/>
  <c r="BO117" i="47"/>
  <c r="BP117" i="47"/>
  <c r="BO118" i="47"/>
  <c r="BP118" i="47"/>
  <c r="BO119" i="47"/>
  <c r="BP119" i="47"/>
  <c r="BO120" i="47"/>
  <c r="BP120" i="47"/>
  <c r="BO121" i="47"/>
  <c r="BP121" i="47"/>
  <c r="BO122" i="47"/>
  <c r="BP122" i="47"/>
  <c r="BO123" i="47"/>
  <c r="BP123" i="47"/>
  <c r="BO124" i="47"/>
  <c r="BP124" i="47"/>
  <c r="BO125" i="47"/>
  <c r="BP125" i="47"/>
  <c r="BO126" i="47"/>
  <c r="BP126" i="47"/>
  <c r="BO127" i="47"/>
  <c r="BP127" i="47"/>
  <c r="BO128" i="47"/>
  <c r="BP128" i="47"/>
  <c r="BO129" i="47"/>
  <c r="BP129" i="47"/>
  <c r="BO130" i="47"/>
  <c r="BP130" i="47"/>
  <c r="BO131" i="47"/>
  <c r="BP131" i="47"/>
  <c r="BO132" i="47"/>
  <c r="BP132" i="47"/>
  <c r="BO133" i="47"/>
  <c r="BP133" i="47"/>
  <c r="BO134" i="47"/>
  <c r="BP134" i="47"/>
  <c r="BO135" i="47"/>
  <c r="BP135" i="47"/>
  <c r="BO136" i="47"/>
  <c r="BP136" i="47"/>
  <c r="BO137" i="47"/>
  <c r="BP137" i="47"/>
  <c r="BO138" i="47"/>
  <c r="BP138" i="47"/>
  <c r="P17" i="45"/>
  <c r="T82" i="49"/>
  <c r="G8" i="49"/>
  <c r="G9" i="49"/>
  <c r="G12" i="49"/>
  <c r="G13" i="49"/>
  <c r="G14" i="49"/>
  <c r="G15" i="49"/>
  <c r="G17" i="49"/>
  <c r="G18" i="49"/>
  <c r="G19" i="49"/>
  <c r="G20" i="49"/>
  <c r="T131" i="45"/>
  <c r="I80" i="16"/>
  <c r="S80" i="16"/>
  <c r="AQ80" i="16"/>
  <c r="T66" i="16"/>
  <c r="S10" i="16"/>
  <c r="S5" i="16"/>
  <c r="I5" i="16"/>
  <c r="S25" i="16"/>
  <c r="AQ66" i="16"/>
  <c r="AQ79" i="16"/>
  <c r="AQ76" i="16"/>
  <c r="S42" i="16"/>
  <c r="AQ42" i="16"/>
  <c r="AQ4" i="16"/>
  <c r="S7" i="16"/>
  <c r="AQ7" i="16"/>
  <c r="S11" i="16"/>
  <c r="AQ11" i="16"/>
  <c r="S12" i="16"/>
  <c r="AQ12" i="16"/>
  <c r="S15" i="16"/>
  <c r="AQ15" i="16"/>
  <c r="S14" i="16"/>
  <c r="AQ14" i="16"/>
  <c r="S13" i="16"/>
  <c r="AQ13" i="16"/>
  <c r="S16" i="16"/>
  <c r="AQ16" i="16"/>
  <c r="AQ18" i="16"/>
  <c r="S23" i="16"/>
  <c r="AQ23" i="16"/>
  <c r="S19" i="16"/>
  <c r="AQ19" i="16"/>
  <c r="S27" i="16"/>
  <c r="AQ27" i="16"/>
  <c r="S21" i="16"/>
  <c r="AQ21" i="16"/>
  <c r="S22" i="16"/>
  <c r="AQ22" i="16"/>
  <c r="S39" i="16"/>
  <c r="AQ39" i="16"/>
  <c r="S24" i="16"/>
  <c r="AQ24" i="16"/>
  <c r="S41" i="16"/>
  <c r="AQ41" i="16"/>
  <c r="S43" i="16"/>
  <c r="AQ43" i="16"/>
  <c r="S45" i="16"/>
  <c r="AQ45" i="16"/>
  <c r="S28" i="16"/>
  <c r="AQ28" i="16"/>
  <c r="AQ29" i="16"/>
  <c r="AQ30" i="16"/>
  <c r="AQ31" i="16"/>
  <c r="AQ32" i="16"/>
  <c r="S33" i="16"/>
  <c r="AQ33" i="16"/>
  <c r="AQ34" i="16"/>
  <c r="AQ35" i="16"/>
  <c r="AQ36" i="16"/>
  <c r="AQ37" i="16"/>
  <c r="AQ38" i="16"/>
  <c r="S40" i="16"/>
  <c r="AQ40" i="16"/>
  <c r="S50" i="16"/>
  <c r="AQ50" i="16"/>
  <c r="S60" i="16"/>
  <c r="AQ60" i="16"/>
  <c r="AQ61" i="16"/>
  <c r="AQ77" i="16"/>
  <c r="AQ8" i="16"/>
  <c r="S9" i="16"/>
  <c r="AQ9" i="16"/>
  <c r="AQ46" i="16"/>
  <c r="AQ47" i="16"/>
  <c r="AQ48" i="16"/>
  <c r="AQ49" i="16"/>
  <c r="AQ10" i="16"/>
  <c r="AQ6" i="16"/>
  <c r="AQ17" i="16"/>
  <c r="AQ5" i="16"/>
  <c r="AQ54" i="16"/>
  <c r="AQ25" i="16"/>
  <c r="AQ26" i="16"/>
  <c r="H57" i="16"/>
  <c r="AQ57" i="16"/>
  <c r="H58" i="16"/>
  <c r="AQ58" i="16"/>
  <c r="AQ59" i="16"/>
  <c r="AQ20" i="16"/>
  <c r="S53" i="16"/>
  <c r="AQ53" i="16"/>
  <c r="S62" i="16"/>
  <c r="AQ62" i="16"/>
  <c r="AQ63" i="16"/>
  <c r="AQ64" i="16"/>
  <c r="S52" i="16"/>
  <c r="AQ52" i="16"/>
  <c r="AQ55" i="16"/>
  <c r="AQ67" i="16"/>
  <c r="AQ68" i="16"/>
  <c r="AQ69" i="16"/>
  <c r="AQ70" i="16"/>
  <c r="AQ71" i="16"/>
  <c r="AQ72" i="16"/>
  <c r="AQ73" i="16"/>
  <c r="AQ74" i="16"/>
  <c r="AQ75" i="16"/>
  <c r="AQ44" i="16"/>
  <c r="S51" i="16"/>
  <c r="AQ51" i="16"/>
  <c r="AQ56" i="16"/>
  <c r="S65" i="16"/>
  <c r="AQ65" i="16"/>
  <c r="S78" i="16"/>
  <c r="AQ78" i="16"/>
  <c r="AQ137" i="16"/>
  <c r="AQ136" i="16"/>
  <c r="AQ135" i="16"/>
  <c r="AQ134" i="16"/>
  <c r="AQ133" i="16"/>
  <c r="AQ132" i="16"/>
  <c r="AQ131" i="16"/>
  <c r="AQ130" i="16"/>
  <c r="AQ129" i="16"/>
  <c r="AQ128" i="16"/>
  <c r="AQ127" i="16"/>
  <c r="AQ126" i="16"/>
  <c r="AQ125" i="16"/>
  <c r="AQ124" i="16"/>
  <c r="AQ123" i="16"/>
  <c r="AQ122" i="16"/>
  <c r="AQ121" i="16"/>
  <c r="AQ120" i="16"/>
  <c r="AQ119" i="16"/>
  <c r="AQ118" i="16"/>
  <c r="AQ117" i="16"/>
  <c r="AQ116" i="16"/>
  <c r="AQ115" i="16"/>
  <c r="AQ114" i="16"/>
  <c r="AQ113" i="16"/>
  <c r="AQ112" i="16"/>
  <c r="AQ111" i="16"/>
  <c r="AQ110" i="16"/>
  <c r="AQ109" i="16"/>
  <c r="AQ108" i="16"/>
  <c r="AQ107" i="16"/>
  <c r="AQ106" i="16"/>
  <c r="AQ105" i="16"/>
  <c r="AQ104" i="16"/>
  <c r="AQ103" i="16"/>
  <c r="AQ102" i="16"/>
  <c r="AQ101" i="16"/>
  <c r="AQ100" i="16"/>
  <c r="AQ99" i="16"/>
  <c r="AQ98" i="16"/>
  <c r="AQ97" i="16"/>
  <c r="AQ96" i="16"/>
  <c r="AQ95" i="16"/>
  <c r="AQ94" i="16"/>
  <c r="AQ93" i="16"/>
  <c r="AQ92" i="16"/>
  <c r="AQ91" i="16"/>
  <c r="AQ90" i="16"/>
  <c r="AQ89" i="16"/>
  <c r="AQ88" i="16"/>
  <c r="AQ87" i="16"/>
  <c r="AQ86" i="16"/>
  <c r="AQ85" i="16"/>
  <c r="AQ84" i="16"/>
  <c r="AQ83" i="16"/>
  <c r="AQ82" i="16"/>
  <c r="AQ81" i="16"/>
  <c r="CB137" i="49"/>
  <c r="R136" i="49"/>
  <c r="CB136" i="49"/>
  <c r="CB135" i="49"/>
  <c r="CB134" i="49"/>
  <c r="R133" i="49"/>
  <c r="CB133" i="49"/>
  <c r="R132" i="49"/>
  <c r="CB132" i="49"/>
  <c r="R131" i="49"/>
  <c r="CB131" i="49"/>
  <c r="R130" i="49"/>
  <c r="CB130" i="49"/>
  <c r="R129" i="49"/>
  <c r="CB129" i="49"/>
  <c r="R128" i="49"/>
  <c r="CB128" i="49"/>
  <c r="R127" i="49"/>
  <c r="CB127" i="49"/>
  <c r="R126" i="49"/>
  <c r="CB126" i="49"/>
  <c r="R125" i="49"/>
  <c r="CB125" i="49"/>
  <c r="R124" i="49"/>
  <c r="CB124" i="49"/>
  <c r="R123" i="49"/>
  <c r="CB123" i="49"/>
  <c r="R122" i="49"/>
  <c r="CB122" i="49"/>
  <c r="R121" i="49"/>
  <c r="CB121" i="49"/>
  <c r="R120" i="49"/>
  <c r="CB120" i="49"/>
  <c r="R119" i="49"/>
  <c r="CB119" i="49"/>
  <c r="R118" i="49"/>
  <c r="CB118" i="49"/>
  <c r="R117" i="49"/>
  <c r="CB117" i="49"/>
  <c r="R116" i="49"/>
  <c r="CB116" i="49"/>
  <c r="R115" i="49"/>
  <c r="CB115" i="49"/>
  <c r="R114" i="49"/>
  <c r="CB114" i="49"/>
  <c r="R113" i="49"/>
  <c r="CB113" i="49"/>
  <c r="R112" i="49"/>
  <c r="CB112" i="49"/>
  <c r="R111" i="49"/>
  <c r="CB111" i="49"/>
  <c r="R110" i="49"/>
  <c r="CB110" i="49"/>
  <c r="R109" i="49"/>
  <c r="CB109" i="49"/>
  <c r="R108" i="49"/>
  <c r="CB108" i="49"/>
  <c r="R107" i="49"/>
  <c r="CB107" i="49"/>
  <c r="R106" i="49"/>
  <c r="CB106" i="49"/>
  <c r="R105" i="49"/>
  <c r="CB105" i="49"/>
  <c r="R104" i="49"/>
  <c r="CB104" i="49"/>
  <c r="R103" i="49"/>
  <c r="CB103" i="49"/>
  <c r="R102" i="49"/>
  <c r="CB102" i="49"/>
  <c r="R101" i="49"/>
  <c r="CB101" i="49"/>
  <c r="R100" i="49"/>
  <c r="CB100" i="49"/>
  <c r="R99" i="49"/>
  <c r="CB99" i="49"/>
  <c r="R98" i="49"/>
  <c r="CB98" i="49"/>
  <c r="R97" i="49"/>
  <c r="CB97" i="49"/>
  <c r="R96" i="49"/>
  <c r="CB96" i="49"/>
  <c r="R95" i="49"/>
  <c r="CB95" i="49"/>
  <c r="R94" i="49"/>
  <c r="CB94" i="49"/>
  <c r="R93" i="49"/>
  <c r="CB93" i="49"/>
  <c r="CB92" i="49"/>
  <c r="R91" i="49"/>
  <c r="CB91" i="49"/>
  <c r="R90" i="49"/>
  <c r="CB90" i="49"/>
  <c r="R89" i="49"/>
  <c r="CB89" i="49"/>
  <c r="CB88" i="49"/>
  <c r="CB87" i="49"/>
  <c r="T86" i="49"/>
  <c r="CB86" i="49"/>
  <c r="T85" i="49"/>
  <c r="CB85" i="49"/>
  <c r="S84" i="49"/>
  <c r="CB84" i="49"/>
  <c r="S83" i="49"/>
  <c r="CB83" i="49"/>
  <c r="CB82" i="49"/>
  <c r="CB81" i="49"/>
  <c r="S80" i="49"/>
  <c r="CB80" i="49"/>
  <c r="S79" i="49"/>
  <c r="CB79" i="49"/>
  <c r="CB78" i="49"/>
  <c r="S77" i="49"/>
  <c r="CB77" i="49"/>
  <c r="S76" i="49"/>
  <c r="CB76" i="49"/>
  <c r="S75" i="49"/>
  <c r="CB75" i="49"/>
  <c r="CB74" i="49"/>
  <c r="CB73" i="49"/>
  <c r="CB72" i="49"/>
  <c r="CB71" i="49"/>
  <c r="S70" i="49"/>
  <c r="CB70" i="49"/>
  <c r="S69" i="49"/>
  <c r="CB69" i="49"/>
  <c r="S68" i="49"/>
  <c r="CB68" i="49"/>
  <c r="CB67" i="49"/>
  <c r="S66" i="49"/>
  <c r="CB66" i="49"/>
  <c r="S65" i="49"/>
  <c r="CB65" i="49"/>
  <c r="S64" i="49"/>
  <c r="CB64" i="49"/>
  <c r="S63" i="49"/>
  <c r="CB63" i="49"/>
  <c r="CB62" i="49"/>
  <c r="T61" i="49"/>
  <c r="CB61" i="49"/>
  <c r="CB60" i="49"/>
  <c r="CB59" i="49"/>
  <c r="CB58" i="49"/>
  <c r="S57" i="49"/>
  <c r="CB57" i="49"/>
  <c r="CB56" i="49"/>
  <c r="CB55" i="49"/>
  <c r="S54" i="49"/>
  <c r="CB54" i="49"/>
  <c r="CB53" i="49"/>
  <c r="S52" i="49"/>
  <c r="CB52" i="49"/>
  <c r="I51" i="49"/>
  <c r="S51" i="49"/>
  <c r="CB51" i="49"/>
  <c r="CB50" i="49"/>
  <c r="I49" i="49"/>
  <c r="CB49" i="49"/>
  <c r="CB48" i="49"/>
  <c r="CB47" i="49"/>
  <c r="CB46" i="49"/>
  <c r="CB45" i="49"/>
  <c r="CB44" i="49"/>
  <c r="CB43" i="49"/>
  <c r="CB42" i="49"/>
  <c r="S41" i="49"/>
  <c r="CB41" i="49"/>
  <c r="CB40" i="49"/>
  <c r="CB39" i="49"/>
  <c r="CB38" i="49"/>
  <c r="CB37" i="49"/>
  <c r="CB36" i="49"/>
  <c r="CB35" i="49"/>
  <c r="CB34" i="49"/>
  <c r="CB33" i="49"/>
  <c r="CB32" i="49"/>
  <c r="CB31" i="49"/>
  <c r="CB30" i="49"/>
  <c r="I29" i="49"/>
  <c r="S29" i="49"/>
  <c r="CB29" i="49"/>
  <c r="I28" i="49"/>
  <c r="S28" i="49"/>
  <c r="CB28" i="49"/>
  <c r="S27" i="49"/>
  <c r="CB27" i="49"/>
  <c r="S26" i="49"/>
  <c r="CB26" i="49"/>
  <c r="CB25" i="49"/>
  <c r="T24" i="49"/>
  <c r="CB24" i="49"/>
  <c r="T23" i="49"/>
  <c r="CB23" i="49"/>
  <c r="CB22" i="49"/>
  <c r="CB21" i="49"/>
  <c r="CB20" i="49"/>
  <c r="CB19" i="49"/>
  <c r="S18" i="49"/>
  <c r="CB18" i="49"/>
  <c r="S17" i="49"/>
  <c r="CB17" i="49"/>
  <c r="I16" i="49"/>
  <c r="S16" i="49"/>
  <c r="CB16" i="49"/>
  <c r="T15" i="49"/>
  <c r="CB15" i="49"/>
  <c r="I14" i="49"/>
  <c r="S14" i="49"/>
  <c r="CB14" i="49"/>
  <c r="I13" i="49"/>
  <c r="T13" i="49"/>
  <c r="CB13" i="49"/>
  <c r="CB12" i="49"/>
  <c r="S11" i="49"/>
  <c r="CB11" i="49"/>
  <c r="T10" i="49"/>
  <c r="CB10" i="49"/>
  <c r="I9" i="49"/>
  <c r="S9" i="49"/>
  <c r="CB9" i="49"/>
  <c r="CB8" i="49"/>
  <c r="CB7" i="49"/>
  <c r="CB6" i="49"/>
  <c r="CB5" i="49"/>
  <c r="CB137" i="47"/>
  <c r="CB86" i="47"/>
  <c r="CB115" i="47"/>
  <c r="CB114" i="47"/>
  <c r="CB65" i="47"/>
  <c r="CB69" i="47"/>
  <c r="CB80" i="47"/>
  <c r="R106" i="47"/>
  <c r="CB106" i="47"/>
  <c r="CB82" i="47"/>
  <c r="R131" i="47"/>
  <c r="CB131" i="47"/>
  <c r="R110" i="47"/>
  <c r="CB110" i="47"/>
  <c r="R102" i="47"/>
  <c r="CB102" i="47"/>
  <c r="R101" i="47"/>
  <c r="CB101" i="47"/>
  <c r="R97" i="47"/>
  <c r="CB97" i="47"/>
  <c r="R132" i="47"/>
  <c r="CB132" i="47"/>
  <c r="R126" i="47"/>
  <c r="B126" i="47"/>
  <c r="R125" i="47"/>
  <c r="CB125" i="47"/>
  <c r="CB78" i="47"/>
  <c r="R109" i="47"/>
  <c r="CB109" i="47"/>
  <c r="CB73" i="47"/>
  <c r="CB67" i="47"/>
  <c r="R94" i="47"/>
  <c r="B94" i="47"/>
  <c r="R117" i="47"/>
  <c r="CB117" i="47"/>
  <c r="R107" i="47"/>
  <c r="CB107" i="47"/>
  <c r="R133" i="47"/>
  <c r="CB133" i="47"/>
  <c r="R128" i="47"/>
  <c r="B128" i="47"/>
  <c r="CB81" i="47"/>
  <c r="CB77" i="47"/>
  <c r="R121" i="47"/>
  <c r="CB121" i="47"/>
  <c r="R120" i="47"/>
  <c r="CB120" i="47"/>
  <c r="R119" i="47"/>
  <c r="B119" i="47"/>
  <c r="R118" i="47"/>
  <c r="CB118" i="47"/>
  <c r="CB74" i="47"/>
  <c r="R105" i="47"/>
  <c r="CB105" i="47"/>
  <c r="R103" i="47"/>
  <c r="CB103" i="47"/>
  <c r="CB71" i="47"/>
  <c r="R95" i="47"/>
  <c r="CB95" i="47"/>
  <c r="R92" i="47"/>
  <c r="CB92" i="47"/>
  <c r="R91" i="47"/>
  <c r="CB91" i="47"/>
  <c r="R134" i="47"/>
  <c r="CB134" i="47"/>
  <c r="CB87" i="47"/>
  <c r="R108" i="47"/>
  <c r="CB108" i="47"/>
  <c r="I46" i="47"/>
  <c r="CB46" i="47"/>
  <c r="CB45" i="47"/>
  <c r="CB44" i="47"/>
  <c r="CB43" i="47"/>
  <c r="CB72" i="47"/>
  <c r="CB70" i="47"/>
  <c r="CB42" i="47"/>
  <c r="CB68" i="47"/>
  <c r="R96" i="47"/>
  <c r="CB96" i="47"/>
  <c r="CB66" i="47"/>
  <c r="CB41" i="47"/>
  <c r="CB49" i="47"/>
  <c r="CB38" i="47"/>
  <c r="R113" i="47"/>
  <c r="CB113" i="47"/>
  <c r="CB36" i="47"/>
  <c r="CB33" i="47"/>
  <c r="R127" i="47"/>
  <c r="CB127" i="47"/>
  <c r="R123" i="47"/>
  <c r="CB123" i="47"/>
  <c r="CB76" i="47"/>
  <c r="CB75" i="47"/>
  <c r="R135" i="47"/>
  <c r="CB135" i="47"/>
  <c r="CB40" i="47"/>
  <c r="R130" i="47"/>
  <c r="CB130" i="47"/>
  <c r="R129" i="47"/>
  <c r="CB129" i="47"/>
  <c r="CB85" i="47"/>
  <c r="R122" i="47"/>
  <c r="CB122" i="47"/>
  <c r="CB62" i="47"/>
  <c r="CB64" i="47"/>
  <c r="CB84" i="47"/>
  <c r="R112" i="47"/>
  <c r="CB112" i="47"/>
  <c r="CB63" i="47"/>
  <c r="R100" i="47"/>
  <c r="CB100" i="47"/>
  <c r="CB88" i="47"/>
  <c r="R124" i="47"/>
  <c r="CB124" i="47"/>
  <c r="R116" i="47"/>
  <c r="CB116" i="47"/>
  <c r="R111" i="47"/>
  <c r="CB111" i="47"/>
  <c r="R104" i="47"/>
  <c r="CB104" i="47"/>
  <c r="R99" i="47"/>
  <c r="CB99" i="47"/>
  <c r="R98" i="47"/>
  <c r="CB98" i="47"/>
  <c r="CB32" i="47"/>
  <c r="CB37" i="47"/>
  <c r="CB34" i="47"/>
  <c r="CB60" i="47"/>
  <c r="CB59" i="47"/>
  <c r="CB31" i="47"/>
  <c r="R90" i="47"/>
  <c r="B90" i="47"/>
  <c r="CB35" i="47"/>
  <c r="CB52" i="47"/>
  <c r="CB47" i="47"/>
  <c r="CB61" i="47"/>
  <c r="CB58" i="47"/>
  <c r="CB57" i="47"/>
  <c r="CB39" i="47"/>
  <c r="CB27" i="47"/>
  <c r="CB53" i="47"/>
  <c r="CB30" i="47"/>
  <c r="R136" i="47"/>
  <c r="CB136" i="47"/>
  <c r="CB29" i="47"/>
  <c r="CB54" i="47"/>
  <c r="CB28" i="47"/>
  <c r="CB25" i="47"/>
  <c r="CB55" i="47"/>
  <c r="CB48" i="47"/>
  <c r="CB26" i="47"/>
  <c r="R93" i="47"/>
  <c r="CB93" i="47"/>
  <c r="CB23" i="47"/>
  <c r="CB22" i="47"/>
  <c r="CB83" i="47"/>
  <c r="CB24" i="47"/>
  <c r="CB18" i="47"/>
  <c r="CB20" i="47"/>
  <c r="CB19" i="47"/>
  <c r="CB79" i="47"/>
  <c r="CB21" i="47"/>
  <c r="CB17" i="47"/>
  <c r="CB51" i="47"/>
  <c r="CB50" i="47"/>
  <c r="CB13" i="47"/>
  <c r="R89" i="47"/>
  <c r="CB89" i="47"/>
  <c r="CB12" i="47"/>
  <c r="CB16" i="47"/>
  <c r="CB15" i="47"/>
  <c r="CB11" i="47"/>
  <c r="CB10" i="47"/>
  <c r="CB9" i="47"/>
  <c r="CB8" i="47"/>
  <c r="CB56" i="47"/>
  <c r="CB7" i="47"/>
  <c r="CB6" i="47"/>
  <c r="S5" i="47"/>
  <c r="CB5" i="47"/>
  <c r="S102" i="45"/>
  <c r="I73" i="45"/>
  <c r="S73" i="45"/>
  <c r="CB73" i="45"/>
  <c r="S71" i="45"/>
  <c r="S6" i="45"/>
  <c r="CB11" i="45"/>
  <c r="T11" i="45"/>
  <c r="I12" i="45"/>
  <c r="S12" i="45"/>
  <c r="CB74" i="45"/>
  <c r="T13" i="45"/>
  <c r="CB93" i="45"/>
  <c r="S14" i="45"/>
  <c r="I15" i="45"/>
  <c r="I16" i="45"/>
  <c r="S16" i="45"/>
  <c r="CB16" i="45"/>
  <c r="CB6" i="45"/>
  <c r="T19" i="45"/>
  <c r="CB19" i="45"/>
  <c r="CB7" i="45"/>
  <c r="CB42" i="45"/>
  <c r="I98" i="45"/>
  <c r="S98" i="45"/>
  <c r="CB98" i="45"/>
  <c r="CB50" i="45"/>
  <c r="I10" i="45"/>
  <c r="CB10" i="45"/>
  <c r="S10" i="45"/>
  <c r="CB49" i="45"/>
  <c r="S20" i="45"/>
  <c r="CB61" i="45"/>
  <c r="S127" i="45"/>
  <c r="S23" i="45"/>
  <c r="CB82" i="45"/>
  <c r="CB85" i="45"/>
  <c r="CB70" i="45"/>
  <c r="CB63" i="45"/>
  <c r="T25" i="45"/>
  <c r="CB20" i="45"/>
  <c r="S26" i="45"/>
  <c r="CB21" i="45"/>
  <c r="S27" i="45"/>
  <c r="CB27" i="45"/>
  <c r="CB22" i="45"/>
  <c r="S99" i="45"/>
  <c r="S105" i="45"/>
  <c r="S29" i="45"/>
  <c r="CB14" i="45"/>
  <c r="S32" i="45"/>
  <c r="I34" i="45"/>
  <c r="S34" i="45"/>
  <c r="CB135" i="45"/>
  <c r="S35" i="45"/>
  <c r="CB136" i="45"/>
  <c r="I36" i="45"/>
  <c r="S36" i="45"/>
  <c r="CB137" i="45"/>
  <c r="S104" i="45"/>
  <c r="CB87" i="45"/>
  <c r="CB60" i="45"/>
  <c r="S100" i="45"/>
  <c r="CB100" i="45"/>
  <c r="CB71" i="45"/>
  <c r="T106" i="45"/>
  <c r="CB106" i="45"/>
  <c r="CB58" i="45"/>
  <c r="CB62" i="45"/>
  <c r="CB75" i="45"/>
  <c r="CB12" i="45"/>
  <c r="CB13" i="45"/>
  <c r="CB77" i="45"/>
  <c r="CB80" i="45"/>
  <c r="CB68" i="45"/>
  <c r="CB30" i="45"/>
  <c r="CB31" i="45"/>
  <c r="S41" i="45"/>
  <c r="CB41" i="45"/>
  <c r="CB39" i="45"/>
  <c r="CB57" i="45"/>
  <c r="S45" i="45"/>
  <c r="CB81" i="45"/>
  <c r="S46" i="45"/>
  <c r="S55" i="45"/>
  <c r="CB105" i="45"/>
  <c r="CB18" i="45"/>
  <c r="S49" i="45"/>
  <c r="CB43" i="45"/>
  <c r="CB55" i="45"/>
  <c r="CB51" i="45"/>
  <c r="CB84" i="45"/>
  <c r="S110" i="45"/>
  <c r="CB91" i="45"/>
  <c r="S112" i="45"/>
  <c r="CB112" i="45"/>
  <c r="CB113" i="45"/>
  <c r="S107" i="45"/>
  <c r="CB107" i="45"/>
  <c r="CB32" i="45"/>
  <c r="CB101" i="45"/>
  <c r="S111" i="45"/>
  <c r="CB109" i="45"/>
  <c r="CB125" i="45"/>
  <c r="CB127" i="45"/>
  <c r="S123" i="45"/>
  <c r="CB123" i="45"/>
  <c r="S54" i="45"/>
  <c r="CB102" i="45"/>
  <c r="CB120" i="45"/>
  <c r="CB34" i="45"/>
  <c r="S52" i="45"/>
  <c r="CB52" i="45"/>
  <c r="CB122" i="45"/>
  <c r="CB9" i="45"/>
  <c r="S114" i="45"/>
  <c r="CB25" i="45"/>
  <c r="S116" i="45"/>
  <c r="CB116" i="45"/>
  <c r="CB28" i="45"/>
  <c r="CB33" i="45"/>
  <c r="S118" i="45"/>
  <c r="CB118" i="45"/>
  <c r="CB36" i="45"/>
  <c r="CB38" i="45"/>
  <c r="CB46" i="45"/>
  <c r="CB47" i="45"/>
  <c r="CB53" i="45"/>
  <c r="CB54" i="45"/>
  <c r="CB72" i="45"/>
  <c r="CB134" i="45"/>
  <c r="CB126" i="45"/>
  <c r="S64" i="45"/>
  <c r="CB64" i="45"/>
  <c r="CB17" i="45"/>
  <c r="S66" i="45"/>
  <c r="CB24" i="45"/>
  <c r="CB37" i="45"/>
  <c r="CB48" i="45"/>
  <c r="CB59" i="45"/>
  <c r="CB67" i="45"/>
  <c r="CB97" i="45"/>
  <c r="S79" i="45"/>
  <c r="CB99" i="45"/>
  <c r="CB103" i="45"/>
  <c r="S129" i="45"/>
  <c r="CB129" i="45"/>
  <c r="CB114" i="45"/>
  <c r="CB124" i="45"/>
  <c r="S83" i="45"/>
  <c r="CB83" i="45"/>
  <c r="CB69" i="45"/>
  <c r="S76" i="45"/>
  <c r="S65" i="45"/>
  <c r="CB65" i="45"/>
  <c r="CB23" i="45"/>
  <c r="S115" i="45"/>
  <c r="CB115" i="45"/>
  <c r="CB26" i="45"/>
  <c r="S121" i="45"/>
  <c r="CB121" i="45"/>
  <c r="CB40" i="45"/>
  <c r="CB90" i="45"/>
  <c r="CB78" i="45"/>
  <c r="CB104" i="45"/>
  <c r="S92" i="45"/>
  <c r="CB92" i="45"/>
  <c r="CB108" i="45"/>
  <c r="S94" i="45"/>
  <c r="CB94" i="45"/>
  <c r="CB119" i="45"/>
  <c r="S96" i="45"/>
  <c r="CB96" i="45"/>
  <c r="CB131" i="45"/>
  <c r="S85" i="45"/>
  <c r="CB29" i="45"/>
  <c r="CB86" i="45"/>
  <c r="CB44" i="45"/>
  <c r="CB45" i="45"/>
  <c r="CB79" i="45"/>
  <c r="S95" i="45"/>
  <c r="CB95" i="45"/>
  <c r="CB130" i="45"/>
  <c r="T130" i="45"/>
  <c r="CB56" i="45"/>
  <c r="S132" i="45"/>
  <c r="CB132" i="45"/>
  <c r="CB66" i="45"/>
  <c r="S128" i="45"/>
  <c r="CB128" i="45"/>
  <c r="CB110" i="45"/>
  <c r="S117" i="45"/>
  <c r="CB117" i="45"/>
  <c r="CB35" i="45"/>
  <c r="CB88" i="45"/>
  <c r="CB89" i="45"/>
  <c r="S133" i="45"/>
  <c r="CB133" i="45"/>
  <c r="CB111" i="45"/>
  <c r="S5" i="45"/>
  <c r="CB5" i="45"/>
  <c r="CB8" i="45"/>
  <c r="F139" i="47"/>
  <c r="F139" i="49"/>
  <c r="Y138" i="49"/>
  <c r="Y137" i="49"/>
  <c r="AB136" i="49"/>
  <c r="AD136" i="49"/>
  <c r="AF136" i="49"/>
  <c r="AH136" i="49"/>
  <c r="X136" i="49"/>
  <c r="U136" i="49"/>
  <c r="W136" i="49"/>
  <c r="Y136" i="49"/>
  <c r="AF135" i="49"/>
  <c r="AH135" i="49"/>
  <c r="X135" i="49"/>
  <c r="U135" i="49"/>
  <c r="W135" i="49"/>
  <c r="Y135" i="49"/>
  <c r="AF134" i="49"/>
  <c r="AH134" i="49"/>
  <c r="X134" i="49"/>
  <c r="U134" i="49"/>
  <c r="W134" i="49"/>
  <c r="Y134" i="49"/>
  <c r="AB133" i="49"/>
  <c r="AD133" i="49"/>
  <c r="AF133" i="49"/>
  <c r="AH133" i="49"/>
  <c r="X133" i="49"/>
  <c r="U133" i="49"/>
  <c r="W133" i="49"/>
  <c r="Y133" i="49"/>
  <c r="AB132" i="49"/>
  <c r="AD132" i="49"/>
  <c r="AF132" i="49"/>
  <c r="AH132" i="49"/>
  <c r="X132" i="49"/>
  <c r="U132" i="49"/>
  <c r="W132" i="49"/>
  <c r="Y132" i="49"/>
  <c r="AB131" i="49"/>
  <c r="AD131" i="49"/>
  <c r="AF131" i="49"/>
  <c r="AH131" i="49"/>
  <c r="X131" i="49"/>
  <c r="U131" i="49"/>
  <c r="W131" i="49"/>
  <c r="Y131" i="49"/>
  <c r="AB130" i="49"/>
  <c r="AD130" i="49"/>
  <c r="AF130" i="49"/>
  <c r="AH130" i="49"/>
  <c r="X130" i="49"/>
  <c r="U130" i="49"/>
  <c r="W130" i="49"/>
  <c r="Y130" i="49"/>
  <c r="AB129" i="49"/>
  <c r="AD129" i="49"/>
  <c r="AF129" i="49"/>
  <c r="AH129" i="49"/>
  <c r="X129" i="49"/>
  <c r="U129" i="49"/>
  <c r="W129" i="49"/>
  <c r="Y129" i="49"/>
  <c r="AB128" i="49"/>
  <c r="AD128" i="49"/>
  <c r="AF128" i="49"/>
  <c r="AH128" i="49"/>
  <c r="X128" i="49"/>
  <c r="U128" i="49"/>
  <c r="W128" i="49"/>
  <c r="Y128" i="49"/>
  <c r="AB127" i="49"/>
  <c r="AD127" i="49"/>
  <c r="AF127" i="49"/>
  <c r="AH127" i="49"/>
  <c r="X127" i="49"/>
  <c r="U127" i="49"/>
  <c r="W127" i="49"/>
  <c r="Y127" i="49"/>
  <c r="AB126" i="49"/>
  <c r="AD126" i="49"/>
  <c r="AF126" i="49"/>
  <c r="AH126" i="49"/>
  <c r="X126" i="49"/>
  <c r="U126" i="49"/>
  <c r="W126" i="49"/>
  <c r="Y126" i="49"/>
  <c r="U125" i="49"/>
  <c r="W125" i="49"/>
  <c r="AB125" i="49"/>
  <c r="AD125" i="49"/>
  <c r="AF125" i="49"/>
  <c r="AH125" i="49"/>
  <c r="X125" i="49"/>
  <c r="Y125" i="49"/>
  <c r="AB124" i="49"/>
  <c r="AD124" i="49"/>
  <c r="AF124" i="49"/>
  <c r="AH124" i="49"/>
  <c r="X124" i="49"/>
  <c r="U124" i="49"/>
  <c r="W124" i="49"/>
  <c r="Y124" i="49"/>
  <c r="AB123" i="49"/>
  <c r="AD123" i="49"/>
  <c r="AF123" i="49"/>
  <c r="AH123" i="49"/>
  <c r="X123" i="49"/>
  <c r="U123" i="49"/>
  <c r="W123" i="49"/>
  <c r="Y123" i="49"/>
  <c r="AB122" i="49"/>
  <c r="AD122" i="49"/>
  <c r="AF122" i="49"/>
  <c r="AH122" i="49"/>
  <c r="X122" i="49"/>
  <c r="U122" i="49"/>
  <c r="W122" i="49"/>
  <c r="Y122" i="49"/>
  <c r="AB121" i="49"/>
  <c r="AD121" i="49"/>
  <c r="AF121" i="49"/>
  <c r="AH121" i="49"/>
  <c r="X121" i="49"/>
  <c r="U121" i="49"/>
  <c r="W121" i="49"/>
  <c r="Y121" i="49"/>
  <c r="AB120" i="49"/>
  <c r="AD120" i="49"/>
  <c r="AF120" i="49"/>
  <c r="AH120" i="49"/>
  <c r="X120" i="49"/>
  <c r="U120" i="49"/>
  <c r="W120" i="49"/>
  <c r="Y120" i="49"/>
  <c r="AB119" i="49"/>
  <c r="AD119" i="49"/>
  <c r="AF119" i="49"/>
  <c r="AH119" i="49"/>
  <c r="X119" i="49"/>
  <c r="U119" i="49"/>
  <c r="W119" i="49"/>
  <c r="Y119" i="49"/>
  <c r="AB118" i="49"/>
  <c r="AD118" i="49"/>
  <c r="AF118" i="49"/>
  <c r="AH118" i="49"/>
  <c r="X118" i="49"/>
  <c r="U118" i="49"/>
  <c r="W118" i="49"/>
  <c r="Y118" i="49"/>
  <c r="AB117" i="49"/>
  <c r="AD117" i="49"/>
  <c r="AF117" i="49"/>
  <c r="AH117" i="49"/>
  <c r="X117" i="49"/>
  <c r="U117" i="49"/>
  <c r="W117" i="49"/>
  <c r="Y117" i="49"/>
  <c r="AB116" i="49"/>
  <c r="AD116" i="49"/>
  <c r="AF116" i="49"/>
  <c r="AH116" i="49"/>
  <c r="X116" i="49"/>
  <c r="U116" i="49"/>
  <c r="W116" i="49"/>
  <c r="Y116" i="49"/>
  <c r="AB115" i="49"/>
  <c r="AD115" i="49"/>
  <c r="AF115" i="49"/>
  <c r="AH115" i="49"/>
  <c r="X115" i="49"/>
  <c r="U115" i="49"/>
  <c r="W115" i="49"/>
  <c r="Y115" i="49"/>
  <c r="AB114" i="49"/>
  <c r="AD114" i="49"/>
  <c r="AF114" i="49"/>
  <c r="AH114" i="49"/>
  <c r="X114" i="49"/>
  <c r="U114" i="49"/>
  <c r="W114" i="49"/>
  <c r="Y114" i="49"/>
  <c r="AB113" i="49"/>
  <c r="AD113" i="49"/>
  <c r="AF113" i="49"/>
  <c r="AH113" i="49"/>
  <c r="X113" i="49"/>
  <c r="U113" i="49"/>
  <c r="W113" i="49"/>
  <c r="Y113" i="49"/>
  <c r="AB112" i="49"/>
  <c r="AD112" i="49"/>
  <c r="AF112" i="49"/>
  <c r="AH112" i="49"/>
  <c r="X112" i="49"/>
  <c r="U112" i="49"/>
  <c r="W112" i="49"/>
  <c r="Y112" i="49"/>
  <c r="AB111" i="49"/>
  <c r="AD111" i="49"/>
  <c r="AF111" i="49"/>
  <c r="AH111" i="49"/>
  <c r="X111" i="49"/>
  <c r="U111" i="49"/>
  <c r="W111" i="49"/>
  <c r="Y111" i="49"/>
  <c r="AB110" i="49"/>
  <c r="AD110" i="49"/>
  <c r="AF110" i="49"/>
  <c r="AH110" i="49"/>
  <c r="X110" i="49"/>
  <c r="U110" i="49"/>
  <c r="W110" i="49"/>
  <c r="Y110" i="49"/>
  <c r="AB109" i="49"/>
  <c r="AD109" i="49"/>
  <c r="AF109" i="49"/>
  <c r="AH109" i="49"/>
  <c r="X109" i="49"/>
  <c r="U109" i="49"/>
  <c r="W109" i="49"/>
  <c r="Y109" i="49"/>
  <c r="AB108" i="49"/>
  <c r="AD108" i="49"/>
  <c r="AF108" i="49"/>
  <c r="AH108" i="49"/>
  <c r="X108" i="49"/>
  <c r="U108" i="49"/>
  <c r="W108" i="49"/>
  <c r="Y108" i="49"/>
  <c r="AB107" i="49"/>
  <c r="AD107" i="49"/>
  <c r="AF107" i="49"/>
  <c r="AH107" i="49"/>
  <c r="X107" i="49"/>
  <c r="U107" i="49"/>
  <c r="W107" i="49"/>
  <c r="Y107" i="49"/>
  <c r="AB106" i="49"/>
  <c r="AD106" i="49"/>
  <c r="AF106" i="49"/>
  <c r="AH106" i="49"/>
  <c r="X106" i="49"/>
  <c r="U106" i="49"/>
  <c r="W106" i="49"/>
  <c r="Y106" i="49"/>
  <c r="AB105" i="49"/>
  <c r="AD105" i="49"/>
  <c r="AF105" i="49"/>
  <c r="AH105" i="49"/>
  <c r="X105" i="49"/>
  <c r="U105" i="49"/>
  <c r="W105" i="49"/>
  <c r="Y105" i="49"/>
  <c r="AB104" i="49"/>
  <c r="AD104" i="49"/>
  <c r="AF104" i="49"/>
  <c r="AH104" i="49"/>
  <c r="X104" i="49"/>
  <c r="U104" i="49"/>
  <c r="W104" i="49"/>
  <c r="Y104" i="49"/>
  <c r="AB103" i="49"/>
  <c r="AD103" i="49"/>
  <c r="AF103" i="49"/>
  <c r="AH103" i="49"/>
  <c r="X103" i="49"/>
  <c r="U103" i="49"/>
  <c r="W103" i="49"/>
  <c r="Y103" i="49"/>
  <c r="AB102" i="49"/>
  <c r="AD102" i="49"/>
  <c r="AF102" i="49"/>
  <c r="AH102" i="49"/>
  <c r="X102" i="49"/>
  <c r="U102" i="49"/>
  <c r="W102" i="49"/>
  <c r="Y102" i="49"/>
  <c r="AB101" i="49"/>
  <c r="AD101" i="49"/>
  <c r="AF101" i="49"/>
  <c r="AH101" i="49"/>
  <c r="X101" i="49"/>
  <c r="U101" i="49"/>
  <c r="W101" i="49"/>
  <c r="Y101" i="49"/>
  <c r="AB100" i="49"/>
  <c r="AD100" i="49"/>
  <c r="AF100" i="49"/>
  <c r="AH100" i="49"/>
  <c r="X100" i="49"/>
  <c r="U100" i="49"/>
  <c r="W100" i="49"/>
  <c r="Y100" i="49"/>
  <c r="AB99" i="49"/>
  <c r="AD99" i="49"/>
  <c r="AF99" i="49"/>
  <c r="AH99" i="49"/>
  <c r="X99" i="49"/>
  <c r="U99" i="49"/>
  <c r="W99" i="49"/>
  <c r="Y99" i="49"/>
  <c r="AB98" i="49"/>
  <c r="AD98" i="49"/>
  <c r="AF98" i="49"/>
  <c r="AH98" i="49"/>
  <c r="X98" i="49"/>
  <c r="U98" i="49"/>
  <c r="W98" i="49"/>
  <c r="Y98" i="49"/>
  <c r="AB97" i="49"/>
  <c r="AD97" i="49"/>
  <c r="AF97" i="49"/>
  <c r="AH97" i="49"/>
  <c r="X97" i="49"/>
  <c r="U97" i="49"/>
  <c r="W97" i="49"/>
  <c r="Y97" i="49"/>
  <c r="AB96" i="49"/>
  <c r="AD96" i="49"/>
  <c r="AF96" i="49"/>
  <c r="AH96" i="49"/>
  <c r="X96" i="49"/>
  <c r="U96" i="49"/>
  <c r="W96" i="49"/>
  <c r="Y96" i="49"/>
  <c r="AB95" i="49"/>
  <c r="AD95" i="49"/>
  <c r="AF95" i="49"/>
  <c r="AH95" i="49"/>
  <c r="X95" i="49"/>
  <c r="U95" i="49"/>
  <c r="W95" i="49"/>
  <c r="Y95" i="49"/>
  <c r="AB94" i="49"/>
  <c r="AD94" i="49"/>
  <c r="AF94" i="49"/>
  <c r="AH94" i="49"/>
  <c r="X94" i="49"/>
  <c r="U94" i="49"/>
  <c r="W94" i="49"/>
  <c r="Y94" i="49"/>
  <c r="AB93" i="49"/>
  <c r="AD93" i="49"/>
  <c r="AF93" i="49"/>
  <c r="AH93" i="49"/>
  <c r="X93" i="49"/>
  <c r="U93" i="49"/>
  <c r="W93" i="49"/>
  <c r="Y93" i="49"/>
  <c r="AB92" i="49"/>
  <c r="AD92" i="49"/>
  <c r="AF92" i="49"/>
  <c r="AH92" i="49"/>
  <c r="X92" i="49"/>
  <c r="W92" i="49"/>
  <c r="Y92" i="49"/>
  <c r="AB91" i="49"/>
  <c r="AD91" i="49"/>
  <c r="AF91" i="49"/>
  <c r="AH91" i="49"/>
  <c r="X91" i="49"/>
  <c r="U91" i="49"/>
  <c r="W91" i="49"/>
  <c r="Y91" i="49"/>
  <c r="AB90" i="49"/>
  <c r="AD90" i="49"/>
  <c r="AF90" i="49"/>
  <c r="AH90" i="49"/>
  <c r="X90" i="49"/>
  <c r="U90" i="49"/>
  <c r="W90" i="49"/>
  <c r="Y90" i="49"/>
  <c r="AB89" i="49"/>
  <c r="AD89" i="49"/>
  <c r="AF89" i="49"/>
  <c r="AH89" i="49"/>
  <c r="X89" i="49"/>
  <c r="U89" i="49"/>
  <c r="W89" i="49"/>
  <c r="Y89" i="49"/>
  <c r="AB86" i="49"/>
  <c r="AD86" i="49"/>
  <c r="AF86" i="49"/>
  <c r="AH86" i="49"/>
  <c r="X86" i="49"/>
  <c r="U86" i="49"/>
  <c r="W86" i="49"/>
  <c r="AB85" i="49"/>
  <c r="AD85" i="49"/>
  <c r="AF85" i="49"/>
  <c r="AH85" i="49"/>
  <c r="X85" i="49"/>
  <c r="U85" i="49"/>
  <c r="W85" i="49"/>
  <c r="AB84" i="49"/>
  <c r="AD84" i="49"/>
  <c r="AF84" i="49"/>
  <c r="AH84" i="49"/>
  <c r="X84" i="49"/>
  <c r="U84" i="49"/>
  <c r="W84" i="49"/>
  <c r="AB83" i="49"/>
  <c r="AD83" i="49"/>
  <c r="AF83" i="49"/>
  <c r="AH83" i="49"/>
  <c r="X83" i="49"/>
  <c r="U83" i="49"/>
  <c r="W83" i="49"/>
  <c r="AB82" i="49"/>
  <c r="AD82" i="49"/>
  <c r="AF82" i="49"/>
  <c r="AH82" i="49"/>
  <c r="X82" i="49"/>
  <c r="U82" i="49"/>
  <c r="W82" i="49"/>
  <c r="AB81" i="49"/>
  <c r="AD81" i="49"/>
  <c r="AF81" i="49"/>
  <c r="AH81" i="49"/>
  <c r="X81" i="49"/>
  <c r="U81" i="49"/>
  <c r="W81" i="49"/>
  <c r="AB80" i="49"/>
  <c r="AD80" i="49"/>
  <c r="AF80" i="49"/>
  <c r="AH80" i="49"/>
  <c r="X80" i="49"/>
  <c r="U80" i="49"/>
  <c r="W80" i="49"/>
  <c r="AB79" i="49"/>
  <c r="AD79" i="49"/>
  <c r="AF79" i="49"/>
  <c r="AH79" i="49"/>
  <c r="X79" i="49"/>
  <c r="U79" i="49"/>
  <c r="W79" i="49"/>
  <c r="AB78" i="49"/>
  <c r="AD78" i="49"/>
  <c r="AF78" i="49"/>
  <c r="AH78" i="49"/>
  <c r="X78" i="49"/>
  <c r="U78" i="49"/>
  <c r="W78" i="49"/>
  <c r="AB77" i="49"/>
  <c r="AD77" i="49"/>
  <c r="AF77" i="49"/>
  <c r="AH77" i="49"/>
  <c r="X77" i="49"/>
  <c r="U77" i="49"/>
  <c r="W77" i="49"/>
  <c r="AB76" i="49"/>
  <c r="AD76" i="49"/>
  <c r="AF76" i="49"/>
  <c r="AH76" i="49"/>
  <c r="X76" i="49"/>
  <c r="U76" i="49"/>
  <c r="W76" i="49"/>
  <c r="AB75" i="49"/>
  <c r="AD75" i="49"/>
  <c r="AF75" i="49"/>
  <c r="AH75" i="49"/>
  <c r="X75" i="49"/>
  <c r="U75" i="49"/>
  <c r="W75" i="49"/>
  <c r="AB74" i="49"/>
  <c r="AD74" i="49"/>
  <c r="AF74" i="49"/>
  <c r="AH74" i="49"/>
  <c r="X74" i="49"/>
  <c r="U74" i="49"/>
  <c r="W74" i="49"/>
  <c r="AB73" i="49"/>
  <c r="AD73" i="49"/>
  <c r="AF73" i="49"/>
  <c r="AH73" i="49"/>
  <c r="X73" i="49"/>
  <c r="U73" i="49"/>
  <c r="W73" i="49"/>
  <c r="AB72" i="49"/>
  <c r="AD72" i="49"/>
  <c r="AF72" i="49"/>
  <c r="AH72" i="49"/>
  <c r="X72" i="49"/>
  <c r="U72" i="49"/>
  <c r="W72" i="49"/>
  <c r="AB71" i="49"/>
  <c r="AD71" i="49"/>
  <c r="AF71" i="49"/>
  <c r="AH71" i="49"/>
  <c r="X71" i="49"/>
  <c r="U71" i="49"/>
  <c r="W71" i="49"/>
  <c r="AB70" i="49"/>
  <c r="AD70" i="49"/>
  <c r="AF70" i="49"/>
  <c r="AH70" i="49"/>
  <c r="X70" i="49"/>
  <c r="U70" i="49"/>
  <c r="W70" i="49"/>
  <c r="AB69" i="49"/>
  <c r="AD69" i="49"/>
  <c r="AF69" i="49"/>
  <c r="AH69" i="49"/>
  <c r="X69" i="49"/>
  <c r="U69" i="49"/>
  <c r="W69" i="49"/>
  <c r="Y69" i="49"/>
  <c r="AB68" i="49"/>
  <c r="AD68" i="49"/>
  <c r="AF68" i="49"/>
  <c r="AH68" i="49"/>
  <c r="X68" i="49"/>
  <c r="U68" i="49"/>
  <c r="W68" i="49"/>
  <c r="Y68" i="49"/>
  <c r="AB67" i="49"/>
  <c r="AD67" i="49"/>
  <c r="AF67" i="49"/>
  <c r="AH67" i="49"/>
  <c r="X67" i="49"/>
  <c r="U67" i="49"/>
  <c r="W67" i="49"/>
  <c r="Y67" i="49"/>
  <c r="AB66" i="49"/>
  <c r="AD66" i="49"/>
  <c r="AF66" i="49"/>
  <c r="AH66" i="49"/>
  <c r="X66" i="49"/>
  <c r="U66" i="49"/>
  <c r="W66" i="49"/>
  <c r="Y66" i="49"/>
  <c r="AB65" i="49"/>
  <c r="AD65" i="49"/>
  <c r="AF65" i="49"/>
  <c r="AH65" i="49"/>
  <c r="X65" i="49"/>
  <c r="U65" i="49"/>
  <c r="W65" i="49"/>
  <c r="Y65" i="49"/>
  <c r="AB64" i="49"/>
  <c r="AD64" i="49"/>
  <c r="AF64" i="49"/>
  <c r="AH64" i="49"/>
  <c r="X64" i="49"/>
  <c r="U64" i="49"/>
  <c r="W64" i="49"/>
  <c r="Y64" i="49"/>
  <c r="AB63" i="49"/>
  <c r="AD63" i="49"/>
  <c r="AF63" i="49"/>
  <c r="AH63" i="49"/>
  <c r="X63" i="49"/>
  <c r="U63" i="49"/>
  <c r="W63" i="49"/>
  <c r="Y63" i="49"/>
  <c r="AB62" i="49"/>
  <c r="AD62" i="49"/>
  <c r="AF62" i="49"/>
  <c r="AH62" i="49"/>
  <c r="X62" i="49"/>
  <c r="U62" i="49"/>
  <c r="W62" i="49"/>
  <c r="Y62" i="49"/>
  <c r="AB61" i="49"/>
  <c r="AD61" i="49"/>
  <c r="AF61" i="49"/>
  <c r="AH61" i="49"/>
  <c r="X61" i="49"/>
  <c r="U61" i="49"/>
  <c r="W61" i="49"/>
  <c r="Y61" i="49"/>
  <c r="AB60" i="49"/>
  <c r="AD60" i="49"/>
  <c r="AF60" i="49"/>
  <c r="AH60" i="49"/>
  <c r="X60" i="49"/>
  <c r="U60" i="49"/>
  <c r="W60" i="49"/>
  <c r="Y60" i="49"/>
  <c r="AB59" i="49"/>
  <c r="AD59" i="49"/>
  <c r="AF59" i="49"/>
  <c r="AH59" i="49"/>
  <c r="X59" i="49"/>
  <c r="U59" i="49"/>
  <c r="W59" i="49"/>
  <c r="Y59" i="49"/>
  <c r="AB58" i="49"/>
  <c r="AD58" i="49"/>
  <c r="AF58" i="49"/>
  <c r="AH58" i="49"/>
  <c r="X58" i="49"/>
  <c r="U58" i="49"/>
  <c r="W58" i="49"/>
  <c r="Y58" i="49"/>
  <c r="AB57" i="49"/>
  <c r="AD57" i="49"/>
  <c r="AF57" i="49"/>
  <c r="AH57" i="49"/>
  <c r="X57" i="49"/>
  <c r="U57" i="49"/>
  <c r="W57" i="49"/>
  <c r="Y57" i="49"/>
  <c r="AB56" i="49"/>
  <c r="AD56" i="49"/>
  <c r="AF56" i="49"/>
  <c r="AH56" i="49"/>
  <c r="X56" i="49"/>
  <c r="U56" i="49"/>
  <c r="W56" i="49"/>
  <c r="Y56" i="49"/>
  <c r="AB55" i="49"/>
  <c r="AD55" i="49"/>
  <c r="AF55" i="49"/>
  <c r="AH55" i="49"/>
  <c r="X55" i="49"/>
  <c r="U55" i="49"/>
  <c r="W55" i="49"/>
  <c r="Y55" i="49"/>
  <c r="AB54" i="49"/>
  <c r="AD54" i="49"/>
  <c r="AF54" i="49"/>
  <c r="AH54" i="49"/>
  <c r="X54" i="49"/>
  <c r="U54" i="49"/>
  <c r="W54" i="49"/>
  <c r="Y54" i="49"/>
  <c r="AB53" i="49"/>
  <c r="AD53" i="49"/>
  <c r="AF53" i="49"/>
  <c r="AH53" i="49"/>
  <c r="X53" i="49"/>
  <c r="U53" i="49"/>
  <c r="W53" i="49"/>
  <c r="Y53" i="49"/>
  <c r="AB52" i="49"/>
  <c r="AD52" i="49"/>
  <c r="AF52" i="49"/>
  <c r="AH52" i="49"/>
  <c r="X52" i="49"/>
  <c r="U52" i="49"/>
  <c r="W52" i="49"/>
  <c r="Y52" i="49"/>
  <c r="AB51" i="49"/>
  <c r="AD51" i="49"/>
  <c r="AF51" i="49"/>
  <c r="AH51" i="49"/>
  <c r="X51" i="49"/>
  <c r="U51" i="49"/>
  <c r="W51" i="49"/>
  <c r="Y51" i="49"/>
  <c r="U50" i="49"/>
  <c r="W50" i="49"/>
  <c r="AB50" i="49"/>
  <c r="AD50" i="49"/>
  <c r="AF50" i="49"/>
  <c r="AH50" i="49"/>
  <c r="X50" i="49"/>
  <c r="Y50" i="49"/>
  <c r="AB49" i="49"/>
  <c r="AD49" i="49"/>
  <c r="AF49" i="49"/>
  <c r="AH49" i="49"/>
  <c r="X49" i="49"/>
  <c r="U49" i="49"/>
  <c r="W49" i="49"/>
  <c r="Y49" i="49"/>
  <c r="AB48" i="49"/>
  <c r="AD48" i="49"/>
  <c r="AF48" i="49"/>
  <c r="AH48" i="49"/>
  <c r="X48" i="49"/>
  <c r="U48" i="49"/>
  <c r="W48" i="49"/>
  <c r="Y48" i="49"/>
  <c r="AB47" i="49"/>
  <c r="AD47" i="49"/>
  <c r="AF47" i="49"/>
  <c r="AH47" i="49"/>
  <c r="X47" i="49"/>
  <c r="U47" i="49"/>
  <c r="W47" i="49"/>
  <c r="Y47" i="49"/>
  <c r="AB46" i="49"/>
  <c r="AD46" i="49"/>
  <c r="AF46" i="49"/>
  <c r="AH46" i="49"/>
  <c r="X46" i="49"/>
  <c r="U46" i="49"/>
  <c r="W46" i="49"/>
  <c r="Y46" i="49"/>
  <c r="AB45" i="49"/>
  <c r="AD45" i="49"/>
  <c r="AF45" i="49"/>
  <c r="AH45" i="49"/>
  <c r="X45" i="49"/>
  <c r="U45" i="49"/>
  <c r="W45" i="49"/>
  <c r="Y45" i="49"/>
  <c r="AB44" i="49"/>
  <c r="AD44" i="49"/>
  <c r="AF44" i="49"/>
  <c r="AH44" i="49"/>
  <c r="X44" i="49"/>
  <c r="U44" i="49"/>
  <c r="W44" i="49"/>
  <c r="Y44" i="49"/>
  <c r="AB43" i="49"/>
  <c r="AD43" i="49"/>
  <c r="AF43" i="49"/>
  <c r="AH43" i="49"/>
  <c r="X43" i="49"/>
  <c r="U43" i="49"/>
  <c r="W43" i="49"/>
  <c r="Y43" i="49"/>
  <c r="AB42" i="49"/>
  <c r="AD42" i="49"/>
  <c r="AF42" i="49"/>
  <c r="AH42" i="49"/>
  <c r="X42" i="49"/>
  <c r="U42" i="49"/>
  <c r="W42" i="49"/>
  <c r="Y42" i="49"/>
  <c r="AB41" i="49"/>
  <c r="AD41" i="49"/>
  <c r="AF41" i="49"/>
  <c r="AH41" i="49"/>
  <c r="X41" i="49"/>
  <c r="U41" i="49"/>
  <c r="W41" i="49"/>
  <c r="Y41" i="49"/>
  <c r="AB40" i="49"/>
  <c r="AD40" i="49"/>
  <c r="AF40" i="49"/>
  <c r="AH40" i="49"/>
  <c r="X40" i="49"/>
  <c r="U40" i="49"/>
  <c r="W40" i="49"/>
  <c r="Y40" i="49"/>
  <c r="AB39" i="49"/>
  <c r="AD39" i="49"/>
  <c r="AF39" i="49"/>
  <c r="AH39" i="49"/>
  <c r="X39" i="49"/>
  <c r="U39" i="49"/>
  <c r="W39" i="49"/>
  <c r="Y39" i="49"/>
  <c r="AB38" i="49"/>
  <c r="AD38" i="49"/>
  <c r="AF38" i="49"/>
  <c r="AH38" i="49"/>
  <c r="X38" i="49"/>
  <c r="U38" i="49"/>
  <c r="W38" i="49"/>
  <c r="Y38" i="49"/>
  <c r="AB37" i="49"/>
  <c r="AD37" i="49"/>
  <c r="AF37" i="49"/>
  <c r="AH37" i="49"/>
  <c r="X37" i="49"/>
  <c r="U37" i="49"/>
  <c r="W37" i="49"/>
  <c r="Y37" i="49"/>
  <c r="AB36" i="49"/>
  <c r="AD36" i="49"/>
  <c r="AF36" i="49"/>
  <c r="AH36" i="49"/>
  <c r="X36" i="49"/>
  <c r="U36" i="49"/>
  <c r="W36" i="49"/>
  <c r="Y36" i="49"/>
  <c r="AB35" i="49"/>
  <c r="AD35" i="49"/>
  <c r="AF35" i="49"/>
  <c r="AH35" i="49"/>
  <c r="X35" i="49"/>
  <c r="U35" i="49"/>
  <c r="W35" i="49"/>
  <c r="Y35" i="49"/>
  <c r="AB34" i="49"/>
  <c r="AD34" i="49"/>
  <c r="AF34" i="49"/>
  <c r="AH34" i="49"/>
  <c r="X34" i="49"/>
  <c r="U34" i="49"/>
  <c r="W34" i="49"/>
  <c r="Y34" i="49"/>
  <c r="AB33" i="49"/>
  <c r="AD33" i="49"/>
  <c r="AF33" i="49"/>
  <c r="AH33" i="49"/>
  <c r="X33" i="49"/>
  <c r="U33" i="49"/>
  <c r="W33" i="49"/>
  <c r="Y33" i="49"/>
  <c r="AB32" i="49"/>
  <c r="AD32" i="49"/>
  <c r="AF32" i="49"/>
  <c r="AH32" i="49"/>
  <c r="X32" i="49"/>
  <c r="U32" i="49"/>
  <c r="W32" i="49"/>
  <c r="Y32" i="49"/>
  <c r="AB31" i="49"/>
  <c r="AD31" i="49"/>
  <c r="AF31" i="49"/>
  <c r="AH31" i="49"/>
  <c r="X31" i="49"/>
  <c r="U31" i="49"/>
  <c r="W31" i="49"/>
  <c r="Y31" i="49"/>
  <c r="AB30" i="49"/>
  <c r="AD30" i="49"/>
  <c r="AF30" i="49"/>
  <c r="AH30" i="49"/>
  <c r="X30" i="49"/>
  <c r="U30" i="49"/>
  <c r="W30" i="49"/>
  <c r="Y30" i="49"/>
  <c r="AB29" i="49"/>
  <c r="AD29" i="49"/>
  <c r="AF29" i="49"/>
  <c r="AH29" i="49"/>
  <c r="X29" i="49"/>
  <c r="U29" i="49"/>
  <c r="W29" i="49"/>
  <c r="Y29" i="49"/>
  <c r="AB28" i="49"/>
  <c r="AD28" i="49"/>
  <c r="AF28" i="49"/>
  <c r="AH28" i="49"/>
  <c r="X28" i="49"/>
  <c r="U28" i="49"/>
  <c r="W28" i="49"/>
  <c r="Y28" i="49"/>
  <c r="AB27" i="49"/>
  <c r="AD27" i="49"/>
  <c r="AF27" i="49"/>
  <c r="AH27" i="49"/>
  <c r="X27" i="49"/>
  <c r="U27" i="49"/>
  <c r="W27" i="49"/>
  <c r="Y27" i="49"/>
  <c r="U26" i="49"/>
  <c r="W26" i="49"/>
  <c r="AB26" i="49"/>
  <c r="AD26" i="49"/>
  <c r="AF26" i="49"/>
  <c r="AH26" i="49"/>
  <c r="X26" i="49"/>
  <c r="Y26" i="49"/>
  <c r="AB25" i="49"/>
  <c r="AD25" i="49"/>
  <c r="AF25" i="49"/>
  <c r="AH25" i="49"/>
  <c r="X25" i="49"/>
  <c r="U25" i="49"/>
  <c r="W25" i="49"/>
  <c r="Y25" i="49"/>
  <c r="AB24" i="49"/>
  <c r="AD24" i="49"/>
  <c r="AF24" i="49"/>
  <c r="AH24" i="49"/>
  <c r="X24" i="49"/>
  <c r="U24" i="49"/>
  <c r="W24" i="49"/>
  <c r="Y24" i="49"/>
  <c r="AB23" i="49"/>
  <c r="AD23" i="49"/>
  <c r="AF23" i="49"/>
  <c r="AH23" i="49"/>
  <c r="X23" i="49"/>
  <c r="U23" i="49"/>
  <c r="W23" i="49"/>
  <c r="Y23" i="49"/>
  <c r="AB22" i="49"/>
  <c r="AD22" i="49"/>
  <c r="AF22" i="49"/>
  <c r="AH22" i="49"/>
  <c r="X22" i="49"/>
  <c r="U22" i="49"/>
  <c r="W22" i="49"/>
  <c r="Y22" i="49"/>
  <c r="AB21" i="49"/>
  <c r="AD21" i="49"/>
  <c r="AF21" i="49"/>
  <c r="AH21" i="49"/>
  <c r="X21" i="49"/>
  <c r="U21" i="49"/>
  <c r="W21" i="49"/>
  <c r="Y21" i="49"/>
  <c r="AB20" i="49"/>
  <c r="AD20" i="49"/>
  <c r="AF20" i="49"/>
  <c r="AH20" i="49"/>
  <c r="X20" i="49"/>
  <c r="U20" i="49"/>
  <c r="W20" i="49"/>
  <c r="Y20" i="49"/>
  <c r="AB19" i="49"/>
  <c r="AD19" i="49"/>
  <c r="AF19" i="49"/>
  <c r="AH19" i="49"/>
  <c r="X19" i="49"/>
  <c r="U19" i="49"/>
  <c r="W19" i="49"/>
  <c r="Y19" i="49"/>
  <c r="AB18" i="49"/>
  <c r="AD18" i="49"/>
  <c r="AF18" i="49"/>
  <c r="AH18" i="49"/>
  <c r="X18" i="49"/>
  <c r="U18" i="49"/>
  <c r="W18" i="49"/>
  <c r="Y18" i="49"/>
  <c r="AB17" i="49"/>
  <c r="AD17" i="49"/>
  <c r="AF17" i="49"/>
  <c r="AH17" i="49"/>
  <c r="X17" i="49"/>
  <c r="U17" i="49"/>
  <c r="W17" i="49"/>
  <c r="Y17" i="49"/>
  <c r="AB16" i="49"/>
  <c r="AD16" i="49"/>
  <c r="AF16" i="49"/>
  <c r="AH16" i="49"/>
  <c r="X16" i="49"/>
  <c r="U16" i="49"/>
  <c r="W16" i="49"/>
  <c r="Y16" i="49"/>
  <c r="U15" i="49"/>
  <c r="W15" i="49"/>
  <c r="AB15" i="49"/>
  <c r="AD15" i="49"/>
  <c r="AF15" i="49"/>
  <c r="AH15" i="49"/>
  <c r="X15" i="49"/>
  <c r="Y15" i="49"/>
  <c r="U14" i="49"/>
  <c r="W14" i="49"/>
  <c r="AB14" i="49"/>
  <c r="AD14" i="49"/>
  <c r="AF14" i="49"/>
  <c r="AH14" i="49"/>
  <c r="X14" i="49"/>
  <c r="Y14" i="49"/>
  <c r="U13" i="49"/>
  <c r="W13" i="49"/>
  <c r="AB13" i="49"/>
  <c r="AD13" i="49"/>
  <c r="AF13" i="49"/>
  <c r="AH13" i="49"/>
  <c r="X13" i="49"/>
  <c r="Y13" i="49"/>
  <c r="W12" i="49"/>
  <c r="AB12" i="49"/>
  <c r="AD12" i="49"/>
  <c r="AF12" i="49"/>
  <c r="AH12" i="49"/>
  <c r="X12" i="49"/>
  <c r="Y12" i="49"/>
  <c r="AB11" i="49"/>
  <c r="AD11" i="49"/>
  <c r="AF11" i="49"/>
  <c r="AH11" i="49"/>
  <c r="X11" i="49"/>
  <c r="U11" i="49"/>
  <c r="W11" i="49"/>
  <c r="Y11" i="49"/>
  <c r="U9" i="49"/>
  <c r="W9" i="49"/>
  <c r="AB9" i="49"/>
  <c r="AD9" i="49"/>
  <c r="AF9" i="49"/>
  <c r="AH9" i="49"/>
  <c r="X9" i="49"/>
  <c r="Y9" i="49"/>
  <c r="U10" i="49"/>
  <c r="W10" i="49"/>
  <c r="AB10" i="49"/>
  <c r="AD10" i="49"/>
  <c r="AF10" i="49"/>
  <c r="AH10" i="49"/>
  <c r="X10" i="49"/>
  <c r="Y10" i="49"/>
  <c r="AC133" i="45"/>
  <c r="AE133" i="45"/>
  <c r="AG133" i="45"/>
  <c r="AI133" i="45"/>
  <c r="U133" i="45"/>
  <c r="W133" i="45"/>
  <c r="AG137" i="45"/>
  <c r="AI137" i="45"/>
  <c r="U137" i="45"/>
  <c r="W137" i="45"/>
  <c r="AG136" i="45"/>
  <c r="AI136" i="45"/>
  <c r="X136" i="45"/>
  <c r="U136" i="45"/>
  <c r="W136" i="45"/>
  <c r="AC113" i="45"/>
  <c r="AE113" i="45"/>
  <c r="AG113" i="45"/>
  <c r="X113" i="45"/>
  <c r="AI113" i="45"/>
  <c r="U113" i="45"/>
  <c r="W113" i="45"/>
  <c r="AC117" i="45"/>
  <c r="AE117" i="45"/>
  <c r="AG117" i="45"/>
  <c r="X117" i="45"/>
  <c r="U117" i="45"/>
  <c r="W117" i="45"/>
  <c r="Y117" i="45"/>
  <c r="AI117" i="45"/>
  <c r="AC128" i="45"/>
  <c r="AE128" i="45"/>
  <c r="AG128" i="45"/>
  <c r="X128" i="45"/>
  <c r="AI128" i="45"/>
  <c r="U128" i="45"/>
  <c r="W128" i="45"/>
  <c r="AC132" i="45"/>
  <c r="AE132" i="45"/>
  <c r="AG132" i="45"/>
  <c r="X132" i="45"/>
  <c r="U132" i="45"/>
  <c r="W132" i="45"/>
  <c r="Y132" i="45"/>
  <c r="AI132" i="45"/>
  <c r="AC130" i="45"/>
  <c r="AE130" i="45"/>
  <c r="AG130" i="45"/>
  <c r="X130" i="45"/>
  <c r="U130" i="45"/>
  <c r="W130" i="45"/>
  <c r="Y130" i="45"/>
  <c r="AI130" i="45"/>
  <c r="AC95" i="45"/>
  <c r="AE95" i="45"/>
  <c r="AG95" i="45"/>
  <c r="X95" i="45"/>
  <c r="AI95" i="45"/>
  <c r="U95" i="45"/>
  <c r="W95" i="45"/>
  <c r="AC91" i="45"/>
  <c r="AE91" i="45"/>
  <c r="AG91" i="45"/>
  <c r="X91" i="45"/>
  <c r="AI91" i="45"/>
  <c r="U91" i="45"/>
  <c r="W91" i="45"/>
  <c r="AC87" i="45"/>
  <c r="AE87" i="45"/>
  <c r="AG87" i="45"/>
  <c r="X87" i="45"/>
  <c r="AI87" i="45"/>
  <c r="AC86" i="45"/>
  <c r="AE86" i="45"/>
  <c r="AG86" i="45"/>
  <c r="X86" i="45"/>
  <c r="AI86" i="45"/>
  <c r="AC85" i="45"/>
  <c r="AE85" i="45"/>
  <c r="AG85" i="45"/>
  <c r="X85" i="45"/>
  <c r="U85" i="45"/>
  <c r="W85" i="45"/>
  <c r="Y85" i="45"/>
  <c r="AI85" i="45"/>
  <c r="AC96" i="45"/>
  <c r="AE96" i="45"/>
  <c r="AG96" i="45"/>
  <c r="X96" i="45"/>
  <c r="U96" i="45"/>
  <c r="W96" i="45"/>
  <c r="Y96" i="45"/>
  <c r="AI96" i="45"/>
  <c r="AC94" i="45"/>
  <c r="AE94" i="45"/>
  <c r="AG94" i="45"/>
  <c r="X94" i="45"/>
  <c r="U94" i="45"/>
  <c r="W94" i="45"/>
  <c r="Y94" i="45"/>
  <c r="AI94" i="45"/>
  <c r="AC92" i="45"/>
  <c r="AE92" i="45"/>
  <c r="AG92" i="45"/>
  <c r="X92" i="45"/>
  <c r="U92" i="45"/>
  <c r="W92" i="45"/>
  <c r="Y92" i="45"/>
  <c r="AI92" i="45"/>
  <c r="AC126" i="45"/>
  <c r="AE126" i="45"/>
  <c r="AG126" i="45"/>
  <c r="X126" i="45"/>
  <c r="AI126" i="45"/>
  <c r="U126" i="45"/>
  <c r="W126" i="45"/>
  <c r="AC90" i="45"/>
  <c r="AE90" i="45"/>
  <c r="AG90" i="45"/>
  <c r="X90" i="45"/>
  <c r="AI90" i="45"/>
  <c r="AC121" i="45"/>
  <c r="AE121" i="45"/>
  <c r="AG121" i="45"/>
  <c r="X121" i="45"/>
  <c r="AI121" i="45"/>
  <c r="U121" i="45"/>
  <c r="W121" i="45"/>
  <c r="AC115" i="45"/>
  <c r="AE115" i="45"/>
  <c r="AG115" i="45"/>
  <c r="X115" i="45"/>
  <c r="AI115" i="45"/>
  <c r="U115" i="45"/>
  <c r="W115" i="45"/>
  <c r="AC65" i="45"/>
  <c r="AE65" i="45"/>
  <c r="AG65" i="45"/>
  <c r="X65" i="45"/>
  <c r="U65" i="45"/>
  <c r="W65" i="45"/>
  <c r="Y65" i="45"/>
  <c r="AI65" i="45"/>
  <c r="AC76" i="45"/>
  <c r="AE76" i="45"/>
  <c r="AG76" i="45"/>
  <c r="X76" i="45"/>
  <c r="AI76" i="45"/>
  <c r="AC89" i="45"/>
  <c r="AE89" i="45"/>
  <c r="AG89" i="45"/>
  <c r="X89" i="45"/>
  <c r="AI89" i="45"/>
  <c r="AC83" i="45"/>
  <c r="AE83" i="45"/>
  <c r="AG83" i="45"/>
  <c r="X83" i="45"/>
  <c r="U83" i="45"/>
  <c r="W83" i="45"/>
  <c r="Y83" i="45"/>
  <c r="AI83" i="45"/>
  <c r="AC82" i="45"/>
  <c r="AE82" i="45"/>
  <c r="AG82" i="45"/>
  <c r="X82" i="45"/>
  <c r="AI82" i="45"/>
  <c r="U82" i="45"/>
  <c r="W82" i="45"/>
  <c r="AC129" i="45"/>
  <c r="AE129" i="45"/>
  <c r="AG129" i="45"/>
  <c r="X129" i="45"/>
  <c r="AI129" i="45"/>
  <c r="U129" i="45"/>
  <c r="W129" i="45"/>
  <c r="AC125" i="45"/>
  <c r="AE125" i="45"/>
  <c r="AG125" i="45"/>
  <c r="X125" i="45"/>
  <c r="AI125" i="45"/>
  <c r="U125" i="45"/>
  <c r="W125" i="45"/>
  <c r="AC80" i="45"/>
  <c r="AE80" i="45"/>
  <c r="AG80" i="45"/>
  <c r="X80" i="45"/>
  <c r="AI80" i="45"/>
  <c r="U80" i="45"/>
  <c r="W80" i="45"/>
  <c r="AC79" i="45"/>
  <c r="AE79" i="45"/>
  <c r="AG79" i="45"/>
  <c r="X79" i="45"/>
  <c r="U79" i="45"/>
  <c r="W79" i="45"/>
  <c r="Y79" i="45"/>
  <c r="AI79" i="45"/>
  <c r="AC78" i="45"/>
  <c r="AE78" i="45"/>
  <c r="AG78" i="45"/>
  <c r="X78" i="45"/>
  <c r="U78" i="45"/>
  <c r="W78" i="45"/>
  <c r="Y78" i="45"/>
  <c r="AI78" i="45"/>
  <c r="AC77" i="45"/>
  <c r="AE77" i="45"/>
  <c r="AG77" i="45"/>
  <c r="X77" i="45"/>
  <c r="U77" i="45"/>
  <c r="W77" i="45"/>
  <c r="Y77" i="45"/>
  <c r="AI77" i="45"/>
  <c r="AC122" i="45"/>
  <c r="AE122" i="45"/>
  <c r="AG122" i="45"/>
  <c r="X122" i="45"/>
  <c r="AI122" i="45"/>
  <c r="U122" i="45"/>
  <c r="W122" i="45"/>
  <c r="AC74" i="45"/>
  <c r="AE74" i="45"/>
  <c r="AG74" i="45"/>
  <c r="X74" i="45"/>
  <c r="AI74" i="45"/>
  <c r="U74" i="45"/>
  <c r="W74" i="45"/>
  <c r="AC71" i="45"/>
  <c r="AE71" i="45"/>
  <c r="AG71" i="45"/>
  <c r="X71" i="45"/>
  <c r="AI71" i="45"/>
  <c r="U71" i="45"/>
  <c r="W71" i="45"/>
  <c r="AC119" i="45"/>
  <c r="AE119" i="45"/>
  <c r="AG119" i="45"/>
  <c r="X119" i="45"/>
  <c r="AI119" i="45"/>
  <c r="U119" i="45"/>
  <c r="W119" i="45"/>
  <c r="AC66" i="45"/>
  <c r="AE66" i="45"/>
  <c r="AG66" i="45"/>
  <c r="X66" i="45"/>
  <c r="AI66" i="45"/>
  <c r="U66" i="45"/>
  <c r="W66" i="45"/>
  <c r="AC64" i="45"/>
  <c r="AE64" i="45"/>
  <c r="AG64" i="45"/>
  <c r="X64" i="45"/>
  <c r="U64" i="45"/>
  <c r="W64" i="45"/>
  <c r="Y64" i="45"/>
  <c r="AI64" i="45"/>
  <c r="AC63" i="45"/>
  <c r="AE63" i="45"/>
  <c r="AG63" i="45"/>
  <c r="X63" i="45"/>
  <c r="U63" i="45"/>
  <c r="W63" i="45"/>
  <c r="Y63" i="45"/>
  <c r="AI63" i="45"/>
  <c r="AC84" i="45"/>
  <c r="AE84" i="45"/>
  <c r="AG84" i="45"/>
  <c r="X84" i="45"/>
  <c r="U84" i="45"/>
  <c r="W84" i="45"/>
  <c r="Y84" i="45"/>
  <c r="AI84" i="45"/>
  <c r="AC75" i="45"/>
  <c r="AE75" i="45"/>
  <c r="AG75" i="45"/>
  <c r="X75" i="45"/>
  <c r="AI75" i="45"/>
  <c r="U75" i="45"/>
  <c r="W75" i="45"/>
  <c r="AC73" i="45"/>
  <c r="AE73" i="45"/>
  <c r="AG73" i="45"/>
  <c r="X73" i="45"/>
  <c r="AI73" i="45"/>
  <c r="U73" i="45"/>
  <c r="W73" i="45"/>
  <c r="AC72" i="45"/>
  <c r="AE72" i="45"/>
  <c r="AG72" i="45"/>
  <c r="X72" i="45"/>
  <c r="AI72" i="45"/>
  <c r="U72" i="45"/>
  <c r="W72" i="45"/>
  <c r="AC70" i="45"/>
  <c r="AE70" i="45"/>
  <c r="AG70" i="45"/>
  <c r="X70" i="45"/>
  <c r="AI70" i="45"/>
  <c r="U70" i="45"/>
  <c r="W70" i="45"/>
  <c r="AC69" i="45"/>
  <c r="AE69" i="45"/>
  <c r="AG69" i="45"/>
  <c r="X69" i="45"/>
  <c r="U69" i="45"/>
  <c r="W69" i="45"/>
  <c r="Y69" i="45"/>
  <c r="AI69" i="45"/>
  <c r="AC120" i="45"/>
  <c r="AE120" i="45"/>
  <c r="AG120" i="45"/>
  <c r="X120" i="45"/>
  <c r="AI120" i="45"/>
  <c r="U120" i="45"/>
  <c r="W120" i="45"/>
  <c r="AC118" i="45"/>
  <c r="AE118" i="45"/>
  <c r="AG118" i="45"/>
  <c r="X118" i="45"/>
  <c r="U118" i="45"/>
  <c r="W118" i="45"/>
  <c r="Y118" i="45"/>
  <c r="AI118" i="45"/>
  <c r="AC68" i="45"/>
  <c r="AE68" i="45"/>
  <c r="AG68" i="45"/>
  <c r="X68" i="45"/>
  <c r="AI68" i="45"/>
  <c r="U68" i="45"/>
  <c r="W68" i="45"/>
  <c r="AC116" i="45"/>
  <c r="AE116" i="45"/>
  <c r="AG116" i="45"/>
  <c r="X116" i="45"/>
  <c r="AI116" i="45"/>
  <c r="U116" i="45"/>
  <c r="W116" i="45"/>
  <c r="AC67" i="45"/>
  <c r="AE67" i="45"/>
  <c r="AG67" i="45"/>
  <c r="X67" i="45"/>
  <c r="AI67" i="45"/>
  <c r="U67" i="45"/>
  <c r="W67" i="45"/>
  <c r="AC114" i="45"/>
  <c r="AE114" i="45"/>
  <c r="AG114" i="45"/>
  <c r="X114" i="45"/>
  <c r="AI114" i="45"/>
  <c r="U114" i="45"/>
  <c r="W114" i="45"/>
  <c r="AC62" i="45"/>
  <c r="AE62" i="45"/>
  <c r="AG62" i="45"/>
  <c r="X62" i="45"/>
  <c r="AI62" i="45"/>
  <c r="U62" i="45"/>
  <c r="W62" i="45"/>
  <c r="AC81" i="45"/>
  <c r="AE81" i="45"/>
  <c r="AG81" i="45"/>
  <c r="X81" i="45"/>
  <c r="U81" i="45"/>
  <c r="W81" i="45"/>
  <c r="Y81" i="45"/>
  <c r="AI81" i="45"/>
  <c r="AC56" i="45"/>
  <c r="AE56" i="45"/>
  <c r="AG56" i="45"/>
  <c r="X56" i="45"/>
  <c r="AI56" i="45"/>
  <c r="U56" i="45"/>
  <c r="W56" i="45"/>
  <c r="AC52" i="45"/>
  <c r="AE52" i="45"/>
  <c r="AG52" i="45"/>
  <c r="X52" i="45"/>
  <c r="U52" i="45"/>
  <c r="W52" i="45"/>
  <c r="Y52" i="45"/>
  <c r="AI52" i="45"/>
  <c r="AC50" i="45"/>
  <c r="AE50" i="45"/>
  <c r="AG50" i="45"/>
  <c r="X50" i="45"/>
  <c r="AI50" i="45"/>
  <c r="AC48" i="45"/>
  <c r="AE48" i="45"/>
  <c r="AG48" i="45"/>
  <c r="X48" i="45"/>
  <c r="AI48" i="45"/>
  <c r="U48" i="45"/>
  <c r="W48" i="45"/>
  <c r="AC57" i="45"/>
  <c r="AE57" i="45"/>
  <c r="AG57" i="45"/>
  <c r="X57" i="45"/>
  <c r="AI57" i="45"/>
  <c r="U57" i="45"/>
  <c r="W57" i="45"/>
  <c r="AC54" i="45"/>
  <c r="AE54" i="45"/>
  <c r="AG54" i="45"/>
  <c r="X54" i="45"/>
  <c r="AI54" i="45"/>
  <c r="U54" i="45"/>
  <c r="W54" i="45"/>
  <c r="AC124" i="45"/>
  <c r="AE124" i="45"/>
  <c r="AG124" i="45"/>
  <c r="X124" i="45"/>
  <c r="AI124" i="45"/>
  <c r="U124" i="45"/>
  <c r="W124" i="45"/>
  <c r="AC123" i="45"/>
  <c r="AE123" i="45"/>
  <c r="AG123" i="45"/>
  <c r="X123" i="45"/>
  <c r="U123" i="45"/>
  <c r="W123" i="45"/>
  <c r="Y123" i="45"/>
  <c r="AI123" i="45"/>
  <c r="AC61" i="45"/>
  <c r="AE61" i="45"/>
  <c r="AG61" i="45"/>
  <c r="X61" i="45"/>
  <c r="AI61" i="45"/>
  <c r="U61" i="45"/>
  <c r="W61" i="45"/>
  <c r="AC60" i="45"/>
  <c r="AE60" i="45"/>
  <c r="AG60" i="45"/>
  <c r="X60" i="45"/>
  <c r="U60" i="45"/>
  <c r="W60" i="45"/>
  <c r="Y60" i="45"/>
  <c r="AI60" i="45"/>
  <c r="AC59" i="45"/>
  <c r="AE59" i="45"/>
  <c r="AG59" i="45"/>
  <c r="X59" i="45"/>
  <c r="AI59" i="45"/>
  <c r="U59" i="45"/>
  <c r="W59" i="45"/>
  <c r="AC58" i="45"/>
  <c r="AE58" i="45"/>
  <c r="AG58" i="45"/>
  <c r="X58" i="45"/>
  <c r="AI58" i="45"/>
  <c r="U58" i="45"/>
  <c r="W58" i="45"/>
  <c r="AC111" i="45"/>
  <c r="AE111" i="45"/>
  <c r="AG111" i="45"/>
  <c r="X111" i="45"/>
  <c r="AI111" i="45"/>
  <c r="U111" i="45"/>
  <c r="W111" i="45"/>
  <c r="AC53" i="45"/>
  <c r="AE53" i="45"/>
  <c r="AG53" i="45"/>
  <c r="X53" i="45"/>
  <c r="AI53" i="45"/>
  <c r="U53" i="45"/>
  <c r="W53" i="45"/>
  <c r="AC107" i="45"/>
  <c r="AE107" i="45"/>
  <c r="AG107" i="45"/>
  <c r="X107" i="45"/>
  <c r="AI107" i="45"/>
  <c r="U107" i="45"/>
  <c r="W107" i="45"/>
  <c r="AC112" i="45"/>
  <c r="AE112" i="45"/>
  <c r="AG112" i="45"/>
  <c r="X112" i="45"/>
  <c r="U112" i="45"/>
  <c r="W112" i="45"/>
  <c r="Y112" i="45"/>
  <c r="AI112" i="45"/>
  <c r="AC110" i="45"/>
  <c r="AE110" i="45"/>
  <c r="AG110" i="45"/>
  <c r="X110" i="45"/>
  <c r="AI110" i="45"/>
  <c r="U110" i="45"/>
  <c r="W110" i="45"/>
  <c r="AC51" i="45"/>
  <c r="AE51" i="45"/>
  <c r="AG51" i="45"/>
  <c r="X51" i="45"/>
  <c r="AI51" i="45"/>
  <c r="AC108" i="45"/>
  <c r="AE108" i="45"/>
  <c r="AG108" i="45"/>
  <c r="X108" i="45"/>
  <c r="AI108" i="45"/>
  <c r="U108" i="45"/>
  <c r="W108" i="45"/>
  <c r="AC49" i="45"/>
  <c r="AE49" i="45"/>
  <c r="AG49" i="45"/>
  <c r="X49" i="45"/>
  <c r="AI49" i="45"/>
  <c r="U49" i="45"/>
  <c r="W49" i="45"/>
  <c r="AC55" i="45"/>
  <c r="AE55" i="45"/>
  <c r="AG55" i="45"/>
  <c r="X55" i="45"/>
  <c r="AI55" i="45"/>
  <c r="U55" i="45"/>
  <c r="W55" i="45"/>
  <c r="Y55" i="45"/>
  <c r="AC46" i="45"/>
  <c r="AE46" i="45"/>
  <c r="AG46" i="45"/>
  <c r="X46" i="45"/>
  <c r="AI46" i="45"/>
  <c r="U46" i="45"/>
  <c r="W46" i="45"/>
  <c r="Y46" i="45"/>
  <c r="AC45" i="45"/>
  <c r="AE45" i="45"/>
  <c r="AG45" i="45"/>
  <c r="X45" i="45"/>
  <c r="AI45" i="45"/>
  <c r="U45" i="45"/>
  <c r="W45" i="45"/>
  <c r="Y45" i="45"/>
  <c r="AC42" i="45"/>
  <c r="AE42" i="45"/>
  <c r="AG42" i="45"/>
  <c r="X42" i="45"/>
  <c r="AI42" i="45"/>
  <c r="U42" i="45"/>
  <c r="W42" i="45"/>
  <c r="Y42" i="45"/>
  <c r="AC41" i="45"/>
  <c r="AE41" i="45"/>
  <c r="AG41" i="45"/>
  <c r="X41" i="45"/>
  <c r="AI41" i="45"/>
  <c r="U41" i="45"/>
  <c r="W41" i="45"/>
  <c r="Y41" i="45"/>
  <c r="AC40" i="45"/>
  <c r="AE40" i="45"/>
  <c r="AG40" i="45"/>
  <c r="X40" i="45"/>
  <c r="AI40" i="45"/>
  <c r="U40" i="45"/>
  <c r="W40" i="45"/>
  <c r="Y40" i="45"/>
  <c r="AC39" i="45"/>
  <c r="AE39" i="45"/>
  <c r="AG39" i="45"/>
  <c r="X39" i="45"/>
  <c r="U39" i="45"/>
  <c r="W39" i="45"/>
  <c r="Y39" i="45"/>
  <c r="AI39" i="45"/>
  <c r="AC47" i="45"/>
  <c r="AE47" i="45"/>
  <c r="AG47" i="45"/>
  <c r="X47" i="45"/>
  <c r="U47" i="45"/>
  <c r="W47" i="45"/>
  <c r="Y47" i="45"/>
  <c r="AI47" i="45"/>
  <c r="AC43" i="45"/>
  <c r="AE43" i="45"/>
  <c r="AG43" i="45"/>
  <c r="X43" i="45"/>
  <c r="U43" i="45"/>
  <c r="W43" i="45"/>
  <c r="Y43" i="45"/>
  <c r="AI43" i="45"/>
  <c r="AC109" i="45"/>
  <c r="AE109" i="45"/>
  <c r="AG109" i="45"/>
  <c r="X109" i="45"/>
  <c r="U109" i="45"/>
  <c r="W109" i="45"/>
  <c r="Y109" i="45"/>
  <c r="AI109" i="45"/>
  <c r="AC103" i="45"/>
  <c r="AE103" i="45"/>
  <c r="AG103" i="45"/>
  <c r="X103" i="45"/>
  <c r="U103" i="45"/>
  <c r="W103" i="45"/>
  <c r="Y103" i="45"/>
  <c r="AI103" i="45"/>
  <c r="AC38" i="45"/>
  <c r="AE38" i="45"/>
  <c r="AG38" i="45"/>
  <c r="X38" i="45"/>
  <c r="U38" i="45"/>
  <c r="W38" i="45"/>
  <c r="Y38" i="45"/>
  <c r="AI38" i="45"/>
  <c r="AC37" i="45"/>
  <c r="AE37" i="45"/>
  <c r="AG37" i="45"/>
  <c r="X37" i="45"/>
  <c r="U37" i="45"/>
  <c r="W37" i="45"/>
  <c r="Y37" i="45"/>
  <c r="AI37" i="45"/>
  <c r="AC44" i="45"/>
  <c r="AE44" i="45"/>
  <c r="AG44" i="45"/>
  <c r="X44" i="45"/>
  <c r="U44" i="45"/>
  <c r="W44" i="45"/>
  <c r="Y44" i="45"/>
  <c r="AI44" i="45"/>
  <c r="AC101" i="45"/>
  <c r="AE101" i="45"/>
  <c r="AG101" i="45"/>
  <c r="X101" i="45"/>
  <c r="U101" i="45"/>
  <c r="W101" i="45"/>
  <c r="Y101" i="45"/>
  <c r="AI101" i="45"/>
  <c r="AC88" i="45"/>
  <c r="AE88" i="45"/>
  <c r="AG88" i="45"/>
  <c r="X88" i="45"/>
  <c r="U88" i="45"/>
  <c r="W88" i="45"/>
  <c r="Y88" i="45"/>
  <c r="AI88" i="45"/>
  <c r="AC106" i="45"/>
  <c r="AE106" i="45"/>
  <c r="AG106" i="45"/>
  <c r="X106" i="45"/>
  <c r="U106" i="45"/>
  <c r="W106" i="45"/>
  <c r="Y106" i="45"/>
  <c r="AI106" i="45"/>
  <c r="AC102" i="45"/>
  <c r="AE102" i="45"/>
  <c r="AG102" i="45"/>
  <c r="X102" i="45"/>
  <c r="U102" i="45"/>
  <c r="W102" i="45"/>
  <c r="Y102" i="45"/>
  <c r="AI102" i="45"/>
  <c r="AC100" i="45"/>
  <c r="AE100" i="45"/>
  <c r="AG100" i="45"/>
  <c r="X100" i="45"/>
  <c r="U100" i="45"/>
  <c r="W100" i="45"/>
  <c r="Y100" i="45"/>
  <c r="AI100" i="45"/>
  <c r="AC33" i="45"/>
  <c r="AE33" i="45"/>
  <c r="AG33" i="45"/>
  <c r="X33" i="45"/>
  <c r="U33" i="45"/>
  <c r="W33" i="45"/>
  <c r="Y33" i="45"/>
  <c r="AI33" i="45"/>
  <c r="AC31" i="45"/>
  <c r="AE31" i="45"/>
  <c r="AG31" i="45"/>
  <c r="X31" i="45"/>
  <c r="U31" i="45"/>
  <c r="W31" i="45"/>
  <c r="Y31" i="45"/>
  <c r="AI31" i="45"/>
  <c r="AC104" i="45"/>
  <c r="AE104" i="45"/>
  <c r="AG104" i="45"/>
  <c r="X104" i="45"/>
  <c r="U104" i="45"/>
  <c r="W104" i="45"/>
  <c r="Y104" i="45"/>
  <c r="AI104" i="45"/>
  <c r="AC36" i="45"/>
  <c r="AE36" i="45"/>
  <c r="AG36" i="45"/>
  <c r="X36" i="45"/>
  <c r="U36" i="45"/>
  <c r="W36" i="45"/>
  <c r="Y36" i="45"/>
  <c r="AI36" i="45"/>
  <c r="AC35" i="45"/>
  <c r="AE35" i="45"/>
  <c r="AG35" i="45"/>
  <c r="X35" i="45"/>
  <c r="U35" i="45"/>
  <c r="W35" i="45"/>
  <c r="Y35" i="45"/>
  <c r="AI35" i="45"/>
  <c r="AC34" i="45"/>
  <c r="AE34" i="45"/>
  <c r="AG34" i="45"/>
  <c r="X34" i="45"/>
  <c r="U34" i="45"/>
  <c r="W34" i="45"/>
  <c r="Y34" i="45"/>
  <c r="AI34" i="45"/>
  <c r="AC93" i="45"/>
  <c r="AE93" i="45"/>
  <c r="AG93" i="45"/>
  <c r="X93" i="45"/>
  <c r="U93" i="45"/>
  <c r="W93" i="45"/>
  <c r="Y93" i="45"/>
  <c r="AI93" i="45"/>
  <c r="AC32" i="45"/>
  <c r="AE32" i="45"/>
  <c r="AG32" i="45"/>
  <c r="X32" i="45"/>
  <c r="U32" i="45"/>
  <c r="W32" i="45"/>
  <c r="Y32" i="45"/>
  <c r="AI32" i="45"/>
  <c r="U29" i="45"/>
  <c r="W29" i="45"/>
  <c r="AC29" i="45"/>
  <c r="AE29" i="45"/>
  <c r="AG29" i="45"/>
  <c r="X29" i="45"/>
  <c r="Y29" i="45"/>
  <c r="AI29" i="45"/>
  <c r="AC105" i="45"/>
  <c r="AE105" i="45"/>
  <c r="AG105" i="45"/>
  <c r="X105" i="45"/>
  <c r="U105" i="45"/>
  <c r="W105" i="45"/>
  <c r="Y105" i="45"/>
  <c r="AI105" i="45"/>
  <c r="AC99" i="45"/>
  <c r="AE99" i="45"/>
  <c r="AG99" i="45"/>
  <c r="X99" i="45"/>
  <c r="U99" i="45"/>
  <c r="W99" i="45"/>
  <c r="Y99" i="45"/>
  <c r="AI99" i="45"/>
  <c r="AC30" i="45"/>
  <c r="AE30" i="45"/>
  <c r="AG30" i="45"/>
  <c r="X30" i="45"/>
  <c r="U30" i="45"/>
  <c r="W30" i="45"/>
  <c r="Y30" i="45"/>
  <c r="AI30" i="45"/>
  <c r="AC27" i="45"/>
  <c r="AE27" i="45"/>
  <c r="AG27" i="45"/>
  <c r="X27" i="45"/>
  <c r="U27" i="45"/>
  <c r="W27" i="45"/>
  <c r="Y27" i="45"/>
  <c r="AI27" i="45"/>
  <c r="AC26" i="45"/>
  <c r="AE26" i="45"/>
  <c r="AG26" i="45"/>
  <c r="X26" i="45"/>
  <c r="U26" i="45"/>
  <c r="W26" i="45"/>
  <c r="Y26" i="45"/>
  <c r="AI26" i="45"/>
  <c r="AC25" i="45"/>
  <c r="AE25" i="45"/>
  <c r="AG25" i="45"/>
  <c r="X25" i="45"/>
  <c r="U25" i="45"/>
  <c r="W25" i="45"/>
  <c r="Y25" i="45"/>
  <c r="AI25" i="45"/>
  <c r="AC131" i="45"/>
  <c r="AE131" i="45"/>
  <c r="AG131" i="45"/>
  <c r="X131" i="45"/>
  <c r="U131" i="45"/>
  <c r="W131" i="45"/>
  <c r="Y131" i="45"/>
  <c r="AI131" i="45"/>
  <c r="AC21" i="45"/>
  <c r="AE21" i="45"/>
  <c r="AG21" i="45"/>
  <c r="X21" i="45"/>
  <c r="U21" i="45"/>
  <c r="W21" i="45"/>
  <c r="Y21" i="45"/>
  <c r="AI21" i="45"/>
  <c r="AC22" i="45"/>
  <c r="AE22" i="45"/>
  <c r="AG22" i="45"/>
  <c r="X22" i="45"/>
  <c r="U22" i="45"/>
  <c r="W22" i="45"/>
  <c r="Y22" i="45"/>
  <c r="AI22" i="45"/>
  <c r="AC24" i="45"/>
  <c r="AE24" i="45"/>
  <c r="AG24" i="45"/>
  <c r="X24" i="45"/>
  <c r="U24" i="45"/>
  <c r="W24" i="45"/>
  <c r="Y24" i="45"/>
  <c r="AI24" i="45"/>
  <c r="AC23" i="45"/>
  <c r="AE23" i="45"/>
  <c r="AG23" i="45"/>
  <c r="X23" i="45"/>
  <c r="U23" i="45"/>
  <c r="W23" i="45"/>
  <c r="Y23" i="45"/>
  <c r="AI23" i="45"/>
  <c r="AC127" i="45"/>
  <c r="AE127" i="45"/>
  <c r="AG127" i="45"/>
  <c r="X127" i="45"/>
  <c r="U127" i="45"/>
  <c r="W127" i="45"/>
  <c r="Y127" i="45"/>
  <c r="AI127" i="45"/>
  <c r="AC28" i="45"/>
  <c r="AE28" i="45"/>
  <c r="AG28" i="45"/>
  <c r="X28" i="45"/>
  <c r="U28" i="45"/>
  <c r="W28" i="45"/>
  <c r="Y28" i="45"/>
  <c r="AI28" i="45"/>
  <c r="AC20" i="45"/>
  <c r="AE20" i="45"/>
  <c r="AG20" i="45"/>
  <c r="X20" i="45"/>
  <c r="U20" i="45"/>
  <c r="W20" i="45"/>
  <c r="Y20" i="45"/>
  <c r="AI20" i="45"/>
  <c r="AC10" i="45"/>
  <c r="AE10" i="45"/>
  <c r="AG10" i="45"/>
  <c r="X10" i="45"/>
  <c r="AI10" i="45"/>
  <c r="U10" i="45"/>
  <c r="W10" i="45"/>
  <c r="AC98" i="45"/>
  <c r="AE98" i="45"/>
  <c r="AG98" i="45"/>
  <c r="X98" i="45"/>
  <c r="U98" i="45"/>
  <c r="W98" i="45"/>
  <c r="Y98" i="45"/>
  <c r="AI98" i="45"/>
  <c r="U97" i="45"/>
  <c r="W97" i="45"/>
  <c r="AC97" i="45"/>
  <c r="AE97" i="45"/>
  <c r="AG97" i="45"/>
  <c r="X97" i="45"/>
  <c r="Y97" i="45"/>
  <c r="AI97" i="45"/>
  <c r="U19" i="45"/>
  <c r="W19" i="45"/>
  <c r="AC19" i="45"/>
  <c r="AE19" i="45"/>
  <c r="AG19" i="45"/>
  <c r="AI19" i="45"/>
  <c r="X19" i="45"/>
  <c r="U18" i="45"/>
  <c r="W18" i="45"/>
  <c r="AC18" i="45"/>
  <c r="AE18" i="45"/>
  <c r="AG18" i="45"/>
  <c r="AI18" i="45"/>
  <c r="X18" i="45"/>
  <c r="W17" i="45"/>
  <c r="AC17" i="45"/>
  <c r="AE17" i="45"/>
  <c r="AG17" i="45"/>
  <c r="AI17" i="45"/>
  <c r="X17" i="45"/>
  <c r="U16" i="45"/>
  <c r="W16" i="45"/>
  <c r="AC16" i="45"/>
  <c r="AE16" i="45"/>
  <c r="AG16" i="45"/>
  <c r="X16" i="45"/>
  <c r="AI16" i="45"/>
  <c r="AC15" i="45"/>
  <c r="AE15" i="45"/>
  <c r="AG15" i="45"/>
  <c r="X15" i="45"/>
  <c r="AI15" i="45"/>
  <c r="AC14" i="45"/>
  <c r="AE14" i="45"/>
  <c r="AG14" i="45"/>
  <c r="AI14" i="45"/>
  <c r="U14" i="45"/>
  <c r="W14" i="45"/>
  <c r="U13" i="45"/>
  <c r="W13" i="45"/>
  <c r="AC13" i="45"/>
  <c r="AE13" i="45"/>
  <c r="AG13" i="45"/>
  <c r="X13" i="45"/>
  <c r="Y13" i="45"/>
  <c r="AI13" i="45"/>
  <c r="U12" i="45"/>
  <c r="W12" i="45"/>
  <c r="AC12" i="45"/>
  <c r="AE12" i="45"/>
  <c r="AG12" i="45"/>
  <c r="X12" i="45"/>
  <c r="Y12" i="45"/>
  <c r="AI12" i="45"/>
  <c r="U11" i="45"/>
  <c r="W11" i="45"/>
  <c r="AC11" i="45"/>
  <c r="AE11" i="45"/>
  <c r="AG11" i="45"/>
  <c r="X11" i="45"/>
  <c r="Y11" i="45"/>
  <c r="AI11" i="45"/>
  <c r="AC9" i="45"/>
  <c r="AE9" i="45"/>
  <c r="AG9" i="45"/>
  <c r="AI9" i="45"/>
  <c r="U9" i="45"/>
  <c r="W9" i="45"/>
  <c r="U8" i="45"/>
  <c r="W8" i="45"/>
  <c r="AC8" i="45"/>
  <c r="AE8" i="45"/>
  <c r="AG8" i="45"/>
  <c r="X8" i="45"/>
  <c r="AI8" i="45"/>
  <c r="W7" i="45"/>
  <c r="Y7" i="45"/>
  <c r="AC6" i="45"/>
  <c r="AE6" i="45"/>
  <c r="AG6" i="45"/>
  <c r="X6" i="45"/>
  <c r="Y6" i="45"/>
  <c r="AI6" i="45"/>
  <c r="W6" i="45"/>
  <c r="AC5" i="45"/>
  <c r="AE5" i="45"/>
  <c r="AG5" i="45"/>
  <c r="X5" i="45"/>
  <c r="Y5" i="45"/>
  <c r="AI5" i="45"/>
  <c r="W5" i="45"/>
  <c r="JW225" i="49"/>
  <c r="JW224" i="49"/>
  <c r="JW222" i="49"/>
  <c r="JW220" i="49"/>
  <c r="JW219" i="49"/>
  <c r="JW218" i="49"/>
  <c r="JW217" i="49"/>
  <c r="JW216" i="49"/>
  <c r="JW215" i="49"/>
  <c r="JW214" i="49"/>
  <c r="JW208" i="49"/>
  <c r="JW207" i="49"/>
  <c r="JW206" i="49"/>
  <c r="JW205" i="49"/>
  <c r="JW204" i="49"/>
  <c r="JW203" i="49"/>
  <c r="JW201" i="49"/>
  <c r="JW200" i="49"/>
  <c r="JW197" i="49"/>
  <c r="JW193" i="49"/>
  <c r="JW192" i="49"/>
  <c r="JW191" i="49"/>
  <c r="JW188" i="49"/>
  <c r="JW187" i="49"/>
  <c r="JW186" i="49"/>
  <c r="JW185" i="49"/>
  <c r="JW181" i="49"/>
  <c r="JW179" i="49"/>
  <c r="JW178" i="49"/>
  <c r="JW177" i="49"/>
  <c r="JW176" i="49"/>
  <c r="JW174" i="49"/>
  <c r="JW172" i="49"/>
  <c r="JW171" i="49"/>
  <c r="JW170" i="49"/>
  <c r="JW169" i="49"/>
  <c r="JW168" i="49"/>
  <c r="JW167" i="49"/>
  <c r="JW166" i="49"/>
  <c r="JW165" i="49"/>
  <c r="JW164" i="49"/>
  <c r="JW162" i="49"/>
  <c r="JW160" i="49"/>
  <c r="JW159" i="49"/>
  <c r="JW152" i="49"/>
  <c r="JW146" i="49"/>
  <c r="JW145" i="49"/>
  <c r="JW144" i="49"/>
  <c r="Z56" i="49"/>
  <c r="Z9" i="49"/>
  <c r="Z10" i="49"/>
  <c r="Z11" i="49"/>
  <c r="Z13" i="49"/>
  <c r="Z14" i="49"/>
  <c r="Z12" i="49"/>
  <c r="Z125" i="49"/>
  <c r="Z15" i="49"/>
  <c r="Z50" i="49"/>
  <c r="Z51" i="49"/>
  <c r="Z16" i="49"/>
  <c r="Z17" i="49"/>
  <c r="Z21" i="49"/>
  <c r="Z65" i="49"/>
  <c r="Z18" i="49"/>
  <c r="Z20" i="49"/>
  <c r="Z19" i="49"/>
  <c r="Z22" i="49"/>
  <c r="Z23" i="49"/>
  <c r="Z24" i="49"/>
  <c r="Z129" i="49"/>
  <c r="Z25" i="49"/>
  <c r="Z41" i="49"/>
  <c r="Z52" i="49"/>
  <c r="Z26" i="49"/>
  <c r="Z27" i="49"/>
  <c r="Z53" i="49"/>
  <c r="Z28" i="49"/>
  <c r="Z103" i="49"/>
  <c r="Z29" i="49"/>
  <c r="Z54" i="49"/>
  <c r="Z30" i="49"/>
  <c r="Z31" i="49"/>
  <c r="Z57" i="49"/>
  <c r="Z58" i="49"/>
  <c r="Z61" i="49"/>
  <c r="Z42" i="49"/>
  <c r="Z55" i="49"/>
  <c r="Z32" i="49"/>
  <c r="Z98" i="49"/>
  <c r="Z33" i="49"/>
  <c r="Z59" i="49"/>
  <c r="Z60" i="49"/>
  <c r="Z34" i="49"/>
  <c r="Z35" i="49"/>
  <c r="Z36" i="49"/>
  <c r="Z120" i="49"/>
  <c r="Z113" i="49"/>
  <c r="Z118" i="49"/>
  <c r="Z132" i="49"/>
  <c r="Z131" i="49"/>
  <c r="Z111" i="49"/>
  <c r="Z124" i="49"/>
  <c r="Z62" i="49"/>
  <c r="Z133" i="49"/>
  <c r="Z63" i="49"/>
  <c r="Z64" i="49"/>
  <c r="Z105" i="49"/>
  <c r="Z112" i="49"/>
  <c r="Z97" i="49"/>
  <c r="Z37" i="49"/>
  <c r="Z66" i="49"/>
  <c r="Z108" i="49"/>
  <c r="Z99" i="49"/>
  <c r="Z38" i="49"/>
  <c r="Z39" i="49"/>
  <c r="Z107" i="49"/>
  <c r="Z40" i="49"/>
  <c r="Z43" i="49"/>
  <c r="Z44" i="49"/>
  <c r="Z93" i="49"/>
  <c r="Z45" i="49"/>
  <c r="Z46" i="49"/>
  <c r="Z47" i="49"/>
  <c r="Z48" i="49"/>
  <c r="Z49" i="49"/>
  <c r="Z116" i="49"/>
  <c r="Z94" i="49"/>
  <c r="Z114" i="49"/>
  <c r="Z117" i="49"/>
  <c r="Z101" i="49"/>
  <c r="Z100" i="49"/>
  <c r="Z95" i="49"/>
  <c r="Z128" i="49"/>
  <c r="Z106" i="49"/>
  <c r="Z89" i="49"/>
  <c r="Z96" i="49"/>
  <c r="Z122" i="49"/>
  <c r="Z119" i="49"/>
  <c r="Z130" i="49"/>
  <c r="Z123" i="49"/>
  <c r="Z109" i="49"/>
  <c r="Z115" i="49"/>
  <c r="Z102" i="49"/>
  <c r="Z110" i="49"/>
  <c r="Z126" i="49"/>
  <c r="Z121" i="49"/>
  <c r="Z104" i="49"/>
  <c r="Z136" i="49"/>
  <c r="Z127" i="49"/>
  <c r="Z90" i="49"/>
  <c r="Z91" i="49"/>
  <c r="Z134" i="49"/>
  <c r="Z135" i="49"/>
  <c r="Z137" i="49"/>
  <c r="Z138" i="49"/>
  <c r="U144" i="49"/>
  <c r="U143" i="49"/>
  <c r="AM56" i="49"/>
  <c r="AN56" i="49"/>
  <c r="AM9" i="49"/>
  <c r="AN9" i="49"/>
  <c r="AM10" i="49"/>
  <c r="AN10" i="49"/>
  <c r="AM11" i="49"/>
  <c r="AN11" i="49"/>
  <c r="AM13" i="49"/>
  <c r="AN13" i="49"/>
  <c r="AM14" i="49"/>
  <c r="AN14" i="49"/>
  <c r="AM12" i="49"/>
  <c r="AN12" i="49"/>
  <c r="AM15" i="49"/>
  <c r="AN15" i="49"/>
  <c r="AM50" i="49"/>
  <c r="AN50" i="49"/>
  <c r="AM51" i="49"/>
  <c r="AN51" i="49"/>
  <c r="AM16" i="49"/>
  <c r="AN16" i="49"/>
  <c r="AM17" i="49"/>
  <c r="AN17" i="49"/>
  <c r="AM21" i="49"/>
  <c r="AN21" i="49"/>
  <c r="AM65" i="49"/>
  <c r="AN65" i="49"/>
  <c r="AM18" i="49"/>
  <c r="AN18" i="49"/>
  <c r="AM20" i="49"/>
  <c r="AN20" i="49"/>
  <c r="AM19" i="49"/>
  <c r="AN19" i="49"/>
  <c r="AM22" i="49"/>
  <c r="AN22" i="49"/>
  <c r="AM82" i="49"/>
  <c r="AM23" i="49"/>
  <c r="AN23" i="49"/>
  <c r="AM24" i="49"/>
  <c r="AN24" i="49"/>
  <c r="AM25" i="49"/>
  <c r="AN25" i="49"/>
  <c r="AM41" i="49"/>
  <c r="AN41" i="49"/>
  <c r="AM52" i="49"/>
  <c r="AN52" i="49"/>
  <c r="AM26" i="49"/>
  <c r="AN26" i="49"/>
  <c r="AM27" i="49"/>
  <c r="AN27" i="49"/>
  <c r="AM53" i="49"/>
  <c r="AN53" i="49"/>
  <c r="AM28" i="49"/>
  <c r="AN28" i="49"/>
  <c r="AM29" i="49"/>
  <c r="AN29" i="49"/>
  <c r="AM54" i="49"/>
  <c r="AN54" i="49"/>
  <c r="AM30" i="49"/>
  <c r="AN30" i="49"/>
  <c r="AM31" i="49"/>
  <c r="AN31" i="49"/>
  <c r="AM57" i="49"/>
  <c r="AN57" i="49"/>
  <c r="AM58" i="49"/>
  <c r="AN58" i="49"/>
  <c r="AM61" i="49"/>
  <c r="AN61" i="49"/>
  <c r="AM42" i="49"/>
  <c r="AN42" i="49"/>
  <c r="AM55" i="49"/>
  <c r="AN55" i="49"/>
  <c r="AM32" i="49"/>
  <c r="AN32" i="49"/>
  <c r="AM33" i="49"/>
  <c r="AN33" i="49"/>
  <c r="AM59" i="49"/>
  <c r="AN59" i="49"/>
  <c r="AM60" i="49"/>
  <c r="AN60" i="49"/>
  <c r="AM34" i="49"/>
  <c r="AN34" i="49"/>
  <c r="AM35" i="49"/>
  <c r="AN35" i="49"/>
  <c r="AM36" i="49"/>
  <c r="AN36" i="49"/>
  <c r="AM62" i="49"/>
  <c r="AN62" i="49"/>
  <c r="AM83" i="49"/>
  <c r="AM63" i="49"/>
  <c r="AN63" i="49"/>
  <c r="AM64" i="49"/>
  <c r="AN64" i="49"/>
  <c r="AM84" i="49"/>
  <c r="AM37" i="49"/>
  <c r="AN37" i="49"/>
  <c r="AM66" i="49"/>
  <c r="AN66" i="49"/>
  <c r="AM67" i="49"/>
  <c r="AM38" i="49"/>
  <c r="AN38" i="49"/>
  <c r="AM39" i="49"/>
  <c r="AN39" i="49"/>
  <c r="AM40" i="49"/>
  <c r="AN40" i="49"/>
  <c r="AM43" i="49"/>
  <c r="AN43" i="49"/>
  <c r="AM44" i="49"/>
  <c r="AN44" i="49"/>
  <c r="AM68" i="49"/>
  <c r="AM69" i="49"/>
  <c r="AM45" i="49"/>
  <c r="AN45" i="49"/>
  <c r="AM70" i="49"/>
  <c r="AM71" i="49"/>
  <c r="AM46" i="49"/>
  <c r="AN46" i="49"/>
  <c r="AM47" i="49"/>
  <c r="AN47" i="49"/>
  <c r="AM48" i="49"/>
  <c r="AN48" i="49"/>
  <c r="AM49" i="49"/>
  <c r="AN49" i="49"/>
  <c r="AM85" i="49"/>
  <c r="AM72" i="49"/>
  <c r="AM73" i="49"/>
  <c r="AM74" i="49"/>
  <c r="AM75" i="49"/>
  <c r="AM76" i="49"/>
  <c r="AM77" i="49"/>
  <c r="AM78" i="49"/>
  <c r="AM86" i="49"/>
  <c r="AM79" i="49"/>
  <c r="AM80" i="49"/>
  <c r="AM81" i="49"/>
  <c r="AO56" i="49"/>
  <c r="AP56" i="49"/>
  <c r="AO9" i="49"/>
  <c r="AP9" i="49"/>
  <c r="AO10" i="49"/>
  <c r="AP10" i="49"/>
  <c r="AO11" i="49"/>
  <c r="AP11" i="49"/>
  <c r="AO13" i="49"/>
  <c r="AP13" i="49"/>
  <c r="AO14" i="49"/>
  <c r="AP14" i="49"/>
  <c r="AO12" i="49"/>
  <c r="AP12" i="49"/>
  <c r="AO15" i="49"/>
  <c r="AP15" i="49"/>
  <c r="AO50" i="49"/>
  <c r="AP50" i="49"/>
  <c r="AO51" i="49"/>
  <c r="AP51" i="49"/>
  <c r="AO16" i="49"/>
  <c r="AP16" i="49"/>
  <c r="AO17" i="49"/>
  <c r="AP17" i="49"/>
  <c r="AO21" i="49"/>
  <c r="AP21" i="49"/>
  <c r="AO65" i="49"/>
  <c r="AP65" i="49"/>
  <c r="AO18" i="49"/>
  <c r="AP18" i="49"/>
  <c r="AO20" i="49"/>
  <c r="AP20" i="49"/>
  <c r="AO19" i="49"/>
  <c r="AP19" i="49"/>
  <c r="AO22" i="49"/>
  <c r="AP22" i="49"/>
  <c r="AO82" i="49"/>
  <c r="AO23" i="49"/>
  <c r="AP23" i="49"/>
  <c r="AO24" i="49"/>
  <c r="AP24" i="49"/>
  <c r="AO25" i="49"/>
  <c r="AP25" i="49"/>
  <c r="AO41" i="49"/>
  <c r="AP41" i="49"/>
  <c r="AO52" i="49"/>
  <c r="AP52" i="49"/>
  <c r="AO26" i="49"/>
  <c r="AP26" i="49"/>
  <c r="AO27" i="49"/>
  <c r="AP27" i="49"/>
  <c r="AO53" i="49"/>
  <c r="AP53" i="49"/>
  <c r="AO28" i="49"/>
  <c r="AP28" i="49"/>
  <c r="AO29" i="49"/>
  <c r="AP29" i="49"/>
  <c r="AO54" i="49"/>
  <c r="AP54" i="49"/>
  <c r="AO30" i="49"/>
  <c r="AP30" i="49"/>
  <c r="AO31" i="49"/>
  <c r="AP31" i="49"/>
  <c r="AO57" i="49"/>
  <c r="AP57" i="49"/>
  <c r="AO58" i="49"/>
  <c r="AP58" i="49"/>
  <c r="AO61" i="49"/>
  <c r="AP61" i="49"/>
  <c r="AO42" i="49"/>
  <c r="AP42" i="49"/>
  <c r="AO55" i="49"/>
  <c r="AP55" i="49"/>
  <c r="AO32" i="49"/>
  <c r="AP32" i="49"/>
  <c r="AO33" i="49"/>
  <c r="AP33" i="49"/>
  <c r="AO59" i="49"/>
  <c r="AP59" i="49"/>
  <c r="AO60" i="49"/>
  <c r="AP60" i="49"/>
  <c r="AO34" i="49"/>
  <c r="AP34" i="49"/>
  <c r="AO35" i="49"/>
  <c r="AP35" i="49"/>
  <c r="AO36" i="49"/>
  <c r="AP36" i="49"/>
  <c r="AO62" i="49"/>
  <c r="AP62" i="49"/>
  <c r="AO83" i="49"/>
  <c r="AO63" i="49"/>
  <c r="AP63" i="49"/>
  <c r="AO64" i="49"/>
  <c r="AP64" i="49"/>
  <c r="AO84" i="49"/>
  <c r="AO37" i="49"/>
  <c r="AP37" i="49"/>
  <c r="AO66" i="49"/>
  <c r="AP66" i="49"/>
  <c r="AO67" i="49"/>
  <c r="AO38" i="49"/>
  <c r="AP38" i="49"/>
  <c r="AO39" i="49"/>
  <c r="AP39" i="49"/>
  <c r="AO40" i="49"/>
  <c r="AP40" i="49"/>
  <c r="AO43" i="49"/>
  <c r="AP43" i="49"/>
  <c r="AO44" i="49"/>
  <c r="AP44" i="49"/>
  <c r="AO68" i="49"/>
  <c r="AO69" i="49"/>
  <c r="AO45" i="49"/>
  <c r="AP45" i="49"/>
  <c r="AO70" i="49"/>
  <c r="AO71" i="49"/>
  <c r="AO46" i="49"/>
  <c r="AP46" i="49"/>
  <c r="AO47" i="49"/>
  <c r="AP47" i="49"/>
  <c r="AO48" i="49"/>
  <c r="AP48" i="49"/>
  <c r="AO49" i="49"/>
  <c r="AP49" i="49"/>
  <c r="AO85" i="49"/>
  <c r="AO72" i="49"/>
  <c r="AO73" i="49"/>
  <c r="AO74" i="49"/>
  <c r="AO75" i="49"/>
  <c r="AO76" i="49"/>
  <c r="AO77" i="49"/>
  <c r="AO78" i="49"/>
  <c r="AO86" i="49"/>
  <c r="AO79" i="49"/>
  <c r="AO80" i="49"/>
  <c r="AO81" i="49"/>
  <c r="AQ56" i="49"/>
  <c r="AR56" i="49"/>
  <c r="AQ9" i="49"/>
  <c r="AR9" i="49"/>
  <c r="AQ10" i="49"/>
  <c r="AR10" i="49"/>
  <c r="AQ11" i="49"/>
  <c r="AR11" i="49"/>
  <c r="AQ13" i="49"/>
  <c r="AR13" i="49"/>
  <c r="AQ14" i="49"/>
  <c r="AR14" i="49"/>
  <c r="AQ12" i="49"/>
  <c r="AR12" i="49"/>
  <c r="AQ15" i="49"/>
  <c r="AR15" i="49"/>
  <c r="AQ50" i="49"/>
  <c r="AR50" i="49"/>
  <c r="AQ51" i="49"/>
  <c r="AR51" i="49"/>
  <c r="AQ16" i="49"/>
  <c r="AR16" i="49"/>
  <c r="AQ17" i="49"/>
  <c r="AR17" i="49"/>
  <c r="AQ21" i="49"/>
  <c r="AR21" i="49"/>
  <c r="AQ65" i="49"/>
  <c r="AR65" i="49"/>
  <c r="AQ18" i="49"/>
  <c r="AR18" i="49"/>
  <c r="AQ20" i="49"/>
  <c r="AR20" i="49"/>
  <c r="AQ19" i="49"/>
  <c r="AR19" i="49"/>
  <c r="AQ22" i="49"/>
  <c r="AR22" i="49"/>
  <c r="AQ82" i="49"/>
  <c r="AQ23" i="49"/>
  <c r="AR23" i="49"/>
  <c r="AQ24" i="49"/>
  <c r="AR24" i="49"/>
  <c r="AQ25" i="49"/>
  <c r="AR25" i="49"/>
  <c r="AQ41" i="49"/>
  <c r="AR41" i="49"/>
  <c r="AQ52" i="49"/>
  <c r="AR52" i="49"/>
  <c r="AQ26" i="49"/>
  <c r="AR26" i="49"/>
  <c r="AQ27" i="49"/>
  <c r="AR27" i="49"/>
  <c r="AQ53" i="49"/>
  <c r="AR53" i="49"/>
  <c r="AQ28" i="49"/>
  <c r="AR28" i="49"/>
  <c r="AQ29" i="49"/>
  <c r="AR29" i="49"/>
  <c r="AQ54" i="49"/>
  <c r="AR54" i="49"/>
  <c r="AQ30" i="49"/>
  <c r="AR30" i="49"/>
  <c r="AQ31" i="49"/>
  <c r="AR31" i="49"/>
  <c r="AQ57" i="49"/>
  <c r="AR57" i="49"/>
  <c r="AQ58" i="49"/>
  <c r="AR58" i="49"/>
  <c r="AQ61" i="49"/>
  <c r="AR61" i="49"/>
  <c r="AQ42" i="49"/>
  <c r="AR42" i="49"/>
  <c r="AQ55" i="49"/>
  <c r="AR55" i="49"/>
  <c r="AQ32" i="49"/>
  <c r="AR32" i="49"/>
  <c r="AQ33" i="49"/>
  <c r="AR33" i="49"/>
  <c r="AQ59" i="49"/>
  <c r="AR59" i="49"/>
  <c r="AQ60" i="49"/>
  <c r="AR60" i="49"/>
  <c r="AQ34" i="49"/>
  <c r="AR34" i="49"/>
  <c r="AQ35" i="49"/>
  <c r="AR35" i="49"/>
  <c r="AQ36" i="49"/>
  <c r="AR36" i="49"/>
  <c r="AQ62" i="49"/>
  <c r="AR62" i="49"/>
  <c r="AQ83" i="49"/>
  <c r="AQ63" i="49"/>
  <c r="AR63" i="49"/>
  <c r="AQ64" i="49"/>
  <c r="AR64" i="49"/>
  <c r="AQ84" i="49"/>
  <c r="AQ37" i="49"/>
  <c r="AR37" i="49"/>
  <c r="AQ66" i="49"/>
  <c r="AR66" i="49"/>
  <c r="AQ67" i="49"/>
  <c r="AQ38" i="49"/>
  <c r="AR38" i="49"/>
  <c r="AQ39" i="49"/>
  <c r="AR39" i="49"/>
  <c r="AQ40" i="49"/>
  <c r="AR40" i="49"/>
  <c r="AQ43" i="49"/>
  <c r="AR43" i="49"/>
  <c r="AQ44" i="49"/>
  <c r="AR44" i="49"/>
  <c r="AQ68" i="49"/>
  <c r="AQ69" i="49"/>
  <c r="AQ45" i="49"/>
  <c r="AR45" i="49"/>
  <c r="AQ70" i="49"/>
  <c r="AQ71" i="49"/>
  <c r="AQ46" i="49"/>
  <c r="AR46" i="49"/>
  <c r="AQ47" i="49"/>
  <c r="AR47" i="49"/>
  <c r="AQ48" i="49"/>
  <c r="AR48" i="49"/>
  <c r="AQ49" i="49"/>
  <c r="AR49" i="49"/>
  <c r="AQ85" i="49"/>
  <c r="AQ72" i="49"/>
  <c r="AQ73" i="49"/>
  <c r="AQ74" i="49"/>
  <c r="AQ75" i="49"/>
  <c r="AQ76" i="49"/>
  <c r="AQ77" i="49"/>
  <c r="AQ78" i="49"/>
  <c r="AQ86" i="49"/>
  <c r="AQ79" i="49"/>
  <c r="AQ80" i="49"/>
  <c r="AQ81" i="49"/>
  <c r="AS4" i="49"/>
  <c r="AT4" i="49"/>
  <c r="AS7" i="49"/>
  <c r="AT7" i="49"/>
  <c r="AS56" i="49"/>
  <c r="AT56" i="49"/>
  <c r="AS6" i="49"/>
  <c r="AT6" i="49"/>
  <c r="AS8" i="49"/>
  <c r="AT8" i="49"/>
  <c r="AS9" i="49"/>
  <c r="AT9" i="49"/>
  <c r="AS10" i="49"/>
  <c r="AT10" i="49"/>
  <c r="AS11" i="49"/>
  <c r="AT11" i="49"/>
  <c r="AS13" i="49"/>
  <c r="AT13" i="49"/>
  <c r="AS14" i="49"/>
  <c r="AT14" i="49"/>
  <c r="AS12" i="49"/>
  <c r="AT12" i="49"/>
  <c r="AS125" i="49"/>
  <c r="AT125" i="49"/>
  <c r="AS15" i="49"/>
  <c r="AT15" i="49"/>
  <c r="AS50" i="49"/>
  <c r="AT50" i="49"/>
  <c r="AS51" i="49"/>
  <c r="AT51" i="49"/>
  <c r="AS16" i="49"/>
  <c r="AT16" i="49"/>
  <c r="AS17" i="49"/>
  <c r="AT17" i="49"/>
  <c r="AS21" i="49"/>
  <c r="AT21" i="49"/>
  <c r="AS65" i="49"/>
  <c r="AT65" i="49"/>
  <c r="AS18" i="49"/>
  <c r="AT18" i="49"/>
  <c r="AS20" i="49"/>
  <c r="AT20" i="49"/>
  <c r="AS19" i="49"/>
  <c r="AT19" i="49"/>
  <c r="AS22" i="49"/>
  <c r="AT22" i="49"/>
  <c r="AS82" i="49"/>
  <c r="AT82" i="49"/>
  <c r="AS23" i="49"/>
  <c r="AT23" i="49"/>
  <c r="AS24" i="49"/>
  <c r="AT24" i="49"/>
  <c r="AS129" i="49"/>
  <c r="AT129" i="49"/>
  <c r="AS25" i="49"/>
  <c r="AT25" i="49"/>
  <c r="AS41" i="49"/>
  <c r="AT41" i="49"/>
  <c r="AS52" i="49"/>
  <c r="AT52" i="49"/>
  <c r="AS26" i="49"/>
  <c r="AT26" i="49"/>
  <c r="AS27" i="49"/>
  <c r="AT27" i="49"/>
  <c r="AS53" i="49"/>
  <c r="AT53" i="49"/>
  <c r="AS28" i="49"/>
  <c r="AT28" i="49"/>
  <c r="AS103" i="49"/>
  <c r="AT103" i="49"/>
  <c r="AS29" i="49"/>
  <c r="AT29" i="49"/>
  <c r="AS54" i="49"/>
  <c r="AT54" i="49"/>
  <c r="AS30" i="49"/>
  <c r="AT30" i="49"/>
  <c r="AS31" i="49"/>
  <c r="AT31" i="49"/>
  <c r="AS57" i="49"/>
  <c r="AT57" i="49"/>
  <c r="AS58" i="49"/>
  <c r="AT58" i="49"/>
  <c r="AS61" i="49"/>
  <c r="AT61" i="49"/>
  <c r="AS42" i="49"/>
  <c r="AT42" i="49"/>
  <c r="AS55" i="49"/>
  <c r="AT55" i="49"/>
  <c r="AS32" i="49"/>
  <c r="AT32" i="49"/>
  <c r="AS98" i="49"/>
  <c r="AT98" i="49"/>
  <c r="AS33" i="49"/>
  <c r="AT33" i="49"/>
  <c r="AS59" i="49"/>
  <c r="AT59" i="49"/>
  <c r="AS60" i="49"/>
  <c r="AT60" i="49"/>
  <c r="AS34" i="49"/>
  <c r="AT34" i="49"/>
  <c r="AS35" i="49"/>
  <c r="AT35" i="49"/>
  <c r="AS36" i="49"/>
  <c r="AT36" i="49"/>
  <c r="AS120" i="49"/>
  <c r="AT120" i="49"/>
  <c r="AS113" i="49"/>
  <c r="AT113" i="49"/>
  <c r="AS118" i="49"/>
  <c r="AT118" i="49"/>
  <c r="AS132" i="49"/>
  <c r="AT132" i="49"/>
  <c r="AS131" i="49"/>
  <c r="AT131" i="49"/>
  <c r="AS111" i="49"/>
  <c r="AT111" i="49"/>
  <c r="AS88" i="49"/>
  <c r="AT88" i="49"/>
  <c r="AS124" i="49"/>
  <c r="AT124" i="49"/>
  <c r="AS62" i="49"/>
  <c r="AT62" i="49"/>
  <c r="AS133" i="49"/>
  <c r="AT133" i="49"/>
  <c r="AS83" i="49"/>
  <c r="AT83" i="49"/>
  <c r="AS63" i="49"/>
  <c r="AT63" i="49"/>
  <c r="AS64" i="49"/>
  <c r="AT64" i="49"/>
  <c r="AS105" i="49"/>
  <c r="AT105" i="49"/>
  <c r="AS84" i="49"/>
  <c r="AT84" i="49"/>
  <c r="AS5" i="49"/>
  <c r="AT5" i="49"/>
  <c r="AS112" i="49"/>
  <c r="AT112" i="49"/>
  <c r="AS97" i="49"/>
  <c r="AT97" i="49"/>
  <c r="AS37" i="49"/>
  <c r="AT37" i="49"/>
  <c r="AS92" i="49"/>
  <c r="AT92" i="49"/>
  <c r="AS66" i="49"/>
  <c r="AT66" i="49"/>
  <c r="AS67" i="49"/>
  <c r="AT67" i="49"/>
  <c r="AS108" i="49"/>
  <c r="AT108" i="49"/>
  <c r="AS99" i="49"/>
  <c r="AT99" i="49"/>
  <c r="AS38" i="49"/>
  <c r="AT38" i="49"/>
  <c r="AS39" i="49"/>
  <c r="AT39" i="49"/>
  <c r="AS107" i="49"/>
  <c r="AT107" i="49"/>
  <c r="AS40" i="49"/>
  <c r="AT40" i="49"/>
  <c r="AS43" i="49"/>
  <c r="AT43" i="49"/>
  <c r="AS44" i="49"/>
  <c r="AT44" i="49"/>
  <c r="AS68" i="49"/>
  <c r="AT68" i="49"/>
  <c r="AS93" i="49"/>
  <c r="AT93" i="49"/>
  <c r="AS69" i="49"/>
  <c r="AT69" i="49"/>
  <c r="AS45" i="49"/>
  <c r="AT45" i="49"/>
  <c r="AS70" i="49"/>
  <c r="AT70" i="49"/>
  <c r="AS71" i="49"/>
  <c r="AT71" i="49"/>
  <c r="AS46" i="49"/>
  <c r="AT46" i="49"/>
  <c r="AS47" i="49"/>
  <c r="AT47" i="49"/>
  <c r="AS48" i="49"/>
  <c r="AT48" i="49"/>
  <c r="AS49" i="49"/>
  <c r="AT49" i="49"/>
  <c r="AS116" i="49"/>
  <c r="AT116" i="49"/>
  <c r="AS85" i="49"/>
  <c r="AT85" i="49"/>
  <c r="AS94" i="49"/>
  <c r="AT94" i="49"/>
  <c r="AS114" i="49"/>
  <c r="AT114" i="49"/>
  <c r="AS117" i="49"/>
  <c r="AT117" i="49"/>
  <c r="AS101" i="49"/>
  <c r="AT101" i="49"/>
  <c r="AS72" i="49"/>
  <c r="AT72" i="49"/>
  <c r="AS100" i="49"/>
  <c r="AT100" i="49"/>
  <c r="AS95" i="49"/>
  <c r="AT95" i="49"/>
  <c r="AS73" i="49"/>
  <c r="AT73" i="49"/>
  <c r="AS128" i="49"/>
  <c r="AT128" i="49"/>
  <c r="AS106" i="49"/>
  <c r="AT106" i="49"/>
  <c r="AS89" i="49"/>
  <c r="AT89" i="49"/>
  <c r="AS96" i="49"/>
  <c r="AT96" i="49"/>
  <c r="AS74" i="49"/>
  <c r="AT74" i="49"/>
  <c r="AS75" i="49"/>
  <c r="AT75" i="49"/>
  <c r="AS122" i="49"/>
  <c r="AT122" i="49"/>
  <c r="AS119" i="49"/>
  <c r="AT119" i="49"/>
  <c r="AS130" i="49"/>
  <c r="AT130" i="49"/>
  <c r="AS123" i="49"/>
  <c r="AT123" i="49"/>
  <c r="AS109" i="49"/>
  <c r="AT109" i="49"/>
  <c r="AS76" i="49"/>
  <c r="AT76" i="49"/>
  <c r="AS77" i="49"/>
  <c r="AT77" i="49"/>
  <c r="AS115" i="49"/>
  <c r="AT115" i="49"/>
  <c r="AS78" i="49"/>
  <c r="AT78" i="49"/>
  <c r="AS102" i="49"/>
  <c r="AT102" i="49"/>
  <c r="AS110" i="49"/>
  <c r="AT110" i="49"/>
  <c r="AS126" i="49"/>
  <c r="AT126" i="49"/>
  <c r="AS121" i="49"/>
  <c r="AT121" i="49"/>
  <c r="AS104" i="49"/>
  <c r="AT104" i="49"/>
  <c r="AS136" i="49"/>
  <c r="AT136" i="49"/>
  <c r="AS127" i="49"/>
  <c r="AT127" i="49"/>
  <c r="AS90" i="49"/>
  <c r="AT90" i="49"/>
  <c r="AS86" i="49"/>
  <c r="AT86" i="49"/>
  <c r="AS91" i="49"/>
  <c r="AT91" i="49"/>
  <c r="AS79" i="49"/>
  <c r="AT79" i="49"/>
  <c r="AS80" i="49"/>
  <c r="AT80" i="49"/>
  <c r="AS81" i="49"/>
  <c r="AT81" i="49"/>
  <c r="AS134" i="49"/>
  <c r="AT134" i="49"/>
  <c r="AS135" i="49"/>
  <c r="AT135" i="49"/>
  <c r="AS87" i="49"/>
  <c r="AT87" i="49"/>
  <c r="AS137" i="49"/>
  <c r="AT137" i="49"/>
  <c r="AS138" i="49"/>
  <c r="AT138" i="49"/>
  <c r="AT139" i="49"/>
  <c r="AU4" i="49"/>
  <c r="AV4" i="49"/>
  <c r="AU7" i="49"/>
  <c r="AV7" i="49"/>
  <c r="AU56" i="49"/>
  <c r="AV56" i="49"/>
  <c r="AU6" i="49"/>
  <c r="AV6" i="49"/>
  <c r="AU8" i="49"/>
  <c r="AV8" i="49"/>
  <c r="AU9" i="49"/>
  <c r="AV9" i="49"/>
  <c r="AU10" i="49"/>
  <c r="AV10" i="49"/>
  <c r="AU11" i="49"/>
  <c r="AV11" i="49"/>
  <c r="AU13" i="49"/>
  <c r="AV13" i="49"/>
  <c r="AU14" i="49"/>
  <c r="AV14" i="49"/>
  <c r="AU12" i="49"/>
  <c r="AV12" i="49"/>
  <c r="AU125" i="49"/>
  <c r="AV125" i="49"/>
  <c r="AU15" i="49"/>
  <c r="AV15" i="49"/>
  <c r="AU50" i="49"/>
  <c r="AV50" i="49"/>
  <c r="AU51" i="49"/>
  <c r="AV51" i="49"/>
  <c r="AU16" i="49"/>
  <c r="AV16" i="49"/>
  <c r="AU17" i="49"/>
  <c r="AV17" i="49"/>
  <c r="AU21" i="49"/>
  <c r="AV21" i="49"/>
  <c r="AU65" i="49"/>
  <c r="AV65" i="49"/>
  <c r="AU18" i="49"/>
  <c r="AV18" i="49"/>
  <c r="AU20" i="49"/>
  <c r="AV20" i="49"/>
  <c r="AU19" i="49"/>
  <c r="AV19" i="49"/>
  <c r="AU22" i="49"/>
  <c r="AV22" i="49"/>
  <c r="AU82" i="49"/>
  <c r="AV82" i="49"/>
  <c r="AU23" i="49"/>
  <c r="AV23" i="49"/>
  <c r="AU24" i="49"/>
  <c r="AV24" i="49"/>
  <c r="AU129" i="49"/>
  <c r="AV129" i="49"/>
  <c r="AU25" i="49"/>
  <c r="AV25" i="49"/>
  <c r="AU41" i="49"/>
  <c r="AV41" i="49"/>
  <c r="AU52" i="49"/>
  <c r="AV52" i="49"/>
  <c r="AU26" i="49"/>
  <c r="AV26" i="49"/>
  <c r="AU27" i="49"/>
  <c r="AV27" i="49"/>
  <c r="AU53" i="49"/>
  <c r="AV53" i="49"/>
  <c r="AU28" i="49"/>
  <c r="AV28" i="49"/>
  <c r="AU103" i="49"/>
  <c r="AV103" i="49"/>
  <c r="AU29" i="49"/>
  <c r="AV29" i="49"/>
  <c r="AU54" i="49"/>
  <c r="AV54" i="49"/>
  <c r="AU30" i="49"/>
  <c r="AV30" i="49"/>
  <c r="AU31" i="49"/>
  <c r="AV31" i="49"/>
  <c r="AU57" i="49"/>
  <c r="AV57" i="49"/>
  <c r="AU58" i="49"/>
  <c r="AV58" i="49"/>
  <c r="AU61" i="49"/>
  <c r="AV61" i="49"/>
  <c r="AU42" i="49"/>
  <c r="AV42" i="49"/>
  <c r="AU55" i="49"/>
  <c r="AV55" i="49"/>
  <c r="AU32" i="49"/>
  <c r="AV32" i="49"/>
  <c r="AU98" i="49"/>
  <c r="AV98" i="49"/>
  <c r="AU33" i="49"/>
  <c r="AV33" i="49"/>
  <c r="AU59" i="49"/>
  <c r="AV59" i="49"/>
  <c r="AU60" i="49"/>
  <c r="AV60" i="49"/>
  <c r="AU34" i="49"/>
  <c r="AV34" i="49"/>
  <c r="AU35" i="49"/>
  <c r="AV35" i="49"/>
  <c r="AU36" i="49"/>
  <c r="AV36" i="49"/>
  <c r="AU120" i="49"/>
  <c r="AV120" i="49"/>
  <c r="AU113" i="49"/>
  <c r="AV113" i="49"/>
  <c r="AU118" i="49"/>
  <c r="AV118" i="49"/>
  <c r="AU132" i="49"/>
  <c r="AV132" i="49"/>
  <c r="AU131" i="49"/>
  <c r="AV131" i="49"/>
  <c r="AU111" i="49"/>
  <c r="AV111" i="49"/>
  <c r="AU88" i="49"/>
  <c r="AV88" i="49"/>
  <c r="AU124" i="49"/>
  <c r="AV124" i="49"/>
  <c r="AU62" i="49"/>
  <c r="AV62" i="49"/>
  <c r="AU133" i="49"/>
  <c r="AV133" i="49"/>
  <c r="AU83" i="49"/>
  <c r="AV83" i="49"/>
  <c r="AU63" i="49"/>
  <c r="AV63" i="49"/>
  <c r="AU64" i="49"/>
  <c r="AV64" i="49"/>
  <c r="AU105" i="49"/>
  <c r="AV105" i="49"/>
  <c r="AU84" i="49"/>
  <c r="AV84" i="49"/>
  <c r="AU5" i="49"/>
  <c r="AV5" i="49"/>
  <c r="AU112" i="49"/>
  <c r="AV112" i="49"/>
  <c r="AU97" i="49"/>
  <c r="AV97" i="49"/>
  <c r="AU37" i="49"/>
  <c r="AV37" i="49"/>
  <c r="AU92" i="49"/>
  <c r="AV92" i="49"/>
  <c r="AU66" i="49"/>
  <c r="AV66" i="49"/>
  <c r="AU67" i="49"/>
  <c r="AV67" i="49"/>
  <c r="AU108" i="49"/>
  <c r="AV108" i="49"/>
  <c r="AU99" i="49"/>
  <c r="AV99" i="49"/>
  <c r="AU38" i="49"/>
  <c r="AV38" i="49"/>
  <c r="AU39" i="49"/>
  <c r="AV39" i="49"/>
  <c r="AU107" i="49"/>
  <c r="AV107" i="49"/>
  <c r="AU40" i="49"/>
  <c r="AV40" i="49"/>
  <c r="AU43" i="49"/>
  <c r="AV43" i="49"/>
  <c r="AU44" i="49"/>
  <c r="AV44" i="49"/>
  <c r="AU68" i="49"/>
  <c r="AV68" i="49"/>
  <c r="AU93" i="49"/>
  <c r="AV93" i="49"/>
  <c r="AU69" i="49"/>
  <c r="AV69" i="49"/>
  <c r="AU45" i="49"/>
  <c r="AV45" i="49"/>
  <c r="AU70" i="49"/>
  <c r="AV70" i="49"/>
  <c r="AU71" i="49"/>
  <c r="AV71" i="49"/>
  <c r="AU46" i="49"/>
  <c r="AV46" i="49"/>
  <c r="AU47" i="49"/>
  <c r="AV47" i="49"/>
  <c r="AU48" i="49"/>
  <c r="AV48" i="49"/>
  <c r="AU49" i="49"/>
  <c r="AV49" i="49"/>
  <c r="AU116" i="49"/>
  <c r="AV116" i="49"/>
  <c r="AU85" i="49"/>
  <c r="AV85" i="49"/>
  <c r="AU94" i="49"/>
  <c r="AV94" i="49"/>
  <c r="AU114" i="49"/>
  <c r="AV114" i="49"/>
  <c r="AU117" i="49"/>
  <c r="AV117" i="49"/>
  <c r="AU101" i="49"/>
  <c r="AV101" i="49"/>
  <c r="AU72" i="49"/>
  <c r="AV72" i="49"/>
  <c r="AU100" i="49"/>
  <c r="AV100" i="49"/>
  <c r="AU95" i="49"/>
  <c r="AV95" i="49"/>
  <c r="AU73" i="49"/>
  <c r="AV73" i="49"/>
  <c r="AU128" i="49"/>
  <c r="AV128" i="49"/>
  <c r="AU106" i="49"/>
  <c r="AV106" i="49"/>
  <c r="AU89" i="49"/>
  <c r="AV89" i="49"/>
  <c r="AU96" i="49"/>
  <c r="AV96" i="49"/>
  <c r="AU74" i="49"/>
  <c r="AV74" i="49"/>
  <c r="AU75" i="49"/>
  <c r="AV75" i="49"/>
  <c r="AU122" i="49"/>
  <c r="AV122" i="49"/>
  <c r="AU119" i="49"/>
  <c r="AV119" i="49"/>
  <c r="AU130" i="49"/>
  <c r="AV130" i="49"/>
  <c r="AU123" i="49"/>
  <c r="AV123" i="49"/>
  <c r="AU109" i="49"/>
  <c r="AV109" i="49"/>
  <c r="AU76" i="49"/>
  <c r="AV76" i="49"/>
  <c r="AU77" i="49"/>
  <c r="AV77" i="49"/>
  <c r="AU115" i="49"/>
  <c r="AV115" i="49"/>
  <c r="AU78" i="49"/>
  <c r="AV78" i="49"/>
  <c r="AU102" i="49"/>
  <c r="AV102" i="49"/>
  <c r="AU110" i="49"/>
  <c r="AV110" i="49"/>
  <c r="AU126" i="49"/>
  <c r="AV126" i="49"/>
  <c r="AU121" i="49"/>
  <c r="AV121" i="49"/>
  <c r="AU104" i="49"/>
  <c r="AV104" i="49"/>
  <c r="AU136" i="49"/>
  <c r="AV136" i="49"/>
  <c r="AU127" i="49"/>
  <c r="AV127" i="49"/>
  <c r="AU90" i="49"/>
  <c r="AV90" i="49"/>
  <c r="AU86" i="49"/>
  <c r="AV86" i="49"/>
  <c r="AU91" i="49"/>
  <c r="AV91" i="49"/>
  <c r="AU79" i="49"/>
  <c r="AV79" i="49"/>
  <c r="AU80" i="49"/>
  <c r="AV80" i="49"/>
  <c r="AU81" i="49"/>
  <c r="AV81" i="49"/>
  <c r="AU134" i="49"/>
  <c r="AV134" i="49"/>
  <c r="AU135" i="49"/>
  <c r="AV135" i="49"/>
  <c r="AU87" i="49"/>
  <c r="AV87" i="49"/>
  <c r="AU137" i="49"/>
  <c r="AV137" i="49"/>
  <c r="AU138" i="49"/>
  <c r="AV138" i="49"/>
  <c r="AV139" i="49"/>
  <c r="AW4" i="49"/>
  <c r="AX4" i="49"/>
  <c r="AW7" i="49"/>
  <c r="AX7" i="49"/>
  <c r="AW56" i="49"/>
  <c r="AX56" i="49"/>
  <c r="AW6" i="49"/>
  <c r="AX6" i="49"/>
  <c r="AW8" i="49"/>
  <c r="AX8" i="49"/>
  <c r="AW9" i="49"/>
  <c r="AX9" i="49"/>
  <c r="AW10" i="49"/>
  <c r="AX10" i="49"/>
  <c r="AW11" i="49"/>
  <c r="AX11" i="49"/>
  <c r="AW13" i="49"/>
  <c r="AX13" i="49"/>
  <c r="AW14" i="49"/>
  <c r="AX14" i="49"/>
  <c r="AW12" i="49"/>
  <c r="AX12" i="49"/>
  <c r="AW125" i="49"/>
  <c r="AX125" i="49"/>
  <c r="AW15" i="49"/>
  <c r="AX15" i="49"/>
  <c r="AW50" i="49"/>
  <c r="AX50" i="49"/>
  <c r="AW51" i="49"/>
  <c r="AX51" i="49"/>
  <c r="AW16" i="49"/>
  <c r="AX16" i="49"/>
  <c r="AW17" i="49"/>
  <c r="AX17" i="49"/>
  <c r="AW21" i="49"/>
  <c r="AX21" i="49"/>
  <c r="AW65" i="49"/>
  <c r="AX65" i="49"/>
  <c r="AW18" i="49"/>
  <c r="AX18" i="49"/>
  <c r="AW20" i="49"/>
  <c r="AX20" i="49"/>
  <c r="AW19" i="49"/>
  <c r="AX19" i="49"/>
  <c r="AW22" i="49"/>
  <c r="AX22" i="49"/>
  <c r="AW82" i="49"/>
  <c r="AX82" i="49"/>
  <c r="AW23" i="49"/>
  <c r="AX23" i="49"/>
  <c r="AW24" i="49"/>
  <c r="AX24" i="49"/>
  <c r="AW129" i="49"/>
  <c r="AX129" i="49"/>
  <c r="AW25" i="49"/>
  <c r="AX25" i="49"/>
  <c r="AW41" i="49"/>
  <c r="AX41" i="49"/>
  <c r="AW52" i="49"/>
  <c r="AX52" i="49"/>
  <c r="AW26" i="49"/>
  <c r="AX26" i="49"/>
  <c r="AW27" i="49"/>
  <c r="AX27" i="49"/>
  <c r="AW53" i="49"/>
  <c r="AX53" i="49"/>
  <c r="AW28" i="49"/>
  <c r="AX28" i="49"/>
  <c r="AW103" i="49"/>
  <c r="AX103" i="49"/>
  <c r="AW29" i="49"/>
  <c r="AX29" i="49"/>
  <c r="AW54" i="49"/>
  <c r="AX54" i="49"/>
  <c r="AW30" i="49"/>
  <c r="AX30" i="49"/>
  <c r="AW31" i="49"/>
  <c r="AX31" i="49"/>
  <c r="AW57" i="49"/>
  <c r="AX57" i="49"/>
  <c r="AW58" i="49"/>
  <c r="AX58" i="49"/>
  <c r="AW61" i="49"/>
  <c r="AX61" i="49"/>
  <c r="AW42" i="49"/>
  <c r="AX42" i="49"/>
  <c r="AW55" i="49"/>
  <c r="AX55" i="49"/>
  <c r="AW32" i="49"/>
  <c r="AX32" i="49"/>
  <c r="AW98" i="49"/>
  <c r="AX98" i="49"/>
  <c r="AW33" i="49"/>
  <c r="AX33" i="49"/>
  <c r="AW59" i="49"/>
  <c r="AX59" i="49"/>
  <c r="AW60" i="49"/>
  <c r="AX60" i="49"/>
  <c r="AW34" i="49"/>
  <c r="AX34" i="49"/>
  <c r="AW35" i="49"/>
  <c r="AX35" i="49"/>
  <c r="AW36" i="49"/>
  <c r="AX36" i="49"/>
  <c r="AW120" i="49"/>
  <c r="AX120" i="49"/>
  <c r="AW113" i="49"/>
  <c r="AX113" i="49"/>
  <c r="AW118" i="49"/>
  <c r="AX118" i="49"/>
  <c r="AW132" i="49"/>
  <c r="AX132" i="49"/>
  <c r="AW131" i="49"/>
  <c r="AX131" i="49"/>
  <c r="AW111" i="49"/>
  <c r="AX111" i="49"/>
  <c r="AW88" i="49"/>
  <c r="AX88" i="49"/>
  <c r="AW124" i="49"/>
  <c r="AX124" i="49"/>
  <c r="AW62" i="49"/>
  <c r="AX62" i="49"/>
  <c r="AW133" i="49"/>
  <c r="AX133" i="49"/>
  <c r="AW83" i="49"/>
  <c r="AX83" i="49"/>
  <c r="AW63" i="49"/>
  <c r="AX63" i="49"/>
  <c r="AW64" i="49"/>
  <c r="AX64" i="49"/>
  <c r="AW105" i="49"/>
  <c r="AX105" i="49"/>
  <c r="AW84" i="49"/>
  <c r="AX84" i="49"/>
  <c r="AW5" i="49"/>
  <c r="AX5" i="49"/>
  <c r="AW112" i="49"/>
  <c r="AX112" i="49"/>
  <c r="AW97" i="49"/>
  <c r="AX97" i="49"/>
  <c r="AW37" i="49"/>
  <c r="AX37" i="49"/>
  <c r="AW92" i="49"/>
  <c r="AX92" i="49"/>
  <c r="AW66" i="49"/>
  <c r="AX66" i="49"/>
  <c r="AW67" i="49"/>
  <c r="AX67" i="49"/>
  <c r="AW108" i="49"/>
  <c r="AX108" i="49"/>
  <c r="AW99" i="49"/>
  <c r="AX99" i="49"/>
  <c r="AW38" i="49"/>
  <c r="AX38" i="49"/>
  <c r="AW39" i="49"/>
  <c r="AX39" i="49"/>
  <c r="AW107" i="49"/>
  <c r="AX107" i="49"/>
  <c r="AW40" i="49"/>
  <c r="AX40" i="49"/>
  <c r="AW43" i="49"/>
  <c r="AX43" i="49"/>
  <c r="AW44" i="49"/>
  <c r="AX44" i="49"/>
  <c r="AW68" i="49"/>
  <c r="AX68" i="49"/>
  <c r="AW93" i="49"/>
  <c r="AX93" i="49"/>
  <c r="AW69" i="49"/>
  <c r="AX69" i="49"/>
  <c r="AW45" i="49"/>
  <c r="AX45" i="49"/>
  <c r="AW70" i="49"/>
  <c r="AX70" i="49"/>
  <c r="AW71" i="49"/>
  <c r="AX71" i="49"/>
  <c r="AW46" i="49"/>
  <c r="AX46" i="49"/>
  <c r="AW47" i="49"/>
  <c r="AX47" i="49"/>
  <c r="AW48" i="49"/>
  <c r="AX48" i="49"/>
  <c r="AW49" i="49"/>
  <c r="AX49" i="49"/>
  <c r="AW116" i="49"/>
  <c r="AX116" i="49"/>
  <c r="AW85" i="49"/>
  <c r="AX85" i="49"/>
  <c r="AW94" i="49"/>
  <c r="AX94" i="49"/>
  <c r="AW114" i="49"/>
  <c r="AX114" i="49"/>
  <c r="AW117" i="49"/>
  <c r="AX117" i="49"/>
  <c r="AW101" i="49"/>
  <c r="AX101" i="49"/>
  <c r="AW72" i="49"/>
  <c r="AX72" i="49"/>
  <c r="AW100" i="49"/>
  <c r="AX100" i="49"/>
  <c r="AW95" i="49"/>
  <c r="AX95" i="49"/>
  <c r="AW73" i="49"/>
  <c r="AX73" i="49"/>
  <c r="AW128" i="49"/>
  <c r="AX128" i="49"/>
  <c r="AW106" i="49"/>
  <c r="AX106" i="49"/>
  <c r="AW89" i="49"/>
  <c r="AX89" i="49"/>
  <c r="AW96" i="49"/>
  <c r="AX96" i="49"/>
  <c r="AW74" i="49"/>
  <c r="AX74" i="49"/>
  <c r="AW75" i="49"/>
  <c r="AX75" i="49"/>
  <c r="AW122" i="49"/>
  <c r="AX122" i="49"/>
  <c r="AW119" i="49"/>
  <c r="AX119" i="49"/>
  <c r="AW130" i="49"/>
  <c r="AX130" i="49"/>
  <c r="AW123" i="49"/>
  <c r="AX123" i="49"/>
  <c r="AW109" i="49"/>
  <c r="AX109" i="49"/>
  <c r="AW76" i="49"/>
  <c r="AX76" i="49"/>
  <c r="AW77" i="49"/>
  <c r="AX77" i="49"/>
  <c r="AW115" i="49"/>
  <c r="AX115" i="49"/>
  <c r="AW78" i="49"/>
  <c r="AX78" i="49"/>
  <c r="AW102" i="49"/>
  <c r="AX102" i="49"/>
  <c r="AW110" i="49"/>
  <c r="AX110" i="49"/>
  <c r="AW126" i="49"/>
  <c r="AX126" i="49"/>
  <c r="AW121" i="49"/>
  <c r="AX121" i="49"/>
  <c r="AW104" i="49"/>
  <c r="AX104" i="49"/>
  <c r="AW136" i="49"/>
  <c r="AX136" i="49"/>
  <c r="AW127" i="49"/>
  <c r="AX127" i="49"/>
  <c r="AW90" i="49"/>
  <c r="AX90" i="49"/>
  <c r="AW86" i="49"/>
  <c r="AX86" i="49"/>
  <c r="AW91" i="49"/>
  <c r="AX91" i="49"/>
  <c r="AW79" i="49"/>
  <c r="AX79" i="49"/>
  <c r="AW80" i="49"/>
  <c r="AX80" i="49"/>
  <c r="AW81" i="49"/>
  <c r="AX81" i="49"/>
  <c r="AW134" i="49"/>
  <c r="AX134" i="49"/>
  <c r="AW135" i="49"/>
  <c r="AX135" i="49"/>
  <c r="AW87" i="49"/>
  <c r="AX87" i="49"/>
  <c r="AW137" i="49"/>
  <c r="AX137" i="49"/>
  <c r="AW138" i="49"/>
  <c r="AX138" i="49"/>
  <c r="AX139" i="49"/>
  <c r="AY4" i="49"/>
  <c r="AZ4" i="49"/>
  <c r="AY7" i="49"/>
  <c r="AZ7" i="49"/>
  <c r="AY56" i="49"/>
  <c r="AZ56" i="49"/>
  <c r="AY6" i="49"/>
  <c r="AZ6" i="49"/>
  <c r="AY8" i="49"/>
  <c r="AZ8" i="49"/>
  <c r="AY9" i="49"/>
  <c r="AZ9" i="49"/>
  <c r="AY10" i="49"/>
  <c r="AZ10" i="49"/>
  <c r="AY11" i="49"/>
  <c r="AZ11" i="49"/>
  <c r="AY13" i="49"/>
  <c r="AZ13" i="49"/>
  <c r="AY14" i="49"/>
  <c r="AZ14" i="49"/>
  <c r="AY12" i="49"/>
  <c r="AZ12" i="49"/>
  <c r="AY125" i="49"/>
  <c r="AZ125" i="49"/>
  <c r="AY15" i="49"/>
  <c r="AZ15" i="49"/>
  <c r="AY50" i="49"/>
  <c r="AZ50" i="49"/>
  <c r="AY51" i="49"/>
  <c r="AZ51" i="49"/>
  <c r="AY16" i="49"/>
  <c r="AZ16" i="49"/>
  <c r="AY17" i="49"/>
  <c r="AZ17" i="49"/>
  <c r="AY21" i="49"/>
  <c r="AZ21" i="49"/>
  <c r="AY65" i="49"/>
  <c r="AZ65" i="49"/>
  <c r="AY18" i="49"/>
  <c r="AZ18" i="49"/>
  <c r="AY20" i="49"/>
  <c r="AZ20" i="49"/>
  <c r="AY19" i="49"/>
  <c r="AZ19" i="49"/>
  <c r="AY22" i="49"/>
  <c r="AZ22" i="49"/>
  <c r="AY82" i="49"/>
  <c r="AZ82" i="49"/>
  <c r="AY23" i="49"/>
  <c r="AZ23" i="49"/>
  <c r="AY24" i="49"/>
  <c r="AZ24" i="49"/>
  <c r="AY129" i="49"/>
  <c r="AZ129" i="49"/>
  <c r="AY25" i="49"/>
  <c r="AZ25" i="49"/>
  <c r="AY41" i="49"/>
  <c r="AZ41" i="49"/>
  <c r="AY52" i="49"/>
  <c r="AZ52" i="49"/>
  <c r="AY26" i="49"/>
  <c r="AZ26" i="49"/>
  <c r="AY27" i="49"/>
  <c r="AZ27" i="49"/>
  <c r="AY53" i="49"/>
  <c r="AZ53" i="49"/>
  <c r="AY28" i="49"/>
  <c r="AZ28" i="49"/>
  <c r="AY103" i="49"/>
  <c r="AZ103" i="49"/>
  <c r="AY29" i="49"/>
  <c r="AZ29" i="49"/>
  <c r="AY54" i="49"/>
  <c r="AZ54" i="49"/>
  <c r="AY30" i="49"/>
  <c r="AZ30" i="49"/>
  <c r="AY31" i="49"/>
  <c r="AZ31" i="49"/>
  <c r="AY57" i="49"/>
  <c r="AZ57" i="49"/>
  <c r="AY58" i="49"/>
  <c r="AZ58" i="49"/>
  <c r="AY61" i="49"/>
  <c r="AZ61" i="49"/>
  <c r="AY42" i="49"/>
  <c r="AZ42" i="49"/>
  <c r="AY55" i="49"/>
  <c r="AZ55" i="49"/>
  <c r="AY32" i="49"/>
  <c r="AZ32" i="49"/>
  <c r="AY98" i="49"/>
  <c r="AZ98" i="49"/>
  <c r="AY33" i="49"/>
  <c r="AZ33" i="49"/>
  <c r="AY59" i="49"/>
  <c r="AZ59" i="49"/>
  <c r="AY60" i="49"/>
  <c r="AZ60" i="49"/>
  <c r="AY34" i="49"/>
  <c r="AZ34" i="49"/>
  <c r="AY35" i="49"/>
  <c r="AZ35" i="49"/>
  <c r="AY36" i="49"/>
  <c r="AZ36" i="49"/>
  <c r="AY120" i="49"/>
  <c r="AZ120" i="49"/>
  <c r="AY113" i="49"/>
  <c r="AZ113" i="49"/>
  <c r="AY118" i="49"/>
  <c r="AZ118" i="49"/>
  <c r="AY132" i="49"/>
  <c r="AZ132" i="49"/>
  <c r="AY131" i="49"/>
  <c r="AZ131" i="49"/>
  <c r="AY111" i="49"/>
  <c r="AZ111" i="49"/>
  <c r="AY88" i="49"/>
  <c r="AZ88" i="49"/>
  <c r="AY124" i="49"/>
  <c r="AZ124" i="49"/>
  <c r="AY62" i="49"/>
  <c r="AZ62" i="49"/>
  <c r="AY133" i="49"/>
  <c r="AZ133" i="49"/>
  <c r="AY83" i="49"/>
  <c r="AZ83" i="49"/>
  <c r="AY63" i="49"/>
  <c r="AZ63" i="49"/>
  <c r="AY64" i="49"/>
  <c r="AZ64" i="49"/>
  <c r="AY105" i="49"/>
  <c r="AZ105" i="49"/>
  <c r="AY84" i="49"/>
  <c r="AZ84" i="49"/>
  <c r="AY5" i="49"/>
  <c r="AZ5" i="49"/>
  <c r="AY112" i="49"/>
  <c r="AZ112" i="49"/>
  <c r="AY97" i="49"/>
  <c r="AZ97" i="49"/>
  <c r="AY37" i="49"/>
  <c r="AZ37" i="49"/>
  <c r="AY92" i="49"/>
  <c r="AZ92" i="49"/>
  <c r="AY66" i="49"/>
  <c r="AZ66" i="49"/>
  <c r="AY67" i="49"/>
  <c r="AZ67" i="49"/>
  <c r="AY108" i="49"/>
  <c r="AZ108" i="49"/>
  <c r="AY99" i="49"/>
  <c r="AZ99" i="49"/>
  <c r="AY38" i="49"/>
  <c r="AZ38" i="49"/>
  <c r="AY39" i="49"/>
  <c r="AZ39" i="49"/>
  <c r="AY107" i="49"/>
  <c r="AZ107" i="49"/>
  <c r="AY40" i="49"/>
  <c r="AZ40" i="49"/>
  <c r="AY43" i="49"/>
  <c r="AZ43" i="49"/>
  <c r="AY44" i="49"/>
  <c r="AZ44" i="49"/>
  <c r="AY68" i="49"/>
  <c r="AZ68" i="49"/>
  <c r="AY93" i="49"/>
  <c r="AZ93" i="49"/>
  <c r="AY69" i="49"/>
  <c r="AZ69" i="49"/>
  <c r="AY45" i="49"/>
  <c r="AZ45" i="49"/>
  <c r="AY70" i="49"/>
  <c r="AZ70" i="49"/>
  <c r="AY71" i="49"/>
  <c r="AZ71" i="49"/>
  <c r="AY46" i="49"/>
  <c r="AZ46" i="49"/>
  <c r="AY47" i="49"/>
  <c r="AZ47" i="49"/>
  <c r="AY48" i="49"/>
  <c r="AZ48" i="49"/>
  <c r="AY49" i="49"/>
  <c r="AZ49" i="49"/>
  <c r="AY116" i="49"/>
  <c r="AZ116" i="49"/>
  <c r="AY85" i="49"/>
  <c r="AZ85" i="49"/>
  <c r="AY94" i="49"/>
  <c r="AZ94" i="49"/>
  <c r="AY114" i="49"/>
  <c r="AZ114" i="49"/>
  <c r="AY117" i="49"/>
  <c r="AZ117" i="49"/>
  <c r="AY101" i="49"/>
  <c r="AZ101" i="49"/>
  <c r="AY72" i="49"/>
  <c r="AZ72" i="49"/>
  <c r="AY100" i="49"/>
  <c r="AZ100" i="49"/>
  <c r="AY95" i="49"/>
  <c r="AZ95" i="49"/>
  <c r="AY73" i="49"/>
  <c r="AZ73" i="49"/>
  <c r="AY128" i="49"/>
  <c r="AZ128" i="49"/>
  <c r="AY106" i="49"/>
  <c r="AZ106" i="49"/>
  <c r="AY89" i="49"/>
  <c r="AZ89" i="49"/>
  <c r="AY96" i="49"/>
  <c r="AZ96" i="49"/>
  <c r="AY74" i="49"/>
  <c r="AZ74" i="49"/>
  <c r="AY75" i="49"/>
  <c r="AZ75" i="49"/>
  <c r="AY122" i="49"/>
  <c r="AZ122" i="49"/>
  <c r="AY119" i="49"/>
  <c r="AZ119" i="49"/>
  <c r="AY130" i="49"/>
  <c r="AZ130" i="49"/>
  <c r="AY123" i="49"/>
  <c r="AZ123" i="49"/>
  <c r="AY109" i="49"/>
  <c r="AZ109" i="49"/>
  <c r="AY76" i="49"/>
  <c r="AZ76" i="49"/>
  <c r="AY77" i="49"/>
  <c r="AZ77" i="49"/>
  <c r="AY115" i="49"/>
  <c r="AZ115" i="49"/>
  <c r="AY78" i="49"/>
  <c r="AZ78" i="49"/>
  <c r="AY102" i="49"/>
  <c r="AZ102" i="49"/>
  <c r="AY110" i="49"/>
  <c r="AZ110" i="49"/>
  <c r="AY126" i="49"/>
  <c r="AZ126" i="49"/>
  <c r="AY121" i="49"/>
  <c r="AZ121" i="49"/>
  <c r="AY104" i="49"/>
  <c r="AZ104" i="49"/>
  <c r="AY136" i="49"/>
  <c r="AZ136" i="49"/>
  <c r="AY127" i="49"/>
  <c r="AZ127" i="49"/>
  <c r="AY90" i="49"/>
  <c r="AZ90" i="49"/>
  <c r="AY86" i="49"/>
  <c r="AZ86" i="49"/>
  <c r="AY91" i="49"/>
  <c r="AZ91" i="49"/>
  <c r="AY79" i="49"/>
  <c r="AZ79" i="49"/>
  <c r="AY80" i="49"/>
  <c r="AZ80" i="49"/>
  <c r="AY81" i="49"/>
  <c r="AZ81" i="49"/>
  <c r="AY134" i="49"/>
  <c r="AZ134" i="49"/>
  <c r="AY135" i="49"/>
  <c r="AZ135" i="49"/>
  <c r="AY87" i="49"/>
  <c r="AZ87" i="49"/>
  <c r="AY137" i="49"/>
  <c r="AZ137" i="49"/>
  <c r="AY138" i="49"/>
  <c r="AZ138" i="49"/>
  <c r="AZ139" i="49"/>
  <c r="BA4" i="49"/>
  <c r="BB4" i="49"/>
  <c r="BA7" i="49"/>
  <c r="BB7" i="49"/>
  <c r="BA56" i="49"/>
  <c r="BB56" i="49"/>
  <c r="BA6" i="49"/>
  <c r="BB6" i="49"/>
  <c r="BA8" i="49"/>
  <c r="BB8" i="49"/>
  <c r="BA9" i="49"/>
  <c r="BB9" i="49"/>
  <c r="BA10" i="49"/>
  <c r="BB10" i="49"/>
  <c r="BA11" i="49"/>
  <c r="BB11" i="49"/>
  <c r="BA13" i="49"/>
  <c r="BB13" i="49"/>
  <c r="BA14" i="49"/>
  <c r="BB14" i="49"/>
  <c r="BA12" i="49"/>
  <c r="BB12" i="49"/>
  <c r="BA125" i="49"/>
  <c r="BB125" i="49"/>
  <c r="BA15" i="49"/>
  <c r="BB15" i="49"/>
  <c r="BA50" i="49"/>
  <c r="BB50" i="49"/>
  <c r="BA51" i="49"/>
  <c r="BB51" i="49"/>
  <c r="BA16" i="49"/>
  <c r="BB16" i="49"/>
  <c r="BA17" i="49"/>
  <c r="BB17" i="49"/>
  <c r="BA21" i="49"/>
  <c r="BB21" i="49"/>
  <c r="BA65" i="49"/>
  <c r="BB65" i="49"/>
  <c r="BA18" i="49"/>
  <c r="BB18" i="49"/>
  <c r="BA20" i="49"/>
  <c r="BB20" i="49"/>
  <c r="BA19" i="49"/>
  <c r="BB19" i="49"/>
  <c r="BA22" i="49"/>
  <c r="BB22" i="49"/>
  <c r="BA82" i="49"/>
  <c r="BB82" i="49"/>
  <c r="BA23" i="49"/>
  <c r="BB23" i="49"/>
  <c r="BA24" i="49"/>
  <c r="BB24" i="49"/>
  <c r="BA129" i="49"/>
  <c r="BB129" i="49"/>
  <c r="BA25" i="49"/>
  <c r="BB25" i="49"/>
  <c r="BA41" i="49"/>
  <c r="BB41" i="49"/>
  <c r="BA52" i="49"/>
  <c r="BB52" i="49"/>
  <c r="BA26" i="49"/>
  <c r="BB26" i="49"/>
  <c r="BA27" i="49"/>
  <c r="BB27" i="49"/>
  <c r="BA53" i="49"/>
  <c r="BB53" i="49"/>
  <c r="BA28" i="49"/>
  <c r="BB28" i="49"/>
  <c r="BA103" i="49"/>
  <c r="BB103" i="49"/>
  <c r="BA29" i="49"/>
  <c r="BB29" i="49"/>
  <c r="BA54" i="49"/>
  <c r="BB54" i="49"/>
  <c r="BA30" i="49"/>
  <c r="BB30" i="49"/>
  <c r="BA31" i="49"/>
  <c r="BB31" i="49"/>
  <c r="BA57" i="49"/>
  <c r="BB57" i="49"/>
  <c r="BA58" i="49"/>
  <c r="BB58" i="49"/>
  <c r="BA61" i="49"/>
  <c r="BB61" i="49"/>
  <c r="BA42" i="49"/>
  <c r="BB42" i="49"/>
  <c r="BA55" i="49"/>
  <c r="BB55" i="49"/>
  <c r="BA32" i="49"/>
  <c r="BB32" i="49"/>
  <c r="BA98" i="49"/>
  <c r="BB98" i="49"/>
  <c r="BA33" i="49"/>
  <c r="BB33" i="49"/>
  <c r="BA59" i="49"/>
  <c r="BB59" i="49"/>
  <c r="BA60" i="49"/>
  <c r="BB60" i="49"/>
  <c r="BA34" i="49"/>
  <c r="BB34" i="49"/>
  <c r="BA35" i="49"/>
  <c r="BB35" i="49"/>
  <c r="BA36" i="49"/>
  <c r="BB36" i="49"/>
  <c r="BA120" i="49"/>
  <c r="BB120" i="49"/>
  <c r="BA113" i="49"/>
  <c r="BB113" i="49"/>
  <c r="BA118" i="49"/>
  <c r="BB118" i="49"/>
  <c r="BA132" i="49"/>
  <c r="BB132" i="49"/>
  <c r="BA131" i="49"/>
  <c r="BB131" i="49"/>
  <c r="BA111" i="49"/>
  <c r="BB111" i="49"/>
  <c r="BA88" i="49"/>
  <c r="BB88" i="49"/>
  <c r="BA124" i="49"/>
  <c r="BB124" i="49"/>
  <c r="BA62" i="49"/>
  <c r="BB62" i="49"/>
  <c r="BA133" i="49"/>
  <c r="BB133" i="49"/>
  <c r="BA83" i="49"/>
  <c r="BB83" i="49"/>
  <c r="BA63" i="49"/>
  <c r="BB63" i="49"/>
  <c r="BA64" i="49"/>
  <c r="BB64" i="49"/>
  <c r="BA105" i="49"/>
  <c r="BB105" i="49"/>
  <c r="BA84" i="49"/>
  <c r="BB84" i="49"/>
  <c r="BA5" i="49"/>
  <c r="BB5" i="49"/>
  <c r="BA112" i="49"/>
  <c r="BB112" i="49"/>
  <c r="BA97" i="49"/>
  <c r="BB97" i="49"/>
  <c r="BA37" i="49"/>
  <c r="BB37" i="49"/>
  <c r="BA92" i="49"/>
  <c r="BB92" i="49"/>
  <c r="BA66" i="49"/>
  <c r="BB66" i="49"/>
  <c r="BA67" i="49"/>
  <c r="BB67" i="49"/>
  <c r="BA108" i="49"/>
  <c r="BB108" i="49"/>
  <c r="BA99" i="49"/>
  <c r="BB99" i="49"/>
  <c r="BA38" i="49"/>
  <c r="BB38" i="49"/>
  <c r="BA39" i="49"/>
  <c r="BB39" i="49"/>
  <c r="BA107" i="49"/>
  <c r="BB107" i="49"/>
  <c r="BA40" i="49"/>
  <c r="BB40" i="49"/>
  <c r="BA43" i="49"/>
  <c r="BB43" i="49"/>
  <c r="BA44" i="49"/>
  <c r="BB44" i="49"/>
  <c r="BA68" i="49"/>
  <c r="BB68" i="49"/>
  <c r="BA93" i="49"/>
  <c r="BB93" i="49"/>
  <c r="BA69" i="49"/>
  <c r="BB69" i="49"/>
  <c r="BA45" i="49"/>
  <c r="BB45" i="49"/>
  <c r="BA70" i="49"/>
  <c r="BB70" i="49"/>
  <c r="BA71" i="49"/>
  <c r="BB71" i="49"/>
  <c r="BA46" i="49"/>
  <c r="BB46" i="49"/>
  <c r="BA47" i="49"/>
  <c r="BB47" i="49"/>
  <c r="BA48" i="49"/>
  <c r="BB48" i="49"/>
  <c r="BA49" i="49"/>
  <c r="BB49" i="49"/>
  <c r="BA116" i="49"/>
  <c r="BB116" i="49"/>
  <c r="BA85" i="49"/>
  <c r="BB85" i="49"/>
  <c r="BA94" i="49"/>
  <c r="BB94" i="49"/>
  <c r="BA114" i="49"/>
  <c r="BB114" i="49"/>
  <c r="BA117" i="49"/>
  <c r="BB117" i="49"/>
  <c r="BA101" i="49"/>
  <c r="BB101" i="49"/>
  <c r="BA72" i="49"/>
  <c r="BB72" i="49"/>
  <c r="BA100" i="49"/>
  <c r="BB100" i="49"/>
  <c r="BA95" i="49"/>
  <c r="BB95" i="49"/>
  <c r="BA73" i="49"/>
  <c r="BB73" i="49"/>
  <c r="BA128" i="49"/>
  <c r="BB128" i="49"/>
  <c r="BA106" i="49"/>
  <c r="BB106" i="49"/>
  <c r="BA89" i="49"/>
  <c r="BB89" i="49"/>
  <c r="BA96" i="49"/>
  <c r="BB96" i="49"/>
  <c r="BA74" i="49"/>
  <c r="BB74" i="49"/>
  <c r="BA75" i="49"/>
  <c r="BB75" i="49"/>
  <c r="BA122" i="49"/>
  <c r="BB122" i="49"/>
  <c r="BA119" i="49"/>
  <c r="BB119" i="49"/>
  <c r="BA130" i="49"/>
  <c r="BB130" i="49"/>
  <c r="BA123" i="49"/>
  <c r="BB123" i="49"/>
  <c r="BA109" i="49"/>
  <c r="BB109" i="49"/>
  <c r="BA76" i="49"/>
  <c r="BB76" i="49"/>
  <c r="BA77" i="49"/>
  <c r="BB77" i="49"/>
  <c r="BA115" i="49"/>
  <c r="BB115" i="49"/>
  <c r="BA78" i="49"/>
  <c r="BB78" i="49"/>
  <c r="BA102" i="49"/>
  <c r="BB102" i="49"/>
  <c r="BA110" i="49"/>
  <c r="BB110" i="49"/>
  <c r="BA126" i="49"/>
  <c r="BB126" i="49"/>
  <c r="BA121" i="49"/>
  <c r="BB121" i="49"/>
  <c r="BA104" i="49"/>
  <c r="BB104" i="49"/>
  <c r="BA136" i="49"/>
  <c r="BB136" i="49"/>
  <c r="BA127" i="49"/>
  <c r="BB127" i="49"/>
  <c r="BA90" i="49"/>
  <c r="BB90" i="49"/>
  <c r="BA86" i="49"/>
  <c r="BB86" i="49"/>
  <c r="BA91" i="49"/>
  <c r="BB91" i="49"/>
  <c r="BA79" i="49"/>
  <c r="BB79" i="49"/>
  <c r="BA80" i="49"/>
  <c r="BB80" i="49"/>
  <c r="BA81" i="49"/>
  <c r="BB81" i="49"/>
  <c r="BA134" i="49"/>
  <c r="BB134" i="49"/>
  <c r="BA135" i="49"/>
  <c r="BB135" i="49"/>
  <c r="BA87" i="49"/>
  <c r="BB87" i="49"/>
  <c r="BA137" i="49"/>
  <c r="BB137" i="49"/>
  <c r="BA138" i="49"/>
  <c r="BB138" i="49"/>
  <c r="BB139" i="49"/>
  <c r="BC4" i="49"/>
  <c r="BD4" i="49"/>
  <c r="BC7" i="49"/>
  <c r="BD7" i="49"/>
  <c r="BC56" i="49"/>
  <c r="BD56" i="49"/>
  <c r="BC6" i="49"/>
  <c r="BD6" i="49"/>
  <c r="BC8" i="49"/>
  <c r="BD8" i="49"/>
  <c r="BC9" i="49"/>
  <c r="BD9" i="49"/>
  <c r="BC10" i="49"/>
  <c r="BD10" i="49"/>
  <c r="BC11" i="49"/>
  <c r="BD11" i="49"/>
  <c r="BC13" i="49"/>
  <c r="BD13" i="49"/>
  <c r="BC14" i="49"/>
  <c r="BD14" i="49"/>
  <c r="BC12" i="49"/>
  <c r="BD12" i="49"/>
  <c r="BC125" i="49"/>
  <c r="BD125" i="49"/>
  <c r="BC15" i="49"/>
  <c r="BD15" i="49"/>
  <c r="BC50" i="49"/>
  <c r="BD50" i="49"/>
  <c r="BC51" i="49"/>
  <c r="BD51" i="49"/>
  <c r="BC16" i="49"/>
  <c r="BD16" i="49"/>
  <c r="BC17" i="49"/>
  <c r="BD17" i="49"/>
  <c r="BC21" i="49"/>
  <c r="BD21" i="49"/>
  <c r="BC65" i="49"/>
  <c r="BD65" i="49"/>
  <c r="BC18" i="49"/>
  <c r="BD18" i="49"/>
  <c r="BC20" i="49"/>
  <c r="BD20" i="49"/>
  <c r="BC19" i="49"/>
  <c r="BD19" i="49"/>
  <c r="BC22" i="49"/>
  <c r="BD22" i="49"/>
  <c r="BC82" i="49"/>
  <c r="BD82" i="49"/>
  <c r="BC23" i="49"/>
  <c r="BD23" i="49"/>
  <c r="BC24" i="49"/>
  <c r="BD24" i="49"/>
  <c r="BC129" i="49"/>
  <c r="BD129" i="49"/>
  <c r="BC25" i="49"/>
  <c r="BD25" i="49"/>
  <c r="BC41" i="49"/>
  <c r="BD41" i="49"/>
  <c r="BC52" i="49"/>
  <c r="BD52" i="49"/>
  <c r="BC26" i="49"/>
  <c r="BD26" i="49"/>
  <c r="BC27" i="49"/>
  <c r="BD27" i="49"/>
  <c r="BC53" i="49"/>
  <c r="BD53" i="49"/>
  <c r="BC28" i="49"/>
  <c r="BD28" i="49"/>
  <c r="BC103" i="49"/>
  <c r="BD103" i="49"/>
  <c r="BC29" i="49"/>
  <c r="BD29" i="49"/>
  <c r="BC54" i="49"/>
  <c r="BD54" i="49"/>
  <c r="BC30" i="49"/>
  <c r="BD30" i="49"/>
  <c r="BC31" i="49"/>
  <c r="BD31" i="49"/>
  <c r="BC57" i="49"/>
  <c r="BD57" i="49"/>
  <c r="BC58" i="49"/>
  <c r="BD58" i="49"/>
  <c r="BC61" i="49"/>
  <c r="BD61" i="49"/>
  <c r="BC42" i="49"/>
  <c r="BD42" i="49"/>
  <c r="BC55" i="49"/>
  <c r="BD55" i="49"/>
  <c r="BC32" i="49"/>
  <c r="BD32" i="49"/>
  <c r="BC98" i="49"/>
  <c r="BD98" i="49"/>
  <c r="BC33" i="49"/>
  <c r="BD33" i="49"/>
  <c r="BC59" i="49"/>
  <c r="BD59" i="49"/>
  <c r="BC60" i="49"/>
  <c r="BD60" i="49"/>
  <c r="BC34" i="49"/>
  <c r="BD34" i="49"/>
  <c r="BC35" i="49"/>
  <c r="BD35" i="49"/>
  <c r="BC36" i="49"/>
  <c r="BD36" i="49"/>
  <c r="BC120" i="49"/>
  <c r="BD120" i="49"/>
  <c r="BC113" i="49"/>
  <c r="BD113" i="49"/>
  <c r="BC118" i="49"/>
  <c r="BD118" i="49"/>
  <c r="BC132" i="49"/>
  <c r="BD132" i="49"/>
  <c r="BC131" i="49"/>
  <c r="BD131" i="49"/>
  <c r="BC111" i="49"/>
  <c r="BD111" i="49"/>
  <c r="BC88" i="49"/>
  <c r="BD88" i="49"/>
  <c r="BC124" i="49"/>
  <c r="BD124" i="49"/>
  <c r="BC62" i="49"/>
  <c r="BD62" i="49"/>
  <c r="BC133" i="49"/>
  <c r="BD133" i="49"/>
  <c r="BC83" i="49"/>
  <c r="BD83" i="49"/>
  <c r="BC63" i="49"/>
  <c r="BD63" i="49"/>
  <c r="BC64" i="49"/>
  <c r="BD64" i="49"/>
  <c r="BC105" i="49"/>
  <c r="BD105" i="49"/>
  <c r="BC84" i="49"/>
  <c r="BD84" i="49"/>
  <c r="BC5" i="49"/>
  <c r="BD5" i="49"/>
  <c r="BC112" i="49"/>
  <c r="BD112" i="49"/>
  <c r="BC97" i="49"/>
  <c r="BD97" i="49"/>
  <c r="BC37" i="49"/>
  <c r="BD37" i="49"/>
  <c r="BC92" i="49"/>
  <c r="BD92" i="49"/>
  <c r="BC66" i="49"/>
  <c r="BD66" i="49"/>
  <c r="BC67" i="49"/>
  <c r="BD67" i="49"/>
  <c r="BC108" i="49"/>
  <c r="BD108" i="49"/>
  <c r="BC99" i="49"/>
  <c r="BD99" i="49"/>
  <c r="BC38" i="49"/>
  <c r="BD38" i="49"/>
  <c r="BC39" i="49"/>
  <c r="BD39" i="49"/>
  <c r="BC107" i="49"/>
  <c r="BD107" i="49"/>
  <c r="BC40" i="49"/>
  <c r="BD40" i="49"/>
  <c r="BC43" i="49"/>
  <c r="BD43" i="49"/>
  <c r="BC44" i="49"/>
  <c r="BD44" i="49"/>
  <c r="BC68" i="49"/>
  <c r="BD68" i="49"/>
  <c r="BC93" i="49"/>
  <c r="BD93" i="49"/>
  <c r="BC69" i="49"/>
  <c r="BD69" i="49"/>
  <c r="BC45" i="49"/>
  <c r="BD45" i="49"/>
  <c r="BC70" i="49"/>
  <c r="BD70" i="49"/>
  <c r="BC71" i="49"/>
  <c r="BD71" i="49"/>
  <c r="BC46" i="49"/>
  <c r="BD46" i="49"/>
  <c r="BC47" i="49"/>
  <c r="BD47" i="49"/>
  <c r="BC48" i="49"/>
  <c r="BD48" i="49"/>
  <c r="BC49" i="49"/>
  <c r="BD49" i="49"/>
  <c r="BC116" i="49"/>
  <c r="BD116" i="49"/>
  <c r="BC85" i="49"/>
  <c r="BD85" i="49"/>
  <c r="BC94" i="49"/>
  <c r="BD94" i="49"/>
  <c r="BC114" i="49"/>
  <c r="BD114" i="49"/>
  <c r="BC117" i="49"/>
  <c r="BD117" i="49"/>
  <c r="BC101" i="49"/>
  <c r="BD101" i="49"/>
  <c r="BC72" i="49"/>
  <c r="BD72" i="49"/>
  <c r="BC100" i="49"/>
  <c r="BD100" i="49"/>
  <c r="BC95" i="49"/>
  <c r="BD95" i="49"/>
  <c r="BC73" i="49"/>
  <c r="BD73" i="49"/>
  <c r="BC128" i="49"/>
  <c r="BD128" i="49"/>
  <c r="BC106" i="49"/>
  <c r="BD106" i="49"/>
  <c r="BC89" i="49"/>
  <c r="BD89" i="49"/>
  <c r="BC96" i="49"/>
  <c r="BD96" i="49"/>
  <c r="BC74" i="49"/>
  <c r="BD74" i="49"/>
  <c r="BC75" i="49"/>
  <c r="BD75" i="49"/>
  <c r="BC122" i="49"/>
  <c r="BD122" i="49"/>
  <c r="BC119" i="49"/>
  <c r="BD119" i="49"/>
  <c r="BC130" i="49"/>
  <c r="BD130" i="49"/>
  <c r="BC123" i="49"/>
  <c r="BD123" i="49"/>
  <c r="BC109" i="49"/>
  <c r="BD109" i="49"/>
  <c r="BC76" i="49"/>
  <c r="BD76" i="49"/>
  <c r="BC77" i="49"/>
  <c r="BD77" i="49"/>
  <c r="BC115" i="49"/>
  <c r="BD115" i="49"/>
  <c r="BC78" i="49"/>
  <c r="BD78" i="49"/>
  <c r="BC102" i="49"/>
  <c r="BD102" i="49"/>
  <c r="BC110" i="49"/>
  <c r="BD110" i="49"/>
  <c r="BC126" i="49"/>
  <c r="BD126" i="49"/>
  <c r="BC121" i="49"/>
  <c r="BD121" i="49"/>
  <c r="BC104" i="49"/>
  <c r="BD104" i="49"/>
  <c r="BC136" i="49"/>
  <c r="BD136" i="49"/>
  <c r="BC127" i="49"/>
  <c r="BD127" i="49"/>
  <c r="BC90" i="49"/>
  <c r="BD90" i="49"/>
  <c r="BC86" i="49"/>
  <c r="BD86" i="49"/>
  <c r="BC91" i="49"/>
  <c r="BD91" i="49"/>
  <c r="BC79" i="49"/>
  <c r="BD79" i="49"/>
  <c r="BC80" i="49"/>
  <c r="BD80" i="49"/>
  <c r="BC81" i="49"/>
  <c r="BD81" i="49"/>
  <c r="BC134" i="49"/>
  <c r="BD134" i="49"/>
  <c r="BC135" i="49"/>
  <c r="BD135" i="49"/>
  <c r="BC87" i="49"/>
  <c r="BD87" i="49"/>
  <c r="BC137" i="49"/>
  <c r="BD137" i="49"/>
  <c r="BC138" i="49"/>
  <c r="BD138" i="49"/>
  <c r="BD139" i="49"/>
  <c r="BE4" i="49"/>
  <c r="BF4" i="49"/>
  <c r="BE7" i="49"/>
  <c r="BF7" i="49"/>
  <c r="BE56" i="49"/>
  <c r="BF56" i="49"/>
  <c r="BE6" i="49"/>
  <c r="BF6" i="49"/>
  <c r="BE8" i="49"/>
  <c r="BF8" i="49"/>
  <c r="BE9" i="49"/>
  <c r="BF9" i="49"/>
  <c r="BE10" i="49"/>
  <c r="BF10" i="49"/>
  <c r="BE11" i="49"/>
  <c r="BF11" i="49"/>
  <c r="BE13" i="49"/>
  <c r="BF13" i="49"/>
  <c r="BE14" i="49"/>
  <c r="BF14" i="49"/>
  <c r="BE12" i="49"/>
  <c r="BF12" i="49"/>
  <c r="BE125" i="49"/>
  <c r="BF125" i="49"/>
  <c r="BE15" i="49"/>
  <c r="BF15" i="49"/>
  <c r="BE50" i="49"/>
  <c r="BF50" i="49"/>
  <c r="BE51" i="49"/>
  <c r="BF51" i="49"/>
  <c r="BE16" i="49"/>
  <c r="BF16" i="49"/>
  <c r="BE17" i="49"/>
  <c r="BF17" i="49"/>
  <c r="BE21" i="49"/>
  <c r="BF21" i="49"/>
  <c r="BE65" i="49"/>
  <c r="BF65" i="49"/>
  <c r="BE18" i="49"/>
  <c r="BF18" i="49"/>
  <c r="BE20" i="49"/>
  <c r="BF20" i="49"/>
  <c r="BE19" i="49"/>
  <c r="BF19" i="49"/>
  <c r="BE22" i="49"/>
  <c r="BF22" i="49"/>
  <c r="BE82" i="49"/>
  <c r="BF82" i="49"/>
  <c r="BE23" i="49"/>
  <c r="BF23" i="49"/>
  <c r="BE24" i="49"/>
  <c r="BF24" i="49"/>
  <c r="BE129" i="49"/>
  <c r="BF129" i="49"/>
  <c r="BE25" i="49"/>
  <c r="BF25" i="49"/>
  <c r="BE41" i="49"/>
  <c r="BF41" i="49"/>
  <c r="BE52" i="49"/>
  <c r="BF52" i="49"/>
  <c r="BE26" i="49"/>
  <c r="BF26" i="49"/>
  <c r="BE27" i="49"/>
  <c r="BF27" i="49"/>
  <c r="BE53" i="49"/>
  <c r="BF53" i="49"/>
  <c r="BE28" i="49"/>
  <c r="BF28" i="49"/>
  <c r="BE103" i="49"/>
  <c r="BF103" i="49"/>
  <c r="BE29" i="49"/>
  <c r="BF29" i="49"/>
  <c r="BE54" i="49"/>
  <c r="BF54" i="49"/>
  <c r="BE30" i="49"/>
  <c r="BF30" i="49"/>
  <c r="BE31" i="49"/>
  <c r="BF31" i="49"/>
  <c r="BE57" i="49"/>
  <c r="BF57" i="49"/>
  <c r="BE58" i="49"/>
  <c r="BF58" i="49"/>
  <c r="BE61" i="49"/>
  <c r="BF61" i="49"/>
  <c r="BE42" i="49"/>
  <c r="BF42" i="49"/>
  <c r="BE55" i="49"/>
  <c r="BF55" i="49"/>
  <c r="BE32" i="49"/>
  <c r="BF32" i="49"/>
  <c r="BE98" i="49"/>
  <c r="BF98" i="49"/>
  <c r="BE33" i="49"/>
  <c r="BF33" i="49"/>
  <c r="BE59" i="49"/>
  <c r="BF59" i="49"/>
  <c r="BE60" i="49"/>
  <c r="BF60" i="49"/>
  <c r="BE34" i="49"/>
  <c r="BF34" i="49"/>
  <c r="BE35" i="49"/>
  <c r="BF35" i="49"/>
  <c r="BE36" i="49"/>
  <c r="BF36" i="49"/>
  <c r="BE120" i="49"/>
  <c r="BF120" i="49"/>
  <c r="BE113" i="49"/>
  <c r="BF113" i="49"/>
  <c r="BE118" i="49"/>
  <c r="BF118" i="49"/>
  <c r="BE132" i="49"/>
  <c r="BF132" i="49"/>
  <c r="BE131" i="49"/>
  <c r="BF131" i="49"/>
  <c r="BE111" i="49"/>
  <c r="BF111" i="49"/>
  <c r="BE88" i="49"/>
  <c r="BF88" i="49"/>
  <c r="BE124" i="49"/>
  <c r="BF124" i="49"/>
  <c r="BE62" i="49"/>
  <c r="BF62" i="49"/>
  <c r="BE133" i="49"/>
  <c r="BF133" i="49"/>
  <c r="BE83" i="49"/>
  <c r="BF83" i="49"/>
  <c r="BE63" i="49"/>
  <c r="BF63" i="49"/>
  <c r="BE64" i="49"/>
  <c r="BF64" i="49"/>
  <c r="BE105" i="49"/>
  <c r="BF105" i="49"/>
  <c r="BE84" i="49"/>
  <c r="BF84" i="49"/>
  <c r="BE5" i="49"/>
  <c r="BF5" i="49"/>
  <c r="BE112" i="49"/>
  <c r="BF112" i="49"/>
  <c r="BE97" i="49"/>
  <c r="BF97" i="49"/>
  <c r="BE37" i="49"/>
  <c r="BF37" i="49"/>
  <c r="BE92" i="49"/>
  <c r="BF92" i="49"/>
  <c r="BE66" i="49"/>
  <c r="BF66" i="49"/>
  <c r="BE67" i="49"/>
  <c r="BF67" i="49"/>
  <c r="BE108" i="49"/>
  <c r="BF108" i="49"/>
  <c r="BE99" i="49"/>
  <c r="BF99" i="49"/>
  <c r="BE38" i="49"/>
  <c r="BF38" i="49"/>
  <c r="BE39" i="49"/>
  <c r="BF39" i="49"/>
  <c r="BE107" i="49"/>
  <c r="BF107" i="49"/>
  <c r="BE40" i="49"/>
  <c r="BF40" i="49"/>
  <c r="BE43" i="49"/>
  <c r="BF43" i="49"/>
  <c r="BE44" i="49"/>
  <c r="BF44" i="49"/>
  <c r="BE68" i="49"/>
  <c r="BF68" i="49"/>
  <c r="BE93" i="49"/>
  <c r="BF93" i="49"/>
  <c r="BE69" i="49"/>
  <c r="BF69" i="49"/>
  <c r="BE45" i="49"/>
  <c r="BF45" i="49"/>
  <c r="BE70" i="49"/>
  <c r="BF70" i="49"/>
  <c r="BE71" i="49"/>
  <c r="BF71" i="49"/>
  <c r="BE46" i="49"/>
  <c r="BF46" i="49"/>
  <c r="BE47" i="49"/>
  <c r="BF47" i="49"/>
  <c r="BE48" i="49"/>
  <c r="BF48" i="49"/>
  <c r="BE49" i="49"/>
  <c r="BF49" i="49"/>
  <c r="BE116" i="49"/>
  <c r="BF116" i="49"/>
  <c r="BE85" i="49"/>
  <c r="BF85" i="49"/>
  <c r="BE94" i="49"/>
  <c r="BF94" i="49"/>
  <c r="BE114" i="49"/>
  <c r="BF114" i="49"/>
  <c r="BE117" i="49"/>
  <c r="BF117" i="49"/>
  <c r="BE101" i="49"/>
  <c r="BF101" i="49"/>
  <c r="BE72" i="49"/>
  <c r="BF72" i="49"/>
  <c r="BE100" i="49"/>
  <c r="BF100" i="49"/>
  <c r="BE95" i="49"/>
  <c r="BF95" i="49"/>
  <c r="BE73" i="49"/>
  <c r="BF73" i="49"/>
  <c r="BE128" i="49"/>
  <c r="BF128" i="49"/>
  <c r="BE106" i="49"/>
  <c r="BF106" i="49"/>
  <c r="BE89" i="49"/>
  <c r="BF89" i="49"/>
  <c r="BE96" i="49"/>
  <c r="BF96" i="49"/>
  <c r="BE74" i="49"/>
  <c r="BF74" i="49"/>
  <c r="BE75" i="49"/>
  <c r="BF75" i="49"/>
  <c r="BE122" i="49"/>
  <c r="BF122" i="49"/>
  <c r="BE119" i="49"/>
  <c r="BF119" i="49"/>
  <c r="BE130" i="49"/>
  <c r="BF130" i="49"/>
  <c r="BE123" i="49"/>
  <c r="BF123" i="49"/>
  <c r="BE109" i="49"/>
  <c r="BF109" i="49"/>
  <c r="BE76" i="49"/>
  <c r="BF76" i="49"/>
  <c r="BE77" i="49"/>
  <c r="BF77" i="49"/>
  <c r="BE115" i="49"/>
  <c r="BF115" i="49"/>
  <c r="BE78" i="49"/>
  <c r="BF78" i="49"/>
  <c r="BE102" i="49"/>
  <c r="BF102" i="49"/>
  <c r="BE110" i="49"/>
  <c r="BF110" i="49"/>
  <c r="BE126" i="49"/>
  <c r="BF126" i="49"/>
  <c r="BE121" i="49"/>
  <c r="BF121" i="49"/>
  <c r="BE104" i="49"/>
  <c r="BF104" i="49"/>
  <c r="BE136" i="49"/>
  <c r="BF136" i="49"/>
  <c r="BE127" i="49"/>
  <c r="BF127" i="49"/>
  <c r="BE90" i="49"/>
  <c r="BF90" i="49"/>
  <c r="BE86" i="49"/>
  <c r="BF86" i="49"/>
  <c r="BE91" i="49"/>
  <c r="BF91" i="49"/>
  <c r="BE79" i="49"/>
  <c r="BF79" i="49"/>
  <c r="BE80" i="49"/>
  <c r="BF80" i="49"/>
  <c r="BE81" i="49"/>
  <c r="BF81" i="49"/>
  <c r="BE134" i="49"/>
  <c r="BF134" i="49"/>
  <c r="BE135" i="49"/>
  <c r="BF135" i="49"/>
  <c r="BE87" i="49"/>
  <c r="BF87" i="49"/>
  <c r="BE137" i="49"/>
  <c r="BF137" i="49"/>
  <c r="BE138" i="49"/>
  <c r="BF138" i="49"/>
  <c r="BF139" i="49"/>
  <c r="BG4" i="49"/>
  <c r="BH4" i="49"/>
  <c r="BG7" i="49"/>
  <c r="BH7" i="49"/>
  <c r="BG56" i="49"/>
  <c r="BH56" i="49"/>
  <c r="BG6" i="49"/>
  <c r="BH6" i="49"/>
  <c r="BG8" i="49"/>
  <c r="BH8" i="49"/>
  <c r="BG9" i="49"/>
  <c r="BH9" i="49"/>
  <c r="BG10" i="49"/>
  <c r="BH10" i="49"/>
  <c r="BG11" i="49"/>
  <c r="BH11" i="49"/>
  <c r="BG13" i="49"/>
  <c r="BH13" i="49"/>
  <c r="BG14" i="49"/>
  <c r="BH14" i="49"/>
  <c r="BG12" i="49"/>
  <c r="BH12" i="49"/>
  <c r="BG125" i="49"/>
  <c r="BH125" i="49"/>
  <c r="BG15" i="49"/>
  <c r="BH15" i="49"/>
  <c r="BG50" i="49"/>
  <c r="BH50" i="49"/>
  <c r="BG51" i="49"/>
  <c r="BH51" i="49"/>
  <c r="BG16" i="49"/>
  <c r="BH16" i="49"/>
  <c r="BG17" i="49"/>
  <c r="BH17" i="49"/>
  <c r="BG21" i="49"/>
  <c r="BH21" i="49"/>
  <c r="BG65" i="49"/>
  <c r="BH65" i="49"/>
  <c r="BG18" i="49"/>
  <c r="BH18" i="49"/>
  <c r="BG20" i="49"/>
  <c r="BH20" i="49"/>
  <c r="BG19" i="49"/>
  <c r="BH19" i="49"/>
  <c r="BG22" i="49"/>
  <c r="BH22" i="49"/>
  <c r="BG82" i="49"/>
  <c r="BH82" i="49"/>
  <c r="BG23" i="49"/>
  <c r="BH23" i="49"/>
  <c r="BG24" i="49"/>
  <c r="BH24" i="49"/>
  <c r="BG129" i="49"/>
  <c r="BH129" i="49"/>
  <c r="BG25" i="49"/>
  <c r="BH25" i="49"/>
  <c r="BG41" i="49"/>
  <c r="BH41" i="49"/>
  <c r="BG52" i="49"/>
  <c r="BH52" i="49"/>
  <c r="BG26" i="49"/>
  <c r="BH26" i="49"/>
  <c r="BG27" i="49"/>
  <c r="BH27" i="49"/>
  <c r="BG53" i="49"/>
  <c r="BH53" i="49"/>
  <c r="BG28" i="49"/>
  <c r="BH28" i="49"/>
  <c r="BG103" i="49"/>
  <c r="BH103" i="49"/>
  <c r="BG29" i="49"/>
  <c r="BH29" i="49"/>
  <c r="BG54" i="49"/>
  <c r="BH54" i="49"/>
  <c r="BG30" i="49"/>
  <c r="BH30" i="49"/>
  <c r="BG31" i="49"/>
  <c r="BH31" i="49"/>
  <c r="BG57" i="49"/>
  <c r="BH57" i="49"/>
  <c r="BG58" i="49"/>
  <c r="BH58" i="49"/>
  <c r="BG61" i="49"/>
  <c r="BH61" i="49"/>
  <c r="BG42" i="49"/>
  <c r="BH42" i="49"/>
  <c r="BG55" i="49"/>
  <c r="BH55" i="49"/>
  <c r="BG32" i="49"/>
  <c r="BH32" i="49"/>
  <c r="BG98" i="49"/>
  <c r="BH98" i="49"/>
  <c r="BG33" i="49"/>
  <c r="BH33" i="49"/>
  <c r="BG59" i="49"/>
  <c r="BH59" i="49"/>
  <c r="BG60" i="49"/>
  <c r="BH60" i="49"/>
  <c r="BG34" i="49"/>
  <c r="BH34" i="49"/>
  <c r="BG35" i="49"/>
  <c r="BH35" i="49"/>
  <c r="BG36" i="49"/>
  <c r="BH36" i="49"/>
  <c r="BG120" i="49"/>
  <c r="BH120" i="49"/>
  <c r="BG113" i="49"/>
  <c r="BH113" i="49"/>
  <c r="BG118" i="49"/>
  <c r="BH118" i="49"/>
  <c r="BG132" i="49"/>
  <c r="BH132" i="49"/>
  <c r="BG131" i="49"/>
  <c r="BH131" i="49"/>
  <c r="BG111" i="49"/>
  <c r="BH111" i="49"/>
  <c r="BG88" i="49"/>
  <c r="BH88" i="49"/>
  <c r="BG124" i="49"/>
  <c r="BH124" i="49"/>
  <c r="BG62" i="49"/>
  <c r="BH62" i="49"/>
  <c r="BG133" i="49"/>
  <c r="BH133" i="49"/>
  <c r="BG83" i="49"/>
  <c r="BH83" i="49"/>
  <c r="BG63" i="49"/>
  <c r="BH63" i="49"/>
  <c r="BG64" i="49"/>
  <c r="BH64" i="49"/>
  <c r="BG105" i="49"/>
  <c r="BH105" i="49"/>
  <c r="BG84" i="49"/>
  <c r="BH84" i="49"/>
  <c r="BG5" i="49"/>
  <c r="BH5" i="49"/>
  <c r="BG112" i="49"/>
  <c r="BH112" i="49"/>
  <c r="BG97" i="49"/>
  <c r="BH97" i="49"/>
  <c r="BG37" i="49"/>
  <c r="BH37" i="49"/>
  <c r="BG92" i="49"/>
  <c r="BH92" i="49"/>
  <c r="BG66" i="49"/>
  <c r="BH66" i="49"/>
  <c r="BG67" i="49"/>
  <c r="BH67" i="49"/>
  <c r="BG108" i="49"/>
  <c r="BH108" i="49"/>
  <c r="BG99" i="49"/>
  <c r="BH99" i="49"/>
  <c r="BG38" i="49"/>
  <c r="BH38" i="49"/>
  <c r="BG39" i="49"/>
  <c r="BH39" i="49"/>
  <c r="BG107" i="49"/>
  <c r="BH107" i="49"/>
  <c r="BG40" i="49"/>
  <c r="BH40" i="49"/>
  <c r="BG43" i="49"/>
  <c r="BH43" i="49"/>
  <c r="BG44" i="49"/>
  <c r="BH44" i="49"/>
  <c r="BG68" i="49"/>
  <c r="BH68" i="49"/>
  <c r="BG93" i="49"/>
  <c r="BH93" i="49"/>
  <c r="BG69" i="49"/>
  <c r="BH69" i="49"/>
  <c r="BG45" i="49"/>
  <c r="BH45" i="49"/>
  <c r="BG70" i="49"/>
  <c r="BH70" i="49"/>
  <c r="BG71" i="49"/>
  <c r="BH71" i="49"/>
  <c r="BG46" i="49"/>
  <c r="BH46" i="49"/>
  <c r="BG47" i="49"/>
  <c r="BH47" i="49"/>
  <c r="BG48" i="49"/>
  <c r="BH48" i="49"/>
  <c r="BG49" i="49"/>
  <c r="BH49" i="49"/>
  <c r="BG116" i="49"/>
  <c r="BH116" i="49"/>
  <c r="BG85" i="49"/>
  <c r="BH85" i="49"/>
  <c r="BG94" i="49"/>
  <c r="BH94" i="49"/>
  <c r="BG114" i="49"/>
  <c r="BH114" i="49"/>
  <c r="BG117" i="49"/>
  <c r="BH117" i="49"/>
  <c r="BG101" i="49"/>
  <c r="BH101" i="49"/>
  <c r="BG72" i="49"/>
  <c r="BH72" i="49"/>
  <c r="BG100" i="49"/>
  <c r="BH100" i="49"/>
  <c r="BG95" i="49"/>
  <c r="BH95" i="49"/>
  <c r="BG73" i="49"/>
  <c r="BH73" i="49"/>
  <c r="BG128" i="49"/>
  <c r="BH128" i="49"/>
  <c r="BG106" i="49"/>
  <c r="BH106" i="49"/>
  <c r="BG89" i="49"/>
  <c r="BH89" i="49"/>
  <c r="BG96" i="49"/>
  <c r="BH96" i="49"/>
  <c r="BG74" i="49"/>
  <c r="BH74" i="49"/>
  <c r="BG75" i="49"/>
  <c r="BH75" i="49"/>
  <c r="BG122" i="49"/>
  <c r="BH122" i="49"/>
  <c r="BG119" i="49"/>
  <c r="BH119" i="49"/>
  <c r="BG130" i="49"/>
  <c r="BH130" i="49"/>
  <c r="BG123" i="49"/>
  <c r="BH123" i="49"/>
  <c r="BG109" i="49"/>
  <c r="BH109" i="49"/>
  <c r="BG76" i="49"/>
  <c r="BH76" i="49"/>
  <c r="BG77" i="49"/>
  <c r="BH77" i="49"/>
  <c r="BG115" i="49"/>
  <c r="BH115" i="49"/>
  <c r="BG78" i="49"/>
  <c r="BH78" i="49"/>
  <c r="BG102" i="49"/>
  <c r="BH102" i="49"/>
  <c r="BG110" i="49"/>
  <c r="BH110" i="49"/>
  <c r="BG126" i="49"/>
  <c r="BH126" i="49"/>
  <c r="BG121" i="49"/>
  <c r="BH121" i="49"/>
  <c r="BG104" i="49"/>
  <c r="BH104" i="49"/>
  <c r="BG136" i="49"/>
  <c r="BH136" i="49"/>
  <c r="BG127" i="49"/>
  <c r="BH127" i="49"/>
  <c r="BG90" i="49"/>
  <c r="BH90" i="49"/>
  <c r="BG86" i="49"/>
  <c r="BH86" i="49"/>
  <c r="BG91" i="49"/>
  <c r="BH91" i="49"/>
  <c r="BG79" i="49"/>
  <c r="BH79" i="49"/>
  <c r="BG80" i="49"/>
  <c r="BH80" i="49"/>
  <c r="BG81" i="49"/>
  <c r="BH81" i="49"/>
  <c r="BG134" i="49"/>
  <c r="BH134" i="49"/>
  <c r="BG135" i="49"/>
  <c r="BH135" i="49"/>
  <c r="BG87" i="49"/>
  <c r="BH87" i="49"/>
  <c r="BG137" i="49"/>
  <c r="BH137" i="49"/>
  <c r="BG138" i="49"/>
  <c r="BH138" i="49"/>
  <c r="BH139" i="49"/>
  <c r="BI4" i="49"/>
  <c r="BJ4" i="49"/>
  <c r="BI7" i="49"/>
  <c r="BJ7" i="49"/>
  <c r="BI56" i="49"/>
  <c r="BJ56" i="49"/>
  <c r="BI6" i="49"/>
  <c r="BJ6" i="49"/>
  <c r="BI8" i="49"/>
  <c r="BJ8" i="49"/>
  <c r="BI9" i="49"/>
  <c r="BJ9" i="49"/>
  <c r="BI10" i="49"/>
  <c r="BJ10" i="49"/>
  <c r="BI11" i="49"/>
  <c r="BJ11" i="49"/>
  <c r="BI13" i="49"/>
  <c r="BJ13" i="49"/>
  <c r="BI14" i="49"/>
  <c r="BJ14" i="49"/>
  <c r="BI12" i="49"/>
  <c r="BJ12" i="49"/>
  <c r="BI125" i="49"/>
  <c r="BJ125" i="49"/>
  <c r="BI15" i="49"/>
  <c r="BJ15" i="49"/>
  <c r="BI50" i="49"/>
  <c r="BJ50" i="49"/>
  <c r="BI51" i="49"/>
  <c r="BJ51" i="49"/>
  <c r="BI16" i="49"/>
  <c r="BJ16" i="49"/>
  <c r="BI17" i="49"/>
  <c r="BJ17" i="49"/>
  <c r="BI21" i="49"/>
  <c r="BJ21" i="49"/>
  <c r="BI65" i="49"/>
  <c r="BJ65" i="49"/>
  <c r="BI18" i="49"/>
  <c r="BJ18" i="49"/>
  <c r="BI20" i="49"/>
  <c r="BJ20" i="49"/>
  <c r="BI19" i="49"/>
  <c r="BJ19" i="49"/>
  <c r="BI22" i="49"/>
  <c r="BJ22" i="49"/>
  <c r="BI82" i="49"/>
  <c r="BJ82" i="49"/>
  <c r="BI23" i="49"/>
  <c r="BJ23" i="49"/>
  <c r="BI24" i="49"/>
  <c r="BJ24" i="49"/>
  <c r="BI129" i="49"/>
  <c r="BJ129" i="49"/>
  <c r="BI25" i="49"/>
  <c r="BJ25" i="49"/>
  <c r="BI41" i="49"/>
  <c r="BJ41" i="49"/>
  <c r="BI52" i="49"/>
  <c r="BJ52" i="49"/>
  <c r="BI26" i="49"/>
  <c r="BJ26" i="49"/>
  <c r="BI27" i="49"/>
  <c r="BJ27" i="49"/>
  <c r="BI53" i="49"/>
  <c r="BJ53" i="49"/>
  <c r="BI28" i="49"/>
  <c r="BJ28" i="49"/>
  <c r="BI103" i="49"/>
  <c r="BJ103" i="49"/>
  <c r="BI29" i="49"/>
  <c r="BJ29" i="49"/>
  <c r="BI54" i="49"/>
  <c r="BJ54" i="49"/>
  <c r="BI30" i="49"/>
  <c r="BJ30" i="49"/>
  <c r="BI31" i="49"/>
  <c r="BJ31" i="49"/>
  <c r="BI57" i="49"/>
  <c r="BJ57" i="49"/>
  <c r="BI58" i="49"/>
  <c r="BJ58" i="49"/>
  <c r="BI61" i="49"/>
  <c r="BJ61" i="49"/>
  <c r="BI42" i="49"/>
  <c r="BJ42" i="49"/>
  <c r="BI55" i="49"/>
  <c r="BJ55" i="49"/>
  <c r="BI32" i="49"/>
  <c r="BJ32" i="49"/>
  <c r="BI98" i="49"/>
  <c r="BJ98" i="49"/>
  <c r="BI33" i="49"/>
  <c r="BJ33" i="49"/>
  <c r="BI59" i="49"/>
  <c r="BJ59" i="49"/>
  <c r="BI60" i="49"/>
  <c r="BJ60" i="49"/>
  <c r="BI34" i="49"/>
  <c r="BJ34" i="49"/>
  <c r="BI35" i="49"/>
  <c r="BJ35" i="49"/>
  <c r="BI36" i="49"/>
  <c r="BJ36" i="49"/>
  <c r="BI120" i="49"/>
  <c r="BJ120" i="49"/>
  <c r="BI113" i="49"/>
  <c r="BJ113" i="49"/>
  <c r="BI118" i="49"/>
  <c r="BJ118" i="49"/>
  <c r="BI132" i="49"/>
  <c r="BJ132" i="49"/>
  <c r="BI131" i="49"/>
  <c r="BJ131" i="49"/>
  <c r="BI111" i="49"/>
  <c r="BJ111" i="49"/>
  <c r="BI88" i="49"/>
  <c r="BJ88" i="49"/>
  <c r="BI124" i="49"/>
  <c r="BJ124" i="49"/>
  <c r="BI62" i="49"/>
  <c r="BJ62" i="49"/>
  <c r="BI133" i="49"/>
  <c r="BJ133" i="49"/>
  <c r="BI83" i="49"/>
  <c r="BJ83" i="49"/>
  <c r="BI63" i="49"/>
  <c r="BJ63" i="49"/>
  <c r="BI64" i="49"/>
  <c r="BJ64" i="49"/>
  <c r="BI105" i="49"/>
  <c r="BJ105" i="49"/>
  <c r="BI84" i="49"/>
  <c r="BJ84" i="49"/>
  <c r="BI5" i="49"/>
  <c r="BJ5" i="49"/>
  <c r="BI112" i="49"/>
  <c r="BJ112" i="49"/>
  <c r="BI97" i="49"/>
  <c r="BJ97" i="49"/>
  <c r="BI37" i="49"/>
  <c r="BJ37" i="49"/>
  <c r="BI92" i="49"/>
  <c r="BJ92" i="49"/>
  <c r="BI66" i="49"/>
  <c r="BJ66" i="49"/>
  <c r="BI67" i="49"/>
  <c r="BJ67" i="49"/>
  <c r="BI108" i="49"/>
  <c r="BJ108" i="49"/>
  <c r="BI99" i="49"/>
  <c r="BJ99" i="49"/>
  <c r="BI38" i="49"/>
  <c r="BJ38" i="49"/>
  <c r="BI39" i="49"/>
  <c r="BJ39" i="49"/>
  <c r="BI107" i="49"/>
  <c r="BJ107" i="49"/>
  <c r="BI40" i="49"/>
  <c r="BJ40" i="49"/>
  <c r="BI43" i="49"/>
  <c r="BJ43" i="49"/>
  <c r="BI44" i="49"/>
  <c r="BJ44" i="49"/>
  <c r="BI68" i="49"/>
  <c r="BJ68" i="49"/>
  <c r="BI93" i="49"/>
  <c r="BJ93" i="49"/>
  <c r="BI69" i="49"/>
  <c r="BJ69" i="49"/>
  <c r="BI45" i="49"/>
  <c r="BJ45" i="49"/>
  <c r="BI70" i="49"/>
  <c r="BJ70" i="49"/>
  <c r="BI71" i="49"/>
  <c r="BJ71" i="49"/>
  <c r="BI46" i="49"/>
  <c r="BJ46" i="49"/>
  <c r="BI47" i="49"/>
  <c r="BJ47" i="49"/>
  <c r="BI48" i="49"/>
  <c r="BJ48" i="49"/>
  <c r="BI49" i="49"/>
  <c r="BJ49" i="49"/>
  <c r="BI116" i="49"/>
  <c r="BJ116" i="49"/>
  <c r="BI85" i="49"/>
  <c r="BJ85" i="49"/>
  <c r="BI94" i="49"/>
  <c r="BJ94" i="49"/>
  <c r="BI114" i="49"/>
  <c r="BJ114" i="49"/>
  <c r="BI117" i="49"/>
  <c r="BJ117" i="49"/>
  <c r="BI101" i="49"/>
  <c r="BJ101" i="49"/>
  <c r="BI72" i="49"/>
  <c r="BJ72" i="49"/>
  <c r="BI100" i="49"/>
  <c r="BJ100" i="49"/>
  <c r="BI95" i="49"/>
  <c r="BJ95" i="49"/>
  <c r="BI73" i="49"/>
  <c r="BJ73" i="49"/>
  <c r="BI128" i="49"/>
  <c r="BJ128" i="49"/>
  <c r="BI106" i="49"/>
  <c r="BJ106" i="49"/>
  <c r="BI89" i="49"/>
  <c r="BJ89" i="49"/>
  <c r="BI96" i="49"/>
  <c r="BJ96" i="49"/>
  <c r="BI74" i="49"/>
  <c r="BJ74" i="49"/>
  <c r="BI75" i="49"/>
  <c r="BJ75" i="49"/>
  <c r="BI122" i="49"/>
  <c r="BJ122" i="49"/>
  <c r="BI119" i="49"/>
  <c r="BJ119" i="49"/>
  <c r="BI130" i="49"/>
  <c r="BJ130" i="49"/>
  <c r="BI123" i="49"/>
  <c r="BJ123" i="49"/>
  <c r="BI109" i="49"/>
  <c r="BJ109" i="49"/>
  <c r="BI76" i="49"/>
  <c r="BJ76" i="49"/>
  <c r="BI77" i="49"/>
  <c r="BJ77" i="49"/>
  <c r="BI115" i="49"/>
  <c r="BJ115" i="49"/>
  <c r="BI78" i="49"/>
  <c r="BJ78" i="49"/>
  <c r="BI102" i="49"/>
  <c r="BJ102" i="49"/>
  <c r="BI110" i="49"/>
  <c r="BJ110" i="49"/>
  <c r="BI126" i="49"/>
  <c r="BJ126" i="49"/>
  <c r="BI121" i="49"/>
  <c r="BJ121" i="49"/>
  <c r="BI104" i="49"/>
  <c r="BJ104" i="49"/>
  <c r="BI136" i="49"/>
  <c r="BJ136" i="49"/>
  <c r="BI127" i="49"/>
  <c r="BJ127" i="49"/>
  <c r="BI90" i="49"/>
  <c r="BJ90" i="49"/>
  <c r="BI86" i="49"/>
  <c r="BJ86" i="49"/>
  <c r="BI91" i="49"/>
  <c r="BJ91" i="49"/>
  <c r="BI79" i="49"/>
  <c r="BJ79" i="49"/>
  <c r="BI80" i="49"/>
  <c r="BJ80" i="49"/>
  <c r="BI81" i="49"/>
  <c r="BJ81" i="49"/>
  <c r="BI134" i="49"/>
  <c r="BJ134" i="49"/>
  <c r="BI135" i="49"/>
  <c r="BJ135" i="49"/>
  <c r="BI87" i="49"/>
  <c r="BJ87" i="49"/>
  <c r="BI137" i="49"/>
  <c r="BJ137" i="49"/>
  <c r="BI138" i="49"/>
  <c r="BJ138" i="49"/>
  <c r="BJ139" i="49"/>
  <c r="BK4" i="49"/>
  <c r="BL4" i="49"/>
  <c r="BK7" i="49"/>
  <c r="BL7" i="49"/>
  <c r="BK56" i="49"/>
  <c r="BL56" i="49"/>
  <c r="BK6" i="49"/>
  <c r="BL6" i="49"/>
  <c r="BK8" i="49"/>
  <c r="BL8" i="49"/>
  <c r="BK9" i="49"/>
  <c r="BL9" i="49"/>
  <c r="BK10" i="49"/>
  <c r="BL10" i="49"/>
  <c r="BK11" i="49"/>
  <c r="BL11" i="49"/>
  <c r="BK13" i="49"/>
  <c r="BL13" i="49"/>
  <c r="BK14" i="49"/>
  <c r="BL14" i="49"/>
  <c r="BK12" i="49"/>
  <c r="BL12" i="49"/>
  <c r="BK125" i="49"/>
  <c r="BL125" i="49"/>
  <c r="BK15" i="49"/>
  <c r="BL15" i="49"/>
  <c r="BK50" i="49"/>
  <c r="BL50" i="49"/>
  <c r="BK51" i="49"/>
  <c r="BL51" i="49"/>
  <c r="BK16" i="49"/>
  <c r="BL16" i="49"/>
  <c r="BK17" i="49"/>
  <c r="BL17" i="49"/>
  <c r="BK21" i="49"/>
  <c r="BL21" i="49"/>
  <c r="BK65" i="49"/>
  <c r="BL65" i="49"/>
  <c r="BK18" i="49"/>
  <c r="BL18" i="49"/>
  <c r="BK20" i="49"/>
  <c r="BL20" i="49"/>
  <c r="BK19" i="49"/>
  <c r="BL19" i="49"/>
  <c r="BK22" i="49"/>
  <c r="BL22" i="49"/>
  <c r="BK82" i="49"/>
  <c r="BL82" i="49"/>
  <c r="BK23" i="49"/>
  <c r="BL23" i="49"/>
  <c r="BK24" i="49"/>
  <c r="BL24" i="49"/>
  <c r="BK129" i="49"/>
  <c r="BL129" i="49"/>
  <c r="BK25" i="49"/>
  <c r="BL25" i="49"/>
  <c r="BK41" i="49"/>
  <c r="BL41" i="49"/>
  <c r="BK52" i="49"/>
  <c r="BL52" i="49"/>
  <c r="BK26" i="49"/>
  <c r="BL26" i="49"/>
  <c r="BK27" i="49"/>
  <c r="BL27" i="49"/>
  <c r="BK53" i="49"/>
  <c r="BL53" i="49"/>
  <c r="BK28" i="49"/>
  <c r="BL28" i="49"/>
  <c r="BK103" i="49"/>
  <c r="BL103" i="49"/>
  <c r="BK29" i="49"/>
  <c r="BL29" i="49"/>
  <c r="BK54" i="49"/>
  <c r="BL54" i="49"/>
  <c r="BK30" i="49"/>
  <c r="BL30" i="49"/>
  <c r="BK31" i="49"/>
  <c r="BL31" i="49"/>
  <c r="BK57" i="49"/>
  <c r="BL57" i="49"/>
  <c r="BK58" i="49"/>
  <c r="BL58" i="49"/>
  <c r="BK61" i="49"/>
  <c r="BL61" i="49"/>
  <c r="BK42" i="49"/>
  <c r="BL42" i="49"/>
  <c r="BK55" i="49"/>
  <c r="BL55" i="49"/>
  <c r="BK32" i="49"/>
  <c r="BL32" i="49"/>
  <c r="BK98" i="49"/>
  <c r="BL98" i="49"/>
  <c r="BK33" i="49"/>
  <c r="BL33" i="49"/>
  <c r="BK59" i="49"/>
  <c r="BL59" i="49"/>
  <c r="BK60" i="49"/>
  <c r="BL60" i="49"/>
  <c r="BK34" i="49"/>
  <c r="BL34" i="49"/>
  <c r="BK35" i="49"/>
  <c r="BL35" i="49"/>
  <c r="BK36" i="49"/>
  <c r="BL36" i="49"/>
  <c r="BK120" i="49"/>
  <c r="BL120" i="49"/>
  <c r="BK113" i="49"/>
  <c r="BL113" i="49"/>
  <c r="BK118" i="49"/>
  <c r="BL118" i="49"/>
  <c r="BK132" i="49"/>
  <c r="BL132" i="49"/>
  <c r="BK131" i="49"/>
  <c r="BL131" i="49"/>
  <c r="BK111" i="49"/>
  <c r="BL111" i="49"/>
  <c r="BK88" i="49"/>
  <c r="BL88" i="49"/>
  <c r="BK124" i="49"/>
  <c r="BL124" i="49"/>
  <c r="BK62" i="49"/>
  <c r="BL62" i="49"/>
  <c r="BK133" i="49"/>
  <c r="BL133" i="49"/>
  <c r="BK83" i="49"/>
  <c r="BL83" i="49"/>
  <c r="BK63" i="49"/>
  <c r="BL63" i="49"/>
  <c r="BK64" i="49"/>
  <c r="BL64" i="49"/>
  <c r="BK105" i="49"/>
  <c r="BL105" i="49"/>
  <c r="BK84" i="49"/>
  <c r="BL84" i="49"/>
  <c r="BK5" i="49"/>
  <c r="BL5" i="49"/>
  <c r="BK112" i="49"/>
  <c r="BL112" i="49"/>
  <c r="BK97" i="49"/>
  <c r="BL97" i="49"/>
  <c r="BK37" i="49"/>
  <c r="BL37" i="49"/>
  <c r="BK92" i="49"/>
  <c r="BL92" i="49"/>
  <c r="BK66" i="49"/>
  <c r="BL66" i="49"/>
  <c r="BK67" i="49"/>
  <c r="BL67" i="49"/>
  <c r="BK108" i="49"/>
  <c r="BL108" i="49"/>
  <c r="BK99" i="49"/>
  <c r="BL99" i="49"/>
  <c r="BK38" i="49"/>
  <c r="BL38" i="49"/>
  <c r="BK39" i="49"/>
  <c r="BL39" i="49"/>
  <c r="BK107" i="49"/>
  <c r="BL107" i="49"/>
  <c r="BK40" i="49"/>
  <c r="BL40" i="49"/>
  <c r="BK43" i="49"/>
  <c r="BL43" i="49"/>
  <c r="BK44" i="49"/>
  <c r="BL44" i="49"/>
  <c r="BK68" i="49"/>
  <c r="BL68" i="49"/>
  <c r="BK93" i="49"/>
  <c r="BL93" i="49"/>
  <c r="BK69" i="49"/>
  <c r="BL69" i="49"/>
  <c r="BK45" i="49"/>
  <c r="BL45" i="49"/>
  <c r="BK70" i="49"/>
  <c r="BL70" i="49"/>
  <c r="BK71" i="49"/>
  <c r="BL71" i="49"/>
  <c r="BK46" i="49"/>
  <c r="BL46" i="49"/>
  <c r="BK47" i="49"/>
  <c r="BL47" i="49"/>
  <c r="BK48" i="49"/>
  <c r="BL48" i="49"/>
  <c r="BK49" i="49"/>
  <c r="BL49" i="49"/>
  <c r="BK116" i="49"/>
  <c r="BL116" i="49"/>
  <c r="BK85" i="49"/>
  <c r="BL85" i="49"/>
  <c r="BK94" i="49"/>
  <c r="BL94" i="49"/>
  <c r="BK114" i="49"/>
  <c r="BL114" i="49"/>
  <c r="BK117" i="49"/>
  <c r="BL117" i="49"/>
  <c r="BK101" i="49"/>
  <c r="BL101" i="49"/>
  <c r="BK72" i="49"/>
  <c r="BL72" i="49"/>
  <c r="BK100" i="49"/>
  <c r="BL100" i="49"/>
  <c r="BK95" i="49"/>
  <c r="BL95" i="49"/>
  <c r="BK73" i="49"/>
  <c r="BL73" i="49"/>
  <c r="BK128" i="49"/>
  <c r="BL128" i="49"/>
  <c r="BK106" i="49"/>
  <c r="BL106" i="49"/>
  <c r="BK89" i="49"/>
  <c r="BL89" i="49"/>
  <c r="BK96" i="49"/>
  <c r="BL96" i="49"/>
  <c r="BK74" i="49"/>
  <c r="BL74" i="49"/>
  <c r="BK75" i="49"/>
  <c r="BL75" i="49"/>
  <c r="BK122" i="49"/>
  <c r="BL122" i="49"/>
  <c r="BK119" i="49"/>
  <c r="BL119" i="49"/>
  <c r="BK130" i="49"/>
  <c r="BL130" i="49"/>
  <c r="BK123" i="49"/>
  <c r="BL123" i="49"/>
  <c r="BK109" i="49"/>
  <c r="BL109" i="49"/>
  <c r="BK76" i="49"/>
  <c r="BL76" i="49"/>
  <c r="BK77" i="49"/>
  <c r="BL77" i="49"/>
  <c r="BK115" i="49"/>
  <c r="BL115" i="49"/>
  <c r="BK78" i="49"/>
  <c r="BL78" i="49"/>
  <c r="BK102" i="49"/>
  <c r="BL102" i="49"/>
  <c r="BK110" i="49"/>
  <c r="BL110" i="49"/>
  <c r="BK126" i="49"/>
  <c r="BL126" i="49"/>
  <c r="BK121" i="49"/>
  <c r="BL121" i="49"/>
  <c r="BK104" i="49"/>
  <c r="BL104" i="49"/>
  <c r="BK136" i="49"/>
  <c r="BL136" i="49"/>
  <c r="BK127" i="49"/>
  <c r="BL127" i="49"/>
  <c r="BK90" i="49"/>
  <c r="BL90" i="49"/>
  <c r="BK86" i="49"/>
  <c r="BL86" i="49"/>
  <c r="BK91" i="49"/>
  <c r="BL91" i="49"/>
  <c r="BK79" i="49"/>
  <c r="BL79" i="49"/>
  <c r="BK80" i="49"/>
  <c r="BL80" i="49"/>
  <c r="BK81" i="49"/>
  <c r="BL81" i="49"/>
  <c r="BK134" i="49"/>
  <c r="BL134" i="49"/>
  <c r="BK135" i="49"/>
  <c r="BL135" i="49"/>
  <c r="BK87" i="49"/>
  <c r="BL87" i="49"/>
  <c r="BK137" i="49"/>
  <c r="BL137" i="49"/>
  <c r="BK138" i="49"/>
  <c r="BL138" i="49"/>
  <c r="BL139" i="49"/>
  <c r="BM4" i="49"/>
  <c r="BN4" i="49"/>
  <c r="BM7" i="49"/>
  <c r="BN7" i="49"/>
  <c r="BM56" i="49"/>
  <c r="BN56" i="49"/>
  <c r="BM6" i="49"/>
  <c r="BN6" i="49"/>
  <c r="BM8" i="49"/>
  <c r="BN8" i="49"/>
  <c r="BM9" i="49"/>
  <c r="BN9" i="49"/>
  <c r="BM10" i="49"/>
  <c r="BN10" i="49"/>
  <c r="BM11" i="49"/>
  <c r="BN11" i="49"/>
  <c r="BM13" i="49"/>
  <c r="BN13" i="49"/>
  <c r="BM14" i="49"/>
  <c r="BN14" i="49"/>
  <c r="BM12" i="49"/>
  <c r="BN12" i="49"/>
  <c r="BM125" i="49"/>
  <c r="BN125" i="49"/>
  <c r="BM15" i="49"/>
  <c r="BN15" i="49"/>
  <c r="BM50" i="49"/>
  <c r="BN50" i="49"/>
  <c r="BM51" i="49"/>
  <c r="BN51" i="49"/>
  <c r="BM16" i="49"/>
  <c r="BN16" i="49"/>
  <c r="BM17" i="49"/>
  <c r="BN17" i="49"/>
  <c r="BM21" i="49"/>
  <c r="BN21" i="49"/>
  <c r="BM65" i="49"/>
  <c r="BN65" i="49"/>
  <c r="BM18" i="49"/>
  <c r="BN18" i="49"/>
  <c r="BM20" i="49"/>
  <c r="BN20" i="49"/>
  <c r="BM19" i="49"/>
  <c r="BN19" i="49"/>
  <c r="BM22" i="49"/>
  <c r="BN22" i="49"/>
  <c r="BM82" i="49"/>
  <c r="BN82" i="49"/>
  <c r="BM23" i="49"/>
  <c r="BN23" i="49"/>
  <c r="BM24" i="49"/>
  <c r="BN24" i="49"/>
  <c r="BM129" i="49"/>
  <c r="BN129" i="49"/>
  <c r="BM25" i="49"/>
  <c r="BN25" i="49"/>
  <c r="BM41" i="49"/>
  <c r="BN41" i="49"/>
  <c r="BM52" i="49"/>
  <c r="BN52" i="49"/>
  <c r="BM26" i="49"/>
  <c r="BN26" i="49"/>
  <c r="BM27" i="49"/>
  <c r="BN27" i="49"/>
  <c r="BM53" i="49"/>
  <c r="BN53" i="49"/>
  <c r="BM28" i="49"/>
  <c r="BN28" i="49"/>
  <c r="BM103" i="49"/>
  <c r="BN103" i="49"/>
  <c r="BM29" i="49"/>
  <c r="BN29" i="49"/>
  <c r="BM54" i="49"/>
  <c r="BN54" i="49"/>
  <c r="BM30" i="49"/>
  <c r="BN30" i="49"/>
  <c r="BM31" i="49"/>
  <c r="BN31" i="49"/>
  <c r="BM57" i="49"/>
  <c r="BN57" i="49"/>
  <c r="BM58" i="49"/>
  <c r="BN58" i="49"/>
  <c r="BM61" i="49"/>
  <c r="BN61" i="49"/>
  <c r="BM42" i="49"/>
  <c r="BN42" i="49"/>
  <c r="BM55" i="49"/>
  <c r="BN55" i="49"/>
  <c r="BM32" i="49"/>
  <c r="BN32" i="49"/>
  <c r="BM98" i="49"/>
  <c r="BN98" i="49"/>
  <c r="BM33" i="49"/>
  <c r="BN33" i="49"/>
  <c r="BM59" i="49"/>
  <c r="BN59" i="49"/>
  <c r="BM60" i="49"/>
  <c r="BN60" i="49"/>
  <c r="BM34" i="49"/>
  <c r="BN34" i="49"/>
  <c r="BM35" i="49"/>
  <c r="BN35" i="49"/>
  <c r="BM36" i="49"/>
  <c r="BN36" i="49"/>
  <c r="BM120" i="49"/>
  <c r="BN120" i="49"/>
  <c r="BM113" i="49"/>
  <c r="BN113" i="49"/>
  <c r="BM118" i="49"/>
  <c r="BN118" i="49"/>
  <c r="BM132" i="49"/>
  <c r="BN132" i="49"/>
  <c r="BM131" i="49"/>
  <c r="BN131" i="49"/>
  <c r="BM111" i="49"/>
  <c r="BN111" i="49"/>
  <c r="BM88" i="49"/>
  <c r="BN88" i="49"/>
  <c r="BM124" i="49"/>
  <c r="BN124" i="49"/>
  <c r="BM62" i="49"/>
  <c r="BN62" i="49"/>
  <c r="BM133" i="49"/>
  <c r="BN133" i="49"/>
  <c r="BM83" i="49"/>
  <c r="BN83" i="49"/>
  <c r="BM63" i="49"/>
  <c r="BN63" i="49"/>
  <c r="BM64" i="49"/>
  <c r="BN64" i="49"/>
  <c r="BM105" i="49"/>
  <c r="BN105" i="49"/>
  <c r="BM84" i="49"/>
  <c r="BN84" i="49"/>
  <c r="BM5" i="49"/>
  <c r="BN5" i="49"/>
  <c r="BM112" i="49"/>
  <c r="BN112" i="49"/>
  <c r="BM97" i="49"/>
  <c r="BN97" i="49"/>
  <c r="BM37" i="49"/>
  <c r="BN37" i="49"/>
  <c r="BM92" i="49"/>
  <c r="BN92" i="49"/>
  <c r="BM66" i="49"/>
  <c r="BN66" i="49"/>
  <c r="BM67" i="49"/>
  <c r="BN67" i="49"/>
  <c r="BM108" i="49"/>
  <c r="BN108" i="49"/>
  <c r="BM99" i="49"/>
  <c r="BN99" i="49"/>
  <c r="BM38" i="49"/>
  <c r="BN38" i="49"/>
  <c r="BM39" i="49"/>
  <c r="BN39" i="49"/>
  <c r="BM107" i="49"/>
  <c r="BN107" i="49"/>
  <c r="BM40" i="49"/>
  <c r="BN40" i="49"/>
  <c r="BM43" i="49"/>
  <c r="BN43" i="49"/>
  <c r="BM44" i="49"/>
  <c r="BN44" i="49"/>
  <c r="BM68" i="49"/>
  <c r="BN68" i="49"/>
  <c r="BM93" i="49"/>
  <c r="BN93" i="49"/>
  <c r="BM69" i="49"/>
  <c r="BN69" i="49"/>
  <c r="BM45" i="49"/>
  <c r="BN45" i="49"/>
  <c r="BM70" i="49"/>
  <c r="BN70" i="49"/>
  <c r="BM71" i="49"/>
  <c r="BN71" i="49"/>
  <c r="BM46" i="49"/>
  <c r="BN46" i="49"/>
  <c r="BM47" i="49"/>
  <c r="BN47" i="49"/>
  <c r="BM48" i="49"/>
  <c r="BN48" i="49"/>
  <c r="BM49" i="49"/>
  <c r="BN49" i="49"/>
  <c r="BM116" i="49"/>
  <c r="BN116" i="49"/>
  <c r="BM85" i="49"/>
  <c r="BN85" i="49"/>
  <c r="BM94" i="49"/>
  <c r="BN94" i="49"/>
  <c r="BM114" i="49"/>
  <c r="BN114" i="49"/>
  <c r="BM117" i="49"/>
  <c r="BN117" i="49"/>
  <c r="BM101" i="49"/>
  <c r="BN101" i="49"/>
  <c r="BM72" i="49"/>
  <c r="BN72" i="49"/>
  <c r="BM100" i="49"/>
  <c r="BN100" i="49"/>
  <c r="BM95" i="49"/>
  <c r="BN95" i="49"/>
  <c r="BM73" i="49"/>
  <c r="BN73" i="49"/>
  <c r="BM128" i="49"/>
  <c r="BN128" i="49"/>
  <c r="BM106" i="49"/>
  <c r="BN106" i="49"/>
  <c r="BM89" i="49"/>
  <c r="BN89" i="49"/>
  <c r="BM96" i="49"/>
  <c r="BN96" i="49"/>
  <c r="BM74" i="49"/>
  <c r="BN74" i="49"/>
  <c r="BM75" i="49"/>
  <c r="BN75" i="49"/>
  <c r="BM122" i="49"/>
  <c r="BN122" i="49"/>
  <c r="BM119" i="49"/>
  <c r="BN119" i="49"/>
  <c r="BM130" i="49"/>
  <c r="BN130" i="49"/>
  <c r="BM123" i="49"/>
  <c r="BN123" i="49"/>
  <c r="BM109" i="49"/>
  <c r="BN109" i="49"/>
  <c r="BM76" i="49"/>
  <c r="BN76" i="49"/>
  <c r="BM77" i="49"/>
  <c r="BN77" i="49"/>
  <c r="BM115" i="49"/>
  <c r="BN115" i="49"/>
  <c r="BM78" i="49"/>
  <c r="BN78" i="49"/>
  <c r="BM102" i="49"/>
  <c r="BN102" i="49"/>
  <c r="BM110" i="49"/>
  <c r="BN110" i="49"/>
  <c r="BM126" i="49"/>
  <c r="BN126" i="49"/>
  <c r="BM121" i="49"/>
  <c r="BN121" i="49"/>
  <c r="BM104" i="49"/>
  <c r="BN104" i="49"/>
  <c r="BM136" i="49"/>
  <c r="BN136" i="49"/>
  <c r="BM127" i="49"/>
  <c r="BN127" i="49"/>
  <c r="BM90" i="49"/>
  <c r="BN90" i="49"/>
  <c r="BM86" i="49"/>
  <c r="BN86" i="49"/>
  <c r="BM91" i="49"/>
  <c r="BN91" i="49"/>
  <c r="BM79" i="49"/>
  <c r="BN79" i="49"/>
  <c r="BM80" i="49"/>
  <c r="BN80" i="49"/>
  <c r="BM81" i="49"/>
  <c r="BN81" i="49"/>
  <c r="BM134" i="49"/>
  <c r="BN134" i="49"/>
  <c r="BM135" i="49"/>
  <c r="BN135" i="49"/>
  <c r="BM87" i="49"/>
  <c r="BN87" i="49"/>
  <c r="BM137" i="49"/>
  <c r="BN137" i="49"/>
  <c r="BM138" i="49"/>
  <c r="BN138" i="49"/>
  <c r="BN139" i="49"/>
  <c r="BO4" i="49"/>
  <c r="BP4" i="49"/>
  <c r="BO7" i="49"/>
  <c r="BP7" i="49"/>
  <c r="BO56" i="49"/>
  <c r="BP56" i="49"/>
  <c r="BO6" i="49"/>
  <c r="BP6" i="49"/>
  <c r="BO8" i="49"/>
  <c r="BP8" i="49"/>
  <c r="BO9" i="49"/>
  <c r="BP9" i="49"/>
  <c r="BO10" i="49"/>
  <c r="BP10" i="49"/>
  <c r="BO11" i="49"/>
  <c r="BP11" i="49"/>
  <c r="BO13" i="49"/>
  <c r="BP13" i="49"/>
  <c r="BO14" i="49"/>
  <c r="BP14" i="49"/>
  <c r="BO12" i="49"/>
  <c r="BP12" i="49"/>
  <c r="BO125" i="49"/>
  <c r="BP125" i="49"/>
  <c r="BO15" i="49"/>
  <c r="BP15" i="49"/>
  <c r="BO50" i="49"/>
  <c r="BP50" i="49"/>
  <c r="BO51" i="49"/>
  <c r="BP51" i="49"/>
  <c r="BO16" i="49"/>
  <c r="BP16" i="49"/>
  <c r="BO17" i="49"/>
  <c r="BP17" i="49"/>
  <c r="BO21" i="49"/>
  <c r="BP21" i="49"/>
  <c r="BO65" i="49"/>
  <c r="BP65" i="49"/>
  <c r="BO18" i="49"/>
  <c r="BP18" i="49"/>
  <c r="BO20" i="49"/>
  <c r="BP20" i="49"/>
  <c r="BO19" i="49"/>
  <c r="BP19" i="49"/>
  <c r="BO22" i="49"/>
  <c r="BP22" i="49"/>
  <c r="BO82" i="49"/>
  <c r="BP82" i="49"/>
  <c r="BO23" i="49"/>
  <c r="BP23" i="49"/>
  <c r="BO24" i="49"/>
  <c r="BP24" i="49"/>
  <c r="BO129" i="49"/>
  <c r="BP129" i="49"/>
  <c r="BO25" i="49"/>
  <c r="BP25" i="49"/>
  <c r="BO41" i="49"/>
  <c r="BP41" i="49"/>
  <c r="BO52" i="49"/>
  <c r="BP52" i="49"/>
  <c r="BO26" i="49"/>
  <c r="BP26" i="49"/>
  <c r="BO27" i="49"/>
  <c r="BP27" i="49"/>
  <c r="BO53" i="49"/>
  <c r="BP53" i="49"/>
  <c r="BO28" i="49"/>
  <c r="BP28" i="49"/>
  <c r="BO103" i="49"/>
  <c r="BP103" i="49"/>
  <c r="BO29" i="49"/>
  <c r="BP29" i="49"/>
  <c r="BO54" i="49"/>
  <c r="BP54" i="49"/>
  <c r="BO30" i="49"/>
  <c r="BP30" i="49"/>
  <c r="BO31" i="49"/>
  <c r="BP31" i="49"/>
  <c r="BO57" i="49"/>
  <c r="BP57" i="49"/>
  <c r="BO58" i="49"/>
  <c r="BP58" i="49"/>
  <c r="BO61" i="49"/>
  <c r="BP61" i="49"/>
  <c r="BO42" i="49"/>
  <c r="BP42" i="49"/>
  <c r="BO55" i="49"/>
  <c r="BP55" i="49"/>
  <c r="BO32" i="49"/>
  <c r="BP32" i="49"/>
  <c r="BO98" i="49"/>
  <c r="BP98" i="49"/>
  <c r="BO33" i="49"/>
  <c r="BP33" i="49"/>
  <c r="BO59" i="49"/>
  <c r="BP59" i="49"/>
  <c r="BO60" i="49"/>
  <c r="BP60" i="49"/>
  <c r="BO34" i="49"/>
  <c r="BP34" i="49"/>
  <c r="BO35" i="49"/>
  <c r="BP35" i="49"/>
  <c r="BO36" i="49"/>
  <c r="BP36" i="49"/>
  <c r="BO120" i="49"/>
  <c r="BP120" i="49"/>
  <c r="BO113" i="49"/>
  <c r="BP113" i="49"/>
  <c r="BO118" i="49"/>
  <c r="BP118" i="49"/>
  <c r="BO132" i="49"/>
  <c r="BP132" i="49"/>
  <c r="BO131" i="49"/>
  <c r="BP131" i="49"/>
  <c r="BO111" i="49"/>
  <c r="BP111" i="49"/>
  <c r="BO88" i="49"/>
  <c r="BP88" i="49"/>
  <c r="BO124" i="49"/>
  <c r="BP124" i="49"/>
  <c r="BO62" i="49"/>
  <c r="BP62" i="49"/>
  <c r="BO133" i="49"/>
  <c r="BP133" i="49"/>
  <c r="BO83" i="49"/>
  <c r="BP83" i="49"/>
  <c r="BO63" i="49"/>
  <c r="BP63" i="49"/>
  <c r="BO64" i="49"/>
  <c r="BP64" i="49"/>
  <c r="BO105" i="49"/>
  <c r="BP105" i="49"/>
  <c r="BO84" i="49"/>
  <c r="BP84" i="49"/>
  <c r="BO5" i="49"/>
  <c r="BP5" i="49"/>
  <c r="BO112" i="49"/>
  <c r="BP112" i="49"/>
  <c r="BO97" i="49"/>
  <c r="BP97" i="49"/>
  <c r="BO37" i="49"/>
  <c r="BP37" i="49"/>
  <c r="BO92" i="49"/>
  <c r="BP92" i="49"/>
  <c r="BO66" i="49"/>
  <c r="BP66" i="49"/>
  <c r="BO67" i="49"/>
  <c r="BP67" i="49"/>
  <c r="BO108" i="49"/>
  <c r="BP108" i="49"/>
  <c r="BO99" i="49"/>
  <c r="BP99" i="49"/>
  <c r="BO38" i="49"/>
  <c r="BP38" i="49"/>
  <c r="BO39" i="49"/>
  <c r="BP39" i="49"/>
  <c r="BO107" i="49"/>
  <c r="BP107" i="49"/>
  <c r="BO40" i="49"/>
  <c r="BP40" i="49"/>
  <c r="BO43" i="49"/>
  <c r="BP43" i="49"/>
  <c r="BO44" i="49"/>
  <c r="BP44" i="49"/>
  <c r="BO68" i="49"/>
  <c r="BP68" i="49"/>
  <c r="BO93" i="49"/>
  <c r="BP93" i="49"/>
  <c r="BO69" i="49"/>
  <c r="BP69" i="49"/>
  <c r="BO45" i="49"/>
  <c r="BP45" i="49"/>
  <c r="BO70" i="49"/>
  <c r="BP70" i="49"/>
  <c r="BO71" i="49"/>
  <c r="BP71" i="49"/>
  <c r="BO46" i="49"/>
  <c r="BP46" i="49"/>
  <c r="BO47" i="49"/>
  <c r="BP47" i="49"/>
  <c r="BO48" i="49"/>
  <c r="BP48" i="49"/>
  <c r="BO49" i="49"/>
  <c r="BP49" i="49"/>
  <c r="BO116" i="49"/>
  <c r="BP116" i="49"/>
  <c r="BO85" i="49"/>
  <c r="BP85" i="49"/>
  <c r="BO94" i="49"/>
  <c r="BP94" i="49"/>
  <c r="BO114" i="49"/>
  <c r="BP114" i="49"/>
  <c r="BO117" i="49"/>
  <c r="BP117" i="49"/>
  <c r="BO101" i="49"/>
  <c r="BP101" i="49"/>
  <c r="BO72" i="49"/>
  <c r="BP72" i="49"/>
  <c r="BO100" i="49"/>
  <c r="BP100" i="49"/>
  <c r="BO95" i="49"/>
  <c r="BP95" i="49"/>
  <c r="BO73" i="49"/>
  <c r="BP73" i="49"/>
  <c r="BO128" i="49"/>
  <c r="BP128" i="49"/>
  <c r="BO106" i="49"/>
  <c r="BP106" i="49"/>
  <c r="BO89" i="49"/>
  <c r="BP89" i="49"/>
  <c r="BO96" i="49"/>
  <c r="BP96" i="49"/>
  <c r="BO74" i="49"/>
  <c r="BP74" i="49"/>
  <c r="BO75" i="49"/>
  <c r="BP75" i="49"/>
  <c r="BO122" i="49"/>
  <c r="BP122" i="49"/>
  <c r="BO119" i="49"/>
  <c r="BP119" i="49"/>
  <c r="BO130" i="49"/>
  <c r="BP130" i="49"/>
  <c r="BO123" i="49"/>
  <c r="BP123" i="49"/>
  <c r="BO109" i="49"/>
  <c r="BP109" i="49"/>
  <c r="BO76" i="49"/>
  <c r="BP76" i="49"/>
  <c r="BO77" i="49"/>
  <c r="BP77" i="49"/>
  <c r="BO115" i="49"/>
  <c r="BP115" i="49"/>
  <c r="BO78" i="49"/>
  <c r="BP78" i="49"/>
  <c r="BO102" i="49"/>
  <c r="BP102" i="49"/>
  <c r="BO110" i="49"/>
  <c r="BP110" i="49"/>
  <c r="BO126" i="49"/>
  <c r="BP126" i="49"/>
  <c r="BO121" i="49"/>
  <c r="BP121" i="49"/>
  <c r="BO104" i="49"/>
  <c r="BP104" i="49"/>
  <c r="BO136" i="49"/>
  <c r="BP136" i="49"/>
  <c r="BO127" i="49"/>
  <c r="BP127" i="49"/>
  <c r="BO90" i="49"/>
  <c r="BP90" i="49"/>
  <c r="BO86" i="49"/>
  <c r="BP86" i="49"/>
  <c r="BO91" i="49"/>
  <c r="BP91" i="49"/>
  <c r="BO79" i="49"/>
  <c r="BP79" i="49"/>
  <c r="BO80" i="49"/>
  <c r="BP80" i="49"/>
  <c r="BO81" i="49"/>
  <c r="BP81" i="49"/>
  <c r="BO134" i="49"/>
  <c r="BP134" i="49"/>
  <c r="BO135" i="49"/>
  <c r="BP135" i="49"/>
  <c r="BO87" i="49"/>
  <c r="BP87" i="49"/>
  <c r="BO137" i="49"/>
  <c r="BP137" i="49"/>
  <c r="BO138" i="49"/>
  <c r="BP138" i="49"/>
  <c r="BP139" i="49"/>
  <c r="X139" i="49"/>
  <c r="Y139" i="49"/>
  <c r="Y141" i="49"/>
  <c r="BO139" i="49"/>
  <c r="BM139" i="49"/>
  <c r="BK139" i="49"/>
  <c r="BI139" i="49"/>
  <c r="BG139" i="49"/>
  <c r="BE139" i="49"/>
  <c r="BC139" i="49"/>
  <c r="BA139" i="49"/>
  <c r="AY139" i="49"/>
  <c r="AW139" i="49"/>
  <c r="AU139" i="49"/>
  <c r="AS139" i="49"/>
  <c r="AQ139" i="49"/>
  <c r="AO139" i="49"/>
  <c r="AM139" i="49"/>
  <c r="W139" i="49"/>
  <c r="V139" i="49"/>
  <c r="U139" i="49"/>
  <c r="T139" i="49"/>
  <c r="S139" i="49"/>
  <c r="R139" i="49"/>
  <c r="J139" i="49"/>
  <c r="I139" i="49"/>
  <c r="H139" i="49"/>
  <c r="P138" i="49"/>
  <c r="G81" i="49"/>
  <c r="G112" i="49"/>
  <c r="G82" i="49"/>
  <c r="G83" i="49"/>
  <c r="G84" i="49"/>
  <c r="G85" i="49"/>
  <c r="G86" i="49"/>
  <c r="G87" i="49"/>
  <c r="G88" i="49"/>
  <c r="G89" i="49"/>
  <c r="G90" i="49"/>
  <c r="G91" i="49"/>
  <c r="G92" i="49"/>
  <c r="G93" i="49"/>
  <c r="G94" i="49"/>
  <c r="G95" i="49"/>
  <c r="G96" i="49"/>
  <c r="G97" i="49"/>
  <c r="G98" i="49"/>
  <c r="G99" i="49"/>
  <c r="G100" i="49"/>
  <c r="G101" i="49"/>
  <c r="G102" i="49"/>
  <c r="G103" i="49"/>
  <c r="G104" i="49"/>
  <c r="G105" i="49"/>
  <c r="G106" i="49"/>
  <c r="G107" i="49"/>
  <c r="G108" i="49"/>
  <c r="G109" i="49"/>
  <c r="G110" i="49"/>
  <c r="G111" i="49"/>
  <c r="G113" i="49"/>
  <c r="G114" i="49"/>
  <c r="G115" i="49"/>
  <c r="G116" i="49"/>
  <c r="G117" i="49"/>
  <c r="G118" i="49"/>
  <c r="G119" i="49"/>
  <c r="G120" i="49"/>
  <c r="G121" i="49"/>
  <c r="G122" i="49"/>
  <c r="G123" i="49"/>
  <c r="G124" i="49"/>
  <c r="G125" i="49"/>
  <c r="G126" i="49"/>
  <c r="G127" i="49"/>
  <c r="G128" i="49"/>
  <c r="G129" i="49"/>
  <c r="G130" i="49"/>
  <c r="G131" i="49"/>
  <c r="G132" i="49"/>
  <c r="G133" i="49"/>
  <c r="G134" i="49"/>
  <c r="G135" i="49"/>
  <c r="G136" i="49"/>
  <c r="G137" i="49"/>
  <c r="G138" i="49"/>
  <c r="B138" i="49"/>
  <c r="JW137" i="49"/>
  <c r="P137" i="49"/>
  <c r="B137" i="49"/>
  <c r="P87" i="49"/>
  <c r="B87" i="49"/>
  <c r="JW135" i="49"/>
  <c r="P135" i="49"/>
  <c r="B135" i="49"/>
  <c r="P134" i="49"/>
  <c r="B134" i="49"/>
  <c r="JW133" i="49"/>
  <c r="P81" i="49"/>
  <c r="B81" i="49"/>
  <c r="A81" i="49"/>
  <c r="Q80" i="49"/>
  <c r="P80" i="49"/>
  <c r="G5" i="49"/>
  <c r="G4" i="49"/>
  <c r="G10" i="49"/>
  <c r="G11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5" i="49"/>
  <c r="G21" i="49"/>
  <c r="G22" i="49"/>
  <c r="G25" i="49"/>
  <c r="G23" i="49"/>
  <c r="G24" i="49"/>
  <c r="G26" i="49"/>
  <c r="G27" i="49"/>
  <c r="G28" i="49"/>
  <c r="G29" i="49"/>
  <c r="G30" i="49"/>
  <c r="G31" i="49"/>
  <c r="G32" i="49"/>
  <c r="G33" i="49"/>
  <c r="G34" i="49"/>
  <c r="G35" i="49"/>
  <c r="G36" i="49"/>
  <c r="G7" i="49"/>
  <c r="G6" i="49"/>
  <c r="G66" i="49"/>
  <c r="G67" i="49"/>
  <c r="G68" i="49"/>
  <c r="G69" i="49"/>
  <c r="G70" i="49"/>
  <c r="G71" i="49"/>
  <c r="G72" i="49"/>
  <c r="G73" i="49"/>
  <c r="G74" i="49"/>
  <c r="G75" i="49"/>
  <c r="G76" i="49"/>
  <c r="G77" i="49"/>
  <c r="G78" i="49"/>
  <c r="G79" i="49"/>
  <c r="G80" i="49"/>
  <c r="G64" i="49"/>
  <c r="B80" i="49"/>
  <c r="Q79" i="49"/>
  <c r="P79" i="49"/>
  <c r="B79" i="49"/>
  <c r="Q91" i="49"/>
  <c r="P91" i="49"/>
  <c r="B91" i="49"/>
  <c r="Q86" i="49"/>
  <c r="P86" i="49"/>
  <c r="B86" i="49"/>
  <c r="Q90" i="49"/>
  <c r="P90" i="49"/>
  <c r="B90" i="49"/>
  <c r="JW127" i="49"/>
  <c r="Q127" i="49"/>
  <c r="P127" i="49"/>
  <c r="B127" i="49"/>
  <c r="Q136" i="49"/>
  <c r="P136" i="49"/>
  <c r="B136" i="49"/>
  <c r="Q104" i="49"/>
  <c r="P104" i="49"/>
  <c r="B104" i="49"/>
  <c r="Q121" i="49"/>
  <c r="P121" i="49"/>
  <c r="B121" i="49"/>
  <c r="JW123" i="49"/>
  <c r="Q126" i="49"/>
  <c r="P126" i="49"/>
  <c r="B126" i="49"/>
  <c r="JW122" i="49"/>
  <c r="Q110" i="49"/>
  <c r="P110" i="49"/>
  <c r="B110" i="49"/>
  <c r="Q102" i="49"/>
  <c r="P102" i="49"/>
  <c r="B102" i="49"/>
  <c r="JW120" i="49"/>
  <c r="Q78" i="49"/>
  <c r="P78" i="49"/>
  <c r="B78" i="49"/>
  <c r="JW119" i="49"/>
  <c r="Q115" i="49"/>
  <c r="P115" i="49"/>
  <c r="B115" i="49"/>
  <c r="Q77" i="49"/>
  <c r="P77" i="49"/>
  <c r="B77" i="49"/>
  <c r="Q76" i="49"/>
  <c r="P76" i="49"/>
  <c r="B76" i="49"/>
  <c r="Q109" i="49"/>
  <c r="P109" i="49"/>
  <c r="B109" i="49"/>
  <c r="Q123" i="49"/>
  <c r="P123" i="49"/>
  <c r="B123" i="49"/>
  <c r="Q130" i="49"/>
  <c r="P130" i="49"/>
  <c r="B130" i="49"/>
  <c r="JW113" i="49"/>
  <c r="Q119" i="49"/>
  <c r="P119" i="49"/>
  <c r="B119" i="49"/>
  <c r="Q122" i="49"/>
  <c r="P122" i="49"/>
  <c r="B122" i="49"/>
  <c r="JW111" i="49"/>
  <c r="Q75" i="49"/>
  <c r="P75" i="49"/>
  <c r="B75" i="49"/>
  <c r="Q74" i="49"/>
  <c r="P74" i="49"/>
  <c r="B74" i="49"/>
  <c r="Q96" i="49"/>
  <c r="P96" i="49"/>
  <c r="B96" i="49"/>
  <c r="JW108" i="49"/>
  <c r="Q89" i="49"/>
  <c r="P89" i="49"/>
  <c r="B89" i="49"/>
  <c r="JW107" i="49"/>
  <c r="Q106" i="49"/>
  <c r="P106" i="49"/>
  <c r="B106" i="49"/>
  <c r="Q128" i="49"/>
  <c r="P128" i="49"/>
  <c r="B128" i="49"/>
  <c r="JW105" i="49"/>
  <c r="Q73" i="49"/>
  <c r="P73" i="49"/>
  <c r="B73" i="49"/>
  <c r="Q95" i="49"/>
  <c r="P95" i="49"/>
  <c r="B95" i="49"/>
  <c r="Q100" i="49"/>
  <c r="P100" i="49"/>
  <c r="B100" i="49"/>
  <c r="Q72" i="49"/>
  <c r="P72" i="49"/>
  <c r="B72" i="49"/>
  <c r="JW101" i="49"/>
  <c r="Q101" i="49"/>
  <c r="P101" i="49"/>
  <c r="B101" i="49"/>
  <c r="JW100" i="49"/>
  <c r="Q117" i="49"/>
  <c r="P117" i="49"/>
  <c r="B117" i="49"/>
  <c r="JW99" i="49"/>
  <c r="Q114" i="49"/>
  <c r="P114" i="49"/>
  <c r="B114" i="49"/>
  <c r="Q94" i="49"/>
  <c r="P94" i="49"/>
  <c r="B94" i="49"/>
  <c r="JW97" i="49"/>
  <c r="Q85" i="49"/>
  <c r="P85" i="49"/>
  <c r="B85" i="49"/>
  <c r="Q116" i="49"/>
  <c r="P116" i="49"/>
  <c r="B116" i="49"/>
  <c r="JW95" i="49"/>
  <c r="Q49" i="49"/>
  <c r="P49" i="49"/>
  <c r="B49" i="49"/>
  <c r="Q48" i="49"/>
  <c r="P48" i="49"/>
  <c r="B48" i="49"/>
  <c r="JW93" i="49"/>
  <c r="Q47" i="49"/>
  <c r="P47" i="49"/>
  <c r="B47" i="49"/>
  <c r="JW92" i="49"/>
  <c r="Q46" i="49"/>
  <c r="P46" i="49"/>
  <c r="B46" i="49"/>
  <c r="Q71" i="49"/>
  <c r="P71" i="49"/>
  <c r="B71" i="49"/>
  <c r="Q70" i="49"/>
  <c r="P70" i="49"/>
  <c r="B70" i="49"/>
  <c r="JW89" i="49"/>
  <c r="Q45" i="49"/>
  <c r="P45" i="49"/>
  <c r="B45" i="49"/>
  <c r="JW88" i="49"/>
  <c r="Q69" i="49"/>
  <c r="P69" i="49"/>
  <c r="B69" i="49"/>
  <c r="JW87" i="49"/>
  <c r="Q93" i="49"/>
  <c r="P93" i="49"/>
  <c r="B93" i="49"/>
  <c r="Q68" i="49"/>
  <c r="P68" i="49"/>
  <c r="B68" i="49"/>
  <c r="Q44" i="49"/>
  <c r="P44" i="49"/>
  <c r="B44" i="49"/>
  <c r="JW84" i="49"/>
  <c r="Q43" i="49"/>
  <c r="P43" i="49"/>
  <c r="B43" i="49"/>
  <c r="Q40" i="49"/>
  <c r="P40" i="49"/>
  <c r="B40" i="49"/>
  <c r="JW82" i="49"/>
  <c r="Q107" i="49"/>
  <c r="P107" i="49"/>
  <c r="B107" i="49"/>
  <c r="Q39" i="49"/>
  <c r="P39" i="49"/>
  <c r="B39" i="49"/>
  <c r="Q38" i="49"/>
  <c r="P38" i="49"/>
  <c r="B38" i="49"/>
  <c r="JW79" i="49"/>
  <c r="Q99" i="49"/>
  <c r="P99" i="49"/>
  <c r="B99" i="49"/>
  <c r="Q108" i="49"/>
  <c r="P108" i="49"/>
  <c r="B108" i="49"/>
  <c r="Q67" i="49"/>
  <c r="P67" i="49"/>
  <c r="B67" i="49"/>
  <c r="Q66" i="49"/>
  <c r="P66" i="49"/>
  <c r="B66" i="49"/>
  <c r="Q92" i="49"/>
  <c r="P92" i="49"/>
  <c r="B92" i="49"/>
  <c r="Q37" i="49"/>
  <c r="P37" i="49"/>
  <c r="B37" i="49"/>
  <c r="Q97" i="49"/>
  <c r="P97" i="49"/>
  <c r="B97" i="49"/>
  <c r="Q112" i="49"/>
  <c r="P112" i="49"/>
  <c r="B112" i="49"/>
  <c r="AH5" i="49"/>
  <c r="AF5" i="49"/>
  <c r="AD5" i="49"/>
  <c r="AB5" i="49"/>
  <c r="Q5" i="49"/>
  <c r="P5" i="49"/>
  <c r="B5" i="49"/>
  <c r="Q84" i="49"/>
  <c r="P84" i="49"/>
  <c r="B84" i="49"/>
  <c r="JW70" i="49"/>
  <c r="Q105" i="49"/>
  <c r="P105" i="49"/>
  <c r="B105" i="49"/>
  <c r="JW69" i="49"/>
  <c r="Q64" i="49"/>
  <c r="P64" i="49"/>
  <c r="B64" i="49"/>
  <c r="JW68" i="49"/>
  <c r="Q63" i="49"/>
  <c r="P63" i="49"/>
  <c r="B63" i="49"/>
  <c r="Q83" i="49"/>
  <c r="P83" i="49"/>
  <c r="B83" i="49"/>
  <c r="Q133" i="49"/>
  <c r="P133" i="49"/>
  <c r="B133" i="49"/>
  <c r="JW65" i="49"/>
  <c r="Q62" i="49"/>
  <c r="P62" i="49"/>
  <c r="B62" i="49"/>
  <c r="JW64" i="49"/>
  <c r="Q124" i="49"/>
  <c r="P124" i="49"/>
  <c r="B124" i="49"/>
  <c r="JW63" i="49"/>
  <c r="Q88" i="49"/>
  <c r="P88" i="49"/>
  <c r="B88" i="49"/>
  <c r="Q111" i="49"/>
  <c r="B111" i="49"/>
  <c r="JW61" i="49"/>
  <c r="Q131" i="49"/>
  <c r="P131" i="49"/>
  <c r="B131" i="49"/>
  <c r="JW60" i="49"/>
  <c r="Q132" i="49"/>
  <c r="P132" i="49"/>
  <c r="B132" i="49"/>
  <c r="A132" i="49"/>
  <c r="JW59" i="49"/>
  <c r="Q118" i="49"/>
  <c r="P118" i="49"/>
  <c r="B118" i="49"/>
  <c r="JW5" i="49"/>
  <c r="Q113" i="49"/>
  <c r="P113" i="49"/>
  <c r="B113" i="49"/>
  <c r="Q120" i="49"/>
  <c r="P120" i="49"/>
  <c r="B120" i="49"/>
  <c r="Q36" i="49"/>
  <c r="P36" i="49"/>
  <c r="B36" i="49"/>
  <c r="JW56" i="49"/>
  <c r="Q35" i="49"/>
  <c r="P35" i="49"/>
  <c r="B35" i="49"/>
  <c r="JW55" i="49"/>
  <c r="Q34" i="49"/>
  <c r="P34" i="49"/>
  <c r="B34" i="49"/>
  <c r="JW54" i="49"/>
  <c r="Q60" i="49"/>
  <c r="P60" i="49"/>
  <c r="B60" i="49"/>
  <c r="JW53" i="49"/>
  <c r="Q59" i="49"/>
  <c r="P59" i="49"/>
  <c r="B59" i="49"/>
  <c r="JW52" i="49"/>
  <c r="Q33" i="49"/>
  <c r="P33" i="49"/>
  <c r="B33" i="49"/>
  <c r="Q98" i="49"/>
  <c r="P98" i="49"/>
  <c r="B98" i="49"/>
  <c r="Q32" i="49"/>
  <c r="P32" i="49"/>
  <c r="B32" i="49"/>
  <c r="JW49" i="49"/>
  <c r="Q55" i="49"/>
  <c r="P55" i="49"/>
  <c r="B55" i="49"/>
  <c r="JW48" i="49"/>
  <c r="Q42" i="49"/>
  <c r="P42" i="49"/>
  <c r="B42" i="49"/>
  <c r="JW47" i="49"/>
  <c r="Q61" i="49"/>
  <c r="P61" i="49"/>
  <c r="B61" i="49"/>
  <c r="JW46" i="49"/>
  <c r="Q58" i="49"/>
  <c r="P58" i="49"/>
  <c r="B58" i="49"/>
  <c r="JW45" i="49"/>
  <c r="Q57" i="49"/>
  <c r="P57" i="49"/>
  <c r="B57" i="49"/>
  <c r="JW44" i="49"/>
  <c r="Q31" i="49"/>
  <c r="P31" i="49"/>
  <c r="B31" i="49"/>
  <c r="JW43" i="49"/>
  <c r="Q30" i="49"/>
  <c r="P30" i="49"/>
  <c r="B30" i="49"/>
  <c r="Q54" i="49"/>
  <c r="P54" i="49"/>
  <c r="B54" i="49"/>
  <c r="JW41" i="49"/>
  <c r="Q29" i="49"/>
  <c r="P29" i="49"/>
  <c r="B29" i="49"/>
  <c r="JW40" i="49"/>
  <c r="Q103" i="49"/>
  <c r="P103" i="49"/>
  <c r="B103" i="49"/>
  <c r="JW39" i="49"/>
  <c r="Q28" i="49"/>
  <c r="P28" i="49"/>
  <c r="B28" i="49"/>
  <c r="JW38" i="49"/>
  <c r="Q53" i="49"/>
  <c r="P53" i="49"/>
  <c r="B53" i="49"/>
  <c r="JW37" i="49"/>
  <c r="Q27" i="49"/>
  <c r="P27" i="49"/>
  <c r="B27" i="49"/>
  <c r="JW36" i="49"/>
  <c r="Q26" i="49"/>
  <c r="P26" i="49"/>
  <c r="B26" i="49"/>
  <c r="JY35" i="49"/>
  <c r="JW35" i="49"/>
  <c r="Q52" i="49"/>
  <c r="P52" i="49"/>
  <c r="B52" i="49"/>
  <c r="JW34" i="49"/>
  <c r="Q41" i="49"/>
  <c r="P41" i="49"/>
  <c r="B41" i="49"/>
  <c r="Q25" i="49"/>
  <c r="P25" i="49"/>
  <c r="B25" i="49"/>
  <c r="JW32" i="49"/>
  <c r="Q129" i="49"/>
  <c r="P129" i="49"/>
  <c r="B129" i="49"/>
  <c r="JW31" i="49"/>
  <c r="Q24" i="49"/>
  <c r="P24" i="49"/>
  <c r="B24" i="49"/>
  <c r="JW30" i="49"/>
  <c r="Q23" i="49"/>
  <c r="P23" i="49"/>
  <c r="B23" i="49"/>
  <c r="JW29" i="49"/>
  <c r="Q82" i="49"/>
  <c r="P82" i="49"/>
  <c r="B82" i="49"/>
  <c r="JW28" i="49"/>
  <c r="Q22" i="49"/>
  <c r="P22" i="49"/>
  <c r="B22" i="49"/>
  <c r="JW27" i="49"/>
  <c r="P19" i="49"/>
  <c r="B19" i="49"/>
  <c r="JW26" i="49"/>
  <c r="P20" i="49"/>
  <c r="B20" i="49"/>
  <c r="JW25" i="49"/>
  <c r="P18" i="49"/>
  <c r="B18" i="49"/>
  <c r="JW24" i="49"/>
  <c r="B65" i="49"/>
  <c r="B21" i="49"/>
  <c r="JW21" i="49"/>
  <c r="P17" i="49"/>
  <c r="B17" i="49"/>
  <c r="P16" i="49"/>
  <c r="G16" i="49"/>
  <c r="B16" i="49"/>
  <c r="JW20" i="49"/>
  <c r="P51" i="49"/>
  <c r="B51" i="49"/>
  <c r="JW19" i="49"/>
  <c r="B50" i="49"/>
  <c r="JW18" i="49"/>
  <c r="B15" i="49"/>
  <c r="JW17" i="49"/>
  <c r="JX17" i="49"/>
  <c r="P125" i="49"/>
  <c r="B125" i="49"/>
  <c r="JW16" i="49"/>
  <c r="B12" i="49"/>
  <c r="P14" i="49"/>
  <c r="B14" i="49"/>
  <c r="P13" i="49"/>
  <c r="B13" i="49"/>
  <c r="P11" i="49"/>
  <c r="B11" i="49"/>
  <c r="JW12" i="49"/>
  <c r="P10" i="49"/>
  <c r="B10" i="49"/>
  <c r="JW11" i="49"/>
  <c r="P9" i="49"/>
  <c r="B9" i="49"/>
  <c r="JW10" i="49"/>
  <c r="P8" i="49"/>
  <c r="B8" i="49"/>
  <c r="JW7" i="49"/>
  <c r="Q6" i="49"/>
  <c r="P6" i="49"/>
  <c r="B6" i="49"/>
  <c r="JW9" i="49"/>
  <c r="P56" i="49"/>
  <c r="B56" i="49"/>
  <c r="JW6" i="49"/>
  <c r="P7" i="49"/>
  <c r="B7" i="49"/>
  <c r="JW4" i="49"/>
  <c r="Q4" i="49"/>
  <c r="P4" i="49"/>
  <c r="B4" i="49"/>
  <c r="AN5" i="45"/>
  <c r="AO5" i="45"/>
  <c r="AN6" i="45"/>
  <c r="AO6" i="45"/>
  <c r="AN8" i="45"/>
  <c r="AN9" i="45"/>
  <c r="AN11" i="45"/>
  <c r="AN12" i="45"/>
  <c r="AN13" i="45"/>
  <c r="Z13" i="45"/>
  <c r="AO13" i="45"/>
  <c r="AN14" i="45"/>
  <c r="AN16" i="45"/>
  <c r="AN17" i="45"/>
  <c r="AN18" i="45"/>
  <c r="AO18" i="45"/>
  <c r="AN19" i="45"/>
  <c r="AO19" i="45"/>
  <c r="AM97" i="45"/>
  <c r="AN97" i="45"/>
  <c r="AO97" i="45"/>
  <c r="AM98" i="45"/>
  <c r="AN98" i="45"/>
  <c r="AO98" i="45"/>
  <c r="AN10" i="45"/>
  <c r="AN20" i="45"/>
  <c r="AO20" i="45"/>
  <c r="AN28" i="45"/>
  <c r="AO28" i="45"/>
  <c r="AN127" i="45"/>
  <c r="AO127" i="45"/>
  <c r="AN23" i="45"/>
  <c r="AO23" i="45"/>
  <c r="AN24" i="45"/>
  <c r="AO24" i="45"/>
  <c r="AN22" i="45"/>
  <c r="AO22" i="45"/>
  <c r="AN21" i="45"/>
  <c r="AO21" i="45"/>
  <c r="AM131" i="45"/>
  <c r="AN131" i="45"/>
  <c r="AO131" i="45"/>
  <c r="AN25" i="45"/>
  <c r="AO25" i="45"/>
  <c r="AN26" i="45"/>
  <c r="AO26" i="45"/>
  <c r="AN27" i="45"/>
  <c r="AO27" i="45"/>
  <c r="AN30" i="45"/>
  <c r="AO30" i="45"/>
  <c r="AM99" i="45"/>
  <c r="AN99" i="45"/>
  <c r="AO99" i="45"/>
  <c r="AM105" i="45"/>
  <c r="AN105" i="45"/>
  <c r="AO105" i="45"/>
  <c r="AN29" i="45"/>
  <c r="AO29" i="45"/>
  <c r="AN32" i="45"/>
  <c r="AO32" i="45"/>
  <c r="AN93" i="45"/>
  <c r="AO93" i="45"/>
  <c r="AN34" i="45"/>
  <c r="AO34" i="45"/>
  <c r="AN35" i="45"/>
  <c r="AO35" i="45"/>
  <c r="AN36" i="45"/>
  <c r="AO36" i="45"/>
  <c r="AM104" i="45"/>
  <c r="AN104" i="45"/>
  <c r="AO104" i="45"/>
  <c r="AN31" i="45"/>
  <c r="AO31" i="45"/>
  <c r="AN33" i="45"/>
  <c r="AO33" i="45"/>
  <c r="AM100" i="45"/>
  <c r="AN100" i="45"/>
  <c r="AO100" i="45"/>
  <c r="AM102" i="45"/>
  <c r="AM106" i="45"/>
  <c r="AN106" i="45"/>
  <c r="AO106" i="45"/>
  <c r="AN88" i="45"/>
  <c r="AO88" i="45"/>
  <c r="AN101" i="45"/>
  <c r="AO101" i="45"/>
  <c r="AN44" i="45"/>
  <c r="AO44" i="45"/>
  <c r="AN37" i="45"/>
  <c r="AO37" i="45"/>
  <c r="AN38" i="45"/>
  <c r="AO38" i="45"/>
  <c r="AN103" i="45"/>
  <c r="AO103" i="45"/>
  <c r="AM109" i="45"/>
  <c r="AN109" i="45"/>
  <c r="AO109" i="45"/>
  <c r="AN43" i="45"/>
  <c r="AO43" i="45"/>
  <c r="AN47" i="45"/>
  <c r="AO47" i="45"/>
  <c r="AN39" i="45"/>
  <c r="AO39" i="45"/>
  <c r="AN40" i="45"/>
  <c r="AO40" i="45"/>
  <c r="AN41" i="45"/>
  <c r="AO41" i="45"/>
  <c r="AN42" i="45"/>
  <c r="AO42" i="45"/>
  <c r="AN45" i="45"/>
  <c r="AO45" i="45"/>
  <c r="AN46" i="45"/>
  <c r="AO46" i="45"/>
  <c r="AN55" i="45"/>
  <c r="AO55" i="45"/>
  <c r="AM135" i="45"/>
  <c r="AN135" i="45"/>
  <c r="AO135" i="45"/>
  <c r="AN49" i="45"/>
  <c r="AO49" i="45"/>
  <c r="AM108" i="45"/>
  <c r="AN108" i="45"/>
  <c r="AO108" i="45"/>
  <c r="AN51" i="45"/>
  <c r="AO51" i="45"/>
  <c r="AN110" i="45"/>
  <c r="AO110" i="45"/>
  <c r="AN112" i="45"/>
  <c r="AO112" i="45"/>
  <c r="AM107" i="45"/>
  <c r="AN107" i="45"/>
  <c r="AO107" i="45"/>
  <c r="AN53" i="45"/>
  <c r="AO53" i="45"/>
  <c r="AM111" i="45"/>
  <c r="AN111" i="45"/>
  <c r="AO111" i="45"/>
  <c r="AN7" i="45"/>
  <c r="AO7" i="45"/>
  <c r="AN58" i="45"/>
  <c r="AO58" i="45"/>
  <c r="AN59" i="45"/>
  <c r="AO59" i="45"/>
  <c r="AN60" i="45"/>
  <c r="AO60" i="45"/>
  <c r="AN61" i="45"/>
  <c r="AO61" i="45"/>
  <c r="AM123" i="45"/>
  <c r="AN123" i="45"/>
  <c r="AO123" i="45"/>
  <c r="AM124" i="45"/>
  <c r="AN124" i="45"/>
  <c r="AO124" i="45"/>
  <c r="AN54" i="45"/>
  <c r="AO54" i="45"/>
  <c r="AN57" i="45"/>
  <c r="AO57" i="45"/>
  <c r="AN48" i="45"/>
  <c r="AO48" i="45"/>
  <c r="AN50" i="45"/>
  <c r="AO50" i="45"/>
  <c r="AN52" i="45"/>
  <c r="AO52" i="45"/>
  <c r="AN56" i="45"/>
  <c r="AO56" i="45"/>
  <c r="AN81" i="45"/>
  <c r="AO81" i="45"/>
  <c r="AN62" i="45"/>
  <c r="AO62" i="45"/>
  <c r="AM114" i="45"/>
  <c r="AN114" i="45"/>
  <c r="AO114" i="45"/>
  <c r="AN67" i="45"/>
  <c r="AO67" i="45"/>
  <c r="AM116" i="45"/>
  <c r="AN116" i="45"/>
  <c r="AO116" i="45"/>
  <c r="AN68" i="45"/>
  <c r="AO68" i="45"/>
  <c r="AM118" i="45"/>
  <c r="AN118" i="45"/>
  <c r="AO118" i="45"/>
  <c r="AM120" i="45"/>
  <c r="AN120" i="45"/>
  <c r="AO120" i="45"/>
  <c r="AN69" i="45"/>
  <c r="AO69" i="45"/>
  <c r="AN70" i="45"/>
  <c r="AO70" i="45"/>
  <c r="AN72" i="45"/>
  <c r="AO72" i="45"/>
  <c r="AN73" i="45"/>
  <c r="AO73" i="45"/>
  <c r="AN75" i="45"/>
  <c r="AO75" i="45"/>
  <c r="AM134" i="45"/>
  <c r="AN134" i="45"/>
  <c r="AO134" i="45"/>
  <c r="AN84" i="45"/>
  <c r="AO84" i="45"/>
  <c r="AN63" i="45"/>
  <c r="AO63" i="45"/>
  <c r="AN64" i="45"/>
  <c r="AO64" i="45"/>
  <c r="AN66" i="45"/>
  <c r="AO66" i="45"/>
  <c r="AM119" i="45"/>
  <c r="AN119" i="45"/>
  <c r="AO119" i="45"/>
  <c r="AN71" i="45"/>
  <c r="AO71" i="45"/>
  <c r="AN74" i="45"/>
  <c r="AO74" i="45"/>
  <c r="AM122" i="45"/>
  <c r="AN122" i="45"/>
  <c r="AO122" i="45"/>
  <c r="AN77" i="45"/>
  <c r="AO77" i="45"/>
  <c r="AN78" i="45"/>
  <c r="AO78" i="45"/>
  <c r="AN79" i="45"/>
  <c r="AO79" i="45"/>
  <c r="AN80" i="45"/>
  <c r="AO80" i="45"/>
  <c r="AM125" i="45"/>
  <c r="AN125" i="45"/>
  <c r="AO125" i="45"/>
  <c r="AM129" i="45"/>
  <c r="AN129" i="45"/>
  <c r="AO129" i="45"/>
  <c r="AN82" i="45"/>
  <c r="AO82" i="45"/>
  <c r="AN83" i="45"/>
  <c r="AO83" i="45"/>
  <c r="AN89" i="45"/>
  <c r="AO89" i="45"/>
  <c r="AN76" i="45"/>
  <c r="AO76" i="45"/>
  <c r="AN65" i="45"/>
  <c r="AO65" i="45"/>
  <c r="AM115" i="45"/>
  <c r="AN115" i="45"/>
  <c r="AO115" i="45"/>
  <c r="AM121" i="45"/>
  <c r="AN121" i="45"/>
  <c r="AO121" i="45"/>
  <c r="AN90" i="45"/>
  <c r="AO90" i="45"/>
  <c r="AM126" i="45"/>
  <c r="AN126" i="45"/>
  <c r="AO126" i="45"/>
  <c r="AN92" i="45"/>
  <c r="AO92" i="45"/>
  <c r="AN94" i="45"/>
  <c r="AO94" i="45"/>
  <c r="AN96" i="45"/>
  <c r="AO96" i="45"/>
  <c r="AN85" i="45"/>
  <c r="AO85" i="45"/>
  <c r="AN86" i="45"/>
  <c r="AO86" i="45"/>
  <c r="AN87" i="45"/>
  <c r="AO87" i="45"/>
  <c r="AN91" i="45"/>
  <c r="AO91" i="45"/>
  <c r="AN95" i="45"/>
  <c r="AO95" i="45"/>
  <c r="AM130" i="45"/>
  <c r="AN130" i="45"/>
  <c r="AO130" i="45"/>
  <c r="AN132" i="45"/>
  <c r="AO132" i="45"/>
  <c r="AM128" i="45"/>
  <c r="AN128" i="45"/>
  <c r="AO128" i="45"/>
  <c r="AM117" i="45"/>
  <c r="AN117" i="45"/>
  <c r="AO117" i="45"/>
  <c r="AM113" i="45"/>
  <c r="AN113" i="45"/>
  <c r="AO113" i="45"/>
  <c r="AN136" i="45"/>
  <c r="AO136" i="45"/>
  <c r="AN137" i="45"/>
  <c r="AO137" i="45"/>
  <c r="AN133" i="45"/>
  <c r="AO133" i="45"/>
  <c r="AN138" i="45"/>
  <c r="AO138" i="45"/>
  <c r="AN139" i="45"/>
  <c r="AO139" i="45"/>
  <c r="AP5" i="45"/>
  <c r="AQ5" i="45"/>
  <c r="AP6" i="45"/>
  <c r="AQ6" i="45"/>
  <c r="AP8" i="45"/>
  <c r="AQ8" i="45"/>
  <c r="AP9" i="45"/>
  <c r="AQ9" i="45"/>
  <c r="AP11" i="45"/>
  <c r="AQ11" i="45"/>
  <c r="AP12" i="45"/>
  <c r="AQ12" i="45"/>
  <c r="AP13" i="45"/>
  <c r="AQ13" i="45"/>
  <c r="AP14" i="45"/>
  <c r="AQ14" i="45"/>
  <c r="AP15" i="45"/>
  <c r="AQ15" i="45"/>
  <c r="AP16" i="45"/>
  <c r="AQ16" i="45"/>
  <c r="AP17" i="45"/>
  <c r="AQ17" i="45"/>
  <c r="AP18" i="45"/>
  <c r="AP19" i="45"/>
  <c r="AP97" i="45"/>
  <c r="AQ97" i="45"/>
  <c r="AP98" i="45"/>
  <c r="AQ98" i="45"/>
  <c r="AP10" i="45"/>
  <c r="AQ10" i="45"/>
  <c r="AP20" i="45"/>
  <c r="AQ20" i="45"/>
  <c r="AP28" i="45"/>
  <c r="AQ28" i="45"/>
  <c r="AP127" i="45"/>
  <c r="AQ127" i="45"/>
  <c r="AP23" i="45"/>
  <c r="AQ23" i="45"/>
  <c r="AP24" i="45"/>
  <c r="AQ24" i="45"/>
  <c r="AP22" i="45"/>
  <c r="AQ22" i="45"/>
  <c r="AP21" i="45"/>
  <c r="AQ21" i="45"/>
  <c r="AP131" i="45"/>
  <c r="AQ131" i="45"/>
  <c r="AP25" i="45"/>
  <c r="AQ25" i="45"/>
  <c r="AP26" i="45"/>
  <c r="AQ26" i="45"/>
  <c r="AP27" i="45"/>
  <c r="AQ27" i="45"/>
  <c r="AP30" i="45"/>
  <c r="AQ30" i="45"/>
  <c r="AP99" i="45"/>
  <c r="AQ99" i="45"/>
  <c r="AP105" i="45"/>
  <c r="AQ105" i="45"/>
  <c r="AP29" i="45"/>
  <c r="AQ29" i="45"/>
  <c r="AP32" i="45"/>
  <c r="AQ32" i="45"/>
  <c r="AP93" i="45"/>
  <c r="AQ93" i="45"/>
  <c r="AP34" i="45"/>
  <c r="AQ34" i="45"/>
  <c r="AP35" i="45"/>
  <c r="AQ35" i="45"/>
  <c r="AP36" i="45"/>
  <c r="AQ36" i="45"/>
  <c r="AP104" i="45"/>
  <c r="AQ104" i="45"/>
  <c r="AP31" i="45"/>
  <c r="AQ31" i="45"/>
  <c r="AP33" i="45"/>
  <c r="AQ33" i="45"/>
  <c r="AP100" i="45"/>
  <c r="AQ100" i="45"/>
  <c r="AP106" i="45"/>
  <c r="AQ106" i="45"/>
  <c r="AP88" i="45"/>
  <c r="AQ88" i="45"/>
  <c r="AP101" i="45"/>
  <c r="AQ101" i="45"/>
  <c r="AP44" i="45"/>
  <c r="AQ44" i="45"/>
  <c r="AP37" i="45"/>
  <c r="AQ37" i="45"/>
  <c r="AP38" i="45"/>
  <c r="AQ38" i="45"/>
  <c r="AP103" i="45"/>
  <c r="AQ103" i="45"/>
  <c r="AP109" i="45"/>
  <c r="AQ109" i="45"/>
  <c r="AP43" i="45"/>
  <c r="AQ43" i="45"/>
  <c r="AP47" i="45"/>
  <c r="AQ47" i="45"/>
  <c r="AP39" i="45"/>
  <c r="AQ39" i="45"/>
  <c r="AP40" i="45"/>
  <c r="AQ40" i="45"/>
  <c r="AP41" i="45"/>
  <c r="AQ41" i="45"/>
  <c r="AP42" i="45"/>
  <c r="AQ42" i="45"/>
  <c r="AP45" i="45"/>
  <c r="AQ45" i="45"/>
  <c r="AP46" i="45"/>
  <c r="AQ46" i="45"/>
  <c r="AP55" i="45"/>
  <c r="AQ55" i="45"/>
  <c r="AP135" i="45"/>
  <c r="AQ135" i="45"/>
  <c r="AP49" i="45"/>
  <c r="AQ49" i="45"/>
  <c r="AP108" i="45"/>
  <c r="AQ108" i="45"/>
  <c r="AP51" i="45"/>
  <c r="AQ51" i="45"/>
  <c r="AP110" i="45"/>
  <c r="AQ110" i="45"/>
  <c r="AP112" i="45"/>
  <c r="AQ112" i="45"/>
  <c r="AP107" i="45"/>
  <c r="AQ107" i="45"/>
  <c r="AP53" i="45"/>
  <c r="AQ53" i="45"/>
  <c r="AP111" i="45"/>
  <c r="AQ111" i="45"/>
  <c r="AP7" i="45"/>
  <c r="AQ7" i="45"/>
  <c r="AP58" i="45"/>
  <c r="AQ58" i="45"/>
  <c r="AP59" i="45"/>
  <c r="AQ59" i="45"/>
  <c r="AP60" i="45"/>
  <c r="AQ60" i="45"/>
  <c r="AP61" i="45"/>
  <c r="AQ61" i="45"/>
  <c r="AP123" i="45"/>
  <c r="AQ123" i="45"/>
  <c r="AP124" i="45"/>
  <c r="AQ124" i="45"/>
  <c r="AP54" i="45"/>
  <c r="AQ54" i="45"/>
  <c r="AP57" i="45"/>
  <c r="AQ57" i="45"/>
  <c r="AP48" i="45"/>
  <c r="AQ48" i="45"/>
  <c r="AP50" i="45"/>
  <c r="AQ50" i="45"/>
  <c r="AP52" i="45"/>
  <c r="AQ52" i="45"/>
  <c r="AP56" i="45"/>
  <c r="AQ56" i="45"/>
  <c r="AP81" i="45"/>
  <c r="AQ81" i="45"/>
  <c r="AP62" i="45"/>
  <c r="AQ62" i="45"/>
  <c r="AP114" i="45"/>
  <c r="AQ114" i="45"/>
  <c r="AP67" i="45"/>
  <c r="AQ67" i="45"/>
  <c r="AP116" i="45"/>
  <c r="AQ116" i="45"/>
  <c r="AP68" i="45"/>
  <c r="AQ68" i="45"/>
  <c r="AP118" i="45"/>
  <c r="AQ118" i="45"/>
  <c r="AP120" i="45"/>
  <c r="AQ120" i="45"/>
  <c r="AP69" i="45"/>
  <c r="AQ69" i="45"/>
  <c r="AP70" i="45"/>
  <c r="AQ70" i="45"/>
  <c r="AP72" i="45"/>
  <c r="AQ72" i="45"/>
  <c r="AP73" i="45"/>
  <c r="AQ73" i="45"/>
  <c r="AP75" i="45"/>
  <c r="AQ75" i="45"/>
  <c r="AP134" i="45"/>
  <c r="AQ134" i="45"/>
  <c r="AP84" i="45"/>
  <c r="AQ84" i="45"/>
  <c r="AP63" i="45"/>
  <c r="AQ63" i="45"/>
  <c r="AP64" i="45"/>
  <c r="AQ64" i="45"/>
  <c r="AP66" i="45"/>
  <c r="AQ66" i="45"/>
  <c r="AP119" i="45"/>
  <c r="AQ119" i="45"/>
  <c r="AP71" i="45"/>
  <c r="AQ71" i="45"/>
  <c r="AP74" i="45"/>
  <c r="AQ74" i="45"/>
  <c r="AP122" i="45"/>
  <c r="AQ122" i="45"/>
  <c r="AP77" i="45"/>
  <c r="AQ77" i="45"/>
  <c r="AP78" i="45"/>
  <c r="AQ78" i="45"/>
  <c r="AP79" i="45"/>
  <c r="AQ79" i="45"/>
  <c r="AP80" i="45"/>
  <c r="AQ80" i="45"/>
  <c r="AP125" i="45"/>
  <c r="AQ125" i="45"/>
  <c r="AP129" i="45"/>
  <c r="AQ129" i="45"/>
  <c r="AP82" i="45"/>
  <c r="AQ82" i="45"/>
  <c r="AP83" i="45"/>
  <c r="AQ83" i="45"/>
  <c r="AP89" i="45"/>
  <c r="AQ89" i="45"/>
  <c r="AP76" i="45"/>
  <c r="AQ76" i="45"/>
  <c r="AP65" i="45"/>
  <c r="AQ65" i="45"/>
  <c r="AP115" i="45"/>
  <c r="AQ115" i="45"/>
  <c r="AP121" i="45"/>
  <c r="AQ121" i="45"/>
  <c r="AP90" i="45"/>
  <c r="AQ90" i="45"/>
  <c r="AP126" i="45"/>
  <c r="AQ126" i="45"/>
  <c r="AP92" i="45"/>
  <c r="AQ92" i="45"/>
  <c r="AP94" i="45"/>
  <c r="AQ94" i="45"/>
  <c r="AP96" i="45"/>
  <c r="AQ96" i="45"/>
  <c r="AP85" i="45"/>
  <c r="AQ85" i="45"/>
  <c r="AP86" i="45"/>
  <c r="AQ86" i="45"/>
  <c r="AP87" i="45"/>
  <c r="AQ87" i="45"/>
  <c r="AP91" i="45"/>
  <c r="AQ91" i="45"/>
  <c r="AP95" i="45"/>
  <c r="AQ95" i="45"/>
  <c r="AP130" i="45"/>
  <c r="AQ130" i="45"/>
  <c r="AP132" i="45"/>
  <c r="AQ132" i="45"/>
  <c r="AP128" i="45"/>
  <c r="AQ128" i="45"/>
  <c r="AP117" i="45"/>
  <c r="AQ117" i="45"/>
  <c r="AP113" i="45"/>
  <c r="AQ113" i="45"/>
  <c r="AP136" i="45"/>
  <c r="AQ136" i="45"/>
  <c r="AP137" i="45"/>
  <c r="AQ137" i="45"/>
  <c r="AP133" i="45"/>
  <c r="AQ133" i="45"/>
  <c r="AP138" i="45"/>
  <c r="AQ138" i="45"/>
  <c r="AP139" i="45"/>
  <c r="AQ139" i="45"/>
  <c r="AR5" i="45"/>
  <c r="AS5" i="45"/>
  <c r="AR6" i="45"/>
  <c r="AS6" i="45"/>
  <c r="AR8" i="45"/>
  <c r="AS8" i="45"/>
  <c r="AR9" i="45"/>
  <c r="AS9" i="45"/>
  <c r="AR11" i="45"/>
  <c r="AS11" i="45"/>
  <c r="AR12" i="45"/>
  <c r="AS12" i="45"/>
  <c r="AR13" i="45"/>
  <c r="AS13" i="45"/>
  <c r="AR14" i="45"/>
  <c r="AS14" i="45"/>
  <c r="AR15" i="45"/>
  <c r="AS15" i="45"/>
  <c r="AR16" i="45"/>
  <c r="AS16" i="45"/>
  <c r="AR17" i="45"/>
  <c r="AS17" i="45"/>
  <c r="AR18" i="45"/>
  <c r="AS18" i="45"/>
  <c r="AR19" i="45"/>
  <c r="AS19" i="45"/>
  <c r="AR97" i="45"/>
  <c r="AS97" i="45"/>
  <c r="AR98" i="45"/>
  <c r="AS98" i="45"/>
  <c r="AR10" i="45"/>
  <c r="AS10" i="45"/>
  <c r="AR20" i="45"/>
  <c r="Z20" i="45"/>
  <c r="AS20" i="45"/>
  <c r="AR28" i="45"/>
  <c r="AS28" i="45"/>
  <c r="AR127" i="45"/>
  <c r="AS127" i="45"/>
  <c r="AR23" i="45"/>
  <c r="Z23" i="45"/>
  <c r="AS23" i="45"/>
  <c r="AR24" i="45"/>
  <c r="AS24" i="45"/>
  <c r="AR22" i="45"/>
  <c r="Z22" i="45"/>
  <c r="AS22" i="45"/>
  <c r="AR21" i="45"/>
  <c r="Z21" i="45"/>
  <c r="AS21" i="45"/>
  <c r="AR131" i="45"/>
  <c r="AS131" i="45"/>
  <c r="AR25" i="45"/>
  <c r="AS25" i="45"/>
  <c r="AR26" i="45"/>
  <c r="AS26" i="45"/>
  <c r="AR27" i="45"/>
  <c r="AS27" i="45"/>
  <c r="AR30" i="45"/>
  <c r="AS30" i="45"/>
  <c r="AR99" i="45"/>
  <c r="AS99" i="45"/>
  <c r="AR105" i="45"/>
  <c r="AS105" i="45"/>
  <c r="AR29" i="45"/>
  <c r="AS29" i="45"/>
  <c r="AR32" i="45"/>
  <c r="AS32" i="45"/>
  <c r="AR93" i="45"/>
  <c r="AS93" i="45"/>
  <c r="AR34" i="45"/>
  <c r="AS34" i="45"/>
  <c r="AR35" i="45"/>
  <c r="AS35" i="45"/>
  <c r="AR36" i="45"/>
  <c r="AS36" i="45"/>
  <c r="AR104" i="45"/>
  <c r="AS104" i="45"/>
  <c r="AR31" i="45"/>
  <c r="AS31" i="45"/>
  <c r="AR33" i="45"/>
  <c r="AS33" i="45"/>
  <c r="AR100" i="45"/>
  <c r="AS100" i="45"/>
  <c r="AR102" i="45"/>
  <c r="AS102" i="45"/>
  <c r="AR106" i="45"/>
  <c r="AS106" i="45"/>
  <c r="AR88" i="45"/>
  <c r="AS88" i="45"/>
  <c r="AR101" i="45"/>
  <c r="AS101" i="45"/>
  <c r="AR44" i="45"/>
  <c r="AS44" i="45"/>
  <c r="AR37" i="45"/>
  <c r="AS37" i="45"/>
  <c r="AR38" i="45"/>
  <c r="AS38" i="45"/>
  <c r="AR103" i="45"/>
  <c r="AS103" i="45"/>
  <c r="AR109" i="45"/>
  <c r="AS109" i="45"/>
  <c r="AR43" i="45"/>
  <c r="AS43" i="45"/>
  <c r="AR47" i="45"/>
  <c r="AS47" i="45"/>
  <c r="AR39" i="45"/>
  <c r="AS39" i="45"/>
  <c r="AR40" i="45"/>
  <c r="AS40" i="45"/>
  <c r="AR41" i="45"/>
  <c r="AS41" i="45"/>
  <c r="AR42" i="45"/>
  <c r="AS42" i="45"/>
  <c r="AR45" i="45"/>
  <c r="AS45" i="45"/>
  <c r="AR46" i="45"/>
  <c r="AS46" i="45"/>
  <c r="AR55" i="45"/>
  <c r="AS55" i="45"/>
  <c r="AR135" i="45"/>
  <c r="AS135" i="45"/>
  <c r="AR49" i="45"/>
  <c r="AS49" i="45"/>
  <c r="AR108" i="45"/>
  <c r="AS108" i="45"/>
  <c r="AR51" i="45"/>
  <c r="AS51" i="45"/>
  <c r="AR110" i="45"/>
  <c r="AS110" i="45"/>
  <c r="AR112" i="45"/>
  <c r="AS112" i="45"/>
  <c r="AR107" i="45"/>
  <c r="AS107" i="45"/>
  <c r="AR53" i="45"/>
  <c r="AS53" i="45"/>
  <c r="AR111" i="45"/>
  <c r="AS111" i="45"/>
  <c r="AR7" i="45"/>
  <c r="AS7" i="45"/>
  <c r="AR58" i="45"/>
  <c r="AS58" i="45"/>
  <c r="AR59" i="45"/>
  <c r="AS59" i="45"/>
  <c r="AR60" i="45"/>
  <c r="AS60" i="45"/>
  <c r="AR61" i="45"/>
  <c r="AS61" i="45"/>
  <c r="AR123" i="45"/>
  <c r="AS123" i="45"/>
  <c r="AR124" i="45"/>
  <c r="AS124" i="45"/>
  <c r="AR54" i="45"/>
  <c r="AS54" i="45"/>
  <c r="AR57" i="45"/>
  <c r="AS57" i="45"/>
  <c r="AR48" i="45"/>
  <c r="AS48" i="45"/>
  <c r="AR50" i="45"/>
  <c r="AS50" i="45"/>
  <c r="AR52" i="45"/>
  <c r="AS52" i="45"/>
  <c r="AR56" i="45"/>
  <c r="AS56" i="45"/>
  <c r="AR81" i="45"/>
  <c r="AS81" i="45"/>
  <c r="AR62" i="45"/>
  <c r="AS62" i="45"/>
  <c r="AR114" i="45"/>
  <c r="AS114" i="45"/>
  <c r="AR67" i="45"/>
  <c r="AS67" i="45"/>
  <c r="AR116" i="45"/>
  <c r="AS116" i="45"/>
  <c r="AR68" i="45"/>
  <c r="AS68" i="45"/>
  <c r="AR118" i="45"/>
  <c r="AS118" i="45"/>
  <c r="AR120" i="45"/>
  <c r="AS120" i="45"/>
  <c r="AR69" i="45"/>
  <c r="AS69" i="45"/>
  <c r="AR70" i="45"/>
  <c r="AS70" i="45"/>
  <c r="AR72" i="45"/>
  <c r="AS72" i="45"/>
  <c r="AR73" i="45"/>
  <c r="AS73" i="45"/>
  <c r="AR75" i="45"/>
  <c r="AS75" i="45"/>
  <c r="AR134" i="45"/>
  <c r="AS134" i="45"/>
  <c r="AR84" i="45"/>
  <c r="AS84" i="45"/>
  <c r="AR63" i="45"/>
  <c r="AS63" i="45"/>
  <c r="AR64" i="45"/>
  <c r="AS64" i="45"/>
  <c r="AR66" i="45"/>
  <c r="AS66" i="45"/>
  <c r="AR119" i="45"/>
  <c r="AS119" i="45"/>
  <c r="AR71" i="45"/>
  <c r="AS71" i="45"/>
  <c r="AR74" i="45"/>
  <c r="AS74" i="45"/>
  <c r="AR122" i="45"/>
  <c r="AS122" i="45"/>
  <c r="AR77" i="45"/>
  <c r="AS77" i="45"/>
  <c r="AR78" i="45"/>
  <c r="AS78" i="45"/>
  <c r="AR79" i="45"/>
  <c r="AS79" i="45"/>
  <c r="AR80" i="45"/>
  <c r="AS80" i="45"/>
  <c r="AR125" i="45"/>
  <c r="AS125" i="45"/>
  <c r="AR129" i="45"/>
  <c r="AS129" i="45"/>
  <c r="AR82" i="45"/>
  <c r="AS82" i="45"/>
  <c r="AR83" i="45"/>
  <c r="AS83" i="45"/>
  <c r="AR89" i="45"/>
  <c r="AS89" i="45"/>
  <c r="AR76" i="45"/>
  <c r="AS76" i="45"/>
  <c r="AR65" i="45"/>
  <c r="AS65" i="45"/>
  <c r="AR115" i="45"/>
  <c r="AS115" i="45"/>
  <c r="AR121" i="45"/>
  <c r="AS121" i="45"/>
  <c r="AR90" i="45"/>
  <c r="AS90" i="45"/>
  <c r="AR126" i="45"/>
  <c r="AS126" i="45"/>
  <c r="AR92" i="45"/>
  <c r="AS92" i="45"/>
  <c r="AR94" i="45"/>
  <c r="AS94" i="45"/>
  <c r="AR96" i="45"/>
  <c r="AS96" i="45"/>
  <c r="AR85" i="45"/>
  <c r="AS85" i="45"/>
  <c r="AR86" i="45"/>
  <c r="AS86" i="45"/>
  <c r="AR87" i="45"/>
  <c r="AS87" i="45"/>
  <c r="AR91" i="45"/>
  <c r="AS91" i="45"/>
  <c r="AR95" i="45"/>
  <c r="AS95" i="45"/>
  <c r="AR130" i="45"/>
  <c r="AS130" i="45"/>
  <c r="AR132" i="45"/>
  <c r="AS132" i="45"/>
  <c r="AR128" i="45"/>
  <c r="AS128" i="45"/>
  <c r="AR117" i="45"/>
  <c r="AS117" i="45"/>
  <c r="AR113" i="45"/>
  <c r="AS113" i="45"/>
  <c r="AR136" i="45"/>
  <c r="AS136" i="45"/>
  <c r="AR137" i="45"/>
  <c r="AS137" i="45"/>
  <c r="AR133" i="45"/>
  <c r="AS133" i="45"/>
  <c r="AR138" i="45"/>
  <c r="AS138" i="45"/>
  <c r="AR139" i="45"/>
  <c r="AS139" i="45"/>
  <c r="AT5" i="45"/>
  <c r="AU5" i="45"/>
  <c r="AT6" i="45"/>
  <c r="AU6" i="45"/>
  <c r="AT8" i="45"/>
  <c r="AU8" i="45"/>
  <c r="AT9" i="45"/>
  <c r="AU9" i="45"/>
  <c r="AT11" i="45"/>
  <c r="AU11" i="45"/>
  <c r="AT12" i="45"/>
  <c r="AU12" i="45"/>
  <c r="AT13" i="45"/>
  <c r="AU13" i="45"/>
  <c r="AT14" i="45"/>
  <c r="AU14" i="45"/>
  <c r="AT15" i="45"/>
  <c r="AU15" i="45"/>
  <c r="AT16" i="45"/>
  <c r="AU16" i="45"/>
  <c r="AT17" i="45"/>
  <c r="AU17" i="45"/>
  <c r="AT18" i="45"/>
  <c r="AU18" i="45"/>
  <c r="AT19" i="45"/>
  <c r="AU19" i="45"/>
  <c r="AT97" i="45"/>
  <c r="AU97" i="45"/>
  <c r="AT98" i="45"/>
  <c r="AU98" i="45"/>
  <c r="AT10" i="45"/>
  <c r="AU10" i="45"/>
  <c r="AT20" i="45"/>
  <c r="AU20" i="45"/>
  <c r="AT28" i="45"/>
  <c r="AU28" i="45"/>
  <c r="AT127" i="45"/>
  <c r="AU127" i="45"/>
  <c r="AT23" i="45"/>
  <c r="AU23" i="45"/>
  <c r="AT24" i="45"/>
  <c r="Z24" i="45"/>
  <c r="AU24" i="45"/>
  <c r="AT22" i="45"/>
  <c r="AU22" i="45"/>
  <c r="AT21" i="45"/>
  <c r="AU21" i="45"/>
  <c r="AT131" i="45"/>
  <c r="AU131" i="45"/>
  <c r="AT25" i="45"/>
  <c r="AU25" i="45"/>
  <c r="AT26" i="45"/>
  <c r="AU26" i="45"/>
  <c r="AT27" i="45"/>
  <c r="AU27" i="45"/>
  <c r="AT30" i="45"/>
  <c r="AU30" i="45"/>
  <c r="AT99" i="45"/>
  <c r="AU99" i="45"/>
  <c r="AT105" i="45"/>
  <c r="AU105" i="45"/>
  <c r="AT29" i="45"/>
  <c r="AU29" i="45"/>
  <c r="AT32" i="45"/>
  <c r="AU32" i="45"/>
  <c r="AT93" i="45"/>
  <c r="AU93" i="45"/>
  <c r="AT34" i="45"/>
  <c r="AU34" i="45"/>
  <c r="AT35" i="45"/>
  <c r="AU35" i="45"/>
  <c r="AT36" i="45"/>
  <c r="AU36" i="45"/>
  <c r="AT104" i="45"/>
  <c r="AU104" i="45"/>
  <c r="AT31" i="45"/>
  <c r="AU31" i="45"/>
  <c r="AT33" i="45"/>
  <c r="AU33" i="45"/>
  <c r="AT100" i="45"/>
  <c r="AU100" i="45"/>
  <c r="AT102" i="45"/>
  <c r="AU102" i="45"/>
  <c r="AT106" i="45"/>
  <c r="AU106" i="45"/>
  <c r="AT88" i="45"/>
  <c r="AU88" i="45"/>
  <c r="AT101" i="45"/>
  <c r="AU101" i="45"/>
  <c r="AT44" i="45"/>
  <c r="AU44" i="45"/>
  <c r="AT37" i="45"/>
  <c r="AU37" i="45"/>
  <c r="AT38" i="45"/>
  <c r="AU38" i="45"/>
  <c r="AT103" i="45"/>
  <c r="AU103" i="45"/>
  <c r="AT109" i="45"/>
  <c r="AU109" i="45"/>
  <c r="AT43" i="45"/>
  <c r="AU43" i="45"/>
  <c r="AT47" i="45"/>
  <c r="AU47" i="45"/>
  <c r="AT39" i="45"/>
  <c r="AU39" i="45"/>
  <c r="AT40" i="45"/>
  <c r="AU40" i="45"/>
  <c r="AT41" i="45"/>
  <c r="AU41" i="45"/>
  <c r="AT42" i="45"/>
  <c r="AU42" i="45"/>
  <c r="AT45" i="45"/>
  <c r="AU45" i="45"/>
  <c r="AT46" i="45"/>
  <c r="AU46" i="45"/>
  <c r="AT55" i="45"/>
  <c r="AU55" i="45"/>
  <c r="AT135" i="45"/>
  <c r="AU135" i="45"/>
  <c r="AT49" i="45"/>
  <c r="AU49" i="45"/>
  <c r="AT108" i="45"/>
  <c r="AU108" i="45"/>
  <c r="AT51" i="45"/>
  <c r="AU51" i="45"/>
  <c r="AT110" i="45"/>
  <c r="AU110" i="45"/>
  <c r="AT112" i="45"/>
  <c r="AU112" i="45"/>
  <c r="AT107" i="45"/>
  <c r="AU107" i="45"/>
  <c r="AT53" i="45"/>
  <c r="AU53" i="45"/>
  <c r="AT111" i="45"/>
  <c r="AU111" i="45"/>
  <c r="AT7" i="45"/>
  <c r="AU7" i="45"/>
  <c r="AT58" i="45"/>
  <c r="AU58" i="45"/>
  <c r="AT59" i="45"/>
  <c r="AU59" i="45"/>
  <c r="AT60" i="45"/>
  <c r="AU60" i="45"/>
  <c r="AT61" i="45"/>
  <c r="AU61" i="45"/>
  <c r="AT123" i="45"/>
  <c r="AU123" i="45"/>
  <c r="AT124" i="45"/>
  <c r="AU124" i="45"/>
  <c r="AT54" i="45"/>
  <c r="AU54" i="45"/>
  <c r="AT57" i="45"/>
  <c r="AU57" i="45"/>
  <c r="AT48" i="45"/>
  <c r="AU48" i="45"/>
  <c r="AT50" i="45"/>
  <c r="AU50" i="45"/>
  <c r="AT52" i="45"/>
  <c r="AU52" i="45"/>
  <c r="AT56" i="45"/>
  <c r="AU56" i="45"/>
  <c r="AT81" i="45"/>
  <c r="AU81" i="45"/>
  <c r="AT62" i="45"/>
  <c r="AU62" i="45"/>
  <c r="AT114" i="45"/>
  <c r="AU114" i="45"/>
  <c r="AT67" i="45"/>
  <c r="AU67" i="45"/>
  <c r="AT116" i="45"/>
  <c r="AU116" i="45"/>
  <c r="AT68" i="45"/>
  <c r="AU68" i="45"/>
  <c r="AT118" i="45"/>
  <c r="AU118" i="45"/>
  <c r="AT120" i="45"/>
  <c r="AU120" i="45"/>
  <c r="AT69" i="45"/>
  <c r="AU69" i="45"/>
  <c r="AT70" i="45"/>
  <c r="AU70" i="45"/>
  <c r="AT72" i="45"/>
  <c r="AU72" i="45"/>
  <c r="AT73" i="45"/>
  <c r="AU73" i="45"/>
  <c r="AT75" i="45"/>
  <c r="AU75" i="45"/>
  <c r="AT134" i="45"/>
  <c r="AU134" i="45"/>
  <c r="AT84" i="45"/>
  <c r="AU84" i="45"/>
  <c r="AT63" i="45"/>
  <c r="AU63" i="45"/>
  <c r="AT64" i="45"/>
  <c r="AU64" i="45"/>
  <c r="AT66" i="45"/>
  <c r="AU66" i="45"/>
  <c r="AT119" i="45"/>
  <c r="AU119" i="45"/>
  <c r="AT71" i="45"/>
  <c r="AU71" i="45"/>
  <c r="AT74" i="45"/>
  <c r="AU74" i="45"/>
  <c r="AT122" i="45"/>
  <c r="AU122" i="45"/>
  <c r="AT77" i="45"/>
  <c r="AU77" i="45"/>
  <c r="AT78" i="45"/>
  <c r="AU78" i="45"/>
  <c r="AT79" i="45"/>
  <c r="AU79" i="45"/>
  <c r="AT80" i="45"/>
  <c r="AU80" i="45"/>
  <c r="AT125" i="45"/>
  <c r="AU125" i="45"/>
  <c r="AT129" i="45"/>
  <c r="AU129" i="45"/>
  <c r="AT82" i="45"/>
  <c r="AU82" i="45"/>
  <c r="AT83" i="45"/>
  <c r="AU83" i="45"/>
  <c r="AT89" i="45"/>
  <c r="AU89" i="45"/>
  <c r="AT76" i="45"/>
  <c r="AU76" i="45"/>
  <c r="AT65" i="45"/>
  <c r="AU65" i="45"/>
  <c r="AT115" i="45"/>
  <c r="AU115" i="45"/>
  <c r="AT121" i="45"/>
  <c r="AU121" i="45"/>
  <c r="AT90" i="45"/>
  <c r="AU90" i="45"/>
  <c r="AT126" i="45"/>
  <c r="AU126" i="45"/>
  <c r="AT92" i="45"/>
  <c r="AU92" i="45"/>
  <c r="AT94" i="45"/>
  <c r="AU94" i="45"/>
  <c r="AT96" i="45"/>
  <c r="AU96" i="45"/>
  <c r="AT85" i="45"/>
  <c r="AU85" i="45"/>
  <c r="AT86" i="45"/>
  <c r="AU86" i="45"/>
  <c r="AT87" i="45"/>
  <c r="AU87" i="45"/>
  <c r="AT91" i="45"/>
  <c r="AU91" i="45"/>
  <c r="AT95" i="45"/>
  <c r="AU95" i="45"/>
  <c r="AT130" i="45"/>
  <c r="AU130" i="45"/>
  <c r="AT132" i="45"/>
  <c r="AU132" i="45"/>
  <c r="AT128" i="45"/>
  <c r="AU128" i="45"/>
  <c r="AT117" i="45"/>
  <c r="AU117" i="45"/>
  <c r="AT113" i="45"/>
  <c r="AU113" i="45"/>
  <c r="AT136" i="45"/>
  <c r="AU136" i="45"/>
  <c r="AT137" i="45"/>
  <c r="AU137" i="45"/>
  <c r="AT133" i="45"/>
  <c r="AU133" i="45"/>
  <c r="AT138" i="45"/>
  <c r="AU138" i="45"/>
  <c r="AT139" i="45"/>
  <c r="AU139" i="45"/>
  <c r="AV5" i="45"/>
  <c r="AW5" i="45"/>
  <c r="AV6" i="45"/>
  <c r="AW6" i="45"/>
  <c r="AV8" i="45"/>
  <c r="AW8" i="45"/>
  <c r="AV9" i="45"/>
  <c r="AW9" i="45"/>
  <c r="AV11" i="45"/>
  <c r="AW11" i="45"/>
  <c r="AV12" i="45"/>
  <c r="AW12" i="45"/>
  <c r="AV13" i="45"/>
  <c r="AW13" i="45"/>
  <c r="AV14" i="45"/>
  <c r="AW14" i="45"/>
  <c r="AV15" i="45"/>
  <c r="AW15" i="45"/>
  <c r="AV16" i="45"/>
  <c r="AW16" i="45"/>
  <c r="AV17" i="45"/>
  <c r="AW17" i="45"/>
  <c r="AV18" i="45"/>
  <c r="AW18" i="45"/>
  <c r="AV19" i="45"/>
  <c r="AW19" i="45"/>
  <c r="AV97" i="45"/>
  <c r="AW97" i="45"/>
  <c r="AV98" i="45"/>
  <c r="AW98" i="45"/>
  <c r="AV10" i="45"/>
  <c r="AW10" i="45"/>
  <c r="AV20" i="45"/>
  <c r="AW20" i="45"/>
  <c r="AV28" i="45"/>
  <c r="Z28" i="45"/>
  <c r="AW28" i="45"/>
  <c r="AV127" i="45"/>
  <c r="AW127" i="45"/>
  <c r="AV23" i="45"/>
  <c r="AW23" i="45"/>
  <c r="AV24" i="45"/>
  <c r="AW24" i="45"/>
  <c r="AV22" i="45"/>
  <c r="AW22" i="45"/>
  <c r="AV21" i="45"/>
  <c r="AW21" i="45"/>
  <c r="AV131" i="45"/>
  <c r="AW131" i="45"/>
  <c r="AV25" i="45"/>
  <c r="Z25" i="45"/>
  <c r="AW25" i="45"/>
  <c r="AV26" i="45"/>
  <c r="Z26" i="45"/>
  <c r="AW26" i="45"/>
  <c r="AV27" i="45"/>
  <c r="Z27" i="45"/>
  <c r="AW27" i="45"/>
  <c r="AV30" i="45"/>
  <c r="AW30" i="45"/>
  <c r="AV99" i="45"/>
  <c r="AW99" i="45"/>
  <c r="AV105" i="45"/>
  <c r="AW105" i="45"/>
  <c r="AV29" i="45"/>
  <c r="AW29" i="45"/>
  <c r="AV32" i="45"/>
  <c r="AW32" i="45"/>
  <c r="AV93" i="45"/>
  <c r="AW93" i="45"/>
  <c r="AV34" i="45"/>
  <c r="AW34" i="45"/>
  <c r="AV35" i="45"/>
  <c r="AW35" i="45"/>
  <c r="AV36" i="45"/>
  <c r="AW36" i="45"/>
  <c r="AV104" i="45"/>
  <c r="AW104" i="45"/>
  <c r="AV31" i="45"/>
  <c r="AW31" i="45"/>
  <c r="AV33" i="45"/>
  <c r="AW33" i="45"/>
  <c r="AV100" i="45"/>
  <c r="AW100" i="45"/>
  <c r="AV102" i="45"/>
  <c r="AW102" i="45"/>
  <c r="AV106" i="45"/>
  <c r="AW106" i="45"/>
  <c r="AV88" i="45"/>
  <c r="AW88" i="45"/>
  <c r="AV101" i="45"/>
  <c r="AW101" i="45"/>
  <c r="AV44" i="45"/>
  <c r="AW44" i="45"/>
  <c r="AV37" i="45"/>
  <c r="AW37" i="45"/>
  <c r="AV38" i="45"/>
  <c r="AW38" i="45"/>
  <c r="AV103" i="45"/>
  <c r="AW103" i="45"/>
  <c r="AV109" i="45"/>
  <c r="AW109" i="45"/>
  <c r="AV43" i="45"/>
  <c r="AW43" i="45"/>
  <c r="AV47" i="45"/>
  <c r="AW47" i="45"/>
  <c r="AV39" i="45"/>
  <c r="AW39" i="45"/>
  <c r="AV40" i="45"/>
  <c r="AW40" i="45"/>
  <c r="AV41" i="45"/>
  <c r="AW41" i="45"/>
  <c r="AV42" i="45"/>
  <c r="AW42" i="45"/>
  <c r="AV45" i="45"/>
  <c r="AW45" i="45"/>
  <c r="AV46" i="45"/>
  <c r="AW46" i="45"/>
  <c r="AV55" i="45"/>
  <c r="AW55" i="45"/>
  <c r="AV135" i="45"/>
  <c r="AW135" i="45"/>
  <c r="AV49" i="45"/>
  <c r="AW49" i="45"/>
  <c r="AV108" i="45"/>
  <c r="AW108" i="45"/>
  <c r="AV51" i="45"/>
  <c r="AW51" i="45"/>
  <c r="AV110" i="45"/>
  <c r="AW110" i="45"/>
  <c r="AV112" i="45"/>
  <c r="AW112" i="45"/>
  <c r="AV107" i="45"/>
  <c r="AW107" i="45"/>
  <c r="AV53" i="45"/>
  <c r="AW53" i="45"/>
  <c r="AV111" i="45"/>
  <c r="AW111" i="45"/>
  <c r="AV7" i="45"/>
  <c r="AW7" i="45"/>
  <c r="AV58" i="45"/>
  <c r="AW58" i="45"/>
  <c r="AV59" i="45"/>
  <c r="AW59" i="45"/>
  <c r="AV60" i="45"/>
  <c r="AW60" i="45"/>
  <c r="AV61" i="45"/>
  <c r="AW61" i="45"/>
  <c r="AV123" i="45"/>
  <c r="AW123" i="45"/>
  <c r="AV124" i="45"/>
  <c r="AW124" i="45"/>
  <c r="AV54" i="45"/>
  <c r="AW54" i="45"/>
  <c r="AV57" i="45"/>
  <c r="AW57" i="45"/>
  <c r="AV48" i="45"/>
  <c r="AW48" i="45"/>
  <c r="AV50" i="45"/>
  <c r="AW50" i="45"/>
  <c r="AV52" i="45"/>
  <c r="AW52" i="45"/>
  <c r="AV56" i="45"/>
  <c r="AW56" i="45"/>
  <c r="AV81" i="45"/>
  <c r="AW81" i="45"/>
  <c r="AV62" i="45"/>
  <c r="AW62" i="45"/>
  <c r="AV114" i="45"/>
  <c r="AW114" i="45"/>
  <c r="AV67" i="45"/>
  <c r="AW67" i="45"/>
  <c r="AV116" i="45"/>
  <c r="AW116" i="45"/>
  <c r="AV68" i="45"/>
  <c r="AW68" i="45"/>
  <c r="AV118" i="45"/>
  <c r="AW118" i="45"/>
  <c r="AV120" i="45"/>
  <c r="AW120" i="45"/>
  <c r="AV69" i="45"/>
  <c r="AW69" i="45"/>
  <c r="AV70" i="45"/>
  <c r="AW70" i="45"/>
  <c r="AV72" i="45"/>
  <c r="AW72" i="45"/>
  <c r="AV73" i="45"/>
  <c r="AW73" i="45"/>
  <c r="AV75" i="45"/>
  <c r="AW75" i="45"/>
  <c r="AV134" i="45"/>
  <c r="AW134" i="45"/>
  <c r="AV84" i="45"/>
  <c r="AW84" i="45"/>
  <c r="AV63" i="45"/>
  <c r="AW63" i="45"/>
  <c r="AV64" i="45"/>
  <c r="AW64" i="45"/>
  <c r="AV66" i="45"/>
  <c r="AW66" i="45"/>
  <c r="AV119" i="45"/>
  <c r="AW119" i="45"/>
  <c r="AV71" i="45"/>
  <c r="AW71" i="45"/>
  <c r="AV74" i="45"/>
  <c r="AW74" i="45"/>
  <c r="AV122" i="45"/>
  <c r="AW122" i="45"/>
  <c r="AV77" i="45"/>
  <c r="AW77" i="45"/>
  <c r="AV78" i="45"/>
  <c r="AW78" i="45"/>
  <c r="AV79" i="45"/>
  <c r="AW79" i="45"/>
  <c r="AV80" i="45"/>
  <c r="AW80" i="45"/>
  <c r="AV125" i="45"/>
  <c r="AW125" i="45"/>
  <c r="AV129" i="45"/>
  <c r="AW129" i="45"/>
  <c r="AV82" i="45"/>
  <c r="AW82" i="45"/>
  <c r="AV83" i="45"/>
  <c r="AW83" i="45"/>
  <c r="AV89" i="45"/>
  <c r="AW89" i="45"/>
  <c r="AV76" i="45"/>
  <c r="AW76" i="45"/>
  <c r="AV65" i="45"/>
  <c r="AW65" i="45"/>
  <c r="AV115" i="45"/>
  <c r="AW115" i="45"/>
  <c r="AV121" i="45"/>
  <c r="AW121" i="45"/>
  <c r="AV90" i="45"/>
  <c r="AW90" i="45"/>
  <c r="AV126" i="45"/>
  <c r="AW126" i="45"/>
  <c r="AV92" i="45"/>
  <c r="AW92" i="45"/>
  <c r="AV94" i="45"/>
  <c r="AW94" i="45"/>
  <c r="AV96" i="45"/>
  <c r="AW96" i="45"/>
  <c r="AV85" i="45"/>
  <c r="AW85" i="45"/>
  <c r="AV86" i="45"/>
  <c r="AW86" i="45"/>
  <c r="AV87" i="45"/>
  <c r="AW87" i="45"/>
  <c r="AV91" i="45"/>
  <c r="AW91" i="45"/>
  <c r="AV95" i="45"/>
  <c r="AW95" i="45"/>
  <c r="AV130" i="45"/>
  <c r="AW130" i="45"/>
  <c r="AV132" i="45"/>
  <c r="AW132" i="45"/>
  <c r="AV128" i="45"/>
  <c r="AW128" i="45"/>
  <c r="AV117" i="45"/>
  <c r="AW117" i="45"/>
  <c r="AV113" i="45"/>
  <c r="AW113" i="45"/>
  <c r="AV136" i="45"/>
  <c r="AW136" i="45"/>
  <c r="AV137" i="45"/>
  <c r="AW137" i="45"/>
  <c r="AV133" i="45"/>
  <c r="AW133" i="45"/>
  <c r="AV138" i="45"/>
  <c r="AW138" i="45"/>
  <c r="AV139" i="45"/>
  <c r="AW139" i="45"/>
  <c r="AX5" i="45"/>
  <c r="AY5" i="45"/>
  <c r="AX6" i="45"/>
  <c r="AY6" i="45"/>
  <c r="AX8" i="45"/>
  <c r="AY8" i="45"/>
  <c r="AX9" i="45"/>
  <c r="AY9" i="45"/>
  <c r="AX11" i="45"/>
  <c r="AY11" i="45"/>
  <c r="AX12" i="45"/>
  <c r="AY12" i="45"/>
  <c r="AX13" i="45"/>
  <c r="AY13" i="45"/>
  <c r="AX14" i="45"/>
  <c r="AY14" i="45"/>
  <c r="AX15" i="45"/>
  <c r="AY15" i="45"/>
  <c r="AX16" i="45"/>
  <c r="AY16" i="45"/>
  <c r="AX17" i="45"/>
  <c r="AY17" i="45"/>
  <c r="AX18" i="45"/>
  <c r="AY18" i="45"/>
  <c r="AX19" i="45"/>
  <c r="AY19" i="45"/>
  <c r="AX97" i="45"/>
  <c r="AY97" i="45"/>
  <c r="AX98" i="45"/>
  <c r="AY98" i="45"/>
  <c r="AX10" i="45"/>
  <c r="AY10" i="45"/>
  <c r="AX20" i="45"/>
  <c r="AY20" i="45"/>
  <c r="AX28" i="45"/>
  <c r="AY28" i="45"/>
  <c r="AX127" i="45"/>
  <c r="AY127" i="45"/>
  <c r="AX23" i="45"/>
  <c r="AY23" i="45"/>
  <c r="AX24" i="45"/>
  <c r="AY24" i="45"/>
  <c r="AX22" i="45"/>
  <c r="AY22" i="45"/>
  <c r="AX21" i="45"/>
  <c r="AY21" i="45"/>
  <c r="AX131" i="45"/>
  <c r="AY131" i="45"/>
  <c r="AX25" i="45"/>
  <c r="AY25" i="45"/>
  <c r="AX26" i="45"/>
  <c r="AY26" i="45"/>
  <c r="AX27" i="45"/>
  <c r="AY27" i="45"/>
  <c r="AX30" i="45"/>
  <c r="Z30" i="45"/>
  <c r="AY30" i="45"/>
  <c r="AX99" i="45"/>
  <c r="AY99" i="45"/>
  <c r="AX105" i="45"/>
  <c r="AY105" i="45"/>
  <c r="AX29" i="45"/>
  <c r="Z29" i="45"/>
  <c r="AX32" i="45"/>
  <c r="Z32" i="45"/>
  <c r="AY32" i="45"/>
  <c r="AX93" i="45"/>
  <c r="AY93" i="45"/>
  <c r="AX34" i="45"/>
  <c r="Z34" i="45"/>
  <c r="AY34" i="45"/>
  <c r="AX35" i="45"/>
  <c r="Z35" i="45"/>
  <c r="AY35" i="45"/>
  <c r="AX36" i="45"/>
  <c r="Z36" i="45"/>
  <c r="AY36" i="45"/>
  <c r="AX104" i="45"/>
  <c r="AY104" i="45"/>
  <c r="AX31" i="45"/>
  <c r="Z31" i="45"/>
  <c r="AY31" i="45"/>
  <c r="AX33" i="45"/>
  <c r="Z33" i="45"/>
  <c r="AY33" i="45"/>
  <c r="AX100" i="45"/>
  <c r="AY100" i="45"/>
  <c r="AX102" i="45"/>
  <c r="AY102" i="45"/>
  <c r="AX106" i="45"/>
  <c r="AY106" i="45"/>
  <c r="AX88" i="45"/>
  <c r="AY88" i="45"/>
  <c r="AX101" i="45"/>
  <c r="AY101" i="45"/>
  <c r="AX44" i="45"/>
  <c r="AY44" i="45"/>
  <c r="AX37" i="45"/>
  <c r="AY37" i="45"/>
  <c r="AX38" i="45"/>
  <c r="AY38" i="45"/>
  <c r="AX103" i="45"/>
  <c r="AY103" i="45"/>
  <c r="AX109" i="45"/>
  <c r="AY109" i="45"/>
  <c r="AX43" i="45"/>
  <c r="AY43" i="45"/>
  <c r="AX47" i="45"/>
  <c r="AY47" i="45"/>
  <c r="AX39" i="45"/>
  <c r="AY39" i="45"/>
  <c r="AX40" i="45"/>
  <c r="AY40" i="45"/>
  <c r="AX41" i="45"/>
  <c r="AY41" i="45"/>
  <c r="AX42" i="45"/>
  <c r="AY42" i="45"/>
  <c r="AX45" i="45"/>
  <c r="AY45" i="45"/>
  <c r="AX46" i="45"/>
  <c r="AY46" i="45"/>
  <c r="AX55" i="45"/>
  <c r="AY55" i="45"/>
  <c r="AX135" i="45"/>
  <c r="AY135" i="45"/>
  <c r="AX49" i="45"/>
  <c r="AY49" i="45"/>
  <c r="AX108" i="45"/>
  <c r="AY108" i="45"/>
  <c r="AX51" i="45"/>
  <c r="AY51" i="45"/>
  <c r="AX110" i="45"/>
  <c r="AY110" i="45"/>
  <c r="AX112" i="45"/>
  <c r="AY112" i="45"/>
  <c r="AX107" i="45"/>
  <c r="AY107" i="45"/>
  <c r="AX53" i="45"/>
  <c r="AY53" i="45"/>
  <c r="AX111" i="45"/>
  <c r="AY111" i="45"/>
  <c r="AX7" i="45"/>
  <c r="AY7" i="45"/>
  <c r="AX58" i="45"/>
  <c r="AY58" i="45"/>
  <c r="AX59" i="45"/>
  <c r="AY59" i="45"/>
  <c r="AX60" i="45"/>
  <c r="AY60" i="45"/>
  <c r="AX61" i="45"/>
  <c r="AY61" i="45"/>
  <c r="AX123" i="45"/>
  <c r="AY123" i="45"/>
  <c r="AX124" i="45"/>
  <c r="AY124" i="45"/>
  <c r="AX54" i="45"/>
  <c r="AY54" i="45"/>
  <c r="AX57" i="45"/>
  <c r="AY57" i="45"/>
  <c r="AX48" i="45"/>
  <c r="AY48" i="45"/>
  <c r="AX50" i="45"/>
  <c r="AY50" i="45"/>
  <c r="AX52" i="45"/>
  <c r="AY52" i="45"/>
  <c r="AX56" i="45"/>
  <c r="AY56" i="45"/>
  <c r="AX81" i="45"/>
  <c r="AY81" i="45"/>
  <c r="AX62" i="45"/>
  <c r="AY62" i="45"/>
  <c r="AX114" i="45"/>
  <c r="AY114" i="45"/>
  <c r="AX67" i="45"/>
  <c r="AY67" i="45"/>
  <c r="AX116" i="45"/>
  <c r="AY116" i="45"/>
  <c r="AX68" i="45"/>
  <c r="AY68" i="45"/>
  <c r="AX118" i="45"/>
  <c r="AY118" i="45"/>
  <c r="AX120" i="45"/>
  <c r="AY120" i="45"/>
  <c r="AX69" i="45"/>
  <c r="AY69" i="45"/>
  <c r="AX70" i="45"/>
  <c r="AY70" i="45"/>
  <c r="AX72" i="45"/>
  <c r="AY72" i="45"/>
  <c r="AX73" i="45"/>
  <c r="AY73" i="45"/>
  <c r="AX75" i="45"/>
  <c r="AY75" i="45"/>
  <c r="AX134" i="45"/>
  <c r="AY134" i="45"/>
  <c r="AX84" i="45"/>
  <c r="AY84" i="45"/>
  <c r="AX63" i="45"/>
  <c r="AY63" i="45"/>
  <c r="AX64" i="45"/>
  <c r="AY64" i="45"/>
  <c r="AX66" i="45"/>
  <c r="AY66" i="45"/>
  <c r="AX119" i="45"/>
  <c r="AY119" i="45"/>
  <c r="AX71" i="45"/>
  <c r="AY71" i="45"/>
  <c r="AX74" i="45"/>
  <c r="AY74" i="45"/>
  <c r="AX122" i="45"/>
  <c r="AY122" i="45"/>
  <c r="AX77" i="45"/>
  <c r="AY77" i="45"/>
  <c r="AX78" i="45"/>
  <c r="AY78" i="45"/>
  <c r="AX79" i="45"/>
  <c r="AY79" i="45"/>
  <c r="AX80" i="45"/>
  <c r="AY80" i="45"/>
  <c r="AX125" i="45"/>
  <c r="AY125" i="45"/>
  <c r="AX129" i="45"/>
  <c r="AY129" i="45"/>
  <c r="AX82" i="45"/>
  <c r="AY82" i="45"/>
  <c r="AX83" i="45"/>
  <c r="AY83" i="45"/>
  <c r="AX89" i="45"/>
  <c r="AY89" i="45"/>
  <c r="AX76" i="45"/>
  <c r="AY76" i="45"/>
  <c r="AX65" i="45"/>
  <c r="AY65" i="45"/>
  <c r="AX115" i="45"/>
  <c r="AY115" i="45"/>
  <c r="AX121" i="45"/>
  <c r="AY121" i="45"/>
  <c r="AX90" i="45"/>
  <c r="AY90" i="45"/>
  <c r="AX126" i="45"/>
  <c r="AY126" i="45"/>
  <c r="AX92" i="45"/>
  <c r="AY92" i="45"/>
  <c r="AX94" i="45"/>
  <c r="AY94" i="45"/>
  <c r="AX96" i="45"/>
  <c r="AY96" i="45"/>
  <c r="AX85" i="45"/>
  <c r="AY85" i="45"/>
  <c r="AX86" i="45"/>
  <c r="AY86" i="45"/>
  <c r="AX87" i="45"/>
  <c r="AY87" i="45"/>
  <c r="AX91" i="45"/>
  <c r="AY91" i="45"/>
  <c r="AX95" i="45"/>
  <c r="AY95" i="45"/>
  <c r="AX130" i="45"/>
  <c r="AY130" i="45"/>
  <c r="AX132" i="45"/>
  <c r="AY132" i="45"/>
  <c r="AX128" i="45"/>
  <c r="AY128" i="45"/>
  <c r="AX117" i="45"/>
  <c r="AY117" i="45"/>
  <c r="AX113" i="45"/>
  <c r="AY113" i="45"/>
  <c r="AX136" i="45"/>
  <c r="AY136" i="45"/>
  <c r="AX137" i="45"/>
  <c r="AY137" i="45"/>
  <c r="AX133" i="45"/>
  <c r="AY133" i="45"/>
  <c r="AX138" i="45"/>
  <c r="AY138" i="45"/>
  <c r="AX139" i="45"/>
  <c r="AY139" i="45"/>
  <c r="AZ5" i="45"/>
  <c r="BA5" i="45"/>
  <c r="AZ6" i="45"/>
  <c r="BA6" i="45"/>
  <c r="AZ8" i="45"/>
  <c r="BA8" i="45"/>
  <c r="AZ9" i="45"/>
  <c r="BA9" i="45"/>
  <c r="AZ11" i="45"/>
  <c r="BA11" i="45"/>
  <c r="AZ12" i="45"/>
  <c r="BA12" i="45"/>
  <c r="AZ13" i="45"/>
  <c r="BA13" i="45"/>
  <c r="AZ14" i="45"/>
  <c r="BA14" i="45"/>
  <c r="AZ15" i="45"/>
  <c r="BA15" i="45"/>
  <c r="AZ16" i="45"/>
  <c r="BA16" i="45"/>
  <c r="AZ17" i="45"/>
  <c r="BA17" i="45"/>
  <c r="AZ18" i="45"/>
  <c r="BA18" i="45"/>
  <c r="AZ19" i="45"/>
  <c r="BA19" i="45"/>
  <c r="AZ97" i="45"/>
  <c r="BA97" i="45"/>
  <c r="AZ98" i="45"/>
  <c r="BA98" i="45"/>
  <c r="AZ10" i="45"/>
  <c r="BA10" i="45"/>
  <c r="AZ20" i="45"/>
  <c r="BA20" i="45"/>
  <c r="AZ28" i="45"/>
  <c r="BA28" i="45"/>
  <c r="AZ127" i="45"/>
  <c r="BA127" i="45"/>
  <c r="AZ23" i="45"/>
  <c r="BA23" i="45"/>
  <c r="AZ24" i="45"/>
  <c r="BA24" i="45"/>
  <c r="AZ22" i="45"/>
  <c r="BA22" i="45"/>
  <c r="AZ21" i="45"/>
  <c r="BA21" i="45"/>
  <c r="AZ131" i="45"/>
  <c r="BA131" i="45"/>
  <c r="AZ25" i="45"/>
  <c r="BA25" i="45"/>
  <c r="AZ26" i="45"/>
  <c r="BA26" i="45"/>
  <c r="AZ27" i="45"/>
  <c r="BA27" i="45"/>
  <c r="AZ30" i="45"/>
  <c r="BA30" i="45"/>
  <c r="AZ99" i="45"/>
  <c r="BA99" i="45"/>
  <c r="AZ105" i="45"/>
  <c r="BA105" i="45"/>
  <c r="AZ29" i="45"/>
  <c r="BA29" i="45"/>
  <c r="AZ32" i="45"/>
  <c r="BA32" i="45"/>
  <c r="AZ93" i="45"/>
  <c r="BA93" i="45"/>
  <c r="AZ34" i="45"/>
  <c r="BA34" i="45"/>
  <c r="AZ35" i="45"/>
  <c r="BA35" i="45"/>
  <c r="AZ36" i="45"/>
  <c r="BA36" i="45"/>
  <c r="AZ104" i="45"/>
  <c r="BA104" i="45"/>
  <c r="AZ31" i="45"/>
  <c r="BA31" i="45"/>
  <c r="AZ33" i="45"/>
  <c r="BA33" i="45"/>
  <c r="AZ100" i="45"/>
  <c r="BA100" i="45"/>
  <c r="AZ102" i="45"/>
  <c r="BA102" i="45"/>
  <c r="AZ106" i="45"/>
  <c r="BA106" i="45"/>
  <c r="AZ88" i="45"/>
  <c r="BA88" i="45"/>
  <c r="AZ101" i="45"/>
  <c r="BA101" i="45"/>
  <c r="AZ44" i="45"/>
  <c r="Z44" i="45"/>
  <c r="BA44" i="45"/>
  <c r="AZ37" i="45"/>
  <c r="Z37" i="45"/>
  <c r="BA37" i="45"/>
  <c r="AZ38" i="45"/>
  <c r="Z38" i="45"/>
  <c r="BA38" i="45"/>
  <c r="AZ103" i="45"/>
  <c r="BA103" i="45"/>
  <c r="AZ109" i="45"/>
  <c r="BA109" i="45"/>
  <c r="AZ43" i="45"/>
  <c r="Z43" i="45"/>
  <c r="BA43" i="45"/>
  <c r="AZ47" i="45"/>
  <c r="Z47" i="45"/>
  <c r="BA47" i="45"/>
  <c r="AZ39" i="45"/>
  <c r="Z39" i="45"/>
  <c r="BA39" i="45"/>
  <c r="AZ40" i="45"/>
  <c r="Z40" i="45"/>
  <c r="BA40" i="45"/>
  <c r="AZ41" i="45"/>
  <c r="Z41" i="45"/>
  <c r="BA41" i="45"/>
  <c r="AZ42" i="45"/>
  <c r="Z42" i="45"/>
  <c r="BA42" i="45"/>
  <c r="AZ45" i="45"/>
  <c r="Z45" i="45"/>
  <c r="BA45" i="45"/>
  <c r="AZ46" i="45"/>
  <c r="Z46" i="45"/>
  <c r="BA46" i="45"/>
  <c r="AZ55" i="45"/>
  <c r="BA55" i="45"/>
  <c r="AZ135" i="45"/>
  <c r="BA135" i="45"/>
  <c r="AZ49" i="45"/>
  <c r="BA49" i="45"/>
  <c r="AZ108" i="45"/>
  <c r="BA108" i="45"/>
  <c r="AZ51" i="45"/>
  <c r="BA51" i="45"/>
  <c r="AZ110" i="45"/>
  <c r="BA110" i="45"/>
  <c r="AZ112" i="45"/>
  <c r="BA112" i="45"/>
  <c r="AZ107" i="45"/>
  <c r="BA107" i="45"/>
  <c r="AZ53" i="45"/>
  <c r="BA53" i="45"/>
  <c r="AZ111" i="45"/>
  <c r="BA111" i="45"/>
  <c r="AZ7" i="45"/>
  <c r="BA7" i="45"/>
  <c r="AZ58" i="45"/>
  <c r="BA58" i="45"/>
  <c r="AZ59" i="45"/>
  <c r="BA59" i="45"/>
  <c r="AZ60" i="45"/>
  <c r="BA60" i="45"/>
  <c r="AZ61" i="45"/>
  <c r="BA61" i="45"/>
  <c r="AZ123" i="45"/>
  <c r="BA123" i="45"/>
  <c r="AZ124" i="45"/>
  <c r="BA124" i="45"/>
  <c r="AZ54" i="45"/>
  <c r="BA54" i="45"/>
  <c r="AZ57" i="45"/>
  <c r="BA57" i="45"/>
  <c r="AZ48" i="45"/>
  <c r="BA48" i="45"/>
  <c r="AZ50" i="45"/>
  <c r="BA50" i="45"/>
  <c r="AZ52" i="45"/>
  <c r="BA52" i="45"/>
  <c r="AZ56" i="45"/>
  <c r="BA56" i="45"/>
  <c r="AZ81" i="45"/>
  <c r="BA81" i="45"/>
  <c r="AZ62" i="45"/>
  <c r="BA62" i="45"/>
  <c r="AZ114" i="45"/>
  <c r="BA114" i="45"/>
  <c r="AZ67" i="45"/>
  <c r="BA67" i="45"/>
  <c r="AZ116" i="45"/>
  <c r="BA116" i="45"/>
  <c r="AZ68" i="45"/>
  <c r="BA68" i="45"/>
  <c r="AZ118" i="45"/>
  <c r="BA118" i="45"/>
  <c r="AZ120" i="45"/>
  <c r="BA120" i="45"/>
  <c r="AZ69" i="45"/>
  <c r="BA69" i="45"/>
  <c r="AZ70" i="45"/>
  <c r="BA70" i="45"/>
  <c r="AZ72" i="45"/>
  <c r="BA72" i="45"/>
  <c r="AZ73" i="45"/>
  <c r="BA73" i="45"/>
  <c r="AZ75" i="45"/>
  <c r="BA75" i="45"/>
  <c r="AZ134" i="45"/>
  <c r="BA134" i="45"/>
  <c r="AZ84" i="45"/>
  <c r="BA84" i="45"/>
  <c r="AZ63" i="45"/>
  <c r="BA63" i="45"/>
  <c r="AZ64" i="45"/>
  <c r="BA64" i="45"/>
  <c r="AZ66" i="45"/>
  <c r="BA66" i="45"/>
  <c r="AZ119" i="45"/>
  <c r="BA119" i="45"/>
  <c r="AZ71" i="45"/>
  <c r="BA71" i="45"/>
  <c r="AZ74" i="45"/>
  <c r="BA74" i="45"/>
  <c r="AZ122" i="45"/>
  <c r="BA122" i="45"/>
  <c r="AZ77" i="45"/>
  <c r="BA77" i="45"/>
  <c r="AZ78" i="45"/>
  <c r="BA78" i="45"/>
  <c r="AZ79" i="45"/>
  <c r="BA79" i="45"/>
  <c r="AZ80" i="45"/>
  <c r="BA80" i="45"/>
  <c r="AZ125" i="45"/>
  <c r="BA125" i="45"/>
  <c r="AZ129" i="45"/>
  <c r="BA129" i="45"/>
  <c r="AZ82" i="45"/>
  <c r="BA82" i="45"/>
  <c r="AZ83" i="45"/>
  <c r="BA83" i="45"/>
  <c r="AZ89" i="45"/>
  <c r="BA89" i="45"/>
  <c r="AZ76" i="45"/>
  <c r="BA76" i="45"/>
  <c r="AZ65" i="45"/>
  <c r="BA65" i="45"/>
  <c r="AZ115" i="45"/>
  <c r="BA115" i="45"/>
  <c r="AZ121" i="45"/>
  <c r="BA121" i="45"/>
  <c r="AZ90" i="45"/>
  <c r="BA90" i="45"/>
  <c r="AZ126" i="45"/>
  <c r="BA126" i="45"/>
  <c r="AZ92" i="45"/>
  <c r="BA92" i="45"/>
  <c r="AZ94" i="45"/>
  <c r="BA94" i="45"/>
  <c r="AZ96" i="45"/>
  <c r="BA96" i="45"/>
  <c r="AZ85" i="45"/>
  <c r="BA85" i="45"/>
  <c r="AZ86" i="45"/>
  <c r="BA86" i="45"/>
  <c r="AZ87" i="45"/>
  <c r="BA87" i="45"/>
  <c r="AZ91" i="45"/>
  <c r="BA91" i="45"/>
  <c r="AZ95" i="45"/>
  <c r="BA95" i="45"/>
  <c r="AZ130" i="45"/>
  <c r="BA130" i="45"/>
  <c r="AZ132" i="45"/>
  <c r="BA132" i="45"/>
  <c r="AZ128" i="45"/>
  <c r="BA128" i="45"/>
  <c r="AZ117" i="45"/>
  <c r="BA117" i="45"/>
  <c r="AZ113" i="45"/>
  <c r="BA113" i="45"/>
  <c r="AZ136" i="45"/>
  <c r="BA136" i="45"/>
  <c r="AZ137" i="45"/>
  <c r="BA137" i="45"/>
  <c r="AZ133" i="45"/>
  <c r="BA133" i="45"/>
  <c r="AZ138" i="45"/>
  <c r="BA138" i="45"/>
  <c r="AZ139" i="45"/>
  <c r="BA139" i="45"/>
  <c r="BB5" i="45"/>
  <c r="BC5" i="45"/>
  <c r="BB6" i="45"/>
  <c r="BC6" i="45"/>
  <c r="BB8" i="45"/>
  <c r="BC8" i="45"/>
  <c r="BB9" i="45"/>
  <c r="BC9" i="45"/>
  <c r="BB11" i="45"/>
  <c r="BC11" i="45"/>
  <c r="BB12" i="45"/>
  <c r="BC12" i="45"/>
  <c r="BB13" i="45"/>
  <c r="BC13" i="45"/>
  <c r="BB14" i="45"/>
  <c r="BC14" i="45"/>
  <c r="BB15" i="45"/>
  <c r="BC15" i="45"/>
  <c r="BB16" i="45"/>
  <c r="BC16" i="45"/>
  <c r="BB17" i="45"/>
  <c r="BC17" i="45"/>
  <c r="BB18" i="45"/>
  <c r="BC18" i="45"/>
  <c r="BB19" i="45"/>
  <c r="BC19" i="45"/>
  <c r="BB97" i="45"/>
  <c r="BC97" i="45"/>
  <c r="BB98" i="45"/>
  <c r="BC98" i="45"/>
  <c r="BB10" i="45"/>
  <c r="BC10" i="45"/>
  <c r="BB20" i="45"/>
  <c r="BC20" i="45"/>
  <c r="BB28" i="45"/>
  <c r="BC28" i="45"/>
  <c r="BB127" i="45"/>
  <c r="BC127" i="45"/>
  <c r="BB23" i="45"/>
  <c r="BC23" i="45"/>
  <c r="BB24" i="45"/>
  <c r="BC24" i="45"/>
  <c r="BB22" i="45"/>
  <c r="BC22" i="45"/>
  <c r="BB21" i="45"/>
  <c r="BC21" i="45"/>
  <c r="BB131" i="45"/>
  <c r="BC131" i="45"/>
  <c r="BB25" i="45"/>
  <c r="BC25" i="45"/>
  <c r="BB26" i="45"/>
  <c r="BC26" i="45"/>
  <c r="BB27" i="45"/>
  <c r="BC27" i="45"/>
  <c r="BB30" i="45"/>
  <c r="BC30" i="45"/>
  <c r="BB99" i="45"/>
  <c r="BC99" i="45"/>
  <c r="BB105" i="45"/>
  <c r="BC105" i="45"/>
  <c r="BB29" i="45"/>
  <c r="BC29" i="45"/>
  <c r="BB32" i="45"/>
  <c r="BC32" i="45"/>
  <c r="BB93" i="45"/>
  <c r="BC93" i="45"/>
  <c r="BB34" i="45"/>
  <c r="BC34" i="45"/>
  <c r="BB35" i="45"/>
  <c r="BC35" i="45"/>
  <c r="BB36" i="45"/>
  <c r="BC36" i="45"/>
  <c r="BB104" i="45"/>
  <c r="BC104" i="45"/>
  <c r="BB31" i="45"/>
  <c r="BC31" i="45"/>
  <c r="BB33" i="45"/>
  <c r="BC33" i="45"/>
  <c r="BB100" i="45"/>
  <c r="BC100" i="45"/>
  <c r="BB102" i="45"/>
  <c r="BC102" i="45"/>
  <c r="BB106" i="45"/>
  <c r="BC106" i="45"/>
  <c r="BB88" i="45"/>
  <c r="BC88" i="45"/>
  <c r="BB101" i="45"/>
  <c r="BC101" i="45"/>
  <c r="BB44" i="45"/>
  <c r="BC44" i="45"/>
  <c r="BB37" i="45"/>
  <c r="BC37" i="45"/>
  <c r="BB38" i="45"/>
  <c r="BC38" i="45"/>
  <c r="BB103" i="45"/>
  <c r="BC103" i="45"/>
  <c r="BB109" i="45"/>
  <c r="BC109" i="45"/>
  <c r="BB43" i="45"/>
  <c r="BC43" i="45"/>
  <c r="BB47" i="45"/>
  <c r="BC47" i="45"/>
  <c r="BB39" i="45"/>
  <c r="BC39" i="45"/>
  <c r="BB40" i="45"/>
  <c r="BC40" i="45"/>
  <c r="BB41" i="45"/>
  <c r="BC41" i="45"/>
  <c r="BB42" i="45"/>
  <c r="BC42" i="45"/>
  <c r="BB45" i="45"/>
  <c r="BC45" i="45"/>
  <c r="BB46" i="45"/>
  <c r="BC46" i="45"/>
  <c r="BB55" i="45"/>
  <c r="Z55" i="45"/>
  <c r="BC55" i="45"/>
  <c r="BB135" i="45"/>
  <c r="BC135" i="45"/>
  <c r="BB49" i="45"/>
  <c r="BB108" i="45"/>
  <c r="BC108" i="45"/>
  <c r="BB51" i="45"/>
  <c r="BC51" i="45"/>
  <c r="BB110" i="45"/>
  <c r="BC110" i="45"/>
  <c r="BB112" i="45"/>
  <c r="BC112" i="45"/>
  <c r="BB107" i="45"/>
  <c r="BC107" i="45"/>
  <c r="BB53" i="45"/>
  <c r="BB111" i="45"/>
  <c r="BC111" i="45"/>
  <c r="BB7" i="45"/>
  <c r="BC7" i="45"/>
  <c r="BB58" i="45"/>
  <c r="BB59" i="45"/>
  <c r="BB60" i="45"/>
  <c r="Z60" i="45"/>
  <c r="BC60" i="45"/>
  <c r="BB61" i="45"/>
  <c r="BB123" i="45"/>
  <c r="BC123" i="45"/>
  <c r="BB124" i="45"/>
  <c r="BC124" i="45"/>
  <c r="BB54" i="45"/>
  <c r="BB57" i="45"/>
  <c r="BB48" i="45"/>
  <c r="BB50" i="45"/>
  <c r="BB52" i="45"/>
  <c r="Z52" i="45"/>
  <c r="BC52" i="45"/>
  <c r="BB56" i="45"/>
  <c r="BB81" i="45"/>
  <c r="BC81" i="45"/>
  <c r="BB62" i="45"/>
  <c r="BC62" i="45"/>
  <c r="BB114" i="45"/>
  <c r="BC114" i="45"/>
  <c r="BB67" i="45"/>
  <c r="BC67" i="45"/>
  <c r="BB116" i="45"/>
  <c r="BC116" i="45"/>
  <c r="BB68" i="45"/>
  <c r="BC68" i="45"/>
  <c r="BB118" i="45"/>
  <c r="BC118" i="45"/>
  <c r="BB120" i="45"/>
  <c r="BC120" i="45"/>
  <c r="BB69" i="45"/>
  <c r="BC69" i="45"/>
  <c r="BB70" i="45"/>
  <c r="BC70" i="45"/>
  <c r="BB72" i="45"/>
  <c r="BC72" i="45"/>
  <c r="BB73" i="45"/>
  <c r="BC73" i="45"/>
  <c r="BB75" i="45"/>
  <c r="BC75" i="45"/>
  <c r="BB134" i="45"/>
  <c r="BC134" i="45"/>
  <c r="BB84" i="45"/>
  <c r="BC84" i="45"/>
  <c r="BB63" i="45"/>
  <c r="BC63" i="45"/>
  <c r="BB64" i="45"/>
  <c r="BC64" i="45"/>
  <c r="BB66" i="45"/>
  <c r="BC66" i="45"/>
  <c r="BB119" i="45"/>
  <c r="BC119" i="45"/>
  <c r="BB71" i="45"/>
  <c r="BC71" i="45"/>
  <c r="BB74" i="45"/>
  <c r="BC74" i="45"/>
  <c r="BB122" i="45"/>
  <c r="BC122" i="45"/>
  <c r="BB77" i="45"/>
  <c r="BC77" i="45"/>
  <c r="BB78" i="45"/>
  <c r="BC78" i="45"/>
  <c r="BB79" i="45"/>
  <c r="BC79" i="45"/>
  <c r="BB80" i="45"/>
  <c r="BC80" i="45"/>
  <c r="BB125" i="45"/>
  <c r="BC125" i="45"/>
  <c r="BB129" i="45"/>
  <c r="BC129" i="45"/>
  <c r="BB82" i="45"/>
  <c r="BC82" i="45"/>
  <c r="BB83" i="45"/>
  <c r="BC83" i="45"/>
  <c r="BB89" i="45"/>
  <c r="BC89" i="45"/>
  <c r="BB76" i="45"/>
  <c r="BC76" i="45"/>
  <c r="BB65" i="45"/>
  <c r="BC65" i="45"/>
  <c r="BB115" i="45"/>
  <c r="BC115" i="45"/>
  <c r="BB121" i="45"/>
  <c r="BC121" i="45"/>
  <c r="BB90" i="45"/>
  <c r="BC90" i="45"/>
  <c r="BB126" i="45"/>
  <c r="BC126" i="45"/>
  <c r="BB92" i="45"/>
  <c r="BC92" i="45"/>
  <c r="BB94" i="45"/>
  <c r="BC94" i="45"/>
  <c r="BB96" i="45"/>
  <c r="BC96" i="45"/>
  <c r="BB85" i="45"/>
  <c r="BC85" i="45"/>
  <c r="BB86" i="45"/>
  <c r="BC86" i="45"/>
  <c r="BB87" i="45"/>
  <c r="BC87" i="45"/>
  <c r="BB91" i="45"/>
  <c r="BC91" i="45"/>
  <c r="BB95" i="45"/>
  <c r="BC95" i="45"/>
  <c r="BB130" i="45"/>
  <c r="BC130" i="45"/>
  <c r="BB132" i="45"/>
  <c r="BC132" i="45"/>
  <c r="BB128" i="45"/>
  <c r="BC128" i="45"/>
  <c r="BB117" i="45"/>
  <c r="BC117" i="45"/>
  <c r="BB113" i="45"/>
  <c r="BC113" i="45"/>
  <c r="BB136" i="45"/>
  <c r="BC136" i="45"/>
  <c r="BB137" i="45"/>
  <c r="BC137" i="45"/>
  <c r="BB133" i="45"/>
  <c r="BC133" i="45"/>
  <c r="BB138" i="45"/>
  <c r="BC138" i="45"/>
  <c r="BB139" i="45"/>
  <c r="BC139" i="45"/>
  <c r="BD5" i="45"/>
  <c r="BE5" i="45"/>
  <c r="BD6" i="45"/>
  <c r="BE6" i="45"/>
  <c r="BD8" i="45"/>
  <c r="BE8" i="45"/>
  <c r="BD9" i="45"/>
  <c r="BE9" i="45"/>
  <c r="BD11" i="45"/>
  <c r="BE11" i="45"/>
  <c r="BD12" i="45"/>
  <c r="BE12" i="45"/>
  <c r="BD13" i="45"/>
  <c r="BE13" i="45"/>
  <c r="BD14" i="45"/>
  <c r="BE14" i="45"/>
  <c r="BD15" i="45"/>
  <c r="BE15" i="45"/>
  <c r="BD16" i="45"/>
  <c r="BE16" i="45"/>
  <c r="BD17" i="45"/>
  <c r="BE17" i="45"/>
  <c r="BD18" i="45"/>
  <c r="BE18" i="45"/>
  <c r="BD19" i="45"/>
  <c r="BE19" i="45"/>
  <c r="BD97" i="45"/>
  <c r="BE97" i="45"/>
  <c r="BD98" i="45"/>
  <c r="BE98" i="45"/>
  <c r="BD10" i="45"/>
  <c r="BE10" i="45"/>
  <c r="BD20" i="45"/>
  <c r="BE20" i="45"/>
  <c r="BD28" i="45"/>
  <c r="BE28" i="45"/>
  <c r="BD127" i="45"/>
  <c r="BE127" i="45"/>
  <c r="BD23" i="45"/>
  <c r="BE23" i="45"/>
  <c r="BD24" i="45"/>
  <c r="BE24" i="45"/>
  <c r="BD22" i="45"/>
  <c r="BE22" i="45"/>
  <c r="BD21" i="45"/>
  <c r="BE21" i="45"/>
  <c r="BD131" i="45"/>
  <c r="BE131" i="45"/>
  <c r="BD25" i="45"/>
  <c r="BE25" i="45"/>
  <c r="BD26" i="45"/>
  <c r="BE26" i="45"/>
  <c r="BD27" i="45"/>
  <c r="BE27" i="45"/>
  <c r="BD30" i="45"/>
  <c r="BE30" i="45"/>
  <c r="BD99" i="45"/>
  <c r="BE99" i="45"/>
  <c r="BD105" i="45"/>
  <c r="BE105" i="45"/>
  <c r="BD29" i="45"/>
  <c r="BE29" i="45"/>
  <c r="BD32" i="45"/>
  <c r="BE32" i="45"/>
  <c r="BD93" i="45"/>
  <c r="BE93" i="45"/>
  <c r="BD34" i="45"/>
  <c r="BE34" i="45"/>
  <c r="BD35" i="45"/>
  <c r="BE35" i="45"/>
  <c r="BD36" i="45"/>
  <c r="BE36" i="45"/>
  <c r="BD104" i="45"/>
  <c r="BE104" i="45"/>
  <c r="BD31" i="45"/>
  <c r="BE31" i="45"/>
  <c r="BD33" i="45"/>
  <c r="BE33" i="45"/>
  <c r="BD100" i="45"/>
  <c r="BE100" i="45"/>
  <c r="BD102" i="45"/>
  <c r="BE102" i="45"/>
  <c r="BD106" i="45"/>
  <c r="BE106" i="45"/>
  <c r="BD88" i="45"/>
  <c r="BE88" i="45"/>
  <c r="BD101" i="45"/>
  <c r="BE101" i="45"/>
  <c r="BD44" i="45"/>
  <c r="BE44" i="45"/>
  <c r="BD37" i="45"/>
  <c r="BE37" i="45"/>
  <c r="BD38" i="45"/>
  <c r="BE38" i="45"/>
  <c r="BD103" i="45"/>
  <c r="BE103" i="45"/>
  <c r="BD109" i="45"/>
  <c r="BE109" i="45"/>
  <c r="BD43" i="45"/>
  <c r="BE43" i="45"/>
  <c r="BD47" i="45"/>
  <c r="BE47" i="45"/>
  <c r="BD39" i="45"/>
  <c r="BE39" i="45"/>
  <c r="BD40" i="45"/>
  <c r="BE40" i="45"/>
  <c r="BD41" i="45"/>
  <c r="BE41" i="45"/>
  <c r="BD42" i="45"/>
  <c r="BE42" i="45"/>
  <c r="BD45" i="45"/>
  <c r="BE45" i="45"/>
  <c r="BD46" i="45"/>
  <c r="BE46" i="45"/>
  <c r="BD55" i="45"/>
  <c r="BE55" i="45"/>
  <c r="BD135" i="45"/>
  <c r="BE135" i="45"/>
  <c r="BD49" i="45"/>
  <c r="BE49" i="45"/>
  <c r="BD108" i="45"/>
  <c r="BE108" i="45"/>
  <c r="BD51" i="45"/>
  <c r="BE51" i="45"/>
  <c r="BD110" i="45"/>
  <c r="BE110" i="45"/>
  <c r="BD112" i="45"/>
  <c r="BE112" i="45"/>
  <c r="BD107" i="45"/>
  <c r="BE107" i="45"/>
  <c r="BD53" i="45"/>
  <c r="BE53" i="45"/>
  <c r="BD111" i="45"/>
  <c r="BE111" i="45"/>
  <c r="BD7" i="45"/>
  <c r="BE7" i="45"/>
  <c r="BD58" i="45"/>
  <c r="BE58" i="45"/>
  <c r="BD59" i="45"/>
  <c r="BE59" i="45"/>
  <c r="BD60" i="45"/>
  <c r="BE60" i="45"/>
  <c r="BD61" i="45"/>
  <c r="BE61" i="45"/>
  <c r="BD123" i="45"/>
  <c r="BE123" i="45"/>
  <c r="BD124" i="45"/>
  <c r="BE124" i="45"/>
  <c r="BD54" i="45"/>
  <c r="BE54" i="45"/>
  <c r="BD57" i="45"/>
  <c r="BE57" i="45"/>
  <c r="BD48" i="45"/>
  <c r="BE48" i="45"/>
  <c r="BD50" i="45"/>
  <c r="BE50" i="45"/>
  <c r="BD52" i="45"/>
  <c r="BE52" i="45"/>
  <c r="BD56" i="45"/>
  <c r="BE56" i="45"/>
  <c r="BD81" i="45"/>
  <c r="Z81" i="45"/>
  <c r="BE81" i="45"/>
  <c r="BD62" i="45"/>
  <c r="BD114" i="45"/>
  <c r="BE114" i="45"/>
  <c r="BD67" i="45"/>
  <c r="BD116" i="45"/>
  <c r="BE116" i="45"/>
  <c r="BD68" i="45"/>
  <c r="BD118" i="45"/>
  <c r="BE118" i="45"/>
  <c r="BD120" i="45"/>
  <c r="BE120" i="45"/>
  <c r="BD69" i="45"/>
  <c r="Z69" i="45"/>
  <c r="BE69" i="45"/>
  <c r="BD70" i="45"/>
  <c r="BD72" i="45"/>
  <c r="BD73" i="45"/>
  <c r="BD75" i="45"/>
  <c r="BD134" i="45"/>
  <c r="BE134" i="45"/>
  <c r="BD84" i="45"/>
  <c r="Z84" i="45"/>
  <c r="BE84" i="45"/>
  <c r="BD63" i="45"/>
  <c r="Z63" i="45"/>
  <c r="BE63" i="45"/>
  <c r="BD64" i="45"/>
  <c r="Z64" i="45"/>
  <c r="BE64" i="45"/>
  <c r="BD66" i="45"/>
  <c r="BD119" i="45"/>
  <c r="BE119" i="45"/>
  <c r="BD71" i="45"/>
  <c r="BD74" i="45"/>
  <c r="BD122" i="45"/>
  <c r="BE122" i="45"/>
  <c r="BD77" i="45"/>
  <c r="Z77" i="45"/>
  <c r="BE77" i="45"/>
  <c r="BD78" i="45"/>
  <c r="Z78" i="45"/>
  <c r="BE78" i="45"/>
  <c r="BD79" i="45"/>
  <c r="Z79" i="45"/>
  <c r="BE79" i="45"/>
  <c r="BD80" i="45"/>
  <c r="BD125" i="45"/>
  <c r="BE125" i="45"/>
  <c r="BD129" i="45"/>
  <c r="BE129" i="45"/>
  <c r="BD82" i="45"/>
  <c r="BD83" i="45"/>
  <c r="Z83" i="45"/>
  <c r="BE83" i="45"/>
  <c r="BD89" i="45"/>
  <c r="BE89" i="45"/>
  <c r="BD76" i="45"/>
  <c r="BD65" i="45"/>
  <c r="Z65" i="45"/>
  <c r="BE65" i="45"/>
  <c r="BD115" i="45"/>
  <c r="BE115" i="45"/>
  <c r="BD121" i="45"/>
  <c r="BE121" i="45"/>
  <c r="BD90" i="45"/>
  <c r="BE90" i="45"/>
  <c r="BD126" i="45"/>
  <c r="BE126" i="45"/>
  <c r="BD92" i="45"/>
  <c r="BE92" i="45"/>
  <c r="BD94" i="45"/>
  <c r="BE94" i="45"/>
  <c r="BD96" i="45"/>
  <c r="BE96" i="45"/>
  <c r="BD85" i="45"/>
  <c r="BE85" i="45"/>
  <c r="BD86" i="45"/>
  <c r="BE86" i="45"/>
  <c r="BD87" i="45"/>
  <c r="BE87" i="45"/>
  <c r="BD91" i="45"/>
  <c r="BE91" i="45"/>
  <c r="BD95" i="45"/>
  <c r="BE95" i="45"/>
  <c r="BD130" i="45"/>
  <c r="BE130" i="45"/>
  <c r="BD132" i="45"/>
  <c r="BE132" i="45"/>
  <c r="BD128" i="45"/>
  <c r="BE128" i="45"/>
  <c r="BD117" i="45"/>
  <c r="BE117" i="45"/>
  <c r="BD113" i="45"/>
  <c r="BE113" i="45"/>
  <c r="BD136" i="45"/>
  <c r="BE136" i="45"/>
  <c r="BD137" i="45"/>
  <c r="BE137" i="45"/>
  <c r="BD133" i="45"/>
  <c r="BE133" i="45"/>
  <c r="BD138" i="45"/>
  <c r="BE138" i="45"/>
  <c r="BD139" i="45"/>
  <c r="BE139" i="45"/>
  <c r="BF5" i="45"/>
  <c r="BG5" i="45"/>
  <c r="BF6" i="45"/>
  <c r="BG6" i="45"/>
  <c r="BF8" i="45"/>
  <c r="BG8" i="45"/>
  <c r="BF9" i="45"/>
  <c r="BG9" i="45"/>
  <c r="BF11" i="45"/>
  <c r="BG11" i="45"/>
  <c r="BF12" i="45"/>
  <c r="BG12" i="45"/>
  <c r="BF13" i="45"/>
  <c r="BG13" i="45"/>
  <c r="BF14" i="45"/>
  <c r="BG14" i="45"/>
  <c r="BF15" i="45"/>
  <c r="BG15" i="45"/>
  <c r="BF16" i="45"/>
  <c r="BG16" i="45"/>
  <c r="BF17" i="45"/>
  <c r="BG17" i="45"/>
  <c r="BF18" i="45"/>
  <c r="BG18" i="45"/>
  <c r="BF19" i="45"/>
  <c r="BG19" i="45"/>
  <c r="BF97" i="45"/>
  <c r="BG97" i="45"/>
  <c r="BF98" i="45"/>
  <c r="BG98" i="45"/>
  <c r="BF10" i="45"/>
  <c r="BG10" i="45"/>
  <c r="BF20" i="45"/>
  <c r="BG20" i="45"/>
  <c r="BF28" i="45"/>
  <c r="BG28" i="45"/>
  <c r="BF127" i="45"/>
  <c r="BG127" i="45"/>
  <c r="BF23" i="45"/>
  <c r="BG23" i="45"/>
  <c r="BF24" i="45"/>
  <c r="BG24" i="45"/>
  <c r="BF22" i="45"/>
  <c r="BG22" i="45"/>
  <c r="BF21" i="45"/>
  <c r="BG21" i="45"/>
  <c r="BF131" i="45"/>
  <c r="BG131" i="45"/>
  <c r="BF25" i="45"/>
  <c r="BG25" i="45"/>
  <c r="BF26" i="45"/>
  <c r="BG26" i="45"/>
  <c r="BF27" i="45"/>
  <c r="BG27" i="45"/>
  <c r="BF30" i="45"/>
  <c r="BG30" i="45"/>
  <c r="BF99" i="45"/>
  <c r="BG99" i="45"/>
  <c r="BF105" i="45"/>
  <c r="BG105" i="45"/>
  <c r="BF29" i="45"/>
  <c r="BG29" i="45"/>
  <c r="BF32" i="45"/>
  <c r="BG32" i="45"/>
  <c r="BF93" i="45"/>
  <c r="Z93" i="45"/>
  <c r="BG93" i="45"/>
  <c r="BF34" i="45"/>
  <c r="BG34" i="45"/>
  <c r="BF35" i="45"/>
  <c r="BG35" i="45"/>
  <c r="BF36" i="45"/>
  <c r="BG36" i="45"/>
  <c r="BF104" i="45"/>
  <c r="BG104" i="45"/>
  <c r="BF31" i="45"/>
  <c r="BG31" i="45"/>
  <c r="BF33" i="45"/>
  <c r="BG33" i="45"/>
  <c r="BF100" i="45"/>
  <c r="BG100" i="45"/>
  <c r="BF102" i="45"/>
  <c r="BG102" i="45"/>
  <c r="BF106" i="45"/>
  <c r="BG106" i="45"/>
  <c r="BF88" i="45"/>
  <c r="Z88" i="45"/>
  <c r="BG88" i="45"/>
  <c r="BF101" i="45"/>
  <c r="BG101" i="45"/>
  <c r="BF44" i="45"/>
  <c r="BG44" i="45"/>
  <c r="BF37" i="45"/>
  <c r="BG37" i="45"/>
  <c r="BF38" i="45"/>
  <c r="BG38" i="45"/>
  <c r="BF103" i="45"/>
  <c r="BG103" i="45"/>
  <c r="BF109" i="45"/>
  <c r="BG109" i="45"/>
  <c r="BF43" i="45"/>
  <c r="BG43" i="45"/>
  <c r="BF47" i="45"/>
  <c r="BG47" i="45"/>
  <c r="BF39" i="45"/>
  <c r="BG39" i="45"/>
  <c r="BF40" i="45"/>
  <c r="BG40" i="45"/>
  <c r="BF41" i="45"/>
  <c r="BG41" i="45"/>
  <c r="BF42" i="45"/>
  <c r="BG42" i="45"/>
  <c r="BF45" i="45"/>
  <c r="BG45" i="45"/>
  <c r="BF46" i="45"/>
  <c r="BG46" i="45"/>
  <c r="BF55" i="45"/>
  <c r="BG55" i="45"/>
  <c r="BF135" i="45"/>
  <c r="BG135" i="45"/>
  <c r="BF49" i="45"/>
  <c r="BG49" i="45"/>
  <c r="BF108" i="45"/>
  <c r="BG108" i="45"/>
  <c r="BF51" i="45"/>
  <c r="BG51" i="45"/>
  <c r="BF110" i="45"/>
  <c r="BG110" i="45"/>
  <c r="BF112" i="45"/>
  <c r="BG112" i="45"/>
  <c r="BF107" i="45"/>
  <c r="BG107" i="45"/>
  <c r="BF53" i="45"/>
  <c r="BG53" i="45"/>
  <c r="BF111" i="45"/>
  <c r="BG111" i="45"/>
  <c r="BF7" i="45"/>
  <c r="BG7" i="45"/>
  <c r="BF58" i="45"/>
  <c r="BG58" i="45"/>
  <c r="BF59" i="45"/>
  <c r="BG59" i="45"/>
  <c r="BF60" i="45"/>
  <c r="BG60" i="45"/>
  <c r="BF61" i="45"/>
  <c r="BG61" i="45"/>
  <c r="BF123" i="45"/>
  <c r="BG123" i="45"/>
  <c r="BF124" i="45"/>
  <c r="BG124" i="45"/>
  <c r="BF54" i="45"/>
  <c r="BG54" i="45"/>
  <c r="BF57" i="45"/>
  <c r="BG57" i="45"/>
  <c r="BF48" i="45"/>
  <c r="BG48" i="45"/>
  <c r="BF50" i="45"/>
  <c r="BG50" i="45"/>
  <c r="BF52" i="45"/>
  <c r="BG52" i="45"/>
  <c r="BF56" i="45"/>
  <c r="BG56" i="45"/>
  <c r="BF81" i="45"/>
  <c r="BG81" i="45"/>
  <c r="BF62" i="45"/>
  <c r="BG62" i="45"/>
  <c r="BF114" i="45"/>
  <c r="BG114" i="45"/>
  <c r="BF67" i="45"/>
  <c r="BG67" i="45"/>
  <c r="BF116" i="45"/>
  <c r="BG116" i="45"/>
  <c r="BF68" i="45"/>
  <c r="BG68" i="45"/>
  <c r="BF118" i="45"/>
  <c r="BG118" i="45"/>
  <c r="BF120" i="45"/>
  <c r="BG120" i="45"/>
  <c r="BF69" i="45"/>
  <c r="BG69" i="45"/>
  <c r="BF70" i="45"/>
  <c r="BG70" i="45"/>
  <c r="BF72" i="45"/>
  <c r="BG72" i="45"/>
  <c r="BF73" i="45"/>
  <c r="BG73" i="45"/>
  <c r="BF75" i="45"/>
  <c r="BG75" i="45"/>
  <c r="BF134" i="45"/>
  <c r="BG134" i="45"/>
  <c r="BF84" i="45"/>
  <c r="BG84" i="45"/>
  <c r="BF63" i="45"/>
  <c r="BG63" i="45"/>
  <c r="BF64" i="45"/>
  <c r="BG64" i="45"/>
  <c r="BF66" i="45"/>
  <c r="BG66" i="45"/>
  <c r="BF119" i="45"/>
  <c r="BG119" i="45"/>
  <c r="BF71" i="45"/>
  <c r="BG71" i="45"/>
  <c r="BF74" i="45"/>
  <c r="BG74" i="45"/>
  <c r="BF122" i="45"/>
  <c r="BG122" i="45"/>
  <c r="BF77" i="45"/>
  <c r="BG77" i="45"/>
  <c r="BF78" i="45"/>
  <c r="BG78" i="45"/>
  <c r="BF79" i="45"/>
  <c r="BG79" i="45"/>
  <c r="BF80" i="45"/>
  <c r="BG80" i="45"/>
  <c r="BF125" i="45"/>
  <c r="BG125" i="45"/>
  <c r="BF129" i="45"/>
  <c r="BG129" i="45"/>
  <c r="BF82" i="45"/>
  <c r="BG82" i="45"/>
  <c r="BF83" i="45"/>
  <c r="BG83" i="45"/>
  <c r="BF89" i="45"/>
  <c r="BG89" i="45"/>
  <c r="BF76" i="45"/>
  <c r="BG76" i="45"/>
  <c r="BF65" i="45"/>
  <c r="BG65" i="45"/>
  <c r="BF115" i="45"/>
  <c r="BG115" i="45"/>
  <c r="BF121" i="45"/>
  <c r="BG121" i="45"/>
  <c r="BF90" i="45"/>
  <c r="BF126" i="45"/>
  <c r="BG126" i="45"/>
  <c r="BF92" i="45"/>
  <c r="Z92" i="45"/>
  <c r="BG92" i="45"/>
  <c r="BF94" i="45"/>
  <c r="Z94" i="45"/>
  <c r="BG94" i="45"/>
  <c r="BF96" i="45"/>
  <c r="Z96" i="45"/>
  <c r="BG96" i="45"/>
  <c r="BF85" i="45"/>
  <c r="Z85" i="45"/>
  <c r="BG85" i="45"/>
  <c r="BF86" i="45"/>
  <c r="BF87" i="45"/>
  <c r="BF91" i="45"/>
  <c r="BF95" i="45"/>
  <c r="BF130" i="45"/>
  <c r="BG130" i="45"/>
  <c r="BF132" i="45"/>
  <c r="BG132" i="45"/>
  <c r="BF128" i="45"/>
  <c r="BG128" i="45"/>
  <c r="BF117" i="45"/>
  <c r="BG117" i="45"/>
  <c r="BF113" i="45"/>
  <c r="BG113" i="45"/>
  <c r="BF136" i="45"/>
  <c r="BG136" i="45"/>
  <c r="BF137" i="45"/>
  <c r="BG137" i="45"/>
  <c r="BF133" i="45"/>
  <c r="BG133" i="45"/>
  <c r="BF138" i="45"/>
  <c r="BG138" i="45"/>
  <c r="BF139" i="45"/>
  <c r="BG139" i="45"/>
  <c r="BH5" i="45"/>
  <c r="BI5" i="45"/>
  <c r="BH6" i="45"/>
  <c r="BI6" i="45"/>
  <c r="BH8" i="45"/>
  <c r="BI8" i="45"/>
  <c r="BH9" i="45"/>
  <c r="BI9" i="45"/>
  <c r="BH11" i="45"/>
  <c r="BI11" i="45"/>
  <c r="BH12" i="45"/>
  <c r="BI12" i="45"/>
  <c r="BH13" i="45"/>
  <c r="BI13" i="45"/>
  <c r="BH14" i="45"/>
  <c r="BI14" i="45"/>
  <c r="BH15" i="45"/>
  <c r="BI15" i="45"/>
  <c r="BH16" i="45"/>
  <c r="BI16" i="45"/>
  <c r="BH17" i="45"/>
  <c r="BI17" i="45"/>
  <c r="BH18" i="45"/>
  <c r="BI18" i="45"/>
  <c r="BH19" i="45"/>
  <c r="BI19" i="45"/>
  <c r="BH97" i="45"/>
  <c r="Z97" i="45"/>
  <c r="BI97" i="45"/>
  <c r="BH98" i="45"/>
  <c r="Z98" i="45"/>
  <c r="BI98" i="45"/>
  <c r="BH10" i="45"/>
  <c r="BI10" i="45"/>
  <c r="BH20" i="45"/>
  <c r="BI20" i="45"/>
  <c r="BH28" i="45"/>
  <c r="BI28" i="45"/>
  <c r="BH127" i="45"/>
  <c r="BI127" i="45"/>
  <c r="BH23" i="45"/>
  <c r="BI23" i="45"/>
  <c r="BH24" i="45"/>
  <c r="BI24" i="45"/>
  <c r="BH22" i="45"/>
  <c r="BI22" i="45"/>
  <c r="BH21" i="45"/>
  <c r="BI21" i="45"/>
  <c r="BH131" i="45"/>
  <c r="BI131" i="45"/>
  <c r="BH25" i="45"/>
  <c r="BI25" i="45"/>
  <c r="BH26" i="45"/>
  <c r="BI26" i="45"/>
  <c r="BH27" i="45"/>
  <c r="BI27" i="45"/>
  <c r="BH30" i="45"/>
  <c r="BI30" i="45"/>
  <c r="BH99" i="45"/>
  <c r="Z99" i="45"/>
  <c r="BI99" i="45"/>
  <c r="BH105" i="45"/>
  <c r="BI105" i="45"/>
  <c r="BH29" i="45"/>
  <c r="BI29" i="45"/>
  <c r="BH32" i="45"/>
  <c r="BI32" i="45"/>
  <c r="BH93" i="45"/>
  <c r="BI93" i="45"/>
  <c r="BH34" i="45"/>
  <c r="BI34" i="45"/>
  <c r="BH35" i="45"/>
  <c r="BI35" i="45"/>
  <c r="BH36" i="45"/>
  <c r="BI36" i="45"/>
  <c r="BH104" i="45"/>
  <c r="BI104" i="45"/>
  <c r="BH31" i="45"/>
  <c r="BI31" i="45"/>
  <c r="BH33" i="45"/>
  <c r="BI33" i="45"/>
  <c r="BH100" i="45"/>
  <c r="BI100" i="45"/>
  <c r="BH102" i="45"/>
  <c r="BI102" i="45"/>
  <c r="BH106" i="45"/>
  <c r="BI106" i="45"/>
  <c r="BH88" i="45"/>
  <c r="BI88" i="45"/>
  <c r="BH101" i="45"/>
  <c r="BI101" i="45"/>
  <c r="BH44" i="45"/>
  <c r="BI44" i="45"/>
  <c r="BH37" i="45"/>
  <c r="BI37" i="45"/>
  <c r="BH38" i="45"/>
  <c r="BI38" i="45"/>
  <c r="BH103" i="45"/>
  <c r="BI103" i="45"/>
  <c r="BH109" i="45"/>
  <c r="BI109" i="45"/>
  <c r="BH43" i="45"/>
  <c r="BI43" i="45"/>
  <c r="BH47" i="45"/>
  <c r="BI47" i="45"/>
  <c r="BH39" i="45"/>
  <c r="BI39" i="45"/>
  <c r="BH40" i="45"/>
  <c r="BI40" i="45"/>
  <c r="BH41" i="45"/>
  <c r="BI41" i="45"/>
  <c r="BH42" i="45"/>
  <c r="BI42" i="45"/>
  <c r="BH45" i="45"/>
  <c r="BI45" i="45"/>
  <c r="BH46" i="45"/>
  <c r="BI46" i="45"/>
  <c r="BH55" i="45"/>
  <c r="BI55" i="45"/>
  <c r="BH135" i="45"/>
  <c r="BI135" i="45"/>
  <c r="BH49" i="45"/>
  <c r="BI49" i="45"/>
  <c r="BH108" i="45"/>
  <c r="BI108" i="45"/>
  <c r="BH51" i="45"/>
  <c r="BI51" i="45"/>
  <c r="BH110" i="45"/>
  <c r="BI110" i="45"/>
  <c r="BH112" i="45"/>
  <c r="BI112" i="45"/>
  <c r="BH107" i="45"/>
  <c r="BI107" i="45"/>
  <c r="BH53" i="45"/>
  <c r="BI53" i="45"/>
  <c r="BH111" i="45"/>
  <c r="BI111" i="45"/>
  <c r="BH7" i="45"/>
  <c r="BI7" i="45"/>
  <c r="BH58" i="45"/>
  <c r="BI58" i="45"/>
  <c r="BH59" i="45"/>
  <c r="BI59" i="45"/>
  <c r="BH60" i="45"/>
  <c r="BI60" i="45"/>
  <c r="BH61" i="45"/>
  <c r="BI61" i="45"/>
  <c r="BH123" i="45"/>
  <c r="BI123" i="45"/>
  <c r="BH124" i="45"/>
  <c r="BI124" i="45"/>
  <c r="BH54" i="45"/>
  <c r="BI54" i="45"/>
  <c r="BH57" i="45"/>
  <c r="BI57" i="45"/>
  <c r="BH48" i="45"/>
  <c r="BI48" i="45"/>
  <c r="BH50" i="45"/>
  <c r="BI50" i="45"/>
  <c r="BH52" i="45"/>
  <c r="BI52" i="45"/>
  <c r="BH56" i="45"/>
  <c r="BI56" i="45"/>
  <c r="BH81" i="45"/>
  <c r="BI81" i="45"/>
  <c r="BH62" i="45"/>
  <c r="BI62" i="45"/>
  <c r="BH114" i="45"/>
  <c r="BI114" i="45"/>
  <c r="BH67" i="45"/>
  <c r="BI67" i="45"/>
  <c r="BH116" i="45"/>
  <c r="BI116" i="45"/>
  <c r="BH68" i="45"/>
  <c r="BI68" i="45"/>
  <c r="BH118" i="45"/>
  <c r="BI118" i="45"/>
  <c r="BH120" i="45"/>
  <c r="BI120" i="45"/>
  <c r="BH69" i="45"/>
  <c r="BI69" i="45"/>
  <c r="BH70" i="45"/>
  <c r="BI70" i="45"/>
  <c r="BH72" i="45"/>
  <c r="BI72" i="45"/>
  <c r="BH73" i="45"/>
  <c r="BI73" i="45"/>
  <c r="BH75" i="45"/>
  <c r="BI75" i="45"/>
  <c r="BH134" i="45"/>
  <c r="BI134" i="45"/>
  <c r="BH84" i="45"/>
  <c r="BI84" i="45"/>
  <c r="BH63" i="45"/>
  <c r="BI63" i="45"/>
  <c r="BH64" i="45"/>
  <c r="BI64" i="45"/>
  <c r="BH66" i="45"/>
  <c r="BI66" i="45"/>
  <c r="BH119" i="45"/>
  <c r="BI119" i="45"/>
  <c r="BH71" i="45"/>
  <c r="BI71" i="45"/>
  <c r="BH74" i="45"/>
  <c r="BI74" i="45"/>
  <c r="BH122" i="45"/>
  <c r="BI122" i="45"/>
  <c r="BH77" i="45"/>
  <c r="BI77" i="45"/>
  <c r="BH78" i="45"/>
  <c r="BI78" i="45"/>
  <c r="BH79" i="45"/>
  <c r="BI79" i="45"/>
  <c r="BH80" i="45"/>
  <c r="BI80" i="45"/>
  <c r="BH125" i="45"/>
  <c r="BI125" i="45"/>
  <c r="BH129" i="45"/>
  <c r="BI129" i="45"/>
  <c r="BH82" i="45"/>
  <c r="BI82" i="45"/>
  <c r="BH83" i="45"/>
  <c r="BI83" i="45"/>
  <c r="BH89" i="45"/>
  <c r="BI89" i="45"/>
  <c r="BH76" i="45"/>
  <c r="BI76" i="45"/>
  <c r="BH65" i="45"/>
  <c r="BI65" i="45"/>
  <c r="BH115" i="45"/>
  <c r="BI115" i="45"/>
  <c r="BH121" i="45"/>
  <c r="BI121" i="45"/>
  <c r="BH90" i="45"/>
  <c r="BI90" i="45"/>
  <c r="BH126" i="45"/>
  <c r="BI126" i="45"/>
  <c r="BH92" i="45"/>
  <c r="BI92" i="45"/>
  <c r="BH94" i="45"/>
  <c r="BI94" i="45"/>
  <c r="BH96" i="45"/>
  <c r="BI96" i="45"/>
  <c r="BH85" i="45"/>
  <c r="BI85" i="45"/>
  <c r="BH86" i="45"/>
  <c r="BI86" i="45"/>
  <c r="BH87" i="45"/>
  <c r="BI87" i="45"/>
  <c r="BH91" i="45"/>
  <c r="BI91" i="45"/>
  <c r="BH95" i="45"/>
  <c r="BI95" i="45"/>
  <c r="BH130" i="45"/>
  <c r="BI130" i="45"/>
  <c r="BH132" i="45"/>
  <c r="BI132" i="45"/>
  <c r="BH128" i="45"/>
  <c r="BI128" i="45"/>
  <c r="BH117" i="45"/>
  <c r="BI117" i="45"/>
  <c r="BH113" i="45"/>
  <c r="BI113" i="45"/>
  <c r="BH136" i="45"/>
  <c r="BI136" i="45"/>
  <c r="BH137" i="45"/>
  <c r="BI137" i="45"/>
  <c r="BH133" i="45"/>
  <c r="BI133" i="45"/>
  <c r="BH138" i="45"/>
  <c r="BI138" i="45"/>
  <c r="BH139" i="45"/>
  <c r="BI139" i="45"/>
  <c r="BJ5" i="45"/>
  <c r="BK5" i="45"/>
  <c r="BJ6" i="45"/>
  <c r="BK6" i="45"/>
  <c r="BJ8" i="45"/>
  <c r="BK8" i="45"/>
  <c r="BJ9" i="45"/>
  <c r="BK9" i="45"/>
  <c r="BJ11" i="45"/>
  <c r="BK11" i="45"/>
  <c r="BJ12" i="45"/>
  <c r="BK12" i="45"/>
  <c r="BJ13" i="45"/>
  <c r="BK13" i="45"/>
  <c r="BJ14" i="45"/>
  <c r="BK14" i="45"/>
  <c r="BJ15" i="45"/>
  <c r="BK15" i="45"/>
  <c r="BJ16" i="45"/>
  <c r="BK16" i="45"/>
  <c r="BJ17" i="45"/>
  <c r="BK17" i="45"/>
  <c r="BJ18" i="45"/>
  <c r="BK18" i="45"/>
  <c r="BJ19" i="45"/>
  <c r="BK19" i="45"/>
  <c r="BJ97" i="45"/>
  <c r="BK97" i="45"/>
  <c r="BJ98" i="45"/>
  <c r="BK98" i="45"/>
  <c r="BJ10" i="45"/>
  <c r="BK10" i="45"/>
  <c r="BJ20" i="45"/>
  <c r="BK20" i="45"/>
  <c r="BJ28" i="45"/>
  <c r="BK28" i="45"/>
  <c r="BJ127" i="45"/>
  <c r="BK127" i="45"/>
  <c r="BJ23" i="45"/>
  <c r="BK23" i="45"/>
  <c r="BJ24" i="45"/>
  <c r="BK24" i="45"/>
  <c r="BJ22" i="45"/>
  <c r="BK22" i="45"/>
  <c r="BJ21" i="45"/>
  <c r="BK21" i="45"/>
  <c r="BJ131" i="45"/>
  <c r="BK131" i="45"/>
  <c r="BJ25" i="45"/>
  <c r="BK25" i="45"/>
  <c r="BJ26" i="45"/>
  <c r="BK26" i="45"/>
  <c r="BJ27" i="45"/>
  <c r="BK27" i="45"/>
  <c r="BJ30" i="45"/>
  <c r="BK30" i="45"/>
  <c r="BJ99" i="45"/>
  <c r="BK99" i="45"/>
  <c r="BJ105" i="45"/>
  <c r="Z105" i="45"/>
  <c r="BK105" i="45"/>
  <c r="BJ29" i="45"/>
  <c r="BK29" i="45"/>
  <c r="BJ32" i="45"/>
  <c r="BK32" i="45"/>
  <c r="BJ93" i="45"/>
  <c r="BK93" i="45"/>
  <c r="BJ34" i="45"/>
  <c r="BK34" i="45"/>
  <c r="BJ35" i="45"/>
  <c r="BK35" i="45"/>
  <c r="BJ36" i="45"/>
  <c r="BK36" i="45"/>
  <c r="BJ104" i="45"/>
  <c r="Z104" i="45"/>
  <c r="BK104" i="45"/>
  <c r="BJ31" i="45"/>
  <c r="BK31" i="45"/>
  <c r="BJ33" i="45"/>
  <c r="BK33" i="45"/>
  <c r="BJ100" i="45"/>
  <c r="Z100" i="45"/>
  <c r="BK100" i="45"/>
  <c r="BJ102" i="45"/>
  <c r="Z102" i="45"/>
  <c r="BK102" i="45"/>
  <c r="BJ106" i="45"/>
  <c r="BK106" i="45"/>
  <c r="BJ88" i="45"/>
  <c r="BK88" i="45"/>
  <c r="BJ101" i="45"/>
  <c r="Z101" i="45"/>
  <c r="BK101" i="45"/>
  <c r="BJ44" i="45"/>
  <c r="BK44" i="45"/>
  <c r="BJ37" i="45"/>
  <c r="BK37" i="45"/>
  <c r="BJ38" i="45"/>
  <c r="BK38" i="45"/>
  <c r="BJ103" i="45"/>
  <c r="Z103" i="45"/>
  <c r="BK103" i="45"/>
  <c r="BJ109" i="45"/>
  <c r="BK109" i="45"/>
  <c r="BJ43" i="45"/>
  <c r="BK43" i="45"/>
  <c r="BJ47" i="45"/>
  <c r="BK47" i="45"/>
  <c r="BJ39" i="45"/>
  <c r="BK39" i="45"/>
  <c r="BJ40" i="45"/>
  <c r="BK40" i="45"/>
  <c r="BJ41" i="45"/>
  <c r="BK41" i="45"/>
  <c r="BJ42" i="45"/>
  <c r="BK42" i="45"/>
  <c r="BJ45" i="45"/>
  <c r="BK45" i="45"/>
  <c r="BJ46" i="45"/>
  <c r="BK46" i="45"/>
  <c r="BJ55" i="45"/>
  <c r="BK55" i="45"/>
  <c r="BJ135" i="45"/>
  <c r="BK135" i="45"/>
  <c r="BJ49" i="45"/>
  <c r="BK49" i="45"/>
  <c r="BJ108" i="45"/>
  <c r="BK108" i="45"/>
  <c r="BJ51" i="45"/>
  <c r="BK51" i="45"/>
  <c r="BJ110" i="45"/>
  <c r="BK110" i="45"/>
  <c r="BJ112" i="45"/>
  <c r="BK112" i="45"/>
  <c r="BJ107" i="45"/>
  <c r="BK107" i="45"/>
  <c r="BJ53" i="45"/>
  <c r="BK53" i="45"/>
  <c r="BJ111" i="45"/>
  <c r="BK111" i="45"/>
  <c r="BJ7" i="45"/>
  <c r="BK7" i="45"/>
  <c r="BJ58" i="45"/>
  <c r="BK58" i="45"/>
  <c r="BJ59" i="45"/>
  <c r="BK59" i="45"/>
  <c r="BJ60" i="45"/>
  <c r="BK60" i="45"/>
  <c r="BJ61" i="45"/>
  <c r="BK61" i="45"/>
  <c r="BJ123" i="45"/>
  <c r="BK123" i="45"/>
  <c r="BJ124" i="45"/>
  <c r="BK124" i="45"/>
  <c r="BJ54" i="45"/>
  <c r="BK54" i="45"/>
  <c r="BJ57" i="45"/>
  <c r="BK57" i="45"/>
  <c r="BJ48" i="45"/>
  <c r="BK48" i="45"/>
  <c r="BJ50" i="45"/>
  <c r="BK50" i="45"/>
  <c r="BJ52" i="45"/>
  <c r="BK52" i="45"/>
  <c r="BJ56" i="45"/>
  <c r="BK56" i="45"/>
  <c r="BJ81" i="45"/>
  <c r="BK81" i="45"/>
  <c r="BJ62" i="45"/>
  <c r="BK62" i="45"/>
  <c r="BJ114" i="45"/>
  <c r="BK114" i="45"/>
  <c r="BJ67" i="45"/>
  <c r="BK67" i="45"/>
  <c r="BJ116" i="45"/>
  <c r="BK116" i="45"/>
  <c r="BJ68" i="45"/>
  <c r="BK68" i="45"/>
  <c r="BJ118" i="45"/>
  <c r="BK118" i="45"/>
  <c r="BJ120" i="45"/>
  <c r="BK120" i="45"/>
  <c r="BJ69" i="45"/>
  <c r="BK69" i="45"/>
  <c r="BJ70" i="45"/>
  <c r="BK70" i="45"/>
  <c r="BJ72" i="45"/>
  <c r="BK72" i="45"/>
  <c r="BJ73" i="45"/>
  <c r="BK73" i="45"/>
  <c r="BJ75" i="45"/>
  <c r="BK75" i="45"/>
  <c r="BJ134" i="45"/>
  <c r="BK134" i="45"/>
  <c r="BJ84" i="45"/>
  <c r="BK84" i="45"/>
  <c r="BJ63" i="45"/>
  <c r="BK63" i="45"/>
  <c r="BJ64" i="45"/>
  <c r="BK64" i="45"/>
  <c r="BJ66" i="45"/>
  <c r="BK66" i="45"/>
  <c r="BJ119" i="45"/>
  <c r="BK119" i="45"/>
  <c r="BJ71" i="45"/>
  <c r="BK71" i="45"/>
  <c r="BJ74" i="45"/>
  <c r="BK74" i="45"/>
  <c r="BJ122" i="45"/>
  <c r="BK122" i="45"/>
  <c r="BJ77" i="45"/>
  <c r="BK77" i="45"/>
  <c r="BJ78" i="45"/>
  <c r="BK78" i="45"/>
  <c r="BJ79" i="45"/>
  <c r="BK79" i="45"/>
  <c r="BJ80" i="45"/>
  <c r="BK80" i="45"/>
  <c r="BJ125" i="45"/>
  <c r="BK125" i="45"/>
  <c r="BJ129" i="45"/>
  <c r="BK129" i="45"/>
  <c r="BJ82" i="45"/>
  <c r="BK82" i="45"/>
  <c r="BJ83" i="45"/>
  <c r="BK83" i="45"/>
  <c r="BJ89" i="45"/>
  <c r="BK89" i="45"/>
  <c r="BJ76" i="45"/>
  <c r="BK76" i="45"/>
  <c r="BJ65" i="45"/>
  <c r="BK65" i="45"/>
  <c r="BJ115" i="45"/>
  <c r="BK115" i="45"/>
  <c r="BJ121" i="45"/>
  <c r="BK121" i="45"/>
  <c r="BJ90" i="45"/>
  <c r="BK90" i="45"/>
  <c r="BJ126" i="45"/>
  <c r="BK126" i="45"/>
  <c r="BJ92" i="45"/>
  <c r="BK92" i="45"/>
  <c r="BJ94" i="45"/>
  <c r="BK94" i="45"/>
  <c r="BJ96" i="45"/>
  <c r="BK96" i="45"/>
  <c r="BJ85" i="45"/>
  <c r="BK85" i="45"/>
  <c r="BJ86" i="45"/>
  <c r="BK86" i="45"/>
  <c r="BJ87" i="45"/>
  <c r="BK87" i="45"/>
  <c r="BJ91" i="45"/>
  <c r="BK91" i="45"/>
  <c r="BJ95" i="45"/>
  <c r="BK95" i="45"/>
  <c r="BJ130" i="45"/>
  <c r="BK130" i="45"/>
  <c r="BJ132" i="45"/>
  <c r="BK132" i="45"/>
  <c r="BJ128" i="45"/>
  <c r="BK128" i="45"/>
  <c r="BJ117" i="45"/>
  <c r="BK117" i="45"/>
  <c r="BJ113" i="45"/>
  <c r="BK113" i="45"/>
  <c r="BJ136" i="45"/>
  <c r="BK136" i="45"/>
  <c r="BJ137" i="45"/>
  <c r="BK137" i="45"/>
  <c r="BJ133" i="45"/>
  <c r="BK133" i="45"/>
  <c r="BJ138" i="45"/>
  <c r="BK138" i="45"/>
  <c r="BJ139" i="45"/>
  <c r="BK139" i="45"/>
  <c r="BL5" i="45"/>
  <c r="BM5" i="45"/>
  <c r="BL6" i="45"/>
  <c r="BM6" i="45"/>
  <c r="BL8" i="45"/>
  <c r="BM8" i="45"/>
  <c r="BL9" i="45"/>
  <c r="BM9" i="45"/>
  <c r="BL11" i="45"/>
  <c r="BM11" i="45"/>
  <c r="BL12" i="45"/>
  <c r="BM12" i="45"/>
  <c r="BL13" i="45"/>
  <c r="BM13" i="45"/>
  <c r="BL14" i="45"/>
  <c r="BM14" i="45"/>
  <c r="BL15" i="45"/>
  <c r="BM15" i="45"/>
  <c r="BL16" i="45"/>
  <c r="BM16" i="45"/>
  <c r="BL17" i="45"/>
  <c r="BM17" i="45"/>
  <c r="BL18" i="45"/>
  <c r="BM18" i="45"/>
  <c r="BL19" i="45"/>
  <c r="BM19" i="45"/>
  <c r="BL97" i="45"/>
  <c r="BM97" i="45"/>
  <c r="BL98" i="45"/>
  <c r="BM98" i="45"/>
  <c r="BL10" i="45"/>
  <c r="BM10" i="45"/>
  <c r="BL20" i="45"/>
  <c r="BM20" i="45"/>
  <c r="BL28" i="45"/>
  <c r="BM28" i="45"/>
  <c r="BL127" i="45"/>
  <c r="BM127" i="45"/>
  <c r="BL23" i="45"/>
  <c r="BM23" i="45"/>
  <c r="BL24" i="45"/>
  <c r="BM24" i="45"/>
  <c r="BL22" i="45"/>
  <c r="BM22" i="45"/>
  <c r="BL21" i="45"/>
  <c r="BM21" i="45"/>
  <c r="BL131" i="45"/>
  <c r="BM131" i="45"/>
  <c r="BL25" i="45"/>
  <c r="BM25" i="45"/>
  <c r="BL26" i="45"/>
  <c r="BM26" i="45"/>
  <c r="BL27" i="45"/>
  <c r="BM27" i="45"/>
  <c r="BL30" i="45"/>
  <c r="BM30" i="45"/>
  <c r="BL99" i="45"/>
  <c r="BM99" i="45"/>
  <c r="BL105" i="45"/>
  <c r="BM105" i="45"/>
  <c r="BL29" i="45"/>
  <c r="BM29" i="45"/>
  <c r="BL32" i="45"/>
  <c r="BM32" i="45"/>
  <c r="BL93" i="45"/>
  <c r="BM93" i="45"/>
  <c r="BL34" i="45"/>
  <c r="BM34" i="45"/>
  <c r="BL35" i="45"/>
  <c r="BM35" i="45"/>
  <c r="BL36" i="45"/>
  <c r="BM36" i="45"/>
  <c r="BL104" i="45"/>
  <c r="BM104" i="45"/>
  <c r="BL31" i="45"/>
  <c r="BM31" i="45"/>
  <c r="BL33" i="45"/>
  <c r="BM33" i="45"/>
  <c r="BL100" i="45"/>
  <c r="BM100" i="45"/>
  <c r="BL102" i="45"/>
  <c r="BM102" i="45"/>
  <c r="BL106" i="45"/>
  <c r="Z106" i="45"/>
  <c r="BM106" i="45"/>
  <c r="BL88" i="45"/>
  <c r="BM88" i="45"/>
  <c r="BL101" i="45"/>
  <c r="BM101" i="45"/>
  <c r="BL44" i="45"/>
  <c r="BM44" i="45"/>
  <c r="BL37" i="45"/>
  <c r="BM37" i="45"/>
  <c r="BL38" i="45"/>
  <c r="BM38" i="45"/>
  <c r="BL103" i="45"/>
  <c r="BM103" i="45"/>
  <c r="BL109" i="45"/>
  <c r="Z109" i="45"/>
  <c r="BM109" i="45"/>
  <c r="BL43" i="45"/>
  <c r="BM43" i="45"/>
  <c r="BL47" i="45"/>
  <c r="BM47" i="45"/>
  <c r="BL39" i="45"/>
  <c r="BM39" i="45"/>
  <c r="BL40" i="45"/>
  <c r="BM40" i="45"/>
  <c r="BL41" i="45"/>
  <c r="BM41" i="45"/>
  <c r="BL42" i="45"/>
  <c r="BM42" i="45"/>
  <c r="BL45" i="45"/>
  <c r="BM45" i="45"/>
  <c r="BL46" i="45"/>
  <c r="BM46" i="45"/>
  <c r="BL55" i="45"/>
  <c r="BM55" i="45"/>
  <c r="BL135" i="45"/>
  <c r="BM135" i="45"/>
  <c r="BL49" i="45"/>
  <c r="BM49" i="45"/>
  <c r="BL108" i="45"/>
  <c r="BL51" i="45"/>
  <c r="BM51" i="45"/>
  <c r="BL110" i="45"/>
  <c r="BL112" i="45"/>
  <c r="Z112" i="45"/>
  <c r="BM112" i="45"/>
  <c r="BL107" i="45"/>
  <c r="BL53" i="45"/>
  <c r="BM53" i="45"/>
  <c r="BL111" i="45"/>
  <c r="BL7" i="45"/>
  <c r="BM7" i="45"/>
  <c r="BL58" i="45"/>
  <c r="BM58" i="45"/>
  <c r="BL59" i="45"/>
  <c r="BM59" i="45"/>
  <c r="BL60" i="45"/>
  <c r="BM60" i="45"/>
  <c r="BL61" i="45"/>
  <c r="BM61" i="45"/>
  <c r="BL123" i="45"/>
  <c r="BM123" i="45"/>
  <c r="BL124" i="45"/>
  <c r="BM124" i="45"/>
  <c r="BL54" i="45"/>
  <c r="BM54" i="45"/>
  <c r="BL57" i="45"/>
  <c r="BM57" i="45"/>
  <c r="BL48" i="45"/>
  <c r="BM48" i="45"/>
  <c r="BL50" i="45"/>
  <c r="BM50" i="45"/>
  <c r="BL52" i="45"/>
  <c r="BM52" i="45"/>
  <c r="BL56" i="45"/>
  <c r="BM56" i="45"/>
  <c r="BL81" i="45"/>
  <c r="BM81" i="45"/>
  <c r="BL62" i="45"/>
  <c r="BM62" i="45"/>
  <c r="BL114" i="45"/>
  <c r="BM114" i="45"/>
  <c r="BL67" i="45"/>
  <c r="BM67" i="45"/>
  <c r="BL116" i="45"/>
  <c r="BM116" i="45"/>
  <c r="BL68" i="45"/>
  <c r="BM68" i="45"/>
  <c r="BL118" i="45"/>
  <c r="BM118" i="45"/>
  <c r="BL120" i="45"/>
  <c r="BM120" i="45"/>
  <c r="BL69" i="45"/>
  <c r="BM69" i="45"/>
  <c r="BL70" i="45"/>
  <c r="BM70" i="45"/>
  <c r="BL72" i="45"/>
  <c r="BM72" i="45"/>
  <c r="BL73" i="45"/>
  <c r="BM73" i="45"/>
  <c r="BL75" i="45"/>
  <c r="BM75" i="45"/>
  <c r="BL134" i="45"/>
  <c r="BM134" i="45"/>
  <c r="BL84" i="45"/>
  <c r="BM84" i="45"/>
  <c r="BL63" i="45"/>
  <c r="BM63" i="45"/>
  <c r="BL64" i="45"/>
  <c r="BM64" i="45"/>
  <c r="BL66" i="45"/>
  <c r="BM66" i="45"/>
  <c r="BL119" i="45"/>
  <c r="BM119" i="45"/>
  <c r="BL71" i="45"/>
  <c r="BM71" i="45"/>
  <c r="BL74" i="45"/>
  <c r="BM74" i="45"/>
  <c r="BL122" i="45"/>
  <c r="BM122" i="45"/>
  <c r="BL77" i="45"/>
  <c r="BM77" i="45"/>
  <c r="BL78" i="45"/>
  <c r="BM78" i="45"/>
  <c r="BL79" i="45"/>
  <c r="BM79" i="45"/>
  <c r="BL80" i="45"/>
  <c r="BM80" i="45"/>
  <c r="BL125" i="45"/>
  <c r="BM125" i="45"/>
  <c r="BL129" i="45"/>
  <c r="BM129" i="45"/>
  <c r="BL82" i="45"/>
  <c r="BM82" i="45"/>
  <c r="BL83" i="45"/>
  <c r="BM83" i="45"/>
  <c r="BL89" i="45"/>
  <c r="BM89" i="45"/>
  <c r="BL76" i="45"/>
  <c r="BM76" i="45"/>
  <c r="BL65" i="45"/>
  <c r="BM65" i="45"/>
  <c r="BL115" i="45"/>
  <c r="BM115" i="45"/>
  <c r="BL121" i="45"/>
  <c r="BM121" i="45"/>
  <c r="BL90" i="45"/>
  <c r="BM90" i="45"/>
  <c r="BL126" i="45"/>
  <c r="BM126" i="45"/>
  <c r="BL92" i="45"/>
  <c r="BM92" i="45"/>
  <c r="BL94" i="45"/>
  <c r="BM94" i="45"/>
  <c r="BL96" i="45"/>
  <c r="BM96" i="45"/>
  <c r="BL85" i="45"/>
  <c r="BM85" i="45"/>
  <c r="BL86" i="45"/>
  <c r="BM86" i="45"/>
  <c r="BL87" i="45"/>
  <c r="BM87" i="45"/>
  <c r="BL91" i="45"/>
  <c r="BM91" i="45"/>
  <c r="BL95" i="45"/>
  <c r="BM95" i="45"/>
  <c r="BL130" i="45"/>
  <c r="BM130" i="45"/>
  <c r="BL132" i="45"/>
  <c r="BM132" i="45"/>
  <c r="BL128" i="45"/>
  <c r="BM128" i="45"/>
  <c r="BL117" i="45"/>
  <c r="BM117" i="45"/>
  <c r="BL113" i="45"/>
  <c r="BM113" i="45"/>
  <c r="BL136" i="45"/>
  <c r="BM136" i="45"/>
  <c r="BL137" i="45"/>
  <c r="BM137" i="45"/>
  <c r="BL133" i="45"/>
  <c r="BM133" i="45"/>
  <c r="BL138" i="45"/>
  <c r="BM138" i="45"/>
  <c r="BL139" i="45"/>
  <c r="BM139" i="45"/>
  <c r="BN5" i="45"/>
  <c r="BO5" i="45"/>
  <c r="BN6" i="45"/>
  <c r="BO6" i="45"/>
  <c r="BN8" i="45"/>
  <c r="BO8" i="45"/>
  <c r="BN9" i="45"/>
  <c r="BO9" i="45"/>
  <c r="BN11" i="45"/>
  <c r="BO11" i="45"/>
  <c r="BN12" i="45"/>
  <c r="BO12" i="45"/>
  <c r="BN13" i="45"/>
  <c r="BO13" i="45"/>
  <c r="BN14" i="45"/>
  <c r="BO14" i="45"/>
  <c r="BN15" i="45"/>
  <c r="BO15" i="45"/>
  <c r="BN16" i="45"/>
  <c r="BO16" i="45"/>
  <c r="BN17" i="45"/>
  <c r="BO17" i="45"/>
  <c r="BN18" i="45"/>
  <c r="BO18" i="45"/>
  <c r="BN19" i="45"/>
  <c r="BO19" i="45"/>
  <c r="BN97" i="45"/>
  <c r="BO97" i="45"/>
  <c r="BN98" i="45"/>
  <c r="BO98" i="45"/>
  <c r="BN10" i="45"/>
  <c r="BO10" i="45"/>
  <c r="BN20" i="45"/>
  <c r="BO20" i="45"/>
  <c r="BN28" i="45"/>
  <c r="BO28" i="45"/>
  <c r="BN127" i="45"/>
  <c r="Z127" i="45"/>
  <c r="BO127" i="45"/>
  <c r="BN23" i="45"/>
  <c r="BO23" i="45"/>
  <c r="BN24" i="45"/>
  <c r="BO24" i="45"/>
  <c r="BN22" i="45"/>
  <c r="BO22" i="45"/>
  <c r="BN21" i="45"/>
  <c r="BO21" i="45"/>
  <c r="BN131" i="45"/>
  <c r="BO131" i="45"/>
  <c r="BN25" i="45"/>
  <c r="BO25" i="45"/>
  <c r="BN26" i="45"/>
  <c r="BO26" i="45"/>
  <c r="BN27" i="45"/>
  <c r="BO27" i="45"/>
  <c r="BN30" i="45"/>
  <c r="BO30" i="45"/>
  <c r="BN99" i="45"/>
  <c r="BO99" i="45"/>
  <c r="BN105" i="45"/>
  <c r="BO105" i="45"/>
  <c r="BN29" i="45"/>
  <c r="BO29" i="45"/>
  <c r="BN32" i="45"/>
  <c r="BO32" i="45"/>
  <c r="BN93" i="45"/>
  <c r="BO93" i="45"/>
  <c r="BN34" i="45"/>
  <c r="BO34" i="45"/>
  <c r="BN35" i="45"/>
  <c r="BO35" i="45"/>
  <c r="BN36" i="45"/>
  <c r="BO36" i="45"/>
  <c r="BN104" i="45"/>
  <c r="BO104" i="45"/>
  <c r="BN31" i="45"/>
  <c r="BO31" i="45"/>
  <c r="BN33" i="45"/>
  <c r="BO33" i="45"/>
  <c r="BN100" i="45"/>
  <c r="BO100" i="45"/>
  <c r="BN102" i="45"/>
  <c r="BO102" i="45"/>
  <c r="BN106" i="45"/>
  <c r="BO106" i="45"/>
  <c r="BN88" i="45"/>
  <c r="BO88" i="45"/>
  <c r="BN101" i="45"/>
  <c r="BO101" i="45"/>
  <c r="BN44" i="45"/>
  <c r="BO44" i="45"/>
  <c r="BN37" i="45"/>
  <c r="BO37" i="45"/>
  <c r="BN38" i="45"/>
  <c r="BO38" i="45"/>
  <c r="BN103" i="45"/>
  <c r="BO103" i="45"/>
  <c r="BN109" i="45"/>
  <c r="BO109" i="45"/>
  <c r="BN43" i="45"/>
  <c r="BO43" i="45"/>
  <c r="BN47" i="45"/>
  <c r="BO47" i="45"/>
  <c r="BN39" i="45"/>
  <c r="BO39" i="45"/>
  <c r="BN40" i="45"/>
  <c r="BO40" i="45"/>
  <c r="BN41" i="45"/>
  <c r="BO41" i="45"/>
  <c r="BN42" i="45"/>
  <c r="BO42" i="45"/>
  <c r="BN45" i="45"/>
  <c r="BO45" i="45"/>
  <c r="BN46" i="45"/>
  <c r="BO46" i="45"/>
  <c r="BN55" i="45"/>
  <c r="BO55" i="45"/>
  <c r="BN135" i="45"/>
  <c r="BO135" i="45"/>
  <c r="BN49" i="45"/>
  <c r="BO49" i="45"/>
  <c r="BN108" i="45"/>
  <c r="BO108" i="45"/>
  <c r="BN51" i="45"/>
  <c r="BO51" i="45"/>
  <c r="BN110" i="45"/>
  <c r="BO110" i="45"/>
  <c r="BN112" i="45"/>
  <c r="BO112" i="45"/>
  <c r="BN107" i="45"/>
  <c r="BO107" i="45"/>
  <c r="BN53" i="45"/>
  <c r="BO53" i="45"/>
  <c r="BN111" i="45"/>
  <c r="BO111" i="45"/>
  <c r="BN7" i="45"/>
  <c r="BO7" i="45"/>
  <c r="BN58" i="45"/>
  <c r="BO58" i="45"/>
  <c r="BN59" i="45"/>
  <c r="BO59" i="45"/>
  <c r="BN60" i="45"/>
  <c r="BO60" i="45"/>
  <c r="BN61" i="45"/>
  <c r="BO61" i="45"/>
  <c r="BN123" i="45"/>
  <c r="Z123" i="45"/>
  <c r="BO123" i="45"/>
  <c r="BN124" i="45"/>
  <c r="BN54" i="45"/>
  <c r="BO54" i="45"/>
  <c r="BN57" i="45"/>
  <c r="BO57" i="45"/>
  <c r="BN48" i="45"/>
  <c r="BO48" i="45"/>
  <c r="BN50" i="45"/>
  <c r="BO50" i="45"/>
  <c r="BN52" i="45"/>
  <c r="BO52" i="45"/>
  <c r="BN56" i="45"/>
  <c r="BO56" i="45"/>
  <c r="BN81" i="45"/>
  <c r="BO81" i="45"/>
  <c r="BN62" i="45"/>
  <c r="BO62" i="45"/>
  <c r="BN114" i="45"/>
  <c r="BN67" i="45"/>
  <c r="BO67" i="45"/>
  <c r="BN116" i="45"/>
  <c r="BN68" i="45"/>
  <c r="BO68" i="45"/>
  <c r="BN118" i="45"/>
  <c r="Z118" i="45"/>
  <c r="BO118" i="45"/>
  <c r="BN120" i="45"/>
  <c r="BN69" i="45"/>
  <c r="BO69" i="45"/>
  <c r="BN70" i="45"/>
  <c r="BO70" i="45"/>
  <c r="BN72" i="45"/>
  <c r="BO72" i="45"/>
  <c r="BN73" i="45"/>
  <c r="BO73" i="45"/>
  <c r="BN75" i="45"/>
  <c r="BO75" i="45"/>
  <c r="BN134" i="45"/>
  <c r="BO134" i="45"/>
  <c r="BN84" i="45"/>
  <c r="BO84" i="45"/>
  <c r="BN63" i="45"/>
  <c r="BO63" i="45"/>
  <c r="BN64" i="45"/>
  <c r="BO64" i="45"/>
  <c r="BN66" i="45"/>
  <c r="BO66" i="45"/>
  <c r="BN119" i="45"/>
  <c r="BN71" i="45"/>
  <c r="BO71" i="45"/>
  <c r="BN74" i="45"/>
  <c r="BO74" i="45"/>
  <c r="BN122" i="45"/>
  <c r="BN77" i="45"/>
  <c r="BO77" i="45"/>
  <c r="BN78" i="45"/>
  <c r="BO78" i="45"/>
  <c r="BN79" i="45"/>
  <c r="BO79" i="45"/>
  <c r="BN80" i="45"/>
  <c r="BO80" i="45"/>
  <c r="BN125" i="45"/>
  <c r="BN129" i="45"/>
  <c r="BN82" i="45"/>
  <c r="BO82" i="45"/>
  <c r="BN83" i="45"/>
  <c r="BO83" i="45"/>
  <c r="BN89" i="45"/>
  <c r="BO89" i="45"/>
  <c r="BN76" i="45"/>
  <c r="BO76" i="45"/>
  <c r="BN65" i="45"/>
  <c r="BO65" i="45"/>
  <c r="BN115" i="45"/>
  <c r="BN121" i="45"/>
  <c r="BN90" i="45"/>
  <c r="BO90" i="45"/>
  <c r="BN126" i="45"/>
  <c r="BN92" i="45"/>
  <c r="BO92" i="45"/>
  <c r="BN94" i="45"/>
  <c r="BO94" i="45"/>
  <c r="BN96" i="45"/>
  <c r="BO96" i="45"/>
  <c r="BN85" i="45"/>
  <c r="BO85" i="45"/>
  <c r="BN86" i="45"/>
  <c r="BO86" i="45"/>
  <c r="BN87" i="45"/>
  <c r="BO87" i="45"/>
  <c r="BN91" i="45"/>
  <c r="BO91" i="45"/>
  <c r="BN95" i="45"/>
  <c r="BO95" i="45"/>
  <c r="BN130" i="45"/>
  <c r="BO130" i="45"/>
  <c r="BN132" i="45"/>
  <c r="BO132" i="45"/>
  <c r="BN128" i="45"/>
  <c r="BN117" i="45"/>
  <c r="Z117" i="45"/>
  <c r="BN113" i="45"/>
  <c r="BN136" i="45"/>
  <c r="BO136" i="45"/>
  <c r="BN137" i="45"/>
  <c r="BO137" i="45"/>
  <c r="BN133" i="45"/>
  <c r="BO133" i="45"/>
  <c r="BN138" i="45"/>
  <c r="BO138" i="45"/>
  <c r="BN139" i="45"/>
  <c r="BO139" i="45"/>
  <c r="BP5" i="45"/>
  <c r="BQ5" i="45"/>
  <c r="BP6" i="45"/>
  <c r="BQ6" i="45"/>
  <c r="BP8" i="45"/>
  <c r="BQ8" i="45"/>
  <c r="BP9" i="45"/>
  <c r="BQ9" i="45"/>
  <c r="BP11" i="45"/>
  <c r="BQ11" i="45"/>
  <c r="BP12" i="45"/>
  <c r="BQ12" i="45"/>
  <c r="BP13" i="45"/>
  <c r="BQ13" i="45"/>
  <c r="BP14" i="45"/>
  <c r="BQ14" i="45"/>
  <c r="BP15" i="45"/>
  <c r="BQ15" i="45"/>
  <c r="BP16" i="45"/>
  <c r="BQ16" i="45"/>
  <c r="BP17" i="45"/>
  <c r="BQ17" i="45"/>
  <c r="BP18" i="45"/>
  <c r="BQ18" i="45"/>
  <c r="BP19" i="45"/>
  <c r="BQ19" i="45"/>
  <c r="BP97" i="45"/>
  <c r="BQ97" i="45"/>
  <c r="BP98" i="45"/>
  <c r="BQ98" i="45"/>
  <c r="BP10" i="45"/>
  <c r="BQ10" i="45"/>
  <c r="BP20" i="45"/>
  <c r="BQ20" i="45"/>
  <c r="BP28" i="45"/>
  <c r="BQ28" i="45"/>
  <c r="BP127" i="45"/>
  <c r="BQ127" i="45"/>
  <c r="BP23" i="45"/>
  <c r="BQ23" i="45"/>
  <c r="BP24" i="45"/>
  <c r="BQ24" i="45"/>
  <c r="BP22" i="45"/>
  <c r="BQ22" i="45"/>
  <c r="BP21" i="45"/>
  <c r="BQ21" i="45"/>
  <c r="BP131" i="45"/>
  <c r="Z131" i="45"/>
  <c r="BQ131" i="45"/>
  <c r="BP25" i="45"/>
  <c r="BQ25" i="45"/>
  <c r="BP26" i="45"/>
  <c r="BQ26" i="45"/>
  <c r="BP27" i="45"/>
  <c r="BQ27" i="45"/>
  <c r="BP30" i="45"/>
  <c r="BQ30" i="45"/>
  <c r="BP99" i="45"/>
  <c r="BQ99" i="45"/>
  <c r="BP105" i="45"/>
  <c r="BQ105" i="45"/>
  <c r="BP29" i="45"/>
  <c r="BQ29" i="45"/>
  <c r="BP32" i="45"/>
  <c r="BQ32" i="45"/>
  <c r="BP93" i="45"/>
  <c r="BQ93" i="45"/>
  <c r="BP34" i="45"/>
  <c r="BQ34" i="45"/>
  <c r="BP35" i="45"/>
  <c r="BQ35" i="45"/>
  <c r="BP36" i="45"/>
  <c r="BQ36" i="45"/>
  <c r="BP104" i="45"/>
  <c r="BQ104" i="45"/>
  <c r="BP31" i="45"/>
  <c r="BQ31" i="45"/>
  <c r="BP33" i="45"/>
  <c r="BQ33" i="45"/>
  <c r="BP100" i="45"/>
  <c r="BQ100" i="45"/>
  <c r="BP102" i="45"/>
  <c r="BQ102" i="45"/>
  <c r="BP106" i="45"/>
  <c r="BQ106" i="45"/>
  <c r="BP88" i="45"/>
  <c r="BQ88" i="45"/>
  <c r="BP101" i="45"/>
  <c r="BQ101" i="45"/>
  <c r="BP44" i="45"/>
  <c r="BQ44" i="45"/>
  <c r="BP37" i="45"/>
  <c r="BQ37" i="45"/>
  <c r="BP38" i="45"/>
  <c r="BQ38" i="45"/>
  <c r="BP103" i="45"/>
  <c r="BQ103" i="45"/>
  <c r="BP109" i="45"/>
  <c r="BQ109" i="45"/>
  <c r="BP43" i="45"/>
  <c r="BQ43" i="45"/>
  <c r="BP47" i="45"/>
  <c r="BQ47" i="45"/>
  <c r="BP39" i="45"/>
  <c r="BQ39" i="45"/>
  <c r="BP40" i="45"/>
  <c r="BQ40" i="45"/>
  <c r="BP41" i="45"/>
  <c r="BQ41" i="45"/>
  <c r="BP42" i="45"/>
  <c r="BQ42" i="45"/>
  <c r="BP45" i="45"/>
  <c r="BQ45" i="45"/>
  <c r="BP46" i="45"/>
  <c r="BQ46" i="45"/>
  <c r="BP55" i="45"/>
  <c r="BQ55" i="45"/>
  <c r="BP135" i="45"/>
  <c r="BQ135" i="45"/>
  <c r="BP49" i="45"/>
  <c r="BQ49" i="45"/>
  <c r="BP108" i="45"/>
  <c r="BQ108" i="45"/>
  <c r="BP51" i="45"/>
  <c r="BQ51" i="45"/>
  <c r="BP110" i="45"/>
  <c r="BQ110" i="45"/>
  <c r="BP112" i="45"/>
  <c r="BQ112" i="45"/>
  <c r="BP107" i="45"/>
  <c r="BQ107" i="45"/>
  <c r="BP53" i="45"/>
  <c r="BQ53" i="45"/>
  <c r="BP111" i="45"/>
  <c r="BQ111" i="45"/>
  <c r="BP7" i="45"/>
  <c r="BQ7" i="45"/>
  <c r="BP58" i="45"/>
  <c r="BQ58" i="45"/>
  <c r="BP59" i="45"/>
  <c r="BQ59" i="45"/>
  <c r="BP60" i="45"/>
  <c r="BQ60" i="45"/>
  <c r="BP61" i="45"/>
  <c r="BQ61" i="45"/>
  <c r="BP123" i="45"/>
  <c r="BQ123" i="45"/>
  <c r="BP124" i="45"/>
  <c r="BQ124" i="45"/>
  <c r="BP54" i="45"/>
  <c r="BQ54" i="45"/>
  <c r="BP57" i="45"/>
  <c r="BQ57" i="45"/>
  <c r="BP48" i="45"/>
  <c r="BQ48" i="45"/>
  <c r="BP50" i="45"/>
  <c r="BQ50" i="45"/>
  <c r="BP52" i="45"/>
  <c r="BQ52" i="45"/>
  <c r="BP56" i="45"/>
  <c r="BQ56" i="45"/>
  <c r="BP81" i="45"/>
  <c r="BQ81" i="45"/>
  <c r="BP62" i="45"/>
  <c r="BQ62" i="45"/>
  <c r="BP114" i="45"/>
  <c r="BQ114" i="45"/>
  <c r="BP67" i="45"/>
  <c r="BQ67" i="45"/>
  <c r="BP116" i="45"/>
  <c r="BQ116" i="45"/>
  <c r="BP68" i="45"/>
  <c r="BQ68" i="45"/>
  <c r="BP118" i="45"/>
  <c r="BQ118" i="45"/>
  <c r="BP120" i="45"/>
  <c r="BQ120" i="45"/>
  <c r="BP69" i="45"/>
  <c r="BQ69" i="45"/>
  <c r="BP70" i="45"/>
  <c r="BQ70" i="45"/>
  <c r="BP72" i="45"/>
  <c r="BQ72" i="45"/>
  <c r="BP73" i="45"/>
  <c r="BQ73" i="45"/>
  <c r="BP75" i="45"/>
  <c r="BQ75" i="45"/>
  <c r="BP134" i="45"/>
  <c r="BP84" i="45"/>
  <c r="BQ84" i="45"/>
  <c r="BP63" i="45"/>
  <c r="BQ63" i="45"/>
  <c r="BP64" i="45"/>
  <c r="BQ64" i="45"/>
  <c r="BP66" i="45"/>
  <c r="BQ66" i="45"/>
  <c r="BP119" i="45"/>
  <c r="BQ119" i="45"/>
  <c r="BP71" i="45"/>
  <c r="BQ71" i="45"/>
  <c r="BP74" i="45"/>
  <c r="BQ74" i="45"/>
  <c r="BP122" i="45"/>
  <c r="BQ122" i="45"/>
  <c r="BP77" i="45"/>
  <c r="BQ77" i="45"/>
  <c r="BP78" i="45"/>
  <c r="BQ78" i="45"/>
  <c r="BP79" i="45"/>
  <c r="BQ79" i="45"/>
  <c r="BP80" i="45"/>
  <c r="BQ80" i="45"/>
  <c r="BP125" i="45"/>
  <c r="BQ125" i="45"/>
  <c r="BP129" i="45"/>
  <c r="BQ129" i="45"/>
  <c r="BP82" i="45"/>
  <c r="BQ82" i="45"/>
  <c r="BP83" i="45"/>
  <c r="BQ83" i="45"/>
  <c r="BP89" i="45"/>
  <c r="BQ89" i="45"/>
  <c r="BP76" i="45"/>
  <c r="BQ76" i="45"/>
  <c r="BP65" i="45"/>
  <c r="BQ65" i="45"/>
  <c r="BP115" i="45"/>
  <c r="BQ115" i="45"/>
  <c r="BP121" i="45"/>
  <c r="BQ121" i="45"/>
  <c r="BP90" i="45"/>
  <c r="BQ90" i="45"/>
  <c r="BP126" i="45"/>
  <c r="BQ126" i="45"/>
  <c r="BP92" i="45"/>
  <c r="BQ92" i="45"/>
  <c r="BP94" i="45"/>
  <c r="BQ94" i="45"/>
  <c r="BP96" i="45"/>
  <c r="BQ96" i="45"/>
  <c r="BP85" i="45"/>
  <c r="BQ85" i="45"/>
  <c r="BP86" i="45"/>
  <c r="BQ86" i="45"/>
  <c r="BP87" i="45"/>
  <c r="BQ87" i="45"/>
  <c r="BP91" i="45"/>
  <c r="BQ91" i="45"/>
  <c r="BP95" i="45"/>
  <c r="BQ95" i="45"/>
  <c r="BP130" i="45"/>
  <c r="Z130" i="45"/>
  <c r="BQ130" i="45"/>
  <c r="BP132" i="45"/>
  <c r="Z132" i="45"/>
  <c r="BQ132" i="45"/>
  <c r="BP128" i="45"/>
  <c r="BQ128" i="45"/>
  <c r="BP117" i="45"/>
  <c r="BQ117" i="45"/>
  <c r="BP113" i="45"/>
  <c r="BQ113" i="45"/>
  <c r="BP136" i="45"/>
  <c r="BQ136" i="45"/>
  <c r="BP137" i="45"/>
  <c r="BQ137" i="45"/>
  <c r="BP133" i="45"/>
  <c r="BP138" i="45"/>
  <c r="BQ138" i="45"/>
  <c r="BP139" i="45"/>
  <c r="BQ139" i="45"/>
  <c r="B21" i="47"/>
  <c r="G113" i="45"/>
  <c r="G114" i="45"/>
  <c r="G115" i="45"/>
  <c r="G116" i="45"/>
  <c r="G117" i="45"/>
  <c r="G118" i="45"/>
  <c r="G119" i="45"/>
  <c r="G120" i="45"/>
  <c r="G121" i="45"/>
  <c r="G122" i="45"/>
  <c r="G123" i="45"/>
  <c r="G124" i="45"/>
  <c r="G125" i="45"/>
  <c r="G126" i="45"/>
  <c r="G5" i="45"/>
  <c r="G8" i="45"/>
  <c r="G9" i="45"/>
  <c r="G10" i="45"/>
  <c r="G58" i="45"/>
  <c r="G59" i="45"/>
  <c r="G60" i="45"/>
  <c r="G61" i="45"/>
  <c r="G62" i="45"/>
  <c r="G63" i="45"/>
  <c r="G64" i="45"/>
  <c r="G65" i="45"/>
  <c r="G66" i="45"/>
  <c r="G67" i="45"/>
  <c r="G68" i="45"/>
  <c r="G69" i="45"/>
  <c r="G70" i="45"/>
  <c r="G127" i="45"/>
  <c r="G128" i="45"/>
  <c r="G130" i="45"/>
  <c r="G132" i="45"/>
  <c r="G133" i="45"/>
  <c r="B28" i="45"/>
  <c r="JW64" i="45"/>
  <c r="Q27" i="45"/>
  <c r="P27" i="45"/>
  <c r="B27" i="45"/>
  <c r="JW60" i="45"/>
  <c r="Q26" i="45"/>
  <c r="P26" i="45"/>
  <c r="B26" i="45"/>
  <c r="JW31" i="47"/>
  <c r="Z93" i="47"/>
  <c r="Q93" i="47"/>
  <c r="P93" i="47"/>
  <c r="B93" i="47"/>
  <c r="JW30" i="47"/>
  <c r="Q23" i="47"/>
  <c r="P23" i="47"/>
  <c r="B23" i="47"/>
  <c r="Z5" i="45"/>
  <c r="Z6" i="45"/>
  <c r="Z7" i="45"/>
  <c r="Z136" i="47"/>
  <c r="Z90" i="47"/>
  <c r="Z98" i="47"/>
  <c r="Z99" i="47"/>
  <c r="Z104" i="47"/>
  <c r="Z111" i="47"/>
  <c r="Z116" i="47"/>
  <c r="Z124" i="47"/>
  <c r="Z100" i="47"/>
  <c r="Z112" i="47"/>
  <c r="Z122" i="47"/>
  <c r="Z129" i="47"/>
  <c r="Z130" i="47"/>
  <c r="Z123" i="47"/>
  <c r="Z127" i="47"/>
  <c r="Z113" i="47"/>
  <c r="Z96" i="47"/>
  <c r="Z108" i="47"/>
  <c r="Z134" i="47"/>
  <c r="Z91" i="47"/>
  <c r="Z92" i="47"/>
  <c r="Z95" i="47"/>
  <c r="Z103" i="47"/>
  <c r="Z105" i="47"/>
  <c r="Z118" i="47"/>
  <c r="Z119" i="47"/>
  <c r="Z120" i="47"/>
  <c r="Z121" i="47"/>
  <c r="Z128" i="47"/>
  <c r="Z133" i="47"/>
  <c r="Z107" i="47"/>
  <c r="Z117" i="47"/>
  <c r="Z94" i="47"/>
  <c r="Z109" i="47"/>
  <c r="Z89" i="47"/>
  <c r="S4" i="47"/>
  <c r="Z5" i="47"/>
  <c r="Z137" i="47"/>
  <c r="Z138" i="47"/>
  <c r="Z6" i="47"/>
  <c r="Z125" i="47"/>
  <c r="Z126" i="47"/>
  <c r="Z132" i="47"/>
  <c r="Z97" i="47"/>
  <c r="Z101" i="47"/>
  <c r="Z102" i="47"/>
  <c r="Z110" i="47"/>
  <c r="Z131" i="47"/>
  <c r="Z106" i="47"/>
  <c r="JW226" i="47"/>
  <c r="JW225" i="47"/>
  <c r="JW223" i="47"/>
  <c r="JW221" i="47"/>
  <c r="JW220" i="47"/>
  <c r="JW219" i="47"/>
  <c r="JW218" i="47"/>
  <c r="JW217" i="47"/>
  <c r="JW216" i="47"/>
  <c r="JW215" i="47"/>
  <c r="JW209" i="47"/>
  <c r="JW208" i="47"/>
  <c r="JW207" i="47"/>
  <c r="JW206" i="47"/>
  <c r="JW205" i="47"/>
  <c r="JW204" i="47"/>
  <c r="JW202" i="47"/>
  <c r="JW201" i="47"/>
  <c r="JW198" i="47"/>
  <c r="JW194" i="47"/>
  <c r="JW193" i="47"/>
  <c r="JW192" i="47"/>
  <c r="JW189" i="47"/>
  <c r="JW188" i="47"/>
  <c r="JW187" i="47"/>
  <c r="JW186" i="47"/>
  <c r="JW182" i="47"/>
  <c r="JW180" i="47"/>
  <c r="JW179" i="47"/>
  <c r="JW178" i="47"/>
  <c r="JW177" i="47"/>
  <c r="JW175" i="47"/>
  <c r="JW173" i="47"/>
  <c r="JW172" i="47"/>
  <c r="JW171" i="47"/>
  <c r="JW170" i="47"/>
  <c r="JW169" i="47"/>
  <c r="JW168" i="47"/>
  <c r="JW167" i="47"/>
  <c r="JW166" i="47"/>
  <c r="JW165" i="47"/>
  <c r="JW163" i="47"/>
  <c r="JW161" i="47"/>
  <c r="JW160" i="47"/>
  <c r="JW153" i="47"/>
  <c r="JW146" i="47"/>
  <c r="JW145" i="47"/>
  <c r="JW144" i="47"/>
  <c r="P138" i="47"/>
  <c r="B138" i="47"/>
  <c r="JW137" i="47"/>
  <c r="P137" i="47"/>
  <c r="B137" i="47"/>
  <c r="P86" i="47"/>
  <c r="B86" i="47"/>
  <c r="JW135" i="47"/>
  <c r="P115" i="47"/>
  <c r="B115" i="47"/>
  <c r="P114" i="47"/>
  <c r="B114" i="47"/>
  <c r="JW133" i="47"/>
  <c r="P65" i="47"/>
  <c r="B65" i="47"/>
  <c r="A65" i="47"/>
  <c r="Q69" i="47"/>
  <c r="P69" i="47"/>
  <c r="B69" i="47"/>
  <c r="Q80" i="47"/>
  <c r="P80" i="47"/>
  <c r="B80" i="47"/>
  <c r="Q106" i="47"/>
  <c r="P106" i="47"/>
  <c r="B106" i="47"/>
  <c r="Q82" i="47"/>
  <c r="P82" i="47"/>
  <c r="B82" i="47"/>
  <c r="Q131" i="47"/>
  <c r="P131" i="47"/>
  <c r="B131" i="47"/>
  <c r="JW127" i="47"/>
  <c r="Q110" i="47"/>
  <c r="P110" i="47"/>
  <c r="B110" i="47"/>
  <c r="Q102" i="47"/>
  <c r="P102" i="47"/>
  <c r="B102" i="47"/>
  <c r="Q101" i="47"/>
  <c r="P101" i="47"/>
  <c r="Q97" i="47"/>
  <c r="P97" i="47"/>
  <c r="B97" i="47"/>
  <c r="JW123" i="47"/>
  <c r="Q132" i="47"/>
  <c r="P132" i="47"/>
  <c r="B132" i="47"/>
  <c r="JW122" i="47"/>
  <c r="Q126" i="47"/>
  <c r="P126" i="47"/>
  <c r="Q125" i="47"/>
  <c r="P125" i="47"/>
  <c r="JW120" i="47"/>
  <c r="Q78" i="47"/>
  <c r="P78" i="47"/>
  <c r="B78" i="47"/>
  <c r="JW119" i="47"/>
  <c r="Q109" i="47"/>
  <c r="P109" i="47"/>
  <c r="B109" i="47"/>
  <c r="Q73" i="47"/>
  <c r="P73" i="47"/>
  <c r="B73" i="47"/>
  <c r="Q67" i="47"/>
  <c r="P67" i="47"/>
  <c r="B67" i="47"/>
  <c r="Q94" i="47"/>
  <c r="P94" i="47"/>
  <c r="Q117" i="47"/>
  <c r="P117" i="47"/>
  <c r="B117" i="47"/>
  <c r="Q107" i="47"/>
  <c r="P107" i="47"/>
  <c r="B107" i="47"/>
  <c r="JW113" i="47"/>
  <c r="Q133" i="47"/>
  <c r="P133" i="47"/>
  <c r="B133" i="47"/>
  <c r="Q128" i="47"/>
  <c r="P128" i="47"/>
  <c r="JW111" i="47"/>
  <c r="Q81" i="47"/>
  <c r="P81" i="47"/>
  <c r="B81" i="47"/>
  <c r="Q77" i="47"/>
  <c r="P77" i="47"/>
  <c r="B77" i="47"/>
  <c r="Q121" i="47"/>
  <c r="P121" i="47"/>
  <c r="B121" i="47"/>
  <c r="JW108" i="47"/>
  <c r="Q120" i="47"/>
  <c r="P120" i="47"/>
  <c r="B120" i="47"/>
  <c r="JW107" i="47"/>
  <c r="Q119" i="47"/>
  <c r="P119" i="47"/>
  <c r="Q118" i="47"/>
  <c r="P118" i="47"/>
  <c r="B118" i="47"/>
  <c r="JW105" i="47"/>
  <c r="Q74" i="47"/>
  <c r="P74" i="47"/>
  <c r="B74" i="47"/>
  <c r="Q105" i="47"/>
  <c r="P105" i="47"/>
  <c r="B105" i="47"/>
  <c r="Q103" i="47"/>
  <c r="P103" i="47"/>
  <c r="B103" i="47"/>
  <c r="Q71" i="47"/>
  <c r="P71" i="47"/>
  <c r="B71" i="47"/>
  <c r="JW101" i="47"/>
  <c r="Q95" i="47"/>
  <c r="P95" i="47"/>
  <c r="JW100" i="47"/>
  <c r="Q92" i="47"/>
  <c r="P92" i="47"/>
  <c r="B92" i="47"/>
  <c r="JW99" i="47"/>
  <c r="Q91" i="47"/>
  <c r="P91" i="47"/>
  <c r="B91" i="47"/>
  <c r="Q134" i="47"/>
  <c r="P134" i="47"/>
  <c r="B134" i="47"/>
  <c r="JW97" i="47"/>
  <c r="Q87" i="47"/>
  <c r="P87" i="47"/>
  <c r="B87" i="47"/>
  <c r="Q108" i="47"/>
  <c r="P108" i="47"/>
  <c r="B108" i="47"/>
  <c r="JW95" i="47"/>
  <c r="Q46" i="47"/>
  <c r="P46" i="47"/>
  <c r="B46" i="47"/>
  <c r="Q45" i="47"/>
  <c r="P45" i="47"/>
  <c r="B45" i="47"/>
  <c r="JW93" i="47"/>
  <c r="Q44" i="47"/>
  <c r="P44" i="47"/>
  <c r="B44" i="47"/>
  <c r="JW92" i="47"/>
  <c r="Q43" i="47"/>
  <c r="P43" i="47"/>
  <c r="B43" i="47"/>
  <c r="Q72" i="47"/>
  <c r="P72" i="47"/>
  <c r="B72" i="47"/>
  <c r="Q70" i="47"/>
  <c r="P70" i="47"/>
  <c r="B70" i="47"/>
  <c r="JW89" i="47"/>
  <c r="Q42" i="47"/>
  <c r="P42" i="47"/>
  <c r="B42" i="47"/>
  <c r="JW88" i="47"/>
  <c r="Q68" i="47"/>
  <c r="P68" i="47"/>
  <c r="B68" i="47"/>
  <c r="JW87" i="47"/>
  <c r="Q96" i="47"/>
  <c r="P96" i="47"/>
  <c r="B96" i="47"/>
  <c r="Q66" i="47"/>
  <c r="P66" i="47"/>
  <c r="B66" i="47"/>
  <c r="Q41" i="47"/>
  <c r="P41" i="47"/>
  <c r="B41" i="47"/>
  <c r="JW84" i="47"/>
  <c r="Q49" i="47"/>
  <c r="P49" i="47"/>
  <c r="B49" i="47"/>
  <c r="Q38" i="47"/>
  <c r="P38" i="47"/>
  <c r="B38" i="47"/>
  <c r="JW82" i="47"/>
  <c r="Q113" i="47"/>
  <c r="P113" i="47"/>
  <c r="B113" i="47"/>
  <c r="Q36" i="47"/>
  <c r="P36" i="47"/>
  <c r="B36" i="47"/>
  <c r="Q33" i="47"/>
  <c r="P33" i="47"/>
  <c r="B33" i="47"/>
  <c r="JW79" i="47"/>
  <c r="Q127" i="47"/>
  <c r="P127" i="47"/>
  <c r="B127" i="47"/>
  <c r="Q123" i="47"/>
  <c r="P123" i="47"/>
  <c r="Q76" i="47"/>
  <c r="P76" i="47"/>
  <c r="B76" i="47"/>
  <c r="Q75" i="47"/>
  <c r="P75" i="47"/>
  <c r="B75" i="47"/>
  <c r="Q135" i="47"/>
  <c r="P135" i="47"/>
  <c r="B135" i="47"/>
  <c r="Q40" i="47"/>
  <c r="P40" i="47"/>
  <c r="B40" i="47"/>
  <c r="Q130" i="47"/>
  <c r="P130" i="47"/>
  <c r="B130" i="47"/>
  <c r="Q129" i="47"/>
  <c r="P129" i="47"/>
  <c r="B129" i="47"/>
  <c r="AH6" i="47"/>
  <c r="AF6" i="47"/>
  <c r="AD6" i="47"/>
  <c r="AB6" i="47"/>
  <c r="P6" i="47"/>
  <c r="B6" i="47"/>
  <c r="Q85" i="47"/>
  <c r="P85" i="47"/>
  <c r="B85" i="47"/>
  <c r="JW70" i="47"/>
  <c r="Q122" i="47"/>
  <c r="P122" i="47"/>
  <c r="B122" i="47"/>
  <c r="JW69" i="47"/>
  <c r="Q62" i="47"/>
  <c r="P62" i="47"/>
  <c r="B62" i="47"/>
  <c r="JW68" i="47"/>
  <c r="Q64" i="47"/>
  <c r="P64" i="47"/>
  <c r="B64" i="47"/>
  <c r="Q84" i="47"/>
  <c r="P84" i="47"/>
  <c r="B84" i="47"/>
  <c r="Q112" i="47"/>
  <c r="P112" i="47"/>
  <c r="B112" i="47"/>
  <c r="JW65" i="47"/>
  <c r="Q63" i="47"/>
  <c r="P63" i="47"/>
  <c r="B63" i="47"/>
  <c r="JW64" i="47"/>
  <c r="Q100" i="47"/>
  <c r="P100" i="47"/>
  <c r="B100" i="47"/>
  <c r="JW63" i="47"/>
  <c r="Q88" i="47"/>
  <c r="P88" i="47"/>
  <c r="B88" i="47"/>
  <c r="Q124" i="47"/>
  <c r="B124" i="47"/>
  <c r="JW61" i="47"/>
  <c r="Q116" i="47"/>
  <c r="P116" i="47"/>
  <c r="B116" i="47"/>
  <c r="JW60" i="47"/>
  <c r="Q111" i="47"/>
  <c r="P111" i="47"/>
  <c r="B111" i="47"/>
  <c r="A111" i="47"/>
  <c r="JW59" i="47"/>
  <c r="Q104" i="47"/>
  <c r="P104" i="47"/>
  <c r="B104" i="47"/>
  <c r="JW58" i="47"/>
  <c r="Q99" i="47"/>
  <c r="P99" i="47"/>
  <c r="B99" i="47"/>
  <c r="Q98" i="47"/>
  <c r="P98" i="47"/>
  <c r="B98" i="47"/>
  <c r="Q32" i="47"/>
  <c r="P32" i="47"/>
  <c r="B32" i="47"/>
  <c r="JW55" i="47"/>
  <c r="Q37" i="47"/>
  <c r="P37" i="47"/>
  <c r="B37" i="47"/>
  <c r="JW54" i="47"/>
  <c r="Q34" i="47"/>
  <c r="P34" i="47"/>
  <c r="B34" i="47"/>
  <c r="JW53" i="47"/>
  <c r="Q60" i="47"/>
  <c r="P60" i="47"/>
  <c r="B60" i="47"/>
  <c r="JW52" i="47"/>
  <c r="Q59" i="47"/>
  <c r="P59" i="47"/>
  <c r="B59" i="47"/>
  <c r="JW51" i="47"/>
  <c r="Q31" i="47"/>
  <c r="P31" i="47"/>
  <c r="B31" i="47"/>
  <c r="Q90" i="47"/>
  <c r="P90" i="47"/>
  <c r="Q35" i="47"/>
  <c r="P35" i="47"/>
  <c r="B35" i="47"/>
  <c r="JW48" i="47"/>
  <c r="Q52" i="47"/>
  <c r="P52" i="47"/>
  <c r="B52" i="47"/>
  <c r="JW47" i="47"/>
  <c r="Q47" i="47"/>
  <c r="P47" i="47"/>
  <c r="B47" i="47"/>
  <c r="JW46" i="47"/>
  <c r="Q61" i="47"/>
  <c r="P61" i="47"/>
  <c r="B61" i="47"/>
  <c r="JW45" i="47"/>
  <c r="Q58" i="47"/>
  <c r="P58" i="47"/>
  <c r="B58" i="47"/>
  <c r="JW44" i="47"/>
  <c r="Q57" i="47"/>
  <c r="P57" i="47"/>
  <c r="B57" i="47"/>
  <c r="JW43" i="47"/>
  <c r="Q39" i="47"/>
  <c r="P39" i="47"/>
  <c r="B39" i="47"/>
  <c r="JW42" i="47"/>
  <c r="Q27" i="47"/>
  <c r="P27" i="47"/>
  <c r="B27" i="47"/>
  <c r="Q53" i="47"/>
  <c r="P53" i="47"/>
  <c r="B53" i="47"/>
  <c r="JW40" i="47"/>
  <c r="Q30" i="47"/>
  <c r="P30" i="47"/>
  <c r="B30" i="47"/>
  <c r="JW39" i="47"/>
  <c r="Q136" i="47"/>
  <c r="P136" i="47"/>
  <c r="B136" i="47"/>
  <c r="JW38" i="47"/>
  <c r="Q29" i="47"/>
  <c r="P29" i="47"/>
  <c r="B29" i="47"/>
  <c r="JW37" i="47"/>
  <c r="Q54" i="47"/>
  <c r="P54" i="47"/>
  <c r="B54" i="47"/>
  <c r="JW36" i="47"/>
  <c r="Q28" i="47"/>
  <c r="P28" i="47"/>
  <c r="B28" i="47"/>
  <c r="JW35" i="47"/>
  <c r="Q25" i="47"/>
  <c r="P25" i="47"/>
  <c r="B25" i="47"/>
  <c r="JY34" i="47"/>
  <c r="JW34" i="47"/>
  <c r="Q55" i="47"/>
  <c r="P55" i="47"/>
  <c r="B55" i="47"/>
  <c r="JW33" i="47"/>
  <c r="Q48" i="47"/>
  <c r="P48" i="47"/>
  <c r="B48" i="47"/>
  <c r="Q26" i="47"/>
  <c r="P26" i="47"/>
  <c r="B26" i="47"/>
  <c r="JW29" i="47"/>
  <c r="Q22" i="47"/>
  <c r="P22" i="47"/>
  <c r="B22" i="47"/>
  <c r="JW28" i="47"/>
  <c r="Q83" i="47"/>
  <c r="P83" i="47"/>
  <c r="B83" i="47"/>
  <c r="JW27" i="47"/>
  <c r="Q24" i="47"/>
  <c r="P24" i="47"/>
  <c r="B24" i="47"/>
  <c r="JW26" i="47"/>
  <c r="P18" i="47"/>
  <c r="B18" i="47"/>
  <c r="JW25" i="47"/>
  <c r="P20" i="47"/>
  <c r="B20" i="47"/>
  <c r="JW24" i="47"/>
  <c r="P19" i="47"/>
  <c r="B19" i="47"/>
  <c r="JW23" i="47"/>
  <c r="B79" i="47"/>
  <c r="JW21" i="47"/>
  <c r="P17" i="47"/>
  <c r="B17" i="47"/>
  <c r="JW20" i="47"/>
  <c r="P14" i="47"/>
  <c r="JW19" i="47"/>
  <c r="P51" i="47"/>
  <c r="B51" i="47"/>
  <c r="JW18" i="47"/>
  <c r="B50" i="47"/>
  <c r="JW17" i="47"/>
  <c r="B13" i="47"/>
  <c r="JW16" i="47"/>
  <c r="JX16" i="47"/>
  <c r="P89" i="47"/>
  <c r="B89" i="47"/>
  <c r="JW15" i="47"/>
  <c r="B12" i="47"/>
  <c r="P16" i="47"/>
  <c r="B16" i="47"/>
  <c r="P15" i="47"/>
  <c r="B15" i="47"/>
  <c r="P11" i="47"/>
  <c r="B11" i="47"/>
  <c r="JW11" i="47"/>
  <c r="P10" i="47"/>
  <c r="B10" i="47"/>
  <c r="JW10" i="47"/>
  <c r="P9" i="47"/>
  <c r="B9" i="47"/>
  <c r="JW9" i="47"/>
  <c r="P8" i="47"/>
  <c r="B8" i="47"/>
  <c r="JW5" i="47"/>
  <c r="Q5" i="47"/>
  <c r="P5" i="47"/>
  <c r="B5" i="47"/>
  <c r="JW8" i="47"/>
  <c r="P56" i="47"/>
  <c r="B56" i="47"/>
  <c r="JW7" i="47"/>
  <c r="P7" i="47"/>
  <c r="B7" i="47"/>
  <c r="JW4" i="47"/>
  <c r="Q4" i="47"/>
  <c r="P4" i="47"/>
  <c r="B4" i="47"/>
  <c r="P34" i="45"/>
  <c r="P35" i="45"/>
  <c r="P16" i="45"/>
  <c r="B16" i="45"/>
  <c r="JW73" i="45"/>
  <c r="P12" i="45"/>
  <c r="B12" i="45"/>
  <c r="Q117" i="45"/>
  <c r="Q128" i="45"/>
  <c r="Q132" i="45"/>
  <c r="Q130" i="45"/>
  <c r="Q95" i="45"/>
  <c r="Q91" i="45"/>
  <c r="Q87" i="45"/>
  <c r="Q86" i="45"/>
  <c r="Q85" i="45"/>
  <c r="Q96" i="45"/>
  <c r="Q94" i="45"/>
  <c r="Q92" i="45"/>
  <c r="Q126" i="45"/>
  <c r="Q90" i="45"/>
  <c r="Q121" i="45"/>
  <c r="Q115" i="45"/>
  <c r="Q65" i="45"/>
  <c r="Q76" i="45"/>
  <c r="Q89" i="45"/>
  <c r="Q83" i="45"/>
  <c r="Q82" i="45"/>
  <c r="Q129" i="45"/>
  <c r="Q125" i="45"/>
  <c r="Q80" i="45"/>
  <c r="Q79" i="45"/>
  <c r="Q78" i="45"/>
  <c r="Q77" i="45"/>
  <c r="Q122" i="45"/>
  <c r="Q74" i="45"/>
  <c r="Q71" i="45"/>
  <c r="Q119" i="45"/>
  <c r="Q66" i="45"/>
  <c r="Q64" i="45"/>
  <c r="Q63" i="45"/>
  <c r="Q84" i="45"/>
  <c r="Q134" i="45"/>
  <c r="Q75" i="45"/>
  <c r="Q73" i="45"/>
  <c r="Q72" i="45"/>
  <c r="Q70" i="45"/>
  <c r="Q69" i="45"/>
  <c r="Q120" i="45"/>
  <c r="Q118" i="45"/>
  <c r="Q68" i="45"/>
  <c r="Q116" i="45"/>
  <c r="Q67" i="45"/>
  <c r="Q114" i="45"/>
  <c r="Q62" i="45"/>
  <c r="Q81" i="45"/>
  <c r="Q56" i="45"/>
  <c r="Q52" i="45"/>
  <c r="Q50" i="45"/>
  <c r="Q48" i="45"/>
  <c r="Q57" i="45"/>
  <c r="Q54" i="45"/>
  <c r="Q124" i="45"/>
  <c r="Q123" i="45"/>
  <c r="Q61" i="45"/>
  <c r="Q60" i="45"/>
  <c r="Q59" i="45"/>
  <c r="Q58" i="45"/>
  <c r="Q111" i="45"/>
  <c r="Q53" i="45"/>
  <c r="Q107" i="45"/>
  <c r="Q112" i="45"/>
  <c r="Q110" i="45"/>
  <c r="Q51" i="45"/>
  <c r="Q108" i="45"/>
  <c r="Q49" i="45"/>
  <c r="Q135" i="45"/>
  <c r="Q55" i="45"/>
  <c r="Q46" i="45"/>
  <c r="Q45" i="45"/>
  <c r="Q42" i="45"/>
  <c r="Q41" i="45"/>
  <c r="Q40" i="45"/>
  <c r="Q39" i="45"/>
  <c r="Q47" i="45"/>
  <c r="Q43" i="45"/>
  <c r="Q109" i="45"/>
  <c r="Q103" i="45"/>
  <c r="Q38" i="45"/>
  <c r="Q37" i="45"/>
  <c r="Q44" i="45"/>
  <c r="Q101" i="45"/>
  <c r="Q88" i="45"/>
  <c r="Q106" i="45"/>
  <c r="Q102" i="45"/>
  <c r="Q100" i="45"/>
  <c r="Q33" i="45"/>
  <c r="Q31" i="45"/>
  <c r="Q104" i="45"/>
  <c r="Q36" i="45"/>
  <c r="Q35" i="45"/>
  <c r="Q34" i="45"/>
  <c r="Q93" i="45"/>
  <c r="Q32" i="45"/>
  <c r="Q29" i="45"/>
  <c r="Q105" i="45"/>
  <c r="Q99" i="45"/>
  <c r="Q30" i="45"/>
  <c r="Q25" i="45"/>
  <c r="Q131" i="45"/>
  <c r="Q21" i="45"/>
  <c r="Q6" i="45"/>
  <c r="Q5" i="45"/>
  <c r="JW224" i="45"/>
  <c r="JW223" i="45"/>
  <c r="JW221" i="45"/>
  <c r="JW219" i="45"/>
  <c r="JW218" i="45"/>
  <c r="JW217" i="45"/>
  <c r="JW216" i="45"/>
  <c r="JW215" i="45"/>
  <c r="JW214" i="45"/>
  <c r="JW213" i="45"/>
  <c r="JW207" i="45"/>
  <c r="JW206" i="45"/>
  <c r="JW205" i="45"/>
  <c r="JW204" i="45"/>
  <c r="JW203" i="45"/>
  <c r="JW202" i="45"/>
  <c r="JW200" i="45"/>
  <c r="JW199" i="45"/>
  <c r="JW196" i="45"/>
  <c r="JW192" i="45"/>
  <c r="JW191" i="45"/>
  <c r="JW190" i="45"/>
  <c r="JW187" i="45"/>
  <c r="JW186" i="45"/>
  <c r="JW185" i="45"/>
  <c r="JW184" i="45"/>
  <c r="JW180" i="45"/>
  <c r="JW178" i="45"/>
  <c r="JW177" i="45"/>
  <c r="JW176" i="45"/>
  <c r="JW175" i="45"/>
  <c r="JW173" i="45"/>
  <c r="JW171" i="45"/>
  <c r="JW170" i="45"/>
  <c r="JW169" i="45"/>
  <c r="JW168" i="45"/>
  <c r="JW167" i="45"/>
  <c r="JW165" i="45"/>
  <c r="JW163" i="45"/>
  <c r="JW162" i="45"/>
  <c r="JW155" i="45"/>
  <c r="JW147" i="45"/>
  <c r="JW146" i="45"/>
  <c r="JW145" i="45"/>
  <c r="Y138" i="45"/>
  <c r="Y139" i="45"/>
  <c r="BP140" i="45"/>
  <c r="BD140" i="45"/>
  <c r="BB140" i="45"/>
  <c r="AZ140" i="45"/>
  <c r="AX140" i="45"/>
  <c r="AV140" i="45"/>
  <c r="AT140" i="45"/>
  <c r="AR140" i="45"/>
  <c r="F140" i="45"/>
  <c r="P139" i="45"/>
  <c r="B139" i="45"/>
  <c r="JW138" i="45"/>
  <c r="P138" i="45"/>
  <c r="B138" i="45"/>
  <c r="P133" i="45"/>
  <c r="B133" i="45"/>
  <c r="JW89" i="45"/>
  <c r="P137" i="45"/>
  <c r="B137" i="45"/>
  <c r="P136" i="45"/>
  <c r="B136" i="45"/>
  <c r="JW126" i="45"/>
  <c r="P113" i="45"/>
  <c r="B113" i="45"/>
  <c r="A113" i="45"/>
  <c r="P117" i="45"/>
  <c r="B117" i="45"/>
  <c r="P128" i="45"/>
  <c r="B128" i="45"/>
  <c r="P132" i="45"/>
  <c r="B132" i="45"/>
  <c r="P130" i="45"/>
  <c r="B130" i="45"/>
  <c r="P95" i="45"/>
  <c r="B95" i="45"/>
  <c r="JW110" i="45"/>
  <c r="P91" i="45"/>
  <c r="B91" i="45"/>
  <c r="P87" i="45"/>
  <c r="B87" i="45"/>
  <c r="P86" i="45"/>
  <c r="B86" i="45"/>
  <c r="P85" i="45"/>
  <c r="B85" i="45"/>
  <c r="JW98" i="45"/>
  <c r="P96" i="45"/>
  <c r="B96" i="45"/>
  <c r="JW83" i="45"/>
  <c r="P94" i="45"/>
  <c r="B94" i="45"/>
  <c r="P92" i="45"/>
  <c r="B92" i="45"/>
  <c r="JW40" i="45"/>
  <c r="P126" i="45"/>
  <c r="B126" i="45"/>
  <c r="JW38" i="45"/>
  <c r="P90" i="45"/>
  <c r="B90" i="45"/>
  <c r="P121" i="45"/>
  <c r="B121" i="45"/>
  <c r="P115" i="45"/>
  <c r="B115" i="45"/>
  <c r="P65" i="45"/>
  <c r="B65" i="45"/>
  <c r="P76" i="45"/>
  <c r="B76" i="45"/>
  <c r="P89" i="45"/>
  <c r="B89" i="45"/>
  <c r="JW25" i="45"/>
  <c r="P83" i="45"/>
  <c r="B83" i="45"/>
  <c r="P82" i="45"/>
  <c r="B82" i="45"/>
  <c r="JW113" i="45"/>
  <c r="P129" i="45"/>
  <c r="B129" i="45"/>
  <c r="P125" i="45"/>
  <c r="B125" i="45"/>
  <c r="P80" i="45"/>
  <c r="B80" i="45"/>
  <c r="JW80" i="45"/>
  <c r="P79" i="45"/>
  <c r="B79" i="45"/>
  <c r="JW55" i="45"/>
  <c r="P78" i="45"/>
  <c r="B78" i="45"/>
  <c r="P77" i="45"/>
  <c r="B77" i="45"/>
  <c r="JW19" i="45"/>
  <c r="P122" i="45"/>
  <c r="B122" i="45"/>
  <c r="P74" i="45"/>
  <c r="B74" i="45"/>
  <c r="P71" i="45"/>
  <c r="B71" i="45"/>
  <c r="P119" i="45"/>
  <c r="B119" i="45"/>
  <c r="JW71" i="45"/>
  <c r="P66" i="45"/>
  <c r="B66" i="45"/>
  <c r="JW62" i="45"/>
  <c r="P64" i="45"/>
  <c r="B64" i="45"/>
  <c r="JW15" i="45"/>
  <c r="P63" i="45"/>
  <c r="B63" i="45"/>
  <c r="P84" i="45"/>
  <c r="B84" i="45"/>
  <c r="JW50" i="45"/>
  <c r="P134" i="45"/>
  <c r="B134" i="45"/>
  <c r="P75" i="45"/>
  <c r="B75" i="45"/>
  <c r="JW131" i="45"/>
  <c r="P73" i="45"/>
  <c r="B73" i="45"/>
  <c r="P72" i="45"/>
  <c r="B72" i="45"/>
  <c r="JW119" i="45"/>
  <c r="P70" i="45"/>
  <c r="B70" i="45"/>
  <c r="JW112" i="45"/>
  <c r="P69" i="45"/>
  <c r="B69" i="45"/>
  <c r="P120" i="45"/>
  <c r="B120" i="45"/>
  <c r="P118" i="45"/>
  <c r="B118" i="45"/>
  <c r="JW78" i="45"/>
  <c r="P68" i="45"/>
  <c r="B68" i="45"/>
  <c r="JW69" i="45"/>
  <c r="P116" i="45"/>
  <c r="B116" i="45"/>
  <c r="JW58" i="45"/>
  <c r="P67" i="45"/>
  <c r="B67" i="45"/>
  <c r="P114" i="45"/>
  <c r="B114" i="45"/>
  <c r="P9" i="45"/>
  <c r="B9" i="45"/>
  <c r="JW29" i="45"/>
  <c r="P8" i="45"/>
  <c r="B8" i="45"/>
  <c r="P62" i="45"/>
  <c r="B62" i="45"/>
  <c r="JW132" i="45"/>
  <c r="P81" i="45"/>
  <c r="B81" i="45"/>
  <c r="P56" i="45"/>
  <c r="B56" i="45"/>
  <c r="P52" i="45"/>
  <c r="B52" i="45"/>
  <c r="JW100" i="45"/>
  <c r="P50" i="45"/>
  <c r="P48" i="45"/>
  <c r="B48" i="45"/>
  <c r="P57" i="45"/>
  <c r="B57" i="45"/>
  <c r="P54" i="45"/>
  <c r="B54" i="45"/>
  <c r="P124" i="45"/>
  <c r="B124" i="45"/>
  <c r="P123" i="45"/>
  <c r="B123" i="45"/>
  <c r="P61" i="45"/>
  <c r="B61" i="45"/>
  <c r="P60" i="45"/>
  <c r="B60" i="45"/>
  <c r="P59" i="45"/>
  <c r="B59" i="45"/>
  <c r="P58" i="45"/>
  <c r="B58" i="45"/>
  <c r="JW48" i="45"/>
  <c r="AI7" i="45"/>
  <c r="AG7" i="45"/>
  <c r="AE7" i="45"/>
  <c r="AC7" i="45"/>
  <c r="P7" i="45"/>
  <c r="B7" i="45"/>
  <c r="JW47" i="45"/>
  <c r="P111" i="45"/>
  <c r="B111" i="45"/>
  <c r="JW46" i="45"/>
  <c r="P53" i="45"/>
  <c r="B53" i="45"/>
  <c r="P107" i="45"/>
  <c r="B107" i="45"/>
  <c r="P18" i="45"/>
  <c r="B18" i="45"/>
  <c r="JW24" i="45"/>
  <c r="P112" i="45"/>
  <c r="B112" i="45"/>
  <c r="JW23" i="45"/>
  <c r="P110" i="45"/>
  <c r="B110" i="45"/>
  <c r="JW17" i="45"/>
  <c r="P51" i="45"/>
  <c r="B51" i="45"/>
  <c r="P108" i="45"/>
  <c r="B108" i="45"/>
  <c r="JW9" i="45"/>
  <c r="P49" i="45"/>
  <c r="B49" i="45"/>
  <c r="JW134" i="45"/>
  <c r="P135" i="45"/>
  <c r="B135" i="45"/>
  <c r="JW129" i="45"/>
  <c r="B127" i="45"/>
  <c r="JW127" i="45"/>
  <c r="B55" i="45"/>
  <c r="P46" i="45"/>
  <c r="B46" i="45"/>
  <c r="P45" i="45"/>
  <c r="B45" i="45"/>
  <c r="A45" i="45"/>
  <c r="JW117" i="45"/>
  <c r="P42" i="45"/>
  <c r="B42" i="45"/>
  <c r="JW105" i="45"/>
  <c r="P41" i="45"/>
  <c r="B41" i="45"/>
  <c r="JW102" i="45"/>
  <c r="P40" i="45"/>
  <c r="B40" i="45"/>
  <c r="JW101" i="45"/>
  <c r="P39" i="45"/>
  <c r="B39" i="45"/>
  <c r="JW86" i="45"/>
  <c r="P47" i="45"/>
  <c r="B47" i="45"/>
  <c r="P11" i="45"/>
  <c r="B11" i="45"/>
  <c r="P43" i="45"/>
  <c r="B43" i="45"/>
  <c r="JW43" i="45"/>
  <c r="P109" i="45"/>
  <c r="B109" i="45"/>
  <c r="JW34" i="45"/>
  <c r="P103" i="45"/>
  <c r="B103" i="45"/>
  <c r="JW107" i="45"/>
  <c r="P10" i="45"/>
  <c r="B10" i="45"/>
  <c r="JW90" i="45"/>
  <c r="P98" i="45"/>
  <c r="B98" i="45"/>
  <c r="JW81" i="45"/>
  <c r="P38" i="45"/>
  <c r="B38" i="45"/>
  <c r="JW75" i="45"/>
  <c r="P37" i="45"/>
  <c r="B37" i="45"/>
  <c r="JW68" i="45"/>
  <c r="P44" i="45"/>
  <c r="B44" i="45"/>
  <c r="P101" i="45"/>
  <c r="B101" i="45"/>
  <c r="JW39" i="45"/>
  <c r="P88" i="45"/>
  <c r="B88" i="45"/>
  <c r="JW31" i="45"/>
  <c r="P106" i="45"/>
  <c r="B106" i="45"/>
  <c r="JW30" i="45"/>
  <c r="P102" i="45"/>
  <c r="B102" i="45"/>
  <c r="JW13" i="45"/>
  <c r="P100" i="45"/>
  <c r="B100" i="45"/>
  <c r="JW12" i="45"/>
  <c r="P33" i="45"/>
  <c r="B33" i="45"/>
  <c r="JW137" i="45"/>
  <c r="P31" i="45"/>
  <c r="B31" i="45"/>
  <c r="JY136" i="45"/>
  <c r="JW136" i="45"/>
  <c r="P104" i="45"/>
  <c r="B104" i="45"/>
  <c r="JW135" i="45"/>
  <c r="P36" i="45"/>
  <c r="B36" i="45"/>
  <c r="B35" i="45"/>
  <c r="JW41" i="45"/>
  <c r="B34" i="45"/>
  <c r="JW14" i="45"/>
  <c r="P93" i="45"/>
  <c r="B93" i="45"/>
  <c r="JW61" i="45"/>
  <c r="P32" i="45"/>
  <c r="B32" i="45"/>
  <c r="JW22" i="45"/>
  <c r="P29" i="45"/>
  <c r="B29" i="45"/>
  <c r="JW21" i="45"/>
  <c r="P105" i="45"/>
  <c r="B105" i="45"/>
  <c r="JW20" i="45"/>
  <c r="P99" i="45"/>
  <c r="B99" i="45"/>
  <c r="JW85" i="45"/>
  <c r="B97" i="45"/>
  <c r="B17" i="45"/>
  <c r="JW70" i="45"/>
  <c r="P14" i="45"/>
  <c r="B14" i="45"/>
  <c r="JW65" i="45"/>
  <c r="P13" i="45"/>
  <c r="B13" i="45"/>
  <c r="JW51" i="45"/>
  <c r="JW7" i="45"/>
  <c r="P30" i="45"/>
  <c r="B30" i="45"/>
  <c r="JW6" i="45"/>
  <c r="P15" i="45"/>
  <c r="JW128" i="45"/>
  <c r="JX128" i="45"/>
  <c r="P22" i="45"/>
  <c r="B22" i="45"/>
  <c r="JW116" i="45"/>
  <c r="P25" i="45"/>
  <c r="B25" i="45"/>
  <c r="P131" i="45"/>
  <c r="B131" i="45"/>
  <c r="P21" i="45"/>
  <c r="B21" i="45"/>
  <c r="JW74" i="45"/>
  <c r="P20" i="45"/>
  <c r="B20" i="45"/>
  <c r="JW49" i="45"/>
  <c r="B19" i="45"/>
  <c r="JW52" i="45"/>
  <c r="P24" i="45"/>
  <c r="B24" i="45"/>
  <c r="JW11" i="45"/>
  <c r="P23" i="45"/>
  <c r="B23" i="45"/>
  <c r="JW10" i="45"/>
  <c r="P6" i="45"/>
  <c r="B6" i="45"/>
  <c r="JW8" i="45"/>
  <c r="P5" i="45"/>
  <c r="B5" i="45"/>
  <c r="AN54" i="16"/>
  <c r="AO54" i="16"/>
  <c r="AL54" i="16"/>
  <c r="AM54" i="16"/>
  <c r="AJ54" i="16"/>
  <c r="AK54" i="16"/>
  <c r="AH54" i="16"/>
  <c r="AI54" i="16"/>
  <c r="AF54" i="16"/>
  <c r="AG54" i="16"/>
  <c r="V54" i="16"/>
  <c r="Q54" i="16"/>
  <c r="P54" i="16"/>
  <c r="G42" i="16"/>
  <c r="AF61" i="16"/>
  <c r="AG61" i="16"/>
  <c r="AH61" i="16"/>
  <c r="AI61" i="16"/>
  <c r="AJ61" i="16"/>
  <c r="AK61" i="16"/>
  <c r="AL61" i="16"/>
  <c r="AN61" i="16"/>
  <c r="AO61" i="16"/>
  <c r="AF62" i="16"/>
  <c r="AG62" i="16"/>
  <c r="AH62" i="16"/>
  <c r="AI62" i="16"/>
  <c r="AJ62" i="16"/>
  <c r="AK62" i="16"/>
  <c r="AL62" i="16"/>
  <c r="AN62" i="16"/>
  <c r="AO62" i="16"/>
  <c r="AJ66" i="16"/>
  <c r="AK66" i="16"/>
  <c r="AJ79" i="16"/>
  <c r="AK79" i="16"/>
  <c r="AJ76" i="16"/>
  <c r="AK76" i="16"/>
  <c r="AJ42" i="16"/>
  <c r="AJ80" i="16"/>
  <c r="AJ4" i="16"/>
  <c r="AJ7" i="16"/>
  <c r="AJ15" i="16"/>
  <c r="AK15" i="16"/>
  <c r="AJ13" i="16"/>
  <c r="AK13" i="16"/>
  <c r="AJ18" i="16"/>
  <c r="V18" i="16"/>
  <c r="AK18" i="16"/>
  <c r="AJ23" i="16"/>
  <c r="AJ11" i="16"/>
  <c r="AJ12" i="16"/>
  <c r="AJ19" i="16"/>
  <c r="AJ14" i="16"/>
  <c r="AJ27" i="16"/>
  <c r="AJ16" i="16"/>
  <c r="AJ21" i="16"/>
  <c r="AJ39" i="16"/>
  <c r="AJ41" i="16"/>
  <c r="AJ43" i="16"/>
  <c r="AJ45" i="16"/>
  <c r="AJ22" i="16"/>
  <c r="AJ33" i="16"/>
  <c r="AK33" i="16"/>
  <c r="AJ24" i="16"/>
  <c r="AK24" i="16"/>
  <c r="AJ40" i="16"/>
  <c r="AK40" i="16"/>
  <c r="AJ50" i="16"/>
  <c r="AK50" i="16"/>
  <c r="AJ28" i="16"/>
  <c r="AK28" i="16"/>
  <c r="AJ60" i="16"/>
  <c r="AJ77" i="16"/>
  <c r="AJ8" i="16"/>
  <c r="AJ9" i="16"/>
  <c r="AK9" i="16"/>
  <c r="AJ6" i="16"/>
  <c r="AK6" i="16"/>
  <c r="AJ10" i="16"/>
  <c r="AK10" i="16"/>
  <c r="AJ17" i="16"/>
  <c r="AJ5" i="16"/>
  <c r="AJ25" i="16"/>
  <c r="AJ26" i="16"/>
  <c r="AJ57" i="16"/>
  <c r="AJ58" i="16"/>
  <c r="AJ59" i="16"/>
  <c r="AJ20" i="16"/>
  <c r="AJ53" i="16"/>
  <c r="AJ52" i="16"/>
  <c r="AJ55" i="16"/>
  <c r="AJ63" i="16"/>
  <c r="AJ64" i="16"/>
  <c r="AJ67" i="16"/>
  <c r="AK67" i="16"/>
  <c r="AJ68" i="16"/>
  <c r="AK68" i="16"/>
  <c r="AJ69" i="16"/>
  <c r="AK69" i="16"/>
  <c r="AJ44" i="16"/>
  <c r="AK44" i="16"/>
  <c r="AJ70" i="16"/>
  <c r="AJ71" i="16"/>
  <c r="AJ51" i="16"/>
  <c r="AJ72" i="16"/>
  <c r="AJ73" i="16"/>
  <c r="AK73" i="16"/>
  <c r="AJ74" i="16"/>
  <c r="AK74" i="16"/>
  <c r="AJ75" i="16"/>
  <c r="AK75" i="16"/>
  <c r="AJ56" i="16"/>
  <c r="AJ65" i="16"/>
  <c r="AJ46" i="16"/>
  <c r="AJ49" i="16"/>
  <c r="AJ34" i="16"/>
  <c r="AJ35" i="16"/>
  <c r="AJ36" i="16"/>
  <c r="AJ37" i="16"/>
  <c r="AJ38" i="16"/>
  <c r="AJ81" i="16"/>
  <c r="AJ82" i="16"/>
  <c r="AJ83" i="16"/>
  <c r="AJ84" i="16"/>
  <c r="AJ85" i="16"/>
  <c r="AJ86" i="16"/>
  <c r="AJ87" i="16"/>
  <c r="AJ91" i="16"/>
  <c r="AJ88" i="16"/>
  <c r="AJ89" i="16"/>
  <c r="AJ90" i="16"/>
  <c r="AJ92" i="16"/>
  <c r="AJ93" i="16"/>
  <c r="AJ94" i="16"/>
  <c r="AJ95" i="16"/>
  <c r="AJ96" i="16"/>
  <c r="AJ97" i="16"/>
  <c r="AJ98" i="16"/>
  <c r="AJ99" i="16"/>
  <c r="AJ100" i="16"/>
  <c r="AJ101" i="16"/>
  <c r="AJ102" i="16"/>
  <c r="AJ103" i="16"/>
  <c r="AJ104" i="16"/>
  <c r="AJ105" i="16"/>
  <c r="AJ106" i="16"/>
  <c r="AJ107" i="16"/>
  <c r="AJ108" i="16"/>
  <c r="AJ109" i="16"/>
  <c r="AJ110" i="16"/>
  <c r="AJ111" i="16"/>
  <c r="AJ112" i="16"/>
  <c r="AJ113" i="16"/>
  <c r="AJ114" i="16"/>
  <c r="AJ115" i="16"/>
  <c r="AJ116" i="16"/>
  <c r="AJ117" i="16"/>
  <c r="AJ118" i="16"/>
  <c r="AJ119" i="16"/>
  <c r="AJ120" i="16"/>
  <c r="AJ121" i="16"/>
  <c r="AJ122" i="16"/>
  <c r="AJ123" i="16"/>
  <c r="AJ124" i="16"/>
  <c r="AJ125" i="16"/>
  <c r="AJ126" i="16"/>
  <c r="AJ78" i="16"/>
  <c r="AK78" i="16"/>
  <c r="AF66" i="16"/>
  <c r="AF79" i="16"/>
  <c r="AF76" i="16"/>
  <c r="AF42" i="16"/>
  <c r="AF80" i="16"/>
  <c r="AF4" i="16"/>
  <c r="AF7" i="16"/>
  <c r="V7" i="16"/>
  <c r="AG7" i="16"/>
  <c r="AF15" i="16"/>
  <c r="AG15" i="16"/>
  <c r="AF13" i="16"/>
  <c r="AF18" i="16"/>
  <c r="AF23" i="16"/>
  <c r="AF11" i="16"/>
  <c r="AF12" i="16"/>
  <c r="AF19" i="16"/>
  <c r="AG19" i="16"/>
  <c r="AF14" i="16"/>
  <c r="AG14" i="16"/>
  <c r="AF27" i="16"/>
  <c r="AG27" i="16"/>
  <c r="AF16" i="16"/>
  <c r="AF21" i="16"/>
  <c r="AF39" i="16"/>
  <c r="AF41" i="16"/>
  <c r="AF43" i="16"/>
  <c r="AF45" i="16"/>
  <c r="AG45" i="16"/>
  <c r="AF22" i="16"/>
  <c r="AG22" i="16"/>
  <c r="AF33" i="16"/>
  <c r="AG33" i="16"/>
  <c r="AF24" i="16"/>
  <c r="AF40" i="16"/>
  <c r="AF50" i="16"/>
  <c r="AF28" i="16"/>
  <c r="AF60" i="16"/>
  <c r="AF77" i="16"/>
  <c r="AG77" i="16"/>
  <c r="AF8" i="16"/>
  <c r="AF9" i="16"/>
  <c r="AG9" i="16"/>
  <c r="AF6" i="16"/>
  <c r="AF10" i="16"/>
  <c r="AF17" i="16"/>
  <c r="AG17" i="16"/>
  <c r="AF5" i="16"/>
  <c r="AF25" i="16"/>
  <c r="AF26" i="16"/>
  <c r="AG26" i="16"/>
  <c r="AF57" i="16"/>
  <c r="AG57" i="16"/>
  <c r="AF58" i="16"/>
  <c r="AG58" i="16"/>
  <c r="AF59" i="16"/>
  <c r="AF20" i="16"/>
  <c r="AF53" i="16"/>
  <c r="AF52" i="16"/>
  <c r="AF55" i="16"/>
  <c r="AF63" i="16"/>
  <c r="AG63" i="16"/>
  <c r="AF64" i="16"/>
  <c r="AG64" i="16"/>
  <c r="AF67" i="16"/>
  <c r="AG67" i="16"/>
  <c r="AF68" i="16"/>
  <c r="AF69" i="16"/>
  <c r="AF44" i="16"/>
  <c r="AF70" i="16"/>
  <c r="AF71" i="16"/>
  <c r="AF51" i="16"/>
  <c r="AG51" i="16"/>
  <c r="AF72" i="16"/>
  <c r="AG72" i="16"/>
  <c r="AF73" i="16"/>
  <c r="AG73" i="16"/>
  <c r="AF74" i="16"/>
  <c r="AF75" i="16"/>
  <c r="AF56" i="16"/>
  <c r="AF65" i="16"/>
  <c r="AF78" i="16"/>
  <c r="AK42" i="16"/>
  <c r="AK41" i="16"/>
  <c r="AK8" i="16"/>
  <c r="AK52" i="16"/>
  <c r="AK70" i="16"/>
  <c r="AK65" i="16"/>
  <c r="AK80" i="16"/>
  <c r="AK4" i="16"/>
  <c r="AK7" i="16"/>
  <c r="AK43" i="16"/>
  <c r="AK45" i="16"/>
  <c r="AK22" i="16"/>
  <c r="AK60" i="16"/>
  <c r="AK77" i="16"/>
  <c r="AK5" i="16"/>
  <c r="AK55" i="16"/>
  <c r="AK63" i="16"/>
  <c r="AK64" i="16"/>
  <c r="AK71" i="16"/>
  <c r="AK51" i="16"/>
  <c r="AK72" i="16"/>
  <c r="AK56" i="16"/>
  <c r="AN66" i="16"/>
  <c r="AN79" i="16"/>
  <c r="AN76" i="16"/>
  <c r="AN42" i="16"/>
  <c r="AN80" i="16"/>
  <c r="AO80" i="16"/>
  <c r="AN4" i="16"/>
  <c r="AO4" i="16"/>
  <c r="AN7" i="16"/>
  <c r="AO7" i="16"/>
  <c r="AN15" i="16"/>
  <c r="AO15" i="16"/>
  <c r="AN13" i="16"/>
  <c r="AO13" i="16"/>
  <c r="AN18" i="16"/>
  <c r="AN23" i="16"/>
  <c r="AO23" i="16"/>
  <c r="AN11" i="16"/>
  <c r="AO11" i="16"/>
  <c r="AN12" i="16"/>
  <c r="AO12" i="16"/>
  <c r="AN19" i="16"/>
  <c r="AO19" i="16"/>
  <c r="AN14" i="16"/>
  <c r="AO14" i="16"/>
  <c r="AN27" i="16"/>
  <c r="AO27" i="16"/>
  <c r="AN16" i="16"/>
  <c r="AO16" i="16"/>
  <c r="AN21" i="16"/>
  <c r="AO21" i="16"/>
  <c r="AN39" i="16"/>
  <c r="AO39" i="16"/>
  <c r="AN41" i="16"/>
  <c r="AO41" i="16"/>
  <c r="AN43" i="16"/>
  <c r="AO43" i="16"/>
  <c r="AN45" i="16"/>
  <c r="AO45" i="16"/>
  <c r="AN22" i="16"/>
  <c r="AO22" i="16"/>
  <c r="AN33" i="16"/>
  <c r="AO33" i="16"/>
  <c r="AN24" i="16"/>
  <c r="AO24" i="16"/>
  <c r="AN40" i="16"/>
  <c r="AO40" i="16"/>
  <c r="AN50" i="16"/>
  <c r="AO50" i="16"/>
  <c r="AN28" i="16"/>
  <c r="AO28" i="16"/>
  <c r="AN60" i="16"/>
  <c r="AO60" i="16"/>
  <c r="AN77" i="16"/>
  <c r="AN8" i="16"/>
  <c r="AO8" i="16"/>
  <c r="AN9" i="16"/>
  <c r="AO9" i="16"/>
  <c r="AN6" i="16"/>
  <c r="AO6" i="16"/>
  <c r="AN10" i="16"/>
  <c r="AO10" i="16"/>
  <c r="AN17" i="16"/>
  <c r="AO17" i="16"/>
  <c r="AN5" i="16"/>
  <c r="AO5" i="16"/>
  <c r="AN25" i="16"/>
  <c r="AO25" i="16"/>
  <c r="AN26" i="16"/>
  <c r="AO26" i="16"/>
  <c r="AN57" i="16"/>
  <c r="AO57" i="16"/>
  <c r="AN58" i="16"/>
  <c r="AO58" i="16"/>
  <c r="AN59" i="16"/>
  <c r="AO59" i="16"/>
  <c r="AN20" i="16"/>
  <c r="AO20" i="16"/>
  <c r="AN53" i="16"/>
  <c r="AO53" i="16"/>
  <c r="AN52" i="16"/>
  <c r="AO52" i="16"/>
  <c r="AN55" i="16"/>
  <c r="AO55" i="16"/>
  <c r="AN63" i="16"/>
  <c r="AO63" i="16"/>
  <c r="AN64" i="16"/>
  <c r="AO64" i="16"/>
  <c r="AN67" i="16"/>
  <c r="AO67" i="16"/>
  <c r="AN68" i="16"/>
  <c r="AO68" i="16"/>
  <c r="AN69" i="16"/>
  <c r="AO69" i="16"/>
  <c r="AN44" i="16"/>
  <c r="AO44" i="16"/>
  <c r="AN70" i="16"/>
  <c r="AO70" i="16"/>
  <c r="AN71" i="16"/>
  <c r="AO71" i="16"/>
  <c r="AN51" i="16"/>
  <c r="AO51" i="16"/>
  <c r="AN72" i="16"/>
  <c r="AO72" i="16"/>
  <c r="AN73" i="16"/>
  <c r="AO73" i="16"/>
  <c r="AN74" i="16"/>
  <c r="AO74" i="16"/>
  <c r="AN75" i="16"/>
  <c r="AO75" i="16"/>
  <c r="AN56" i="16"/>
  <c r="AO56" i="16"/>
  <c r="AN65" i="16"/>
  <c r="AO65" i="16"/>
  <c r="AL66" i="16"/>
  <c r="AM66" i="16"/>
  <c r="AL79" i="16"/>
  <c r="AM79" i="16"/>
  <c r="AL76" i="16"/>
  <c r="AM76" i="16"/>
  <c r="AL42" i="16"/>
  <c r="V42" i="16"/>
  <c r="AM42" i="16"/>
  <c r="AL80" i="16"/>
  <c r="AM80" i="16"/>
  <c r="AL4" i="16"/>
  <c r="AM4" i="16"/>
  <c r="AL7" i="16"/>
  <c r="AM7" i="16"/>
  <c r="AL15" i="16"/>
  <c r="AM15" i="16"/>
  <c r="AL13" i="16"/>
  <c r="AM13" i="16"/>
  <c r="AL18" i="16"/>
  <c r="AM18" i="16"/>
  <c r="AL23" i="16"/>
  <c r="AM23" i="16"/>
  <c r="AL11" i="16"/>
  <c r="AM11" i="16"/>
  <c r="AL12" i="16"/>
  <c r="AM12" i="16"/>
  <c r="AL19" i="16"/>
  <c r="AM19" i="16"/>
  <c r="AL14" i="16"/>
  <c r="AM14" i="16"/>
  <c r="AL27" i="16"/>
  <c r="AM27" i="16"/>
  <c r="AL16" i="16"/>
  <c r="AM16" i="16"/>
  <c r="AL21" i="16"/>
  <c r="AM21" i="16"/>
  <c r="AL39" i="16"/>
  <c r="V39" i="16"/>
  <c r="AM39" i="16"/>
  <c r="AL41" i="16"/>
  <c r="AL43" i="16"/>
  <c r="AL45" i="16"/>
  <c r="AL22" i="16"/>
  <c r="AL33" i="16"/>
  <c r="AL24" i="16"/>
  <c r="AL40" i="16"/>
  <c r="AL50" i="16"/>
  <c r="AL28" i="16"/>
  <c r="AL60" i="16"/>
  <c r="AL77" i="16"/>
  <c r="AM77" i="16"/>
  <c r="AL8" i="16"/>
  <c r="AM8" i="16"/>
  <c r="AL9" i="16"/>
  <c r="AL6" i="16"/>
  <c r="AM6" i="16"/>
  <c r="AL10" i="16"/>
  <c r="AM10" i="16"/>
  <c r="AL17" i="16"/>
  <c r="AM17" i="16"/>
  <c r="AL5" i="16"/>
  <c r="AM5" i="16"/>
  <c r="AL25" i="16"/>
  <c r="AM25" i="16"/>
  <c r="AL26" i="16"/>
  <c r="AM26" i="16"/>
  <c r="AL57" i="16"/>
  <c r="AM57" i="16"/>
  <c r="AL58" i="16"/>
  <c r="AM58" i="16"/>
  <c r="AL59" i="16"/>
  <c r="AM59" i="16"/>
  <c r="AL20" i="16"/>
  <c r="AM20" i="16"/>
  <c r="AL53" i="16"/>
  <c r="V53" i="16"/>
  <c r="AM53" i="16"/>
  <c r="AL52" i="16"/>
  <c r="AL55" i="16"/>
  <c r="AL63" i="16"/>
  <c r="AL64" i="16"/>
  <c r="AL67" i="16"/>
  <c r="AL68" i="16"/>
  <c r="AL69" i="16"/>
  <c r="AL44" i="16"/>
  <c r="AL70" i="16"/>
  <c r="AL71" i="16"/>
  <c r="AL51" i="16"/>
  <c r="AL72" i="16"/>
  <c r="AL73" i="16"/>
  <c r="AL74" i="16"/>
  <c r="AL75" i="16"/>
  <c r="AL56" i="16"/>
  <c r="AL65" i="16"/>
  <c r="AH66" i="16"/>
  <c r="AI66" i="16"/>
  <c r="AH79" i="16"/>
  <c r="AI79" i="16"/>
  <c r="AH76" i="16"/>
  <c r="AI76" i="16"/>
  <c r="AH42" i="16"/>
  <c r="AI42" i="16"/>
  <c r="AH80" i="16"/>
  <c r="AI80" i="16"/>
  <c r="AH4" i="16"/>
  <c r="AH7" i="16"/>
  <c r="AH15" i="16"/>
  <c r="AH13" i="16"/>
  <c r="AH18" i="16"/>
  <c r="AI18" i="16"/>
  <c r="AH23" i="16"/>
  <c r="AI23" i="16"/>
  <c r="AH11" i="16"/>
  <c r="AI11" i="16"/>
  <c r="AH12" i="16"/>
  <c r="AI12" i="16"/>
  <c r="AH19" i="16"/>
  <c r="AI19" i="16"/>
  <c r="AH14" i="16"/>
  <c r="AI14" i="16"/>
  <c r="AH27" i="16"/>
  <c r="AI27" i="16"/>
  <c r="AH16" i="16"/>
  <c r="AI16" i="16"/>
  <c r="AH21" i="16"/>
  <c r="AI21" i="16"/>
  <c r="AH39" i="16"/>
  <c r="AI39" i="16"/>
  <c r="AH41" i="16"/>
  <c r="AI41" i="16"/>
  <c r="AH43" i="16"/>
  <c r="AI43" i="16"/>
  <c r="AH45" i="16"/>
  <c r="AI45" i="16"/>
  <c r="AH22" i="16"/>
  <c r="AI22" i="16"/>
  <c r="AH33" i="16"/>
  <c r="AI33" i="16"/>
  <c r="AH24" i="16"/>
  <c r="AI24" i="16"/>
  <c r="AH40" i="16"/>
  <c r="AI40" i="16"/>
  <c r="AH50" i="16"/>
  <c r="AI50" i="16"/>
  <c r="AH28" i="16"/>
  <c r="AI28" i="16"/>
  <c r="AH60" i="16"/>
  <c r="AI60" i="16"/>
  <c r="AH77" i="16"/>
  <c r="AI77" i="16"/>
  <c r="AH8" i="16"/>
  <c r="AI8" i="16"/>
  <c r="AH9" i="16"/>
  <c r="V9" i="16"/>
  <c r="AI9" i="16"/>
  <c r="AH6" i="16"/>
  <c r="AH10" i="16"/>
  <c r="AH17" i="16"/>
  <c r="AI17" i="16"/>
  <c r="AH5" i="16"/>
  <c r="AI5" i="16"/>
  <c r="AH25" i="16"/>
  <c r="AI25" i="16"/>
  <c r="AH26" i="16"/>
  <c r="AI26" i="16"/>
  <c r="AH57" i="16"/>
  <c r="AI57" i="16"/>
  <c r="AH58" i="16"/>
  <c r="AI58" i="16"/>
  <c r="AH59" i="16"/>
  <c r="AI59" i="16"/>
  <c r="AH20" i="16"/>
  <c r="AI20" i="16"/>
  <c r="AH53" i="16"/>
  <c r="AI53" i="16"/>
  <c r="AH52" i="16"/>
  <c r="AI52" i="16"/>
  <c r="AH55" i="16"/>
  <c r="AI55" i="16"/>
  <c r="AH63" i="16"/>
  <c r="AI63" i="16"/>
  <c r="AH64" i="16"/>
  <c r="AI64" i="16"/>
  <c r="AH67" i="16"/>
  <c r="AI67" i="16"/>
  <c r="AH68" i="16"/>
  <c r="AI68" i="16"/>
  <c r="AH69" i="16"/>
  <c r="AI69" i="16"/>
  <c r="AH44" i="16"/>
  <c r="AI44" i="16"/>
  <c r="AH70" i="16"/>
  <c r="AI70" i="16"/>
  <c r="AH71" i="16"/>
  <c r="AI71" i="16"/>
  <c r="AH51" i="16"/>
  <c r="AI51" i="16"/>
  <c r="AH72" i="16"/>
  <c r="AI72" i="16"/>
  <c r="AH73" i="16"/>
  <c r="AI73" i="16"/>
  <c r="AH74" i="16"/>
  <c r="AI74" i="16"/>
  <c r="AH75" i="16"/>
  <c r="AI75" i="16"/>
  <c r="AH56" i="16"/>
  <c r="AI56" i="16"/>
  <c r="AH65" i="16"/>
  <c r="AI65" i="16"/>
  <c r="AI4" i="16"/>
  <c r="AG78" i="16"/>
  <c r="AG66" i="16"/>
  <c r="AG79" i="16"/>
  <c r="AG76" i="16"/>
  <c r="AG42" i="16"/>
  <c r="AG13" i="16"/>
  <c r="AG18" i="16"/>
  <c r="AG23" i="16"/>
  <c r="AG11" i="16"/>
  <c r="AG12" i="16"/>
  <c r="AG16" i="16"/>
  <c r="AG21" i="16"/>
  <c r="AG39" i="16"/>
  <c r="AG41" i="16"/>
  <c r="AG43" i="16"/>
  <c r="AG24" i="16"/>
  <c r="AG40" i="16"/>
  <c r="AG50" i="16"/>
  <c r="AG28" i="16"/>
  <c r="AG60" i="16"/>
  <c r="V6" i="16"/>
  <c r="AG6" i="16"/>
  <c r="AG10" i="16"/>
  <c r="AG25" i="16"/>
  <c r="AG59" i="16"/>
  <c r="AG20" i="16"/>
  <c r="AG53" i="16"/>
  <c r="AG52" i="16"/>
  <c r="AG55" i="16"/>
  <c r="AG68" i="16"/>
  <c r="AG69" i="16"/>
  <c r="AG44" i="16"/>
  <c r="AG70" i="16"/>
  <c r="AG71" i="16"/>
  <c r="AG74" i="16"/>
  <c r="AG75" i="16"/>
  <c r="AG56" i="16"/>
  <c r="AG65" i="16"/>
  <c r="AH78" i="16"/>
  <c r="AI78" i="16"/>
  <c r="AL78" i="16"/>
  <c r="AM78" i="16"/>
  <c r="AN78" i="16"/>
  <c r="V66" i="16"/>
  <c r="V79" i="16"/>
  <c r="V76" i="16"/>
  <c r="V80" i="16"/>
  <c r="AG80" i="16"/>
  <c r="V4" i="16"/>
  <c r="AG4" i="16"/>
  <c r="V15" i="16"/>
  <c r="V13" i="16"/>
  <c r="V23" i="16"/>
  <c r="V11" i="16"/>
  <c r="AK11" i="16"/>
  <c r="V12" i="16"/>
  <c r="AK12" i="16"/>
  <c r="V19" i="16"/>
  <c r="AK19" i="16"/>
  <c r="V14" i="16"/>
  <c r="AK14" i="16"/>
  <c r="V27" i="16"/>
  <c r="V16" i="16"/>
  <c r="V21" i="16"/>
  <c r="AK39" i="16"/>
  <c r="V41" i="16"/>
  <c r="V43" i="16"/>
  <c r="V45" i="16"/>
  <c r="V22" i="16"/>
  <c r="V33" i="16"/>
  <c r="V24" i="16"/>
  <c r="V40" i="16"/>
  <c r="AM40" i="16"/>
  <c r="V50" i="16"/>
  <c r="V28" i="16"/>
  <c r="V60" i="16"/>
  <c r="V61" i="16"/>
  <c r="V77" i="16"/>
  <c r="V8" i="16"/>
  <c r="V10" i="16"/>
  <c r="V17" i="16"/>
  <c r="V5" i="16"/>
  <c r="AG5" i="16"/>
  <c r="V25" i="16"/>
  <c r="AK25" i="16"/>
  <c r="V26" i="16"/>
  <c r="AK26" i="16"/>
  <c r="V57" i="16"/>
  <c r="AK57" i="16"/>
  <c r="V58" i="16"/>
  <c r="V59" i="16"/>
  <c r="V20" i="16"/>
  <c r="V62" i="16"/>
  <c r="V52" i="16"/>
  <c r="AM52" i="16"/>
  <c r="V55" i="16"/>
  <c r="V63" i="16"/>
  <c r="V64" i="16"/>
  <c r="V67" i="16"/>
  <c r="V68" i="16"/>
  <c r="V69" i="16"/>
  <c r="AM69" i="16"/>
  <c r="V44" i="16"/>
  <c r="V70" i="16"/>
  <c r="AM70" i="16"/>
  <c r="V71" i="16"/>
  <c r="V51" i="16"/>
  <c r="V72" i="16"/>
  <c r="V73" i="16"/>
  <c r="V74" i="16"/>
  <c r="V75" i="16"/>
  <c r="AM75" i="16"/>
  <c r="V56" i="16"/>
  <c r="V65" i="16"/>
  <c r="AM65" i="16"/>
  <c r="V46" i="16"/>
  <c r="V49" i="16"/>
  <c r="V34" i="16"/>
  <c r="V35" i="16"/>
  <c r="V36" i="16"/>
  <c r="V37" i="16"/>
  <c r="V38" i="16"/>
  <c r="V81" i="16"/>
  <c r="V82" i="16"/>
  <c r="V83" i="16"/>
  <c r="V84" i="16"/>
  <c r="V85" i="16"/>
  <c r="V86" i="16"/>
  <c r="V87" i="16"/>
  <c r="V91" i="16"/>
  <c r="V88" i="16"/>
  <c r="V89" i="16"/>
  <c r="V90" i="16"/>
  <c r="V92" i="16"/>
  <c r="V93" i="16"/>
  <c r="V94" i="16"/>
  <c r="V95" i="16"/>
  <c r="V96" i="16"/>
  <c r="V97" i="16"/>
  <c r="V98" i="16"/>
  <c r="V99" i="16"/>
  <c r="V100" i="16"/>
  <c r="V101" i="16"/>
  <c r="V102" i="16"/>
  <c r="V103" i="16"/>
  <c r="V104" i="16"/>
  <c r="V105" i="16"/>
  <c r="V106" i="16"/>
  <c r="V107" i="16"/>
  <c r="V108" i="16"/>
  <c r="V109" i="16"/>
  <c r="V110" i="16"/>
  <c r="V111" i="16"/>
  <c r="V112" i="16"/>
  <c r="V113" i="16"/>
  <c r="V114" i="16"/>
  <c r="V115" i="16"/>
  <c r="V116" i="16"/>
  <c r="V117" i="16"/>
  <c r="V118" i="16"/>
  <c r="V119" i="16"/>
  <c r="V120" i="16"/>
  <c r="V121" i="16"/>
  <c r="V78" i="16"/>
  <c r="AK58" i="16"/>
  <c r="AO18" i="16"/>
  <c r="AO79" i="16"/>
  <c r="AK59" i="16"/>
  <c r="AM9" i="16"/>
  <c r="AK16" i="16"/>
  <c r="AG8" i="16"/>
  <c r="AG127" i="16"/>
  <c r="AM33" i="16"/>
  <c r="AM61" i="16"/>
  <c r="AO42" i="16"/>
  <c r="AK20" i="16"/>
  <c r="AK21" i="16"/>
  <c r="AM73" i="16"/>
  <c r="AM67" i="16"/>
  <c r="AO78" i="16"/>
  <c r="AM45" i="16"/>
  <c r="AI15" i="16"/>
  <c r="AM28" i="16"/>
  <c r="AM41" i="16"/>
  <c r="AM56" i="16"/>
  <c r="AM44" i="16"/>
  <c r="AM50" i="16"/>
  <c r="AO77" i="16"/>
  <c r="AM74" i="16"/>
  <c r="AM68" i="16"/>
  <c r="AM24" i="16"/>
  <c r="AM72" i="16"/>
  <c r="AM64" i="16"/>
  <c r="AM22" i="16"/>
  <c r="AO76" i="16"/>
  <c r="AI10" i="16"/>
  <c r="AM51" i="16"/>
  <c r="AM63" i="16"/>
  <c r="AI6" i="16"/>
  <c r="AI13" i="16"/>
  <c r="AM71" i="16"/>
  <c r="AM55" i="16"/>
  <c r="AM60" i="16"/>
  <c r="AM43" i="16"/>
  <c r="AO66" i="16"/>
  <c r="AK23" i="16"/>
  <c r="AK17" i="16"/>
  <c r="AI7" i="16"/>
  <c r="AK27" i="16"/>
  <c r="AM62" i="16"/>
  <c r="AH127" i="16"/>
  <c r="AL127" i="16"/>
  <c r="AN127" i="16"/>
  <c r="AK53" i="16"/>
  <c r="AF127" i="16"/>
  <c r="AJ127" i="16"/>
  <c r="AK127" i="16"/>
  <c r="AI127" i="16"/>
  <c r="AO127" i="16"/>
  <c r="AM127" i="16"/>
  <c r="AN129" i="16"/>
  <c r="AF129" i="16"/>
  <c r="F127" i="34"/>
  <c r="H127" i="34"/>
  <c r="I127" i="34"/>
  <c r="J127" i="34"/>
  <c r="J128" i="34"/>
  <c r="F132" i="34"/>
  <c r="S6" i="34"/>
  <c r="U7" i="34"/>
  <c r="S8" i="34"/>
  <c r="U8" i="34"/>
  <c r="U9" i="34"/>
  <c r="S35" i="34"/>
  <c r="U35" i="34"/>
  <c r="S36" i="34"/>
  <c r="U36" i="34"/>
  <c r="U37" i="34"/>
  <c r="S38" i="34"/>
  <c r="U38" i="34"/>
  <c r="U39" i="34"/>
  <c r="U40" i="34"/>
  <c r="U41" i="34"/>
  <c r="U42" i="34"/>
  <c r="S43" i="34"/>
  <c r="U43" i="34"/>
  <c r="U44" i="34"/>
  <c r="U45" i="34"/>
  <c r="U46" i="34"/>
  <c r="U47" i="34"/>
  <c r="U48" i="34"/>
  <c r="U49" i="34"/>
  <c r="U50" i="34"/>
  <c r="U51" i="34"/>
  <c r="U52" i="34"/>
  <c r="U53" i="34"/>
  <c r="U54" i="34"/>
  <c r="U55" i="34"/>
  <c r="U56" i="34"/>
  <c r="U57" i="34"/>
  <c r="U58" i="34"/>
  <c r="U59" i="34"/>
  <c r="U60" i="34"/>
  <c r="U61" i="34"/>
  <c r="U62" i="34"/>
  <c r="U63" i="34"/>
  <c r="U64" i="34"/>
  <c r="U65" i="34"/>
  <c r="U66" i="34"/>
  <c r="U67" i="34"/>
  <c r="U68" i="34"/>
  <c r="U69" i="34"/>
  <c r="U70" i="34"/>
  <c r="U71" i="34"/>
  <c r="U72" i="34"/>
  <c r="U73" i="34"/>
  <c r="U74" i="34"/>
  <c r="U75" i="34"/>
  <c r="U76" i="34"/>
  <c r="U77" i="34"/>
  <c r="U78" i="34"/>
  <c r="U79" i="34"/>
  <c r="U80" i="34"/>
  <c r="U81" i="34"/>
  <c r="U82" i="34"/>
  <c r="U83" i="34"/>
  <c r="S84" i="34"/>
  <c r="U84" i="34"/>
  <c r="S85" i="34"/>
  <c r="U85" i="34"/>
  <c r="S86" i="34"/>
  <c r="U86" i="34"/>
  <c r="S87" i="34"/>
  <c r="U87" i="34"/>
  <c r="U88" i="34"/>
  <c r="U89" i="34"/>
  <c r="U90" i="34"/>
  <c r="U91" i="34"/>
  <c r="S92" i="34"/>
  <c r="U92" i="34"/>
  <c r="U93" i="34"/>
  <c r="U94" i="34"/>
  <c r="U95" i="34"/>
  <c r="U96" i="34"/>
  <c r="U97" i="34"/>
  <c r="U98" i="34"/>
  <c r="U99" i="34"/>
  <c r="U100" i="34"/>
  <c r="U101" i="34"/>
  <c r="U102" i="34"/>
  <c r="S103" i="34"/>
  <c r="U103" i="34"/>
  <c r="U104" i="34"/>
  <c r="U105" i="34"/>
  <c r="S106" i="34"/>
  <c r="U106" i="34"/>
  <c r="S107" i="34"/>
  <c r="U107" i="34"/>
  <c r="S108" i="34"/>
  <c r="U108" i="34"/>
  <c r="U109" i="34"/>
  <c r="U110" i="34"/>
  <c r="U111" i="34"/>
  <c r="S97" i="34"/>
  <c r="S98" i="34"/>
  <c r="S109" i="34"/>
  <c r="S110" i="34"/>
  <c r="Z132" i="34"/>
  <c r="Z131" i="34"/>
  <c r="R127" i="34"/>
  <c r="T127" i="34"/>
  <c r="Z124" i="34"/>
  <c r="Z4" i="34"/>
  <c r="Z5" i="34"/>
  <c r="Z125" i="34"/>
  <c r="Z126" i="34"/>
  <c r="P126" i="34"/>
  <c r="P125" i="34"/>
  <c r="P34" i="34"/>
  <c r="P5" i="34"/>
  <c r="P4" i="34"/>
  <c r="Q33" i="34"/>
  <c r="P33" i="34"/>
  <c r="G1" i="34"/>
  <c r="G2" i="34"/>
  <c r="G3" i="34"/>
  <c r="G6" i="34"/>
  <c r="G7" i="34"/>
  <c r="G8" i="34"/>
  <c r="G9" i="34"/>
  <c r="G10" i="34"/>
  <c r="G11" i="34"/>
  <c r="G12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57" i="34"/>
  <c r="G58" i="34"/>
  <c r="G59" i="34"/>
  <c r="G60" i="34"/>
  <c r="G61" i="34"/>
  <c r="G62" i="34"/>
  <c r="G63" i="34"/>
  <c r="G64" i="34"/>
  <c r="G65" i="34"/>
  <c r="G66" i="34"/>
  <c r="G67" i="34"/>
  <c r="G68" i="34"/>
  <c r="G69" i="34"/>
  <c r="G70" i="34"/>
  <c r="G71" i="34"/>
  <c r="G72" i="34"/>
  <c r="G73" i="34"/>
  <c r="G74" i="34"/>
  <c r="G75" i="34"/>
  <c r="G76" i="34"/>
  <c r="G77" i="34"/>
  <c r="G78" i="34"/>
  <c r="G79" i="34"/>
  <c r="G80" i="34"/>
  <c r="G81" i="34"/>
  <c r="G82" i="34"/>
  <c r="G83" i="34"/>
  <c r="G84" i="34"/>
  <c r="G85" i="34"/>
  <c r="G86" i="34"/>
  <c r="G87" i="34"/>
  <c r="G88" i="34"/>
  <c r="G89" i="34"/>
  <c r="G90" i="34"/>
  <c r="G91" i="34"/>
  <c r="G92" i="34"/>
  <c r="G93" i="34"/>
  <c r="G94" i="34"/>
  <c r="G95" i="34"/>
  <c r="G96" i="34"/>
  <c r="G97" i="34"/>
  <c r="G98" i="34"/>
  <c r="G99" i="34"/>
  <c r="G100" i="34"/>
  <c r="G101" i="34"/>
  <c r="G102" i="34"/>
  <c r="G103" i="34"/>
  <c r="G104" i="34"/>
  <c r="G105" i="34"/>
  <c r="G106" i="34"/>
  <c r="G107" i="34"/>
  <c r="G108" i="34"/>
  <c r="G109" i="34"/>
  <c r="G110" i="34"/>
  <c r="G111" i="34"/>
  <c r="G112" i="34"/>
  <c r="G113" i="34"/>
  <c r="G114" i="34"/>
  <c r="G115" i="34"/>
  <c r="G116" i="34"/>
  <c r="G117" i="34"/>
  <c r="G118" i="34"/>
  <c r="G119" i="34"/>
  <c r="G120" i="34"/>
  <c r="G13" i="34"/>
  <c r="G14" i="34"/>
  <c r="G15" i="34"/>
  <c r="G16" i="34"/>
  <c r="G17" i="34"/>
  <c r="G18" i="34"/>
  <c r="G19" i="34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124" i="34"/>
  <c r="Q32" i="34"/>
  <c r="P32" i="34"/>
  <c r="Q120" i="34"/>
  <c r="P120" i="34"/>
  <c r="Q31" i="34"/>
  <c r="P31" i="34"/>
  <c r="Q119" i="34"/>
  <c r="P119" i="34"/>
  <c r="Q111" i="34"/>
  <c r="P111" i="34"/>
  <c r="Q110" i="34"/>
  <c r="P110" i="34"/>
  <c r="Q30" i="34"/>
  <c r="P30" i="34"/>
  <c r="Q109" i="34"/>
  <c r="P109" i="34"/>
  <c r="Q108" i="34"/>
  <c r="P108" i="34"/>
  <c r="Q118" i="34"/>
  <c r="P118" i="34"/>
  <c r="Q117" i="34"/>
  <c r="P117" i="34"/>
  <c r="Q76" i="34"/>
  <c r="P76" i="34"/>
  <c r="Q107" i="34"/>
  <c r="P107" i="34"/>
  <c r="Q29" i="34"/>
  <c r="P29" i="34"/>
  <c r="Q28" i="34"/>
  <c r="P28" i="34"/>
  <c r="Q116" i="34"/>
  <c r="P116" i="34"/>
  <c r="Q27" i="34"/>
  <c r="P27" i="34"/>
  <c r="Q115" i="34"/>
  <c r="P115" i="34"/>
  <c r="Q114" i="34"/>
  <c r="P114" i="34"/>
  <c r="Q106" i="34"/>
  <c r="P106" i="34"/>
  <c r="Q105" i="34"/>
  <c r="P105" i="34"/>
  <c r="Q26" i="34"/>
  <c r="P26" i="34"/>
  <c r="Q75" i="34"/>
  <c r="P75" i="34"/>
  <c r="Q104" i="34"/>
  <c r="P104" i="34"/>
  <c r="Q103" i="34"/>
  <c r="P103" i="34"/>
  <c r="Q102" i="34"/>
  <c r="P102" i="34"/>
  <c r="Q101" i="34"/>
  <c r="P101" i="34"/>
  <c r="Q25" i="34"/>
  <c r="P25" i="34"/>
  <c r="Q100" i="34"/>
  <c r="P100" i="34"/>
  <c r="Q99" i="34"/>
  <c r="P99" i="34"/>
  <c r="Q74" i="34"/>
  <c r="P74" i="34"/>
  <c r="Q98" i="34"/>
  <c r="P98" i="34"/>
  <c r="Q97" i="34"/>
  <c r="P97" i="34"/>
  <c r="Q96" i="34"/>
  <c r="P96" i="34"/>
  <c r="Q95" i="34"/>
  <c r="P95" i="34"/>
  <c r="Q24" i="34"/>
  <c r="P24" i="34"/>
  <c r="Q94" i="34"/>
  <c r="P94" i="34"/>
  <c r="Q73" i="34"/>
  <c r="P73" i="34"/>
  <c r="Q72" i="34"/>
  <c r="P72" i="34"/>
  <c r="Q71" i="34"/>
  <c r="P71" i="34"/>
  <c r="Q70" i="34"/>
  <c r="P70" i="34"/>
  <c r="Q23" i="34"/>
  <c r="P23" i="34"/>
  <c r="Q69" i="34"/>
  <c r="P69" i="34"/>
  <c r="Q22" i="34"/>
  <c r="P22" i="34"/>
  <c r="Q93" i="34"/>
  <c r="P93" i="34"/>
  <c r="Q21" i="34"/>
  <c r="P21" i="34"/>
  <c r="Q68" i="34"/>
  <c r="P68" i="34"/>
  <c r="Q67" i="34"/>
  <c r="P67" i="34"/>
  <c r="Q66" i="34"/>
  <c r="P66" i="34"/>
  <c r="Q65" i="34"/>
  <c r="P65" i="34"/>
  <c r="Q92" i="34"/>
  <c r="P92" i="34"/>
  <c r="A92" i="34"/>
  <c r="Q64" i="34"/>
  <c r="P64" i="34"/>
  <c r="Q63" i="34"/>
  <c r="P63" i="34"/>
  <c r="Q91" i="34"/>
  <c r="P91" i="34"/>
  <c r="Q113" i="34"/>
  <c r="P113" i="34"/>
  <c r="Q62" i="34"/>
  <c r="P62" i="34"/>
  <c r="Q20" i="34"/>
  <c r="P20" i="34"/>
  <c r="Q61" i="34"/>
  <c r="P61" i="34"/>
  <c r="Q60" i="34"/>
  <c r="P60" i="34"/>
  <c r="Q124" i="34"/>
  <c r="P124" i="34"/>
  <c r="Q90" i="34"/>
  <c r="P90" i="34"/>
  <c r="Q19" i="34"/>
  <c r="P19" i="34"/>
  <c r="Q89" i="34"/>
  <c r="P89" i="34"/>
  <c r="Q18" i="34"/>
  <c r="P18" i="34"/>
  <c r="Q88" i="34"/>
  <c r="P88" i="34"/>
  <c r="Q17" i="34"/>
  <c r="P17" i="34"/>
  <c r="Q16" i="34"/>
  <c r="P16" i="34"/>
  <c r="Q87" i="34"/>
  <c r="P87" i="34"/>
  <c r="Q59" i="34"/>
  <c r="P59" i="34"/>
  <c r="Q86" i="34"/>
  <c r="P86" i="34"/>
  <c r="Q15" i="34"/>
  <c r="P15" i="34"/>
  <c r="Q85" i="34"/>
  <c r="P85" i="34"/>
  <c r="Q84" i="34"/>
  <c r="P84" i="34"/>
  <c r="Q83" i="34"/>
  <c r="P83" i="34"/>
  <c r="Q112" i="34"/>
  <c r="P112" i="34"/>
  <c r="Q82" i="34"/>
  <c r="P82" i="34"/>
  <c r="Q58" i="34"/>
  <c r="P58" i="34"/>
  <c r="Q57" i="34"/>
  <c r="P57" i="34"/>
  <c r="Q80" i="34"/>
  <c r="P80" i="34"/>
  <c r="Q56" i="34"/>
  <c r="P56" i="34"/>
  <c r="Q55" i="34"/>
  <c r="P55" i="34"/>
  <c r="Q54" i="34"/>
  <c r="P54" i="34"/>
  <c r="Q53" i="34"/>
  <c r="P53" i="34"/>
  <c r="Q52" i="34"/>
  <c r="P52" i="34"/>
  <c r="Q51" i="34"/>
  <c r="P51" i="34"/>
  <c r="Q50" i="34"/>
  <c r="P50" i="34"/>
  <c r="Q49" i="34"/>
  <c r="P49" i="34"/>
  <c r="Q14" i="34"/>
  <c r="P14" i="34"/>
  <c r="Q48" i="34"/>
  <c r="P48" i="34"/>
  <c r="Q13" i="34"/>
  <c r="P13" i="34"/>
  <c r="Q47" i="34"/>
  <c r="P47" i="34"/>
  <c r="Q46" i="34"/>
  <c r="P46" i="34"/>
  <c r="Q12" i="34"/>
  <c r="P12" i="34"/>
  <c r="Q45" i="34"/>
  <c r="P45" i="34"/>
  <c r="Q44" i="34"/>
  <c r="P44" i="34"/>
  <c r="Q43" i="34"/>
  <c r="P43" i="34"/>
  <c r="Q42" i="34"/>
  <c r="P42" i="34"/>
  <c r="Q11" i="34"/>
  <c r="P11" i="34"/>
  <c r="Q10" i="34"/>
  <c r="P10" i="34"/>
  <c r="Q79" i="34"/>
  <c r="P79" i="34"/>
  <c r="Q41" i="34"/>
  <c r="P41" i="34"/>
  <c r="Q40" i="34"/>
  <c r="P40" i="34"/>
  <c r="Q39" i="34"/>
  <c r="P39" i="34"/>
  <c r="Q81" i="34"/>
  <c r="P81" i="34"/>
  <c r="Q38" i="34"/>
  <c r="P38" i="34"/>
  <c r="Q37" i="34"/>
  <c r="P37" i="34"/>
  <c r="Q36" i="34"/>
  <c r="P36" i="34"/>
  <c r="Q35" i="34"/>
  <c r="P35" i="34"/>
  <c r="Q78" i="34"/>
  <c r="P78" i="34"/>
  <c r="Q9" i="34"/>
  <c r="Q8" i="34"/>
  <c r="Q7" i="34"/>
  <c r="Q6" i="34"/>
  <c r="Q3" i="34"/>
  <c r="P3" i="34"/>
  <c r="S2" i="34"/>
  <c r="Q2" i="34"/>
  <c r="P2" i="34"/>
  <c r="S1" i="34"/>
  <c r="Q1" i="34"/>
  <c r="P1" i="34"/>
  <c r="A122" i="34"/>
  <c r="AA104" i="16"/>
  <c r="E45" i="21"/>
  <c r="A1" i="21"/>
  <c r="E49" i="21"/>
  <c r="C49" i="21"/>
  <c r="F49" i="21"/>
  <c r="G49" i="21"/>
  <c r="F47" i="21"/>
  <c r="G47" i="21"/>
  <c r="F45" i="21"/>
  <c r="G45" i="21"/>
  <c r="F7" i="21"/>
  <c r="C9" i="21"/>
  <c r="E9" i="21"/>
  <c r="F9" i="21"/>
  <c r="G7" i="21"/>
  <c r="F5" i="21"/>
  <c r="G5" i="21"/>
  <c r="T87" i="16"/>
  <c r="A2" i="16"/>
  <c r="P126" i="16"/>
  <c r="P125" i="16"/>
  <c r="P124" i="16"/>
  <c r="P123" i="16"/>
  <c r="P122" i="16"/>
  <c r="Q42" i="16"/>
  <c r="P42" i="16"/>
  <c r="Q61" i="16"/>
  <c r="P61" i="16"/>
  <c r="Q32" i="16"/>
  <c r="P32" i="16"/>
  <c r="Q76" i="16"/>
  <c r="P76" i="16"/>
  <c r="Q38" i="16"/>
  <c r="P38" i="16"/>
  <c r="Q37" i="16"/>
  <c r="P37" i="16"/>
  <c r="Q36" i="16"/>
  <c r="P36" i="16"/>
  <c r="Q35" i="16"/>
  <c r="P35" i="16"/>
  <c r="Q34" i="16"/>
  <c r="P34" i="16"/>
  <c r="Q31" i="16"/>
  <c r="P31" i="16"/>
  <c r="Q30" i="16"/>
  <c r="P30" i="16"/>
  <c r="Q29" i="16"/>
  <c r="P29" i="16"/>
  <c r="Q60" i="16"/>
  <c r="P60" i="16"/>
  <c r="Q28" i="16"/>
  <c r="P28" i="16"/>
  <c r="Q50" i="16"/>
  <c r="P50" i="16"/>
  <c r="Q40" i="16"/>
  <c r="P40" i="16"/>
  <c r="Q24" i="16"/>
  <c r="P24" i="16"/>
  <c r="Q33" i="16"/>
  <c r="P33" i="16"/>
  <c r="Q121" i="16"/>
  <c r="P121" i="16"/>
  <c r="Q120" i="16"/>
  <c r="P120" i="16"/>
  <c r="Q49" i="16"/>
  <c r="P49" i="16"/>
  <c r="Q46" i="16"/>
  <c r="P46" i="16"/>
  <c r="Q65" i="16"/>
  <c r="P65" i="16"/>
  <c r="Q56" i="16"/>
  <c r="P56" i="16"/>
  <c r="Q75" i="16"/>
  <c r="P75" i="16"/>
  <c r="Q74" i="16"/>
  <c r="P74" i="16"/>
  <c r="Q73" i="16"/>
  <c r="P73" i="16"/>
  <c r="Q72" i="16"/>
  <c r="P72" i="16"/>
  <c r="Q51" i="16"/>
  <c r="P51" i="16"/>
  <c r="Q71" i="16"/>
  <c r="P71" i="16"/>
  <c r="Q70" i="16"/>
  <c r="P70" i="16"/>
  <c r="Q44" i="16"/>
  <c r="P44" i="16"/>
  <c r="Q69" i="16"/>
  <c r="P69" i="16"/>
  <c r="Q68" i="16"/>
  <c r="P68" i="16"/>
  <c r="Q67" i="16"/>
  <c r="P67" i="16"/>
  <c r="Q103" i="16"/>
  <c r="P103" i="16"/>
  <c r="Q79" i="16"/>
  <c r="P79" i="16"/>
  <c r="Q22" i="16"/>
  <c r="P22" i="16"/>
  <c r="Q102" i="16"/>
  <c r="P102" i="16"/>
  <c r="Q101" i="16"/>
  <c r="P101" i="16"/>
  <c r="Q100" i="16"/>
  <c r="P100" i="16"/>
  <c r="Q45" i="16"/>
  <c r="P45" i="16"/>
  <c r="Q43" i="16"/>
  <c r="P43" i="16"/>
  <c r="Q99" i="16"/>
  <c r="P99" i="16"/>
  <c r="Q41" i="16"/>
  <c r="P41" i="16"/>
  <c r="Q98" i="16"/>
  <c r="P98" i="16"/>
  <c r="Q39" i="16"/>
  <c r="P39" i="16"/>
  <c r="Q21" i="16"/>
  <c r="P21" i="16"/>
  <c r="Q97" i="16"/>
  <c r="P97" i="16"/>
  <c r="Q119" i="16"/>
  <c r="P119" i="16"/>
  <c r="Q118" i="16"/>
  <c r="P118" i="16"/>
  <c r="Q117" i="16"/>
  <c r="P117" i="16"/>
  <c r="A117" i="16"/>
  <c r="Q116" i="16"/>
  <c r="P116" i="16"/>
  <c r="Q115" i="16"/>
  <c r="P115" i="16"/>
  <c r="Q64" i="16"/>
  <c r="P64" i="16"/>
  <c r="Q63" i="16"/>
  <c r="P63" i="16"/>
  <c r="Q55" i="16"/>
  <c r="P55" i="16"/>
  <c r="Q52" i="16"/>
  <c r="P52" i="16"/>
  <c r="Q96" i="16"/>
  <c r="P96" i="16"/>
  <c r="Q95" i="16"/>
  <c r="P95" i="16"/>
  <c r="Q16" i="16"/>
  <c r="P16" i="16"/>
  <c r="Q94" i="16"/>
  <c r="P94" i="16"/>
  <c r="Q93" i="16"/>
  <c r="P93" i="16"/>
  <c r="Q27" i="16"/>
  <c r="P27" i="16"/>
  <c r="Q14" i="16"/>
  <c r="P14" i="16"/>
  <c r="Q19" i="16"/>
  <c r="P19" i="16"/>
  <c r="Q92" i="16"/>
  <c r="P92" i="16"/>
  <c r="Q62" i="16"/>
  <c r="P62" i="16"/>
  <c r="Q53" i="16"/>
  <c r="P53" i="16"/>
  <c r="Q47" i="16"/>
  <c r="P47" i="16"/>
  <c r="Q20" i="16"/>
  <c r="P20" i="16"/>
  <c r="Q59" i="16"/>
  <c r="P59" i="16"/>
  <c r="Q66" i="16"/>
  <c r="P66" i="16"/>
  <c r="Q78" i="16"/>
  <c r="P78" i="16"/>
  <c r="Q48" i="16"/>
  <c r="P48" i="16"/>
  <c r="Q57" i="16"/>
  <c r="P57" i="16"/>
  <c r="Q12" i="16"/>
  <c r="P12" i="16"/>
  <c r="Q11" i="16"/>
  <c r="P11" i="16"/>
  <c r="Q58" i="16"/>
  <c r="P58" i="16"/>
  <c r="Q91" i="16"/>
  <c r="P91" i="16"/>
  <c r="Q90" i="16"/>
  <c r="P90" i="16"/>
  <c r="Q89" i="16"/>
  <c r="P89" i="16"/>
  <c r="Q88" i="16"/>
  <c r="P88" i="16"/>
  <c r="Q26" i="16"/>
  <c r="P26" i="16"/>
  <c r="Q25" i="16"/>
  <c r="P25" i="16"/>
  <c r="Q5" i="16"/>
  <c r="P5" i="16"/>
  <c r="Q17" i="16"/>
  <c r="P17" i="16"/>
  <c r="Q114" i="16"/>
  <c r="P114" i="16"/>
  <c r="Q23" i="16"/>
  <c r="P23" i="16"/>
  <c r="Q6" i="16"/>
  <c r="P6" i="16"/>
  <c r="Q18" i="16"/>
  <c r="P18" i="16"/>
  <c r="Q10" i="16"/>
  <c r="P10" i="16"/>
  <c r="Q9" i="16"/>
  <c r="P9" i="16"/>
  <c r="Q113" i="16"/>
  <c r="P113" i="16"/>
  <c r="Q112" i="16"/>
  <c r="P112" i="16"/>
  <c r="Q13" i="16"/>
  <c r="P13" i="16"/>
  <c r="Q87" i="16"/>
  <c r="P87" i="16"/>
  <c r="Q8" i="16"/>
  <c r="P8" i="16"/>
  <c r="Q86" i="16"/>
  <c r="P86" i="16"/>
  <c r="Q85" i="16"/>
  <c r="P85" i="16"/>
  <c r="Q15" i="16"/>
  <c r="P15" i="16"/>
  <c r="Q7" i="16"/>
  <c r="P7" i="16"/>
  <c r="Q4" i="16"/>
  <c r="P4" i="16"/>
  <c r="Q111" i="16"/>
  <c r="P111" i="16"/>
  <c r="Q110" i="16"/>
  <c r="P110" i="16"/>
  <c r="Q109" i="16"/>
  <c r="P109" i="16"/>
  <c r="Q84" i="16"/>
  <c r="P84" i="16"/>
  <c r="Q108" i="16"/>
  <c r="P108" i="16"/>
  <c r="Q83" i="16"/>
  <c r="P83" i="16"/>
  <c r="Q77" i="16"/>
  <c r="P77" i="16"/>
  <c r="Q82" i="16"/>
  <c r="P82" i="16"/>
  <c r="Q81" i="16"/>
  <c r="P81" i="16"/>
  <c r="Q107" i="16"/>
  <c r="P107" i="16"/>
  <c r="Q106" i="16"/>
  <c r="P106" i="16"/>
  <c r="Q105" i="16"/>
  <c r="P105" i="16"/>
  <c r="Q104" i="16"/>
  <c r="P104" i="16"/>
  <c r="P213" i="9"/>
  <c r="P214" i="9"/>
  <c r="T128" i="16"/>
  <c r="AB128" i="16"/>
  <c r="AJ129" i="16"/>
  <c r="AL129" i="16"/>
  <c r="G16" i="21"/>
  <c r="G9" i="21"/>
  <c r="S127" i="34"/>
  <c r="T128" i="34"/>
  <c r="T129" i="34"/>
  <c r="U6" i="34"/>
  <c r="AH129" i="16"/>
  <c r="AB130" i="16"/>
  <c r="T129" i="16"/>
  <c r="S134" i="34"/>
  <c r="G22" i="21"/>
  <c r="G20" i="21"/>
  <c r="G18" i="21"/>
  <c r="Z6" i="34"/>
  <c r="Z7" i="34"/>
  <c r="Z8" i="34"/>
  <c r="Z9" i="34"/>
  <c r="Z10" i="34"/>
  <c r="Z11" i="34"/>
  <c r="Z12" i="34"/>
  <c r="Z13" i="34"/>
  <c r="Z14" i="34"/>
  <c r="Z15" i="34"/>
  <c r="Z16" i="34"/>
  <c r="Z17" i="34"/>
  <c r="Z18" i="34"/>
  <c r="Z19" i="34"/>
  <c r="Z20" i="34"/>
  <c r="Z21" i="34"/>
  <c r="Z22" i="34"/>
  <c r="Z23" i="34"/>
  <c r="Z24" i="34"/>
  <c r="Z25" i="34"/>
  <c r="Z26" i="34"/>
  <c r="Z27" i="34"/>
  <c r="Z28" i="34"/>
  <c r="Z29" i="34"/>
  <c r="Z30" i="34"/>
  <c r="Z31" i="34"/>
  <c r="Z32" i="34"/>
  <c r="Z33" i="34"/>
  <c r="Z34" i="34"/>
  <c r="Z35" i="34"/>
  <c r="Z36" i="34"/>
  <c r="Z37" i="34"/>
  <c r="Z38" i="34"/>
  <c r="Z39" i="34"/>
  <c r="Z40" i="34"/>
  <c r="Z41" i="34"/>
  <c r="Z42" i="34"/>
  <c r="Z43" i="34"/>
  <c r="Z44" i="34"/>
  <c r="Z45" i="34"/>
  <c r="Z46" i="34"/>
  <c r="Z47" i="34"/>
  <c r="Z48" i="34"/>
  <c r="Z49" i="34"/>
  <c r="Z50" i="34"/>
  <c r="Z51" i="34"/>
  <c r="Z52" i="34"/>
  <c r="Z53" i="34"/>
  <c r="Z54" i="34"/>
  <c r="Z55" i="34"/>
  <c r="Z56" i="34"/>
  <c r="Z57" i="34"/>
  <c r="Z58" i="34"/>
  <c r="Z59" i="34"/>
  <c r="Z60" i="34"/>
  <c r="Z61" i="34"/>
  <c r="Z62" i="34"/>
  <c r="Z63" i="34"/>
  <c r="Z64" i="34"/>
  <c r="Z65" i="34"/>
  <c r="Z66" i="34"/>
  <c r="Z67" i="34"/>
  <c r="Z68" i="34"/>
  <c r="Z69" i="34"/>
  <c r="Z70" i="34"/>
  <c r="Z71" i="34"/>
  <c r="Z72" i="34"/>
  <c r="Z73" i="34"/>
  <c r="Z74" i="34"/>
  <c r="Z75" i="34"/>
  <c r="Z76" i="34"/>
  <c r="Z77" i="34"/>
  <c r="Z78" i="34"/>
  <c r="Z79" i="34"/>
  <c r="Z80" i="34"/>
  <c r="Z81" i="34"/>
  <c r="Z82" i="34"/>
  <c r="Z83" i="34"/>
  <c r="Z84" i="34"/>
  <c r="Z85" i="34"/>
  <c r="Z86" i="34"/>
  <c r="Z87" i="34"/>
  <c r="Z88" i="34"/>
  <c r="Z89" i="34"/>
  <c r="Z90" i="34"/>
  <c r="Z91" i="34"/>
  <c r="Z92" i="34"/>
  <c r="Z93" i="34"/>
  <c r="Z94" i="34"/>
  <c r="Z95" i="34"/>
  <c r="Z96" i="34"/>
  <c r="Z97" i="34"/>
  <c r="Z98" i="34"/>
  <c r="Z99" i="34"/>
  <c r="Z100" i="34"/>
  <c r="Z101" i="34"/>
  <c r="Z102" i="34"/>
  <c r="Z103" i="34"/>
  <c r="Z104" i="34"/>
  <c r="Z105" i="34"/>
  <c r="Z106" i="34"/>
  <c r="Z107" i="34"/>
  <c r="Z108" i="34"/>
  <c r="Z109" i="34"/>
  <c r="Z110" i="34"/>
  <c r="Z111" i="34"/>
  <c r="Z112" i="34"/>
  <c r="Z113" i="34"/>
  <c r="Z114" i="34"/>
  <c r="Z115" i="34"/>
  <c r="Z116" i="34"/>
  <c r="Z117" i="34"/>
  <c r="Z118" i="34"/>
  <c r="Z119" i="34"/>
  <c r="Z120" i="34"/>
  <c r="U127" i="34"/>
  <c r="U134" i="34"/>
  <c r="U131" i="34"/>
  <c r="U132" i="34"/>
  <c r="AA49" i="16"/>
  <c r="G33" i="16"/>
  <c r="AA33" i="16"/>
  <c r="AA40" i="16"/>
  <c r="G4" i="16"/>
  <c r="G5" i="16"/>
  <c r="G6" i="16"/>
  <c r="G7" i="16"/>
  <c r="G8" i="16"/>
  <c r="G9" i="16"/>
  <c r="G10" i="16"/>
  <c r="G11" i="16"/>
  <c r="G12" i="16"/>
  <c r="G13" i="16"/>
  <c r="G14" i="16"/>
  <c r="G15" i="16"/>
  <c r="G34" i="16"/>
  <c r="G35" i="16"/>
  <c r="G36" i="16"/>
  <c r="G37" i="16"/>
  <c r="G38" i="16"/>
  <c r="G39" i="16"/>
  <c r="G40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AA105" i="16"/>
  <c r="AA77" i="16"/>
  <c r="AA4" i="16"/>
  <c r="AA5" i="16"/>
  <c r="AA6" i="16"/>
  <c r="AA7" i="16"/>
  <c r="AA8" i="16"/>
  <c r="AA106" i="16"/>
  <c r="AA107" i="16"/>
  <c r="AA108" i="16"/>
  <c r="AA110" i="16"/>
  <c r="AA111" i="16"/>
  <c r="AA50" i="16"/>
  <c r="AA51" i="16"/>
  <c r="AA52" i="16"/>
  <c r="AA53" i="16"/>
  <c r="AA54" i="16"/>
  <c r="AA55" i="16"/>
  <c r="AA56" i="16"/>
  <c r="AA57" i="16"/>
  <c r="AA58" i="16"/>
  <c r="AA59" i="16"/>
  <c r="AA60" i="16"/>
  <c r="AA10" i="16"/>
  <c r="AA11" i="16"/>
  <c r="AA12" i="16"/>
  <c r="AA13" i="16"/>
  <c r="AA14" i="16"/>
  <c r="AA15" i="16"/>
  <c r="AA16" i="16"/>
  <c r="AA17" i="16"/>
  <c r="AA18" i="16"/>
  <c r="AA19" i="16"/>
  <c r="AA20" i="16"/>
  <c r="AA21" i="16"/>
  <c r="AA22" i="16"/>
  <c r="AA23" i="16"/>
  <c r="AA24" i="16"/>
  <c r="AA41" i="16"/>
  <c r="AA43" i="16"/>
  <c r="AA25" i="16"/>
  <c r="AA26" i="16"/>
  <c r="AA27" i="16"/>
  <c r="AA78" i="16"/>
  <c r="AA79" i="16"/>
  <c r="AA34" i="16"/>
  <c r="AA35" i="16"/>
  <c r="AA36" i="16"/>
  <c r="AA37" i="16"/>
  <c r="G16" i="16"/>
  <c r="G17" i="16"/>
  <c r="G18" i="16"/>
  <c r="G19" i="16"/>
  <c r="G20" i="16"/>
  <c r="G21" i="16"/>
  <c r="G22" i="16"/>
  <c r="G23" i="16"/>
  <c r="G25" i="16"/>
  <c r="G26" i="16"/>
  <c r="G27" i="16"/>
  <c r="G24" i="16"/>
  <c r="G41" i="16"/>
  <c r="AA109" i="16"/>
  <c r="AA112" i="16"/>
  <c r="AA113" i="16"/>
  <c r="AA114" i="16"/>
  <c r="AA115" i="16"/>
  <c r="AA116" i="16"/>
  <c r="AA117" i="16"/>
  <c r="AA118" i="16"/>
  <c r="AA119" i="16"/>
  <c r="AA120" i="16"/>
  <c r="AA121" i="16"/>
  <c r="G28" i="16"/>
  <c r="G29" i="16"/>
  <c r="G30" i="16"/>
  <c r="G31" i="16"/>
  <c r="G32" i="16"/>
  <c r="AA44" i="16"/>
  <c r="AA45" i="16"/>
  <c r="AA28" i="16"/>
  <c r="AA46" i="16"/>
  <c r="AA62" i="16"/>
  <c r="AA63" i="16"/>
  <c r="AA64" i="16"/>
  <c r="AA67" i="16"/>
  <c r="AA68" i="16"/>
  <c r="AA69" i="16"/>
  <c r="AA70" i="16"/>
  <c r="AA71" i="16"/>
  <c r="AA72" i="16"/>
  <c r="AA73" i="16"/>
  <c r="AA74" i="16"/>
  <c r="AA75" i="16"/>
  <c r="AA65" i="16"/>
  <c r="AA80" i="16"/>
  <c r="AA81" i="16"/>
  <c r="AA82" i="16"/>
  <c r="AA83" i="16"/>
  <c r="AA84" i="16"/>
  <c r="AA85" i="16"/>
  <c r="AA86" i="16"/>
  <c r="AA87" i="16"/>
  <c r="AA88" i="16"/>
  <c r="AA89" i="16"/>
  <c r="AA90" i="16"/>
  <c r="AA91" i="16"/>
  <c r="AA92" i="16"/>
  <c r="AA93" i="16"/>
  <c r="AA94" i="16"/>
  <c r="AA95" i="16"/>
  <c r="AD57" i="16"/>
  <c r="AA97" i="16"/>
  <c r="AA96" i="16"/>
  <c r="AA98" i="16"/>
  <c r="AA99" i="16"/>
  <c r="AA100" i="16"/>
  <c r="AA101" i="16"/>
  <c r="AA102" i="16"/>
  <c r="AA103" i="16"/>
  <c r="G80" i="16"/>
  <c r="G81" i="16"/>
  <c r="G82" i="16"/>
  <c r="G83" i="16"/>
  <c r="G84" i="16"/>
  <c r="G85" i="16"/>
  <c r="G86" i="16"/>
  <c r="G87" i="16"/>
  <c r="AD81" i="16"/>
  <c r="AD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AD97" i="16"/>
  <c r="AD108" i="16"/>
  <c r="G109" i="16"/>
  <c r="G110" i="16"/>
  <c r="G111" i="16"/>
  <c r="G112" i="16"/>
  <c r="G113" i="16"/>
  <c r="G114" i="16"/>
  <c r="G115" i="16"/>
  <c r="AD112" i="16"/>
  <c r="G116" i="16"/>
  <c r="G117" i="16"/>
  <c r="G118" i="16"/>
  <c r="G119" i="16"/>
  <c r="G120" i="16"/>
  <c r="AD119" i="16"/>
  <c r="G121" i="16"/>
  <c r="G122" i="16"/>
  <c r="G123" i="16"/>
  <c r="G124" i="16"/>
  <c r="G125" i="16"/>
  <c r="G126" i="16"/>
  <c r="B95" i="47"/>
  <c r="CB90" i="47"/>
  <c r="CB119" i="47"/>
  <c r="CB128" i="47"/>
  <c r="CB94" i="47"/>
  <c r="CB126" i="47"/>
  <c r="BN80" i="47"/>
  <c r="BH54" i="47"/>
  <c r="AO72" i="47"/>
  <c r="AP72" i="47"/>
  <c r="AQ72" i="47"/>
  <c r="AR72" i="47"/>
  <c r="AS72" i="47"/>
  <c r="AT72" i="47"/>
  <c r="AM72" i="47"/>
  <c r="AN72" i="47"/>
  <c r="AU72" i="47"/>
  <c r="AV72" i="47"/>
  <c r="AY72" i="47"/>
  <c r="AZ72" i="47"/>
  <c r="BN71" i="47"/>
  <c r="Y20" i="47"/>
  <c r="Z20" i="47"/>
  <c r="AT20" i="47"/>
  <c r="Y83" i="47"/>
  <c r="Z83" i="47"/>
  <c r="BP83" i="47"/>
  <c r="X81" i="47"/>
  <c r="Y55" i="47"/>
  <c r="Z55" i="47"/>
  <c r="BH55" i="47"/>
  <c r="X131" i="47"/>
  <c r="Y131" i="47"/>
  <c r="Y84" i="47"/>
  <c r="Z84" i="47"/>
  <c r="BP84" i="47"/>
  <c r="Y77" i="47"/>
  <c r="Z77" i="47"/>
  <c r="BN77" i="47"/>
  <c r="Y75" i="47"/>
  <c r="Z75" i="47"/>
  <c r="BN75" i="47"/>
  <c r="X73" i="47"/>
  <c r="AO61" i="47"/>
  <c r="AP61" i="47"/>
  <c r="AQ61" i="47"/>
  <c r="AR61" i="47"/>
  <c r="AM61" i="47"/>
  <c r="AN61" i="47"/>
  <c r="Y25" i="47"/>
  <c r="Y69" i="47"/>
  <c r="Z69" i="47"/>
  <c r="BN69" i="47"/>
  <c r="Y67" i="47"/>
  <c r="Z67" i="47"/>
  <c r="BN67" i="47"/>
  <c r="Y65" i="47"/>
  <c r="Z65" i="47"/>
  <c r="BN65" i="47"/>
  <c r="Y112" i="47"/>
  <c r="Y86" i="47"/>
  <c r="Z86" i="47"/>
  <c r="BP86" i="47"/>
  <c r="Y61" i="47"/>
  <c r="Z61" i="47"/>
  <c r="BL61" i="47"/>
  <c r="Y57" i="47"/>
  <c r="Z57" i="47"/>
  <c r="BJ57" i="47"/>
  <c r="Y53" i="47"/>
  <c r="Z53" i="47"/>
  <c r="BH53" i="47"/>
  <c r="X21" i="47"/>
  <c r="X13" i="47"/>
  <c r="U16" i="47"/>
  <c r="W16" i="47"/>
  <c r="AO16" i="47"/>
  <c r="Y8" i="47"/>
  <c r="Y82" i="47"/>
  <c r="Z82" i="47"/>
  <c r="BP82" i="47"/>
  <c r="Y64" i="47"/>
  <c r="Z64" i="47"/>
  <c r="BL64" i="47"/>
  <c r="Y79" i="47"/>
  <c r="Z79" i="47"/>
  <c r="BN79" i="47"/>
  <c r="Y74" i="47"/>
  <c r="Z74" i="47"/>
  <c r="BN74" i="47"/>
  <c r="Y72" i="47"/>
  <c r="Z72" i="47"/>
  <c r="BN72" i="47"/>
  <c r="Y70" i="47"/>
  <c r="Z70" i="47"/>
  <c r="BN70" i="47"/>
  <c r="AS83" i="47"/>
  <c r="AT83" i="47"/>
  <c r="AM83" i="47"/>
  <c r="AN83" i="47"/>
  <c r="AQ83" i="47"/>
  <c r="AR83" i="47"/>
  <c r="Y68" i="47"/>
  <c r="Z68" i="47"/>
  <c r="BN68" i="47"/>
  <c r="Y66" i="47"/>
  <c r="Z66" i="47"/>
  <c r="BN66" i="47"/>
  <c r="Y62" i="47"/>
  <c r="Z62" i="47"/>
  <c r="BL62" i="47"/>
  <c r="X124" i="47"/>
  <c r="Y124" i="47"/>
  <c r="X43" i="47"/>
  <c r="X41" i="47"/>
  <c r="X23" i="47"/>
  <c r="X10" i="47"/>
  <c r="Y10" i="47"/>
  <c r="X8" i="47"/>
  <c r="Y134" i="47"/>
  <c r="X116" i="47"/>
  <c r="X93" i="47"/>
  <c r="X46" i="47"/>
  <c r="X27" i="47"/>
  <c r="Y27" i="47"/>
  <c r="X25" i="47"/>
  <c r="X7" i="47"/>
  <c r="Y126" i="47"/>
  <c r="Y104" i="47"/>
  <c r="X129" i="47"/>
  <c r="X127" i="47"/>
  <c r="X109" i="47"/>
  <c r="X91" i="47"/>
  <c r="X48" i="47"/>
  <c r="X44" i="47"/>
  <c r="X38" i="47"/>
  <c r="X19" i="47"/>
  <c r="X17" i="47"/>
  <c r="X125" i="47"/>
  <c r="Y125" i="47"/>
  <c r="X121" i="47"/>
  <c r="Y121" i="47"/>
  <c r="X113" i="47"/>
  <c r="Y113" i="47"/>
  <c r="X89" i="47"/>
  <c r="Y89" i="47"/>
  <c r="X42" i="47"/>
  <c r="X40" i="47"/>
  <c r="X36" i="47"/>
  <c r="Y36" i="47"/>
  <c r="Z36" i="47"/>
  <c r="BB36" i="47"/>
  <c r="X30" i="47"/>
  <c r="X14" i="47"/>
  <c r="X11" i="47"/>
  <c r="X9" i="47"/>
  <c r="Y119" i="47"/>
  <c r="Y32" i="47"/>
  <c r="Z32" i="47"/>
  <c r="X28" i="47"/>
  <c r="X22" i="47"/>
  <c r="Y118" i="47"/>
  <c r="Y117" i="47"/>
  <c r="Y107" i="47"/>
  <c r="X101" i="47"/>
  <c r="X96" i="47"/>
  <c r="Y96" i="47"/>
  <c r="X39" i="47"/>
  <c r="X51" i="47"/>
  <c r="X49" i="47"/>
  <c r="X31" i="47"/>
  <c r="X16" i="47"/>
  <c r="X12" i="47"/>
  <c r="Y12" i="47"/>
  <c r="Z12" i="47"/>
  <c r="AN12" i="47"/>
  <c r="B123" i="47"/>
  <c r="Y135" i="47"/>
  <c r="Z135" i="47"/>
  <c r="X133" i="47"/>
  <c r="Y133" i="47"/>
  <c r="Y123" i="47"/>
  <c r="X122" i="47"/>
  <c r="Y122" i="47"/>
  <c r="Y99" i="47"/>
  <c r="Y87" i="47"/>
  <c r="Z87" i="47"/>
  <c r="BP87" i="47"/>
  <c r="BK139" i="47"/>
  <c r="Y116" i="47"/>
  <c r="X110" i="47"/>
  <c r="Y110" i="47"/>
  <c r="X108" i="47"/>
  <c r="Y108" i="47"/>
  <c r="X97" i="47"/>
  <c r="Y97" i="47"/>
  <c r="Y93" i="47"/>
  <c r="Y136" i="47"/>
  <c r="Y129" i="47"/>
  <c r="Y127" i="47"/>
  <c r="Y115" i="47"/>
  <c r="Y109" i="47"/>
  <c r="Y91" i="47"/>
  <c r="B101" i="47"/>
  <c r="BE87" i="47"/>
  <c r="BF87" i="47"/>
  <c r="BG87" i="47"/>
  <c r="AO87" i="47"/>
  <c r="AP87" i="47"/>
  <c r="AY87" i="47"/>
  <c r="AZ87" i="47"/>
  <c r="BC87" i="47"/>
  <c r="BD87" i="47"/>
  <c r="BI87" i="47"/>
  <c r="AS87" i="47"/>
  <c r="AW87" i="47"/>
  <c r="AX87" i="47"/>
  <c r="BA87" i="47"/>
  <c r="BB87" i="47"/>
  <c r="AM87" i="47"/>
  <c r="AN87" i="47"/>
  <c r="AU87" i="47"/>
  <c r="AQ139" i="47"/>
  <c r="X102" i="47"/>
  <c r="Y102" i="47"/>
  <c r="X100" i="47"/>
  <c r="Y100" i="47"/>
  <c r="X92" i="47"/>
  <c r="Y92" i="47"/>
  <c r="B125" i="47"/>
  <c r="Y132" i="47"/>
  <c r="Y101" i="47"/>
  <c r="X130" i="47"/>
  <c r="Y130" i="47"/>
  <c r="X128" i="47"/>
  <c r="Y128" i="47"/>
  <c r="X120" i="47"/>
  <c r="Y120" i="47"/>
  <c r="Y105" i="47"/>
  <c r="Y95" i="47"/>
  <c r="X94" i="47"/>
  <c r="Y94" i="47"/>
  <c r="BF51" i="47"/>
  <c r="BE139" i="47"/>
  <c r="Y43" i="47"/>
  <c r="Z43" i="47"/>
  <c r="BD43" i="47"/>
  <c r="Y41" i="47"/>
  <c r="Z41" i="47"/>
  <c r="BD41" i="47"/>
  <c r="Z8" i="47"/>
  <c r="U14" i="47"/>
  <c r="W14" i="47"/>
  <c r="Y14" i="47"/>
  <c r="Z14" i="47"/>
  <c r="AO14" i="47"/>
  <c r="CB14" i="47"/>
  <c r="B14" i="47"/>
  <c r="AN6" i="47"/>
  <c r="AM139" i="47"/>
  <c r="BL139" i="47"/>
  <c r="BB17" i="47"/>
  <c r="BA139" i="47"/>
  <c r="BP6" i="47"/>
  <c r="BO139" i="47"/>
  <c r="BN6" i="47"/>
  <c r="BM139" i="47"/>
  <c r="AO13" i="47"/>
  <c r="U13" i="47"/>
  <c r="W13" i="47"/>
  <c r="Y13" i="47"/>
  <c r="Y35" i="47"/>
  <c r="Z35" i="47"/>
  <c r="BB35" i="47"/>
  <c r="Y33" i="47"/>
  <c r="Z33" i="47"/>
  <c r="BB33" i="47"/>
  <c r="Y4" i="47"/>
  <c r="Z27" i="47"/>
  <c r="AZ27" i="47"/>
  <c r="Z25" i="47"/>
  <c r="X50" i="47"/>
  <c r="Y19" i="47"/>
  <c r="Z19" i="47"/>
  <c r="AR19" i="47"/>
  <c r="Y17" i="47"/>
  <c r="Z17" i="47"/>
  <c r="AR17" i="47"/>
  <c r="Y42" i="47"/>
  <c r="Z42" i="47"/>
  <c r="BD42" i="47"/>
  <c r="Y30" i="47"/>
  <c r="Z30" i="47"/>
  <c r="AZ30" i="47"/>
  <c r="Y11" i="47"/>
  <c r="Z11" i="47"/>
  <c r="AN11" i="47"/>
  <c r="BB32" i="47"/>
  <c r="U29" i="47"/>
  <c r="W29" i="47"/>
  <c r="AY29" i="47"/>
  <c r="Y47" i="47"/>
  <c r="Z47" i="47"/>
  <c r="BD47" i="47"/>
  <c r="Y37" i="47"/>
  <c r="Z37" i="47"/>
  <c r="BB37" i="47"/>
  <c r="X34" i="47"/>
  <c r="Y28" i="47"/>
  <c r="Z28" i="47"/>
  <c r="AZ28" i="47"/>
  <c r="Z22" i="47"/>
  <c r="AX22" i="47"/>
  <c r="Y22" i="47"/>
  <c r="AN8" i="47"/>
  <c r="AO15" i="47"/>
  <c r="U15" i="47"/>
  <c r="W15" i="47"/>
  <c r="Y15" i="47"/>
  <c r="Y39" i="47"/>
  <c r="Z39" i="47"/>
  <c r="BB39" i="47"/>
  <c r="Y26" i="47"/>
  <c r="Z26" i="47"/>
  <c r="AZ26" i="47"/>
  <c r="Y24" i="47"/>
  <c r="Z24" i="47"/>
  <c r="AX24" i="47"/>
  <c r="AZ25" i="47"/>
  <c r="AW23" i="47"/>
  <c r="U23" i="47"/>
  <c r="W23" i="47"/>
  <c r="Y23" i="47"/>
  <c r="U9" i="47"/>
  <c r="Y31" i="47"/>
  <c r="Z31" i="47"/>
  <c r="BB31" i="47"/>
  <c r="Y21" i="47"/>
  <c r="Z21" i="47"/>
  <c r="AV21" i="47"/>
  <c r="X18" i="47"/>
  <c r="G72" i="45"/>
  <c r="G71" i="45"/>
  <c r="G73" i="45"/>
  <c r="G135" i="45"/>
  <c r="G136" i="45"/>
  <c r="G137" i="45"/>
  <c r="G138" i="45"/>
  <c r="G139" i="45"/>
  <c r="G134" i="45"/>
  <c r="BK140" i="45"/>
  <c r="BO117" i="45"/>
  <c r="BA140" i="45"/>
  <c r="BF140" i="45"/>
  <c r="BH140" i="45"/>
  <c r="BI140" i="45"/>
  <c r="BJ140" i="45"/>
  <c r="BL140" i="45"/>
  <c r="G129" i="45"/>
  <c r="G131" i="45"/>
  <c r="BN140" i="45"/>
  <c r="AS140" i="45"/>
  <c r="AU140" i="45"/>
  <c r="AW140" i="45"/>
  <c r="AY29" i="45"/>
  <c r="AY140" i="45"/>
  <c r="Y19" i="45"/>
  <c r="Z19" i="45"/>
  <c r="AQ19" i="45"/>
  <c r="Y18" i="45"/>
  <c r="Z18" i="45"/>
  <c r="AQ18" i="45"/>
  <c r="Y10" i="45"/>
  <c r="Z10" i="45"/>
  <c r="AO10" i="45"/>
  <c r="CB76" i="45"/>
  <c r="U76" i="45"/>
  <c r="W76" i="45"/>
  <c r="T15" i="45"/>
  <c r="CB15" i="45"/>
  <c r="X9" i="45"/>
  <c r="X14" i="45"/>
  <c r="Y8" i="45"/>
  <c r="Z8" i="45"/>
  <c r="AO8" i="45"/>
  <c r="Y16" i="45"/>
  <c r="Z16" i="45"/>
  <c r="AO16" i="45"/>
  <c r="Y17" i="45"/>
  <c r="Z17" i="45"/>
  <c r="AO17" i="45"/>
  <c r="Z12" i="45"/>
  <c r="AO12" i="45"/>
  <c r="AN102" i="45"/>
  <c r="AO102" i="45"/>
  <c r="AP102" i="45"/>
  <c r="Z11" i="45"/>
  <c r="AO11" i="45"/>
  <c r="Y111" i="45"/>
  <c r="Z111" i="45"/>
  <c r="BM111" i="45"/>
  <c r="Y57" i="45"/>
  <c r="Z57" i="45"/>
  <c r="BC57" i="45"/>
  <c r="Y67" i="45"/>
  <c r="Z67" i="45"/>
  <c r="BE67" i="45"/>
  <c r="Y73" i="45"/>
  <c r="Z73" i="45"/>
  <c r="BE73" i="45"/>
  <c r="Y71" i="45"/>
  <c r="Z71" i="45"/>
  <c r="BE71" i="45"/>
  <c r="Y129" i="45"/>
  <c r="Z129" i="45"/>
  <c r="BO129" i="45"/>
  <c r="BG90" i="45"/>
  <c r="Y91" i="45"/>
  <c r="Z91" i="45"/>
  <c r="BG91" i="45"/>
  <c r="Y136" i="45"/>
  <c r="Y108" i="45"/>
  <c r="Z108" i="45"/>
  <c r="BM108" i="45"/>
  <c r="Y59" i="45"/>
  <c r="Z59" i="45"/>
  <c r="BC59" i="45"/>
  <c r="BC50" i="45"/>
  <c r="Y68" i="45"/>
  <c r="Z68" i="45"/>
  <c r="BE68" i="45"/>
  <c r="BQ134" i="45"/>
  <c r="Y122" i="45"/>
  <c r="Z122" i="45"/>
  <c r="BO122" i="45"/>
  <c r="X133" i="45"/>
  <c r="Y53" i="45"/>
  <c r="Z53" i="45"/>
  <c r="BC53" i="45"/>
  <c r="Y54" i="45"/>
  <c r="Z54" i="45"/>
  <c r="BC54" i="45"/>
  <c r="Y114" i="45"/>
  <c r="Z114" i="45"/>
  <c r="BO114" i="45"/>
  <c r="Y72" i="45"/>
  <c r="Z72" i="45"/>
  <c r="BE72" i="45"/>
  <c r="Y119" i="45"/>
  <c r="Z119" i="45"/>
  <c r="BO119" i="45"/>
  <c r="Y125" i="45"/>
  <c r="Z125" i="45"/>
  <c r="BO125" i="45"/>
  <c r="Y121" i="45"/>
  <c r="Z121" i="45"/>
  <c r="BO121" i="45"/>
  <c r="BG87" i="45"/>
  <c r="Y110" i="45"/>
  <c r="Z110" i="45"/>
  <c r="BM110" i="45"/>
  <c r="Y61" i="45"/>
  <c r="Z61" i="45"/>
  <c r="BC61" i="45"/>
  <c r="Y56" i="45"/>
  <c r="Z56" i="45"/>
  <c r="BC56" i="45"/>
  <c r="Y120" i="45"/>
  <c r="Z120" i="45"/>
  <c r="BO120" i="45"/>
  <c r="Y76" i="45"/>
  <c r="Y128" i="45"/>
  <c r="Z128" i="45"/>
  <c r="BO128" i="45"/>
  <c r="X137" i="45"/>
  <c r="Y137" i="45"/>
  <c r="Y49" i="45"/>
  <c r="Z49" i="45"/>
  <c r="BC49" i="45"/>
  <c r="Y58" i="45"/>
  <c r="Z58" i="45"/>
  <c r="BC58" i="45"/>
  <c r="Y48" i="45"/>
  <c r="Z48" i="45"/>
  <c r="BC48" i="45"/>
  <c r="BC140" i="45"/>
  <c r="Y116" i="45"/>
  <c r="Z116" i="45"/>
  <c r="BO116" i="45"/>
  <c r="Y75" i="45"/>
  <c r="Z75" i="45"/>
  <c r="BE75" i="45"/>
  <c r="Y74" i="45"/>
  <c r="Z74" i="45"/>
  <c r="BE74" i="45"/>
  <c r="Y82" i="45"/>
  <c r="Z82" i="45"/>
  <c r="BE82" i="45"/>
  <c r="Y126" i="45"/>
  <c r="Z126" i="45"/>
  <c r="BO126" i="45"/>
  <c r="Y95" i="45"/>
  <c r="Z95" i="45"/>
  <c r="BG95" i="45"/>
  <c r="Y107" i="45"/>
  <c r="Z107" i="45"/>
  <c r="BM107" i="45"/>
  <c r="BM140" i="45"/>
  <c r="Y124" i="45"/>
  <c r="Z124" i="45"/>
  <c r="BO124" i="45"/>
  <c r="Y62" i="45"/>
  <c r="Z62" i="45"/>
  <c r="BE62" i="45"/>
  <c r="Y70" i="45"/>
  <c r="Z70" i="45"/>
  <c r="BE70" i="45"/>
  <c r="Y66" i="45"/>
  <c r="Z66" i="45"/>
  <c r="BE66" i="45"/>
  <c r="Y80" i="45"/>
  <c r="Z80" i="45"/>
  <c r="BE80" i="45"/>
  <c r="Y115" i="45"/>
  <c r="Z115" i="45"/>
  <c r="BO115" i="45"/>
  <c r="BG86" i="45"/>
  <c r="BG140" i="45"/>
  <c r="Y113" i="45"/>
  <c r="Z113" i="45"/>
  <c r="BO113" i="45"/>
  <c r="BO140" i="45"/>
  <c r="Z7" i="47"/>
  <c r="AN7" i="47"/>
  <c r="Z10" i="47"/>
  <c r="AN10" i="47"/>
  <c r="Y40" i="47"/>
  <c r="Z40" i="47"/>
  <c r="BB40" i="47"/>
  <c r="Y38" i="47"/>
  <c r="Z38" i="47"/>
  <c r="BB38" i="47"/>
  <c r="Y44" i="47"/>
  <c r="Z44" i="47"/>
  <c r="BD44" i="47"/>
  <c r="BD139" i="47"/>
  <c r="Y48" i="47"/>
  <c r="Z48" i="47"/>
  <c r="BD48" i="47"/>
  <c r="Y7" i="47"/>
  <c r="Y81" i="47"/>
  <c r="Z81" i="47"/>
  <c r="BN81" i="47"/>
  <c r="Y46" i="47"/>
  <c r="Z46" i="47"/>
  <c r="BD46" i="47"/>
  <c r="Y49" i="47"/>
  <c r="Z49" i="47"/>
  <c r="BD49" i="47"/>
  <c r="Y73" i="47"/>
  <c r="Z73" i="47"/>
  <c r="BN73" i="47"/>
  <c r="BN139" i="47"/>
  <c r="Z13" i="47"/>
  <c r="Y51" i="47"/>
  <c r="Z51" i="47"/>
  <c r="BH51" i="47"/>
  <c r="Y16" i="47"/>
  <c r="Z16" i="47"/>
  <c r="AP16" i="47"/>
  <c r="X139" i="47"/>
  <c r="BC139" i="47"/>
  <c r="AS139" i="47"/>
  <c r="AT87" i="47"/>
  <c r="AT139" i="47"/>
  <c r="BP139" i="47"/>
  <c r="BJ87" i="47"/>
  <c r="BJ139" i="47"/>
  <c r="BI139" i="47"/>
  <c r="AV87" i="47"/>
  <c r="AV139" i="47"/>
  <c r="AU139" i="47"/>
  <c r="BH87" i="47"/>
  <c r="BG139" i="47"/>
  <c r="W9" i="47"/>
  <c r="U139" i="47"/>
  <c r="G137" i="47"/>
  <c r="G138" i="47"/>
  <c r="Y29" i="47"/>
  <c r="Z29" i="47"/>
  <c r="AZ29" i="47"/>
  <c r="AZ139" i="47"/>
  <c r="Z23" i="47"/>
  <c r="AX23" i="47"/>
  <c r="AX139" i="47"/>
  <c r="Y18" i="47"/>
  <c r="Z18" i="47"/>
  <c r="AR18" i="47"/>
  <c r="AR139" i="47"/>
  <c r="AW139" i="47"/>
  <c r="Z15" i="47"/>
  <c r="AP15" i="47"/>
  <c r="Y34" i="47"/>
  <c r="Z34" i="47"/>
  <c r="BB34" i="47"/>
  <c r="AP13" i="47"/>
  <c r="AO139" i="47"/>
  <c r="AY139" i="47"/>
  <c r="Z4" i="47"/>
  <c r="Y50" i="47"/>
  <c r="Z50" i="47"/>
  <c r="BF50" i="47"/>
  <c r="BF139" i="47"/>
  <c r="AP14" i="47"/>
  <c r="Z76" i="45"/>
  <c r="BE76" i="45"/>
  <c r="BE140" i="45"/>
  <c r="AQ102" i="45"/>
  <c r="AQ140" i="45"/>
  <c r="BQ133" i="45"/>
  <c r="BQ140" i="45"/>
  <c r="AP140" i="45"/>
  <c r="Y14" i="45"/>
  <c r="Z14" i="45"/>
  <c r="Y9" i="45"/>
  <c r="Z9" i="45"/>
  <c r="AO9" i="45"/>
  <c r="X140" i="45"/>
  <c r="AN15" i="45"/>
  <c r="U15" i="45"/>
  <c r="B15" i="45"/>
  <c r="G74" i="45"/>
  <c r="G75" i="45"/>
  <c r="G76" i="45"/>
  <c r="G77" i="45"/>
  <c r="G78" i="45"/>
  <c r="G79" i="45"/>
  <c r="G80" i="45"/>
  <c r="G81" i="45"/>
  <c r="G82" i="45"/>
  <c r="G83" i="45"/>
  <c r="G84" i="45"/>
  <c r="G85" i="45"/>
  <c r="G86" i="45"/>
  <c r="G7" i="45"/>
  <c r="G11" i="45"/>
  <c r="BB139" i="47"/>
  <c r="BH139" i="47"/>
  <c r="AP139" i="47"/>
  <c r="Y9" i="47"/>
  <c r="Y139" i="47"/>
  <c r="Y141" i="47"/>
  <c r="W139" i="47"/>
  <c r="AO14" i="45"/>
  <c r="AN140" i="45"/>
  <c r="G12" i="45"/>
  <c r="G13" i="45"/>
  <c r="G14" i="45"/>
  <c r="G88" i="45"/>
  <c r="G89" i="45"/>
  <c r="G90" i="45"/>
  <c r="G91" i="45"/>
  <c r="G92" i="45"/>
  <c r="G93" i="45"/>
  <c r="G94" i="45"/>
  <c r="G95" i="45"/>
  <c r="G96" i="45"/>
  <c r="G97" i="45"/>
  <c r="G98" i="45"/>
  <c r="G99" i="45"/>
  <c r="G87" i="45"/>
  <c r="W15" i="45"/>
  <c r="U140" i="45"/>
  <c r="Z9" i="47"/>
  <c r="G101" i="45"/>
  <c r="G102" i="45"/>
  <c r="G103" i="45"/>
  <c r="G104" i="45"/>
  <c r="G105" i="45"/>
  <c r="G106" i="45"/>
  <c r="G100" i="45"/>
  <c r="G15" i="45"/>
  <c r="G16" i="45"/>
  <c r="G17" i="45"/>
  <c r="G18" i="45"/>
  <c r="Y15" i="45"/>
  <c r="Y140" i="45"/>
  <c r="W140" i="45"/>
  <c r="Z15" i="45"/>
  <c r="AN9" i="47"/>
  <c r="AN139" i="47"/>
  <c r="AN141" i="47"/>
  <c r="AN142" i="47"/>
  <c r="AO15" i="45"/>
  <c r="AO140" i="45"/>
  <c r="AO142" i="45"/>
  <c r="AO143" i="45"/>
  <c r="G19" i="45"/>
  <c r="G21" i="45"/>
  <c r="G22" i="45"/>
  <c r="G23" i="45"/>
  <c r="G24" i="45"/>
  <c r="G25" i="45"/>
  <c r="G26" i="45"/>
  <c r="G20" i="45"/>
  <c r="G108" i="45"/>
  <c r="G109" i="45"/>
  <c r="G110" i="45"/>
  <c r="G111" i="45"/>
  <c r="G112" i="45"/>
  <c r="G107" i="45"/>
  <c r="G28" i="45"/>
  <c r="G27" i="45"/>
  <c r="G29" i="45"/>
  <c r="G31" i="45"/>
  <c r="G30" i="45"/>
  <c r="G32" i="45"/>
  <c r="G33" i="45"/>
  <c r="G34" i="45"/>
  <c r="G35" i="45"/>
  <c r="G36" i="45"/>
  <c r="G37" i="45"/>
  <c r="G38" i="45"/>
  <c r="G39" i="45"/>
  <c r="G40" i="45"/>
  <c r="G42" i="45"/>
  <c r="G43" i="45"/>
  <c r="G44" i="45"/>
  <c r="G45" i="45"/>
  <c r="G46" i="45"/>
  <c r="G47" i="45"/>
  <c r="G48" i="45"/>
  <c r="G49" i="45"/>
  <c r="G50" i="45"/>
  <c r="G51" i="45"/>
  <c r="G52" i="45"/>
  <c r="G53" i="45"/>
  <c r="G54" i="45"/>
  <c r="G55" i="45"/>
  <c r="G56" i="45"/>
  <c r="G57" i="45"/>
  <c r="G41" i="45"/>
</calcChain>
</file>

<file path=xl/comments1.xml><?xml version="1.0" encoding="utf-8"?>
<comments xmlns="http://schemas.openxmlformats.org/spreadsheetml/2006/main">
  <authors>
    <author>Greg Van Grinsven</author>
  </authors>
  <commentList>
    <comment ref="I15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
</t>
        </r>
      </text>
    </comment>
    <comment ref="I16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</t>
        </r>
      </text>
    </comment>
    <comment ref="I17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</t>
        </r>
      </text>
    </comment>
  </commentList>
</comments>
</file>

<file path=xl/comments2.xml><?xml version="1.0" encoding="utf-8"?>
<comments xmlns="http://schemas.openxmlformats.org/spreadsheetml/2006/main">
  <authors>
    <author>Greg Van Grinsven</author>
  </authors>
  <commentList>
    <comment ref="F19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check value with Marc
</t>
        </r>
      </text>
    </comment>
    <comment ref="P19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28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55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97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127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Z148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
</t>
        </r>
      </text>
    </comment>
    <comment ref="Z149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</t>
        </r>
      </text>
    </comment>
    <comment ref="P156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
</t>
        </r>
      </text>
    </comment>
    <comment ref="P157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</t>
        </r>
      </text>
    </comment>
  </commentList>
</comments>
</file>

<file path=xl/comments3.xml><?xml version="1.0" encoding="utf-8"?>
<comments xmlns="http://schemas.openxmlformats.org/spreadsheetml/2006/main">
  <authors>
    <author>Greg Van Grinsven</author>
  </authors>
  <commentList>
    <comment ref="F19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check value with Marc
</t>
        </r>
      </text>
    </comment>
    <comment ref="P19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28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55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97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127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Z148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
</t>
        </r>
      </text>
    </comment>
    <comment ref="Z149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</t>
        </r>
      </text>
    </comment>
    <comment ref="P156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
</t>
        </r>
      </text>
    </comment>
    <comment ref="P157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</t>
        </r>
      </text>
    </comment>
  </commentList>
</comments>
</file>

<file path=xl/comments4.xml><?xml version="1.0" encoding="utf-8"?>
<comments xmlns="http://schemas.openxmlformats.org/spreadsheetml/2006/main">
  <authors>
    <author>Greg Van Grinsven</author>
  </authors>
  <commentList>
    <comment ref="F13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check value with Marc
</t>
        </r>
      </text>
    </comment>
    <comment ref="P13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21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50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79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124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AA146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
</t>
        </r>
      </text>
    </comment>
    <comment ref="AA147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</t>
        </r>
      </text>
    </comment>
  </commentList>
</comments>
</file>

<file path=xl/comments5.xml><?xml version="1.0" encoding="utf-8"?>
<comments xmlns="http://schemas.openxmlformats.org/spreadsheetml/2006/main">
  <authors>
    <author>Greg Van Grinsven</author>
  </authors>
  <commentList>
    <comment ref="F13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check value with Marc
</t>
        </r>
      </text>
    </comment>
    <comment ref="P13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21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50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79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124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AA146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
</t>
        </r>
      </text>
    </comment>
    <comment ref="AA147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</t>
        </r>
      </text>
    </comment>
  </commentList>
</comments>
</file>

<file path=xl/comments6.xml><?xml version="1.0" encoding="utf-8"?>
<comments xmlns="http://schemas.openxmlformats.org/spreadsheetml/2006/main">
  <authors>
    <author>Greg Van Grinsven</author>
  </authors>
  <commentList>
    <comment ref="F15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check value with Marc
</t>
        </r>
      </text>
    </comment>
    <comment ref="P15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21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50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65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111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152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
</t>
        </r>
      </text>
    </comment>
    <comment ref="P153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</t>
        </r>
      </text>
    </comment>
  </commentList>
</comments>
</file>

<file path=xl/comments7.xml><?xml version="1.0" encoding="utf-8"?>
<comments xmlns="http://schemas.openxmlformats.org/spreadsheetml/2006/main">
  <authors>
    <author>Greg Van Grinsven</author>
  </authors>
  <commentList>
    <comment ref="F19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check value with Marc
</t>
        </r>
      </text>
    </comment>
    <comment ref="P19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28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55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97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127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Z148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
</t>
        </r>
      </text>
    </comment>
    <comment ref="Z149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</t>
        </r>
      </text>
    </comment>
    <comment ref="P156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
</t>
        </r>
      </text>
    </comment>
    <comment ref="P157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</t>
        </r>
      </text>
    </comment>
  </commentList>
</comments>
</file>

<file path=xl/comments8.xml><?xml version="1.0" encoding="utf-8"?>
<comments xmlns="http://schemas.openxmlformats.org/spreadsheetml/2006/main">
  <authors>
    <author>Greg Van Grinsven</author>
  </authors>
  <commentList>
    <comment ref="H144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
</t>
        </r>
      </text>
    </comment>
    <comment ref="H145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</t>
        </r>
      </text>
    </comment>
  </commentList>
</comments>
</file>

<file path=xl/comments9.xml><?xml version="1.0" encoding="utf-8"?>
<comments xmlns="http://schemas.openxmlformats.org/spreadsheetml/2006/main">
  <authors>
    <author>Greg Van Grinsven</author>
  </authors>
  <commentList>
    <comment ref="F6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check value with Marc
</t>
        </r>
      </text>
    </comment>
    <comment ref="P6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7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8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P9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Reprioritized because it is a small investment now to get a "10 year" road</t>
        </r>
      </text>
    </comment>
    <comment ref="H144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
</t>
        </r>
      </text>
    </comment>
    <comment ref="H145" authorId="0">
      <text>
        <r>
          <rPr>
            <b/>
            <sz val="9"/>
            <color indexed="81"/>
            <rFont val="Calibri"/>
            <family val="2"/>
          </rPr>
          <t>Greg Van Grinsven:</t>
        </r>
        <r>
          <rPr>
            <sz val="9"/>
            <color indexed="81"/>
            <rFont val="Calibri"/>
            <family val="2"/>
          </rPr>
          <t xml:space="preserve">
Add $19,000 per mile to pulverize chip seal or asphalt material.</t>
        </r>
      </text>
    </comment>
  </commentList>
</comments>
</file>

<file path=xl/sharedStrings.xml><?xml version="1.0" encoding="utf-8"?>
<sst xmlns="http://schemas.openxmlformats.org/spreadsheetml/2006/main" count="80106" uniqueCount="1283">
  <si>
    <t>ROAD NAME</t>
  </si>
  <si>
    <t>TYPE</t>
  </si>
  <si>
    <t>SURFACE TYPE</t>
  </si>
  <si>
    <t>Gravel</t>
  </si>
  <si>
    <t>South Town Line</t>
  </si>
  <si>
    <t>TR</t>
  </si>
  <si>
    <t>1976, 1988</t>
  </si>
  <si>
    <t>1984, 1986</t>
  </si>
  <si>
    <t>Shore Drive</t>
  </si>
  <si>
    <t>Island Lake Road</t>
  </si>
  <si>
    <t>Pine Lane</t>
  </si>
  <si>
    <t>Balsam Lane</t>
  </si>
  <si>
    <t xml:space="preserve"> </t>
  </si>
  <si>
    <t>Keego Road</t>
  </si>
  <si>
    <t>Grahl Lane</t>
  </si>
  <si>
    <t>1974, 1982</t>
  </si>
  <si>
    <t>Bass Lake Road</t>
  </si>
  <si>
    <t>Round Lake Road</t>
  </si>
  <si>
    <t>Birch Point Lane</t>
  </si>
  <si>
    <t>Lucas Lane</t>
  </si>
  <si>
    <t>Kern Lane</t>
  </si>
  <si>
    <t>Nichols Lake Lane</t>
  </si>
  <si>
    <t>Wool Lake Lane</t>
  </si>
  <si>
    <t>Evergreen Lane</t>
  </si>
  <si>
    <t>Cattail Cove Lane</t>
  </si>
  <si>
    <t>Fallon Road</t>
  </si>
  <si>
    <t>1967, 1972, 1983</t>
  </si>
  <si>
    <t>Camp Manitowish Lane (West)</t>
  </si>
  <si>
    <t>Camp Manitowish Lane (East)</t>
  </si>
  <si>
    <t>Cemetary Road</t>
  </si>
  <si>
    <t>Rocky Reef Lane</t>
  </si>
  <si>
    <t>Shamrock Lane</t>
  </si>
  <si>
    <t>Airport Road</t>
  </si>
  <si>
    <t>Ada Street</t>
  </si>
  <si>
    <t>High Lake Road</t>
  </si>
  <si>
    <t>Stiloski Lane</t>
  </si>
  <si>
    <t>1982, 1992</t>
  </si>
  <si>
    <t>1969, 1984</t>
  </si>
  <si>
    <t>1969, 1991</t>
  </si>
  <si>
    <t>Old K Road</t>
  </si>
  <si>
    <t>Rustic Colony Lane</t>
  </si>
  <si>
    <t>Major Road</t>
  </si>
  <si>
    <t>Nixon Lake Road</t>
  </si>
  <si>
    <t>Keego Road East</t>
  </si>
  <si>
    <t>West Big Lake Road</t>
  </si>
  <si>
    <t>Bear Lake Road</t>
  </si>
  <si>
    <t>Partridge Lane</t>
  </si>
  <si>
    <t>Dairymens Road</t>
  </si>
  <si>
    <t>1971, 1974, 1986</t>
  </si>
  <si>
    <t>1973, 1988</t>
  </si>
  <si>
    <t>Rintlemen</t>
  </si>
  <si>
    <t>Oswego-Fishtrap Lake Road</t>
  </si>
  <si>
    <t>Allen Road</t>
  </si>
  <si>
    <t>White Birch Lane</t>
  </si>
  <si>
    <t>Arrowhead Drive</t>
  </si>
  <si>
    <t>Fishtrap Lake Road</t>
  </si>
  <si>
    <t>Whitney Lake Road</t>
  </si>
  <si>
    <t>Boulder Lane</t>
  </si>
  <si>
    <t>River lane</t>
  </si>
  <si>
    <t>Green Street</t>
  </si>
  <si>
    <t>Street Lake Lane</t>
  </si>
  <si>
    <t>Kassien Lane</t>
  </si>
  <si>
    <t>Concora Road</t>
  </si>
  <si>
    <t>Old 51 East Hoffman Road</t>
  </si>
  <si>
    <t>Jag Lake Road</t>
  </si>
  <si>
    <t>North Creek Road</t>
  </si>
  <si>
    <t>Rudolph Lake Lane</t>
  </si>
  <si>
    <t>Old 51 Old H</t>
  </si>
  <si>
    <t>Trout Lane</t>
  </si>
  <si>
    <t>Day Lake Road</t>
  </si>
  <si>
    <t>Middle Gresham Lane</t>
  </si>
  <si>
    <t>Good Life Lane</t>
  </si>
  <si>
    <t>Big Muskellunge Road</t>
  </si>
  <si>
    <t>Perch Lane</t>
  </si>
  <si>
    <t>Mann Lake Road</t>
  </si>
  <si>
    <t>Vandercook Road</t>
  </si>
  <si>
    <t>Day Lake Landing Road</t>
  </si>
  <si>
    <t>1973, 1990</t>
  </si>
  <si>
    <t>Dam Road</t>
  </si>
  <si>
    <t>Town Hall Road</t>
  </si>
  <si>
    <t>Blaisdell Street</t>
  </si>
  <si>
    <t>Blueberry Lane</t>
  </si>
  <si>
    <t>Fitzgerald Lane</t>
  </si>
  <si>
    <t>Highland Drive</t>
  </si>
  <si>
    <t>Maple Lake Road</t>
  </si>
  <si>
    <t>Point Lane</t>
  </si>
  <si>
    <t>Halverson Lane</t>
  </si>
  <si>
    <t>En-Dah Win Lane</t>
  </si>
  <si>
    <t>Clear View Drive</t>
  </si>
  <si>
    <t>South Shore Bay Lane</t>
  </si>
  <si>
    <t>Glen Lake Road</t>
  </si>
  <si>
    <t>North Oswego Lake Road</t>
  </si>
  <si>
    <t>Annes Place</t>
  </si>
  <si>
    <t>Community Street</t>
  </si>
  <si>
    <t>Town Road 127</t>
  </si>
  <si>
    <t>Little Crooked Lane</t>
  </si>
  <si>
    <t>Reible Court</t>
  </si>
  <si>
    <t>White Deer Lane</t>
  </si>
  <si>
    <t>Blue Heron Lane</t>
  </si>
  <si>
    <t>Red Fox Lane</t>
  </si>
  <si>
    <t>Town Road 133</t>
  </si>
  <si>
    <t>Sherry Drive</t>
  </si>
  <si>
    <t>Spruce Drive</t>
  </si>
  <si>
    <t>1976, 1990</t>
  </si>
  <si>
    <t>Nebish lake Road</t>
  </si>
  <si>
    <t>Allequash Lake Road</t>
  </si>
  <si>
    <t>Platinum Lane</t>
  </si>
  <si>
    <t>Charlotte Place Lane</t>
  </si>
  <si>
    <t>Birchwood Lane</t>
  </si>
  <si>
    <t>Center Street</t>
  </si>
  <si>
    <t>Marsh Road</t>
  </si>
  <si>
    <t>Church Street</t>
  </si>
  <si>
    <t>Senior Drive</t>
  </si>
  <si>
    <t>Little Rice Lane</t>
  </si>
  <si>
    <t>Sunset Lane</t>
  </si>
  <si>
    <t>Boat Landing Road (Island lake)</t>
  </si>
  <si>
    <t>Newcomb Lane</t>
  </si>
  <si>
    <t>Old Flambeau Road</t>
  </si>
  <si>
    <t>South Rudolph Lake Lane</t>
  </si>
  <si>
    <t>Fox Trail</t>
  </si>
  <si>
    <t>Campo Fiesta Lane</t>
  </si>
  <si>
    <t>Dolittle Road</t>
  </si>
  <si>
    <t>High Pines Lane</t>
  </si>
  <si>
    <t>Harmony Point Lane</t>
  </si>
  <si>
    <t>Ridge Lane</t>
  </si>
  <si>
    <t>Pinewood Lane</t>
  </si>
  <si>
    <t>Round Lake Road (Presque Isle)</t>
  </si>
  <si>
    <t>Length</t>
  </si>
  <si>
    <t>High-Fishtrap Lake Road</t>
  </si>
  <si>
    <t>HWY 51 N</t>
  </si>
  <si>
    <t>Fishtrap Road</t>
  </si>
  <si>
    <t>Pine Shores Lane</t>
  </si>
  <si>
    <t>Old K</t>
  </si>
  <si>
    <t>Primary Access Road</t>
  </si>
  <si>
    <t>Secondary Access Road</t>
  </si>
  <si>
    <t>US 51 North</t>
  </si>
  <si>
    <t>CTY M</t>
  </si>
  <si>
    <t>Main Street</t>
  </si>
  <si>
    <t>Chip</t>
  </si>
  <si>
    <t>Asphalt</t>
  </si>
  <si>
    <t>&lt;10</t>
  </si>
  <si>
    <t>CTY M North</t>
  </si>
  <si>
    <t>Dairymen's Road</t>
  </si>
  <si>
    <t>1975, 1990</t>
  </si>
  <si>
    <t>COLOR KEY</t>
  </si>
  <si>
    <t>Recently Updated, Or in Good Condition - No work planned</t>
  </si>
  <si>
    <t>CAT</t>
  </si>
  <si>
    <t>Existing Gravel Road, planned upgrade to pavement</t>
  </si>
  <si>
    <t>GRAVEL</t>
  </si>
  <si>
    <t>CHIP SEAL</t>
  </si>
  <si>
    <t>ASPHALT</t>
  </si>
  <si>
    <t>Chip Seal</t>
  </si>
  <si>
    <t>PAVING COST PER MILE</t>
  </si>
  <si>
    <t>Existing Surface</t>
  </si>
  <si>
    <t>RESURFACE PLAN</t>
  </si>
  <si>
    <t>COMMENTS</t>
  </si>
  <si>
    <t>PLAN</t>
  </si>
  <si>
    <t>CTY M South</t>
  </si>
  <si>
    <t>XX</t>
  </si>
  <si>
    <t>Paved Road, repaving planned, same surface</t>
  </si>
  <si>
    <t>Paved Road, repaving planned, new surface</t>
  </si>
  <si>
    <t>upgrade to asphalt, widen 8' for Bike lanes (White Deer Loop)</t>
  </si>
  <si>
    <t>CTY K West</t>
  </si>
  <si>
    <t>TOTAL ESTIMATED COST</t>
  </si>
  <si>
    <t>Main Street, CTY K West</t>
  </si>
  <si>
    <t>Ada, Blueberry</t>
  </si>
  <si>
    <t>CTY M South, Park Street</t>
  </si>
  <si>
    <t>Marsh Rd, Ada, Blueberry</t>
  </si>
  <si>
    <t>CTY H</t>
  </si>
  <si>
    <t>Create Bike bypass for through riders, better use of events</t>
  </si>
  <si>
    <t>75, 76, 87, 92</t>
  </si>
  <si>
    <t>Possible width increase for Bike Route, Cost share with DNR</t>
  </si>
  <si>
    <t>67,68</t>
  </si>
  <si>
    <t xml:space="preserve">CTY M </t>
  </si>
  <si>
    <t>Upgrade for Bike Loop and Event Bypass support</t>
  </si>
  <si>
    <t>Existing Gravel Road, general grading and gravel</t>
  </si>
  <si>
    <t>CTY K East</t>
  </si>
  <si>
    <t>CTY M, Main Street</t>
  </si>
  <si>
    <t>CTYK East</t>
  </si>
  <si>
    <t>widen 8' for bike loop  (Asphalt??)</t>
  </si>
  <si>
    <t>XXX</t>
  </si>
  <si>
    <t>Basic work, not full gravel work up</t>
  </si>
  <si>
    <t>Shamrock Road</t>
  </si>
  <si>
    <t>78,80,83,88,92</t>
  </si>
  <si>
    <t>Seal Coated or Resurfaced</t>
  </si>
  <si>
    <t>CTY M North, High-FT Lake Rd</t>
  </si>
  <si>
    <t>Osewgo-FT Lake Road</t>
  </si>
  <si>
    <t>72,73,75,82,86</t>
  </si>
  <si>
    <t>Existing Gravel Road/Fire Road - No Plans</t>
  </si>
  <si>
    <t>check condition</t>
  </si>
  <si>
    <t>CTY M, Park Street</t>
  </si>
  <si>
    <t>CTY K West, Bear lake Road</t>
  </si>
  <si>
    <t xml:space="preserve">CTY K West </t>
  </si>
  <si>
    <t>Oswego-FT Lake Road</t>
  </si>
  <si>
    <t>Oswego-FT Lake Road, Arrowhead</t>
  </si>
  <si>
    <t>82, 88</t>
  </si>
  <si>
    <t>Birch Drive</t>
  </si>
  <si>
    <t>High Lake Rd, Ridge Ln</t>
  </si>
  <si>
    <t>High Lake Rd</t>
  </si>
  <si>
    <t>between M and H</t>
  </si>
  <si>
    <t>narrow road</t>
  </si>
  <si>
    <t>create turn-arounds at each end</t>
  </si>
  <si>
    <t>needs improved turn around area</t>
  </si>
  <si>
    <t>Between Allen and Ridge is okay, Chip ridge to end, asphalt loop leg</t>
  </si>
  <si>
    <t>asphalt for loop, add 8' to width</t>
  </si>
  <si>
    <t>Do we want all or % as Asphalt??? Shown with asphalt to trail corner</t>
  </si>
  <si>
    <t>Fallon Rd, Rintleman Rd</t>
  </si>
  <si>
    <t>Good condition, Consider Paving?</t>
  </si>
  <si>
    <t>good condition, consider paving all or part</t>
  </si>
  <si>
    <t>NOTES:</t>
  </si>
  <si>
    <t>CTY m South</t>
  </si>
  <si>
    <t>CTY N West</t>
  </si>
  <si>
    <t>La Fave Road</t>
  </si>
  <si>
    <t xml:space="preserve">Island Lake Road  </t>
  </si>
  <si>
    <t>Northwest segment only</t>
  </si>
  <si>
    <t>Asphalt upgrade??</t>
  </si>
  <si>
    <t>poor turn around area</t>
  </si>
  <si>
    <t>do we want to pave??</t>
  </si>
  <si>
    <t>CTY M South, North Creek Rd</t>
  </si>
  <si>
    <t>Kern lane</t>
  </si>
  <si>
    <t>Kern lane, Trout lane</t>
  </si>
  <si>
    <t>gravel, is this a town road?  Pave it??</t>
  </si>
  <si>
    <t>pave it since CMW will be carrying big tax bill</t>
  </si>
  <si>
    <t>US 51 N, Island lake Rd</t>
  </si>
  <si>
    <t>Le Fave Rd, Island Lake Rd</t>
  </si>
  <si>
    <t xml:space="preserve">Ben Bendrick Drive (Lake Shore Drive) </t>
  </si>
  <si>
    <t>North Town Line Rd (Town Road 116)</t>
  </si>
  <si>
    <t>East Fitzgerald Lane</t>
  </si>
  <si>
    <t>Town Road Mileage</t>
  </si>
  <si>
    <t>Old 51 Road (Town Line - Island Lake Rd)</t>
  </si>
  <si>
    <t>Town Line Rd, Island lake Rd</t>
  </si>
  <si>
    <t>Old 51 Road (Bakken Rd - Island Lake Rd)</t>
  </si>
  <si>
    <t>US 51 N, Island Lake Rd</t>
  </si>
  <si>
    <t>Bakken Road (East)</t>
  </si>
  <si>
    <t>Bakken Road (West)</t>
  </si>
  <si>
    <t>Bakken Road (west)</t>
  </si>
  <si>
    <t>CTY H, Bakken Rd (east)</t>
  </si>
  <si>
    <t>no turn around</t>
  </si>
  <si>
    <t>CTY M South (by N)</t>
  </si>
  <si>
    <t>paved to start of campground</t>
  </si>
  <si>
    <t xml:space="preserve">road to nowhere, pave only if benefit to Dairymen's </t>
  </si>
  <si>
    <t>first .1m ok, no turn around</t>
  </si>
  <si>
    <t>Asphalt to benefit Dairymens and Bike loop, widen 8'</t>
  </si>
  <si>
    <t>US 51 North (near H)</t>
  </si>
  <si>
    <t>make widening part of agreement with owners, doable</t>
  </si>
  <si>
    <t>CTY H??</t>
  </si>
  <si>
    <t>Bakken Rd ??</t>
  </si>
  <si>
    <t>No signs, looks like snowmobile trail, barely a road</t>
  </si>
  <si>
    <t>CTY K West, Fallon Rd</t>
  </si>
  <si>
    <t>trapped between Arbor Vitae roads, snowmobile trail 100%</t>
  </si>
  <si>
    <t>Around Community Building</t>
  </si>
  <si>
    <t>only pave to T</t>
  </si>
  <si>
    <t>RATING</t>
  </si>
  <si>
    <t>Traffic</t>
  </si>
  <si>
    <t>Occupancy</t>
  </si>
  <si>
    <t>Condition</t>
  </si>
  <si>
    <t>Extra Work</t>
  </si>
  <si>
    <t>Work Scope</t>
  </si>
  <si>
    <t>Surface</t>
  </si>
  <si>
    <t>Engrg</t>
  </si>
  <si>
    <t>Extra</t>
  </si>
  <si>
    <t>Description</t>
  </si>
  <si>
    <t>Airport Road (gravel)</t>
  </si>
  <si>
    <t>Airport Road (paved)</t>
  </si>
  <si>
    <t>turn around work</t>
  </si>
  <si>
    <t>repaved with asphalt in 2015</t>
  </si>
  <si>
    <t>boat landing</t>
  </si>
  <si>
    <t>West Big Lake Road (lane)</t>
  </si>
  <si>
    <t>one house, why is this a town road?</t>
  </si>
  <si>
    <t xml:space="preserve">Town Road 119 (Clear View) </t>
  </si>
  <si>
    <t xml:space="preserve">Surface </t>
  </si>
  <si>
    <t>New 
Rating</t>
  </si>
  <si>
    <t>County - Municipal
Code</t>
  </si>
  <si>
    <t>Current Pavement 
Rating and Year</t>
  </si>
  <si>
    <t>Units
(F = Feet/ M = Miles)</t>
  </si>
  <si>
    <t>On Route</t>
  </si>
  <si>
    <t>At Route</t>
  </si>
  <si>
    <t>Toward Route</t>
  </si>
  <si>
    <t xml:space="preserve">Section Length </t>
  </si>
  <si>
    <t>Pavement 
Rating</t>
  </si>
  <si>
    <t>Rating Year</t>
  </si>
  <si>
    <t>Type</t>
  </si>
  <si>
    <t xml:space="preserve">Year </t>
  </si>
  <si>
    <t>Width</t>
  </si>
  <si>
    <t xml:space="preserve">Name
(Includes prefix, name, type, suffix and extention)
</t>
  </si>
  <si>
    <t>At
Municipal Location</t>
  </si>
  <si>
    <t>At Offset</t>
  </si>
  <si>
    <t>Toward
Municipal Location</t>
  </si>
  <si>
    <t>63004</t>
  </si>
  <si>
    <t>40</t>
  </si>
  <si>
    <t>2012</t>
  </si>
  <si>
    <t>22</t>
  </si>
  <si>
    <t>F</t>
  </si>
  <si>
    <t>Ada St</t>
  </si>
  <si>
    <t>Center St</t>
  </si>
  <si>
    <t>0</t>
  </si>
  <si>
    <t>Blaisdell St</t>
  </si>
  <si>
    <t>CTH K / Main St</t>
  </si>
  <si>
    <t>739</t>
  </si>
  <si>
    <t>7 (2013)</t>
  </si>
  <si>
    <t>55</t>
  </si>
  <si>
    <t>1970</t>
  </si>
  <si>
    <t>18</t>
  </si>
  <si>
    <t>Airport Rd</t>
  </si>
  <si>
    <t>CTH M / High Lake Rd</t>
  </si>
  <si>
    <t>Good Life Ln</t>
  </si>
  <si>
    <t>Rustic Coloney Ln</t>
  </si>
  <si>
    <t>Birch Wood Dr</t>
  </si>
  <si>
    <t>Dairymens Rd</t>
  </si>
  <si>
    <t>4699</t>
  </si>
  <si>
    <t>1 (2011)</t>
  </si>
  <si>
    <t>1974</t>
  </si>
  <si>
    <t>24</t>
  </si>
  <si>
    <t>2 (2013)</t>
  </si>
  <si>
    <t>57</t>
  </si>
  <si>
    <t>20</t>
  </si>
  <si>
    <t>Allen Rd</t>
  </si>
  <si>
    <t>CTH M</t>
  </si>
  <si>
    <t>3 (2013)</t>
  </si>
  <si>
    <t>1983</t>
  </si>
  <si>
    <t>Allequash Lake Rd</t>
  </si>
  <si>
    <t>Termini</t>
  </si>
  <si>
    <t>4963</t>
  </si>
  <si>
    <t>1973</t>
  </si>
  <si>
    <t>Annes Pl</t>
  </si>
  <si>
    <t>Old K Rd</t>
  </si>
  <si>
    <t>Church St / Green St</t>
  </si>
  <si>
    <t>1990</t>
  </si>
  <si>
    <t>Arrowhead Dr</t>
  </si>
  <si>
    <t>Oswego Fish Trap Lake Rd</t>
  </si>
  <si>
    <t>White Deer Ln</t>
  </si>
  <si>
    <t>Blue Heron Ln</t>
  </si>
  <si>
    <t>475</t>
  </si>
  <si>
    <t>Red Fox Ln</t>
  </si>
  <si>
    <t>528</t>
  </si>
  <si>
    <t>4 (2013)</t>
  </si>
  <si>
    <t>2002</t>
  </si>
  <si>
    <t>Bakken Rd</t>
  </si>
  <si>
    <t>Town Line Rd</t>
  </si>
  <si>
    <t>Pine Shores Ln / TN RD 147</t>
  </si>
  <si>
    <t>2535</t>
  </si>
  <si>
    <t>1214</t>
  </si>
  <si>
    <t>Pine Ln</t>
  </si>
  <si>
    <t>Balsam Rd</t>
  </si>
  <si>
    <t>USH 51</t>
  </si>
  <si>
    <t>Old 51 Rd (2)</t>
  </si>
  <si>
    <t>35</t>
  </si>
  <si>
    <t>16</t>
  </si>
  <si>
    <t>30</t>
  </si>
  <si>
    <t>Bass Lake Rd</t>
  </si>
  <si>
    <t>Bear Lake Rd</t>
  </si>
  <si>
    <t>1 (2013)</t>
  </si>
  <si>
    <t>1972</t>
  </si>
  <si>
    <t>CTH K</t>
  </si>
  <si>
    <t>Keego Rd E</t>
  </si>
  <si>
    <t>211</t>
  </si>
  <si>
    <t>10 (2013)</t>
  </si>
  <si>
    <t>Round Lake Rd</t>
  </si>
  <si>
    <t>Little Crooked Ln</t>
  </si>
  <si>
    <t>Birch Point Ln</t>
  </si>
  <si>
    <t>2 (2011)</t>
  </si>
  <si>
    <t>W Big Lake Ln</t>
  </si>
  <si>
    <t>52</t>
  </si>
  <si>
    <t>1994</t>
  </si>
  <si>
    <t>Big Muskellunge Lake Rd</t>
  </si>
  <si>
    <t>Nh State Forest Rd</t>
  </si>
  <si>
    <t>2323</t>
  </si>
  <si>
    <t>N Muskellunge Lake Rd / Starrett Rd / Big Muskellunge Lake Rd</t>
  </si>
  <si>
    <t>5438</t>
  </si>
  <si>
    <t>2000</t>
  </si>
  <si>
    <t>Birch Dr</t>
  </si>
  <si>
    <t>1003</t>
  </si>
  <si>
    <t>2004</t>
  </si>
  <si>
    <t>Community St</t>
  </si>
  <si>
    <t>Blueberry Ln</t>
  </si>
  <si>
    <t>422</t>
  </si>
  <si>
    <t>Boulder Ln</t>
  </si>
  <si>
    <t>9 (2013)</t>
  </si>
  <si>
    <t>2009</t>
  </si>
  <si>
    <t>Camp Manitowish Ln</t>
  </si>
  <si>
    <t>Camp Manitowish Ln E</t>
  </si>
  <si>
    <t>1977</t>
  </si>
  <si>
    <t>Campo Fiesta Ln</t>
  </si>
  <si>
    <t>N Creek Rd</t>
  </si>
  <si>
    <t>Cat Tail Cove Ln</t>
  </si>
  <si>
    <t>10 (2014)</t>
  </si>
  <si>
    <t>70</t>
  </si>
  <si>
    <t>2014</t>
  </si>
  <si>
    <t>Cemetery Rd</t>
  </si>
  <si>
    <t>370</t>
  </si>
  <si>
    <t>CTH K / CTH M / Park St</t>
  </si>
  <si>
    <t>1987</t>
  </si>
  <si>
    <t>Charlotte Pl Ln</t>
  </si>
  <si>
    <t>1979</t>
  </si>
  <si>
    <t>Clear View Dr</t>
  </si>
  <si>
    <t>Fallon Rd</t>
  </si>
  <si>
    <t>TN RD 119</t>
  </si>
  <si>
    <t>Concora Rd</t>
  </si>
  <si>
    <t>Forest Rd</t>
  </si>
  <si>
    <t>CTH H</t>
  </si>
  <si>
    <t>Day Lake Rd</t>
  </si>
  <si>
    <t>Wilson Ln</t>
  </si>
  <si>
    <t>Kern Ln</t>
  </si>
  <si>
    <t>Princess Pine Ln</t>
  </si>
  <si>
    <t>CTH K / CTH M</t>
  </si>
  <si>
    <t>5 (2013)</t>
  </si>
  <si>
    <t>1998</t>
  </si>
  <si>
    <t>Major Rd</t>
  </si>
  <si>
    <t>Dam Rd</t>
  </si>
  <si>
    <t>14</t>
  </si>
  <si>
    <t>Day Lake Landing Rd</t>
  </si>
  <si>
    <t>Bardon Rd / Day Lake Rd</t>
  </si>
  <si>
    <t>5069</t>
  </si>
  <si>
    <t>2006</t>
  </si>
  <si>
    <t>Evergreen Ln</t>
  </si>
  <si>
    <t>7814</t>
  </si>
  <si>
    <t>8 (2013)</t>
  </si>
  <si>
    <t>12</t>
  </si>
  <si>
    <t>9979</t>
  </si>
  <si>
    <t>1995</t>
  </si>
  <si>
    <t>Rintleman Rd</t>
  </si>
  <si>
    <t>Clear Lake Rd / Golf Rd / Fallon Rd</t>
  </si>
  <si>
    <t>Fish Trap Rd</t>
  </si>
  <si>
    <t>Stiloski Ln</t>
  </si>
  <si>
    <t>Fitzgerald Ln</t>
  </si>
  <si>
    <t>Lafave Rd / S Shore Bay Ln</t>
  </si>
  <si>
    <t>Island Lake Rd</t>
  </si>
  <si>
    <t>Fox Trl</t>
  </si>
  <si>
    <t>Newcomb Ln</t>
  </si>
  <si>
    <t>792</t>
  </si>
  <si>
    <t>Glen Lake Rd</t>
  </si>
  <si>
    <t>Shamrock Rd</t>
  </si>
  <si>
    <t>2007</t>
  </si>
  <si>
    <t>Grahl Ln</t>
  </si>
  <si>
    <t>CTH H / N Shore Pines Ln</t>
  </si>
  <si>
    <t>Platinum Ln / Termini</t>
  </si>
  <si>
    <t>2270</t>
  </si>
  <si>
    <t>Green St</t>
  </si>
  <si>
    <t>Senior Dr</t>
  </si>
  <si>
    <t>Halvorson Ln</t>
  </si>
  <si>
    <t>Harmony Point Ln</t>
  </si>
  <si>
    <t>Airport Rd / CTH M</t>
  </si>
  <si>
    <t>Fish Trap Rd / Fishtrap Lake Rd</t>
  </si>
  <si>
    <t>2010</t>
  </si>
  <si>
    <t>Partridge Ln</t>
  </si>
  <si>
    <t>2011</t>
  </si>
  <si>
    <t>Ridge Ln / High Lake Rd</t>
  </si>
  <si>
    <t>Sherry Ln / High Lake Rd</t>
  </si>
  <si>
    <t>3326</t>
  </si>
  <si>
    <t>High Pines Ln</t>
  </si>
  <si>
    <t>Ridge Ln</t>
  </si>
  <si>
    <t>Pinewood Ln</t>
  </si>
  <si>
    <t>Highland Dr</t>
  </si>
  <si>
    <t>Wildwood Ln</t>
  </si>
  <si>
    <t>1971</t>
  </si>
  <si>
    <t>1980</t>
  </si>
  <si>
    <t>Kassien Ln / Old 51 Rd (2)</t>
  </si>
  <si>
    <t>Jag Lake Rd</t>
  </si>
  <si>
    <t>Kassien Ln</t>
  </si>
  <si>
    <t>Island Lake Rd / Old 51 Rd (2)</t>
  </si>
  <si>
    <t>Keego Rd</t>
  </si>
  <si>
    <t>Trout Ln</t>
  </si>
  <si>
    <t>Lafave Rd</t>
  </si>
  <si>
    <t>Dump Rd / Town Line Rd</t>
  </si>
  <si>
    <t>Fitzgerald Ln / S Shore Bay Ln</t>
  </si>
  <si>
    <t>Lake Shore Dr</t>
  </si>
  <si>
    <t>Lucas Ln</t>
  </si>
  <si>
    <t>3010</t>
  </si>
  <si>
    <t>Mann Lake Rd</t>
  </si>
  <si>
    <t>8</t>
  </si>
  <si>
    <t>Maple Lake Rd</t>
  </si>
  <si>
    <t>Middle Gresham Ln</t>
  </si>
  <si>
    <t>1981</t>
  </si>
  <si>
    <t>Nebish Lake Rd</t>
  </si>
  <si>
    <t>Starrett Rd / Nebish Lake Rd</t>
  </si>
  <si>
    <t>Shore Dr</t>
  </si>
  <si>
    <t>Nichols Lake Rd</t>
  </si>
  <si>
    <t>Nichols Lake Ln / TN RD 127</t>
  </si>
  <si>
    <t>Nixon Lake Rd</t>
  </si>
  <si>
    <t>Camp 2 Rd / Nixon Lake Rd</t>
  </si>
  <si>
    <t>Town Line Rd / Twin Pines Rd</t>
  </si>
  <si>
    <t>Island Lake Rd / Kassien Ln</t>
  </si>
  <si>
    <t>Hoffman Rd E / Old 51 Rd E</t>
  </si>
  <si>
    <t>Old Flambeau Rd</t>
  </si>
  <si>
    <t>Old 51 Rd E</t>
  </si>
  <si>
    <t>1986</t>
  </si>
  <si>
    <t>38</t>
  </si>
  <si>
    <t>CTH K / CTH M / Main St / Park St</t>
  </si>
  <si>
    <t>Reible Ct / Rieble Ct</t>
  </si>
  <si>
    <t>Oswego Fish Trap Lake Rd Private</t>
  </si>
  <si>
    <t>White Birch Ln</t>
  </si>
  <si>
    <t>N Oswego Lake Rd</t>
  </si>
  <si>
    <t>Perch Ln</t>
  </si>
  <si>
    <t>Pine Shores Ln</t>
  </si>
  <si>
    <t>Bakken Rd / TN RD 147</t>
  </si>
  <si>
    <t>Platinum Ln</t>
  </si>
  <si>
    <t>CTH H / Grahl Ln</t>
  </si>
  <si>
    <t>Point Ln</t>
  </si>
  <si>
    <t>Reible Ct</t>
  </si>
  <si>
    <t>50</t>
  </si>
  <si>
    <t>Clear Lake Rd / Rintleman Rd</t>
  </si>
  <si>
    <t>River Ln</t>
  </si>
  <si>
    <t>Rocky Reef Ln</t>
  </si>
  <si>
    <t>CTH N</t>
  </si>
  <si>
    <t>Termini / Round Lake Rd</t>
  </si>
  <si>
    <t>Rudolph Lake Ln</t>
  </si>
  <si>
    <t>S Rudolph Lake Ln</t>
  </si>
  <si>
    <t>Res Ln</t>
  </si>
  <si>
    <t>6 (2013)</t>
  </si>
  <si>
    <t>Rustic Colony Ln</t>
  </si>
  <si>
    <t>1993</t>
  </si>
  <si>
    <t>Sherry Ln</t>
  </si>
  <si>
    <t>Spruce Dr</t>
  </si>
  <si>
    <t>S Shore Bay Ln</t>
  </si>
  <si>
    <t>Fitzgerald Ln / Lafave Rd</t>
  </si>
  <si>
    <t>1991</t>
  </si>
  <si>
    <t>Stiloski Rd</t>
  </si>
  <si>
    <t>Street Lake Rd</t>
  </si>
  <si>
    <t>Sunset Ln</t>
  </si>
  <si>
    <t>TN RD 116</t>
  </si>
  <si>
    <t>TN RD 127</t>
  </si>
  <si>
    <t>1999</t>
  </si>
  <si>
    <t>TN RD 146</t>
  </si>
  <si>
    <t>CTH B / Wildcat Rd</t>
  </si>
  <si>
    <t>TN RD 147</t>
  </si>
  <si>
    <t>Bakken Rd / Pine Shores Ln</t>
  </si>
  <si>
    <t>Town Hall Rd</t>
  </si>
  <si>
    <t>USH 51 / Town Line Rd</t>
  </si>
  <si>
    <t>Pine Ln / Town Line Rd</t>
  </si>
  <si>
    <t>63016</t>
  </si>
  <si>
    <t>Lavigne Rd</t>
  </si>
  <si>
    <t>Alder Lake Rd</t>
  </si>
  <si>
    <t>Sunset Ln / Termini</t>
  </si>
  <si>
    <t>Vandercook Rd</t>
  </si>
  <si>
    <t>CTH M / Vandercook Rd</t>
  </si>
  <si>
    <t>3485</t>
  </si>
  <si>
    <t>Buckhorn Rd / Vandercook Rd</t>
  </si>
  <si>
    <t>Whitney Lake Ln</t>
  </si>
  <si>
    <t>Wool Lake Ln</t>
  </si>
  <si>
    <t>FT</t>
  </si>
  <si>
    <t>MILES</t>
  </si>
  <si>
    <t>E Fitzgerald Ln</t>
  </si>
  <si>
    <t>Marsh Road (TR116)</t>
  </si>
  <si>
    <t>Weighted</t>
  </si>
  <si>
    <t>Improvement Mileage</t>
  </si>
  <si>
    <t>Percent of Total Mileage</t>
  </si>
  <si>
    <t>Why Asphalt?  Not a high population area like Fishtrap Lake Rd.</t>
  </si>
  <si>
    <t>Priority</t>
  </si>
  <si>
    <t>Pave one mike of gravel to complete bike trail loop</t>
  </si>
  <si>
    <t>Miles</t>
  </si>
  <si>
    <t>Accum.</t>
  </si>
  <si>
    <t>Cost</t>
  </si>
  <si>
    <t>RESURFACE</t>
  </si>
  <si>
    <t xml:space="preserve"> COST EST</t>
  </si>
  <si>
    <t>COST EST</t>
  </si>
  <si>
    <t xml:space="preserve">ACCUM. </t>
  </si>
  <si>
    <t xml:space="preserve">RESURFACE </t>
  </si>
  <si>
    <t>Alt 1</t>
  </si>
  <si>
    <t>TOWN ROAD IMPROVEMENT PROJECT  - SURVEY LEGEND AND COST PER MILE</t>
  </si>
  <si>
    <t>Tax Impact</t>
  </si>
  <si>
    <t>Difference</t>
  </si>
  <si>
    <t xml:space="preserve">TOWN ROAD IMPROVEMENT PROJECT </t>
  </si>
  <si>
    <t xml:space="preserve">SURVEY RESULTS </t>
  </si>
  <si>
    <t>1. ROADS SORTED BY PRIORITY RANKING</t>
  </si>
  <si>
    <t>2. ROADS SORTED BY 20% SEGMENTATION</t>
  </si>
  <si>
    <t>3. ROADS SORTED BY CATEGORY TYPE</t>
  </si>
  <si>
    <t>Why Are Roads Important?</t>
  </si>
  <si>
    <t>all types of emergency and service vehicles</t>
  </si>
  <si>
    <t xml:space="preserve">They provide safe and ease of access to homes and business by residents and guests and </t>
  </si>
  <si>
    <t>Paved Road, repaving planned, new surface (asphalt upgrade)</t>
  </si>
  <si>
    <t>Paved Road, repaving planned, same surface (chip seal / stone mastic overlay)</t>
  </si>
  <si>
    <t>Guiding Principles</t>
  </si>
  <si>
    <t>Project Goal</t>
  </si>
  <si>
    <t>2016-2017</t>
  </si>
  <si>
    <t>Average</t>
  </si>
  <si>
    <t xml:space="preserve">The average off water (416) home value is: </t>
  </si>
  <si>
    <t>The average waterfront (792) home value is:</t>
  </si>
  <si>
    <t>The average home value of (1,208) all homes is:</t>
  </si>
  <si>
    <t>Assessed</t>
  </si>
  <si>
    <t>Value</t>
  </si>
  <si>
    <t>$298,728 Proposed</t>
  </si>
  <si>
    <t>2016 - 2017</t>
  </si>
  <si>
    <t>Source: Paul Carlson</t>
  </si>
  <si>
    <t>Amount Levied</t>
  </si>
  <si>
    <t>Total Assessed</t>
  </si>
  <si>
    <t>Next Tax Rate</t>
  </si>
  <si>
    <t>% Change</t>
  </si>
  <si>
    <t>2016 Budget</t>
  </si>
  <si>
    <t>2017 Budget</t>
  </si>
  <si>
    <t>2017 Estimating Formula</t>
  </si>
  <si>
    <t>The 2017 Proposed Budget Calculation</t>
  </si>
  <si>
    <t>Why now?</t>
  </si>
  <si>
    <t>Material and labor costs are rising (Avg cost of a asphalt road per mile rose from $155,000 in 2015 to $216,000 in 2017.</t>
  </si>
  <si>
    <t>Interest rates are rising (.5% since Dec 2015) and are forecasted to continue to rise in the short term (Federal Reserve statement in USA Today March 2017)</t>
  </si>
  <si>
    <t>Toward Offset
(SCENARIOal Field)</t>
  </si>
  <si>
    <t>Major Committee Decisions</t>
  </si>
  <si>
    <t xml:space="preserve">We will recommend one scenario </t>
  </si>
  <si>
    <t>Engineering / Project Leadership will be required expense</t>
  </si>
  <si>
    <t xml:space="preserve">All scenarios will require an investment </t>
  </si>
  <si>
    <t>Provide the electorate with enough information to make an intelligent decision</t>
  </si>
  <si>
    <t>Grants and cost sharing by adjoining communities will be pursued to offset any approved investment level.</t>
  </si>
  <si>
    <t>All bid documents will include the appropriate levels of engineering specifications to promote competition and cost effectiveness.</t>
  </si>
  <si>
    <t>Proper drainage determines the longevity of any road surface making it a key driver in selecting the appropriate surface material for any given road.</t>
  </si>
  <si>
    <t>Any road reconstruction plan needs to include an appropriate level of additional funding for long-term maintenance.</t>
  </si>
  <si>
    <t>The final plan needs to include engineering and economic principles and practices that can be effectively and efficiently transferred from one administration to the next.</t>
  </si>
  <si>
    <t>The top three key prioritization factors are occupancy, traffic level and road condition.</t>
  </si>
  <si>
    <t>Ensure the safest and most durable roads at the lowest possible cost</t>
  </si>
  <si>
    <t>construction of all roads in the Town of Boulder Junction that is acceptable to the electorate.</t>
  </si>
  <si>
    <t>Project Goals</t>
  </si>
  <si>
    <t>Committee Mission</t>
  </si>
  <si>
    <t>DRAFT ONLY</t>
  </si>
  <si>
    <t xml:space="preserve">Develop a long-term road improvement plan to maintain, recondition where necessary, and guide new </t>
  </si>
  <si>
    <t>Scenarios are cost estimates based upon 2017 bid averages for Allen, Fishtrap and Stiloski Lane</t>
  </si>
  <si>
    <t>To be completed in 2017</t>
  </si>
  <si>
    <t>Cost share with DNR?</t>
  </si>
  <si>
    <t>Add 3rd Coat</t>
  </si>
  <si>
    <t>Add 3rd Coat Allen &amp; Ridge 1.0, Chip from Ridge to end, and loop 1.8</t>
  </si>
  <si>
    <t>Was asphalt</t>
  </si>
  <si>
    <t>Was gravel upgrade</t>
  </si>
  <si>
    <t>Roads to be complete in 2017</t>
  </si>
  <si>
    <t>Roads to be upgraded with a 3rd coat of chip seal</t>
  </si>
  <si>
    <t>Was chip seal, need to be asphalft with storm sewer connection</t>
  </si>
  <si>
    <t>Asphalt one mile up to transfer site entrance, chip seal remainder</t>
  </si>
  <si>
    <t>Transfer Site</t>
  </si>
  <si>
    <t>Add asphalt to transfer site entrance road ands around dumpster pads</t>
  </si>
  <si>
    <t>Gravel upgrade and add 3rd coat</t>
  </si>
  <si>
    <t>3rd Coat Candidate</t>
  </si>
  <si>
    <t>3rd Coat Candidate, poor turn around area</t>
  </si>
  <si>
    <t>Changed from category 6 to 5</t>
  </si>
  <si>
    <t>Loan Amount</t>
  </si>
  <si>
    <t>Grant Amount</t>
  </si>
  <si>
    <t xml:space="preserve">Additional Base </t>
  </si>
  <si>
    <t>Depth (in)</t>
  </si>
  <si>
    <t>Tree</t>
  </si>
  <si>
    <t>Removal</t>
  </si>
  <si>
    <t>Structural</t>
  </si>
  <si>
    <t>Ditching</t>
  </si>
  <si>
    <t>Length (% of total)</t>
  </si>
  <si>
    <t xml:space="preserve">Structural </t>
  </si>
  <si>
    <t>EBS (ft)</t>
  </si>
  <si>
    <t>Intersection Realign</t>
  </si>
  <si>
    <t>Intersecting Road</t>
  </si>
  <si>
    <t>RH</t>
  </si>
  <si>
    <t>RC</t>
  </si>
  <si>
    <t>Asphalt from Main Street to  South of Coontail Driveway.  Add Curb and Storm Sewer</t>
  </si>
  <si>
    <t>T&amp;C COMMENTS</t>
  </si>
  <si>
    <t>COST</t>
  </si>
  <si>
    <t>WILDWOOD LANE</t>
  </si>
  <si>
    <t>WILSON LANE</t>
  </si>
  <si>
    <t>Shamrock</t>
  </si>
  <si>
    <t>EXTRA WORK COSTS</t>
  </si>
  <si>
    <t>Intersection Re-alignment</t>
  </si>
  <si>
    <t>Unit</t>
  </si>
  <si>
    <t>Unit Cost</t>
  </si>
  <si>
    <t>CY</t>
  </si>
  <si>
    <t>Added Gravel (Town)</t>
  </si>
  <si>
    <t>Mile</t>
  </si>
  <si>
    <t>Feet</t>
  </si>
  <si>
    <t>Each</t>
  </si>
  <si>
    <t xml:space="preserve">TOTAL </t>
  </si>
  <si>
    <t>Question:</t>
  </si>
  <si>
    <t>Repsonse:</t>
  </si>
  <si>
    <t>How do we correct the formula error that occurs whenever the file is opened?</t>
  </si>
  <si>
    <t>Do you concur with the total mileage of roads in plan?</t>
  </si>
  <si>
    <t>Are you in agreement with removing the costs for Allen, Fishtrap and Stiloski?</t>
  </si>
  <si>
    <t>Why do we have costs included for Bear Lake road to be completely redone with asphalt?</t>
  </si>
  <si>
    <t>Do I have the correct mileage listed for Airport Road (paved) at 2.45 miles?</t>
  </si>
  <si>
    <t xml:space="preserve">Are our priority rankings correct as compared to the two other county based ratings (Pazer and ?????) </t>
  </si>
  <si>
    <t>If we change any roads from asphalt back to chip seal, how will the change impact any extra costs listed?</t>
  </si>
  <si>
    <t xml:space="preserve">What is the plan for the road adjacent to Boulder Marine?  I thought we were going to asphalt it.  </t>
  </si>
  <si>
    <t>Are we doubling up on some or the rehab and consturction costs by using $90,000 / mile for base cost when they were based upon actual quotes for Allen, Fishtrap and StiloskI?</t>
  </si>
  <si>
    <t>We need to have a conversation about the Maintenance Priority worksheet as I'm not sure I understand it.</t>
  </si>
  <si>
    <t>As we remove roads from the plan or change their category, how are their respectibe "extra" charges impacted?</t>
  </si>
  <si>
    <t>How do we get tree removal costs?</t>
  </si>
  <si>
    <t>What ever happened to the list of roads we created that would just require a 3rd coat?  Is Evergreen Lane one of them?</t>
  </si>
  <si>
    <t>Should the roads listed for maintenance be removed from the capital improvement plan?  If so, why is High Pine Lanes and High Fishtrap Lake road and others ranked as a 2 on the list for just maintenance?</t>
  </si>
  <si>
    <t>WISLR</t>
  </si>
  <si>
    <t>Road Name</t>
  </si>
  <si>
    <t>OBJECTID *</t>
  </si>
  <si>
    <t>WISLR_OVLY_ID</t>
  </si>
  <si>
    <t>SURF_TYCD *</t>
  </si>
  <si>
    <t>WIDTH</t>
  </si>
  <si>
    <t>SURF_YR</t>
  </si>
  <si>
    <t>LSHD_SURF_TYCD</t>
  </si>
  <si>
    <t>LT_SHD TYP</t>
  </si>
  <si>
    <t>LEFT_SHLD_WD</t>
  </si>
  <si>
    <t>RSHD_SURF_TYCD</t>
  </si>
  <si>
    <t>RT_SHD TYP</t>
  </si>
  <si>
    <t>RGHT_SHLD_WD</t>
  </si>
  <si>
    <t>RDWY_OWRST_INDC</t>
  </si>
  <si>
    <t>RW_INDC</t>
  </si>
  <si>
    <t>ROW</t>
  </si>
  <si>
    <t>MEDN_TYCD</t>
  </si>
  <si>
    <t>LEFT_CURB_TYCD</t>
  </si>
  <si>
    <t>RGHT_CURB_TYCD</t>
  </si>
  <si>
    <t>PRKG_TYCD</t>
  </si>
  <si>
    <t>TRLNS_NB</t>
  </si>
  <si>
    <t>WISLR_SFRTG_VAL</t>
  </si>
  <si>
    <t>SDWK_TYCD</t>
  </si>
  <si>
    <t>HARST_TYCD</t>
  </si>
  <si>
    <t>VARST_TYCD</t>
  </si>
  <si>
    <t>RDWY_MAGMT_DESC</t>
  </si>
  <si>
    <t>RDWY_MAGMT_DT</t>
  </si>
  <si>
    <t>LOC_WISLR_PTY_ID</t>
  </si>
  <si>
    <t>RWCRT_MILG</t>
  </si>
  <si>
    <t>RDWY_CTGY_TYCD</t>
  </si>
  <si>
    <t>RDWY_SBCTG_TYCD</t>
  </si>
  <si>
    <t>AVG_DLY_TRFC_INDC</t>
  </si>
  <si>
    <t>AVG_DLY_TRFC</t>
  </si>
  <si>
    <t>AVG_DLY_TRFC_YR</t>
  </si>
  <si>
    <t>RDWY_ACS_TYCD</t>
  </si>
  <si>
    <t>FED_URLC_TYCD</t>
  </si>
  <si>
    <t>FEDUA_TYCD</t>
  </si>
  <si>
    <t>FED_CLSN_TYCD</t>
  </si>
  <si>
    <t>FNCT_CLS_TYCD</t>
  </si>
  <si>
    <t>NHS_CLS_TYCD</t>
  </si>
  <si>
    <t>NHS_RTE_NB</t>
  </si>
  <si>
    <t>HPMS_SMPL_TYCD</t>
  </si>
  <si>
    <t>HOV_LANE_TYCD</t>
  </si>
  <si>
    <t>PVMT_IRI_NB</t>
  </si>
  <si>
    <t>PVMT_IRI_YR</t>
  </si>
  <si>
    <t>ST_PRMY_SYMB_TY</t>
  </si>
  <si>
    <t>RDWY_LINK_ID</t>
  </si>
  <si>
    <t>SHC_NTWK_NB</t>
  </si>
  <si>
    <t>WISLR_PTY_TYCD</t>
  </si>
  <si>
    <t>WISLR_PTY_NM</t>
  </si>
  <si>
    <t>WISLR_CMTY_CD</t>
  </si>
  <si>
    <t>WISLR_CERT_YR</t>
  </si>
  <si>
    <t>DOT_CNTY_CD</t>
  </si>
  <si>
    <t>LOC_FLKOS_FT</t>
  </si>
  <si>
    <t>LOC_TLKOS_FT</t>
  </si>
  <si>
    <t>LINK_OVLY_DT</t>
  </si>
  <si>
    <t>DIR_INDC</t>
  </si>
  <si>
    <t>OPOS_RDWY_LINK_ID</t>
  </si>
  <si>
    <t>INV_YR</t>
  </si>
  <si>
    <t>LOC_WI_CMTY_ID</t>
  </si>
  <si>
    <t>MEDN_WD_MS</t>
  </si>
  <si>
    <t>RDWY_SBML_MILG</t>
  </si>
  <si>
    <t>RDWY_GTRST_INDC</t>
  </si>
  <si>
    <t>RDWY_HTRST_NB</t>
  </si>
  <si>
    <t>RDWY_MNTNR_PTY_ID</t>
  </si>
  <si>
    <t>RDWY_OWNR_PTY_ID</t>
  </si>
  <si>
    <t>RDWY_SLRST_NB</t>
  </si>
  <si>
    <t>RDWY_WDRST_NB</t>
  </si>
  <si>
    <t>RDWY_WTRST_NB</t>
  </si>
  <si>
    <t>RWCRT_PTY_ID</t>
  </si>
  <si>
    <t>RDWY_CERT_DT</t>
  </si>
  <si>
    <t>RWSR_SYS_TYCD</t>
  </si>
  <si>
    <t>RDWY_SURF_RTG_INDC</t>
  </si>
  <si>
    <t>CSTMS_SFRTG_RAWSC</t>
  </si>
  <si>
    <t>RDWY_RTG_DT</t>
  </si>
  <si>
    <t>CNTY_PRMY_RWRT_ID</t>
  </si>
  <si>
    <t>DSGND_TRK_RTE_TYCD</t>
  </si>
  <si>
    <t>DSGND_TRK_RTE_DESC</t>
  </si>
  <si>
    <t>CTFR_INDC</t>
  </si>
  <si>
    <t>FNCT_CLS_CTGY_TYCD</t>
  </si>
  <si>
    <t>FNCT_CLS_GRP</t>
  </si>
  <si>
    <t>HPMS_SMPL_NB</t>
  </si>
  <si>
    <t>WISLR_PTY_SEG_FK</t>
  </si>
  <si>
    <t>SEG_WISLR_PTY_ID</t>
  </si>
  <si>
    <t>RWCRT_RTE_ID</t>
  </si>
  <si>
    <t>ASGD_RTE_ID</t>
  </si>
  <si>
    <t>ASGD_RTE_SEQ</t>
  </si>
  <si>
    <t>SFRTG_TYCD</t>
  </si>
  <si>
    <t>RTG_SURF_TYCD</t>
  </si>
  <si>
    <t>TRADS_ID</t>
  </si>
  <si>
    <t>PA_WISLR_PTY_ID</t>
  </si>
  <si>
    <t>WISLR_PTY_PA_SEG_ID</t>
  </si>
  <si>
    <t>PMRC_TYCD</t>
  </si>
  <si>
    <t>DOT_RGN_NB</t>
  </si>
  <si>
    <t>FED_SFGRP_TYCD</t>
  </si>
  <si>
    <t>TRMT_TYID</t>
  </si>
  <si>
    <t>MNTC_TRMT_ID</t>
  </si>
  <si>
    <t>MNTC_TRMT_YR</t>
  </si>
  <si>
    <t>MNTC_TRMT_TXT</t>
  </si>
  <si>
    <t>Direction Driven</t>
  </si>
  <si>
    <t>Comment</t>
  </si>
  <si>
    <t>GlobalID *</t>
  </si>
  <si>
    <t>Shape_Length (feet)</t>
  </si>
  <si>
    <t>&lt;1" Chip Seal</t>
  </si>
  <si>
    <t>GRASS</t>
  </si>
  <si>
    <t>N</t>
  </si>
  <si>
    <t>E</t>
  </si>
  <si>
    <t>&lt;Null&gt;</t>
  </si>
  <si>
    <t>NON</t>
  </si>
  <si>
    <t>000-0</t>
  </si>
  <si>
    <t>T</t>
  </si>
  <si>
    <t>BOULDER JUNCTION</t>
  </si>
  <si>
    <t>O</t>
  </si>
  <si>
    <t>L</t>
  </si>
  <si>
    <t>LCL</t>
  </si>
  <si>
    <t>{014E7824-2D9F-46EE-A3C9-96915BD018E2}</t>
  </si>
  <si>
    <t>NONE</t>
  </si>
  <si>
    <t>A</t>
  </si>
  <si>
    <t>C</t>
  </si>
  <si>
    <t>FL</t>
  </si>
  <si>
    <t>MIN</t>
  </si>
  <si>
    <t>{41DDBBD9-3DF7-4C2B-B2D3-82BAB723878F}</t>
  </si>
  <si>
    <t>Cold Mix, Base &lt; 7"</t>
  </si>
  <si>
    <t>G</t>
  </si>
  <si>
    <t>{3CA44EC3-C50F-42B4-8821-08ABD2C36BCB}</t>
  </si>
  <si>
    <t>Cold Mix, Base &gt; 7"</t>
  </si>
  <si>
    <t>VP</t>
  </si>
  <si>
    <t>{9135A332-3F27-4C90-B5A7-DF1CCBA96BCE}</t>
  </si>
  <si>
    <t>P</t>
  </si>
  <si>
    <t>{6D4316F2-9F18-41F8-A205-9BF88D1258AD}</t>
  </si>
  <si>
    <t>{4A28D4EB-82AD-410F-9960-AB556A3F0785}</t>
  </si>
  <si>
    <t>{F7A46527-6A8D-4ED8-A3B3-482D79F0CE30}</t>
  </si>
  <si>
    <t>{39D9C40A-A839-4F7B-8DEF-24DE9DE1F0FB}</t>
  </si>
  <si>
    <t>FR</t>
  </si>
  <si>
    <t>{4E5C9E0E-D13B-42B5-9D27-5CD7F4200C84}</t>
  </si>
  <si>
    <t>{1134DC92-125F-4A06-92CD-2EF38B4C582D}</t>
  </si>
  <si>
    <t>{CA846684-E206-4C23-82F2-D6D25324F168}</t>
  </si>
  <si>
    <t>Graded Earth</t>
  </si>
  <si>
    <t>{A0CB13CC-5421-4260-A725-A68BA905F2A2}</t>
  </si>
  <si>
    <t>EX</t>
  </si>
  <si>
    <t>{503E2D31-F8E4-485F-A4CD-9E8B96F28DE6}</t>
  </si>
  <si>
    <t>Cold Mix Resurface on Asphalt, Base &gt; 7"</t>
  </si>
  <si>
    <t>{BB5407C8-0D2B-4B38-9E72-F58CA843FE88}</t>
  </si>
  <si>
    <t>{480BEB09-74A7-4D06-B46C-FCA7F062C193}</t>
  </si>
  <si>
    <t>{2538F64B-3B62-4984-BE79-62B144A8F2A1}</t>
  </si>
  <si>
    <t>{62D38AC5-AF8D-4F81-9234-F356173FC773}</t>
  </si>
  <si>
    <t>{B1496CBF-F6F2-4C51-A08C-5AE76CDEACD0}</t>
  </si>
  <si>
    <t>{8A85E9C5-BBCC-492D-A03C-2602F3BFD30E}</t>
  </si>
  <si>
    <t>{B50CA6AF-5768-44B3-87A9-26C16AB096F2}</t>
  </si>
  <si>
    <t>{66EF770F-A08D-48F7-A496-0C4DC950EB86}</t>
  </si>
  <si>
    <t>{11A65E3E-4EA5-43C3-B01B-168786CAC467}</t>
  </si>
  <si>
    <t>{D35087D9-4808-46EE-839D-23DC03109811}</t>
  </si>
  <si>
    <t>{A0120E9E-D429-43A8-8841-56902BA5BD13}</t>
  </si>
  <si>
    <t>{C46BF0ED-39E6-4305-B490-29D8114290BD}</t>
  </si>
  <si>
    <t>Hot Mix Asphalt</t>
  </si>
  <si>
    <t>{A3A62AC6-8E08-4FD9-A38A-F88906F64C67}</t>
  </si>
  <si>
    <t>{F730EC1A-0928-480A-B44D-84D016F635FD}</t>
  </si>
  <si>
    <t>{B1789C92-4EFE-4381-B8C3-E1F700BFF15F}</t>
  </si>
  <si>
    <t>{EED276DA-6747-44D7-8D1E-0BFC4FC12DC0}</t>
  </si>
  <si>
    <t>{AEE7C00B-9DF5-4168-A847-EDDDA536E66A}</t>
  </si>
  <si>
    <t>{9FCA0176-6C21-47F8-BC75-F5ECD9875406}</t>
  </si>
  <si>
    <t>{717F1309-5B6C-4F60-9585-384973B75213}</t>
  </si>
  <si>
    <t>{8C951F99-AEF5-4BD1-872F-4CD987718219}</t>
  </si>
  <si>
    <t>{3B99EB31-3A33-4C42-AEC7-48AA6FF389C9}</t>
  </si>
  <si>
    <t>{4B7B8AED-2375-4D2A-8185-337ADFE138BF}</t>
  </si>
  <si>
    <t>En-Dah-Win Ln</t>
  </si>
  <si>
    <t>{A809AC73-E069-4684-8BD7-058F896BD66E}</t>
  </si>
  <si>
    <t>VG</t>
  </si>
  <si>
    <t>{E04E9EC0-600D-406D-8A5A-21B1E52DFA6F}</t>
  </si>
  <si>
    <t>{0DDF3467-0FAA-4CE0-9644-DB73B77B9903}</t>
  </si>
  <si>
    <t>{59D707C7-D03B-465F-837C-25F77786705F}</t>
  </si>
  <si>
    <t>{BEC5AA8E-A9D3-49C5-84F5-153C3A7BFF7F}</t>
  </si>
  <si>
    <t>{E2F978E1-B337-4E90-A5BD-14BF77EBDF1C}</t>
  </si>
  <si>
    <t>{840FCEA6-378A-4E1A-822A-7A727B16D6F6}</t>
  </si>
  <si>
    <t>{29F64592-AF9D-4EDF-9758-689AE0B31EF2}</t>
  </si>
  <si>
    <t>{1B85D818-748F-43AF-9396-667585858EEA}</t>
  </si>
  <si>
    <t>{C467E625-F5D6-436F-8AFB-873AFDCF241A}</t>
  </si>
  <si>
    <t>{48C2D9EF-A6A3-4DB3-97B4-A0CC16FE1F7B}</t>
  </si>
  <si>
    <t>{C33E1557-BFD1-41A7-AD97-5F8C1B359789}</t>
  </si>
  <si>
    <t>{2C379359-9C7B-43F3-9433-A191A23D4BF4}</t>
  </si>
  <si>
    <t>{41F7F8AD-A29C-4A8C-BD86-FC8B046CD4AF}</t>
  </si>
  <si>
    <t>{CE33B6E7-B46E-40A9-B047-794D26E1B4BA}</t>
  </si>
  <si>
    <t>{C5FAF401-D4FA-437A-B2BC-2B5DD5CCE703}</t>
  </si>
  <si>
    <t>{AFBDBF34-781D-4169-8CC5-79821F071BE0}</t>
  </si>
  <si>
    <t>{27ACDF4E-0E40-4E30-AD35-BDDD107D61A0}</t>
  </si>
  <si>
    <t>{4AE48497-C99E-4976-BE8B-0898ECB4CF2B}</t>
  </si>
  <si>
    <t>{6E6370AA-C9B1-4448-AC7C-8A9261D0860F}</t>
  </si>
  <si>
    <t>{91592319-DEEC-4FAD-AF42-DE126B725EAF}</t>
  </si>
  <si>
    <t>{2402031C-01A6-4675-A748-4664464306AD}</t>
  </si>
  <si>
    <t>{8FCD9B1D-32F5-4383-BAE9-0B362D6B542E}</t>
  </si>
  <si>
    <t>{3CA3D449-DF7B-4C5B-95F1-DE3BDD473B6A}</t>
  </si>
  <si>
    <t>{B36A35B9-E41C-40C1-A2ED-BFCA6E1C9697}</t>
  </si>
  <si>
    <t>{F544E346-3D5D-4547-95D5-03D5B89520F3}</t>
  </si>
  <si>
    <t>{A3427BB7-9323-4883-91E7-FD38BF044AF5}</t>
  </si>
  <si>
    <t>{50FC10FA-0B2D-4A39-93C4-44A82BDF4862}</t>
  </si>
  <si>
    <t>{7A630436-DC21-46C0-813E-21850310D16A}</t>
  </si>
  <si>
    <t>{B0C3F941-C7EB-4431-B27F-DBE8F05F4D0E}</t>
  </si>
  <si>
    <t>{35A215B7-0287-407F-82C8-CADDA44C5061}</t>
  </si>
  <si>
    <t>{F606CF1F-A490-416C-8B16-C413D90B21E8}</t>
  </si>
  <si>
    <t>{CE83F0F2-BF37-40D0-8D61-4E55C29A1278}</t>
  </si>
  <si>
    <t>{5DAAEF30-01D5-4974-93FF-CB6ABAE260CC}</t>
  </si>
  <si>
    <t>{701E0F4F-2640-4DC2-883B-48610B86BF0E}</t>
  </si>
  <si>
    <t>{31D61C5B-50B6-4D37-B031-6E2619348F26}</t>
  </si>
  <si>
    <t>{43299721-E617-4F93-B737-B302FE244FCF}</t>
  </si>
  <si>
    <t>{ECD255A8-3BFD-493A-A3FE-819BDF199F08}</t>
  </si>
  <si>
    <t>{97C7A5A1-2BF3-4B16-9CA0-43D714895E74}</t>
  </si>
  <si>
    <t>{BAAAD6E5-F689-4201-892A-57717BA3C91C}</t>
  </si>
  <si>
    <t>{010141F0-093B-486C-8D13-DDB3E8CD11C5}</t>
  </si>
  <si>
    <t>{71F4B39C-8016-4E1F-89B5-0B65526E8096}</t>
  </si>
  <si>
    <t>{62D94262-D645-47CC-85D8-529F0DE0649B}</t>
  </si>
  <si>
    <t>{DA605631-DF8A-4D7E-BE2D-8CE8FEFB666E}</t>
  </si>
  <si>
    <t>{F01FBBCA-70BE-4CED-99D7-B3B4FC89227A}</t>
  </si>
  <si>
    <t>{60AAACE5-4FB2-4708-AE79-50CD633E37C7}</t>
  </si>
  <si>
    <t>Little Rice Ln</t>
  </si>
  <si>
    <t>{BF8FAED6-5EA5-4885-B44A-04CC8D389753}</t>
  </si>
  <si>
    <t>{1CC0F191-8509-4E64-8E6B-DB0BAB8B0719}</t>
  </si>
  <si>
    <t>{E46FB592-81BC-4206-B30E-26B0B6D75A06}</t>
  </si>
  <si>
    <t>{FAC5F539-BEAF-4595-B207-79DB16C56B44}</t>
  </si>
  <si>
    <t>{0C4C5335-F155-4A33-BDE6-226F8271C932}</t>
  </si>
  <si>
    <t>{BF1F0E02-5717-47B5-A717-77CE9E51248D}</t>
  </si>
  <si>
    <t>north</t>
  </si>
  <si>
    <t>no washing. 1 lot. leave as is</t>
  </si>
  <si>
    <t>{EB0E1F06-ED63-4BB4-B493-C4F410B41F66}</t>
  </si>
  <si>
    <t>{CB4333E2-B8CB-4DDB-AC38-BD3AF34C2F5F}</t>
  </si>
  <si>
    <t>{922FBC1D-D507-411B-A2DE-26E4CA1F1328}</t>
  </si>
  <si>
    <t>{E9132315-8054-4510-B5F0-20335335EC48}</t>
  </si>
  <si>
    <t>{20586702-4108-42D9-9EA3-A5AC05BF84BE}</t>
  </si>
  <si>
    <t>{F1B9BDD7-4617-4023-8730-99B68297C0C8}</t>
  </si>
  <si>
    <t>{0C0AF05C-7F99-4A8F-A4DB-CEEE39872A2F}</t>
  </si>
  <si>
    <t>{3C403C41-1405-4871-948F-F083C4E89345}</t>
  </si>
  <si>
    <t>{3729F43C-5130-47E6-A221-A0A02B2B2D42}</t>
  </si>
  <si>
    <t>N Shore Pines Ln</t>
  </si>
  <si>
    <t>{7657BDDF-72C3-4F0C-A8C9-A658973F8A2C}</t>
  </si>
  <si>
    <t>{10133AF1-E45A-40A9-A985-563F32BB8253}</t>
  </si>
  <si>
    <t>{B875D2B1-3818-45A9-A630-1D91C591E59C}</t>
  </si>
  <si>
    <t>{813C7F04-77F2-4C42-BC51-4BBCCBF47DBC}</t>
  </si>
  <si>
    <t>{3B679BCB-42B2-46B8-8B6D-47DD387FFB4D}</t>
  </si>
  <si>
    <t>{89FADCB0-3BD7-42D1-AA4E-B7FD0A7F8767}</t>
  </si>
  <si>
    <t>{65BED3B0-07D1-442A-84A9-345442D76231}</t>
  </si>
  <si>
    <t>{84308031-3EA4-4E79-852B-CE6B83F88E51}</t>
  </si>
  <si>
    <t>{CF02C15A-CF8B-4A7C-9E2F-810979180862}</t>
  </si>
  <si>
    <t>{01F68FE8-9002-42F1-8BD0-FED793945EE3}</t>
  </si>
  <si>
    <t>{B856A2B4-872A-4E21-9F08-AAF55F79CAE6}</t>
  </si>
  <si>
    <t>{78BFBEBF-C218-4EAB-92AB-CE2A1FE47674}</t>
  </si>
  <si>
    <t>{EA59ADE0-DD33-4818-81AB-CCC7DE5BCDD2}</t>
  </si>
  <si>
    <t>{C1E8E121-3375-4A48-94A4-F8999CC64365}</t>
  </si>
  <si>
    <t>{4076C795-A5AA-45E2-9B7A-845B09769855}</t>
  </si>
  <si>
    <t>{AFA68C6B-B5AF-4A0B-8387-E5AF5CA4B872}</t>
  </si>
  <si>
    <t>{A612887F-A9D6-40FA-95C6-CA3F0544D13A}</t>
  </si>
  <si>
    <t>{01CF43DB-7ECD-4EC7-9DBA-A4A381291DA0}</t>
  </si>
  <si>
    <t>{985936F3-DE3B-4F7B-B35F-D6AB0E11C64F}</t>
  </si>
  <si>
    <t>{E402A29C-808B-4124-90C2-5C2C6B13D1A6}</t>
  </si>
  <si>
    <t>{3841FEA9-1C56-41DF-A779-A59D071B7C98}</t>
  </si>
  <si>
    <t>{61FC2AF2-257A-4BA5-90FC-AF274C898024}</t>
  </si>
  <si>
    <t>{66DC06B0-5786-4910-94ED-D704C55D0702}</t>
  </si>
  <si>
    <t>{B3F93CF3-868F-422A-92DB-ED6FD39EDE6A}</t>
  </si>
  <si>
    <t>{BCBD62CB-185E-4CC1-AB3B-AD189EF11759}</t>
  </si>
  <si>
    <t>{F89F2CC4-868F-4672-94E9-78BE672DF4C1}</t>
  </si>
  <si>
    <t>{5543E8A0-1471-4AA1-A481-9D3C7E13C7F7}</t>
  </si>
  <si>
    <t>{B2885301-0D66-489C-AB4D-1311FF34BCD3}</t>
  </si>
  <si>
    <t>{9BFA31EB-2CE1-437B-8A39-78AAFB412C2C}</t>
  </si>
  <si>
    <t>{77551592-FF61-4C03-9C00-CE44F00C3A0E}</t>
  </si>
  <si>
    <t>{F35BF8FF-4652-48D5-80DF-57DA27F7ECEE}</t>
  </si>
  <si>
    <t>{7B79A798-8EDE-4218-807E-ABCE180DDFC6}</t>
  </si>
  <si>
    <t>{C62FCD1B-0D7D-468C-8545-8CFE7D10CEF4}</t>
  </si>
  <si>
    <t>{113CA054-0535-4B0D-9942-BF09CD37731B}</t>
  </si>
  <si>
    <t>{31F2A100-C90A-44EC-B37B-B51347E45472}</t>
  </si>
  <si>
    <t>{DBC02587-636B-4166-9238-27DA309ACBEF}</t>
  </si>
  <si>
    <t>{C1CD0F23-2AD3-48AB-AC14-03AA22376D6F}</t>
  </si>
  <si>
    <t>{5948A64E-8754-43FE-8791-E609AF5F9C66}</t>
  </si>
  <si>
    <t>{4862F56D-233C-40CE-959E-05F821D71D31}</t>
  </si>
  <si>
    <t>{0C48C111-FF12-431E-887B-44F55F8A4513}</t>
  </si>
  <si>
    <t>{B73556CF-A13F-4A89-BF39-BAB833A3AD9D}</t>
  </si>
  <si>
    <t>{DE526C02-505A-4025-B018-0D175FC81DF4}</t>
  </si>
  <si>
    <t>{E24CAFA9-51A3-45A2-BEEB-E1A671472E65}</t>
  </si>
  <si>
    <t>{99F74942-7381-4269-A62A-20229EE0133D}</t>
  </si>
  <si>
    <t>{A51E921E-D020-4873-BA07-89C15C1F2484}</t>
  </si>
  <si>
    <t>Cold Mix Resurface on Asphalt, Base &lt; 7"</t>
  </si>
  <si>
    <t>{D2120503-8864-4421-B28D-61A701704900}</t>
  </si>
  <si>
    <t>{3EC2B196-BA28-436A-8B2C-A4395FA7A1AE}</t>
  </si>
  <si>
    <t>{EE991B62-44C9-4B2E-ACE0-FD7ABDDA9255}</t>
  </si>
  <si>
    <t>{E9548E5F-E6DB-476D-AAB0-BE02F2E9A38F}</t>
  </si>
  <si>
    <t>{7A1DEC79-C90C-448E-8912-102490CDFAA3}</t>
  </si>
  <si>
    <t>{3DBBEEBE-2057-4E53-8118-D671B22F9EBD}</t>
  </si>
  <si>
    <t>{0419A97F-6B34-4E9D-805F-4DF52143B1A2}</t>
  </si>
  <si>
    <t>{58BB6033-E4AF-4405-AFDE-CC138859ADE1}</t>
  </si>
  <si>
    <t>{D445A9C7-FEFB-4D2D-9F7E-F96F603D1900}</t>
  </si>
  <si>
    <t>{E5740AF7-7EE2-4FD7-A22C-02E6481C6A76}</t>
  </si>
  <si>
    <t>{6E5F6E88-C512-42D4-8473-EAA0CDEDA87B}</t>
  </si>
  <si>
    <t>{0C5E7DED-B4D6-421E-A6C4-4CF1FCF828AE}</t>
  </si>
  <si>
    <t>{C3B2FDA4-E581-4D8B-85E7-5693CC47B848}</t>
  </si>
  <si>
    <t>{A9A2B554-C792-4E39-A1C0-35DB6B080E59}</t>
  </si>
  <si>
    <t>{949050D4-2C52-4BE0-AA8E-109565E73DC4}</t>
  </si>
  <si>
    <t>{900D3BE0-8054-40C7-9EE2-99E39C92EBC0}</t>
  </si>
  <si>
    <t>{9AD0117D-BBEE-407F-A8BF-02F6C5B46E19}</t>
  </si>
  <si>
    <t>{D60BC2F6-2060-428E-B3D6-60C2FB71921A}</t>
  </si>
  <si>
    <t>{F7D73EDE-1809-4E46-A125-F39CFAEC8077}</t>
  </si>
  <si>
    <t>{3A12B310-7539-4E98-9E87-19949F1A28E0}</t>
  </si>
  <si>
    <t>{812608DD-7C93-4ED1-898E-C4B19555FB47}</t>
  </si>
  <si>
    <t>{6D49E9AA-F8D7-496A-A355-8C1D6F775A16}</t>
  </si>
  <si>
    <t>{819ABD61-0410-4BCA-91F9-105E0D27F8E5}</t>
  </si>
  <si>
    <t>{F1E1228D-3EA0-498F-BC56-8D15F6047EDB}</t>
  </si>
  <si>
    <t>{05B73FA3-A516-47EA-83C7-E3641991278B}</t>
  </si>
  <si>
    <t>{1BDCE807-5E59-4274-9E9C-772FDC5D64B4}</t>
  </si>
  <si>
    <t>{9062E34C-C8EE-4166-A6F8-E141A8270F8D}</t>
  </si>
  <si>
    <t>{8A89BCDF-89C2-4831-9744-ADA216CAD1AB}</t>
  </si>
  <si>
    <t>{D66C5CA3-D188-42A1-9C2E-8BB6D2C7A4DC}</t>
  </si>
  <si>
    <t>{914F20F9-9B44-4DA5-BA45-E59D8E51B0F7}</t>
  </si>
  <si>
    <t>{B5E1C016-9F9D-4A0E-9397-31D97C3F7D67}</t>
  </si>
  <si>
    <t>{53F8CF5D-D717-4B69-AE40-89ACFF37EBA8}</t>
  </si>
  <si>
    <t>{1AF2D4C8-621A-41BE-A577-C5CE3D3E131E}</t>
  </si>
  <si>
    <t>{C945566A-C450-4C56-A9DC-D544A2AC5911}</t>
  </si>
  <si>
    <t>{76943583-9729-40E0-9249-49E92D7898A4}</t>
  </si>
  <si>
    <t>{DEB7FB5D-3A69-47B1-A3A7-8506E6C4A6C7}</t>
  </si>
  <si>
    <t>{1A3BEBA9-EA39-4844-98EF-543E2C6AFCA2}</t>
  </si>
  <si>
    <t>{BC3A9060-D657-42F1-A327-32C9801696E1}</t>
  </si>
  <si>
    <t>{E11DA9F4-1C6F-421C-A2EA-9DFEB2757163}</t>
  </si>
  <si>
    <t>{7F9661D8-EC30-4509-A290-4A244642B41F}</t>
  </si>
  <si>
    <t>{C9DE2462-B70B-4198-AB6D-FC48D4C08347}</t>
  </si>
  <si>
    <t>{55DB25C9-EAA2-48F0-B7BA-CA7AF50D0E5B}</t>
  </si>
  <si>
    <t>{B03CACF4-751B-4A7A-8FFA-0D832F6DDFA5}</t>
  </si>
  <si>
    <t>{1845D054-D343-46BD-BB7E-1F1EF5D75598}</t>
  </si>
  <si>
    <t>{066C5899-F2F3-44D3-B0B1-A6945752AAAC}</t>
  </si>
  <si>
    <t>{C8601968-73E0-4F7D-9C9D-FE7FFCA890E6}</t>
  </si>
  <si>
    <t>{246D0D03-D85F-49FC-9E61-987E0C35AC3B}</t>
  </si>
  <si>
    <t>n to s to cth k</t>
  </si>
  <si>
    <t>{EF383409-AF2A-488B-A116-CE3BE78D873E}</t>
  </si>
  <si>
    <t>ok</t>
  </si>
  <si>
    <t>YEAR</t>
  </si>
  <si>
    <t>MAINT</t>
  </si>
  <si>
    <t>Mileage</t>
  </si>
  <si>
    <t>In Maint</t>
  </si>
  <si>
    <t>Cycle</t>
  </si>
  <si>
    <t xml:space="preserve">Improvement </t>
  </si>
  <si>
    <t>Year</t>
  </si>
  <si>
    <t>In 5-Year Maintenance Cycle</t>
  </si>
  <si>
    <t>2017 Construction</t>
  </si>
  <si>
    <t>TOTAL IMPROVEMENTS (2018-2032)</t>
  </si>
  <si>
    <t>AVERAGE ANNUAL COST</t>
  </si>
  <si>
    <t>In 5-Year Maintenance Cycle (2018-2022)</t>
  </si>
  <si>
    <t>EX SURFACE TYPE</t>
  </si>
  <si>
    <t>New Surface</t>
  </si>
  <si>
    <t>Length (%)</t>
  </si>
  <si>
    <t>Inches</t>
  </si>
  <si>
    <t>RESURFACE PLAN (miles)</t>
  </si>
  <si>
    <t>Intersection</t>
  </si>
  <si>
    <t xml:space="preserve">Round Lake Road </t>
  </si>
  <si>
    <t xml:space="preserve">Boat Landing Road </t>
  </si>
  <si>
    <t>Old 51 Road (Town Line - Island Lake)</t>
  </si>
  <si>
    <t>2018 Construction</t>
  </si>
  <si>
    <t>2019 Construction</t>
  </si>
  <si>
    <t>2020 Construction</t>
  </si>
  <si>
    <t>2021 Construction</t>
  </si>
  <si>
    <t>Added Gravel</t>
  </si>
  <si>
    <t>Cubic Yard</t>
  </si>
  <si>
    <t>CHIP SEAL MAINTENANCE</t>
  </si>
  <si>
    <t>Round Lake Rd (Presque Isle)</t>
  </si>
  <si>
    <t>Ben Bendrick Drive (Lake Shore)</t>
  </si>
  <si>
    <t xml:space="preserve">Ben Bendrick Drive </t>
  </si>
  <si>
    <t xml:space="preserve">Old 51 Road </t>
  </si>
  <si>
    <t>Town Provided</t>
  </si>
  <si>
    <t>2017 TAX FORMULA</t>
  </si>
  <si>
    <t>Scenario 1</t>
  </si>
  <si>
    <t>Avg Cost / Mile</t>
  </si>
  <si>
    <t>Total Estimated Cost</t>
  </si>
  <si>
    <t>Finance Amount</t>
  </si>
  <si>
    <t>Scenario 2</t>
  </si>
  <si>
    <t>Scenario 3</t>
  </si>
  <si>
    <t>1.6 Miles of Asphalt</t>
  </si>
  <si>
    <t>Scenario 4</t>
  </si>
  <si>
    <t>All Category Five and Six Roads Remain Gravel</t>
  </si>
  <si>
    <t>20 Mile Increments (Strategic)</t>
  </si>
  <si>
    <t>Scenario 7</t>
  </si>
  <si>
    <t>Scenario 6</t>
  </si>
  <si>
    <t>Scenario 5</t>
  </si>
  <si>
    <t>Financed</t>
  </si>
  <si>
    <t>20 Miles</t>
  </si>
  <si>
    <t>40 Miles</t>
  </si>
  <si>
    <t>60 Miles</t>
  </si>
  <si>
    <t>Scenario 8</t>
  </si>
  <si>
    <t>Fix as Fail</t>
  </si>
  <si>
    <t>$200,000 Added Every Other Year</t>
  </si>
  <si>
    <t>Plus 3% Inflation Every 2 years</t>
  </si>
  <si>
    <t>Estimated 3 - 5 Miles everyother year</t>
  </si>
  <si>
    <t>2018 -2013</t>
  </si>
  <si>
    <t>2023-2038</t>
  </si>
  <si>
    <t>Total Average Estimated Cost</t>
  </si>
  <si>
    <t>Estimated Bond Amount 3%</t>
  </si>
  <si>
    <t>Budget Increase</t>
  </si>
  <si>
    <t>Principle &amp; Interest</t>
  </si>
  <si>
    <t>Cost / $100,000</t>
  </si>
  <si>
    <t>Top 60 miles</t>
  </si>
  <si>
    <t>Top 40 miles</t>
  </si>
  <si>
    <t>Top 20 miles</t>
  </si>
  <si>
    <t>Emergency</t>
  </si>
  <si>
    <t xml:space="preserve">Engineered </t>
  </si>
  <si>
    <t>Strategic Roads</t>
  </si>
  <si>
    <t xml:space="preserve"> Fund</t>
  </si>
  <si>
    <t>Solution</t>
  </si>
  <si>
    <t>Upgraded to</t>
  </si>
  <si>
    <t xml:space="preserve"> 3 to 5 miles </t>
  </si>
  <si>
    <t>All But 8 Miles of Gravel Upgraded To CS</t>
  </si>
  <si>
    <t>NO Gravel Upgraded To CS</t>
  </si>
  <si>
    <t>Asphalt               All Gravel Rds Upgraded To CS</t>
  </si>
  <si>
    <t>Asphalt             All CS Road Upgraded    General grading of Gravel Roads</t>
  </si>
  <si>
    <t>Asphalt                30 Miles NOT Upgraded</t>
  </si>
  <si>
    <t xml:space="preserve">Asphalt                50 Miles NOT Upgraded </t>
  </si>
  <si>
    <t xml:space="preserve">Asphalt                70 Miles NOT Upgraded </t>
  </si>
  <si>
    <t>every other year</t>
  </si>
  <si>
    <t>Average Principle and Interest values were created using on on-line mortgage calculator, 3% interest, 20 year term.</t>
  </si>
  <si>
    <t>Town Road Improvement Investment Handout</t>
  </si>
  <si>
    <t>SCENARIO 1</t>
  </si>
  <si>
    <t>2018-2038</t>
  </si>
  <si>
    <t>Principle and Interest</t>
  </si>
  <si>
    <t>2018 - 2038</t>
  </si>
  <si>
    <t>Pros</t>
  </si>
  <si>
    <t>Expands the base of bidders possibly providing more competitive bids</t>
  </si>
  <si>
    <t>Provides the highest wearable, durable, and longest lasting road surface</t>
  </si>
  <si>
    <t>Cons</t>
  </si>
  <si>
    <t>SCENARIO 2</t>
  </si>
  <si>
    <t>2018-2028</t>
  </si>
  <si>
    <t>Upgrades the wear surface on all paved roads</t>
  </si>
  <si>
    <t>SCENARIO 3</t>
  </si>
  <si>
    <t>SCENARIO 4</t>
  </si>
  <si>
    <t>SCENARIO 5</t>
  </si>
  <si>
    <t>SCENARIO 6</t>
  </si>
  <si>
    <t>$3.7 Million Bond</t>
  </si>
  <si>
    <t>All high priority roads will be addressed on an annual basis</t>
  </si>
  <si>
    <t>SCENARIO 7</t>
  </si>
  <si>
    <t>Strategic Asphalt roads get completed, a few chip seal and gravel roads get upgraded</t>
  </si>
  <si>
    <t>SCENARIO 8</t>
  </si>
  <si>
    <t xml:space="preserve">Continue Current Maintenance / Reconstruction Budgeting Levels </t>
  </si>
  <si>
    <t>Tax increase may be needed in any given year to fix roads that have failed or are near failing</t>
  </si>
  <si>
    <t>Continue to make repairs and improves within budget, additional emergency repairs may require additional tax payer funding</t>
  </si>
  <si>
    <t>When roads fail, we run the risk of potentially higher replacement costs as compared to a planned replacement</t>
  </si>
  <si>
    <t xml:space="preserve">Reduces the  speed at which emergency service providers can respond </t>
  </si>
  <si>
    <t>Increased liability for accidents and EMS services as well as liability for vehicle repairs due to failing road infrastructure</t>
  </si>
  <si>
    <t>Property values will decrease due to the lack of sound road infrastructure</t>
  </si>
  <si>
    <t>Economic development will continue to decline</t>
  </si>
  <si>
    <t>Businesses will seek other places to open a business or move their business</t>
  </si>
  <si>
    <t>If we are not improving our infrastructure the residential and business climate will likely decline and Boulder would be a less</t>
  </si>
  <si>
    <t>desirable destination to live and work</t>
  </si>
  <si>
    <t>Taxes will continue to increase just to patch and repair what is falling apart</t>
  </si>
  <si>
    <t>Completely reactive in nature making it highly susceptible to inflationary factors the most expensive long term option</t>
  </si>
  <si>
    <t>Limits the ability to take advantage of any matching fund grants</t>
  </si>
  <si>
    <t>Investment Amount</t>
  </si>
  <si>
    <t>Roads Reconditioned</t>
  </si>
  <si>
    <t>Years to Completion</t>
  </si>
  <si>
    <t>Tax Impact 2018 - 2038</t>
  </si>
  <si>
    <t>60 Miles of Road - (Strategic Asphalt Applications - Scenario 3)</t>
  </si>
  <si>
    <t>40 Miles of Road - (Strategic Asphalt Applications - Scenario 3)</t>
  </si>
  <si>
    <t>20 Miles of Road - (Strategic Asphalt Applications - Scenario 3)</t>
  </si>
  <si>
    <t>$200,000 "Emergency" Budget Increase</t>
  </si>
  <si>
    <t xml:space="preserve"> 0 - 4</t>
  </si>
  <si>
    <t>Utilize A Staggered Investment, $3m in 2018, $2M in 2023 and $2M in 2028</t>
  </si>
  <si>
    <t>$3.0 Million Bond in 2018</t>
  </si>
  <si>
    <t>2018-2023</t>
  </si>
  <si>
    <t>2023-2028</t>
  </si>
  <si>
    <t>2028-2038</t>
  </si>
  <si>
    <t>$2.0 Million Bond in 2023</t>
  </si>
  <si>
    <t>$2.0 Million Bond in 2028</t>
  </si>
  <si>
    <t>A staggered approach  allows for long term planning, fixing the worst of the worst first and a plan moving forward with a eases</t>
  </si>
  <si>
    <t>staggered investment and tax increases</t>
  </si>
  <si>
    <t>Would require a commitment by the electors to invest a large amount of money every five years</t>
  </si>
  <si>
    <t xml:space="preserve">Costs five and ten years out would be subject to inflation (hard to predict for interest rates) </t>
  </si>
  <si>
    <t>Will require more administrative costs because engineering and finance costs will be repeated every year or every 5 years</t>
  </si>
  <si>
    <t>The number of contractors submitting bids would be reduced as a result of a smaller project</t>
  </si>
  <si>
    <t>Verson 1:</t>
  </si>
  <si>
    <t>Eliminated six gravel roads from planned upgrades to CS - No occupants</t>
  </si>
  <si>
    <t>17.3 Miles of Asphalt</t>
  </si>
  <si>
    <t>$7.9 Million Bond</t>
  </si>
  <si>
    <t>(8 Miles of gravel roads with no occupants also excluded from upgrade to chip seal)</t>
  </si>
  <si>
    <t>SCENARIO VII</t>
  </si>
  <si>
    <t>Maintain Current Maintenance / Reconstruction, $200,000 (+3% inflation every 2 years) would be added every two years on an Emergency basis .</t>
  </si>
  <si>
    <t>Budget Cost</t>
  </si>
  <si>
    <t>Maintenance</t>
  </si>
  <si>
    <t>Principle</t>
  </si>
  <si>
    <t>Year 1</t>
  </si>
  <si>
    <t>Existing Budget</t>
  </si>
  <si>
    <t>Interest</t>
  </si>
  <si>
    <t>Year 10</t>
  </si>
  <si>
    <t>Total</t>
  </si>
  <si>
    <t>Year 20</t>
  </si>
  <si>
    <t>Avg Budget Increase + 3% Inflation Added Every 2 Years</t>
  </si>
  <si>
    <t>Inflation Rate</t>
  </si>
  <si>
    <t>on $100,000</t>
  </si>
  <si>
    <t>Assessed Value</t>
  </si>
  <si>
    <t>Assumes Current Funding Levels for Road Maintenance / Reconstruction Will Be Maintain &amp; $200,000 (+3% inflation every 2 years) would be added every two years.</t>
  </si>
  <si>
    <t>Used the top ten worst rated roads of the road survery.  Avg cost of reconstruction using Chip Seal or Stone Mastic Overlay was $196,000 per road.</t>
  </si>
  <si>
    <t>Additional Budget</t>
  </si>
  <si>
    <t>Total Available Budget</t>
  </si>
  <si>
    <t>Actual # of Roads Improved</t>
  </si>
  <si>
    <t>08_01_17</t>
  </si>
  <si>
    <t>Annes Place (Strategic)</t>
  </si>
  <si>
    <t>Little Rice Lane  (Strategic)</t>
  </si>
  <si>
    <t>Old K Road  (Strategic)</t>
  </si>
  <si>
    <t>Shamrock Lane  (Strategic)</t>
  </si>
  <si>
    <t>Transfer Site  (Strategic)</t>
  </si>
  <si>
    <t>$200,000 Plus 3% Inflation Added Every Other Year</t>
  </si>
  <si>
    <t>$231,885 Average over 20 Years</t>
  </si>
  <si>
    <t>$525,892 Average</t>
  </si>
  <si>
    <t>$5.9 Million Bond</t>
  </si>
  <si>
    <t>$396,182 Average</t>
  </si>
  <si>
    <t>$245,443 Average</t>
  </si>
  <si>
    <t>$131,040 Average</t>
  </si>
  <si>
    <t>$1.9 Million Bond</t>
  </si>
  <si>
    <t>All Roads (94 Miles) - Engineered Solution</t>
  </si>
  <si>
    <t>All Roads (94 Miles) - Strategic Asphalt Applications</t>
  </si>
  <si>
    <t>68 Miles of Roads -  Engineered Solution, Gravel road upgrades are excluded</t>
  </si>
  <si>
    <t>68 Miles of Roads -Strategic Asphalt Applications and No Gravel Upgrades</t>
  </si>
  <si>
    <t>Complete All 94 Miles of Roads As Proposed In The 15 Year Plan</t>
  </si>
  <si>
    <t xml:space="preserve">68 Miles of Roads -  Engineered Solution, NO Gravel road upgrades </t>
  </si>
  <si>
    <t>Complete All 94 Miles of Roads As Proposed In The 15 Year Plan.  (The Engineered Solution)</t>
  </si>
  <si>
    <t>68 Miles of Roads Upgraded As Proposed In The 15 Year Plan, All Gravel road upgrades are excluded.  (The Engineered Solution)</t>
  </si>
  <si>
    <t>All Roads (94 Miles) - Asphalt Upgrades are "Strategically" deployed to maximize the higher investment cost.</t>
  </si>
  <si>
    <t>68 Miles of Roads -Strategic Asphalt Applications (like scenario 3) combined with No Gravel Upgrades</t>
  </si>
  <si>
    <t xml:space="preserve">Provides road surfaces on the highest traffic roads to better withstand high volume of cars, logging and other large commercial vehicles </t>
  </si>
  <si>
    <t>May be hard to execute as proper drainage required to support all upgrades may not be achievable</t>
  </si>
  <si>
    <t xml:space="preserve"> (lack of width, excessive tree removal, topography)</t>
  </si>
  <si>
    <t>Tax payers living on gravel roads will not have their roads upgraded</t>
  </si>
  <si>
    <t>Provides an upgraded road surface for all town roads and tax payers.</t>
  </si>
  <si>
    <t>Provides an upgraded road surface for all town roads that were previously paved.</t>
  </si>
  <si>
    <t>Provides an improved level of safety, emergency and fire access for all tax payers</t>
  </si>
  <si>
    <t>Leaves 22 miles of roads (gravel) unaddressed</t>
  </si>
  <si>
    <t>Provides an upgraded road surface for all town roads that were previously paved and some gravel roads.</t>
  </si>
  <si>
    <t>Average cost per mile the fourth highest</t>
  </si>
  <si>
    <t>Provides an improved level of safety, emergency and fire access but only for less than half of the tax payers</t>
  </si>
  <si>
    <t>Might look like an economical option, but given it addresses only 40 miles of roads it is a bit short sighted</t>
  </si>
  <si>
    <t>Might look like an economical option, but given it addresses only 20 miles of roads it is very short sighted</t>
  </si>
  <si>
    <t>Leaves the town vulnerable to increased road repair costs in the near term.</t>
  </si>
  <si>
    <t>Average cost per mile is the third highest</t>
  </si>
  <si>
    <t>Complete the top 40 miles of roads based upon priority ranking using the Strategic Cost Worksheet</t>
  </si>
  <si>
    <t>Complete the top 20 miles of roads based upon priority ranking using the Strategic Cost Worksheet</t>
  </si>
  <si>
    <t>Complete the top 60 miles of roads based upon priority ranking using the Strategic Cost Worksheet</t>
  </si>
  <si>
    <t xml:space="preserve">All scenarios could be further reduced if we were to add a third coat to 29 miles for $863,000.  </t>
  </si>
  <si>
    <t>8 Miles of gravel roads with no occupants also excluded from upgrade to chip seal</t>
  </si>
  <si>
    <t>$9.5 Million Bond</t>
  </si>
  <si>
    <t>$7.6 Million Bond</t>
  </si>
  <si>
    <t>$4.8 Million Bond</t>
  </si>
  <si>
    <t>Costs</t>
  </si>
  <si>
    <t>Accumulated</t>
  </si>
  <si>
    <t>68 Miles</t>
  </si>
  <si>
    <t>68 miles</t>
  </si>
  <si>
    <t>All 94 miles</t>
  </si>
  <si>
    <t>Grant</t>
  </si>
  <si>
    <t>Roads in plan</t>
  </si>
  <si>
    <t>65 miles</t>
  </si>
  <si>
    <t>Asphalt             27 Miles of Roads in Maintenance Budget  All Remaining Rds Upgraded To CS</t>
  </si>
  <si>
    <t>65 Miles of Roads -Strategic Asphalt Applications (like scenario 3) All other roads (28 Miles) upgrades to Chip Seal</t>
  </si>
  <si>
    <t>27 Miles of Roads Placed in a 5 year Maintenance Plan</t>
  </si>
  <si>
    <t>$5.0 Million Bond</t>
  </si>
  <si>
    <t>$337,351 Average</t>
  </si>
  <si>
    <t>Requires maintenance budget expense discipline</t>
  </si>
  <si>
    <t>Adds some complexity to the execution because two separate bidding projects will be required for five years</t>
  </si>
  <si>
    <t>68 Miles of Roads -Strategic Asphalt Applications / 28 Miles in Maintenance Plan</t>
  </si>
  <si>
    <t xml:space="preserve"> 2 - 5</t>
  </si>
  <si>
    <t>Less expensive financing cost as compared to Scenario I   ($7.9m investment cost vs. $9.5m )</t>
  </si>
  <si>
    <t>Less expensive financing cost as compared to  Scenario I   ($7.6m investment cost vs. $9.5m )</t>
  </si>
  <si>
    <t>Less expensive financing cost as compared to Scenario I   ($5.9m investment cost vs. $9.5m )</t>
  </si>
  <si>
    <t>Less expensive financing cost as compared to Scenario I   ($3.7m investment cost vs. $9.5m )</t>
  </si>
  <si>
    <t>Less expensive financing cost as compared to Scenario I   ($1.9m investment cost vs. $9.5m )</t>
  </si>
  <si>
    <t>Scenario 6-8</t>
  </si>
  <si>
    <t>Scenario 9</t>
  </si>
  <si>
    <t xml:space="preserve">Lowest Cost </t>
  </si>
  <si>
    <t>Per Mile</t>
  </si>
  <si>
    <t>2nd Lowest</t>
  </si>
  <si>
    <t>Cost Per Mile</t>
  </si>
  <si>
    <t>08_05_17</t>
  </si>
  <si>
    <t>2nd Low cost / mile investment option ($80,433 / mile)</t>
  </si>
  <si>
    <t>Low cost / mile investment option ($77,984 / mile)</t>
  </si>
  <si>
    <t>SCENARIO 9</t>
  </si>
  <si>
    <t>$629,180 Average</t>
  </si>
  <si>
    <t>$503,131 Average</t>
  </si>
  <si>
    <t>$320,513 Average</t>
  </si>
  <si>
    <t>20 Year Average</t>
  </si>
  <si>
    <t>_</t>
  </si>
  <si>
    <t>Final Report 08_03_2017</t>
  </si>
  <si>
    <t xml:space="preserve">65 Miles of Roads -Strategic Asphalt Applications, All Other Roads Chip Seal, </t>
  </si>
  <si>
    <t>28 Miles Maintenance Coat Over 5 Years</t>
  </si>
  <si>
    <t>08_08_17</t>
  </si>
  <si>
    <t>Scenario 2 vs 1</t>
  </si>
  <si>
    <t>Scenario 3 vs 1</t>
  </si>
  <si>
    <t>Scenario 4 vs 3</t>
  </si>
  <si>
    <t>Scenario 5 vs 3</t>
  </si>
  <si>
    <t>Scenarios 6-8 vs 3</t>
  </si>
  <si>
    <t>Approximately 15 miles of road to be upgraded to asphalt my not be economically justifiable do to the same execution issues</t>
  </si>
  <si>
    <t>Highest dollar amount investment and tax implication scenario as compared to all other scenarios.</t>
  </si>
  <si>
    <t>Will result in 28 miles of roads with double chip seal that may not need it (See Maintenance Priority)</t>
  </si>
  <si>
    <t xml:space="preserve">Highest average cost per mile ($116,210) compared to all other scenarios </t>
  </si>
  <si>
    <t>Provides an improved level of safety, emergency and fire access only for those tax payers living on hard surfaces</t>
  </si>
  <si>
    <t>3rd Highest dollar amount investment and tax implication scenario as compared to all other scenarios.</t>
  </si>
  <si>
    <t>2nd highest dollar amount investment and tax implication scenario as compared to all other scenarios.</t>
  </si>
  <si>
    <t>May appear economical but it lacks in equability because low priority roads do not get addressed</t>
  </si>
  <si>
    <t>Less expensive financing cost as compared to Scenario 1   ($4.8m investment cost vs. $9.5m )</t>
  </si>
  <si>
    <t>Provides an upgraded road surface for all town roads that were previously paved but no gravel roads</t>
  </si>
  <si>
    <t>Provides a very highly wearable, durable, and longest lasting road surface for all roads</t>
  </si>
  <si>
    <t>Less expensive financing cost as compared to Scenario 1   ($5.0m investment cost vs. $9.5m )</t>
  </si>
  <si>
    <t>Provides a very highly wearable, durable, and longest lasting road surface for most paved roads</t>
  </si>
  <si>
    <t>Utilizes current maintenance budget to reduce capital expenditure amount</t>
  </si>
  <si>
    <t>Provides an improved level of safety, emergency and fire access for tax payers living on paved roads</t>
  </si>
  <si>
    <t>Arbitrarily leaves 50 miles of roads unaddressed</t>
  </si>
  <si>
    <t>Arbitrarily leaves 30 miles of roads unaddressed</t>
  </si>
  <si>
    <t>Arbitrarily leaves 70 miles of roads unaddressed</t>
  </si>
  <si>
    <t>Limits the base of bidders and lessens the possibility of getting competitive bids</t>
  </si>
  <si>
    <t>Very cost effective way of leveraging current road maintenance budget to lower the required investment level</t>
  </si>
  <si>
    <t>Provides maintenance budget management experience that can be leveraged in future years</t>
  </si>
  <si>
    <t>INVESTMENT SCENARIO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</si>
</sst>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0.0%"/>
    <numFmt numFmtId="165" formatCode="&quot;$&quot;#,##0"/>
    <numFmt numFmtId="166" formatCode="0.0"/>
    <numFmt numFmtId="167" formatCode="&quot;$&quot;#,##0.00"/>
    <numFmt numFmtId="168" formatCode="_(&quot;$&quot;* #,##0_);_(&quot;$&quot;* \(#,##0\);_(&quot;$&quot;* &quot;-&quot;??_);_(@_)"/>
    <numFmt numFmtId="169" formatCode="&quot;$&quot;#,##0.0000"/>
  </numFmts>
  <fonts count="4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FF0000"/>
      <name val="Calibri"/>
      <scheme val="minor"/>
    </font>
    <font>
      <sz val="9"/>
      <color indexed="81"/>
      <name val="Calibri"/>
      <family val="2"/>
    </font>
    <font>
      <b/>
      <sz val="9"/>
      <color indexed="81"/>
      <name val="Calibri"/>
      <family val="2"/>
    </font>
    <font>
      <b/>
      <sz val="11"/>
      <color rgb="FFFF0000"/>
      <name val="Calibri"/>
      <scheme val="minor"/>
    </font>
    <font>
      <sz val="8"/>
      <name val="Calibri"/>
      <family val="2"/>
      <scheme val="minor"/>
    </font>
    <font>
      <b/>
      <sz val="8"/>
      <color theme="1"/>
      <name val="Calibri"/>
      <scheme val="minor"/>
    </font>
    <font>
      <sz val="11"/>
      <color rgb="FF000000"/>
      <name val="Calibri"/>
      <family val="2"/>
      <scheme val="minor"/>
    </font>
    <font>
      <b/>
      <sz val="20"/>
      <color theme="1"/>
      <name val="Calibri"/>
      <scheme val="minor"/>
    </font>
    <font>
      <b/>
      <i/>
      <sz val="8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sz val="11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12"/>
      <color rgb="FF9C6500"/>
      <name val="Verdana"/>
      <family val="2"/>
    </font>
    <font>
      <sz val="10"/>
      <color theme="1"/>
      <name val="Calibri"/>
      <scheme val="minor"/>
    </font>
    <font>
      <sz val="12"/>
      <color rgb="FF000000"/>
      <name val="Calibri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Arial"/>
    </font>
    <font>
      <b/>
      <sz val="11"/>
      <color rgb="FF0000FF"/>
      <name val="Calibri"/>
      <scheme val="minor"/>
    </font>
    <font>
      <b/>
      <sz val="11"/>
      <color rgb="FF000000"/>
      <name val="Calibri"/>
      <family val="2"/>
      <scheme val="minor"/>
    </font>
    <font>
      <sz val="9"/>
      <color rgb="FF000000"/>
      <name val="Calibri"/>
      <scheme val="minor"/>
    </font>
    <font>
      <sz val="11"/>
      <color rgb="FFFF6600"/>
      <name val="Calibri"/>
      <scheme val="minor"/>
    </font>
    <font>
      <b/>
      <sz val="14"/>
      <color theme="1"/>
      <name val="Calibri"/>
      <family val="2"/>
      <scheme val="minor"/>
    </font>
    <font>
      <b/>
      <i/>
      <sz val="12"/>
      <color theme="1"/>
      <name val="Calibri"/>
      <scheme val="minor"/>
    </font>
    <font>
      <b/>
      <i/>
      <sz val="12"/>
      <name val="Calibri"/>
      <scheme val="minor"/>
    </font>
    <font>
      <sz val="12"/>
      <color rgb="FFFF0000"/>
      <name val="Calibri"/>
      <scheme val="minor"/>
    </font>
    <font>
      <b/>
      <sz val="14"/>
      <color rgb="FF000000"/>
      <name val="Calibri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92D050"/>
        <bgColor rgb="FFFFFFFF"/>
      </patternFill>
    </fill>
    <fill>
      <patternFill patternType="solid">
        <fgColor rgb="FFFFC000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4E45D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</patternFill>
    </fill>
    <fill>
      <patternFill patternType="solid">
        <fgColor rgb="FFC6E0B4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5" tint="-0.249977111117893"/>
        <bgColor indexed="64"/>
      </patternFill>
    </fill>
  </fills>
  <borders count="1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 style="medium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000000"/>
      </right>
      <top/>
      <bottom/>
      <diagonal/>
    </border>
  </borders>
  <cellStyleXfs count="1960">
    <xf numFmtId="0" fontId="0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9" fontId="2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3" fillId="36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1589">
    <xf numFmtId="0" fontId="0" fillId="0" borderId="0" xfId="0"/>
    <xf numFmtId="0" fontId="0" fillId="0" borderId="0" xfId="0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2" fontId="0" fillId="0" borderId="8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3" borderId="4" xfId="0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1" fillId="3" borderId="15" xfId="0" applyFont="1" applyFill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1" fillId="0" borderId="0" xfId="0" applyFont="1" applyAlignment="1">
      <alignment horizontal="right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1" fillId="0" borderId="0" xfId="0" applyFont="1"/>
    <xf numFmtId="0" fontId="0" fillId="2" borderId="19" xfId="0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2" fontId="0" fillId="0" borderId="27" xfId="0" applyNumberFormat="1" applyBorder="1" applyAlignment="1">
      <alignment horizontal="center"/>
    </xf>
    <xf numFmtId="2" fontId="0" fillId="0" borderId="21" xfId="0" applyNumberFormat="1" applyBorder="1" applyAlignment="1">
      <alignment horizontal="center"/>
    </xf>
    <xf numFmtId="0" fontId="0" fillId="3" borderId="15" xfId="0" applyFill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5" xfId="0" applyNumberFormat="1" applyFill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8" borderId="6" xfId="0" applyNumberFormat="1" applyFill="1" applyBorder="1" applyAlignment="1">
      <alignment horizontal="center"/>
    </xf>
    <xf numFmtId="2" fontId="0" fillId="8" borderId="1" xfId="0" applyNumberFormat="1" applyFill="1" applyBorder="1" applyAlignment="1">
      <alignment horizontal="center"/>
    </xf>
    <xf numFmtId="2" fontId="0" fillId="8" borderId="27" xfId="0" applyNumberFormat="1" applyFill="1" applyBorder="1" applyAlignment="1">
      <alignment horizontal="center"/>
    </xf>
    <xf numFmtId="2" fontId="0" fillId="7" borderId="1" xfId="0" applyNumberFormat="1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5" borderId="5" xfId="0" applyFill="1" applyBorder="1" applyAlignment="1">
      <alignment horizontal="center"/>
    </xf>
    <xf numFmtId="2" fontId="0" fillId="7" borderId="27" xfId="0" applyNumberFormat="1" applyFill="1" applyBorder="1" applyAlignment="1">
      <alignment horizontal="center"/>
    </xf>
    <xf numFmtId="2" fontId="0" fillId="0" borderId="26" xfId="0" applyNumberFormat="1" applyFill="1" applyBorder="1" applyAlignment="1">
      <alignment horizontal="center"/>
    </xf>
    <xf numFmtId="2" fontId="0" fillId="0" borderId="27" xfId="0" applyNumberFormat="1" applyFill="1" applyBorder="1" applyAlignment="1">
      <alignment horizontal="center"/>
    </xf>
    <xf numFmtId="2" fontId="0" fillId="0" borderId="21" xfId="0" applyNumberFormat="1" applyFill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4" borderId="5" xfId="0" applyNumberFormat="1" applyFill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2" fontId="0" fillId="6" borderId="5" xfId="0" applyNumberFormat="1" applyFill="1" applyBorder="1" applyAlignment="1">
      <alignment horizontal="center"/>
    </xf>
    <xf numFmtId="2" fontId="0" fillId="8" borderId="5" xfId="0" applyNumberFormat="1" applyFill="1" applyBorder="1" applyAlignment="1">
      <alignment horizontal="center"/>
    </xf>
    <xf numFmtId="2" fontId="0" fillId="12" borderId="5" xfId="0" applyNumberFormat="1" applyFill="1" applyBorder="1" applyAlignment="1">
      <alignment horizontal="center"/>
    </xf>
    <xf numFmtId="2" fontId="0" fillId="12" borderId="1" xfId="0" applyNumberFormat="1" applyFill="1" applyBorder="1" applyAlignment="1">
      <alignment horizontal="center"/>
    </xf>
    <xf numFmtId="2" fontId="0" fillId="0" borderId="10" xfId="0" applyNumberFormat="1" applyFill="1" applyBorder="1" applyAlignment="1">
      <alignment horizontal="center"/>
    </xf>
    <xf numFmtId="2" fontId="0" fillId="0" borderId="7" xfId="0" applyNumberFormat="1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2" fontId="0" fillId="0" borderId="6" xfId="0" applyNumberFormat="1" applyFill="1" applyBorder="1" applyAlignment="1">
      <alignment horizontal="center"/>
    </xf>
    <xf numFmtId="0" fontId="0" fillId="0" borderId="13" xfId="0" applyBorder="1"/>
    <xf numFmtId="2" fontId="0" fillId="0" borderId="0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2" fontId="0" fillId="0" borderId="37" xfId="0" applyNumberFormat="1" applyFill="1" applyBorder="1" applyAlignment="1">
      <alignment horizontal="center"/>
    </xf>
    <xf numFmtId="2" fontId="0" fillId="0" borderId="39" xfId="0" applyNumberFormat="1" applyFill="1" applyBorder="1" applyAlignment="1">
      <alignment horizontal="center"/>
    </xf>
    <xf numFmtId="2" fontId="0" fillId="0" borderId="37" xfId="0" applyNumberFormat="1" applyBorder="1" applyAlignment="1">
      <alignment horizontal="center"/>
    </xf>
    <xf numFmtId="2" fontId="0" fillId="0" borderId="13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1" fontId="0" fillId="0" borderId="27" xfId="0" applyNumberForma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1" fontId="0" fillId="0" borderId="6" xfId="0" applyNumberFormat="1" applyFill="1" applyBorder="1" applyAlignment="1">
      <alignment horizontal="center"/>
    </xf>
    <xf numFmtId="1" fontId="0" fillId="6" borderId="27" xfId="0" applyNumberFormat="1" applyFill="1" applyBorder="1" applyAlignment="1">
      <alignment horizontal="center"/>
    </xf>
    <xf numFmtId="1" fontId="0" fillId="6" borderId="1" xfId="0" applyNumberFormat="1" applyFill="1" applyBorder="1" applyAlignment="1">
      <alignment horizontal="center"/>
    </xf>
    <xf numFmtId="1" fontId="0" fillId="6" borderId="11" xfId="0" applyNumberFormat="1" applyFill="1" applyBorder="1" applyAlignment="1">
      <alignment horizontal="center"/>
    </xf>
    <xf numFmtId="1" fontId="0" fillId="6" borderId="26" xfId="0" applyNumberFormat="1" applyFill="1" applyBorder="1" applyAlignment="1">
      <alignment horizontal="center"/>
    </xf>
    <xf numFmtId="1" fontId="0" fillId="6" borderId="0" xfId="0" applyNumberFormat="1" applyFill="1" applyBorder="1" applyAlignment="1">
      <alignment horizontal="center"/>
    </xf>
    <xf numFmtId="166" fontId="0" fillId="6" borderId="1" xfId="0" applyNumberFormat="1" applyFill="1" applyBorder="1" applyAlignment="1">
      <alignment horizontal="center"/>
    </xf>
    <xf numFmtId="166" fontId="0" fillId="6" borderId="27" xfId="0" applyNumberFormat="1" applyFill="1" applyBorder="1" applyAlignment="1">
      <alignment horizontal="center"/>
    </xf>
    <xf numFmtId="1" fontId="0" fillId="5" borderId="1" xfId="0" applyNumberFormat="1" applyFill="1" applyBorder="1" applyAlignment="1">
      <alignment horizontal="center"/>
    </xf>
    <xf numFmtId="1" fontId="0" fillId="5" borderId="27" xfId="0" applyNumberForma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2" fontId="0" fillId="13" borderId="6" xfId="0" applyNumberFormat="1" applyFill="1" applyBorder="1" applyAlignment="1">
      <alignment horizontal="center"/>
    </xf>
    <xf numFmtId="0" fontId="7" fillId="15" borderId="1" xfId="0" applyFont="1" applyFill="1" applyBorder="1" applyAlignment="1">
      <alignment horizontal="center" vertical="center" wrapText="1"/>
    </xf>
    <xf numFmtId="0" fontId="9" fillId="14" borderId="1" xfId="0" applyNumberFormat="1" applyFont="1" applyFill="1" applyBorder="1" applyAlignment="1">
      <alignment horizontal="center" textRotation="90" wrapText="1"/>
    </xf>
    <xf numFmtId="0" fontId="9" fillId="14" borderId="1" xfId="0" applyFont="1" applyFill="1" applyBorder="1" applyAlignment="1">
      <alignment horizontal="center" textRotation="90"/>
    </xf>
    <xf numFmtId="0" fontId="9" fillId="0" borderId="1" xfId="0" applyFont="1" applyFill="1" applyBorder="1" applyAlignment="1">
      <alignment horizontal="left"/>
    </xf>
    <xf numFmtId="0" fontId="9" fillId="15" borderId="1" xfId="0" applyFont="1" applyFill="1" applyBorder="1" applyAlignment="1">
      <alignment horizontal="center" vertical="center" wrapText="1"/>
    </xf>
    <xf numFmtId="0" fontId="9" fillId="15" borderId="1" xfId="0" applyFont="1" applyFill="1" applyBorder="1" applyAlignment="1">
      <alignment horizontal="center" textRotation="90" wrapText="1"/>
    </xf>
    <xf numFmtId="0" fontId="9" fillId="15" borderId="1" xfId="0" applyFont="1" applyFill="1" applyBorder="1" applyAlignment="1">
      <alignment horizontal="center" textRotation="90"/>
    </xf>
    <xf numFmtId="0" fontId="11" fillId="14" borderId="1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center"/>
    </xf>
    <xf numFmtId="0" fontId="10" fillId="16" borderId="41" xfId="0" applyFont="1" applyFill="1" applyBorder="1"/>
    <xf numFmtId="2" fontId="0" fillId="0" borderId="0" xfId="0" applyNumberFormat="1"/>
    <xf numFmtId="0" fontId="10" fillId="17" borderId="41" xfId="0" applyFont="1" applyFill="1" applyBorder="1"/>
    <xf numFmtId="0" fontId="10" fillId="18" borderId="41" xfId="0" applyFont="1" applyFill="1" applyBorder="1"/>
    <xf numFmtId="0" fontId="10" fillId="19" borderId="41" xfId="0" applyFont="1" applyFill="1" applyBorder="1"/>
    <xf numFmtId="1" fontId="0" fillId="0" borderId="43" xfId="0" applyNumberFormat="1" applyFill="1" applyBorder="1" applyAlignment="1">
      <alignment horizontal="center"/>
    </xf>
    <xf numFmtId="1" fontId="0" fillId="0" borderId="40" xfId="0" applyNumberFormat="1" applyFill="1" applyBorder="1" applyAlignment="1">
      <alignment horizontal="center"/>
    </xf>
    <xf numFmtId="1" fontId="0" fillId="0" borderId="44" xfId="0" applyNumberFormat="1" applyFill="1" applyBorder="1" applyAlignment="1">
      <alignment horizontal="center"/>
    </xf>
    <xf numFmtId="0" fontId="0" fillId="0" borderId="0" xfId="0" applyAlignment="1"/>
    <xf numFmtId="0" fontId="0" fillId="0" borderId="0" xfId="0" applyBorder="1" applyAlignment="1"/>
    <xf numFmtId="0" fontId="4" fillId="0" borderId="11" xfId="0" applyFont="1" applyBorder="1" applyAlignment="1"/>
    <xf numFmtId="0" fontId="0" fillId="0" borderId="1" xfId="0" applyFill="1" applyBorder="1" applyAlignment="1"/>
    <xf numFmtId="0" fontId="0" fillId="0" borderId="27" xfId="0" applyFill="1" applyBorder="1" applyAlignment="1"/>
    <xf numFmtId="44" fontId="0" fillId="0" borderId="24" xfId="0" applyNumberFormat="1" applyBorder="1" applyAlignment="1"/>
    <xf numFmtId="0" fontId="4" fillId="0" borderId="1" xfId="0" applyFont="1" applyBorder="1" applyAlignment="1"/>
    <xf numFmtId="44" fontId="0" fillId="0" borderId="28" xfId="0" applyNumberFormat="1" applyBorder="1" applyAlignment="1"/>
    <xf numFmtId="0" fontId="4" fillId="0" borderId="1" xfId="0" applyFont="1" applyFill="1" applyBorder="1" applyAlignment="1"/>
    <xf numFmtId="0" fontId="4" fillId="5" borderId="1" xfId="0" applyFont="1" applyFill="1" applyBorder="1" applyAlignment="1"/>
    <xf numFmtId="0" fontId="0" fillId="0" borderId="1" xfId="0" applyBorder="1" applyAlignment="1"/>
    <xf numFmtId="44" fontId="0" fillId="0" borderId="25" xfId="0" applyNumberFormat="1" applyBorder="1" applyAlignment="1"/>
    <xf numFmtId="0" fontId="1" fillId="0" borderId="0" xfId="0" applyFont="1" applyAlignment="1"/>
    <xf numFmtId="0" fontId="0" fillId="0" borderId="0" xfId="0" applyFill="1" applyBorder="1" applyAlignment="1"/>
    <xf numFmtId="0" fontId="0" fillId="8" borderId="0" xfId="0" applyFill="1" applyAlignment="1"/>
    <xf numFmtId="0" fontId="0" fillId="2" borderId="0" xfId="0" applyFill="1" applyAlignment="1"/>
    <xf numFmtId="0" fontId="0" fillId="6" borderId="0" xfId="0" applyFill="1" applyAlignment="1"/>
    <xf numFmtId="0" fontId="1" fillId="3" borderId="19" xfId="0" applyFont="1" applyFill="1" applyBorder="1" applyAlignment="1">
      <alignment horizontal="center"/>
    </xf>
    <xf numFmtId="0" fontId="4" fillId="0" borderId="3" xfId="0" applyFont="1" applyBorder="1" applyAlignment="1"/>
    <xf numFmtId="0" fontId="1" fillId="3" borderId="1" xfId="0" applyFont="1" applyFill="1" applyBorder="1" applyAlignment="1">
      <alignment horizontal="center"/>
    </xf>
    <xf numFmtId="0" fontId="0" fillId="0" borderId="14" xfId="0" applyFill="1" applyBorder="1" applyAlignment="1"/>
    <xf numFmtId="2" fontId="0" fillId="0" borderId="32" xfId="0" applyNumberFormat="1" applyFill="1" applyBorder="1" applyAlignment="1">
      <alignment horizontal="center"/>
    </xf>
    <xf numFmtId="0" fontId="1" fillId="3" borderId="40" xfId="0" applyFont="1" applyFill="1" applyBorder="1" applyAlignment="1">
      <alignment horizontal="center"/>
    </xf>
    <xf numFmtId="2" fontId="0" fillId="0" borderId="1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2" fontId="0" fillId="0" borderId="35" xfId="0" applyNumberFormat="1" applyFill="1" applyBorder="1" applyAlignment="1">
      <alignment horizontal="center"/>
    </xf>
    <xf numFmtId="0" fontId="0" fillId="0" borderId="37" xfId="0" applyFill="1" applyBorder="1" applyAlignment="1">
      <alignment horizontal="center"/>
    </xf>
    <xf numFmtId="0" fontId="1" fillId="3" borderId="28" xfId="0" applyFont="1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0" borderId="43" xfId="0" applyBorder="1" applyAlignment="1"/>
    <xf numFmtId="2" fontId="0" fillId="8" borderId="0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14" fillId="0" borderId="5" xfId="0" applyFont="1" applyBorder="1" applyAlignment="1"/>
    <xf numFmtId="0" fontId="0" fillId="0" borderId="5" xfId="0" applyBorder="1" applyAlignment="1"/>
    <xf numFmtId="0" fontId="0" fillId="0" borderId="5" xfId="0" applyBorder="1"/>
    <xf numFmtId="44" fontId="0" fillId="6" borderId="1" xfId="0" applyNumberForma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3" xfId="0" applyFill="1" applyBorder="1" applyAlignment="1">
      <alignment horizontal="right"/>
    </xf>
    <xf numFmtId="0" fontId="0" fillId="0" borderId="43" xfId="0" applyFill="1" applyBorder="1" applyAlignment="1">
      <alignment horizontal="center"/>
    </xf>
    <xf numFmtId="2" fontId="0" fillId="0" borderId="43" xfId="0" applyNumberFormat="1" applyFill="1" applyBorder="1" applyAlignment="1">
      <alignment horizontal="center"/>
    </xf>
    <xf numFmtId="0" fontId="0" fillId="0" borderId="43" xfId="0" applyFill="1" applyBorder="1" applyAlignment="1">
      <alignment horizontal="left"/>
    </xf>
    <xf numFmtId="0" fontId="1" fillId="0" borderId="43" xfId="0" applyFont="1" applyBorder="1" applyAlignment="1"/>
    <xf numFmtId="0" fontId="1" fillId="0" borderId="43" xfId="0" applyFont="1" applyBorder="1" applyAlignment="1">
      <alignment horizontal="center"/>
    </xf>
    <xf numFmtId="9" fontId="1" fillId="0" borderId="43" xfId="0" applyNumberFormat="1" applyFont="1" applyBorder="1" applyAlignment="1">
      <alignment horizontal="center"/>
    </xf>
    <xf numFmtId="0" fontId="0" fillId="0" borderId="18" xfId="0" applyBorder="1" applyAlignment="1"/>
    <xf numFmtId="0" fontId="0" fillId="7" borderId="40" xfId="0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4" borderId="40" xfId="0" applyFill="1" applyBorder="1" applyAlignment="1">
      <alignment horizontal="center"/>
    </xf>
    <xf numFmtId="0" fontId="0" fillId="8" borderId="40" xfId="0" applyFill="1" applyBorder="1" applyAlignment="1">
      <alignment horizontal="center"/>
    </xf>
    <xf numFmtId="0" fontId="0" fillId="12" borderId="40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2" xfId="0" applyBorder="1" applyAlignment="1">
      <alignment horizontal="center"/>
    </xf>
    <xf numFmtId="2" fontId="0" fillId="0" borderId="40" xfId="0" applyNumberFormat="1" applyFill="1" applyBorder="1" applyAlignment="1">
      <alignment horizontal="center"/>
    </xf>
    <xf numFmtId="2" fontId="0" fillId="0" borderId="40" xfId="0" applyNumberFormat="1" applyBorder="1" applyAlignment="1">
      <alignment horizontal="center"/>
    </xf>
    <xf numFmtId="0" fontId="0" fillId="0" borderId="26" xfId="0" applyFill="1" applyBorder="1" applyAlignment="1">
      <alignment horizontal="right"/>
    </xf>
    <xf numFmtId="1" fontId="0" fillId="20" borderId="6" xfId="0" applyNumberFormat="1" applyFill="1" applyBorder="1" applyAlignment="1">
      <alignment horizontal="center"/>
    </xf>
    <xf numFmtId="166" fontId="0" fillId="20" borderId="6" xfId="0" applyNumberFormat="1" applyFill="1" applyBorder="1" applyAlignment="1">
      <alignment horizontal="center"/>
    </xf>
    <xf numFmtId="0" fontId="0" fillId="0" borderId="52" xfId="0" applyBorder="1" applyAlignment="1"/>
    <xf numFmtId="0" fontId="0" fillId="3" borderId="53" xfId="0" applyFill="1" applyBorder="1" applyAlignment="1"/>
    <xf numFmtId="0" fontId="1" fillId="3" borderId="54" xfId="0" applyFont="1" applyFill="1" applyBorder="1" applyAlignment="1">
      <alignment horizontal="center"/>
    </xf>
    <xf numFmtId="0" fontId="0" fillId="0" borderId="11" xfId="0" applyFill="1" applyBorder="1" applyAlignment="1"/>
    <xf numFmtId="0" fontId="0" fillId="0" borderId="26" xfId="0" applyFill="1" applyBorder="1" applyAlignment="1"/>
    <xf numFmtId="1" fontId="0" fillId="20" borderId="12" xfId="0" applyNumberFormat="1" applyFill="1" applyBorder="1" applyAlignment="1">
      <alignment horizontal="center"/>
    </xf>
    <xf numFmtId="0" fontId="3" fillId="3" borderId="56" xfId="0" applyFont="1" applyFill="1" applyBorder="1" applyAlignment="1">
      <alignment horizontal="center"/>
    </xf>
    <xf numFmtId="1" fontId="0" fillId="6" borderId="5" xfId="0" applyNumberFormat="1" applyFill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0" fillId="0" borderId="18" xfId="0" applyNumberForma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165" fontId="1" fillId="3" borderId="53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57" xfId="0" applyBorder="1" applyAlignment="1"/>
    <xf numFmtId="0" fontId="0" fillId="0" borderId="57" xfId="0" applyFill="1" applyBorder="1" applyAlignment="1"/>
    <xf numFmtId="0" fontId="0" fillId="0" borderId="58" xfId="0" applyFill="1" applyBorder="1" applyAlignment="1"/>
    <xf numFmtId="2" fontId="0" fillId="0" borderId="58" xfId="0" applyNumberFormat="1" applyFill="1" applyBorder="1" applyAlignment="1">
      <alignment horizontal="center"/>
    </xf>
    <xf numFmtId="2" fontId="0" fillId="0" borderId="59" xfId="0" applyNumberFormat="1" applyBorder="1" applyAlignment="1">
      <alignment horizontal="center"/>
    </xf>
    <xf numFmtId="2" fontId="0" fillId="0" borderId="57" xfId="0" applyNumberFormat="1" applyBorder="1" applyAlignment="1">
      <alignment horizontal="center"/>
    </xf>
    <xf numFmtId="2" fontId="0" fillId="0" borderId="60" xfId="0" applyNumberFormat="1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60" xfId="0" applyBorder="1" applyAlignment="1">
      <alignment horizontal="center"/>
    </xf>
    <xf numFmtId="2" fontId="0" fillId="0" borderId="58" xfId="0" applyNumberFormat="1" applyBorder="1" applyAlignment="1">
      <alignment horizontal="center"/>
    </xf>
    <xf numFmtId="2" fontId="0" fillId="0" borderId="44" xfId="0" applyNumberFormat="1" applyBorder="1" applyAlignment="1">
      <alignment horizontal="center"/>
    </xf>
    <xf numFmtId="2" fontId="0" fillId="0" borderId="62" xfId="0" applyNumberFormat="1" applyBorder="1" applyAlignment="1">
      <alignment horizontal="center"/>
    </xf>
    <xf numFmtId="44" fontId="0" fillId="0" borderId="63" xfId="0" applyNumberFormat="1" applyBorder="1" applyAlignment="1"/>
    <xf numFmtId="0" fontId="0" fillId="0" borderId="59" xfId="0" applyBorder="1" applyAlignment="1"/>
    <xf numFmtId="0" fontId="0" fillId="0" borderId="0" xfId="0" applyFont="1" applyFill="1" applyAlignment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165" fontId="0" fillId="0" borderId="59" xfId="0" applyNumberFormat="1" applyBorder="1" applyAlignment="1">
      <alignment horizontal="center"/>
    </xf>
    <xf numFmtId="0" fontId="4" fillId="5" borderId="57" xfId="0" applyFont="1" applyFill="1" applyBorder="1" applyAlignment="1"/>
    <xf numFmtId="1" fontId="0" fillId="0" borderId="57" xfId="0" applyNumberFormat="1" applyBorder="1" applyAlignment="1">
      <alignment horizontal="center"/>
    </xf>
    <xf numFmtId="1" fontId="0" fillId="0" borderId="58" xfId="0" applyNumberFormat="1" applyBorder="1" applyAlignment="1">
      <alignment horizontal="center"/>
    </xf>
    <xf numFmtId="1" fontId="0" fillId="20" borderId="60" xfId="0" applyNumberFormat="1" applyFill="1" applyBorder="1" applyAlignment="1">
      <alignment horizontal="center"/>
    </xf>
    <xf numFmtId="0" fontId="1" fillId="0" borderId="61" xfId="0" applyFont="1" applyBorder="1" applyAlignment="1"/>
    <xf numFmtId="39" fontId="1" fillId="11" borderId="44" xfId="0" applyNumberFormat="1" applyFont="1" applyFill="1" applyBorder="1" applyAlignment="1">
      <alignment horizontal="center"/>
    </xf>
    <xf numFmtId="0" fontId="0" fillId="0" borderId="58" xfId="0" applyBorder="1" applyAlignment="1"/>
    <xf numFmtId="0" fontId="0" fillId="0" borderId="44" xfId="0" applyBorder="1" applyAlignment="1"/>
    <xf numFmtId="0" fontId="1" fillId="0" borderId="44" xfId="0" applyFont="1" applyBorder="1" applyAlignment="1">
      <alignment horizontal="center"/>
    </xf>
    <xf numFmtId="0" fontId="1" fillId="0" borderId="44" xfId="0" applyFont="1" applyBorder="1" applyAlignment="1">
      <alignment horizontal="right"/>
    </xf>
    <xf numFmtId="39" fontId="1" fillId="0" borderId="44" xfId="0" applyNumberFormat="1" applyFont="1" applyBorder="1" applyAlignment="1">
      <alignment horizontal="center"/>
    </xf>
    <xf numFmtId="0" fontId="1" fillId="3" borderId="44" xfId="0" applyFont="1" applyFill="1" applyBorder="1" applyAlignment="1">
      <alignment horizontal="center"/>
    </xf>
    <xf numFmtId="39" fontId="1" fillId="3" borderId="44" xfId="0" applyNumberFormat="1" applyFont="1" applyFill="1" applyBorder="1" applyAlignment="1">
      <alignment horizontal="center"/>
    </xf>
    <xf numFmtId="165" fontId="1" fillId="3" borderId="61" xfId="0" applyNumberFormat="1" applyFont="1" applyFill="1" applyBorder="1" applyAlignment="1">
      <alignment horizontal="center"/>
    </xf>
    <xf numFmtId="0" fontId="0" fillId="0" borderId="61" xfId="0" applyBorder="1" applyAlignment="1"/>
    <xf numFmtId="2" fontId="0" fillId="2" borderId="0" xfId="0" applyNumberFormat="1" applyFill="1" applyBorder="1" applyAlignment="1">
      <alignment horizontal="center"/>
    </xf>
    <xf numFmtId="0" fontId="0" fillId="0" borderId="40" xfId="0" applyFill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1" fontId="0" fillId="6" borderId="3" xfId="0" applyNumberFormat="1" applyFill="1" applyBorder="1" applyAlignment="1">
      <alignment horizontal="center"/>
    </xf>
    <xf numFmtId="1" fontId="0" fillId="20" borderId="4" xfId="0" applyNumberFormat="1" applyFill="1" applyBorder="1" applyAlignment="1">
      <alignment horizontal="center"/>
    </xf>
    <xf numFmtId="0" fontId="1" fillId="0" borderId="44" xfId="0" applyFont="1" applyFill="1" applyBorder="1" applyAlignment="1">
      <alignment horizontal="center"/>
    </xf>
    <xf numFmtId="2" fontId="0" fillId="0" borderId="66" xfId="0" applyNumberFormat="1" applyFill="1" applyBorder="1" applyAlignment="1">
      <alignment horizontal="center"/>
    </xf>
    <xf numFmtId="165" fontId="0" fillId="0" borderId="65" xfId="0" applyNumberFormat="1" applyBorder="1" applyAlignment="1">
      <alignment horizontal="center"/>
    </xf>
    <xf numFmtId="165" fontId="0" fillId="0" borderId="28" xfId="0" applyNumberFormat="1" applyBorder="1" applyAlignment="1">
      <alignment horizontal="center"/>
    </xf>
    <xf numFmtId="0" fontId="1" fillId="3" borderId="51" xfId="0" applyFont="1" applyFill="1" applyBorder="1" applyAlignment="1">
      <alignment horizontal="center"/>
    </xf>
    <xf numFmtId="0" fontId="1" fillId="3" borderId="49" xfId="0" applyFont="1" applyFill="1" applyBorder="1" applyAlignment="1">
      <alignment horizontal="center"/>
    </xf>
    <xf numFmtId="165" fontId="0" fillId="0" borderId="5" xfId="0" applyNumberFormat="1" applyFill="1" applyBorder="1" applyAlignment="1">
      <alignment horizontal="center"/>
    </xf>
    <xf numFmtId="44" fontId="0" fillId="0" borderId="28" xfId="0" applyNumberFormat="1" applyFill="1" applyBorder="1" applyAlignment="1"/>
    <xf numFmtId="0" fontId="0" fillId="0" borderId="0" xfId="0" applyFill="1" applyAlignment="1"/>
    <xf numFmtId="2" fontId="0" fillId="0" borderId="0" xfId="0" applyNumberFormat="1" applyAlignment="1"/>
    <xf numFmtId="165" fontId="0" fillId="0" borderId="44" xfId="0" applyNumberFormat="1" applyBorder="1" applyAlignment="1">
      <alignment horizontal="center"/>
    </xf>
    <xf numFmtId="0" fontId="0" fillId="0" borderId="44" xfId="0" applyFill="1" applyBorder="1" applyAlignment="1">
      <alignment horizontal="center"/>
    </xf>
    <xf numFmtId="44" fontId="0" fillId="0" borderId="36" xfId="0" applyNumberFormat="1" applyBorder="1" applyAlignment="1">
      <alignment horizontal="center"/>
    </xf>
    <xf numFmtId="44" fontId="0" fillId="0" borderId="64" xfId="0" applyNumberFormat="1" applyBorder="1" applyAlignment="1">
      <alignment horizontal="center"/>
    </xf>
    <xf numFmtId="165" fontId="0" fillId="0" borderId="34" xfId="0" applyNumberFormat="1" applyBorder="1" applyAlignment="1">
      <alignment horizontal="center"/>
    </xf>
    <xf numFmtId="165" fontId="0" fillId="0" borderId="36" xfId="0" applyNumberFormat="1" applyBorder="1" applyAlignment="1">
      <alignment horizontal="center"/>
    </xf>
    <xf numFmtId="0" fontId="0" fillId="8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22" borderId="0" xfId="0" applyFill="1" applyAlignment="1"/>
    <xf numFmtId="0" fontId="0" fillId="22" borderId="0" xfId="0" applyFill="1" applyAlignment="1">
      <alignment horizontal="center"/>
    </xf>
    <xf numFmtId="0" fontId="0" fillId="4" borderId="0" xfId="0" applyFill="1" applyAlignment="1"/>
    <xf numFmtId="0" fontId="0" fillId="4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23" borderId="0" xfId="0" applyFill="1" applyAlignment="1"/>
    <xf numFmtId="0" fontId="0" fillId="23" borderId="0" xfId="0" applyFill="1" applyAlignment="1">
      <alignment horizontal="center"/>
    </xf>
    <xf numFmtId="0" fontId="19" fillId="3" borderId="1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0" borderId="19" xfId="0" applyBorder="1" applyAlignment="1"/>
    <xf numFmtId="0" fontId="0" fillId="0" borderId="0" xfId="0" applyBorder="1"/>
    <xf numFmtId="0" fontId="14" fillId="0" borderId="19" xfId="0" applyFont="1" applyBorder="1" applyAlignment="1"/>
    <xf numFmtId="0" fontId="0" fillId="0" borderId="19" xfId="0" applyBorder="1"/>
    <xf numFmtId="0" fontId="0" fillId="0" borderId="19" xfId="0" applyFill="1" applyBorder="1" applyAlignment="1"/>
    <xf numFmtId="0" fontId="1" fillId="3" borderId="68" xfId="0" applyFont="1" applyFill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0" fontId="1" fillId="3" borderId="53" xfId="0" applyFont="1" applyFill="1" applyBorder="1" applyAlignment="1">
      <alignment horizontal="center"/>
    </xf>
    <xf numFmtId="1" fontId="2" fillId="6" borderId="27" xfId="0" applyNumberFormat="1" applyFont="1" applyFill="1" applyBorder="1" applyAlignment="1">
      <alignment horizontal="center"/>
    </xf>
    <xf numFmtId="165" fontId="0" fillId="0" borderId="24" xfId="0" applyNumberFormat="1" applyBorder="1" applyAlignment="1">
      <alignment horizontal="center"/>
    </xf>
    <xf numFmtId="0" fontId="0" fillId="0" borderId="19" xfId="0" applyBorder="1" applyAlignment="1">
      <alignment horizontal="left"/>
    </xf>
    <xf numFmtId="0" fontId="1" fillId="3" borderId="70" xfId="0" applyFont="1" applyFill="1" applyBorder="1" applyAlignment="1">
      <alignment horizontal="center"/>
    </xf>
    <xf numFmtId="165" fontId="1" fillId="3" borderId="39" xfId="0" applyNumberFormat="1" applyFont="1" applyFill="1" applyBorder="1" applyAlignment="1">
      <alignment horizontal="center" vertical="center"/>
    </xf>
    <xf numFmtId="0" fontId="3" fillId="3" borderId="69" xfId="0" applyFont="1" applyFill="1" applyBorder="1" applyAlignment="1">
      <alignment horizontal="center"/>
    </xf>
    <xf numFmtId="0" fontId="0" fillId="0" borderId="3" xfId="0" applyFill="1" applyBorder="1" applyAlignment="1"/>
    <xf numFmtId="2" fontId="0" fillId="0" borderId="14" xfId="0" applyNumberFormat="1" applyFill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2" xfId="0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14" xfId="0" applyNumberFormat="1" applyFill="1" applyBorder="1" applyAlignment="1">
      <alignment horizontal="center"/>
    </xf>
    <xf numFmtId="1" fontId="0" fillId="0" borderId="46" xfId="0" applyNumberFormat="1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44" fontId="0" fillId="0" borderId="16" xfId="0" applyNumberFormat="1" applyBorder="1" applyAlignment="1"/>
    <xf numFmtId="44" fontId="0" fillId="0" borderId="28" xfId="0" applyNumberFormat="1" applyBorder="1" applyAlignment="1">
      <alignment horizontal="center"/>
    </xf>
    <xf numFmtId="44" fontId="0" fillId="6" borderId="5" xfId="0" applyNumberFormat="1" applyFill="1" applyBorder="1" applyAlignment="1">
      <alignment horizontal="center"/>
    </xf>
    <xf numFmtId="0" fontId="0" fillId="0" borderId="59" xfId="0" applyBorder="1" applyAlignment="1">
      <alignment horizontal="center"/>
    </xf>
    <xf numFmtId="44" fontId="0" fillId="0" borderId="63" xfId="0" applyNumberFormat="1" applyBorder="1" applyAlignment="1">
      <alignment horizontal="center"/>
    </xf>
    <xf numFmtId="44" fontId="0" fillId="0" borderId="62" xfId="0" applyNumberFormat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66" xfId="0" applyBorder="1" applyAlignment="1">
      <alignment horizontal="center"/>
    </xf>
    <xf numFmtId="0" fontId="0" fillId="0" borderId="66" xfId="0" applyFill="1" applyBorder="1" applyAlignment="1">
      <alignment horizontal="right"/>
    </xf>
    <xf numFmtId="0" fontId="0" fillId="0" borderId="66" xfId="0" applyFill="1" applyBorder="1" applyAlignment="1">
      <alignment horizontal="center"/>
    </xf>
    <xf numFmtId="0" fontId="0" fillId="0" borderId="66" xfId="0" applyFill="1" applyBorder="1" applyAlignment="1">
      <alignment horizontal="left"/>
    </xf>
    <xf numFmtId="0" fontId="0" fillId="0" borderId="66" xfId="0" applyBorder="1" applyAlignment="1"/>
    <xf numFmtId="0" fontId="1" fillId="0" borderId="66" xfId="0" applyFont="1" applyBorder="1" applyAlignment="1"/>
    <xf numFmtId="0" fontId="1" fillId="0" borderId="66" xfId="0" applyFont="1" applyBorder="1" applyAlignment="1">
      <alignment horizontal="center"/>
    </xf>
    <xf numFmtId="9" fontId="1" fillId="0" borderId="66" xfId="0" applyNumberFormat="1" applyFont="1" applyBorder="1" applyAlignment="1">
      <alignment horizontal="center"/>
    </xf>
    <xf numFmtId="165" fontId="0" fillId="0" borderId="52" xfId="0" applyNumberFormat="1" applyBorder="1" applyAlignment="1">
      <alignment horizontal="center"/>
    </xf>
    <xf numFmtId="0" fontId="0" fillId="0" borderId="55" xfId="0" applyBorder="1" applyAlignment="1">
      <alignment horizontal="center"/>
    </xf>
    <xf numFmtId="0" fontId="3" fillId="3" borderId="27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 vertical="center"/>
    </xf>
    <xf numFmtId="0" fontId="1" fillId="3" borderId="50" xfId="0" applyFont="1" applyFill="1" applyBorder="1" applyAlignment="1">
      <alignment horizontal="center"/>
    </xf>
    <xf numFmtId="0" fontId="1" fillId="3" borderId="74" xfId="0" applyFont="1" applyFill="1" applyBorder="1" applyAlignment="1">
      <alignment horizontal="center"/>
    </xf>
    <xf numFmtId="0" fontId="1" fillId="3" borderId="75" xfId="0" applyFont="1" applyFill="1" applyBorder="1" applyAlignment="1">
      <alignment horizontal="center"/>
    </xf>
    <xf numFmtId="0" fontId="1" fillId="3" borderId="66" xfId="0" applyFont="1" applyFill="1" applyBorder="1" applyAlignment="1">
      <alignment horizontal="center"/>
    </xf>
    <xf numFmtId="0" fontId="3" fillId="3" borderId="49" xfId="0" applyFont="1" applyFill="1" applyBorder="1" applyAlignment="1">
      <alignment horizontal="center"/>
    </xf>
    <xf numFmtId="0" fontId="3" fillId="3" borderId="50" xfId="0" applyFont="1" applyFill="1" applyBorder="1" applyAlignment="1">
      <alignment horizontal="center"/>
    </xf>
    <xf numFmtId="0" fontId="3" fillId="3" borderId="51" xfId="0" applyFont="1" applyFill="1" applyBorder="1" applyAlignment="1">
      <alignment horizontal="center"/>
    </xf>
    <xf numFmtId="0" fontId="0" fillId="0" borderId="67" xfId="0" applyBorder="1"/>
    <xf numFmtId="0" fontId="1" fillId="0" borderId="38" xfId="0" applyFont="1" applyBorder="1" applyAlignment="1">
      <alignment horizontal="center"/>
    </xf>
    <xf numFmtId="2" fontId="0" fillId="2" borderId="3" xfId="0" applyNumberForma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69" xfId="0" applyBorder="1"/>
    <xf numFmtId="0" fontId="0" fillId="0" borderId="71" xfId="0" applyBorder="1"/>
    <xf numFmtId="0" fontId="0" fillId="0" borderId="38" xfId="0" applyBorder="1"/>
    <xf numFmtId="0" fontId="0" fillId="0" borderId="39" xfId="0" applyBorder="1"/>
    <xf numFmtId="0" fontId="0" fillId="0" borderId="66" xfId="0" applyBorder="1"/>
    <xf numFmtId="165" fontId="0" fillId="0" borderId="0" xfId="0" applyNumberFormat="1" applyBorder="1" applyAlignment="1">
      <alignment horizontal="center"/>
    </xf>
    <xf numFmtId="42" fontId="5" fillId="0" borderId="1" xfId="0" applyNumberFormat="1" applyFont="1" applyBorder="1" applyAlignment="1">
      <alignment horizontal="center"/>
    </xf>
    <xf numFmtId="165" fontId="0" fillId="0" borderId="62" xfId="0" applyNumberFormat="1" applyBorder="1" applyAlignment="1">
      <alignment horizontal="center"/>
    </xf>
    <xf numFmtId="165" fontId="0" fillId="0" borderId="39" xfId="0" applyNumberFormat="1" applyBorder="1" applyAlignment="1">
      <alignment horizontal="center"/>
    </xf>
    <xf numFmtId="0" fontId="0" fillId="0" borderId="0" xfId="0" applyFill="1"/>
    <xf numFmtId="0" fontId="19" fillId="0" borderId="1" xfId="0" applyFont="1" applyBorder="1" applyAlignment="1">
      <alignment horizontal="center"/>
    </xf>
    <xf numFmtId="42" fontId="19" fillId="0" borderId="1" xfId="0" applyNumberFormat="1" applyFont="1" applyBorder="1" applyAlignment="1">
      <alignment horizontal="center"/>
    </xf>
    <xf numFmtId="0" fontId="0" fillId="2" borderId="0" xfId="0" applyFill="1" applyBorder="1"/>
    <xf numFmtId="0" fontId="0" fillId="0" borderId="39" xfId="0" applyBorder="1" applyAlignment="1">
      <alignment horizontal="center"/>
    </xf>
    <xf numFmtId="0" fontId="0" fillId="0" borderId="67" xfId="0" applyBorder="1" applyAlignment="1">
      <alignment horizontal="center"/>
    </xf>
    <xf numFmtId="0" fontId="1" fillId="0" borderId="0" xfId="0" applyFont="1" applyBorder="1" applyAlignment="1">
      <alignment horizontal="center"/>
    </xf>
    <xf numFmtId="165" fontId="1" fillId="0" borderId="55" xfId="0" applyNumberFormat="1" applyFont="1" applyBorder="1" applyAlignment="1">
      <alignment horizontal="center"/>
    </xf>
    <xf numFmtId="0" fontId="21" fillId="0" borderId="67" xfId="0" applyFont="1" applyBorder="1"/>
    <xf numFmtId="0" fontId="1" fillId="0" borderId="0" xfId="0" applyFont="1" applyBorder="1" applyAlignment="1">
      <alignment horizontal="right"/>
    </xf>
    <xf numFmtId="0" fontId="1" fillId="0" borderId="0" xfId="0" applyFont="1" applyBorder="1"/>
    <xf numFmtId="0" fontId="0" fillId="8" borderId="0" xfId="0" applyFill="1" applyBorder="1"/>
    <xf numFmtId="0" fontId="0" fillId="10" borderId="0" xfId="0" applyFill="1" applyBorder="1"/>
    <xf numFmtId="0" fontId="0" fillId="9" borderId="0" xfId="0" applyFill="1" applyBorder="1"/>
    <xf numFmtId="0" fontId="0" fillId="6" borderId="0" xfId="0" applyFill="1" applyBorder="1"/>
    <xf numFmtId="0" fontId="0" fillId="12" borderId="0" xfId="0" applyFill="1" applyBorder="1"/>
    <xf numFmtId="0" fontId="5" fillId="0" borderId="0" xfId="0" applyFont="1" applyBorder="1" applyAlignment="1">
      <alignment horizontal="right"/>
    </xf>
    <xf numFmtId="0" fontId="1" fillId="0" borderId="0" xfId="0" applyFont="1" applyBorder="1" applyAlignment="1"/>
    <xf numFmtId="9" fontId="1" fillId="0" borderId="0" xfId="0" applyNumberFormat="1" applyFont="1" applyBorder="1" applyAlignment="1">
      <alignment horizontal="center"/>
    </xf>
    <xf numFmtId="0" fontId="0" fillId="6" borderId="2" xfId="0" applyFill="1" applyBorder="1" applyAlignment="1">
      <alignment horizontal="center"/>
    </xf>
    <xf numFmtId="44" fontId="0" fillId="0" borderId="65" xfId="0" applyNumberFormat="1" applyBorder="1" applyAlignment="1"/>
    <xf numFmtId="0" fontId="0" fillId="0" borderId="72" xfId="0" applyFill="1" applyBorder="1" applyAlignment="1">
      <alignment horizontal="right"/>
    </xf>
    <xf numFmtId="0" fontId="3" fillId="3" borderId="14" xfId="0" applyFont="1" applyFill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21" fillId="0" borderId="69" xfId="0" applyFont="1" applyBorder="1"/>
    <xf numFmtId="0" fontId="21" fillId="0" borderId="0" xfId="0" applyFont="1" applyBorder="1" applyAlignment="1">
      <alignment horizontal="left"/>
    </xf>
    <xf numFmtId="0" fontId="1" fillId="0" borderId="38" xfId="0" applyFont="1" applyBorder="1"/>
    <xf numFmtId="0" fontId="0" fillId="0" borderId="0" xfId="0" applyBorder="1" applyAlignment="1">
      <alignment horizontal="left"/>
    </xf>
    <xf numFmtId="0" fontId="1" fillId="0" borderId="67" xfId="0" applyFont="1" applyBorder="1"/>
    <xf numFmtId="0" fontId="1" fillId="0" borderId="69" xfId="0" applyFont="1" applyBorder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5" fillId="0" borderId="67" xfId="0" applyFont="1" applyBorder="1"/>
    <xf numFmtId="0" fontId="5" fillId="0" borderId="69" xfId="0" applyFont="1" applyBorder="1"/>
    <xf numFmtId="0" fontId="5" fillId="0" borderId="38" xfId="0" applyFont="1" applyBorder="1"/>
    <xf numFmtId="0" fontId="5" fillId="0" borderId="0" xfId="0" applyFont="1" applyBorder="1"/>
    <xf numFmtId="0" fontId="5" fillId="0" borderId="66" xfId="0" applyFont="1" applyBorder="1"/>
    <xf numFmtId="0" fontId="5" fillId="0" borderId="53" xfId="0" applyFont="1" applyBorder="1" applyAlignment="1">
      <alignment horizontal="center"/>
    </xf>
    <xf numFmtId="0" fontId="5" fillId="0" borderId="78" xfId="0" applyFont="1" applyBorder="1" applyAlignment="1">
      <alignment horizontal="center"/>
    </xf>
    <xf numFmtId="167" fontId="5" fillId="0" borderId="78" xfId="0" applyNumberFormat="1" applyFont="1" applyBorder="1" applyAlignment="1">
      <alignment horizontal="center"/>
    </xf>
    <xf numFmtId="167" fontId="5" fillId="0" borderId="54" xfId="0" applyNumberFormat="1" applyFont="1" applyBorder="1" applyAlignment="1">
      <alignment horizontal="center"/>
    </xf>
    <xf numFmtId="0" fontId="5" fillId="0" borderId="54" xfId="0" applyFont="1" applyBorder="1" applyAlignment="1">
      <alignment horizontal="center"/>
    </xf>
    <xf numFmtId="6" fontId="5" fillId="0" borderId="78" xfId="0" applyNumberFormat="1" applyFont="1" applyBorder="1" applyAlignment="1">
      <alignment horizontal="center"/>
    </xf>
    <xf numFmtId="0" fontId="5" fillId="0" borderId="45" xfId="0" applyFont="1" applyBorder="1"/>
    <xf numFmtId="0" fontId="5" fillId="0" borderId="46" xfId="0" applyFont="1" applyBorder="1"/>
    <xf numFmtId="6" fontId="5" fillId="0" borderId="16" xfId="0" applyNumberFormat="1" applyFont="1" applyBorder="1" applyAlignment="1">
      <alignment horizontal="center"/>
    </xf>
    <xf numFmtId="0" fontId="1" fillId="0" borderId="45" xfId="0" applyFont="1" applyBorder="1"/>
    <xf numFmtId="0" fontId="1" fillId="0" borderId="46" xfId="0" applyFont="1" applyBorder="1"/>
    <xf numFmtId="165" fontId="1" fillId="0" borderId="46" xfId="0" applyNumberFormat="1" applyFont="1" applyBorder="1" applyAlignment="1">
      <alignment horizontal="center"/>
    </xf>
    <xf numFmtId="167" fontId="1" fillId="0" borderId="46" xfId="0" applyNumberFormat="1" applyFont="1" applyBorder="1" applyAlignment="1">
      <alignment horizontal="center"/>
    </xf>
    <xf numFmtId="0" fontId="1" fillId="0" borderId="53" xfId="0" applyFont="1" applyBorder="1"/>
    <xf numFmtId="0" fontId="1" fillId="0" borderId="78" xfId="0" applyFont="1" applyBorder="1" applyAlignment="1">
      <alignment horizontal="center"/>
    </xf>
    <xf numFmtId="165" fontId="1" fillId="0" borderId="16" xfId="0" applyNumberFormat="1" applyFont="1" applyBorder="1" applyAlignment="1">
      <alignment horizontal="center"/>
    </xf>
    <xf numFmtId="165" fontId="1" fillId="0" borderId="78" xfId="0" applyNumberFormat="1" applyFont="1" applyBorder="1" applyAlignment="1">
      <alignment horizontal="center"/>
    </xf>
    <xf numFmtId="0" fontId="1" fillId="0" borderId="78" xfId="0" applyFont="1" applyBorder="1"/>
    <xf numFmtId="167" fontId="1" fillId="0" borderId="16" xfId="0" applyNumberFormat="1" applyFont="1" applyBorder="1" applyAlignment="1">
      <alignment horizontal="center"/>
    </xf>
    <xf numFmtId="10" fontId="1" fillId="0" borderId="16" xfId="0" applyNumberFormat="1" applyFont="1" applyBorder="1"/>
    <xf numFmtId="0" fontId="0" fillId="0" borderId="0" xfId="0" applyBorder="1" applyAlignment="1">
      <alignment horizontal="center"/>
    </xf>
    <xf numFmtId="165" fontId="5" fillId="0" borderId="16" xfId="0" applyNumberFormat="1" applyFont="1" applyBorder="1" applyAlignment="1">
      <alignment horizontal="center"/>
    </xf>
    <xf numFmtId="165" fontId="5" fillId="0" borderId="78" xfId="0" applyNumberFormat="1" applyFont="1" applyBorder="1"/>
    <xf numFmtId="2" fontId="0" fillId="0" borderId="0" xfId="0" applyNumberFormat="1" applyAlignment="1">
      <alignment horizontal="center"/>
    </xf>
    <xf numFmtId="0" fontId="1" fillId="0" borderId="0" xfId="0" applyFont="1" applyBorder="1" applyAlignment="1">
      <alignment horizontal="left"/>
    </xf>
    <xf numFmtId="0" fontId="0" fillId="21" borderId="0" xfId="0" applyFill="1"/>
    <xf numFmtId="165" fontId="1" fillId="2" borderId="16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53" xfId="0" applyBorder="1"/>
    <xf numFmtId="0" fontId="0" fillId="0" borderId="16" xfId="0" applyBorder="1"/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0" fillId="0" borderId="46" xfId="0" applyBorder="1"/>
    <xf numFmtId="0" fontId="17" fillId="0" borderId="0" xfId="0" applyFont="1" applyAlignment="1">
      <alignment horizontal="center"/>
    </xf>
    <xf numFmtId="0" fontId="19" fillId="3" borderId="66" xfId="0" applyFont="1" applyFill="1" applyBorder="1" applyAlignment="1">
      <alignment horizontal="center" vertical="center"/>
    </xf>
    <xf numFmtId="2" fontId="0" fillId="2" borderId="11" xfId="0" applyNumberFormat="1" applyFill="1" applyBorder="1" applyAlignment="1">
      <alignment horizontal="center"/>
    </xf>
    <xf numFmtId="166" fontId="0" fillId="25" borderId="1" xfId="0" applyNumberFormat="1" applyFill="1" applyBorder="1" applyAlignment="1">
      <alignment horizontal="center"/>
    </xf>
    <xf numFmtId="166" fontId="0" fillId="25" borderId="27" xfId="0" applyNumberFormat="1" applyFill="1" applyBorder="1" applyAlignment="1">
      <alignment horizontal="center"/>
    </xf>
    <xf numFmtId="0" fontId="2" fillId="0" borderId="5" xfId="0" applyFont="1" applyBorder="1" applyAlignment="1"/>
    <xf numFmtId="0" fontId="0" fillId="0" borderId="20" xfId="0" applyBorder="1" applyAlignment="1"/>
    <xf numFmtId="0" fontId="0" fillId="26" borderId="0" xfId="0" applyFill="1" applyAlignment="1"/>
    <xf numFmtId="0" fontId="0" fillId="26" borderId="0" xfId="0" applyFill="1" applyAlignment="1">
      <alignment horizontal="center"/>
    </xf>
    <xf numFmtId="0" fontId="0" fillId="27" borderId="0" xfId="0" applyFont="1" applyFill="1" applyAlignment="1"/>
    <xf numFmtId="0" fontId="0" fillId="27" borderId="0" xfId="0" applyFill="1" applyAlignment="1">
      <alignment horizontal="center"/>
    </xf>
    <xf numFmtId="0" fontId="0" fillId="27" borderId="0" xfId="0" applyFill="1" applyAlignment="1"/>
    <xf numFmtId="0" fontId="0" fillId="27" borderId="40" xfId="0" applyFill="1" applyBorder="1" applyAlignment="1">
      <alignment horizontal="center"/>
    </xf>
    <xf numFmtId="0" fontId="0" fillId="26" borderId="40" xfId="0" applyFill="1" applyBorder="1" applyAlignment="1">
      <alignment horizontal="center"/>
    </xf>
    <xf numFmtId="1" fontId="14" fillId="20" borderId="6" xfId="0" applyNumberFormat="1" applyFont="1" applyFill="1" applyBorder="1" applyAlignment="1">
      <alignment horizontal="center"/>
    </xf>
    <xf numFmtId="2" fontId="0" fillId="9" borderId="5" xfId="0" applyNumberFormat="1" applyFill="1" applyBorder="1" applyAlignment="1">
      <alignment horizontal="center"/>
    </xf>
    <xf numFmtId="0" fontId="1" fillId="3" borderId="76" xfId="0" applyFont="1" applyFill="1" applyBorder="1" applyAlignment="1">
      <alignment horizontal="center"/>
    </xf>
    <xf numFmtId="0" fontId="1" fillId="3" borderId="79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1" fillId="3" borderId="56" xfId="0" applyFont="1" applyFill="1" applyBorder="1" applyAlignment="1">
      <alignment horizontal="center"/>
    </xf>
    <xf numFmtId="0" fontId="3" fillId="3" borderId="76" xfId="0" applyFont="1" applyFill="1" applyBorder="1" applyAlignment="1">
      <alignment horizontal="center"/>
    </xf>
    <xf numFmtId="0" fontId="3" fillId="3" borderId="68" xfId="0" applyFont="1" applyFill="1" applyBorder="1" applyAlignment="1">
      <alignment horizontal="center"/>
    </xf>
    <xf numFmtId="0" fontId="0" fillId="26" borderId="32" xfId="0" applyFill="1" applyBorder="1" applyAlignment="1">
      <alignment horizontal="center"/>
    </xf>
    <xf numFmtId="0" fontId="0" fillId="0" borderId="8" xfId="0" applyFill="1" applyBorder="1" applyAlignment="1"/>
    <xf numFmtId="0" fontId="0" fillId="0" borderId="21" xfId="0" applyFill="1" applyBorder="1" applyAlignment="1"/>
    <xf numFmtId="2" fontId="0" fillId="0" borderId="73" xfId="0" applyNumberFormat="1" applyFill="1" applyBorder="1" applyAlignment="1">
      <alignment horizontal="center"/>
    </xf>
    <xf numFmtId="2" fontId="0" fillId="2" borderId="8" xfId="0" applyNumberFormat="1" applyFill="1" applyBorder="1" applyAlignment="1">
      <alignment horizontal="center"/>
    </xf>
    <xf numFmtId="1" fontId="0" fillId="6" borderId="8" xfId="0" applyNumberFormat="1" applyFill="1" applyBorder="1" applyAlignment="1">
      <alignment horizontal="center"/>
    </xf>
    <xf numFmtId="1" fontId="0" fillId="6" borderId="21" xfId="0" applyNumberFormat="1" applyFill="1" applyBorder="1" applyAlignment="1">
      <alignment horizontal="center"/>
    </xf>
    <xf numFmtId="1" fontId="0" fillId="20" borderId="9" xfId="0" applyNumberFormat="1" applyFill="1" applyBorder="1" applyAlignment="1">
      <alignment horizontal="center"/>
    </xf>
    <xf numFmtId="1" fontId="0" fillId="0" borderId="66" xfId="0" applyNumberFormat="1" applyFill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2" fontId="0" fillId="0" borderId="42" xfId="0" applyNumberFormat="1" applyFill="1" applyBorder="1" applyAlignment="1">
      <alignment horizontal="center"/>
    </xf>
    <xf numFmtId="2" fontId="0" fillId="0" borderId="8" xfId="0" applyNumberFormat="1" applyFill="1" applyBorder="1" applyAlignment="1">
      <alignment horizontal="center"/>
    </xf>
    <xf numFmtId="2" fontId="0" fillId="0" borderId="23" xfId="0" applyNumberFormat="1" applyFill="1" applyBorder="1" applyAlignment="1">
      <alignment horizontal="center"/>
    </xf>
    <xf numFmtId="165" fontId="0" fillId="0" borderId="25" xfId="0" applyNumberFormat="1" applyBorder="1" applyAlignment="1">
      <alignment horizontal="center"/>
    </xf>
    <xf numFmtId="2" fontId="0" fillId="0" borderId="12" xfId="0" applyNumberFormat="1" applyFill="1" applyBorder="1" applyAlignment="1">
      <alignment horizontal="center"/>
    </xf>
    <xf numFmtId="1" fontId="0" fillId="0" borderId="11" xfId="0" applyNumberFormat="1" applyFill="1" applyBorder="1" applyAlignment="1">
      <alignment horizontal="center"/>
    </xf>
    <xf numFmtId="1" fontId="0" fillId="0" borderId="26" xfId="0" applyNumberForma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2" borderId="0" xfId="0" applyFill="1" applyAlignment="1">
      <alignment horizontal="center"/>
    </xf>
    <xf numFmtId="0" fontId="0" fillId="6" borderId="11" xfId="0" applyFill="1" applyBorder="1" applyAlignment="1">
      <alignment horizontal="center"/>
    </xf>
    <xf numFmtId="0" fontId="0" fillId="6" borderId="76" xfId="0" applyFill="1" applyBorder="1" applyAlignment="1">
      <alignment horizontal="center"/>
    </xf>
    <xf numFmtId="0" fontId="0" fillId="27" borderId="43" xfId="0" applyFill="1" applyBorder="1" applyAlignment="1">
      <alignment horizontal="center"/>
    </xf>
    <xf numFmtId="0" fontId="0" fillId="26" borderId="69" xfId="0" applyFill="1" applyBorder="1" applyAlignment="1">
      <alignment horizontal="center"/>
    </xf>
    <xf numFmtId="0" fontId="4" fillId="5" borderId="8" xfId="0" applyFont="1" applyFill="1" applyBorder="1" applyAlignment="1"/>
    <xf numFmtId="0" fontId="4" fillId="0" borderId="76" xfId="0" applyFont="1" applyBorder="1" applyAlignment="1"/>
    <xf numFmtId="0" fontId="4" fillId="5" borderId="11" xfId="0" applyFont="1" applyFill="1" applyBorder="1" applyAlignment="1"/>
    <xf numFmtId="0" fontId="0" fillId="0" borderId="70" xfId="0" applyFill="1" applyBorder="1" applyAlignment="1"/>
    <xf numFmtId="0" fontId="1" fillId="3" borderId="27" xfId="0" applyFont="1" applyFill="1" applyBorder="1" applyAlignment="1">
      <alignment horizontal="center"/>
    </xf>
    <xf numFmtId="2" fontId="0" fillId="0" borderId="45" xfId="0" applyNumberFormat="1" applyFill="1" applyBorder="1" applyAlignment="1">
      <alignment horizontal="center"/>
    </xf>
    <xf numFmtId="2" fontId="14" fillId="0" borderId="26" xfId="0" applyNumberFormat="1" applyFont="1" applyFill="1" applyBorder="1" applyAlignment="1">
      <alignment horizontal="center"/>
    </xf>
    <xf numFmtId="2" fontId="0" fillId="0" borderId="69" xfId="0" applyNumberFormat="1" applyFill="1" applyBorder="1" applyAlignment="1">
      <alignment horizontal="center"/>
    </xf>
    <xf numFmtId="0" fontId="1" fillId="3" borderId="27" xfId="0" applyFont="1" applyFill="1" applyBorder="1" applyAlignment="1">
      <alignment horizontal="left" vertical="center" indent="2"/>
    </xf>
    <xf numFmtId="2" fontId="0" fillId="0" borderId="76" xfId="0" applyNumberFormat="1" applyFill="1" applyBorder="1" applyAlignment="1">
      <alignment horizontal="center"/>
    </xf>
    <xf numFmtId="0" fontId="1" fillId="3" borderId="26" xfId="0" applyFont="1" applyFill="1" applyBorder="1" applyAlignment="1">
      <alignment horizontal="center"/>
    </xf>
    <xf numFmtId="2" fontId="0" fillId="0" borderId="16" xfId="0" applyNumberForma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2" fontId="0" fillId="0" borderId="56" xfId="0" applyNumberFormat="1" applyBorder="1" applyAlignment="1">
      <alignment horizontal="center"/>
    </xf>
    <xf numFmtId="2" fontId="0" fillId="2" borderId="76" xfId="0" applyNumberFormat="1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/>
    </xf>
    <xf numFmtId="2" fontId="0" fillId="0" borderId="68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9" xfId="0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8" xfId="0" applyBorder="1" applyAlignment="1">
      <alignment horizontal="center"/>
    </xf>
    <xf numFmtId="0" fontId="0" fillId="3" borderId="6" xfId="0" applyFill="1" applyBorder="1" applyAlignment="1">
      <alignment horizontal="center"/>
    </xf>
    <xf numFmtId="1" fontId="0" fillId="6" borderId="45" xfId="0" applyNumberFormat="1" applyFill="1" applyBorder="1" applyAlignment="1">
      <alignment horizontal="center"/>
    </xf>
    <xf numFmtId="1" fontId="0" fillId="0" borderId="8" xfId="0" applyNumberForma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1" fontId="0" fillId="6" borderId="56" xfId="0" applyNumberFormat="1" applyFill="1" applyBorder="1" applyAlignment="1">
      <alignment horizontal="center"/>
    </xf>
    <xf numFmtId="1" fontId="0" fillId="6" borderId="46" xfId="0" applyNumberFormat="1" applyFill="1" applyBorder="1" applyAlignment="1">
      <alignment horizontal="center"/>
    </xf>
    <xf numFmtId="1" fontId="0" fillId="6" borderId="76" xfId="0" applyNumberFormat="1" applyFill="1" applyBorder="1" applyAlignment="1">
      <alignment horizontal="center"/>
    </xf>
    <xf numFmtId="0" fontId="1" fillId="3" borderId="1" xfId="0" applyFont="1" applyFill="1" applyBorder="1" applyAlignment="1">
      <alignment horizontal="left" vertical="center" indent="2"/>
    </xf>
    <xf numFmtId="1" fontId="0" fillId="0" borderId="21" xfId="0" applyNumberFormat="1" applyFill="1" applyBorder="1" applyAlignment="1">
      <alignment horizontal="center"/>
    </xf>
    <xf numFmtId="0" fontId="1" fillId="3" borderId="27" xfId="0" applyFont="1" applyFill="1" applyBorder="1" applyAlignment="1">
      <alignment horizontal="center" vertical="center"/>
    </xf>
    <xf numFmtId="1" fontId="0" fillId="20" borderId="47" xfId="0" applyNumberFormat="1" applyFill="1" applyBorder="1" applyAlignment="1">
      <alignment horizontal="center"/>
    </xf>
    <xf numFmtId="1" fontId="14" fillId="20" borderId="12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1" fontId="0" fillId="20" borderId="68" xfId="0" applyNumberFormat="1" applyFill="1" applyBorder="1" applyAlignment="1">
      <alignment horizontal="center"/>
    </xf>
    <xf numFmtId="0" fontId="1" fillId="3" borderId="6" xfId="0" applyFont="1" applyFill="1" applyBorder="1" applyAlignment="1">
      <alignment horizontal="center" vertical="center"/>
    </xf>
    <xf numFmtId="1" fontId="0" fillId="0" borderId="47" xfId="0" applyNumberFormat="1" applyFill="1" applyBorder="1" applyAlignment="1">
      <alignment horizontal="center"/>
    </xf>
    <xf numFmtId="0" fontId="3" fillId="2" borderId="43" xfId="0" applyFont="1" applyFill="1" applyBorder="1" applyAlignment="1">
      <alignment horizontal="center"/>
    </xf>
    <xf numFmtId="1" fontId="0" fillId="0" borderId="69" xfId="0" applyNumberFormat="1" applyFill="1" applyBorder="1" applyAlignment="1">
      <alignment horizontal="center"/>
    </xf>
    <xf numFmtId="0" fontId="1" fillId="3" borderId="43" xfId="0" applyFont="1" applyFill="1" applyBorder="1" applyAlignment="1">
      <alignment horizontal="center"/>
    </xf>
    <xf numFmtId="2" fontId="0" fillId="0" borderId="45" xfId="0" applyNumberFormat="1" applyBorder="1" applyAlignment="1">
      <alignment horizontal="center"/>
    </xf>
    <xf numFmtId="2" fontId="0" fillId="0" borderId="76" xfId="0" applyNumberFormat="1" applyBorder="1" applyAlignment="1">
      <alignment horizontal="center"/>
    </xf>
    <xf numFmtId="0" fontId="1" fillId="3" borderId="1" xfId="0" applyFont="1" applyFill="1" applyBorder="1" applyAlignment="1">
      <alignment vertical="center"/>
    </xf>
    <xf numFmtId="2" fontId="0" fillId="2" borderId="46" xfId="0" applyNumberFormat="1" applyFill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2" fontId="0" fillId="0" borderId="68" xfId="0" applyNumberFormat="1" applyFill="1" applyBorder="1" applyAlignment="1">
      <alignment horizontal="center"/>
    </xf>
    <xf numFmtId="0" fontId="1" fillId="3" borderId="27" xfId="0" applyFont="1" applyFill="1" applyBorder="1" applyAlignment="1">
      <alignment vertical="center"/>
    </xf>
    <xf numFmtId="165" fontId="0" fillId="0" borderId="53" xfId="0" applyNumberFormat="1" applyBorder="1" applyAlignment="1">
      <alignment horizontal="center"/>
    </xf>
    <xf numFmtId="165" fontId="1" fillId="3" borderId="5" xfId="0" applyNumberFormat="1" applyFont="1" applyFill="1" applyBorder="1" applyAlignment="1">
      <alignment horizontal="center" vertical="center"/>
    </xf>
    <xf numFmtId="2" fontId="0" fillId="0" borderId="46" xfId="0" applyNumberFormat="1" applyFill="1" applyBorder="1" applyAlignment="1">
      <alignment horizontal="center"/>
    </xf>
    <xf numFmtId="0" fontId="3" fillId="3" borderId="40" xfId="0" applyFont="1" applyFill="1" applyBorder="1" applyAlignment="1">
      <alignment horizontal="center"/>
    </xf>
    <xf numFmtId="2" fontId="0" fillId="0" borderId="50" xfId="0" applyNumberFormat="1" applyFill="1" applyBorder="1" applyAlignment="1">
      <alignment horizontal="center"/>
    </xf>
    <xf numFmtId="2" fontId="0" fillId="0" borderId="47" xfId="0" applyNumberFormat="1" applyFill="1" applyBorder="1" applyAlignment="1">
      <alignment horizontal="center"/>
    </xf>
    <xf numFmtId="0" fontId="3" fillId="3" borderId="37" xfId="0" applyFont="1" applyFill="1" applyBorder="1" applyAlignment="1">
      <alignment horizontal="center"/>
    </xf>
    <xf numFmtId="2" fontId="0" fillId="0" borderId="71" xfId="0" applyNumberFormat="1" applyFill="1" applyBorder="1" applyAlignment="1">
      <alignment horizontal="center"/>
    </xf>
    <xf numFmtId="44" fontId="0" fillId="0" borderId="53" xfId="0" applyNumberFormat="1" applyBorder="1" applyAlignment="1"/>
    <xf numFmtId="0" fontId="0" fillId="0" borderId="53" xfId="0" applyBorder="1" applyAlignment="1"/>
    <xf numFmtId="0" fontId="0" fillId="0" borderId="5" xfId="0" applyFill="1" applyBorder="1" applyAlignment="1"/>
    <xf numFmtId="0" fontId="0" fillId="0" borderId="54" xfId="0" applyBorder="1" applyAlignment="1"/>
    <xf numFmtId="0" fontId="0" fillId="3" borderId="5" xfId="0" applyFill="1" applyBorder="1" applyAlignment="1"/>
    <xf numFmtId="2" fontId="1" fillId="0" borderId="0" xfId="0" applyNumberFormat="1" applyFont="1" applyBorder="1" applyAlignment="1"/>
    <xf numFmtId="2" fontId="0" fillId="8" borderId="12" xfId="0" applyNumberFormat="1" applyFill="1" applyBorder="1" applyAlignment="1">
      <alignment horizontal="center"/>
    </xf>
    <xf numFmtId="44" fontId="0" fillId="0" borderId="65" xfId="0" applyNumberFormat="1" applyBorder="1" applyAlignment="1">
      <alignment horizontal="center"/>
    </xf>
    <xf numFmtId="44" fontId="0" fillId="0" borderId="24" xfId="0" applyNumberFormat="1" applyBorder="1" applyAlignment="1">
      <alignment horizontal="center"/>
    </xf>
    <xf numFmtId="168" fontId="0" fillId="0" borderId="0" xfId="1344" applyNumberFormat="1" applyFont="1" applyAlignment="1"/>
    <xf numFmtId="1" fontId="0" fillId="6" borderId="57" xfId="0" applyNumberFormat="1" applyFill="1" applyBorder="1" applyAlignment="1">
      <alignment horizontal="center"/>
    </xf>
    <xf numFmtId="1" fontId="0" fillId="6" borderId="58" xfId="0" applyNumberFormat="1" applyFill="1" applyBorder="1" applyAlignment="1">
      <alignment horizontal="center"/>
    </xf>
    <xf numFmtId="2" fontId="0" fillId="0" borderId="9" xfId="0" applyNumberFormat="1" applyFill="1" applyBorder="1" applyAlignment="1">
      <alignment horizontal="center"/>
    </xf>
    <xf numFmtId="165" fontId="0" fillId="0" borderId="43" xfId="0" applyNumberFormat="1" applyBorder="1" applyAlignment="1">
      <alignment horizontal="center"/>
    </xf>
    <xf numFmtId="165" fontId="1" fillId="3" borderId="44" xfId="0" applyNumberFormat="1" applyFont="1" applyFill="1" applyBorder="1" applyAlignment="1">
      <alignment horizontal="center"/>
    </xf>
    <xf numFmtId="0" fontId="0" fillId="0" borderId="10" xfId="0" applyBorder="1" applyAlignment="1"/>
    <xf numFmtId="0" fontId="0" fillId="0" borderId="2" xfId="0" applyBorder="1" applyAlignment="1"/>
    <xf numFmtId="0" fontId="0" fillId="0" borderId="24" xfId="0" applyBorder="1" applyAlignment="1"/>
    <xf numFmtId="0" fontId="0" fillId="0" borderId="7" xfId="0" applyBorder="1" applyAlignment="1"/>
    <xf numFmtId="0" fontId="0" fillId="0" borderId="25" xfId="0" applyBorder="1" applyAlignment="1"/>
    <xf numFmtId="2" fontId="0" fillId="0" borderId="4" xfId="0" applyNumberFormat="1" applyFill="1" applyBorder="1" applyAlignment="1">
      <alignment horizontal="center"/>
    </xf>
    <xf numFmtId="165" fontId="0" fillId="0" borderId="31" xfId="0" applyNumberFormat="1" applyBorder="1" applyAlignment="1">
      <alignment horizontal="center"/>
    </xf>
    <xf numFmtId="165" fontId="0" fillId="0" borderId="49" xfId="0" applyNumberFormat="1" applyBorder="1" applyAlignment="1">
      <alignment horizontal="center"/>
    </xf>
    <xf numFmtId="165" fontId="1" fillId="3" borderId="49" xfId="0" applyNumberFormat="1" applyFont="1" applyFill="1" applyBorder="1" applyAlignment="1">
      <alignment horizontal="center" vertical="center"/>
    </xf>
    <xf numFmtId="0" fontId="1" fillId="3" borderId="53" xfId="0" applyNumberFormat="1" applyFont="1" applyFill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16" xfId="0" applyNumberFormat="1" applyBorder="1" applyAlignment="1">
      <alignment horizontal="center"/>
    </xf>
    <xf numFmtId="0" fontId="0" fillId="0" borderId="24" xfId="0" applyNumberFormat="1" applyBorder="1" applyAlignment="1">
      <alignment horizontal="center"/>
    </xf>
    <xf numFmtId="0" fontId="0" fillId="0" borderId="25" xfId="0" applyNumberFormat="1" applyBorder="1" applyAlignment="1">
      <alignment horizontal="center"/>
    </xf>
    <xf numFmtId="0" fontId="0" fillId="0" borderId="65" xfId="0" applyNumberFormat="1" applyBorder="1" applyAlignment="1">
      <alignment horizontal="center"/>
    </xf>
    <xf numFmtId="0" fontId="0" fillId="0" borderId="63" xfId="0" applyNumberFormat="1" applyBorder="1" applyAlignment="1">
      <alignment horizontal="center"/>
    </xf>
    <xf numFmtId="0" fontId="0" fillId="0" borderId="28" xfId="0" applyNumberFormat="1" applyBorder="1" applyAlignment="1">
      <alignment horizontal="center"/>
    </xf>
    <xf numFmtId="0" fontId="0" fillId="0" borderId="44" xfId="0" applyNumberFormat="1" applyBorder="1" applyAlignment="1">
      <alignment horizontal="center"/>
    </xf>
    <xf numFmtId="0" fontId="0" fillId="0" borderId="43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168" fontId="3" fillId="3" borderId="50" xfId="1344" applyNumberFormat="1" applyFont="1" applyFill="1" applyBorder="1" applyAlignment="1">
      <alignment horizontal="center"/>
    </xf>
    <xf numFmtId="168" fontId="3" fillId="3" borderId="51" xfId="1344" applyNumberFormat="1" applyFont="1" applyFill="1" applyBorder="1" applyAlignment="1">
      <alignment horizontal="center"/>
    </xf>
    <xf numFmtId="168" fontId="0" fillId="0" borderId="18" xfId="1344" applyNumberFormat="1" applyFont="1" applyFill="1" applyBorder="1" applyAlignment="1">
      <alignment horizontal="center"/>
    </xf>
    <xf numFmtId="168" fontId="0" fillId="0" borderId="26" xfId="1344" applyNumberFormat="1" applyFont="1" applyFill="1" applyBorder="1" applyAlignment="1">
      <alignment horizontal="center"/>
    </xf>
    <xf numFmtId="168" fontId="0" fillId="0" borderId="12" xfId="1344" applyNumberFormat="1" applyFont="1" applyFill="1" applyBorder="1" applyAlignment="1">
      <alignment horizontal="center"/>
    </xf>
    <xf numFmtId="168" fontId="0" fillId="0" borderId="17" xfId="1344" applyNumberFormat="1" applyFont="1" applyFill="1" applyBorder="1" applyAlignment="1">
      <alignment horizontal="center"/>
    </xf>
    <xf numFmtId="168" fontId="0" fillId="0" borderId="21" xfId="1344" applyNumberFormat="1" applyFont="1" applyFill="1" applyBorder="1" applyAlignment="1">
      <alignment horizontal="center"/>
    </xf>
    <xf numFmtId="168" fontId="0" fillId="0" borderId="9" xfId="1344" applyNumberFormat="1" applyFont="1" applyFill="1" applyBorder="1" applyAlignment="1">
      <alignment horizontal="center"/>
    </xf>
    <xf numFmtId="168" fontId="0" fillId="0" borderId="61" xfId="1344" applyNumberFormat="1" applyFont="1" applyFill="1" applyBorder="1" applyAlignment="1">
      <alignment horizontal="center"/>
    </xf>
    <xf numFmtId="168" fontId="0" fillId="0" borderId="58" xfId="1344" applyNumberFormat="1" applyFont="1" applyFill="1" applyBorder="1" applyAlignment="1">
      <alignment horizontal="center"/>
    </xf>
    <xf numFmtId="168" fontId="0" fillId="0" borderId="60" xfId="1344" applyNumberFormat="1" applyFont="1" applyFill="1" applyBorder="1" applyAlignment="1">
      <alignment horizontal="center"/>
    </xf>
    <xf numFmtId="168" fontId="0" fillId="0" borderId="15" xfId="1344" applyNumberFormat="1" applyFont="1" applyFill="1" applyBorder="1" applyAlignment="1">
      <alignment horizontal="center"/>
    </xf>
    <xf numFmtId="168" fontId="0" fillId="0" borderId="14" xfId="1344" applyNumberFormat="1" applyFont="1" applyFill="1" applyBorder="1" applyAlignment="1">
      <alignment horizontal="center"/>
    </xf>
    <xf numFmtId="168" fontId="0" fillId="0" borderId="4" xfId="1344" applyNumberFormat="1" applyFont="1" applyFill="1" applyBorder="1" applyAlignment="1">
      <alignment horizontal="center"/>
    </xf>
    <xf numFmtId="168" fontId="0" fillId="0" borderId="19" xfId="1344" applyNumberFormat="1" applyFont="1" applyFill="1" applyBorder="1" applyAlignment="1">
      <alignment horizontal="center"/>
    </xf>
    <xf numFmtId="168" fontId="0" fillId="0" borderId="27" xfId="1344" applyNumberFormat="1" applyFont="1" applyFill="1" applyBorder="1" applyAlignment="1">
      <alignment horizontal="center"/>
    </xf>
    <xf numFmtId="168" fontId="0" fillId="0" borderId="6" xfId="1344" applyNumberFormat="1" applyFont="1" applyFill="1" applyBorder="1" applyAlignment="1">
      <alignment horizontal="center"/>
    </xf>
    <xf numFmtId="168" fontId="0" fillId="0" borderId="27" xfId="1344" applyNumberFormat="1" applyFont="1" applyBorder="1" applyAlignment="1">
      <alignment horizontal="center"/>
    </xf>
    <xf numFmtId="168" fontId="0" fillId="0" borderId="44" xfId="1344" applyNumberFormat="1" applyFont="1" applyBorder="1" applyAlignment="1"/>
    <xf numFmtId="168" fontId="0" fillId="0" borderId="43" xfId="1344" applyNumberFormat="1" applyFont="1" applyBorder="1" applyAlignment="1"/>
    <xf numFmtId="168" fontId="0" fillId="0" borderId="0" xfId="1344" applyNumberFormat="1" applyFont="1" applyBorder="1" applyAlignment="1"/>
    <xf numFmtId="44" fontId="0" fillId="0" borderId="16" xfId="0" applyNumberFormat="1" applyBorder="1" applyAlignment="1">
      <alignment horizontal="center"/>
    </xf>
    <xf numFmtId="44" fontId="0" fillId="0" borderId="25" xfId="0" applyNumberFormat="1" applyBorder="1" applyAlignment="1">
      <alignment horizontal="center"/>
    </xf>
    <xf numFmtId="0" fontId="0" fillId="13" borderId="27" xfId="0" applyFill="1" applyBorder="1" applyAlignment="1"/>
    <xf numFmtId="2" fontId="0" fillId="13" borderId="27" xfId="0" applyNumberFormat="1" applyFill="1" applyBorder="1" applyAlignment="1">
      <alignment horizontal="center"/>
    </xf>
    <xf numFmtId="2" fontId="0" fillId="13" borderId="1" xfId="0" applyNumberFormat="1" applyFill="1" applyBorder="1" applyAlignment="1">
      <alignment horizontal="center"/>
    </xf>
    <xf numFmtId="9" fontId="0" fillId="0" borderId="16" xfId="889" applyFont="1" applyBorder="1" applyAlignment="1">
      <alignment horizontal="center"/>
    </xf>
    <xf numFmtId="9" fontId="0" fillId="0" borderId="24" xfId="889" applyFont="1" applyBorder="1" applyAlignment="1">
      <alignment horizontal="center"/>
    </xf>
    <xf numFmtId="9" fontId="0" fillId="0" borderId="25" xfId="889" applyFont="1" applyBorder="1" applyAlignment="1">
      <alignment horizontal="center"/>
    </xf>
    <xf numFmtId="9" fontId="0" fillId="0" borderId="65" xfId="889" applyFont="1" applyBorder="1" applyAlignment="1">
      <alignment horizontal="center"/>
    </xf>
    <xf numFmtId="9" fontId="0" fillId="0" borderId="63" xfId="889" applyFont="1" applyBorder="1" applyAlignment="1">
      <alignment horizontal="center"/>
    </xf>
    <xf numFmtId="9" fontId="0" fillId="0" borderId="28" xfId="889" applyFont="1" applyBorder="1" applyAlignment="1">
      <alignment horizontal="center"/>
    </xf>
    <xf numFmtId="0" fontId="0" fillId="0" borderId="0" xfId="0" applyAlignment="1">
      <alignment horizontal="left"/>
    </xf>
    <xf numFmtId="44" fontId="0" fillId="0" borderId="0" xfId="1344" applyFont="1" applyAlignment="1">
      <alignment horizontal="center"/>
    </xf>
    <xf numFmtId="44" fontId="1" fillId="3" borderId="53" xfId="1344" applyFont="1" applyFill="1" applyBorder="1" applyAlignment="1">
      <alignment horizontal="center"/>
    </xf>
    <xf numFmtId="44" fontId="0" fillId="0" borderId="16" xfId="1344" applyFont="1" applyBorder="1" applyAlignment="1">
      <alignment horizontal="center"/>
    </xf>
    <xf numFmtId="44" fontId="0" fillId="0" borderId="24" xfId="1344" applyFont="1" applyBorder="1" applyAlignment="1">
      <alignment horizontal="center"/>
    </xf>
    <xf numFmtId="44" fontId="0" fillId="0" borderId="25" xfId="1344" applyFont="1" applyBorder="1" applyAlignment="1">
      <alignment horizontal="center"/>
    </xf>
    <xf numFmtId="44" fontId="0" fillId="0" borderId="65" xfId="1344" applyFont="1" applyBorder="1" applyAlignment="1">
      <alignment horizontal="center"/>
    </xf>
    <xf numFmtId="44" fontId="0" fillId="0" borderId="63" xfId="1344" applyFont="1" applyBorder="1" applyAlignment="1">
      <alignment horizontal="center"/>
    </xf>
    <xf numFmtId="44" fontId="0" fillId="0" borderId="28" xfId="1344" applyFont="1" applyBorder="1" applyAlignment="1">
      <alignment horizontal="center"/>
    </xf>
    <xf numFmtId="44" fontId="0" fillId="0" borderId="44" xfId="1344" applyFont="1" applyBorder="1" applyAlignment="1">
      <alignment horizontal="center"/>
    </xf>
    <xf numFmtId="44" fontId="0" fillId="0" borderId="43" xfId="1344" applyFont="1" applyBorder="1" applyAlignment="1">
      <alignment horizontal="center"/>
    </xf>
    <xf numFmtId="44" fontId="0" fillId="0" borderId="0" xfId="1344" applyFont="1" applyBorder="1" applyAlignment="1">
      <alignment horizontal="center"/>
    </xf>
    <xf numFmtId="9" fontId="0" fillId="13" borderId="28" xfId="889" applyFont="1" applyFill="1" applyBorder="1" applyAlignment="1">
      <alignment horizontal="center"/>
    </xf>
    <xf numFmtId="9" fontId="0" fillId="13" borderId="65" xfId="889" applyFont="1" applyFill="1" applyBorder="1" applyAlignment="1">
      <alignment horizontal="center"/>
    </xf>
    <xf numFmtId="9" fontId="0" fillId="13" borderId="25" xfId="889" applyFont="1" applyFill="1" applyBorder="1" applyAlignment="1">
      <alignment horizontal="center"/>
    </xf>
    <xf numFmtId="165" fontId="1" fillId="0" borderId="5" xfId="0" applyNumberFormat="1" applyFont="1" applyBorder="1" applyAlignment="1">
      <alignment horizontal="center"/>
    </xf>
    <xf numFmtId="1" fontId="0" fillId="5" borderId="6" xfId="0" applyNumberFormat="1" applyFill="1" applyBorder="1" applyAlignment="1">
      <alignment horizontal="center"/>
    </xf>
    <xf numFmtId="1" fontId="0" fillId="5" borderId="43" xfId="0" applyNumberFormat="1" applyFill="1" applyBorder="1" applyAlignment="1">
      <alignment horizontal="center"/>
    </xf>
    <xf numFmtId="165" fontId="0" fillId="5" borderId="36" xfId="0" applyNumberFormat="1" applyFill="1" applyBorder="1" applyAlignment="1">
      <alignment horizontal="center"/>
    </xf>
    <xf numFmtId="165" fontId="0" fillId="5" borderId="5" xfId="0" applyNumberFormat="1" applyFill="1" applyBorder="1" applyAlignment="1">
      <alignment horizontal="center"/>
    </xf>
    <xf numFmtId="168" fontId="0" fillId="5" borderId="19" xfId="1344" applyNumberFormat="1" applyFont="1" applyFill="1" applyBorder="1" applyAlignment="1">
      <alignment horizontal="center"/>
    </xf>
    <xf numFmtId="168" fontId="0" fillId="5" borderId="27" xfId="1344" applyNumberFormat="1" applyFont="1" applyFill="1" applyBorder="1" applyAlignment="1">
      <alignment horizontal="center"/>
    </xf>
    <xf numFmtId="0" fontId="0" fillId="5" borderId="28" xfId="0" applyNumberFormat="1" applyFill="1" applyBorder="1" applyAlignment="1">
      <alignment horizontal="center"/>
    </xf>
    <xf numFmtId="44" fontId="0" fillId="5" borderId="28" xfId="0" applyNumberFormat="1" applyFill="1" applyBorder="1" applyAlignment="1">
      <alignment horizontal="center"/>
    </xf>
    <xf numFmtId="9" fontId="0" fillId="5" borderId="28" xfId="889" applyFont="1" applyFill="1" applyBorder="1" applyAlignment="1">
      <alignment horizontal="center"/>
    </xf>
    <xf numFmtId="44" fontId="0" fillId="5" borderId="28" xfId="1344" applyFont="1" applyFill="1" applyBorder="1" applyAlignment="1">
      <alignment horizontal="center"/>
    </xf>
    <xf numFmtId="0" fontId="0" fillId="5" borderId="5" xfId="0" applyFill="1" applyBorder="1" applyAlignment="1"/>
    <xf numFmtId="2" fontId="0" fillId="29" borderId="1" xfId="0" applyNumberFormat="1" applyFill="1" applyBorder="1" applyAlignment="1">
      <alignment horizontal="center"/>
    </xf>
    <xf numFmtId="2" fontId="0" fillId="29" borderId="40" xfId="0" applyNumberFormat="1" applyFill="1" applyBorder="1" applyAlignment="1">
      <alignment horizontal="center"/>
    </xf>
    <xf numFmtId="2" fontId="0" fillId="29" borderId="37" xfId="0" applyNumberFormat="1" applyFill="1" applyBorder="1" applyAlignment="1">
      <alignment horizontal="center"/>
    </xf>
    <xf numFmtId="44" fontId="0" fillId="29" borderId="28" xfId="0" applyNumberFormat="1" applyFill="1" applyBorder="1" applyAlignment="1"/>
    <xf numFmtId="0" fontId="0" fillId="13" borderId="1" xfId="0" applyFill="1" applyBorder="1" applyAlignment="1">
      <alignment horizontal="center"/>
    </xf>
    <xf numFmtId="2" fontId="0" fillId="6" borderId="7" xfId="0" applyNumberFormat="1" applyFill="1" applyBorder="1" applyAlignment="1">
      <alignment horizontal="center"/>
    </xf>
    <xf numFmtId="0" fontId="3" fillId="3" borderId="46" xfId="0" applyFont="1" applyFill="1" applyBorder="1" applyAlignment="1">
      <alignment horizontal="center"/>
    </xf>
    <xf numFmtId="0" fontId="14" fillId="0" borderId="20" xfId="0" applyFont="1" applyBorder="1" applyAlignment="1"/>
    <xf numFmtId="0" fontId="0" fillId="0" borderId="20" xfId="0" applyBorder="1"/>
    <xf numFmtId="165" fontId="0" fillId="0" borderId="43" xfId="1344" applyNumberFormat="1" applyFont="1" applyBorder="1" applyAlignment="1"/>
    <xf numFmtId="165" fontId="0" fillId="0" borderId="0" xfId="1344" applyNumberFormat="1" applyFont="1" applyBorder="1" applyAlignment="1"/>
    <xf numFmtId="0" fontId="20" fillId="0" borderId="0" xfId="0" applyFont="1"/>
    <xf numFmtId="44" fontId="0" fillId="0" borderId="33" xfId="0" applyNumberFormat="1" applyBorder="1" applyAlignment="1">
      <alignment horizontal="center"/>
    </xf>
    <xf numFmtId="165" fontId="0" fillId="0" borderId="46" xfId="0" applyNumberFormat="1" applyBorder="1" applyAlignment="1">
      <alignment horizontal="center"/>
    </xf>
    <xf numFmtId="9" fontId="0" fillId="13" borderId="63" xfId="889" applyFont="1" applyFill="1" applyBorder="1" applyAlignment="1">
      <alignment horizontal="center"/>
    </xf>
    <xf numFmtId="0" fontId="2" fillId="0" borderId="20" xfId="0" applyFont="1" applyBorder="1" applyAlignment="1"/>
    <xf numFmtId="0" fontId="4" fillId="0" borderId="11" xfId="0" applyFont="1" applyFill="1" applyBorder="1" applyAlignment="1"/>
    <xf numFmtId="2" fontId="0" fillId="0" borderId="46" xfId="0" applyNumberFormat="1" applyBorder="1" applyAlignment="1">
      <alignment horizontal="center"/>
    </xf>
    <xf numFmtId="165" fontId="0" fillId="0" borderId="28" xfId="0" applyNumberFormat="1" applyFill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0" fontId="0" fillId="0" borderId="2" xfId="0" applyNumberFormat="1" applyBorder="1" applyAlignment="1">
      <alignment horizontal="center"/>
    </xf>
    <xf numFmtId="0" fontId="0" fillId="0" borderId="47" xfId="0" applyNumberFormat="1" applyBorder="1" applyAlignment="1">
      <alignment horizontal="center"/>
    </xf>
    <xf numFmtId="0" fontId="0" fillId="0" borderId="22" xfId="0" applyNumberFormat="1" applyBorder="1" applyAlignment="1">
      <alignment horizontal="center"/>
    </xf>
    <xf numFmtId="0" fontId="0" fillId="0" borderId="49" xfId="0" applyNumberFormat="1" applyBorder="1" applyAlignment="1">
      <alignment horizontal="center"/>
    </xf>
    <xf numFmtId="165" fontId="0" fillId="0" borderId="44" xfId="1344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0" fontId="4" fillId="0" borderId="57" xfId="0" applyFont="1" applyFill="1" applyBorder="1" applyAlignment="1"/>
    <xf numFmtId="42" fontId="19" fillId="3" borderId="1" xfId="0" applyNumberFormat="1" applyFont="1" applyFill="1" applyBorder="1" applyAlignment="1">
      <alignment horizontal="center"/>
    </xf>
    <xf numFmtId="42" fontId="19" fillId="0" borderId="1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/>
    <xf numFmtId="0" fontId="0" fillId="3" borderId="0" xfId="0" applyFill="1" applyBorder="1" applyAlignment="1"/>
    <xf numFmtId="0" fontId="0" fillId="31" borderId="80" xfId="0" applyFill="1" applyBorder="1" applyAlignment="1"/>
    <xf numFmtId="0" fontId="0" fillId="31" borderId="81" xfId="0" applyFill="1" applyBorder="1" applyAlignment="1"/>
    <xf numFmtId="0" fontId="0" fillId="31" borderId="82" xfId="0" applyFill="1" applyBorder="1" applyAlignment="1"/>
    <xf numFmtId="0" fontId="0" fillId="0" borderId="83" xfId="0" applyBorder="1"/>
    <xf numFmtId="0" fontId="0" fillId="0" borderId="84" xfId="0" applyBorder="1"/>
    <xf numFmtId="0" fontId="0" fillId="2" borderId="84" xfId="0" applyFill="1" applyBorder="1"/>
    <xf numFmtId="0" fontId="0" fillId="0" borderId="85" xfId="0" applyBorder="1"/>
    <xf numFmtId="0" fontId="0" fillId="0" borderId="86" xfId="0" applyBorder="1"/>
    <xf numFmtId="0" fontId="0" fillId="0" borderId="87" xfId="0" applyBorder="1"/>
    <xf numFmtId="22" fontId="0" fillId="0" borderId="87" xfId="0" applyNumberFormat="1" applyBorder="1"/>
    <xf numFmtId="0" fontId="0" fillId="0" borderId="88" xfId="0" applyBorder="1"/>
    <xf numFmtId="0" fontId="0" fillId="0" borderId="89" xfId="0" applyBorder="1"/>
    <xf numFmtId="0" fontId="0" fillId="0" borderId="90" xfId="0" applyBorder="1"/>
    <xf numFmtId="22" fontId="0" fillId="0" borderId="90" xfId="0" applyNumberFormat="1" applyBorder="1"/>
    <xf numFmtId="0" fontId="0" fillId="0" borderId="91" xfId="0" applyBorder="1"/>
    <xf numFmtId="0" fontId="0" fillId="4" borderId="86" xfId="0" applyFill="1" applyBorder="1"/>
    <xf numFmtId="0" fontId="0" fillId="4" borderId="87" xfId="0" applyFill="1" applyBorder="1"/>
    <xf numFmtId="22" fontId="0" fillId="4" borderId="87" xfId="0" applyNumberFormat="1" applyFill="1" applyBorder="1"/>
    <xf numFmtId="14" fontId="0" fillId="4" borderId="87" xfId="0" applyNumberFormat="1" applyFill="1" applyBorder="1"/>
    <xf numFmtId="0" fontId="0" fillId="4" borderId="88" xfId="0" applyFill="1" applyBorder="1"/>
    <xf numFmtId="0" fontId="0" fillId="4" borderId="92" xfId="0" applyFill="1" applyBorder="1"/>
    <xf numFmtId="0" fontId="0" fillId="4" borderId="93" xfId="0" applyFill="1" applyBorder="1"/>
    <xf numFmtId="22" fontId="0" fillId="4" borderId="93" xfId="0" applyNumberFormat="1" applyFill="1" applyBorder="1"/>
    <xf numFmtId="14" fontId="0" fillId="4" borderId="93" xfId="0" applyNumberFormat="1" applyFill="1" applyBorder="1"/>
    <xf numFmtId="0" fontId="0" fillId="4" borderId="94" xfId="0" applyFill="1" applyBorder="1"/>
    <xf numFmtId="0" fontId="0" fillId="4" borderId="89" xfId="0" applyFill="1" applyBorder="1"/>
    <xf numFmtId="0" fontId="0" fillId="4" borderId="90" xfId="0" applyFill="1" applyBorder="1"/>
    <xf numFmtId="22" fontId="0" fillId="4" borderId="90" xfId="0" applyNumberFormat="1" applyFill="1" applyBorder="1"/>
    <xf numFmtId="14" fontId="0" fillId="4" borderId="90" xfId="0" applyNumberFormat="1" applyFill="1" applyBorder="1"/>
    <xf numFmtId="0" fontId="0" fillId="4" borderId="91" xfId="0" applyFill="1" applyBorder="1"/>
    <xf numFmtId="14" fontId="0" fillId="0" borderId="87" xfId="0" applyNumberFormat="1" applyBorder="1"/>
    <xf numFmtId="0" fontId="0" fillId="32" borderId="92" xfId="0" applyFill="1" applyBorder="1"/>
    <xf numFmtId="0" fontId="0" fillId="32" borderId="93" xfId="0" applyFill="1" applyBorder="1"/>
    <xf numFmtId="22" fontId="0" fillId="32" borderId="93" xfId="0" applyNumberFormat="1" applyFill="1" applyBorder="1"/>
    <xf numFmtId="14" fontId="0" fillId="32" borderId="93" xfId="0" applyNumberFormat="1" applyFill="1" applyBorder="1"/>
    <xf numFmtId="0" fontId="0" fillId="32" borderId="94" xfId="0" applyFill="1" applyBorder="1"/>
    <xf numFmtId="0" fontId="0" fillId="32" borderId="89" xfId="0" applyFill="1" applyBorder="1"/>
    <xf numFmtId="0" fontId="0" fillId="32" borderId="90" xfId="0" applyFill="1" applyBorder="1"/>
    <xf numFmtId="22" fontId="0" fillId="32" borderId="90" xfId="0" applyNumberFormat="1" applyFill="1" applyBorder="1"/>
    <xf numFmtId="14" fontId="0" fillId="32" borderId="90" xfId="0" applyNumberFormat="1" applyFill="1" applyBorder="1"/>
    <xf numFmtId="0" fontId="0" fillId="32" borderId="91" xfId="0" applyFill="1" applyBorder="1"/>
    <xf numFmtId="0" fontId="0" fillId="0" borderId="95" xfId="0" applyBorder="1"/>
    <xf numFmtId="0" fontId="0" fillId="0" borderId="50" xfId="0" applyBorder="1"/>
    <xf numFmtId="22" fontId="0" fillId="0" borderId="50" xfId="0" applyNumberFormat="1" applyBorder="1"/>
    <xf numFmtId="14" fontId="0" fillId="0" borderId="50" xfId="0" applyNumberFormat="1" applyBorder="1"/>
    <xf numFmtId="0" fontId="0" fillId="0" borderId="96" xfId="0" applyBorder="1"/>
    <xf numFmtId="0" fontId="0" fillId="0" borderId="92" xfId="0" applyBorder="1"/>
    <xf numFmtId="0" fontId="0" fillId="0" borderId="93" xfId="0" applyBorder="1"/>
    <xf numFmtId="22" fontId="0" fillId="0" borderId="93" xfId="0" applyNumberFormat="1" applyBorder="1"/>
    <xf numFmtId="14" fontId="0" fillId="0" borderId="93" xfId="0" applyNumberFormat="1" applyBorder="1"/>
    <xf numFmtId="0" fontId="0" fillId="0" borderId="94" xfId="0" applyBorder="1"/>
    <xf numFmtId="14" fontId="0" fillId="0" borderId="90" xfId="0" applyNumberFormat="1" applyBorder="1"/>
    <xf numFmtId="0" fontId="0" fillId="0" borderId="100" xfId="0" applyBorder="1"/>
    <xf numFmtId="0" fontId="0" fillId="0" borderId="101" xfId="0" applyBorder="1"/>
    <xf numFmtId="22" fontId="0" fillId="0" borderId="101" xfId="0" applyNumberFormat="1" applyBorder="1"/>
    <xf numFmtId="14" fontId="0" fillId="0" borderId="101" xfId="0" applyNumberFormat="1" applyBorder="1"/>
    <xf numFmtId="0" fontId="0" fillId="0" borderId="102" xfId="0" applyBorder="1"/>
    <xf numFmtId="0" fontId="0" fillId="2" borderId="89" xfId="0" applyFill="1" applyBorder="1"/>
    <xf numFmtId="0" fontId="0" fillId="2" borderId="90" xfId="0" applyFill="1" applyBorder="1"/>
    <xf numFmtId="22" fontId="0" fillId="2" borderId="90" xfId="0" applyNumberFormat="1" applyFill="1" applyBorder="1"/>
    <xf numFmtId="0" fontId="0" fillId="2" borderId="91" xfId="0" applyFill="1" applyBorder="1"/>
    <xf numFmtId="0" fontId="0" fillId="2" borderId="100" xfId="0" applyFill="1" applyBorder="1"/>
    <xf numFmtId="0" fontId="0" fillId="2" borderId="101" xfId="0" applyFill="1" applyBorder="1"/>
    <xf numFmtId="22" fontId="0" fillId="2" borderId="101" xfId="0" applyNumberFormat="1" applyFill="1" applyBorder="1"/>
    <xf numFmtId="0" fontId="0" fillId="2" borderId="102" xfId="0" applyFill="1" applyBorder="1"/>
    <xf numFmtId="0" fontId="0" fillId="2" borderId="92" xfId="0" applyFill="1" applyBorder="1"/>
    <xf numFmtId="0" fontId="0" fillId="2" borderId="93" xfId="0" applyFill="1" applyBorder="1"/>
    <xf numFmtId="22" fontId="0" fillId="2" borderId="93" xfId="0" applyNumberFormat="1" applyFill="1" applyBorder="1"/>
    <xf numFmtId="0" fontId="0" fillId="2" borderId="94" xfId="0" applyFill="1" applyBorder="1"/>
    <xf numFmtId="14" fontId="0" fillId="2" borderId="101" xfId="0" applyNumberFormat="1" applyFill="1" applyBorder="1"/>
    <xf numFmtId="14" fontId="0" fillId="2" borderId="93" xfId="0" applyNumberFormat="1" applyFill="1" applyBorder="1"/>
    <xf numFmtId="0" fontId="0" fillId="2" borderId="95" xfId="0" applyFill="1" applyBorder="1"/>
    <xf numFmtId="0" fontId="0" fillId="2" borderId="50" xfId="0" applyFill="1" applyBorder="1"/>
    <xf numFmtId="22" fontId="0" fillId="2" borderId="50" xfId="0" applyNumberFormat="1" applyFill="1" applyBorder="1"/>
    <xf numFmtId="0" fontId="0" fillId="2" borderId="96" xfId="0" applyFill="1" applyBorder="1"/>
    <xf numFmtId="0" fontId="0" fillId="32" borderId="97" xfId="0" applyFill="1" applyBorder="1"/>
    <xf numFmtId="0" fontId="0" fillId="32" borderId="98" xfId="0" applyFill="1" applyBorder="1"/>
    <xf numFmtId="22" fontId="0" fillId="32" borderId="98" xfId="0" applyNumberFormat="1" applyFill="1" applyBorder="1"/>
    <xf numFmtId="14" fontId="0" fillId="32" borderId="98" xfId="0" applyNumberFormat="1" applyFill="1" applyBorder="1"/>
    <xf numFmtId="0" fontId="0" fillId="32" borderId="99" xfId="0" applyFill="1" applyBorder="1"/>
    <xf numFmtId="0" fontId="0" fillId="4" borderId="100" xfId="0" applyFill="1" applyBorder="1"/>
    <xf numFmtId="0" fontId="0" fillId="4" borderId="101" xfId="0" applyFill="1" applyBorder="1"/>
    <xf numFmtId="22" fontId="0" fillId="4" borderId="101" xfId="0" applyNumberFormat="1" applyFill="1" applyBorder="1"/>
    <xf numFmtId="14" fontId="0" fillId="4" borderId="101" xfId="0" applyNumberFormat="1" applyFill="1" applyBorder="1"/>
    <xf numFmtId="0" fontId="0" fillId="4" borderId="102" xfId="0" applyFill="1" applyBorder="1"/>
    <xf numFmtId="0" fontId="0" fillId="0" borderId="103" xfId="0" applyBorder="1"/>
    <xf numFmtId="0" fontId="0" fillId="0" borderId="76" xfId="0" applyBorder="1"/>
    <xf numFmtId="22" fontId="0" fillId="0" borderId="76" xfId="0" applyNumberFormat="1" applyBorder="1"/>
    <xf numFmtId="14" fontId="0" fillId="0" borderId="76" xfId="0" applyNumberFormat="1" applyBorder="1"/>
    <xf numFmtId="0" fontId="0" fillId="0" borderId="104" xfId="0" applyBorder="1"/>
    <xf numFmtId="14" fontId="0" fillId="2" borderId="50" xfId="0" applyNumberFormat="1" applyFill="1" applyBorder="1"/>
    <xf numFmtId="0" fontId="0" fillId="32" borderId="83" xfId="0" applyFill="1" applyBorder="1"/>
    <xf numFmtId="0" fontId="0" fillId="32" borderId="84" xfId="0" applyFill="1" applyBorder="1"/>
    <xf numFmtId="22" fontId="0" fillId="32" borderId="84" xfId="0" applyNumberFormat="1" applyFill="1" applyBorder="1"/>
    <xf numFmtId="14" fontId="0" fillId="32" borderId="84" xfId="0" applyNumberFormat="1" applyFill="1" applyBorder="1"/>
    <xf numFmtId="0" fontId="0" fillId="32" borderId="85" xfId="0" applyFill="1" applyBorder="1"/>
    <xf numFmtId="22" fontId="0" fillId="0" borderId="0" xfId="0" applyNumberFormat="1"/>
    <xf numFmtId="14" fontId="0" fillId="0" borderId="0" xfId="0" applyNumberFormat="1"/>
    <xf numFmtId="0" fontId="0" fillId="0" borderId="105" xfId="0" applyBorder="1"/>
    <xf numFmtId="22" fontId="0" fillId="0" borderId="13" xfId="0" applyNumberFormat="1" applyBorder="1"/>
    <xf numFmtId="14" fontId="0" fillId="0" borderId="13" xfId="0" applyNumberFormat="1" applyBorder="1"/>
    <xf numFmtId="0" fontId="0" fillId="0" borderId="106" xfId="0" applyBorder="1"/>
    <xf numFmtId="0" fontId="0" fillId="2" borderId="105" xfId="0" applyFill="1" applyBorder="1"/>
    <xf numFmtId="0" fontId="0" fillId="2" borderId="13" xfId="0" applyFill="1" applyBorder="1"/>
    <xf numFmtId="22" fontId="0" fillId="2" borderId="13" xfId="0" applyNumberFormat="1" applyFill="1" applyBorder="1"/>
    <xf numFmtId="0" fontId="0" fillId="2" borderId="106" xfId="0" applyFill="1" applyBorder="1"/>
    <xf numFmtId="0" fontId="0" fillId="0" borderId="107" xfId="0" applyBorder="1"/>
    <xf numFmtId="0" fontId="0" fillId="0" borderId="48" xfId="0" applyBorder="1"/>
    <xf numFmtId="22" fontId="0" fillId="0" borderId="48" xfId="0" applyNumberFormat="1" applyBorder="1"/>
    <xf numFmtId="14" fontId="0" fillId="0" borderId="48" xfId="0" applyNumberFormat="1" applyBorder="1"/>
    <xf numFmtId="0" fontId="0" fillId="0" borderId="108" xfId="0" applyBorder="1"/>
    <xf numFmtId="0" fontId="0" fillId="5" borderId="20" xfId="0" applyFill="1" applyBorder="1" applyAlignment="1"/>
    <xf numFmtId="0" fontId="1" fillId="0" borderId="20" xfId="0" applyFont="1" applyBorder="1" applyAlignment="1"/>
    <xf numFmtId="2" fontId="0" fillId="0" borderId="59" xfId="0" applyNumberFormat="1" applyFill="1" applyBorder="1" applyAlignment="1">
      <alignment horizontal="center"/>
    </xf>
    <xf numFmtId="2" fontId="0" fillId="0" borderId="57" xfId="0" applyNumberFormat="1" applyFill="1" applyBorder="1" applyAlignment="1">
      <alignment horizontal="center"/>
    </xf>
    <xf numFmtId="2" fontId="0" fillId="0" borderId="60" xfId="0" applyNumberFormat="1" applyFill="1" applyBorder="1" applyAlignment="1">
      <alignment horizontal="center"/>
    </xf>
    <xf numFmtId="0" fontId="0" fillId="0" borderId="61" xfId="0" applyFill="1" applyBorder="1" applyAlignment="1"/>
    <xf numFmtId="0" fontId="1" fillId="3" borderId="16" xfId="0" applyFont="1" applyFill="1" applyBorder="1" applyAlignment="1">
      <alignment horizontal="center"/>
    </xf>
    <xf numFmtId="0" fontId="4" fillId="0" borderId="28" xfId="0" applyFont="1" applyFill="1" applyBorder="1" applyAlignment="1"/>
    <xf numFmtId="2" fontId="0" fillId="0" borderId="36" xfId="0" applyNumberFormat="1" applyFill="1" applyBorder="1" applyAlignment="1">
      <alignment horizontal="center"/>
    </xf>
    <xf numFmtId="1" fontId="0" fillId="11" borderId="6" xfId="0" applyNumberFormat="1" applyFill="1" applyBorder="1" applyAlignment="1">
      <alignment horizontal="center"/>
    </xf>
    <xf numFmtId="166" fontId="0" fillId="6" borderId="5" xfId="0" applyNumberFormat="1" applyFill="1" applyBorder="1" applyAlignment="1">
      <alignment horizontal="center"/>
    </xf>
    <xf numFmtId="1" fontId="0" fillId="24" borderId="6" xfId="0" applyNumberFormat="1" applyFill="1" applyBorder="1" applyAlignment="1">
      <alignment horizontal="center"/>
    </xf>
    <xf numFmtId="1" fontId="2" fillId="24" borderId="6" xfId="0" applyNumberFormat="1" applyFont="1" applyFill="1" applyBorder="1" applyAlignment="1">
      <alignment horizontal="center"/>
    </xf>
    <xf numFmtId="166" fontId="0" fillId="24" borderId="6" xfId="0" applyNumberFormat="1" applyFill="1" applyBorder="1" applyAlignment="1">
      <alignment horizontal="center"/>
    </xf>
    <xf numFmtId="1" fontId="0" fillId="6" borderId="6" xfId="0" applyNumberFormat="1" applyFill="1" applyBorder="1" applyAlignment="1">
      <alignment horizontal="center"/>
    </xf>
    <xf numFmtId="166" fontId="0" fillId="6" borderId="6" xfId="0" applyNumberFormat="1" applyFill="1" applyBorder="1" applyAlignment="1">
      <alignment horizontal="center"/>
    </xf>
    <xf numFmtId="1" fontId="0" fillId="0" borderId="5" xfId="0" applyNumberFormat="1" applyFill="1" applyBorder="1" applyAlignment="1">
      <alignment horizontal="center"/>
    </xf>
    <xf numFmtId="1" fontId="0" fillId="5" borderId="5" xfId="0" applyNumberFormat="1" applyFill="1" applyBorder="1" applyAlignment="1">
      <alignment horizontal="center"/>
    </xf>
    <xf numFmtId="44" fontId="0" fillId="0" borderId="0" xfId="1344" applyFont="1" applyFill="1" applyBorder="1" applyAlignment="1">
      <alignment horizontal="center"/>
    </xf>
    <xf numFmtId="44" fontId="0" fillId="0" borderId="39" xfId="1344" applyFont="1" applyFill="1" applyBorder="1" applyAlignment="1">
      <alignment horizontal="center"/>
    </xf>
    <xf numFmtId="168" fontId="0" fillId="0" borderId="0" xfId="1344" applyNumberFormat="1" applyFont="1" applyAlignment="1">
      <alignment horizontal="center"/>
    </xf>
    <xf numFmtId="44" fontId="0" fillId="0" borderId="4" xfId="1344" applyFont="1" applyBorder="1" applyAlignment="1">
      <alignment horizontal="center"/>
    </xf>
    <xf numFmtId="44" fontId="0" fillId="0" borderId="6" xfId="1344" applyFont="1" applyBorder="1" applyAlignment="1">
      <alignment horizontal="center"/>
    </xf>
    <xf numFmtId="44" fontId="0" fillId="0" borderId="9" xfId="1344" applyFont="1" applyBorder="1" applyAlignment="1">
      <alignment horizontal="center"/>
    </xf>
    <xf numFmtId="44" fontId="0" fillId="0" borderId="6" xfId="1344" applyFont="1" applyFill="1" applyBorder="1" applyAlignment="1">
      <alignment horizontal="center"/>
    </xf>
    <xf numFmtId="44" fontId="0" fillId="0" borderId="9" xfId="1344" applyFont="1" applyFill="1" applyBorder="1" applyAlignment="1">
      <alignment horizontal="center"/>
    </xf>
    <xf numFmtId="44" fontId="0" fillId="4" borderId="6" xfId="1344" applyFont="1" applyFill="1" applyBorder="1" applyAlignment="1">
      <alignment horizontal="center"/>
    </xf>
    <xf numFmtId="1" fontId="0" fillId="4" borderId="40" xfId="0" applyNumberFormat="1" applyFill="1" applyBorder="1" applyAlignment="1">
      <alignment horizontal="center"/>
    </xf>
    <xf numFmtId="166" fontId="0" fillId="4" borderId="40" xfId="0" applyNumberFormat="1" applyFill="1" applyBorder="1" applyAlignment="1">
      <alignment horizontal="center"/>
    </xf>
    <xf numFmtId="1" fontId="0" fillId="29" borderId="40" xfId="0" applyNumberFormat="1" applyFill="1" applyBorder="1" applyAlignment="1">
      <alignment horizontal="center"/>
    </xf>
    <xf numFmtId="1" fontId="0" fillId="30" borderId="40" xfId="0" applyNumberFormat="1" applyFill="1" applyBorder="1" applyAlignment="1">
      <alignment horizontal="center"/>
    </xf>
    <xf numFmtId="1" fontId="0" fillId="26" borderId="40" xfId="0" applyNumberFormat="1" applyFill="1" applyBorder="1" applyAlignment="1">
      <alignment horizontal="center"/>
    </xf>
    <xf numFmtId="1" fontId="0" fillId="28" borderId="40" xfId="0" applyNumberFormat="1" applyFill="1" applyBorder="1" applyAlignment="1">
      <alignment horizontal="center"/>
    </xf>
    <xf numFmtId="166" fontId="0" fillId="28" borderId="40" xfId="0" applyNumberFormat="1" applyFill="1" applyBorder="1" applyAlignment="1">
      <alignment horizontal="center"/>
    </xf>
    <xf numFmtId="1" fontId="0" fillId="2" borderId="40" xfId="0" applyNumberFormat="1" applyFill="1" applyBorder="1" applyAlignment="1">
      <alignment horizontal="center"/>
    </xf>
    <xf numFmtId="1" fontId="0" fillId="20" borderId="40" xfId="0" applyNumberFormat="1" applyFill="1" applyBorder="1" applyAlignment="1">
      <alignment horizontal="center"/>
    </xf>
    <xf numFmtId="166" fontId="0" fillId="20" borderId="40" xfId="0" applyNumberFormat="1" applyFill="1" applyBorder="1" applyAlignment="1">
      <alignment horizontal="center"/>
    </xf>
    <xf numFmtId="1" fontId="0" fillId="0" borderId="109" xfId="0" applyNumberFormat="1" applyFill="1" applyBorder="1" applyAlignment="1">
      <alignment horizontal="center"/>
    </xf>
    <xf numFmtId="2" fontId="0" fillId="0" borderId="110" xfId="0" applyNumberFormat="1" applyBorder="1" applyAlignment="1">
      <alignment horizontal="center"/>
    </xf>
    <xf numFmtId="2" fontId="0" fillId="8" borderId="110" xfId="0" applyNumberFormat="1" applyFill="1" applyBorder="1" applyAlignment="1">
      <alignment horizontal="center"/>
    </xf>
    <xf numFmtId="2" fontId="0" fillId="13" borderId="110" xfId="0" applyNumberFormat="1" applyFill="1" applyBorder="1" applyAlignment="1">
      <alignment horizontal="center"/>
    </xf>
    <xf numFmtId="165" fontId="0" fillId="0" borderId="111" xfId="0" applyNumberFormat="1" applyBorder="1" applyAlignment="1">
      <alignment horizontal="center"/>
    </xf>
    <xf numFmtId="2" fontId="0" fillId="0" borderId="110" xfId="0" applyNumberFormat="1" applyFill="1" applyBorder="1" applyAlignment="1">
      <alignment horizontal="center"/>
    </xf>
    <xf numFmtId="2" fontId="0" fillId="7" borderId="110" xfId="0" applyNumberFormat="1" applyFill="1" applyBorder="1" applyAlignment="1">
      <alignment horizontal="center"/>
    </xf>
    <xf numFmtId="2" fontId="0" fillId="2" borderId="110" xfId="0" applyNumberFormat="1" applyFill="1" applyBorder="1" applyAlignment="1">
      <alignment horizontal="center"/>
    </xf>
    <xf numFmtId="2" fontId="0" fillId="12" borderId="110" xfId="0" applyNumberFormat="1" applyFill="1" applyBorder="1" applyAlignment="1">
      <alignment horizontal="center"/>
    </xf>
    <xf numFmtId="2" fontId="0" fillId="4" borderId="110" xfId="0" applyNumberFormat="1" applyFill="1" applyBorder="1" applyAlignment="1">
      <alignment horizontal="center"/>
    </xf>
    <xf numFmtId="2" fontId="0" fillId="6" borderId="110" xfId="0" applyNumberFormat="1" applyFill="1" applyBorder="1" applyAlignment="1">
      <alignment horizontal="center"/>
    </xf>
    <xf numFmtId="1" fontId="0" fillId="29" borderId="109" xfId="0" applyNumberFormat="1" applyFill="1" applyBorder="1" applyAlignment="1">
      <alignment horizontal="center"/>
    </xf>
    <xf numFmtId="2" fontId="0" fillId="29" borderId="110" xfId="0" applyNumberFormat="1" applyFill="1" applyBorder="1" applyAlignment="1">
      <alignment horizontal="center"/>
    </xf>
    <xf numFmtId="0" fontId="0" fillId="0" borderId="110" xfId="0" applyBorder="1" applyAlignment="1"/>
    <xf numFmtId="0" fontId="0" fillId="7" borderId="110" xfId="0" applyFill="1" applyBorder="1" applyAlignment="1">
      <alignment horizontal="center"/>
    </xf>
    <xf numFmtId="0" fontId="0" fillId="13" borderId="110" xfId="0" applyFill="1" applyBorder="1" applyAlignment="1">
      <alignment horizontal="center"/>
    </xf>
    <xf numFmtId="165" fontId="1" fillId="3" borderId="78" xfId="0" applyNumberFormat="1" applyFont="1" applyFill="1" applyBorder="1" applyAlignment="1">
      <alignment horizontal="center" vertical="center"/>
    </xf>
    <xf numFmtId="0" fontId="3" fillId="3" borderId="78" xfId="0" applyFont="1" applyFill="1" applyBorder="1" applyAlignment="1">
      <alignment horizontal="center"/>
    </xf>
    <xf numFmtId="0" fontId="1" fillId="3" borderId="78" xfId="0" applyFont="1" applyFill="1" applyBorder="1" applyAlignment="1">
      <alignment horizontal="center"/>
    </xf>
    <xf numFmtId="0" fontId="0" fillId="0" borderId="54" xfId="0" applyBorder="1" applyAlignment="1">
      <alignment horizontal="center"/>
    </xf>
    <xf numFmtId="2" fontId="0" fillId="0" borderId="110" xfId="0" applyNumberFormat="1" applyBorder="1" applyAlignment="1"/>
    <xf numFmtId="0" fontId="1" fillId="0" borderId="16" xfId="0" applyFont="1" applyBorder="1" applyAlignment="1">
      <alignment horizontal="center"/>
    </xf>
    <xf numFmtId="0" fontId="1" fillId="0" borderId="49" xfId="0" applyFont="1" applyBorder="1" applyAlignment="1">
      <alignment horizontal="center"/>
    </xf>
    <xf numFmtId="44" fontId="1" fillId="0" borderId="51" xfId="1344" applyFont="1" applyBorder="1" applyAlignment="1">
      <alignment horizontal="center"/>
    </xf>
    <xf numFmtId="1" fontId="26" fillId="0" borderId="0" xfId="0" applyNumberFormat="1" applyFont="1" applyFill="1" applyAlignment="1">
      <alignment horizontal="center"/>
    </xf>
    <xf numFmtId="0" fontId="2" fillId="0" borderId="52" xfId="0" applyFont="1" applyBorder="1" applyAlignment="1"/>
    <xf numFmtId="44" fontId="1" fillId="3" borderId="78" xfId="1344" applyFont="1" applyFill="1" applyBorder="1" applyAlignment="1">
      <alignment horizontal="center"/>
    </xf>
    <xf numFmtId="44" fontId="0" fillId="2" borderId="6" xfId="1344" applyFont="1" applyFill="1" applyBorder="1" applyAlignment="1">
      <alignment horizontal="center"/>
    </xf>
    <xf numFmtId="0" fontId="4" fillId="0" borderId="63" xfId="0" applyFont="1" applyFill="1" applyBorder="1" applyAlignment="1"/>
    <xf numFmtId="2" fontId="0" fillId="0" borderId="64" xfId="0" applyNumberFormat="1" applyFill="1" applyBorder="1" applyAlignment="1">
      <alignment horizontal="center"/>
    </xf>
    <xf numFmtId="2" fontId="0" fillId="0" borderId="62" xfId="0" applyNumberFormat="1" applyFill="1" applyBorder="1" applyAlignment="1">
      <alignment horizontal="center"/>
    </xf>
    <xf numFmtId="2" fontId="0" fillId="0" borderId="44" xfId="0" applyNumberFormat="1" applyFill="1" applyBorder="1" applyAlignment="1">
      <alignment horizontal="center"/>
    </xf>
    <xf numFmtId="0" fontId="0" fillId="0" borderId="61" xfId="0" applyFill="1" applyBorder="1" applyAlignment="1">
      <alignment horizontal="center"/>
    </xf>
    <xf numFmtId="0" fontId="0" fillId="0" borderId="60" xfId="0" applyFill="1" applyBorder="1" applyAlignment="1">
      <alignment horizontal="center"/>
    </xf>
    <xf numFmtId="1" fontId="0" fillId="20" borderId="44" xfId="0" applyNumberFormat="1" applyFill="1" applyBorder="1" applyAlignment="1">
      <alignment horizontal="center"/>
    </xf>
    <xf numFmtId="165" fontId="0" fillId="29" borderId="36" xfId="0" applyNumberFormat="1" applyFill="1" applyBorder="1" applyAlignment="1">
      <alignment horizontal="center"/>
    </xf>
    <xf numFmtId="165" fontId="0" fillId="29" borderId="28" xfId="0" applyNumberFormat="1" applyFill="1" applyBorder="1" applyAlignment="1">
      <alignment horizontal="center"/>
    </xf>
    <xf numFmtId="1" fontId="0" fillId="0" borderId="59" xfId="0" applyNumberFormat="1" applyBorder="1" applyAlignment="1">
      <alignment horizontal="center"/>
    </xf>
    <xf numFmtId="1" fontId="0" fillId="0" borderId="64" xfId="0" applyNumberFormat="1" applyBorder="1" applyAlignment="1">
      <alignment horizontal="center"/>
    </xf>
    <xf numFmtId="1" fontId="0" fillId="0" borderId="44" xfId="0" applyNumberFormat="1" applyBorder="1" applyAlignment="1">
      <alignment horizontal="center"/>
    </xf>
    <xf numFmtId="1" fontId="0" fillId="0" borderId="60" xfId="0" applyNumberFormat="1" applyBorder="1" applyAlignment="1">
      <alignment horizontal="center"/>
    </xf>
    <xf numFmtId="1" fontId="0" fillId="0" borderId="62" xfId="0" applyNumberFormat="1" applyBorder="1" applyAlignment="1">
      <alignment horizontal="center"/>
    </xf>
    <xf numFmtId="44" fontId="0" fillId="0" borderId="34" xfId="0" applyNumberFormat="1" applyBorder="1" applyAlignment="1">
      <alignment horizontal="center"/>
    </xf>
    <xf numFmtId="44" fontId="0" fillId="0" borderId="44" xfId="0" applyNumberFormat="1" applyBorder="1" applyAlignment="1">
      <alignment horizontal="center"/>
    </xf>
    <xf numFmtId="165" fontId="0" fillId="33" borderId="111" xfId="0" applyNumberFormat="1" applyFill="1" applyBorder="1" applyAlignment="1">
      <alignment horizontal="center"/>
    </xf>
    <xf numFmtId="0" fontId="0" fillId="0" borderId="43" xfId="0" applyFill="1" applyBorder="1" applyAlignment="1"/>
    <xf numFmtId="0" fontId="1" fillId="0" borderId="43" xfId="0" applyFont="1" applyFill="1" applyBorder="1" applyAlignment="1"/>
    <xf numFmtId="0" fontId="1" fillId="0" borderId="43" xfId="0" applyFont="1" applyFill="1" applyBorder="1" applyAlignment="1">
      <alignment horizontal="center"/>
    </xf>
    <xf numFmtId="9" fontId="1" fillId="0" borderId="43" xfId="0" applyNumberFormat="1" applyFont="1" applyFill="1" applyBorder="1" applyAlignment="1">
      <alignment horizontal="center"/>
    </xf>
    <xf numFmtId="0" fontId="1" fillId="3" borderId="45" xfId="0" applyFont="1" applyFill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0" fontId="1" fillId="3" borderId="46" xfId="0" applyFont="1" applyFill="1" applyBorder="1" applyAlignment="1">
      <alignment horizontal="center" vertical="center"/>
    </xf>
    <xf numFmtId="0" fontId="1" fillId="3" borderId="47" xfId="0" applyFont="1" applyFill="1" applyBorder="1" applyAlignment="1">
      <alignment horizontal="center" vertical="center"/>
    </xf>
    <xf numFmtId="0" fontId="1" fillId="3" borderId="45" xfId="0" applyFont="1" applyFill="1" applyBorder="1" applyAlignment="1">
      <alignment horizontal="center"/>
    </xf>
    <xf numFmtId="0" fontId="1" fillId="3" borderId="46" xfId="0" applyFont="1" applyFill="1" applyBorder="1" applyAlignment="1">
      <alignment horizontal="center"/>
    </xf>
    <xf numFmtId="0" fontId="1" fillId="3" borderId="47" xfId="0" applyFont="1" applyFill="1" applyBorder="1" applyAlignment="1">
      <alignment horizontal="center"/>
    </xf>
    <xf numFmtId="0" fontId="1" fillId="3" borderId="67" xfId="0" applyFont="1" applyFill="1" applyBorder="1" applyAlignment="1">
      <alignment horizontal="center" vertical="center"/>
    </xf>
    <xf numFmtId="0" fontId="1" fillId="3" borderId="69" xfId="0" applyFont="1" applyFill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0" xfId="0" applyAlignment="1"/>
    <xf numFmtId="0" fontId="1" fillId="3" borderId="30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/>
    <xf numFmtId="0" fontId="1" fillId="3" borderId="2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0" fillId="0" borderId="29" xfId="0" applyFill="1" applyBorder="1" applyAlignment="1"/>
    <xf numFmtId="0" fontId="1" fillId="3" borderId="47" xfId="0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/>
    <xf numFmtId="0" fontId="0" fillId="2" borderId="0" xfId="0" applyFill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14" fillId="2" borderId="100" xfId="0" applyFont="1" applyFill="1" applyBorder="1"/>
    <xf numFmtId="0" fontId="14" fillId="2" borderId="101" xfId="0" applyFont="1" applyFill="1" applyBorder="1"/>
    <xf numFmtId="22" fontId="14" fillId="2" borderId="101" xfId="0" applyNumberFormat="1" applyFont="1" applyFill="1" applyBorder="1"/>
    <xf numFmtId="14" fontId="14" fillId="2" borderId="101" xfId="0" applyNumberFormat="1" applyFont="1" applyFill="1" applyBorder="1"/>
    <xf numFmtId="0" fontId="14" fillId="2" borderId="102" xfId="0" applyFont="1" applyFill="1" applyBorder="1"/>
    <xf numFmtId="0" fontId="14" fillId="2" borderId="92" xfId="0" applyFont="1" applyFill="1" applyBorder="1"/>
    <xf numFmtId="0" fontId="14" fillId="2" borderId="93" xfId="0" applyFont="1" applyFill="1" applyBorder="1"/>
    <xf numFmtId="22" fontId="14" fillId="2" borderId="93" xfId="0" applyNumberFormat="1" applyFont="1" applyFill="1" applyBorder="1"/>
    <xf numFmtId="14" fontId="14" fillId="2" borderId="93" xfId="0" applyNumberFormat="1" applyFont="1" applyFill="1" applyBorder="1"/>
    <xf numFmtId="0" fontId="14" fillId="2" borderId="94" xfId="0" applyFont="1" applyFill="1" applyBorder="1"/>
    <xf numFmtId="0" fontId="14" fillId="2" borderId="97" xfId="0" applyFont="1" applyFill="1" applyBorder="1"/>
    <xf numFmtId="0" fontId="14" fillId="2" borderId="98" xfId="0" applyFont="1" applyFill="1" applyBorder="1"/>
    <xf numFmtId="22" fontId="14" fillId="2" borderId="98" xfId="0" applyNumberFormat="1" applyFont="1" applyFill="1" applyBorder="1"/>
    <xf numFmtId="14" fontId="14" fillId="2" borderId="98" xfId="0" applyNumberFormat="1" applyFont="1" applyFill="1" applyBorder="1"/>
    <xf numFmtId="0" fontId="14" fillId="2" borderId="99" xfId="0" applyFont="1" applyFill="1" applyBorder="1"/>
    <xf numFmtId="0" fontId="19" fillId="0" borderId="0" xfId="0" applyFont="1" applyAlignment="1">
      <alignment horizontal="center"/>
    </xf>
    <xf numFmtId="0" fontId="19" fillId="0" borderId="0" xfId="0" applyFont="1" applyAlignment="1"/>
    <xf numFmtId="0" fontId="19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44" fontId="19" fillId="0" borderId="1" xfId="1344" applyFont="1" applyBorder="1" applyAlignment="1">
      <alignment horizontal="center"/>
    </xf>
    <xf numFmtId="2" fontId="0" fillId="12" borderId="10" xfId="0" applyNumberFormat="1" applyFill="1" applyBorder="1" applyAlignment="1">
      <alignment horizontal="center"/>
    </xf>
    <xf numFmtId="2" fontId="0" fillId="12" borderId="7" xfId="0" applyNumberFormat="1" applyFill="1" applyBorder="1" applyAlignment="1">
      <alignment horizontal="center"/>
    </xf>
    <xf numFmtId="2" fontId="0" fillId="7" borderId="6" xfId="0" applyNumberFormat="1" applyFill="1" applyBorder="1" applyAlignment="1">
      <alignment horizontal="center"/>
    </xf>
    <xf numFmtId="0" fontId="0" fillId="0" borderId="15" xfId="0" applyFill="1" applyBorder="1" applyAlignment="1"/>
    <xf numFmtId="0" fontId="0" fillId="0" borderId="17" xfId="0" applyFill="1" applyBorder="1" applyAlignment="1"/>
    <xf numFmtId="0" fontId="0" fillId="0" borderId="18" xfId="0" applyFill="1" applyBorder="1" applyAlignment="1"/>
    <xf numFmtId="0" fontId="0" fillId="13" borderId="19" xfId="0" applyFill="1" applyBorder="1" applyAlignment="1"/>
    <xf numFmtId="0" fontId="4" fillId="0" borderId="6" xfId="0" applyFont="1" applyFill="1" applyBorder="1" applyAlignment="1"/>
    <xf numFmtId="0" fontId="0" fillId="0" borderId="7" xfId="0" applyFill="1" applyBorder="1" applyAlignment="1">
      <alignment horizontal="center"/>
    </xf>
    <xf numFmtId="0" fontId="4" fillId="0" borderId="9" xfId="0" applyFont="1" applyFill="1" applyBorder="1" applyAlignment="1"/>
    <xf numFmtId="44" fontId="0" fillId="0" borderId="45" xfId="0" applyNumberFormat="1" applyBorder="1" applyAlignment="1">
      <alignment horizontal="center"/>
    </xf>
    <xf numFmtId="44" fontId="0" fillId="0" borderId="30" xfId="0" applyNumberFormat="1" applyBorder="1" applyAlignment="1">
      <alignment horizontal="center"/>
    </xf>
    <xf numFmtId="0" fontId="0" fillId="0" borderId="32" xfId="0" applyBorder="1" applyAlignment="1">
      <alignment horizontal="center"/>
    </xf>
    <xf numFmtId="2" fontId="0" fillId="0" borderId="19" xfId="0" applyNumberFormat="1" applyBorder="1" applyAlignment="1">
      <alignment horizontal="center"/>
    </xf>
    <xf numFmtId="165" fontId="0" fillId="0" borderId="40" xfId="0" applyNumberFormat="1" applyBorder="1" applyAlignment="1">
      <alignment horizontal="center"/>
    </xf>
    <xf numFmtId="165" fontId="0" fillId="0" borderId="40" xfId="0" applyNumberFormat="1" applyFill="1" applyBorder="1" applyAlignment="1">
      <alignment horizontal="center"/>
    </xf>
    <xf numFmtId="0" fontId="0" fillId="0" borderId="23" xfId="0" applyNumberFormat="1" applyBorder="1" applyAlignment="1">
      <alignment horizontal="center"/>
    </xf>
    <xf numFmtId="0" fontId="0" fillId="0" borderId="35" xfId="0" applyNumberFormat="1" applyBorder="1" applyAlignment="1">
      <alignment horizontal="center"/>
    </xf>
    <xf numFmtId="0" fontId="0" fillId="0" borderId="62" xfId="0" applyNumberFormat="1" applyBorder="1" applyAlignment="1">
      <alignment horizontal="center"/>
    </xf>
    <xf numFmtId="0" fontId="0" fillId="0" borderId="37" xfId="0" applyNumberFormat="1" applyBorder="1" applyAlignment="1">
      <alignment horizontal="center"/>
    </xf>
    <xf numFmtId="1" fontId="0" fillId="5" borderId="12" xfId="0" applyNumberFormat="1" applyFill="1" applyBorder="1" applyAlignment="1">
      <alignment horizontal="center"/>
    </xf>
    <xf numFmtId="2" fontId="0" fillId="5" borderId="11" xfId="0" applyNumberFormat="1" applyFill="1" applyBorder="1" applyAlignment="1">
      <alignment horizontal="center"/>
    </xf>
    <xf numFmtId="2" fontId="0" fillId="5" borderId="26" xfId="0" applyNumberFormat="1" applyFill="1" applyBorder="1" applyAlignment="1">
      <alignment horizontal="center"/>
    </xf>
    <xf numFmtId="2" fontId="0" fillId="0" borderId="24" xfId="0" applyNumberFormat="1" applyFill="1" applyBorder="1" applyAlignment="1">
      <alignment horizontal="center"/>
    </xf>
    <xf numFmtId="2" fontId="0" fillId="0" borderId="28" xfId="0" applyNumberFormat="1" applyFill="1" applyBorder="1" applyAlignment="1">
      <alignment horizontal="center"/>
    </xf>
    <xf numFmtId="2" fontId="0" fillId="0" borderId="25" xfId="0" applyNumberFormat="1" applyFill="1" applyBorder="1" applyAlignment="1">
      <alignment horizontal="center"/>
    </xf>
    <xf numFmtId="1" fontId="0" fillId="20" borderId="24" xfId="0" applyNumberFormat="1" applyFill="1" applyBorder="1" applyAlignment="1">
      <alignment horizontal="center"/>
    </xf>
    <xf numFmtId="1" fontId="0" fillId="20" borderId="28" xfId="0" applyNumberFormat="1" applyFill="1" applyBorder="1" applyAlignment="1">
      <alignment horizontal="center"/>
    </xf>
    <xf numFmtId="1" fontId="14" fillId="20" borderId="28" xfId="0" applyNumberFormat="1" applyFont="1" applyFill="1" applyBorder="1" applyAlignment="1">
      <alignment horizontal="center"/>
    </xf>
    <xf numFmtId="166" fontId="0" fillId="20" borderId="28" xfId="0" applyNumberFormat="1" applyFill="1" applyBorder="1" applyAlignment="1">
      <alignment horizontal="center"/>
    </xf>
    <xf numFmtId="1" fontId="0" fillId="20" borderId="25" xfId="0" applyNumberFormat="1" applyFill="1" applyBorder="1" applyAlignment="1">
      <alignment horizontal="center"/>
    </xf>
    <xf numFmtId="1" fontId="0" fillId="0" borderId="24" xfId="0" applyNumberFormat="1" applyFill="1" applyBorder="1" applyAlignment="1">
      <alignment horizontal="center"/>
    </xf>
    <xf numFmtId="1" fontId="25" fillId="0" borderId="28" xfId="0" applyNumberFormat="1" applyFont="1" applyFill="1" applyBorder="1" applyAlignment="1">
      <alignment horizontal="center"/>
    </xf>
    <xf numFmtId="1" fontId="0" fillId="0" borderId="28" xfId="0" applyNumberFormat="1" applyFill="1" applyBorder="1" applyAlignment="1">
      <alignment horizontal="center"/>
    </xf>
    <xf numFmtId="1" fontId="0" fillId="0" borderId="25" xfId="0" applyNumberFormat="1" applyFill="1" applyBorder="1" applyAlignment="1">
      <alignment horizontal="center"/>
    </xf>
    <xf numFmtId="2" fontId="0" fillId="0" borderId="1" xfId="0" applyNumberFormat="1" applyBorder="1" applyAlignment="1"/>
    <xf numFmtId="168" fontId="1" fillId="0" borderId="28" xfId="1344" applyNumberFormat="1" applyFont="1" applyFill="1" applyBorder="1" applyAlignment="1">
      <alignment horizontal="center"/>
    </xf>
    <xf numFmtId="168" fontId="1" fillId="0" borderId="25" xfId="1344" applyNumberFormat="1" applyFont="1" applyFill="1" applyBorder="1" applyAlignment="1">
      <alignment horizontal="center"/>
    </xf>
    <xf numFmtId="1" fontId="26" fillId="0" borderId="28" xfId="0" applyNumberFormat="1" applyFont="1" applyFill="1" applyBorder="1" applyAlignment="1">
      <alignment horizontal="center"/>
    </xf>
    <xf numFmtId="1" fontId="26" fillId="0" borderId="25" xfId="0" applyNumberFormat="1" applyFont="1" applyFill="1" applyBorder="1" applyAlignment="1">
      <alignment horizontal="center"/>
    </xf>
    <xf numFmtId="0" fontId="0" fillId="6" borderId="24" xfId="0" applyFill="1" applyBorder="1" applyAlignment="1">
      <alignment horizontal="center"/>
    </xf>
    <xf numFmtId="0" fontId="0" fillId="6" borderId="28" xfId="0" applyFill="1" applyBorder="1" applyAlignment="1">
      <alignment horizontal="center"/>
    </xf>
    <xf numFmtId="44" fontId="0" fillId="6" borderId="28" xfId="0" applyNumberFormat="1" applyFill="1" applyBorder="1" applyAlignment="1">
      <alignment horizontal="center"/>
    </xf>
    <xf numFmtId="0" fontId="0" fillId="6" borderId="25" xfId="0" applyFill="1" applyBorder="1" applyAlignment="1">
      <alignment horizontal="center"/>
    </xf>
    <xf numFmtId="0" fontId="0" fillId="27" borderId="0" xfId="0" applyFill="1" applyAlignment="1">
      <alignment horizontal="left"/>
    </xf>
    <xf numFmtId="0" fontId="26" fillId="0" borderId="6" xfId="0" applyFont="1" applyFill="1" applyBorder="1" applyAlignment="1"/>
    <xf numFmtId="1" fontId="26" fillId="34" borderId="28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165" fontId="0" fillId="0" borderId="0" xfId="0" applyNumberFormat="1" applyFill="1" applyAlignment="1">
      <alignment horizontal="center"/>
    </xf>
    <xf numFmtId="168" fontId="0" fillId="0" borderId="0" xfId="1344" applyNumberFormat="1" applyFont="1" applyFill="1" applyAlignment="1"/>
    <xf numFmtId="0" fontId="0" fillId="0" borderId="0" xfId="0" applyNumberFormat="1" applyFill="1" applyAlignment="1">
      <alignment horizontal="center"/>
    </xf>
    <xf numFmtId="44" fontId="0" fillId="0" borderId="0" xfId="1344" applyFont="1" applyFill="1" applyAlignment="1">
      <alignment horizontal="center"/>
    </xf>
    <xf numFmtId="0" fontId="0" fillId="0" borderId="92" xfId="0" applyFill="1" applyBorder="1"/>
    <xf numFmtId="0" fontId="0" fillId="0" borderId="93" xfId="0" applyFill="1" applyBorder="1"/>
    <xf numFmtId="22" fontId="0" fillId="0" borderId="93" xfId="0" applyNumberFormat="1" applyFill="1" applyBorder="1"/>
    <xf numFmtId="14" fontId="0" fillId="0" borderId="93" xfId="0" applyNumberFormat="1" applyFill="1" applyBorder="1"/>
    <xf numFmtId="0" fontId="0" fillId="0" borderId="94" xfId="0" applyFill="1" applyBorder="1"/>
    <xf numFmtId="2" fontId="0" fillId="0" borderId="0" xfId="0" applyNumberFormat="1" applyFill="1" applyAlignment="1"/>
    <xf numFmtId="0" fontId="1" fillId="0" borderId="43" xfId="0" applyFont="1" applyBorder="1" applyAlignment="1">
      <alignment horizontal="left"/>
    </xf>
    <xf numFmtId="44" fontId="0" fillId="0" borderId="60" xfId="1344" applyFont="1" applyBorder="1" applyAlignment="1">
      <alignment horizontal="center"/>
    </xf>
    <xf numFmtId="44" fontId="0" fillId="0" borderId="51" xfId="1344" applyFont="1" applyFill="1" applyBorder="1" applyAlignment="1">
      <alignment horizontal="center"/>
    </xf>
    <xf numFmtId="39" fontId="0" fillId="0" borderId="49" xfId="1344" applyNumberFormat="1" applyFont="1" applyFill="1" applyBorder="1" applyAlignment="1">
      <alignment horizontal="center"/>
    </xf>
    <xf numFmtId="0" fontId="0" fillId="0" borderId="49" xfId="0" applyBorder="1" applyAlignment="1">
      <alignment horizontal="center"/>
    </xf>
    <xf numFmtId="44" fontId="1" fillId="0" borderId="43" xfId="1344" applyFont="1" applyBorder="1" applyAlignment="1">
      <alignment horizontal="center"/>
    </xf>
    <xf numFmtId="2" fontId="0" fillId="5" borderId="57" xfId="0" applyNumberFormat="1" applyFill="1" applyBorder="1" applyAlignment="1">
      <alignment horizontal="center"/>
    </xf>
    <xf numFmtId="44" fontId="0" fillId="5" borderId="63" xfId="0" applyNumberFormat="1" applyFill="1" applyBorder="1" applyAlignment="1">
      <alignment horizontal="center"/>
    </xf>
    <xf numFmtId="0" fontId="0" fillId="6" borderId="57" xfId="0" applyFill="1" applyBorder="1" applyAlignment="1">
      <alignment horizontal="center"/>
    </xf>
    <xf numFmtId="1" fontId="0" fillId="5" borderId="58" xfId="0" applyNumberFormat="1" applyFill="1" applyBorder="1" applyAlignment="1">
      <alignment horizontal="center"/>
    </xf>
    <xf numFmtId="1" fontId="0" fillId="5" borderId="60" xfId="0" applyNumberFormat="1" applyFill="1" applyBorder="1" applyAlignment="1">
      <alignment horizontal="center"/>
    </xf>
    <xf numFmtId="1" fontId="0" fillId="5" borderId="44" xfId="0" applyNumberFormat="1" applyFill="1" applyBorder="1" applyAlignment="1">
      <alignment horizontal="center"/>
    </xf>
    <xf numFmtId="2" fontId="0" fillId="5" borderId="58" xfId="0" applyNumberFormat="1" applyFill="1" applyBorder="1" applyAlignment="1">
      <alignment horizontal="center"/>
    </xf>
    <xf numFmtId="165" fontId="0" fillId="5" borderId="64" xfId="0" applyNumberFormat="1" applyFill="1" applyBorder="1" applyAlignment="1">
      <alignment horizontal="center"/>
    </xf>
    <xf numFmtId="165" fontId="0" fillId="5" borderId="59" xfId="0" applyNumberFormat="1" applyFill="1" applyBorder="1" applyAlignment="1">
      <alignment horizontal="center"/>
    </xf>
    <xf numFmtId="168" fontId="0" fillId="5" borderId="61" xfId="1344" applyNumberFormat="1" applyFont="1" applyFill="1" applyBorder="1" applyAlignment="1">
      <alignment horizontal="center"/>
    </xf>
    <xf numFmtId="168" fontId="0" fillId="5" borderId="58" xfId="1344" applyNumberFormat="1" applyFont="1" applyFill="1" applyBorder="1" applyAlignment="1">
      <alignment horizontal="center"/>
    </xf>
    <xf numFmtId="0" fontId="0" fillId="0" borderId="29" xfId="0" applyBorder="1" applyAlignment="1"/>
    <xf numFmtId="0" fontId="1" fillId="0" borderId="0" xfId="0" applyFont="1" applyFill="1" applyBorder="1" applyAlignment="1">
      <alignment horizontal="center"/>
    </xf>
    <xf numFmtId="39" fontId="1" fillId="0" borderId="0" xfId="0" applyNumberFormat="1" applyFont="1" applyFill="1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74" xfId="0" applyFill="1" applyBorder="1" applyAlignment="1"/>
    <xf numFmtId="39" fontId="1" fillId="11" borderId="46" xfId="0" applyNumberFormat="1" applyFont="1" applyFill="1" applyBorder="1" applyAlignment="1">
      <alignment horizontal="center"/>
    </xf>
    <xf numFmtId="2" fontId="0" fillId="0" borderId="50" xfId="0" applyNumberFormat="1" applyBorder="1" applyAlignment="1">
      <alignment horizontal="center"/>
    </xf>
    <xf numFmtId="168" fontId="0" fillId="0" borderId="75" xfId="1344" applyNumberFormat="1" applyFont="1" applyBorder="1" applyAlignment="1">
      <alignment horizontal="center"/>
    </xf>
    <xf numFmtId="168" fontId="0" fillId="0" borderId="74" xfId="1344" applyNumberFormat="1" applyFont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75" xfId="0" applyFill="1" applyBorder="1" applyAlignment="1"/>
    <xf numFmtId="0" fontId="0" fillId="0" borderId="75" xfId="0" applyFill="1" applyBorder="1" applyAlignment="1">
      <alignment horizontal="center"/>
    </xf>
    <xf numFmtId="0" fontId="0" fillId="0" borderId="51" xfId="0" applyBorder="1" applyAlignment="1"/>
    <xf numFmtId="2" fontId="0" fillId="0" borderId="16" xfId="0" applyNumberFormat="1" applyBorder="1" applyAlignment="1">
      <alignment horizontal="center"/>
    </xf>
    <xf numFmtId="168" fontId="1" fillId="0" borderId="63" xfId="1344" applyNumberFormat="1" applyFont="1" applyFill="1" applyBorder="1" applyAlignment="1">
      <alignment horizontal="center"/>
    </xf>
    <xf numFmtId="2" fontId="0" fillId="0" borderId="49" xfId="0" applyNumberFormat="1" applyBorder="1" applyAlignment="1">
      <alignment horizontal="center"/>
    </xf>
    <xf numFmtId="2" fontId="0" fillId="0" borderId="51" xfId="0" applyNumberFormat="1" applyBorder="1" applyAlignment="1">
      <alignment horizontal="center"/>
    </xf>
    <xf numFmtId="44" fontId="28" fillId="0" borderId="0" xfId="1344" applyFont="1" applyBorder="1" applyAlignment="1">
      <alignment horizontal="center"/>
    </xf>
    <xf numFmtId="0" fontId="28" fillId="0" borderId="0" xfId="0" applyFont="1" applyBorder="1" applyAlignment="1">
      <alignment horizontal="left"/>
    </xf>
    <xf numFmtId="0" fontId="0" fillId="6" borderId="65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4" fillId="0" borderId="12" xfId="0" applyFont="1" applyFill="1" applyBorder="1" applyAlignment="1"/>
    <xf numFmtId="2" fontId="0" fillId="0" borderId="65" xfId="0" applyNumberFormat="1" applyFill="1" applyBorder="1" applyAlignment="1">
      <alignment horizontal="center"/>
    </xf>
    <xf numFmtId="0" fontId="0" fillId="0" borderId="35" xfId="0" applyBorder="1" applyAlignment="1">
      <alignment horizontal="center"/>
    </xf>
    <xf numFmtId="1" fontId="0" fillId="20" borderId="65" xfId="0" applyNumberFormat="1" applyFill="1" applyBorder="1" applyAlignment="1">
      <alignment horizontal="center"/>
    </xf>
    <xf numFmtId="1" fontId="0" fillId="0" borderId="65" xfId="0" applyNumberForma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168" fontId="1" fillId="0" borderId="65" xfId="1344" applyNumberFormat="1" applyFont="1" applyFill="1" applyBorder="1" applyAlignment="1">
      <alignment horizontal="center"/>
    </xf>
    <xf numFmtId="1" fontId="26" fillId="0" borderId="65" xfId="0" applyNumberFormat="1" applyFont="1" applyFill="1" applyBorder="1" applyAlignment="1">
      <alignment horizontal="center"/>
    </xf>
    <xf numFmtId="1" fontId="26" fillId="26" borderId="28" xfId="0" applyNumberFormat="1" applyFont="1" applyFill="1" applyBorder="1" applyAlignment="1">
      <alignment horizontal="center"/>
    </xf>
    <xf numFmtId="0" fontId="0" fillId="26" borderId="5" xfId="0" applyFill="1" applyBorder="1" applyAlignment="1">
      <alignment horizontal="center"/>
    </xf>
    <xf numFmtId="0" fontId="4" fillId="26" borderId="6" xfId="0" applyFont="1" applyFill="1" applyBorder="1" applyAlignment="1"/>
    <xf numFmtId="166" fontId="0" fillId="20" borderId="25" xfId="0" applyNumberFormat="1" applyFill="1" applyBorder="1" applyAlignment="1">
      <alignment horizontal="center"/>
    </xf>
    <xf numFmtId="0" fontId="0" fillId="26" borderId="10" xfId="0" applyFill="1" applyBorder="1" applyAlignment="1">
      <alignment horizontal="center"/>
    </xf>
    <xf numFmtId="0" fontId="4" fillId="26" borderId="12" xfId="0" applyFont="1" applyFill="1" applyBorder="1" applyAlignment="1"/>
    <xf numFmtId="0" fontId="0" fillId="0" borderId="20" xfId="0" applyFill="1" applyBorder="1" applyAlignment="1"/>
    <xf numFmtId="1" fontId="26" fillId="26" borderId="65" xfId="0" applyNumberFormat="1" applyFont="1" applyFill="1" applyBorder="1" applyAlignment="1">
      <alignment horizontal="center"/>
    </xf>
    <xf numFmtId="0" fontId="0" fillId="5" borderId="52" xfId="0" applyFill="1" applyBorder="1" applyAlignment="1"/>
    <xf numFmtId="44" fontId="0" fillId="0" borderId="12" xfId="1344" applyFont="1" applyBorder="1" applyAlignment="1">
      <alignment horizontal="center"/>
    </xf>
    <xf numFmtId="0" fontId="0" fillId="0" borderId="10" xfId="0" applyBorder="1" applyAlignment="1">
      <alignment horizontal="center"/>
    </xf>
    <xf numFmtId="1" fontId="2" fillId="6" borderId="21" xfId="0" applyNumberFormat="1" applyFont="1" applyFill="1" applyBorder="1" applyAlignment="1">
      <alignment horizontal="center"/>
    </xf>
    <xf numFmtId="0" fontId="1" fillId="0" borderId="16" xfId="0" applyFont="1" applyBorder="1" applyAlignment="1"/>
    <xf numFmtId="0" fontId="1" fillId="0" borderId="61" xfId="0" applyFont="1" applyFill="1" applyBorder="1" applyAlignment="1"/>
    <xf numFmtId="0" fontId="1" fillId="0" borderId="58" xfId="0" applyFont="1" applyFill="1" applyBorder="1" applyAlignment="1"/>
    <xf numFmtId="0" fontId="1" fillId="0" borderId="62" xfId="0" applyNumberFormat="1" applyFont="1" applyBorder="1" applyAlignment="1">
      <alignment horizontal="center"/>
    </xf>
    <xf numFmtId="9" fontId="1" fillId="0" borderId="63" xfId="889" applyFont="1" applyBorder="1" applyAlignment="1">
      <alignment horizontal="center"/>
    </xf>
    <xf numFmtId="0" fontId="1" fillId="0" borderId="63" xfId="0" applyNumberFormat="1" applyFont="1" applyBorder="1" applyAlignment="1">
      <alignment horizontal="center"/>
    </xf>
    <xf numFmtId="44" fontId="1" fillId="0" borderId="63" xfId="0" applyNumberFormat="1" applyFont="1" applyBorder="1" applyAlignment="1">
      <alignment horizontal="center"/>
    </xf>
    <xf numFmtId="0" fontId="1" fillId="0" borderId="16" xfId="0" applyFont="1" applyBorder="1"/>
    <xf numFmtId="0" fontId="1" fillId="0" borderId="49" xfId="0" applyFont="1" applyFill="1" applyBorder="1" applyAlignment="1">
      <alignment horizontal="center"/>
    </xf>
    <xf numFmtId="44" fontId="1" fillId="0" borderId="51" xfId="1344" applyFont="1" applyFill="1" applyBorder="1" applyAlignment="1">
      <alignment horizontal="center"/>
    </xf>
    <xf numFmtId="2" fontId="27" fillId="0" borderId="16" xfId="0" applyNumberFormat="1" applyFont="1" applyBorder="1" applyAlignment="1">
      <alignment horizontal="center"/>
    </xf>
    <xf numFmtId="2" fontId="27" fillId="0" borderId="49" xfId="0" applyNumberFormat="1" applyFont="1" applyBorder="1" applyAlignment="1">
      <alignment horizontal="center"/>
    </xf>
    <xf numFmtId="2" fontId="27" fillId="0" borderId="50" xfId="0" applyNumberFormat="1" applyFont="1" applyBorder="1" applyAlignment="1">
      <alignment horizontal="center"/>
    </xf>
    <xf numFmtId="0" fontId="27" fillId="0" borderId="44" xfId="0" applyFont="1" applyBorder="1" applyAlignment="1">
      <alignment horizontal="center"/>
    </xf>
    <xf numFmtId="39" fontId="27" fillId="11" borderId="44" xfId="0" applyNumberFormat="1" applyFont="1" applyFill="1" applyBorder="1" applyAlignment="1">
      <alignment horizontal="center"/>
    </xf>
    <xf numFmtId="39" fontId="27" fillId="11" borderId="16" xfId="0" applyNumberFormat="1" applyFont="1" applyFill="1" applyBorder="1" applyAlignment="1">
      <alignment horizontal="center"/>
    </xf>
    <xf numFmtId="2" fontId="27" fillId="0" borderId="51" xfId="1344" applyNumberFormat="1" applyFont="1" applyBorder="1" applyAlignment="1">
      <alignment horizontal="center"/>
    </xf>
    <xf numFmtId="44" fontId="27" fillId="0" borderId="44" xfId="1344" applyFont="1" applyBorder="1" applyAlignment="1">
      <alignment horizontal="center"/>
    </xf>
    <xf numFmtId="0" fontId="1" fillId="3" borderId="76" xfId="0" applyFont="1" applyFill="1" applyBorder="1" applyAlignment="1">
      <alignment horizontal="center" vertical="center"/>
    </xf>
    <xf numFmtId="0" fontId="0" fillId="3" borderId="79" xfId="0" applyFill="1" applyBorder="1" applyAlignment="1">
      <alignment horizontal="center"/>
    </xf>
    <xf numFmtId="0" fontId="0" fillId="3" borderId="68" xfId="0" applyFill="1" applyBorder="1" applyAlignment="1">
      <alignment horizontal="center"/>
    </xf>
    <xf numFmtId="1" fontId="0" fillId="6" borderId="10" xfId="0" applyNumberFormat="1" applyFill="1" applyBorder="1" applyAlignment="1">
      <alignment horizontal="center"/>
    </xf>
    <xf numFmtId="165" fontId="0" fillId="0" borderId="77" xfId="0" applyNumberFormat="1" applyBorder="1" applyAlignment="1">
      <alignment horizontal="center"/>
    </xf>
    <xf numFmtId="168" fontId="0" fillId="0" borderId="73" xfId="1344" applyNumberFormat="1" applyFont="1" applyFill="1" applyBorder="1" applyAlignment="1">
      <alignment horizontal="center"/>
    </xf>
    <xf numFmtId="44" fontId="1" fillId="3" borderId="54" xfId="1344" applyFont="1" applyFill="1" applyBorder="1" applyAlignment="1">
      <alignment horizontal="center"/>
    </xf>
    <xf numFmtId="165" fontId="1" fillId="3" borderId="47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/>
    </xf>
    <xf numFmtId="44" fontId="1" fillId="0" borderId="0" xfId="1344" applyFont="1" applyFill="1" applyBorder="1" applyAlignment="1">
      <alignment horizontal="center"/>
    </xf>
    <xf numFmtId="0" fontId="4" fillId="34" borderId="4" xfId="0" applyFont="1" applyFill="1" applyBorder="1" applyAlignment="1"/>
    <xf numFmtId="0" fontId="4" fillId="34" borderId="6" xfId="0" applyFont="1" applyFill="1" applyBorder="1" applyAlignment="1"/>
    <xf numFmtId="0" fontId="0" fillId="34" borderId="2" xfId="0" applyFill="1" applyBorder="1" applyAlignment="1">
      <alignment horizontal="center"/>
    </xf>
    <xf numFmtId="0" fontId="0" fillId="34" borderId="5" xfId="0" applyFill="1" applyBorder="1" applyAlignment="1">
      <alignment horizontal="center"/>
    </xf>
    <xf numFmtId="0" fontId="0" fillId="34" borderId="79" xfId="0" applyFill="1" applyBorder="1" applyAlignment="1"/>
    <xf numFmtId="0" fontId="0" fillId="34" borderId="70" xfId="0" applyFill="1" applyBorder="1" applyAlignment="1"/>
    <xf numFmtId="2" fontId="0" fillId="34" borderId="24" xfId="0" applyNumberFormat="1" applyFill="1" applyBorder="1" applyAlignment="1">
      <alignment horizontal="center"/>
    </xf>
    <xf numFmtId="0" fontId="0" fillId="34" borderId="18" xfId="0" applyFill="1" applyBorder="1" applyAlignment="1"/>
    <xf numFmtId="0" fontId="0" fillId="34" borderId="26" xfId="0" applyFill="1" applyBorder="1" applyAlignment="1"/>
    <xf numFmtId="2" fontId="0" fillId="34" borderId="28" xfId="0" applyNumberFormat="1" applyFill="1" applyBorder="1" applyAlignment="1">
      <alignment horizontal="center"/>
    </xf>
    <xf numFmtId="0" fontId="0" fillId="34" borderId="19" xfId="0" applyFill="1" applyBorder="1" applyAlignment="1"/>
    <xf numFmtId="0" fontId="0" fillId="34" borderId="27" xfId="0" applyFill="1" applyBorder="1" applyAlignment="1"/>
    <xf numFmtId="1" fontId="26" fillId="34" borderId="65" xfId="0" applyNumberFormat="1" applyFont="1" applyFill="1" applyBorder="1" applyAlignment="1">
      <alignment horizontal="center"/>
    </xf>
    <xf numFmtId="168" fontId="3" fillId="3" borderId="16" xfId="1344" applyNumberFormat="1" applyFont="1" applyFill="1" applyBorder="1" applyAlignment="1">
      <alignment horizontal="center"/>
    </xf>
    <xf numFmtId="0" fontId="1" fillId="3" borderId="45" xfId="0" applyFont="1" applyFill="1" applyBorder="1" applyAlignment="1">
      <alignment horizontal="center"/>
    </xf>
    <xf numFmtId="0" fontId="1" fillId="3" borderId="69" xfId="0" applyFont="1" applyFill="1" applyBorder="1" applyAlignment="1">
      <alignment horizontal="center"/>
    </xf>
    <xf numFmtId="0" fontId="1" fillId="3" borderId="7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6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/>
    <xf numFmtId="0" fontId="1" fillId="3" borderId="30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168" fontId="1" fillId="0" borderId="35" xfId="1344" applyNumberFormat="1" applyFont="1" applyFill="1" applyBorder="1" applyAlignment="1">
      <alignment horizontal="center"/>
    </xf>
    <xf numFmtId="168" fontId="1" fillId="0" borderId="37" xfId="1344" applyNumberFormat="1" applyFont="1" applyFill="1" applyBorder="1" applyAlignment="1">
      <alignment horizontal="center"/>
    </xf>
    <xf numFmtId="165" fontId="0" fillId="5" borderId="34" xfId="0" applyNumberFormat="1" applyFill="1" applyBorder="1" applyAlignment="1">
      <alignment horizontal="center"/>
    </xf>
    <xf numFmtId="165" fontId="0" fillId="5" borderId="10" xfId="0" applyNumberFormat="1" applyFill="1" applyBorder="1" applyAlignment="1">
      <alignment horizontal="center"/>
    </xf>
    <xf numFmtId="168" fontId="0" fillId="5" borderId="18" xfId="1344" applyNumberFormat="1" applyFont="1" applyFill="1" applyBorder="1" applyAlignment="1">
      <alignment horizontal="center"/>
    </xf>
    <xf numFmtId="168" fontId="0" fillId="5" borderId="26" xfId="1344" applyNumberFormat="1" applyFont="1" applyFill="1" applyBorder="1" applyAlignment="1">
      <alignment horizontal="center"/>
    </xf>
    <xf numFmtId="165" fontId="2" fillId="0" borderId="28" xfId="0" applyNumberFormat="1" applyFont="1" applyBorder="1" applyAlignment="1">
      <alignment horizontal="center"/>
    </xf>
    <xf numFmtId="165" fontId="14" fillId="0" borderId="28" xfId="0" applyNumberFormat="1" applyFont="1" applyBorder="1" applyAlignment="1">
      <alignment horizontal="center"/>
    </xf>
    <xf numFmtId="168" fontId="0" fillId="0" borderId="2" xfId="1344" applyNumberFormat="1" applyFont="1" applyFill="1" applyBorder="1" applyAlignment="1">
      <alignment horizontal="center"/>
    </xf>
    <xf numFmtId="168" fontId="0" fillId="0" borderId="5" xfId="1344" applyNumberFormat="1" applyFont="1" applyFill="1" applyBorder="1" applyAlignment="1">
      <alignment horizontal="center"/>
    </xf>
    <xf numFmtId="168" fontId="0" fillId="0" borderId="1" xfId="1344" applyNumberFormat="1" applyFont="1" applyFill="1" applyBorder="1" applyAlignment="1">
      <alignment horizontal="center"/>
    </xf>
    <xf numFmtId="168" fontId="0" fillId="0" borderId="7" xfId="1344" applyNumberFormat="1" applyFont="1" applyFill="1" applyBorder="1" applyAlignment="1">
      <alignment horizontal="center"/>
    </xf>
    <xf numFmtId="165" fontId="0" fillId="0" borderId="28" xfId="0" applyNumberFormat="1" applyFont="1" applyBorder="1" applyAlignment="1">
      <alignment horizontal="center"/>
    </xf>
    <xf numFmtId="168" fontId="0" fillId="0" borderId="76" xfId="1344" applyNumberFormat="1" applyFont="1" applyFill="1" applyBorder="1" applyAlignment="1">
      <alignment horizontal="center"/>
    </xf>
    <xf numFmtId="165" fontId="14" fillId="0" borderId="25" xfId="0" applyNumberFormat="1" applyFont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NumberFormat="1" applyFont="1" applyFill="1" applyBorder="1" applyAlignment="1"/>
    <xf numFmtId="44" fontId="0" fillId="0" borderId="22" xfId="0" applyNumberFormat="1" applyBorder="1" applyAlignment="1">
      <alignment horizontal="center"/>
    </xf>
    <xf numFmtId="44" fontId="0" fillId="0" borderId="37" xfId="0" applyNumberFormat="1" applyBorder="1" applyAlignment="1">
      <alignment horizontal="center"/>
    </xf>
    <xf numFmtId="44" fontId="0" fillId="5" borderId="37" xfId="0" applyNumberFormat="1" applyFill="1" applyBorder="1" applyAlignment="1">
      <alignment horizontal="center"/>
    </xf>
    <xf numFmtId="44" fontId="0" fillId="5" borderId="62" xfId="0" applyNumberFormat="1" applyFill="1" applyBorder="1" applyAlignment="1">
      <alignment horizontal="center"/>
    </xf>
    <xf numFmtId="0" fontId="1" fillId="3" borderId="56" xfId="0" applyNumberFormat="1" applyFont="1" applyFill="1" applyBorder="1" applyAlignment="1">
      <alignment horizontal="center"/>
    </xf>
    <xf numFmtId="44" fontId="0" fillId="0" borderId="4" xfId="0" applyNumberFormat="1" applyBorder="1" applyAlignment="1">
      <alignment horizontal="center"/>
    </xf>
    <xf numFmtId="44" fontId="0" fillId="0" borderId="6" xfId="0" applyNumberFormat="1" applyBorder="1" applyAlignment="1">
      <alignment horizontal="center"/>
    </xf>
    <xf numFmtId="0" fontId="0" fillId="5" borderId="5" xfId="0" applyNumberFormat="1" applyFill="1" applyBorder="1" applyAlignment="1">
      <alignment horizontal="center"/>
    </xf>
    <xf numFmtId="44" fontId="0" fillId="5" borderId="6" xfId="0" applyNumberFormat="1" applyFill="1" applyBorder="1" applyAlignment="1">
      <alignment horizontal="center"/>
    </xf>
    <xf numFmtId="0" fontId="0" fillId="5" borderId="59" xfId="0" applyNumberFormat="1" applyFill="1" applyBorder="1" applyAlignment="1">
      <alignment horizontal="center"/>
    </xf>
    <xf numFmtId="44" fontId="0" fillId="5" borderId="60" xfId="0" applyNumberFormat="1" applyFill="1" applyBorder="1" applyAlignment="1">
      <alignment horizontal="center"/>
    </xf>
    <xf numFmtId="0" fontId="0" fillId="0" borderId="51" xfId="0" applyBorder="1"/>
    <xf numFmtId="9" fontId="0" fillId="0" borderId="2" xfId="889" applyFont="1" applyFill="1" applyBorder="1" applyAlignment="1">
      <alignment horizontal="center"/>
    </xf>
    <xf numFmtId="9" fontId="0" fillId="0" borderId="5" xfId="889" applyFont="1" applyFill="1" applyBorder="1" applyAlignment="1">
      <alignment horizontal="center"/>
    </xf>
    <xf numFmtId="44" fontId="0" fillId="5" borderId="6" xfId="1344" applyFont="1" applyFill="1" applyBorder="1" applyAlignment="1">
      <alignment horizontal="center"/>
    </xf>
    <xf numFmtId="9" fontId="0" fillId="0" borderId="59" xfId="889" applyFont="1" applyFill="1" applyBorder="1" applyAlignment="1">
      <alignment horizontal="center"/>
    </xf>
    <xf numFmtId="44" fontId="0" fillId="5" borderId="60" xfId="1344" applyFont="1" applyFill="1" applyBorder="1" applyAlignment="1">
      <alignment horizontal="center"/>
    </xf>
    <xf numFmtId="9" fontId="0" fillId="0" borderId="49" xfId="889" applyFont="1" applyFill="1" applyBorder="1" applyAlignment="1">
      <alignment horizontal="center"/>
    </xf>
    <xf numFmtId="44" fontId="1" fillId="3" borderId="68" xfId="1344" applyFont="1" applyFill="1" applyBorder="1" applyAlignment="1">
      <alignment horizontal="center"/>
    </xf>
    <xf numFmtId="44" fontId="0" fillId="0" borderId="2" xfId="0" applyNumberFormat="1" applyBorder="1" applyAlignment="1">
      <alignment horizontal="center"/>
    </xf>
    <xf numFmtId="44" fontId="0" fillId="0" borderId="5" xfId="0" applyNumberFormat="1" applyBorder="1" applyAlignment="1">
      <alignment horizontal="center"/>
    </xf>
    <xf numFmtId="44" fontId="0" fillId="5" borderId="5" xfId="0" applyNumberFormat="1" applyFill="1" applyBorder="1" applyAlignment="1">
      <alignment horizontal="center"/>
    </xf>
    <xf numFmtId="44" fontId="0" fillId="5" borderId="59" xfId="0" applyNumberFormat="1" applyFill="1" applyBorder="1" applyAlignment="1">
      <alignment horizontal="center"/>
    </xf>
    <xf numFmtId="44" fontId="0" fillId="0" borderId="49" xfId="0" applyNumberFormat="1" applyBorder="1" applyAlignment="1">
      <alignment horizontal="center"/>
    </xf>
    <xf numFmtId="0" fontId="19" fillId="3" borderId="27" xfId="0" applyFont="1" applyFill="1" applyBorder="1" applyAlignment="1">
      <alignment horizontal="center" vertical="center"/>
    </xf>
    <xf numFmtId="168" fontId="3" fillId="3" borderId="75" xfId="1344" applyNumberFormat="1" applyFont="1" applyFill="1" applyBorder="1" applyAlignment="1">
      <alignment horizontal="center"/>
    </xf>
    <xf numFmtId="165" fontId="1" fillId="3" borderId="16" xfId="0" applyNumberFormat="1" applyFont="1" applyFill="1" applyBorder="1" applyAlignment="1">
      <alignment horizontal="center" vertical="center"/>
    </xf>
    <xf numFmtId="168" fontId="0" fillId="0" borderId="0" xfId="1344" applyNumberFormat="1" applyFont="1" applyFill="1" applyBorder="1" applyAlignment="1"/>
    <xf numFmtId="0" fontId="0" fillId="0" borderId="69" xfId="0" applyBorder="1" applyAlignment="1"/>
    <xf numFmtId="0" fontId="0" fillId="0" borderId="69" xfId="0" applyFill="1" applyBorder="1" applyAlignment="1">
      <alignment horizontal="center"/>
    </xf>
    <xf numFmtId="0" fontId="1" fillId="0" borderId="69" xfId="0" applyFont="1" applyFill="1" applyBorder="1" applyAlignment="1">
      <alignment horizontal="center"/>
    </xf>
    <xf numFmtId="0" fontId="1" fillId="0" borderId="69" xfId="0" applyFont="1" applyFill="1" applyBorder="1" applyAlignment="1">
      <alignment horizontal="right"/>
    </xf>
    <xf numFmtId="39" fontId="1" fillId="0" borderId="69" xfId="0" applyNumberFormat="1" applyFont="1" applyFill="1" applyBorder="1" applyAlignment="1">
      <alignment horizontal="center"/>
    </xf>
    <xf numFmtId="168" fontId="0" fillId="0" borderId="69" xfId="1344" applyNumberFormat="1" applyFont="1" applyFill="1" applyBorder="1" applyAlignment="1"/>
    <xf numFmtId="168" fontId="0" fillId="0" borderId="69" xfId="1344" applyNumberFormat="1" applyFont="1" applyBorder="1" applyAlignment="1"/>
    <xf numFmtId="0" fontId="0" fillId="0" borderId="69" xfId="0" applyNumberFormat="1" applyBorder="1" applyAlignment="1">
      <alignment horizontal="center"/>
    </xf>
    <xf numFmtId="44" fontId="0" fillId="0" borderId="69" xfId="1344" applyFont="1" applyBorder="1" applyAlignment="1">
      <alignment horizontal="center"/>
    </xf>
    <xf numFmtId="9" fontId="1" fillId="0" borderId="0" xfId="0" applyNumberFormat="1" applyFont="1" applyFill="1" applyBorder="1" applyAlignment="1">
      <alignment horizontal="center"/>
    </xf>
    <xf numFmtId="165" fontId="1" fillId="0" borderId="69" xfId="0" applyNumberFormat="1" applyFont="1" applyFill="1" applyBorder="1" applyAlignment="1">
      <alignment horizontal="center"/>
    </xf>
    <xf numFmtId="168" fontId="1" fillId="0" borderId="43" xfId="1344" applyNumberFormat="1" applyFont="1" applyFill="1" applyBorder="1" applyAlignment="1">
      <alignment horizontal="center"/>
    </xf>
    <xf numFmtId="168" fontId="1" fillId="0" borderId="40" xfId="1344" applyNumberFormat="1" applyFont="1" applyFill="1" applyBorder="1" applyAlignment="1">
      <alignment horizontal="center"/>
    </xf>
    <xf numFmtId="168" fontId="1" fillId="0" borderId="45" xfId="1344" applyNumberFormat="1" applyFont="1" applyFill="1" applyBorder="1" applyAlignment="1">
      <alignment horizontal="center"/>
    </xf>
    <xf numFmtId="0" fontId="1" fillId="0" borderId="78" xfId="0" applyFont="1" applyFill="1" applyBorder="1" applyAlignment="1">
      <alignment horizontal="center"/>
    </xf>
    <xf numFmtId="168" fontId="3" fillId="0" borderId="78" xfId="1344" applyNumberFormat="1" applyFont="1" applyFill="1" applyBorder="1" applyAlignment="1">
      <alignment horizontal="center"/>
    </xf>
    <xf numFmtId="168" fontId="3" fillId="3" borderId="45" xfId="1344" applyNumberFormat="1" applyFont="1" applyFill="1" applyBorder="1" applyAlignment="1">
      <alignment horizontal="center"/>
    </xf>
    <xf numFmtId="168" fontId="1" fillId="0" borderId="42" xfId="1344" applyNumberFormat="1" applyFont="1" applyFill="1" applyBorder="1" applyAlignment="1">
      <alignment horizontal="center"/>
    </xf>
    <xf numFmtId="168" fontId="1" fillId="0" borderId="26" xfId="1344" applyNumberFormat="1" applyFont="1" applyFill="1" applyBorder="1" applyAlignment="1">
      <alignment horizontal="center"/>
    </xf>
    <xf numFmtId="168" fontId="1" fillId="0" borderId="58" xfId="1344" applyNumberFormat="1" applyFont="1" applyFill="1" applyBorder="1" applyAlignment="1">
      <alignment horizontal="center"/>
    </xf>
    <xf numFmtId="168" fontId="1" fillId="0" borderId="78" xfId="1344" applyNumberFormat="1" applyFont="1" applyFill="1" applyBorder="1" applyAlignment="1">
      <alignment horizontal="center"/>
    </xf>
    <xf numFmtId="0" fontId="0" fillId="34" borderId="0" xfId="0" applyFill="1" applyAlignment="1">
      <alignment horizontal="left"/>
    </xf>
    <xf numFmtId="0" fontId="29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Fill="1" applyAlignment="1"/>
    <xf numFmtId="0" fontId="30" fillId="3" borderId="47" xfId="0" applyFont="1" applyFill="1" applyBorder="1" applyAlignment="1">
      <alignment horizontal="center"/>
    </xf>
    <xf numFmtId="0" fontId="31" fillId="3" borderId="68" xfId="0" applyFont="1" applyFill="1" applyBorder="1" applyAlignment="1">
      <alignment horizontal="center"/>
    </xf>
    <xf numFmtId="1" fontId="2" fillId="20" borderId="24" xfId="0" applyNumberFormat="1" applyFont="1" applyFill="1" applyBorder="1" applyAlignment="1">
      <alignment horizontal="center"/>
    </xf>
    <xf numFmtId="1" fontId="2" fillId="0" borderId="24" xfId="0" applyNumberFormat="1" applyFont="1" applyFill="1" applyBorder="1" applyAlignment="1">
      <alignment horizontal="center"/>
    </xf>
    <xf numFmtId="1" fontId="2" fillId="20" borderId="28" xfId="0" applyNumberFormat="1" applyFont="1" applyFill="1" applyBorder="1" applyAlignment="1">
      <alignment horizontal="center"/>
    </xf>
    <xf numFmtId="1" fontId="2" fillId="0" borderId="28" xfId="0" applyNumberFormat="1" applyFont="1" applyFill="1" applyBorder="1" applyAlignment="1">
      <alignment horizontal="center"/>
    </xf>
    <xf numFmtId="166" fontId="2" fillId="20" borderId="28" xfId="0" applyNumberFormat="1" applyFont="1" applyFill="1" applyBorder="1" applyAlignment="1">
      <alignment horizontal="center"/>
    </xf>
    <xf numFmtId="1" fontId="2" fillId="20" borderId="25" xfId="0" applyNumberFormat="1" applyFont="1" applyFill="1" applyBorder="1" applyAlignment="1">
      <alignment horizontal="center"/>
    </xf>
    <xf numFmtId="1" fontId="2" fillId="0" borderId="25" xfId="0" applyNumberFormat="1" applyFont="1" applyFill="1" applyBorder="1" applyAlignment="1">
      <alignment horizontal="center"/>
    </xf>
    <xf numFmtId="1" fontId="2" fillId="5" borderId="12" xfId="0" applyNumberFormat="1" applyFont="1" applyFill="1" applyBorder="1" applyAlignment="1">
      <alignment horizontal="center"/>
    </xf>
    <xf numFmtId="1" fontId="2" fillId="5" borderId="43" xfId="0" applyNumberFormat="1" applyFont="1" applyFill="1" applyBorder="1" applyAlignment="1">
      <alignment horizontal="center"/>
    </xf>
    <xf numFmtId="1" fontId="2" fillId="5" borderId="60" xfId="0" applyNumberFormat="1" applyFont="1" applyFill="1" applyBorder="1" applyAlignment="1">
      <alignment horizontal="center"/>
    </xf>
    <xf numFmtId="1" fontId="2" fillId="5" borderId="44" xfId="0" applyNumberFormat="1" applyFont="1" applyFill="1" applyBorder="1" applyAlignment="1">
      <alignment horizontal="center"/>
    </xf>
    <xf numFmtId="39" fontId="30" fillId="11" borderId="16" xfId="0" applyNumberFormat="1" applyFont="1" applyFill="1" applyBorder="1" applyAlignment="1">
      <alignment horizontal="center"/>
    </xf>
    <xf numFmtId="2" fontId="2" fillId="0" borderId="16" xfId="0" applyNumberFormat="1" applyFont="1" applyBorder="1" applyAlignment="1">
      <alignment horizontal="center"/>
    </xf>
    <xf numFmtId="0" fontId="30" fillId="0" borderId="69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30" fillId="0" borderId="0" xfId="0" applyFont="1" applyFill="1" applyBorder="1" applyAlignment="1"/>
    <xf numFmtId="0" fontId="2" fillId="0" borderId="0" xfId="0" applyFont="1" applyBorder="1" applyAlignment="1"/>
    <xf numFmtId="0" fontId="30" fillId="0" borderId="0" xfId="0" applyFont="1" applyBorder="1" applyAlignment="1"/>
    <xf numFmtId="0" fontId="2" fillId="0" borderId="0" xfId="0" applyFont="1" applyFill="1" applyAlignment="1">
      <alignment horizontal="center"/>
    </xf>
    <xf numFmtId="0" fontId="32" fillId="0" borderId="1" xfId="0" applyFont="1" applyBorder="1" applyAlignment="1">
      <alignment horizontal="center"/>
    </xf>
    <xf numFmtId="42" fontId="32" fillId="0" borderId="1" xfId="0" applyNumberFormat="1" applyFont="1" applyBorder="1" applyAlignment="1">
      <alignment horizontal="center"/>
    </xf>
    <xf numFmtId="0" fontId="2" fillId="0" borderId="0" xfId="0" applyFont="1" applyFill="1" applyAlignment="1">
      <alignment horizontal="left"/>
    </xf>
    <xf numFmtId="0" fontId="0" fillId="0" borderId="2" xfId="0" applyFill="1" applyBorder="1" applyAlignment="1"/>
    <xf numFmtId="0" fontId="0" fillId="0" borderId="4" xfId="0" applyFill="1" applyBorder="1" applyAlignment="1"/>
    <xf numFmtId="0" fontId="0" fillId="0" borderId="6" xfId="0" applyFill="1" applyBorder="1" applyAlignment="1"/>
    <xf numFmtId="0" fontId="0" fillId="13" borderId="5" xfId="0" applyFill="1" applyBorder="1" applyAlignment="1"/>
    <xf numFmtId="0" fontId="0" fillId="13" borderId="6" xfId="0" applyFill="1" applyBorder="1" applyAlignment="1"/>
    <xf numFmtId="0" fontId="31" fillId="3" borderId="16" xfId="0" applyFont="1" applyFill="1" applyBorder="1" applyAlignment="1">
      <alignment horizontal="center"/>
    </xf>
    <xf numFmtId="1" fontId="0" fillId="6" borderId="4" xfId="0" applyNumberFormat="1" applyFill="1" applyBorder="1" applyAlignment="1">
      <alignment horizontal="center"/>
    </xf>
    <xf numFmtId="1" fontId="2" fillId="6" borderId="6" xfId="0" applyNumberFormat="1" applyFont="1" applyFill="1" applyBorder="1" applyAlignment="1">
      <alignment horizontal="center"/>
    </xf>
    <xf numFmtId="166" fontId="0" fillId="25" borderId="5" xfId="0" applyNumberFormat="1" applyFill="1" applyBorder="1" applyAlignment="1">
      <alignment horizontal="center"/>
    </xf>
    <xf numFmtId="166" fontId="0" fillId="25" borderId="6" xfId="0" applyNumberFormat="1" applyFill="1" applyBorder="1" applyAlignment="1">
      <alignment horizontal="center"/>
    </xf>
    <xf numFmtId="2" fontId="2" fillId="0" borderId="28" xfId="0" applyNumberFormat="1" applyFont="1" applyFill="1" applyBorder="1" applyAlignment="1">
      <alignment horizontal="center"/>
    </xf>
    <xf numFmtId="0" fontId="31" fillId="3" borderId="51" xfId="0" applyFont="1" applyFill="1" applyBorder="1" applyAlignment="1">
      <alignment horizontal="center"/>
    </xf>
    <xf numFmtId="0" fontId="31" fillId="3" borderId="46" xfId="0" applyFont="1" applyFill="1" applyBorder="1" applyAlignment="1">
      <alignment horizontal="center"/>
    </xf>
    <xf numFmtId="1" fontId="2" fillId="20" borderId="65" xfId="0" applyNumberFormat="1" applyFont="1" applyFill="1" applyBorder="1" applyAlignment="1">
      <alignment horizontal="center"/>
    </xf>
    <xf numFmtId="1" fontId="2" fillId="0" borderId="65" xfId="0" applyNumberFormat="1" applyFont="1" applyFill="1" applyBorder="1" applyAlignment="1">
      <alignment horizontal="center"/>
    </xf>
    <xf numFmtId="2" fontId="30" fillId="0" borderId="16" xfId="0" applyNumberFormat="1" applyFont="1" applyBorder="1" applyAlignment="1">
      <alignment horizontal="center"/>
    </xf>
    <xf numFmtId="2" fontId="30" fillId="0" borderId="44" xfId="0" applyNumberFormat="1" applyFont="1" applyBorder="1" applyAlignment="1">
      <alignment horizontal="center"/>
    </xf>
    <xf numFmtId="2" fontId="30" fillId="0" borderId="49" xfId="0" applyNumberFormat="1" applyFont="1" applyBorder="1" applyAlignment="1">
      <alignment horizontal="center"/>
    </xf>
    <xf numFmtId="2" fontId="30" fillId="0" borderId="50" xfId="0" applyNumberFormat="1" applyFont="1" applyBorder="1" applyAlignment="1">
      <alignment horizontal="center"/>
    </xf>
    <xf numFmtId="2" fontId="30" fillId="0" borderId="51" xfId="0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44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right"/>
    </xf>
    <xf numFmtId="39" fontId="30" fillId="0" borderId="0" xfId="0" applyNumberFormat="1" applyFont="1" applyFill="1" applyBorder="1" applyAlignment="1">
      <alignment horizontal="center"/>
    </xf>
    <xf numFmtId="0" fontId="1" fillId="3" borderId="72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/>
    <xf numFmtId="0" fontId="1" fillId="3" borderId="45" xfId="0" applyFont="1" applyFill="1" applyBorder="1" applyAlignment="1">
      <alignment horizontal="center"/>
    </xf>
    <xf numFmtId="0" fontId="1" fillId="3" borderId="46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" fillId="3" borderId="67" xfId="0" applyFont="1" applyFill="1" applyBorder="1" applyAlignment="1">
      <alignment horizontal="center"/>
    </xf>
    <xf numFmtId="0" fontId="1" fillId="3" borderId="69" xfId="0" applyFont="1" applyFill="1" applyBorder="1" applyAlignment="1">
      <alignment horizontal="center"/>
    </xf>
    <xf numFmtId="0" fontId="1" fillId="3" borderId="7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69" xfId="0" applyBorder="1" applyAlignment="1">
      <alignment horizontal="center"/>
    </xf>
    <xf numFmtId="0" fontId="0" fillId="0" borderId="0" xfId="0" applyAlignment="1"/>
    <xf numFmtId="0" fontId="0" fillId="2" borderId="0" xfId="0" applyFill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0" fillId="0" borderId="78" xfId="0" applyFill="1" applyBorder="1" applyAlignment="1"/>
    <xf numFmtId="0" fontId="0" fillId="3" borderId="67" xfId="0" applyFill="1" applyBorder="1" applyAlignment="1"/>
    <xf numFmtId="0" fontId="0" fillId="0" borderId="40" xfId="0" applyBorder="1" applyAlignment="1"/>
    <xf numFmtId="0" fontId="0" fillId="29" borderId="40" xfId="0" applyFill="1" applyBorder="1" applyAlignment="1"/>
    <xf numFmtId="0" fontId="0" fillId="0" borderId="40" xfId="0" applyBorder="1" applyAlignment="1">
      <alignment horizontal="left"/>
    </xf>
    <xf numFmtId="2" fontId="0" fillId="0" borderId="78" xfId="0" applyNumberFormat="1" applyFill="1" applyBorder="1" applyAlignment="1"/>
    <xf numFmtId="2" fontId="0" fillId="0" borderId="61" xfId="0" applyNumberFormat="1" applyBorder="1" applyAlignment="1">
      <alignment horizontal="center"/>
    </xf>
    <xf numFmtId="0" fontId="0" fillId="0" borderId="38" xfId="0" applyBorder="1" applyAlignment="1"/>
    <xf numFmtId="39" fontId="1" fillId="0" borderId="0" xfId="0" applyNumberFormat="1" applyFont="1" applyBorder="1" applyAlignment="1">
      <alignment horizontal="center"/>
    </xf>
    <xf numFmtId="2" fontId="0" fillId="0" borderId="69" xfId="0" applyNumberFormat="1" applyBorder="1" applyAlignment="1">
      <alignment horizontal="center"/>
    </xf>
    <xf numFmtId="0" fontId="26" fillId="0" borderId="28" xfId="0" applyFont="1" applyFill="1" applyBorder="1" applyAlignment="1"/>
    <xf numFmtId="0" fontId="0" fillId="0" borderId="69" xfId="0" applyFill="1" applyBorder="1" applyAlignment="1"/>
    <xf numFmtId="165" fontId="0" fillId="29" borderId="34" xfId="0" applyNumberFormat="1" applyFill="1" applyBorder="1" applyAlignment="1">
      <alignment horizontal="center"/>
    </xf>
    <xf numFmtId="165" fontId="0" fillId="29" borderId="65" xfId="0" applyNumberFormat="1" applyFill="1" applyBorder="1" applyAlignment="1">
      <alignment horizontal="center"/>
    </xf>
    <xf numFmtId="44" fontId="0" fillId="4" borderId="12" xfId="1344" applyFont="1" applyFill="1" applyBorder="1" applyAlignment="1">
      <alignment horizontal="center"/>
    </xf>
    <xf numFmtId="44" fontId="0" fillId="0" borderId="51" xfId="1344" applyFont="1" applyBorder="1" applyAlignment="1">
      <alignment horizontal="center"/>
    </xf>
    <xf numFmtId="2" fontId="0" fillId="8" borderId="9" xfId="0" applyNumberFormat="1" applyFill="1" applyBorder="1" applyAlignment="1">
      <alignment horizontal="center"/>
    </xf>
    <xf numFmtId="2" fontId="0" fillId="13" borderId="21" xfId="0" applyNumberFormat="1" applyFill="1" applyBorder="1" applyAlignment="1">
      <alignment horizontal="center"/>
    </xf>
    <xf numFmtId="0" fontId="2" fillId="2" borderId="0" xfId="0" applyFont="1" applyFill="1" applyAlignment="1"/>
    <xf numFmtId="0" fontId="2" fillId="10" borderId="0" xfId="0" applyFont="1" applyFill="1" applyAlignment="1"/>
    <xf numFmtId="0" fontId="0" fillId="10" borderId="0" xfId="0" applyFill="1" applyAlignment="1"/>
    <xf numFmtId="0" fontId="0" fillId="10" borderId="0" xfId="0" applyFill="1" applyAlignment="1">
      <alignment horizontal="center"/>
    </xf>
    <xf numFmtId="0" fontId="0" fillId="9" borderId="0" xfId="0" applyFill="1" applyAlignment="1"/>
    <xf numFmtId="0" fontId="0" fillId="9" borderId="0" xfId="0" applyFill="1" applyAlignment="1">
      <alignment horizontal="center"/>
    </xf>
    <xf numFmtId="0" fontId="2" fillId="9" borderId="0" xfId="0" applyFont="1" applyFill="1" applyAlignment="1"/>
    <xf numFmtId="0" fontId="0" fillId="35" borderId="0" xfId="0" applyFill="1" applyAlignment="1"/>
    <xf numFmtId="0" fontId="0" fillId="35" borderId="0" xfId="0" applyFill="1" applyAlignment="1">
      <alignment horizontal="center"/>
    </xf>
    <xf numFmtId="0" fontId="2" fillId="35" borderId="0" xfId="0" applyFont="1" applyFill="1" applyAlignment="1"/>
    <xf numFmtId="0" fontId="2" fillId="27" borderId="0" xfId="0" applyFont="1" applyFill="1" applyAlignment="1"/>
    <xf numFmtId="0" fontId="0" fillId="34" borderId="0" xfId="0" applyFill="1" applyAlignment="1">
      <alignment horizontal="center"/>
    </xf>
    <xf numFmtId="0" fontId="0" fillId="34" borderId="0" xfId="0" applyFill="1" applyAlignment="1"/>
    <xf numFmtId="0" fontId="1" fillId="34" borderId="0" xfId="0" applyFont="1" applyFill="1" applyAlignment="1">
      <alignment horizontal="left"/>
    </xf>
    <xf numFmtId="0" fontId="2" fillId="34" borderId="0" xfId="0" applyFont="1" applyFill="1" applyAlignment="1"/>
    <xf numFmtId="0" fontId="1" fillId="0" borderId="0" xfId="0" applyFont="1" applyFill="1" applyAlignment="1">
      <alignment horizontal="right"/>
    </xf>
    <xf numFmtId="0" fontId="0" fillId="2" borderId="0" xfId="0" applyFont="1" applyFill="1" applyAlignment="1">
      <alignment horizontal="center"/>
    </xf>
    <xf numFmtId="0" fontId="1" fillId="2" borderId="0" xfId="0" applyFont="1" applyFill="1" applyAlignment="1"/>
    <xf numFmtId="0" fontId="0" fillId="10" borderId="0" xfId="0" applyFont="1" applyFill="1" applyAlignment="1">
      <alignment horizontal="center"/>
    </xf>
    <xf numFmtId="0" fontId="1" fillId="10" borderId="0" xfId="0" applyFont="1" applyFill="1" applyAlignment="1"/>
    <xf numFmtId="0" fontId="0" fillId="9" borderId="0" xfId="0" applyFont="1" applyFill="1" applyAlignment="1">
      <alignment horizontal="center"/>
    </xf>
    <xf numFmtId="0" fontId="1" fillId="9" borderId="0" xfId="0" applyFont="1" applyFill="1" applyAlignment="1"/>
    <xf numFmtId="0" fontId="0" fillId="6" borderId="0" xfId="0" applyFont="1" applyFill="1" applyAlignment="1">
      <alignment horizontal="center"/>
    </xf>
    <xf numFmtId="0" fontId="1" fillId="6" borderId="0" xfId="0" applyFont="1" applyFill="1" applyAlignment="1"/>
    <xf numFmtId="165" fontId="0" fillId="0" borderId="25" xfId="0" applyNumberFormat="1" applyFill="1" applyBorder="1" applyAlignment="1">
      <alignment horizontal="center"/>
    </xf>
    <xf numFmtId="0" fontId="0" fillId="0" borderId="53" xfId="0" applyBorder="1" applyAlignment="1">
      <alignment horizontal="center"/>
    </xf>
    <xf numFmtId="2" fontId="0" fillId="0" borderId="53" xfId="0" applyNumberFormat="1" applyBorder="1" applyAlignment="1">
      <alignment horizontal="center"/>
    </xf>
    <xf numFmtId="39" fontId="1" fillId="11" borderId="53" xfId="0" applyNumberFormat="1" applyFont="1" applyFill="1" applyBorder="1" applyAlignment="1">
      <alignment horizontal="center"/>
    </xf>
    <xf numFmtId="2" fontId="0" fillId="0" borderId="68" xfId="1344" applyNumberFormat="1" applyFont="1" applyBorder="1" applyAlignment="1">
      <alignment horizontal="center"/>
    </xf>
    <xf numFmtId="0" fontId="0" fillId="0" borderId="56" xfId="0" applyFill="1" applyBorder="1" applyAlignment="1">
      <alignment horizontal="center"/>
    </xf>
    <xf numFmtId="44" fontId="0" fillId="0" borderId="68" xfId="1344" applyFont="1" applyFill="1" applyBorder="1" applyAlignment="1">
      <alignment horizontal="center"/>
    </xf>
    <xf numFmtId="39" fontId="0" fillId="0" borderId="56" xfId="1344" applyNumberFormat="1" applyFont="1" applyFill="1" applyBorder="1" applyAlignment="1">
      <alignment horizontal="center"/>
    </xf>
    <xf numFmtId="0" fontId="0" fillId="10" borderId="0" xfId="0" applyFill="1" applyBorder="1" applyAlignment="1">
      <alignment horizontal="center"/>
    </xf>
    <xf numFmtId="0" fontId="0" fillId="0" borderId="55" xfId="0" applyNumberFormat="1" applyBorder="1" applyAlignment="1">
      <alignment horizontal="center"/>
    </xf>
    <xf numFmtId="44" fontId="0" fillId="0" borderId="54" xfId="0" applyNumberFormat="1" applyBorder="1" applyAlignment="1">
      <alignment horizontal="center"/>
    </xf>
    <xf numFmtId="9" fontId="0" fillId="0" borderId="54" xfId="889" applyFont="1" applyBorder="1" applyAlignment="1">
      <alignment horizontal="center"/>
    </xf>
    <xf numFmtId="44" fontId="0" fillId="0" borderId="54" xfId="1344" applyFont="1" applyBorder="1" applyAlignment="1">
      <alignment horizontal="center"/>
    </xf>
    <xf numFmtId="0" fontId="0" fillId="0" borderId="54" xfId="0" applyNumberFormat="1" applyBorder="1" applyAlignment="1">
      <alignment horizontal="center"/>
    </xf>
    <xf numFmtId="44" fontId="0" fillId="0" borderId="72" xfId="0" applyNumberFormat="1" applyBorder="1" applyAlignment="1">
      <alignment horizontal="center"/>
    </xf>
    <xf numFmtId="0" fontId="1" fillId="3" borderId="16" xfId="0" applyNumberFormat="1" applyFont="1" applyFill="1" applyBorder="1" applyAlignment="1">
      <alignment horizontal="center"/>
    </xf>
    <xf numFmtId="44" fontId="1" fillId="3" borderId="16" xfId="1344" applyFont="1" applyFill="1" applyBorder="1" applyAlignment="1">
      <alignment horizontal="center"/>
    </xf>
    <xf numFmtId="0" fontId="0" fillId="0" borderId="97" xfId="0" applyBorder="1"/>
    <xf numFmtId="0" fontId="0" fillId="4" borderId="95" xfId="0" applyFill="1" applyBorder="1"/>
    <xf numFmtId="0" fontId="0" fillId="32" borderId="100" xfId="0" applyFill="1" applyBorder="1"/>
    <xf numFmtId="0" fontId="0" fillId="4" borderId="97" xfId="0" applyFill="1" applyBorder="1"/>
    <xf numFmtId="0" fontId="0" fillId="32" borderId="86" xfId="0" applyFill="1" applyBorder="1"/>
    <xf numFmtId="0" fontId="14" fillId="2" borderId="86" xfId="0" applyFont="1" applyFill="1" applyBorder="1"/>
    <xf numFmtId="0" fontId="14" fillId="2" borderId="89" xfId="0" applyFont="1" applyFill="1" applyBorder="1"/>
    <xf numFmtId="0" fontId="0" fillId="32" borderId="95" xfId="0" applyFill="1" applyBorder="1"/>
    <xf numFmtId="0" fontId="0" fillId="0" borderId="98" xfId="0" applyBorder="1"/>
    <xf numFmtId="0" fontId="0" fillId="4" borderId="50" xfId="0" applyFill="1" applyBorder="1"/>
    <xf numFmtId="0" fontId="0" fillId="32" borderId="101" xfId="0" applyFill="1" applyBorder="1"/>
    <xf numFmtId="0" fontId="0" fillId="4" borderId="98" xfId="0" applyFill="1" applyBorder="1"/>
    <xf numFmtId="0" fontId="0" fillId="32" borderId="87" xfId="0" applyFill="1" applyBorder="1"/>
    <xf numFmtId="0" fontId="14" fillId="2" borderId="87" xfId="0" applyFont="1" applyFill="1" applyBorder="1"/>
    <xf numFmtId="0" fontId="14" fillId="2" borderId="90" xfId="0" applyFont="1" applyFill="1" applyBorder="1"/>
    <xf numFmtId="0" fontId="0" fillId="32" borderId="50" xfId="0" applyFill="1" applyBorder="1"/>
    <xf numFmtId="22" fontId="0" fillId="0" borderId="98" xfId="0" applyNumberFormat="1" applyBorder="1"/>
    <xf numFmtId="22" fontId="0" fillId="4" borderId="50" xfId="0" applyNumberFormat="1" applyFill="1" applyBorder="1"/>
    <xf numFmtId="22" fontId="0" fillId="32" borderId="101" xfId="0" applyNumberFormat="1" applyFill="1" applyBorder="1"/>
    <xf numFmtId="22" fontId="0" fillId="4" borderId="98" xfId="0" applyNumberFormat="1" applyFill="1" applyBorder="1"/>
    <xf numFmtId="22" fontId="0" fillId="32" borderId="87" xfId="0" applyNumberFormat="1" applyFill="1" applyBorder="1"/>
    <xf numFmtId="22" fontId="14" fillId="2" borderId="87" xfId="0" applyNumberFormat="1" applyFont="1" applyFill="1" applyBorder="1"/>
    <xf numFmtId="22" fontId="14" fillId="2" borderId="90" xfId="0" applyNumberFormat="1" applyFont="1" applyFill="1" applyBorder="1"/>
    <xf numFmtId="22" fontId="0" fillId="32" borderId="50" xfId="0" applyNumberFormat="1" applyFill="1" applyBorder="1"/>
    <xf numFmtId="14" fontId="0" fillId="0" borderId="98" xfId="0" applyNumberFormat="1" applyBorder="1"/>
    <xf numFmtId="14" fontId="0" fillId="4" borderId="50" xfId="0" applyNumberFormat="1" applyFill="1" applyBorder="1"/>
    <xf numFmtId="14" fontId="0" fillId="32" borderId="101" xfId="0" applyNumberFormat="1" applyFill="1" applyBorder="1"/>
    <xf numFmtId="14" fontId="0" fillId="4" borderId="98" xfId="0" applyNumberFormat="1" applyFill="1" applyBorder="1"/>
    <xf numFmtId="14" fontId="0" fillId="32" borderId="87" xfId="0" applyNumberFormat="1" applyFill="1" applyBorder="1"/>
    <xf numFmtId="14" fontId="14" fillId="2" borderId="87" xfId="0" applyNumberFormat="1" applyFont="1" applyFill="1" applyBorder="1"/>
    <xf numFmtId="14" fontId="14" fillId="2" borderId="90" xfId="0" applyNumberFormat="1" applyFont="1" applyFill="1" applyBorder="1"/>
    <xf numFmtId="14" fontId="0" fillId="32" borderId="50" xfId="0" applyNumberFormat="1" applyFill="1" applyBorder="1"/>
    <xf numFmtId="0" fontId="0" fillId="0" borderId="99" xfId="0" applyBorder="1"/>
    <xf numFmtId="0" fontId="0" fillId="4" borderId="96" xfId="0" applyFill="1" applyBorder="1"/>
    <xf numFmtId="0" fontId="0" fillId="32" borderId="102" xfId="0" applyFill="1" applyBorder="1"/>
    <xf numFmtId="0" fontId="0" fillId="4" borderId="99" xfId="0" applyFill="1" applyBorder="1"/>
    <xf numFmtId="0" fontId="0" fillId="32" borderId="88" xfId="0" applyFill="1" applyBorder="1"/>
    <xf numFmtId="0" fontId="14" fillId="2" borderId="88" xfId="0" applyFont="1" applyFill="1" applyBorder="1"/>
    <xf numFmtId="0" fontId="14" fillId="2" borderId="91" xfId="0" applyFont="1" applyFill="1" applyBorder="1"/>
    <xf numFmtId="0" fontId="0" fillId="32" borderId="96" xfId="0" applyFill="1" applyBorder="1"/>
    <xf numFmtId="0" fontId="26" fillId="0" borderId="12" xfId="0" applyFont="1" applyFill="1" applyBorder="1" applyAlignment="1"/>
    <xf numFmtId="2" fontId="0" fillId="13" borderId="26" xfId="0" applyNumberFormat="1" applyFill="1" applyBorder="1" applyAlignment="1">
      <alignment horizontal="center"/>
    </xf>
    <xf numFmtId="165" fontId="14" fillId="0" borderId="65" xfId="0" applyNumberFormat="1" applyFont="1" applyBorder="1" applyAlignment="1">
      <alignment horizontal="center"/>
    </xf>
    <xf numFmtId="168" fontId="0" fillId="0" borderId="10" xfId="1344" applyNumberFormat="1" applyFont="1" applyFill="1" applyBorder="1" applyAlignment="1">
      <alignment horizontal="center"/>
    </xf>
    <xf numFmtId="168" fontId="1" fillId="0" borderId="23" xfId="1344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Border="1" applyAlignment="1">
      <alignment horizontal="center"/>
    </xf>
    <xf numFmtId="0" fontId="0" fillId="0" borderId="0" xfId="0" applyAlignment="1"/>
    <xf numFmtId="0" fontId="24" fillId="0" borderId="0" xfId="0" applyFont="1" applyAlignment="1">
      <alignment horizontal="center"/>
    </xf>
    <xf numFmtId="165" fontId="0" fillId="0" borderId="49" xfId="1344" applyNumberFormat="1" applyFont="1" applyBorder="1" applyAlignment="1">
      <alignment horizontal="center"/>
    </xf>
    <xf numFmtId="165" fontId="0" fillId="0" borderId="50" xfId="1344" applyNumberFormat="1" applyFont="1" applyBorder="1" applyAlignment="1">
      <alignment horizontal="center"/>
    </xf>
    <xf numFmtId="165" fontId="0" fillId="0" borderId="51" xfId="1344" applyNumberFormat="1" applyFont="1" applyBorder="1" applyAlignment="1">
      <alignment horizontal="center"/>
    </xf>
    <xf numFmtId="165" fontId="1" fillId="0" borderId="53" xfId="1344" applyNumberFormat="1" applyFont="1" applyBorder="1" applyAlignment="1">
      <alignment horizontal="center"/>
    </xf>
    <xf numFmtId="42" fontId="19" fillId="24" borderId="1" xfId="0" applyNumberFormat="1" applyFont="1" applyFill="1" applyBorder="1" applyAlignment="1">
      <alignment horizontal="center"/>
    </xf>
    <xf numFmtId="0" fontId="19" fillId="24" borderId="1" xfId="0" applyFont="1" applyFill="1" applyBorder="1" applyAlignment="1">
      <alignment horizontal="center"/>
    </xf>
    <xf numFmtId="44" fontId="19" fillId="24" borderId="1" xfId="1344" applyFont="1" applyFill="1" applyBorder="1" applyAlignment="1">
      <alignment horizontal="center"/>
    </xf>
    <xf numFmtId="0" fontId="5" fillId="0" borderId="0" xfId="0" applyFont="1" applyAlignment="1">
      <alignment horizontal="right"/>
    </xf>
    <xf numFmtId="0" fontId="5" fillId="0" borderId="0" xfId="0" applyFont="1" applyAlignment="1"/>
    <xf numFmtId="0" fontId="5" fillId="0" borderId="0" xfId="0" applyFont="1" applyFill="1" applyAlignment="1">
      <alignment horizontal="left"/>
    </xf>
    <xf numFmtId="165" fontId="1" fillId="0" borderId="28" xfId="0" applyNumberFormat="1" applyFont="1" applyBorder="1" applyAlignment="1">
      <alignment horizontal="center"/>
    </xf>
    <xf numFmtId="0" fontId="22" fillId="0" borderId="0" xfId="0" applyFont="1" applyAlignme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29" fillId="24" borderId="1" xfId="0" applyFont="1" applyFill="1" applyBorder="1" applyAlignment="1">
      <alignment horizontal="center"/>
    </xf>
    <xf numFmtId="165" fontId="34" fillId="0" borderId="0" xfId="0" applyNumberFormat="1" applyFont="1" applyAlignment="1">
      <alignment horizontal="center"/>
    </xf>
    <xf numFmtId="167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7" fontId="0" fillId="0" borderId="38" xfId="0" applyNumberFormat="1" applyBorder="1" applyAlignment="1">
      <alignment horizontal="center"/>
    </xf>
    <xf numFmtId="167" fontId="0" fillId="2" borderId="38" xfId="0" applyNumberFormat="1" applyFill="1" applyBorder="1" applyAlignment="1">
      <alignment horizontal="center"/>
    </xf>
    <xf numFmtId="165" fontId="2" fillId="0" borderId="0" xfId="1735" applyNumberFormat="1" applyFont="1" applyFill="1" applyAlignment="1">
      <alignment horizontal="center"/>
    </xf>
    <xf numFmtId="167" fontId="0" fillId="0" borderId="72" xfId="0" applyNumberFormat="1" applyBorder="1" applyAlignment="1">
      <alignment horizontal="center"/>
    </xf>
    <xf numFmtId="167" fontId="0" fillId="0" borderId="55" xfId="0" applyNumberForma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0" fontId="5" fillId="0" borderId="0" xfId="0" applyFont="1"/>
    <xf numFmtId="6" fontId="35" fillId="0" borderId="0" xfId="0" applyNumberFormat="1" applyFont="1" applyBorder="1" applyAlignment="1">
      <alignment horizontal="left"/>
    </xf>
    <xf numFmtId="0" fontId="35" fillId="0" borderId="0" xfId="0" applyFont="1" applyBorder="1" applyAlignment="1">
      <alignment horizontal="left"/>
    </xf>
    <xf numFmtId="0" fontId="35" fillId="0" borderId="0" xfId="0" applyFont="1" applyAlignment="1">
      <alignment horizontal="left"/>
    </xf>
    <xf numFmtId="0" fontId="4" fillId="0" borderId="0" xfId="0" applyFont="1"/>
    <xf numFmtId="0" fontId="36" fillId="0" borderId="0" xfId="0" applyFont="1" applyBorder="1" applyAlignment="1">
      <alignment horizontal="center"/>
    </xf>
    <xf numFmtId="165" fontId="1" fillId="0" borderId="0" xfId="0" applyNumberFormat="1" applyFont="1" applyAlignment="1">
      <alignment horizontal="center"/>
    </xf>
    <xf numFmtId="165" fontId="0" fillId="0" borderId="0" xfId="0" applyNumberFormat="1"/>
    <xf numFmtId="165" fontId="1" fillId="0" borderId="0" xfId="0" applyNumberFormat="1" applyFont="1"/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wrapText="1"/>
    </xf>
    <xf numFmtId="0" fontId="1" fillId="0" borderId="53" xfId="0" applyFont="1" applyBorder="1" applyAlignment="1">
      <alignment horizontal="center"/>
    </xf>
    <xf numFmtId="0" fontId="1" fillId="0" borderId="69" xfId="0" applyFont="1" applyBorder="1" applyAlignment="1">
      <alignment horizontal="center"/>
    </xf>
    <xf numFmtId="10" fontId="1" fillId="0" borderId="16" xfId="0" applyNumberFormat="1" applyFont="1" applyBorder="1" applyAlignment="1">
      <alignment horizontal="center"/>
    </xf>
    <xf numFmtId="165" fontId="3" fillId="2" borderId="16" xfId="0" applyNumberFormat="1" applyFont="1" applyFill="1" applyBorder="1" applyAlignment="1">
      <alignment horizontal="center"/>
    </xf>
    <xf numFmtId="0" fontId="1" fillId="0" borderId="46" xfId="0" applyFont="1" applyBorder="1" applyAlignment="1">
      <alignment horizontal="center"/>
    </xf>
    <xf numFmtId="0" fontId="5" fillId="0" borderId="69" xfId="0" applyFont="1" applyBorder="1" applyAlignment="1">
      <alignment horizontal="center"/>
    </xf>
    <xf numFmtId="0" fontId="5" fillId="0" borderId="66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165" fontId="5" fillId="0" borderId="78" xfId="0" applyNumberFormat="1" applyFont="1" applyBorder="1" applyAlignment="1">
      <alignment horizontal="center"/>
    </xf>
    <xf numFmtId="0" fontId="38" fillId="0" borderId="0" xfId="0" applyFont="1"/>
    <xf numFmtId="165" fontId="36" fillId="38" borderId="16" xfId="0" applyNumberFormat="1" applyFont="1" applyFill="1" applyBorder="1" applyAlignment="1">
      <alignment horizontal="center"/>
    </xf>
    <xf numFmtId="165" fontId="36" fillId="0" borderId="54" xfId="0" applyNumberFormat="1" applyFont="1" applyBorder="1" applyAlignment="1">
      <alignment horizontal="center"/>
    </xf>
    <xf numFmtId="165" fontId="36" fillId="0" borderId="78" xfId="0" applyNumberFormat="1" applyFont="1" applyBorder="1"/>
    <xf numFmtId="165" fontId="36" fillId="0" borderId="16" xfId="0" applyNumberFormat="1" applyFont="1" applyBorder="1" applyAlignment="1">
      <alignment horizontal="center"/>
    </xf>
    <xf numFmtId="165" fontId="36" fillId="0" borderId="53" xfId="0" applyNumberFormat="1" applyFont="1" applyBorder="1" applyAlignment="1">
      <alignment horizontal="center"/>
    </xf>
    <xf numFmtId="0" fontId="39" fillId="0" borderId="0" xfId="0" applyNumberFormat="1" applyFont="1" applyBorder="1"/>
    <xf numFmtId="0" fontId="20" fillId="0" borderId="0" xfId="0" applyNumberFormat="1" applyFont="1" applyBorder="1"/>
    <xf numFmtId="0" fontId="2" fillId="0" borderId="0" xfId="0" applyNumberFormat="1" applyFont="1" applyBorder="1"/>
    <xf numFmtId="0" fontId="40" fillId="37" borderId="0" xfId="0" applyNumberFormat="1" applyFont="1" applyFill="1" applyBorder="1" applyAlignment="1">
      <alignment horizontal="center"/>
    </xf>
    <xf numFmtId="0" fontId="0" fillId="0" borderId="0" xfId="0" applyNumberFormat="1"/>
    <xf numFmtId="0" fontId="20" fillId="0" borderId="0" xfId="0" applyNumberFormat="1" applyFont="1"/>
    <xf numFmtId="0" fontId="39" fillId="0" borderId="0" xfId="0" applyNumberFormat="1" applyFont="1"/>
    <xf numFmtId="0" fontId="36" fillId="0" borderId="67" xfId="0" applyNumberFormat="1" applyFont="1" applyBorder="1"/>
    <xf numFmtId="0" fontId="36" fillId="0" borderId="69" xfId="0" applyNumberFormat="1" applyFont="1" applyBorder="1"/>
    <xf numFmtId="0" fontId="36" fillId="0" borderId="53" xfId="0" applyNumberFormat="1" applyFont="1" applyBorder="1" applyAlignment="1">
      <alignment horizontal="center"/>
    </xf>
    <xf numFmtId="0" fontId="36" fillId="0" borderId="38" xfId="0" applyNumberFormat="1" applyFont="1" applyBorder="1"/>
    <xf numFmtId="0" fontId="36" fillId="0" borderId="0" xfId="0" applyNumberFormat="1" applyFont="1"/>
    <xf numFmtId="0" fontId="36" fillId="0" borderId="78" xfId="0" applyNumberFormat="1" applyFont="1" applyBorder="1" applyAlignment="1">
      <alignment horizontal="center"/>
    </xf>
    <xf numFmtId="0" fontId="36" fillId="0" borderId="54" xfId="0" applyNumberFormat="1" applyFont="1" applyBorder="1" applyAlignment="1">
      <alignment horizontal="center"/>
    </xf>
    <xf numFmtId="0" fontId="36" fillId="0" borderId="66" xfId="0" applyNumberFormat="1" applyFont="1" applyBorder="1"/>
    <xf numFmtId="0" fontId="36" fillId="0" borderId="45" xfId="0" applyNumberFormat="1" applyFont="1" applyBorder="1"/>
    <xf numFmtId="0" fontId="36" fillId="0" borderId="46" xfId="0" applyNumberFormat="1" applyFont="1" applyBorder="1"/>
    <xf numFmtId="0" fontId="36" fillId="0" borderId="78" xfId="0" applyNumberFormat="1" applyFont="1" applyBorder="1"/>
    <xf numFmtId="0" fontId="36" fillId="0" borderId="16" xfId="0" applyNumberFormat="1" applyFont="1" applyBorder="1" applyAlignment="1">
      <alignment horizontal="center"/>
    </xf>
    <xf numFmtId="0" fontId="39" fillId="0" borderId="67" xfId="0" applyNumberFormat="1" applyFont="1" applyBorder="1"/>
    <xf numFmtId="0" fontId="39" fillId="0" borderId="69" xfId="0" applyNumberFormat="1" applyFont="1" applyBorder="1"/>
    <xf numFmtId="0" fontId="24" fillId="0" borderId="69" xfId="0" applyNumberFormat="1" applyFont="1" applyBorder="1"/>
    <xf numFmtId="0" fontId="39" fillId="0" borderId="71" xfId="0" applyNumberFormat="1" applyFont="1" applyBorder="1"/>
    <xf numFmtId="0" fontId="20" fillId="0" borderId="38" xfId="0" applyNumberFormat="1" applyFont="1" applyBorder="1"/>
    <xf numFmtId="0" fontId="24" fillId="0" borderId="0" xfId="0" applyNumberFormat="1" applyFont="1"/>
    <xf numFmtId="0" fontId="24" fillId="0" borderId="0" xfId="0" applyNumberFormat="1" applyFont="1" applyBorder="1"/>
    <xf numFmtId="0" fontId="20" fillId="0" borderId="39" xfId="0" applyNumberFormat="1" applyFont="1" applyBorder="1"/>
    <xf numFmtId="0" fontId="24" fillId="0" borderId="39" xfId="0" applyNumberFormat="1" applyFont="1" applyBorder="1"/>
    <xf numFmtId="0" fontId="20" fillId="0" borderId="72" xfId="0" applyNumberFormat="1" applyFont="1" applyBorder="1"/>
    <xf numFmtId="0" fontId="20" fillId="0" borderId="66" xfId="0" applyNumberFormat="1" applyFont="1" applyBorder="1"/>
    <xf numFmtId="0" fontId="24" fillId="0" borderId="66" xfId="0" applyNumberFormat="1" applyFont="1" applyBorder="1"/>
    <xf numFmtId="0" fontId="20" fillId="0" borderId="55" xfId="0" applyNumberFormat="1" applyFont="1" applyBorder="1"/>
    <xf numFmtId="0" fontId="2" fillId="0" borderId="0" xfId="0" applyNumberFormat="1" applyFont="1"/>
    <xf numFmtId="0" fontId="14" fillId="0" borderId="0" xfId="0" applyNumberFormat="1" applyFont="1"/>
    <xf numFmtId="0" fontId="20" fillId="0" borderId="67" xfId="0" applyNumberFormat="1" applyFont="1" applyBorder="1"/>
    <xf numFmtId="0" fontId="20" fillId="0" borderId="69" xfId="0" applyNumberFormat="1" applyFont="1" applyBorder="1"/>
    <xf numFmtId="0" fontId="2" fillId="0" borderId="69" xfId="0" applyNumberFormat="1" applyFont="1" applyBorder="1"/>
    <xf numFmtId="0" fontId="14" fillId="0" borderId="69" xfId="0" applyNumberFormat="1" applyFont="1" applyBorder="1"/>
    <xf numFmtId="0" fontId="20" fillId="0" borderId="71" xfId="0" applyNumberFormat="1" applyFont="1" applyBorder="1"/>
    <xf numFmtId="0" fontId="39" fillId="0" borderId="38" xfId="0" applyNumberFormat="1" applyFont="1" applyBorder="1"/>
    <xf numFmtId="0" fontId="39" fillId="0" borderId="39" xfId="0" applyNumberFormat="1" applyFont="1" applyBorder="1"/>
    <xf numFmtId="0" fontId="2" fillId="0" borderId="66" xfId="0" applyNumberFormat="1" applyFont="1" applyBorder="1"/>
    <xf numFmtId="0" fontId="14" fillId="0" borderId="66" xfId="0" applyNumberFormat="1" applyFont="1" applyBorder="1"/>
    <xf numFmtId="0" fontId="1" fillId="0" borderId="0" xfId="0" applyNumberFormat="1" applyFont="1"/>
    <xf numFmtId="0" fontId="41" fillId="0" borderId="66" xfId="0" applyNumberFormat="1" applyFont="1" applyBorder="1"/>
    <xf numFmtId="0" fontId="41" fillId="0" borderId="0" xfId="0" applyNumberFormat="1" applyFont="1"/>
    <xf numFmtId="0" fontId="36" fillId="0" borderId="67" xfId="0" applyNumberFormat="1" applyFont="1" applyBorder="1" applyAlignment="1"/>
    <xf numFmtId="0" fontId="36" fillId="0" borderId="69" xfId="0" applyNumberFormat="1" applyFont="1" applyBorder="1" applyAlignment="1"/>
    <xf numFmtId="0" fontId="36" fillId="0" borderId="38" xfId="0" applyNumberFormat="1" applyFont="1" applyBorder="1" applyAlignment="1">
      <alignment horizontal="center"/>
    </xf>
    <xf numFmtId="0" fontId="36" fillId="0" borderId="112" xfId="0" applyNumberFormat="1" applyFont="1" applyBorder="1" applyAlignment="1">
      <alignment horizontal="center"/>
    </xf>
    <xf numFmtId="0" fontId="36" fillId="0" borderId="39" xfId="0" applyNumberFormat="1" applyFont="1" applyBorder="1" applyAlignment="1">
      <alignment horizontal="center"/>
    </xf>
    <xf numFmtId="0" fontId="36" fillId="0" borderId="38" xfId="0" applyNumberFormat="1" applyFont="1" applyBorder="1" applyAlignment="1"/>
    <xf numFmtId="0" fontId="36" fillId="0" borderId="0" xfId="0" applyNumberFormat="1" applyFont="1" applyAlignment="1"/>
    <xf numFmtId="0" fontId="24" fillId="0" borderId="112" xfId="0" applyNumberFormat="1" applyFont="1" applyBorder="1"/>
    <xf numFmtId="0" fontId="20" fillId="0" borderId="47" xfId="0" applyNumberFormat="1" applyFont="1" applyBorder="1"/>
    <xf numFmtId="0" fontId="24" fillId="0" borderId="71" xfId="0" applyNumberFormat="1" applyFont="1" applyBorder="1" applyAlignment="1">
      <alignment horizontal="center" wrapText="1"/>
    </xf>
    <xf numFmtId="0" fontId="24" fillId="0" borderId="69" xfId="0" applyNumberFormat="1" applyFont="1" applyBorder="1" applyAlignment="1">
      <alignment horizontal="center" wrapText="1"/>
    </xf>
    <xf numFmtId="0" fontId="39" fillId="0" borderId="53" xfId="0" applyNumberFormat="1" applyFont="1" applyBorder="1" applyAlignment="1">
      <alignment horizontal="center" wrapText="1"/>
    </xf>
    <xf numFmtId="0" fontId="39" fillId="0" borderId="45" xfId="0" applyNumberFormat="1" applyFont="1" applyBorder="1"/>
    <xf numFmtId="0" fontId="39" fillId="0" borderId="46" xfId="0" applyNumberFormat="1" applyFont="1" applyBorder="1"/>
    <xf numFmtId="0" fontId="24" fillId="0" borderId="47" xfId="0" applyNumberFormat="1" applyFont="1" applyBorder="1" applyAlignment="1">
      <alignment horizontal="center"/>
    </xf>
    <xf numFmtId="0" fontId="24" fillId="0" borderId="46" xfId="0" applyNumberFormat="1" applyFont="1" applyBorder="1" applyAlignment="1">
      <alignment horizontal="center"/>
    </xf>
    <xf numFmtId="0" fontId="39" fillId="0" borderId="78" xfId="0" applyNumberFormat="1" applyFont="1" applyBorder="1" applyAlignment="1">
      <alignment horizontal="center"/>
    </xf>
    <xf numFmtId="0" fontId="24" fillId="0" borderId="39" xfId="0" applyNumberFormat="1" applyFont="1" applyBorder="1" applyAlignment="1">
      <alignment horizontal="center"/>
    </xf>
    <xf numFmtId="0" fontId="24" fillId="0" borderId="0" xfId="0" applyNumberFormat="1" applyFont="1" applyAlignment="1">
      <alignment horizontal="center"/>
    </xf>
    <xf numFmtId="0" fontId="1" fillId="0" borderId="46" xfId="0" applyNumberFormat="1" applyFont="1" applyBorder="1"/>
    <xf numFmtId="0" fontId="39" fillId="0" borderId="47" xfId="0" applyNumberFormat="1" applyFont="1" applyBorder="1"/>
    <xf numFmtId="0" fontId="39" fillId="0" borderId="54" xfId="0" applyNumberFormat="1" applyFont="1" applyBorder="1" applyAlignment="1">
      <alignment horizontal="center"/>
    </xf>
    <xf numFmtId="0" fontId="20" fillId="0" borderId="46" xfId="0" applyNumberFormat="1" applyFont="1" applyBorder="1"/>
    <xf numFmtId="0" fontId="24" fillId="0" borderId="0" xfId="0" applyNumberFormat="1" applyFont="1" applyBorder="1" applyAlignment="1">
      <alignment horizontal="center"/>
    </xf>
    <xf numFmtId="0" fontId="39" fillId="0" borderId="54" xfId="0" applyNumberFormat="1" applyFont="1" applyFill="1" applyBorder="1" applyAlignment="1">
      <alignment horizontal="center"/>
    </xf>
    <xf numFmtId="0" fontId="36" fillId="0" borderId="71" xfId="0" applyNumberFormat="1" applyFont="1" applyBorder="1" applyAlignment="1">
      <alignment horizontal="center"/>
    </xf>
    <xf numFmtId="0" fontId="36" fillId="0" borderId="0" xfId="0" applyNumberFormat="1" applyFont="1" applyAlignment="1">
      <alignment horizontal="center"/>
    </xf>
    <xf numFmtId="0" fontId="36" fillId="38" borderId="47" xfId="0" applyNumberFormat="1" applyFont="1" applyFill="1" applyBorder="1" applyAlignment="1">
      <alignment horizontal="center"/>
    </xf>
    <xf numFmtId="0" fontId="36" fillId="0" borderId="55" xfId="0" applyNumberFormat="1" applyFont="1" applyBorder="1" applyAlignment="1">
      <alignment horizontal="center"/>
    </xf>
    <xf numFmtId="0" fontId="36" fillId="0" borderId="39" xfId="0" applyNumberFormat="1" applyFont="1" applyBorder="1"/>
    <xf numFmtId="0" fontId="36" fillId="0" borderId="47" xfId="0" applyNumberFormat="1" applyFont="1" applyBorder="1" applyAlignment="1">
      <alignment horizontal="center"/>
    </xf>
    <xf numFmtId="165" fontId="0" fillId="24" borderId="0" xfId="0" applyNumberFormat="1" applyFill="1" applyAlignment="1">
      <alignment horizontal="center"/>
    </xf>
    <xf numFmtId="0" fontId="5" fillId="0" borderId="6" xfId="0" applyFont="1" applyFill="1" applyBorder="1" applyAlignment="1"/>
    <xf numFmtId="0" fontId="0" fillId="2" borderId="28" xfId="0" applyFill="1" applyBorder="1" applyAlignment="1">
      <alignment horizontal="center"/>
    </xf>
    <xf numFmtId="165" fontId="0" fillId="21" borderId="0" xfId="0" applyNumberFormat="1" applyFill="1" applyAlignment="1">
      <alignment horizontal="center"/>
    </xf>
    <xf numFmtId="165" fontId="37" fillId="21" borderId="0" xfId="0" applyNumberFormat="1" applyFont="1" applyFill="1" applyAlignment="1">
      <alignment horizontal="center"/>
    </xf>
    <xf numFmtId="165" fontId="1" fillId="21" borderId="0" xfId="0" applyNumberFormat="1" applyFont="1" applyFill="1" applyAlignment="1">
      <alignment horizontal="center"/>
    </xf>
    <xf numFmtId="6" fontId="37" fillId="21" borderId="0" xfId="0" applyNumberFormat="1" applyFont="1" applyFill="1" applyAlignment="1">
      <alignment horizontal="center"/>
    </xf>
    <xf numFmtId="165" fontId="36" fillId="0" borderId="78" xfId="0" applyNumberFormat="1" applyFont="1" applyBorder="1" applyAlignment="1">
      <alignment horizontal="center"/>
    </xf>
    <xf numFmtId="165" fontId="36" fillId="0" borderId="66" xfId="0" applyNumberFormat="1" applyFont="1" applyBorder="1"/>
    <xf numFmtId="165" fontId="36" fillId="0" borderId="0" xfId="0" applyNumberFormat="1" applyFont="1"/>
    <xf numFmtId="165" fontId="36" fillId="0" borderId="46" xfId="0" applyNumberFormat="1" applyFont="1" applyBorder="1"/>
    <xf numFmtId="165" fontId="36" fillId="0" borderId="69" xfId="0" applyNumberFormat="1" applyFont="1" applyBorder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6" fillId="0" borderId="16" xfId="0" applyNumberFormat="1" applyFont="1" applyBorder="1"/>
    <xf numFmtId="0" fontId="20" fillId="0" borderId="0" xfId="0" applyNumberFormat="1" applyFont="1" applyAlignment="1">
      <alignment horizontal="center"/>
    </xf>
    <xf numFmtId="0" fontId="0" fillId="21" borderId="0" xfId="0" applyFill="1" applyAlignment="1">
      <alignment horizontal="center"/>
    </xf>
    <xf numFmtId="0" fontId="42" fillId="0" borderId="38" xfId="0" applyFont="1" applyBorder="1"/>
    <xf numFmtId="165" fontId="1" fillId="0" borderId="71" xfId="0" applyNumberFormat="1" applyFont="1" applyBorder="1"/>
    <xf numFmtId="165" fontId="1" fillId="0" borderId="39" xfId="0" applyNumberFormat="1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0" fillId="0" borderId="0" xfId="0" applyBorder="1" applyAlignment="1">
      <alignment horizontal="right"/>
    </xf>
    <xf numFmtId="165" fontId="0" fillId="0" borderId="0" xfId="0" applyNumberFormat="1" applyBorder="1"/>
    <xf numFmtId="0" fontId="1" fillId="0" borderId="72" xfId="0" applyFont="1" applyBorder="1" applyAlignment="1">
      <alignment horizontal="left"/>
    </xf>
    <xf numFmtId="165" fontId="0" fillId="0" borderId="66" xfId="0" applyNumberFormat="1" applyBorder="1"/>
    <xf numFmtId="0" fontId="0" fillId="0" borderId="72" xfId="0" applyBorder="1"/>
    <xf numFmtId="0" fontId="0" fillId="0" borderId="55" xfId="0" applyBorder="1"/>
    <xf numFmtId="0" fontId="0" fillId="0" borderId="0" xfId="0" applyAlignment="1">
      <alignment horizontal="right"/>
    </xf>
    <xf numFmtId="9" fontId="0" fillId="0" borderId="0" xfId="889" applyFont="1" applyAlignment="1">
      <alignment horizontal="center"/>
    </xf>
    <xf numFmtId="165" fontId="1" fillId="2" borderId="0" xfId="0" applyNumberFormat="1" applyFont="1" applyFill="1" applyAlignment="1">
      <alignment horizontal="center"/>
    </xf>
    <xf numFmtId="165" fontId="1" fillId="0" borderId="0" xfId="0" applyNumberFormat="1" applyFont="1" applyFill="1" applyAlignment="1">
      <alignment horizontal="center"/>
    </xf>
    <xf numFmtId="0" fontId="0" fillId="0" borderId="78" xfId="0" applyBorder="1"/>
    <xf numFmtId="165" fontId="5" fillId="2" borderId="78" xfId="0" applyNumberFormat="1" applyFont="1" applyFill="1" applyBorder="1" applyAlignment="1">
      <alignment horizontal="center"/>
    </xf>
    <xf numFmtId="1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" fillId="3" borderId="45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" fillId="3" borderId="69" xfId="0" applyFont="1" applyFill="1" applyBorder="1" applyAlignment="1">
      <alignment horizontal="center"/>
    </xf>
    <xf numFmtId="0" fontId="1" fillId="3" borderId="71" xfId="0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0" xfId="0" applyAlignment="1"/>
    <xf numFmtId="0" fontId="0" fillId="0" borderId="0" xfId="0" applyBorder="1" applyAlignment="1">
      <alignment horizontal="center"/>
    </xf>
    <xf numFmtId="165" fontId="17" fillId="0" borderId="0" xfId="0" applyNumberFormat="1" applyFont="1" applyBorder="1" applyAlignment="1">
      <alignment horizontal="center"/>
    </xf>
    <xf numFmtId="165" fontId="20" fillId="0" borderId="0" xfId="0" applyNumberFormat="1" applyFont="1"/>
    <xf numFmtId="165" fontId="39" fillId="0" borderId="0" xfId="0" applyNumberFormat="1" applyFont="1"/>
    <xf numFmtId="165" fontId="39" fillId="0" borderId="69" xfId="0" applyNumberFormat="1" applyFont="1" applyBorder="1"/>
    <xf numFmtId="165" fontId="20" fillId="0" borderId="0" xfId="0" applyNumberFormat="1" applyFont="1" applyBorder="1"/>
    <xf numFmtId="165" fontId="24" fillId="0" borderId="0" xfId="0" applyNumberFormat="1" applyFont="1" applyBorder="1"/>
    <xf numFmtId="165" fontId="20" fillId="0" borderId="66" xfId="0" applyNumberFormat="1" applyFont="1" applyBorder="1"/>
    <xf numFmtId="165" fontId="20" fillId="0" borderId="69" xfId="0" applyNumberFormat="1" applyFont="1" applyBorder="1"/>
    <xf numFmtId="165" fontId="39" fillId="0" borderId="0" xfId="0" applyNumberFormat="1" applyFont="1" applyBorder="1"/>
    <xf numFmtId="165" fontId="24" fillId="0" borderId="0" xfId="0" applyNumberFormat="1" applyFont="1"/>
    <xf numFmtId="165" fontId="39" fillId="0" borderId="53" xfId="0" applyNumberFormat="1" applyFont="1" applyBorder="1" applyAlignment="1">
      <alignment horizontal="center" vertical="center" wrapText="1"/>
    </xf>
    <xf numFmtId="165" fontId="39" fillId="0" borderId="16" xfId="0" applyNumberFormat="1" applyFont="1" applyBorder="1" applyAlignment="1">
      <alignment horizontal="center"/>
    </xf>
    <xf numFmtId="165" fontId="39" fillId="0" borderId="78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Fill="1" applyAlignment="1">
      <alignment horizontal="center"/>
    </xf>
    <xf numFmtId="0" fontId="1" fillId="3" borderId="47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0" fillId="0" borderId="0" xfId="0" applyAlignment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169" fontId="1" fillId="0" borderId="46" xfId="0" applyNumberFormat="1" applyFont="1" applyBorder="1" applyAlignment="1">
      <alignment horizontal="center"/>
    </xf>
    <xf numFmtId="0" fontId="43" fillId="0" borderId="6" xfId="0" applyFont="1" applyFill="1" applyBorder="1" applyAlignment="1"/>
    <xf numFmtId="0" fontId="44" fillId="0" borderId="6" xfId="0" applyFont="1" applyFill="1" applyBorder="1" applyAlignment="1"/>
    <xf numFmtId="0" fontId="43" fillId="0" borderId="9" xfId="0" applyFont="1" applyFill="1" applyBorder="1" applyAlignment="1"/>
    <xf numFmtId="0" fontId="44" fillId="0" borderId="12" xfId="0" applyFont="1" applyFill="1" applyBorder="1" applyAlignment="1"/>
    <xf numFmtId="2" fontId="2" fillId="2" borderId="1" xfId="0" applyNumberFormat="1" applyFont="1" applyFill="1" applyBorder="1" applyAlignment="1">
      <alignment horizontal="center"/>
    </xf>
    <xf numFmtId="0" fontId="14" fillId="6" borderId="28" xfId="0" applyFont="1" applyFill="1" applyBorder="1" applyAlignment="1">
      <alignment horizontal="center"/>
    </xf>
    <xf numFmtId="168" fontId="1" fillId="0" borderId="0" xfId="1344" applyNumberFormat="1" applyFont="1" applyFill="1" applyBorder="1" applyAlignment="1">
      <alignment horizontal="center"/>
    </xf>
    <xf numFmtId="168" fontId="1" fillId="0" borderId="38" xfId="1344" applyNumberFormat="1" applyFont="1" applyFill="1" applyBorder="1" applyAlignment="1">
      <alignment horizontal="center"/>
    </xf>
    <xf numFmtId="0" fontId="19" fillId="0" borderId="0" xfId="0" applyFont="1" applyBorder="1" applyAlignment="1">
      <alignment horizontal="center"/>
    </xf>
    <xf numFmtId="168" fontId="17" fillId="0" borderId="0" xfId="1344" applyNumberFormat="1" applyFont="1" applyFill="1" applyBorder="1" applyAlignment="1">
      <alignment horizontal="center"/>
    </xf>
    <xf numFmtId="165" fontId="0" fillId="21" borderId="0" xfId="0" applyNumberFormat="1" applyFont="1" applyFill="1" applyAlignment="1">
      <alignment horizontal="center"/>
    </xf>
    <xf numFmtId="165" fontId="39" fillId="38" borderId="16" xfId="0" applyNumberFormat="1" applyFont="1" applyFill="1" applyBorder="1" applyAlignment="1">
      <alignment horizontal="center"/>
    </xf>
    <xf numFmtId="165" fontId="39" fillId="38" borderId="54" xfId="0" applyNumberFormat="1" applyFont="1" applyFill="1" applyBorder="1" applyAlignment="1">
      <alignment horizontal="center"/>
    </xf>
    <xf numFmtId="0" fontId="0" fillId="0" borderId="66" xfId="0" applyNumberFormat="1" applyBorder="1"/>
    <xf numFmtId="0" fontId="17" fillId="0" borderId="0" xfId="0" applyNumberFormat="1" applyFont="1" applyFill="1" applyBorder="1"/>
    <xf numFmtId="0" fontId="17" fillId="0" borderId="0" xfId="0" applyNumberFormat="1" applyFont="1" applyBorder="1"/>
    <xf numFmtId="0" fontId="17" fillId="0" borderId="0" xfId="0" applyNumberFormat="1" applyFont="1"/>
    <xf numFmtId="0" fontId="14" fillId="0" borderId="0" xfId="0" applyNumberFormat="1" applyFont="1" applyBorder="1"/>
    <xf numFmtId="0" fontId="24" fillId="0" borderId="0" xfId="0" applyFont="1"/>
    <xf numFmtId="0" fontId="1" fillId="0" borderId="0" xfId="0" applyFont="1" applyFill="1" applyAlignment="1">
      <alignment horizontal="center"/>
    </xf>
    <xf numFmtId="0" fontId="45" fillId="0" borderId="28" xfId="0" applyFont="1" applyFill="1" applyBorder="1" applyAlignment="1"/>
    <xf numFmtId="168" fontId="24" fillId="0" borderId="16" xfId="1344" applyNumberFormat="1" applyFont="1" applyBorder="1" applyAlignment="1">
      <alignment horizontal="center"/>
    </xf>
    <xf numFmtId="0" fontId="1" fillId="0" borderId="39" xfId="0" applyFont="1" applyBorder="1" applyAlignment="1"/>
    <xf numFmtId="0" fontId="0" fillId="0" borderId="0" xfId="0" applyAlignment="1">
      <alignment horizontal="center"/>
    </xf>
    <xf numFmtId="0" fontId="1" fillId="3" borderId="45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" fillId="3" borderId="69" xfId="0" applyFont="1" applyFill="1" applyBorder="1" applyAlignment="1">
      <alignment horizontal="center"/>
    </xf>
    <xf numFmtId="0" fontId="1" fillId="3" borderId="71" xfId="0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0" xfId="0" applyAlignment="1"/>
    <xf numFmtId="0" fontId="0" fillId="0" borderId="0" xfId="0" applyBorder="1" applyAlignment="1">
      <alignment horizontal="center"/>
    </xf>
    <xf numFmtId="42" fontId="19" fillId="0" borderId="0" xfId="0" applyNumberFormat="1" applyFont="1" applyFill="1" applyBorder="1" applyAlignment="1">
      <alignment horizontal="center"/>
    </xf>
    <xf numFmtId="0" fontId="19" fillId="0" borderId="0" xfId="0" applyFont="1" applyFill="1" applyAlignment="1">
      <alignment horizontal="center"/>
    </xf>
    <xf numFmtId="44" fontId="19" fillId="0" borderId="0" xfId="1344" applyFont="1" applyFill="1" applyBorder="1" applyAlignment="1">
      <alignment horizontal="center"/>
    </xf>
    <xf numFmtId="0" fontId="24" fillId="3" borderId="47" xfId="0" applyFont="1" applyFill="1" applyBorder="1" applyAlignment="1">
      <alignment horizontal="center"/>
    </xf>
    <xf numFmtId="0" fontId="0" fillId="39" borderId="28" xfId="0" applyFill="1" applyBorder="1" applyAlignment="1">
      <alignment horizontal="center"/>
    </xf>
    <xf numFmtId="0" fontId="14" fillId="39" borderId="28" xfId="0" applyFont="1" applyFill="1" applyBorder="1" applyAlignment="1">
      <alignment horizontal="center"/>
    </xf>
    <xf numFmtId="0" fontId="0" fillId="39" borderId="5" xfId="0" applyFill="1" applyBorder="1" applyAlignment="1">
      <alignment horizontal="center"/>
    </xf>
    <xf numFmtId="39" fontId="24" fillId="11" borderId="16" xfId="0" applyNumberFormat="1" applyFont="1" applyFill="1" applyBorder="1" applyAlignment="1">
      <alignment horizontal="center"/>
    </xf>
    <xf numFmtId="0" fontId="24" fillId="0" borderId="69" xfId="0" applyFont="1" applyFill="1" applyBorder="1" applyAlignment="1">
      <alignment horizontal="center"/>
    </xf>
    <xf numFmtId="0" fontId="24" fillId="0" borderId="0" xfId="0" applyFont="1" applyFill="1" applyBorder="1" applyAlignment="1"/>
    <xf numFmtId="9" fontId="5" fillId="0" borderId="0" xfId="0" applyNumberFormat="1" applyFont="1" applyFill="1" applyBorder="1" applyAlignment="1">
      <alignment horizontal="right"/>
    </xf>
    <xf numFmtId="0" fontId="24" fillId="0" borderId="0" xfId="0" applyFont="1" applyBorder="1" applyAlignment="1"/>
    <xf numFmtId="9" fontId="5" fillId="0" borderId="0" xfId="0" applyNumberFormat="1" applyFont="1" applyBorder="1" applyAlignment="1">
      <alignment horizontal="right"/>
    </xf>
    <xf numFmtId="0" fontId="1" fillId="0" borderId="0" xfId="0" applyNumberFormat="1" applyFont="1" applyFill="1" applyAlignment="1"/>
    <xf numFmtId="0" fontId="1" fillId="0" borderId="0" xfId="0" applyNumberFormat="1" applyFont="1" applyBorder="1"/>
    <xf numFmtId="16" fontId="24" fillId="0" borderId="46" xfId="0" applyNumberFormat="1" applyFont="1" applyBorder="1" applyAlignment="1">
      <alignment horizontal="center"/>
    </xf>
    <xf numFmtId="167" fontId="0" fillId="20" borderId="38" xfId="0" applyNumberFormat="1" applyFill="1" applyBorder="1" applyAlignment="1">
      <alignment horizontal="center"/>
    </xf>
    <xf numFmtId="42" fontId="19" fillId="20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4" fillId="0" borderId="0" xfId="0" applyFont="1" applyBorder="1"/>
    <xf numFmtId="0" fontId="0" fillId="0" borderId="0" xfId="0" applyNumberFormat="1" applyBorder="1"/>
    <xf numFmtId="0" fontId="39" fillId="0" borderId="66" xfId="0" applyNumberFormat="1" applyFont="1" applyBorder="1"/>
    <xf numFmtId="1" fontId="0" fillId="0" borderId="0" xfId="0" applyNumberFormat="1"/>
    <xf numFmtId="0" fontId="36" fillId="0" borderId="0" xfId="0" applyFont="1" applyBorder="1" applyAlignment="1">
      <alignment horizontal="left"/>
    </xf>
    <xf numFmtId="0" fontId="20" fillId="0" borderId="0" xfId="0" applyFont="1" applyAlignment="1">
      <alignment horizontal="center"/>
    </xf>
    <xf numFmtId="0" fontId="46" fillId="0" borderId="69" xfId="0" applyNumberFormat="1" applyFont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1" fillId="0" borderId="67" xfId="0" applyFont="1" applyBorder="1" applyAlignment="1">
      <alignment horizontal="center"/>
    </xf>
    <xf numFmtId="0" fontId="1" fillId="0" borderId="71" xfId="0" applyFont="1" applyBorder="1" applyAlignment="1"/>
    <xf numFmtId="6" fontId="5" fillId="0" borderId="0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Border="1" applyAlignment="1">
      <alignment horizontal="center"/>
    </xf>
    <xf numFmtId="0" fontId="36" fillId="0" borderId="69" xfId="0" applyNumberFormat="1" applyFont="1" applyBorder="1" applyAlignment="1">
      <alignment horizontal="center"/>
    </xf>
    <xf numFmtId="0" fontId="36" fillId="0" borderId="0" xfId="0" applyNumberFormat="1" applyFont="1" applyAlignment="1">
      <alignment horizontal="center"/>
    </xf>
    <xf numFmtId="0" fontId="36" fillId="0" borderId="38" xfId="0" applyNumberFormat="1" applyFont="1" applyBorder="1" applyAlignment="1">
      <alignment horizontal="center"/>
    </xf>
    <xf numFmtId="0" fontId="36" fillId="0" borderId="0" xfId="0" applyNumberFormat="1" applyFont="1" applyBorder="1" applyAlignment="1">
      <alignment horizontal="center"/>
    </xf>
    <xf numFmtId="0" fontId="36" fillId="0" borderId="112" xfId="0" applyNumberFormat="1" applyFont="1" applyBorder="1" applyAlignment="1">
      <alignment horizontal="center"/>
    </xf>
    <xf numFmtId="167" fontId="36" fillId="0" borderId="69" xfId="0" applyNumberFormat="1" applyFont="1" applyBorder="1" applyAlignment="1">
      <alignment horizontal="center"/>
    </xf>
    <xf numFmtId="0" fontId="1" fillId="3" borderId="45" xfId="0" applyFont="1" applyFill="1" applyBorder="1" applyAlignment="1">
      <alignment horizontal="center"/>
    </xf>
    <xf numFmtId="0" fontId="1" fillId="3" borderId="47" xfId="0" applyFont="1" applyFill="1" applyBorder="1" applyAlignment="1">
      <alignment horizontal="center"/>
    </xf>
    <xf numFmtId="0" fontId="1" fillId="3" borderId="45" xfId="0" applyNumberFormat="1" applyFont="1" applyFill="1" applyBorder="1" applyAlignment="1">
      <alignment horizontal="center"/>
    </xf>
    <xf numFmtId="0" fontId="1" fillId="3" borderId="46" xfId="0" applyNumberFormat="1" applyFont="1" applyFill="1" applyBorder="1" applyAlignment="1">
      <alignment horizontal="center"/>
    </xf>
    <xf numFmtId="0" fontId="1" fillId="3" borderId="47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3" borderId="45" xfId="0" applyFont="1" applyFill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0" fontId="1" fillId="3" borderId="46" xfId="0" applyFont="1" applyFill="1" applyBorder="1" applyAlignment="1">
      <alignment horizontal="center" vertical="center"/>
    </xf>
    <xf numFmtId="0" fontId="1" fillId="3" borderId="47" xfId="0" applyFont="1" applyFill="1" applyBorder="1" applyAlignment="1">
      <alignment horizontal="center" vertical="center"/>
    </xf>
    <xf numFmtId="0" fontId="1" fillId="3" borderId="46" xfId="0" applyFont="1" applyFill="1" applyBorder="1" applyAlignment="1">
      <alignment horizontal="center"/>
    </xf>
    <xf numFmtId="0" fontId="1" fillId="3" borderId="72" xfId="0" applyNumberFormat="1" applyFont="1" applyFill="1" applyBorder="1" applyAlignment="1">
      <alignment horizontal="center"/>
    </xf>
    <xf numFmtId="0" fontId="1" fillId="3" borderId="55" xfId="0" applyNumberFormat="1" applyFont="1" applyFill="1" applyBorder="1" applyAlignment="1">
      <alignment horizontal="center"/>
    </xf>
    <xf numFmtId="0" fontId="1" fillId="3" borderId="72" xfId="0" applyFont="1" applyFill="1" applyBorder="1" applyAlignment="1">
      <alignment horizontal="center"/>
    </xf>
    <xf numFmtId="0" fontId="1" fillId="3" borderId="55" xfId="0" applyFont="1" applyFill="1" applyBorder="1" applyAlignment="1">
      <alignment horizontal="center"/>
    </xf>
    <xf numFmtId="0" fontId="1" fillId="3" borderId="33" xfId="0" applyFont="1" applyFill="1" applyBorder="1" applyAlignment="1">
      <alignment horizontal="center"/>
    </xf>
    <xf numFmtId="0" fontId="1" fillId="3" borderId="23" xfId="0" applyFont="1" applyFill="1" applyBorder="1" applyAlignment="1">
      <alignment horizontal="center"/>
    </xf>
    <xf numFmtId="0" fontId="1" fillId="0" borderId="38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" fillId="3" borderId="33" xfId="0" applyNumberFormat="1" applyFont="1" applyFill="1" applyBorder="1" applyAlignment="1">
      <alignment horizontal="center"/>
    </xf>
    <xf numFmtId="0" fontId="1" fillId="3" borderId="23" xfId="0" applyNumberFormat="1" applyFont="1" applyFill="1" applyBorder="1" applyAlignment="1">
      <alignment horizontal="center"/>
    </xf>
    <xf numFmtId="0" fontId="1" fillId="3" borderId="67" xfId="0" applyFont="1" applyFill="1" applyBorder="1" applyAlignment="1">
      <alignment horizontal="center" vertical="center"/>
    </xf>
    <xf numFmtId="0" fontId="1" fillId="0" borderId="71" xfId="0" applyFont="1" applyBorder="1" applyAlignment="1">
      <alignment horizontal="center" vertical="center"/>
    </xf>
    <xf numFmtId="0" fontId="1" fillId="3" borderId="69" xfId="0" applyFont="1" applyFill="1" applyBorder="1" applyAlignment="1">
      <alignment horizontal="center" vertical="center"/>
    </xf>
    <xf numFmtId="0" fontId="1" fillId="3" borderId="71" xfId="0" applyFont="1" applyFill="1" applyBorder="1" applyAlignment="1">
      <alignment horizontal="center" vertical="center"/>
    </xf>
    <xf numFmtId="0" fontId="1" fillId="3" borderId="67" xfId="0" applyFont="1" applyFill="1" applyBorder="1" applyAlignment="1">
      <alignment horizontal="center"/>
    </xf>
    <xf numFmtId="0" fontId="1" fillId="3" borderId="69" xfId="0" applyFont="1" applyFill="1" applyBorder="1" applyAlignment="1">
      <alignment horizontal="center"/>
    </xf>
    <xf numFmtId="0" fontId="1" fillId="3" borderId="71" xfId="0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0" xfId="0" applyAlignment="1"/>
    <xf numFmtId="0" fontId="7" fillId="15" borderId="1" xfId="0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 textRotation="90"/>
    </xf>
    <xf numFmtId="0" fontId="7" fillId="14" borderId="1" xfId="0" applyFont="1" applyFill="1" applyBorder="1" applyAlignment="1">
      <alignment horizontal="center" wrapText="1"/>
    </xf>
    <xf numFmtId="0" fontId="8" fillId="14" borderId="1" xfId="0" applyFont="1" applyFill="1" applyBorder="1" applyAlignment="1">
      <alignment horizontal="center"/>
    </xf>
    <xf numFmtId="0" fontId="9" fillId="15" borderId="1" xfId="0" applyFont="1" applyFill="1" applyBorder="1" applyAlignment="1">
      <alignment horizontal="center" textRotation="90" wrapText="1"/>
    </xf>
    <xf numFmtId="0" fontId="10" fillId="0" borderId="1" xfId="0" applyFont="1" applyFill="1" applyBorder="1" applyAlignment="1">
      <alignment horizontal="center" wrapText="1"/>
    </xf>
    <xf numFmtId="0" fontId="7" fillId="0" borderId="27" xfId="0" applyFont="1" applyFill="1" applyBorder="1" applyAlignment="1">
      <alignment horizontal="center" vertical="center"/>
    </xf>
    <xf numFmtId="0" fontId="8" fillId="0" borderId="40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" fillId="0" borderId="69" xfId="0" applyFont="1" applyBorder="1" applyAlignment="1">
      <alignment horizontal="center"/>
    </xf>
    <xf numFmtId="0" fontId="1" fillId="0" borderId="71" xfId="0" applyFont="1" applyBorder="1" applyAlignment="1">
      <alignment horizontal="center"/>
    </xf>
    <xf numFmtId="0" fontId="0" fillId="0" borderId="0" xfId="0" applyBorder="1" applyAlignment="1">
      <alignment horizontal="center"/>
    </xf>
  </cellXfs>
  <cellStyles count="1960">
    <cellStyle name="Currency" xfId="1344" builtinId="4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019" builtinId="9" hidden="1"/>
    <cellStyle name="Followed Hyperlink" xfId="1021" builtinId="9" hidden="1"/>
    <cellStyle name="Followed Hyperlink" xfId="1023" builtinId="9" hidden="1"/>
    <cellStyle name="Followed Hyperlink" xfId="1025" builtinId="9" hidden="1"/>
    <cellStyle name="Followed Hyperlink" xfId="1027" builtinId="9" hidden="1"/>
    <cellStyle name="Followed Hyperlink" xfId="1029" builtinId="9" hidden="1"/>
    <cellStyle name="Followed Hyperlink" xfId="1031" builtinId="9" hidden="1"/>
    <cellStyle name="Followed Hyperlink" xfId="1033" builtinId="9" hidden="1"/>
    <cellStyle name="Followed Hyperlink" xfId="1035" builtinId="9" hidden="1"/>
    <cellStyle name="Followed Hyperlink" xfId="1037" builtinId="9" hidden="1"/>
    <cellStyle name="Followed Hyperlink" xfId="1039" builtinId="9" hidden="1"/>
    <cellStyle name="Followed Hyperlink" xfId="1041" builtinId="9" hidden="1"/>
    <cellStyle name="Followed Hyperlink" xfId="1043" builtinId="9" hidden="1"/>
    <cellStyle name="Followed Hyperlink" xfId="1045" builtinId="9" hidden="1"/>
    <cellStyle name="Followed Hyperlink" xfId="1047" builtinId="9" hidden="1"/>
    <cellStyle name="Followed Hyperlink" xfId="1049" builtinId="9" hidden="1"/>
    <cellStyle name="Followed Hyperlink" xfId="1051" builtinId="9" hidden="1"/>
    <cellStyle name="Followed Hyperlink" xfId="1053" builtinId="9" hidden="1"/>
    <cellStyle name="Followed Hyperlink" xfId="1055" builtinId="9" hidden="1"/>
    <cellStyle name="Followed Hyperlink" xfId="1057" builtinId="9" hidden="1"/>
    <cellStyle name="Followed Hyperlink" xfId="1059" builtinId="9" hidden="1"/>
    <cellStyle name="Followed Hyperlink" xfId="1061" builtinId="9" hidden="1"/>
    <cellStyle name="Followed Hyperlink" xfId="1063" builtinId="9" hidden="1"/>
    <cellStyle name="Followed Hyperlink" xfId="1065" builtinId="9" hidden="1"/>
    <cellStyle name="Followed Hyperlink" xfId="1067" builtinId="9" hidden="1"/>
    <cellStyle name="Followed Hyperlink" xfId="1069" builtinId="9" hidden="1"/>
    <cellStyle name="Followed Hyperlink" xfId="1071" builtinId="9" hidden="1"/>
    <cellStyle name="Followed Hyperlink" xfId="1073" builtinId="9" hidden="1"/>
    <cellStyle name="Followed Hyperlink" xfId="1075" builtinId="9" hidden="1"/>
    <cellStyle name="Followed Hyperlink" xfId="1077" builtinId="9" hidden="1"/>
    <cellStyle name="Followed Hyperlink" xfId="1079" builtinId="9" hidden="1"/>
    <cellStyle name="Followed Hyperlink" xfId="1081" builtinId="9" hidden="1"/>
    <cellStyle name="Followed Hyperlink" xfId="1083" builtinId="9" hidden="1"/>
    <cellStyle name="Followed Hyperlink" xfId="1085" builtinId="9" hidden="1"/>
    <cellStyle name="Followed Hyperlink" xfId="1087" builtinId="9" hidden="1"/>
    <cellStyle name="Followed Hyperlink" xfId="1089" builtinId="9" hidden="1"/>
    <cellStyle name="Followed Hyperlink" xfId="1091" builtinId="9" hidden="1"/>
    <cellStyle name="Followed Hyperlink" xfId="1093" builtinId="9" hidden="1"/>
    <cellStyle name="Followed Hyperlink" xfId="1095" builtinId="9" hidden="1"/>
    <cellStyle name="Followed Hyperlink" xfId="1097" builtinId="9" hidden="1"/>
    <cellStyle name="Followed Hyperlink" xfId="1099" builtinId="9" hidden="1"/>
    <cellStyle name="Followed Hyperlink" xfId="1101" builtinId="9" hidden="1"/>
    <cellStyle name="Followed Hyperlink" xfId="1103" builtinId="9" hidden="1"/>
    <cellStyle name="Followed Hyperlink" xfId="1105" builtinId="9" hidden="1"/>
    <cellStyle name="Followed Hyperlink" xfId="1107" builtinId="9" hidden="1"/>
    <cellStyle name="Followed Hyperlink" xfId="1109" builtinId="9" hidden="1"/>
    <cellStyle name="Followed Hyperlink" xfId="1111" builtinId="9" hidden="1"/>
    <cellStyle name="Followed Hyperlink" xfId="1113" builtinId="9" hidden="1"/>
    <cellStyle name="Followed Hyperlink" xfId="1115" builtinId="9" hidden="1"/>
    <cellStyle name="Followed Hyperlink" xfId="1117" builtinId="9" hidden="1"/>
    <cellStyle name="Followed Hyperlink" xfId="1119" builtinId="9" hidden="1"/>
    <cellStyle name="Followed Hyperlink" xfId="1121" builtinId="9" hidden="1"/>
    <cellStyle name="Followed Hyperlink" xfId="1123" builtinId="9" hidden="1"/>
    <cellStyle name="Followed Hyperlink" xfId="1125" builtinId="9" hidden="1"/>
    <cellStyle name="Followed Hyperlink" xfId="1127" builtinId="9" hidden="1"/>
    <cellStyle name="Followed Hyperlink" xfId="1129" builtinId="9" hidden="1"/>
    <cellStyle name="Followed Hyperlink" xfId="1131" builtinId="9" hidden="1"/>
    <cellStyle name="Followed Hyperlink" xfId="1133" builtinId="9" hidden="1"/>
    <cellStyle name="Followed Hyperlink" xfId="1135" builtinId="9" hidden="1"/>
    <cellStyle name="Followed Hyperlink" xfId="1137" builtinId="9" hidden="1"/>
    <cellStyle name="Followed Hyperlink" xfId="1139" builtinId="9" hidden="1"/>
    <cellStyle name="Followed Hyperlink" xfId="1141" builtinId="9" hidden="1"/>
    <cellStyle name="Followed Hyperlink" xfId="1143" builtinId="9" hidden="1"/>
    <cellStyle name="Followed Hyperlink" xfId="1145" builtinId="9" hidden="1"/>
    <cellStyle name="Followed Hyperlink" xfId="1147" builtinId="9" hidden="1"/>
    <cellStyle name="Followed Hyperlink" xfId="1149" builtinId="9" hidden="1"/>
    <cellStyle name="Followed Hyperlink" xfId="1151" builtinId="9" hidden="1"/>
    <cellStyle name="Followed Hyperlink" xfId="1153" builtinId="9" hidden="1"/>
    <cellStyle name="Followed Hyperlink" xfId="1155" builtinId="9" hidden="1"/>
    <cellStyle name="Followed Hyperlink" xfId="1157" builtinId="9" hidden="1"/>
    <cellStyle name="Followed Hyperlink" xfId="1159" builtinId="9" hidden="1"/>
    <cellStyle name="Followed Hyperlink" xfId="1161" builtinId="9" hidden="1"/>
    <cellStyle name="Followed Hyperlink" xfId="1163" builtinId="9" hidden="1"/>
    <cellStyle name="Followed Hyperlink" xfId="1165" builtinId="9" hidden="1"/>
    <cellStyle name="Followed Hyperlink" xfId="1167" builtinId="9" hidden="1"/>
    <cellStyle name="Followed Hyperlink" xfId="1169" builtinId="9" hidden="1"/>
    <cellStyle name="Followed Hyperlink" xfId="1171" builtinId="9" hidden="1"/>
    <cellStyle name="Followed Hyperlink" xfId="1173" builtinId="9" hidden="1"/>
    <cellStyle name="Followed Hyperlink" xfId="1175" builtinId="9" hidden="1"/>
    <cellStyle name="Followed Hyperlink" xfId="1177" builtinId="9" hidden="1"/>
    <cellStyle name="Followed Hyperlink" xfId="1179" builtinId="9" hidden="1"/>
    <cellStyle name="Followed Hyperlink" xfId="1181" builtinId="9" hidden="1"/>
    <cellStyle name="Followed Hyperlink" xfId="1183" builtinId="9" hidden="1"/>
    <cellStyle name="Followed Hyperlink" xfId="1185" builtinId="9" hidden="1"/>
    <cellStyle name="Followed Hyperlink" xfId="1187" builtinId="9" hidden="1"/>
    <cellStyle name="Followed Hyperlink" xfId="1189" builtinId="9" hidden="1"/>
    <cellStyle name="Followed Hyperlink" xfId="1191" builtinId="9" hidden="1"/>
    <cellStyle name="Followed Hyperlink" xfId="1193" builtinId="9" hidden="1"/>
    <cellStyle name="Followed Hyperlink" xfId="1195" builtinId="9" hidden="1"/>
    <cellStyle name="Followed Hyperlink" xfId="1197" builtinId="9" hidden="1"/>
    <cellStyle name="Followed Hyperlink" xfId="1199" builtinId="9" hidden="1"/>
    <cellStyle name="Followed Hyperlink" xfId="1201" builtinId="9" hidden="1"/>
    <cellStyle name="Followed Hyperlink" xfId="1203" builtinId="9" hidden="1"/>
    <cellStyle name="Followed Hyperlink" xfId="1205" builtinId="9" hidden="1"/>
    <cellStyle name="Followed Hyperlink" xfId="1207" builtinId="9" hidden="1"/>
    <cellStyle name="Followed Hyperlink" xfId="1209" builtinId="9" hidden="1"/>
    <cellStyle name="Followed Hyperlink" xfId="1211" builtinId="9" hidden="1"/>
    <cellStyle name="Followed Hyperlink" xfId="1213" builtinId="9" hidden="1"/>
    <cellStyle name="Followed Hyperlink" xfId="1215" builtinId="9" hidden="1"/>
    <cellStyle name="Followed Hyperlink" xfId="1217" builtinId="9" hidden="1"/>
    <cellStyle name="Followed Hyperlink" xfId="1219" builtinId="9" hidden="1"/>
    <cellStyle name="Followed Hyperlink" xfId="1221" builtinId="9" hidden="1"/>
    <cellStyle name="Followed Hyperlink" xfId="1223" builtinId="9" hidden="1"/>
    <cellStyle name="Followed Hyperlink" xfId="1225" builtinId="9" hidden="1"/>
    <cellStyle name="Followed Hyperlink" xfId="1227" builtinId="9" hidden="1"/>
    <cellStyle name="Followed Hyperlink" xfId="1229" builtinId="9" hidden="1"/>
    <cellStyle name="Followed Hyperlink" xfId="1231" builtinId="9" hidden="1"/>
    <cellStyle name="Followed Hyperlink" xfId="1233" builtinId="9" hidden="1"/>
    <cellStyle name="Followed Hyperlink" xfId="1235" builtinId="9" hidden="1"/>
    <cellStyle name="Followed Hyperlink" xfId="1237" builtinId="9" hidden="1"/>
    <cellStyle name="Followed Hyperlink" xfId="1239" builtinId="9" hidden="1"/>
    <cellStyle name="Followed Hyperlink" xfId="1241" builtinId="9" hidden="1"/>
    <cellStyle name="Followed Hyperlink" xfId="1243" builtinId="9" hidden="1"/>
    <cellStyle name="Followed Hyperlink" xfId="1245" builtinId="9" hidden="1"/>
    <cellStyle name="Followed Hyperlink" xfId="1247" builtinId="9" hidden="1"/>
    <cellStyle name="Followed Hyperlink" xfId="1249" builtinId="9" hidden="1"/>
    <cellStyle name="Followed Hyperlink" xfId="1251" builtinId="9" hidden="1"/>
    <cellStyle name="Followed Hyperlink" xfId="1253" builtinId="9" hidden="1"/>
    <cellStyle name="Followed Hyperlink" xfId="1255" builtinId="9" hidden="1"/>
    <cellStyle name="Followed Hyperlink" xfId="1257" builtinId="9" hidden="1"/>
    <cellStyle name="Followed Hyperlink" xfId="1259" builtinId="9" hidden="1"/>
    <cellStyle name="Followed Hyperlink" xfId="1261" builtinId="9" hidden="1"/>
    <cellStyle name="Followed Hyperlink" xfId="1263" builtinId="9" hidden="1"/>
    <cellStyle name="Followed Hyperlink" xfId="1265" builtinId="9" hidden="1"/>
    <cellStyle name="Followed Hyperlink" xfId="1267" builtinId="9" hidden="1"/>
    <cellStyle name="Followed Hyperlink" xfId="1269" builtinId="9" hidden="1"/>
    <cellStyle name="Followed Hyperlink" xfId="1271" builtinId="9" hidden="1"/>
    <cellStyle name="Followed Hyperlink" xfId="1273" builtinId="9" hidden="1"/>
    <cellStyle name="Followed Hyperlink" xfId="1275" builtinId="9" hidden="1"/>
    <cellStyle name="Followed Hyperlink" xfId="1277" builtinId="9" hidden="1"/>
    <cellStyle name="Followed Hyperlink" xfId="1279" builtinId="9" hidden="1"/>
    <cellStyle name="Followed Hyperlink" xfId="1281" builtinId="9" hidden="1"/>
    <cellStyle name="Followed Hyperlink" xfId="1283" builtinId="9" hidden="1"/>
    <cellStyle name="Followed Hyperlink" xfId="1285" builtinId="9" hidden="1"/>
    <cellStyle name="Followed Hyperlink" xfId="1287" builtinId="9" hidden="1"/>
    <cellStyle name="Followed Hyperlink" xfId="1289" builtinId="9" hidden="1"/>
    <cellStyle name="Followed Hyperlink" xfId="1291" builtinId="9" hidden="1"/>
    <cellStyle name="Followed Hyperlink" xfId="1293" builtinId="9" hidden="1"/>
    <cellStyle name="Followed Hyperlink" xfId="1295" builtinId="9" hidden="1"/>
    <cellStyle name="Followed Hyperlink" xfId="1297" builtinId="9" hidden="1"/>
    <cellStyle name="Followed Hyperlink" xfId="1299" builtinId="9" hidden="1"/>
    <cellStyle name="Followed Hyperlink" xfId="1301" builtinId="9" hidden="1"/>
    <cellStyle name="Followed Hyperlink" xfId="1303" builtinId="9" hidden="1"/>
    <cellStyle name="Followed Hyperlink" xfId="1305" builtinId="9" hidden="1"/>
    <cellStyle name="Followed Hyperlink" xfId="1307" builtinId="9" hidden="1"/>
    <cellStyle name="Followed Hyperlink" xfId="1309" builtinId="9" hidden="1"/>
    <cellStyle name="Followed Hyperlink" xfId="1311" builtinId="9" hidden="1"/>
    <cellStyle name="Followed Hyperlink" xfId="1313" builtinId="9" hidden="1"/>
    <cellStyle name="Followed Hyperlink" xfId="1315" builtinId="9" hidden="1"/>
    <cellStyle name="Followed Hyperlink" xfId="1317" builtinId="9" hidden="1"/>
    <cellStyle name="Followed Hyperlink" xfId="1319" builtinId="9" hidden="1"/>
    <cellStyle name="Followed Hyperlink" xfId="1321" builtinId="9" hidden="1"/>
    <cellStyle name="Followed Hyperlink" xfId="1323" builtinId="9" hidden="1"/>
    <cellStyle name="Followed Hyperlink" xfId="1325" builtinId="9" hidden="1"/>
    <cellStyle name="Followed Hyperlink" xfId="1327" builtinId="9" hidden="1"/>
    <cellStyle name="Followed Hyperlink" xfId="1329" builtinId="9" hidden="1"/>
    <cellStyle name="Followed Hyperlink" xfId="1331" builtinId="9" hidden="1"/>
    <cellStyle name="Followed Hyperlink" xfId="1333" builtinId="9" hidden="1"/>
    <cellStyle name="Followed Hyperlink" xfId="1335" builtinId="9" hidden="1"/>
    <cellStyle name="Followed Hyperlink" xfId="1337" builtinId="9" hidden="1"/>
    <cellStyle name="Followed Hyperlink" xfId="1339" builtinId="9" hidden="1"/>
    <cellStyle name="Followed Hyperlink" xfId="1341" builtinId="9" hidden="1"/>
    <cellStyle name="Followed Hyperlink" xfId="1343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34" builtinId="9" hidden="1"/>
    <cellStyle name="Followed Hyperlink" xfId="1536" builtinId="9" hidden="1"/>
    <cellStyle name="Followed Hyperlink" xfId="1538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Followed Hyperlink" xfId="1680" builtinId="9" hidden="1"/>
    <cellStyle name="Followed Hyperlink" xfId="1682" builtinId="9" hidden="1"/>
    <cellStyle name="Followed Hyperlink" xfId="1684" builtinId="9" hidden="1"/>
    <cellStyle name="Followed Hyperlink" xfId="1686" builtinId="9" hidden="1"/>
    <cellStyle name="Followed Hyperlink" xfId="1688" builtinId="9" hidden="1"/>
    <cellStyle name="Followed Hyperlink" xfId="1690" builtinId="9" hidden="1"/>
    <cellStyle name="Followed Hyperlink" xfId="1692" builtinId="9" hidden="1"/>
    <cellStyle name="Followed Hyperlink" xfId="1694" builtinId="9" hidden="1"/>
    <cellStyle name="Followed Hyperlink" xfId="1696" builtinId="9" hidden="1"/>
    <cellStyle name="Followed Hyperlink" xfId="1698" builtinId="9" hidden="1"/>
    <cellStyle name="Followed Hyperlink" xfId="1700" builtinId="9" hidden="1"/>
    <cellStyle name="Followed Hyperlink" xfId="1702" builtinId="9" hidden="1"/>
    <cellStyle name="Followed Hyperlink" xfId="1704" builtinId="9" hidden="1"/>
    <cellStyle name="Followed Hyperlink" xfId="1706" builtinId="9" hidden="1"/>
    <cellStyle name="Followed Hyperlink" xfId="1708" builtinId="9" hidden="1"/>
    <cellStyle name="Followed Hyperlink" xfId="1710" builtinId="9" hidden="1"/>
    <cellStyle name="Followed Hyperlink" xfId="1712" builtinId="9" hidden="1"/>
    <cellStyle name="Followed Hyperlink" xfId="1714" builtinId="9" hidden="1"/>
    <cellStyle name="Followed Hyperlink" xfId="1716" builtinId="9" hidden="1"/>
    <cellStyle name="Followed Hyperlink" xfId="1718" builtinId="9" hidden="1"/>
    <cellStyle name="Followed Hyperlink" xfId="1720" builtinId="9" hidden="1"/>
    <cellStyle name="Followed Hyperlink" xfId="1722" builtinId="9" hidden="1"/>
    <cellStyle name="Followed Hyperlink" xfId="1724" builtinId="9" hidden="1"/>
    <cellStyle name="Followed Hyperlink" xfId="1726" builtinId="9" hidden="1"/>
    <cellStyle name="Followed Hyperlink" xfId="1728" builtinId="9" hidden="1"/>
    <cellStyle name="Followed Hyperlink" xfId="1730" builtinId="9" hidden="1"/>
    <cellStyle name="Followed Hyperlink" xfId="1732" builtinId="9" hidden="1"/>
    <cellStyle name="Followed Hyperlink" xfId="1734" builtinId="9" hidden="1"/>
    <cellStyle name="Followed Hyperlink" xfId="1737" builtinId="9" hidden="1"/>
    <cellStyle name="Followed Hyperlink" xfId="1739" builtinId="9" hidden="1"/>
    <cellStyle name="Followed Hyperlink" xfId="1741" builtinId="9" hidden="1"/>
    <cellStyle name="Followed Hyperlink" xfId="1743" builtinId="9" hidden="1"/>
    <cellStyle name="Followed Hyperlink" xfId="1745" builtinId="9" hidden="1"/>
    <cellStyle name="Followed Hyperlink" xfId="1747" builtinId="9" hidden="1"/>
    <cellStyle name="Followed Hyperlink" xfId="1749" builtinId="9" hidden="1"/>
    <cellStyle name="Followed Hyperlink" xfId="1751" builtinId="9" hidden="1"/>
    <cellStyle name="Followed Hyperlink" xfId="1753" builtinId="9" hidden="1"/>
    <cellStyle name="Followed Hyperlink" xfId="1755" builtinId="9" hidden="1"/>
    <cellStyle name="Followed Hyperlink" xfId="1757" builtinId="9" hidden="1"/>
    <cellStyle name="Followed Hyperlink" xfId="1759" builtinId="9" hidden="1"/>
    <cellStyle name="Followed Hyperlink" xfId="1761" builtinId="9" hidden="1"/>
    <cellStyle name="Followed Hyperlink" xfId="1763" builtinId="9" hidden="1"/>
    <cellStyle name="Followed Hyperlink" xfId="1765" builtinId="9" hidden="1"/>
    <cellStyle name="Followed Hyperlink" xfId="1767" builtinId="9" hidden="1"/>
    <cellStyle name="Followed Hyperlink" xfId="1769" builtinId="9" hidden="1"/>
    <cellStyle name="Followed Hyperlink" xfId="1771" builtinId="9" hidden="1"/>
    <cellStyle name="Followed Hyperlink" xfId="1773" builtinId="9" hidden="1"/>
    <cellStyle name="Followed Hyperlink" xfId="1775" builtinId="9" hidden="1"/>
    <cellStyle name="Followed Hyperlink" xfId="1777" builtinId="9" hidden="1"/>
    <cellStyle name="Followed Hyperlink" xfId="1779" builtinId="9" hidden="1"/>
    <cellStyle name="Followed Hyperlink" xfId="1781" builtinId="9" hidden="1"/>
    <cellStyle name="Followed Hyperlink" xfId="1783" builtinId="9" hidden="1"/>
    <cellStyle name="Followed Hyperlink" xfId="1785" builtinId="9" hidden="1"/>
    <cellStyle name="Followed Hyperlink" xfId="1787" builtinId="9" hidden="1"/>
    <cellStyle name="Followed Hyperlink" xfId="1789" builtinId="9" hidden="1"/>
    <cellStyle name="Followed Hyperlink" xfId="1791" builtinId="9" hidden="1"/>
    <cellStyle name="Followed Hyperlink" xfId="1793" builtinId="9" hidden="1"/>
    <cellStyle name="Followed Hyperlink" xfId="1795" builtinId="9" hidden="1"/>
    <cellStyle name="Followed Hyperlink" xfId="1797" builtinId="9" hidden="1"/>
    <cellStyle name="Followed Hyperlink" xfId="1799" builtinId="9" hidden="1"/>
    <cellStyle name="Followed Hyperlink" xfId="1801" builtinId="9" hidden="1"/>
    <cellStyle name="Followed Hyperlink" xfId="1803" builtinId="9" hidden="1"/>
    <cellStyle name="Followed Hyperlink" xfId="1805" builtinId="9" hidden="1"/>
    <cellStyle name="Followed Hyperlink" xfId="1807" builtinId="9" hidden="1"/>
    <cellStyle name="Followed Hyperlink" xfId="1809" builtinId="9" hidden="1"/>
    <cellStyle name="Followed Hyperlink" xfId="1811" builtinId="9" hidden="1"/>
    <cellStyle name="Followed Hyperlink" xfId="1813" builtinId="9" hidden="1"/>
    <cellStyle name="Followed Hyperlink" xfId="1815" builtinId="9" hidden="1"/>
    <cellStyle name="Followed Hyperlink" xfId="1817" builtinId="9" hidden="1"/>
    <cellStyle name="Followed Hyperlink" xfId="1819" builtinId="9" hidden="1"/>
    <cellStyle name="Followed Hyperlink" xfId="1821" builtinId="9" hidden="1"/>
    <cellStyle name="Followed Hyperlink" xfId="1823" builtinId="9" hidden="1"/>
    <cellStyle name="Followed Hyperlink" xfId="1825" builtinId="9" hidden="1"/>
    <cellStyle name="Followed Hyperlink" xfId="1827" builtinId="9" hidden="1"/>
    <cellStyle name="Followed Hyperlink" xfId="1829" builtinId="9" hidden="1"/>
    <cellStyle name="Followed Hyperlink" xfId="1831" builtinId="9" hidden="1"/>
    <cellStyle name="Followed Hyperlink" xfId="1833" builtinId="9" hidden="1"/>
    <cellStyle name="Followed Hyperlink" xfId="1835" builtinId="9" hidden="1"/>
    <cellStyle name="Followed Hyperlink" xfId="1837" builtinId="9" hidden="1"/>
    <cellStyle name="Followed Hyperlink" xfId="1839" builtinId="9" hidden="1"/>
    <cellStyle name="Followed Hyperlink" xfId="1841" builtinId="9" hidden="1"/>
    <cellStyle name="Followed Hyperlink" xfId="1843" builtinId="9" hidden="1"/>
    <cellStyle name="Followed Hyperlink" xfId="1845" builtinId="9" hidden="1"/>
    <cellStyle name="Followed Hyperlink" xfId="1847" builtinId="9" hidden="1"/>
    <cellStyle name="Followed Hyperlink" xfId="1849" builtinId="9" hidden="1"/>
    <cellStyle name="Followed Hyperlink" xfId="1851" builtinId="9" hidden="1"/>
    <cellStyle name="Followed Hyperlink" xfId="1853" builtinId="9" hidden="1"/>
    <cellStyle name="Followed Hyperlink" xfId="1855" builtinId="9" hidden="1"/>
    <cellStyle name="Followed Hyperlink" xfId="1857" builtinId="9" hidden="1"/>
    <cellStyle name="Followed Hyperlink" xfId="1859" builtinId="9" hidden="1"/>
    <cellStyle name="Followed Hyperlink" xfId="1861" builtinId="9" hidden="1"/>
    <cellStyle name="Followed Hyperlink" xfId="1863" builtinId="9" hidden="1"/>
    <cellStyle name="Followed Hyperlink" xfId="1865" builtinId="9" hidden="1"/>
    <cellStyle name="Followed Hyperlink" xfId="1867" builtinId="9" hidden="1"/>
    <cellStyle name="Followed Hyperlink" xfId="1869" builtinId="9" hidden="1"/>
    <cellStyle name="Followed Hyperlink" xfId="1871" builtinId="9" hidden="1"/>
    <cellStyle name="Followed Hyperlink" xfId="1873" builtinId="9" hidden="1"/>
    <cellStyle name="Followed Hyperlink" xfId="1875" builtinId="9" hidden="1"/>
    <cellStyle name="Followed Hyperlink" xfId="1877" builtinId="9" hidden="1"/>
    <cellStyle name="Followed Hyperlink" xfId="1879" builtinId="9" hidden="1"/>
    <cellStyle name="Followed Hyperlink" xfId="1881" builtinId="9" hidden="1"/>
    <cellStyle name="Followed Hyperlink" xfId="1883" builtinId="9" hidden="1"/>
    <cellStyle name="Followed Hyperlink" xfId="1885" builtinId="9" hidden="1"/>
    <cellStyle name="Followed Hyperlink" xfId="1887" builtinId="9" hidden="1"/>
    <cellStyle name="Followed Hyperlink" xfId="1889" builtinId="9" hidden="1"/>
    <cellStyle name="Followed Hyperlink" xfId="1891" builtinId="9" hidden="1"/>
    <cellStyle name="Followed Hyperlink" xfId="1893" builtinId="9" hidden="1"/>
    <cellStyle name="Followed Hyperlink" xfId="1895" builtinId="9" hidden="1"/>
    <cellStyle name="Followed Hyperlink" xfId="1897" builtinId="9" hidden="1"/>
    <cellStyle name="Followed Hyperlink" xfId="1899" builtinId="9" hidden="1"/>
    <cellStyle name="Followed Hyperlink" xfId="1901" builtinId="9" hidden="1"/>
    <cellStyle name="Followed Hyperlink" xfId="1903" builtinId="9" hidden="1"/>
    <cellStyle name="Followed Hyperlink" xfId="1905" builtinId="9" hidden="1"/>
    <cellStyle name="Followed Hyperlink" xfId="1907" builtinId="9" hidden="1"/>
    <cellStyle name="Followed Hyperlink" xfId="1909" builtinId="9" hidden="1"/>
    <cellStyle name="Followed Hyperlink" xfId="1911" builtinId="9" hidden="1"/>
    <cellStyle name="Followed Hyperlink" xfId="1913" builtinId="9" hidden="1"/>
    <cellStyle name="Followed Hyperlink" xfId="1915" builtinId="9" hidden="1"/>
    <cellStyle name="Followed Hyperlink" xfId="1917" builtinId="9" hidden="1"/>
    <cellStyle name="Followed Hyperlink" xfId="1919" builtinId="9" hidden="1"/>
    <cellStyle name="Followed Hyperlink" xfId="1921" builtinId="9" hidden="1"/>
    <cellStyle name="Followed Hyperlink" xfId="1923" builtinId="9" hidden="1"/>
    <cellStyle name="Followed Hyperlink" xfId="1925" builtinId="9" hidden="1"/>
    <cellStyle name="Followed Hyperlink" xfId="1927" builtinId="9" hidden="1"/>
    <cellStyle name="Followed Hyperlink" xfId="1929" builtinId="9" hidden="1"/>
    <cellStyle name="Followed Hyperlink" xfId="1931" builtinId="9" hidden="1"/>
    <cellStyle name="Followed Hyperlink" xfId="1933" builtinId="9" hidden="1"/>
    <cellStyle name="Followed Hyperlink" xfId="1935" builtinId="9" hidden="1"/>
    <cellStyle name="Followed Hyperlink" xfId="1937" builtinId="9" hidden="1"/>
    <cellStyle name="Followed Hyperlink" xfId="1939" builtinId="9" hidden="1"/>
    <cellStyle name="Followed Hyperlink" xfId="1941" builtinId="9" hidden="1"/>
    <cellStyle name="Followed Hyperlink" xfId="1943" builtinId="9" hidden="1"/>
    <cellStyle name="Followed Hyperlink" xfId="1945" builtinId="9" hidden="1"/>
    <cellStyle name="Followed Hyperlink" xfId="1947" builtinId="9" hidden="1"/>
    <cellStyle name="Followed Hyperlink" xfId="1949" builtinId="9" hidden="1"/>
    <cellStyle name="Followed Hyperlink" xfId="1951" builtinId="9" hidden="1"/>
    <cellStyle name="Followed Hyperlink" xfId="1953" builtinId="9" hidden="1"/>
    <cellStyle name="Followed Hyperlink" xfId="1955" builtinId="9" hidden="1"/>
    <cellStyle name="Followed Hyperlink" xfId="1957" builtinId="9" hidden="1"/>
    <cellStyle name="Followed Hyperlink" xfId="1959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018" builtinId="8" hidden="1"/>
    <cellStyle name="Hyperlink" xfId="1020" builtinId="8" hidden="1"/>
    <cellStyle name="Hyperlink" xfId="1022" builtinId="8" hidden="1"/>
    <cellStyle name="Hyperlink" xfId="1024" builtinId="8" hidden="1"/>
    <cellStyle name="Hyperlink" xfId="1026" builtinId="8" hidden="1"/>
    <cellStyle name="Hyperlink" xfId="1028" builtinId="8" hidden="1"/>
    <cellStyle name="Hyperlink" xfId="1030" builtinId="8" hidden="1"/>
    <cellStyle name="Hyperlink" xfId="1032" builtinId="8" hidden="1"/>
    <cellStyle name="Hyperlink" xfId="1034" builtinId="8" hidden="1"/>
    <cellStyle name="Hyperlink" xfId="1036" builtinId="8" hidden="1"/>
    <cellStyle name="Hyperlink" xfId="1038" builtinId="8" hidden="1"/>
    <cellStyle name="Hyperlink" xfId="1040" builtinId="8" hidden="1"/>
    <cellStyle name="Hyperlink" xfId="1042" builtinId="8" hidden="1"/>
    <cellStyle name="Hyperlink" xfId="1044" builtinId="8" hidden="1"/>
    <cellStyle name="Hyperlink" xfId="1046" builtinId="8" hidden="1"/>
    <cellStyle name="Hyperlink" xfId="1048" builtinId="8" hidden="1"/>
    <cellStyle name="Hyperlink" xfId="1050" builtinId="8" hidden="1"/>
    <cellStyle name="Hyperlink" xfId="1052" builtinId="8" hidden="1"/>
    <cellStyle name="Hyperlink" xfId="1054" builtinId="8" hidden="1"/>
    <cellStyle name="Hyperlink" xfId="1056" builtinId="8" hidden="1"/>
    <cellStyle name="Hyperlink" xfId="1058" builtinId="8" hidden="1"/>
    <cellStyle name="Hyperlink" xfId="1060" builtinId="8" hidden="1"/>
    <cellStyle name="Hyperlink" xfId="1062" builtinId="8" hidden="1"/>
    <cellStyle name="Hyperlink" xfId="1064" builtinId="8" hidden="1"/>
    <cellStyle name="Hyperlink" xfId="1066" builtinId="8" hidden="1"/>
    <cellStyle name="Hyperlink" xfId="1068" builtinId="8" hidden="1"/>
    <cellStyle name="Hyperlink" xfId="1070" builtinId="8" hidden="1"/>
    <cellStyle name="Hyperlink" xfId="1072" builtinId="8" hidden="1"/>
    <cellStyle name="Hyperlink" xfId="1074" builtinId="8" hidden="1"/>
    <cellStyle name="Hyperlink" xfId="1076" builtinId="8" hidden="1"/>
    <cellStyle name="Hyperlink" xfId="1078" builtinId="8" hidden="1"/>
    <cellStyle name="Hyperlink" xfId="1080" builtinId="8" hidden="1"/>
    <cellStyle name="Hyperlink" xfId="1082" builtinId="8" hidden="1"/>
    <cellStyle name="Hyperlink" xfId="1084" builtinId="8" hidden="1"/>
    <cellStyle name="Hyperlink" xfId="1086" builtinId="8" hidden="1"/>
    <cellStyle name="Hyperlink" xfId="1088" builtinId="8" hidden="1"/>
    <cellStyle name="Hyperlink" xfId="1090" builtinId="8" hidden="1"/>
    <cellStyle name="Hyperlink" xfId="1092" builtinId="8" hidden="1"/>
    <cellStyle name="Hyperlink" xfId="1094" builtinId="8" hidden="1"/>
    <cellStyle name="Hyperlink" xfId="1096" builtinId="8" hidden="1"/>
    <cellStyle name="Hyperlink" xfId="1098" builtinId="8" hidden="1"/>
    <cellStyle name="Hyperlink" xfId="1100" builtinId="8" hidden="1"/>
    <cellStyle name="Hyperlink" xfId="1102" builtinId="8" hidden="1"/>
    <cellStyle name="Hyperlink" xfId="1104" builtinId="8" hidden="1"/>
    <cellStyle name="Hyperlink" xfId="1106" builtinId="8" hidden="1"/>
    <cellStyle name="Hyperlink" xfId="1108" builtinId="8" hidden="1"/>
    <cellStyle name="Hyperlink" xfId="1110" builtinId="8" hidden="1"/>
    <cellStyle name="Hyperlink" xfId="1112" builtinId="8" hidden="1"/>
    <cellStyle name="Hyperlink" xfId="1114" builtinId="8" hidden="1"/>
    <cellStyle name="Hyperlink" xfId="1116" builtinId="8" hidden="1"/>
    <cellStyle name="Hyperlink" xfId="1118" builtinId="8" hidden="1"/>
    <cellStyle name="Hyperlink" xfId="1120" builtinId="8" hidden="1"/>
    <cellStyle name="Hyperlink" xfId="1122" builtinId="8" hidden="1"/>
    <cellStyle name="Hyperlink" xfId="1124" builtinId="8" hidden="1"/>
    <cellStyle name="Hyperlink" xfId="1126" builtinId="8" hidden="1"/>
    <cellStyle name="Hyperlink" xfId="1128" builtinId="8" hidden="1"/>
    <cellStyle name="Hyperlink" xfId="1130" builtinId="8" hidden="1"/>
    <cellStyle name="Hyperlink" xfId="1132" builtinId="8" hidden="1"/>
    <cellStyle name="Hyperlink" xfId="1134" builtinId="8" hidden="1"/>
    <cellStyle name="Hyperlink" xfId="1136" builtinId="8" hidden="1"/>
    <cellStyle name="Hyperlink" xfId="1138" builtinId="8" hidden="1"/>
    <cellStyle name="Hyperlink" xfId="1140" builtinId="8" hidden="1"/>
    <cellStyle name="Hyperlink" xfId="1142" builtinId="8" hidden="1"/>
    <cellStyle name="Hyperlink" xfId="1144" builtinId="8" hidden="1"/>
    <cellStyle name="Hyperlink" xfId="1146" builtinId="8" hidden="1"/>
    <cellStyle name="Hyperlink" xfId="1148" builtinId="8" hidden="1"/>
    <cellStyle name="Hyperlink" xfId="1150" builtinId="8" hidden="1"/>
    <cellStyle name="Hyperlink" xfId="1152" builtinId="8" hidden="1"/>
    <cellStyle name="Hyperlink" xfId="1154" builtinId="8" hidden="1"/>
    <cellStyle name="Hyperlink" xfId="1156" builtinId="8" hidden="1"/>
    <cellStyle name="Hyperlink" xfId="1158" builtinId="8" hidden="1"/>
    <cellStyle name="Hyperlink" xfId="1160" builtinId="8" hidden="1"/>
    <cellStyle name="Hyperlink" xfId="1162" builtinId="8" hidden="1"/>
    <cellStyle name="Hyperlink" xfId="1164" builtinId="8" hidden="1"/>
    <cellStyle name="Hyperlink" xfId="1166" builtinId="8" hidden="1"/>
    <cellStyle name="Hyperlink" xfId="1168" builtinId="8" hidden="1"/>
    <cellStyle name="Hyperlink" xfId="1170" builtinId="8" hidden="1"/>
    <cellStyle name="Hyperlink" xfId="1172" builtinId="8" hidden="1"/>
    <cellStyle name="Hyperlink" xfId="1174" builtinId="8" hidden="1"/>
    <cellStyle name="Hyperlink" xfId="1176" builtinId="8" hidden="1"/>
    <cellStyle name="Hyperlink" xfId="1178" builtinId="8" hidden="1"/>
    <cellStyle name="Hyperlink" xfId="1180" builtinId="8" hidden="1"/>
    <cellStyle name="Hyperlink" xfId="1182" builtinId="8" hidden="1"/>
    <cellStyle name="Hyperlink" xfId="1184" builtinId="8" hidden="1"/>
    <cellStyle name="Hyperlink" xfId="1186" builtinId="8" hidden="1"/>
    <cellStyle name="Hyperlink" xfId="1188" builtinId="8" hidden="1"/>
    <cellStyle name="Hyperlink" xfId="1190" builtinId="8" hidden="1"/>
    <cellStyle name="Hyperlink" xfId="1192" builtinId="8" hidden="1"/>
    <cellStyle name="Hyperlink" xfId="1194" builtinId="8" hidden="1"/>
    <cellStyle name="Hyperlink" xfId="1196" builtinId="8" hidden="1"/>
    <cellStyle name="Hyperlink" xfId="1198" builtinId="8" hidden="1"/>
    <cellStyle name="Hyperlink" xfId="1200" builtinId="8" hidden="1"/>
    <cellStyle name="Hyperlink" xfId="1202" builtinId="8" hidden="1"/>
    <cellStyle name="Hyperlink" xfId="1204" builtinId="8" hidden="1"/>
    <cellStyle name="Hyperlink" xfId="1206" builtinId="8" hidden="1"/>
    <cellStyle name="Hyperlink" xfId="1208" builtinId="8" hidden="1"/>
    <cellStyle name="Hyperlink" xfId="1210" builtinId="8" hidden="1"/>
    <cellStyle name="Hyperlink" xfId="1212" builtinId="8" hidden="1"/>
    <cellStyle name="Hyperlink" xfId="1214" builtinId="8" hidden="1"/>
    <cellStyle name="Hyperlink" xfId="1216" builtinId="8" hidden="1"/>
    <cellStyle name="Hyperlink" xfId="1218" builtinId="8" hidden="1"/>
    <cellStyle name="Hyperlink" xfId="1220" builtinId="8" hidden="1"/>
    <cellStyle name="Hyperlink" xfId="1222" builtinId="8" hidden="1"/>
    <cellStyle name="Hyperlink" xfId="1224" builtinId="8" hidden="1"/>
    <cellStyle name="Hyperlink" xfId="1226" builtinId="8" hidden="1"/>
    <cellStyle name="Hyperlink" xfId="1228" builtinId="8" hidden="1"/>
    <cellStyle name="Hyperlink" xfId="1230" builtinId="8" hidden="1"/>
    <cellStyle name="Hyperlink" xfId="1232" builtinId="8" hidden="1"/>
    <cellStyle name="Hyperlink" xfId="1234" builtinId="8" hidden="1"/>
    <cellStyle name="Hyperlink" xfId="1236" builtinId="8" hidden="1"/>
    <cellStyle name="Hyperlink" xfId="1238" builtinId="8" hidden="1"/>
    <cellStyle name="Hyperlink" xfId="1240" builtinId="8" hidden="1"/>
    <cellStyle name="Hyperlink" xfId="1242" builtinId="8" hidden="1"/>
    <cellStyle name="Hyperlink" xfId="1244" builtinId="8" hidden="1"/>
    <cellStyle name="Hyperlink" xfId="1246" builtinId="8" hidden="1"/>
    <cellStyle name="Hyperlink" xfId="1248" builtinId="8" hidden="1"/>
    <cellStyle name="Hyperlink" xfId="1250" builtinId="8" hidden="1"/>
    <cellStyle name="Hyperlink" xfId="1252" builtinId="8" hidden="1"/>
    <cellStyle name="Hyperlink" xfId="1254" builtinId="8" hidden="1"/>
    <cellStyle name="Hyperlink" xfId="1256" builtinId="8" hidden="1"/>
    <cellStyle name="Hyperlink" xfId="1258" builtinId="8" hidden="1"/>
    <cellStyle name="Hyperlink" xfId="1260" builtinId="8" hidden="1"/>
    <cellStyle name="Hyperlink" xfId="1262" builtinId="8" hidden="1"/>
    <cellStyle name="Hyperlink" xfId="1264" builtinId="8" hidden="1"/>
    <cellStyle name="Hyperlink" xfId="1266" builtinId="8" hidden="1"/>
    <cellStyle name="Hyperlink" xfId="1268" builtinId="8" hidden="1"/>
    <cellStyle name="Hyperlink" xfId="1270" builtinId="8" hidden="1"/>
    <cellStyle name="Hyperlink" xfId="1272" builtinId="8" hidden="1"/>
    <cellStyle name="Hyperlink" xfId="1274" builtinId="8" hidden="1"/>
    <cellStyle name="Hyperlink" xfId="1276" builtinId="8" hidden="1"/>
    <cellStyle name="Hyperlink" xfId="1278" builtinId="8" hidden="1"/>
    <cellStyle name="Hyperlink" xfId="1280" builtinId="8" hidden="1"/>
    <cellStyle name="Hyperlink" xfId="1282" builtinId="8" hidden="1"/>
    <cellStyle name="Hyperlink" xfId="1284" builtinId="8" hidden="1"/>
    <cellStyle name="Hyperlink" xfId="1286" builtinId="8" hidden="1"/>
    <cellStyle name="Hyperlink" xfId="1288" builtinId="8" hidden="1"/>
    <cellStyle name="Hyperlink" xfId="1290" builtinId="8" hidden="1"/>
    <cellStyle name="Hyperlink" xfId="1292" builtinId="8" hidden="1"/>
    <cellStyle name="Hyperlink" xfId="1294" builtinId="8" hidden="1"/>
    <cellStyle name="Hyperlink" xfId="1296" builtinId="8" hidden="1"/>
    <cellStyle name="Hyperlink" xfId="1298" builtinId="8" hidden="1"/>
    <cellStyle name="Hyperlink" xfId="1300" builtinId="8" hidden="1"/>
    <cellStyle name="Hyperlink" xfId="1302" builtinId="8" hidden="1"/>
    <cellStyle name="Hyperlink" xfId="1304" builtinId="8" hidden="1"/>
    <cellStyle name="Hyperlink" xfId="1306" builtinId="8" hidden="1"/>
    <cellStyle name="Hyperlink" xfId="1308" builtinId="8" hidden="1"/>
    <cellStyle name="Hyperlink" xfId="1310" builtinId="8" hidden="1"/>
    <cellStyle name="Hyperlink" xfId="1312" builtinId="8" hidden="1"/>
    <cellStyle name="Hyperlink" xfId="1314" builtinId="8" hidden="1"/>
    <cellStyle name="Hyperlink" xfId="1316" builtinId="8" hidden="1"/>
    <cellStyle name="Hyperlink" xfId="1318" builtinId="8" hidden="1"/>
    <cellStyle name="Hyperlink" xfId="1320" builtinId="8" hidden="1"/>
    <cellStyle name="Hyperlink" xfId="1322" builtinId="8" hidden="1"/>
    <cellStyle name="Hyperlink" xfId="1324" builtinId="8" hidden="1"/>
    <cellStyle name="Hyperlink" xfId="1326" builtinId="8" hidden="1"/>
    <cellStyle name="Hyperlink" xfId="1328" builtinId="8" hidden="1"/>
    <cellStyle name="Hyperlink" xfId="1330" builtinId="8" hidden="1"/>
    <cellStyle name="Hyperlink" xfId="1332" builtinId="8" hidden="1"/>
    <cellStyle name="Hyperlink" xfId="1334" builtinId="8" hidden="1"/>
    <cellStyle name="Hyperlink" xfId="1336" builtinId="8" hidden="1"/>
    <cellStyle name="Hyperlink" xfId="1338" builtinId="8" hidden="1"/>
    <cellStyle name="Hyperlink" xfId="1340" builtinId="8" hidden="1"/>
    <cellStyle name="Hyperlink" xfId="1342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Hyperlink" xfId="1679" builtinId="8" hidden="1"/>
    <cellStyle name="Hyperlink" xfId="1681" builtinId="8" hidden="1"/>
    <cellStyle name="Hyperlink" xfId="1683" builtinId="8" hidden="1"/>
    <cellStyle name="Hyperlink" xfId="1685" builtinId="8" hidden="1"/>
    <cellStyle name="Hyperlink" xfId="1687" builtinId="8" hidden="1"/>
    <cellStyle name="Hyperlink" xfId="1689" builtinId="8" hidden="1"/>
    <cellStyle name="Hyperlink" xfId="1691" builtinId="8" hidden="1"/>
    <cellStyle name="Hyperlink" xfId="1693" builtinId="8" hidden="1"/>
    <cellStyle name="Hyperlink" xfId="1695" builtinId="8" hidden="1"/>
    <cellStyle name="Hyperlink" xfId="1697" builtinId="8" hidden="1"/>
    <cellStyle name="Hyperlink" xfId="1699" builtinId="8" hidden="1"/>
    <cellStyle name="Hyperlink" xfId="1701" builtinId="8" hidden="1"/>
    <cellStyle name="Hyperlink" xfId="1703" builtinId="8" hidden="1"/>
    <cellStyle name="Hyperlink" xfId="1705" builtinId="8" hidden="1"/>
    <cellStyle name="Hyperlink" xfId="1707" builtinId="8" hidden="1"/>
    <cellStyle name="Hyperlink" xfId="1709" builtinId="8" hidden="1"/>
    <cellStyle name="Hyperlink" xfId="1711" builtinId="8" hidden="1"/>
    <cellStyle name="Hyperlink" xfId="1713" builtinId="8" hidden="1"/>
    <cellStyle name="Hyperlink" xfId="1715" builtinId="8" hidden="1"/>
    <cellStyle name="Hyperlink" xfId="1717" builtinId="8" hidden="1"/>
    <cellStyle name="Hyperlink" xfId="1719" builtinId="8" hidden="1"/>
    <cellStyle name="Hyperlink" xfId="1721" builtinId="8" hidden="1"/>
    <cellStyle name="Hyperlink" xfId="1723" builtinId="8" hidden="1"/>
    <cellStyle name="Hyperlink" xfId="1725" builtinId="8" hidden="1"/>
    <cellStyle name="Hyperlink" xfId="1727" builtinId="8" hidden="1"/>
    <cellStyle name="Hyperlink" xfId="1729" builtinId="8" hidden="1"/>
    <cellStyle name="Hyperlink" xfId="1731" builtinId="8" hidden="1"/>
    <cellStyle name="Hyperlink" xfId="1733" builtinId="8" hidden="1"/>
    <cellStyle name="Hyperlink" xfId="1736" builtinId="8" hidden="1"/>
    <cellStyle name="Hyperlink" xfId="1738" builtinId="8" hidden="1"/>
    <cellStyle name="Hyperlink" xfId="1740" builtinId="8" hidden="1"/>
    <cellStyle name="Hyperlink" xfId="1742" builtinId="8" hidden="1"/>
    <cellStyle name="Hyperlink" xfId="1744" builtinId="8" hidden="1"/>
    <cellStyle name="Hyperlink" xfId="1746" builtinId="8" hidden="1"/>
    <cellStyle name="Hyperlink" xfId="1748" builtinId="8" hidden="1"/>
    <cellStyle name="Hyperlink" xfId="1750" builtinId="8" hidden="1"/>
    <cellStyle name="Hyperlink" xfId="1752" builtinId="8" hidden="1"/>
    <cellStyle name="Hyperlink" xfId="1754" builtinId="8" hidden="1"/>
    <cellStyle name="Hyperlink" xfId="1756" builtinId="8" hidden="1"/>
    <cellStyle name="Hyperlink" xfId="1758" builtinId="8" hidden="1"/>
    <cellStyle name="Hyperlink" xfId="1760" builtinId="8" hidden="1"/>
    <cellStyle name="Hyperlink" xfId="1762" builtinId="8" hidden="1"/>
    <cellStyle name="Hyperlink" xfId="1764" builtinId="8" hidden="1"/>
    <cellStyle name="Hyperlink" xfId="1766" builtinId="8" hidden="1"/>
    <cellStyle name="Hyperlink" xfId="1768" builtinId="8" hidden="1"/>
    <cellStyle name="Hyperlink" xfId="1770" builtinId="8" hidden="1"/>
    <cellStyle name="Hyperlink" xfId="1772" builtinId="8" hidden="1"/>
    <cellStyle name="Hyperlink" xfId="1774" builtinId="8" hidden="1"/>
    <cellStyle name="Hyperlink" xfId="1776" builtinId="8" hidden="1"/>
    <cellStyle name="Hyperlink" xfId="1778" builtinId="8" hidden="1"/>
    <cellStyle name="Hyperlink" xfId="1780" builtinId="8" hidden="1"/>
    <cellStyle name="Hyperlink" xfId="1782" builtinId="8" hidden="1"/>
    <cellStyle name="Hyperlink" xfId="1784" builtinId="8" hidden="1"/>
    <cellStyle name="Hyperlink" xfId="1786" builtinId="8" hidden="1"/>
    <cellStyle name="Hyperlink" xfId="1788" builtinId="8" hidden="1"/>
    <cellStyle name="Hyperlink" xfId="1790" builtinId="8" hidden="1"/>
    <cellStyle name="Hyperlink" xfId="1792" builtinId="8" hidden="1"/>
    <cellStyle name="Hyperlink" xfId="1794" builtinId="8" hidden="1"/>
    <cellStyle name="Hyperlink" xfId="1796" builtinId="8" hidden="1"/>
    <cellStyle name="Hyperlink" xfId="1798" builtinId="8" hidden="1"/>
    <cellStyle name="Hyperlink" xfId="1800" builtinId="8" hidden="1"/>
    <cellStyle name="Hyperlink" xfId="1802" builtinId="8" hidden="1"/>
    <cellStyle name="Hyperlink" xfId="1804" builtinId="8" hidden="1"/>
    <cellStyle name="Hyperlink" xfId="1806" builtinId="8" hidden="1"/>
    <cellStyle name="Hyperlink" xfId="1808" builtinId="8" hidden="1"/>
    <cellStyle name="Hyperlink" xfId="1810" builtinId="8" hidden="1"/>
    <cellStyle name="Hyperlink" xfId="1812" builtinId="8" hidden="1"/>
    <cellStyle name="Hyperlink" xfId="1814" builtinId="8" hidden="1"/>
    <cellStyle name="Hyperlink" xfId="1816" builtinId="8" hidden="1"/>
    <cellStyle name="Hyperlink" xfId="1818" builtinId="8" hidden="1"/>
    <cellStyle name="Hyperlink" xfId="1820" builtinId="8" hidden="1"/>
    <cellStyle name="Hyperlink" xfId="1822" builtinId="8" hidden="1"/>
    <cellStyle name="Hyperlink" xfId="1824" builtinId="8" hidden="1"/>
    <cellStyle name="Hyperlink" xfId="1826" builtinId="8" hidden="1"/>
    <cellStyle name="Hyperlink" xfId="1828" builtinId="8" hidden="1"/>
    <cellStyle name="Hyperlink" xfId="1830" builtinId="8" hidden="1"/>
    <cellStyle name="Hyperlink" xfId="1832" builtinId="8" hidden="1"/>
    <cellStyle name="Hyperlink" xfId="1834" builtinId="8" hidden="1"/>
    <cellStyle name="Hyperlink" xfId="1836" builtinId="8" hidden="1"/>
    <cellStyle name="Hyperlink" xfId="1838" builtinId="8" hidden="1"/>
    <cellStyle name="Hyperlink" xfId="1840" builtinId="8" hidden="1"/>
    <cellStyle name="Hyperlink" xfId="1842" builtinId="8" hidden="1"/>
    <cellStyle name="Hyperlink" xfId="1844" builtinId="8" hidden="1"/>
    <cellStyle name="Hyperlink" xfId="1846" builtinId="8" hidden="1"/>
    <cellStyle name="Hyperlink" xfId="1848" builtinId="8" hidden="1"/>
    <cellStyle name="Hyperlink" xfId="1850" builtinId="8" hidden="1"/>
    <cellStyle name="Hyperlink" xfId="1852" builtinId="8" hidden="1"/>
    <cellStyle name="Hyperlink" xfId="1854" builtinId="8" hidden="1"/>
    <cellStyle name="Hyperlink" xfId="1856" builtinId="8" hidden="1"/>
    <cellStyle name="Hyperlink" xfId="1858" builtinId="8" hidden="1"/>
    <cellStyle name="Hyperlink" xfId="1860" builtinId="8" hidden="1"/>
    <cellStyle name="Hyperlink" xfId="1862" builtinId="8" hidden="1"/>
    <cellStyle name="Hyperlink" xfId="1864" builtinId="8" hidden="1"/>
    <cellStyle name="Hyperlink" xfId="1866" builtinId="8" hidden="1"/>
    <cellStyle name="Hyperlink" xfId="1868" builtinId="8" hidden="1"/>
    <cellStyle name="Hyperlink" xfId="1870" builtinId="8" hidden="1"/>
    <cellStyle name="Hyperlink" xfId="1872" builtinId="8" hidden="1"/>
    <cellStyle name="Hyperlink" xfId="1874" builtinId="8" hidden="1"/>
    <cellStyle name="Hyperlink" xfId="1876" builtinId="8" hidden="1"/>
    <cellStyle name="Hyperlink" xfId="1878" builtinId="8" hidden="1"/>
    <cellStyle name="Hyperlink" xfId="1880" builtinId="8" hidden="1"/>
    <cellStyle name="Hyperlink" xfId="1882" builtinId="8" hidden="1"/>
    <cellStyle name="Hyperlink" xfId="1884" builtinId="8" hidden="1"/>
    <cellStyle name="Hyperlink" xfId="1886" builtinId="8" hidden="1"/>
    <cellStyle name="Hyperlink" xfId="1888" builtinId="8" hidden="1"/>
    <cellStyle name="Hyperlink" xfId="1890" builtinId="8" hidden="1"/>
    <cellStyle name="Hyperlink" xfId="1892" builtinId="8" hidden="1"/>
    <cellStyle name="Hyperlink" xfId="1894" builtinId="8" hidden="1"/>
    <cellStyle name="Hyperlink" xfId="1896" builtinId="8" hidden="1"/>
    <cellStyle name="Hyperlink" xfId="1898" builtinId="8" hidden="1"/>
    <cellStyle name="Hyperlink" xfId="1900" builtinId="8" hidden="1"/>
    <cellStyle name="Hyperlink" xfId="1902" builtinId="8" hidden="1"/>
    <cellStyle name="Hyperlink" xfId="1904" builtinId="8" hidden="1"/>
    <cellStyle name="Hyperlink" xfId="1906" builtinId="8" hidden="1"/>
    <cellStyle name="Hyperlink" xfId="1908" builtinId="8" hidden="1"/>
    <cellStyle name="Hyperlink" xfId="1910" builtinId="8" hidden="1"/>
    <cellStyle name="Hyperlink" xfId="1912" builtinId="8" hidden="1"/>
    <cellStyle name="Hyperlink" xfId="1914" builtinId="8" hidden="1"/>
    <cellStyle name="Hyperlink" xfId="1916" builtinId="8" hidden="1"/>
    <cellStyle name="Hyperlink" xfId="1918" builtinId="8" hidden="1"/>
    <cellStyle name="Hyperlink" xfId="1920" builtinId="8" hidden="1"/>
    <cellStyle name="Hyperlink" xfId="1922" builtinId="8" hidden="1"/>
    <cellStyle name="Hyperlink" xfId="1924" builtinId="8" hidden="1"/>
    <cellStyle name="Hyperlink" xfId="1926" builtinId="8" hidden="1"/>
    <cellStyle name="Hyperlink" xfId="1928" builtinId="8" hidden="1"/>
    <cellStyle name="Hyperlink" xfId="1930" builtinId="8" hidden="1"/>
    <cellStyle name="Hyperlink" xfId="1932" builtinId="8" hidden="1"/>
    <cellStyle name="Hyperlink" xfId="1934" builtinId="8" hidden="1"/>
    <cellStyle name="Hyperlink" xfId="1936" builtinId="8" hidden="1"/>
    <cellStyle name="Hyperlink" xfId="1938" builtinId="8" hidden="1"/>
    <cellStyle name="Hyperlink" xfId="1940" builtinId="8" hidden="1"/>
    <cellStyle name="Hyperlink" xfId="1942" builtinId="8" hidden="1"/>
    <cellStyle name="Hyperlink" xfId="1944" builtinId="8" hidden="1"/>
    <cellStyle name="Hyperlink" xfId="1946" builtinId="8" hidden="1"/>
    <cellStyle name="Hyperlink" xfId="1948" builtinId="8" hidden="1"/>
    <cellStyle name="Hyperlink" xfId="1950" builtinId="8" hidden="1"/>
    <cellStyle name="Hyperlink" xfId="1952" builtinId="8" hidden="1"/>
    <cellStyle name="Hyperlink" xfId="1954" builtinId="8" hidden="1"/>
    <cellStyle name="Hyperlink" xfId="1956" builtinId="8" hidden="1"/>
    <cellStyle name="Hyperlink" xfId="1958" builtinId="8" hidden="1"/>
    <cellStyle name="Neutral" xfId="1735" builtinId="28"/>
    <cellStyle name="Normal" xfId="0" builtinId="0"/>
    <cellStyle name="Percent" xfId="889" builtinId="5"/>
  </cellStyles>
  <dxfs count="3263"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C66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CC66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rgb="FFFFFF99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CC66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CC6600"/>
        </patternFill>
      </fill>
    </dxf>
    <dxf>
      <fill>
        <patternFill>
          <bgColor rgb="FFCC66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CC66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CC6600"/>
        </patternFill>
      </fill>
    </dxf>
    <dxf>
      <fill>
        <patternFill>
          <bgColor rgb="FFCC66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CC66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CC66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CC6600"/>
        </patternFill>
      </fill>
    </dxf>
    <dxf>
      <fill>
        <patternFill>
          <bgColor rgb="FFCC66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CC66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CC66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CC66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CC66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rgb="FFFFFF99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CC66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CC66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rgb="FFFFFF99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39994506668294322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99"/>
      <color rgb="FFCC6600"/>
      <color rgb="FFCCFF99"/>
      <color rgb="FFFF0066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haredStrings" Target="sharedStrings.xml"/><Relationship Id="rId2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theme" Target="theme/theme1.xml"/><Relationship Id="rId19" Type="http://schemas.openxmlformats.org/officeDocument/2006/relationships/styles" Target="style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.vml"/><Relationship Id="rId2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9.vml"/><Relationship Id="rId2" Type="http://schemas.openxmlformats.org/officeDocument/2006/relationships/comments" Target="../comments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Relationship Id="rId2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Relationship Id="rId2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.vml"/><Relationship Id="rId2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Relationship Id="rId2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.vml"/><Relationship Id="rId2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K57"/>
  <sheetViews>
    <sheetView tabSelected="1" zoomScale="150" zoomScaleNormal="150" zoomScalePageLayoutView="150" workbookViewId="0">
      <selection activeCell="B1" sqref="B1"/>
    </sheetView>
  </sheetViews>
  <sheetFormatPr baseColWidth="10" defaultColWidth="8.83203125" defaultRowHeight="14" x14ac:dyDescent="0"/>
  <cols>
    <col min="1" max="1" width="2.83203125" customWidth="1"/>
    <col min="5" max="5" width="27.83203125" customWidth="1"/>
    <col min="6" max="6" width="31.6640625" customWidth="1"/>
    <col min="7" max="7" width="10.1640625" customWidth="1"/>
    <col min="8" max="8" width="9.1640625" bestFit="1" customWidth="1"/>
    <col min="9" max="9" width="10.1640625" bestFit="1" customWidth="1"/>
    <col min="10" max="10" width="3" customWidth="1"/>
  </cols>
  <sheetData>
    <row r="1" spans="2:11" ht="15" thickBot="1">
      <c r="B1" s="384" t="s">
        <v>1255</v>
      </c>
      <c r="E1" t="s">
        <v>1251</v>
      </c>
      <c r="F1" s="383" t="s">
        <v>1252</v>
      </c>
    </row>
    <row r="2" spans="2:11" ht="25">
      <c r="B2" s="318" t="s">
        <v>558</v>
      </c>
      <c r="C2" s="301"/>
      <c r="D2" s="301"/>
      <c r="E2" s="301"/>
      <c r="F2" s="301"/>
      <c r="G2" s="301"/>
      <c r="H2" s="301"/>
      <c r="I2" s="301"/>
      <c r="J2" s="302"/>
    </row>
    <row r="3" spans="2:11">
      <c r="B3" s="303"/>
      <c r="C3" s="246"/>
      <c r="D3" s="246"/>
      <c r="E3" s="246"/>
      <c r="F3" s="246"/>
      <c r="G3" s="246"/>
      <c r="H3" s="246"/>
      <c r="I3" s="246"/>
      <c r="J3" s="304"/>
    </row>
    <row r="4" spans="2:11">
      <c r="B4" s="275"/>
      <c r="C4" s="138"/>
      <c r="D4" s="246"/>
      <c r="E4" s="246"/>
      <c r="F4" s="246"/>
      <c r="G4" s="138"/>
      <c r="H4" s="138"/>
      <c r="I4" s="138"/>
      <c r="J4" s="314"/>
      <c r="K4" s="1"/>
    </row>
    <row r="5" spans="2:11">
      <c r="B5" s="275"/>
      <c r="C5" s="138"/>
      <c r="D5" s="319" t="s">
        <v>144</v>
      </c>
      <c r="E5" s="246"/>
      <c r="F5" s="246"/>
      <c r="G5" s="138"/>
      <c r="H5" s="138"/>
      <c r="I5" s="138"/>
      <c r="J5" s="314"/>
      <c r="K5" s="1"/>
    </row>
    <row r="6" spans="2:11">
      <c r="B6" s="275"/>
      <c r="C6" s="138"/>
      <c r="D6" s="320">
        <v>1</v>
      </c>
      <c r="E6" s="321" t="s">
        <v>145</v>
      </c>
      <c r="F6" s="321"/>
      <c r="G6" s="138"/>
      <c r="H6" s="138"/>
      <c r="I6" s="138"/>
      <c r="J6" s="314"/>
      <c r="K6" s="1"/>
    </row>
    <row r="7" spans="2:11">
      <c r="B7" s="275"/>
      <c r="C7" s="138"/>
      <c r="D7" s="320">
        <v>2</v>
      </c>
      <c r="E7" s="313" t="s">
        <v>570</v>
      </c>
      <c r="F7" s="313"/>
      <c r="G7" s="138"/>
      <c r="H7" s="138"/>
      <c r="I7" s="138"/>
      <c r="J7" s="314"/>
      <c r="K7" s="1"/>
    </row>
    <row r="8" spans="2:11">
      <c r="B8" s="275"/>
      <c r="C8" s="138"/>
      <c r="D8" s="320">
        <v>3</v>
      </c>
      <c r="E8" s="322" t="s">
        <v>569</v>
      </c>
      <c r="F8" s="322"/>
      <c r="G8" s="138"/>
      <c r="H8" s="138"/>
      <c r="I8" s="138"/>
      <c r="J8" s="314"/>
      <c r="K8" s="1"/>
    </row>
    <row r="9" spans="2:11">
      <c r="B9" s="275"/>
      <c r="C9" s="138"/>
      <c r="D9" s="320">
        <v>4</v>
      </c>
      <c r="E9" s="323" t="s">
        <v>147</v>
      </c>
      <c r="F9" s="323"/>
      <c r="G9" s="138"/>
      <c r="H9" s="138"/>
      <c r="I9" s="138"/>
      <c r="J9" s="314"/>
      <c r="K9" s="1"/>
    </row>
    <row r="10" spans="2:11">
      <c r="B10" s="275"/>
      <c r="C10" s="138"/>
      <c r="D10" s="320">
        <v>5</v>
      </c>
      <c r="E10" s="324" t="s">
        <v>175</v>
      </c>
      <c r="F10" s="324"/>
      <c r="G10" s="138"/>
      <c r="H10" s="138"/>
      <c r="I10" s="138"/>
      <c r="J10" s="314"/>
      <c r="K10" s="1"/>
    </row>
    <row r="11" spans="2:11">
      <c r="B11" s="275"/>
      <c r="C11" s="138"/>
      <c r="D11" s="320">
        <v>6</v>
      </c>
      <c r="E11" s="325" t="s">
        <v>188</v>
      </c>
      <c r="F11" s="325"/>
      <c r="G11" s="138"/>
      <c r="H11" s="138"/>
      <c r="I11" s="138"/>
      <c r="J11" s="314"/>
      <c r="K11" s="1"/>
    </row>
    <row r="12" spans="2:11">
      <c r="B12" s="275"/>
      <c r="C12" s="138"/>
      <c r="D12" s="246"/>
      <c r="E12" s="246"/>
      <c r="F12" s="224"/>
      <c r="G12" s="913" t="s">
        <v>152</v>
      </c>
      <c r="H12" s="911"/>
      <c r="I12" s="911"/>
      <c r="J12" s="314"/>
      <c r="K12" s="1"/>
    </row>
    <row r="13" spans="2:11">
      <c r="B13" s="275"/>
      <c r="C13" s="138"/>
      <c r="D13" s="246"/>
      <c r="E13" s="246"/>
      <c r="F13" s="16" t="s">
        <v>153</v>
      </c>
      <c r="G13" s="311" t="s">
        <v>3</v>
      </c>
      <c r="H13" s="311" t="s">
        <v>151</v>
      </c>
      <c r="I13" s="311" t="s">
        <v>139</v>
      </c>
      <c r="J13" s="314"/>
      <c r="K13" s="1"/>
    </row>
    <row r="14" spans="2:11">
      <c r="B14" s="275"/>
      <c r="C14" s="138"/>
      <c r="D14" s="246"/>
      <c r="E14" s="246"/>
      <c r="F14" s="16" t="s">
        <v>148</v>
      </c>
      <c r="G14" s="312">
        <v>40000</v>
      </c>
      <c r="H14" s="312">
        <v>65000</v>
      </c>
      <c r="I14" s="312">
        <v>197000</v>
      </c>
      <c r="J14" s="314"/>
      <c r="K14" s="1"/>
    </row>
    <row r="15" spans="2:11">
      <c r="B15" s="275"/>
      <c r="C15" s="138"/>
      <c r="D15" s="246"/>
      <c r="E15" s="246"/>
      <c r="F15" s="16" t="s">
        <v>149</v>
      </c>
      <c r="G15" s="610">
        <v>40000</v>
      </c>
      <c r="H15" s="1520">
        <v>75000</v>
      </c>
      <c r="I15" s="1520">
        <v>207000</v>
      </c>
      <c r="J15" s="314"/>
      <c r="K15" s="1"/>
    </row>
    <row r="16" spans="2:11">
      <c r="B16" s="275"/>
      <c r="C16" s="138"/>
      <c r="D16" s="246"/>
      <c r="E16" s="246"/>
      <c r="F16" s="16" t="s">
        <v>150</v>
      </c>
      <c r="G16" s="610">
        <v>40000</v>
      </c>
      <c r="H16" s="1520">
        <v>84000</v>
      </c>
      <c r="I16" s="312">
        <v>216000</v>
      </c>
      <c r="J16" s="314"/>
      <c r="K16" s="1"/>
    </row>
    <row r="17" spans="2:11" ht="15">
      <c r="B17" s="275"/>
      <c r="C17" s="138"/>
      <c r="D17" s="246"/>
      <c r="E17" s="246"/>
      <c r="F17" s="326"/>
      <c r="G17" s="307"/>
      <c r="H17" s="307"/>
      <c r="I17" s="307"/>
      <c r="J17" s="314"/>
      <c r="K17" s="1"/>
    </row>
    <row r="18" spans="2:11" ht="15" thickBot="1">
      <c r="B18" s="276"/>
      <c r="C18" s="277"/>
      <c r="D18" s="305"/>
      <c r="E18" s="305"/>
      <c r="F18" s="305"/>
      <c r="G18" s="277"/>
      <c r="H18" s="277"/>
      <c r="I18" s="277"/>
      <c r="J18" s="286"/>
      <c r="K18" s="1"/>
    </row>
    <row r="19" spans="2:11">
      <c r="B19" s="138"/>
      <c r="C19" s="138"/>
      <c r="D19" s="246"/>
      <c r="E19" s="246"/>
      <c r="F19" s="246"/>
      <c r="G19" s="138"/>
      <c r="H19" s="138"/>
      <c r="I19" s="138"/>
      <c r="J19" s="138"/>
      <c r="K19" s="1"/>
    </row>
    <row r="20" spans="2:11">
      <c r="B20" s="138"/>
      <c r="C20" s="138"/>
      <c r="D20" s="246"/>
      <c r="E20" s="246"/>
      <c r="F20" s="246"/>
      <c r="G20" s="138"/>
      <c r="H20" s="138"/>
      <c r="I20" s="138"/>
      <c r="J20" s="138"/>
      <c r="K20" s="1"/>
    </row>
    <row r="21" spans="2:11">
      <c r="B21" s="372" t="s">
        <v>566</v>
      </c>
      <c r="C21" s="138"/>
      <c r="D21" s="246"/>
      <c r="E21" s="246"/>
      <c r="F21" s="246"/>
      <c r="G21" s="138"/>
      <c r="H21" s="138"/>
      <c r="I21" s="138"/>
      <c r="J21" s="138"/>
      <c r="K21" s="1"/>
    </row>
    <row r="22" spans="2:11">
      <c r="B22" s="316"/>
      <c r="C22" s="338" t="s">
        <v>568</v>
      </c>
      <c r="D22" s="246"/>
      <c r="E22" s="246"/>
      <c r="F22" s="246"/>
      <c r="G22" s="138"/>
      <c r="H22" s="138"/>
      <c r="I22" s="138"/>
      <c r="J22" s="138"/>
      <c r="K22" s="1"/>
    </row>
    <row r="23" spans="2:11">
      <c r="B23" s="316"/>
      <c r="C23" s="338" t="s">
        <v>567</v>
      </c>
      <c r="D23" s="246"/>
      <c r="E23" s="246"/>
      <c r="F23" s="246"/>
      <c r="G23" s="138"/>
      <c r="H23" s="138"/>
      <c r="I23" s="138"/>
      <c r="J23" s="138"/>
      <c r="K23" s="1"/>
    </row>
    <row r="24" spans="2:11">
      <c r="B24" s="316" t="s">
        <v>591</v>
      </c>
      <c r="D24" s="246"/>
      <c r="E24" s="246"/>
      <c r="F24" s="246"/>
      <c r="G24" s="138"/>
      <c r="H24" s="138"/>
      <c r="I24" s="138"/>
      <c r="J24" s="138"/>
      <c r="K24" s="1"/>
    </row>
    <row r="25" spans="2:11">
      <c r="B25" s="316"/>
      <c r="C25" s="338" t="s">
        <v>593</v>
      </c>
      <c r="D25" s="246"/>
      <c r="E25" s="246"/>
      <c r="F25" s="246"/>
      <c r="G25" s="138"/>
      <c r="H25" s="138"/>
      <c r="I25" s="138"/>
      <c r="J25" s="138"/>
      <c r="K25" s="1"/>
    </row>
    <row r="26" spans="2:11">
      <c r="B26" s="316"/>
      <c r="C26" s="338" t="s">
        <v>592</v>
      </c>
      <c r="D26" s="246"/>
      <c r="E26" s="246"/>
      <c r="F26" s="246"/>
      <c r="G26" s="138"/>
      <c r="H26" s="138"/>
      <c r="I26" s="138"/>
      <c r="J26" s="138"/>
      <c r="K26" s="1"/>
    </row>
    <row r="27" spans="2:11">
      <c r="B27" s="372" t="s">
        <v>572</v>
      </c>
      <c r="C27" s="338"/>
      <c r="D27" s="246"/>
      <c r="E27" s="246"/>
      <c r="F27" s="246"/>
      <c r="G27" s="377"/>
      <c r="H27" s="377"/>
      <c r="I27" s="377"/>
      <c r="J27" s="377"/>
      <c r="K27" s="376"/>
    </row>
    <row r="28" spans="2:11">
      <c r="B28" s="377"/>
      <c r="C28" s="338" t="s">
        <v>599</v>
      </c>
      <c r="D28" s="246"/>
      <c r="E28" s="246"/>
      <c r="F28" s="246"/>
      <c r="G28" s="377"/>
      <c r="H28" s="377"/>
      <c r="I28" s="377"/>
      <c r="J28" s="377"/>
      <c r="K28" s="376"/>
    </row>
    <row r="29" spans="2:11">
      <c r="B29" s="372" t="s">
        <v>595</v>
      </c>
      <c r="C29" s="338"/>
      <c r="D29" s="246"/>
      <c r="E29" s="246"/>
      <c r="F29" s="246"/>
      <c r="G29" s="377"/>
      <c r="H29" s="377"/>
      <c r="I29" s="377"/>
      <c r="J29" s="377"/>
      <c r="K29" s="376"/>
    </row>
    <row r="30" spans="2:11">
      <c r="B30" s="377"/>
      <c r="C30" s="338" t="s">
        <v>596</v>
      </c>
      <c r="D30" s="246"/>
      <c r="E30" s="246"/>
      <c r="F30" s="246"/>
      <c r="G30" s="377"/>
      <c r="H30" s="377"/>
      <c r="I30" s="377"/>
      <c r="J30" s="377"/>
      <c r="K30" s="376"/>
    </row>
    <row r="31" spans="2:11">
      <c r="B31" s="377"/>
      <c r="C31" s="338" t="s">
        <v>612</v>
      </c>
      <c r="D31" s="246"/>
      <c r="E31" s="246"/>
      <c r="F31" s="246"/>
      <c r="G31" s="377"/>
      <c r="H31" s="377"/>
      <c r="I31" s="377"/>
      <c r="J31" s="377"/>
      <c r="K31" s="376"/>
    </row>
    <row r="32" spans="2:11">
      <c r="B32" s="368"/>
      <c r="C32" s="338" t="s">
        <v>597</v>
      </c>
      <c r="D32" s="246"/>
      <c r="E32" s="246"/>
      <c r="F32" s="246"/>
      <c r="G32" s="368"/>
      <c r="H32" s="368"/>
      <c r="I32" s="368"/>
      <c r="J32" s="368"/>
      <c r="K32" s="342"/>
    </row>
    <row r="33" spans="2:11">
      <c r="B33" s="377"/>
      <c r="C33" s="338" t="s">
        <v>598</v>
      </c>
      <c r="D33" s="246"/>
      <c r="E33" s="246"/>
      <c r="F33" s="246"/>
      <c r="G33" s="377"/>
      <c r="H33" s="377"/>
      <c r="I33" s="377"/>
      <c r="J33" s="377"/>
      <c r="K33" s="376"/>
    </row>
    <row r="34" spans="2:11">
      <c r="B34" s="16" t="s">
        <v>209</v>
      </c>
      <c r="G34" s="1"/>
      <c r="H34" s="1"/>
      <c r="I34" s="1"/>
      <c r="J34" s="1"/>
      <c r="K34" s="1"/>
    </row>
    <row r="35" spans="2:11">
      <c r="B35" s="16">
        <v>1</v>
      </c>
      <c r="G35" s="1"/>
      <c r="H35" s="1"/>
      <c r="I35" s="1"/>
      <c r="J35" s="1"/>
      <c r="K35" s="1"/>
    </row>
    <row r="36" spans="2:11">
      <c r="B36" s="16">
        <v>2</v>
      </c>
      <c r="G36" s="1"/>
      <c r="H36" s="1"/>
      <c r="I36" s="1"/>
      <c r="J36" s="1"/>
      <c r="K36" s="1"/>
    </row>
    <row r="37" spans="2:11">
      <c r="B37" s="16">
        <v>3</v>
      </c>
      <c r="G37" s="1"/>
      <c r="H37" s="1"/>
      <c r="I37" s="1"/>
      <c r="J37" s="1"/>
      <c r="K37" s="1"/>
    </row>
    <row r="38" spans="2:11">
      <c r="B38" s="16">
        <v>4</v>
      </c>
      <c r="G38" s="1"/>
      <c r="H38" s="1"/>
      <c r="I38" s="1"/>
      <c r="J38" s="1"/>
      <c r="K38" s="1"/>
    </row>
    <row r="39" spans="2:11">
      <c r="B39" s="16">
        <v>5</v>
      </c>
      <c r="G39" s="1"/>
      <c r="H39" s="1"/>
      <c r="I39" s="1"/>
      <c r="J39" s="1"/>
      <c r="K39" s="1"/>
    </row>
    <row r="40" spans="2:11">
      <c r="B40" s="16">
        <v>6</v>
      </c>
      <c r="G40" s="1"/>
      <c r="H40" s="1"/>
      <c r="I40" s="1"/>
      <c r="J40" s="1"/>
      <c r="K40" s="1"/>
    </row>
    <row r="41" spans="2:11">
      <c r="B41" s="16">
        <v>7</v>
      </c>
      <c r="G41" s="1"/>
      <c r="H41" s="1"/>
      <c r="I41" s="1"/>
      <c r="J41" s="1"/>
      <c r="K41" s="1"/>
    </row>
    <row r="42" spans="2:11">
      <c r="B42" s="16">
        <v>8</v>
      </c>
      <c r="G42" s="1"/>
      <c r="H42" s="1"/>
      <c r="I42" s="1"/>
      <c r="J42" s="1"/>
      <c r="K42" s="1"/>
    </row>
    <row r="43" spans="2:11">
      <c r="B43" s="16">
        <v>9</v>
      </c>
      <c r="G43" s="1"/>
      <c r="H43" s="1"/>
      <c r="I43" s="1"/>
      <c r="J43" s="1"/>
      <c r="K43" s="1"/>
    </row>
    <row r="44" spans="2:11">
      <c r="B44" s="1"/>
      <c r="C44" s="1"/>
      <c r="G44" s="1"/>
      <c r="H44" s="1"/>
      <c r="I44" s="1"/>
      <c r="J44" s="1"/>
      <c r="K44" s="1"/>
    </row>
    <row r="46" spans="2:11" ht="15" thickBot="1"/>
    <row r="47" spans="2:11" ht="25">
      <c r="B47" s="296"/>
      <c r="C47" s="301"/>
      <c r="D47" s="301"/>
      <c r="E47" s="335" t="s">
        <v>561</v>
      </c>
      <c r="F47" s="301"/>
      <c r="G47" s="301"/>
      <c r="H47" s="301"/>
      <c r="I47" s="301"/>
      <c r="J47" s="302"/>
    </row>
    <row r="48" spans="2:11" ht="37" customHeight="1">
      <c r="B48" s="303"/>
      <c r="C48" s="246"/>
      <c r="D48" s="246"/>
      <c r="E48" s="246"/>
      <c r="F48" s="246"/>
      <c r="G48" s="246"/>
      <c r="H48" s="246"/>
      <c r="I48" s="246"/>
      <c r="J48" s="304"/>
    </row>
    <row r="49" spans="2:11" ht="25">
      <c r="B49" s="275"/>
      <c r="C49" s="138"/>
      <c r="D49" s="246"/>
      <c r="E49" s="1530" t="s">
        <v>562</v>
      </c>
      <c r="F49" s="1531"/>
      <c r="G49" s="138"/>
      <c r="H49" s="138"/>
      <c r="I49" s="138"/>
      <c r="J49" s="314"/>
      <c r="K49" s="1"/>
    </row>
    <row r="50" spans="2:11" ht="25">
      <c r="B50" s="275"/>
      <c r="C50" s="138"/>
      <c r="D50" s="246"/>
      <c r="E50" s="333"/>
      <c r="F50" s="334"/>
      <c r="G50" s="138"/>
      <c r="H50" s="138"/>
      <c r="I50" s="138"/>
      <c r="J50" s="314"/>
      <c r="K50" s="1"/>
    </row>
    <row r="51" spans="2:11" ht="25">
      <c r="B51" s="275"/>
      <c r="C51" s="138"/>
      <c r="D51" s="246"/>
      <c r="E51" s="336" t="s">
        <v>563</v>
      </c>
      <c r="F51" s="334"/>
      <c r="G51" s="138"/>
      <c r="H51" s="138"/>
      <c r="I51" s="138"/>
      <c r="J51" s="314"/>
      <c r="K51" s="1"/>
    </row>
    <row r="52" spans="2:11" ht="25">
      <c r="B52" s="275"/>
      <c r="C52" s="138"/>
      <c r="D52" s="246"/>
      <c r="E52" s="336" t="s">
        <v>564</v>
      </c>
      <c r="F52" s="334"/>
      <c r="G52" s="138"/>
      <c r="H52" s="138"/>
      <c r="I52" s="138"/>
      <c r="J52" s="314"/>
      <c r="K52" s="1"/>
    </row>
    <row r="53" spans="2:11" ht="25">
      <c r="B53" s="275"/>
      <c r="C53" s="138"/>
      <c r="D53" s="246"/>
      <c r="E53" s="336" t="s">
        <v>565</v>
      </c>
      <c r="F53" s="334"/>
      <c r="G53" s="138"/>
      <c r="H53" s="138"/>
      <c r="I53" s="138"/>
      <c r="J53" s="314"/>
      <c r="K53" s="1"/>
    </row>
    <row r="54" spans="2:11" ht="25">
      <c r="B54" s="275"/>
      <c r="C54" s="138"/>
      <c r="D54" s="246"/>
      <c r="E54" s="333" t="s">
        <v>12</v>
      </c>
      <c r="F54" s="334"/>
      <c r="G54" s="138"/>
      <c r="H54" s="138"/>
      <c r="I54" s="138"/>
      <c r="J54" s="314"/>
      <c r="K54" s="1"/>
    </row>
    <row r="55" spans="2:11" ht="25">
      <c r="B55" s="275"/>
      <c r="C55" s="138"/>
      <c r="D55" s="246"/>
      <c r="E55" s="333"/>
      <c r="F55" s="334"/>
      <c r="G55" s="138"/>
      <c r="H55" s="138"/>
      <c r="I55" s="138"/>
      <c r="J55" s="314"/>
      <c r="K55" s="1"/>
    </row>
    <row r="56" spans="2:11" ht="25">
      <c r="B56" s="275"/>
      <c r="C56" s="138"/>
      <c r="D56" s="246"/>
      <c r="E56" s="333"/>
      <c r="F56" s="334"/>
      <c r="G56" s="138"/>
      <c r="H56" s="138"/>
      <c r="I56" s="138"/>
      <c r="J56" s="314"/>
      <c r="K56" s="1"/>
    </row>
    <row r="57" spans="2:11" ht="15" thickBot="1">
      <c r="B57" s="276"/>
      <c r="C57" s="277"/>
      <c r="D57" s="305"/>
      <c r="E57" s="305"/>
      <c r="F57" s="305"/>
      <c r="G57" s="277"/>
      <c r="H57" s="277"/>
      <c r="I57" s="277"/>
      <c r="J57" s="286"/>
      <c r="K57" s="1"/>
    </row>
  </sheetData>
  <autoFilter ref="D5:I16"/>
  <mergeCells count="1">
    <mergeCell ref="E49:F49"/>
  </mergeCells>
  <phoneticPr fontId="18" type="noConversion"/>
  <printOptions horizontalCentered="1" verticalCentered="1"/>
  <pageMargins left="0.7" right="0.7" top="0.75" bottom="0.75" header="0.3" footer="0.3"/>
  <pageSetup scale="90" orientation="landscape" horizontalDpi="4294967293" verticalDpi="4294967293"/>
  <headerFooter>
    <oddHeader>&amp;C&amp;"Calibri,Regular"&amp;K000000ROAD IMPROVEMENT PROJECT_x000D_DRAFT ONLY_x000D_KEY</oddHeader>
    <oddFooter>&amp;C&amp;"Verdana,Regular"&amp;12 &amp;K00000004_12_2017 DRAFT ONLY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159"/>
  <sheetViews>
    <sheetView zoomScale="125" zoomScaleNormal="125" zoomScaleSheetLayoutView="100" zoomScalePageLayoutView="125" workbookViewId="0">
      <selection activeCell="AO132" sqref="AO132"/>
    </sheetView>
  </sheetViews>
  <sheetFormatPr baseColWidth="10" defaultColWidth="8.83203125" defaultRowHeight="14" x14ac:dyDescent="0"/>
  <cols>
    <col min="1" max="1" width="7.33203125" style="1" customWidth="1"/>
    <col min="2" max="2" width="5.1640625" style="1" customWidth="1"/>
    <col min="3" max="3" width="32" style="99" customWidth="1"/>
    <col min="4" max="4" width="27.5" style="99" hidden="1" customWidth="1"/>
    <col min="5" max="5" width="9.5" style="99" hidden="1" customWidth="1"/>
    <col min="6" max="6" width="6.1640625" style="1" customWidth="1"/>
    <col min="7" max="7" width="10.6640625" style="1" hidden="1" customWidth="1"/>
    <col min="8" max="8" width="8.33203125" style="1" hidden="1" customWidth="1"/>
    <col min="9" max="9" width="9.83203125" style="1" hidden="1" customWidth="1"/>
    <col min="10" max="10" width="8.5" style="1" hidden="1" customWidth="1"/>
    <col min="11" max="11" width="14.6640625" style="1" hidden="1" customWidth="1"/>
    <col min="12" max="12" width="15" style="1" hidden="1" customWidth="1"/>
    <col min="13" max="13" width="7.5" style="99" customWidth="1"/>
    <col min="14" max="14" width="12.33203125" style="99" customWidth="1"/>
    <col min="15" max="15" width="10.5" style="99" customWidth="1"/>
    <col min="16" max="16" width="8" style="99" customWidth="1"/>
    <col min="17" max="17" width="10.33203125" style="99" customWidth="1"/>
    <col min="18" max="18" width="6.1640625" style="99" customWidth="1"/>
    <col min="19" max="19" width="5.83203125" style="99" customWidth="1"/>
    <col min="20" max="21" width="6.5" style="99" customWidth="1"/>
    <col min="22" max="22" width="11.5" style="59" customWidth="1"/>
    <col min="23" max="23" width="7.33203125" style="99" hidden="1" customWidth="1"/>
    <col min="24" max="24" width="7.1640625" style="99" hidden="1" customWidth="1"/>
    <col min="25" max="25" width="7.33203125" style="99" hidden="1" customWidth="1"/>
    <col min="26" max="26" width="20.5" style="99" hidden="1" customWidth="1"/>
    <col min="27" max="27" width="14.5" style="1" hidden="1" customWidth="1"/>
    <col min="28" max="28" width="23.33203125" style="1" hidden="1" customWidth="1"/>
    <col min="29" max="29" width="53" style="99" hidden="1" customWidth="1"/>
    <col min="30" max="30" width="8.83203125" style="99" customWidth="1"/>
    <col min="31" max="31" width="8.83203125" style="606" customWidth="1"/>
    <col min="32" max="32" width="10.5" style="606" customWidth="1"/>
    <col min="33" max="33" width="14.83203125" style="555" customWidth="1"/>
    <col min="34" max="34" width="10" style="606" customWidth="1"/>
    <col min="35" max="35" width="13.33203125" style="555" customWidth="1"/>
    <col min="36" max="36" width="10" style="606" customWidth="1"/>
    <col min="37" max="37" width="14.5" style="555" customWidth="1"/>
    <col min="38" max="38" width="10" style="606" customWidth="1"/>
    <col min="39" max="39" width="16.33203125" style="555" customWidth="1"/>
    <col min="40" max="40" width="10" style="606" customWidth="1"/>
    <col min="41" max="41" width="14.5" style="555" customWidth="1"/>
    <col min="42" max="42" width="8.83203125" style="99"/>
    <col min="43" max="43" width="14.83203125" style="1154" customWidth="1"/>
    <col min="44" max="16384" width="8.83203125" style="99"/>
  </cols>
  <sheetData>
    <row r="1" spans="1:43" s="607" customFormat="1" ht="15" thickBot="1">
      <c r="A1" s="606"/>
      <c r="B1" s="606"/>
      <c r="F1" s="606"/>
      <c r="G1" s="606"/>
      <c r="H1" s="606"/>
      <c r="I1" s="606"/>
      <c r="J1" s="606"/>
      <c r="K1" s="606"/>
      <c r="L1" s="606"/>
      <c r="V1" s="59"/>
      <c r="AA1" s="606"/>
      <c r="AB1" s="606"/>
      <c r="AD1" s="224"/>
      <c r="AE1" s="606"/>
      <c r="AF1" s="1572" t="s">
        <v>1031</v>
      </c>
      <c r="AG1" s="1572"/>
      <c r="AH1" s="1572"/>
      <c r="AI1" s="1572"/>
      <c r="AJ1" s="1572"/>
      <c r="AK1" s="1572"/>
      <c r="AL1" s="1572"/>
      <c r="AM1" s="1572"/>
      <c r="AN1" s="1572"/>
      <c r="AO1" s="1572"/>
      <c r="AQ1" s="224"/>
    </row>
    <row r="2" spans="1:43" s="821" customFormat="1" ht="15" thickBot="1">
      <c r="A2" s="332" t="str">
        <f>KEY!B1</f>
        <v>08_08_17</v>
      </c>
      <c r="B2" s="822" t="s">
        <v>156</v>
      </c>
      <c r="C2" s="823"/>
      <c r="D2" s="824"/>
      <c r="E2" s="826"/>
      <c r="F2" s="811" t="s">
        <v>127</v>
      </c>
      <c r="G2" s="812"/>
      <c r="H2" s="823"/>
      <c r="I2" s="288" t="s">
        <v>2</v>
      </c>
      <c r="J2" s="825"/>
      <c r="K2" s="27"/>
      <c r="L2" s="10"/>
      <c r="M2" s="811" t="s">
        <v>252</v>
      </c>
      <c r="N2" s="813"/>
      <c r="O2" s="813"/>
      <c r="P2" s="814"/>
      <c r="Q2" s="817"/>
      <c r="R2" s="818" t="s">
        <v>154</v>
      </c>
      <c r="S2" s="819"/>
      <c r="T2" s="819"/>
      <c r="U2" s="820"/>
      <c r="V2" s="175" t="s">
        <v>556</v>
      </c>
      <c r="W2" s="252"/>
      <c r="X2" s="252" t="s">
        <v>257</v>
      </c>
      <c r="Y2" s="252"/>
      <c r="Z2" s="252" t="s">
        <v>256</v>
      </c>
      <c r="AA2" s="175" t="s">
        <v>555</v>
      </c>
      <c r="AB2" s="175"/>
      <c r="AC2" s="1167"/>
      <c r="AD2" s="1166"/>
      <c r="AE2" s="315" t="s">
        <v>1005</v>
      </c>
      <c r="AF2" s="1573">
        <v>2018</v>
      </c>
      <c r="AG2" s="1574"/>
      <c r="AH2" s="1573">
        <v>2019</v>
      </c>
      <c r="AI2" s="1574"/>
      <c r="AJ2" s="1573">
        <v>2020</v>
      </c>
      <c r="AK2" s="1574"/>
      <c r="AL2" s="1573">
        <v>2021</v>
      </c>
      <c r="AM2" s="1574"/>
      <c r="AN2" s="1573">
        <v>2022</v>
      </c>
      <c r="AO2" s="1574"/>
      <c r="AQ2" s="613"/>
    </row>
    <row r="3" spans="1:43" s="821" customFormat="1" ht="15" thickBot="1">
      <c r="A3" s="256" t="s">
        <v>1</v>
      </c>
      <c r="B3" s="815" t="s">
        <v>146</v>
      </c>
      <c r="C3" s="731" t="s">
        <v>0</v>
      </c>
      <c r="D3" s="816" t="s">
        <v>133</v>
      </c>
      <c r="E3" s="290" t="s">
        <v>134</v>
      </c>
      <c r="F3" s="291" t="s">
        <v>549</v>
      </c>
      <c r="G3" s="292" t="s">
        <v>550</v>
      </c>
      <c r="H3" s="221" t="s">
        <v>3</v>
      </c>
      <c r="I3" s="289" t="s">
        <v>138</v>
      </c>
      <c r="J3" s="220" t="s">
        <v>139</v>
      </c>
      <c r="K3" s="291" t="s">
        <v>184</v>
      </c>
      <c r="L3" s="220"/>
      <c r="M3" s="293" t="s">
        <v>253</v>
      </c>
      <c r="N3" s="294" t="s">
        <v>254</v>
      </c>
      <c r="O3" s="294" t="s">
        <v>255</v>
      </c>
      <c r="P3" s="295" t="s">
        <v>547</v>
      </c>
      <c r="Q3" s="587" t="s">
        <v>543</v>
      </c>
      <c r="R3" s="289" t="s">
        <v>3</v>
      </c>
      <c r="S3" s="289" t="s">
        <v>138</v>
      </c>
      <c r="T3" s="289" t="s">
        <v>139</v>
      </c>
      <c r="U3" s="220" t="s">
        <v>557</v>
      </c>
      <c r="V3" s="778" t="s">
        <v>554</v>
      </c>
      <c r="W3" s="779" t="s">
        <v>258</v>
      </c>
      <c r="X3" s="779" t="s">
        <v>259</v>
      </c>
      <c r="Y3" s="779" t="s">
        <v>260</v>
      </c>
      <c r="Z3" s="780" t="s">
        <v>261</v>
      </c>
      <c r="AA3" s="778" t="s">
        <v>554</v>
      </c>
      <c r="AB3" s="778"/>
      <c r="AC3" s="1152" t="s">
        <v>155</v>
      </c>
      <c r="AD3" s="1166"/>
      <c r="AE3" s="781" t="s">
        <v>1004</v>
      </c>
      <c r="AF3" s="928" t="s">
        <v>1006</v>
      </c>
      <c r="AG3" s="1181" t="s">
        <v>551</v>
      </c>
      <c r="AH3" s="928" t="s">
        <v>1006</v>
      </c>
      <c r="AI3" s="1181" t="s">
        <v>551</v>
      </c>
      <c r="AJ3" s="928" t="s">
        <v>1006</v>
      </c>
      <c r="AK3" s="1181" t="s">
        <v>551</v>
      </c>
      <c r="AL3" s="928" t="s">
        <v>1006</v>
      </c>
      <c r="AM3" s="1181" t="s">
        <v>551</v>
      </c>
      <c r="AN3" s="928" t="s">
        <v>1006</v>
      </c>
      <c r="AO3" s="1181" t="s">
        <v>551</v>
      </c>
      <c r="AQ3" s="401"/>
    </row>
    <row r="4" spans="1:43" ht="16" thickBot="1">
      <c r="A4" s="15" t="s">
        <v>5</v>
      </c>
      <c r="B4" s="150">
        <v>3</v>
      </c>
      <c r="C4" s="732" t="s">
        <v>47</v>
      </c>
      <c r="D4" s="249" t="s">
        <v>141</v>
      </c>
      <c r="E4" s="103" t="s">
        <v>158</v>
      </c>
      <c r="F4" s="733">
        <v>1.55</v>
      </c>
      <c r="G4" s="419" t="e">
        <f t="shared" ref="G4:G24" si="0">F4+G3</f>
        <v>#VALUE!</v>
      </c>
      <c r="H4" s="30"/>
      <c r="I4" s="11">
        <v>1.55</v>
      </c>
      <c r="J4" s="56"/>
      <c r="K4" s="20" t="s">
        <v>49</v>
      </c>
      <c r="L4" s="80"/>
      <c r="M4" s="170">
        <v>4</v>
      </c>
      <c r="N4" s="71">
        <v>5</v>
      </c>
      <c r="O4" s="736">
        <v>2</v>
      </c>
      <c r="P4" s="754">
        <f t="shared" ref="P4:P35" si="1">SUM(M4:O4)</f>
        <v>11</v>
      </c>
      <c r="Q4" s="762">
        <f t="shared" ref="Q4:Q35" si="2">O4*N4*M4</f>
        <v>40</v>
      </c>
      <c r="R4" s="763"/>
      <c r="S4" s="763"/>
      <c r="T4" s="768">
        <v>1.55</v>
      </c>
      <c r="U4" s="765"/>
      <c r="V4" s="766">
        <f t="shared" ref="V4:V28" si="3">I4*30000+J4*30000</f>
        <v>46500</v>
      </c>
      <c r="W4" s="158"/>
      <c r="X4" s="11"/>
      <c r="Y4" s="61"/>
      <c r="Z4" s="106"/>
      <c r="AA4" s="230" t="e">
        <f>V4+AA3</f>
        <v>#VALUE!</v>
      </c>
      <c r="AB4" s="218"/>
      <c r="AC4" s="1168" t="s">
        <v>242</v>
      </c>
      <c r="AD4" s="1166"/>
      <c r="AE4" s="275">
        <v>2018</v>
      </c>
      <c r="AF4" s="980">
        <f t="shared" ref="AF4:AF28" si="4">IF((AE4=2018),($I4+$J4)," ")</f>
        <v>1.55</v>
      </c>
      <c r="AG4" s="979">
        <f t="shared" ref="AG4:AG28" si="5">IF(AF4=" ", " ", V4)</f>
        <v>46500</v>
      </c>
      <c r="AH4" s="980" t="str">
        <f t="shared" ref="AH4:AH28" si="6">IF((AE4=2019),($I4+$J4)," ")</f>
        <v xml:space="preserve"> </v>
      </c>
      <c r="AI4" s="979" t="str">
        <f t="shared" ref="AI4:AI28" si="7">IF(AH4=" ", " ", $V4)</f>
        <v xml:space="preserve"> </v>
      </c>
      <c r="AJ4" s="45" t="str">
        <f t="shared" ref="AJ4:AJ28" si="8">IF((AE4=2020),($I4+$J4)," ")</f>
        <v xml:space="preserve"> </v>
      </c>
      <c r="AK4" s="979" t="str">
        <f t="shared" ref="AK4:AK28" si="9">IF(AJ4=" ", " ", $V4)</f>
        <v xml:space="preserve"> </v>
      </c>
      <c r="AL4" s="45" t="str">
        <f t="shared" ref="AL4:AL28" si="10">IF((AE4=2021),($I4+$J4)," ")</f>
        <v xml:space="preserve"> </v>
      </c>
      <c r="AM4" s="979" t="str">
        <f t="shared" ref="AM4:AM28" si="11">IF(AL4=" ", " ", $V4)</f>
        <v xml:space="preserve"> </v>
      </c>
      <c r="AN4" s="980" t="str">
        <f t="shared" ref="AN4:AN28" si="12">IF((AE4=2022),($I4+$J4)," ")</f>
        <v xml:space="preserve"> </v>
      </c>
      <c r="AO4" s="1180" t="str">
        <f t="shared" ref="AO4:AO28" si="13">IF(AN4=" ", " ", $V4)</f>
        <v xml:space="preserve"> </v>
      </c>
      <c r="AQ4" s="163">
        <f t="shared" ref="AQ4:AQ35" si="14">(F4+H4+I4+J4+R4+S4+T4)/3-F4</f>
        <v>0</v>
      </c>
    </row>
    <row r="5" spans="1:43" ht="16" thickBot="1">
      <c r="A5" s="15" t="s">
        <v>5</v>
      </c>
      <c r="B5" s="151">
        <v>2</v>
      </c>
      <c r="C5" s="732" t="s">
        <v>23</v>
      </c>
      <c r="D5" s="249" t="s">
        <v>162</v>
      </c>
      <c r="E5" s="103" t="s">
        <v>158</v>
      </c>
      <c r="F5" s="733">
        <v>1.58</v>
      </c>
      <c r="G5" s="419" t="e">
        <f t="shared" si="0"/>
        <v>#VALUE!</v>
      </c>
      <c r="H5" s="30"/>
      <c r="I5" s="11">
        <f>F5</f>
        <v>1.58</v>
      </c>
      <c r="J5" s="56"/>
      <c r="K5" s="20">
        <v>1974</v>
      </c>
      <c r="L5" s="80"/>
      <c r="M5" s="170">
        <v>3</v>
      </c>
      <c r="N5" s="71">
        <v>2</v>
      </c>
      <c r="O5" s="161">
        <v>3</v>
      </c>
      <c r="P5" s="754">
        <f t="shared" si="1"/>
        <v>8</v>
      </c>
      <c r="Q5" s="773">
        <f t="shared" si="2"/>
        <v>18</v>
      </c>
      <c r="R5" s="774"/>
      <c r="S5" s="774">
        <f>F5</f>
        <v>1.58</v>
      </c>
      <c r="T5" s="774"/>
      <c r="U5" s="774"/>
      <c r="V5" s="766">
        <f t="shared" si="3"/>
        <v>47400</v>
      </c>
      <c r="W5" s="582"/>
      <c r="X5" s="581"/>
      <c r="Y5" s="583"/>
      <c r="Z5" s="584"/>
      <c r="AA5" s="1178" t="e">
        <f>V5+AA4</f>
        <v>#VALUE!</v>
      </c>
      <c r="AB5" s="1179"/>
      <c r="AC5" s="1169" t="s">
        <v>189</v>
      </c>
      <c r="AD5" s="1166"/>
      <c r="AE5" s="275">
        <v>2018</v>
      </c>
      <c r="AF5" s="4">
        <f t="shared" si="4"/>
        <v>1.58</v>
      </c>
      <c r="AG5" s="747">
        <f t="shared" si="5"/>
        <v>47400</v>
      </c>
      <c r="AH5" s="4" t="str">
        <f t="shared" si="6"/>
        <v xml:space="preserve"> </v>
      </c>
      <c r="AI5" s="747" t="str">
        <f t="shared" si="7"/>
        <v xml:space="preserve"> </v>
      </c>
      <c r="AJ5" s="46" t="str">
        <f t="shared" si="8"/>
        <v xml:space="preserve"> </v>
      </c>
      <c r="AK5" s="747" t="str">
        <f t="shared" si="9"/>
        <v xml:space="preserve"> </v>
      </c>
      <c r="AL5" s="46" t="str">
        <f t="shared" si="10"/>
        <v xml:space="preserve"> </v>
      </c>
      <c r="AM5" s="747" t="str">
        <f t="shared" si="11"/>
        <v xml:space="preserve"> </v>
      </c>
      <c r="AN5" s="4" t="str">
        <f t="shared" si="12"/>
        <v xml:space="preserve"> </v>
      </c>
      <c r="AO5" s="751" t="str">
        <f t="shared" si="13"/>
        <v xml:space="preserve"> </v>
      </c>
      <c r="AQ5" s="163">
        <f t="shared" si="14"/>
        <v>0</v>
      </c>
    </row>
    <row r="6" spans="1:43" ht="16" thickBot="1">
      <c r="A6" s="15" t="s">
        <v>5</v>
      </c>
      <c r="B6" s="151">
        <v>2</v>
      </c>
      <c r="C6" s="732" t="s">
        <v>59</v>
      </c>
      <c r="D6" s="249" t="s">
        <v>173</v>
      </c>
      <c r="E6" s="103" t="s">
        <v>132</v>
      </c>
      <c r="F6" s="733">
        <v>0.27</v>
      </c>
      <c r="G6" s="419" t="e">
        <f t="shared" si="0"/>
        <v>#VALUE!</v>
      </c>
      <c r="H6" s="30"/>
      <c r="I6" s="11">
        <v>0.27</v>
      </c>
      <c r="J6" s="56"/>
      <c r="K6" s="20"/>
      <c r="L6" s="80"/>
      <c r="M6" s="170">
        <v>4</v>
      </c>
      <c r="N6" s="71">
        <v>2</v>
      </c>
      <c r="O6" s="161">
        <v>3</v>
      </c>
      <c r="P6" s="755">
        <f t="shared" si="1"/>
        <v>9</v>
      </c>
      <c r="Q6" s="762">
        <f t="shared" si="2"/>
        <v>24</v>
      </c>
      <c r="R6" s="763"/>
      <c r="S6" s="769">
        <v>0.27</v>
      </c>
      <c r="T6" s="763"/>
      <c r="U6" s="765"/>
      <c r="V6" s="766">
        <f t="shared" si="3"/>
        <v>8100.0000000000009</v>
      </c>
      <c r="W6" s="158"/>
      <c r="X6" s="11"/>
      <c r="Y6" s="61"/>
      <c r="Z6" s="106"/>
      <c r="AA6" s="230" t="e">
        <f>V6+AA5</f>
        <v>#VALUE!</v>
      </c>
      <c r="AB6" s="218"/>
      <c r="AC6" s="1170"/>
      <c r="AD6" s="1166"/>
      <c r="AE6" s="275">
        <v>2018</v>
      </c>
      <c r="AF6" s="4">
        <f t="shared" si="4"/>
        <v>0.27</v>
      </c>
      <c r="AG6" s="747">
        <f t="shared" si="5"/>
        <v>8100.0000000000009</v>
      </c>
      <c r="AH6" s="4" t="str">
        <f t="shared" si="6"/>
        <v xml:space="preserve"> </v>
      </c>
      <c r="AI6" s="747" t="str">
        <f t="shared" si="7"/>
        <v xml:space="preserve"> </v>
      </c>
      <c r="AJ6" s="46" t="str">
        <f t="shared" si="8"/>
        <v xml:space="preserve"> </v>
      </c>
      <c r="AK6" s="747" t="str">
        <f t="shared" si="9"/>
        <v xml:space="preserve"> </v>
      </c>
      <c r="AL6" s="46" t="str">
        <f t="shared" si="10"/>
        <v xml:space="preserve"> </v>
      </c>
      <c r="AM6" s="747" t="str">
        <f t="shared" si="11"/>
        <v xml:space="preserve"> </v>
      </c>
      <c r="AN6" s="4" t="str">
        <f t="shared" si="12"/>
        <v xml:space="preserve"> </v>
      </c>
      <c r="AO6" s="751" t="str">
        <f t="shared" si="13"/>
        <v xml:space="preserve"> </v>
      </c>
      <c r="AQ6" s="163">
        <f t="shared" si="14"/>
        <v>0</v>
      </c>
    </row>
    <row r="7" spans="1:43" ht="16" thickBot="1">
      <c r="A7" s="15" t="s">
        <v>5</v>
      </c>
      <c r="B7" s="153">
        <v>1</v>
      </c>
      <c r="C7" s="732" t="s">
        <v>51</v>
      </c>
      <c r="D7" s="249" t="s">
        <v>185</v>
      </c>
      <c r="E7" s="103" t="s">
        <v>130</v>
      </c>
      <c r="F7" s="733">
        <v>1.9</v>
      </c>
      <c r="G7" s="419" t="e">
        <f t="shared" si="0"/>
        <v>#VALUE!</v>
      </c>
      <c r="H7" s="30"/>
      <c r="I7" s="11">
        <v>1.9</v>
      </c>
      <c r="J7" s="56"/>
      <c r="K7" s="20"/>
      <c r="L7" s="80"/>
      <c r="M7" s="170">
        <v>4</v>
      </c>
      <c r="N7" s="71">
        <v>5</v>
      </c>
      <c r="O7" s="736">
        <v>2</v>
      </c>
      <c r="P7" s="755">
        <f t="shared" si="1"/>
        <v>11</v>
      </c>
      <c r="Q7" s="762">
        <f t="shared" si="2"/>
        <v>40</v>
      </c>
      <c r="R7" s="763"/>
      <c r="S7" s="764">
        <f>I7</f>
        <v>1.9</v>
      </c>
      <c r="T7" s="763"/>
      <c r="U7" s="765"/>
      <c r="V7" s="766">
        <f t="shared" si="3"/>
        <v>57000</v>
      </c>
      <c r="W7" s="158"/>
      <c r="X7" s="11"/>
      <c r="Y7" s="61"/>
      <c r="Z7" s="106"/>
      <c r="AA7" s="230" t="e">
        <f>V7+AA6</f>
        <v>#VALUE!</v>
      </c>
      <c r="AB7" s="218"/>
      <c r="AC7" s="1168" t="s">
        <v>12</v>
      </c>
      <c r="AD7" s="1166"/>
      <c r="AE7" s="275">
        <v>2018</v>
      </c>
      <c r="AF7" s="4">
        <f t="shared" si="4"/>
        <v>1.9</v>
      </c>
      <c r="AG7" s="747">
        <f t="shared" si="5"/>
        <v>57000</v>
      </c>
      <c r="AH7" s="4" t="str">
        <f t="shared" si="6"/>
        <v xml:space="preserve"> </v>
      </c>
      <c r="AI7" s="747" t="str">
        <f t="shared" si="7"/>
        <v xml:space="preserve"> </v>
      </c>
      <c r="AJ7" s="46" t="str">
        <f t="shared" si="8"/>
        <v xml:space="preserve"> </v>
      </c>
      <c r="AK7" s="747" t="str">
        <f t="shared" si="9"/>
        <v xml:space="preserve"> </v>
      </c>
      <c r="AL7" s="46" t="str">
        <f t="shared" si="10"/>
        <v xml:space="preserve"> </v>
      </c>
      <c r="AM7" s="747" t="str">
        <f t="shared" si="11"/>
        <v xml:space="preserve"> </v>
      </c>
      <c r="AN7" s="4" t="str">
        <f t="shared" si="12"/>
        <v xml:space="preserve"> </v>
      </c>
      <c r="AO7" s="751" t="str">
        <f t="shared" si="13"/>
        <v xml:space="preserve"> </v>
      </c>
      <c r="AQ7" s="163">
        <f t="shared" si="14"/>
        <v>0</v>
      </c>
    </row>
    <row r="8" spans="1:43" ht="16" thickBot="1">
      <c r="A8" s="15" t="s">
        <v>5</v>
      </c>
      <c r="B8" s="151">
        <v>2</v>
      </c>
      <c r="C8" s="732" t="s">
        <v>66</v>
      </c>
      <c r="D8" s="249" t="s">
        <v>168</v>
      </c>
      <c r="E8" s="103" t="s">
        <v>158</v>
      </c>
      <c r="F8" s="733">
        <v>0.6</v>
      </c>
      <c r="G8" s="419" t="e">
        <f t="shared" si="0"/>
        <v>#VALUE!</v>
      </c>
      <c r="H8" s="30"/>
      <c r="I8" s="11">
        <v>0.6</v>
      </c>
      <c r="J8" s="56"/>
      <c r="K8" s="20"/>
      <c r="L8" s="80"/>
      <c r="M8" s="170">
        <v>3</v>
      </c>
      <c r="N8" s="71">
        <v>4</v>
      </c>
      <c r="O8" s="161">
        <v>3</v>
      </c>
      <c r="P8" s="754">
        <f t="shared" si="1"/>
        <v>10</v>
      </c>
      <c r="Q8" s="773">
        <f t="shared" si="2"/>
        <v>36</v>
      </c>
      <c r="R8" s="774"/>
      <c r="S8" s="774">
        <v>0.6</v>
      </c>
      <c r="T8" s="774"/>
      <c r="U8" s="774"/>
      <c r="V8" s="766">
        <f t="shared" si="3"/>
        <v>18000</v>
      </c>
      <c r="W8" s="582"/>
      <c r="X8" s="581"/>
      <c r="Y8" s="583"/>
      <c r="Z8" s="584"/>
      <c r="AA8" s="1178" t="e">
        <f>V8+AA7</f>
        <v>#VALUE!</v>
      </c>
      <c r="AB8" s="798"/>
      <c r="AC8" s="1169"/>
      <c r="AD8" s="1166"/>
      <c r="AE8" s="275">
        <v>2018</v>
      </c>
      <c r="AF8" s="4">
        <f t="shared" si="4"/>
        <v>0.6</v>
      </c>
      <c r="AG8" s="747">
        <f t="shared" si="5"/>
        <v>18000</v>
      </c>
      <c r="AH8" s="4" t="str">
        <f t="shared" si="6"/>
        <v xml:space="preserve"> </v>
      </c>
      <c r="AI8" s="747" t="str">
        <f t="shared" si="7"/>
        <v xml:space="preserve"> </v>
      </c>
      <c r="AJ8" s="46" t="str">
        <f t="shared" si="8"/>
        <v xml:space="preserve"> </v>
      </c>
      <c r="AK8" s="747" t="str">
        <f t="shared" si="9"/>
        <v xml:space="preserve"> </v>
      </c>
      <c r="AL8" s="46" t="str">
        <f t="shared" si="10"/>
        <v xml:space="preserve"> </v>
      </c>
      <c r="AM8" s="747" t="str">
        <f t="shared" si="11"/>
        <v xml:space="preserve"> </v>
      </c>
      <c r="AN8" s="4" t="str">
        <f t="shared" si="12"/>
        <v xml:space="preserve"> </v>
      </c>
      <c r="AO8" s="751" t="str">
        <f t="shared" si="13"/>
        <v xml:space="preserve"> </v>
      </c>
      <c r="AQ8" s="163">
        <f t="shared" si="14"/>
        <v>0</v>
      </c>
    </row>
    <row r="9" spans="1:43" ht="16" thickBot="1">
      <c r="A9" s="15" t="s">
        <v>5</v>
      </c>
      <c r="B9" s="153">
        <v>1</v>
      </c>
      <c r="C9" s="732" t="s">
        <v>234</v>
      </c>
      <c r="D9" s="249" t="s">
        <v>168</v>
      </c>
      <c r="E9" s="103" t="s">
        <v>129</v>
      </c>
      <c r="F9" s="733">
        <v>2.15</v>
      </c>
      <c r="G9" s="419" t="e">
        <f t="shared" si="0"/>
        <v>#VALUE!</v>
      </c>
      <c r="H9" s="30"/>
      <c r="I9" s="11">
        <v>2.15</v>
      </c>
      <c r="J9" s="56"/>
      <c r="K9" s="20"/>
      <c r="L9" s="80"/>
      <c r="M9" s="170">
        <v>3</v>
      </c>
      <c r="N9" s="71">
        <v>3</v>
      </c>
      <c r="O9" s="161">
        <v>3</v>
      </c>
      <c r="P9" s="757">
        <f t="shared" si="1"/>
        <v>9</v>
      </c>
      <c r="Q9" s="762">
        <f t="shared" si="2"/>
        <v>27</v>
      </c>
      <c r="R9" s="763"/>
      <c r="S9" s="764">
        <f t="shared" ref="S9:S16" si="15">I9</f>
        <v>2.15</v>
      </c>
      <c r="T9" s="763"/>
      <c r="U9" s="765"/>
      <c r="V9" s="766">
        <f t="shared" si="3"/>
        <v>64500</v>
      </c>
      <c r="W9" s="158"/>
      <c r="X9" s="11"/>
      <c r="Y9" s="61"/>
      <c r="Z9" s="106"/>
      <c r="AA9" s="228"/>
      <c r="AB9" s="270"/>
      <c r="AC9" s="100"/>
      <c r="AD9" s="1166"/>
      <c r="AE9" s="275">
        <v>2019</v>
      </c>
      <c r="AF9" s="4" t="str">
        <f t="shared" si="4"/>
        <v xml:space="preserve"> </v>
      </c>
      <c r="AG9" s="747" t="str">
        <f t="shared" si="5"/>
        <v xml:space="preserve"> </v>
      </c>
      <c r="AH9" s="4">
        <f t="shared" si="6"/>
        <v>2.15</v>
      </c>
      <c r="AI9" s="747">
        <f t="shared" si="7"/>
        <v>64500</v>
      </c>
      <c r="AJ9" s="46" t="str">
        <f t="shared" si="8"/>
        <v xml:space="preserve"> </v>
      </c>
      <c r="AK9" s="747" t="str">
        <f t="shared" si="9"/>
        <v xml:space="preserve"> </v>
      </c>
      <c r="AL9" s="46" t="str">
        <f t="shared" si="10"/>
        <v xml:space="preserve"> </v>
      </c>
      <c r="AM9" s="747" t="str">
        <f t="shared" si="11"/>
        <v xml:space="preserve"> </v>
      </c>
      <c r="AN9" s="4" t="str">
        <f t="shared" si="12"/>
        <v xml:space="preserve"> </v>
      </c>
      <c r="AO9" s="751" t="str">
        <f t="shared" si="13"/>
        <v xml:space="preserve"> </v>
      </c>
      <c r="AQ9" s="163">
        <f t="shared" si="14"/>
        <v>0</v>
      </c>
    </row>
    <row r="10" spans="1:43" ht="16" thickBot="1">
      <c r="A10" s="15" t="s">
        <v>5</v>
      </c>
      <c r="B10" s="151">
        <v>2</v>
      </c>
      <c r="C10" s="732" t="s">
        <v>212</v>
      </c>
      <c r="D10" s="249" t="s">
        <v>135</v>
      </c>
      <c r="E10" s="103" t="s">
        <v>213</v>
      </c>
      <c r="F10" s="733">
        <v>1.24</v>
      </c>
      <c r="G10" s="419" t="e">
        <f t="shared" si="0"/>
        <v>#VALUE!</v>
      </c>
      <c r="H10" s="30"/>
      <c r="I10" s="11">
        <v>1.24</v>
      </c>
      <c r="J10" s="56"/>
      <c r="K10" s="20">
        <v>1970</v>
      </c>
      <c r="L10" s="80"/>
      <c r="M10" s="170">
        <v>3</v>
      </c>
      <c r="N10" s="71">
        <v>3</v>
      </c>
      <c r="O10" s="161">
        <v>3</v>
      </c>
      <c r="P10" s="755">
        <f t="shared" si="1"/>
        <v>9</v>
      </c>
      <c r="Q10" s="762">
        <f t="shared" si="2"/>
        <v>27</v>
      </c>
      <c r="R10" s="763"/>
      <c r="S10" s="769">
        <f t="shared" si="15"/>
        <v>1.24</v>
      </c>
      <c r="T10" s="763"/>
      <c r="U10" s="765"/>
      <c r="V10" s="766">
        <f t="shared" si="3"/>
        <v>37200</v>
      </c>
      <c r="W10" s="158"/>
      <c r="X10" s="11"/>
      <c r="Y10" s="61"/>
      <c r="Z10" s="106"/>
      <c r="AA10" s="231" t="e">
        <f>V10+AA8</f>
        <v>#VALUE!</v>
      </c>
      <c r="AB10" s="219"/>
      <c r="AC10" s="1168" t="s">
        <v>214</v>
      </c>
      <c r="AD10" s="1166"/>
      <c r="AE10" s="275">
        <v>2019</v>
      </c>
      <c r="AF10" s="4" t="str">
        <f t="shared" si="4"/>
        <v xml:space="preserve"> </v>
      </c>
      <c r="AG10" s="747" t="str">
        <f t="shared" si="5"/>
        <v xml:space="preserve"> </v>
      </c>
      <c r="AH10" s="4">
        <f t="shared" si="6"/>
        <v>1.24</v>
      </c>
      <c r="AI10" s="747">
        <f t="shared" si="7"/>
        <v>37200</v>
      </c>
      <c r="AJ10" s="46" t="str">
        <f t="shared" si="8"/>
        <v xml:space="preserve"> </v>
      </c>
      <c r="AK10" s="747" t="str">
        <f t="shared" si="9"/>
        <v xml:space="preserve"> </v>
      </c>
      <c r="AL10" s="46" t="str">
        <f t="shared" si="10"/>
        <v xml:space="preserve"> </v>
      </c>
      <c r="AM10" s="747" t="str">
        <f t="shared" si="11"/>
        <v xml:space="preserve"> </v>
      </c>
      <c r="AN10" s="4" t="str">
        <f t="shared" si="12"/>
        <v xml:space="preserve"> </v>
      </c>
      <c r="AO10" s="751" t="str">
        <f t="shared" si="13"/>
        <v xml:space="preserve"> </v>
      </c>
      <c r="AQ10" s="163">
        <f t="shared" si="14"/>
        <v>0</v>
      </c>
    </row>
    <row r="11" spans="1:43" ht="16" hidden="1" thickBot="1">
      <c r="A11" s="15" t="s">
        <v>5</v>
      </c>
      <c r="B11" s="154">
        <v>6</v>
      </c>
      <c r="C11" s="732" t="s">
        <v>88</v>
      </c>
      <c r="D11" s="249" t="s">
        <v>162</v>
      </c>
      <c r="E11" s="103" t="s">
        <v>25</v>
      </c>
      <c r="F11" s="733">
        <v>0.34</v>
      </c>
      <c r="G11" s="419" t="e">
        <f t="shared" si="0"/>
        <v>#VALUE!</v>
      </c>
      <c r="H11" s="30">
        <v>0.34</v>
      </c>
      <c r="I11" s="11"/>
      <c r="J11" s="56"/>
      <c r="K11" s="20"/>
      <c r="L11" s="80"/>
      <c r="M11" s="170">
        <v>3</v>
      </c>
      <c r="N11" s="71">
        <v>2</v>
      </c>
      <c r="O11" s="736">
        <v>2</v>
      </c>
      <c r="P11" s="752">
        <f t="shared" si="1"/>
        <v>7</v>
      </c>
      <c r="Q11" s="762">
        <f t="shared" si="2"/>
        <v>12</v>
      </c>
      <c r="R11" s="770">
        <v>0</v>
      </c>
      <c r="S11" s="763">
        <f t="shared" si="15"/>
        <v>0</v>
      </c>
      <c r="T11" s="763"/>
      <c r="U11" s="765"/>
      <c r="V11" s="766">
        <f t="shared" si="3"/>
        <v>0</v>
      </c>
      <c r="W11" s="158"/>
      <c r="X11" s="11"/>
      <c r="Y11" s="61"/>
      <c r="Z11" s="106"/>
      <c r="AA11" s="231" t="e">
        <f t="shared" ref="AA11:AA24" si="16">V11+AA10</f>
        <v>#VALUE!</v>
      </c>
      <c r="AB11" s="219"/>
      <c r="AC11" s="1168" t="s">
        <v>208</v>
      </c>
      <c r="AD11" s="1166"/>
      <c r="AE11" s="275"/>
      <c r="AF11" s="4" t="str">
        <f t="shared" si="4"/>
        <v xml:space="preserve"> </v>
      </c>
      <c r="AG11" s="747" t="str">
        <f t="shared" si="5"/>
        <v xml:space="preserve"> </v>
      </c>
      <c r="AH11" s="4" t="str">
        <f t="shared" si="6"/>
        <v xml:space="preserve"> </v>
      </c>
      <c r="AI11" s="747" t="str">
        <f t="shared" si="7"/>
        <v xml:space="preserve"> </v>
      </c>
      <c r="AJ11" s="46" t="str">
        <f t="shared" si="8"/>
        <v xml:space="preserve"> </v>
      </c>
      <c r="AK11" s="747" t="str">
        <f t="shared" si="9"/>
        <v xml:space="preserve"> </v>
      </c>
      <c r="AL11" s="46" t="str">
        <f t="shared" si="10"/>
        <v xml:space="preserve"> </v>
      </c>
      <c r="AM11" s="747" t="str">
        <f t="shared" si="11"/>
        <v xml:space="preserve"> </v>
      </c>
      <c r="AN11" s="4" t="str">
        <f t="shared" si="12"/>
        <v xml:space="preserve"> </v>
      </c>
      <c r="AO11" s="749" t="str">
        <f t="shared" si="13"/>
        <v xml:space="preserve"> </v>
      </c>
      <c r="AQ11" s="163">
        <f t="shared" si="14"/>
        <v>-0.11333333333333334</v>
      </c>
    </row>
    <row r="12" spans="1:43" ht="16" hidden="1" thickBot="1">
      <c r="A12" s="15" t="s">
        <v>5</v>
      </c>
      <c r="B12" s="150">
        <v>3</v>
      </c>
      <c r="C12" s="732" t="s">
        <v>14</v>
      </c>
      <c r="D12" s="249" t="s">
        <v>168</v>
      </c>
      <c r="E12" s="103" t="s">
        <v>158</v>
      </c>
      <c r="F12" s="733">
        <v>0.43</v>
      </c>
      <c r="G12" s="419" t="e">
        <f t="shared" si="0"/>
        <v>#VALUE!</v>
      </c>
      <c r="H12" s="30">
        <v>0.43</v>
      </c>
      <c r="I12" s="11"/>
      <c r="J12" s="56"/>
      <c r="K12" s="20"/>
      <c r="L12" s="80"/>
      <c r="M12" s="170">
        <v>3</v>
      </c>
      <c r="N12" s="71">
        <v>2</v>
      </c>
      <c r="O12" s="736">
        <v>2</v>
      </c>
      <c r="P12" s="752">
        <f t="shared" si="1"/>
        <v>7</v>
      </c>
      <c r="Q12" s="762">
        <f t="shared" si="2"/>
        <v>12</v>
      </c>
      <c r="R12" s="763"/>
      <c r="S12" s="768">
        <f t="shared" si="15"/>
        <v>0</v>
      </c>
      <c r="T12" s="763"/>
      <c r="U12" s="765"/>
      <c r="V12" s="766">
        <f t="shared" si="3"/>
        <v>0</v>
      </c>
      <c r="W12" s="158"/>
      <c r="X12" s="11"/>
      <c r="Y12" s="61"/>
      <c r="Z12" s="106"/>
      <c r="AA12" s="231" t="e">
        <f t="shared" si="16"/>
        <v>#VALUE!</v>
      </c>
      <c r="AB12" s="219"/>
      <c r="AC12" s="1168"/>
      <c r="AD12" s="1166"/>
      <c r="AE12" s="275"/>
      <c r="AF12" s="4" t="str">
        <f t="shared" si="4"/>
        <v xml:space="preserve"> </v>
      </c>
      <c r="AG12" s="747" t="str">
        <f t="shared" si="5"/>
        <v xml:space="preserve"> </v>
      </c>
      <c r="AH12" s="4" t="str">
        <f t="shared" si="6"/>
        <v xml:space="preserve"> </v>
      </c>
      <c r="AI12" s="747" t="str">
        <f t="shared" si="7"/>
        <v xml:space="preserve"> </v>
      </c>
      <c r="AJ12" s="46" t="str">
        <f t="shared" si="8"/>
        <v xml:space="preserve"> </v>
      </c>
      <c r="AK12" s="747" t="str">
        <f t="shared" si="9"/>
        <v xml:space="preserve"> </v>
      </c>
      <c r="AL12" s="46" t="str">
        <f t="shared" si="10"/>
        <v xml:space="preserve"> </v>
      </c>
      <c r="AM12" s="747" t="str">
        <f t="shared" si="11"/>
        <v xml:space="preserve"> </v>
      </c>
      <c r="AN12" s="4" t="str">
        <f t="shared" si="12"/>
        <v xml:space="preserve"> </v>
      </c>
      <c r="AO12" s="749" t="str">
        <f t="shared" si="13"/>
        <v xml:space="preserve"> </v>
      </c>
      <c r="AQ12" s="163">
        <f t="shared" si="14"/>
        <v>-0.14333333333333331</v>
      </c>
    </row>
    <row r="13" spans="1:43" ht="16" thickBot="1">
      <c r="A13" s="15" t="s">
        <v>5</v>
      </c>
      <c r="B13" s="153">
        <v>1</v>
      </c>
      <c r="C13" s="732" t="s">
        <v>226</v>
      </c>
      <c r="D13" s="249" t="s">
        <v>135</v>
      </c>
      <c r="E13" s="103" t="s">
        <v>224</v>
      </c>
      <c r="F13" s="733">
        <v>1</v>
      </c>
      <c r="G13" s="419" t="e">
        <f t="shared" si="0"/>
        <v>#VALUE!</v>
      </c>
      <c r="H13" s="30"/>
      <c r="I13" s="11">
        <v>1</v>
      </c>
      <c r="J13" s="56"/>
      <c r="K13" s="20">
        <v>1991</v>
      </c>
      <c r="L13" s="80"/>
      <c r="M13" s="170">
        <v>4</v>
      </c>
      <c r="N13" s="71">
        <v>4</v>
      </c>
      <c r="O13" s="736">
        <v>2</v>
      </c>
      <c r="P13" s="755">
        <f t="shared" si="1"/>
        <v>10</v>
      </c>
      <c r="Q13" s="762">
        <f t="shared" si="2"/>
        <v>32</v>
      </c>
      <c r="R13" s="763"/>
      <c r="S13" s="764">
        <f t="shared" si="15"/>
        <v>1</v>
      </c>
      <c r="T13" s="763"/>
      <c r="U13" s="765"/>
      <c r="V13" s="766">
        <f t="shared" si="3"/>
        <v>30000</v>
      </c>
      <c r="W13" s="158"/>
      <c r="X13" s="11"/>
      <c r="Y13" s="61"/>
      <c r="Z13" s="106"/>
      <c r="AA13" s="231" t="e">
        <f t="shared" si="16"/>
        <v>#VALUE!</v>
      </c>
      <c r="AB13" s="270"/>
      <c r="AC13" s="1168"/>
      <c r="AD13" s="1166"/>
      <c r="AE13" s="275">
        <v>2019</v>
      </c>
      <c r="AF13" s="4" t="str">
        <f t="shared" si="4"/>
        <v xml:space="preserve"> </v>
      </c>
      <c r="AG13" s="747" t="str">
        <f t="shared" si="5"/>
        <v xml:space="preserve"> </v>
      </c>
      <c r="AH13" s="4">
        <f t="shared" si="6"/>
        <v>1</v>
      </c>
      <c r="AI13" s="747">
        <f t="shared" si="7"/>
        <v>30000</v>
      </c>
      <c r="AJ13" s="46" t="str">
        <f t="shared" si="8"/>
        <v xml:space="preserve"> </v>
      </c>
      <c r="AK13" s="747" t="str">
        <f t="shared" si="9"/>
        <v xml:space="preserve"> </v>
      </c>
      <c r="AL13" s="46" t="str">
        <f t="shared" si="10"/>
        <v xml:space="preserve"> </v>
      </c>
      <c r="AM13" s="747" t="str">
        <f t="shared" si="11"/>
        <v xml:space="preserve"> </v>
      </c>
      <c r="AN13" s="4" t="str">
        <f t="shared" si="12"/>
        <v xml:space="preserve"> </v>
      </c>
      <c r="AO13" s="751" t="str">
        <f t="shared" si="13"/>
        <v xml:space="preserve"> </v>
      </c>
      <c r="AP13" s="224"/>
      <c r="AQ13" s="163">
        <f t="shared" si="14"/>
        <v>0</v>
      </c>
    </row>
    <row r="14" spans="1:43" ht="16" hidden="1" thickBot="1">
      <c r="A14" s="15" t="s">
        <v>5</v>
      </c>
      <c r="B14" s="152">
        <v>4</v>
      </c>
      <c r="C14" s="732" t="s">
        <v>106</v>
      </c>
      <c r="D14" s="249" t="s">
        <v>168</v>
      </c>
      <c r="E14" s="103" t="s">
        <v>14</v>
      </c>
      <c r="F14" s="733">
        <v>0.23</v>
      </c>
      <c r="G14" s="419" t="e">
        <f t="shared" si="0"/>
        <v>#VALUE!</v>
      </c>
      <c r="H14" s="30">
        <v>0.23</v>
      </c>
      <c r="I14" s="11"/>
      <c r="J14" s="56"/>
      <c r="K14" s="20"/>
      <c r="L14" s="80"/>
      <c r="M14" s="170">
        <v>2</v>
      </c>
      <c r="N14" s="71">
        <v>2</v>
      </c>
      <c r="O14" s="736">
        <v>2</v>
      </c>
      <c r="P14" s="752">
        <f t="shared" si="1"/>
        <v>6</v>
      </c>
      <c r="Q14" s="762">
        <f t="shared" si="2"/>
        <v>8</v>
      </c>
      <c r="R14" s="763"/>
      <c r="S14" s="771">
        <f t="shared" si="15"/>
        <v>0</v>
      </c>
      <c r="T14" s="763"/>
      <c r="U14" s="765"/>
      <c r="V14" s="766">
        <f t="shared" si="3"/>
        <v>0</v>
      </c>
      <c r="W14" s="158"/>
      <c r="X14" s="11"/>
      <c r="Y14" s="61"/>
      <c r="Z14" s="106"/>
      <c r="AA14" s="231" t="e">
        <f t="shared" si="16"/>
        <v>#VALUE!</v>
      </c>
      <c r="AB14" s="219"/>
      <c r="AC14" s="1168"/>
      <c r="AD14" s="1166"/>
      <c r="AE14" s="275"/>
      <c r="AF14" s="4" t="str">
        <f t="shared" si="4"/>
        <v xml:space="preserve"> </v>
      </c>
      <c r="AG14" s="747" t="str">
        <f t="shared" si="5"/>
        <v xml:space="preserve"> </v>
      </c>
      <c r="AH14" s="4" t="str">
        <f t="shared" si="6"/>
        <v xml:space="preserve"> </v>
      </c>
      <c r="AI14" s="747" t="str">
        <f t="shared" si="7"/>
        <v xml:space="preserve"> </v>
      </c>
      <c r="AJ14" s="46" t="str">
        <f t="shared" si="8"/>
        <v xml:space="preserve"> </v>
      </c>
      <c r="AK14" s="747" t="str">
        <f t="shared" si="9"/>
        <v xml:space="preserve"> </v>
      </c>
      <c r="AL14" s="46" t="str">
        <f t="shared" si="10"/>
        <v xml:space="preserve"> </v>
      </c>
      <c r="AM14" s="747" t="str">
        <f t="shared" si="11"/>
        <v xml:space="preserve"> </v>
      </c>
      <c r="AN14" s="4" t="str">
        <f t="shared" si="12"/>
        <v xml:space="preserve"> </v>
      </c>
      <c r="AO14" s="749" t="str">
        <f t="shared" si="13"/>
        <v xml:space="preserve"> </v>
      </c>
      <c r="AQ14" s="163">
        <f t="shared" si="14"/>
        <v>-7.6666666666666661E-2</v>
      </c>
    </row>
    <row r="15" spans="1:43" s="224" customFormat="1" ht="16" thickBot="1">
      <c r="A15" s="15" t="s">
        <v>5</v>
      </c>
      <c r="B15" s="153">
        <v>1</v>
      </c>
      <c r="C15" s="732" t="s">
        <v>4</v>
      </c>
      <c r="D15" s="249" t="s">
        <v>135</v>
      </c>
      <c r="E15" s="103" t="s">
        <v>158</v>
      </c>
      <c r="F15" s="733">
        <v>1.36</v>
      </c>
      <c r="G15" s="419" t="e">
        <f t="shared" si="0"/>
        <v>#VALUE!</v>
      </c>
      <c r="H15" s="30"/>
      <c r="I15" s="11">
        <v>1.36</v>
      </c>
      <c r="J15" s="56"/>
      <c r="K15" s="20" t="s">
        <v>6</v>
      </c>
      <c r="L15" s="80"/>
      <c r="M15" s="170">
        <v>4</v>
      </c>
      <c r="N15" s="71">
        <v>5</v>
      </c>
      <c r="O15" s="736">
        <v>2</v>
      </c>
      <c r="P15" s="755">
        <f t="shared" si="1"/>
        <v>11</v>
      </c>
      <c r="Q15" s="762">
        <f t="shared" si="2"/>
        <v>40</v>
      </c>
      <c r="R15" s="763"/>
      <c r="S15" s="764">
        <f t="shared" si="15"/>
        <v>1.36</v>
      </c>
      <c r="T15" s="763"/>
      <c r="U15" s="765"/>
      <c r="V15" s="766">
        <f t="shared" si="3"/>
        <v>40800</v>
      </c>
      <c r="W15" s="158"/>
      <c r="X15" s="11"/>
      <c r="Y15" s="61"/>
      <c r="Z15" s="106"/>
      <c r="AA15" s="231" t="e">
        <f t="shared" si="16"/>
        <v>#VALUE!</v>
      </c>
      <c r="AB15" s="219"/>
      <c r="AC15" s="1168"/>
      <c r="AD15" s="1166"/>
      <c r="AE15" s="275">
        <v>2019</v>
      </c>
      <c r="AF15" s="4" t="str">
        <f t="shared" si="4"/>
        <v xml:space="preserve"> </v>
      </c>
      <c r="AG15" s="747" t="str">
        <f t="shared" si="5"/>
        <v xml:space="preserve"> </v>
      </c>
      <c r="AH15" s="4">
        <f t="shared" si="6"/>
        <v>1.36</v>
      </c>
      <c r="AI15" s="747">
        <f t="shared" si="7"/>
        <v>40800</v>
      </c>
      <c r="AJ15" s="46" t="str">
        <f t="shared" si="8"/>
        <v xml:space="preserve"> </v>
      </c>
      <c r="AK15" s="747" t="str">
        <f t="shared" si="9"/>
        <v xml:space="preserve"> </v>
      </c>
      <c r="AL15" s="46" t="str">
        <f t="shared" si="10"/>
        <v xml:space="preserve"> </v>
      </c>
      <c r="AM15" s="747" t="str">
        <f t="shared" si="11"/>
        <v xml:space="preserve"> </v>
      </c>
      <c r="AN15" s="4" t="str">
        <f t="shared" si="12"/>
        <v xml:space="preserve"> </v>
      </c>
      <c r="AO15" s="751" t="str">
        <f t="shared" si="13"/>
        <v xml:space="preserve"> </v>
      </c>
      <c r="AP15" s="1163"/>
      <c r="AQ15" s="163">
        <f t="shared" si="14"/>
        <v>0</v>
      </c>
    </row>
    <row r="16" spans="1:43" ht="16" hidden="1" thickBot="1">
      <c r="A16" s="15" t="s">
        <v>5</v>
      </c>
      <c r="B16" s="156"/>
      <c r="C16" s="732" t="s">
        <v>269</v>
      </c>
      <c r="D16" s="249" t="s">
        <v>248</v>
      </c>
      <c r="E16" s="103" t="s">
        <v>88</v>
      </c>
      <c r="F16" s="733">
        <v>0.14000000000000001</v>
      </c>
      <c r="G16" s="419" t="e">
        <f t="shared" si="0"/>
        <v>#VALUE!</v>
      </c>
      <c r="H16" s="30">
        <v>0.14000000000000001</v>
      </c>
      <c r="I16" s="11"/>
      <c r="J16" s="56"/>
      <c r="K16" s="20"/>
      <c r="L16" s="80"/>
      <c r="M16" s="170">
        <v>2</v>
      </c>
      <c r="N16" s="71">
        <v>2</v>
      </c>
      <c r="O16" s="736">
        <v>2</v>
      </c>
      <c r="P16" s="752">
        <f t="shared" si="1"/>
        <v>6</v>
      </c>
      <c r="Q16" s="762">
        <f t="shared" si="2"/>
        <v>8</v>
      </c>
      <c r="R16" s="763"/>
      <c r="S16" s="763">
        <f t="shared" si="15"/>
        <v>0</v>
      </c>
      <c r="T16" s="764">
        <v>0</v>
      </c>
      <c r="U16" s="765"/>
      <c r="V16" s="766">
        <f t="shared" si="3"/>
        <v>0</v>
      </c>
      <c r="W16" s="159"/>
      <c r="X16" s="2"/>
      <c r="Y16" s="63"/>
      <c r="Z16" s="106"/>
      <c r="AA16" s="231" t="e">
        <f t="shared" si="16"/>
        <v>#VALUE!</v>
      </c>
      <c r="AB16" s="219"/>
      <c r="AC16" s="1168"/>
      <c r="AD16" s="1166"/>
      <c r="AE16" s="275"/>
      <c r="AF16" s="4" t="str">
        <f t="shared" si="4"/>
        <v xml:space="preserve"> </v>
      </c>
      <c r="AG16" s="747" t="str">
        <f t="shared" si="5"/>
        <v xml:space="preserve"> </v>
      </c>
      <c r="AH16" s="4" t="str">
        <f t="shared" si="6"/>
        <v xml:space="preserve"> </v>
      </c>
      <c r="AI16" s="747" t="str">
        <f t="shared" si="7"/>
        <v xml:space="preserve"> </v>
      </c>
      <c r="AJ16" s="46" t="str">
        <f t="shared" si="8"/>
        <v xml:space="preserve"> </v>
      </c>
      <c r="AK16" s="747" t="str">
        <f t="shared" si="9"/>
        <v xml:space="preserve"> </v>
      </c>
      <c r="AL16" s="46" t="str">
        <f t="shared" si="10"/>
        <v xml:space="preserve"> </v>
      </c>
      <c r="AM16" s="747" t="str">
        <f t="shared" si="11"/>
        <v xml:space="preserve"> </v>
      </c>
      <c r="AN16" s="4" t="str">
        <f t="shared" si="12"/>
        <v xml:space="preserve"> </v>
      </c>
      <c r="AO16" s="749" t="str">
        <f t="shared" si="13"/>
        <v xml:space="preserve"> </v>
      </c>
      <c r="AQ16" s="163">
        <f t="shared" si="14"/>
        <v>-4.6666666666666676E-2</v>
      </c>
    </row>
    <row r="17" spans="1:43" ht="16" thickBot="1">
      <c r="A17" s="15" t="s">
        <v>5</v>
      </c>
      <c r="B17" s="151">
        <v>2</v>
      </c>
      <c r="C17" s="732" t="s">
        <v>54</v>
      </c>
      <c r="D17" s="249" t="s">
        <v>185</v>
      </c>
      <c r="E17" s="103" t="s">
        <v>193</v>
      </c>
      <c r="F17" s="733">
        <v>0.6</v>
      </c>
      <c r="G17" s="419" t="e">
        <f t="shared" si="0"/>
        <v>#VALUE!</v>
      </c>
      <c r="H17" s="30">
        <v>0.15</v>
      </c>
      <c r="I17" s="11">
        <v>0.45</v>
      </c>
      <c r="J17" s="56"/>
      <c r="K17" s="20" t="s">
        <v>195</v>
      </c>
      <c r="L17" s="80"/>
      <c r="M17" s="170">
        <v>2</v>
      </c>
      <c r="N17" s="71">
        <v>3</v>
      </c>
      <c r="O17" s="161">
        <v>3</v>
      </c>
      <c r="P17" s="756">
        <f t="shared" si="1"/>
        <v>8</v>
      </c>
      <c r="Q17" s="762">
        <f t="shared" si="2"/>
        <v>18</v>
      </c>
      <c r="R17" s="763"/>
      <c r="S17" s="769">
        <v>0.6</v>
      </c>
      <c r="T17" s="763"/>
      <c r="U17" s="765"/>
      <c r="V17" s="766">
        <f t="shared" si="3"/>
        <v>13500</v>
      </c>
      <c r="W17" s="158"/>
      <c r="X17" s="11"/>
      <c r="Y17" s="61"/>
      <c r="Z17" s="106"/>
      <c r="AA17" s="231" t="e">
        <f t="shared" si="16"/>
        <v>#VALUE!</v>
      </c>
      <c r="AB17" s="219"/>
      <c r="AC17" s="1168" t="s">
        <v>264</v>
      </c>
      <c r="AD17" s="1166"/>
      <c r="AE17" s="275">
        <v>2020</v>
      </c>
      <c r="AF17" s="4" t="str">
        <f t="shared" si="4"/>
        <v xml:space="preserve"> </v>
      </c>
      <c r="AG17" s="747" t="str">
        <f t="shared" si="5"/>
        <v xml:space="preserve"> </v>
      </c>
      <c r="AH17" s="4" t="str">
        <f t="shared" si="6"/>
        <v xml:space="preserve"> </v>
      </c>
      <c r="AI17" s="747" t="str">
        <f t="shared" si="7"/>
        <v xml:space="preserve"> </v>
      </c>
      <c r="AJ17" s="46">
        <f t="shared" si="8"/>
        <v>0.45</v>
      </c>
      <c r="AK17" s="747">
        <f t="shared" si="9"/>
        <v>13500</v>
      </c>
      <c r="AL17" s="46" t="str">
        <f t="shared" si="10"/>
        <v xml:space="preserve"> </v>
      </c>
      <c r="AM17" s="747" t="str">
        <f t="shared" si="11"/>
        <v xml:space="preserve"> </v>
      </c>
      <c r="AN17" s="4" t="str">
        <f t="shared" si="12"/>
        <v xml:space="preserve"> </v>
      </c>
      <c r="AO17" s="751" t="str">
        <f t="shared" si="13"/>
        <v xml:space="preserve"> </v>
      </c>
      <c r="AQ17" s="163">
        <f t="shared" si="14"/>
        <v>0</v>
      </c>
    </row>
    <row r="18" spans="1:43" ht="16" thickBot="1">
      <c r="A18" s="15" t="s">
        <v>5</v>
      </c>
      <c r="B18" s="153">
        <v>1</v>
      </c>
      <c r="C18" s="1489" t="s">
        <v>225</v>
      </c>
      <c r="D18" s="249" t="s">
        <v>157</v>
      </c>
      <c r="E18" s="103" t="s">
        <v>158</v>
      </c>
      <c r="F18" s="733">
        <v>1.7</v>
      </c>
      <c r="G18" s="419" t="e">
        <f t="shared" si="0"/>
        <v>#VALUE!</v>
      </c>
      <c r="H18" s="30"/>
      <c r="I18" s="11"/>
      <c r="J18" s="56">
        <v>1.7</v>
      </c>
      <c r="K18" s="20"/>
      <c r="L18" s="80"/>
      <c r="M18" s="170">
        <v>4</v>
      </c>
      <c r="N18" s="71">
        <v>3</v>
      </c>
      <c r="O18" s="736">
        <v>2</v>
      </c>
      <c r="P18" s="752">
        <f t="shared" si="1"/>
        <v>9</v>
      </c>
      <c r="Q18" s="762">
        <f t="shared" si="2"/>
        <v>24</v>
      </c>
      <c r="R18" s="763"/>
      <c r="S18" s="763"/>
      <c r="T18" s="764">
        <v>1.7</v>
      </c>
      <c r="U18" s="765"/>
      <c r="V18" s="806">
        <f t="shared" si="3"/>
        <v>51000</v>
      </c>
      <c r="W18" s="158"/>
      <c r="X18" s="11"/>
      <c r="Y18" s="61"/>
      <c r="Z18" s="106"/>
      <c r="AA18" s="231" t="e">
        <f t="shared" si="16"/>
        <v>#VALUE!</v>
      </c>
      <c r="AB18" s="219"/>
      <c r="AC18" s="1168"/>
      <c r="AD18" s="1166"/>
      <c r="AE18" s="275">
        <v>2020</v>
      </c>
      <c r="AF18" s="4" t="str">
        <f t="shared" si="4"/>
        <v xml:space="preserve"> </v>
      </c>
      <c r="AG18" s="747" t="str">
        <f t="shared" si="5"/>
        <v xml:space="preserve"> </v>
      </c>
      <c r="AH18" s="4" t="str">
        <f t="shared" si="6"/>
        <v xml:space="preserve"> </v>
      </c>
      <c r="AI18" s="747" t="str">
        <f t="shared" si="7"/>
        <v xml:space="preserve"> </v>
      </c>
      <c r="AJ18" s="46">
        <f t="shared" si="8"/>
        <v>1.7</v>
      </c>
      <c r="AK18" s="747">
        <f t="shared" si="9"/>
        <v>51000</v>
      </c>
      <c r="AL18" s="46" t="str">
        <f t="shared" si="10"/>
        <v xml:space="preserve"> </v>
      </c>
      <c r="AM18" s="747" t="str">
        <f t="shared" si="11"/>
        <v xml:space="preserve"> </v>
      </c>
      <c r="AN18" s="4" t="str">
        <f t="shared" si="12"/>
        <v xml:space="preserve"> </v>
      </c>
      <c r="AO18" s="751" t="str">
        <f t="shared" si="13"/>
        <v xml:space="preserve"> </v>
      </c>
      <c r="AQ18" s="163">
        <f t="shared" si="14"/>
        <v>0</v>
      </c>
    </row>
    <row r="19" spans="1:43" ht="16" thickBot="1">
      <c r="A19" s="15" t="s">
        <v>5</v>
      </c>
      <c r="B19" s="153">
        <v>1</v>
      </c>
      <c r="C19" s="1176" t="s">
        <v>27</v>
      </c>
      <c r="D19" s="249" t="s">
        <v>162</v>
      </c>
      <c r="E19" s="103" t="s">
        <v>158</v>
      </c>
      <c r="F19" s="733">
        <v>0.5</v>
      </c>
      <c r="G19" s="419" t="e">
        <f t="shared" si="0"/>
        <v>#VALUE!</v>
      </c>
      <c r="H19" s="30"/>
      <c r="I19" s="11">
        <v>0.5</v>
      </c>
      <c r="J19" s="56"/>
      <c r="K19" s="20"/>
      <c r="L19" s="80"/>
      <c r="M19" s="170">
        <v>2</v>
      </c>
      <c r="N19" s="71">
        <v>2</v>
      </c>
      <c r="O19" s="736">
        <v>2</v>
      </c>
      <c r="P19" s="756">
        <f t="shared" si="1"/>
        <v>6</v>
      </c>
      <c r="Q19" s="762">
        <f t="shared" si="2"/>
        <v>8</v>
      </c>
      <c r="R19" s="763"/>
      <c r="S19" s="764">
        <f>I19</f>
        <v>0.5</v>
      </c>
      <c r="T19" s="763"/>
      <c r="U19" s="765"/>
      <c r="V19" s="766">
        <f t="shared" si="3"/>
        <v>15000</v>
      </c>
      <c r="W19" s="158"/>
      <c r="X19" s="11"/>
      <c r="Y19" s="61"/>
      <c r="Z19" s="106"/>
      <c r="AA19" s="231" t="e">
        <f t="shared" si="16"/>
        <v>#VALUE!</v>
      </c>
      <c r="AB19" s="219"/>
      <c r="AC19" s="1168"/>
      <c r="AD19" s="1166"/>
      <c r="AE19" s="275">
        <v>2020</v>
      </c>
      <c r="AF19" s="4" t="str">
        <f t="shared" si="4"/>
        <v xml:space="preserve"> </v>
      </c>
      <c r="AG19" s="747" t="str">
        <f t="shared" si="5"/>
        <v xml:space="preserve"> </v>
      </c>
      <c r="AH19" s="4" t="str">
        <f t="shared" si="6"/>
        <v xml:space="preserve"> </v>
      </c>
      <c r="AI19" s="747" t="str">
        <f t="shared" si="7"/>
        <v xml:space="preserve"> </v>
      </c>
      <c r="AJ19" s="46">
        <f t="shared" si="8"/>
        <v>0.5</v>
      </c>
      <c r="AK19" s="747">
        <f t="shared" si="9"/>
        <v>15000</v>
      </c>
      <c r="AL19" s="46" t="str">
        <f t="shared" si="10"/>
        <v xml:space="preserve"> </v>
      </c>
      <c r="AM19" s="747" t="str">
        <f t="shared" si="11"/>
        <v xml:space="preserve"> </v>
      </c>
      <c r="AN19" s="4" t="str">
        <f t="shared" si="12"/>
        <v xml:space="preserve"> </v>
      </c>
      <c r="AO19" s="751" t="str">
        <f t="shared" si="13"/>
        <v xml:space="preserve"> </v>
      </c>
      <c r="AQ19" s="163">
        <f t="shared" si="14"/>
        <v>0</v>
      </c>
    </row>
    <row r="20" spans="1:43" ht="16" thickBot="1">
      <c r="A20" s="15" t="s">
        <v>5</v>
      </c>
      <c r="B20" s="151">
        <v>2</v>
      </c>
      <c r="C20" s="732" t="s">
        <v>90</v>
      </c>
      <c r="D20" s="249" t="s">
        <v>162</v>
      </c>
      <c r="E20" s="103" t="s">
        <v>182</v>
      </c>
      <c r="F20" s="733">
        <v>0.25</v>
      </c>
      <c r="G20" s="419" t="e">
        <f t="shared" si="0"/>
        <v>#VALUE!</v>
      </c>
      <c r="H20" s="30"/>
      <c r="I20" s="11">
        <v>0.25</v>
      </c>
      <c r="J20" s="56"/>
      <c r="K20" s="20">
        <v>1988</v>
      </c>
      <c r="L20" s="80"/>
      <c r="M20" s="170">
        <v>1</v>
      </c>
      <c r="N20" s="71">
        <v>3</v>
      </c>
      <c r="O20" s="161">
        <v>3</v>
      </c>
      <c r="P20" s="756">
        <f t="shared" si="1"/>
        <v>7</v>
      </c>
      <c r="Q20" s="762">
        <f t="shared" si="2"/>
        <v>9</v>
      </c>
      <c r="R20" s="763"/>
      <c r="S20" s="769">
        <v>0.25</v>
      </c>
      <c r="T20" s="763"/>
      <c r="U20" s="765"/>
      <c r="V20" s="766">
        <f t="shared" si="3"/>
        <v>7500</v>
      </c>
      <c r="W20" s="158"/>
      <c r="X20" s="11"/>
      <c r="Y20" s="61"/>
      <c r="Z20" s="106"/>
      <c r="AA20" s="231" t="e">
        <f t="shared" si="16"/>
        <v>#VALUE!</v>
      </c>
      <c r="AB20" s="219"/>
      <c r="AC20" s="1168"/>
      <c r="AD20" s="1166"/>
      <c r="AE20" s="275">
        <v>2020</v>
      </c>
      <c r="AF20" s="4" t="str">
        <f t="shared" si="4"/>
        <v xml:space="preserve"> </v>
      </c>
      <c r="AG20" s="747" t="str">
        <f t="shared" si="5"/>
        <v xml:space="preserve"> </v>
      </c>
      <c r="AH20" s="4" t="str">
        <f t="shared" si="6"/>
        <v xml:space="preserve"> </v>
      </c>
      <c r="AI20" s="747" t="str">
        <f t="shared" si="7"/>
        <v xml:space="preserve"> </v>
      </c>
      <c r="AJ20" s="46">
        <f t="shared" si="8"/>
        <v>0.25</v>
      </c>
      <c r="AK20" s="747">
        <f t="shared" si="9"/>
        <v>7500</v>
      </c>
      <c r="AL20" s="46" t="str">
        <f t="shared" si="10"/>
        <v xml:space="preserve"> </v>
      </c>
      <c r="AM20" s="747" t="str">
        <f t="shared" si="11"/>
        <v xml:space="preserve"> </v>
      </c>
      <c r="AN20" s="4" t="str">
        <f t="shared" si="12"/>
        <v xml:space="preserve"> </v>
      </c>
      <c r="AO20" s="751" t="str">
        <f t="shared" si="13"/>
        <v xml:space="preserve"> </v>
      </c>
      <c r="AQ20" s="163">
        <f t="shared" si="14"/>
        <v>0</v>
      </c>
    </row>
    <row r="21" spans="1:43" ht="16" hidden="1" thickBot="1">
      <c r="A21" s="15" t="s">
        <v>5</v>
      </c>
      <c r="B21" s="151">
        <v>2</v>
      </c>
      <c r="C21" s="1176" t="s">
        <v>92</v>
      </c>
      <c r="D21" s="249" t="s">
        <v>132</v>
      </c>
      <c r="E21" s="103" t="s">
        <v>59</v>
      </c>
      <c r="F21" s="733">
        <v>0.14000000000000001</v>
      </c>
      <c r="G21" s="419" t="e">
        <f t="shared" si="0"/>
        <v>#VALUE!</v>
      </c>
      <c r="H21" s="30"/>
      <c r="I21" s="11">
        <v>0.14000000000000001</v>
      </c>
      <c r="J21" s="56"/>
      <c r="K21" s="20"/>
      <c r="L21" s="80"/>
      <c r="M21" s="170">
        <v>2</v>
      </c>
      <c r="N21" s="71">
        <v>1</v>
      </c>
      <c r="O21" s="736">
        <v>2</v>
      </c>
      <c r="P21" s="756">
        <f t="shared" si="1"/>
        <v>5</v>
      </c>
      <c r="Q21" s="762">
        <f t="shared" si="2"/>
        <v>4</v>
      </c>
      <c r="R21" s="763"/>
      <c r="S21" s="769">
        <f>I21</f>
        <v>0.14000000000000001</v>
      </c>
      <c r="T21" s="763"/>
      <c r="U21" s="765"/>
      <c r="V21" s="766">
        <f t="shared" si="3"/>
        <v>4200</v>
      </c>
      <c r="W21" s="158"/>
      <c r="X21" s="11"/>
      <c r="Y21" s="61"/>
      <c r="Z21" s="106"/>
      <c r="AA21" s="231" t="e">
        <f t="shared" si="16"/>
        <v>#VALUE!</v>
      </c>
      <c r="AB21" s="219"/>
      <c r="AC21" s="1168"/>
      <c r="AD21" s="1166"/>
      <c r="AE21" s="275"/>
      <c r="AF21" s="4" t="str">
        <f t="shared" si="4"/>
        <v xml:space="preserve"> </v>
      </c>
      <c r="AG21" s="747" t="str">
        <f t="shared" si="5"/>
        <v xml:space="preserve"> </v>
      </c>
      <c r="AH21" s="4" t="str">
        <f t="shared" si="6"/>
        <v xml:space="preserve"> </v>
      </c>
      <c r="AI21" s="747" t="str">
        <f t="shared" si="7"/>
        <v xml:space="preserve"> </v>
      </c>
      <c r="AJ21" s="46" t="str">
        <f t="shared" si="8"/>
        <v xml:space="preserve"> </v>
      </c>
      <c r="AK21" s="747" t="str">
        <f t="shared" si="9"/>
        <v xml:space="preserve"> </v>
      </c>
      <c r="AL21" s="46" t="str">
        <f t="shared" si="10"/>
        <v xml:space="preserve"> </v>
      </c>
      <c r="AM21" s="747" t="str">
        <f t="shared" si="11"/>
        <v xml:space="preserve"> </v>
      </c>
      <c r="AN21" s="4" t="str">
        <f t="shared" si="12"/>
        <v xml:space="preserve"> </v>
      </c>
      <c r="AO21" s="751" t="str">
        <f t="shared" si="13"/>
        <v xml:space="preserve"> </v>
      </c>
      <c r="AQ21" s="163">
        <f t="shared" si="14"/>
        <v>0</v>
      </c>
    </row>
    <row r="22" spans="1:43" ht="16" hidden="1" thickBot="1">
      <c r="A22" s="15" t="s">
        <v>5</v>
      </c>
      <c r="B22" s="152">
        <v>4</v>
      </c>
      <c r="C22" s="1176" t="s">
        <v>95</v>
      </c>
      <c r="D22" s="249" t="s">
        <v>162</v>
      </c>
      <c r="E22" s="103" t="s">
        <v>45</v>
      </c>
      <c r="F22" s="733">
        <v>0.38</v>
      </c>
      <c r="G22" s="419" t="e">
        <f t="shared" si="0"/>
        <v>#VALUE!</v>
      </c>
      <c r="H22" s="30">
        <v>0.38</v>
      </c>
      <c r="I22" s="11"/>
      <c r="J22" s="56"/>
      <c r="K22" s="20"/>
      <c r="L22" s="80"/>
      <c r="M22" s="170">
        <v>1</v>
      </c>
      <c r="N22" s="71">
        <v>2</v>
      </c>
      <c r="O22" s="736">
        <v>2</v>
      </c>
      <c r="P22" s="757">
        <f t="shared" si="1"/>
        <v>5</v>
      </c>
      <c r="Q22" s="762">
        <f t="shared" si="2"/>
        <v>4</v>
      </c>
      <c r="R22" s="763"/>
      <c r="S22" s="771">
        <f>I22</f>
        <v>0</v>
      </c>
      <c r="T22" s="763"/>
      <c r="U22" s="765"/>
      <c r="V22" s="766">
        <f t="shared" si="3"/>
        <v>0</v>
      </c>
      <c r="W22" s="158"/>
      <c r="X22" s="11"/>
      <c r="Y22" s="61"/>
      <c r="Z22" s="106"/>
      <c r="AA22" s="231" t="e">
        <f t="shared" si="16"/>
        <v>#VALUE!</v>
      </c>
      <c r="AB22" s="219"/>
      <c r="AC22" s="100"/>
      <c r="AD22" s="1166"/>
      <c r="AE22" s="275"/>
      <c r="AF22" s="4" t="str">
        <f t="shared" si="4"/>
        <v xml:space="preserve"> </v>
      </c>
      <c r="AG22" s="747" t="str">
        <f t="shared" si="5"/>
        <v xml:space="preserve"> </v>
      </c>
      <c r="AH22" s="4" t="str">
        <f t="shared" si="6"/>
        <v xml:space="preserve"> </v>
      </c>
      <c r="AI22" s="747" t="str">
        <f t="shared" si="7"/>
        <v xml:space="preserve"> </v>
      </c>
      <c r="AJ22" s="46" t="str">
        <f t="shared" si="8"/>
        <v xml:space="preserve"> </v>
      </c>
      <c r="AK22" s="747" t="str">
        <f t="shared" si="9"/>
        <v xml:space="preserve"> </v>
      </c>
      <c r="AL22" s="46" t="str">
        <f t="shared" si="10"/>
        <v xml:space="preserve"> </v>
      </c>
      <c r="AM22" s="747" t="str">
        <f t="shared" si="11"/>
        <v xml:space="preserve"> </v>
      </c>
      <c r="AN22" s="4" t="str">
        <f t="shared" si="12"/>
        <v xml:space="preserve"> </v>
      </c>
      <c r="AO22" s="749" t="str">
        <f t="shared" si="13"/>
        <v xml:space="preserve"> </v>
      </c>
      <c r="AQ22" s="163">
        <f t="shared" si="14"/>
        <v>-0.12666666666666665</v>
      </c>
    </row>
    <row r="23" spans="1:43" ht="16" thickBot="1">
      <c r="A23" s="15" t="s">
        <v>5</v>
      </c>
      <c r="B23" s="151">
        <v>2</v>
      </c>
      <c r="C23" s="1489" t="s">
        <v>122</v>
      </c>
      <c r="D23" s="249" t="s">
        <v>185</v>
      </c>
      <c r="E23" s="103" t="s">
        <v>197</v>
      </c>
      <c r="F23" s="733">
        <v>1.1000000000000001</v>
      </c>
      <c r="G23" s="419" t="e">
        <f t="shared" si="0"/>
        <v>#VALUE!</v>
      </c>
      <c r="H23" s="30"/>
      <c r="I23" s="11">
        <v>1.1000000000000001</v>
      </c>
      <c r="J23" s="56"/>
      <c r="K23" s="20">
        <v>1978</v>
      </c>
      <c r="L23" s="80"/>
      <c r="M23" s="170">
        <v>3</v>
      </c>
      <c r="N23" s="71">
        <v>4</v>
      </c>
      <c r="O23" s="737">
        <v>2</v>
      </c>
      <c r="P23" s="756">
        <f t="shared" si="1"/>
        <v>9</v>
      </c>
      <c r="Q23" s="762">
        <f t="shared" si="2"/>
        <v>24</v>
      </c>
      <c r="R23" s="763"/>
      <c r="S23" s="769">
        <f>I23</f>
        <v>1.1000000000000001</v>
      </c>
      <c r="T23" s="769"/>
      <c r="U23" s="765"/>
      <c r="V23" s="766">
        <f t="shared" si="3"/>
        <v>33000</v>
      </c>
      <c r="W23" s="158"/>
      <c r="X23" s="11"/>
      <c r="Y23" s="61"/>
      <c r="Z23" s="106"/>
      <c r="AA23" s="231" t="e">
        <f t="shared" si="16"/>
        <v>#VALUE!</v>
      </c>
      <c r="AB23" s="219"/>
      <c r="AC23" s="1168" t="s">
        <v>202</v>
      </c>
      <c r="AD23" s="1166"/>
      <c r="AE23" s="275">
        <v>2020</v>
      </c>
      <c r="AF23" s="4" t="str">
        <f t="shared" si="4"/>
        <v xml:space="preserve"> </v>
      </c>
      <c r="AG23" s="747" t="str">
        <f t="shared" si="5"/>
        <v xml:space="preserve"> </v>
      </c>
      <c r="AH23" s="4" t="str">
        <f t="shared" si="6"/>
        <v xml:space="preserve"> </v>
      </c>
      <c r="AI23" s="747" t="str">
        <f t="shared" si="7"/>
        <v xml:space="preserve"> </v>
      </c>
      <c r="AJ23" s="46">
        <f t="shared" si="8"/>
        <v>1.1000000000000001</v>
      </c>
      <c r="AK23" s="747">
        <f t="shared" si="9"/>
        <v>33000</v>
      </c>
      <c r="AL23" s="46" t="str">
        <f t="shared" si="10"/>
        <v xml:space="preserve"> </v>
      </c>
      <c r="AM23" s="747" t="str">
        <f t="shared" si="11"/>
        <v xml:space="preserve"> </v>
      </c>
      <c r="AN23" s="4" t="str">
        <f t="shared" si="12"/>
        <v xml:space="preserve"> </v>
      </c>
      <c r="AO23" s="751" t="str">
        <f t="shared" si="13"/>
        <v xml:space="preserve"> </v>
      </c>
      <c r="AQ23" s="163">
        <f t="shared" si="14"/>
        <v>0</v>
      </c>
    </row>
    <row r="24" spans="1:43" ht="16" hidden="1" thickBot="1">
      <c r="A24" s="12" t="s">
        <v>5</v>
      </c>
      <c r="B24" s="154">
        <v>6</v>
      </c>
      <c r="C24" s="1176" t="s">
        <v>196</v>
      </c>
      <c r="D24" s="249" t="s">
        <v>185</v>
      </c>
      <c r="E24" s="103" t="s">
        <v>34</v>
      </c>
      <c r="F24" s="733">
        <v>0.25</v>
      </c>
      <c r="G24" s="419" t="e">
        <f t="shared" si="0"/>
        <v>#VALUE!</v>
      </c>
      <c r="H24" s="30">
        <v>0.25</v>
      </c>
      <c r="I24" s="11"/>
      <c r="J24" s="56"/>
      <c r="K24" s="20"/>
      <c r="L24" s="80"/>
      <c r="M24" s="170">
        <v>1</v>
      </c>
      <c r="N24" s="71">
        <v>1</v>
      </c>
      <c r="O24" s="736">
        <v>2</v>
      </c>
      <c r="P24" s="757">
        <f t="shared" si="1"/>
        <v>4</v>
      </c>
      <c r="Q24" s="762">
        <f t="shared" si="2"/>
        <v>2</v>
      </c>
      <c r="R24" s="770">
        <v>0</v>
      </c>
      <c r="S24" s="763">
        <f>I24</f>
        <v>0</v>
      </c>
      <c r="T24" s="763"/>
      <c r="U24" s="765"/>
      <c r="V24" s="766">
        <f t="shared" si="3"/>
        <v>0</v>
      </c>
      <c r="W24" s="158"/>
      <c r="X24" s="11"/>
      <c r="Y24" s="61"/>
      <c r="Z24" s="106"/>
      <c r="AA24" s="231" t="e">
        <f t="shared" si="16"/>
        <v>#VALUE!</v>
      </c>
      <c r="AB24" s="219"/>
      <c r="AC24" s="1168"/>
      <c r="AD24" s="1166"/>
      <c r="AE24" s="275"/>
      <c r="AF24" s="4" t="str">
        <f t="shared" si="4"/>
        <v xml:space="preserve"> </v>
      </c>
      <c r="AG24" s="747" t="str">
        <f t="shared" si="5"/>
        <v xml:space="preserve"> </v>
      </c>
      <c r="AH24" s="4" t="str">
        <f t="shared" si="6"/>
        <v xml:space="preserve"> </v>
      </c>
      <c r="AI24" s="747" t="str">
        <f t="shared" si="7"/>
        <v xml:space="preserve"> </v>
      </c>
      <c r="AJ24" s="46" t="str">
        <f t="shared" si="8"/>
        <v xml:space="preserve"> </v>
      </c>
      <c r="AK24" s="747" t="str">
        <f t="shared" si="9"/>
        <v xml:space="preserve"> </v>
      </c>
      <c r="AL24" s="46" t="str">
        <f t="shared" si="10"/>
        <v xml:space="preserve"> </v>
      </c>
      <c r="AM24" s="747" t="str">
        <f t="shared" si="11"/>
        <v xml:space="preserve"> </v>
      </c>
      <c r="AN24" s="4" t="str">
        <f t="shared" si="12"/>
        <v xml:space="preserve"> </v>
      </c>
      <c r="AO24" s="751" t="str">
        <f t="shared" si="13"/>
        <v xml:space="preserve"> </v>
      </c>
      <c r="AQ24" s="163">
        <f t="shared" si="14"/>
        <v>-8.3333333333333343E-2</v>
      </c>
    </row>
    <row r="25" spans="1:43" ht="16" thickBot="1">
      <c r="A25" s="15" t="s">
        <v>5</v>
      </c>
      <c r="B25" s="151">
        <v>2</v>
      </c>
      <c r="C25" s="732" t="s">
        <v>74</v>
      </c>
      <c r="D25" s="249" t="s">
        <v>157</v>
      </c>
      <c r="E25" s="103" t="s">
        <v>158</v>
      </c>
      <c r="F25" s="733">
        <v>0.75</v>
      </c>
      <c r="G25" s="419" t="e">
        <f>F25+G23</f>
        <v>#VALUE!</v>
      </c>
      <c r="H25" s="30"/>
      <c r="I25" s="11">
        <v>0.75</v>
      </c>
      <c r="J25" s="56"/>
      <c r="K25" s="20" t="s">
        <v>77</v>
      </c>
      <c r="L25" s="80"/>
      <c r="M25" s="170">
        <v>2</v>
      </c>
      <c r="N25" s="71">
        <v>3</v>
      </c>
      <c r="O25" s="161">
        <v>3</v>
      </c>
      <c r="P25" s="756">
        <f t="shared" si="1"/>
        <v>8</v>
      </c>
      <c r="Q25" s="762">
        <f t="shared" si="2"/>
        <v>18</v>
      </c>
      <c r="R25" s="763"/>
      <c r="S25" s="769">
        <f>I25</f>
        <v>0.75</v>
      </c>
      <c r="T25" s="763"/>
      <c r="U25" s="765"/>
      <c r="V25" s="766">
        <f t="shared" si="3"/>
        <v>22500</v>
      </c>
      <c r="W25" s="158"/>
      <c r="X25" s="11"/>
      <c r="Y25" s="61"/>
      <c r="Z25" s="106"/>
      <c r="AA25" s="231" t="e">
        <f>V25+AA23</f>
        <v>#VALUE!</v>
      </c>
      <c r="AB25" s="219"/>
      <c r="AC25" s="1168" t="s">
        <v>241</v>
      </c>
      <c r="AD25" s="1166"/>
      <c r="AE25" s="275">
        <v>2020</v>
      </c>
      <c r="AF25" s="4" t="str">
        <f t="shared" si="4"/>
        <v xml:space="preserve"> </v>
      </c>
      <c r="AG25" s="747" t="str">
        <f t="shared" si="5"/>
        <v xml:space="preserve"> </v>
      </c>
      <c r="AH25" s="4" t="str">
        <f t="shared" si="6"/>
        <v xml:space="preserve"> </v>
      </c>
      <c r="AI25" s="747" t="str">
        <f t="shared" si="7"/>
        <v xml:space="preserve"> </v>
      </c>
      <c r="AJ25" s="46">
        <f t="shared" si="8"/>
        <v>0.75</v>
      </c>
      <c r="AK25" s="747">
        <f t="shared" si="9"/>
        <v>22500</v>
      </c>
      <c r="AL25" s="46" t="str">
        <f t="shared" si="10"/>
        <v xml:space="preserve"> </v>
      </c>
      <c r="AM25" s="747" t="str">
        <f t="shared" si="11"/>
        <v xml:space="preserve"> </v>
      </c>
      <c r="AN25" s="4" t="str">
        <f t="shared" si="12"/>
        <v xml:space="preserve"> </v>
      </c>
      <c r="AO25" s="751" t="str">
        <f t="shared" si="13"/>
        <v xml:space="preserve"> </v>
      </c>
      <c r="AQ25" s="163">
        <f t="shared" si="14"/>
        <v>0</v>
      </c>
    </row>
    <row r="26" spans="1:43" ht="16" thickBot="1">
      <c r="A26" s="15" t="s">
        <v>5</v>
      </c>
      <c r="B26" s="151">
        <v>2</v>
      </c>
      <c r="C26" s="732" t="s">
        <v>70</v>
      </c>
      <c r="D26" s="249" t="s">
        <v>243</v>
      </c>
      <c r="E26" s="103" t="s">
        <v>158</v>
      </c>
      <c r="F26" s="733">
        <v>0.43</v>
      </c>
      <c r="G26" s="419" t="e">
        <f t="shared" ref="G26:G32" si="17">F26+G25</f>
        <v>#VALUE!</v>
      </c>
      <c r="H26" s="30"/>
      <c r="I26" s="11">
        <v>0.43</v>
      </c>
      <c r="J26" s="56"/>
      <c r="K26" s="20"/>
      <c r="L26" s="80"/>
      <c r="M26" s="170">
        <v>2</v>
      </c>
      <c r="N26" s="71">
        <v>3</v>
      </c>
      <c r="O26" s="161">
        <v>3</v>
      </c>
      <c r="P26" s="756">
        <f t="shared" si="1"/>
        <v>8</v>
      </c>
      <c r="Q26" s="762">
        <f t="shared" si="2"/>
        <v>18</v>
      </c>
      <c r="R26" s="763"/>
      <c r="S26" s="769">
        <v>0.43</v>
      </c>
      <c r="T26" s="763"/>
      <c r="U26" s="765"/>
      <c r="V26" s="766">
        <f t="shared" si="3"/>
        <v>12900</v>
      </c>
      <c r="W26" s="158"/>
      <c r="X26" s="11"/>
      <c r="Y26" s="61"/>
      <c r="Z26" s="106"/>
      <c r="AA26" s="231" t="e">
        <f>V26+AA25</f>
        <v>#VALUE!</v>
      </c>
      <c r="AB26" s="219"/>
      <c r="AC26" s="1168"/>
      <c r="AD26" s="1166"/>
      <c r="AE26" s="275">
        <v>2020</v>
      </c>
      <c r="AF26" s="4" t="str">
        <f t="shared" si="4"/>
        <v xml:space="preserve"> </v>
      </c>
      <c r="AG26" s="747" t="str">
        <f t="shared" si="5"/>
        <v xml:space="preserve"> </v>
      </c>
      <c r="AH26" s="4" t="str">
        <f t="shared" si="6"/>
        <v xml:space="preserve"> </v>
      </c>
      <c r="AI26" s="747" t="str">
        <f t="shared" si="7"/>
        <v xml:space="preserve"> </v>
      </c>
      <c r="AJ26" s="46">
        <f t="shared" si="8"/>
        <v>0.43</v>
      </c>
      <c r="AK26" s="747">
        <f t="shared" si="9"/>
        <v>12900</v>
      </c>
      <c r="AL26" s="46" t="str">
        <f t="shared" si="10"/>
        <v xml:space="preserve"> </v>
      </c>
      <c r="AM26" s="747" t="str">
        <f t="shared" si="11"/>
        <v xml:space="preserve"> </v>
      </c>
      <c r="AN26" s="4" t="str">
        <f t="shared" si="12"/>
        <v xml:space="preserve"> </v>
      </c>
      <c r="AO26" s="751" t="str">
        <f t="shared" si="13"/>
        <v xml:space="preserve"> </v>
      </c>
      <c r="AQ26" s="163">
        <f t="shared" si="14"/>
        <v>0</v>
      </c>
    </row>
    <row r="27" spans="1:43" ht="16" thickBot="1">
      <c r="A27" s="15" t="s">
        <v>5</v>
      </c>
      <c r="B27" s="153">
        <v>1</v>
      </c>
      <c r="C27" s="1176" t="s">
        <v>30</v>
      </c>
      <c r="D27" s="249" t="s">
        <v>157</v>
      </c>
      <c r="E27" s="103" t="s">
        <v>211</v>
      </c>
      <c r="F27" s="733">
        <v>0.54</v>
      </c>
      <c r="G27" s="419" t="e">
        <f t="shared" si="17"/>
        <v>#VALUE!</v>
      </c>
      <c r="H27" s="30"/>
      <c r="I27" s="11">
        <v>0.54</v>
      </c>
      <c r="J27" s="56"/>
      <c r="K27" s="20" t="s">
        <v>36</v>
      </c>
      <c r="L27" s="80"/>
      <c r="M27" s="170">
        <v>2</v>
      </c>
      <c r="N27" s="71">
        <v>2</v>
      </c>
      <c r="O27" s="736">
        <v>2</v>
      </c>
      <c r="P27" s="756">
        <f t="shared" si="1"/>
        <v>6</v>
      </c>
      <c r="Q27" s="762">
        <f t="shared" si="2"/>
        <v>8</v>
      </c>
      <c r="R27" s="763"/>
      <c r="S27" s="764">
        <f>I27</f>
        <v>0.54</v>
      </c>
      <c r="T27" s="763"/>
      <c r="U27" s="765"/>
      <c r="V27" s="766">
        <f t="shared" si="3"/>
        <v>16200.000000000002</v>
      </c>
      <c r="W27" s="158"/>
      <c r="X27" s="11"/>
      <c r="Y27" s="61"/>
      <c r="Z27" s="106"/>
      <c r="AA27" s="231" t="e">
        <f>V27+AA26</f>
        <v>#VALUE!</v>
      </c>
      <c r="AB27" s="219"/>
      <c r="AC27" s="1168" t="s">
        <v>216</v>
      </c>
      <c r="AD27" s="1166"/>
      <c r="AE27" s="275">
        <v>2020</v>
      </c>
      <c r="AF27" s="4" t="str">
        <f t="shared" si="4"/>
        <v xml:space="preserve"> </v>
      </c>
      <c r="AG27" s="747" t="str">
        <f t="shared" si="5"/>
        <v xml:space="preserve"> </v>
      </c>
      <c r="AH27" s="4" t="str">
        <f t="shared" si="6"/>
        <v xml:space="preserve"> </v>
      </c>
      <c r="AI27" s="747" t="str">
        <f t="shared" si="7"/>
        <v xml:space="preserve"> </v>
      </c>
      <c r="AJ27" s="46">
        <f t="shared" si="8"/>
        <v>0.54</v>
      </c>
      <c r="AK27" s="747">
        <f t="shared" si="9"/>
        <v>16200.000000000002</v>
      </c>
      <c r="AL27" s="46" t="str">
        <f t="shared" si="10"/>
        <v xml:space="preserve"> </v>
      </c>
      <c r="AM27" s="747" t="str">
        <f t="shared" si="11"/>
        <v xml:space="preserve"> </v>
      </c>
      <c r="AN27" s="4" t="str">
        <f t="shared" si="12"/>
        <v xml:space="preserve"> </v>
      </c>
      <c r="AO27" s="751" t="str">
        <f t="shared" si="13"/>
        <v xml:space="preserve"> </v>
      </c>
      <c r="AQ27" s="163">
        <f t="shared" si="14"/>
        <v>0</v>
      </c>
    </row>
    <row r="28" spans="1:43" ht="16" hidden="1" thickBot="1">
      <c r="A28" s="15" t="s">
        <v>5</v>
      </c>
      <c r="B28" s="155">
        <v>5</v>
      </c>
      <c r="C28" s="1176" t="s">
        <v>84</v>
      </c>
      <c r="D28" s="249" t="s">
        <v>162</v>
      </c>
      <c r="E28" s="103" t="s">
        <v>158</v>
      </c>
      <c r="F28" s="733">
        <v>0.35</v>
      </c>
      <c r="G28" s="419" t="e">
        <f t="shared" si="17"/>
        <v>#VALUE!</v>
      </c>
      <c r="H28" s="30">
        <v>0.35</v>
      </c>
      <c r="I28" s="11"/>
      <c r="J28" s="56"/>
      <c r="K28" s="20"/>
      <c r="L28" s="80"/>
      <c r="M28" s="170">
        <v>1</v>
      </c>
      <c r="N28" s="71">
        <v>1</v>
      </c>
      <c r="O28" s="736">
        <v>2</v>
      </c>
      <c r="P28" s="757">
        <f t="shared" si="1"/>
        <v>4</v>
      </c>
      <c r="Q28" s="762">
        <f t="shared" si="2"/>
        <v>2</v>
      </c>
      <c r="R28" s="772">
        <v>0.35</v>
      </c>
      <c r="S28" s="769">
        <f>I28</f>
        <v>0</v>
      </c>
      <c r="T28" s="763"/>
      <c r="U28" s="765"/>
      <c r="V28" s="766">
        <f t="shared" si="3"/>
        <v>0</v>
      </c>
      <c r="W28" s="158"/>
      <c r="X28" s="11"/>
      <c r="Y28" s="61"/>
      <c r="Z28" s="106"/>
      <c r="AA28" s="231" t="e">
        <f>V28+AA27</f>
        <v>#VALUE!</v>
      </c>
      <c r="AB28" s="219"/>
      <c r="AC28" s="1168"/>
      <c r="AD28" s="1166"/>
      <c r="AE28" s="275"/>
      <c r="AF28" s="4" t="str">
        <f t="shared" si="4"/>
        <v xml:space="preserve"> </v>
      </c>
      <c r="AG28" s="747" t="str">
        <f t="shared" si="5"/>
        <v xml:space="preserve"> </v>
      </c>
      <c r="AH28" s="4" t="str">
        <f t="shared" si="6"/>
        <v xml:space="preserve"> </v>
      </c>
      <c r="AI28" s="747" t="str">
        <f t="shared" si="7"/>
        <v xml:space="preserve"> </v>
      </c>
      <c r="AJ28" s="46" t="str">
        <f t="shared" si="8"/>
        <v xml:space="preserve"> </v>
      </c>
      <c r="AK28" s="747" t="str">
        <f t="shared" si="9"/>
        <v xml:space="preserve"> </v>
      </c>
      <c r="AL28" s="46" t="str">
        <f t="shared" si="10"/>
        <v xml:space="preserve"> </v>
      </c>
      <c r="AM28" s="747" t="str">
        <f t="shared" si="11"/>
        <v xml:space="preserve"> </v>
      </c>
      <c r="AN28" s="4" t="str">
        <f t="shared" si="12"/>
        <v xml:space="preserve"> </v>
      </c>
      <c r="AO28" s="751" t="str">
        <f t="shared" si="13"/>
        <v xml:space="preserve"> </v>
      </c>
      <c r="AQ28" s="163">
        <f t="shared" si="14"/>
        <v>0</v>
      </c>
    </row>
    <row r="29" spans="1:43" ht="16" hidden="1" thickBot="1">
      <c r="A29" s="15" t="s">
        <v>5</v>
      </c>
      <c r="B29" s="154">
        <v>6</v>
      </c>
      <c r="C29" s="1176" t="s">
        <v>58</v>
      </c>
      <c r="D29" s="249" t="s">
        <v>162</v>
      </c>
      <c r="E29" s="103" t="s">
        <v>158</v>
      </c>
      <c r="F29" s="733">
        <v>0.2</v>
      </c>
      <c r="G29" s="419" t="e">
        <f t="shared" si="17"/>
        <v>#VALUE!</v>
      </c>
      <c r="H29" s="30">
        <v>0.2</v>
      </c>
      <c r="I29" s="11"/>
      <c r="J29" s="56"/>
      <c r="K29" s="20"/>
      <c r="L29" s="80"/>
      <c r="M29" s="170">
        <v>1</v>
      </c>
      <c r="N29" s="71">
        <v>1</v>
      </c>
      <c r="O29" s="736">
        <v>2</v>
      </c>
      <c r="P29" s="757">
        <f t="shared" si="1"/>
        <v>4</v>
      </c>
      <c r="Q29" s="762">
        <f t="shared" si="2"/>
        <v>2</v>
      </c>
      <c r="R29" s="770">
        <v>0</v>
      </c>
      <c r="S29" s="763"/>
      <c r="T29" s="763"/>
      <c r="U29" s="765"/>
      <c r="V29" s="766"/>
      <c r="W29" s="158"/>
      <c r="X29" s="11"/>
      <c r="Y29" s="61"/>
      <c r="Z29" s="106"/>
      <c r="AA29" s="231"/>
      <c r="AB29" s="219"/>
      <c r="AC29" s="1168"/>
      <c r="AD29" s="1166"/>
      <c r="AE29" s="275"/>
      <c r="AF29" s="4"/>
      <c r="AG29" s="747"/>
      <c r="AH29" s="4"/>
      <c r="AI29" s="747"/>
      <c r="AJ29" s="46"/>
      <c r="AK29" s="747"/>
      <c r="AL29" s="46"/>
      <c r="AM29" s="747"/>
      <c r="AN29" s="4"/>
      <c r="AO29" s="751"/>
      <c r="AQ29" s="163">
        <f t="shared" si="14"/>
        <v>-6.666666666666668E-2</v>
      </c>
    </row>
    <row r="30" spans="1:43" ht="16" hidden="1" thickBot="1">
      <c r="A30" s="15" t="s">
        <v>5</v>
      </c>
      <c r="B30" s="154">
        <v>6</v>
      </c>
      <c r="C30" s="1176" t="s">
        <v>118</v>
      </c>
      <c r="D30" s="249" t="s">
        <v>168</v>
      </c>
      <c r="E30" s="103" t="s">
        <v>66</v>
      </c>
      <c r="F30" s="733">
        <v>0.26</v>
      </c>
      <c r="G30" s="419" t="e">
        <f t="shared" si="17"/>
        <v>#VALUE!</v>
      </c>
      <c r="H30" s="30">
        <v>0.26</v>
      </c>
      <c r="I30" s="11" t="s">
        <v>12</v>
      </c>
      <c r="J30" s="56" t="s">
        <v>12</v>
      </c>
      <c r="K30" s="20">
        <v>1987</v>
      </c>
      <c r="L30" s="80"/>
      <c r="M30" s="170">
        <v>1</v>
      </c>
      <c r="N30" s="71">
        <v>1</v>
      </c>
      <c r="O30" s="736">
        <v>2</v>
      </c>
      <c r="P30" s="757">
        <f t="shared" si="1"/>
        <v>4</v>
      </c>
      <c r="Q30" s="762">
        <f t="shared" si="2"/>
        <v>2</v>
      </c>
      <c r="R30" s="763"/>
      <c r="S30" s="763"/>
      <c r="T30" s="763"/>
      <c r="U30" s="765"/>
      <c r="V30" s="766"/>
      <c r="W30" s="158"/>
      <c r="X30" s="11"/>
      <c r="Y30" s="61"/>
      <c r="Z30" s="106"/>
      <c r="AA30" s="231"/>
      <c r="AB30" s="219"/>
      <c r="AC30" s="1168"/>
      <c r="AD30" s="1166"/>
      <c r="AE30" s="275"/>
      <c r="AF30" s="4"/>
      <c r="AG30" s="747"/>
      <c r="AH30" s="4"/>
      <c r="AI30" s="747"/>
      <c r="AJ30" s="46"/>
      <c r="AK30" s="747"/>
      <c r="AL30" s="46"/>
      <c r="AM30" s="747"/>
      <c r="AN30" s="4"/>
      <c r="AO30" s="751"/>
      <c r="AQ30" s="163" t="e">
        <f t="shared" si="14"/>
        <v>#VALUE!</v>
      </c>
    </row>
    <row r="31" spans="1:43" ht="16" hidden="1" thickBot="1">
      <c r="A31" s="15" t="s">
        <v>5</v>
      </c>
      <c r="B31" s="155">
        <v>5</v>
      </c>
      <c r="C31" s="1176" t="s">
        <v>267</v>
      </c>
      <c r="D31" s="249" t="s">
        <v>162</v>
      </c>
      <c r="E31" s="103" t="s">
        <v>158</v>
      </c>
      <c r="F31" s="733">
        <v>1.04</v>
      </c>
      <c r="G31" s="419" t="e">
        <f t="shared" si="17"/>
        <v>#VALUE!</v>
      </c>
      <c r="H31" s="30">
        <v>1.04</v>
      </c>
      <c r="I31" s="11"/>
      <c r="J31" s="56"/>
      <c r="K31" s="20"/>
      <c r="L31" s="80"/>
      <c r="M31" s="170">
        <v>1</v>
      </c>
      <c r="N31" s="71">
        <v>1</v>
      </c>
      <c r="O31" s="736">
        <v>2</v>
      </c>
      <c r="P31" s="757">
        <f t="shared" si="1"/>
        <v>4</v>
      </c>
      <c r="Q31" s="762">
        <f t="shared" si="2"/>
        <v>2</v>
      </c>
      <c r="R31" s="772">
        <v>1.04</v>
      </c>
      <c r="S31" s="763"/>
      <c r="T31" s="763"/>
      <c r="U31" s="765"/>
      <c r="V31" s="766"/>
      <c r="W31" s="158"/>
      <c r="X31" s="11"/>
      <c r="Y31" s="61"/>
      <c r="Z31" s="106"/>
      <c r="AA31" s="231"/>
      <c r="AB31" s="219"/>
      <c r="AC31" s="1168"/>
      <c r="AD31" s="1166"/>
      <c r="AE31" s="275"/>
      <c r="AF31" s="4"/>
      <c r="AG31" s="747"/>
      <c r="AH31" s="4"/>
      <c r="AI31" s="747"/>
      <c r="AJ31" s="46"/>
      <c r="AK31" s="747"/>
      <c r="AL31" s="46"/>
      <c r="AM31" s="747"/>
      <c r="AN31" s="4"/>
      <c r="AO31" s="751"/>
      <c r="AQ31" s="163">
        <f t="shared" si="14"/>
        <v>0</v>
      </c>
    </row>
    <row r="32" spans="1:43" ht="16" hidden="1" thickBot="1">
      <c r="A32" s="15" t="s">
        <v>5</v>
      </c>
      <c r="B32" s="154">
        <v>6</v>
      </c>
      <c r="C32" s="1176" t="s">
        <v>64</v>
      </c>
      <c r="D32" s="249" t="s">
        <v>168</v>
      </c>
      <c r="E32" s="103" t="s">
        <v>158</v>
      </c>
      <c r="F32" s="733">
        <v>0.08</v>
      </c>
      <c r="G32" s="419" t="e">
        <f t="shared" si="17"/>
        <v>#VALUE!</v>
      </c>
      <c r="H32" s="30">
        <v>0.08</v>
      </c>
      <c r="I32" s="11"/>
      <c r="J32" s="56"/>
      <c r="K32" s="20"/>
      <c r="L32" s="80"/>
      <c r="M32" s="735">
        <v>1</v>
      </c>
      <c r="N32" s="75">
        <v>0.5</v>
      </c>
      <c r="O32" s="738">
        <v>2</v>
      </c>
      <c r="P32" s="758">
        <f t="shared" si="1"/>
        <v>3.5</v>
      </c>
      <c r="Q32" s="762">
        <f t="shared" si="2"/>
        <v>1</v>
      </c>
      <c r="R32" s="763"/>
      <c r="S32" s="764">
        <v>0</v>
      </c>
      <c r="T32" s="763"/>
      <c r="U32" s="765"/>
      <c r="V32" s="766"/>
      <c r="W32" s="158"/>
      <c r="X32" s="11"/>
      <c r="Y32" s="61"/>
      <c r="Z32" s="106"/>
      <c r="AA32" s="228"/>
      <c r="AB32" s="270"/>
      <c r="AC32" s="1168"/>
      <c r="AD32" s="1166"/>
      <c r="AE32" s="275"/>
      <c r="AF32" s="4"/>
      <c r="AG32" s="747"/>
      <c r="AH32" s="4"/>
      <c r="AI32" s="747"/>
      <c r="AJ32" s="46"/>
      <c r="AK32" s="747"/>
      <c r="AL32" s="46"/>
      <c r="AM32" s="747"/>
      <c r="AN32" s="4"/>
      <c r="AO32" s="751"/>
      <c r="AQ32" s="163">
        <f t="shared" si="14"/>
        <v>-2.6666666666666665E-2</v>
      </c>
    </row>
    <row r="33" spans="1:43" ht="16" thickBot="1">
      <c r="A33" s="15" t="s">
        <v>5</v>
      </c>
      <c r="B33" s="153">
        <v>1</v>
      </c>
      <c r="C33" s="1176" t="s">
        <v>33</v>
      </c>
      <c r="D33" s="249" t="s">
        <v>136</v>
      </c>
      <c r="E33" s="103" t="s">
        <v>137</v>
      </c>
      <c r="F33" s="733">
        <v>0.25</v>
      </c>
      <c r="G33" s="419" t="e">
        <f>F33+#REF!</f>
        <v>#REF!</v>
      </c>
      <c r="H33" s="30"/>
      <c r="I33" s="11">
        <v>0.25</v>
      </c>
      <c r="J33" s="56"/>
      <c r="K33" s="20"/>
      <c r="L33" s="80" t="s">
        <v>140</v>
      </c>
      <c r="M33" s="170">
        <v>1</v>
      </c>
      <c r="N33" s="71">
        <v>1</v>
      </c>
      <c r="O33" s="736">
        <v>2</v>
      </c>
      <c r="P33" s="757">
        <f t="shared" si="1"/>
        <v>4</v>
      </c>
      <c r="Q33" s="762">
        <f t="shared" si="2"/>
        <v>2</v>
      </c>
      <c r="R33" s="763"/>
      <c r="S33" s="764">
        <f>I33</f>
        <v>0.25</v>
      </c>
      <c r="T33" s="763"/>
      <c r="U33" s="765"/>
      <c r="V33" s="766">
        <f t="shared" ref="V33:V46" si="18">I33*30000+J33*30000</f>
        <v>7500</v>
      </c>
      <c r="W33" s="158"/>
      <c r="X33" s="11"/>
      <c r="Y33" s="61"/>
      <c r="Z33" s="106"/>
      <c r="AA33" s="231" t="e">
        <f>V33+#REF!</f>
        <v>#REF!</v>
      </c>
      <c r="AB33" s="219"/>
      <c r="AC33" s="1168"/>
      <c r="AD33" s="1166"/>
      <c r="AE33" s="275">
        <v>2021</v>
      </c>
      <c r="AF33" s="4" t="str">
        <f>IF((AE33=2018),($I33+$J33)," ")</f>
        <v xml:space="preserve"> </v>
      </c>
      <c r="AG33" s="747" t="str">
        <f>IF(AF33=" ", " ", V33)</f>
        <v xml:space="preserve"> </v>
      </c>
      <c r="AH33" s="4" t="str">
        <f>IF((AE33=2019),($I33+$J33)," ")</f>
        <v xml:space="preserve"> </v>
      </c>
      <c r="AI33" s="747" t="str">
        <f>IF(AH33=" ", " ", $V33)</f>
        <v xml:space="preserve"> </v>
      </c>
      <c r="AJ33" s="46" t="str">
        <f t="shared" ref="AJ33:AJ46" si="19">IF((AE33=2020),($I33+$J33)," ")</f>
        <v xml:space="preserve"> </v>
      </c>
      <c r="AK33" s="747" t="str">
        <f>IF(AJ33=" ", " ", $V33)</f>
        <v xml:space="preserve"> </v>
      </c>
      <c r="AL33" s="46">
        <f>IF((AE33=2021),($I33+$J33)," ")</f>
        <v>0.25</v>
      </c>
      <c r="AM33" s="747">
        <f>IF(AL33=" ", " ", $V33)</f>
        <v>7500</v>
      </c>
      <c r="AN33" s="4" t="str">
        <f>IF((AE33=2022),($I33+$J33)," ")</f>
        <v xml:space="preserve"> </v>
      </c>
      <c r="AO33" s="751" t="str">
        <f>IF(AN33=" ", " ", $V33)</f>
        <v xml:space="preserve"> </v>
      </c>
      <c r="AQ33" s="163">
        <f t="shared" si="14"/>
        <v>0</v>
      </c>
    </row>
    <row r="34" spans="1:43" ht="16" hidden="1" thickBot="1">
      <c r="A34" s="15" t="s">
        <v>5</v>
      </c>
      <c r="B34" s="155">
        <v>5</v>
      </c>
      <c r="C34" s="1176" t="s">
        <v>115</v>
      </c>
      <c r="D34" s="249" t="s">
        <v>135</v>
      </c>
      <c r="E34" s="103" t="s">
        <v>213</v>
      </c>
      <c r="F34" s="733">
        <v>0.5</v>
      </c>
      <c r="G34" s="419" t="e">
        <f t="shared" ref="G34:G41" si="20">F34+G33</f>
        <v>#REF!</v>
      </c>
      <c r="H34" s="30">
        <v>0.5</v>
      </c>
      <c r="I34" s="11"/>
      <c r="J34" s="56"/>
      <c r="K34" s="20"/>
      <c r="L34" s="80"/>
      <c r="M34" s="735">
        <v>1</v>
      </c>
      <c r="N34" s="75">
        <v>0.5</v>
      </c>
      <c r="O34" s="740">
        <v>3</v>
      </c>
      <c r="P34" s="758">
        <f t="shared" si="1"/>
        <v>4.5</v>
      </c>
      <c r="Q34" s="762">
        <f t="shared" si="2"/>
        <v>1.5</v>
      </c>
      <c r="R34" s="772">
        <v>0.5</v>
      </c>
      <c r="S34" s="763"/>
      <c r="T34" s="763"/>
      <c r="U34" s="765"/>
      <c r="V34" s="766">
        <f t="shared" si="18"/>
        <v>0</v>
      </c>
      <c r="W34" s="158"/>
      <c r="X34" s="11"/>
      <c r="Y34" s="61"/>
      <c r="Z34" s="106"/>
      <c r="AA34" s="231" t="e">
        <f>V34+AA33</f>
        <v>#REF!</v>
      </c>
      <c r="AB34" s="219"/>
      <c r="AC34" s="1168"/>
      <c r="AD34" s="1166"/>
      <c r="AE34" s="275"/>
      <c r="AF34" s="4"/>
      <c r="AG34" s="747"/>
      <c r="AH34" s="4"/>
      <c r="AI34" s="747"/>
      <c r="AJ34" s="46" t="str">
        <f t="shared" si="19"/>
        <v xml:space="preserve"> </v>
      </c>
      <c r="AK34" s="747"/>
      <c r="AL34" s="30"/>
      <c r="AM34" s="749"/>
      <c r="AN34" s="30"/>
      <c r="AO34" s="749"/>
      <c r="AQ34" s="163">
        <f t="shared" si="14"/>
        <v>0</v>
      </c>
    </row>
    <row r="35" spans="1:43" ht="16" hidden="1" thickBot="1">
      <c r="A35" s="15" t="s">
        <v>5</v>
      </c>
      <c r="B35" s="153">
        <v>1</v>
      </c>
      <c r="C35" s="1176" t="s">
        <v>76</v>
      </c>
      <c r="D35" s="249" t="s">
        <v>69</v>
      </c>
      <c r="E35" s="103" t="s">
        <v>180</v>
      </c>
      <c r="F35" s="733">
        <v>0.22</v>
      </c>
      <c r="G35" s="419" t="e">
        <f t="shared" si="20"/>
        <v>#REF!</v>
      </c>
      <c r="H35" s="30">
        <v>0.22</v>
      </c>
      <c r="I35" s="11"/>
      <c r="J35" s="56"/>
      <c r="K35" s="20"/>
      <c r="L35" s="80"/>
      <c r="M35" s="735">
        <v>1</v>
      </c>
      <c r="N35" s="75">
        <v>0.5</v>
      </c>
      <c r="O35" s="740">
        <v>3</v>
      </c>
      <c r="P35" s="758">
        <f t="shared" si="1"/>
        <v>4.5</v>
      </c>
      <c r="Q35" s="762">
        <f t="shared" si="2"/>
        <v>1.5</v>
      </c>
      <c r="R35" s="764">
        <v>0</v>
      </c>
      <c r="S35" s="763"/>
      <c r="T35" s="763"/>
      <c r="U35" s="765"/>
      <c r="V35" s="766">
        <f t="shared" si="18"/>
        <v>0</v>
      </c>
      <c r="W35" s="158"/>
      <c r="X35" s="11"/>
      <c r="Y35" s="61"/>
      <c r="Z35" s="106"/>
      <c r="AA35" s="231" t="e">
        <f>V35+AA34</f>
        <v>#REF!</v>
      </c>
      <c r="AB35" s="219"/>
      <c r="AC35" s="1168"/>
      <c r="AD35" s="1166"/>
      <c r="AE35" s="275"/>
      <c r="AF35" s="4"/>
      <c r="AG35" s="747"/>
      <c r="AH35" s="4"/>
      <c r="AI35" s="747"/>
      <c r="AJ35" s="46" t="str">
        <f t="shared" si="19"/>
        <v xml:space="preserve"> </v>
      </c>
      <c r="AK35" s="747"/>
      <c r="AL35" s="30"/>
      <c r="AM35" s="749"/>
      <c r="AN35" s="30"/>
      <c r="AO35" s="749"/>
      <c r="AQ35" s="163">
        <f t="shared" si="14"/>
        <v>-7.3333333333333334E-2</v>
      </c>
    </row>
    <row r="36" spans="1:43" ht="16" hidden="1" thickBot="1">
      <c r="A36" s="15" t="s">
        <v>5</v>
      </c>
      <c r="B36" s="155">
        <v>5</v>
      </c>
      <c r="C36" s="1176" t="s">
        <v>69</v>
      </c>
      <c r="D36" s="249" t="s">
        <v>65</v>
      </c>
      <c r="E36" s="103" t="s">
        <v>135</v>
      </c>
      <c r="F36" s="733">
        <v>2.91</v>
      </c>
      <c r="G36" s="419" t="e">
        <f t="shared" si="20"/>
        <v>#REF!</v>
      </c>
      <c r="H36" s="30">
        <v>2.91</v>
      </c>
      <c r="I36" s="11"/>
      <c r="J36" s="56"/>
      <c r="K36" s="20"/>
      <c r="L36" s="80"/>
      <c r="M36" s="735">
        <v>1</v>
      </c>
      <c r="N36" s="75">
        <v>0.5</v>
      </c>
      <c r="O36" s="740">
        <v>3</v>
      </c>
      <c r="P36" s="758">
        <f t="shared" ref="P36:P67" si="21">SUM(M36:O36)</f>
        <v>4.5</v>
      </c>
      <c r="Q36" s="762">
        <f t="shared" ref="Q36:Q67" si="22">O36*N36*M36</f>
        <v>1.5</v>
      </c>
      <c r="R36" s="772">
        <v>2.91</v>
      </c>
      <c r="S36" s="763"/>
      <c r="T36" s="763"/>
      <c r="U36" s="765"/>
      <c r="V36" s="766">
        <f t="shared" si="18"/>
        <v>0</v>
      </c>
      <c r="W36" s="158"/>
      <c r="X36" s="11"/>
      <c r="Y36" s="61"/>
      <c r="Z36" s="106"/>
      <c r="AA36" s="231" t="e">
        <f>V36+AA35</f>
        <v>#REF!</v>
      </c>
      <c r="AB36" s="219"/>
      <c r="AC36" s="1168" t="s">
        <v>181</v>
      </c>
      <c r="AD36" s="1166"/>
      <c r="AE36" s="275"/>
      <c r="AF36" s="4"/>
      <c r="AG36" s="747"/>
      <c r="AH36" s="4"/>
      <c r="AI36" s="747"/>
      <c r="AJ36" s="46" t="str">
        <f t="shared" si="19"/>
        <v xml:space="preserve"> </v>
      </c>
      <c r="AK36" s="747"/>
      <c r="AL36" s="30"/>
      <c r="AM36" s="749"/>
      <c r="AN36" s="30"/>
      <c r="AO36" s="749"/>
      <c r="AQ36" s="163">
        <f t="shared" ref="AQ36:AQ67" si="23">(F36+H36+I36+J36+R36+S36+T36)/3-F36</f>
        <v>0</v>
      </c>
    </row>
    <row r="37" spans="1:43" ht="16" hidden="1" thickBot="1">
      <c r="A37" s="15" t="s">
        <v>5</v>
      </c>
      <c r="B37" s="152">
        <v>4</v>
      </c>
      <c r="C37" s="1176" t="s">
        <v>110</v>
      </c>
      <c r="D37" s="249" t="s">
        <v>157</v>
      </c>
      <c r="E37" s="103" t="s">
        <v>162</v>
      </c>
      <c r="F37" s="733">
        <v>1.04</v>
      </c>
      <c r="G37" s="419" t="e">
        <f t="shared" si="20"/>
        <v>#REF!</v>
      </c>
      <c r="H37" s="30">
        <v>1.04</v>
      </c>
      <c r="I37" s="11"/>
      <c r="J37" s="56"/>
      <c r="K37" s="20"/>
      <c r="L37" s="80"/>
      <c r="M37" s="735">
        <v>1</v>
      </c>
      <c r="N37" s="75">
        <v>0.5</v>
      </c>
      <c r="O37" s="740">
        <v>3</v>
      </c>
      <c r="P37" s="758">
        <f t="shared" si="21"/>
        <v>4.5</v>
      </c>
      <c r="Q37" s="762">
        <f t="shared" si="22"/>
        <v>1.5</v>
      </c>
      <c r="R37" s="763"/>
      <c r="S37" s="769">
        <v>1.04</v>
      </c>
      <c r="T37" s="763"/>
      <c r="U37" s="765"/>
      <c r="V37" s="766">
        <f t="shared" si="18"/>
        <v>0</v>
      </c>
      <c r="W37" s="158"/>
      <c r="X37" s="11"/>
      <c r="Y37" s="61"/>
      <c r="Z37" s="106"/>
      <c r="AA37" s="231" t="e">
        <f>V37+AA36</f>
        <v>#REF!</v>
      </c>
      <c r="AB37" s="219"/>
      <c r="AC37" s="1168" t="s">
        <v>169</v>
      </c>
      <c r="AD37" s="1171"/>
      <c r="AE37" s="275"/>
      <c r="AF37" s="4"/>
      <c r="AG37" s="747"/>
      <c r="AH37" s="4"/>
      <c r="AI37" s="747"/>
      <c r="AJ37" s="46" t="str">
        <f t="shared" si="19"/>
        <v xml:space="preserve"> </v>
      </c>
      <c r="AK37" s="747"/>
      <c r="AL37" s="30"/>
      <c r="AM37" s="749"/>
      <c r="AN37" s="30"/>
      <c r="AO37" s="749"/>
      <c r="AQ37" s="163">
        <f t="shared" si="23"/>
        <v>0</v>
      </c>
    </row>
    <row r="38" spans="1:43" ht="16" hidden="1" thickBot="1">
      <c r="A38" s="40" t="s">
        <v>5</v>
      </c>
      <c r="B38" s="154">
        <v>6</v>
      </c>
      <c r="C38" s="1176" t="s">
        <v>75</v>
      </c>
      <c r="D38" s="249" t="s">
        <v>157</v>
      </c>
      <c r="E38" s="103" t="s">
        <v>158</v>
      </c>
      <c r="F38" s="733">
        <v>0.08</v>
      </c>
      <c r="G38" s="419" t="e">
        <f t="shared" si="20"/>
        <v>#REF!</v>
      </c>
      <c r="H38" s="30">
        <v>0.08</v>
      </c>
      <c r="I38" s="11"/>
      <c r="J38" s="56"/>
      <c r="K38" s="20"/>
      <c r="L38" s="80"/>
      <c r="M38" s="170">
        <v>1</v>
      </c>
      <c r="N38" s="71">
        <v>0.5</v>
      </c>
      <c r="O38" s="739">
        <v>3</v>
      </c>
      <c r="P38" s="757">
        <f t="shared" si="21"/>
        <v>4.5</v>
      </c>
      <c r="Q38" s="762">
        <f t="shared" si="22"/>
        <v>1.5</v>
      </c>
      <c r="R38" s="770">
        <v>0</v>
      </c>
      <c r="S38" s="763"/>
      <c r="T38" s="763"/>
      <c r="U38" s="765"/>
      <c r="V38" s="766">
        <f t="shared" si="18"/>
        <v>0</v>
      </c>
      <c r="W38" s="158"/>
      <c r="X38" s="11"/>
      <c r="Y38" s="61"/>
      <c r="Z38" s="106"/>
      <c r="AA38" s="228"/>
      <c r="AB38" s="270"/>
      <c r="AC38" s="1168" t="s">
        <v>249</v>
      </c>
      <c r="AD38" s="1166"/>
      <c r="AE38" s="275"/>
      <c r="AF38" s="4"/>
      <c r="AG38" s="747"/>
      <c r="AH38" s="4"/>
      <c r="AI38" s="747"/>
      <c r="AJ38" s="46" t="str">
        <f t="shared" si="19"/>
        <v xml:space="preserve"> </v>
      </c>
      <c r="AK38" s="747"/>
      <c r="AL38" s="30"/>
      <c r="AM38" s="749"/>
      <c r="AN38" s="30"/>
      <c r="AO38" s="749"/>
      <c r="AQ38" s="163">
        <f t="shared" si="23"/>
        <v>-2.6666666666666665E-2</v>
      </c>
    </row>
    <row r="39" spans="1:43" ht="16" thickBot="1">
      <c r="A39" s="15" t="s">
        <v>5</v>
      </c>
      <c r="B39" s="153">
        <v>1</v>
      </c>
      <c r="C39" s="1176" t="s">
        <v>108</v>
      </c>
      <c r="D39" s="249" t="s">
        <v>141</v>
      </c>
      <c r="E39" s="103" t="s">
        <v>32</v>
      </c>
      <c r="F39" s="733">
        <v>0.36</v>
      </c>
      <c r="G39" s="419" t="e">
        <f t="shared" si="20"/>
        <v>#REF!</v>
      </c>
      <c r="H39" s="30"/>
      <c r="I39" s="11">
        <v>0.36</v>
      </c>
      <c r="J39" s="56"/>
      <c r="K39" s="20">
        <v>1984</v>
      </c>
      <c r="L39" s="80"/>
      <c r="M39" s="170">
        <v>1</v>
      </c>
      <c r="N39" s="71">
        <v>2</v>
      </c>
      <c r="O39" s="736">
        <v>2</v>
      </c>
      <c r="P39" s="756">
        <f t="shared" si="21"/>
        <v>5</v>
      </c>
      <c r="Q39" s="762">
        <f t="shared" si="22"/>
        <v>4</v>
      </c>
      <c r="R39" s="763"/>
      <c r="S39" s="764">
        <f>I39</f>
        <v>0.36</v>
      </c>
      <c r="T39" s="763"/>
      <c r="U39" s="765"/>
      <c r="V39" s="766">
        <f t="shared" si="18"/>
        <v>10800</v>
      </c>
      <c r="W39" s="158"/>
      <c r="X39" s="11"/>
      <c r="Y39" s="61"/>
      <c r="Z39" s="106"/>
      <c r="AA39" s="228"/>
      <c r="AB39" s="270"/>
      <c r="AC39" s="1168"/>
      <c r="AD39" s="1166"/>
      <c r="AE39" s="275">
        <v>2021</v>
      </c>
      <c r="AF39" s="4" t="str">
        <f t="shared" ref="AF39:AF45" si="24">IF((AE39=2018),($I39+$J39)," ")</f>
        <v xml:space="preserve"> </v>
      </c>
      <c r="AG39" s="747" t="str">
        <f t="shared" ref="AG39:AG45" si="25">IF(AF39=" ", " ", V39)</f>
        <v xml:space="preserve"> </v>
      </c>
      <c r="AH39" s="4" t="str">
        <f t="shared" ref="AH39:AH45" si="26">IF((AE39=2019),($I39+$J39)," ")</f>
        <v xml:space="preserve"> </v>
      </c>
      <c r="AI39" s="747" t="str">
        <f t="shared" ref="AI39:AI45" si="27">IF(AH39=" ", " ", $V39)</f>
        <v xml:space="preserve"> </v>
      </c>
      <c r="AJ39" s="46" t="str">
        <f t="shared" si="19"/>
        <v xml:space="preserve"> </v>
      </c>
      <c r="AK39" s="747" t="str">
        <f t="shared" ref="AK39:AK45" si="28">IF(AJ39=" ", " ", $V39)</f>
        <v xml:space="preserve"> </v>
      </c>
      <c r="AL39" s="46">
        <f t="shared" ref="AL39:AL45" si="29">IF((AE39=2021),($I39+$J39)," ")</f>
        <v>0.36</v>
      </c>
      <c r="AM39" s="747">
        <f t="shared" ref="AM39:AM45" si="30">IF(AL39=" ", " ", $V39)</f>
        <v>10800</v>
      </c>
      <c r="AN39" s="4" t="str">
        <f t="shared" ref="AN39:AN45" si="31">IF((AE39=2022),($I39+$J39)," ")</f>
        <v xml:space="preserve"> </v>
      </c>
      <c r="AO39" s="751" t="str">
        <f t="shared" ref="AO39:AO45" si="32">IF(AN39=" ", " ", $V39)</f>
        <v xml:space="preserve"> </v>
      </c>
      <c r="AQ39" s="163">
        <f t="shared" si="23"/>
        <v>0</v>
      </c>
    </row>
    <row r="40" spans="1:43" ht="16" thickBot="1">
      <c r="A40" s="12" t="s">
        <v>5</v>
      </c>
      <c r="B40" s="153">
        <v>1</v>
      </c>
      <c r="C40" s="1176" t="s">
        <v>80</v>
      </c>
      <c r="D40" s="249" t="s">
        <v>164</v>
      </c>
      <c r="E40" s="103" t="s">
        <v>165</v>
      </c>
      <c r="F40" s="733">
        <v>0.17</v>
      </c>
      <c r="G40" s="419" t="e">
        <f t="shared" si="20"/>
        <v>#REF!</v>
      </c>
      <c r="H40" s="30"/>
      <c r="I40" s="11">
        <v>0.17</v>
      </c>
      <c r="J40" s="56"/>
      <c r="K40" s="20"/>
      <c r="L40" s="80"/>
      <c r="M40" s="170">
        <v>1</v>
      </c>
      <c r="N40" s="71">
        <v>1</v>
      </c>
      <c r="O40" s="736">
        <v>2</v>
      </c>
      <c r="P40" s="757">
        <f t="shared" si="21"/>
        <v>4</v>
      </c>
      <c r="Q40" s="762">
        <f t="shared" si="22"/>
        <v>2</v>
      </c>
      <c r="R40" s="763"/>
      <c r="S40" s="764">
        <f>I40</f>
        <v>0.17</v>
      </c>
      <c r="T40" s="763"/>
      <c r="U40" s="765"/>
      <c r="V40" s="766">
        <f t="shared" si="18"/>
        <v>5100</v>
      </c>
      <c r="W40" s="158"/>
      <c r="X40" s="11"/>
      <c r="Y40" s="61"/>
      <c r="Z40" s="106"/>
      <c r="AA40" s="231">
        <f>V40+AA39</f>
        <v>5100</v>
      </c>
      <c r="AB40" s="219"/>
      <c r="AC40" s="1168"/>
      <c r="AD40" s="1166"/>
      <c r="AE40" s="275">
        <v>2021</v>
      </c>
      <c r="AF40" s="4" t="str">
        <f t="shared" si="24"/>
        <v xml:space="preserve"> </v>
      </c>
      <c r="AG40" s="747" t="str">
        <f t="shared" si="25"/>
        <v xml:space="preserve"> </v>
      </c>
      <c r="AH40" s="4" t="str">
        <f t="shared" si="26"/>
        <v xml:space="preserve"> </v>
      </c>
      <c r="AI40" s="747" t="str">
        <f t="shared" si="27"/>
        <v xml:space="preserve"> </v>
      </c>
      <c r="AJ40" s="46" t="str">
        <f t="shared" si="19"/>
        <v xml:space="preserve"> </v>
      </c>
      <c r="AK40" s="747" t="str">
        <f t="shared" si="28"/>
        <v xml:space="preserve"> </v>
      </c>
      <c r="AL40" s="46">
        <f t="shared" si="29"/>
        <v>0.17</v>
      </c>
      <c r="AM40" s="747">
        <f t="shared" si="30"/>
        <v>5100</v>
      </c>
      <c r="AN40" s="4" t="str">
        <f t="shared" si="31"/>
        <v xml:space="preserve"> </v>
      </c>
      <c r="AO40" s="751" t="str">
        <f t="shared" si="32"/>
        <v xml:space="preserve"> </v>
      </c>
      <c r="AQ40" s="163">
        <f t="shared" si="23"/>
        <v>0</v>
      </c>
    </row>
    <row r="41" spans="1:43" ht="16" thickBot="1">
      <c r="A41" s="15" t="s">
        <v>5</v>
      </c>
      <c r="B41" s="153">
        <v>1</v>
      </c>
      <c r="C41" s="1176" t="s">
        <v>81</v>
      </c>
      <c r="D41" s="249" t="s">
        <v>164</v>
      </c>
      <c r="E41" s="103" t="s">
        <v>109</v>
      </c>
      <c r="F41" s="733">
        <v>0.25</v>
      </c>
      <c r="G41" s="419" t="e">
        <f t="shared" si="20"/>
        <v>#REF!</v>
      </c>
      <c r="H41" s="30"/>
      <c r="I41" s="11">
        <v>0.25</v>
      </c>
      <c r="J41" s="56"/>
      <c r="K41" s="20"/>
      <c r="L41" s="80"/>
      <c r="M41" s="170">
        <v>2</v>
      </c>
      <c r="N41" s="71">
        <v>1</v>
      </c>
      <c r="O41" s="736">
        <v>2</v>
      </c>
      <c r="P41" s="757">
        <f t="shared" si="21"/>
        <v>5</v>
      </c>
      <c r="Q41" s="762">
        <f t="shared" si="22"/>
        <v>4</v>
      </c>
      <c r="R41" s="763"/>
      <c r="S41" s="764">
        <f>I41</f>
        <v>0.25</v>
      </c>
      <c r="T41" s="763"/>
      <c r="U41" s="765"/>
      <c r="V41" s="766">
        <f t="shared" si="18"/>
        <v>7500</v>
      </c>
      <c r="W41" s="158"/>
      <c r="X41" s="11"/>
      <c r="Y41" s="61"/>
      <c r="Z41" s="106"/>
      <c r="AA41" s="231">
        <f>V41+AA40</f>
        <v>12600</v>
      </c>
      <c r="AB41" s="219"/>
      <c r="AC41" s="1168"/>
      <c r="AD41" s="1166"/>
      <c r="AE41" s="275">
        <v>2021</v>
      </c>
      <c r="AF41" s="4" t="str">
        <f t="shared" si="24"/>
        <v xml:space="preserve"> </v>
      </c>
      <c r="AG41" s="747" t="str">
        <f t="shared" si="25"/>
        <v xml:space="preserve"> </v>
      </c>
      <c r="AH41" s="4" t="str">
        <f t="shared" si="26"/>
        <v xml:space="preserve"> </v>
      </c>
      <c r="AI41" s="747" t="str">
        <f t="shared" si="27"/>
        <v xml:space="preserve"> </v>
      </c>
      <c r="AJ41" s="46" t="str">
        <f t="shared" si="19"/>
        <v xml:space="preserve"> </v>
      </c>
      <c r="AK41" s="747" t="str">
        <f t="shared" si="28"/>
        <v xml:space="preserve"> </v>
      </c>
      <c r="AL41" s="46">
        <f t="shared" si="29"/>
        <v>0.25</v>
      </c>
      <c r="AM41" s="747">
        <f t="shared" si="30"/>
        <v>7500</v>
      </c>
      <c r="AN41" s="4" t="str">
        <f t="shared" si="31"/>
        <v xml:space="preserve"> </v>
      </c>
      <c r="AO41" s="751" t="str">
        <f t="shared" si="32"/>
        <v xml:space="preserve"> </v>
      </c>
      <c r="AQ41" s="163">
        <f t="shared" si="23"/>
        <v>0</v>
      </c>
    </row>
    <row r="42" spans="1:43" ht="16" thickBot="1">
      <c r="A42" s="15" t="s">
        <v>5</v>
      </c>
      <c r="B42" s="153">
        <v>1</v>
      </c>
      <c r="C42" s="732" t="s">
        <v>29</v>
      </c>
      <c r="D42" s="249" t="s">
        <v>162</v>
      </c>
      <c r="E42" s="103" t="s">
        <v>158</v>
      </c>
      <c r="F42" s="733">
        <v>0.18</v>
      </c>
      <c r="G42" s="419">
        <f>F42</f>
        <v>0.18</v>
      </c>
      <c r="H42" s="30"/>
      <c r="I42" s="11">
        <v>0.18</v>
      </c>
      <c r="J42" s="56"/>
      <c r="K42" s="20"/>
      <c r="L42" s="80"/>
      <c r="M42" s="735">
        <v>1</v>
      </c>
      <c r="N42" s="75">
        <v>0.5</v>
      </c>
      <c r="O42" s="734">
        <v>1</v>
      </c>
      <c r="P42" s="753">
        <f t="shared" si="21"/>
        <v>2.5</v>
      </c>
      <c r="Q42" s="762">
        <f t="shared" si="22"/>
        <v>0.5</v>
      </c>
      <c r="R42" s="763"/>
      <c r="S42" s="764">
        <f>I42</f>
        <v>0.18</v>
      </c>
      <c r="T42" s="763"/>
      <c r="U42" s="765"/>
      <c r="V42" s="766">
        <f t="shared" si="18"/>
        <v>5400</v>
      </c>
      <c r="W42" s="158"/>
      <c r="X42" s="11"/>
      <c r="Y42" s="61"/>
      <c r="Z42" s="106"/>
      <c r="AA42" s="228"/>
      <c r="AB42" s="270"/>
      <c r="AC42" s="1168"/>
      <c r="AD42" s="1166"/>
      <c r="AE42" s="275">
        <v>2021</v>
      </c>
      <c r="AF42" s="4" t="str">
        <f t="shared" si="24"/>
        <v xml:space="preserve"> </v>
      </c>
      <c r="AG42" s="747" t="str">
        <f t="shared" si="25"/>
        <v xml:space="preserve"> </v>
      </c>
      <c r="AH42" s="4" t="str">
        <f t="shared" si="26"/>
        <v xml:space="preserve"> </v>
      </c>
      <c r="AI42" s="747" t="str">
        <f t="shared" si="27"/>
        <v xml:space="preserve"> </v>
      </c>
      <c r="AJ42" s="46" t="str">
        <f t="shared" si="19"/>
        <v xml:space="preserve"> </v>
      </c>
      <c r="AK42" s="747" t="str">
        <f t="shared" si="28"/>
        <v xml:space="preserve"> </v>
      </c>
      <c r="AL42" s="46">
        <f t="shared" si="29"/>
        <v>0.18</v>
      </c>
      <c r="AM42" s="747">
        <f t="shared" si="30"/>
        <v>5400</v>
      </c>
      <c r="AN42" s="4" t="str">
        <f t="shared" si="31"/>
        <v xml:space="preserve"> </v>
      </c>
      <c r="AO42" s="751" t="str">
        <f t="shared" si="32"/>
        <v xml:space="preserve"> </v>
      </c>
      <c r="AQ42" s="163">
        <f t="shared" si="23"/>
        <v>0</v>
      </c>
    </row>
    <row r="43" spans="1:43" ht="16" thickBot="1">
      <c r="A43" s="15" t="s">
        <v>5</v>
      </c>
      <c r="B43" s="153">
        <v>1</v>
      </c>
      <c r="C43" s="1176" t="s">
        <v>109</v>
      </c>
      <c r="D43" s="249" t="s">
        <v>166</v>
      </c>
      <c r="E43" s="103" t="s">
        <v>167</v>
      </c>
      <c r="F43" s="733">
        <v>0.31</v>
      </c>
      <c r="G43" s="419">
        <f t="shared" ref="G43:G79" si="33">F43+G42</f>
        <v>0.49</v>
      </c>
      <c r="H43" s="30"/>
      <c r="I43" s="11">
        <v>0.31</v>
      </c>
      <c r="J43" s="56"/>
      <c r="K43" s="20"/>
      <c r="L43" s="80"/>
      <c r="M43" s="170">
        <v>2</v>
      </c>
      <c r="N43" s="71">
        <v>1</v>
      </c>
      <c r="O43" s="736">
        <v>2</v>
      </c>
      <c r="P43" s="757">
        <f t="shared" si="21"/>
        <v>5</v>
      </c>
      <c r="Q43" s="762">
        <f t="shared" si="22"/>
        <v>4</v>
      </c>
      <c r="R43" s="763"/>
      <c r="S43" s="764">
        <f>I43</f>
        <v>0.31</v>
      </c>
      <c r="T43" s="763"/>
      <c r="U43" s="765"/>
      <c r="V43" s="766">
        <f t="shared" si="18"/>
        <v>9300</v>
      </c>
      <c r="W43" s="158"/>
      <c r="X43" s="11"/>
      <c r="Y43" s="61"/>
      <c r="Z43" s="106"/>
      <c r="AA43" s="231">
        <f>V43+AA42</f>
        <v>9300</v>
      </c>
      <c r="AB43" s="219"/>
      <c r="AC43" s="100"/>
      <c r="AD43" s="1166"/>
      <c r="AE43" s="275">
        <v>2021</v>
      </c>
      <c r="AF43" s="4" t="str">
        <f t="shared" si="24"/>
        <v xml:space="preserve"> </v>
      </c>
      <c r="AG43" s="747" t="str">
        <f t="shared" si="25"/>
        <v xml:space="preserve"> </v>
      </c>
      <c r="AH43" s="4" t="str">
        <f t="shared" si="26"/>
        <v xml:space="preserve"> </v>
      </c>
      <c r="AI43" s="747" t="str">
        <f t="shared" si="27"/>
        <v xml:space="preserve"> </v>
      </c>
      <c r="AJ43" s="46" t="str">
        <f t="shared" si="19"/>
        <v xml:space="preserve"> </v>
      </c>
      <c r="AK43" s="747" t="str">
        <f t="shared" si="28"/>
        <v xml:space="preserve"> </v>
      </c>
      <c r="AL43" s="46">
        <f t="shared" si="29"/>
        <v>0.31</v>
      </c>
      <c r="AM43" s="747">
        <f t="shared" si="30"/>
        <v>9300</v>
      </c>
      <c r="AN43" s="4" t="str">
        <f t="shared" si="31"/>
        <v xml:space="preserve"> </v>
      </c>
      <c r="AO43" s="751" t="str">
        <f t="shared" si="32"/>
        <v xml:space="preserve"> </v>
      </c>
      <c r="AQ43" s="163">
        <f t="shared" si="23"/>
        <v>0</v>
      </c>
    </row>
    <row r="44" spans="1:43" ht="16" thickBot="1">
      <c r="A44" s="15" t="s">
        <v>5</v>
      </c>
      <c r="B44" s="151">
        <v>2</v>
      </c>
      <c r="C44" s="732" t="s">
        <v>107</v>
      </c>
      <c r="D44" s="249" t="s">
        <v>135</v>
      </c>
      <c r="E44" s="103" t="s">
        <v>158</v>
      </c>
      <c r="F44" s="733">
        <v>0.25</v>
      </c>
      <c r="G44" s="419">
        <f t="shared" si="33"/>
        <v>0.74</v>
      </c>
      <c r="H44" s="30"/>
      <c r="I44" s="11">
        <v>0.25</v>
      </c>
      <c r="J44" s="56"/>
      <c r="K44" s="20"/>
      <c r="L44" s="80"/>
      <c r="M44" s="170">
        <v>1</v>
      </c>
      <c r="N44" s="71">
        <v>1</v>
      </c>
      <c r="O44" s="161">
        <v>3</v>
      </c>
      <c r="P44" s="757">
        <f t="shared" si="21"/>
        <v>5</v>
      </c>
      <c r="Q44" s="762">
        <f t="shared" si="22"/>
        <v>3</v>
      </c>
      <c r="R44" s="763"/>
      <c r="S44" s="769">
        <v>0.25</v>
      </c>
      <c r="T44" s="763"/>
      <c r="U44" s="765"/>
      <c r="V44" s="766">
        <f t="shared" si="18"/>
        <v>7500</v>
      </c>
      <c r="W44" s="158"/>
      <c r="X44" s="11"/>
      <c r="Y44" s="61"/>
      <c r="Z44" s="106"/>
      <c r="AA44" s="231">
        <f>V44+AA43</f>
        <v>16800</v>
      </c>
      <c r="AB44" s="219"/>
      <c r="AC44" s="1168"/>
      <c r="AD44" s="1166"/>
      <c r="AE44" s="275">
        <v>2021</v>
      </c>
      <c r="AF44" s="4" t="str">
        <f t="shared" si="24"/>
        <v xml:space="preserve"> </v>
      </c>
      <c r="AG44" s="747" t="str">
        <f t="shared" si="25"/>
        <v xml:space="preserve"> </v>
      </c>
      <c r="AH44" s="4" t="str">
        <f t="shared" si="26"/>
        <v xml:space="preserve"> </v>
      </c>
      <c r="AI44" s="747" t="str">
        <f t="shared" si="27"/>
        <v xml:space="preserve"> </v>
      </c>
      <c r="AJ44" s="46" t="str">
        <f t="shared" si="19"/>
        <v xml:space="preserve"> </v>
      </c>
      <c r="AK44" s="747" t="str">
        <f t="shared" si="28"/>
        <v xml:space="preserve"> </v>
      </c>
      <c r="AL44" s="46">
        <f t="shared" si="29"/>
        <v>0.25</v>
      </c>
      <c r="AM44" s="747">
        <f t="shared" si="30"/>
        <v>7500</v>
      </c>
      <c r="AN44" s="4" t="str">
        <f t="shared" si="31"/>
        <v xml:space="preserve"> </v>
      </c>
      <c r="AO44" s="749" t="str">
        <f t="shared" si="32"/>
        <v xml:space="preserve"> </v>
      </c>
      <c r="AQ44" s="163">
        <f t="shared" si="23"/>
        <v>0</v>
      </c>
    </row>
    <row r="45" spans="1:43" ht="16" thickBot="1">
      <c r="A45" s="15" t="s">
        <v>5</v>
      </c>
      <c r="B45" s="151">
        <v>2</v>
      </c>
      <c r="C45" s="1176" t="s">
        <v>111</v>
      </c>
      <c r="D45" s="249" t="s">
        <v>132</v>
      </c>
      <c r="E45" s="103" t="s">
        <v>59</v>
      </c>
      <c r="F45" s="733">
        <v>0.14000000000000001</v>
      </c>
      <c r="G45" s="419">
        <f t="shared" si="33"/>
        <v>0.88</v>
      </c>
      <c r="H45" s="30"/>
      <c r="I45" s="11">
        <v>0.14000000000000001</v>
      </c>
      <c r="J45" s="56"/>
      <c r="K45" s="20"/>
      <c r="L45" s="80"/>
      <c r="M45" s="170">
        <v>2</v>
      </c>
      <c r="N45" s="71">
        <v>1</v>
      </c>
      <c r="O45" s="736">
        <v>2</v>
      </c>
      <c r="P45" s="757">
        <f t="shared" si="21"/>
        <v>5</v>
      </c>
      <c r="Q45" s="762">
        <f t="shared" si="22"/>
        <v>4</v>
      </c>
      <c r="R45" s="763"/>
      <c r="S45" s="769">
        <f>I45</f>
        <v>0.14000000000000001</v>
      </c>
      <c r="T45" s="763"/>
      <c r="U45" s="765"/>
      <c r="V45" s="766">
        <f t="shared" si="18"/>
        <v>4200</v>
      </c>
      <c r="W45" s="158"/>
      <c r="X45" s="11"/>
      <c r="Y45" s="61"/>
      <c r="Z45" s="106"/>
      <c r="AA45" s="231">
        <f>V45+AA44</f>
        <v>21000</v>
      </c>
      <c r="AB45" s="219"/>
      <c r="AC45" s="1168"/>
      <c r="AD45" s="1166"/>
      <c r="AE45" s="275">
        <v>2021</v>
      </c>
      <c r="AF45" s="4" t="str">
        <f t="shared" si="24"/>
        <v xml:space="preserve"> </v>
      </c>
      <c r="AG45" s="747" t="str">
        <f t="shared" si="25"/>
        <v xml:space="preserve"> </v>
      </c>
      <c r="AH45" s="4" t="str">
        <f t="shared" si="26"/>
        <v xml:space="preserve"> </v>
      </c>
      <c r="AI45" s="747" t="str">
        <f t="shared" si="27"/>
        <v xml:space="preserve"> </v>
      </c>
      <c r="AJ45" s="46" t="str">
        <f t="shared" si="19"/>
        <v xml:space="preserve"> </v>
      </c>
      <c r="AK45" s="747" t="str">
        <f t="shared" si="28"/>
        <v xml:space="preserve"> </v>
      </c>
      <c r="AL45" s="46">
        <f t="shared" si="29"/>
        <v>0.14000000000000001</v>
      </c>
      <c r="AM45" s="747">
        <f t="shared" si="30"/>
        <v>4200</v>
      </c>
      <c r="AN45" s="4" t="str">
        <f t="shared" si="31"/>
        <v xml:space="preserve"> </v>
      </c>
      <c r="AO45" s="751" t="str">
        <f t="shared" si="32"/>
        <v xml:space="preserve"> </v>
      </c>
      <c r="AQ45" s="163">
        <f t="shared" si="23"/>
        <v>0</v>
      </c>
    </row>
    <row r="46" spans="1:43" ht="16" hidden="1" thickBot="1">
      <c r="A46" s="15" t="s">
        <v>5</v>
      </c>
      <c r="B46" s="154">
        <v>6</v>
      </c>
      <c r="C46" s="732" t="s">
        <v>60</v>
      </c>
      <c r="D46" s="249" t="s">
        <v>168</v>
      </c>
      <c r="E46" s="103" t="s">
        <v>158</v>
      </c>
      <c r="F46" s="733">
        <v>0.65</v>
      </c>
      <c r="G46" s="419">
        <f t="shared" si="33"/>
        <v>1.53</v>
      </c>
      <c r="H46" s="30">
        <v>0.65</v>
      </c>
      <c r="I46" s="11"/>
      <c r="J46" s="56"/>
      <c r="K46" s="20"/>
      <c r="L46" s="80"/>
      <c r="M46" s="170">
        <v>1</v>
      </c>
      <c r="N46" s="71">
        <v>1</v>
      </c>
      <c r="O46" s="739">
        <v>3</v>
      </c>
      <c r="P46" s="757">
        <f t="shared" si="21"/>
        <v>5</v>
      </c>
      <c r="Q46" s="762">
        <f t="shared" si="22"/>
        <v>3</v>
      </c>
      <c r="R46" s="763"/>
      <c r="S46" s="763"/>
      <c r="T46" s="763"/>
      <c r="U46" s="765"/>
      <c r="V46" s="766">
        <f t="shared" si="18"/>
        <v>0</v>
      </c>
      <c r="W46" s="158"/>
      <c r="X46" s="11"/>
      <c r="Y46" s="61"/>
      <c r="Z46" s="106"/>
      <c r="AA46" s="231">
        <f>V46+AA45</f>
        <v>21000</v>
      </c>
      <c r="AB46" s="219"/>
      <c r="AC46" s="1168" t="s">
        <v>217</v>
      </c>
      <c r="AD46" s="1166"/>
      <c r="AE46" s="275"/>
      <c r="AF46" s="4"/>
      <c r="AG46" s="747"/>
      <c r="AH46" s="4"/>
      <c r="AI46" s="747"/>
      <c r="AJ46" s="46" t="str">
        <f t="shared" si="19"/>
        <v xml:space="preserve"> </v>
      </c>
      <c r="AK46" s="747"/>
      <c r="AL46" s="30"/>
      <c r="AM46" s="749"/>
      <c r="AN46" s="30"/>
      <c r="AO46" s="749"/>
      <c r="AQ46" s="163">
        <f t="shared" si="23"/>
        <v>-0.21666666666666667</v>
      </c>
    </row>
    <row r="47" spans="1:43" ht="16" hidden="1" thickBot="1">
      <c r="A47" s="15" t="s">
        <v>5</v>
      </c>
      <c r="B47" s="155">
        <v>5</v>
      </c>
      <c r="C47" s="732" t="s">
        <v>42</v>
      </c>
      <c r="D47" s="249" t="s">
        <v>176</v>
      </c>
      <c r="E47" s="103" t="s">
        <v>158</v>
      </c>
      <c r="F47" s="733">
        <v>2.6</v>
      </c>
      <c r="G47" s="419">
        <f t="shared" si="33"/>
        <v>4.13</v>
      </c>
      <c r="H47" s="30"/>
      <c r="I47" s="11"/>
      <c r="J47" s="56"/>
      <c r="K47" s="20"/>
      <c r="L47" s="80"/>
      <c r="M47" s="170">
        <v>3</v>
      </c>
      <c r="N47" s="71">
        <v>1</v>
      </c>
      <c r="O47" s="161">
        <v>3</v>
      </c>
      <c r="P47" s="752">
        <f t="shared" si="21"/>
        <v>7</v>
      </c>
      <c r="Q47" s="762">
        <f t="shared" si="22"/>
        <v>9</v>
      </c>
      <c r="R47" s="772">
        <v>2.6</v>
      </c>
      <c r="S47" s="763"/>
      <c r="T47" s="763"/>
      <c r="U47" s="765"/>
      <c r="V47" s="766"/>
      <c r="W47" s="158"/>
      <c r="X47" s="11"/>
      <c r="Y47" s="61"/>
      <c r="Z47" s="106"/>
      <c r="AA47" s="231"/>
      <c r="AB47" s="219"/>
      <c r="AC47" s="1168"/>
      <c r="AD47" s="1166"/>
      <c r="AE47" s="275"/>
      <c r="AF47" s="4"/>
      <c r="AG47" s="747"/>
      <c r="AH47" s="4"/>
      <c r="AI47" s="747"/>
      <c r="AJ47" s="46"/>
      <c r="AK47" s="747"/>
      <c r="AL47" s="46"/>
      <c r="AM47" s="747"/>
      <c r="AN47" s="4"/>
      <c r="AO47" s="751"/>
      <c r="AQ47" s="163">
        <f t="shared" si="23"/>
        <v>-0.8666666666666667</v>
      </c>
    </row>
    <row r="48" spans="1:43" ht="16" hidden="1" thickBot="1">
      <c r="A48" s="15" t="s">
        <v>5</v>
      </c>
      <c r="B48" s="155">
        <v>5</v>
      </c>
      <c r="C48" s="732" t="s">
        <v>231</v>
      </c>
      <c r="D48" s="249" t="s">
        <v>236</v>
      </c>
      <c r="E48" s="103" t="s">
        <v>232</v>
      </c>
      <c r="F48" s="733">
        <v>1.8</v>
      </c>
      <c r="G48" s="419">
        <f t="shared" si="33"/>
        <v>5.93</v>
      </c>
      <c r="H48" s="30"/>
      <c r="I48" s="11" t="s">
        <v>12</v>
      </c>
      <c r="J48" s="56"/>
      <c r="K48" s="20">
        <v>1980</v>
      </c>
      <c r="L48" s="80"/>
      <c r="M48" s="170">
        <v>2</v>
      </c>
      <c r="N48" s="71">
        <v>2</v>
      </c>
      <c r="O48" s="161">
        <v>3</v>
      </c>
      <c r="P48" s="752">
        <f t="shared" si="21"/>
        <v>7</v>
      </c>
      <c r="Q48" s="762">
        <f t="shared" si="22"/>
        <v>12</v>
      </c>
      <c r="R48" s="772">
        <v>1.8</v>
      </c>
      <c r="S48" s="763"/>
      <c r="T48" s="763"/>
      <c r="U48" s="765"/>
      <c r="V48" s="766"/>
      <c r="W48" s="158"/>
      <c r="X48" s="11"/>
      <c r="Y48" s="61"/>
      <c r="Z48" s="106"/>
      <c r="AA48" s="231"/>
      <c r="AB48" s="219"/>
      <c r="AC48" s="1168"/>
      <c r="AD48" s="1166"/>
      <c r="AE48" s="275"/>
      <c r="AF48" s="4"/>
      <c r="AG48" s="747"/>
      <c r="AH48" s="4"/>
      <c r="AI48" s="747"/>
      <c r="AJ48" s="46"/>
      <c r="AK48" s="747"/>
      <c r="AL48" s="46"/>
      <c r="AM48" s="747"/>
      <c r="AN48" s="4"/>
      <c r="AO48" s="751"/>
      <c r="AQ48" s="163" t="e">
        <f t="shared" si="23"/>
        <v>#VALUE!</v>
      </c>
    </row>
    <row r="49" spans="1:43" ht="16" hidden="1" thickBot="1">
      <c r="A49" s="15" t="s">
        <v>5</v>
      </c>
      <c r="B49" s="155">
        <v>5</v>
      </c>
      <c r="C49" s="732" t="s">
        <v>53</v>
      </c>
      <c r="D49" s="249" t="s">
        <v>185</v>
      </c>
      <c r="E49" s="103" t="s">
        <v>186</v>
      </c>
      <c r="F49" s="733">
        <v>0.45</v>
      </c>
      <c r="G49" s="419">
        <f t="shared" si="33"/>
        <v>6.38</v>
      </c>
      <c r="H49" s="30">
        <v>0.45</v>
      </c>
      <c r="I49" s="11"/>
      <c r="J49" s="56"/>
      <c r="K49" s="20"/>
      <c r="L49" s="80"/>
      <c r="M49" s="170">
        <v>1</v>
      </c>
      <c r="N49" s="71">
        <v>1</v>
      </c>
      <c r="O49" s="739">
        <v>3</v>
      </c>
      <c r="P49" s="757">
        <f t="shared" si="21"/>
        <v>5</v>
      </c>
      <c r="Q49" s="762">
        <f t="shared" si="22"/>
        <v>3</v>
      </c>
      <c r="R49" s="772">
        <v>0.45</v>
      </c>
      <c r="S49" s="763"/>
      <c r="T49" s="763"/>
      <c r="U49" s="765"/>
      <c r="V49" s="766">
        <f t="shared" ref="V49:V79" si="34">I49*30000+J49*30000</f>
        <v>0</v>
      </c>
      <c r="W49" s="158"/>
      <c r="X49" s="11"/>
      <c r="Y49" s="61"/>
      <c r="Z49" s="106"/>
      <c r="AA49" s="231">
        <f t="shared" ref="AA49:AA60" si="35">V49+AA48</f>
        <v>0</v>
      </c>
      <c r="AB49" s="219"/>
      <c r="AC49" s="1168"/>
      <c r="AD49" s="1166"/>
      <c r="AE49" s="275"/>
      <c r="AF49" s="4"/>
      <c r="AG49" s="747"/>
      <c r="AH49" s="4"/>
      <c r="AI49" s="747"/>
      <c r="AJ49" s="46" t="str">
        <f t="shared" ref="AJ49:AJ79" si="36">IF((AE49=2020),($I49+$J49)," ")</f>
        <v xml:space="preserve"> </v>
      </c>
      <c r="AK49" s="747"/>
      <c r="AL49" s="30"/>
      <c r="AM49" s="749"/>
      <c r="AN49" s="30"/>
      <c r="AO49" s="749"/>
      <c r="AQ49" s="163">
        <f t="shared" si="23"/>
        <v>0</v>
      </c>
    </row>
    <row r="50" spans="1:43" ht="16" thickBot="1">
      <c r="A50" s="15" t="s">
        <v>5</v>
      </c>
      <c r="B50" s="153">
        <v>1</v>
      </c>
      <c r="C50" s="1176" t="s">
        <v>93</v>
      </c>
      <c r="D50" s="249" t="s">
        <v>162</v>
      </c>
      <c r="E50" s="103" t="s">
        <v>80</v>
      </c>
      <c r="F50" s="733">
        <v>0.2</v>
      </c>
      <c r="G50" s="419">
        <f t="shared" si="33"/>
        <v>6.58</v>
      </c>
      <c r="H50" s="30"/>
      <c r="I50" s="11">
        <v>0.2</v>
      </c>
      <c r="J50" s="56"/>
      <c r="K50" s="20"/>
      <c r="L50" s="80"/>
      <c r="M50" s="170">
        <v>1</v>
      </c>
      <c r="N50" s="71">
        <v>1</v>
      </c>
      <c r="O50" s="736">
        <v>2</v>
      </c>
      <c r="P50" s="757">
        <f t="shared" si="21"/>
        <v>4</v>
      </c>
      <c r="Q50" s="762">
        <f t="shared" si="22"/>
        <v>2</v>
      </c>
      <c r="R50" s="763"/>
      <c r="S50" s="764">
        <f>I50</f>
        <v>0.2</v>
      </c>
      <c r="T50" s="763"/>
      <c r="U50" s="765"/>
      <c r="V50" s="766">
        <f t="shared" si="34"/>
        <v>6000</v>
      </c>
      <c r="W50" s="158"/>
      <c r="X50" s="11"/>
      <c r="Y50" s="61"/>
      <c r="Z50" s="106"/>
      <c r="AA50" s="231">
        <f t="shared" si="35"/>
        <v>6000</v>
      </c>
      <c r="AB50" s="219"/>
      <c r="AC50" s="1168"/>
      <c r="AD50" s="1166"/>
      <c r="AE50" s="275">
        <v>2021</v>
      </c>
      <c r="AF50" s="4" t="str">
        <f t="shared" ref="AF50:AF79" si="37">IF((AE50=2018),($I50+$J50)," ")</f>
        <v xml:space="preserve"> </v>
      </c>
      <c r="AG50" s="747" t="str">
        <f t="shared" ref="AG50:AG77" si="38">IF(AF50=" ", " ", V50)</f>
        <v xml:space="preserve"> </v>
      </c>
      <c r="AH50" s="4" t="str">
        <f t="shared" ref="AH50:AH79" si="39">IF((AE50=2019),($I50+$J50)," ")</f>
        <v xml:space="preserve"> </v>
      </c>
      <c r="AI50" s="747" t="str">
        <f t="shared" ref="AI50:AI79" si="40">IF(AH50=" ", " ", $V50)</f>
        <v xml:space="preserve"> </v>
      </c>
      <c r="AJ50" s="46" t="str">
        <f t="shared" si="36"/>
        <v xml:space="preserve"> </v>
      </c>
      <c r="AK50" s="747" t="str">
        <f t="shared" ref="AK50:AK79" si="41">IF(AJ50=" ", " ", $V50)</f>
        <v xml:space="preserve"> </v>
      </c>
      <c r="AL50" s="46">
        <f t="shared" ref="AL50:AL79" si="42">IF((AE50=2021),($I50+$J50)," ")</f>
        <v>0.2</v>
      </c>
      <c r="AM50" s="747">
        <f t="shared" ref="AM50:AM79" si="43">IF(AL50=" ", " ", $V50)</f>
        <v>6000</v>
      </c>
      <c r="AN50" s="4" t="str">
        <f t="shared" ref="AN50:AN79" si="44">IF((AE50=2022),($I50+$J50)," ")</f>
        <v xml:space="preserve"> </v>
      </c>
      <c r="AO50" s="751" t="str">
        <f t="shared" ref="AO50:AO79" si="45">IF(AN50=" ", " ", $V50)</f>
        <v xml:space="preserve"> </v>
      </c>
      <c r="AQ50" s="163">
        <f t="shared" si="23"/>
        <v>0</v>
      </c>
    </row>
    <row r="51" spans="1:43" ht="16" thickBot="1">
      <c r="A51" s="15" t="s">
        <v>5</v>
      </c>
      <c r="B51" s="153">
        <v>1</v>
      </c>
      <c r="C51" s="732" t="s">
        <v>61</v>
      </c>
      <c r="D51" s="249" t="s">
        <v>135</v>
      </c>
      <c r="E51" s="103" t="s">
        <v>213</v>
      </c>
      <c r="F51" s="733">
        <v>0.54</v>
      </c>
      <c r="G51" s="419">
        <f t="shared" si="33"/>
        <v>7.12</v>
      </c>
      <c r="H51" s="30"/>
      <c r="I51" s="11">
        <v>0.54</v>
      </c>
      <c r="J51" s="56"/>
      <c r="K51" s="20"/>
      <c r="L51" s="80"/>
      <c r="M51" s="170">
        <v>1</v>
      </c>
      <c r="N51" s="71">
        <v>1</v>
      </c>
      <c r="O51" s="161">
        <v>3</v>
      </c>
      <c r="P51" s="757">
        <f t="shared" si="21"/>
        <v>5</v>
      </c>
      <c r="Q51" s="762">
        <f t="shared" si="22"/>
        <v>3</v>
      </c>
      <c r="R51" s="763"/>
      <c r="S51" s="782">
        <f>I51</f>
        <v>0.54</v>
      </c>
      <c r="T51" s="763"/>
      <c r="U51" s="765"/>
      <c r="V51" s="766">
        <f t="shared" si="34"/>
        <v>16200.000000000002</v>
      </c>
      <c r="W51" s="158"/>
      <c r="X51" s="11"/>
      <c r="Y51" s="61"/>
      <c r="Z51" s="106"/>
      <c r="AA51" s="231">
        <f t="shared" si="35"/>
        <v>22200</v>
      </c>
      <c r="AB51" s="219"/>
      <c r="AC51" s="1168"/>
      <c r="AD51" s="1166"/>
      <c r="AE51" s="275">
        <v>2021</v>
      </c>
      <c r="AF51" s="4" t="str">
        <f t="shared" si="37"/>
        <v xml:space="preserve"> </v>
      </c>
      <c r="AG51" s="747" t="str">
        <f t="shared" si="38"/>
        <v xml:space="preserve"> </v>
      </c>
      <c r="AH51" s="4" t="str">
        <f t="shared" si="39"/>
        <v xml:space="preserve"> </v>
      </c>
      <c r="AI51" s="747" t="str">
        <f t="shared" si="40"/>
        <v xml:space="preserve"> </v>
      </c>
      <c r="AJ51" s="46" t="str">
        <f t="shared" si="36"/>
        <v xml:space="preserve"> </v>
      </c>
      <c r="AK51" s="747" t="str">
        <f t="shared" si="41"/>
        <v xml:space="preserve"> </v>
      </c>
      <c r="AL51" s="46">
        <f t="shared" si="42"/>
        <v>0.54</v>
      </c>
      <c r="AM51" s="747">
        <f t="shared" si="43"/>
        <v>16200.000000000002</v>
      </c>
      <c r="AN51" s="4" t="str">
        <f t="shared" si="44"/>
        <v xml:space="preserve"> </v>
      </c>
      <c r="AO51" s="749" t="str">
        <f t="shared" si="45"/>
        <v xml:space="preserve"> </v>
      </c>
      <c r="AQ51" s="163">
        <f t="shared" si="23"/>
        <v>0</v>
      </c>
    </row>
    <row r="52" spans="1:43" ht="16" thickBot="1">
      <c r="A52" s="15" t="s">
        <v>5</v>
      </c>
      <c r="B52" s="153">
        <v>1</v>
      </c>
      <c r="C52" s="732" t="s">
        <v>21</v>
      </c>
      <c r="D52" s="249" t="s">
        <v>168</v>
      </c>
      <c r="E52" s="103" t="s">
        <v>162</v>
      </c>
      <c r="F52" s="733">
        <v>0.63</v>
      </c>
      <c r="G52" s="419">
        <f t="shared" si="33"/>
        <v>7.75</v>
      </c>
      <c r="H52" s="30"/>
      <c r="I52" s="11">
        <v>0.63</v>
      </c>
      <c r="J52" s="56"/>
      <c r="K52" s="20"/>
      <c r="L52" s="80"/>
      <c r="M52" s="170">
        <v>2</v>
      </c>
      <c r="N52" s="71">
        <v>1</v>
      </c>
      <c r="O52" s="161">
        <v>3</v>
      </c>
      <c r="P52" s="757">
        <f t="shared" si="21"/>
        <v>6</v>
      </c>
      <c r="Q52" s="762">
        <f t="shared" si="22"/>
        <v>6</v>
      </c>
      <c r="R52" s="763"/>
      <c r="S52" s="764">
        <f>I52</f>
        <v>0.63</v>
      </c>
      <c r="T52" s="763"/>
      <c r="U52" s="765"/>
      <c r="V52" s="766">
        <f t="shared" si="34"/>
        <v>18900</v>
      </c>
      <c r="W52" s="158"/>
      <c r="X52" s="11"/>
      <c r="Y52" s="61"/>
      <c r="Z52" s="106"/>
      <c r="AA52" s="231">
        <f t="shared" si="35"/>
        <v>41100</v>
      </c>
      <c r="AB52" s="219"/>
      <c r="AC52" s="1168"/>
      <c r="AD52" s="1166"/>
      <c r="AE52" s="275">
        <v>2021</v>
      </c>
      <c r="AF52" s="4" t="str">
        <f t="shared" si="37"/>
        <v xml:space="preserve"> </v>
      </c>
      <c r="AG52" s="747" t="str">
        <f t="shared" si="38"/>
        <v xml:space="preserve"> </v>
      </c>
      <c r="AH52" s="4" t="str">
        <f t="shared" si="39"/>
        <v xml:space="preserve"> </v>
      </c>
      <c r="AI52" s="747" t="str">
        <f t="shared" si="40"/>
        <v xml:space="preserve"> </v>
      </c>
      <c r="AJ52" s="46" t="str">
        <f t="shared" si="36"/>
        <v xml:space="preserve"> </v>
      </c>
      <c r="AK52" s="747" t="str">
        <f t="shared" si="41"/>
        <v xml:space="preserve"> </v>
      </c>
      <c r="AL52" s="46">
        <f t="shared" si="42"/>
        <v>0.63</v>
      </c>
      <c r="AM52" s="747">
        <f t="shared" si="43"/>
        <v>18900</v>
      </c>
      <c r="AN52" s="4" t="str">
        <f t="shared" si="44"/>
        <v xml:space="preserve"> </v>
      </c>
      <c r="AO52" s="749" t="str">
        <f t="shared" si="45"/>
        <v xml:space="preserve"> </v>
      </c>
      <c r="AQ52" s="163">
        <f t="shared" si="23"/>
        <v>0</v>
      </c>
    </row>
    <row r="53" spans="1:43" ht="16" thickBot="1">
      <c r="A53" s="15" t="s">
        <v>5</v>
      </c>
      <c r="B53" s="153">
        <v>1</v>
      </c>
      <c r="C53" s="732" t="s">
        <v>229</v>
      </c>
      <c r="D53" s="249" t="s">
        <v>135</v>
      </c>
      <c r="E53" s="103" t="s">
        <v>230</v>
      </c>
      <c r="F53" s="733">
        <v>1.07</v>
      </c>
      <c r="G53" s="419">
        <f t="shared" si="33"/>
        <v>8.82</v>
      </c>
      <c r="H53" s="30"/>
      <c r="I53" s="11">
        <v>1.07</v>
      </c>
      <c r="J53" s="56"/>
      <c r="K53" s="20"/>
      <c r="L53" s="80"/>
      <c r="M53" s="170">
        <v>3</v>
      </c>
      <c r="N53" s="71">
        <v>1</v>
      </c>
      <c r="O53" s="161">
        <v>3</v>
      </c>
      <c r="P53" s="756">
        <f t="shared" si="21"/>
        <v>7</v>
      </c>
      <c r="Q53" s="762">
        <f t="shared" si="22"/>
        <v>9</v>
      </c>
      <c r="R53" s="763"/>
      <c r="S53" s="764">
        <f>I53</f>
        <v>1.07</v>
      </c>
      <c r="T53" s="763"/>
      <c r="U53" s="765"/>
      <c r="V53" s="766">
        <f t="shared" si="34"/>
        <v>32100.000000000004</v>
      </c>
      <c r="W53" s="158"/>
      <c r="X53" s="11"/>
      <c r="Y53" s="61"/>
      <c r="Z53" s="106"/>
      <c r="AA53" s="231">
        <f t="shared" si="35"/>
        <v>73200</v>
      </c>
      <c r="AB53" s="219"/>
      <c r="AC53" s="1168"/>
      <c r="AD53" s="1166"/>
      <c r="AE53" s="275">
        <v>2021</v>
      </c>
      <c r="AF53" s="4" t="str">
        <f t="shared" si="37"/>
        <v xml:space="preserve"> </v>
      </c>
      <c r="AG53" s="747" t="str">
        <f t="shared" si="38"/>
        <v xml:space="preserve"> </v>
      </c>
      <c r="AH53" s="4" t="str">
        <f t="shared" si="39"/>
        <v xml:space="preserve"> </v>
      </c>
      <c r="AI53" s="747" t="str">
        <f t="shared" si="40"/>
        <v xml:space="preserve"> </v>
      </c>
      <c r="AJ53" s="46" t="str">
        <f t="shared" si="36"/>
        <v xml:space="preserve"> </v>
      </c>
      <c r="AK53" s="747" t="str">
        <f t="shared" si="41"/>
        <v xml:space="preserve"> </v>
      </c>
      <c r="AL53" s="46">
        <f t="shared" si="42"/>
        <v>1.07</v>
      </c>
      <c r="AM53" s="747">
        <f t="shared" si="43"/>
        <v>32100.000000000004</v>
      </c>
      <c r="AN53" s="4" t="str">
        <f t="shared" si="44"/>
        <v xml:space="preserve"> </v>
      </c>
      <c r="AO53" s="751" t="str">
        <f t="shared" si="45"/>
        <v xml:space="preserve"> </v>
      </c>
      <c r="AQ53" s="163">
        <f t="shared" si="23"/>
        <v>0</v>
      </c>
    </row>
    <row r="54" spans="1:43" s="612" customFormat="1" ht="16" hidden="1" thickBot="1">
      <c r="A54" s="15" t="s">
        <v>5</v>
      </c>
      <c r="B54" s="151">
        <v>2</v>
      </c>
      <c r="C54" s="732" t="s">
        <v>23</v>
      </c>
      <c r="D54" s="249" t="s">
        <v>162</v>
      </c>
      <c r="E54" s="103" t="s">
        <v>158</v>
      </c>
      <c r="F54" s="733">
        <v>0.65</v>
      </c>
      <c r="G54" s="419">
        <f t="shared" si="33"/>
        <v>9.4700000000000006</v>
      </c>
      <c r="H54" s="30"/>
      <c r="I54" s="11">
        <v>0.65</v>
      </c>
      <c r="J54" s="56"/>
      <c r="K54" s="20">
        <v>1974</v>
      </c>
      <c r="L54" s="80"/>
      <c r="M54" s="170">
        <v>3</v>
      </c>
      <c r="N54" s="71">
        <v>2</v>
      </c>
      <c r="O54" s="161">
        <v>3</v>
      </c>
      <c r="P54" s="754">
        <f t="shared" si="21"/>
        <v>8</v>
      </c>
      <c r="Q54" s="773">
        <f t="shared" si="22"/>
        <v>18</v>
      </c>
      <c r="R54" s="774"/>
      <c r="S54" s="774">
        <v>1.98</v>
      </c>
      <c r="T54" s="774"/>
      <c r="U54" s="774"/>
      <c r="V54" s="766">
        <f t="shared" si="34"/>
        <v>19500</v>
      </c>
      <c r="W54" s="582"/>
      <c r="X54" s="581"/>
      <c r="Y54" s="583"/>
      <c r="Z54" s="584"/>
      <c r="AA54" s="797">
        <f t="shared" si="35"/>
        <v>92700</v>
      </c>
      <c r="AB54" s="798"/>
      <c r="AC54" s="1169" t="s">
        <v>189</v>
      </c>
      <c r="AD54" s="1166"/>
      <c r="AE54" s="275"/>
      <c r="AF54" s="4" t="str">
        <f t="shared" si="37"/>
        <v xml:space="preserve"> </v>
      </c>
      <c r="AG54" s="747" t="str">
        <f t="shared" si="38"/>
        <v xml:space="preserve"> </v>
      </c>
      <c r="AH54" s="4" t="str">
        <f t="shared" si="39"/>
        <v xml:space="preserve"> </v>
      </c>
      <c r="AI54" s="747" t="str">
        <f t="shared" si="40"/>
        <v xml:space="preserve"> </v>
      </c>
      <c r="AJ54" s="46" t="str">
        <f t="shared" si="36"/>
        <v xml:space="preserve"> </v>
      </c>
      <c r="AK54" s="747" t="str">
        <f t="shared" si="41"/>
        <v xml:space="preserve"> </v>
      </c>
      <c r="AL54" s="46" t="str">
        <f t="shared" si="42"/>
        <v xml:space="preserve"> </v>
      </c>
      <c r="AM54" s="747" t="str">
        <f t="shared" si="43"/>
        <v xml:space="preserve"> </v>
      </c>
      <c r="AN54" s="4" t="str">
        <f t="shared" si="44"/>
        <v xml:space="preserve"> </v>
      </c>
      <c r="AO54" s="749" t="str">
        <f t="shared" si="45"/>
        <v xml:space="preserve"> </v>
      </c>
      <c r="AQ54" s="163">
        <f t="shared" si="23"/>
        <v>0.44333333333333347</v>
      </c>
    </row>
    <row r="55" spans="1:43" ht="16" thickBot="1">
      <c r="A55" s="15" t="s">
        <v>5</v>
      </c>
      <c r="B55" s="151">
        <v>2</v>
      </c>
      <c r="C55" s="732" t="s">
        <v>10</v>
      </c>
      <c r="D55" s="249" t="s">
        <v>135</v>
      </c>
      <c r="E55" s="103" t="s">
        <v>235</v>
      </c>
      <c r="F55" s="733">
        <v>0.45</v>
      </c>
      <c r="G55" s="419">
        <f t="shared" si="33"/>
        <v>9.92</v>
      </c>
      <c r="H55" s="30"/>
      <c r="I55" s="11">
        <v>0.45</v>
      </c>
      <c r="J55" s="56"/>
      <c r="K55" s="20">
        <v>1984</v>
      </c>
      <c r="L55" s="80"/>
      <c r="M55" s="170">
        <v>1</v>
      </c>
      <c r="N55" s="71">
        <v>2</v>
      </c>
      <c r="O55" s="161">
        <v>3</v>
      </c>
      <c r="P55" s="757">
        <f t="shared" si="21"/>
        <v>6</v>
      </c>
      <c r="Q55" s="762">
        <f t="shared" si="22"/>
        <v>6</v>
      </c>
      <c r="R55" s="763"/>
      <c r="S55" s="769">
        <v>0.45</v>
      </c>
      <c r="T55" s="763"/>
      <c r="U55" s="765"/>
      <c r="V55" s="766">
        <f t="shared" si="34"/>
        <v>13500</v>
      </c>
      <c r="W55" s="158"/>
      <c r="X55" s="11"/>
      <c r="Y55" s="61"/>
      <c r="Z55" s="106"/>
      <c r="AA55" s="231">
        <f t="shared" si="35"/>
        <v>106200</v>
      </c>
      <c r="AB55" s="219"/>
      <c r="AC55" s="1168" t="s">
        <v>237</v>
      </c>
      <c r="AD55" s="1166"/>
      <c r="AE55" s="275">
        <v>2021</v>
      </c>
      <c r="AF55" s="4" t="str">
        <f t="shared" si="37"/>
        <v xml:space="preserve"> </v>
      </c>
      <c r="AG55" s="747" t="str">
        <f t="shared" si="38"/>
        <v xml:space="preserve"> </v>
      </c>
      <c r="AH55" s="4" t="str">
        <f t="shared" si="39"/>
        <v xml:space="preserve"> </v>
      </c>
      <c r="AI55" s="747" t="str">
        <f t="shared" si="40"/>
        <v xml:space="preserve"> </v>
      </c>
      <c r="AJ55" s="46" t="str">
        <f t="shared" si="36"/>
        <v xml:space="preserve"> </v>
      </c>
      <c r="AK55" s="747" t="str">
        <f t="shared" si="41"/>
        <v xml:space="preserve"> </v>
      </c>
      <c r="AL55" s="46">
        <f t="shared" si="42"/>
        <v>0.45</v>
      </c>
      <c r="AM55" s="747">
        <f t="shared" si="43"/>
        <v>13500</v>
      </c>
      <c r="AN55" s="4" t="str">
        <f t="shared" si="44"/>
        <v xml:space="preserve"> </v>
      </c>
      <c r="AO55" s="749" t="str">
        <f t="shared" si="45"/>
        <v xml:space="preserve"> </v>
      </c>
      <c r="AQ55" s="163">
        <f t="shared" si="23"/>
        <v>0</v>
      </c>
    </row>
    <row r="56" spans="1:43" ht="16" thickBot="1">
      <c r="A56" s="15" t="s">
        <v>5</v>
      </c>
      <c r="B56" s="151">
        <v>2</v>
      </c>
      <c r="C56" s="732" t="s">
        <v>99</v>
      </c>
      <c r="D56" s="249" t="s">
        <v>185</v>
      </c>
      <c r="E56" s="103" t="s">
        <v>194</v>
      </c>
      <c r="F56" s="733">
        <v>0.09</v>
      </c>
      <c r="G56" s="419">
        <f t="shared" si="33"/>
        <v>10.01</v>
      </c>
      <c r="H56" s="30"/>
      <c r="I56" s="11">
        <v>0.09</v>
      </c>
      <c r="J56" s="56"/>
      <c r="K56" s="20"/>
      <c r="L56" s="80"/>
      <c r="M56" s="170">
        <v>1</v>
      </c>
      <c r="N56" s="71">
        <v>1</v>
      </c>
      <c r="O56" s="161">
        <v>3</v>
      </c>
      <c r="P56" s="757">
        <f t="shared" si="21"/>
        <v>5</v>
      </c>
      <c r="Q56" s="762">
        <f t="shared" si="22"/>
        <v>3</v>
      </c>
      <c r="R56" s="763"/>
      <c r="S56" s="769">
        <v>0.09</v>
      </c>
      <c r="T56" s="763"/>
      <c r="U56" s="765"/>
      <c r="V56" s="766">
        <f t="shared" si="34"/>
        <v>2700</v>
      </c>
      <c r="W56" s="158"/>
      <c r="X56" s="11"/>
      <c r="Y56" s="61"/>
      <c r="Z56" s="106"/>
      <c r="AA56" s="231">
        <f t="shared" si="35"/>
        <v>108900</v>
      </c>
      <c r="AB56" s="219"/>
      <c r="AC56" s="1168"/>
      <c r="AD56" s="1166"/>
      <c r="AE56" s="275">
        <v>2021</v>
      </c>
      <c r="AF56" s="4" t="str">
        <f t="shared" si="37"/>
        <v xml:space="preserve"> </v>
      </c>
      <c r="AG56" s="747" t="str">
        <f t="shared" si="38"/>
        <v xml:space="preserve"> </v>
      </c>
      <c r="AH56" s="4" t="str">
        <f t="shared" si="39"/>
        <v xml:space="preserve"> </v>
      </c>
      <c r="AI56" s="747" t="str">
        <f t="shared" si="40"/>
        <v xml:space="preserve"> </v>
      </c>
      <c r="AJ56" s="46" t="str">
        <f t="shared" si="36"/>
        <v xml:space="preserve"> </v>
      </c>
      <c r="AK56" s="747" t="str">
        <f t="shared" si="41"/>
        <v xml:space="preserve"> </v>
      </c>
      <c r="AL56" s="46">
        <f t="shared" si="42"/>
        <v>0.09</v>
      </c>
      <c r="AM56" s="747">
        <f t="shared" si="43"/>
        <v>2700</v>
      </c>
      <c r="AN56" s="4" t="str">
        <f t="shared" si="44"/>
        <v xml:space="preserve"> </v>
      </c>
      <c r="AO56" s="749" t="str">
        <f t="shared" si="45"/>
        <v xml:space="preserve"> </v>
      </c>
      <c r="AQ56" s="163">
        <f t="shared" si="23"/>
        <v>0</v>
      </c>
    </row>
    <row r="57" spans="1:43" ht="16" hidden="1" thickBot="1">
      <c r="A57" s="15" t="s">
        <v>5</v>
      </c>
      <c r="B57" s="155">
        <v>5</v>
      </c>
      <c r="C57" s="732" t="s">
        <v>104</v>
      </c>
      <c r="D57" s="249" t="s">
        <v>162</v>
      </c>
      <c r="E57" s="103" t="s">
        <v>158</v>
      </c>
      <c r="F57" s="733">
        <v>1.97</v>
      </c>
      <c r="G57" s="419">
        <f t="shared" si="33"/>
        <v>11.98</v>
      </c>
      <c r="H57" s="30">
        <f>F57</f>
        <v>1.97</v>
      </c>
      <c r="I57" s="11"/>
      <c r="J57" s="56"/>
      <c r="K57" s="20"/>
      <c r="L57" s="80"/>
      <c r="M57" s="170">
        <v>4</v>
      </c>
      <c r="N57" s="71">
        <v>1</v>
      </c>
      <c r="O57" s="161">
        <v>3</v>
      </c>
      <c r="P57" s="760">
        <f t="shared" si="21"/>
        <v>8</v>
      </c>
      <c r="Q57" s="762">
        <f t="shared" si="22"/>
        <v>12</v>
      </c>
      <c r="R57" s="772">
        <v>1.97</v>
      </c>
      <c r="S57" s="763"/>
      <c r="T57" s="763"/>
      <c r="U57" s="765"/>
      <c r="V57" s="766">
        <f t="shared" si="34"/>
        <v>0</v>
      </c>
      <c r="W57" s="158"/>
      <c r="X57" s="11"/>
      <c r="Y57" s="61"/>
      <c r="Z57" s="106"/>
      <c r="AA57" s="231">
        <f t="shared" si="35"/>
        <v>108900</v>
      </c>
      <c r="AB57" s="219"/>
      <c r="AC57" s="1168"/>
      <c r="AD57" s="1166" t="e">
        <f>G57/G129</f>
        <v>#DIV/0!</v>
      </c>
      <c r="AE57" s="275"/>
      <c r="AF57" s="4" t="str">
        <f t="shared" si="37"/>
        <v xml:space="preserve"> </v>
      </c>
      <c r="AG57" s="747" t="str">
        <f t="shared" si="38"/>
        <v xml:space="preserve"> </v>
      </c>
      <c r="AH57" s="4" t="str">
        <f t="shared" si="39"/>
        <v xml:space="preserve"> </v>
      </c>
      <c r="AI57" s="747" t="str">
        <f t="shared" si="40"/>
        <v xml:space="preserve"> </v>
      </c>
      <c r="AJ57" s="46" t="str">
        <f t="shared" si="36"/>
        <v xml:space="preserve"> </v>
      </c>
      <c r="AK57" s="747" t="str">
        <f t="shared" si="41"/>
        <v xml:space="preserve"> </v>
      </c>
      <c r="AL57" s="46" t="str">
        <f t="shared" si="42"/>
        <v xml:space="preserve"> </v>
      </c>
      <c r="AM57" s="747" t="str">
        <f t="shared" si="43"/>
        <v xml:space="preserve"> </v>
      </c>
      <c r="AN57" s="4" t="str">
        <f t="shared" si="44"/>
        <v xml:space="preserve"> </v>
      </c>
      <c r="AO57" s="749" t="str">
        <f t="shared" si="45"/>
        <v xml:space="preserve"> </v>
      </c>
      <c r="AQ57" s="163">
        <f t="shared" si="23"/>
        <v>0</v>
      </c>
    </row>
    <row r="58" spans="1:43" ht="16" hidden="1" thickBot="1">
      <c r="A58" s="15" t="s">
        <v>5</v>
      </c>
      <c r="B58" s="152">
        <v>4</v>
      </c>
      <c r="C58" s="732" t="s">
        <v>28</v>
      </c>
      <c r="D58" s="249" t="s">
        <v>162</v>
      </c>
      <c r="E58" s="103" t="s">
        <v>158</v>
      </c>
      <c r="F58" s="733">
        <v>0.5</v>
      </c>
      <c r="G58" s="419">
        <f t="shared" si="33"/>
        <v>12.48</v>
      </c>
      <c r="H58" s="30">
        <f>F58</f>
        <v>0.5</v>
      </c>
      <c r="I58" s="11"/>
      <c r="J58" s="56"/>
      <c r="K58" s="20"/>
      <c r="L58" s="80"/>
      <c r="M58" s="170">
        <v>2</v>
      </c>
      <c r="N58" s="71">
        <v>2</v>
      </c>
      <c r="O58" s="161">
        <v>3</v>
      </c>
      <c r="P58" s="760">
        <f t="shared" si="21"/>
        <v>7</v>
      </c>
      <c r="Q58" s="762">
        <f t="shared" si="22"/>
        <v>12</v>
      </c>
      <c r="R58" s="763"/>
      <c r="S58" s="771">
        <v>0.5</v>
      </c>
      <c r="T58" s="763"/>
      <c r="U58" s="765"/>
      <c r="V58" s="766">
        <f t="shared" si="34"/>
        <v>0</v>
      </c>
      <c r="W58" s="158"/>
      <c r="X58" s="11"/>
      <c r="Y58" s="61"/>
      <c r="Z58" s="106"/>
      <c r="AA58" s="231">
        <f t="shared" si="35"/>
        <v>108900</v>
      </c>
      <c r="AB58" s="219"/>
      <c r="AC58" s="1168" t="s">
        <v>222</v>
      </c>
      <c r="AD58" s="1166"/>
      <c r="AE58" s="275"/>
      <c r="AF58" s="4" t="str">
        <f t="shared" si="37"/>
        <v xml:space="preserve"> </v>
      </c>
      <c r="AG58" s="747" t="str">
        <f t="shared" si="38"/>
        <v xml:space="preserve"> </v>
      </c>
      <c r="AH58" s="4" t="str">
        <f t="shared" si="39"/>
        <v xml:space="preserve"> </v>
      </c>
      <c r="AI58" s="747" t="str">
        <f t="shared" si="40"/>
        <v xml:space="preserve"> </v>
      </c>
      <c r="AJ58" s="46" t="str">
        <f t="shared" si="36"/>
        <v xml:space="preserve"> </v>
      </c>
      <c r="AK58" s="747" t="str">
        <f t="shared" si="41"/>
        <v xml:space="preserve"> </v>
      </c>
      <c r="AL58" s="46" t="str">
        <f t="shared" si="42"/>
        <v xml:space="preserve"> </v>
      </c>
      <c r="AM58" s="747" t="str">
        <f t="shared" si="43"/>
        <v xml:space="preserve"> </v>
      </c>
      <c r="AN58" s="4" t="str">
        <f t="shared" si="44"/>
        <v xml:space="preserve"> </v>
      </c>
      <c r="AO58" s="749" t="str">
        <f t="shared" si="45"/>
        <v xml:space="preserve"> </v>
      </c>
      <c r="AQ58" s="163">
        <f t="shared" si="23"/>
        <v>0</v>
      </c>
    </row>
    <row r="59" spans="1:43" ht="16" hidden="1" thickBot="1">
      <c r="A59" s="15" t="s">
        <v>5</v>
      </c>
      <c r="B59" s="155">
        <v>5</v>
      </c>
      <c r="C59" s="732" t="s">
        <v>78</v>
      </c>
      <c r="D59" s="249" t="s">
        <v>141</v>
      </c>
      <c r="E59" s="103" t="s">
        <v>128</v>
      </c>
      <c r="F59" s="733">
        <v>0.8</v>
      </c>
      <c r="G59" s="419">
        <f t="shared" si="33"/>
        <v>13.280000000000001</v>
      </c>
      <c r="H59" s="30">
        <v>0.8</v>
      </c>
      <c r="I59" s="11"/>
      <c r="J59" s="56"/>
      <c r="K59" s="20"/>
      <c r="L59" s="80"/>
      <c r="M59" s="170">
        <v>3</v>
      </c>
      <c r="N59" s="71">
        <v>1</v>
      </c>
      <c r="O59" s="161">
        <v>3</v>
      </c>
      <c r="P59" s="760">
        <f t="shared" si="21"/>
        <v>7</v>
      </c>
      <c r="Q59" s="762">
        <f t="shared" si="22"/>
        <v>9</v>
      </c>
      <c r="R59" s="772">
        <v>0.8</v>
      </c>
      <c r="S59" s="763"/>
      <c r="T59" s="763"/>
      <c r="U59" s="765"/>
      <c r="V59" s="766">
        <f t="shared" si="34"/>
        <v>0</v>
      </c>
      <c r="W59" s="158"/>
      <c r="X59" s="11"/>
      <c r="Y59" s="61"/>
      <c r="Z59" s="106"/>
      <c r="AA59" s="231">
        <f t="shared" si="35"/>
        <v>108900</v>
      </c>
      <c r="AB59" s="219"/>
      <c r="AC59" s="1168"/>
      <c r="AD59" s="1166"/>
      <c r="AE59" s="275"/>
      <c r="AF59" s="4" t="str">
        <f t="shared" si="37"/>
        <v xml:space="preserve"> </v>
      </c>
      <c r="AG59" s="747" t="str">
        <f t="shared" si="38"/>
        <v xml:space="preserve"> </v>
      </c>
      <c r="AH59" s="4" t="str">
        <f t="shared" si="39"/>
        <v xml:space="preserve"> </v>
      </c>
      <c r="AI59" s="747" t="str">
        <f t="shared" si="40"/>
        <v xml:space="preserve"> </v>
      </c>
      <c r="AJ59" s="46" t="str">
        <f t="shared" si="36"/>
        <v xml:space="preserve"> </v>
      </c>
      <c r="AK59" s="747" t="str">
        <f t="shared" si="41"/>
        <v xml:space="preserve"> </v>
      </c>
      <c r="AL59" s="46" t="str">
        <f t="shared" si="42"/>
        <v xml:space="preserve"> </v>
      </c>
      <c r="AM59" s="747" t="str">
        <f t="shared" si="43"/>
        <v xml:space="preserve"> </v>
      </c>
      <c r="AN59" s="4" t="str">
        <f t="shared" si="44"/>
        <v xml:space="preserve"> </v>
      </c>
      <c r="AO59" s="749" t="str">
        <f t="shared" si="45"/>
        <v xml:space="preserve"> </v>
      </c>
      <c r="AQ59" s="163">
        <f t="shared" si="23"/>
        <v>0</v>
      </c>
    </row>
    <row r="60" spans="1:43" ht="16" thickBot="1">
      <c r="A60" s="15" t="s">
        <v>5</v>
      </c>
      <c r="B60" s="151">
        <v>2</v>
      </c>
      <c r="C60" s="1176" t="s">
        <v>96</v>
      </c>
      <c r="D60" s="249" t="s">
        <v>132</v>
      </c>
      <c r="E60" s="103" t="s">
        <v>158</v>
      </c>
      <c r="F60" s="733">
        <v>0.12</v>
      </c>
      <c r="G60" s="419">
        <f t="shared" si="33"/>
        <v>13.4</v>
      </c>
      <c r="H60" s="30"/>
      <c r="I60" s="11">
        <v>0.12</v>
      </c>
      <c r="J60" s="56"/>
      <c r="K60" s="20"/>
      <c r="L60" s="80"/>
      <c r="M60" s="170">
        <v>1</v>
      </c>
      <c r="N60" s="71">
        <v>1</v>
      </c>
      <c r="O60" s="736">
        <v>2</v>
      </c>
      <c r="P60" s="757">
        <f t="shared" si="21"/>
        <v>4</v>
      </c>
      <c r="Q60" s="762">
        <f t="shared" si="22"/>
        <v>2</v>
      </c>
      <c r="R60" s="763"/>
      <c r="S60" s="769">
        <f>I60</f>
        <v>0.12</v>
      </c>
      <c r="T60" s="763"/>
      <c r="U60" s="765"/>
      <c r="V60" s="766">
        <f t="shared" si="34"/>
        <v>3600</v>
      </c>
      <c r="W60" s="158"/>
      <c r="X60" s="11"/>
      <c r="Y60" s="61"/>
      <c r="Z60" s="106"/>
      <c r="AA60" s="231">
        <f t="shared" si="35"/>
        <v>112500</v>
      </c>
      <c r="AB60" s="219"/>
      <c r="AC60" s="1168"/>
      <c r="AD60" s="1166"/>
      <c r="AE60" s="275">
        <v>2021</v>
      </c>
      <c r="AF60" s="4" t="str">
        <f t="shared" si="37"/>
        <v xml:space="preserve"> </v>
      </c>
      <c r="AG60" s="747" t="str">
        <f t="shared" si="38"/>
        <v xml:space="preserve"> </v>
      </c>
      <c r="AH60" s="4" t="str">
        <f t="shared" si="39"/>
        <v xml:space="preserve"> </v>
      </c>
      <c r="AI60" s="747" t="str">
        <f t="shared" si="40"/>
        <v xml:space="preserve"> </v>
      </c>
      <c r="AJ60" s="46" t="str">
        <f t="shared" si="36"/>
        <v xml:space="preserve"> </v>
      </c>
      <c r="AK60" s="747" t="str">
        <f t="shared" si="41"/>
        <v xml:space="preserve"> </v>
      </c>
      <c r="AL60" s="46">
        <f t="shared" si="42"/>
        <v>0.12</v>
      </c>
      <c r="AM60" s="747">
        <f t="shared" si="43"/>
        <v>3600</v>
      </c>
      <c r="AN60" s="4" t="str">
        <f t="shared" si="44"/>
        <v xml:space="preserve"> </v>
      </c>
      <c r="AO60" s="751" t="str">
        <f t="shared" si="45"/>
        <v xml:space="preserve"> </v>
      </c>
      <c r="AQ60" s="163">
        <f t="shared" si="23"/>
        <v>0</v>
      </c>
    </row>
    <row r="61" spans="1:43" ht="16" thickBot="1">
      <c r="A61" s="15" t="s">
        <v>5</v>
      </c>
      <c r="B61" s="153">
        <v>1</v>
      </c>
      <c r="C61" s="1176" t="s">
        <v>17</v>
      </c>
      <c r="D61" s="249" t="s">
        <v>162</v>
      </c>
      <c r="E61" s="103" t="s">
        <v>45</v>
      </c>
      <c r="F61" s="733">
        <v>0.1</v>
      </c>
      <c r="G61" s="419">
        <f t="shared" si="33"/>
        <v>13.5</v>
      </c>
      <c r="H61" s="30"/>
      <c r="I61" s="11">
        <v>0.1</v>
      </c>
      <c r="J61" s="56"/>
      <c r="K61" s="20"/>
      <c r="L61" s="80"/>
      <c r="M61" s="735">
        <v>1</v>
      </c>
      <c r="N61" s="75">
        <v>0.5</v>
      </c>
      <c r="O61" s="736">
        <v>2</v>
      </c>
      <c r="P61" s="758">
        <f t="shared" si="21"/>
        <v>3.5</v>
      </c>
      <c r="Q61" s="762">
        <f t="shared" si="22"/>
        <v>1</v>
      </c>
      <c r="R61" s="767"/>
      <c r="S61" s="764">
        <v>0.1</v>
      </c>
      <c r="T61" s="763"/>
      <c r="U61" s="765"/>
      <c r="V61" s="766">
        <f t="shared" si="34"/>
        <v>3000</v>
      </c>
      <c r="W61" s="158"/>
      <c r="X61" s="11"/>
      <c r="Y61" s="61"/>
      <c r="Z61" s="106"/>
      <c r="AA61" s="228"/>
      <c r="AB61" s="270"/>
      <c r="AC61" s="1168"/>
      <c r="AD61" s="1166"/>
      <c r="AE61" s="275">
        <v>2021</v>
      </c>
      <c r="AF61" s="4" t="str">
        <f t="shared" si="37"/>
        <v xml:space="preserve"> </v>
      </c>
      <c r="AG61" s="747" t="str">
        <f t="shared" si="38"/>
        <v xml:space="preserve"> </v>
      </c>
      <c r="AH61" s="4" t="str">
        <f t="shared" si="39"/>
        <v xml:space="preserve"> </v>
      </c>
      <c r="AI61" s="747" t="str">
        <f t="shared" si="40"/>
        <v xml:space="preserve"> </v>
      </c>
      <c r="AJ61" s="46" t="str">
        <f t="shared" si="36"/>
        <v xml:space="preserve"> </v>
      </c>
      <c r="AK61" s="747" t="str">
        <f t="shared" si="41"/>
        <v xml:space="preserve"> </v>
      </c>
      <c r="AL61" s="46">
        <f t="shared" si="42"/>
        <v>0.1</v>
      </c>
      <c r="AM61" s="747">
        <f t="shared" si="43"/>
        <v>3000</v>
      </c>
      <c r="AN61" s="4" t="str">
        <f t="shared" si="44"/>
        <v xml:space="preserve"> </v>
      </c>
      <c r="AO61" s="751" t="str">
        <f t="shared" si="45"/>
        <v xml:space="preserve"> </v>
      </c>
      <c r="AQ61" s="163">
        <f t="shared" si="23"/>
        <v>0</v>
      </c>
    </row>
    <row r="62" spans="1:43" ht="16" thickBot="1">
      <c r="A62" s="15" t="s">
        <v>5</v>
      </c>
      <c r="B62" s="153">
        <v>1</v>
      </c>
      <c r="C62" s="732" t="s">
        <v>40</v>
      </c>
      <c r="D62" s="249" t="s">
        <v>141</v>
      </c>
      <c r="E62" s="103" t="s">
        <v>32</v>
      </c>
      <c r="F62" s="733">
        <v>0.27</v>
      </c>
      <c r="G62" s="419">
        <f t="shared" si="33"/>
        <v>13.77</v>
      </c>
      <c r="H62" s="30"/>
      <c r="I62" s="11">
        <v>0.27</v>
      </c>
      <c r="J62" s="56"/>
      <c r="K62" s="20"/>
      <c r="L62" s="80"/>
      <c r="M62" s="170">
        <v>1</v>
      </c>
      <c r="N62" s="71">
        <v>3</v>
      </c>
      <c r="O62" s="161">
        <v>3</v>
      </c>
      <c r="P62" s="757">
        <f t="shared" si="21"/>
        <v>7</v>
      </c>
      <c r="Q62" s="762">
        <f t="shared" si="22"/>
        <v>9</v>
      </c>
      <c r="R62" s="770">
        <v>0</v>
      </c>
      <c r="S62" s="764">
        <f>I62</f>
        <v>0.27</v>
      </c>
      <c r="T62" s="763"/>
      <c r="U62" s="765"/>
      <c r="V62" s="766">
        <f t="shared" si="34"/>
        <v>8100.0000000000009</v>
      </c>
      <c r="W62" s="158"/>
      <c r="X62" s="11"/>
      <c r="Y62" s="61"/>
      <c r="Z62" s="106"/>
      <c r="AA62" s="231">
        <f>V62+AA61</f>
        <v>8100.0000000000009</v>
      </c>
      <c r="AB62" s="219"/>
      <c r="AC62" s="1168"/>
      <c r="AD62" s="1166"/>
      <c r="AE62" s="275">
        <v>2021</v>
      </c>
      <c r="AF62" s="4" t="str">
        <f t="shared" si="37"/>
        <v xml:space="preserve"> </v>
      </c>
      <c r="AG62" s="747" t="str">
        <f t="shared" si="38"/>
        <v xml:space="preserve"> </v>
      </c>
      <c r="AH62" s="4" t="str">
        <f t="shared" si="39"/>
        <v xml:space="preserve"> </v>
      </c>
      <c r="AI62" s="747" t="str">
        <f t="shared" si="40"/>
        <v xml:space="preserve"> </v>
      </c>
      <c r="AJ62" s="46" t="str">
        <f t="shared" si="36"/>
        <v xml:space="preserve"> </v>
      </c>
      <c r="AK62" s="747" t="str">
        <f t="shared" si="41"/>
        <v xml:space="preserve"> </v>
      </c>
      <c r="AL62" s="46">
        <f t="shared" si="42"/>
        <v>0.27</v>
      </c>
      <c r="AM62" s="747">
        <f t="shared" si="43"/>
        <v>8100.0000000000009</v>
      </c>
      <c r="AN62" s="4" t="str">
        <f t="shared" si="44"/>
        <v xml:space="preserve"> </v>
      </c>
      <c r="AO62" s="751" t="str">
        <f t="shared" si="45"/>
        <v xml:space="preserve"> </v>
      </c>
      <c r="AQ62" s="163">
        <f t="shared" si="23"/>
        <v>0</v>
      </c>
    </row>
    <row r="63" spans="1:43" ht="16" hidden="1" thickBot="1">
      <c r="A63" s="12" t="s">
        <v>5</v>
      </c>
      <c r="B63" s="154">
        <v>6</v>
      </c>
      <c r="C63" s="732" t="s">
        <v>85</v>
      </c>
      <c r="D63" s="249" t="s">
        <v>162</v>
      </c>
      <c r="E63" s="103" t="s">
        <v>206</v>
      </c>
      <c r="F63" s="733">
        <v>0.25</v>
      </c>
      <c r="G63" s="419">
        <f t="shared" si="33"/>
        <v>14.02</v>
      </c>
      <c r="H63" s="30">
        <v>0.25</v>
      </c>
      <c r="I63" s="11"/>
      <c r="J63" s="56"/>
      <c r="K63" s="20"/>
      <c r="L63" s="80"/>
      <c r="M63" s="170">
        <v>1</v>
      </c>
      <c r="N63" s="71">
        <v>2</v>
      </c>
      <c r="O63" s="161">
        <v>3</v>
      </c>
      <c r="P63" s="752">
        <f t="shared" si="21"/>
        <v>6</v>
      </c>
      <c r="Q63" s="762">
        <f t="shared" si="22"/>
        <v>6</v>
      </c>
      <c r="R63" s="770">
        <v>0</v>
      </c>
      <c r="S63" s="763"/>
      <c r="T63" s="763"/>
      <c r="U63" s="765"/>
      <c r="V63" s="766">
        <f t="shared" si="34"/>
        <v>0</v>
      </c>
      <c r="W63" s="158"/>
      <c r="X63" s="11"/>
      <c r="Y63" s="61"/>
      <c r="Z63" s="106"/>
      <c r="AA63" s="231">
        <f>V63+AA62</f>
        <v>8100.0000000000009</v>
      </c>
      <c r="AB63" s="219"/>
      <c r="AC63" s="1168" t="s">
        <v>207</v>
      </c>
      <c r="AD63" s="1166"/>
      <c r="AE63" s="275"/>
      <c r="AF63" s="4" t="str">
        <f t="shared" si="37"/>
        <v xml:space="preserve"> </v>
      </c>
      <c r="AG63" s="747" t="str">
        <f t="shared" si="38"/>
        <v xml:space="preserve"> </v>
      </c>
      <c r="AH63" s="4" t="str">
        <f t="shared" si="39"/>
        <v xml:space="preserve"> </v>
      </c>
      <c r="AI63" s="747" t="str">
        <f t="shared" si="40"/>
        <v xml:space="preserve"> </v>
      </c>
      <c r="AJ63" s="46" t="str">
        <f t="shared" si="36"/>
        <v xml:space="preserve"> </v>
      </c>
      <c r="AK63" s="747" t="str">
        <f t="shared" si="41"/>
        <v xml:space="preserve"> </v>
      </c>
      <c r="AL63" s="46" t="str">
        <f t="shared" si="42"/>
        <v xml:space="preserve"> </v>
      </c>
      <c r="AM63" s="747" t="str">
        <f t="shared" si="43"/>
        <v xml:space="preserve"> </v>
      </c>
      <c r="AN63" s="4" t="str">
        <f t="shared" si="44"/>
        <v xml:space="preserve"> </v>
      </c>
      <c r="AO63" s="749" t="str">
        <f t="shared" si="45"/>
        <v xml:space="preserve"> </v>
      </c>
      <c r="AQ63" s="163">
        <f t="shared" si="23"/>
        <v>-8.3333333333333343E-2</v>
      </c>
    </row>
    <row r="64" spans="1:43" ht="16" hidden="1" thickBot="1">
      <c r="A64" s="15" t="s">
        <v>5</v>
      </c>
      <c r="B64" s="152">
        <v>4</v>
      </c>
      <c r="C64" s="732" t="s">
        <v>89</v>
      </c>
      <c r="D64" s="249" t="s">
        <v>135</v>
      </c>
      <c r="E64" s="103" t="s">
        <v>213</v>
      </c>
      <c r="F64" s="733">
        <v>0.15</v>
      </c>
      <c r="G64" s="419">
        <f t="shared" si="33"/>
        <v>14.17</v>
      </c>
      <c r="H64" s="30">
        <v>0.15</v>
      </c>
      <c r="I64" s="11"/>
      <c r="J64" s="56"/>
      <c r="K64" s="20"/>
      <c r="L64" s="80"/>
      <c r="M64" s="170">
        <v>1</v>
      </c>
      <c r="N64" s="71">
        <v>2</v>
      </c>
      <c r="O64" s="161">
        <v>3</v>
      </c>
      <c r="P64" s="752">
        <f t="shared" si="21"/>
        <v>6</v>
      </c>
      <c r="Q64" s="762">
        <f t="shared" si="22"/>
        <v>6</v>
      </c>
      <c r="R64" s="763"/>
      <c r="S64" s="771">
        <v>0.15</v>
      </c>
      <c r="T64" s="763"/>
      <c r="U64" s="765"/>
      <c r="V64" s="766">
        <f t="shared" si="34"/>
        <v>0</v>
      </c>
      <c r="W64" s="158"/>
      <c r="X64" s="11"/>
      <c r="Y64" s="61"/>
      <c r="Z64" s="106"/>
      <c r="AA64" s="231">
        <f>V64+AA63</f>
        <v>8100.0000000000009</v>
      </c>
      <c r="AB64" s="219"/>
      <c r="AC64" s="1168"/>
      <c r="AD64" s="1166"/>
      <c r="AE64" s="275"/>
      <c r="AF64" s="4" t="str">
        <f t="shared" si="37"/>
        <v xml:space="preserve"> </v>
      </c>
      <c r="AG64" s="747" t="str">
        <f t="shared" si="38"/>
        <v xml:space="preserve"> </v>
      </c>
      <c r="AH64" s="4" t="str">
        <f t="shared" si="39"/>
        <v xml:space="preserve"> </v>
      </c>
      <c r="AI64" s="747" t="str">
        <f t="shared" si="40"/>
        <v xml:space="preserve"> </v>
      </c>
      <c r="AJ64" s="46" t="str">
        <f t="shared" si="36"/>
        <v xml:space="preserve"> </v>
      </c>
      <c r="AK64" s="747" t="str">
        <f t="shared" si="41"/>
        <v xml:space="preserve"> </v>
      </c>
      <c r="AL64" s="46" t="str">
        <f t="shared" si="42"/>
        <v xml:space="preserve"> </v>
      </c>
      <c r="AM64" s="747" t="str">
        <f t="shared" si="43"/>
        <v xml:space="preserve"> </v>
      </c>
      <c r="AN64" s="4" t="str">
        <f t="shared" si="44"/>
        <v xml:space="preserve"> </v>
      </c>
      <c r="AO64" s="749" t="str">
        <f t="shared" si="45"/>
        <v xml:space="preserve"> </v>
      </c>
      <c r="AQ64" s="163">
        <f t="shared" si="23"/>
        <v>0</v>
      </c>
    </row>
    <row r="65" spans="1:43" ht="16" thickBot="1">
      <c r="A65" s="15" t="s">
        <v>5</v>
      </c>
      <c r="B65" s="153">
        <v>1</v>
      </c>
      <c r="C65" s="732" t="s">
        <v>112</v>
      </c>
      <c r="D65" s="249" t="s">
        <v>190</v>
      </c>
      <c r="E65" s="103" t="s">
        <v>59</v>
      </c>
      <c r="F65" s="733">
        <v>0.2</v>
      </c>
      <c r="G65" s="419">
        <f t="shared" si="33"/>
        <v>14.37</v>
      </c>
      <c r="H65" s="30"/>
      <c r="I65" s="11">
        <v>0.2</v>
      </c>
      <c r="J65" s="56"/>
      <c r="K65" s="20"/>
      <c r="L65" s="80"/>
      <c r="M65" s="170">
        <v>1</v>
      </c>
      <c r="N65" s="71">
        <v>1</v>
      </c>
      <c r="O65" s="161">
        <v>3</v>
      </c>
      <c r="P65" s="757">
        <f t="shared" si="21"/>
        <v>5</v>
      </c>
      <c r="Q65" s="762">
        <f t="shared" si="22"/>
        <v>3</v>
      </c>
      <c r="R65" s="763"/>
      <c r="S65" s="764">
        <f>I65</f>
        <v>0.2</v>
      </c>
      <c r="T65" s="763"/>
      <c r="U65" s="765"/>
      <c r="V65" s="766">
        <f t="shared" si="34"/>
        <v>6000</v>
      </c>
      <c r="W65" s="158"/>
      <c r="X65" s="11"/>
      <c r="Y65" s="61"/>
      <c r="Z65" s="106"/>
      <c r="AA65" s="231">
        <f>V65+AA64</f>
        <v>14100</v>
      </c>
      <c r="AB65" s="219"/>
      <c r="AC65" s="1168"/>
      <c r="AD65" s="1166"/>
      <c r="AE65" s="275">
        <v>2021</v>
      </c>
      <c r="AF65" s="4" t="str">
        <f t="shared" si="37"/>
        <v xml:space="preserve"> </v>
      </c>
      <c r="AG65" s="747" t="str">
        <f t="shared" si="38"/>
        <v xml:space="preserve"> </v>
      </c>
      <c r="AH65" s="4" t="str">
        <f t="shared" si="39"/>
        <v xml:space="preserve"> </v>
      </c>
      <c r="AI65" s="747" t="str">
        <f t="shared" si="40"/>
        <v xml:space="preserve"> </v>
      </c>
      <c r="AJ65" s="46" t="str">
        <f t="shared" si="36"/>
        <v xml:space="preserve"> </v>
      </c>
      <c r="AK65" s="747" t="str">
        <f t="shared" si="41"/>
        <v xml:space="preserve"> </v>
      </c>
      <c r="AL65" s="46">
        <f t="shared" si="42"/>
        <v>0.2</v>
      </c>
      <c r="AM65" s="747">
        <f t="shared" si="43"/>
        <v>6000</v>
      </c>
      <c r="AN65" s="4" t="str">
        <f t="shared" si="44"/>
        <v xml:space="preserve"> </v>
      </c>
      <c r="AO65" s="749" t="str">
        <f t="shared" si="45"/>
        <v xml:space="preserve"> </v>
      </c>
      <c r="AQ65" s="163">
        <f t="shared" si="23"/>
        <v>0</v>
      </c>
    </row>
    <row r="66" spans="1:43" ht="16" thickBot="1">
      <c r="A66" s="15" t="s">
        <v>5</v>
      </c>
      <c r="B66" s="153">
        <v>1</v>
      </c>
      <c r="C66" s="1489" t="s">
        <v>45</v>
      </c>
      <c r="D66" s="249" t="s">
        <v>162</v>
      </c>
      <c r="E66" s="103" t="s">
        <v>158</v>
      </c>
      <c r="F66" s="733">
        <v>3.26</v>
      </c>
      <c r="G66" s="419">
        <f t="shared" si="33"/>
        <v>17.63</v>
      </c>
      <c r="H66" s="30"/>
      <c r="I66" s="11"/>
      <c r="J66" s="56">
        <v>3.26</v>
      </c>
      <c r="K66" s="20" t="s">
        <v>48</v>
      </c>
      <c r="L66" s="80">
        <v>2015</v>
      </c>
      <c r="M66" s="170">
        <v>3</v>
      </c>
      <c r="N66" s="71">
        <v>3</v>
      </c>
      <c r="O66" s="734">
        <v>1</v>
      </c>
      <c r="P66" s="752">
        <f t="shared" si="21"/>
        <v>7</v>
      </c>
      <c r="Q66" s="762">
        <f t="shared" si="22"/>
        <v>9</v>
      </c>
      <c r="R66" s="763"/>
      <c r="S66" s="763"/>
      <c r="T66" s="764">
        <f>J66</f>
        <v>3.26</v>
      </c>
      <c r="U66" s="765"/>
      <c r="V66" s="806">
        <f t="shared" si="34"/>
        <v>97800</v>
      </c>
      <c r="W66" s="158"/>
      <c r="X66" s="11"/>
      <c r="Y66" s="61"/>
      <c r="Z66" s="106"/>
      <c r="AA66" s="228"/>
      <c r="AB66" s="270"/>
      <c r="AC66" s="1168" t="s">
        <v>265</v>
      </c>
      <c r="AD66" s="1166"/>
      <c r="AE66" s="275">
        <v>2022</v>
      </c>
      <c r="AF66" s="4" t="str">
        <f t="shared" si="37"/>
        <v xml:space="preserve"> </v>
      </c>
      <c r="AG66" s="747" t="str">
        <f t="shared" si="38"/>
        <v xml:space="preserve"> </v>
      </c>
      <c r="AH66" s="4" t="str">
        <f t="shared" si="39"/>
        <v xml:space="preserve"> </v>
      </c>
      <c r="AI66" s="747" t="str">
        <f t="shared" si="40"/>
        <v xml:space="preserve"> </v>
      </c>
      <c r="AJ66" s="46" t="str">
        <f t="shared" si="36"/>
        <v xml:space="preserve"> </v>
      </c>
      <c r="AK66" s="747" t="str">
        <f t="shared" si="41"/>
        <v xml:space="preserve"> </v>
      </c>
      <c r="AL66" s="46" t="str">
        <f t="shared" si="42"/>
        <v xml:space="preserve"> </v>
      </c>
      <c r="AM66" s="747" t="str">
        <f t="shared" si="43"/>
        <v xml:space="preserve"> </v>
      </c>
      <c r="AN66" s="4">
        <f t="shared" si="44"/>
        <v>3.26</v>
      </c>
      <c r="AO66" s="751">
        <f t="shared" si="45"/>
        <v>97800</v>
      </c>
      <c r="AQ66" s="163">
        <f t="shared" si="23"/>
        <v>0</v>
      </c>
    </row>
    <row r="67" spans="1:43" ht="16" hidden="1" thickBot="1">
      <c r="A67" s="15" t="s">
        <v>5</v>
      </c>
      <c r="B67" s="152">
        <v>4</v>
      </c>
      <c r="C67" s="732" t="s">
        <v>11</v>
      </c>
      <c r="D67" s="249" t="s">
        <v>135</v>
      </c>
      <c r="E67" s="103" t="s">
        <v>235</v>
      </c>
      <c r="F67" s="733">
        <v>0.35</v>
      </c>
      <c r="G67" s="419">
        <f t="shared" si="33"/>
        <v>17.98</v>
      </c>
      <c r="H67" s="30">
        <v>0.35</v>
      </c>
      <c r="I67" s="11"/>
      <c r="J67" s="56"/>
      <c r="K67" s="20"/>
      <c r="L67" s="80"/>
      <c r="M67" s="170">
        <v>1</v>
      </c>
      <c r="N67" s="71">
        <v>1</v>
      </c>
      <c r="O67" s="161">
        <v>3</v>
      </c>
      <c r="P67" s="752">
        <f t="shared" si="21"/>
        <v>5</v>
      </c>
      <c r="Q67" s="762">
        <f t="shared" si="22"/>
        <v>3</v>
      </c>
      <c r="R67" s="763"/>
      <c r="S67" s="771">
        <v>0.35</v>
      </c>
      <c r="T67" s="763"/>
      <c r="U67" s="765"/>
      <c r="V67" s="766">
        <f t="shared" si="34"/>
        <v>0</v>
      </c>
      <c r="W67" s="158"/>
      <c r="X67" s="11"/>
      <c r="Y67" s="61"/>
      <c r="Z67" s="106"/>
      <c r="AA67" s="231">
        <f t="shared" ref="AA67:AA75" si="46">V67+AA66</f>
        <v>0</v>
      </c>
      <c r="AB67" s="219"/>
      <c r="AC67" s="1168" t="s">
        <v>237</v>
      </c>
      <c r="AD67" s="1166"/>
      <c r="AE67" s="275"/>
      <c r="AF67" s="4" t="str">
        <f t="shared" si="37"/>
        <v xml:space="preserve"> </v>
      </c>
      <c r="AG67" s="747" t="str">
        <f t="shared" si="38"/>
        <v xml:space="preserve"> </v>
      </c>
      <c r="AH67" s="4" t="str">
        <f t="shared" si="39"/>
        <v xml:space="preserve"> </v>
      </c>
      <c r="AI67" s="747" t="str">
        <f t="shared" si="40"/>
        <v xml:space="preserve"> </v>
      </c>
      <c r="AJ67" s="46" t="str">
        <f t="shared" si="36"/>
        <v xml:space="preserve"> </v>
      </c>
      <c r="AK67" s="747" t="str">
        <f t="shared" si="41"/>
        <v xml:space="preserve"> </v>
      </c>
      <c r="AL67" s="46" t="str">
        <f t="shared" si="42"/>
        <v xml:space="preserve"> </v>
      </c>
      <c r="AM67" s="747" t="str">
        <f t="shared" si="43"/>
        <v xml:space="preserve"> </v>
      </c>
      <c r="AN67" s="4" t="str">
        <f t="shared" si="44"/>
        <v xml:space="preserve"> </v>
      </c>
      <c r="AO67" s="749" t="str">
        <f t="shared" si="45"/>
        <v xml:space="preserve"> </v>
      </c>
      <c r="AQ67" s="163">
        <f t="shared" si="23"/>
        <v>0</v>
      </c>
    </row>
    <row r="68" spans="1:43" ht="16" hidden="1" thickBot="1">
      <c r="A68" s="15" t="s">
        <v>5</v>
      </c>
      <c r="B68" s="155">
        <v>5</v>
      </c>
      <c r="C68" s="732" t="s">
        <v>16</v>
      </c>
      <c r="D68" s="249" t="s">
        <v>192</v>
      </c>
      <c r="E68" s="103" t="s">
        <v>45</v>
      </c>
      <c r="F68" s="733">
        <v>0.41</v>
      </c>
      <c r="G68" s="419">
        <f t="shared" si="33"/>
        <v>18.39</v>
      </c>
      <c r="H68" s="30">
        <v>0.41</v>
      </c>
      <c r="I68" s="11"/>
      <c r="J68" s="56"/>
      <c r="K68" s="20"/>
      <c r="L68" s="80"/>
      <c r="M68" s="170">
        <v>1</v>
      </c>
      <c r="N68" s="71">
        <v>1</v>
      </c>
      <c r="O68" s="161">
        <v>3</v>
      </c>
      <c r="P68" s="752">
        <f t="shared" ref="P68:P79" si="47">SUM(M68:O68)</f>
        <v>5</v>
      </c>
      <c r="Q68" s="762">
        <f t="shared" ref="Q68:Q79" si="48">O68*N68*M68</f>
        <v>3</v>
      </c>
      <c r="R68" s="772">
        <v>0.41</v>
      </c>
      <c r="S68" s="763"/>
      <c r="T68" s="763"/>
      <c r="U68" s="765"/>
      <c r="V68" s="766">
        <f t="shared" si="34"/>
        <v>0</v>
      </c>
      <c r="W68" s="158"/>
      <c r="X68" s="11"/>
      <c r="Y68" s="61"/>
      <c r="Z68" s="106"/>
      <c r="AA68" s="231">
        <f t="shared" si="46"/>
        <v>0</v>
      </c>
      <c r="AB68" s="219"/>
      <c r="AC68" s="1168"/>
      <c r="AD68" s="1166"/>
      <c r="AE68" s="275"/>
      <c r="AF68" s="4" t="str">
        <f t="shared" si="37"/>
        <v xml:space="preserve"> </v>
      </c>
      <c r="AG68" s="747" t="str">
        <f t="shared" si="38"/>
        <v xml:space="preserve"> </v>
      </c>
      <c r="AH68" s="4" t="str">
        <f t="shared" si="39"/>
        <v xml:space="preserve"> </v>
      </c>
      <c r="AI68" s="747" t="str">
        <f t="shared" si="40"/>
        <v xml:space="preserve"> </v>
      </c>
      <c r="AJ68" s="46" t="str">
        <f t="shared" si="36"/>
        <v xml:space="preserve"> </v>
      </c>
      <c r="AK68" s="747" t="str">
        <f t="shared" si="41"/>
        <v xml:space="preserve"> </v>
      </c>
      <c r="AL68" s="46" t="str">
        <f t="shared" si="42"/>
        <v xml:space="preserve"> </v>
      </c>
      <c r="AM68" s="747" t="str">
        <f t="shared" si="43"/>
        <v xml:space="preserve"> </v>
      </c>
      <c r="AN68" s="4" t="str">
        <f t="shared" si="44"/>
        <v xml:space="preserve"> </v>
      </c>
      <c r="AO68" s="749" t="str">
        <f t="shared" si="45"/>
        <v xml:space="preserve"> </v>
      </c>
      <c r="AQ68" s="163">
        <f t="shared" ref="AQ68:AQ79" si="49">(F68+H68+I68+J68+R68+S68+T68)/3-F68</f>
        <v>0</v>
      </c>
    </row>
    <row r="69" spans="1:43" ht="16" hidden="1" thickBot="1">
      <c r="A69" s="15" t="s">
        <v>5</v>
      </c>
      <c r="B69" s="155">
        <v>5</v>
      </c>
      <c r="C69" s="732" t="s">
        <v>18</v>
      </c>
      <c r="D69" s="249" t="s">
        <v>162</v>
      </c>
      <c r="E69" s="103" t="s">
        <v>45</v>
      </c>
      <c r="F69" s="733">
        <v>0.19</v>
      </c>
      <c r="G69" s="419">
        <f t="shared" si="33"/>
        <v>18.580000000000002</v>
      </c>
      <c r="H69" s="30">
        <v>0.19</v>
      </c>
      <c r="I69" s="11"/>
      <c r="J69" s="56"/>
      <c r="K69" s="20"/>
      <c r="L69" s="80"/>
      <c r="M69" s="170">
        <v>1</v>
      </c>
      <c r="N69" s="71">
        <v>1</v>
      </c>
      <c r="O69" s="161">
        <v>3</v>
      </c>
      <c r="P69" s="752">
        <f t="shared" si="47"/>
        <v>5</v>
      </c>
      <c r="Q69" s="762">
        <f t="shared" si="48"/>
        <v>3</v>
      </c>
      <c r="R69" s="772">
        <v>0.19</v>
      </c>
      <c r="S69" s="763"/>
      <c r="T69" s="763"/>
      <c r="U69" s="765"/>
      <c r="V69" s="766">
        <f t="shared" si="34"/>
        <v>0</v>
      </c>
      <c r="W69" s="158"/>
      <c r="X69" s="11"/>
      <c r="Y69" s="61"/>
      <c r="Z69" s="106"/>
      <c r="AA69" s="231">
        <f t="shared" si="46"/>
        <v>0</v>
      </c>
      <c r="AB69" s="219"/>
      <c r="AC69" s="1168"/>
      <c r="AD69" s="1166"/>
      <c r="AE69" s="275"/>
      <c r="AF69" s="4" t="str">
        <f t="shared" si="37"/>
        <v xml:space="preserve"> </v>
      </c>
      <c r="AG69" s="747" t="str">
        <f t="shared" si="38"/>
        <v xml:space="preserve"> </v>
      </c>
      <c r="AH69" s="4" t="str">
        <f t="shared" si="39"/>
        <v xml:space="preserve"> </v>
      </c>
      <c r="AI69" s="747" t="str">
        <f t="shared" si="40"/>
        <v xml:space="preserve"> </v>
      </c>
      <c r="AJ69" s="46" t="str">
        <f t="shared" si="36"/>
        <v xml:space="preserve"> </v>
      </c>
      <c r="AK69" s="747" t="str">
        <f t="shared" si="41"/>
        <v xml:space="preserve"> </v>
      </c>
      <c r="AL69" s="46" t="str">
        <f t="shared" si="42"/>
        <v xml:space="preserve"> </v>
      </c>
      <c r="AM69" s="747" t="str">
        <f t="shared" si="43"/>
        <v xml:space="preserve"> </v>
      </c>
      <c r="AN69" s="4" t="str">
        <f t="shared" si="44"/>
        <v xml:space="preserve"> </v>
      </c>
      <c r="AO69" s="749" t="str">
        <f t="shared" si="45"/>
        <v xml:space="preserve"> </v>
      </c>
      <c r="AQ69" s="163">
        <f t="shared" si="49"/>
        <v>0</v>
      </c>
    </row>
    <row r="70" spans="1:43" ht="16" hidden="1" thickBot="1">
      <c r="A70" s="15" t="s">
        <v>5</v>
      </c>
      <c r="B70" s="152">
        <v>4</v>
      </c>
      <c r="C70" s="732" t="s">
        <v>87</v>
      </c>
      <c r="D70" s="249" t="s">
        <v>176</v>
      </c>
      <c r="E70" s="103" t="s">
        <v>158</v>
      </c>
      <c r="F70" s="733">
        <v>0.15</v>
      </c>
      <c r="G70" s="419">
        <f t="shared" si="33"/>
        <v>18.73</v>
      </c>
      <c r="H70" s="30">
        <v>0.15</v>
      </c>
      <c r="I70" s="11"/>
      <c r="J70" s="56"/>
      <c r="K70" s="20"/>
      <c r="L70" s="80"/>
      <c r="M70" s="170">
        <v>1</v>
      </c>
      <c r="N70" s="71">
        <v>1</v>
      </c>
      <c r="O70" s="161">
        <v>3</v>
      </c>
      <c r="P70" s="752">
        <f t="shared" si="47"/>
        <v>5</v>
      </c>
      <c r="Q70" s="762">
        <f t="shared" si="48"/>
        <v>3</v>
      </c>
      <c r="R70" s="763"/>
      <c r="S70" s="771">
        <v>0.1</v>
      </c>
      <c r="T70" s="763"/>
      <c r="U70" s="765"/>
      <c r="V70" s="766">
        <f t="shared" si="34"/>
        <v>0</v>
      </c>
      <c r="W70" s="158"/>
      <c r="X70" s="11"/>
      <c r="Y70" s="61"/>
      <c r="Z70" s="106"/>
      <c r="AA70" s="231">
        <f t="shared" si="46"/>
        <v>0</v>
      </c>
      <c r="AB70" s="219"/>
      <c r="AC70" s="1168" t="s">
        <v>251</v>
      </c>
      <c r="AD70" s="1166"/>
      <c r="AE70" s="275"/>
      <c r="AF70" s="4" t="str">
        <f t="shared" si="37"/>
        <v xml:space="preserve"> </v>
      </c>
      <c r="AG70" s="747" t="str">
        <f t="shared" si="38"/>
        <v xml:space="preserve"> </v>
      </c>
      <c r="AH70" s="4" t="str">
        <f t="shared" si="39"/>
        <v xml:space="preserve"> </v>
      </c>
      <c r="AI70" s="747" t="str">
        <f t="shared" si="40"/>
        <v xml:space="preserve"> </v>
      </c>
      <c r="AJ70" s="46" t="str">
        <f t="shared" si="36"/>
        <v xml:space="preserve"> </v>
      </c>
      <c r="AK70" s="747" t="str">
        <f t="shared" si="41"/>
        <v xml:space="preserve"> </v>
      </c>
      <c r="AL70" s="46" t="str">
        <f t="shared" si="42"/>
        <v xml:space="preserve"> </v>
      </c>
      <c r="AM70" s="747" t="str">
        <f t="shared" si="43"/>
        <v xml:space="preserve"> </v>
      </c>
      <c r="AN70" s="4" t="str">
        <f t="shared" si="44"/>
        <v xml:space="preserve"> </v>
      </c>
      <c r="AO70" s="749" t="str">
        <f t="shared" si="45"/>
        <v xml:space="preserve"> </v>
      </c>
      <c r="AQ70" s="163">
        <f t="shared" si="49"/>
        <v>-1.6666666666666663E-2</v>
      </c>
    </row>
    <row r="71" spans="1:43" ht="16" hidden="1" thickBot="1">
      <c r="A71" s="15" t="s">
        <v>5</v>
      </c>
      <c r="B71" s="155">
        <v>5</v>
      </c>
      <c r="C71" s="732" t="s">
        <v>86</v>
      </c>
      <c r="D71" s="249" t="s">
        <v>157</v>
      </c>
      <c r="E71" s="103" t="s">
        <v>158</v>
      </c>
      <c r="F71" s="733">
        <v>0.12</v>
      </c>
      <c r="G71" s="419">
        <f t="shared" si="33"/>
        <v>18.850000000000001</v>
      </c>
      <c r="H71" s="30">
        <v>0.12</v>
      </c>
      <c r="I71" s="11"/>
      <c r="J71" s="56"/>
      <c r="K71" s="20"/>
      <c r="L71" s="80"/>
      <c r="M71" s="170">
        <v>1</v>
      </c>
      <c r="N71" s="71">
        <v>1</v>
      </c>
      <c r="O71" s="161">
        <v>3</v>
      </c>
      <c r="P71" s="752">
        <f t="shared" si="47"/>
        <v>5</v>
      </c>
      <c r="Q71" s="762">
        <f t="shared" si="48"/>
        <v>3</v>
      </c>
      <c r="R71" s="772">
        <v>0.12</v>
      </c>
      <c r="S71" s="763"/>
      <c r="T71" s="763"/>
      <c r="U71" s="765"/>
      <c r="V71" s="766">
        <f t="shared" si="34"/>
        <v>0</v>
      </c>
      <c r="W71" s="158"/>
      <c r="X71" s="11"/>
      <c r="Y71" s="61"/>
      <c r="Z71" s="106"/>
      <c r="AA71" s="231">
        <f t="shared" si="46"/>
        <v>0</v>
      </c>
      <c r="AB71" s="219"/>
      <c r="AC71" s="100"/>
      <c r="AD71" s="1166"/>
      <c r="AE71" s="275"/>
      <c r="AF71" s="4" t="str">
        <f t="shared" si="37"/>
        <v xml:space="preserve"> </v>
      </c>
      <c r="AG71" s="747" t="str">
        <f t="shared" si="38"/>
        <v xml:space="preserve"> </v>
      </c>
      <c r="AH71" s="4" t="str">
        <f t="shared" si="39"/>
        <v xml:space="preserve"> </v>
      </c>
      <c r="AI71" s="747" t="str">
        <f t="shared" si="40"/>
        <v xml:space="preserve"> </v>
      </c>
      <c r="AJ71" s="46" t="str">
        <f t="shared" si="36"/>
        <v xml:space="preserve"> </v>
      </c>
      <c r="AK71" s="747" t="str">
        <f t="shared" si="41"/>
        <v xml:space="preserve"> </v>
      </c>
      <c r="AL71" s="46" t="str">
        <f t="shared" si="42"/>
        <v xml:space="preserve"> </v>
      </c>
      <c r="AM71" s="747" t="str">
        <f t="shared" si="43"/>
        <v xml:space="preserve"> </v>
      </c>
      <c r="AN71" s="4" t="str">
        <f t="shared" si="44"/>
        <v xml:space="preserve"> </v>
      </c>
      <c r="AO71" s="749" t="str">
        <f t="shared" si="45"/>
        <v xml:space="preserve"> </v>
      </c>
      <c r="AQ71" s="163">
        <f t="shared" si="49"/>
        <v>0</v>
      </c>
    </row>
    <row r="72" spans="1:43" ht="16" hidden="1" thickBot="1">
      <c r="A72" s="15" t="s">
        <v>5</v>
      </c>
      <c r="B72" s="152">
        <v>4</v>
      </c>
      <c r="C72" s="732" t="s">
        <v>46</v>
      </c>
      <c r="D72" s="249" t="s">
        <v>185</v>
      </c>
      <c r="E72" s="103" t="s">
        <v>34</v>
      </c>
      <c r="F72" s="733">
        <v>1.1000000000000001</v>
      </c>
      <c r="G72" s="419">
        <f t="shared" si="33"/>
        <v>19.950000000000003</v>
      </c>
      <c r="H72" s="30">
        <v>1.1000000000000001</v>
      </c>
      <c r="I72" s="11"/>
      <c r="J72" s="56"/>
      <c r="K72" s="20"/>
      <c r="L72" s="80"/>
      <c r="M72" s="170">
        <v>1</v>
      </c>
      <c r="N72" s="71">
        <v>1</v>
      </c>
      <c r="O72" s="161">
        <v>3</v>
      </c>
      <c r="P72" s="752">
        <f t="shared" si="47"/>
        <v>5</v>
      </c>
      <c r="Q72" s="762">
        <f t="shared" si="48"/>
        <v>3</v>
      </c>
      <c r="R72" s="763"/>
      <c r="S72" s="769">
        <v>1.1000000000000001</v>
      </c>
      <c r="T72" s="763"/>
      <c r="U72" s="765"/>
      <c r="V72" s="766">
        <f t="shared" si="34"/>
        <v>0</v>
      </c>
      <c r="W72" s="158"/>
      <c r="X72" s="11"/>
      <c r="Y72" s="61"/>
      <c r="Z72" s="106"/>
      <c r="AA72" s="231">
        <f t="shared" si="46"/>
        <v>0</v>
      </c>
      <c r="AB72" s="219"/>
      <c r="AC72" s="1168"/>
      <c r="AD72" s="1166"/>
      <c r="AE72" s="275"/>
      <c r="AF72" s="4" t="str">
        <f t="shared" si="37"/>
        <v xml:space="preserve"> </v>
      </c>
      <c r="AG72" s="747" t="str">
        <f t="shared" si="38"/>
        <v xml:space="preserve"> </v>
      </c>
      <c r="AH72" s="4" t="str">
        <f t="shared" si="39"/>
        <v xml:space="preserve"> </v>
      </c>
      <c r="AI72" s="747" t="str">
        <f t="shared" si="40"/>
        <v xml:space="preserve"> </v>
      </c>
      <c r="AJ72" s="46" t="str">
        <f t="shared" si="36"/>
        <v xml:space="preserve"> </v>
      </c>
      <c r="AK72" s="747" t="str">
        <f t="shared" si="41"/>
        <v xml:space="preserve"> </v>
      </c>
      <c r="AL72" s="46" t="str">
        <f t="shared" si="42"/>
        <v xml:space="preserve"> </v>
      </c>
      <c r="AM72" s="747" t="str">
        <f t="shared" si="43"/>
        <v xml:space="preserve"> </v>
      </c>
      <c r="AN72" s="4" t="str">
        <f t="shared" si="44"/>
        <v xml:space="preserve"> </v>
      </c>
      <c r="AO72" s="749" t="str">
        <f t="shared" si="45"/>
        <v xml:space="preserve"> </v>
      </c>
      <c r="AQ72" s="163">
        <f t="shared" si="49"/>
        <v>0</v>
      </c>
    </row>
    <row r="73" spans="1:43" ht="16" hidden="1" thickBot="1">
      <c r="A73" s="15" t="s">
        <v>5</v>
      </c>
      <c r="B73" s="152">
        <v>4</v>
      </c>
      <c r="C73" s="732" t="s">
        <v>73</v>
      </c>
      <c r="D73" s="249" t="s">
        <v>238</v>
      </c>
      <c r="E73" s="103"/>
      <c r="F73" s="733">
        <v>0.23</v>
      </c>
      <c r="G73" s="419">
        <f t="shared" si="33"/>
        <v>20.180000000000003</v>
      </c>
      <c r="H73" s="30">
        <v>0.23</v>
      </c>
      <c r="I73" s="11"/>
      <c r="J73" s="56"/>
      <c r="K73" s="20"/>
      <c r="L73" s="80"/>
      <c r="M73" s="170">
        <v>1</v>
      </c>
      <c r="N73" s="71">
        <v>1</v>
      </c>
      <c r="O73" s="161">
        <v>3</v>
      </c>
      <c r="P73" s="752">
        <f t="shared" si="47"/>
        <v>5</v>
      </c>
      <c r="Q73" s="762">
        <f t="shared" si="48"/>
        <v>3</v>
      </c>
      <c r="R73" s="763"/>
      <c r="S73" s="769">
        <v>0.23</v>
      </c>
      <c r="T73" s="763"/>
      <c r="U73" s="765"/>
      <c r="V73" s="766">
        <f t="shared" si="34"/>
        <v>0</v>
      </c>
      <c r="W73" s="158"/>
      <c r="X73" s="11"/>
      <c r="Y73" s="61"/>
      <c r="Z73" s="106"/>
      <c r="AA73" s="231">
        <f t="shared" si="46"/>
        <v>0</v>
      </c>
      <c r="AB73" s="219"/>
      <c r="AC73" s="1168" t="s">
        <v>237</v>
      </c>
      <c r="AD73" s="1166"/>
      <c r="AE73" s="275"/>
      <c r="AF73" s="4" t="str">
        <f t="shared" si="37"/>
        <v xml:space="preserve"> </v>
      </c>
      <c r="AG73" s="747" t="str">
        <f t="shared" si="38"/>
        <v xml:space="preserve"> </v>
      </c>
      <c r="AH73" s="4" t="str">
        <f t="shared" si="39"/>
        <v xml:space="preserve"> </v>
      </c>
      <c r="AI73" s="747" t="str">
        <f t="shared" si="40"/>
        <v xml:space="preserve"> </v>
      </c>
      <c r="AJ73" s="46" t="str">
        <f t="shared" si="36"/>
        <v xml:space="preserve"> </v>
      </c>
      <c r="AK73" s="747" t="str">
        <f t="shared" si="41"/>
        <v xml:space="preserve"> </v>
      </c>
      <c r="AL73" s="46" t="str">
        <f t="shared" si="42"/>
        <v xml:space="preserve"> </v>
      </c>
      <c r="AM73" s="747" t="str">
        <f t="shared" si="43"/>
        <v xml:space="preserve"> </v>
      </c>
      <c r="AN73" s="4" t="str">
        <f t="shared" si="44"/>
        <v xml:space="preserve"> </v>
      </c>
      <c r="AO73" s="749" t="str">
        <f t="shared" si="45"/>
        <v xml:space="preserve"> </v>
      </c>
      <c r="AQ73" s="163">
        <f t="shared" si="49"/>
        <v>0</v>
      </c>
    </row>
    <row r="74" spans="1:43" ht="16" hidden="1" thickBot="1">
      <c r="A74" s="15" t="s">
        <v>5</v>
      </c>
      <c r="B74" s="155">
        <v>5</v>
      </c>
      <c r="C74" s="732" t="s">
        <v>131</v>
      </c>
      <c r="D74" s="249" t="s">
        <v>135</v>
      </c>
      <c r="E74" s="103" t="s">
        <v>235</v>
      </c>
      <c r="F74" s="733">
        <v>0.06</v>
      </c>
      <c r="G74" s="419">
        <f t="shared" si="33"/>
        <v>20.240000000000002</v>
      </c>
      <c r="H74" s="30">
        <v>0.06</v>
      </c>
      <c r="I74" s="11"/>
      <c r="J74" s="56"/>
      <c r="K74" s="20"/>
      <c r="L74" s="80"/>
      <c r="M74" s="170">
        <v>1</v>
      </c>
      <c r="N74" s="71">
        <v>1</v>
      </c>
      <c r="O74" s="161">
        <v>3</v>
      </c>
      <c r="P74" s="752">
        <f t="shared" si="47"/>
        <v>5</v>
      </c>
      <c r="Q74" s="762">
        <f t="shared" si="48"/>
        <v>3</v>
      </c>
      <c r="R74" s="772">
        <v>0.06</v>
      </c>
      <c r="S74" s="763"/>
      <c r="T74" s="763"/>
      <c r="U74" s="765"/>
      <c r="V74" s="766">
        <f t="shared" si="34"/>
        <v>0</v>
      </c>
      <c r="W74" s="158"/>
      <c r="X74" s="11"/>
      <c r="Y74" s="61"/>
      <c r="Z74" s="106"/>
      <c r="AA74" s="231">
        <f t="shared" si="46"/>
        <v>0</v>
      </c>
      <c r="AB74" s="219"/>
      <c r="AC74" s="1168"/>
      <c r="AD74" s="1166"/>
      <c r="AE74" s="275"/>
      <c r="AF74" s="4" t="str">
        <f t="shared" si="37"/>
        <v xml:space="preserve"> </v>
      </c>
      <c r="AG74" s="747" t="str">
        <f t="shared" si="38"/>
        <v xml:space="preserve"> </v>
      </c>
      <c r="AH74" s="4" t="str">
        <f t="shared" si="39"/>
        <v xml:space="preserve"> </v>
      </c>
      <c r="AI74" s="747" t="str">
        <f t="shared" si="40"/>
        <v xml:space="preserve"> </v>
      </c>
      <c r="AJ74" s="46" t="str">
        <f t="shared" si="36"/>
        <v xml:space="preserve"> </v>
      </c>
      <c r="AK74" s="747" t="str">
        <f t="shared" si="41"/>
        <v xml:space="preserve"> </v>
      </c>
      <c r="AL74" s="46" t="str">
        <f t="shared" si="42"/>
        <v xml:space="preserve"> </v>
      </c>
      <c r="AM74" s="747" t="str">
        <f t="shared" si="43"/>
        <v xml:space="preserve"> </v>
      </c>
      <c r="AN74" s="4" t="str">
        <f t="shared" si="44"/>
        <v xml:space="preserve"> </v>
      </c>
      <c r="AO74" s="749" t="str">
        <f t="shared" si="45"/>
        <v xml:space="preserve"> </v>
      </c>
      <c r="AQ74" s="163">
        <f t="shared" si="49"/>
        <v>0</v>
      </c>
    </row>
    <row r="75" spans="1:43" ht="16" hidden="1" thickBot="1">
      <c r="A75" s="15" t="s">
        <v>5</v>
      </c>
      <c r="B75" s="152">
        <v>4</v>
      </c>
      <c r="C75" s="732" t="s">
        <v>125</v>
      </c>
      <c r="D75" s="249" t="s">
        <v>185</v>
      </c>
      <c r="E75" s="103" t="s">
        <v>197</v>
      </c>
      <c r="F75" s="733">
        <v>0.12</v>
      </c>
      <c r="G75" s="419">
        <f t="shared" si="33"/>
        <v>20.360000000000003</v>
      </c>
      <c r="H75" s="30">
        <v>0.12</v>
      </c>
      <c r="I75" s="11"/>
      <c r="J75" s="56"/>
      <c r="K75" s="20"/>
      <c r="L75" s="80"/>
      <c r="M75" s="170">
        <v>1</v>
      </c>
      <c r="N75" s="71">
        <v>1</v>
      </c>
      <c r="O75" s="161">
        <v>3</v>
      </c>
      <c r="P75" s="752">
        <f t="shared" si="47"/>
        <v>5</v>
      </c>
      <c r="Q75" s="762">
        <f t="shared" si="48"/>
        <v>3</v>
      </c>
      <c r="R75" s="763" t="s">
        <v>12</v>
      </c>
      <c r="S75" s="771">
        <v>0.12</v>
      </c>
      <c r="T75" s="763"/>
      <c r="U75" s="765"/>
      <c r="V75" s="766">
        <f t="shared" si="34"/>
        <v>0</v>
      </c>
      <c r="W75" s="158"/>
      <c r="X75" s="11"/>
      <c r="Y75" s="61"/>
      <c r="Z75" s="106"/>
      <c r="AA75" s="231">
        <f t="shared" si="46"/>
        <v>0</v>
      </c>
      <c r="AB75" s="219"/>
      <c r="AC75" s="1168"/>
      <c r="AD75" s="1166"/>
      <c r="AE75" s="275"/>
      <c r="AF75" s="4" t="str">
        <f t="shared" si="37"/>
        <v xml:space="preserve"> </v>
      </c>
      <c r="AG75" s="747" t="str">
        <f t="shared" si="38"/>
        <v xml:space="preserve"> </v>
      </c>
      <c r="AH75" s="4" t="str">
        <f t="shared" si="39"/>
        <v xml:space="preserve"> </v>
      </c>
      <c r="AI75" s="747" t="str">
        <f t="shared" si="40"/>
        <v xml:space="preserve"> </v>
      </c>
      <c r="AJ75" s="46" t="str">
        <f t="shared" si="36"/>
        <v xml:space="preserve"> </v>
      </c>
      <c r="AK75" s="747" t="str">
        <f t="shared" si="41"/>
        <v xml:space="preserve"> </v>
      </c>
      <c r="AL75" s="46" t="str">
        <f t="shared" si="42"/>
        <v xml:space="preserve"> </v>
      </c>
      <c r="AM75" s="747" t="str">
        <f t="shared" si="43"/>
        <v xml:space="preserve"> </v>
      </c>
      <c r="AN75" s="4" t="str">
        <f t="shared" si="44"/>
        <v xml:space="preserve"> </v>
      </c>
      <c r="AO75" s="749" t="str">
        <f t="shared" si="45"/>
        <v xml:space="preserve"> </v>
      </c>
      <c r="AQ75" s="163" t="e">
        <f t="shared" si="49"/>
        <v>#VALUE!</v>
      </c>
    </row>
    <row r="76" spans="1:43" ht="16" thickBot="1">
      <c r="A76" s="12" t="s">
        <v>5</v>
      </c>
      <c r="B76" s="153">
        <v>1</v>
      </c>
      <c r="C76" s="732" t="s">
        <v>71</v>
      </c>
      <c r="D76" s="249" t="s">
        <v>141</v>
      </c>
      <c r="E76" s="103" t="s">
        <v>32</v>
      </c>
      <c r="F76" s="733">
        <v>0.44</v>
      </c>
      <c r="G76" s="419">
        <f t="shared" si="33"/>
        <v>20.800000000000004</v>
      </c>
      <c r="H76" s="30"/>
      <c r="I76" s="11"/>
      <c r="J76" s="56">
        <v>0.44</v>
      </c>
      <c r="K76" s="20"/>
      <c r="L76" s="80"/>
      <c r="M76" s="170">
        <v>1</v>
      </c>
      <c r="N76" s="71">
        <v>1</v>
      </c>
      <c r="O76" s="734">
        <v>1</v>
      </c>
      <c r="P76" s="752">
        <f t="shared" si="47"/>
        <v>3</v>
      </c>
      <c r="Q76" s="762">
        <f t="shared" si="48"/>
        <v>1</v>
      </c>
      <c r="R76" s="763"/>
      <c r="S76" s="763"/>
      <c r="T76" s="764">
        <v>0.44</v>
      </c>
      <c r="U76" s="765"/>
      <c r="V76" s="806">
        <f t="shared" si="34"/>
        <v>13200</v>
      </c>
      <c r="W76" s="158"/>
      <c r="X76" s="11"/>
      <c r="Y76" s="61"/>
      <c r="Z76" s="106"/>
      <c r="AA76" s="228"/>
      <c r="AB76" s="270"/>
      <c r="AC76" s="1168"/>
      <c r="AD76" s="1166"/>
      <c r="AE76" s="275">
        <v>2022</v>
      </c>
      <c r="AF76" s="4" t="str">
        <f t="shared" si="37"/>
        <v xml:space="preserve"> </v>
      </c>
      <c r="AG76" s="747" t="str">
        <f t="shared" si="38"/>
        <v xml:space="preserve"> </v>
      </c>
      <c r="AH76" s="4" t="str">
        <f t="shared" si="39"/>
        <v xml:space="preserve"> </v>
      </c>
      <c r="AI76" s="747" t="str">
        <f t="shared" si="40"/>
        <v xml:space="preserve"> </v>
      </c>
      <c r="AJ76" s="46" t="str">
        <f t="shared" si="36"/>
        <v xml:space="preserve"> </v>
      </c>
      <c r="AK76" s="747" t="str">
        <f t="shared" si="41"/>
        <v xml:space="preserve"> </v>
      </c>
      <c r="AL76" s="46" t="str">
        <f t="shared" si="42"/>
        <v xml:space="preserve"> </v>
      </c>
      <c r="AM76" s="747" t="str">
        <f t="shared" si="43"/>
        <v xml:space="preserve"> </v>
      </c>
      <c r="AN76" s="4">
        <f t="shared" si="44"/>
        <v>0.44</v>
      </c>
      <c r="AO76" s="751">
        <f t="shared" si="45"/>
        <v>13200</v>
      </c>
      <c r="AQ76" s="163">
        <f t="shared" si="49"/>
        <v>0</v>
      </c>
    </row>
    <row r="77" spans="1:43" ht="16" thickBot="1">
      <c r="A77" s="15" t="s">
        <v>5</v>
      </c>
      <c r="B77" s="151">
        <v>2</v>
      </c>
      <c r="C77" s="1176" t="s">
        <v>128</v>
      </c>
      <c r="D77" s="249" t="s">
        <v>141</v>
      </c>
      <c r="E77" s="103" t="s">
        <v>158</v>
      </c>
      <c r="F77" s="733">
        <v>1.1000000000000001</v>
      </c>
      <c r="G77" s="419">
        <f t="shared" si="33"/>
        <v>21.900000000000006</v>
      </c>
      <c r="H77" s="30"/>
      <c r="I77" s="11"/>
      <c r="J77" s="56">
        <v>1.1000000000000001</v>
      </c>
      <c r="K77" s="20"/>
      <c r="L77" s="80"/>
      <c r="M77" s="170">
        <v>5</v>
      </c>
      <c r="N77" s="71">
        <v>5</v>
      </c>
      <c r="O77" s="161">
        <v>3</v>
      </c>
      <c r="P77" s="759">
        <f t="shared" si="47"/>
        <v>13</v>
      </c>
      <c r="Q77" s="762">
        <f t="shared" si="48"/>
        <v>75</v>
      </c>
      <c r="R77" s="763"/>
      <c r="S77" s="763"/>
      <c r="T77" s="768">
        <v>1.1000000000000001</v>
      </c>
      <c r="U77" s="765"/>
      <c r="V77" s="806">
        <f t="shared" si="34"/>
        <v>33000</v>
      </c>
      <c r="W77" s="158"/>
      <c r="X77" s="11"/>
      <c r="Y77" s="61"/>
      <c r="Z77" s="106"/>
      <c r="AA77" s="231">
        <f>V77+AA76</f>
        <v>33000</v>
      </c>
      <c r="AB77" s="219"/>
      <c r="AC77" s="1168" t="s">
        <v>204</v>
      </c>
      <c r="AD77" s="1166"/>
      <c r="AE77" s="275">
        <v>2022</v>
      </c>
      <c r="AF77" s="4" t="str">
        <f t="shared" si="37"/>
        <v xml:space="preserve"> </v>
      </c>
      <c r="AG77" s="747" t="str">
        <f t="shared" si="38"/>
        <v xml:space="preserve"> </v>
      </c>
      <c r="AH77" s="4" t="str">
        <f t="shared" si="39"/>
        <v xml:space="preserve"> </v>
      </c>
      <c r="AI77" s="747" t="str">
        <f t="shared" si="40"/>
        <v xml:space="preserve"> </v>
      </c>
      <c r="AJ77" s="46" t="str">
        <f t="shared" si="36"/>
        <v xml:space="preserve"> </v>
      </c>
      <c r="AK77" s="747" t="str">
        <f t="shared" si="41"/>
        <v xml:space="preserve"> </v>
      </c>
      <c r="AL77" s="46" t="str">
        <f t="shared" si="42"/>
        <v xml:space="preserve"> </v>
      </c>
      <c r="AM77" s="747" t="str">
        <f t="shared" si="43"/>
        <v xml:space="preserve"> </v>
      </c>
      <c r="AN77" s="4">
        <f t="shared" si="44"/>
        <v>1.1000000000000001</v>
      </c>
      <c r="AO77" s="751">
        <f t="shared" si="45"/>
        <v>33000</v>
      </c>
      <c r="AQ77" s="163">
        <f t="shared" si="49"/>
        <v>0</v>
      </c>
    </row>
    <row r="78" spans="1:43" ht="16" thickBot="1">
      <c r="A78" s="15" t="s">
        <v>5</v>
      </c>
      <c r="B78" s="155">
        <v>5</v>
      </c>
      <c r="C78" s="732" t="s">
        <v>124</v>
      </c>
      <c r="D78" s="249" t="s">
        <v>185</v>
      </c>
      <c r="E78" s="103" t="s">
        <v>198</v>
      </c>
      <c r="F78" s="733">
        <v>1.2</v>
      </c>
      <c r="G78" s="419">
        <f t="shared" si="33"/>
        <v>23.100000000000005</v>
      </c>
      <c r="H78" s="30">
        <v>0.3</v>
      </c>
      <c r="I78" s="11">
        <v>0.9</v>
      </c>
      <c r="J78" s="56"/>
      <c r="K78" s="20">
        <v>1983</v>
      </c>
      <c r="L78" s="80"/>
      <c r="M78" s="170">
        <v>3</v>
      </c>
      <c r="N78" s="71">
        <v>4</v>
      </c>
      <c r="O78" s="734">
        <v>1</v>
      </c>
      <c r="P78" s="752">
        <f t="shared" si="47"/>
        <v>8</v>
      </c>
      <c r="Q78" s="762">
        <f t="shared" si="48"/>
        <v>12</v>
      </c>
      <c r="R78" s="772">
        <v>0.3</v>
      </c>
      <c r="S78" s="770">
        <f>I78</f>
        <v>0.9</v>
      </c>
      <c r="T78" s="763"/>
      <c r="U78" s="765"/>
      <c r="V78" s="766">
        <f t="shared" si="34"/>
        <v>27000</v>
      </c>
      <c r="W78" s="158"/>
      <c r="X78" s="11"/>
      <c r="Y78" s="61"/>
      <c r="Z78" s="106"/>
      <c r="AA78" s="231">
        <f>V78+AA77</f>
        <v>60000</v>
      </c>
      <c r="AB78" s="219"/>
      <c r="AC78" s="1168"/>
      <c r="AD78" s="1166"/>
      <c r="AE78" s="275">
        <v>2022</v>
      </c>
      <c r="AF78" s="4" t="str">
        <f t="shared" si="37"/>
        <v xml:space="preserve"> </v>
      </c>
      <c r="AG78" s="747" t="str">
        <f>IF(AF78=" ", " ", $V78)</f>
        <v xml:space="preserve"> </v>
      </c>
      <c r="AH78" s="4" t="str">
        <f t="shared" si="39"/>
        <v xml:space="preserve"> </v>
      </c>
      <c r="AI78" s="747" t="str">
        <f t="shared" si="40"/>
        <v xml:space="preserve"> </v>
      </c>
      <c r="AJ78" s="46" t="str">
        <f t="shared" si="36"/>
        <v xml:space="preserve"> </v>
      </c>
      <c r="AK78" s="747" t="str">
        <f t="shared" si="41"/>
        <v xml:space="preserve"> </v>
      </c>
      <c r="AL78" s="46" t="str">
        <f t="shared" si="42"/>
        <v xml:space="preserve"> </v>
      </c>
      <c r="AM78" s="747" t="str">
        <f t="shared" si="43"/>
        <v xml:space="preserve"> </v>
      </c>
      <c r="AN78" s="4">
        <f t="shared" si="44"/>
        <v>0.9</v>
      </c>
      <c r="AO78" s="751">
        <f t="shared" si="45"/>
        <v>27000</v>
      </c>
      <c r="AQ78" s="163">
        <f t="shared" si="49"/>
        <v>0</v>
      </c>
    </row>
    <row r="79" spans="1:43" ht="16" thickBot="1">
      <c r="A79" s="15" t="s">
        <v>5</v>
      </c>
      <c r="B79" s="153">
        <v>1</v>
      </c>
      <c r="C79" s="732" t="s">
        <v>79</v>
      </c>
      <c r="D79" s="249" t="s">
        <v>250</v>
      </c>
      <c r="E79" s="103"/>
      <c r="F79" s="733">
        <v>0.12</v>
      </c>
      <c r="G79" s="419">
        <f t="shared" si="33"/>
        <v>23.220000000000006</v>
      </c>
      <c r="H79" s="30"/>
      <c r="I79" s="11"/>
      <c r="J79" s="56">
        <v>0.12</v>
      </c>
      <c r="K79" s="20">
        <v>1987</v>
      </c>
      <c r="L79" s="80"/>
      <c r="M79" s="170">
        <v>4</v>
      </c>
      <c r="N79" s="71">
        <v>1</v>
      </c>
      <c r="O79" s="734">
        <v>1</v>
      </c>
      <c r="P79" s="752">
        <f t="shared" si="47"/>
        <v>6</v>
      </c>
      <c r="Q79" s="762">
        <f t="shared" si="48"/>
        <v>4</v>
      </c>
      <c r="R79" s="763"/>
      <c r="S79" s="763"/>
      <c r="T79" s="763">
        <v>0.12</v>
      </c>
      <c r="U79" s="765"/>
      <c r="V79" s="806">
        <f t="shared" si="34"/>
        <v>3600</v>
      </c>
      <c r="W79" s="158"/>
      <c r="X79" s="11"/>
      <c r="Y79" s="61"/>
      <c r="Z79" s="106"/>
      <c r="AA79" s="231">
        <f>V79+AA78</f>
        <v>63600</v>
      </c>
      <c r="AB79" s="219"/>
      <c r="AC79" s="1168"/>
      <c r="AD79" s="1166"/>
      <c r="AE79" s="275">
        <v>2022</v>
      </c>
      <c r="AF79" s="4" t="str">
        <f t="shared" si="37"/>
        <v xml:space="preserve"> </v>
      </c>
      <c r="AG79" s="747" t="str">
        <f>IF(AF79=" ", " ", V79)</f>
        <v xml:space="preserve"> </v>
      </c>
      <c r="AH79" s="4" t="str">
        <f t="shared" si="39"/>
        <v xml:space="preserve"> </v>
      </c>
      <c r="AI79" s="747" t="str">
        <f t="shared" si="40"/>
        <v xml:space="preserve"> </v>
      </c>
      <c r="AJ79" s="46" t="str">
        <f t="shared" si="36"/>
        <v xml:space="preserve"> </v>
      </c>
      <c r="AK79" s="747" t="str">
        <f t="shared" si="41"/>
        <v xml:space="preserve"> </v>
      </c>
      <c r="AL79" s="46" t="str">
        <f t="shared" si="42"/>
        <v xml:space="preserve"> </v>
      </c>
      <c r="AM79" s="747" t="str">
        <f t="shared" si="43"/>
        <v xml:space="preserve"> </v>
      </c>
      <c r="AN79" s="4">
        <f t="shared" si="44"/>
        <v>0.12</v>
      </c>
      <c r="AO79" s="751">
        <f t="shared" si="45"/>
        <v>3600</v>
      </c>
      <c r="AQ79" s="163">
        <f t="shared" si="49"/>
        <v>0</v>
      </c>
    </row>
    <row r="80" spans="1:43" ht="16" hidden="1" thickBot="1">
      <c r="A80" s="15" t="s">
        <v>5</v>
      </c>
      <c r="B80" s="152">
        <v>4</v>
      </c>
      <c r="C80" s="732" t="s">
        <v>263</v>
      </c>
      <c r="D80" s="249" t="s">
        <v>141</v>
      </c>
      <c r="E80" s="103" t="s">
        <v>142</v>
      </c>
      <c r="F80" s="733">
        <v>1.5</v>
      </c>
      <c r="G80" s="419">
        <f t="shared" ref="G80:G87" si="50">F80+G79</f>
        <v>24.720000000000006</v>
      </c>
      <c r="H80" s="30"/>
      <c r="I80" s="11">
        <f>F80</f>
        <v>1.5</v>
      </c>
      <c r="J80" s="56"/>
      <c r="K80" s="20"/>
      <c r="L80" s="80"/>
      <c r="M80" s="170"/>
      <c r="N80" s="71"/>
      <c r="O80" s="736"/>
      <c r="P80" s="754"/>
      <c r="Q80" s="762"/>
      <c r="R80" s="767"/>
      <c r="S80" s="764">
        <f>I80</f>
        <v>1.5</v>
      </c>
      <c r="T80" s="767"/>
      <c r="U80" s="765"/>
      <c r="V80" s="766">
        <f t="shared" ref="V80" si="51">I80*30000+J80*30000</f>
        <v>45000</v>
      </c>
      <c r="W80" s="158"/>
      <c r="X80" s="11"/>
      <c r="Y80" s="61"/>
      <c r="Z80" s="106"/>
      <c r="AA80" s="231">
        <f t="shared" ref="AA80:AA96" si="52">V80+AA79</f>
        <v>108600</v>
      </c>
      <c r="AB80" s="270"/>
      <c r="AC80" s="1168"/>
      <c r="AD80" s="1166"/>
      <c r="AE80" s="275"/>
      <c r="AF80" s="4" t="str">
        <f t="shared" ref="AF80" si="53">IF((AE80=2018),($I80+$J80)," ")</f>
        <v xml:space="preserve"> </v>
      </c>
      <c r="AG80" s="747" t="str">
        <f t="shared" ref="AG80" si="54">IF(AF80=" ", " ", V80)</f>
        <v xml:space="preserve"> </v>
      </c>
      <c r="AH80" s="4" t="str">
        <f t="shared" ref="AH80" si="55">IF((AE80=2019),($I80+$J80)," ")</f>
        <v xml:space="preserve"> </v>
      </c>
      <c r="AI80" s="747" t="str">
        <f t="shared" ref="AI80" si="56">IF(AH80=" ", " ", $V80)</f>
        <v xml:space="preserve"> </v>
      </c>
      <c r="AJ80" s="46" t="str">
        <f t="shared" ref="AJ80" si="57">IF((AE80=2020),($I80+$J80)," ")</f>
        <v xml:space="preserve"> </v>
      </c>
      <c r="AK80" s="747" t="str">
        <f t="shared" ref="AK80" si="58">IF(AJ80=" ", " ", $V80)</f>
        <v xml:space="preserve"> </v>
      </c>
      <c r="AL80" s="46" t="str">
        <f t="shared" ref="AL80" si="59">IF((AE80=2021),($I80+$J80)," ")</f>
        <v xml:space="preserve"> </v>
      </c>
      <c r="AM80" s="747" t="str">
        <f t="shared" ref="AM80" si="60">IF(AL80=" ", " ", $V80)</f>
        <v xml:space="preserve"> </v>
      </c>
      <c r="AN80" s="4" t="str">
        <f t="shared" ref="AN80" si="61">IF((AE80=2022),($I80+$J80)," ")</f>
        <v xml:space="preserve"> </v>
      </c>
      <c r="AO80" s="749" t="str">
        <f t="shared" ref="AO80" si="62">IF(AN80=" ", " ", $V80)</f>
        <v xml:space="preserve"> </v>
      </c>
      <c r="AQ80" s="163">
        <f t="shared" ref="AQ80" si="63">(F80+H80+I80+J80+R80+S80+T80)/3-F80</f>
        <v>0</v>
      </c>
    </row>
    <row r="81" spans="1:43" ht="16" hidden="1" thickBot="1">
      <c r="A81" s="15" t="s">
        <v>5</v>
      </c>
      <c r="B81" s="150">
        <v>3</v>
      </c>
      <c r="C81" s="732" t="s">
        <v>25</v>
      </c>
      <c r="D81" s="249" t="s">
        <v>192</v>
      </c>
      <c r="E81" s="103" t="s">
        <v>158</v>
      </c>
      <c r="F81" s="733">
        <v>2.08</v>
      </c>
      <c r="G81" s="419">
        <f t="shared" si="50"/>
        <v>26.800000000000004</v>
      </c>
      <c r="H81" s="30"/>
      <c r="I81" s="11">
        <v>2.08</v>
      </c>
      <c r="J81" s="56"/>
      <c r="K81" s="20" t="s">
        <v>7</v>
      </c>
      <c r="L81" s="80"/>
      <c r="M81" s="170">
        <v>5</v>
      </c>
      <c r="N81" s="71">
        <v>5</v>
      </c>
      <c r="O81" s="739">
        <v>4</v>
      </c>
      <c r="P81" s="760">
        <f t="shared" ref="P81:P126" si="64">SUM(M81:O81)</f>
        <v>14</v>
      </c>
      <c r="Q81" s="762">
        <f t="shared" ref="Q81:Q99" si="65">O81*N81*M81</f>
        <v>100</v>
      </c>
      <c r="R81" s="763"/>
      <c r="S81" s="763"/>
      <c r="T81" s="768">
        <v>2.08</v>
      </c>
      <c r="U81" s="765"/>
      <c r="V81" s="766">
        <f t="shared" ref="V81:V112" si="66">I81*30000+J81*30000</f>
        <v>62400</v>
      </c>
      <c r="W81" s="158"/>
      <c r="X81" s="11"/>
      <c r="Y81" s="61"/>
      <c r="Z81" s="106"/>
      <c r="AA81" s="231">
        <f t="shared" si="52"/>
        <v>171000</v>
      </c>
      <c r="AB81" s="219"/>
      <c r="AC81" s="245"/>
      <c r="AD81" s="224" t="e">
        <f>G81/G192</f>
        <v>#DIV/0!</v>
      </c>
      <c r="AE81" s="275"/>
      <c r="AF81" s="4"/>
      <c r="AG81" s="747"/>
      <c r="AH81" s="4"/>
      <c r="AI81" s="747"/>
      <c r="AJ81" s="46" t="str">
        <f t="shared" ref="AJ81:AJ112" si="67">IF((AE81=2020),($I81+$J81)," ")</f>
        <v xml:space="preserve"> </v>
      </c>
      <c r="AK81" s="749"/>
      <c r="AL81" s="30"/>
      <c r="AM81" s="749"/>
      <c r="AN81" s="30"/>
      <c r="AO81" s="749"/>
      <c r="AQ81" s="163" t="e">
        <f t="shared" ref="AQ81" si="68">(#REF!+#REF!+#REF!+#REF!+#REF!+#REF!+#REF!)/3-#REF!</f>
        <v>#REF!</v>
      </c>
    </row>
    <row r="82" spans="1:43" ht="16" hidden="1" thickBot="1">
      <c r="A82" s="15" t="s">
        <v>5</v>
      </c>
      <c r="B82" s="151">
        <v>2</v>
      </c>
      <c r="C82" s="732" t="s">
        <v>9</v>
      </c>
      <c r="D82" s="249" t="s">
        <v>135</v>
      </c>
      <c r="E82" s="103" t="s">
        <v>158</v>
      </c>
      <c r="F82" s="733">
        <v>1.28</v>
      </c>
      <c r="G82" s="419">
        <f t="shared" si="50"/>
        <v>28.080000000000005</v>
      </c>
      <c r="H82" s="30"/>
      <c r="I82" s="11">
        <v>1.28</v>
      </c>
      <c r="J82" s="56"/>
      <c r="K82" s="20">
        <v>1987</v>
      </c>
      <c r="L82" s="80"/>
      <c r="M82" s="170">
        <v>4</v>
      </c>
      <c r="N82" s="71">
        <v>5</v>
      </c>
      <c r="O82" s="739">
        <v>4</v>
      </c>
      <c r="P82" s="760">
        <f t="shared" si="64"/>
        <v>13</v>
      </c>
      <c r="Q82" s="762">
        <f t="shared" si="65"/>
        <v>80</v>
      </c>
      <c r="R82" s="770"/>
      <c r="S82" s="769">
        <v>1.28</v>
      </c>
      <c r="T82" s="763"/>
      <c r="U82" s="765"/>
      <c r="V82" s="766">
        <f t="shared" si="66"/>
        <v>38400</v>
      </c>
      <c r="W82" s="158"/>
      <c r="X82" s="11"/>
      <c r="Y82" s="61"/>
      <c r="Z82" s="106"/>
      <c r="AA82" s="231">
        <f t="shared" si="52"/>
        <v>209400</v>
      </c>
      <c r="AB82" s="219"/>
      <c r="AC82" s="247"/>
      <c r="AD82" s="224"/>
      <c r="AE82" s="275"/>
      <c r="AF82" s="4"/>
      <c r="AG82" s="747"/>
      <c r="AH82" s="4"/>
      <c r="AI82" s="747"/>
      <c r="AJ82" s="46" t="str">
        <f t="shared" si="67"/>
        <v xml:space="preserve"> </v>
      </c>
      <c r="AK82" s="749"/>
      <c r="AL82" s="30"/>
      <c r="AM82" s="749"/>
      <c r="AN82" s="30"/>
      <c r="AO82" s="749"/>
      <c r="AQ82" s="163" t="e">
        <f t="shared" ref="AQ82" si="69">(#REF!+#REF!+#REF!+#REF!+#REF!+#REF!+#REF!)/3-#REF!</f>
        <v>#REF!</v>
      </c>
    </row>
    <row r="83" spans="1:43" ht="16" hidden="1" thickBot="1">
      <c r="A83" s="15" t="s">
        <v>5</v>
      </c>
      <c r="B83" s="152">
        <v>4</v>
      </c>
      <c r="C83" s="732" t="s">
        <v>72</v>
      </c>
      <c r="D83" s="249" t="s">
        <v>157</v>
      </c>
      <c r="E83" s="103" t="s">
        <v>158</v>
      </c>
      <c r="F83" s="733">
        <v>2.7</v>
      </c>
      <c r="G83" s="419">
        <f t="shared" si="50"/>
        <v>30.780000000000005</v>
      </c>
      <c r="H83" s="30">
        <v>1.2</v>
      </c>
      <c r="I83" s="11">
        <v>1</v>
      </c>
      <c r="J83" s="56">
        <v>0.5</v>
      </c>
      <c r="K83" s="20">
        <v>1976</v>
      </c>
      <c r="L83" s="80"/>
      <c r="M83" s="170">
        <v>5</v>
      </c>
      <c r="N83" s="71">
        <v>3</v>
      </c>
      <c r="O83" s="739">
        <v>4</v>
      </c>
      <c r="P83" s="760">
        <f t="shared" si="64"/>
        <v>12</v>
      </c>
      <c r="Q83" s="762">
        <f t="shared" si="65"/>
        <v>60</v>
      </c>
      <c r="R83" s="763"/>
      <c r="S83" s="769">
        <v>2.2000000000000002</v>
      </c>
      <c r="T83" s="763"/>
      <c r="U83" s="765"/>
      <c r="V83" s="766">
        <f t="shared" si="66"/>
        <v>45000</v>
      </c>
      <c r="W83" s="158"/>
      <c r="X83" s="11"/>
      <c r="Y83" s="61"/>
      <c r="Z83" s="106"/>
      <c r="AA83" s="231">
        <f t="shared" si="52"/>
        <v>254400</v>
      </c>
      <c r="AB83" s="219"/>
      <c r="AC83" s="245"/>
      <c r="AD83" s="224"/>
      <c r="AE83" s="275"/>
      <c r="AF83" s="4"/>
      <c r="AG83" s="747"/>
      <c r="AH83" s="4"/>
      <c r="AI83" s="747"/>
      <c r="AJ83" s="46" t="str">
        <f t="shared" si="67"/>
        <v xml:space="preserve"> </v>
      </c>
      <c r="AK83" s="749"/>
      <c r="AL83" s="30"/>
      <c r="AM83" s="749"/>
      <c r="AN83" s="30"/>
      <c r="AO83" s="749"/>
      <c r="AQ83" s="163" t="e">
        <f t="shared" ref="AQ83" si="70">(#REF!+#REF!+#REF!+#REF!+#REF!+#REF!+#REF!)/3-#REF!</f>
        <v>#REF!</v>
      </c>
    </row>
    <row r="84" spans="1:43" ht="16" hidden="1" thickBot="1">
      <c r="A84" s="15" t="s">
        <v>5</v>
      </c>
      <c r="B84" s="151">
        <v>2</v>
      </c>
      <c r="C84" s="732" t="s">
        <v>31</v>
      </c>
      <c r="D84" s="249" t="s">
        <v>162</v>
      </c>
      <c r="E84" s="103" t="s">
        <v>83</v>
      </c>
      <c r="F84" s="733">
        <v>0.4</v>
      </c>
      <c r="G84" s="419">
        <f t="shared" si="50"/>
        <v>31.180000000000003</v>
      </c>
      <c r="H84" s="30"/>
      <c r="I84" s="11">
        <v>0.4</v>
      </c>
      <c r="J84" s="56" t="s">
        <v>12</v>
      </c>
      <c r="K84" s="20"/>
      <c r="L84" s="80"/>
      <c r="M84" s="170">
        <v>3</v>
      </c>
      <c r="N84" s="71">
        <v>4</v>
      </c>
      <c r="O84" s="739">
        <v>4</v>
      </c>
      <c r="P84" s="760">
        <f t="shared" si="64"/>
        <v>11</v>
      </c>
      <c r="Q84" s="762">
        <f t="shared" si="65"/>
        <v>48</v>
      </c>
      <c r="R84" s="763"/>
      <c r="S84" s="769">
        <v>0.4</v>
      </c>
      <c r="T84" s="763"/>
      <c r="U84" s="765"/>
      <c r="V84" s="766" t="e">
        <f t="shared" si="66"/>
        <v>#VALUE!</v>
      </c>
      <c r="W84" s="158"/>
      <c r="X84" s="11"/>
      <c r="Y84" s="61"/>
      <c r="Z84" s="106"/>
      <c r="AA84" s="231" t="e">
        <f t="shared" si="52"/>
        <v>#VALUE!</v>
      </c>
      <c r="AB84" s="219"/>
      <c r="AC84" s="255"/>
      <c r="AD84" s="224"/>
      <c r="AE84" s="275"/>
      <c r="AF84" s="4"/>
      <c r="AG84" s="747"/>
      <c r="AH84" s="4"/>
      <c r="AI84" s="747"/>
      <c r="AJ84" s="46" t="str">
        <f t="shared" si="67"/>
        <v xml:space="preserve"> </v>
      </c>
      <c r="AK84" s="749"/>
      <c r="AL84" s="30"/>
      <c r="AM84" s="749"/>
      <c r="AN84" s="30"/>
      <c r="AO84" s="749"/>
      <c r="AQ84" s="163" t="e">
        <f t="shared" ref="AQ84" si="71">(#REF!+#REF!+#REF!+#REF!+#REF!+#REF!+#REF!)/3-#REF!</f>
        <v>#REF!</v>
      </c>
    </row>
    <row r="85" spans="1:43" ht="16" hidden="1" thickBot="1">
      <c r="A85" s="15" t="s">
        <v>5</v>
      </c>
      <c r="B85" s="151">
        <v>2</v>
      </c>
      <c r="C85" s="732" t="s">
        <v>233</v>
      </c>
      <c r="D85" s="249" t="s">
        <v>168</v>
      </c>
      <c r="E85" s="103" t="s">
        <v>129</v>
      </c>
      <c r="F85" s="733">
        <v>1.07</v>
      </c>
      <c r="G85" s="419">
        <f t="shared" si="50"/>
        <v>32.25</v>
      </c>
      <c r="H85" s="30"/>
      <c r="I85" s="11">
        <v>1.07</v>
      </c>
      <c r="J85" s="56"/>
      <c r="K85" s="20" t="s">
        <v>172</v>
      </c>
      <c r="L85" s="80"/>
      <c r="M85" s="170">
        <v>3</v>
      </c>
      <c r="N85" s="71">
        <v>3</v>
      </c>
      <c r="O85" s="739">
        <v>4</v>
      </c>
      <c r="P85" s="760">
        <f t="shared" si="64"/>
        <v>10</v>
      </c>
      <c r="Q85" s="762">
        <f t="shared" si="65"/>
        <v>36</v>
      </c>
      <c r="R85" s="763"/>
      <c r="S85" s="769">
        <v>1.07</v>
      </c>
      <c r="T85" s="763"/>
      <c r="U85" s="765"/>
      <c r="V85" s="766">
        <f t="shared" si="66"/>
        <v>32100.000000000004</v>
      </c>
      <c r="W85" s="158"/>
      <c r="X85" s="11"/>
      <c r="Y85" s="61"/>
      <c r="Z85" s="106"/>
      <c r="AA85" s="231" t="e">
        <f t="shared" si="52"/>
        <v>#VALUE!</v>
      </c>
      <c r="AB85" s="219"/>
      <c r="AC85" s="245" t="s">
        <v>215</v>
      </c>
      <c r="AD85" s="224"/>
      <c r="AE85" s="275"/>
      <c r="AF85" s="4"/>
      <c r="AG85" s="747"/>
      <c r="AH85" s="4"/>
      <c r="AI85" s="747"/>
      <c r="AJ85" s="46" t="str">
        <f t="shared" si="67"/>
        <v xml:space="preserve"> </v>
      </c>
      <c r="AK85" s="749"/>
      <c r="AL85" s="30"/>
      <c r="AM85" s="749"/>
      <c r="AN85" s="30"/>
      <c r="AO85" s="749"/>
      <c r="AQ85" s="163" t="e">
        <f t="shared" ref="AQ85" si="72">(#REF!+#REF!+#REF!+#REF!+#REF!+#REF!+#REF!)/3-#REF!</f>
        <v>#REF!</v>
      </c>
    </row>
    <row r="86" spans="1:43" ht="16" hidden="1" thickBot="1">
      <c r="A86" s="15" t="s">
        <v>5</v>
      </c>
      <c r="B86" s="150">
        <v>3</v>
      </c>
      <c r="C86" s="732" t="s">
        <v>83</v>
      </c>
      <c r="D86" s="249" t="s">
        <v>162</v>
      </c>
      <c r="E86" s="103" t="s">
        <v>141</v>
      </c>
      <c r="F86" s="733">
        <v>0.28000000000000003</v>
      </c>
      <c r="G86" s="419">
        <f t="shared" si="50"/>
        <v>32.53</v>
      </c>
      <c r="H86" s="30"/>
      <c r="I86" s="11">
        <v>0.28000000000000003</v>
      </c>
      <c r="J86" s="56"/>
      <c r="K86" s="20" t="s">
        <v>103</v>
      </c>
      <c r="L86" s="80"/>
      <c r="M86" s="170">
        <v>3</v>
      </c>
      <c r="N86" s="71">
        <v>3</v>
      </c>
      <c r="O86" s="739">
        <v>4</v>
      </c>
      <c r="P86" s="760">
        <f t="shared" si="64"/>
        <v>10</v>
      </c>
      <c r="Q86" s="762">
        <f t="shared" si="65"/>
        <v>36</v>
      </c>
      <c r="R86" s="763"/>
      <c r="S86" s="775"/>
      <c r="T86" s="768">
        <v>0.28000000000000003</v>
      </c>
      <c r="U86" s="765"/>
      <c r="V86" s="766">
        <f t="shared" si="66"/>
        <v>8400</v>
      </c>
      <c r="W86" s="158"/>
      <c r="X86" s="11"/>
      <c r="Y86" s="61"/>
      <c r="Z86" s="106"/>
      <c r="AA86" s="231" t="e">
        <f t="shared" si="52"/>
        <v>#VALUE!</v>
      </c>
      <c r="AB86" s="219"/>
      <c r="AC86" s="245" t="s">
        <v>174</v>
      </c>
      <c r="AD86" s="224"/>
      <c r="AE86" s="275"/>
      <c r="AF86" s="4"/>
      <c r="AG86" s="747"/>
      <c r="AH86" s="4"/>
      <c r="AI86" s="747"/>
      <c r="AJ86" s="46" t="str">
        <f t="shared" si="67"/>
        <v xml:space="preserve"> </v>
      </c>
      <c r="AK86" s="749"/>
      <c r="AL86" s="30"/>
      <c r="AM86" s="749"/>
      <c r="AN86" s="30"/>
      <c r="AO86" s="749"/>
      <c r="AQ86" s="163" t="e">
        <f t="shared" ref="AQ86" si="73">(#REF!+#REF!+#REF!+#REF!+#REF!+#REF!+#REF!)/3-#REF!</f>
        <v>#REF!</v>
      </c>
    </row>
    <row r="87" spans="1:43" ht="16" hidden="1" thickBot="1">
      <c r="A87" s="15" t="s">
        <v>5</v>
      </c>
      <c r="B87" s="151">
        <v>2</v>
      </c>
      <c r="C87" s="732" t="s">
        <v>22</v>
      </c>
      <c r="D87" s="249" t="s">
        <v>162</v>
      </c>
      <c r="E87" s="103" t="s">
        <v>158</v>
      </c>
      <c r="F87" s="733">
        <v>0.76</v>
      </c>
      <c r="G87" s="419">
        <f t="shared" si="50"/>
        <v>33.29</v>
      </c>
      <c r="H87" s="30"/>
      <c r="I87" s="11">
        <v>0.76</v>
      </c>
      <c r="J87" s="56" t="s">
        <v>12</v>
      </c>
      <c r="K87" s="20" t="s">
        <v>26</v>
      </c>
      <c r="L87" s="80"/>
      <c r="M87" s="170">
        <v>3</v>
      </c>
      <c r="N87" s="71">
        <v>3</v>
      </c>
      <c r="O87" s="739">
        <v>4</v>
      </c>
      <c r="P87" s="760">
        <f t="shared" si="64"/>
        <v>10</v>
      </c>
      <c r="Q87" s="762">
        <f t="shared" si="65"/>
        <v>36</v>
      </c>
      <c r="R87" s="763"/>
      <c r="S87" s="769">
        <v>0.76</v>
      </c>
      <c r="T87" s="763">
        <f>SUM(T66:T86)-0.68-1.4-2.08</f>
        <v>3.120000000000001</v>
      </c>
      <c r="U87" s="765"/>
      <c r="V87" s="766" t="e">
        <f t="shared" si="66"/>
        <v>#VALUE!</v>
      </c>
      <c r="W87" s="158"/>
      <c r="X87" s="11"/>
      <c r="Y87" s="61"/>
      <c r="Z87" s="106"/>
      <c r="AA87" s="231" t="e">
        <f t="shared" si="52"/>
        <v>#VALUE!</v>
      </c>
      <c r="AB87" s="219"/>
      <c r="AC87" s="245"/>
      <c r="AD87" s="224" t="e">
        <f>G87/G181</f>
        <v>#DIV/0!</v>
      </c>
      <c r="AE87" s="275"/>
      <c r="AF87" s="4"/>
      <c r="AG87" s="747"/>
      <c r="AH87" s="4"/>
      <c r="AI87" s="747"/>
      <c r="AJ87" s="46" t="str">
        <f t="shared" si="67"/>
        <v xml:space="preserve"> </v>
      </c>
      <c r="AK87" s="749"/>
      <c r="AL87" s="30"/>
      <c r="AM87" s="749"/>
      <c r="AN87" s="30"/>
      <c r="AO87" s="749"/>
      <c r="AQ87" s="163" t="e">
        <f t="shared" ref="AQ87" si="74">(#REF!+#REF!+#REF!+#REF!+#REF!+#REF!+#REF!)/3-#REF!</f>
        <v>#REF!</v>
      </c>
    </row>
    <row r="88" spans="1:43" ht="16" hidden="1" thickBot="1">
      <c r="A88" s="15" t="s">
        <v>5</v>
      </c>
      <c r="B88" s="151">
        <v>2</v>
      </c>
      <c r="C88" s="732" t="s">
        <v>13</v>
      </c>
      <c r="D88" s="249" t="s">
        <v>162</v>
      </c>
      <c r="E88" s="103" t="s">
        <v>158</v>
      </c>
      <c r="F88" s="733">
        <v>1.25</v>
      </c>
      <c r="G88" s="419">
        <f t="shared" ref="G88:G119" si="75">F88+G87</f>
        <v>34.54</v>
      </c>
      <c r="H88" s="30"/>
      <c r="I88" s="11">
        <v>1.25</v>
      </c>
      <c r="J88" s="56" t="s">
        <v>12</v>
      </c>
      <c r="K88" s="20">
        <v>1984</v>
      </c>
      <c r="L88" s="80"/>
      <c r="M88" s="170">
        <v>2</v>
      </c>
      <c r="N88" s="71">
        <v>2</v>
      </c>
      <c r="O88" s="739">
        <v>4</v>
      </c>
      <c r="P88" s="760">
        <f t="shared" si="64"/>
        <v>8</v>
      </c>
      <c r="Q88" s="762">
        <f t="shared" si="65"/>
        <v>16</v>
      </c>
      <c r="R88" s="770">
        <v>0</v>
      </c>
      <c r="S88" s="769">
        <v>1.25</v>
      </c>
      <c r="T88" s="763"/>
      <c r="U88" s="765"/>
      <c r="V88" s="766" t="e">
        <f t="shared" si="66"/>
        <v>#VALUE!</v>
      </c>
      <c r="W88" s="158"/>
      <c r="X88" s="11"/>
      <c r="Y88" s="61"/>
      <c r="Z88" s="106"/>
      <c r="AA88" s="231" t="e">
        <f t="shared" si="52"/>
        <v>#VALUE!</v>
      </c>
      <c r="AB88" s="219"/>
      <c r="AC88" s="245"/>
      <c r="AD88" s="224"/>
      <c r="AE88" s="275"/>
      <c r="AF88" s="4"/>
      <c r="AG88" s="747"/>
      <c r="AH88" s="4"/>
      <c r="AI88" s="747"/>
      <c r="AJ88" s="46" t="str">
        <f t="shared" si="67"/>
        <v xml:space="preserve"> </v>
      </c>
      <c r="AK88" s="749"/>
      <c r="AL88" s="30"/>
      <c r="AM88" s="749"/>
      <c r="AN88" s="30"/>
      <c r="AO88" s="749"/>
      <c r="AQ88" s="163" t="e">
        <f t="shared" ref="AQ88" si="76">(#REF!+#REF!+#REF!+#REF!+#REF!+#REF!+#REF!)/3-#REF!</f>
        <v>#REF!</v>
      </c>
    </row>
    <row r="89" spans="1:43" ht="16" hidden="1" thickBot="1">
      <c r="A89" s="15" t="s">
        <v>5</v>
      </c>
      <c r="B89" s="151">
        <v>2</v>
      </c>
      <c r="C89" s="732" t="s">
        <v>113</v>
      </c>
      <c r="D89" s="249" t="s">
        <v>141</v>
      </c>
      <c r="E89" s="103" t="s">
        <v>158</v>
      </c>
      <c r="F89" s="733">
        <v>0.28000000000000003</v>
      </c>
      <c r="G89" s="419">
        <f t="shared" si="75"/>
        <v>34.82</v>
      </c>
      <c r="H89" s="30"/>
      <c r="I89" s="11">
        <v>0.28000000000000003</v>
      </c>
      <c r="J89" s="56"/>
      <c r="K89" s="20"/>
      <c r="L89" s="80"/>
      <c r="M89" s="170">
        <v>2</v>
      </c>
      <c r="N89" s="71">
        <v>2</v>
      </c>
      <c r="O89" s="739">
        <v>4</v>
      </c>
      <c r="P89" s="760">
        <f t="shared" si="64"/>
        <v>8</v>
      </c>
      <c r="Q89" s="762">
        <f t="shared" si="65"/>
        <v>16</v>
      </c>
      <c r="R89" s="763"/>
      <c r="S89" s="769">
        <v>0.28000000000000003</v>
      </c>
      <c r="T89" s="763"/>
      <c r="U89" s="765"/>
      <c r="V89" s="766">
        <f t="shared" si="66"/>
        <v>8400</v>
      </c>
      <c r="W89" s="158"/>
      <c r="X89" s="11"/>
      <c r="Y89" s="61"/>
      <c r="Z89" s="106"/>
      <c r="AA89" s="231" t="e">
        <f t="shared" si="52"/>
        <v>#VALUE!</v>
      </c>
      <c r="AB89" s="219"/>
      <c r="AC89" s="245"/>
      <c r="AD89" s="224"/>
      <c r="AE89" s="275"/>
      <c r="AF89" s="4"/>
      <c r="AG89" s="747"/>
      <c r="AH89" s="4"/>
      <c r="AI89" s="747"/>
      <c r="AJ89" s="46" t="str">
        <f t="shared" si="67"/>
        <v xml:space="preserve"> </v>
      </c>
      <c r="AK89" s="749"/>
      <c r="AL89" s="30"/>
      <c r="AM89" s="749"/>
      <c r="AN89" s="30"/>
      <c r="AO89" s="749"/>
      <c r="AQ89" s="163" t="e">
        <f t="shared" ref="AQ89" si="77">(#REF!+#REF!+#REF!+#REF!+#REF!+#REF!+#REF!)/3-#REF!</f>
        <v>#REF!</v>
      </c>
    </row>
    <row r="90" spans="1:43" ht="16" hidden="1" thickBot="1">
      <c r="A90" s="15" t="s">
        <v>5</v>
      </c>
      <c r="B90" s="151">
        <v>2</v>
      </c>
      <c r="C90" s="732" t="s">
        <v>50</v>
      </c>
      <c r="D90" s="249" t="s">
        <v>162</v>
      </c>
      <c r="E90" s="103" t="s">
        <v>25</v>
      </c>
      <c r="F90" s="733">
        <v>0.6</v>
      </c>
      <c r="G90" s="419">
        <f t="shared" si="75"/>
        <v>35.42</v>
      </c>
      <c r="H90" s="30"/>
      <c r="I90" s="11">
        <v>0.6</v>
      </c>
      <c r="J90" s="56"/>
      <c r="K90" s="20"/>
      <c r="L90" s="80"/>
      <c r="M90" s="170">
        <v>2</v>
      </c>
      <c r="N90" s="71">
        <v>2</v>
      </c>
      <c r="O90" s="739">
        <v>4</v>
      </c>
      <c r="P90" s="760">
        <f t="shared" si="64"/>
        <v>8</v>
      </c>
      <c r="Q90" s="762">
        <f t="shared" si="65"/>
        <v>16</v>
      </c>
      <c r="R90" s="763"/>
      <c r="S90" s="769">
        <v>0.6</v>
      </c>
      <c r="T90" s="763"/>
      <c r="U90" s="765"/>
      <c r="V90" s="766">
        <f t="shared" si="66"/>
        <v>18000</v>
      </c>
      <c r="W90" s="158"/>
      <c r="X90" s="11"/>
      <c r="Y90" s="61"/>
      <c r="Z90" s="106"/>
      <c r="AA90" s="231" t="e">
        <f t="shared" si="52"/>
        <v>#VALUE!</v>
      </c>
      <c r="AB90" s="219"/>
      <c r="AC90" s="245"/>
      <c r="AD90" s="224"/>
      <c r="AE90" s="275"/>
      <c r="AF90" s="4"/>
      <c r="AG90" s="747"/>
      <c r="AH90" s="4"/>
      <c r="AI90" s="747"/>
      <c r="AJ90" s="46" t="str">
        <f t="shared" si="67"/>
        <v xml:space="preserve"> </v>
      </c>
      <c r="AK90" s="749"/>
      <c r="AL90" s="30"/>
      <c r="AM90" s="749"/>
      <c r="AN90" s="30"/>
      <c r="AO90" s="749"/>
      <c r="AQ90" s="163" t="e">
        <f t="shared" ref="AQ90" si="78">(#REF!+#REF!+#REF!+#REF!+#REF!+#REF!+#REF!)/3-#REF!</f>
        <v>#REF!</v>
      </c>
    </row>
    <row r="91" spans="1:43" ht="16" hidden="1" thickBot="1">
      <c r="A91" s="15" t="s">
        <v>5</v>
      </c>
      <c r="B91" s="151">
        <v>2</v>
      </c>
      <c r="C91" s="732" t="s">
        <v>57</v>
      </c>
      <c r="D91" s="249" t="s">
        <v>141</v>
      </c>
      <c r="E91" s="103" t="s">
        <v>158</v>
      </c>
      <c r="F91" s="733">
        <v>0.4</v>
      </c>
      <c r="G91" s="419">
        <f t="shared" si="75"/>
        <v>35.82</v>
      </c>
      <c r="H91" s="30"/>
      <c r="I91" s="11">
        <v>0.4</v>
      </c>
      <c r="J91" s="56"/>
      <c r="K91" s="20"/>
      <c r="L91" s="80"/>
      <c r="M91" s="170">
        <v>1</v>
      </c>
      <c r="N91" s="71">
        <v>3</v>
      </c>
      <c r="O91" s="739">
        <v>4</v>
      </c>
      <c r="P91" s="760">
        <f t="shared" si="64"/>
        <v>8</v>
      </c>
      <c r="Q91" s="762">
        <f t="shared" si="65"/>
        <v>12</v>
      </c>
      <c r="R91" s="763"/>
      <c r="S91" s="769">
        <v>0.4</v>
      </c>
      <c r="T91" s="763"/>
      <c r="U91" s="765"/>
      <c r="V91" s="766">
        <f t="shared" si="66"/>
        <v>12000</v>
      </c>
      <c r="W91" s="158"/>
      <c r="X91" s="11"/>
      <c r="Y91" s="61"/>
      <c r="Z91" s="106"/>
      <c r="AA91" s="231" t="e">
        <f t="shared" si="52"/>
        <v>#VALUE!</v>
      </c>
      <c r="AB91" s="219"/>
      <c r="AC91" s="245"/>
      <c r="AD91" s="224"/>
      <c r="AE91" s="275"/>
      <c r="AF91" s="4"/>
      <c r="AG91" s="747"/>
      <c r="AH91" s="4"/>
      <c r="AI91" s="747"/>
      <c r="AJ91" s="46" t="str">
        <f t="shared" si="67"/>
        <v xml:space="preserve"> </v>
      </c>
      <c r="AK91" s="749"/>
      <c r="AL91" s="30"/>
      <c r="AM91" s="749"/>
      <c r="AN91" s="30"/>
      <c r="AO91" s="749"/>
      <c r="AQ91" s="163" t="e">
        <f t="shared" ref="AQ91" si="79">(#REF!+#REF!+#REF!+#REF!+#REF!+#REF!+#REF!)/3-#REF!</f>
        <v>#REF!</v>
      </c>
    </row>
    <row r="92" spans="1:43" ht="16" hidden="1" thickBot="1">
      <c r="A92" s="15" t="s">
        <v>5</v>
      </c>
      <c r="B92" s="152">
        <v>4</v>
      </c>
      <c r="C92" s="732" t="s">
        <v>262</v>
      </c>
      <c r="D92" s="249"/>
      <c r="E92" s="103"/>
      <c r="F92" s="733">
        <v>1</v>
      </c>
      <c r="G92" s="419">
        <f t="shared" si="75"/>
        <v>36.82</v>
      </c>
      <c r="H92" s="30">
        <v>1</v>
      </c>
      <c r="I92" s="11"/>
      <c r="J92" s="56"/>
      <c r="K92" s="20"/>
      <c r="L92" s="80"/>
      <c r="M92" s="170">
        <v>2</v>
      </c>
      <c r="N92" s="71">
        <v>1</v>
      </c>
      <c r="O92" s="739">
        <v>4</v>
      </c>
      <c r="P92" s="760">
        <f t="shared" si="64"/>
        <v>7</v>
      </c>
      <c r="Q92" s="762">
        <f t="shared" si="65"/>
        <v>8</v>
      </c>
      <c r="R92" s="767">
        <v>0</v>
      </c>
      <c r="S92" s="771">
        <v>1</v>
      </c>
      <c r="T92" s="764">
        <v>0</v>
      </c>
      <c r="U92" s="765"/>
      <c r="V92" s="766">
        <f t="shared" si="66"/>
        <v>0</v>
      </c>
      <c r="W92" s="158"/>
      <c r="X92" s="11"/>
      <c r="Y92" s="61"/>
      <c r="Z92" s="106"/>
      <c r="AA92" s="231" t="e">
        <f t="shared" si="52"/>
        <v>#VALUE!</v>
      </c>
      <c r="AB92" s="219"/>
      <c r="AC92" s="245" t="s">
        <v>548</v>
      </c>
      <c r="AD92" s="224"/>
      <c r="AE92" s="275"/>
      <c r="AF92" s="4"/>
      <c r="AG92" s="747"/>
      <c r="AH92" s="4"/>
      <c r="AI92" s="747"/>
      <c r="AJ92" s="46" t="str">
        <f t="shared" si="67"/>
        <v xml:space="preserve"> </v>
      </c>
      <c r="AK92" s="749"/>
      <c r="AL92" s="30"/>
      <c r="AM92" s="749"/>
      <c r="AN92" s="30"/>
      <c r="AO92" s="749"/>
      <c r="AQ92" s="163" t="e">
        <f t="shared" ref="AQ92" si="80">(#REF!+#REF!+#REF!+#REF!+#REF!+#REF!+#REF!)/3-#REF!</f>
        <v>#REF!</v>
      </c>
    </row>
    <row r="93" spans="1:43" ht="16" hidden="1" thickBot="1">
      <c r="A93" s="15" t="s">
        <v>5</v>
      </c>
      <c r="B93" s="151">
        <v>2</v>
      </c>
      <c r="C93" s="732" t="s">
        <v>35</v>
      </c>
      <c r="D93" s="249" t="s">
        <v>185</v>
      </c>
      <c r="E93" s="103" t="s">
        <v>130</v>
      </c>
      <c r="F93" s="733">
        <v>0.37</v>
      </c>
      <c r="G93" s="419">
        <f t="shared" si="75"/>
        <v>37.19</v>
      </c>
      <c r="H93" s="30" t="s">
        <v>12</v>
      </c>
      <c r="I93" s="11">
        <v>0.37</v>
      </c>
      <c r="J93" s="56"/>
      <c r="K93" s="20">
        <v>1975</v>
      </c>
      <c r="L93" s="80"/>
      <c r="M93" s="170">
        <v>1</v>
      </c>
      <c r="N93" s="71">
        <v>2</v>
      </c>
      <c r="O93" s="739">
        <v>4</v>
      </c>
      <c r="P93" s="760">
        <f t="shared" si="64"/>
        <v>7</v>
      </c>
      <c r="Q93" s="762">
        <f t="shared" si="65"/>
        <v>8</v>
      </c>
      <c r="R93" s="763"/>
      <c r="S93" s="769">
        <v>0.37</v>
      </c>
      <c r="T93" s="763"/>
      <c r="U93" s="765"/>
      <c r="V93" s="766">
        <f t="shared" si="66"/>
        <v>11100</v>
      </c>
      <c r="W93" s="158"/>
      <c r="X93" s="11"/>
      <c r="Y93" s="61"/>
      <c r="Z93" s="106"/>
      <c r="AA93" s="231" t="e">
        <f t="shared" si="52"/>
        <v>#VALUE!</v>
      </c>
      <c r="AB93" s="219"/>
      <c r="AC93" s="245"/>
      <c r="AD93" s="224"/>
      <c r="AE93" s="275"/>
      <c r="AF93" s="4"/>
      <c r="AG93" s="747"/>
      <c r="AH93" s="4"/>
      <c r="AI93" s="747"/>
      <c r="AJ93" s="46" t="str">
        <f t="shared" si="67"/>
        <v xml:space="preserve"> </v>
      </c>
      <c r="AK93" s="749"/>
      <c r="AL93" s="30"/>
      <c r="AM93" s="749"/>
      <c r="AN93" s="30"/>
      <c r="AO93" s="749"/>
      <c r="AQ93" s="163" t="e">
        <f t="shared" ref="AQ93" si="81">(#REF!+#REF!+#REF!+#REF!+#REF!+#REF!+#REF!)/3-#REF!</f>
        <v>#REF!</v>
      </c>
    </row>
    <row r="94" spans="1:43" ht="16" hidden="1" thickBot="1">
      <c r="A94" s="15" t="s">
        <v>5</v>
      </c>
      <c r="B94" s="152">
        <v>4</v>
      </c>
      <c r="C94" s="732" t="s">
        <v>114</v>
      </c>
      <c r="D94" s="249" t="s">
        <v>218</v>
      </c>
      <c r="E94" s="103" t="s">
        <v>220</v>
      </c>
      <c r="F94" s="733">
        <v>0.3</v>
      </c>
      <c r="G94" s="419">
        <f t="shared" si="75"/>
        <v>37.489999999999995</v>
      </c>
      <c r="H94" s="30">
        <v>0.3</v>
      </c>
      <c r="I94" s="11"/>
      <c r="J94" s="56"/>
      <c r="K94" s="20"/>
      <c r="L94" s="80"/>
      <c r="M94" s="170">
        <v>1</v>
      </c>
      <c r="N94" s="71">
        <v>2</v>
      </c>
      <c r="O94" s="739">
        <v>4</v>
      </c>
      <c r="P94" s="760">
        <f t="shared" si="64"/>
        <v>7</v>
      </c>
      <c r="Q94" s="762">
        <f t="shared" si="65"/>
        <v>8</v>
      </c>
      <c r="R94" s="770">
        <v>0</v>
      </c>
      <c r="S94" s="771">
        <v>0.3</v>
      </c>
      <c r="T94" s="763"/>
      <c r="U94" s="765"/>
      <c r="V94" s="766">
        <f t="shared" si="66"/>
        <v>0</v>
      </c>
      <c r="W94" s="158"/>
      <c r="X94" s="11"/>
      <c r="Y94" s="61"/>
      <c r="Z94" s="106"/>
      <c r="AA94" s="231" t="e">
        <f t="shared" si="52"/>
        <v>#VALUE!</v>
      </c>
      <c r="AB94" s="219"/>
      <c r="AC94" s="245" t="s">
        <v>221</v>
      </c>
      <c r="AD94" s="224"/>
      <c r="AE94" s="275"/>
      <c r="AF94" s="4"/>
      <c r="AG94" s="747"/>
      <c r="AH94" s="4"/>
      <c r="AI94" s="747"/>
      <c r="AJ94" s="46" t="str">
        <f t="shared" si="67"/>
        <v xml:space="preserve"> </v>
      </c>
      <c r="AK94" s="749"/>
      <c r="AL94" s="30"/>
      <c r="AM94" s="749"/>
      <c r="AN94" s="30"/>
      <c r="AO94" s="749"/>
      <c r="AQ94" s="163" t="e">
        <f t="shared" ref="AQ94" si="82">(#REF!+#REF!+#REF!+#REF!+#REF!+#REF!+#REF!)/3-#REF!</f>
        <v>#REF!</v>
      </c>
    </row>
    <row r="95" spans="1:43" ht="16" hidden="1" thickBot="1">
      <c r="A95" s="15" t="s">
        <v>5</v>
      </c>
      <c r="B95" s="151">
        <v>2</v>
      </c>
      <c r="C95" s="732" t="s">
        <v>68</v>
      </c>
      <c r="D95" s="249" t="s">
        <v>218</v>
      </c>
      <c r="E95" s="103" t="s">
        <v>219</v>
      </c>
      <c r="F95" s="733">
        <v>0.2</v>
      </c>
      <c r="G95" s="419">
        <f t="shared" si="75"/>
        <v>37.69</v>
      </c>
      <c r="H95" s="30"/>
      <c r="I95" s="11">
        <v>0.2</v>
      </c>
      <c r="J95" s="56"/>
      <c r="K95" s="20"/>
      <c r="L95" s="80"/>
      <c r="M95" s="170">
        <v>1</v>
      </c>
      <c r="N95" s="71">
        <v>2</v>
      </c>
      <c r="O95" s="739">
        <v>4</v>
      </c>
      <c r="P95" s="760">
        <f t="shared" si="64"/>
        <v>7</v>
      </c>
      <c r="Q95" s="762">
        <f t="shared" si="65"/>
        <v>8</v>
      </c>
      <c r="R95" s="763"/>
      <c r="S95" s="769">
        <v>0.2</v>
      </c>
      <c r="T95" s="763"/>
      <c r="U95" s="765"/>
      <c r="V95" s="766">
        <f t="shared" si="66"/>
        <v>6000</v>
      </c>
      <c r="W95" s="158"/>
      <c r="X95" s="11"/>
      <c r="Y95" s="61"/>
      <c r="Z95" s="106"/>
      <c r="AA95" s="231" t="e">
        <f t="shared" si="52"/>
        <v>#VALUE!</v>
      </c>
      <c r="AB95" s="219"/>
      <c r="AC95" s="245"/>
      <c r="AD95" s="224"/>
      <c r="AE95" s="275"/>
      <c r="AF95" s="4"/>
      <c r="AG95" s="747"/>
      <c r="AH95" s="4"/>
      <c r="AI95" s="747"/>
      <c r="AJ95" s="46" t="str">
        <f t="shared" si="67"/>
        <v xml:space="preserve"> </v>
      </c>
      <c r="AK95" s="749"/>
      <c r="AL95" s="30"/>
      <c r="AM95" s="749"/>
      <c r="AN95" s="30"/>
      <c r="AO95" s="749"/>
      <c r="AQ95" s="163" t="e">
        <f t="shared" ref="AQ95" si="83">(#REF!+#REF!+#REF!+#REF!+#REF!+#REF!+#REF!)/3-#REF!</f>
        <v>#REF!</v>
      </c>
    </row>
    <row r="96" spans="1:43" ht="16" hidden="1" thickBot="1">
      <c r="A96" s="15" t="s">
        <v>5</v>
      </c>
      <c r="B96" s="151">
        <v>2</v>
      </c>
      <c r="C96" s="732" t="s">
        <v>56</v>
      </c>
      <c r="D96" s="249" t="s">
        <v>162</v>
      </c>
      <c r="E96" s="103" t="s">
        <v>158</v>
      </c>
      <c r="F96" s="733">
        <v>1</v>
      </c>
      <c r="G96" s="419">
        <f t="shared" si="75"/>
        <v>38.69</v>
      </c>
      <c r="H96" s="30">
        <v>0.1</v>
      </c>
      <c r="I96" s="11">
        <v>0.9</v>
      </c>
      <c r="J96" s="56"/>
      <c r="K96" s="20"/>
      <c r="L96" s="80"/>
      <c r="M96" s="170">
        <v>1</v>
      </c>
      <c r="N96" s="71">
        <v>2</v>
      </c>
      <c r="O96" s="739">
        <v>4</v>
      </c>
      <c r="P96" s="760">
        <f t="shared" si="64"/>
        <v>7</v>
      </c>
      <c r="Q96" s="762">
        <f t="shared" si="65"/>
        <v>8</v>
      </c>
      <c r="R96" s="763"/>
      <c r="S96" s="769">
        <v>1</v>
      </c>
      <c r="T96" s="763"/>
      <c r="U96" s="765"/>
      <c r="V96" s="766">
        <f t="shared" si="66"/>
        <v>27000</v>
      </c>
      <c r="W96" s="158"/>
      <c r="X96" s="11"/>
      <c r="Y96" s="61"/>
      <c r="Z96" s="106"/>
      <c r="AA96" s="231" t="e">
        <f t="shared" si="52"/>
        <v>#VALUE!</v>
      </c>
      <c r="AB96" s="219"/>
      <c r="AC96" s="245"/>
      <c r="AD96" s="224"/>
      <c r="AE96" s="275"/>
      <c r="AF96" s="4"/>
      <c r="AG96" s="747"/>
      <c r="AH96" s="4"/>
      <c r="AI96" s="747"/>
      <c r="AJ96" s="46" t="str">
        <f t="shared" si="67"/>
        <v xml:space="preserve"> </v>
      </c>
      <c r="AK96" s="749"/>
      <c r="AL96" s="30"/>
      <c r="AM96" s="749"/>
      <c r="AN96" s="30"/>
      <c r="AO96" s="749"/>
      <c r="AQ96" s="163" t="e">
        <f t="shared" ref="AQ96" si="84">(#REF!+#REF!+#REF!+#REF!+#REF!+#REF!+#REF!)/3-#REF!</f>
        <v>#REF!</v>
      </c>
    </row>
    <row r="97" spans="1:43" ht="16" hidden="1" thickBot="1">
      <c r="A97" s="15" t="s">
        <v>5</v>
      </c>
      <c r="B97" s="151">
        <v>2</v>
      </c>
      <c r="C97" s="732" t="s">
        <v>105</v>
      </c>
      <c r="D97" s="249" t="s">
        <v>157</v>
      </c>
      <c r="E97" s="103" t="s">
        <v>158</v>
      </c>
      <c r="F97" s="733">
        <v>0.94</v>
      </c>
      <c r="G97" s="419">
        <f t="shared" si="75"/>
        <v>39.629999999999995</v>
      </c>
      <c r="H97" s="30"/>
      <c r="I97" s="11">
        <v>0.94</v>
      </c>
      <c r="J97" s="56"/>
      <c r="K97" s="20"/>
      <c r="L97" s="80"/>
      <c r="M97" s="735">
        <v>2</v>
      </c>
      <c r="N97" s="75">
        <v>0.5</v>
      </c>
      <c r="O97" s="740">
        <v>4</v>
      </c>
      <c r="P97" s="761">
        <f t="shared" si="64"/>
        <v>6.5</v>
      </c>
      <c r="Q97" s="762">
        <f t="shared" si="65"/>
        <v>4</v>
      </c>
      <c r="R97" s="763"/>
      <c r="S97" s="769">
        <v>0.94</v>
      </c>
      <c r="T97" s="763"/>
      <c r="U97" s="765"/>
      <c r="V97" s="766">
        <f t="shared" si="66"/>
        <v>28200</v>
      </c>
      <c r="W97" s="158"/>
      <c r="X97" s="11"/>
      <c r="Y97" s="61"/>
      <c r="Z97" s="106"/>
      <c r="AA97" s="231" t="e">
        <f>V97+AA95</f>
        <v>#VALUE!</v>
      </c>
      <c r="AB97" s="219"/>
      <c r="AC97" s="245"/>
      <c r="AD97" s="224" t="e">
        <f>G97/G140</f>
        <v>#DIV/0!</v>
      </c>
      <c r="AE97" s="275"/>
      <c r="AF97" s="4"/>
      <c r="AG97" s="747"/>
      <c r="AH97" s="4"/>
      <c r="AI97" s="747"/>
      <c r="AJ97" s="46" t="str">
        <f t="shared" si="67"/>
        <v xml:space="preserve"> </v>
      </c>
      <c r="AK97" s="749"/>
      <c r="AL97" s="30"/>
      <c r="AM97" s="749"/>
      <c r="AN97" s="30"/>
      <c r="AO97" s="749"/>
      <c r="AQ97" s="163" t="e">
        <f t="shared" ref="AQ97" si="85">(#REF!+#REF!+#REF!+#REF!+#REF!+#REF!+#REF!)/3-#REF!</f>
        <v>#REF!</v>
      </c>
    </row>
    <row r="98" spans="1:43" ht="16" hidden="1" thickBot="1">
      <c r="A98" s="15" t="s">
        <v>5</v>
      </c>
      <c r="B98" s="152">
        <v>4</v>
      </c>
      <c r="C98" s="732" t="s">
        <v>98</v>
      </c>
      <c r="D98" s="249" t="s">
        <v>185</v>
      </c>
      <c r="E98" s="103" t="s">
        <v>194</v>
      </c>
      <c r="F98" s="733">
        <v>0.12</v>
      </c>
      <c r="G98" s="419">
        <f t="shared" si="75"/>
        <v>39.749999999999993</v>
      </c>
      <c r="H98" s="30">
        <v>0.12</v>
      </c>
      <c r="I98" s="11" t="s">
        <v>12</v>
      </c>
      <c r="J98" s="56"/>
      <c r="K98" s="20"/>
      <c r="L98" s="80"/>
      <c r="M98" s="170">
        <v>1</v>
      </c>
      <c r="N98" s="71">
        <v>1</v>
      </c>
      <c r="O98" s="739">
        <v>4</v>
      </c>
      <c r="P98" s="760">
        <f t="shared" si="64"/>
        <v>6</v>
      </c>
      <c r="Q98" s="762">
        <f t="shared" si="65"/>
        <v>4</v>
      </c>
      <c r="R98" s="763"/>
      <c r="S98" s="771">
        <v>0.12</v>
      </c>
      <c r="T98" s="763"/>
      <c r="U98" s="765"/>
      <c r="V98" s="766" t="e">
        <f t="shared" si="66"/>
        <v>#VALUE!</v>
      </c>
      <c r="W98" s="158"/>
      <c r="X98" s="11"/>
      <c r="Y98" s="61"/>
      <c r="Z98" s="106"/>
      <c r="AA98" s="231" t="e">
        <f>V98+AA96</f>
        <v>#VALUE!</v>
      </c>
      <c r="AB98" s="219"/>
      <c r="AC98" s="245"/>
      <c r="AD98" s="224"/>
      <c r="AE98" s="275"/>
      <c r="AF98" s="4"/>
      <c r="AG98" s="747"/>
      <c r="AH98" s="4"/>
      <c r="AI98" s="747"/>
      <c r="AJ98" s="46" t="str">
        <f t="shared" si="67"/>
        <v xml:space="preserve"> </v>
      </c>
      <c r="AK98" s="749"/>
      <c r="AL98" s="30"/>
      <c r="AM98" s="749"/>
      <c r="AN98" s="30"/>
      <c r="AO98" s="749"/>
      <c r="AQ98" s="163" t="e">
        <f t="shared" ref="AQ98" si="86">(#REF!+#REF!+#REF!+#REF!+#REF!+#REF!+#REF!)/3-#REF!</f>
        <v>#REF!</v>
      </c>
    </row>
    <row r="99" spans="1:43" ht="16" hidden="1" thickBot="1">
      <c r="A99" s="15" t="s">
        <v>5</v>
      </c>
      <c r="B99" s="151">
        <v>2</v>
      </c>
      <c r="C99" s="732" t="s">
        <v>120</v>
      </c>
      <c r="D99" s="249" t="s">
        <v>157</v>
      </c>
      <c r="E99" s="103" t="s">
        <v>65</v>
      </c>
      <c r="F99" s="733">
        <v>0.13</v>
      </c>
      <c r="G99" s="419">
        <f t="shared" si="75"/>
        <v>39.879999999999995</v>
      </c>
      <c r="H99" s="30"/>
      <c r="I99" s="11">
        <v>0.13</v>
      </c>
      <c r="J99" s="56"/>
      <c r="K99" s="20"/>
      <c r="L99" s="80"/>
      <c r="M99" s="170">
        <v>1</v>
      </c>
      <c r="N99" s="71">
        <v>1</v>
      </c>
      <c r="O99" s="739">
        <v>4</v>
      </c>
      <c r="P99" s="760">
        <f t="shared" si="64"/>
        <v>6</v>
      </c>
      <c r="Q99" s="762">
        <f t="shared" si="65"/>
        <v>4</v>
      </c>
      <c r="R99" s="763"/>
      <c r="S99" s="769">
        <v>0.13</v>
      </c>
      <c r="T99" s="763"/>
      <c r="U99" s="765"/>
      <c r="V99" s="766">
        <f t="shared" si="66"/>
        <v>3900</v>
      </c>
      <c r="W99" s="158"/>
      <c r="X99" s="11"/>
      <c r="Y99" s="61"/>
      <c r="Z99" s="106"/>
      <c r="AA99" s="231" t="e">
        <f>V99+AA98</f>
        <v>#VALUE!</v>
      </c>
      <c r="AB99" s="219"/>
      <c r="AC99" s="245"/>
      <c r="AD99" s="224"/>
      <c r="AE99" s="275"/>
      <c r="AF99" s="4"/>
      <c r="AG99" s="747"/>
      <c r="AH99" s="4"/>
      <c r="AI99" s="747"/>
      <c r="AJ99" s="46" t="str">
        <f t="shared" si="67"/>
        <v xml:space="preserve"> </v>
      </c>
      <c r="AK99" s="749"/>
      <c r="AL99" s="30"/>
      <c r="AM99" s="749"/>
      <c r="AN99" s="30"/>
      <c r="AO99" s="749"/>
      <c r="AQ99" s="163" t="e">
        <f t="shared" ref="AQ99" si="87">(#REF!+#REF!+#REF!+#REF!+#REF!+#REF!+#REF!)/3-#REF!</f>
        <v>#REF!</v>
      </c>
    </row>
    <row r="100" spans="1:43" ht="16" hidden="1" thickBot="1">
      <c r="A100" s="15" t="s">
        <v>5</v>
      </c>
      <c r="B100" s="151">
        <v>2</v>
      </c>
      <c r="C100" s="732" t="s">
        <v>121</v>
      </c>
      <c r="D100" s="249" t="s">
        <v>141</v>
      </c>
      <c r="E100" s="103" t="s">
        <v>57</v>
      </c>
      <c r="F100" s="733">
        <v>0.15</v>
      </c>
      <c r="G100" s="419">
        <f t="shared" si="75"/>
        <v>40.029999999999994</v>
      </c>
      <c r="H100" s="30"/>
      <c r="I100" s="11">
        <v>0.15</v>
      </c>
      <c r="J100" s="56"/>
      <c r="K100" s="20"/>
      <c r="L100" s="80"/>
      <c r="M100" s="170">
        <v>1</v>
      </c>
      <c r="N100" s="71">
        <v>1</v>
      </c>
      <c r="O100" s="739">
        <v>4</v>
      </c>
      <c r="P100" s="760">
        <f t="shared" si="64"/>
        <v>6</v>
      </c>
      <c r="Q100" s="762">
        <f t="shared" ref="Q100:Q121" si="88">O100*N100*M100</f>
        <v>4</v>
      </c>
      <c r="R100" s="763"/>
      <c r="S100" s="769">
        <v>0.15</v>
      </c>
      <c r="T100" s="763"/>
      <c r="U100" s="765"/>
      <c r="V100" s="766">
        <f t="shared" si="66"/>
        <v>4500</v>
      </c>
      <c r="W100" s="158"/>
      <c r="X100" s="11"/>
      <c r="Y100" s="61"/>
      <c r="Z100" s="106"/>
      <c r="AA100" s="231" t="e">
        <f>V100+AA99</f>
        <v>#VALUE!</v>
      </c>
      <c r="AB100" s="219"/>
      <c r="AC100" s="245" t="s">
        <v>244</v>
      </c>
      <c r="AD100" s="224"/>
      <c r="AE100" s="275"/>
      <c r="AF100" s="4"/>
      <c r="AG100" s="747"/>
      <c r="AH100" s="4"/>
      <c r="AI100" s="747"/>
      <c r="AJ100" s="46" t="str">
        <f t="shared" si="67"/>
        <v xml:space="preserve"> </v>
      </c>
      <c r="AK100" s="749"/>
      <c r="AL100" s="30"/>
      <c r="AM100" s="749"/>
      <c r="AN100" s="30"/>
      <c r="AO100" s="749"/>
      <c r="AQ100" s="163" t="e">
        <f t="shared" ref="AQ100" si="89">(#REF!+#REF!+#REF!+#REF!+#REF!+#REF!+#REF!)/3-#REF!</f>
        <v>#REF!</v>
      </c>
    </row>
    <row r="101" spans="1:43" ht="16" hidden="1" thickBot="1">
      <c r="A101" s="15" t="s">
        <v>5</v>
      </c>
      <c r="B101" s="151">
        <v>2</v>
      </c>
      <c r="C101" s="732" t="s">
        <v>227</v>
      </c>
      <c r="D101" s="249" t="s">
        <v>223</v>
      </c>
      <c r="E101" s="103" t="s">
        <v>82</v>
      </c>
      <c r="F101" s="733">
        <v>0.11</v>
      </c>
      <c r="G101" s="419">
        <f t="shared" si="75"/>
        <v>40.139999999999993</v>
      </c>
      <c r="H101" s="30" t="s">
        <v>12</v>
      </c>
      <c r="I101" s="11">
        <v>0.11</v>
      </c>
      <c r="J101" s="56"/>
      <c r="K101" s="20"/>
      <c r="L101" s="80"/>
      <c r="M101" s="170">
        <v>1</v>
      </c>
      <c r="N101" s="71">
        <v>1</v>
      </c>
      <c r="O101" s="739">
        <v>4</v>
      </c>
      <c r="P101" s="760">
        <f t="shared" si="64"/>
        <v>6</v>
      </c>
      <c r="Q101" s="762">
        <f t="shared" si="88"/>
        <v>4</v>
      </c>
      <c r="R101" s="763"/>
      <c r="S101" s="769">
        <v>0.11</v>
      </c>
      <c r="T101" s="763"/>
      <c r="U101" s="765"/>
      <c r="V101" s="766">
        <f t="shared" si="66"/>
        <v>3300</v>
      </c>
      <c r="W101" s="158"/>
      <c r="X101" s="11"/>
      <c r="Y101" s="61"/>
      <c r="Z101" s="106"/>
      <c r="AA101" s="231" t="e">
        <f>V101+AA100</f>
        <v>#VALUE!</v>
      </c>
      <c r="AB101" s="219"/>
      <c r="AC101" s="245"/>
      <c r="AD101" s="224"/>
      <c r="AE101" s="275"/>
      <c r="AF101" s="4"/>
      <c r="AG101" s="747"/>
      <c r="AH101" s="4"/>
      <c r="AI101" s="747"/>
      <c r="AJ101" s="46" t="str">
        <f t="shared" si="67"/>
        <v xml:space="preserve"> </v>
      </c>
      <c r="AK101" s="749"/>
      <c r="AL101" s="30"/>
      <c r="AM101" s="749"/>
      <c r="AN101" s="30"/>
      <c r="AO101" s="749"/>
      <c r="AQ101" s="163" t="e">
        <f t="shared" ref="AQ101" si="90">(#REF!+#REF!+#REF!+#REF!+#REF!+#REF!+#REF!)/3-#REF!</f>
        <v>#REF!</v>
      </c>
    </row>
    <row r="102" spans="1:43" ht="16" hidden="1" thickBot="1">
      <c r="A102" s="15" t="s">
        <v>5</v>
      </c>
      <c r="B102" s="151">
        <v>2</v>
      </c>
      <c r="C102" s="732" t="s">
        <v>82</v>
      </c>
      <c r="D102" s="249" t="s">
        <v>135</v>
      </c>
      <c r="E102" s="103" t="s">
        <v>213</v>
      </c>
      <c r="F102" s="733">
        <v>0.2</v>
      </c>
      <c r="G102" s="419">
        <f t="shared" si="75"/>
        <v>40.339999999999996</v>
      </c>
      <c r="H102" s="30"/>
      <c r="I102" s="11">
        <v>0.2</v>
      </c>
      <c r="J102" s="56"/>
      <c r="K102" s="20"/>
      <c r="L102" s="80"/>
      <c r="M102" s="170">
        <v>1</v>
      </c>
      <c r="N102" s="71">
        <v>1</v>
      </c>
      <c r="O102" s="739">
        <v>4</v>
      </c>
      <c r="P102" s="760">
        <f t="shared" si="64"/>
        <v>6</v>
      </c>
      <c r="Q102" s="762">
        <f t="shared" si="88"/>
        <v>4</v>
      </c>
      <c r="R102" s="763"/>
      <c r="S102" s="769">
        <v>0.2</v>
      </c>
      <c r="T102" s="763"/>
      <c r="U102" s="765"/>
      <c r="V102" s="766">
        <f t="shared" si="66"/>
        <v>6000</v>
      </c>
      <c r="W102" s="158"/>
      <c r="X102" s="11"/>
      <c r="Y102" s="61"/>
      <c r="Z102" s="106"/>
      <c r="AA102" s="231" t="e">
        <f>V102+AA101</f>
        <v>#VALUE!</v>
      </c>
      <c r="AB102" s="219"/>
      <c r="AC102" s="245"/>
      <c r="AD102" s="224"/>
      <c r="AE102" s="275"/>
      <c r="AF102" s="4"/>
      <c r="AG102" s="747"/>
      <c r="AH102" s="4"/>
      <c r="AI102" s="747"/>
      <c r="AJ102" s="46" t="str">
        <f t="shared" si="67"/>
        <v xml:space="preserve"> </v>
      </c>
      <c r="AK102" s="749"/>
      <c r="AL102" s="30"/>
      <c r="AM102" s="749"/>
      <c r="AN102" s="30"/>
      <c r="AO102" s="749"/>
      <c r="AQ102" s="163" t="e">
        <f t="shared" ref="AQ102" si="91">(#REF!+#REF!+#REF!+#REF!+#REF!+#REF!+#REF!)/3-#REF!</f>
        <v>#REF!</v>
      </c>
    </row>
    <row r="103" spans="1:43" ht="16" hidden="1" thickBot="1">
      <c r="A103" s="15" t="s">
        <v>5</v>
      </c>
      <c r="B103" s="152">
        <v>4</v>
      </c>
      <c r="C103" s="732" t="s">
        <v>97</v>
      </c>
      <c r="D103" s="249" t="s">
        <v>185</v>
      </c>
      <c r="E103" s="103" t="s">
        <v>194</v>
      </c>
      <c r="F103" s="733">
        <v>0.12</v>
      </c>
      <c r="G103" s="419">
        <f t="shared" si="75"/>
        <v>40.459999999999994</v>
      </c>
      <c r="H103" s="30">
        <v>0.12</v>
      </c>
      <c r="I103" s="11" t="s">
        <v>12</v>
      </c>
      <c r="J103" s="56"/>
      <c r="K103" s="20"/>
      <c r="L103" s="80"/>
      <c r="M103" s="170">
        <v>1</v>
      </c>
      <c r="N103" s="71">
        <v>1</v>
      </c>
      <c r="O103" s="739">
        <v>4</v>
      </c>
      <c r="P103" s="760">
        <f t="shared" si="64"/>
        <v>6</v>
      </c>
      <c r="Q103" s="762">
        <f t="shared" si="88"/>
        <v>4</v>
      </c>
      <c r="R103" s="763"/>
      <c r="S103" s="771">
        <v>0.12</v>
      </c>
      <c r="T103" s="763"/>
      <c r="U103" s="765"/>
      <c r="V103" s="766" t="e">
        <f t="shared" si="66"/>
        <v>#VALUE!</v>
      </c>
      <c r="W103" s="158"/>
      <c r="X103" s="11"/>
      <c r="Y103" s="61"/>
      <c r="Z103" s="106"/>
      <c r="AA103" s="231" t="e">
        <f>V103+AA102</f>
        <v>#VALUE!</v>
      </c>
      <c r="AB103" s="219"/>
      <c r="AC103" s="245"/>
      <c r="AD103" s="224"/>
      <c r="AE103" s="275"/>
      <c r="AF103" s="4"/>
      <c r="AG103" s="747"/>
      <c r="AH103" s="4"/>
      <c r="AI103" s="747"/>
      <c r="AJ103" s="46" t="str">
        <f t="shared" si="67"/>
        <v xml:space="preserve"> </v>
      </c>
      <c r="AK103" s="749"/>
      <c r="AL103" s="30"/>
      <c r="AM103" s="749"/>
      <c r="AN103" s="30"/>
      <c r="AO103" s="749"/>
      <c r="AQ103" s="163" t="e">
        <f t="shared" ref="AQ103" si="92">(#REF!+#REF!+#REF!+#REF!+#REF!+#REF!+#REF!)/3-#REF!</f>
        <v>#REF!</v>
      </c>
    </row>
    <row r="104" spans="1:43" ht="16" hidden="1" thickBot="1">
      <c r="A104" s="15" t="s">
        <v>5</v>
      </c>
      <c r="B104" s="150">
        <v>3</v>
      </c>
      <c r="C104" s="732" t="s">
        <v>52</v>
      </c>
      <c r="D104" s="249" t="s">
        <v>141</v>
      </c>
      <c r="E104" s="103" t="s">
        <v>34</v>
      </c>
      <c r="F104" s="733">
        <v>0.68</v>
      </c>
      <c r="G104" s="419">
        <f t="shared" si="75"/>
        <v>41.139999999999993</v>
      </c>
      <c r="H104" s="30"/>
      <c r="I104" s="11">
        <v>0.68</v>
      </c>
      <c r="J104" s="56"/>
      <c r="K104" s="20" t="s">
        <v>143</v>
      </c>
      <c r="L104" s="80" t="s">
        <v>12</v>
      </c>
      <c r="M104" s="170">
        <v>5</v>
      </c>
      <c r="N104" s="71">
        <v>5</v>
      </c>
      <c r="O104" s="739">
        <v>5</v>
      </c>
      <c r="P104" s="760">
        <f t="shared" si="64"/>
        <v>15</v>
      </c>
      <c r="Q104" s="762">
        <f t="shared" si="88"/>
        <v>125</v>
      </c>
      <c r="R104" s="763"/>
      <c r="S104" s="767">
        <v>0</v>
      </c>
      <c r="T104" s="776">
        <v>0.68</v>
      </c>
      <c r="U104" s="777"/>
      <c r="V104" s="766">
        <f t="shared" si="66"/>
        <v>20400</v>
      </c>
      <c r="W104" s="212"/>
      <c r="X104" s="123"/>
      <c r="Y104" s="126"/>
      <c r="Z104" s="106"/>
      <c r="AA104" s="231">
        <f>V104</f>
        <v>20400</v>
      </c>
      <c r="AB104" s="219"/>
      <c r="AC104" s="245" t="s">
        <v>161</v>
      </c>
      <c r="AD104" s="224"/>
      <c r="AE104" s="275"/>
      <c r="AF104" s="4"/>
      <c r="AG104" s="747"/>
      <c r="AH104" s="4"/>
      <c r="AI104" s="747"/>
      <c r="AJ104" s="46" t="str">
        <f t="shared" si="67"/>
        <v xml:space="preserve"> </v>
      </c>
      <c r="AK104" s="749"/>
      <c r="AL104" s="30"/>
      <c r="AM104" s="749"/>
      <c r="AN104" s="30"/>
      <c r="AO104" s="749"/>
      <c r="AQ104" s="163" t="e">
        <f t="shared" ref="AQ104" si="93">(#REF!+#REF!+#REF!+#REF!+#REF!+#REF!+#REF!)/3-#REF!</f>
        <v>#REF!</v>
      </c>
    </row>
    <row r="105" spans="1:43" ht="16" hidden="1" thickBot="1">
      <c r="A105" s="15" t="s">
        <v>5</v>
      </c>
      <c r="B105" s="150">
        <v>3</v>
      </c>
      <c r="C105" s="732" t="s">
        <v>55</v>
      </c>
      <c r="D105" s="249" t="s">
        <v>185</v>
      </c>
      <c r="E105" s="103" t="s">
        <v>158</v>
      </c>
      <c r="F105" s="733">
        <v>2.04</v>
      </c>
      <c r="G105" s="419">
        <f t="shared" si="75"/>
        <v>43.179999999999993</v>
      </c>
      <c r="H105" s="30"/>
      <c r="I105" s="11">
        <v>2.04</v>
      </c>
      <c r="J105" s="56"/>
      <c r="K105" s="20" t="s">
        <v>187</v>
      </c>
      <c r="L105" s="80"/>
      <c r="M105" s="170">
        <v>5</v>
      </c>
      <c r="N105" s="71">
        <v>5</v>
      </c>
      <c r="O105" s="739">
        <v>5</v>
      </c>
      <c r="P105" s="760">
        <f t="shared" si="64"/>
        <v>15</v>
      </c>
      <c r="Q105" s="762">
        <f t="shared" si="88"/>
        <v>125</v>
      </c>
      <c r="R105" s="763"/>
      <c r="S105" s="769">
        <v>0.64</v>
      </c>
      <c r="T105" s="768">
        <v>1.4</v>
      </c>
      <c r="U105" s="765"/>
      <c r="V105" s="766">
        <f t="shared" si="66"/>
        <v>61200</v>
      </c>
      <c r="W105" s="158"/>
      <c r="X105" s="11"/>
      <c r="Y105" s="61"/>
      <c r="Z105" s="106"/>
      <c r="AA105" s="231">
        <f>V105+AA104</f>
        <v>81600</v>
      </c>
      <c r="AB105" s="219"/>
      <c r="AC105" s="245" t="s">
        <v>205</v>
      </c>
      <c r="AD105" s="224"/>
      <c r="AE105" s="275"/>
      <c r="AF105" s="4"/>
      <c r="AG105" s="747"/>
      <c r="AH105" s="4"/>
      <c r="AI105" s="747"/>
      <c r="AJ105" s="46" t="str">
        <f t="shared" si="67"/>
        <v xml:space="preserve"> </v>
      </c>
      <c r="AK105" s="749"/>
      <c r="AL105" s="30"/>
      <c r="AM105" s="749"/>
      <c r="AN105" s="30"/>
      <c r="AO105" s="749"/>
      <c r="AQ105" s="163" t="e">
        <f t="shared" ref="AQ105" si="94">(#REF!+#REF!+#REF!+#REF!+#REF!+#REF!+#REF!)/3-#REF!</f>
        <v>#REF!</v>
      </c>
    </row>
    <row r="106" spans="1:43" ht="16" hidden="1" thickBot="1">
      <c r="A106" s="15" t="s">
        <v>5</v>
      </c>
      <c r="B106" s="150">
        <v>3</v>
      </c>
      <c r="C106" s="732" t="s">
        <v>116</v>
      </c>
      <c r="D106" s="249" t="s">
        <v>162</v>
      </c>
      <c r="E106" s="103" t="s">
        <v>158</v>
      </c>
      <c r="F106" s="733">
        <v>3.5</v>
      </c>
      <c r="G106" s="419">
        <f t="shared" si="75"/>
        <v>46.679999999999993</v>
      </c>
      <c r="H106" s="30"/>
      <c r="I106" s="11">
        <v>3.5</v>
      </c>
      <c r="J106" s="56"/>
      <c r="K106" s="20" t="s">
        <v>183</v>
      </c>
      <c r="L106" s="80"/>
      <c r="M106" s="170">
        <v>5</v>
      </c>
      <c r="N106" s="71">
        <v>5</v>
      </c>
      <c r="O106" s="739">
        <v>5</v>
      </c>
      <c r="P106" s="760">
        <f t="shared" si="64"/>
        <v>15</v>
      </c>
      <c r="Q106" s="762">
        <f t="shared" si="88"/>
        <v>125</v>
      </c>
      <c r="R106" s="763"/>
      <c r="S106" s="763"/>
      <c r="T106" s="768">
        <v>3.5</v>
      </c>
      <c r="U106" s="765"/>
      <c r="V106" s="766">
        <f t="shared" si="66"/>
        <v>105000</v>
      </c>
      <c r="W106" s="158"/>
      <c r="X106" s="11"/>
      <c r="Y106" s="61"/>
      <c r="Z106" s="106"/>
      <c r="AA106" s="231">
        <f>V106+AA105</f>
        <v>186600</v>
      </c>
      <c r="AB106" s="219"/>
      <c r="AC106" s="247" t="s">
        <v>546</v>
      </c>
      <c r="AD106" s="224"/>
      <c r="AE106" s="275"/>
      <c r="AF106" s="4"/>
      <c r="AG106" s="747"/>
      <c r="AH106" s="4"/>
      <c r="AI106" s="747"/>
      <c r="AJ106" s="46" t="str">
        <f t="shared" si="67"/>
        <v xml:space="preserve"> </v>
      </c>
      <c r="AK106" s="749"/>
      <c r="AL106" s="30"/>
      <c r="AM106" s="749"/>
      <c r="AN106" s="30"/>
      <c r="AO106" s="749"/>
      <c r="AQ106" s="163" t="e">
        <f t="shared" ref="AQ106" si="95">(#REF!+#REF!+#REF!+#REF!+#REF!+#REF!+#REF!)/3-#REF!</f>
        <v>#REF!</v>
      </c>
    </row>
    <row r="107" spans="1:43" ht="16" hidden="1" thickBot="1">
      <c r="A107" s="15" t="s">
        <v>5</v>
      </c>
      <c r="B107" s="150">
        <v>3</v>
      </c>
      <c r="C107" s="732" t="s">
        <v>65</v>
      </c>
      <c r="D107" s="249" t="s">
        <v>157</v>
      </c>
      <c r="E107" s="103" t="s">
        <v>168</v>
      </c>
      <c r="F107" s="733">
        <v>4.57</v>
      </c>
      <c r="G107" s="419">
        <f t="shared" si="75"/>
        <v>51.249999999999993</v>
      </c>
      <c r="H107" s="30"/>
      <c r="I107" s="11">
        <v>4.57</v>
      </c>
      <c r="J107" s="56" t="s">
        <v>12</v>
      </c>
      <c r="K107" s="20" t="s">
        <v>170</v>
      </c>
      <c r="L107" s="80"/>
      <c r="M107" s="170">
        <v>5</v>
      </c>
      <c r="N107" s="71">
        <v>5</v>
      </c>
      <c r="O107" s="739">
        <v>5</v>
      </c>
      <c r="P107" s="760">
        <f t="shared" si="64"/>
        <v>15</v>
      </c>
      <c r="Q107" s="762">
        <f t="shared" si="88"/>
        <v>125</v>
      </c>
      <c r="R107" s="763"/>
      <c r="S107" s="763"/>
      <c r="T107" s="768">
        <v>4.57</v>
      </c>
      <c r="U107" s="765"/>
      <c r="V107" s="766" t="e">
        <f t="shared" si="66"/>
        <v>#VALUE!</v>
      </c>
      <c r="W107" s="158"/>
      <c r="X107" s="11"/>
      <c r="Y107" s="61"/>
      <c r="Z107" s="106"/>
      <c r="AA107" s="231" t="e">
        <f>V107+AA106</f>
        <v>#VALUE!</v>
      </c>
      <c r="AB107" s="219"/>
      <c r="AC107" s="245" t="s">
        <v>171</v>
      </c>
      <c r="AD107" s="224"/>
      <c r="AE107" s="275"/>
      <c r="AF107" s="4"/>
      <c r="AG107" s="747"/>
      <c r="AH107" s="4"/>
      <c r="AI107" s="747"/>
      <c r="AJ107" s="46" t="str">
        <f t="shared" si="67"/>
        <v xml:space="preserve"> </v>
      </c>
      <c r="AK107" s="749"/>
      <c r="AL107" s="30"/>
      <c r="AM107" s="749"/>
      <c r="AN107" s="30"/>
      <c r="AO107" s="749"/>
      <c r="AQ107" s="163" t="e">
        <f t="shared" ref="AQ107" si="96">(#REF!+#REF!+#REF!+#REF!+#REF!+#REF!+#REF!)/3-#REF!</f>
        <v>#REF!</v>
      </c>
    </row>
    <row r="108" spans="1:43" ht="16" hidden="1" thickBot="1">
      <c r="A108" s="15" t="s">
        <v>5</v>
      </c>
      <c r="B108" s="151">
        <v>2</v>
      </c>
      <c r="C108" s="732" t="s">
        <v>20</v>
      </c>
      <c r="D108" s="249" t="s">
        <v>210</v>
      </c>
      <c r="E108" s="103" t="s">
        <v>65</v>
      </c>
      <c r="F108" s="733">
        <v>1.1000000000000001</v>
      </c>
      <c r="G108" s="419">
        <f t="shared" si="75"/>
        <v>52.349999999999994</v>
      </c>
      <c r="H108" s="30"/>
      <c r="I108" s="11">
        <v>1.1000000000000001</v>
      </c>
      <c r="J108" s="56" t="s">
        <v>12</v>
      </c>
      <c r="K108" s="20"/>
      <c r="L108" s="80"/>
      <c r="M108" s="170">
        <v>3</v>
      </c>
      <c r="N108" s="71">
        <v>4</v>
      </c>
      <c r="O108" s="739">
        <v>5</v>
      </c>
      <c r="P108" s="760">
        <f t="shared" si="64"/>
        <v>12</v>
      </c>
      <c r="Q108" s="762">
        <f t="shared" si="88"/>
        <v>60</v>
      </c>
      <c r="R108" s="763"/>
      <c r="S108" s="769">
        <v>1.1000000000000001</v>
      </c>
      <c r="T108" s="763"/>
      <c r="U108" s="765"/>
      <c r="V108" s="766" t="e">
        <f t="shared" si="66"/>
        <v>#VALUE!</v>
      </c>
      <c r="W108" s="158"/>
      <c r="X108" s="11"/>
      <c r="Y108" s="61"/>
      <c r="Z108" s="106"/>
      <c r="AA108" s="231" t="e">
        <f>V108+AA107</f>
        <v>#VALUE!</v>
      </c>
      <c r="AB108" s="219"/>
      <c r="AC108" s="245"/>
      <c r="AD108" s="224" t="e">
        <f>G108/G215</f>
        <v>#DIV/0!</v>
      </c>
      <c r="AE108" s="275"/>
      <c r="AF108" s="4"/>
      <c r="AG108" s="747"/>
      <c r="AH108" s="4"/>
      <c r="AI108" s="747"/>
      <c r="AJ108" s="46" t="str">
        <f t="shared" si="67"/>
        <v xml:space="preserve"> </v>
      </c>
      <c r="AK108" s="749"/>
      <c r="AL108" s="30"/>
      <c r="AM108" s="749"/>
      <c r="AN108" s="30"/>
      <c r="AO108" s="749"/>
      <c r="AQ108" s="163" t="e">
        <f t="shared" ref="AQ108" si="97">(#REF!+#REF!+#REF!+#REF!+#REF!+#REF!+#REF!)/3-#REF!</f>
        <v>#REF!</v>
      </c>
    </row>
    <row r="109" spans="1:43" ht="16" hidden="1" thickBot="1">
      <c r="A109" s="15" t="s">
        <v>5</v>
      </c>
      <c r="B109" s="151">
        <v>2</v>
      </c>
      <c r="C109" s="732" t="s">
        <v>62</v>
      </c>
      <c r="D109" s="249" t="s">
        <v>132</v>
      </c>
      <c r="E109" s="103" t="s">
        <v>158</v>
      </c>
      <c r="F109" s="733">
        <v>0.8</v>
      </c>
      <c r="G109" s="419">
        <f t="shared" si="75"/>
        <v>53.149999999999991</v>
      </c>
      <c r="H109" s="30"/>
      <c r="I109" s="11">
        <v>0.8</v>
      </c>
      <c r="J109" s="56" t="s">
        <v>12</v>
      </c>
      <c r="K109" s="20"/>
      <c r="L109" s="80"/>
      <c r="M109" s="170">
        <v>3</v>
      </c>
      <c r="N109" s="71">
        <v>3</v>
      </c>
      <c r="O109" s="739">
        <v>5</v>
      </c>
      <c r="P109" s="760">
        <f t="shared" si="64"/>
        <v>11</v>
      </c>
      <c r="Q109" s="762">
        <f t="shared" si="88"/>
        <v>45</v>
      </c>
      <c r="R109" s="763"/>
      <c r="S109" s="769">
        <v>0.8</v>
      </c>
      <c r="T109" s="763"/>
      <c r="U109" s="765"/>
      <c r="V109" s="766" t="e">
        <f t="shared" si="66"/>
        <v>#VALUE!</v>
      </c>
      <c r="W109" s="158"/>
      <c r="X109" s="11"/>
      <c r="Y109" s="61"/>
      <c r="Z109" s="106"/>
      <c r="AA109" s="231" t="e">
        <f>V109+AA108</f>
        <v>#VALUE!</v>
      </c>
      <c r="AB109" s="219"/>
      <c r="AC109" s="245"/>
      <c r="AD109" s="224"/>
      <c r="AE109" s="275"/>
      <c r="AF109" s="4"/>
      <c r="AG109" s="747"/>
      <c r="AH109" s="4"/>
      <c r="AI109" s="747"/>
      <c r="AJ109" s="46" t="str">
        <f t="shared" si="67"/>
        <v xml:space="preserve"> </v>
      </c>
      <c r="AK109" s="749"/>
      <c r="AL109" s="30"/>
      <c r="AM109" s="749"/>
      <c r="AN109" s="30"/>
      <c r="AO109" s="749"/>
      <c r="AQ109" s="163" t="e">
        <f t="shared" ref="AQ109" si="98">(#REF!+#REF!+#REF!+#REF!+#REF!+#REF!+#REF!)/3-#REF!</f>
        <v>#REF!</v>
      </c>
    </row>
    <row r="110" spans="1:43" ht="16" hidden="1" thickBot="1">
      <c r="A110" s="15" t="s">
        <v>5</v>
      </c>
      <c r="B110" s="151">
        <v>2</v>
      </c>
      <c r="C110" s="732" t="s">
        <v>34</v>
      </c>
      <c r="D110" s="249"/>
      <c r="E110" s="103"/>
      <c r="F110" s="733">
        <v>3.8</v>
      </c>
      <c r="G110" s="419">
        <f t="shared" si="75"/>
        <v>56.949999999999989</v>
      </c>
      <c r="H110" s="30"/>
      <c r="I110" s="11">
        <v>1.3</v>
      </c>
      <c r="J110" s="56"/>
      <c r="K110" s="20"/>
      <c r="L110" s="80"/>
      <c r="M110" s="170">
        <v>3</v>
      </c>
      <c r="N110" s="71">
        <v>3</v>
      </c>
      <c r="O110" s="739">
        <v>5</v>
      </c>
      <c r="P110" s="760">
        <f t="shared" si="64"/>
        <v>11</v>
      </c>
      <c r="Q110" s="762">
        <f t="shared" si="88"/>
        <v>45</v>
      </c>
      <c r="R110" s="763"/>
      <c r="S110" s="769">
        <v>1.1000000000000001</v>
      </c>
      <c r="T110" s="768">
        <v>0.7</v>
      </c>
      <c r="U110" s="765"/>
      <c r="V110" s="766">
        <f t="shared" si="66"/>
        <v>39000</v>
      </c>
      <c r="W110" s="158"/>
      <c r="X110" s="11"/>
      <c r="Y110" s="61"/>
      <c r="Z110" s="106"/>
      <c r="AA110" s="231" t="e">
        <f>V110+AA108</f>
        <v>#VALUE!</v>
      </c>
      <c r="AB110" s="219"/>
      <c r="AC110" s="248" t="s">
        <v>203</v>
      </c>
      <c r="AD110" s="224"/>
      <c r="AE110" s="275"/>
      <c r="AF110" s="4"/>
      <c r="AG110" s="747"/>
      <c r="AH110" s="4"/>
      <c r="AI110" s="747"/>
      <c r="AJ110" s="46" t="str">
        <f t="shared" si="67"/>
        <v xml:space="preserve"> </v>
      </c>
      <c r="AK110" s="749"/>
      <c r="AL110" s="30"/>
      <c r="AM110" s="749"/>
      <c r="AN110" s="30"/>
      <c r="AO110" s="749"/>
      <c r="AQ110" s="163" t="e">
        <f t="shared" ref="AQ110" si="99">(#REF!+#REF!+#REF!+#REF!+#REF!+#REF!+#REF!)/3-#REF!</f>
        <v>#REF!</v>
      </c>
    </row>
    <row r="111" spans="1:43" ht="16" hidden="1" thickBot="1">
      <c r="A111" s="15" t="s">
        <v>5</v>
      </c>
      <c r="B111" s="151">
        <v>2</v>
      </c>
      <c r="C111" s="732" t="s">
        <v>39</v>
      </c>
      <c r="D111" s="249" t="s">
        <v>177</v>
      </c>
      <c r="E111" s="103" t="s">
        <v>178</v>
      </c>
      <c r="F111" s="733">
        <v>2.79</v>
      </c>
      <c r="G111" s="419">
        <f t="shared" si="75"/>
        <v>59.739999999999988</v>
      </c>
      <c r="H111" s="30"/>
      <c r="I111" s="11">
        <v>2.79</v>
      </c>
      <c r="J111" s="56" t="s">
        <v>12</v>
      </c>
      <c r="K111" s="20" t="s">
        <v>38</v>
      </c>
      <c r="L111" s="80"/>
      <c r="M111" s="170">
        <v>3</v>
      </c>
      <c r="N111" s="71">
        <v>3</v>
      </c>
      <c r="O111" s="739">
        <v>5</v>
      </c>
      <c r="P111" s="760">
        <f t="shared" si="64"/>
        <v>11</v>
      </c>
      <c r="Q111" s="762">
        <f t="shared" si="88"/>
        <v>45</v>
      </c>
      <c r="R111" s="763"/>
      <c r="S111" s="769">
        <v>2.79</v>
      </c>
      <c r="T111" s="763"/>
      <c r="U111" s="765"/>
      <c r="V111" s="766" t="e">
        <f t="shared" si="66"/>
        <v>#VALUE!</v>
      </c>
      <c r="W111" s="158"/>
      <c r="X111" s="11"/>
      <c r="Y111" s="61"/>
      <c r="Z111" s="106"/>
      <c r="AA111" s="231" t="e">
        <f>V111+AA110</f>
        <v>#VALUE!</v>
      </c>
      <c r="AB111" s="219"/>
      <c r="AC111" s="245" t="s">
        <v>179</v>
      </c>
      <c r="AD111" s="224"/>
      <c r="AE111" s="275"/>
      <c r="AF111" s="4"/>
      <c r="AG111" s="747"/>
      <c r="AH111" s="4"/>
      <c r="AI111" s="747"/>
      <c r="AJ111" s="46" t="str">
        <f t="shared" si="67"/>
        <v xml:space="preserve"> </v>
      </c>
      <c r="AK111" s="749"/>
      <c r="AL111" s="30"/>
      <c r="AM111" s="749"/>
      <c r="AN111" s="30"/>
      <c r="AO111" s="749"/>
      <c r="AQ111" s="163" t="e">
        <f t="shared" ref="AQ111" si="100">(#REF!+#REF!+#REF!+#REF!+#REF!+#REF!+#REF!)/3-#REF!</f>
        <v>#REF!</v>
      </c>
    </row>
    <row r="112" spans="1:43" ht="16" hidden="1" thickBot="1">
      <c r="A112" s="15" t="s">
        <v>5</v>
      </c>
      <c r="B112" s="151">
        <v>2</v>
      </c>
      <c r="C112" s="732" t="s">
        <v>123</v>
      </c>
      <c r="D112" s="249" t="s">
        <v>135</v>
      </c>
      <c r="E112" s="103" t="s">
        <v>199</v>
      </c>
      <c r="F112" s="733">
        <v>0.6</v>
      </c>
      <c r="G112" s="419">
        <f t="shared" si="75"/>
        <v>60.339999999999989</v>
      </c>
      <c r="H112" s="30"/>
      <c r="I112" s="11">
        <v>0.6</v>
      </c>
      <c r="J112" s="56" t="s">
        <v>12</v>
      </c>
      <c r="K112" s="20" t="s">
        <v>15</v>
      </c>
      <c r="L112" s="80"/>
      <c r="M112" s="170">
        <v>2</v>
      </c>
      <c r="N112" s="71">
        <v>3</v>
      </c>
      <c r="O112" s="739">
        <v>5</v>
      </c>
      <c r="P112" s="760">
        <f t="shared" si="64"/>
        <v>10</v>
      </c>
      <c r="Q112" s="762">
        <f t="shared" si="88"/>
        <v>30</v>
      </c>
      <c r="R112" s="763"/>
      <c r="S112" s="769">
        <v>0.6</v>
      </c>
      <c r="T112" s="763"/>
      <c r="U112" s="765"/>
      <c r="V112" s="766" t="e">
        <f t="shared" si="66"/>
        <v>#VALUE!</v>
      </c>
      <c r="W112" s="158"/>
      <c r="X112" s="11"/>
      <c r="Y112" s="61"/>
      <c r="Z112" s="106"/>
      <c r="AA112" s="231" t="e">
        <f>V112+AA109</f>
        <v>#VALUE!</v>
      </c>
      <c r="AB112" s="219"/>
      <c r="AC112" s="245" t="s">
        <v>200</v>
      </c>
      <c r="AD112" s="224" t="e">
        <f>G112/G202</f>
        <v>#DIV/0!</v>
      </c>
      <c r="AE112" s="275"/>
      <c r="AF112" s="4"/>
      <c r="AG112" s="747"/>
      <c r="AH112" s="4"/>
      <c r="AI112" s="747"/>
      <c r="AJ112" s="46" t="str">
        <f t="shared" si="67"/>
        <v xml:space="preserve"> </v>
      </c>
      <c r="AK112" s="749"/>
      <c r="AL112" s="30"/>
      <c r="AM112" s="749"/>
      <c r="AN112" s="30"/>
      <c r="AO112" s="749"/>
      <c r="AQ112" s="163" t="e">
        <f t="shared" ref="AQ112" si="101">(#REF!+#REF!+#REF!+#REF!+#REF!+#REF!+#REF!)/3-#REF!</f>
        <v>#REF!</v>
      </c>
    </row>
    <row r="113" spans="1:43" ht="16" hidden="1" thickBot="1">
      <c r="A113" s="15" t="s">
        <v>5</v>
      </c>
      <c r="B113" s="151">
        <v>2</v>
      </c>
      <c r="C113" s="732" t="s">
        <v>8</v>
      </c>
      <c r="D113" s="249" t="s">
        <v>162</v>
      </c>
      <c r="E113" s="103" t="s">
        <v>116</v>
      </c>
      <c r="F113" s="733">
        <v>1.03</v>
      </c>
      <c r="G113" s="419">
        <f t="shared" si="75"/>
        <v>61.36999999999999</v>
      </c>
      <c r="H113" s="30"/>
      <c r="I113" s="11">
        <v>1.03</v>
      </c>
      <c r="J113" s="56" t="s">
        <v>12</v>
      </c>
      <c r="K113" s="20">
        <v>1991</v>
      </c>
      <c r="L113" s="80"/>
      <c r="M113" s="170">
        <v>2</v>
      </c>
      <c r="N113" s="71">
        <v>3</v>
      </c>
      <c r="O113" s="739">
        <v>5</v>
      </c>
      <c r="P113" s="760">
        <f t="shared" si="64"/>
        <v>10</v>
      </c>
      <c r="Q113" s="762">
        <f t="shared" si="88"/>
        <v>30</v>
      </c>
      <c r="R113" s="763"/>
      <c r="S113" s="769">
        <v>1.03</v>
      </c>
      <c r="T113" s="763"/>
      <c r="U113" s="765"/>
      <c r="V113" s="766" t="e">
        <f t="shared" ref="V113:V121" si="102">I113*30000+J113*30000</f>
        <v>#VALUE!</v>
      </c>
      <c r="W113" s="158"/>
      <c r="X113" s="11"/>
      <c r="Y113" s="61"/>
      <c r="Z113" s="106"/>
      <c r="AA113" s="231" t="e">
        <f t="shared" ref="AA113:AA121" si="103">V113+AA112</f>
        <v>#VALUE!</v>
      </c>
      <c r="AB113" s="219"/>
      <c r="AC113" s="245"/>
      <c r="AD113" s="224"/>
      <c r="AE113" s="275"/>
      <c r="AF113" s="4"/>
      <c r="AG113" s="747"/>
      <c r="AH113" s="4"/>
      <c r="AI113" s="747"/>
      <c r="AJ113" s="46" t="str">
        <f t="shared" ref="AJ113:AJ126" si="104">IF((AE113=2020),($I113+$J113)," ")</f>
        <v xml:space="preserve"> </v>
      </c>
      <c r="AK113" s="749"/>
      <c r="AL113" s="30"/>
      <c r="AM113" s="749"/>
      <c r="AN113" s="30"/>
      <c r="AO113" s="749"/>
      <c r="AQ113" s="163" t="e">
        <f t="shared" ref="AQ113" si="105">(#REF!+#REF!+#REF!+#REF!+#REF!+#REF!+#REF!)/3-#REF!</f>
        <v>#REF!</v>
      </c>
    </row>
    <row r="114" spans="1:43" ht="16" hidden="1" thickBot="1">
      <c r="A114" s="15" t="s">
        <v>5</v>
      </c>
      <c r="B114" s="151">
        <v>2</v>
      </c>
      <c r="C114" s="732" t="s">
        <v>19</v>
      </c>
      <c r="D114" s="249" t="s">
        <v>162</v>
      </c>
      <c r="E114" s="103" t="s">
        <v>158</v>
      </c>
      <c r="F114" s="733">
        <v>0.15</v>
      </c>
      <c r="G114" s="419">
        <f t="shared" si="75"/>
        <v>61.519999999999989</v>
      </c>
      <c r="H114" s="30"/>
      <c r="I114" s="11">
        <v>0.15</v>
      </c>
      <c r="J114" s="56" t="s">
        <v>12</v>
      </c>
      <c r="K114" s="20">
        <v>1971</v>
      </c>
      <c r="L114" s="80"/>
      <c r="M114" s="170">
        <v>2</v>
      </c>
      <c r="N114" s="71">
        <v>2</v>
      </c>
      <c r="O114" s="739">
        <v>5</v>
      </c>
      <c r="P114" s="760">
        <f t="shared" si="64"/>
        <v>9</v>
      </c>
      <c r="Q114" s="762">
        <f t="shared" si="88"/>
        <v>20</v>
      </c>
      <c r="R114" s="763"/>
      <c r="S114" s="769">
        <v>0.15</v>
      </c>
      <c r="T114" s="763"/>
      <c r="U114" s="765"/>
      <c r="V114" s="766" t="e">
        <f t="shared" si="102"/>
        <v>#VALUE!</v>
      </c>
      <c r="W114" s="158"/>
      <c r="X114" s="11"/>
      <c r="Y114" s="61"/>
      <c r="Z114" s="106"/>
      <c r="AA114" s="231" t="e">
        <f t="shared" si="103"/>
        <v>#VALUE!</v>
      </c>
      <c r="AB114" s="219"/>
      <c r="AC114" s="245" t="s">
        <v>239</v>
      </c>
      <c r="AD114" s="224"/>
      <c r="AE114" s="275"/>
      <c r="AF114" s="4"/>
      <c r="AG114" s="747"/>
      <c r="AH114" s="4"/>
      <c r="AI114" s="747"/>
      <c r="AJ114" s="46" t="str">
        <f t="shared" si="104"/>
        <v xml:space="preserve"> </v>
      </c>
      <c r="AK114" s="749"/>
      <c r="AL114" s="30"/>
      <c r="AM114" s="749"/>
      <c r="AN114" s="30"/>
      <c r="AO114" s="749"/>
      <c r="AQ114" s="163" t="e">
        <f t="shared" ref="AQ114" si="106">(#REF!+#REF!+#REF!+#REF!+#REF!+#REF!+#REF!)/3-#REF!</f>
        <v>#REF!</v>
      </c>
    </row>
    <row r="115" spans="1:43" ht="16" hidden="1" thickBot="1">
      <c r="A115" s="15" t="s">
        <v>5</v>
      </c>
      <c r="B115" s="151">
        <v>2</v>
      </c>
      <c r="C115" s="732" t="s">
        <v>24</v>
      </c>
      <c r="D115" s="249" t="s">
        <v>162</v>
      </c>
      <c r="E115" s="103" t="s">
        <v>158</v>
      </c>
      <c r="F115" s="733">
        <v>0.75</v>
      </c>
      <c r="G115" s="419">
        <f t="shared" si="75"/>
        <v>62.269999999999989</v>
      </c>
      <c r="H115" s="30"/>
      <c r="I115" s="11">
        <v>0.75</v>
      </c>
      <c r="J115" s="56"/>
      <c r="K115" s="20">
        <v>1992</v>
      </c>
      <c r="L115" s="80"/>
      <c r="M115" s="170">
        <v>1</v>
      </c>
      <c r="N115" s="71">
        <v>1</v>
      </c>
      <c r="O115" s="739">
        <v>5</v>
      </c>
      <c r="P115" s="760">
        <f t="shared" si="64"/>
        <v>7</v>
      </c>
      <c r="Q115" s="762">
        <f t="shared" si="88"/>
        <v>5</v>
      </c>
      <c r="R115" s="763"/>
      <c r="S115" s="769">
        <v>0.75</v>
      </c>
      <c r="T115" s="763"/>
      <c r="U115" s="765"/>
      <c r="V115" s="766">
        <f t="shared" si="102"/>
        <v>22500</v>
      </c>
      <c r="W115" s="158"/>
      <c r="X115" s="11"/>
      <c r="Y115" s="61"/>
      <c r="Z115" s="106"/>
      <c r="AA115" s="231" t="e">
        <f t="shared" si="103"/>
        <v>#VALUE!</v>
      </c>
      <c r="AB115" s="219"/>
      <c r="AC115" s="245"/>
      <c r="AD115" s="224"/>
      <c r="AE115" s="275"/>
      <c r="AF115" s="4"/>
      <c r="AG115" s="747"/>
      <c r="AH115" s="4"/>
      <c r="AI115" s="747"/>
      <c r="AJ115" s="46" t="str">
        <f t="shared" si="104"/>
        <v xml:space="preserve"> </v>
      </c>
      <c r="AK115" s="749"/>
      <c r="AL115" s="30"/>
      <c r="AM115" s="749"/>
      <c r="AN115" s="30"/>
      <c r="AO115" s="749"/>
      <c r="AQ115" s="163" t="e">
        <f t="shared" ref="AQ115" si="107">(#REF!+#REF!+#REF!+#REF!+#REF!+#REF!+#REF!)/3-#REF!</f>
        <v>#REF!</v>
      </c>
    </row>
    <row r="116" spans="1:43" ht="16" hidden="1" thickBot="1">
      <c r="A116" s="15" t="s">
        <v>5</v>
      </c>
      <c r="B116" s="151">
        <v>2</v>
      </c>
      <c r="C116" s="732" t="s">
        <v>41</v>
      </c>
      <c r="D116" s="249" t="s">
        <v>141</v>
      </c>
      <c r="E116" s="103" t="s">
        <v>142</v>
      </c>
      <c r="F116" s="733">
        <v>0.5</v>
      </c>
      <c r="G116" s="419">
        <f t="shared" si="75"/>
        <v>62.769999999999989</v>
      </c>
      <c r="H116" s="30"/>
      <c r="I116" s="11">
        <v>0.5</v>
      </c>
      <c r="J116" s="56"/>
      <c r="K116" s="20">
        <v>1973</v>
      </c>
      <c r="L116" s="80"/>
      <c r="M116" s="170">
        <v>1</v>
      </c>
      <c r="N116" s="71">
        <v>1</v>
      </c>
      <c r="O116" s="739">
        <v>5</v>
      </c>
      <c r="P116" s="760">
        <f t="shared" si="64"/>
        <v>7</v>
      </c>
      <c r="Q116" s="762">
        <f t="shared" si="88"/>
        <v>5</v>
      </c>
      <c r="R116" s="763"/>
      <c r="S116" s="769">
        <v>0.5</v>
      </c>
      <c r="T116" s="763"/>
      <c r="U116" s="765"/>
      <c r="V116" s="766">
        <f t="shared" si="102"/>
        <v>15000</v>
      </c>
      <c r="W116" s="158"/>
      <c r="X116" s="11"/>
      <c r="Y116" s="61"/>
      <c r="Z116" s="106"/>
      <c r="AA116" s="231" t="e">
        <f t="shared" si="103"/>
        <v>#VALUE!</v>
      </c>
      <c r="AB116" s="219"/>
      <c r="AC116" s="245" t="s">
        <v>240</v>
      </c>
      <c r="AD116" s="224"/>
      <c r="AE116" s="275"/>
      <c r="AF116" s="4"/>
      <c r="AG116" s="747"/>
      <c r="AH116" s="4"/>
      <c r="AI116" s="747"/>
      <c r="AJ116" s="46" t="str">
        <f t="shared" si="104"/>
        <v xml:space="preserve"> </v>
      </c>
      <c r="AK116" s="749"/>
      <c r="AL116" s="30"/>
      <c r="AM116" s="749"/>
      <c r="AN116" s="30"/>
      <c r="AO116" s="749"/>
      <c r="AQ116" s="163" t="e">
        <f t="shared" ref="AQ116" si="108">(#REF!+#REF!+#REF!+#REF!+#REF!+#REF!+#REF!)/3-#REF!</f>
        <v>#REF!</v>
      </c>
    </row>
    <row r="117" spans="1:43" ht="16" hidden="1" thickBot="1">
      <c r="A117" s="271">
        <f>R117*F183</f>
        <v>0</v>
      </c>
      <c r="B117" s="155">
        <v>5</v>
      </c>
      <c r="C117" s="732" t="s">
        <v>91</v>
      </c>
      <c r="D117" s="249" t="s">
        <v>185</v>
      </c>
      <c r="E117" s="103" t="s">
        <v>193</v>
      </c>
      <c r="F117" s="733">
        <v>0.24</v>
      </c>
      <c r="G117" s="419">
        <f t="shared" si="75"/>
        <v>63.009999999999991</v>
      </c>
      <c r="H117" s="30">
        <v>0.24</v>
      </c>
      <c r="I117" s="11"/>
      <c r="J117" s="56"/>
      <c r="K117" s="20">
        <v>1991</v>
      </c>
      <c r="L117" s="80"/>
      <c r="M117" s="170">
        <v>1</v>
      </c>
      <c r="N117" s="71">
        <v>1</v>
      </c>
      <c r="O117" s="739">
        <v>5</v>
      </c>
      <c r="P117" s="760">
        <f t="shared" si="64"/>
        <v>7</v>
      </c>
      <c r="Q117" s="762">
        <f t="shared" si="88"/>
        <v>5</v>
      </c>
      <c r="R117" s="772">
        <v>0.24</v>
      </c>
      <c r="S117" s="763"/>
      <c r="T117" s="763"/>
      <c r="U117" s="765"/>
      <c r="V117" s="766">
        <f t="shared" si="102"/>
        <v>0</v>
      </c>
      <c r="W117" s="158"/>
      <c r="X117" s="11"/>
      <c r="Y117" s="61"/>
      <c r="Z117" s="106"/>
      <c r="AA117" s="231" t="e">
        <f t="shared" si="103"/>
        <v>#VALUE!</v>
      </c>
      <c r="AB117" s="219"/>
      <c r="AC117" s="245"/>
      <c r="AD117" s="224"/>
      <c r="AE117" s="275"/>
      <c r="AF117" s="4"/>
      <c r="AG117" s="747"/>
      <c r="AH117" s="4"/>
      <c r="AI117" s="747"/>
      <c r="AJ117" s="46" t="str">
        <f t="shared" si="104"/>
        <v xml:space="preserve"> </v>
      </c>
      <c r="AK117" s="749"/>
      <c r="AL117" s="30"/>
      <c r="AM117" s="749"/>
      <c r="AN117" s="30"/>
      <c r="AO117" s="749"/>
      <c r="AQ117" s="163" t="e">
        <f t="shared" ref="AQ117" si="109">(#REF!+#REF!+#REF!+#REF!+#REF!+#REF!+#REF!)/3-#REF!</f>
        <v>#REF!</v>
      </c>
    </row>
    <row r="118" spans="1:43" ht="16" hidden="1" thickBot="1">
      <c r="A118" s="15" t="s">
        <v>5</v>
      </c>
      <c r="B118" s="151">
        <v>2</v>
      </c>
      <c r="C118" s="732" t="s">
        <v>101</v>
      </c>
      <c r="D118" s="249" t="s">
        <v>185</v>
      </c>
      <c r="E118" s="103" t="s">
        <v>34</v>
      </c>
      <c r="F118" s="733">
        <v>0.05</v>
      </c>
      <c r="G118" s="419">
        <f t="shared" si="75"/>
        <v>63.059999999999988</v>
      </c>
      <c r="H118" s="30" t="s">
        <v>12</v>
      </c>
      <c r="I118" s="11">
        <v>0.05</v>
      </c>
      <c r="J118" s="56"/>
      <c r="K118" s="20"/>
      <c r="L118" s="80"/>
      <c r="M118" s="170">
        <v>1</v>
      </c>
      <c r="N118" s="71">
        <v>1</v>
      </c>
      <c r="O118" s="739">
        <v>5</v>
      </c>
      <c r="P118" s="760">
        <f t="shared" si="64"/>
        <v>7</v>
      </c>
      <c r="Q118" s="762">
        <f t="shared" si="88"/>
        <v>5</v>
      </c>
      <c r="R118" s="763"/>
      <c r="S118" s="769">
        <v>0.05</v>
      </c>
      <c r="T118" s="763"/>
      <c r="U118" s="765"/>
      <c r="V118" s="766">
        <f t="shared" si="102"/>
        <v>1500</v>
      </c>
      <c r="W118" s="158"/>
      <c r="X118" s="11"/>
      <c r="Y118" s="61"/>
      <c r="Z118" s="106"/>
      <c r="AA118" s="231" t="e">
        <f t="shared" si="103"/>
        <v>#VALUE!</v>
      </c>
      <c r="AB118" s="219"/>
      <c r="AC118" s="245"/>
      <c r="AD118" s="224"/>
      <c r="AE118" s="275"/>
      <c r="AF118" s="4"/>
      <c r="AG118" s="747"/>
      <c r="AH118" s="4"/>
      <c r="AI118" s="747"/>
      <c r="AJ118" s="46" t="str">
        <f t="shared" si="104"/>
        <v xml:space="preserve"> </v>
      </c>
      <c r="AK118" s="749"/>
      <c r="AL118" s="30"/>
      <c r="AM118" s="749"/>
      <c r="AN118" s="30"/>
      <c r="AO118" s="749"/>
      <c r="AQ118" s="163" t="e">
        <f t="shared" ref="AQ118" si="110">(#REF!+#REF!+#REF!+#REF!+#REF!+#REF!+#REF!)/3-#REF!</f>
        <v>#REF!</v>
      </c>
    </row>
    <row r="119" spans="1:43" s="224" customFormat="1" ht="16" hidden="1" thickBot="1">
      <c r="A119" s="15" t="s">
        <v>5</v>
      </c>
      <c r="B119" s="151">
        <v>2</v>
      </c>
      <c r="C119" s="732" t="s">
        <v>102</v>
      </c>
      <c r="D119" s="249" t="s">
        <v>185</v>
      </c>
      <c r="E119" s="103" t="s">
        <v>34</v>
      </c>
      <c r="F119" s="733">
        <v>0.22</v>
      </c>
      <c r="G119" s="419">
        <f t="shared" si="75"/>
        <v>63.279999999999987</v>
      </c>
      <c r="H119" s="30" t="s">
        <v>12</v>
      </c>
      <c r="I119" s="11">
        <v>0.22</v>
      </c>
      <c r="J119" s="56"/>
      <c r="K119" s="20"/>
      <c r="L119" s="80"/>
      <c r="M119" s="170">
        <v>1</v>
      </c>
      <c r="N119" s="71">
        <v>1</v>
      </c>
      <c r="O119" s="739">
        <v>5</v>
      </c>
      <c r="P119" s="760">
        <f t="shared" si="64"/>
        <v>7</v>
      </c>
      <c r="Q119" s="762">
        <f t="shared" si="88"/>
        <v>5</v>
      </c>
      <c r="R119" s="763"/>
      <c r="S119" s="769">
        <v>0.22</v>
      </c>
      <c r="T119" s="763"/>
      <c r="U119" s="765"/>
      <c r="V119" s="766">
        <f t="shared" si="102"/>
        <v>6600</v>
      </c>
      <c r="W119" s="158"/>
      <c r="X119" s="11"/>
      <c r="Y119" s="61"/>
      <c r="Z119" s="106"/>
      <c r="AA119" s="231" t="e">
        <f t="shared" si="103"/>
        <v>#VALUE!</v>
      </c>
      <c r="AB119" s="219"/>
      <c r="AC119" s="245" t="s">
        <v>201</v>
      </c>
      <c r="AD119" s="224" t="e">
        <f>G119/G164</f>
        <v>#DIV/0!</v>
      </c>
      <c r="AE119" s="275"/>
      <c r="AF119" s="4"/>
      <c r="AG119" s="747"/>
      <c r="AH119" s="4"/>
      <c r="AI119" s="747"/>
      <c r="AJ119" s="46" t="str">
        <f t="shared" si="104"/>
        <v xml:space="preserve"> </v>
      </c>
      <c r="AK119" s="749"/>
      <c r="AL119" s="30"/>
      <c r="AM119" s="749"/>
      <c r="AN119" s="30"/>
      <c r="AO119" s="749"/>
      <c r="AQ119" s="163" t="e">
        <f t="shared" ref="AQ119" si="111">(#REF!+#REF!+#REF!+#REF!+#REF!+#REF!+#REF!)/3-#REF!</f>
        <v>#REF!</v>
      </c>
    </row>
    <row r="120" spans="1:43" ht="16" hidden="1" thickBot="1">
      <c r="A120" s="15" t="s">
        <v>5</v>
      </c>
      <c r="B120" s="154">
        <v>6</v>
      </c>
      <c r="C120" s="732" t="s">
        <v>43</v>
      </c>
      <c r="D120" s="249" t="s">
        <v>191</v>
      </c>
      <c r="E120" s="103" t="s">
        <v>13</v>
      </c>
      <c r="F120" s="733">
        <v>1.31</v>
      </c>
      <c r="G120" s="419">
        <f t="shared" ref="G120:G126" si="112">F120+G119</f>
        <v>64.589999999999989</v>
      </c>
      <c r="H120" s="30">
        <v>1.31</v>
      </c>
      <c r="I120" s="11"/>
      <c r="J120" s="56"/>
      <c r="K120" s="20"/>
      <c r="L120" s="80"/>
      <c r="M120" s="735">
        <v>1</v>
      </c>
      <c r="N120" s="75">
        <v>0.5</v>
      </c>
      <c r="O120" s="740">
        <v>5</v>
      </c>
      <c r="P120" s="761">
        <f t="shared" si="64"/>
        <v>6.5</v>
      </c>
      <c r="Q120" s="762">
        <f t="shared" si="88"/>
        <v>2.5</v>
      </c>
      <c r="R120" s="763"/>
      <c r="S120" s="769">
        <v>0</v>
      </c>
      <c r="T120" s="763"/>
      <c r="U120" s="765"/>
      <c r="V120" s="766">
        <f t="shared" si="102"/>
        <v>0</v>
      </c>
      <c r="W120" s="158"/>
      <c r="X120" s="11"/>
      <c r="Y120" s="61"/>
      <c r="Z120" s="106"/>
      <c r="AA120" s="231" t="e">
        <f t="shared" si="103"/>
        <v>#VALUE!</v>
      </c>
      <c r="AB120" s="219"/>
      <c r="AC120" s="245"/>
      <c r="AD120" s="224"/>
      <c r="AE120" s="275"/>
      <c r="AF120" s="4"/>
      <c r="AG120" s="747"/>
      <c r="AH120" s="4"/>
      <c r="AI120" s="747"/>
      <c r="AJ120" s="46" t="str">
        <f t="shared" si="104"/>
        <v xml:space="preserve"> </v>
      </c>
      <c r="AK120" s="749"/>
      <c r="AL120" s="30"/>
      <c r="AM120" s="749"/>
      <c r="AN120" s="30"/>
      <c r="AO120" s="749"/>
      <c r="AQ120" s="163" t="e">
        <f t="shared" ref="AQ120" si="113">(#REF!+#REF!+#REF!+#REF!+#REF!+#REF!+#REF!)/3-#REF!</f>
        <v>#REF!</v>
      </c>
    </row>
    <row r="121" spans="1:43" ht="16" hidden="1" thickBot="1">
      <c r="A121" s="15" t="s">
        <v>5</v>
      </c>
      <c r="B121" s="154">
        <v>6</v>
      </c>
      <c r="C121" s="732" t="s">
        <v>117</v>
      </c>
      <c r="D121" s="249" t="s">
        <v>245</v>
      </c>
      <c r="E121" s="103" t="s">
        <v>246</v>
      </c>
      <c r="F121" s="733">
        <v>0.74</v>
      </c>
      <c r="G121" s="419">
        <f t="shared" si="112"/>
        <v>65.329999999999984</v>
      </c>
      <c r="H121" s="30">
        <v>0.74</v>
      </c>
      <c r="I121" s="11"/>
      <c r="J121" s="56"/>
      <c r="K121" s="20"/>
      <c r="L121" s="80"/>
      <c r="M121" s="735">
        <v>0.5</v>
      </c>
      <c r="N121" s="75">
        <v>1</v>
      </c>
      <c r="O121" s="740">
        <v>5</v>
      </c>
      <c r="P121" s="761">
        <f t="shared" si="64"/>
        <v>6.5</v>
      </c>
      <c r="Q121" s="762">
        <f t="shared" si="88"/>
        <v>2.5</v>
      </c>
      <c r="R121" s="763">
        <v>0</v>
      </c>
      <c r="S121" s="763"/>
      <c r="T121" s="763"/>
      <c r="U121" s="765"/>
      <c r="V121" s="766">
        <f t="shared" si="102"/>
        <v>0</v>
      </c>
      <c r="W121" s="158"/>
      <c r="X121" s="11"/>
      <c r="Y121" s="61"/>
      <c r="Z121" s="106"/>
      <c r="AA121" s="231" t="e">
        <f t="shared" si="103"/>
        <v>#VALUE!</v>
      </c>
      <c r="AB121" s="219"/>
      <c r="AC121" s="245" t="s">
        <v>247</v>
      </c>
      <c r="AD121" s="224"/>
      <c r="AE121" s="275"/>
      <c r="AF121" s="6"/>
      <c r="AG121" s="748"/>
      <c r="AH121" s="6"/>
      <c r="AI121" s="748"/>
      <c r="AJ121" s="46" t="str">
        <f t="shared" si="104"/>
        <v xml:space="preserve"> </v>
      </c>
      <c r="AK121" s="750"/>
      <c r="AL121" s="54"/>
      <c r="AM121" s="750"/>
      <c r="AN121" s="54"/>
      <c r="AO121" s="750"/>
      <c r="AQ121" s="163" t="e">
        <f t="shared" ref="AQ121" si="114">(#REF!+#REF!+#REF!+#REF!+#REF!+#REF!+#REF!)/3-#REF!</f>
        <v>#REF!</v>
      </c>
    </row>
    <row r="122" spans="1:43" ht="16" hidden="1" thickBot="1">
      <c r="A122" s="15" t="s">
        <v>5</v>
      </c>
      <c r="B122" s="156">
        <v>0</v>
      </c>
      <c r="C122" s="732" t="s">
        <v>63</v>
      </c>
      <c r="D122" s="249"/>
      <c r="E122" s="103">
        <v>0.26</v>
      </c>
      <c r="F122" s="733">
        <v>0</v>
      </c>
      <c r="G122" s="419">
        <f t="shared" si="112"/>
        <v>65.329999999999984</v>
      </c>
      <c r="H122" s="30"/>
      <c r="I122" s="11"/>
      <c r="J122" s="56"/>
      <c r="K122" s="20"/>
      <c r="L122" s="80"/>
      <c r="M122" s="741"/>
      <c r="N122" s="65"/>
      <c r="O122" s="69"/>
      <c r="P122" s="760">
        <f t="shared" si="64"/>
        <v>0</v>
      </c>
      <c r="Q122" s="762"/>
      <c r="R122" s="763"/>
      <c r="S122" s="763"/>
      <c r="T122" s="763"/>
      <c r="U122" s="763"/>
      <c r="V122" s="766"/>
      <c r="W122" s="158"/>
      <c r="X122" s="11"/>
      <c r="Y122" s="61"/>
      <c r="Z122" s="106"/>
      <c r="AA122" s="228"/>
      <c r="AB122" s="270"/>
      <c r="AC122" s="245"/>
      <c r="AD122" s="224"/>
      <c r="AE122" s="275"/>
      <c r="AF122" s="611"/>
      <c r="AG122" s="565"/>
      <c r="AH122" s="611"/>
      <c r="AI122" s="565"/>
      <c r="AJ122" s="58" t="str">
        <f t="shared" si="104"/>
        <v xml:space="preserve"> </v>
      </c>
      <c r="AK122" s="743"/>
      <c r="AL122" s="38"/>
      <c r="AM122" s="743"/>
      <c r="AN122" s="38"/>
      <c r="AO122" s="744"/>
      <c r="AQ122" s="163" t="e">
        <f t="shared" ref="AQ122" si="115">(#REF!+#REF!+#REF!+#REF!+#REF!+#REF!+#REF!)/3-#REF!</f>
        <v>#REF!</v>
      </c>
    </row>
    <row r="123" spans="1:43" ht="16" hidden="1" thickBot="1">
      <c r="A123" s="15" t="s">
        <v>5</v>
      </c>
      <c r="B123" s="156">
        <v>0</v>
      </c>
      <c r="C123" s="732" t="s">
        <v>67</v>
      </c>
      <c r="D123" s="249"/>
      <c r="E123" s="103">
        <v>1.17</v>
      </c>
      <c r="F123" s="733">
        <v>0</v>
      </c>
      <c r="G123" s="419">
        <f t="shared" si="112"/>
        <v>65.329999999999984</v>
      </c>
      <c r="H123" s="30"/>
      <c r="I123" s="11"/>
      <c r="J123" s="56"/>
      <c r="K123" s="20"/>
      <c r="L123" s="80"/>
      <c r="M123" s="741"/>
      <c r="N123" s="65"/>
      <c r="O123" s="69"/>
      <c r="P123" s="760">
        <f t="shared" si="64"/>
        <v>0</v>
      </c>
      <c r="Q123" s="762"/>
      <c r="R123" s="763"/>
      <c r="S123" s="763"/>
      <c r="T123" s="763"/>
      <c r="U123" s="763"/>
      <c r="V123" s="766"/>
      <c r="W123" s="158"/>
      <c r="X123" s="11"/>
      <c r="Y123" s="61"/>
      <c r="Z123" s="106"/>
      <c r="AA123" s="228"/>
      <c r="AB123" s="270"/>
      <c r="AC123" s="245"/>
      <c r="AD123" s="224"/>
      <c r="AE123" s="275"/>
      <c r="AF123" s="611"/>
      <c r="AG123" s="565"/>
      <c r="AH123" s="611"/>
      <c r="AI123" s="565"/>
      <c r="AJ123" s="58" t="str">
        <f t="shared" si="104"/>
        <v xml:space="preserve"> </v>
      </c>
      <c r="AK123" s="743"/>
      <c r="AL123" s="38"/>
      <c r="AM123" s="743"/>
      <c r="AN123" s="38"/>
      <c r="AO123" s="744"/>
      <c r="AQ123" s="163" t="e">
        <f t="shared" ref="AQ123" si="116">(#REF!+#REF!+#REF!+#REF!+#REF!+#REF!+#REF!)/3-#REF!</f>
        <v>#REF!</v>
      </c>
    </row>
    <row r="124" spans="1:43" ht="16" hidden="1" thickBot="1">
      <c r="A124" s="4" t="s">
        <v>5</v>
      </c>
      <c r="B124" s="153">
        <v>1</v>
      </c>
      <c r="C124" s="732" t="s">
        <v>126</v>
      </c>
      <c r="D124" s="249" t="s">
        <v>162</v>
      </c>
      <c r="E124" s="103" t="s">
        <v>45</v>
      </c>
      <c r="F124" s="733">
        <v>1.25</v>
      </c>
      <c r="G124" s="419">
        <f t="shared" si="112"/>
        <v>66.579999999999984</v>
      </c>
      <c r="H124" s="30"/>
      <c r="I124" s="11">
        <v>1.25</v>
      </c>
      <c r="J124" s="56"/>
      <c r="K124" s="20"/>
      <c r="L124" s="80"/>
      <c r="M124" s="742"/>
      <c r="N124" s="77"/>
      <c r="O124" s="570"/>
      <c r="P124" s="760">
        <f t="shared" si="64"/>
        <v>0</v>
      </c>
      <c r="Q124" s="762"/>
      <c r="R124" s="767"/>
      <c r="S124" s="764">
        <v>0</v>
      </c>
      <c r="T124" s="763"/>
      <c r="U124" s="763"/>
      <c r="V124" s="766">
        <v>0</v>
      </c>
      <c r="W124" s="158"/>
      <c r="X124" s="11"/>
      <c r="Y124" s="61"/>
      <c r="Z124" s="106"/>
      <c r="AA124" s="228"/>
      <c r="AB124" s="270"/>
      <c r="AC124" s="245"/>
      <c r="AD124" s="224"/>
      <c r="AE124" s="275"/>
      <c r="AF124" s="611"/>
      <c r="AG124" s="565"/>
      <c r="AH124" s="611"/>
      <c r="AI124" s="565"/>
      <c r="AJ124" s="58" t="str">
        <f t="shared" si="104"/>
        <v xml:space="preserve"> </v>
      </c>
      <c r="AK124" s="743"/>
      <c r="AL124" s="38"/>
      <c r="AM124" s="743"/>
      <c r="AN124" s="38"/>
      <c r="AO124" s="744"/>
      <c r="AQ124" s="163" t="e">
        <f t="shared" ref="AQ124" si="117">(#REF!+#REF!+#REF!+#REF!+#REF!+#REF!+#REF!)/3-#REF!</f>
        <v>#REF!</v>
      </c>
    </row>
    <row r="125" spans="1:43" ht="16" hidden="1" thickBot="1">
      <c r="A125" s="272" t="s">
        <v>5</v>
      </c>
      <c r="B125" s="177"/>
      <c r="C125" s="790" t="s">
        <v>94</v>
      </c>
      <c r="D125" s="730"/>
      <c r="E125" s="180"/>
      <c r="F125" s="791">
        <v>0.1</v>
      </c>
      <c r="G125" s="419">
        <f t="shared" si="112"/>
        <v>66.679999999999978</v>
      </c>
      <c r="H125" s="727"/>
      <c r="I125" s="728"/>
      <c r="J125" s="729"/>
      <c r="K125" s="794"/>
      <c r="L125" s="795"/>
      <c r="M125" s="799"/>
      <c r="N125" s="197"/>
      <c r="O125" s="802"/>
      <c r="P125" s="796">
        <f t="shared" si="64"/>
        <v>0</v>
      </c>
      <c r="Q125" s="762"/>
      <c r="R125" s="763"/>
      <c r="S125" s="763"/>
      <c r="T125" s="763"/>
      <c r="U125" s="763"/>
      <c r="V125" s="766"/>
      <c r="W125" s="188"/>
      <c r="X125" s="183"/>
      <c r="Y125" s="189"/>
      <c r="Z125" s="190"/>
      <c r="AA125" s="229"/>
      <c r="AB125" s="273"/>
      <c r="AC125" s="210"/>
      <c r="AD125" s="224"/>
      <c r="AE125" s="275"/>
      <c r="AF125" s="611"/>
      <c r="AG125" s="565"/>
      <c r="AH125" s="611"/>
      <c r="AI125" s="565"/>
      <c r="AJ125" s="58" t="str">
        <f t="shared" si="104"/>
        <v xml:space="preserve"> </v>
      </c>
      <c r="AK125" s="743"/>
      <c r="AL125" s="38"/>
      <c r="AM125" s="743"/>
      <c r="AN125" s="38"/>
      <c r="AO125" s="744"/>
      <c r="AQ125" s="163" t="e">
        <f t="shared" ref="AQ125" si="118">(#REF!+#REF!+#REF!+#REF!+#REF!+#REF!+#REF!)/3-#REF!</f>
        <v>#REF!</v>
      </c>
    </row>
    <row r="126" spans="1:43" ht="16" hidden="1" thickBot="1">
      <c r="A126" s="272" t="s">
        <v>5</v>
      </c>
      <c r="B126" s="177"/>
      <c r="C126" s="790" t="s">
        <v>100</v>
      </c>
      <c r="D126" s="730"/>
      <c r="E126" s="180"/>
      <c r="F126" s="791">
        <v>0.15</v>
      </c>
      <c r="G126" s="792">
        <f t="shared" si="112"/>
        <v>66.829999999999984</v>
      </c>
      <c r="H126" s="791"/>
      <c r="I126" s="793"/>
      <c r="J126" s="792"/>
      <c r="K126" s="227"/>
      <c r="L126" s="227"/>
      <c r="M126" s="800"/>
      <c r="N126" s="801"/>
      <c r="O126" s="803"/>
      <c r="P126" s="796">
        <f t="shared" si="64"/>
        <v>0</v>
      </c>
      <c r="Q126" s="762"/>
      <c r="R126" s="763"/>
      <c r="S126" s="763"/>
      <c r="T126" s="763"/>
      <c r="U126" s="763"/>
      <c r="V126" s="766"/>
      <c r="W126" s="188"/>
      <c r="X126" s="183"/>
      <c r="Y126" s="189"/>
      <c r="Z126" s="190"/>
      <c r="AA126" s="805"/>
      <c r="AB126" s="274"/>
      <c r="AC126" s="100"/>
      <c r="AD126" s="224"/>
      <c r="AE126" s="275"/>
      <c r="AF126" s="611"/>
      <c r="AG126" s="565"/>
      <c r="AH126" s="611"/>
      <c r="AI126" s="565"/>
      <c r="AJ126" s="58" t="str">
        <f t="shared" si="104"/>
        <v xml:space="preserve"> </v>
      </c>
      <c r="AK126" s="743"/>
      <c r="AL126" s="38"/>
      <c r="AM126" s="743"/>
      <c r="AN126" s="38"/>
      <c r="AO126" s="744"/>
      <c r="AQ126" s="163" t="e">
        <f t="shared" ref="AQ126" si="119">(#REF!+#REF!+#REF!+#REF!+#REF!+#REF!+#REF!)/3-#REF!</f>
        <v>#REF!</v>
      </c>
    </row>
    <row r="127" spans="1:43" ht="15" thickBot="1">
      <c r="A127" s="6"/>
      <c r="B127" s="157"/>
      <c r="C127" s="1078"/>
      <c r="D127" s="1177"/>
      <c r="E127" s="1177"/>
      <c r="F127" s="1175"/>
      <c r="G127" s="1175"/>
      <c r="H127" s="1175"/>
      <c r="I127" s="1175"/>
      <c r="J127" s="1175"/>
      <c r="K127" s="1162"/>
      <c r="L127" s="1162"/>
      <c r="M127" s="1082"/>
      <c r="N127" s="1082"/>
      <c r="O127" s="1082"/>
      <c r="P127" s="1082"/>
      <c r="Q127" s="1172"/>
      <c r="R127" s="188"/>
      <c r="S127" s="188"/>
      <c r="T127" s="188"/>
      <c r="U127" s="188"/>
      <c r="V127" s="226"/>
      <c r="W127" s="188"/>
      <c r="X127" s="183"/>
      <c r="Y127" s="189"/>
      <c r="Z127" s="190"/>
      <c r="AA127" s="200" t="s">
        <v>163</v>
      </c>
      <c r="AB127" s="274"/>
      <c r="AD127" s="224"/>
      <c r="AE127" s="783"/>
      <c r="AF127" s="784">
        <f>SUM(AF4:AF126)</f>
        <v>5.8999999999999995</v>
      </c>
      <c r="AG127" s="785">
        <f>SUM(AG4:AG126)</f>
        <v>177000</v>
      </c>
      <c r="AH127" s="784">
        <f>SUM(AH4:AH126)</f>
        <v>5.75</v>
      </c>
      <c r="AI127" s="785">
        <f>SUM(AI4:AI126)</f>
        <v>172500</v>
      </c>
      <c r="AJ127" s="784">
        <f>SUM(AJ4:AJ68)</f>
        <v>5.72</v>
      </c>
      <c r="AK127" s="785">
        <f>SUM(AK4:AK126)</f>
        <v>171600</v>
      </c>
      <c r="AL127" s="784">
        <f>SUM(AL4:AL126)</f>
        <v>5.580000000000001</v>
      </c>
      <c r="AM127" s="785">
        <f>SUM(AM4:AM126)</f>
        <v>167400</v>
      </c>
      <c r="AN127" s="784">
        <f>SUM(AN4:AN126)</f>
        <v>5.82</v>
      </c>
      <c r="AO127" s="785">
        <f>SUM(AO4:AO126)</f>
        <v>174600</v>
      </c>
      <c r="AQ127" s="163" t="e">
        <f t="shared" ref="AQ127" si="120">(#REF!+#REF!+#REF!+#REF!+#REF!+#REF!+#REF!)/3-#REF!</f>
        <v>#REF!</v>
      </c>
    </row>
    <row r="128" spans="1:43" ht="15" thickBot="1">
      <c r="A128" s="275"/>
      <c r="B128" s="138"/>
      <c r="C128" s="1173"/>
      <c r="D128" s="100"/>
      <c r="E128" s="100"/>
      <c r="F128" s="1153"/>
      <c r="G128" s="1153"/>
      <c r="H128" s="316"/>
      <c r="I128" s="319"/>
      <c r="J128" s="1174"/>
      <c r="K128" s="1153"/>
      <c r="L128" s="1153"/>
      <c r="M128" s="942"/>
      <c r="N128" s="942"/>
      <c r="O128" s="942"/>
      <c r="P128" s="942"/>
      <c r="Q128" s="207"/>
      <c r="R128" s="207" t="s">
        <v>544</v>
      </c>
      <c r="S128" s="207"/>
      <c r="T128" s="208">
        <f>SUM(R127:T127)</f>
        <v>0</v>
      </c>
      <c r="U128" s="208"/>
      <c r="V128" s="209"/>
      <c r="W128" s="203"/>
      <c r="X128" s="203"/>
      <c r="Y128" s="203"/>
      <c r="Z128" s="203"/>
      <c r="AA128" s="177"/>
      <c r="AB128" s="308">
        <f>SUM(AB9:AB127)</f>
        <v>0</v>
      </c>
      <c r="AC128" s="210"/>
      <c r="AD128" s="224"/>
      <c r="AO128" s="555">
        <f>AN127+AL127+AJ127+AH127+AF127</f>
        <v>28.77</v>
      </c>
      <c r="AQ128" s="163" t="e">
        <f t="shared" ref="AQ128" si="121">(#REF!+#REF!+#REF!+#REF!+#REF!+#REF!+#REF!)/3-#REF!</f>
        <v>#REF!</v>
      </c>
    </row>
    <row r="129" spans="1:43" ht="15" thickBot="1">
      <c r="A129" s="276"/>
      <c r="B129" s="277"/>
      <c r="C129" s="331"/>
      <c r="D129" s="278"/>
      <c r="E129" s="278"/>
      <c r="F129" s="279"/>
      <c r="G129" s="217"/>
      <c r="H129" s="280"/>
      <c r="I129" s="279"/>
      <c r="J129" s="279"/>
      <c r="K129" s="277"/>
      <c r="L129" s="277"/>
      <c r="M129" s="281"/>
      <c r="N129" s="281"/>
      <c r="O129" s="281"/>
      <c r="P129" s="281"/>
      <c r="Q129" s="282"/>
      <c r="R129" s="283" t="s">
        <v>545</v>
      </c>
      <c r="S129" s="282"/>
      <c r="T129" s="284" t="e">
        <f>T128/J128</f>
        <v>#DIV/0!</v>
      </c>
      <c r="U129" s="284"/>
      <c r="V129" s="285"/>
      <c r="W129" s="281"/>
      <c r="X129" s="281"/>
      <c r="Y129" s="281"/>
      <c r="Z129" s="281"/>
      <c r="AA129" s="277"/>
      <c r="AB129" s="286"/>
      <c r="AC129" s="149"/>
      <c r="AD129" s="224"/>
      <c r="AF129" s="745">
        <f>AF127*30000</f>
        <v>176999.99999999997</v>
      </c>
      <c r="AH129" s="745">
        <f>AH127*30000</f>
        <v>172500</v>
      </c>
      <c r="AJ129" s="745">
        <f>AJ127*30000</f>
        <v>171600</v>
      </c>
      <c r="AL129" s="745">
        <f>AL127*30000</f>
        <v>167400.00000000003</v>
      </c>
      <c r="AN129" s="745">
        <f>AN127*30000</f>
        <v>174600</v>
      </c>
      <c r="AO129" s="555">
        <f>SUM(AF129:AN129)</f>
        <v>863100</v>
      </c>
      <c r="AQ129" s="163" t="e">
        <f t="shared" ref="AQ129" si="122">(#REF!+#REF!+#REF!+#REF!+#REF!+#REF!+#REF!)/3-#REF!</f>
        <v>#REF!</v>
      </c>
    </row>
    <row r="130" spans="1:43" ht="15" thickBot="1">
      <c r="C130" s="36"/>
      <c r="D130" s="36"/>
      <c r="E130" s="36"/>
      <c r="F130" s="37"/>
      <c r="G130" s="38"/>
      <c r="H130" s="37"/>
      <c r="I130" s="37"/>
      <c r="J130"/>
      <c r="K130"/>
      <c r="L130"/>
      <c r="M130"/>
      <c r="N130"/>
      <c r="O130"/>
      <c r="P130" s="60"/>
      <c r="Q130" s="60"/>
      <c r="R130" s="60"/>
      <c r="S130" s="60"/>
      <c r="T130" s="60"/>
      <c r="U130" s="60"/>
      <c r="V130" s="174"/>
      <c r="W130" s="60"/>
      <c r="X130" s="60"/>
      <c r="Y130" s="60"/>
      <c r="AB130" s="59">
        <f>V127-AB128</f>
        <v>0</v>
      </c>
      <c r="AD130" s="224"/>
      <c r="AO130" s="555">
        <f>AO129/5</f>
        <v>172620</v>
      </c>
      <c r="AQ130" s="163" t="e">
        <f t="shared" ref="AQ130" si="123">(#REF!+#REF!+#REF!+#REF!+#REF!+#REF!+#REF!)/3-#REF!</f>
        <v>#REF!</v>
      </c>
    </row>
    <row r="131" spans="1:43" ht="15" thickBot="1">
      <c r="C131" s="112"/>
      <c r="D131" s="112"/>
      <c r="E131" s="112"/>
      <c r="F131" s="37"/>
      <c r="G131" s="38"/>
      <c r="H131" s="39"/>
      <c r="I131" s="37"/>
      <c r="J131" s="37"/>
      <c r="M131"/>
      <c r="N131"/>
      <c r="O131"/>
      <c r="P131"/>
      <c r="Q131"/>
      <c r="R131"/>
      <c r="S131"/>
      <c r="T131"/>
      <c r="U131"/>
      <c r="V131"/>
      <c r="AD131" s="224"/>
      <c r="AO131" s="555">
        <f>AO128/5</f>
        <v>5.7539999999999996</v>
      </c>
      <c r="AQ131" s="163" t="e">
        <f t="shared" ref="AQ131" si="124">(#REF!+#REF!+#REF!+#REF!+#REF!+#REF!+#REF!)/3-#REF!</f>
        <v>#REF!</v>
      </c>
    </row>
    <row r="132" spans="1:43" ht="15" thickBot="1">
      <c r="M132"/>
      <c r="N132"/>
      <c r="O132"/>
      <c r="P132"/>
      <c r="Q132"/>
      <c r="R132"/>
      <c r="S132"/>
      <c r="T132"/>
      <c r="U132"/>
      <c r="V132"/>
      <c r="AD132" s="224"/>
      <c r="AQ132" s="163" t="e">
        <f t="shared" ref="AQ132" si="125">(#REF!+#REF!+#REF!+#REF!+#REF!+#REF!+#REF!)/3-#REF!</f>
        <v>#REF!</v>
      </c>
    </row>
    <row r="133" spans="1:43" ht="15" thickBot="1">
      <c r="G133" s="16" t="s">
        <v>144</v>
      </c>
      <c r="H133" s="99"/>
      <c r="M133"/>
      <c r="N133"/>
      <c r="O133"/>
      <c r="P133"/>
      <c r="Q133"/>
      <c r="R133"/>
      <c r="S133"/>
      <c r="T133"/>
      <c r="U133"/>
      <c r="V133"/>
      <c r="AD133" s="224"/>
      <c r="AQ133" s="163" t="e">
        <f t="shared" ref="AQ133" si="126">(#REF!+#REF!+#REF!+#REF!+#REF!+#REF!+#REF!)/3-#REF!</f>
        <v>#REF!</v>
      </c>
    </row>
    <row r="134" spans="1:43" ht="15" thickBot="1">
      <c r="E134" s="192"/>
      <c r="F134" s="193"/>
      <c r="G134" s="111">
        <v>1</v>
      </c>
      <c r="H134" s="113" t="s">
        <v>145</v>
      </c>
      <c r="I134" s="232"/>
      <c r="J134" s="232"/>
      <c r="K134" s="232"/>
      <c r="L134" s="232"/>
      <c r="M134"/>
      <c r="N134"/>
      <c r="O134"/>
      <c r="P134"/>
      <c r="Q134"/>
      <c r="R134"/>
      <c r="S134"/>
      <c r="T134"/>
      <c r="U134"/>
      <c r="V134"/>
      <c r="AD134" s="224"/>
      <c r="AQ134" s="163" t="e">
        <f t="shared" ref="AQ134" si="127">(#REF!+#REF!+#REF!+#REF!+#REF!+#REF!+#REF!)/3-#REF!</f>
        <v>#REF!</v>
      </c>
    </row>
    <row r="135" spans="1:43" ht="15" thickBot="1">
      <c r="E135" s="192"/>
      <c r="F135" s="193"/>
      <c r="G135" s="111">
        <v>2</v>
      </c>
      <c r="H135" s="114" t="s">
        <v>159</v>
      </c>
      <c r="I135" s="233"/>
      <c r="J135" s="233"/>
      <c r="K135" s="233"/>
      <c r="L135" s="233"/>
      <c r="M135"/>
      <c r="N135"/>
      <c r="O135"/>
      <c r="P135"/>
      <c r="Q135"/>
      <c r="R135"/>
      <c r="S135"/>
      <c r="T135"/>
      <c r="U135"/>
      <c r="V135"/>
      <c r="AD135" s="224"/>
      <c r="AQ135" s="163" t="e">
        <f t="shared" ref="AQ135" si="128">(#REF!+#REF!+#REF!+#REF!+#REF!+#REF!+#REF!)/3-#REF!</f>
        <v>#REF!</v>
      </c>
    </row>
    <row r="136" spans="1:43" ht="15" thickBot="1">
      <c r="E136" s="192"/>
      <c r="F136" s="193"/>
      <c r="G136" s="111">
        <v>3</v>
      </c>
      <c r="H136" s="234" t="s">
        <v>160</v>
      </c>
      <c r="I136" s="235"/>
      <c r="J136" s="235"/>
      <c r="K136" s="235"/>
      <c r="L136" s="235"/>
      <c r="M136"/>
      <c r="N136"/>
      <c r="O136"/>
      <c r="P136"/>
      <c r="Q136"/>
      <c r="R136"/>
      <c r="S136"/>
      <c r="T136"/>
      <c r="U136"/>
      <c r="V136"/>
      <c r="AD136" s="224"/>
      <c r="AQ136" s="163" t="e">
        <f t="shared" ref="AQ136" si="129">(#REF!+#REF!+#REF!+#REF!+#REF!+#REF!+#REF!)/3-#REF!</f>
        <v>#REF!</v>
      </c>
    </row>
    <row r="137" spans="1:43" s="1" customFormat="1" ht="15" thickBot="1">
      <c r="C137" s="99"/>
      <c r="D137" s="99"/>
      <c r="E137" s="192"/>
      <c r="F137" s="193"/>
      <c r="G137" s="111">
        <v>4</v>
      </c>
      <c r="H137" s="236" t="s">
        <v>147</v>
      </c>
      <c r="I137" s="237"/>
      <c r="J137" s="237"/>
      <c r="K137" s="237"/>
      <c r="L137" s="237"/>
      <c r="M137"/>
      <c r="N137"/>
      <c r="O137"/>
      <c r="P137"/>
      <c r="Q137"/>
      <c r="R137"/>
      <c r="S137"/>
      <c r="T137"/>
      <c r="U137"/>
      <c r="V137"/>
      <c r="W137" s="99"/>
      <c r="X137" s="99"/>
      <c r="Y137" s="99"/>
      <c r="Z137" s="99"/>
      <c r="AC137" s="99"/>
      <c r="AD137" s="224"/>
      <c r="AE137" s="606"/>
      <c r="AF137" s="606"/>
      <c r="AG137" s="555"/>
      <c r="AH137" s="606"/>
      <c r="AI137" s="555"/>
      <c r="AJ137" s="606"/>
      <c r="AK137" s="555"/>
      <c r="AL137" s="606"/>
      <c r="AM137" s="555"/>
      <c r="AN137" s="606"/>
      <c r="AO137" s="555"/>
      <c r="AQ137" s="163" t="e">
        <f t="shared" ref="AQ137" si="130">(#REF!+#REF!+#REF!+#REF!+#REF!+#REF!+#REF!)/3-#REF!</f>
        <v>#REF!</v>
      </c>
    </row>
    <row r="138" spans="1:43" s="1" customFormat="1">
      <c r="C138" s="99"/>
      <c r="D138" s="99"/>
      <c r="E138" s="192"/>
      <c r="F138" s="193"/>
      <c r="G138" s="111">
        <v>5</v>
      </c>
      <c r="H138" s="115" t="s">
        <v>175</v>
      </c>
      <c r="I138" s="238"/>
      <c r="J138" s="238"/>
      <c r="K138" s="238"/>
      <c r="L138" s="238"/>
      <c r="M138"/>
      <c r="N138"/>
      <c r="O138"/>
      <c r="P138"/>
      <c r="Q138"/>
      <c r="R138"/>
      <c r="S138"/>
      <c r="T138"/>
      <c r="U138"/>
      <c r="V138"/>
      <c r="W138" s="99"/>
      <c r="X138" s="99"/>
      <c r="Y138" s="99"/>
      <c r="Z138" s="99"/>
      <c r="AC138" s="99"/>
      <c r="AD138" s="224"/>
      <c r="AE138" s="606"/>
      <c r="AF138" s="606"/>
      <c r="AG138" s="555"/>
      <c r="AH138" s="606"/>
      <c r="AI138" s="555"/>
      <c r="AJ138" s="606"/>
      <c r="AK138" s="555"/>
      <c r="AL138" s="606"/>
      <c r="AM138" s="555"/>
      <c r="AN138" s="606"/>
      <c r="AO138" s="555"/>
      <c r="AQ138" s="389"/>
    </row>
    <row r="139" spans="1:43">
      <c r="E139" s="192"/>
      <c r="F139" s="193"/>
      <c r="G139" s="111">
        <v>6</v>
      </c>
      <c r="H139" s="239" t="s">
        <v>188</v>
      </c>
      <c r="I139" s="240"/>
      <c r="J139" s="240"/>
      <c r="K139" s="240"/>
      <c r="L139" s="240"/>
      <c r="M139"/>
      <c r="N139"/>
      <c r="O139"/>
      <c r="P139"/>
      <c r="Q139"/>
      <c r="R139"/>
      <c r="S139"/>
      <c r="T139"/>
      <c r="U139"/>
      <c r="V139"/>
      <c r="AD139" s="224"/>
      <c r="AQ139" s="389"/>
    </row>
    <row r="140" spans="1:43" s="1" customFormat="1">
      <c r="C140" s="99"/>
      <c r="D140" s="99"/>
      <c r="E140" s="99"/>
      <c r="M140" s="99"/>
      <c r="N140" s="99"/>
      <c r="O140" s="99"/>
      <c r="P140" s="99"/>
      <c r="Q140" s="99"/>
      <c r="R140" s="99"/>
      <c r="S140" s="99"/>
      <c r="T140" s="99"/>
      <c r="U140" s="99"/>
      <c r="V140" s="59"/>
      <c r="W140" s="99"/>
      <c r="X140" s="99"/>
      <c r="Y140" s="99"/>
      <c r="Z140" s="99"/>
      <c r="AC140" s="99"/>
      <c r="AD140" s="224"/>
      <c r="AE140" s="606"/>
      <c r="AF140" s="606"/>
      <c r="AG140" s="555"/>
      <c r="AH140" s="606"/>
      <c r="AI140" s="555"/>
      <c r="AJ140" s="606"/>
      <c r="AK140" s="555"/>
      <c r="AL140" s="606"/>
      <c r="AM140" s="555"/>
      <c r="AN140" s="606"/>
      <c r="AO140" s="555"/>
      <c r="AQ140" s="726"/>
    </row>
    <row r="141" spans="1:43" s="1" customFormat="1">
      <c r="A141" s="99"/>
      <c r="C141" s="99"/>
      <c r="D141" s="99"/>
      <c r="E141" s="99"/>
      <c r="F141" s="24" t="s">
        <v>152</v>
      </c>
      <c r="M141" s="99"/>
      <c r="N141" s="99"/>
      <c r="O141" s="99"/>
      <c r="P141" s="99"/>
      <c r="Q141" s="99"/>
      <c r="R141" s="99"/>
      <c r="S141" s="99"/>
      <c r="T141" s="99"/>
      <c r="U141" s="99"/>
      <c r="V141" s="59"/>
      <c r="W141" s="99"/>
      <c r="X141" s="99"/>
      <c r="Y141" s="99"/>
      <c r="Z141" s="99"/>
      <c r="AC141" s="99"/>
      <c r="AD141" s="224"/>
      <c r="AE141" s="606"/>
      <c r="AF141" s="606"/>
      <c r="AG141" s="555"/>
      <c r="AH141" s="606"/>
      <c r="AI141" s="555"/>
      <c r="AJ141" s="606"/>
      <c r="AK141" s="555"/>
      <c r="AL141" s="606"/>
      <c r="AM141" s="555"/>
      <c r="AN141" s="606"/>
      <c r="AO141" s="555"/>
      <c r="AQ141" s="389"/>
    </row>
    <row r="142" spans="1:43" s="1" customFormat="1">
      <c r="A142" s="99"/>
      <c r="C142" s="99"/>
      <c r="D142" s="99"/>
      <c r="E142" s="23" t="s">
        <v>153</v>
      </c>
      <c r="F142" s="311" t="s">
        <v>3</v>
      </c>
      <c r="G142" s="311" t="s">
        <v>151</v>
      </c>
      <c r="H142" s="311" t="s">
        <v>139</v>
      </c>
      <c r="M142" s="99"/>
      <c r="N142" s="99"/>
      <c r="O142" s="99"/>
      <c r="P142" s="99"/>
      <c r="Q142" s="99"/>
      <c r="R142" s="99"/>
      <c r="S142" s="99"/>
      <c r="T142" s="99"/>
      <c r="U142" s="99"/>
      <c r="V142" s="59"/>
      <c r="W142" s="99"/>
      <c r="X142" s="99"/>
      <c r="Y142" s="99"/>
      <c r="Z142" s="99"/>
      <c r="AC142" s="99"/>
      <c r="AD142" s="224"/>
      <c r="AE142" s="606"/>
      <c r="AF142" s="606"/>
      <c r="AG142" s="555"/>
      <c r="AH142" s="606"/>
      <c r="AI142" s="555"/>
      <c r="AJ142" s="606"/>
      <c r="AK142" s="555"/>
      <c r="AL142" s="606"/>
      <c r="AM142" s="555"/>
      <c r="AN142" s="606"/>
      <c r="AO142" s="555"/>
      <c r="AQ142" s="389"/>
    </row>
    <row r="143" spans="1:43" s="1" customFormat="1">
      <c r="A143" s="99"/>
      <c r="C143" s="16" t="s">
        <v>3</v>
      </c>
      <c r="D143" s="99"/>
      <c r="E143" s="16" t="s">
        <v>148</v>
      </c>
      <c r="F143" s="312">
        <v>40000</v>
      </c>
      <c r="G143" s="312">
        <v>60000</v>
      </c>
      <c r="H143" s="312">
        <v>197000</v>
      </c>
      <c r="M143" s="99"/>
      <c r="N143" s="99"/>
      <c r="O143" s="99"/>
      <c r="P143" s="99"/>
      <c r="Q143" s="99"/>
      <c r="R143" s="99"/>
      <c r="S143" s="99"/>
      <c r="T143" s="99"/>
      <c r="U143" s="99"/>
      <c r="V143" s="59"/>
      <c r="W143" s="99"/>
      <c r="X143" s="99"/>
      <c r="Y143" s="99"/>
      <c r="Z143" s="99"/>
      <c r="AC143" s="99"/>
      <c r="AD143" s="224"/>
      <c r="AE143" s="606"/>
      <c r="AF143" s="606"/>
      <c r="AG143" s="555"/>
      <c r="AH143" s="606"/>
      <c r="AI143" s="555"/>
      <c r="AJ143" s="606"/>
      <c r="AK143" s="555"/>
      <c r="AL143" s="606"/>
      <c r="AM143" s="555"/>
      <c r="AN143" s="606"/>
      <c r="AO143" s="555"/>
      <c r="AQ143" s="100"/>
    </row>
    <row r="144" spans="1:43" s="1" customFormat="1">
      <c r="C144" s="16" t="s">
        <v>151</v>
      </c>
      <c r="D144" s="99"/>
      <c r="E144" s="16" t="s">
        <v>149</v>
      </c>
      <c r="F144" s="312">
        <v>40000</v>
      </c>
      <c r="G144" s="312">
        <v>95000</v>
      </c>
      <c r="H144" s="312">
        <v>216000</v>
      </c>
      <c r="M144" s="99"/>
      <c r="N144" s="99"/>
      <c r="O144" s="99"/>
      <c r="P144" s="99"/>
      <c r="Q144" s="99"/>
      <c r="R144" s="99"/>
      <c r="S144" s="99"/>
      <c r="T144" s="99"/>
      <c r="U144" s="99"/>
      <c r="V144" s="59"/>
      <c r="W144" s="99"/>
      <c r="X144" s="99"/>
      <c r="Y144" s="99"/>
      <c r="Z144" s="99"/>
      <c r="AC144" s="99"/>
      <c r="AD144" s="911"/>
      <c r="AE144" s="606"/>
      <c r="AF144" s="606"/>
      <c r="AG144" s="555"/>
      <c r="AH144" s="606"/>
      <c r="AI144" s="555"/>
      <c r="AJ144" s="606"/>
      <c r="AK144" s="555"/>
      <c r="AL144" s="606"/>
      <c r="AM144" s="555"/>
      <c r="AN144" s="606"/>
      <c r="AO144" s="555"/>
      <c r="AQ144" s="100"/>
    </row>
    <row r="145" spans="2:43" s="1" customFormat="1">
      <c r="C145" s="16" t="s">
        <v>139</v>
      </c>
      <c r="D145" s="99"/>
      <c r="E145" s="16" t="s">
        <v>150</v>
      </c>
      <c r="F145" s="312">
        <v>40000</v>
      </c>
      <c r="G145" s="312">
        <v>95000</v>
      </c>
      <c r="H145" s="312">
        <v>216000</v>
      </c>
      <c r="M145" s="99"/>
      <c r="N145" s="99"/>
      <c r="O145" s="99"/>
      <c r="P145" s="99"/>
      <c r="Q145" s="99"/>
      <c r="R145" s="99"/>
      <c r="S145" s="99"/>
      <c r="T145" s="99"/>
      <c r="U145" s="99"/>
      <c r="V145" s="59"/>
      <c r="W145" s="99"/>
      <c r="X145" s="99"/>
      <c r="Y145" s="99"/>
      <c r="Z145" s="99"/>
      <c r="AC145" s="99"/>
      <c r="AD145" s="911"/>
      <c r="AE145" s="606"/>
      <c r="AF145" s="606"/>
      <c r="AG145" s="555"/>
      <c r="AH145" s="606"/>
      <c r="AI145" s="555"/>
      <c r="AJ145" s="606"/>
      <c r="AK145" s="555"/>
      <c r="AL145" s="606"/>
      <c r="AM145" s="555"/>
      <c r="AN145" s="606"/>
      <c r="AO145" s="555"/>
      <c r="AQ145" s="100"/>
    </row>
    <row r="146" spans="2:43" s="1" customFormat="1">
      <c r="C146" s="99"/>
      <c r="D146" s="99"/>
      <c r="E146" s="99"/>
      <c r="M146" s="99"/>
      <c r="N146" s="99"/>
      <c r="O146" s="99"/>
      <c r="P146" s="99"/>
      <c r="Q146" s="99"/>
      <c r="R146" s="99"/>
      <c r="S146" s="99"/>
      <c r="T146" s="99"/>
      <c r="U146" s="99"/>
      <c r="V146" s="59"/>
      <c r="W146" s="99"/>
      <c r="X146" s="99"/>
      <c r="Y146" s="99"/>
      <c r="Z146" s="99"/>
      <c r="AC146" s="99"/>
      <c r="AD146" s="224"/>
      <c r="AE146" s="606"/>
      <c r="AF146" s="606"/>
      <c r="AG146" s="555"/>
      <c r="AH146" s="606"/>
      <c r="AI146" s="555"/>
      <c r="AJ146" s="606"/>
      <c r="AK146" s="555"/>
      <c r="AL146" s="606"/>
      <c r="AM146" s="555"/>
      <c r="AN146" s="606"/>
      <c r="AO146" s="555"/>
      <c r="AQ146" s="100"/>
    </row>
    <row r="147" spans="2:43" s="1" customFormat="1">
      <c r="B147" s="16"/>
      <c r="C147" s="99"/>
      <c r="D147" s="99"/>
      <c r="E147" s="99"/>
      <c r="M147" s="99"/>
      <c r="N147" s="99"/>
      <c r="O147" s="99"/>
      <c r="P147" s="99"/>
      <c r="Q147" s="99"/>
      <c r="R147" s="99"/>
      <c r="S147" s="99"/>
      <c r="T147" s="99"/>
      <c r="U147" s="99"/>
      <c r="V147" s="59"/>
      <c r="W147" s="99"/>
      <c r="X147" s="99"/>
      <c r="Y147" s="99"/>
      <c r="Z147" s="99"/>
      <c r="AC147" s="99"/>
      <c r="AD147" s="911"/>
      <c r="AE147" s="606"/>
      <c r="AF147" s="606"/>
      <c r="AG147" s="555"/>
      <c r="AH147" s="606"/>
      <c r="AI147" s="555"/>
      <c r="AJ147" s="606"/>
      <c r="AK147" s="555"/>
      <c r="AL147" s="606"/>
      <c r="AM147" s="555"/>
      <c r="AN147" s="606"/>
      <c r="AO147" s="555"/>
      <c r="AQ147" s="100"/>
    </row>
    <row r="148" spans="2:43" s="1" customFormat="1">
      <c r="B148" s="16"/>
      <c r="D148" s="99"/>
      <c r="E148" s="99"/>
      <c r="M148" s="99"/>
      <c r="N148" s="99"/>
      <c r="O148" s="99"/>
      <c r="P148" s="99"/>
      <c r="Q148" s="99"/>
      <c r="R148" s="99"/>
      <c r="S148" s="99"/>
      <c r="T148" s="99"/>
      <c r="U148" s="99"/>
      <c r="V148" s="59"/>
      <c r="W148" s="99"/>
      <c r="X148" s="99"/>
      <c r="Y148" s="99"/>
      <c r="Z148" s="99"/>
      <c r="AC148" s="99"/>
      <c r="AD148" s="911"/>
      <c r="AE148" s="606"/>
      <c r="AF148" s="606"/>
      <c r="AG148" s="555"/>
      <c r="AH148" s="606"/>
      <c r="AI148" s="555"/>
      <c r="AJ148" s="606"/>
      <c r="AK148" s="555"/>
      <c r="AL148" s="606"/>
      <c r="AM148" s="555"/>
      <c r="AN148" s="606"/>
      <c r="AO148" s="555"/>
      <c r="AQ148" s="100"/>
    </row>
    <row r="149" spans="2:43" s="1" customFormat="1">
      <c r="B149" s="16"/>
      <c r="D149" s="99"/>
      <c r="E149" s="99"/>
      <c r="M149" s="99"/>
      <c r="N149" s="99"/>
      <c r="O149" s="99"/>
      <c r="P149" s="99"/>
      <c r="Q149" s="99"/>
      <c r="R149" s="99"/>
      <c r="S149" s="99"/>
      <c r="T149" s="99"/>
      <c r="U149" s="99"/>
      <c r="V149" s="59"/>
      <c r="W149" s="99"/>
      <c r="X149" s="99"/>
      <c r="Y149" s="99"/>
      <c r="Z149" s="99"/>
      <c r="AC149" s="99"/>
      <c r="AD149" s="911"/>
      <c r="AE149" s="606"/>
      <c r="AF149" s="606"/>
      <c r="AG149" s="555"/>
      <c r="AH149" s="606"/>
      <c r="AI149" s="555"/>
      <c r="AJ149" s="606"/>
      <c r="AK149" s="555"/>
      <c r="AL149" s="606"/>
      <c r="AM149" s="555"/>
      <c r="AN149" s="606"/>
      <c r="AO149" s="555"/>
      <c r="AQ149" s="100"/>
    </row>
    <row r="150" spans="2:43">
      <c r="B150" s="16"/>
      <c r="C150" s="1"/>
      <c r="AD150" s="1"/>
    </row>
    <row r="151" spans="2:43">
      <c r="B151" s="16"/>
      <c r="C151" s="1"/>
      <c r="AD151" s="1"/>
    </row>
    <row r="152" spans="2:43">
      <c r="B152" s="16"/>
      <c r="C152" s="1"/>
      <c r="AD152" s="1"/>
      <c r="AQ152" s="224"/>
    </row>
    <row r="153" spans="2:43">
      <c r="B153" s="16"/>
      <c r="C153" s="1"/>
      <c r="AD153" s="1"/>
    </row>
    <row r="154" spans="2:43">
      <c r="B154" s="16"/>
      <c r="C154" s="1"/>
      <c r="AD154" s="1"/>
    </row>
    <row r="155" spans="2:43">
      <c r="B155" s="16"/>
      <c r="C155" s="1"/>
      <c r="AD155" s="1"/>
      <c r="AQ155" s="100"/>
    </row>
    <row r="156" spans="2:43">
      <c r="B156" s="16"/>
      <c r="AD156" s="1"/>
      <c r="AQ156" s="100"/>
    </row>
    <row r="157" spans="2:43">
      <c r="AQ157" s="100"/>
    </row>
    <row r="158" spans="2:43">
      <c r="AQ158" s="100"/>
    </row>
    <row r="159" spans="2:43">
      <c r="AQ159" s="100"/>
    </row>
  </sheetData>
  <sortState ref="A4:AQ79">
    <sortCondition ref="AE4:AE79"/>
    <sortCondition ref="C4:C79"/>
  </sortState>
  <mergeCells count="6">
    <mergeCell ref="AF1:AO1"/>
    <mergeCell ref="AN2:AO2"/>
    <mergeCell ref="AL2:AM2"/>
    <mergeCell ref="AJ2:AK2"/>
    <mergeCell ref="AH2:AI2"/>
    <mergeCell ref="AF2:AG2"/>
  </mergeCells>
  <phoneticPr fontId="18" type="noConversion"/>
  <conditionalFormatting sqref="AG127:AO127 P4:Q53 AE4:AF53 AG4:AO21 AG23:AO53 AG22:AN22 AG55:AO121 AF55:AF127 AE55:AE121 P55:Q121">
    <cfRule type="expression" dxfId="11" priority="10">
      <formula>+$AE4=2018</formula>
    </cfRule>
  </conditionalFormatting>
  <conditionalFormatting sqref="AG127:AO127 P4:Q53 AE4:AF53 AG4:AO21 AG23:AO53 AG22:AN22 AG55:AO121 AF55:AF127 AE55:AE121 P55:Q121">
    <cfRule type="expression" dxfId="10" priority="11">
      <formula>+$AE4=2019</formula>
    </cfRule>
  </conditionalFormatting>
  <conditionalFormatting sqref="AG127:AO127 P4:Q53 AE4:AF53 AG4:AO21 AG23:AO53 AG22:AN22 AG55:AO121 AF55:AF127 AE55:AE121 P55:Q121">
    <cfRule type="expression" dxfId="9" priority="8">
      <formula>+$AE4=2022</formula>
    </cfRule>
    <cfRule type="expression" dxfId="8" priority="9">
      <formula>+$AE4=2021</formula>
    </cfRule>
    <cfRule type="expression" dxfId="7" priority="12">
      <formula>+$AE4=2020</formula>
    </cfRule>
  </conditionalFormatting>
  <conditionalFormatting sqref="AG127:AO127 AF4:AF53 AG4:AO21 AG23:AO53 AG22:AN22 AG55:AO121 AF55:AF127">
    <cfRule type="expression" dxfId="6" priority="7">
      <formula>+$AF4=0</formula>
    </cfRule>
  </conditionalFormatting>
  <conditionalFormatting sqref="P54:Q54 AE54:AO54">
    <cfRule type="expression" dxfId="5" priority="4">
      <formula>+$AE54=2018</formula>
    </cfRule>
  </conditionalFormatting>
  <conditionalFormatting sqref="P54:Q54 AE54:AO54">
    <cfRule type="expression" dxfId="4" priority="5">
      <formula>+$AE54=2019</formula>
    </cfRule>
  </conditionalFormatting>
  <conditionalFormatting sqref="P54:Q54 AE54:AO54">
    <cfRule type="expression" dxfId="3" priority="2">
      <formula>+$AE54=2022</formula>
    </cfRule>
    <cfRule type="expression" dxfId="2" priority="3">
      <formula>+$AE54=2021</formula>
    </cfRule>
    <cfRule type="expression" dxfId="1" priority="6">
      <formula>+$AE54=2020</formula>
    </cfRule>
  </conditionalFormatting>
  <conditionalFormatting sqref="AF54:AO54">
    <cfRule type="expression" dxfId="0" priority="1">
      <formula>+$AF54=0</formula>
    </cfRule>
  </conditionalFormatting>
  <printOptions horizontalCentered="1"/>
  <pageMargins left="0" right="0" top="1" bottom="0.75" header="0.5" footer="0.5"/>
  <pageSetup paperSize="3" scale="90" fitToHeight="0" orientation="landscape" horizontalDpi="4294967292" verticalDpi="4294967292"/>
  <headerFooter>
    <oddHeader>&amp;C&amp;"Calibri,Regular"&amp;K000000BOULDER JUNCTION - CONDITION ASSESSMENT
5-YEAR MAINTENANCE CYCLE (BY YEAR)</oddHeader>
    <oddFooter>&amp;C&amp;"Calibri,Regular"&amp;K00000028 Miles Of Roads in Maintenance Budget 08_08_17</oddFooter>
  </headerFooter>
  <rowBreaks count="1" manualBreakCount="1">
    <brk id="127" min="2" max="40" man="1"/>
  </row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"/>
  <sheetViews>
    <sheetView zoomScale="150" zoomScaleNormal="150" zoomScalePageLayoutView="150" workbookViewId="0">
      <selection activeCell="C7" sqref="C7"/>
    </sheetView>
  </sheetViews>
  <sheetFormatPr baseColWidth="10" defaultColWidth="11.5" defaultRowHeight="14" x14ac:dyDescent="0"/>
  <cols>
    <col min="1" max="1" width="11.5" customWidth="1"/>
    <col min="3" max="3" width="11.5" bestFit="1" customWidth="1"/>
    <col min="5" max="5" width="12" bestFit="1" customWidth="1"/>
    <col min="6" max="6" width="11" bestFit="1" customWidth="1"/>
  </cols>
  <sheetData>
    <row r="1" spans="1:7">
      <c r="A1" s="373" t="str">
        <f>KEY!B1</f>
        <v>08_08_17</v>
      </c>
      <c r="D1" s="1274" t="s">
        <v>1037</v>
      </c>
    </row>
    <row r="2" spans="1:7" ht="15" thickBot="1"/>
    <row r="3" spans="1:7">
      <c r="A3" s="339" t="s">
        <v>590</v>
      </c>
      <c r="B3" s="340"/>
      <c r="C3" s="361"/>
      <c r="D3" s="340"/>
      <c r="E3" s="361"/>
      <c r="F3" s="340"/>
      <c r="G3" s="361"/>
    </row>
    <row r="4" spans="1:7" s="341" customFormat="1" ht="15" thickBot="1">
      <c r="A4" s="297"/>
      <c r="B4" s="316"/>
      <c r="C4" s="362" t="s">
        <v>587</v>
      </c>
      <c r="D4" s="316"/>
      <c r="E4" s="362" t="s">
        <v>588</v>
      </c>
      <c r="F4" s="316" t="s">
        <v>560</v>
      </c>
      <c r="G4" s="362" t="s">
        <v>586</v>
      </c>
    </row>
    <row r="5" spans="1:7" ht="15" thickBot="1">
      <c r="A5" s="357" t="s">
        <v>583</v>
      </c>
      <c r="B5" s="358"/>
      <c r="C5" s="363">
        <v>924272</v>
      </c>
      <c r="D5" s="359"/>
      <c r="E5" s="363">
        <v>1223000</v>
      </c>
      <c r="F5" s="359">
        <f>E5-C5</f>
        <v>298728</v>
      </c>
      <c r="G5" s="367">
        <f>F5/C5</f>
        <v>0.32320355912545223</v>
      </c>
    </row>
    <row r="6" spans="1:7" ht="15" thickBot="1">
      <c r="A6" s="337"/>
      <c r="B6" s="320"/>
      <c r="C6" s="364"/>
      <c r="D6" s="174"/>
      <c r="E6" s="364"/>
      <c r="F6" s="174"/>
      <c r="G6" s="365"/>
    </row>
    <row r="7" spans="1:7" ht="15" thickBot="1">
      <c r="A7" s="357" t="s">
        <v>584</v>
      </c>
      <c r="B7" s="358"/>
      <c r="C7" s="363">
        <v>472525700</v>
      </c>
      <c r="D7" s="359"/>
      <c r="E7" s="374">
        <v>476791200</v>
      </c>
      <c r="F7" s="359">
        <f>E7-C7</f>
        <v>4265500</v>
      </c>
      <c r="G7" s="367">
        <f>F7/C7</f>
        <v>9.0270222339229374E-3</v>
      </c>
    </row>
    <row r="8" spans="1:7" ht="15" thickBot="1">
      <c r="A8" s="337"/>
      <c r="B8" s="320"/>
      <c r="C8" s="365"/>
      <c r="D8" s="320"/>
      <c r="E8" s="365"/>
      <c r="F8" s="320"/>
      <c r="G8" s="365"/>
    </row>
    <row r="9" spans="1:7" ht="15" thickBot="1">
      <c r="A9" s="357" t="s">
        <v>585</v>
      </c>
      <c r="B9" s="358"/>
      <c r="C9" s="366">
        <f>(C5/C7)*1000</f>
        <v>1.9560248257396371</v>
      </c>
      <c r="D9" s="358"/>
      <c r="E9" s="366">
        <f>(E5/E7)*1000</f>
        <v>2.5650641203109452</v>
      </c>
      <c r="F9" s="360">
        <f>E9-C9</f>
        <v>0.60903929457130812</v>
      </c>
      <c r="G9" s="367">
        <f>F9/C9</f>
        <v>0.31136583061567757</v>
      </c>
    </row>
    <row r="12" spans="1:7" ht="15" thickBot="1"/>
    <row r="13" spans="1:7" ht="15">
      <c r="A13" s="343"/>
      <c r="B13" s="344"/>
      <c r="C13" s="344"/>
      <c r="D13" s="344"/>
      <c r="E13" s="348" t="s">
        <v>573</v>
      </c>
      <c r="F13" s="344"/>
      <c r="G13" s="348" t="s">
        <v>573</v>
      </c>
    </row>
    <row r="14" spans="1:7" ht="15">
      <c r="A14" s="345"/>
      <c r="B14" s="1534" t="s">
        <v>580</v>
      </c>
      <c r="C14" s="1535"/>
      <c r="D14" s="346"/>
      <c r="E14" s="349" t="s">
        <v>574</v>
      </c>
      <c r="F14" s="346"/>
      <c r="G14" s="349" t="s">
        <v>574</v>
      </c>
    </row>
    <row r="15" spans="1:7" ht="15">
      <c r="A15" s="345"/>
      <c r="B15" s="1536" t="s">
        <v>581</v>
      </c>
      <c r="C15" s="1535"/>
      <c r="D15" s="346"/>
      <c r="E15" s="349" t="s">
        <v>578</v>
      </c>
      <c r="F15" s="346"/>
      <c r="G15" s="349" t="s">
        <v>559</v>
      </c>
    </row>
    <row r="16" spans="1:7" ht="15">
      <c r="A16" s="345"/>
      <c r="B16" s="346"/>
      <c r="C16" s="346"/>
      <c r="D16" s="346"/>
      <c r="E16" s="349" t="s">
        <v>579</v>
      </c>
      <c r="F16" s="346"/>
      <c r="G16" s="350">
        <f>F9</f>
        <v>0.60903929457130812</v>
      </c>
    </row>
    <row r="17" spans="1:7" ht="16" thickBot="1">
      <c r="A17" s="345"/>
      <c r="B17" s="346"/>
      <c r="C17" s="346"/>
      <c r="D17" s="346"/>
      <c r="E17" s="352"/>
      <c r="F17" s="347"/>
      <c r="G17" s="351"/>
    </row>
    <row r="18" spans="1:7" ht="16" thickBot="1">
      <c r="A18" s="354" t="s">
        <v>575</v>
      </c>
      <c r="B18" s="355"/>
      <c r="C18" s="355"/>
      <c r="D18" s="355"/>
      <c r="E18" s="356">
        <v>150700</v>
      </c>
      <c r="F18" s="355"/>
      <c r="G18" s="369">
        <f>(E18*G16)/1000</f>
        <v>91.78222169189614</v>
      </c>
    </row>
    <row r="19" spans="1:7" ht="16" thickBot="1">
      <c r="A19" s="345"/>
      <c r="B19" s="346"/>
      <c r="C19" s="346"/>
      <c r="D19" s="346"/>
      <c r="E19" s="353"/>
      <c r="F19" s="346"/>
      <c r="G19" s="370"/>
    </row>
    <row r="20" spans="1:7" ht="16" thickBot="1">
      <c r="A20" s="354" t="s">
        <v>576</v>
      </c>
      <c r="B20" s="355"/>
      <c r="C20" s="355"/>
      <c r="D20" s="355"/>
      <c r="E20" s="356">
        <v>412300</v>
      </c>
      <c r="F20" s="355"/>
      <c r="G20" s="369">
        <f>(E20*G16)/1000</f>
        <v>251.10690115175032</v>
      </c>
    </row>
    <row r="21" spans="1:7" ht="16" thickBot="1">
      <c r="A21" s="345"/>
      <c r="B21" s="346"/>
      <c r="C21" s="346"/>
      <c r="D21" s="346"/>
      <c r="E21" s="349"/>
      <c r="F21" s="346"/>
      <c r="G21" s="370"/>
    </row>
    <row r="22" spans="1:7" ht="16" thickBot="1">
      <c r="A22" s="354" t="s">
        <v>577</v>
      </c>
      <c r="B22" s="355"/>
      <c r="C22" s="355"/>
      <c r="D22" s="355"/>
      <c r="E22" s="356">
        <v>322200</v>
      </c>
      <c r="F22" s="355"/>
      <c r="G22" s="369">
        <f>(E22*G16)/1000</f>
        <v>196.2324607108755</v>
      </c>
    </row>
    <row r="23" spans="1:7">
      <c r="E23" s="341"/>
    </row>
    <row r="24" spans="1:7">
      <c r="A24" t="s">
        <v>582</v>
      </c>
      <c r="E24" s="341"/>
    </row>
    <row r="34" spans="1:7">
      <c r="F34" s="341"/>
    </row>
    <row r="35" spans="1:7">
      <c r="F35" s="342"/>
    </row>
    <row r="36" spans="1:7">
      <c r="F36" s="342"/>
    </row>
    <row r="37" spans="1:7">
      <c r="F37" s="342"/>
    </row>
    <row r="38" spans="1:7">
      <c r="F38" s="342"/>
    </row>
    <row r="39" spans="1:7">
      <c r="F39" s="342"/>
    </row>
    <row r="40" spans="1:7">
      <c r="F40" s="342"/>
    </row>
    <row r="41" spans="1:7">
      <c r="F41" s="342"/>
    </row>
    <row r="42" spans="1:7" ht="15" thickBot="1"/>
    <row r="43" spans="1:7">
      <c r="A43" s="339" t="s">
        <v>589</v>
      </c>
      <c r="B43" s="340"/>
      <c r="C43" s="361"/>
      <c r="D43" s="340"/>
      <c r="E43" s="361"/>
      <c r="F43" s="340"/>
      <c r="G43" s="361"/>
    </row>
    <row r="44" spans="1:7" ht="15" thickBot="1">
      <c r="A44" s="297"/>
      <c r="B44" s="316"/>
      <c r="C44" s="362" t="s">
        <v>587</v>
      </c>
      <c r="D44" s="316"/>
      <c r="E44" s="362" t="s">
        <v>588</v>
      </c>
      <c r="F44" s="316" t="s">
        <v>560</v>
      </c>
      <c r="G44" s="362" t="s">
        <v>586</v>
      </c>
    </row>
    <row r="45" spans="1:7" ht="15" thickBot="1">
      <c r="A45" s="357" t="s">
        <v>583</v>
      </c>
      <c r="B45" s="358"/>
      <c r="C45" s="363">
        <v>924272</v>
      </c>
      <c r="D45" s="359"/>
      <c r="E45" s="363">
        <f>C45+479298</f>
        <v>1403570</v>
      </c>
      <c r="F45" s="359">
        <f>E45-C45</f>
        <v>479298</v>
      </c>
      <c r="G45" s="367">
        <f>F45/C45</f>
        <v>0.51856812713140721</v>
      </c>
    </row>
    <row r="46" spans="1:7" ht="15" thickBot="1">
      <c r="A46" s="337"/>
      <c r="B46" s="320"/>
      <c r="C46" s="364"/>
      <c r="D46" s="174"/>
      <c r="E46" s="364"/>
      <c r="F46" s="174"/>
      <c r="G46" s="365"/>
    </row>
    <row r="47" spans="1:7" ht="15" thickBot="1">
      <c r="A47" s="357" t="s">
        <v>584</v>
      </c>
      <c r="B47" s="358"/>
      <c r="C47" s="363">
        <v>476791200</v>
      </c>
      <c r="D47" s="359"/>
      <c r="E47" s="363">
        <v>476791200</v>
      </c>
      <c r="F47" s="359">
        <f>E47-C47</f>
        <v>0</v>
      </c>
      <c r="G47" s="367">
        <f>F47/C47</f>
        <v>0</v>
      </c>
    </row>
    <row r="48" spans="1:7" ht="15" thickBot="1">
      <c r="A48" s="337"/>
      <c r="B48" s="320"/>
      <c r="C48" s="365"/>
      <c r="D48" s="320"/>
      <c r="E48" s="365"/>
      <c r="F48" s="320"/>
      <c r="G48" s="365"/>
    </row>
    <row r="49" spans="1:7" ht="15" thickBot="1">
      <c r="A49" s="357" t="s">
        <v>585</v>
      </c>
      <c r="B49" s="358"/>
      <c r="C49" s="366">
        <f>(C45/C47)*1000</f>
        <v>1.9385257110450025</v>
      </c>
      <c r="D49" s="358"/>
      <c r="E49" s="366">
        <f>(E45/E47)*1000</f>
        <v>2.9437833584176891</v>
      </c>
      <c r="F49" s="360">
        <f>E49-C49</f>
        <v>1.0052576473726866</v>
      </c>
      <c r="G49" s="367">
        <f>F49/C49</f>
        <v>0.51856812713140732</v>
      </c>
    </row>
  </sheetData>
  <mergeCells count="2">
    <mergeCell ref="B14:C14"/>
    <mergeCell ref="B15:C15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1"/>
  <sheetViews>
    <sheetView topLeftCell="A31" zoomScale="125" zoomScaleNormal="125" zoomScalePageLayoutView="125" workbookViewId="0">
      <selection activeCell="B41" sqref="B41"/>
    </sheetView>
  </sheetViews>
  <sheetFormatPr baseColWidth="10" defaultColWidth="11.5" defaultRowHeight="14" x14ac:dyDescent="0"/>
  <sheetData>
    <row r="1" spans="1:2">
      <c r="A1" t="s">
        <v>660</v>
      </c>
      <c r="B1" t="s">
        <v>662</v>
      </c>
    </row>
    <row r="2" spans="1:2">
      <c r="A2" t="s">
        <v>661</v>
      </c>
    </row>
    <row r="4" spans="1:2">
      <c r="A4" t="s">
        <v>660</v>
      </c>
      <c r="B4" t="s">
        <v>663</v>
      </c>
    </row>
    <row r="5" spans="1:2">
      <c r="A5" t="s">
        <v>661</v>
      </c>
    </row>
    <row r="7" spans="1:2">
      <c r="A7" t="s">
        <v>660</v>
      </c>
      <c r="B7" t="s">
        <v>664</v>
      </c>
    </row>
    <row r="8" spans="1:2">
      <c r="A8" t="s">
        <v>661</v>
      </c>
    </row>
    <row r="10" spans="1:2">
      <c r="A10" t="s">
        <v>660</v>
      </c>
      <c r="B10" t="s">
        <v>670</v>
      </c>
    </row>
    <row r="11" spans="1:2">
      <c r="A11" t="s">
        <v>661</v>
      </c>
    </row>
    <row r="13" spans="1:2">
      <c r="A13" t="s">
        <v>660</v>
      </c>
      <c r="B13" t="s">
        <v>665</v>
      </c>
    </row>
    <row r="14" spans="1:2">
      <c r="A14" t="s">
        <v>661</v>
      </c>
    </row>
    <row r="16" spans="1:2">
      <c r="A16" t="s">
        <v>660</v>
      </c>
      <c r="B16" t="s">
        <v>674</v>
      </c>
    </row>
    <row r="17" spans="1:2">
      <c r="A17" t="s">
        <v>661</v>
      </c>
    </row>
    <row r="19" spans="1:2">
      <c r="A19" s="592" t="s">
        <v>660</v>
      </c>
      <c r="B19" t="s">
        <v>666</v>
      </c>
    </row>
    <row r="20" spans="1:2">
      <c r="A20" s="592" t="s">
        <v>661</v>
      </c>
    </row>
    <row r="22" spans="1:2">
      <c r="A22" s="592" t="s">
        <v>660</v>
      </c>
      <c r="B22" t="s">
        <v>667</v>
      </c>
    </row>
    <row r="23" spans="1:2">
      <c r="A23" s="592" t="s">
        <v>661</v>
      </c>
    </row>
    <row r="25" spans="1:2">
      <c r="A25" s="592" t="s">
        <v>660</v>
      </c>
      <c r="B25" t="s">
        <v>668</v>
      </c>
    </row>
    <row r="26" spans="1:2">
      <c r="A26" s="592" t="s">
        <v>661</v>
      </c>
    </row>
    <row r="28" spans="1:2">
      <c r="A28" s="592" t="s">
        <v>660</v>
      </c>
      <c r="B28" t="s">
        <v>669</v>
      </c>
    </row>
    <row r="29" spans="1:2">
      <c r="A29" s="592" t="s">
        <v>661</v>
      </c>
    </row>
    <row r="31" spans="1:2">
      <c r="A31" s="592" t="s">
        <v>660</v>
      </c>
      <c r="B31" t="s">
        <v>671</v>
      </c>
    </row>
    <row r="32" spans="1:2">
      <c r="A32" s="592" t="s">
        <v>661</v>
      </c>
    </row>
    <row r="34" spans="1:2">
      <c r="A34" s="592" t="s">
        <v>660</v>
      </c>
      <c r="B34" t="s">
        <v>672</v>
      </c>
    </row>
    <row r="35" spans="1:2">
      <c r="A35" s="592" t="s">
        <v>661</v>
      </c>
    </row>
    <row r="37" spans="1:2">
      <c r="A37" s="592" t="s">
        <v>660</v>
      </c>
      <c r="B37" t="s">
        <v>673</v>
      </c>
    </row>
    <row r="38" spans="1:2">
      <c r="A38" s="592" t="s">
        <v>661</v>
      </c>
    </row>
    <row r="40" spans="1:2">
      <c r="A40" s="592" t="s">
        <v>660</v>
      </c>
      <c r="B40" t="s">
        <v>675</v>
      </c>
    </row>
    <row r="41" spans="1:2">
      <c r="A41" s="592" t="s">
        <v>661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zoomScale="125" zoomScaleNormal="125" zoomScalePageLayoutView="125" workbookViewId="0">
      <selection activeCell="B6" sqref="B6:K6"/>
    </sheetView>
  </sheetViews>
  <sheetFormatPr baseColWidth="10" defaultColWidth="11.5" defaultRowHeight="14" x14ac:dyDescent="0"/>
  <sheetData>
    <row r="1" spans="1:13">
      <c r="A1" s="21" t="s">
        <v>609</v>
      </c>
      <c r="E1" s="383" t="s">
        <v>610</v>
      </c>
    </row>
    <row r="2" spans="1:13">
      <c r="B2" t="s">
        <v>606</v>
      </c>
    </row>
    <row r="4" spans="1:13">
      <c r="A4" s="21" t="s">
        <v>608</v>
      </c>
    </row>
    <row r="5" spans="1:13">
      <c r="B5" s="1575" t="s">
        <v>611</v>
      </c>
      <c r="C5" s="1575"/>
      <c r="D5" s="1575"/>
      <c r="E5" s="1575"/>
      <c r="F5" s="1575"/>
      <c r="G5" s="1575"/>
      <c r="H5" s="1575"/>
      <c r="I5" s="1575"/>
      <c r="J5" s="1575"/>
      <c r="K5" s="1575"/>
      <c r="L5" s="381"/>
      <c r="M5" s="381"/>
    </row>
    <row r="6" spans="1:13" ht="15" customHeight="1">
      <c r="B6" s="1575" t="s">
        <v>607</v>
      </c>
      <c r="C6" s="1575"/>
      <c r="D6" s="1575"/>
      <c r="E6" s="1575"/>
      <c r="F6" s="1575"/>
      <c r="G6" s="1575"/>
      <c r="H6" s="1575"/>
      <c r="I6" s="1575"/>
      <c r="J6" s="1575"/>
      <c r="K6" s="1575"/>
    </row>
    <row r="7" spans="1:13" ht="15" customHeight="1"/>
    <row r="8" spans="1:13" ht="15" customHeight="1"/>
    <row r="9" spans="1:13" ht="15" customHeight="1">
      <c r="A9" s="21" t="s">
        <v>571</v>
      </c>
    </row>
    <row r="11" spans="1:13" ht="15" customHeight="1">
      <c r="B11" s="380" t="s">
        <v>600</v>
      </c>
    </row>
    <row r="12" spans="1:13">
      <c r="B12" s="380"/>
    </row>
    <row r="13" spans="1:13">
      <c r="B13" s="380" t="s">
        <v>601</v>
      </c>
    </row>
    <row r="14" spans="1:13">
      <c r="B14" s="380"/>
    </row>
    <row r="15" spans="1:13">
      <c r="B15" s="380" t="s">
        <v>602</v>
      </c>
    </row>
    <row r="16" spans="1:13">
      <c r="B16" s="380"/>
    </row>
    <row r="17" spans="2:2">
      <c r="B17" s="380" t="s">
        <v>603</v>
      </c>
    </row>
    <row r="18" spans="2:2">
      <c r="B18" s="380"/>
    </row>
    <row r="19" spans="2:2">
      <c r="B19" s="380" t="s">
        <v>604</v>
      </c>
    </row>
    <row r="20" spans="2:2">
      <c r="B20" s="380"/>
    </row>
    <row r="21" spans="2:2">
      <c r="B21" s="380" t="s">
        <v>605</v>
      </c>
    </row>
  </sheetData>
  <mergeCells count="2">
    <mergeCell ref="B5:K5"/>
    <mergeCell ref="B6:K6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62"/>
  <sheetViews>
    <sheetView workbookViewId="0">
      <selection activeCell="Z120" sqref="Z120"/>
    </sheetView>
  </sheetViews>
  <sheetFormatPr baseColWidth="10" defaultColWidth="8.83203125" defaultRowHeight="14" x14ac:dyDescent="0"/>
  <cols>
    <col min="1" max="2" width="5.33203125" style="423" customWidth="1"/>
    <col min="3" max="3" width="28.33203125" style="424" customWidth="1"/>
    <col min="4" max="4" width="27.5" style="424" hidden="1" customWidth="1"/>
    <col min="5" max="5" width="29" style="424" hidden="1" customWidth="1"/>
    <col min="6" max="6" width="6.33203125" style="423" customWidth="1"/>
    <col min="7" max="7" width="7.33203125" style="423" customWidth="1"/>
    <col min="8" max="8" width="6.83203125" style="423" customWidth="1"/>
    <col min="9" max="9" width="6.33203125" style="423" customWidth="1"/>
    <col min="10" max="10" width="7.1640625" style="423" customWidth="1"/>
    <col min="11" max="11" width="14.6640625" style="423" hidden="1" customWidth="1"/>
    <col min="12" max="12" width="15" style="423" hidden="1" customWidth="1"/>
    <col min="13" max="13" width="6.6640625" style="424" customWidth="1"/>
    <col min="14" max="14" width="8" style="424" customWidth="1"/>
    <col min="15" max="15" width="7" style="424" customWidth="1"/>
    <col min="16" max="16" width="6.33203125" style="424" customWidth="1"/>
    <col min="17" max="17" width="0" style="424" hidden="1" customWidth="1"/>
    <col min="18" max="18" width="6.6640625" style="424" customWidth="1"/>
    <col min="19" max="19" width="6.1640625" style="424" customWidth="1"/>
    <col min="20" max="20" width="7.5" style="424" customWidth="1"/>
    <col min="21" max="21" width="10.1640625" style="59" customWidth="1"/>
    <col min="22" max="22" width="7.33203125" style="424" hidden="1" customWidth="1"/>
    <col min="23" max="23" width="7.1640625" style="424" hidden="1" customWidth="1"/>
    <col min="24" max="24" width="7.33203125" style="424" hidden="1" customWidth="1"/>
    <col min="25" max="25" width="20.5" style="424" hidden="1" customWidth="1"/>
    <col min="26" max="26" width="10.83203125" style="59" customWidth="1"/>
    <col min="27" max="27" width="54" style="424" customWidth="1"/>
    <col min="28" max="16384" width="8.83203125" style="424"/>
  </cols>
  <sheetData>
    <row r="1" spans="1:27" ht="16" thickBot="1">
      <c r="A1" s="131" t="s">
        <v>5</v>
      </c>
      <c r="B1" s="396">
        <v>0</v>
      </c>
      <c r="C1" s="117" t="s">
        <v>52</v>
      </c>
      <c r="D1" s="259" t="s">
        <v>141</v>
      </c>
      <c r="E1" s="119" t="s">
        <v>34</v>
      </c>
      <c r="F1" s="435">
        <v>0.68</v>
      </c>
      <c r="G1" s="439">
        <f>F1</f>
        <v>0.68</v>
      </c>
      <c r="H1" s="261"/>
      <c r="I1" s="298">
        <v>0.68</v>
      </c>
      <c r="J1" s="262"/>
      <c r="K1" s="448" t="s">
        <v>143</v>
      </c>
      <c r="L1" s="451" t="s">
        <v>12</v>
      </c>
      <c r="M1" s="454">
        <v>5</v>
      </c>
      <c r="N1" s="458">
        <v>5</v>
      </c>
      <c r="O1" s="458">
        <v>5</v>
      </c>
      <c r="P1" s="463">
        <f>SUM(M1:O1)</f>
        <v>15</v>
      </c>
      <c r="Q1" s="468">
        <f>O1*N1*M1</f>
        <v>125</v>
      </c>
      <c r="R1" s="472"/>
      <c r="S1" s="475">
        <f>I1</f>
        <v>0.68</v>
      </c>
      <c r="T1" s="268"/>
      <c r="U1" s="479">
        <v>0</v>
      </c>
      <c r="V1" s="212"/>
      <c r="W1" s="123"/>
      <c r="X1" s="126"/>
      <c r="Y1" s="106"/>
      <c r="Z1" s="479">
        <v>0</v>
      </c>
      <c r="AA1" s="488" t="s">
        <v>613</v>
      </c>
    </row>
    <row r="2" spans="1:27" ht="16" thickBot="1">
      <c r="A2" s="427" t="s">
        <v>5</v>
      </c>
      <c r="B2" s="429">
        <v>0</v>
      </c>
      <c r="C2" s="431" t="s">
        <v>55</v>
      </c>
      <c r="D2" s="433" t="s">
        <v>185</v>
      </c>
      <c r="E2" s="433" t="s">
        <v>158</v>
      </c>
      <c r="F2" s="437">
        <v>2.04</v>
      </c>
      <c r="G2" s="441">
        <f>F2+G1</f>
        <v>2.72</v>
      </c>
      <c r="H2" s="443"/>
      <c r="I2" s="444">
        <v>2.04</v>
      </c>
      <c r="J2" s="447"/>
      <c r="K2" s="449" t="s">
        <v>187</v>
      </c>
      <c r="L2" s="452"/>
      <c r="M2" s="457">
        <v>5</v>
      </c>
      <c r="N2" s="459">
        <v>5</v>
      </c>
      <c r="O2" s="459">
        <v>5</v>
      </c>
      <c r="P2" s="466">
        <f>SUM(M2:O2)</f>
        <v>15</v>
      </c>
      <c r="Q2" s="470">
        <f>O2*N2*M2</f>
        <v>125</v>
      </c>
      <c r="R2" s="473"/>
      <c r="S2" s="444">
        <f>I2</f>
        <v>2.04</v>
      </c>
      <c r="T2" s="477"/>
      <c r="U2" s="309">
        <v>0</v>
      </c>
      <c r="V2" s="437"/>
      <c r="W2" s="437"/>
      <c r="X2" s="486"/>
      <c r="Y2" s="487"/>
      <c r="Z2" s="309">
        <v>0</v>
      </c>
      <c r="AA2" s="490" t="s">
        <v>613</v>
      </c>
    </row>
    <row r="3" spans="1:27" ht="16" thickBot="1">
      <c r="A3" s="329" t="s">
        <v>5</v>
      </c>
      <c r="B3" s="405">
        <v>0</v>
      </c>
      <c r="C3" s="117" t="s">
        <v>35</v>
      </c>
      <c r="D3" s="259" t="s">
        <v>185</v>
      </c>
      <c r="E3" s="119" t="s">
        <v>130</v>
      </c>
      <c r="F3" s="260">
        <v>0.37</v>
      </c>
      <c r="G3" s="260">
        <f>F3+G2</f>
        <v>3.0900000000000003</v>
      </c>
      <c r="H3" s="261" t="s">
        <v>12</v>
      </c>
      <c r="I3" s="298">
        <v>0.37</v>
      </c>
      <c r="J3" s="262"/>
      <c r="K3" s="263">
        <v>1975</v>
      </c>
      <c r="L3" s="264"/>
      <c r="M3" s="265">
        <v>1</v>
      </c>
      <c r="N3" s="214">
        <v>2</v>
      </c>
      <c r="O3" s="266">
        <v>4</v>
      </c>
      <c r="P3" s="215">
        <f>SUM(M3:O3)</f>
        <v>7</v>
      </c>
      <c r="Q3" s="267">
        <f>O3*N3*M3</f>
        <v>8</v>
      </c>
      <c r="R3" s="213"/>
      <c r="S3" s="298">
        <v>0.37</v>
      </c>
      <c r="T3" s="476"/>
      <c r="U3" s="254">
        <v>0</v>
      </c>
      <c r="V3" s="481"/>
      <c r="W3" s="483"/>
      <c r="X3" s="484"/>
      <c r="Y3" s="269"/>
      <c r="Z3" s="254">
        <v>0</v>
      </c>
      <c r="AA3" s="163" t="s">
        <v>613</v>
      </c>
    </row>
    <row r="4" spans="1:27" ht="16" thickBot="1">
      <c r="A4" s="55" t="s">
        <v>5</v>
      </c>
      <c r="B4" s="156">
        <v>0</v>
      </c>
      <c r="C4" s="432" t="s">
        <v>63</v>
      </c>
      <c r="D4" s="166"/>
      <c r="E4" s="167">
        <v>0.26</v>
      </c>
      <c r="F4" s="42" t="s">
        <v>12</v>
      </c>
      <c r="G4" s="42">
        <v>0</v>
      </c>
      <c r="H4" s="45"/>
      <c r="I4" s="14"/>
      <c r="J4" s="28"/>
      <c r="K4" s="17"/>
      <c r="L4" s="9"/>
      <c r="M4" s="420"/>
      <c r="N4" s="420"/>
      <c r="O4" s="421"/>
      <c r="P4" s="168">
        <f>SUM(M4:O4)</f>
        <v>0</v>
      </c>
      <c r="Q4" s="96"/>
      <c r="R4" s="2"/>
      <c r="S4" s="2"/>
      <c r="T4" s="25"/>
      <c r="U4" s="172"/>
      <c r="V4" s="144"/>
      <c r="W4" s="122"/>
      <c r="X4" s="125"/>
      <c r="Y4" s="104"/>
      <c r="Z4" s="219">
        <f>U4+Z3</f>
        <v>0</v>
      </c>
      <c r="AA4" s="163"/>
    </row>
    <row r="5" spans="1:27" ht="16" thickBot="1">
      <c r="A5" s="128" t="s">
        <v>5</v>
      </c>
      <c r="B5" s="157">
        <v>0</v>
      </c>
      <c r="C5" s="430" t="s">
        <v>67</v>
      </c>
      <c r="D5" s="406"/>
      <c r="E5" s="407">
        <v>1.17</v>
      </c>
      <c r="F5" s="44" t="s">
        <v>12</v>
      </c>
      <c r="G5" s="408">
        <v>0</v>
      </c>
      <c r="H5" s="48"/>
      <c r="I5" s="7"/>
      <c r="J5" s="31"/>
      <c r="K5" s="19"/>
      <c r="L5" s="8"/>
      <c r="M5" s="455"/>
      <c r="N5" s="455"/>
      <c r="O5" s="461"/>
      <c r="P5" s="412">
        <f>SUM(M5:O5)</f>
        <v>0</v>
      </c>
      <c r="Q5" s="413"/>
      <c r="R5" s="7"/>
      <c r="S5" s="7"/>
      <c r="T5" s="26"/>
      <c r="U5" s="414"/>
      <c r="V5" s="415"/>
      <c r="W5" s="416"/>
      <c r="X5" s="417"/>
      <c r="Y5" s="110"/>
      <c r="Z5" s="418">
        <f>U5+Z4</f>
        <v>0</v>
      </c>
      <c r="AA5" s="163"/>
    </row>
    <row r="6" spans="1:27" s="224" customFormat="1" ht="15">
      <c r="A6" s="426" t="s">
        <v>5</v>
      </c>
      <c r="B6" s="428">
        <v>0.5</v>
      </c>
      <c r="C6" s="101" t="s">
        <v>263</v>
      </c>
      <c r="D6" s="166" t="s">
        <v>141</v>
      </c>
      <c r="E6" s="167" t="s">
        <v>142</v>
      </c>
      <c r="F6" s="436">
        <v>2.4500000000000002</v>
      </c>
      <c r="G6" s="42">
        <f>F6+G4</f>
        <v>2.4500000000000002</v>
      </c>
      <c r="H6" s="53" t="s">
        <v>12</v>
      </c>
      <c r="I6" s="385">
        <v>2.4500000000000002</v>
      </c>
      <c r="J6" s="419" t="s">
        <v>12</v>
      </c>
      <c r="K6" s="17" t="s">
        <v>37</v>
      </c>
      <c r="L6" s="9"/>
      <c r="M6" s="72">
        <v>5</v>
      </c>
      <c r="N6" s="72">
        <v>5</v>
      </c>
      <c r="O6" s="73">
        <v>4</v>
      </c>
      <c r="P6" s="464">
        <v>15</v>
      </c>
      <c r="Q6" s="96">
        <f t="shared" ref="Q6:Q33" si="0">O6*N6*M6</f>
        <v>100</v>
      </c>
      <c r="R6" s="122"/>
      <c r="S6" s="385">
        <f>I6</f>
        <v>2.4500000000000002</v>
      </c>
      <c r="T6" s="42"/>
      <c r="U6" s="251">
        <f>S6*$G$143</f>
        <v>147000</v>
      </c>
      <c r="V6" s="144"/>
      <c r="W6" s="122"/>
      <c r="X6" s="125"/>
      <c r="Y6" s="330"/>
      <c r="Z6" s="251">
        <f>U6</f>
        <v>147000</v>
      </c>
      <c r="AA6" s="389" t="s">
        <v>615</v>
      </c>
    </row>
    <row r="7" spans="1:27" ht="15">
      <c r="A7" s="131" t="s">
        <v>5</v>
      </c>
      <c r="B7" s="395">
        <v>0.5</v>
      </c>
      <c r="C7" s="105" t="s">
        <v>34</v>
      </c>
      <c r="D7" s="102"/>
      <c r="E7" s="103"/>
      <c r="F7" s="43">
        <v>3.8</v>
      </c>
      <c r="G7" s="42">
        <f t="shared" ref="G7:G33" si="1">F7+G6</f>
        <v>6.25</v>
      </c>
      <c r="H7" s="30"/>
      <c r="I7" s="3">
        <v>3.8</v>
      </c>
      <c r="J7" s="56"/>
      <c r="K7" s="18"/>
      <c r="L7" s="5"/>
      <c r="M7" s="71">
        <v>3</v>
      </c>
      <c r="N7" s="71">
        <v>3</v>
      </c>
      <c r="O7" s="70">
        <v>5</v>
      </c>
      <c r="P7" s="397">
        <v>15</v>
      </c>
      <c r="Q7" s="96">
        <f t="shared" si="0"/>
        <v>45</v>
      </c>
      <c r="R7" s="2"/>
      <c r="S7" s="3">
        <v>3.8</v>
      </c>
      <c r="T7" s="43"/>
      <c r="U7" s="251">
        <f>(1.5*G143)+(1.8*G144)</f>
        <v>252000</v>
      </c>
      <c r="V7" s="158"/>
      <c r="W7" s="11"/>
      <c r="X7" s="61"/>
      <c r="Y7" s="106"/>
      <c r="Z7" s="172">
        <f t="shared" ref="Z7:Z38" si="2">U7+Z6</f>
        <v>399000</v>
      </c>
      <c r="AA7" s="134" t="s">
        <v>616</v>
      </c>
    </row>
    <row r="8" spans="1:27" ht="15">
      <c r="A8" s="131" t="s">
        <v>5</v>
      </c>
      <c r="B8" s="395">
        <v>0.5</v>
      </c>
      <c r="C8" s="107" t="s">
        <v>47</v>
      </c>
      <c r="D8" s="102" t="s">
        <v>141</v>
      </c>
      <c r="E8" s="103" t="s">
        <v>158</v>
      </c>
      <c r="F8" s="43">
        <v>1.55</v>
      </c>
      <c r="G8" s="42">
        <f t="shared" si="1"/>
        <v>7.8</v>
      </c>
      <c r="H8" s="46"/>
      <c r="I8" s="3">
        <v>1.55</v>
      </c>
      <c r="J8" s="29" t="s">
        <v>12</v>
      </c>
      <c r="K8" s="18" t="s">
        <v>49</v>
      </c>
      <c r="L8" s="5"/>
      <c r="M8" s="71">
        <v>4</v>
      </c>
      <c r="N8" s="71">
        <v>5</v>
      </c>
      <c r="O8" s="70">
        <v>2</v>
      </c>
      <c r="P8" s="397">
        <v>15</v>
      </c>
      <c r="Q8" s="96">
        <f t="shared" si="0"/>
        <v>40</v>
      </c>
      <c r="R8" s="2"/>
      <c r="S8" s="3">
        <f>I8</f>
        <v>1.55</v>
      </c>
      <c r="T8" s="43"/>
      <c r="U8" s="251">
        <f>S8*$G$143</f>
        <v>93000</v>
      </c>
      <c r="V8" s="158"/>
      <c r="W8" s="11"/>
      <c r="X8" s="61"/>
      <c r="Y8" s="106"/>
      <c r="Z8" s="172">
        <f t="shared" si="2"/>
        <v>492000</v>
      </c>
      <c r="AA8" s="133" t="s">
        <v>615</v>
      </c>
    </row>
    <row r="9" spans="1:27" ht="15">
      <c r="A9" s="131" t="s">
        <v>5</v>
      </c>
      <c r="B9" s="395">
        <v>0.5</v>
      </c>
      <c r="C9" s="105" t="s">
        <v>124</v>
      </c>
      <c r="D9" s="102" t="s">
        <v>185</v>
      </c>
      <c r="E9" s="103" t="s">
        <v>198</v>
      </c>
      <c r="F9" s="43">
        <v>1.2</v>
      </c>
      <c r="G9" s="42">
        <f t="shared" si="1"/>
        <v>9</v>
      </c>
      <c r="H9" s="49">
        <v>0.3</v>
      </c>
      <c r="I9" s="3">
        <v>0.9</v>
      </c>
      <c r="J9" s="29" t="s">
        <v>12</v>
      </c>
      <c r="K9" s="18">
        <v>1983</v>
      </c>
      <c r="L9" s="5"/>
      <c r="M9" s="71">
        <v>3</v>
      </c>
      <c r="N9" s="71">
        <v>4</v>
      </c>
      <c r="O9" s="70">
        <v>1</v>
      </c>
      <c r="P9" s="397">
        <v>15</v>
      </c>
      <c r="Q9" s="96">
        <f t="shared" si="0"/>
        <v>12</v>
      </c>
      <c r="R9" s="11"/>
      <c r="S9" s="3">
        <v>1.2</v>
      </c>
      <c r="T9" s="25"/>
      <c r="U9" s="251">
        <f>S9*$G$143</f>
        <v>72000</v>
      </c>
      <c r="V9" s="158"/>
      <c r="W9" s="11"/>
      <c r="X9" s="61"/>
      <c r="Y9" s="106"/>
      <c r="Z9" s="172">
        <f t="shared" si="2"/>
        <v>564000</v>
      </c>
      <c r="AA9" s="133" t="s">
        <v>625</v>
      </c>
    </row>
    <row r="10" spans="1:27" ht="15">
      <c r="A10" s="131" t="s">
        <v>5</v>
      </c>
      <c r="B10" s="153">
        <v>1</v>
      </c>
      <c r="C10" s="105" t="s">
        <v>51</v>
      </c>
      <c r="D10" s="102" t="s">
        <v>185</v>
      </c>
      <c r="E10" s="103" t="s">
        <v>130</v>
      </c>
      <c r="F10" s="43">
        <v>1.9</v>
      </c>
      <c r="G10" s="42">
        <f t="shared" si="1"/>
        <v>10.9</v>
      </c>
      <c r="H10" s="46"/>
      <c r="I10" s="33">
        <v>1.9</v>
      </c>
      <c r="J10" s="29"/>
      <c r="K10" s="18"/>
      <c r="L10" s="5"/>
      <c r="M10" s="71">
        <v>4</v>
      </c>
      <c r="N10" s="71">
        <v>5</v>
      </c>
      <c r="O10" s="70">
        <v>2</v>
      </c>
      <c r="P10" s="161">
        <f t="shared" ref="P10:P41" si="3">SUM(M10:O10)</f>
        <v>11</v>
      </c>
      <c r="Q10" s="96">
        <f t="shared" si="0"/>
        <v>40</v>
      </c>
      <c r="R10" s="2"/>
      <c r="S10" s="33">
        <v>0</v>
      </c>
      <c r="T10" s="25"/>
      <c r="U10" s="172">
        <v>0</v>
      </c>
      <c r="V10" s="158"/>
      <c r="W10" s="11"/>
      <c r="X10" s="61"/>
      <c r="Y10" s="106"/>
      <c r="Z10" s="172">
        <f t="shared" si="2"/>
        <v>564000</v>
      </c>
      <c r="AA10" s="133" t="s">
        <v>626</v>
      </c>
    </row>
    <row r="11" spans="1:27" ht="15">
      <c r="A11" s="131" t="s">
        <v>5</v>
      </c>
      <c r="B11" s="153">
        <v>1</v>
      </c>
      <c r="C11" s="105" t="s">
        <v>4</v>
      </c>
      <c r="D11" s="102" t="s">
        <v>135</v>
      </c>
      <c r="E11" s="103" t="s">
        <v>158</v>
      </c>
      <c r="F11" s="43">
        <v>1.36</v>
      </c>
      <c r="G11" s="42">
        <f t="shared" si="1"/>
        <v>12.26</v>
      </c>
      <c r="H11" s="46"/>
      <c r="I11" s="33">
        <v>1.36</v>
      </c>
      <c r="J11" s="29" t="s">
        <v>12</v>
      </c>
      <c r="K11" s="18" t="s">
        <v>6</v>
      </c>
      <c r="L11" s="5"/>
      <c r="M11" s="71">
        <v>4</v>
      </c>
      <c r="N11" s="71">
        <v>5</v>
      </c>
      <c r="O11" s="70">
        <v>2</v>
      </c>
      <c r="P11" s="161">
        <f t="shared" si="3"/>
        <v>11</v>
      </c>
      <c r="Q11" s="96">
        <f t="shared" si="0"/>
        <v>40</v>
      </c>
      <c r="R11" s="2"/>
      <c r="S11" s="33">
        <v>0</v>
      </c>
      <c r="T11" s="25"/>
      <c r="U11" s="172">
        <v>0</v>
      </c>
      <c r="V11" s="158"/>
      <c r="W11" s="11"/>
      <c r="X11" s="61"/>
      <c r="Y11" s="106"/>
      <c r="Z11" s="172">
        <f t="shared" si="2"/>
        <v>564000</v>
      </c>
      <c r="AA11" s="389"/>
    </row>
    <row r="12" spans="1:27" ht="15">
      <c r="A12" s="131" t="s">
        <v>5</v>
      </c>
      <c r="B12" s="153">
        <v>1</v>
      </c>
      <c r="C12" s="105" t="s">
        <v>226</v>
      </c>
      <c r="D12" s="102" t="s">
        <v>135</v>
      </c>
      <c r="E12" s="103" t="s">
        <v>224</v>
      </c>
      <c r="F12" s="43">
        <v>1</v>
      </c>
      <c r="G12" s="42">
        <f t="shared" si="1"/>
        <v>13.26</v>
      </c>
      <c r="H12" s="46"/>
      <c r="I12" s="33">
        <v>1</v>
      </c>
      <c r="J12" s="29"/>
      <c r="K12" s="18">
        <v>1991</v>
      </c>
      <c r="L12" s="5"/>
      <c r="M12" s="71">
        <v>4</v>
      </c>
      <c r="N12" s="71">
        <v>4</v>
      </c>
      <c r="O12" s="70">
        <v>2</v>
      </c>
      <c r="P12" s="161">
        <f t="shared" si="3"/>
        <v>10</v>
      </c>
      <c r="Q12" s="96">
        <f t="shared" si="0"/>
        <v>32</v>
      </c>
      <c r="R12" s="2"/>
      <c r="S12" s="33">
        <v>0</v>
      </c>
      <c r="T12" s="25"/>
      <c r="U12" s="172">
        <v>0</v>
      </c>
      <c r="V12" s="158"/>
      <c r="W12" s="11"/>
      <c r="X12" s="61"/>
      <c r="Y12" s="106"/>
      <c r="Z12" s="172">
        <f t="shared" si="2"/>
        <v>564000</v>
      </c>
      <c r="AA12" s="133"/>
    </row>
    <row r="13" spans="1:27" ht="15">
      <c r="A13" s="131" t="s">
        <v>5</v>
      </c>
      <c r="B13" s="153">
        <v>1</v>
      </c>
      <c r="C13" s="105" t="s">
        <v>234</v>
      </c>
      <c r="D13" s="102" t="s">
        <v>168</v>
      </c>
      <c r="E13" s="103" t="s">
        <v>129</v>
      </c>
      <c r="F13" s="43">
        <v>2.15</v>
      </c>
      <c r="G13" s="42">
        <f t="shared" si="1"/>
        <v>15.41</v>
      </c>
      <c r="H13" s="46"/>
      <c r="I13" s="33">
        <v>2.15</v>
      </c>
      <c r="J13" s="29"/>
      <c r="K13" s="18"/>
      <c r="L13" s="5"/>
      <c r="M13" s="71">
        <v>3</v>
      </c>
      <c r="N13" s="71">
        <v>3</v>
      </c>
      <c r="O13" s="70">
        <v>3</v>
      </c>
      <c r="P13" s="161">
        <f t="shared" si="3"/>
        <v>9</v>
      </c>
      <c r="Q13" s="96">
        <f t="shared" si="0"/>
        <v>27</v>
      </c>
      <c r="R13" s="2"/>
      <c r="S13" s="33">
        <v>0</v>
      </c>
      <c r="T13" s="25"/>
      <c r="U13" s="172">
        <v>0</v>
      </c>
      <c r="V13" s="158"/>
      <c r="W13" s="11"/>
      <c r="X13" s="61"/>
      <c r="Y13" s="106"/>
      <c r="Z13" s="172">
        <f t="shared" si="2"/>
        <v>564000</v>
      </c>
      <c r="AA13" s="133"/>
    </row>
    <row r="14" spans="1:27" ht="15">
      <c r="A14" s="131" t="s">
        <v>5</v>
      </c>
      <c r="B14" s="153">
        <v>1</v>
      </c>
      <c r="C14" s="105" t="s">
        <v>225</v>
      </c>
      <c r="D14" s="102" t="s">
        <v>157</v>
      </c>
      <c r="E14" s="103" t="s">
        <v>158</v>
      </c>
      <c r="F14" s="43">
        <v>1.7</v>
      </c>
      <c r="G14" s="42">
        <f t="shared" si="1"/>
        <v>17.11</v>
      </c>
      <c r="H14" s="46"/>
      <c r="I14" s="2"/>
      <c r="J14" s="32">
        <v>1.7</v>
      </c>
      <c r="K14" s="18"/>
      <c r="L14" s="5"/>
      <c r="M14" s="71">
        <v>4</v>
      </c>
      <c r="N14" s="71">
        <v>3</v>
      </c>
      <c r="O14" s="74">
        <v>2</v>
      </c>
      <c r="P14" s="161">
        <f t="shared" si="3"/>
        <v>9</v>
      </c>
      <c r="Q14" s="96">
        <f t="shared" si="0"/>
        <v>24</v>
      </c>
      <c r="R14" s="2"/>
      <c r="S14" s="2"/>
      <c r="T14" s="130">
        <v>0</v>
      </c>
      <c r="U14" s="172">
        <v>0</v>
      </c>
      <c r="V14" s="38"/>
      <c r="W14" s="64"/>
      <c r="X14" s="62"/>
      <c r="Y14" s="106"/>
      <c r="Z14" s="172">
        <f t="shared" si="2"/>
        <v>564000</v>
      </c>
      <c r="AA14" s="133" t="s">
        <v>626</v>
      </c>
    </row>
    <row r="15" spans="1:27" ht="15">
      <c r="A15" s="131" t="s">
        <v>5</v>
      </c>
      <c r="B15" s="153">
        <v>1</v>
      </c>
      <c r="C15" s="105" t="s">
        <v>45</v>
      </c>
      <c r="D15" s="102" t="s">
        <v>162</v>
      </c>
      <c r="E15" s="103" t="s">
        <v>158</v>
      </c>
      <c r="F15" s="43">
        <v>3.26</v>
      </c>
      <c r="G15" s="42">
        <f t="shared" si="1"/>
        <v>20.369999999999997</v>
      </c>
      <c r="H15" s="46"/>
      <c r="I15" s="2"/>
      <c r="J15" s="32">
        <v>3.26</v>
      </c>
      <c r="K15" s="18" t="s">
        <v>48</v>
      </c>
      <c r="L15" s="5">
        <v>2015</v>
      </c>
      <c r="M15" s="71">
        <v>3</v>
      </c>
      <c r="N15" s="71">
        <v>3</v>
      </c>
      <c r="O15" s="70">
        <v>1</v>
      </c>
      <c r="P15" s="161">
        <f t="shared" si="3"/>
        <v>7</v>
      </c>
      <c r="Q15" s="96">
        <f t="shared" si="0"/>
        <v>9</v>
      </c>
      <c r="R15" s="11"/>
      <c r="S15" s="2"/>
      <c r="T15" s="34">
        <v>0</v>
      </c>
      <c r="U15" s="172">
        <v>0</v>
      </c>
      <c r="V15" s="158"/>
      <c r="W15" s="11"/>
      <c r="X15" s="61"/>
      <c r="Y15" s="106"/>
      <c r="Z15" s="172">
        <f t="shared" si="2"/>
        <v>564000</v>
      </c>
      <c r="AA15" s="133" t="s">
        <v>265</v>
      </c>
    </row>
    <row r="16" spans="1:27" ht="15">
      <c r="A16" s="131" t="s">
        <v>5</v>
      </c>
      <c r="B16" s="153">
        <v>1</v>
      </c>
      <c r="C16" s="105" t="s">
        <v>229</v>
      </c>
      <c r="D16" s="102" t="s">
        <v>135</v>
      </c>
      <c r="E16" s="103" t="s">
        <v>230</v>
      </c>
      <c r="F16" s="43">
        <v>1.07</v>
      </c>
      <c r="G16" s="42">
        <f t="shared" si="1"/>
        <v>21.439999999999998</v>
      </c>
      <c r="H16" s="46"/>
      <c r="I16" s="32">
        <v>1.07</v>
      </c>
      <c r="J16" s="29"/>
      <c r="K16" s="18"/>
      <c r="L16" s="5"/>
      <c r="M16" s="71">
        <v>3</v>
      </c>
      <c r="N16" s="71">
        <v>1</v>
      </c>
      <c r="O16" s="70">
        <v>3</v>
      </c>
      <c r="P16" s="161">
        <f t="shared" si="3"/>
        <v>7</v>
      </c>
      <c r="Q16" s="96">
        <f t="shared" si="0"/>
        <v>9</v>
      </c>
      <c r="R16" s="2"/>
      <c r="S16" s="33">
        <v>0</v>
      </c>
      <c r="T16" s="25"/>
      <c r="U16" s="172">
        <v>0</v>
      </c>
      <c r="V16" s="158"/>
      <c r="W16" s="11"/>
      <c r="X16" s="61"/>
      <c r="Y16" s="106"/>
      <c r="Z16" s="172">
        <f t="shared" si="2"/>
        <v>564000</v>
      </c>
      <c r="AA16" s="133"/>
    </row>
    <row r="17" spans="1:27" ht="15">
      <c r="A17" s="131" t="s">
        <v>5</v>
      </c>
      <c r="B17" s="153">
        <v>1</v>
      </c>
      <c r="C17" s="107" t="s">
        <v>40</v>
      </c>
      <c r="D17" s="102" t="s">
        <v>141</v>
      </c>
      <c r="E17" s="103" t="s">
        <v>32</v>
      </c>
      <c r="F17" s="43">
        <v>0.27</v>
      </c>
      <c r="G17" s="42">
        <f t="shared" si="1"/>
        <v>21.709999999999997</v>
      </c>
      <c r="H17" s="46"/>
      <c r="I17" s="33">
        <v>0.27</v>
      </c>
      <c r="J17" s="29" t="s">
        <v>12</v>
      </c>
      <c r="K17" s="18"/>
      <c r="L17" s="5"/>
      <c r="M17" s="71">
        <v>1</v>
      </c>
      <c r="N17" s="71">
        <v>3</v>
      </c>
      <c r="O17" s="70">
        <v>3</v>
      </c>
      <c r="P17" s="161">
        <f t="shared" si="3"/>
        <v>7</v>
      </c>
      <c r="Q17" s="96">
        <f t="shared" si="0"/>
        <v>9</v>
      </c>
      <c r="R17" s="52"/>
      <c r="S17" s="33">
        <v>0</v>
      </c>
      <c r="T17" s="25"/>
      <c r="U17" s="172">
        <v>0</v>
      </c>
      <c r="V17" s="158"/>
      <c r="W17" s="11"/>
      <c r="X17" s="61"/>
      <c r="Y17" s="106"/>
      <c r="Z17" s="172">
        <f t="shared" si="2"/>
        <v>564000</v>
      </c>
      <c r="AA17" s="133"/>
    </row>
    <row r="18" spans="1:27" ht="15">
      <c r="A18" s="131" t="s">
        <v>5</v>
      </c>
      <c r="B18" s="153">
        <v>1</v>
      </c>
      <c r="C18" s="105" t="s">
        <v>27</v>
      </c>
      <c r="D18" s="102" t="s">
        <v>162</v>
      </c>
      <c r="E18" s="103" t="s">
        <v>158</v>
      </c>
      <c r="F18" s="43">
        <v>0.5</v>
      </c>
      <c r="G18" s="42">
        <f t="shared" si="1"/>
        <v>22.209999999999997</v>
      </c>
      <c r="H18" s="46"/>
      <c r="I18" s="33">
        <v>0.5</v>
      </c>
      <c r="J18" s="29" t="s">
        <v>12</v>
      </c>
      <c r="K18" s="18"/>
      <c r="L18" s="5"/>
      <c r="M18" s="71">
        <v>2</v>
      </c>
      <c r="N18" s="71">
        <v>2</v>
      </c>
      <c r="O18" s="70">
        <v>2</v>
      </c>
      <c r="P18" s="161">
        <f t="shared" si="3"/>
        <v>6</v>
      </c>
      <c r="Q18" s="96">
        <f t="shared" si="0"/>
        <v>8</v>
      </c>
      <c r="R18" s="2"/>
      <c r="S18" s="33">
        <v>0</v>
      </c>
      <c r="T18" s="25"/>
      <c r="U18" s="172">
        <v>0</v>
      </c>
      <c r="V18" s="158"/>
      <c r="W18" s="11"/>
      <c r="X18" s="61"/>
      <c r="Y18" s="106"/>
      <c r="Z18" s="172">
        <f t="shared" si="2"/>
        <v>564000</v>
      </c>
      <c r="AA18" s="133"/>
    </row>
    <row r="19" spans="1:27" ht="15">
      <c r="A19" s="131" t="s">
        <v>5</v>
      </c>
      <c r="B19" s="153">
        <v>1</v>
      </c>
      <c r="C19" s="105" t="s">
        <v>30</v>
      </c>
      <c r="D19" s="102" t="s">
        <v>157</v>
      </c>
      <c r="E19" s="103" t="s">
        <v>211</v>
      </c>
      <c r="F19" s="43">
        <v>0.54</v>
      </c>
      <c r="G19" s="42">
        <f t="shared" si="1"/>
        <v>22.749999999999996</v>
      </c>
      <c r="H19" s="46"/>
      <c r="I19" s="33">
        <v>0.54</v>
      </c>
      <c r="J19" s="29"/>
      <c r="K19" s="18" t="s">
        <v>36</v>
      </c>
      <c r="L19" s="5"/>
      <c r="M19" s="71">
        <v>2</v>
      </c>
      <c r="N19" s="71">
        <v>2</v>
      </c>
      <c r="O19" s="70">
        <v>2</v>
      </c>
      <c r="P19" s="161">
        <f t="shared" si="3"/>
        <v>6</v>
      </c>
      <c r="Q19" s="96">
        <f t="shared" si="0"/>
        <v>8</v>
      </c>
      <c r="R19" s="2"/>
      <c r="S19" s="33">
        <v>0</v>
      </c>
      <c r="T19" s="25"/>
      <c r="U19" s="172">
        <v>0</v>
      </c>
      <c r="V19" s="158"/>
      <c r="W19" s="11"/>
      <c r="X19" s="61"/>
      <c r="Y19" s="106"/>
      <c r="Z19" s="172">
        <f t="shared" si="2"/>
        <v>564000</v>
      </c>
      <c r="AA19" s="133" t="s">
        <v>627</v>
      </c>
    </row>
    <row r="20" spans="1:27" ht="15">
      <c r="A20" s="131" t="s">
        <v>5</v>
      </c>
      <c r="B20" s="153">
        <v>1</v>
      </c>
      <c r="C20" s="105" t="s">
        <v>21</v>
      </c>
      <c r="D20" s="102" t="s">
        <v>168</v>
      </c>
      <c r="E20" s="103" t="s">
        <v>162</v>
      </c>
      <c r="F20" s="43">
        <v>0.63</v>
      </c>
      <c r="G20" s="42">
        <f t="shared" si="1"/>
        <v>23.379999999999995</v>
      </c>
      <c r="H20" s="46"/>
      <c r="I20" s="33">
        <v>0.63</v>
      </c>
      <c r="J20" s="29" t="s">
        <v>12</v>
      </c>
      <c r="K20" s="18"/>
      <c r="L20" s="5"/>
      <c r="M20" s="71">
        <v>2</v>
      </c>
      <c r="N20" s="71">
        <v>1</v>
      </c>
      <c r="O20" s="70">
        <v>3</v>
      </c>
      <c r="P20" s="161">
        <f t="shared" si="3"/>
        <v>6</v>
      </c>
      <c r="Q20" s="96">
        <f t="shared" si="0"/>
        <v>6</v>
      </c>
      <c r="R20" s="2"/>
      <c r="S20" s="33">
        <v>0</v>
      </c>
      <c r="T20" s="25"/>
      <c r="U20" s="172">
        <v>0</v>
      </c>
      <c r="V20" s="158"/>
      <c r="W20" s="11"/>
      <c r="X20" s="61"/>
      <c r="Y20" s="106"/>
      <c r="Z20" s="172">
        <f t="shared" si="2"/>
        <v>564000</v>
      </c>
      <c r="AA20" s="133"/>
    </row>
    <row r="21" spans="1:27" ht="15">
      <c r="A21" s="131" t="s">
        <v>5</v>
      </c>
      <c r="B21" s="153">
        <v>1</v>
      </c>
      <c r="C21" s="105" t="s">
        <v>108</v>
      </c>
      <c r="D21" s="102" t="s">
        <v>141</v>
      </c>
      <c r="E21" s="103" t="s">
        <v>32</v>
      </c>
      <c r="F21" s="43">
        <v>0.36</v>
      </c>
      <c r="G21" s="42">
        <f t="shared" si="1"/>
        <v>23.739999999999995</v>
      </c>
      <c r="H21" s="46"/>
      <c r="I21" s="33">
        <v>0.36</v>
      </c>
      <c r="J21" s="29"/>
      <c r="K21" s="18">
        <v>1984</v>
      </c>
      <c r="L21" s="5"/>
      <c r="M21" s="71">
        <v>1</v>
      </c>
      <c r="N21" s="71">
        <v>2</v>
      </c>
      <c r="O21" s="70">
        <v>2</v>
      </c>
      <c r="P21" s="161">
        <f t="shared" si="3"/>
        <v>5</v>
      </c>
      <c r="Q21" s="96">
        <f t="shared" si="0"/>
        <v>4</v>
      </c>
      <c r="R21" s="2"/>
      <c r="S21" s="33">
        <v>0</v>
      </c>
      <c r="T21" s="25"/>
      <c r="U21" s="172">
        <v>0</v>
      </c>
      <c r="V21" s="158"/>
      <c r="W21" s="11"/>
      <c r="X21" s="61"/>
      <c r="Y21" s="106"/>
      <c r="Z21" s="172">
        <f t="shared" si="2"/>
        <v>564000</v>
      </c>
      <c r="AA21" s="133"/>
    </row>
    <row r="22" spans="1:27" ht="15">
      <c r="A22" s="131" t="s">
        <v>5</v>
      </c>
      <c r="B22" s="153">
        <v>1</v>
      </c>
      <c r="C22" s="105" t="s">
        <v>81</v>
      </c>
      <c r="D22" s="102" t="s">
        <v>164</v>
      </c>
      <c r="E22" s="103" t="s">
        <v>109</v>
      </c>
      <c r="F22" s="43">
        <v>0.25</v>
      </c>
      <c r="G22" s="42">
        <f t="shared" si="1"/>
        <v>23.989999999999995</v>
      </c>
      <c r="H22" s="46"/>
      <c r="I22" s="33">
        <v>0.25</v>
      </c>
      <c r="J22" s="29"/>
      <c r="K22" s="18"/>
      <c r="L22" s="5"/>
      <c r="M22" s="71">
        <v>2</v>
      </c>
      <c r="N22" s="71">
        <v>1</v>
      </c>
      <c r="O22" s="70">
        <v>2</v>
      </c>
      <c r="P22" s="161">
        <f t="shared" si="3"/>
        <v>5</v>
      </c>
      <c r="Q22" s="96">
        <f t="shared" si="0"/>
        <v>4</v>
      </c>
      <c r="R22" s="2"/>
      <c r="S22" s="33">
        <v>0</v>
      </c>
      <c r="T22" s="25"/>
      <c r="U22" s="172">
        <v>0</v>
      </c>
      <c r="V22" s="158"/>
      <c r="W22" s="11"/>
      <c r="X22" s="61"/>
      <c r="Y22" s="106"/>
      <c r="Z22" s="172">
        <f t="shared" si="2"/>
        <v>564000</v>
      </c>
      <c r="AA22" s="133"/>
    </row>
    <row r="23" spans="1:27" ht="15">
      <c r="A23" s="131" t="s">
        <v>5</v>
      </c>
      <c r="B23" s="153">
        <v>1</v>
      </c>
      <c r="C23" s="107" t="s">
        <v>109</v>
      </c>
      <c r="D23" s="102" t="s">
        <v>166</v>
      </c>
      <c r="E23" s="103" t="s">
        <v>167</v>
      </c>
      <c r="F23" s="43">
        <v>0.31</v>
      </c>
      <c r="G23" s="42">
        <f t="shared" si="1"/>
        <v>24.299999999999994</v>
      </c>
      <c r="H23" s="46"/>
      <c r="I23" s="33">
        <v>0.31</v>
      </c>
      <c r="J23" s="29"/>
      <c r="K23" s="18"/>
      <c r="L23" s="5"/>
      <c r="M23" s="71">
        <v>2</v>
      </c>
      <c r="N23" s="71">
        <v>1</v>
      </c>
      <c r="O23" s="70">
        <v>2</v>
      </c>
      <c r="P23" s="161">
        <f t="shared" si="3"/>
        <v>5</v>
      </c>
      <c r="Q23" s="96">
        <f t="shared" si="0"/>
        <v>4</v>
      </c>
      <c r="R23" s="2"/>
      <c r="S23" s="33">
        <v>0</v>
      </c>
      <c r="T23" s="25"/>
      <c r="U23" s="172">
        <v>0</v>
      </c>
      <c r="V23" s="158"/>
      <c r="W23" s="11"/>
      <c r="X23" s="61"/>
      <c r="Y23" s="106"/>
      <c r="Z23" s="172">
        <f t="shared" si="2"/>
        <v>564000</v>
      </c>
      <c r="AA23" s="133"/>
    </row>
    <row r="24" spans="1:27" ht="15">
      <c r="A24" s="131" t="s">
        <v>5</v>
      </c>
      <c r="B24" s="153">
        <v>1</v>
      </c>
      <c r="C24" s="107" t="s">
        <v>79</v>
      </c>
      <c r="D24" s="102" t="s">
        <v>250</v>
      </c>
      <c r="E24" s="103"/>
      <c r="F24" s="43">
        <v>0.12</v>
      </c>
      <c r="G24" s="42">
        <f t="shared" si="1"/>
        <v>24.419999999999995</v>
      </c>
      <c r="H24" s="46"/>
      <c r="I24" s="2"/>
      <c r="J24" s="32">
        <v>0.12</v>
      </c>
      <c r="K24" s="18">
        <v>1987</v>
      </c>
      <c r="L24" s="5"/>
      <c r="M24" s="71">
        <v>4</v>
      </c>
      <c r="N24" s="71">
        <v>1</v>
      </c>
      <c r="O24" s="70">
        <v>1</v>
      </c>
      <c r="P24" s="161">
        <f t="shared" si="3"/>
        <v>6</v>
      </c>
      <c r="Q24" s="96">
        <f t="shared" si="0"/>
        <v>4</v>
      </c>
      <c r="R24" s="2"/>
      <c r="S24" s="2"/>
      <c r="T24" s="25"/>
      <c r="U24" s="172">
        <v>0</v>
      </c>
      <c r="V24" s="158"/>
      <c r="W24" s="11"/>
      <c r="X24" s="61"/>
      <c r="Y24" s="106"/>
      <c r="Z24" s="172">
        <f t="shared" si="2"/>
        <v>564000</v>
      </c>
      <c r="AA24" s="133"/>
    </row>
    <row r="25" spans="1:27" ht="15">
      <c r="A25" s="131" t="s">
        <v>5</v>
      </c>
      <c r="B25" s="153">
        <v>1</v>
      </c>
      <c r="C25" s="105" t="s">
        <v>61</v>
      </c>
      <c r="D25" s="102" t="s">
        <v>135</v>
      </c>
      <c r="E25" s="103" t="s">
        <v>213</v>
      </c>
      <c r="F25" s="43">
        <v>0.54</v>
      </c>
      <c r="G25" s="42">
        <f t="shared" si="1"/>
        <v>24.959999999999994</v>
      </c>
      <c r="H25" s="46"/>
      <c r="I25" s="33">
        <v>0.54</v>
      </c>
      <c r="J25" s="29"/>
      <c r="K25" s="18"/>
      <c r="L25" s="5"/>
      <c r="M25" s="71">
        <v>1</v>
      </c>
      <c r="N25" s="71">
        <v>1</v>
      </c>
      <c r="O25" s="70">
        <v>3</v>
      </c>
      <c r="P25" s="161">
        <f t="shared" si="3"/>
        <v>5</v>
      </c>
      <c r="Q25" s="96">
        <f t="shared" si="0"/>
        <v>3</v>
      </c>
      <c r="R25" s="2"/>
      <c r="S25" s="109"/>
      <c r="T25" s="25"/>
      <c r="U25" s="172">
        <v>0</v>
      </c>
      <c r="V25" s="158"/>
      <c r="W25" s="11"/>
      <c r="X25" s="61"/>
      <c r="Y25" s="106"/>
      <c r="Z25" s="172">
        <f t="shared" si="2"/>
        <v>564000</v>
      </c>
      <c r="AA25" s="133"/>
    </row>
    <row r="26" spans="1:27" ht="15">
      <c r="A26" s="131" t="s">
        <v>5</v>
      </c>
      <c r="B26" s="153">
        <v>1</v>
      </c>
      <c r="C26" s="107" t="s">
        <v>112</v>
      </c>
      <c r="D26" s="102" t="s">
        <v>190</v>
      </c>
      <c r="E26" s="103" t="s">
        <v>59</v>
      </c>
      <c r="F26" s="43">
        <v>0.2</v>
      </c>
      <c r="G26" s="42">
        <f t="shared" si="1"/>
        <v>25.159999999999993</v>
      </c>
      <c r="H26" s="46"/>
      <c r="I26" s="33">
        <v>0.2</v>
      </c>
      <c r="J26" s="29"/>
      <c r="K26" s="18"/>
      <c r="L26" s="5"/>
      <c r="M26" s="71">
        <v>1</v>
      </c>
      <c r="N26" s="71">
        <v>1</v>
      </c>
      <c r="O26" s="70">
        <v>3</v>
      </c>
      <c r="P26" s="161">
        <f t="shared" si="3"/>
        <v>5</v>
      </c>
      <c r="Q26" s="96">
        <f t="shared" si="0"/>
        <v>3</v>
      </c>
      <c r="R26" s="2"/>
      <c r="S26" s="33">
        <v>0</v>
      </c>
      <c r="T26" s="25"/>
      <c r="U26" s="172">
        <v>0</v>
      </c>
      <c r="V26" s="158"/>
      <c r="W26" s="11"/>
      <c r="X26" s="61"/>
      <c r="Y26" s="106"/>
      <c r="Z26" s="172">
        <f t="shared" si="2"/>
        <v>564000</v>
      </c>
      <c r="AA26" s="133"/>
    </row>
    <row r="27" spans="1:27" ht="15">
      <c r="A27" s="131" t="s">
        <v>5</v>
      </c>
      <c r="B27" s="153">
        <v>1</v>
      </c>
      <c r="C27" s="105" t="s">
        <v>33</v>
      </c>
      <c r="D27" s="102" t="s">
        <v>136</v>
      </c>
      <c r="E27" s="103" t="s">
        <v>137</v>
      </c>
      <c r="F27" s="43">
        <v>0.25</v>
      </c>
      <c r="G27" s="42">
        <f t="shared" si="1"/>
        <v>25.409999999999993</v>
      </c>
      <c r="H27" s="46"/>
      <c r="I27" s="33">
        <v>0.25</v>
      </c>
      <c r="J27" s="29"/>
      <c r="K27" s="18"/>
      <c r="L27" s="5" t="s">
        <v>140</v>
      </c>
      <c r="M27" s="71">
        <v>1</v>
      </c>
      <c r="N27" s="71">
        <v>1</v>
      </c>
      <c r="O27" s="70">
        <v>2</v>
      </c>
      <c r="P27" s="161">
        <f t="shared" si="3"/>
        <v>4</v>
      </c>
      <c r="Q27" s="96">
        <f t="shared" si="0"/>
        <v>2</v>
      </c>
      <c r="R27" s="2"/>
      <c r="S27" s="33">
        <v>0</v>
      </c>
      <c r="T27" s="25"/>
      <c r="U27" s="172">
        <v>0</v>
      </c>
      <c r="V27" s="158"/>
      <c r="W27" s="11"/>
      <c r="X27" s="61"/>
      <c r="Y27" s="106"/>
      <c r="Z27" s="172">
        <f t="shared" si="2"/>
        <v>564000</v>
      </c>
      <c r="AA27" s="133"/>
    </row>
    <row r="28" spans="1:27" ht="15">
      <c r="A28" s="131" t="s">
        <v>5</v>
      </c>
      <c r="B28" s="153">
        <v>1</v>
      </c>
      <c r="C28" s="105" t="s">
        <v>80</v>
      </c>
      <c r="D28" s="102" t="s">
        <v>164</v>
      </c>
      <c r="E28" s="103" t="s">
        <v>165</v>
      </c>
      <c r="F28" s="43">
        <v>0.17</v>
      </c>
      <c r="G28" s="42">
        <f t="shared" si="1"/>
        <v>25.579999999999995</v>
      </c>
      <c r="H28" s="46"/>
      <c r="I28" s="33">
        <v>0.17</v>
      </c>
      <c r="J28" s="29"/>
      <c r="K28" s="18"/>
      <c r="L28" s="5"/>
      <c r="M28" s="71">
        <v>1</v>
      </c>
      <c r="N28" s="71">
        <v>1</v>
      </c>
      <c r="O28" s="70">
        <v>2</v>
      </c>
      <c r="P28" s="161">
        <f t="shared" si="3"/>
        <v>4</v>
      </c>
      <c r="Q28" s="96">
        <f t="shared" si="0"/>
        <v>2</v>
      </c>
      <c r="R28" s="2"/>
      <c r="S28" s="33">
        <v>0</v>
      </c>
      <c r="T28" s="25"/>
      <c r="U28" s="172">
        <v>0</v>
      </c>
      <c r="V28" s="158"/>
      <c r="W28" s="11"/>
      <c r="X28" s="61"/>
      <c r="Y28" s="106"/>
      <c r="Z28" s="172">
        <f t="shared" si="2"/>
        <v>564000</v>
      </c>
      <c r="AA28" s="133"/>
    </row>
    <row r="29" spans="1:27" ht="15">
      <c r="A29" s="131" t="s">
        <v>5</v>
      </c>
      <c r="B29" s="153">
        <v>1</v>
      </c>
      <c r="C29" s="105" t="s">
        <v>93</v>
      </c>
      <c r="D29" s="102" t="s">
        <v>162</v>
      </c>
      <c r="E29" s="103" t="s">
        <v>80</v>
      </c>
      <c r="F29" s="43">
        <v>0.2</v>
      </c>
      <c r="G29" s="42">
        <f t="shared" si="1"/>
        <v>25.779999999999994</v>
      </c>
      <c r="H29" s="46"/>
      <c r="I29" s="33">
        <v>0.2</v>
      </c>
      <c r="J29" s="29"/>
      <c r="K29" s="18"/>
      <c r="L29" s="5"/>
      <c r="M29" s="71">
        <v>1</v>
      </c>
      <c r="N29" s="71">
        <v>1</v>
      </c>
      <c r="O29" s="70">
        <v>2</v>
      </c>
      <c r="P29" s="161">
        <f t="shared" si="3"/>
        <v>4</v>
      </c>
      <c r="Q29" s="96">
        <f t="shared" si="0"/>
        <v>2</v>
      </c>
      <c r="R29" s="2"/>
      <c r="S29" s="33">
        <v>0</v>
      </c>
      <c r="T29" s="25"/>
      <c r="U29" s="172">
        <v>0</v>
      </c>
      <c r="V29" s="158"/>
      <c r="W29" s="11"/>
      <c r="X29" s="61"/>
      <c r="Y29" s="106"/>
      <c r="Z29" s="172">
        <f t="shared" si="2"/>
        <v>564000</v>
      </c>
      <c r="AA29" s="133"/>
    </row>
    <row r="30" spans="1:27" ht="15">
      <c r="A30" s="131" t="s">
        <v>5</v>
      </c>
      <c r="B30" s="153">
        <v>1</v>
      </c>
      <c r="C30" s="105" t="s">
        <v>76</v>
      </c>
      <c r="D30" s="102" t="s">
        <v>69</v>
      </c>
      <c r="E30" s="103" t="s">
        <v>180</v>
      </c>
      <c r="F30" s="43">
        <v>0.22</v>
      </c>
      <c r="G30" s="42">
        <f t="shared" si="1"/>
        <v>25.999999999999993</v>
      </c>
      <c r="H30" s="50">
        <v>0.22</v>
      </c>
      <c r="I30" s="2"/>
      <c r="J30" s="29"/>
      <c r="K30" s="18"/>
      <c r="L30" s="5"/>
      <c r="M30" s="75">
        <v>1</v>
      </c>
      <c r="N30" s="75">
        <v>0.5</v>
      </c>
      <c r="O30" s="76">
        <v>3</v>
      </c>
      <c r="P30" s="162">
        <f t="shared" si="3"/>
        <v>4.5</v>
      </c>
      <c r="Q30" s="96">
        <f t="shared" si="0"/>
        <v>1.5</v>
      </c>
      <c r="R30" s="33">
        <v>0</v>
      </c>
      <c r="S30" s="2"/>
      <c r="T30" s="25"/>
      <c r="U30" s="172">
        <v>0</v>
      </c>
      <c r="V30" s="158"/>
      <c r="W30" s="11"/>
      <c r="X30" s="61"/>
      <c r="Y30" s="106"/>
      <c r="Z30" s="172">
        <f t="shared" si="2"/>
        <v>564000</v>
      </c>
      <c r="AA30" s="133"/>
    </row>
    <row r="31" spans="1:27" ht="15">
      <c r="A31" s="131" t="s">
        <v>5</v>
      </c>
      <c r="B31" s="153">
        <v>1</v>
      </c>
      <c r="C31" s="107" t="s">
        <v>71</v>
      </c>
      <c r="D31" s="102" t="s">
        <v>141</v>
      </c>
      <c r="E31" s="103" t="s">
        <v>32</v>
      </c>
      <c r="F31" s="43">
        <v>0.44</v>
      </c>
      <c r="G31" s="42">
        <f t="shared" si="1"/>
        <v>26.439999999999994</v>
      </c>
      <c r="H31" s="46"/>
      <c r="I31" s="2"/>
      <c r="J31" s="32">
        <v>0.44</v>
      </c>
      <c r="K31" s="18"/>
      <c r="L31" s="5"/>
      <c r="M31" s="71">
        <v>1</v>
      </c>
      <c r="N31" s="71">
        <v>1</v>
      </c>
      <c r="O31" s="70">
        <v>1</v>
      </c>
      <c r="P31" s="161">
        <f t="shared" si="3"/>
        <v>3</v>
      </c>
      <c r="Q31" s="96">
        <f t="shared" si="0"/>
        <v>1</v>
      </c>
      <c r="R31" s="2"/>
      <c r="S31" s="2"/>
      <c r="T31" s="34">
        <v>0</v>
      </c>
      <c r="U31" s="172">
        <v>0</v>
      </c>
      <c r="V31" s="158"/>
      <c r="W31" s="11"/>
      <c r="X31" s="61"/>
      <c r="Y31" s="106"/>
      <c r="Z31" s="172">
        <f t="shared" si="2"/>
        <v>564000</v>
      </c>
      <c r="AA31" s="133"/>
    </row>
    <row r="32" spans="1:27" ht="15">
      <c r="A32" s="131" t="s">
        <v>5</v>
      </c>
      <c r="B32" s="153">
        <v>1</v>
      </c>
      <c r="C32" s="107" t="s">
        <v>17</v>
      </c>
      <c r="D32" s="102" t="s">
        <v>162</v>
      </c>
      <c r="E32" s="103" t="s">
        <v>45</v>
      </c>
      <c r="F32" s="43">
        <v>0.1</v>
      </c>
      <c r="G32" s="42">
        <f t="shared" si="1"/>
        <v>26.539999999999996</v>
      </c>
      <c r="H32" s="30" t="s">
        <v>12</v>
      </c>
      <c r="I32" s="33">
        <v>0.1</v>
      </c>
      <c r="J32" s="29"/>
      <c r="K32" s="18"/>
      <c r="L32" s="5"/>
      <c r="M32" s="75">
        <v>1</v>
      </c>
      <c r="N32" s="75">
        <v>0.5</v>
      </c>
      <c r="O32" s="76">
        <v>2</v>
      </c>
      <c r="P32" s="162">
        <f t="shared" si="3"/>
        <v>3.5</v>
      </c>
      <c r="Q32" s="96">
        <f t="shared" si="0"/>
        <v>1</v>
      </c>
      <c r="R32" s="11"/>
      <c r="S32" s="33">
        <v>0</v>
      </c>
      <c r="T32" s="25"/>
      <c r="U32" s="172">
        <v>0</v>
      </c>
      <c r="V32" s="158"/>
      <c r="W32" s="11"/>
      <c r="X32" s="61"/>
      <c r="Y32" s="106"/>
      <c r="Z32" s="172">
        <f t="shared" si="2"/>
        <v>564000</v>
      </c>
      <c r="AA32" s="133"/>
    </row>
    <row r="33" spans="1:27" ht="15">
      <c r="A33" s="131" t="s">
        <v>5</v>
      </c>
      <c r="B33" s="153">
        <v>1</v>
      </c>
      <c r="C33" s="105" t="s">
        <v>29</v>
      </c>
      <c r="D33" s="102" t="s">
        <v>162</v>
      </c>
      <c r="E33" s="103" t="s">
        <v>158</v>
      </c>
      <c r="F33" s="43">
        <v>0.18</v>
      </c>
      <c r="G33" s="42">
        <f t="shared" si="1"/>
        <v>26.719999999999995</v>
      </c>
      <c r="H33" s="46"/>
      <c r="I33" s="33">
        <v>0.18</v>
      </c>
      <c r="J33" s="29"/>
      <c r="K33" s="18"/>
      <c r="L33" s="5"/>
      <c r="M33" s="75">
        <v>1</v>
      </c>
      <c r="N33" s="75">
        <v>0.5</v>
      </c>
      <c r="O33" s="76">
        <v>1</v>
      </c>
      <c r="P33" s="162">
        <f t="shared" si="3"/>
        <v>2.5</v>
      </c>
      <c r="Q33" s="96">
        <f t="shared" si="0"/>
        <v>0.5</v>
      </c>
      <c r="R33" s="2"/>
      <c r="S33" s="33">
        <v>0</v>
      </c>
      <c r="T33" s="25"/>
      <c r="U33" s="172">
        <v>0</v>
      </c>
      <c r="V33" s="158"/>
      <c r="W33" s="11"/>
      <c r="X33" s="61"/>
      <c r="Y33" s="106"/>
      <c r="Z33" s="172">
        <f t="shared" si="2"/>
        <v>564000</v>
      </c>
      <c r="AA33" s="133"/>
    </row>
    <row r="34" spans="1:27" ht="15">
      <c r="A34" s="136" t="s">
        <v>5</v>
      </c>
      <c r="B34" s="153">
        <v>1</v>
      </c>
      <c r="C34" s="105" t="s">
        <v>126</v>
      </c>
      <c r="D34" s="102" t="s">
        <v>162</v>
      </c>
      <c r="E34" s="103" t="s">
        <v>45</v>
      </c>
      <c r="F34" s="43">
        <v>1.25</v>
      </c>
      <c r="G34" s="42">
        <v>0</v>
      </c>
      <c r="H34" s="30"/>
      <c r="I34" s="33">
        <v>1.25</v>
      </c>
      <c r="J34" s="29"/>
      <c r="K34" s="18"/>
      <c r="L34" s="5"/>
      <c r="M34" s="77"/>
      <c r="N34" s="77"/>
      <c r="O34" s="78"/>
      <c r="P34" s="161">
        <f t="shared" si="3"/>
        <v>0</v>
      </c>
      <c r="Q34" s="96"/>
      <c r="R34" s="11"/>
      <c r="S34" s="33">
        <v>0</v>
      </c>
      <c r="T34" s="25"/>
      <c r="U34" s="172">
        <v>0</v>
      </c>
      <c r="V34" s="158"/>
      <c r="W34" s="11"/>
      <c r="X34" s="61"/>
      <c r="Y34" s="106"/>
      <c r="Z34" s="172">
        <f t="shared" si="2"/>
        <v>564000</v>
      </c>
      <c r="AA34" s="133"/>
    </row>
    <row r="35" spans="1:27" ht="15">
      <c r="A35" s="131" t="s">
        <v>5</v>
      </c>
      <c r="B35" s="150">
        <v>2</v>
      </c>
      <c r="C35" s="105" t="s">
        <v>116</v>
      </c>
      <c r="D35" s="102" t="s">
        <v>162</v>
      </c>
      <c r="E35" s="103" t="s">
        <v>158</v>
      </c>
      <c r="F35" s="43">
        <v>3.5</v>
      </c>
      <c r="G35" s="42">
        <f t="shared" ref="G35:G66" si="4">F35+G34</f>
        <v>3.5</v>
      </c>
      <c r="H35" s="46"/>
      <c r="I35" s="3">
        <v>3.5</v>
      </c>
      <c r="J35" s="29"/>
      <c r="K35" s="18" t="s">
        <v>183</v>
      </c>
      <c r="L35" s="5"/>
      <c r="M35" s="71">
        <v>5</v>
      </c>
      <c r="N35" s="71">
        <v>5</v>
      </c>
      <c r="O35" s="70">
        <v>5</v>
      </c>
      <c r="P35" s="161">
        <f t="shared" si="3"/>
        <v>15</v>
      </c>
      <c r="Q35" s="96">
        <f t="shared" ref="Q35:Q76" si="5">O35*N35*M35</f>
        <v>125</v>
      </c>
      <c r="R35" s="2"/>
      <c r="S35" s="3">
        <f>I35</f>
        <v>3.5</v>
      </c>
      <c r="T35" s="43"/>
      <c r="U35" s="172">
        <f>S35*$G$144</f>
        <v>315000</v>
      </c>
      <c r="V35" s="158"/>
      <c r="W35" s="11"/>
      <c r="X35" s="61"/>
      <c r="Y35" s="106"/>
      <c r="Z35" s="172">
        <f t="shared" si="2"/>
        <v>879000</v>
      </c>
      <c r="AA35" s="388" t="s">
        <v>617</v>
      </c>
    </row>
    <row r="36" spans="1:27" ht="15">
      <c r="A36" s="131" t="s">
        <v>5</v>
      </c>
      <c r="B36" s="150">
        <v>2</v>
      </c>
      <c r="C36" s="105" t="s">
        <v>25</v>
      </c>
      <c r="D36" s="102" t="s">
        <v>192</v>
      </c>
      <c r="E36" s="103" t="s">
        <v>158</v>
      </c>
      <c r="F36" s="43">
        <v>2.08</v>
      </c>
      <c r="G36" s="42">
        <f t="shared" si="4"/>
        <v>5.58</v>
      </c>
      <c r="H36" s="46"/>
      <c r="I36" s="3">
        <v>2.08</v>
      </c>
      <c r="J36" s="29" t="s">
        <v>12</v>
      </c>
      <c r="K36" s="18" t="s">
        <v>7</v>
      </c>
      <c r="L36" s="5"/>
      <c r="M36" s="71">
        <v>5</v>
      </c>
      <c r="N36" s="71">
        <v>5</v>
      </c>
      <c r="O36" s="70">
        <v>4</v>
      </c>
      <c r="P36" s="161">
        <f t="shared" si="3"/>
        <v>14</v>
      </c>
      <c r="Q36" s="96">
        <f t="shared" si="5"/>
        <v>100</v>
      </c>
      <c r="R36" s="2"/>
      <c r="S36" s="3">
        <f>I36</f>
        <v>2.08</v>
      </c>
      <c r="T36" s="43"/>
      <c r="U36" s="172">
        <f>S36*$G$144</f>
        <v>187200</v>
      </c>
      <c r="V36" s="158"/>
      <c r="W36" s="11"/>
      <c r="X36" s="61"/>
      <c r="Y36" s="106"/>
      <c r="Z36" s="172">
        <f t="shared" si="2"/>
        <v>1066200</v>
      </c>
      <c r="AA36" s="133" t="s">
        <v>617</v>
      </c>
    </row>
    <row r="37" spans="1:27" ht="15">
      <c r="A37" s="131" t="s">
        <v>5</v>
      </c>
      <c r="B37" s="151">
        <v>2</v>
      </c>
      <c r="C37" s="105" t="s">
        <v>9</v>
      </c>
      <c r="D37" s="102" t="s">
        <v>135</v>
      </c>
      <c r="E37" s="103" t="s">
        <v>158</v>
      </c>
      <c r="F37" s="43">
        <v>1.28</v>
      </c>
      <c r="G37" s="42">
        <f t="shared" si="4"/>
        <v>6.86</v>
      </c>
      <c r="H37" s="46"/>
      <c r="I37" s="3">
        <v>1.28</v>
      </c>
      <c r="J37" s="29" t="s">
        <v>12</v>
      </c>
      <c r="K37" s="18">
        <v>1987</v>
      </c>
      <c r="L37" s="5"/>
      <c r="M37" s="71">
        <v>4</v>
      </c>
      <c r="N37" s="71">
        <v>5</v>
      </c>
      <c r="O37" s="70">
        <v>4</v>
      </c>
      <c r="P37" s="161">
        <f t="shared" si="3"/>
        <v>13</v>
      </c>
      <c r="Q37" s="96">
        <f t="shared" si="5"/>
        <v>80</v>
      </c>
      <c r="R37" s="52"/>
      <c r="S37" s="3">
        <v>1.28</v>
      </c>
      <c r="T37" s="25"/>
      <c r="U37" s="172">
        <f>S37*$G$144</f>
        <v>115200</v>
      </c>
      <c r="V37" s="158"/>
      <c r="W37" s="11"/>
      <c r="X37" s="61"/>
      <c r="Y37" s="106"/>
      <c r="Z37" s="172">
        <f t="shared" si="2"/>
        <v>1181400</v>
      </c>
      <c r="AA37" s="132"/>
    </row>
    <row r="38" spans="1:27" ht="15">
      <c r="A38" s="131" t="s">
        <v>5</v>
      </c>
      <c r="B38" s="151">
        <v>2</v>
      </c>
      <c r="C38" s="107" t="s">
        <v>128</v>
      </c>
      <c r="D38" s="102" t="s">
        <v>141</v>
      </c>
      <c r="E38" s="103" t="s">
        <v>158</v>
      </c>
      <c r="F38" s="43">
        <v>1.1000000000000001</v>
      </c>
      <c r="G38" s="42">
        <f t="shared" si="4"/>
        <v>7.9600000000000009</v>
      </c>
      <c r="H38" s="46"/>
      <c r="I38" s="3">
        <v>1.1000000000000001</v>
      </c>
      <c r="J38" s="56"/>
      <c r="K38" s="18"/>
      <c r="L38" s="5"/>
      <c r="M38" s="71">
        <v>5</v>
      </c>
      <c r="N38" s="71">
        <v>5</v>
      </c>
      <c r="O38" s="70">
        <v>3</v>
      </c>
      <c r="P38" s="161">
        <f t="shared" si="3"/>
        <v>13</v>
      </c>
      <c r="Q38" s="96">
        <f t="shared" si="5"/>
        <v>75</v>
      </c>
      <c r="R38" s="2"/>
      <c r="S38" s="3">
        <f>I38</f>
        <v>1.1000000000000001</v>
      </c>
      <c r="T38" s="43"/>
      <c r="U38" s="172">
        <f>S38*$G$144</f>
        <v>99000.000000000015</v>
      </c>
      <c r="V38" s="158"/>
      <c r="W38" s="11"/>
      <c r="X38" s="61"/>
      <c r="Y38" s="106"/>
      <c r="Z38" s="172">
        <f t="shared" si="2"/>
        <v>1280400</v>
      </c>
      <c r="AA38" s="133" t="s">
        <v>12</v>
      </c>
    </row>
    <row r="39" spans="1:27" ht="15">
      <c r="A39" s="131" t="s">
        <v>5</v>
      </c>
      <c r="B39" s="151">
        <v>2</v>
      </c>
      <c r="C39" s="105" t="s">
        <v>20</v>
      </c>
      <c r="D39" s="102" t="s">
        <v>210</v>
      </c>
      <c r="E39" s="103" t="s">
        <v>65</v>
      </c>
      <c r="F39" s="43">
        <v>1.1000000000000001</v>
      </c>
      <c r="G39" s="42">
        <f t="shared" si="4"/>
        <v>9.06</v>
      </c>
      <c r="H39" s="46"/>
      <c r="I39" s="3">
        <v>1.1000000000000001</v>
      </c>
      <c r="J39" s="29" t="s">
        <v>12</v>
      </c>
      <c r="K39" s="18"/>
      <c r="L39" s="5"/>
      <c r="M39" s="71">
        <v>3</v>
      </c>
      <c r="N39" s="71">
        <v>4</v>
      </c>
      <c r="O39" s="70">
        <v>5</v>
      </c>
      <c r="P39" s="161">
        <f t="shared" si="3"/>
        <v>12</v>
      </c>
      <c r="Q39" s="96">
        <f t="shared" si="5"/>
        <v>60</v>
      </c>
      <c r="R39" s="2"/>
      <c r="S39" s="3">
        <v>1.1000000000000001</v>
      </c>
      <c r="T39" s="25"/>
      <c r="U39" s="172">
        <f>I39*$G$144</f>
        <v>99000.000000000015</v>
      </c>
      <c r="V39" s="158"/>
      <c r="W39" s="11"/>
      <c r="X39" s="61"/>
      <c r="Y39" s="106"/>
      <c r="Z39" s="172">
        <f t="shared" ref="Z39:Z70" si="6">U39+Z38</f>
        <v>1379400</v>
      </c>
      <c r="AA39" s="133"/>
    </row>
    <row r="40" spans="1:27" ht="15">
      <c r="A40" s="131" t="s">
        <v>5</v>
      </c>
      <c r="B40" s="151">
        <v>2</v>
      </c>
      <c r="C40" s="105" t="s">
        <v>31</v>
      </c>
      <c r="D40" s="102" t="s">
        <v>162</v>
      </c>
      <c r="E40" s="103" t="s">
        <v>83</v>
      </c>
      <c r="F40" s="43">
        <v>0.4</v>
      </c>
      <c r="G40" s="42">
        <f t="shared" si="4"/>
        <v>9.4600000000000009</v>
      </c>
      <c r="H40" s="46"/>
      <c r="I40" s="3">
        <v>0.4</v>
      </c>
      <c r="J40" s="29" t="s">
        <v>12</v>
      </c>
      <c r="K40" s="18"/>
      <c r="L40" s="5"/>
      <c r="M40" s="71">
        <v>3</v>
      </c>
      <c r="N40" s="71">
        <v>4</v>
      </c>
      <c r="O40" s="70">
        <v>4</v>
      </c>
      <c r="P40" s="161">
        <f t="shared" si="3"/>
        <v>11</v>
      </c>
      <c r="Q40" s="96">
        <f t="shared" si="5"/>
        <v>48</v>
      </c>
      <c r="R40" s="2"/>
      <c r="S40" s="3">
        <v>0.4</v>
      </c>
      <c r="T40" s="25"/>
      <c r="U40" s="172">
        <f>S40*$G$144</f>
        <v>36000</v>
      </c>
      <c r="V40" s="158"/>
      <c r="W40" s="11"/>
      <c r="X40" s="61"/>
      <c r="Y40" s="106"/>
      <c r="Z40" s="172">
        <f t="shared" si="6"/>
        <v>1415400</v>
      </c>
      <c r="AA40" s="133"/>
    </row>
    <row r="41" spans="1:27" ht="15">
      <c r="A41" s="131" t="s">
        <v>5</v>
      </c>
      <c r="B41" s="151">
        <v>2</v>
      </c>
      <c r="C41" s="105" t="s">
        <v>62</v>
      </c>
      <c r="D41" s="102" t="s">
        <v>132</v>
      </c>
      <c r="E41" s="103" t="s">
        <v>158</v>
      </c>
      <c r="F41" s="43">
        <v>0.8</v>
      </c>
      <c r="G41" s="42">
        <f t="shared" si="4"/>
        <v>10.260000000000002</v>
      </c>
      <c r="H41" s="46"/>
      <c r="I41" s="3">
        <v>0.8</v>
      </c>
      <c r="J41" s="29" t="s">
        <v>12</v>
      </c>
      <c r="K41" s="18"/>
      <c r="L41" s="5"/>
      <c r="M41" s="71">
        <v>3</v>
      </c>
      <c r="N41" s="71">
        <v>3</v>
      </c>
      <c r="O41" s="70">
        <v>5</v>
      </c>
      <c r="P41" s="161">
        <f t="shared" si="3"/>
        <v>11</v>
      </c>
      <c r="Q41" s="96">
        <f t="shared" si="5"/>
        <v>45</v>
      </c>
      <c r="R41" s="2"/>
      <c r="S41" s="3">
        <v>0.8</v>
      </c>
      <c r="T41" s="25"/>
      <c r="U41" s="172">
        <f>I41*$G$144</f>
        <v>72000</v>
      </c>
      <c r="V41" s="158"/>
      <c r="W41" s="11"/>
      <c r="X41" s="61"/>
      <c r="Y41" s="106"/>
      <c r="Z41" s="172">
        <f t="shared" si="6"/>
        <v>1487400</v>
      </c>
      <c r="AA41" s="133"/>
    </row>
    <row r="42" spans="1:27" ht="15">
      <c r="A42" s="131" t="s">
        <v>5</v>
      </c>
      <c r="B42" s="151">
        <v>2</v>
      </c>
      <c r="C42" s="105" t="s">
        <v>233</v>
      </c>
      <c r="D42" s="102" t="s">
        <v>168</v>
      </c>
      <c r="E42" s="103" t="s">
        <v>129</v>
      </c>
      <c r="F42" s="43">
        <v>1.07</v>
      </c>
      <c r="G42" s="42">
        <f t="shared" si="4"/>
        <v>11.330000000000002</v>
      </c>
      <c r="H42" s="46"/>
      <c r="I42" s="3">
        <v>1.07</v>
      </c>
      <c r="J42" s="29"/>
      <c r="K42" s="18" t="s">
        <v>172</v>
      </c>
      <c r="L42" s="5"/>
      <c r="M42" s="71">
        <v>3</v>
      </c>
      <c r="N42" s="71">
        <v>3</v>
      </c>
      <c r="O42" s="70">
        <v>4</v>
      </c>
      <c r="P42" s="161">
        <f t="shared" ref="P42:P73" si="7">SUM(M42:O42)</f>
        <v>10</v>
      </c>
      <c r="Q42" s="96">
        <f t="shared" si="5"/>
        <v>36</v>
      </c>
      <c r="R42" s="2"/>
      <c r="S42" s="211">
        <v>1.07</v>
      </c>
      <c r="T42" s="2"/>
      <c r="U42" s="172">
        <f>I42*$G$144</f>
        <v>96300</v>
      </c>
      <c r="V42" s="158"/>
      <c r="W42" s="11"/>
      <c r="X42" s="61"/>
      <c r="Y42" s="106"/>
      <c r="Z42" s="172">
        <f t="shared" si="6"/>
        <v>1583700</v>
      </c>
      <c r="AA42" s="133" t="s">
        <v>215</v>
      </c>
    </row>
    <row r="43" spans="1:27" ht="15">
      <c r="A43" s="131" t="s">
        <v>5</v>
      </c>
      <c r="B43" s="150">
        <v>2</v>
      </c>
      <c r="C43" s="105" t="s">
        <v>83</v>
      </c>
      <c r="D43" s="102" t="s">
        <v>162</v>
      </c>
      <c r="E43" s="103" t="s">
        <v>141</v>
      </c>
      <c r="F43" s="43">
        <v>0.28000000000000003</v>
      </c>
      <c r="G43" s="42">
        <f t="shared" si="4"/>
        <v>11.610000000000001</v>
      </c>
      <c r="H43" s="46"/>
      <c r="I43" s="3">
        <v>0.28000000000000003</v>
      </c>
      <c r="J43" s="29"/>
      <c r="K43" s="18" t="s">
        <v>103</v>
      </c>
      <c r="L43" s="5"/>
      <c r="M43" s="71">
        <v>3</v>
      </c>
      <c r="N43" s="71">
        <v>3</v>
      </c>
      <c r="O43" s="70">
        <v>4</v>
      </c>
      <c r="P43" s="161">
        <f t="shared" si="7"/>
        <v>10</v>
      </c>
      <c r="Q43" s="96">
        <f t="shared" si="5"/>
        <v>36</v>
      </c>
      <c r="R43" s="2"/>
      <c r="S43" s="3">
        <f>I43</f>
        <v>0.28000000000000003</v>
      </c>
      <c r="T43" s="43"/>
      <c r="U43" s="172">
        <f>S43*$G$144</f>
        <v>25200.000000000004</v>
      </c>
      <c r="V43" s="158"/>
      <c r="W43" s="11"/>
      <c r="X43" s="61"/>
      <c r="Y43" s="106"/>
      <c r="Z43" s="172">
        <f t="shared" si="6"/>
        <v>1608900</v>
      </c>
      <c r="AA43" s="133" t="s">
        <v>617</v>
      </c>
    </row>
    <row r="44" spans="1:27" ht="15">
      <c r="A44" s="131" t="s">
        <v>5</v>
      </c>
      <c r="B44" s="151">
        <v>2</v>
      </c>
      <c r="C44" s="107" t="s">
        <v>66</v>
      </c>
      <c r="D44" s="102" t="s">
        <v>168</v>
      </c>
      <c r="E44" s="103" t="s">
        <v>158</v>
      </c>
      <c r="F44" s="43">
        <v>0.6</v>
      </c>
      <c r="G44" s="42">
        <f t="shared" si="4"/>
        <v>12.21</v>
      </c>
      <c r="H44" s="46"/>
      <c r="I44" s="3">
        <v>0.6</v>
      </c>
      <c r="J44" s="29"/>
      <c r="K44" s="18"/>
      <c r="L44" s="5"/>
      <c r="M44" s="71">
        <v>3</v>
      </c>
      <c r="N44" s="71">
        <v>4</v>
      </c>
      <c r="O44" s="70">
        <v>3</v>
      </c>
      <c r="P44" s="161">
        <f t="shared" si="7"/>
        <v>10</v>
      </c>
      <c r="Q44" s="96">
        <f t="shared" si="5"/>
        <v>36</v>
      </c>
      <c r="R44" s="2"/>
      <c r="S44" s="3">
        <v>0.6</v>
      </c>
      <c r="T44" s="25"/>
      <c r="U44" s="172">
        <f>S44*$G$144</f>
        <v>54000</v>
      </c>
      <c r="V44" s="158"/>
      <c r="W44" s="11"/>
      <c r="X44" s="61"/>
      <c r="Y44" s="106"/>
      <c r="Z44" s="172">
        <f t="shared" si="6"/>
        <v>1662900</v>
      </c>
      <c r="AA44" s="133"/>
    </row>
    <row r="45" spans="1:27" ht="15">
      <c r="A45" s="131" t="s">
        <v>5</v>
      </c>
      <c r="B45" s="151">
        <v>2</v>
      </c>
      <c r="C45" s="105" t="s">
        <v>22</v>
      </c>
      <c r="D45" s="102" t="s">
        <v>162</v>
      </c>
      <c r="E45" s="103" t="s">
        <v>158</v>
      </c>
      <c r="F45" s="43">
        <v>0.76</v>
      </c>
      <c r="G45" s="42">
        <f t="shared" si="4"/>
        <v>12.97</v>
      </c>
      <c r="H45" s="46"/>
      <c r="I45" s="3">
        <v>0.76</v>
      </c>
      <c r="J45" s="29" t="s">
        <v>12</v>
      </c>
      <c r="K45" s="18" t="s">
        <v>26</v>
      </c>
      <c r="L45" s="5"/>
      <c r="M45" s="71">
        <v>3</v>
      </c>
      <c r="N45" s="71">
        <v>3</v>
      </c>
      <c r="O45" s="70">
        <v>4</v>
      </c>
      <c r="P45" s="161">
        <f t="shared" si="7"/>
        <v>10</v>
      </c>
      <c r="Q45" s="96">
        <f t="shared" si="5"/>
        <v>36</v>
      </c>
      <c r="R45" s="2"/>
      <c r="S45" s="3">
        <v>0.76</v>
      </c>
      <c r="T45" s="25"/>
      <c r="U45" s="172">
        <f>S45*$G$144</f>
        <v>68400</v>
      </c>
      <c r="V45" s="158"/>
      <c r="W45" s="11"/>
      <c r="X45" s="61"/>
      <c r="Y45" s="106"/>
      <c r="Z45" s="172">
        <f t="shared" si="6"/>
        <v>1731300</v>
      </c>
      <c r="AA45" s="133"/>
    </row>
    <row r="46" spans="1:27" ht="15">
      <c r="A46" s="131" t="s">
        <v>5</v>
      </c>
      <c r="B46" s="151">
        <v>2</v>
      </c>
      <c r="C46" s="105" t="s">
        <v>123</v>
      </c>
      <c r="D46" s="102" t="s">
        <v>135</v>
      </c>
      <c r="E46" s="103" t="s">
        <v>199</v>
      </c>
      <c r="F46" s="43">
        <v>0.6</v>
      </c>
      <c r="G46" s="42">
        <f t="shared" si="4"/>
        <v>13.57</v>
      </c>
      <c r="H46" s="46"/>
      <c r="I46" s="3">
        <v>0.6</v>
      </c>
      <c r="J46" s="29" t="s">
        <v>12</v>
      </c>
      <c r="K46" s="18" t="s">
        <v>15</v>
      </c>
      <c r="L46" s="5"/>
      <c r="M46" s="71">
        <v>2</v>
      </c>
      <c r="N46" s="71">
        <v>3</v>
      </c>
      <c r="O46" s="70">
        <v>5</v>
      </c>
      <c r="P46" s="161">
        <f t="shared" si="7"/>
        <v>10</v>
      </c>
      <c r="Q46" s="96">
        <f t="shared" si="5"/>
        <v>30</v>
      </c>
      <c r="R46" s="2"/>
      <c r="S46" s="3">
        <v>0.6</v>
      </c>
      <c r="T46" s="25"/>
      <c r="U46" s="172">
        <f>I46*$G$144</f>
        <v>54000</v>
      </c>
      <c r="V46" s="158"/>
      <c r="W46" s="11"/>
      <c r="X46" s="61"/>
      <c r="Y46" s="106"/>
      <c r="Z46" s="172">
        <f t="shared" si="6"/>
        <v>1785300</v>
      </c>
      <c r="AA46" s="133" t="s">
        <v>200</v>
      </c>
    </row>
    <row r="47" spans="1:27" ht="15">
      <c r="A47" s="131" t="s">
        <v>5</v>
      </c>
      <c r="B47" s="151">
        <v>2</v>
      </c>
      <c r="C47" s="105" t="s">
        <v>8</v>
      </c>
      <c r="D47" s="102" t="s">
        <v>162</v>
      </c>
      <c r="E47" s="103" t="s">
        <v>116</v>
      </c>
      <c r="F47" s="43">
        <v>1.03</v>
      </c>
      <c r="G47" s="42">
        <f t="shared" si="4"/>
        <v>14.6</v>
      </c>
      <c r="H47" s="46"/>
      <c r="I47" s="3">
        <v>1.03</v>
      </c>
      <c r="J47" s="29" t="s">
        <v>12</v>
      </c>
      <c r="K47" s="18">
        <v>1991</v>
      </c>
      <c r="L47" s="5"/>
      <c r="M47" s="71">
        <v>2</v>
      </c>
      <c r="N47" s="71">
        <v>3</v>
      </c>
      <c r="O47" s="70">
        <v>5</v>
      </c>
      <c r="P47" s="161">
        <f t="shared" si="7"/>
        <v>10</v>
      </c>
      <c r="Q47" s="96">
        <f t="shared" si="5"/>
        <v>30</v>
      </c>
      <c r="R47" s="2"/>
      <c r="S47" s="3">
        <v>1.03</v>
      </c>
      <c r="T47" s="25"/>
      <c r="U47" s="172">
        <f>S47*$G$144</f>
        <v>92700</v>
      </c>
      <c r="V47" s="158"/>
      <c r="W47" s="11"/>
      <c r="X47" s="61"/>
      <c r="Y47" s="106"/>
      <c r="Z47" s="172">
        <f t="shared" si="6"/>
        <v>1878000</v>
      </c>
      <c r="AA47" s="133"/>
    </row>
    <row r="48" spans="1:27" ht="15">
      <c r="A48" s="131" t="s">
        <v>5</v>
      </c>
      <c r="B48" s="151">
        <v>2</v>
      </c>
      <c r="C48" s="105" t="s">
        <v>212</v>
      </c>
      <c r="D48" s="102" t="s">
        <v>135</v>
      </c>
      <c r="E48" s="103" t="s">
        <v>213</v>
      </c>
      <c r="F48" s="43">
        <v>1.24</v>
      </c>
      <c r="G48" s="42">
        <f t="shared" si="4"/>
        <v>15.84</v>
      </c>
      <c r="H48" s="46"/>
      <c r="I48" s="3">
        <v>1.24</v>
      </c>
      <c r="J48" s="29"/>
      <c r="K48" s="18">
        <v>1970</v>
      </c>
      <c r="L48" s="5"/>
      <c r="M48" s="71">
        <v>3</v>
      </c>
      <c r="N48" s="71">
        <v>3</v>
      </c>
      <c r="O48" s="70">
        <v>3</v>
      </c>
      <c r="P48" s="161">
        <f t="shared" si="7"/>
        <v>9</v>
      </c>
      <c r="Q48" s="96">
        <f t="shared" si="5"/>
        <v>27</v>
      </c>
      <c r="R48" s="2"/>
      <c r="S48" s="3">
        <v>0.25</v>
      </c>
      <c r="T48" s="25"/>
      <c r="U48" s="172">
        <f>S48*$G$144</f>
        <v>22500</v>
      </c>
      <c r="V48" s="158"/>
      <c r="W48" s="11"/>
      <c r="X48" s="61"/>
      <c r="Y48" s="106"/>
      <c r="Z48" s="172">
        <f t="shared" si="6"/>
        <v>1900500</v>
      </c>
      <c r="AA48" s="133" t="s">
        <v>214</v>
      </c>
    </row>
    <row r="49" spans="1:27" ht="15">
      <c r="A49" s="131" t="s">
        <v>5</v>
      </c>
      <c r="B49" s="151">
        <v>2</v>
      </c>
      <c r="C49" s="105" t="s">
        <v>59</v>
      </c>
      <c r="D49" s="102" t="s">
        <v>173</v>
      </c>
      <c r="E49" s="103" t="s">
        <v>132</v>
      </c>
      <c r="F49" s="43">
        <v>0.27</v>
      </c>
      <c r="G49" s="42">
        <f t="shared" si="4"/>
        <v>16.11</v>
      </c>
      <c r="H49" s="46"/>
      <c r="I49" s="3">
        <v>0.27</v>
      </c>
      <c r="J49" s="29"/>
      <c r="K49" s="18"/>
      <c r="L49" s="5"/>
      <c r="M49" s="71">
        <v>4</v>
      </c>
      <c r="N49" s="71">
        <v>2</v>
      </c>
      <c r="O49" s="70">
        <v>3</v>
      </c>
      <c r="P49" s="161">
        <f t="shared" si="7"/>
        <v>9</v>
      </c>
      <c r="Q49" s="96">
        <f t="shared" si="5"/>
        <v>24</v>
      </c>
      <c r="R49" s="2"/>
      <c r="S49" s="3">
        <v>0.27</v>
      </c>
      <c r="T49" s="25"/>
      <c r="U49" s="172">
        <f>I49*$G$144</f>
        <v>24300</v>
      </c>
      <c r="V49" s="158"/>
      <c r="W49" s="11"/>
      <c r="X49" s="61"/>
      <c r="Y49" s="106"/>
      <c r="Z49" s="172">
        <f t="shared" si="6"/>
        <v>1924800</v>
      </c>
      <c r="AA49" s="133"/>
    </row>
    <row r="50" spans="1:27" ht="15">
      <c r="A50" s="131" t="s">
        <v>5</v>
      </c>
      <c r="B50" s="151">
        <v>2</v>
      </c>
      <c r="C50" s="105" t="s">
        <v>122</v>
      </c>
      <c r="D50" s="102" t="s">
        <v>185</v>
      </c>
      <c r="E50" s="103" t="s">
        <v>197</v>
      </c>
      <c r="F50" s="43">
        <v>1.1000000000000001</v>
      </c>
      <c r="G50" s="42">
        <f t="shared" si="4"/>
        <v>17.21</v>
      </c>
      <c r="H50" s="46"/>
      <c r="I50" s="3">
        <v>1.1000000000000001</v>
      </c>
      <c r="J50" s="29" t="s">
        <v>12</v>
      </c>
      <c r="K50" s="18">
        <v>1978</v>
      </c>
      <c r="L50" s="5"/>
      <c r="M50" s="71">
        <v>3</v>
      </c>
      <c r="N50" s="71">
        <v>4</v>
      </c>
      <c r="O50" s="253">
        <v>2</v>
      </c>
      <c r="P50" s="161">
        <f t="shared" si="7"/>
        <v>9</v>
      </c>
      <c r="Q50" s="96">
        <f t="shared" si="5"/>
        <v>24</v>
      </c>
      <c r="R50" s="2"/>
      <c r="S50" s="3">
        <v>1.1000000000000001</v>
      </c>
      <c r="T50" s="11" t="s">
        <v>12</v>
      </c>
      <c r="U50" s="172">
        <f>(S50*$G$144)</f>
        <v>99000.000000000015</v>
      </c>
      <c r="V50" s="158"/>
      <c r="W50" s="11"/>
      <c r="X50" s="61"/>
      <c r="Y50" s="106"/>
      <c r="Z50" s="172">
        <f t="shared" si="6"/>
        <v>2023800</v>
      </c>
      <c r="AA50" s="133" t="s">
        <v>202</v>
      </c>
    </row>
    <row r="51" spans="1:27" ht="15">
      <c r="A51" s="131" t="s">
        <v>5</v>
      </c>
      <c r="B51" s="151">
        <v>2</v>
      </c>
      <c r="C51" s="105" t="s">
        <v>19</v>
      </c>
      <c r="D51" s="102" t="s">
        <v>162</v>
      </c>
      <c r="E51" s="103" t="s">
        <v>158</v>
      </c>
      <c r="F51" s="43">
        <v>0.15</v>
      </c>
      <c r="G51" s="42">
        <f t="shared" si="4"/>
        <v>17.36</v>
      </c>
      <c r="H51" s="46"/>
      <c r="I51" s="3">
        <v>0.15</v>
      </c>
      <c r="J51" s="29" t="s">
        <v>12</v>
      </c>
      <c r="K51" s="18">
        <v>1971</v>
      </c>
      <c r="L51" s="5"/>
      <c r="M51" s="71">
        <v>2</v>
      </c>
      <c r="N51" s="71">
        <v>2</v>
      </c>
      <c r="O51" s="70">
        <v>5</v>
      </c>
      <c r="P51" s="161">
        <f t="shared" si="7"/>
        <v>9</v>
      </c>
      <c r="Q51" s="96">
        <f t="shared" si="5"/>
        <v>20</v>
      </c>
      <c r="R51" s="2"/>
      <c r="S51" s="3">
        <v>0.15</v>
      </c>
      <c r="T51" s="25"/>
      <c r="U51" s="172">
        <f>I51*$G$144</f>
        <v>13500</v>
      </c>
      <c r="V51" s="158"/>
      <c r="W51" s="11"/>
      <c r="X51" s="61"/>
      <c r="Y51" s="106"/>
      <c r="Z51" s="172">
        <f t="shared" si="6"/>
        <v>2037300</v>
      </c>
      <c r="AA51" s="133" t="s">
        <v>239</v>
      </c>
    </row>
    <row r="52" spans="1:27" ht="15">
      <c r="A52" s="131" t="s">
        <v>5</v>
      </c>
      <c r="B52" s="151">
        <v>2</v>
      </c>
      <c r="C52" s="105" t="s">
        <v>54</v>
      </c>
      <c r="D52" s="102" t="s">
        <v>185</v>
      </c>
      <c r="E52" s="103" t="s">
        <v>193</v>
      </c>
      <c r="F52" s="43">
        <v>0.6</v>
      </c>
      <c r="G52" s="42">
        <f t="shared" si="4"/>
        <v>17.96</v>
      </c>
      <c r="H52" s="47">
        <v>0.15</v>
      </c>
      <c r="I52" s="3">
        <v>0.45</v>
      </c>
      <c r="J52" s="29"/>
      <c r="K52" s="18" t="s">
        <v>195</v>
      </c>
      <c r="L52" s="5"/>
      <c r="M52" s="71">
        <v>2</v>
      </c>
      <c r="N52" s="71">
        <v>3</v>
      </c>
      <c r="O52" s="70">
        <v>3</v>
      </c>
      <c r="P52" s="161">
        <f t="shared" si="7"/>
        <v>8</v>
      </c>
      <c r="Q52" s="96">
        <f t="shared" si="5"/>
        <v>18</v>
      </c>
      <c r="R52" s="2"/>
      <c r="S52" s="3">
        <v>0.6</v>
      </c>
      <c r="T52" s="25"/>
      <c r="U52" s="172">
        <f>(H52*$G$143)+(I52*$G$144)</f>
        <v>49500</v>
      </c>
      <c r="V52" s="158"/>
      <c r="W52" s="11"/>
      <c r="X52" s="61"/>
      <c r="Y52" s="106"/>
      <c r="Z52" s="172">
        <f t="shared" si="6"/>
        <v>2086800</v>
      </c>
      <c r="AA52" s="133" t="s">
        <v>264</v>
      </c>
    </row>
    <row r="53" spans="1:27" ht="15">
      <c r="A53" s="131" t="s">
        <v>5</v>
      </c>
      <c r="B53" s="151">
        <v>2</v>
      </c>
      <c r="C53" s="105" t="s">
        <v>23</v>
      </c>
      <c r="D53" s="102" t="s">
        <v>162</v>
      </c>
      <c r="E53" s="103" t="s">
        <v>158</v>
      </c>
      <c r="F53" s="43">
        <v>1.98</v>
      </c>
      <c r="G53" s="42">
        <f t="shared" si="4"/>
        <v>19.940000000000001</v>
      </c>
      <c r="H53" s="46"/>
      <c r="I53" s="3">
        <v>1.98</v>
      </c>
      <c r="J53" s="29" t="s">
        <v>12</v>
      </c>
      <c r="K53" s="18">
        <v>1974</v>
      </c>
      <c r="L53" s="5"/>
      <c r="M53" s="71">
        <v>3</v>
      </c>
      <c r="N53" s="71">
        <v>2</v>
      </c>
      <c r="O53" s="70">
        <v>3</v>
      </c>
      <c r="P53" s="161">
        <f t="shared" si="7"/>
        <v>8</v>
      </c>
      <c r="Q53" s="96">
        <f t="shared" si="5"/>
        <v>18</v>
      </c>
      <c r="R53" s="2"/>
      <c r="S53" s="3">
        <v>1.98</v>
      </c>
      <c r="T53" s="25"/>
      <c r="U53" s="172">
        <f>I53*$G$144</f>
        <v>178200</v>
      </c>
      <c r="V53" s="158"/>
      <c r="W53" s="11"/>
      <c r="X53" s="61"/>
      <c r="Y53" s="106"/>
      <c r="Z53" s="172">
        <f t="shared" si="6"/>
        <v>2265000</v>
      </c>
      <c r="AA53" s="133" t="s">
        <v>189</v>
      </c>
    </row>
    <row r="54" spans="1:27" ht="15">
      <c r="A54" s="131" t="s">
        <v>5</v>
      </c>
      <c r="B54" s="151">
        <v>2</v>
      </c>
      <c r="C54" s="105" t="s">
        <v>74</v>
      </c>
      <c r="D54" s="102" t="s">
        <v>157</v>
      </c>
      <c r="E54" s="103" t="s">
        <v>158</v>
      </c>
      <c r="F54" s="43">
        <v>0.75</v>
      </c>
      <c r="G54" s="42">
        <f t="shared" si="4"/>
        <v>20.69</v>
      </c>
      <c r="H54" s="46"/>
      <c r="I54" s="3">
        <v>0.75</v>
      </c>
      <c r="J54" s="29" t="s">
        <v>12</v>
      </c>
      <c r="K54" s="18" t="s">
        <v>77</v>
      </c>
      <c r="L54" s="5"/>
      <c r="M54" s="71">
        <v>2</v>
      </c>
      <c r="N54" s="71">
        <v>3</v>
      </c>
      <c r="O54" s="70">
        <v>3</v>
      </c>
      <c r="P54" s="161">
        <f t="shared" si="7"/>
        <v>8</v>
      </c>
      <c r="Q54" s="96">
        <f t="shared" si="5"/>
        <v>18</v>
      </c>
      <c r="R54" s="2"/>
      <c r="S54" s="3">
        <v>0.75</v>
      </c>
      <c r="T54" s="25"/>
      <c r="U54" s="172">
        <f>S54*$G$144</f>
        <v>67500</v>
      </c>
      <c r="V54" s="158"/>
      <c r="W54" s="11"/>
      <c r="X54" s="61"/>
      <c r="Y54" s="106"/>
      <c r="Z54" s="172">
        <f t="shared" si="6"/>
        <v>2332500</v>
      </c>
      <c r="AA54" s="133" t="s">
        <v>241</v>
      </c>
    </row>
    <row r="55" spans="1:27" ht="15">
      <c r="A55" s="131" t="s">
        <v>5</v>
      </c>
      <c r="B55" s="151">
        <v>2</v>
      </c>
      <c r="C55" s="105" t="s">
        <v>70</v>
      </c>
      <c r="D55" s="102" t="s">
        <v>243</v>
      </c>
      <c r="E55" s="103" t="s">
        <v>158</v>
      </c>
      <c r="F55" s="43">
        <v>0.43</v>
      </c>
      <c r="G55" s="42">
        <f t="shared" si="4"/>
        <v>21.12</v>
      </c>
      <c r="H55" s="46"/>
      <c r="I55" s="3">
        <v>0.43</v>
      </c>
      <c r="J55" s="29"/>
      <c r="K55" s="18"/>
      <c r="L55" s="5"/>
      <c r="M55" s="71">
        <v>2</v>
      </c>
      <c r="N55" s="71">
        <v>3</v>
      </c>
      <c r="O55" s="70">
        <v>3</v>
      </c>
      <c r="P55" s="161">
        <f t="shared" si="7"/>
        <v>8</v>
      </c>
      <c r="Q55" s="96">
        <f t="shared" si="5"/>
        <v>18</v>
      </c>
      <c r="R55" s="2"/>
      <c r="S55" s="3">
        <v>0.43</v>
      </c>
      <c r="T55" s="25"/>
      <c r="U55" s="172">
        <f>S55*$G$144</f>
        <v>38700</v>
      </c>
      <c r="V55" s="158"/>
      <c r="W55" s="11"/>
      <c r="X55" s="61"/>
      <c r="Y55" s="106"/>
      <c r="Z55" s="172">
        <f t="shared" si="6"/>
        <v>2371200</v>
      </c>
      <c r="AA55" s="133"/>
    </row>
    <row r="56" spans="1:27" ht="15">
      <c r="A56" s="131" t="s">
        <v>5</v>
      </c>
      <c r="B56" s="151">
        <v>2</v>
      </c>
      <c r="C56" s="105" t="s">
        <v>13</v>
      </c>
      <c r="D56" s="102" t="s">
        <v>162</v>
      </c>
      <c r="E56" s="103" t="s">
        <v>158</v>
      </c>
      <c r="F56" s="43">
        <v>1.25</v>
      </c>
      <c r="G56" s="42">
        <f t="shared" si="4"/>
        <v>22.37</v>
      </c>
      <c r="H56" s="30"/>
      <c r="I56" s="3">
        <v>1.25</v>
      </c>
      <c r="J56" s="56" t="s">
        <v>12</v>
      </c>
      <c r="K56" s="18">
        <v>1984</v>
      </c>
      <c r="L56" s="5"/>
      <c r="M56" s="71">
        <v>2</v>
      </c>
      <c r="N56" s="71">
        <v>2</v>
      </c>
      <c r="O56" s="70">
        <v>4</v>
      </c>
      <c r="P56" s="161">
        <f t="shared" si="7"/>
        <v>8</v>
      </c>
      <c r="Q56" s="96">
        <f t="shared" si="5"/>
        <v>16</v>
      </c>
      <c r="R56" s="52"/>
      <c r="S56" s="3">
        <v>1.25</v>
      </c>
      <c r="T56" s="25"/>
      <c r="U56" s="172">
        <f>S56*$G$144</f>
        <v>112500</v>
      </c>
      <c r="V56" s="158"/>
      <c r="W56" s="11"/>
      <c r="X56" s="61"/>
      <c r="Y56" s="106"/>
      <c r="Z56" s="172">
        <f t="shared" si="6"/>
        <v>2483700</v>
      </c>
      <c r="AA56" s="133"/>
    </row>
    <row r="57" spans="1:27" ht="15">
      <c r="A57" s="131" t="s">
        <v>5</v>
      </c>
      <c r="B57" s="151">
        <v>2</v>
      </c>
      <c r="C57" s="105" t="s">
        <v>50</v>
      </c>
      <c r="D57" s="102" t="s">
        <v>162</v>
      </c>
      <c r="E57" s="103" t="s">
        <v>25</v>
      </c>
      <c r="F57" s="43">
        <v>0.6</v>
      </c>
      <c r="G57" s="42">
        <f t="shared" si="4"/>
        <v>22.970000000000002</v>
      </c>
      <c r="H57" s="46"/>
      <c r="I57" s="3">
        <v>0.6</v>
      </c>
      <c r="J57" s="29"/>
      <c r="K57" s="18"/>
      <c r="L57" s="5"/>
      <c r="M57" s="71">
        <v>2</v>
      </c>
      <c r="N57" s="71">
        <v>2</v>
      </c>
      <c r="O57" s="70">
        <v>4</v>
      </c>
      <c r="P57" s="161">
        <f t="shared" si="7"/>
        <v>8</v>
      </c>
      <c r="Q57" s="96">
        <f t="shared" si="5"/>
        <v>16</v>
      </c>
      <c r="R57" s="2"/>
      <c r="S57" s="3">
        <v>0.6</v>
      </c>
      <c r="T57" s="25"/>
      <c r="U57" s="172">
        <f>S57*$G$144</f>
        <v>54000</v>
      </c>
      <c r="V57" s="158"/>
      <c r="W57" s="11"/>
      <c r="X57" s="61"/>
      <c r="Y57" s="106"/>
      <c r="Z57" s="172">
        <f t="shared" si="6"/>
        <v>2537700</v>
      </c>
      <c r="AA57" s="133"/>
    </row>
    <row r="58" spans="1:27" ht="15">
      <c r="A58" s="131" t="s">
        <v>5</v>
      </c>
      <c r="B58" s="151">
        <v>2</v>
      </c>
      <c r="C58" s="105" t="s">
        <v>57</v>
      </c>
      <c r="D58" s="102" t="s">
        <v>141</v>
      </c>
      <c r="E58" s="103" t="s">
        <v>158</v>
      </c>
      <c r="F58" s="43">
        <v>0.4</v>
      </c>
      <c r="G58" s="42">
        <f t="shared" si="4"/>
        <v>23.37</v>
      </c>
      <c r="H58" s="46"/>
      <c r="I58" s="3">
        <v>0.4</v>
      </c>
      <c r="J58" s="29"/>
      <c r="K58" s="18"/>
      <c r="L58" s="5"/>
      <c r="M58" s="71">
        <v>1</v>
      </c>
      <c r="N58" s="71">
        <v>3</v>
      </c>
      <c r="O58" s="70">
        <v>4</v>
      </c>
      <c r="P58" s="161">
        <f t="shared" si="7"/>
        <v>8</v>
      </c>
      <c r="Q58" s="96">
        <f t="shared" si="5"/>
        <v>12</v>
      </c>
      <c r="R58" s="2"/>
      <c r="S58" s="3">
        <v>0.4</v>
      </c>
      <c r="T58" s="25"/>
      <c r="U58" s="172">
        <f>I58*$G$144</f>
        <v>36000</v>
      </c>
      <c r="V58" s="158"/>
      <c r="W58" s="11"/>
      <c r="X58" s="61"/>
      <c r="Y58" s="106"/>
      <c r="Z58" s="172">
        <f t="shared" si="6"/>
        <v>2573700</v>
      </c>
      <c r="AA58" s="133"/>
    </row>
    <row r="59" spans="1:27" ht="15">
      <c r="A59" s="131" t="s">
        <v>5</v>
      </c>
      <c r="B59" s="151">
        <v>2</v>
      </c>
      <c r="C59" s="105" t="s">
        <v>90</v>
      </c>
      <c r="D59" s="102" t="s">
        <v>162</v>
      </c>
      <c r="E59" s="103" t="s">
        <v>182</v>
      </c>
      <c r="F59" s="43">
        <v>0.25</v>
      </c>
      <c r="G59" s="42">
        <f t="shared" si="4"/>
        <v>23.62</v>
      </c>
      <c r="H59" s="46"/>
      <c r="I59" s="3">
        <v>0.25</v>
      </c>
      <c r="J59" s="29"/>
      <c r="K59" s="18">
        <v>1988</v>
      </c>
      <c r="L59" s="5"/>
      <c r="M59" s="71">
        <v>1</v>
      </c>
      <c r="N59" s="71">
        <v>3</v>
      </c>
      <c r="O59" s="70">
        <v>3</v>
      </c>
      <c r="P59" s="161">
        <f t="shared" si="7"/>
        <v>7</v>
      </c>
      <c r="Q59" s="96">
        <f t="shared" si="5"/>
        <v>9</v>
      </c>
      <c r="R59" s="11"/>
      <c r="S59" s="211">
        <v>0.25</v>
      </c>
      <c r="T59" s="25"/>
      <c r="U59" s="172">
        <f>I59*$G$144</f>
        <v>22500</v>
      </c>
      <c r="V59" s="158"/>
      <c r="W59" s="11"/>
      <c r="X59" s="61"/>
      <c r="Y59" s="106"/>
      <c r="Z59" s="172">
        <f t="shared" si="6"/>
        <v>2596200</v>
      </c>
      <c r="AA59" s="133"/>
    </row>
    <row r="60" spans="1:27" ht="15">
      <c r="A60" s="131" t="s">
        <v>5</v>
      </c>
      <c r="B60" s="151">
        <v>2</v>
      </c>
      <c r="C60" s="105" t="s">
        <v>68</v>
      </c>
      <c r="D60" s="102" t="s">
        <v>218</v>
      </c>
      <c r="E60" s="103" t="s">
        <v>219</v>
      </c>
      <c r="F60" s="43">
        <v>0.2</v>
      </c>
      <c r="G60" s="42">
        <f t="shared" si="4"/>
        <v>23.82</v>
      </c>
      <c r="H60" s="46"/>
      <c r="I60" s="3">
        <v>0.2</v>
      </c>
      <c r="J60" s="29"/>
      <c r="K60" s="18"/>
      <c r="L60" s="5"/>
      <c r="M60" s="71">
        <v>1</v>
      </c>
      <c r="N60" s="71">
        <v>2</v>
      </c>
      <c r="O60" s="70">
        <v>4</v>
      </c>
      <c r="P60" s="161">
        <f t="shared" si="7"/>
        <v>7</v>
      </c>
      <c r="Q60" s="96">
        <f t="shared" si="5"/>
        <v>8</v>
      </c>
      <c r="R60" s="2"/>
      <c r="S60" s="3">
        <v>0.2</v>
      </c>
      <c r="T60" s="25"/>
      <c r="U60" s="172">
        <f>S60*G144</f>
        <v>18000</v>
      </c>
      <c r="V60" s="158"/>
      <c r="W60" s="11"/>
      <c r="X60" s="61"/>
      <c r="Y60" s="106"/>
      <c r="Z60" s="172">
        <f t="shared" si="6"/>
        <v>2614200</v>
      </c>
      <c r="AA60" s="133"/>
    </row>
    <row r="61" spans="1:27" ht="15">
      <c r="A61" s="131" t="s">
        <v>5</v>
      </c>
      <c r="B61" s="151">
        <v>2</v>
      </c>
      <c r="C61" s="105" t="s">
        <v>56</v>
      </c>
      <c r="D61" s="102" t="s">
        <v>162</v>
      </c>
      <c r="E61" s="103" t="s">
        <v>158</v>
      </c>
      <c r="F61" s="43">
        <v>1</v>
      </c>
      <c r="G61" s="42">
        <f t="shared" si="4"/>
        <v>24.82</v>
      </c>
      <c r="H61" s="47">
        <v>0.1</v>
      </c>
      <c r="I61" s="3">
        <v>0.9</v>
      </c>
      <c r="J61" s="29"/>
      <c r="K61" s="18"/>
      <c r="L61" s="5"/>
      <c r="M61" s="71">
        <v>1</v>
      </c>
      <c r="N61" s="71">
        <v>2</v>
      </c>
      <c r="O61" s="70">
        <v>4</v>
      </c>
      <c r="P61" s="161">
        <f t="shared" si="7"/>
        <v>7</v>
      </c>
      <c r="Q61" s="96">
        <f t="shared" si="5"/>
        <v>8</v>
      </c>
      <c r="R61" s="2"/>
      <c r="S61" s="211">
        <v>1</v>
      </c>
      <c r="T61" s="25"/>
      <c r="U61" s="172">
        <f>H61*$G$143+I61*G144</f>
        <v>87000</v>
      </c>
      <c r="V61" s="158"/>
      <c r="W61" s="11"/>
      <c r="X61" s="61"/>
      <c r="Y61" s="106"/>
      <c r="Z61" s="172">
        <f t="shared" si="6"/>
        <v>2701200</v>
      </c>
      <c r="AA61" s="133"/>
    </row>
    <row r="62" spans="1:27" ht="15">
      <c r="A62" s="131" t="s">
        <v>5</v>
      </c>
      <c r="B62" s="151">
        <v>2</v>
      </c>
      <c r="C62" s="105" t="s">
        <v>10</v>
      </c>
      <c r="D62" s="102" t="s">
        <v>135</v>
      </c>
      <c r="E62" s="103" t="s">
        <v>235</v>
      </c>
      <c r="F62" s="43">
        <v>0.45</v>
      </c>
      <c r="G62" s="42">
        <f t="shared" si="4"/>
        <v>25.27</v>
      </c>
      <c r="H62" s="46"/>
      <c r="I62" s="3">
        <v>0.45</v>
      </c>
      <c r="J62" s="29" t="s">
        <v>12</v>
      </c>
      <c r="K62" s="18">
        <v>1984</v>
      </c>
      <c r="L62" s="5"/>
      <c r="M62" s="71">
        <v>1</v>
      </c>
      <c r="N62" s="71">
        <v>2</v>
      </c>
      <c r="O62" s="70">
        <v>3</v>
      </c>
      <c r="P62" s="161">
        <f t="shared" si="7"/>
        <v>6</v>
      </c>
      <c r="Q62" s="96">
        <f t="shared" si="5"/>
        <v>6</v>
      </c>
      <c r="R62" s="2"/>
      <c r="S62" s="3">
        <v>0.45</v>
      </c>
      <c r="T62" s="25"/>
      <c r="U62" s="172">
        <f>S62*G144</f>
        <v>40500</v>
      </c>
      <c r="V62" s="158"/>
      <c r="W62" s="11"/>
      <c r="X62" s="61"/>
      <c r="Y62" s="106"/>
      <c r="Z62" s="172">
        <f t="shared" si="6"/>
        <v>2741700</v>
      </c>
      <c r="AA62" s="133" t="s">
        <v>237</v>
      </c>
    </row>
    <row r="63" spans="1:27" ht="15">
      <c r="A63" s="131" t="s">
        <v>5</v>
      </c>
      <c r="B63" s="151">
        <v>2</v>
      </c>
      <c r="C63" s="105" t="s">
        <v>24</v>
      </c>
      <c r="D63" s="102" t="s">
        <v>162</v>
      </c>
      <c r="E63" s="103" t="s">
        <v>158</v>
      </c>
      <c r="F63" s="43">
        <v>0.75</v>
      </c>
      <c r="G63" s="42">
        <f t="shared" si="4"/>
        <v>26.02</v>
      </c>
      <c r="H63" s="46"/>
      <c r="I63" s="3">
        <v>0.75</v>
      </c>
      <c r="J63" s="29"/>
      <c r="K63" s="18">
        <v>1992</v>
      </c>
      <c r="L63" s="5"/>
      <c r="M63" s="71">
        <v>1</v>
      </c>
      <c r="N63" s="71">
        <v>1</v>
      </c>
      <c r="O63" s="70">
        <v>5</v>
      </c>
      <c r="P63" s="161">
        <f t="shared" si="7"/>
        <v>7</v>
      </c>
      <c r="Q63" s="96">
        <f t="shared" si="5"/>
        <v>5</v>
      </c>
      <c r="R63" s="2"/>
      <c r="S63" s="3">
        <v>0.75</v>
      </c>
      <c r="T63" s="25"/>
      <c r="U63" s="172">
        <f>I63*$G$144</f>
        <v>67500</v>
      </c>
      <c r="V63" s="158"/>
      <c r="W63" s="11"/>
      <c r="X63" s="61"/>
      <c r="Y63" s="106"/>
      <c r="Z63" s="172">
        <f t="shared" si="6"/>
        <v>2809200</v>
      </c>
      <c r="AA63" s="133"/>
    </row>
    <row r="64" spans="1:27" ht="15">
      <c r="A64" s="131" t="s">
        <v>5</v>
      </c>
      <c r="B64" s="151">
        <v>2</v>
      </c>
      <c r="C64" s="105" t="s">
        <v>41</v>
      </c>
      <c r="D64" s="102" t="s">
        <v>141</v>
      </c>
      <c r="E64" s="103" t="s">
        <v>142</v>
      </c>
      <c r="F64" s="43">
        <v>0.5</v>
      </c>
      <c r="G64" s="42">
        <f t="shared" si="4"/>
        <v>26.52</v>
      </c>
      <c r="H64" s="46"/>
      <c r="I64" s="3">
        <v>0.5</v>
      </c>
      <c r="J64" s="29"/>
      <c r="K64" s="18">
        <v>1973</v>
      </c>
      <c r="L64" s="5"/>
      <c r="M64" s="71">
        <v>1</v>
      </c>
      <c r="N64" s="71">
        <v>1</v>
      </c>
      <c r="O64" s="70">
        <v>5</v>
      </c>
      <c r="P64" s="161">
        <f t="shared" si="7"/>
        <v>7</v>
      </c>
      <c r="Q64" s="96">
        <f t="shared" si="5"/>
        <v>5</v>
      </c>
      <c r="R64" s="2"/>
      <c r="S64" s="3">
        <v>0.5</v>
      </c>
      <c r="T64" s="25"/>
      <c r="U64" s="172">
        <f>I64*$G$144</f>
        <v>45000</v>
      </c>
      <c r="V64" s="158"/>
      <c r="W64" s="11"/>
      <c r="X64" s="61"/>
      <c r="Y64" s="106"/>
      <c r="Z64" s="172">
        <f t="shared" si="6"/>
        <v>2854200</v>
      </c>
      <c r="AA64" s="133" t="s">
        <v>240</v>
      </c>
    </row>
    <row r="65" spans="1:27" ht="15">
      <c r="A65" s="131" t="s">
        <v>5</v>
      </c>
      <c r="B65" s="151">
        <v>2</v>
      </c>
      <c r="C65" s="105" t="s">
        <v>101</v>
      </c>
      <c r="D65" s="102" t="s">
        <v>185</v>
      </c>
      <c r="E65" s="103" t="s">
        <v>34</v>
      </c>
      <c r="F65" s="43">
        <v>0.05</v>
      </c>
      <c r="G65" s="42">
        <f t="shared" si="4"/>
        <v>26.57</v>
      </c>
      <c r="H65" s="46" t="s">
        <v>12</v>
      </c>
      <c r="I65" s="3">
        <v>0.05</v>
      </c>
      <c r="J65" s="29"/>
      <c r="K65" s="18"/>
      <c r="L65" s="5"/>
      <c r="M65" s="71">
        <v>1</v>
      </c>
      <c r="N65" s="71">
        <v>1</v>
      </c>
      <c r="O65" s="70">
        <v>5</v>
      </c>
      <c r="P65" s="161">
        <f t="shared" si="7"/>
        <v>7</v>
      </c>
      <c r="Q65" s="96">
        <f t="shared" si="5"/>
        <v>5</v>
      </c>
      <c r="R65" s="2"/>
      <c r="S65" s="3">
        <v>0.05</v>
      </c>
      <c r="T65" s="25"/>
      <c r="U65" s="172">
        <f>S65*$G$144</f>
        <v>4500</v>
      </c>
      <c r="V65" s="158"/>
      <c r="W65" s="11"/>
      <c r="X65" s="61"/>
      <c r="Y65" s="106"/>
      <c r="Z65" s="172">
        <f t="shared" si="6"/>
        <v>2858700</v>
      </c>
      <c r="AA65" s="133"/>
    </row>
    <row r="66" spans="1:27" ht="15">
      <c r="A66" s="131" t="s">
        <v>5</v>
      </c>
      <c r="B66" s="151">
        <v>2</v>
      </c>
      <c r="C66" s="105" t="s">
        <v>102</v>
      </c>
      <c r="D66" s="102" t="s">
        <v>185</v>
      </c>
      <c r="E66" s="103" t="s">
        <v>34</v>
      </c>
      <c r="F66" s="43">
        <v>0.22</v>
      </c>
      <c r="G66" s="42">
        <f t="shared" si="4"/>
        <v>26.79</v>
      </c>
      <c r="H66" s="46" t="s">
        <v>12</v>
      </c>
      <c r="I66" s="3">
        <v>0.22</v>
      </c>
      <c r="J66" s="29"/>
      <c r="K66" s="18"/>
      <c r="L66" s="5"/>
      <c r="M66" s="71">
        <v>1</v>
      </c>
      <c r="N66" s="71">
        <v>1</v>
      </c>
      <c r="O66" s="70">
        <v>5</v>
      </c>
      <c r="P66" s="161">
        <f t="shared" si="7"/>
        <v>7</v>
      </c>
      <c r="Q66" s="96">
        <f t="shared" si="5"/>
        <v>5</v>
      </c>
      <c r="R66" s="2"/>
      <c r="S66" s="3">
        <v>0.22</v>
      </c>
      <c r="T66" s="25"/>
      <c r="U66" s="172">
        <f>S66*$G$144</f>
        <v>19800</v>
      </c>
      <c r="V66" s="158"/>
      <c r="W66" s="11"/>
      <c r="X66" s="61"/>
      <c r="Y66" s="106"/>
      <c r="Z66" s="172">
        <f t="shared" si="6"/>
        <v>2878500</v>
      </c>
      <c r="AA66" s="133" t="s">
        <v>201</v>
      </c>
    </row>
    <row r="67" spans="1:27" ht="15">
      <c r="A67" s="131" t="s">
        <v>5</v>
      </c>
      <c r="B67" s="151">
        <v>2</v>
      </c>
      <c r="C67" s="105" t="s">
        <v>105</v>
      </c>
      <c r="D67" s="102" t="s">
        <v>157</v>
      </c>
      <c r="E67" s="103" t="s">
        <v>158</v>
      </c>
      <c r="F67" s="43">
        <v>0.94</v>
      </c>
      <c r="G67" s="42">
        <f t="shared" ref="G67:G98" si="8">F67+G66</f>
        <v>27.73</v>
      </c>
      <c r="H67" s="46"/>
      <c r="I67" s="3">
        <v>0.94</v>
      </c>
      <c r="J67" s="29"/>
      <c r="K67" s="18"/>
      <c r="L67" s="5"/>
      <c r="M67" s="71">
        <v>2</v>
      </c>
      <c r="N67" s="75">
        <v>0.5</v>
      </c>
      <c r="O67" s="70">
        <v>4</v>
      </c>
      <c r="P67" s="162">
        <f t="shared" si="7"/>
        <v>6.5</v>
      </c>
      <c r="Q67" s="96">
        <f t="shared" si="5"/>
        <v>4</v>
      </c>
      <c r="R67" s="2"/>
      <c r="S67" s="3">
        <v>0.94</v>
      </c>
      <c r="T67" s="25"/>
      <c r="U67" s="172">
        <f t="shared" ref="U67:U74" si="9">I67*$G$144</f>
        <v>84600</v>
      </c>
      <c r="V67" s="158"/>
      <c r="W67" s="11"/>
      <c r="X67" s="61"/>
      <c r="Y67" s="106"/>
      <c r="Z67" s="172">
        <f t="shared" si="6"/>
        <v>2963100</v>
      </c>
      <c r="AA67" s="133"/>
    </row>
    <row r="68" spans="1:27" ht="15">
      <c r="A68" s="131" t="s">
        <v>5</v>
      </c>
      <c r="B68" s="151">
        <v>2</v>
      </c>
      <c r="C68" s="105" t="s">
        <v>92</v>
      </c>
      <c r="D68" s="102" t="s">
        <v>132</v>
      </c>
      <c r="E68" s="103" t="s">
        <v>59</v>
      </c>
      <c r="F68" s="43">
        <v>0.14000000000000001</v>
      </c>
      <c r="G68" s="42">
        <f t="shared" si="8"/>
        <v>27.87</v>
      </c>
      <c r="H68" s="46"/>
      <c r="I68" s="3">
        <v>0.14000000000000001</v>
      </c>
      <c r="J68" s="29"/>
      <c r="K68" s="18"/>
      <c r="L68" s="5"/>
      <c r="M68" s="71">
        <v>2</v>
      </c>
      <c r="N68" s="71">
        <v>1</v>
      </c>
      <c r="O68" s="70">
        <v>2</v>
      </c>
      <c r="P68" s="161">
        <f t="shared" si="7"/>
        <v>5</v>
      </c>
      <c r="Q68" s="96">
        <f t="shared" si="5"/>
        <v>4</v>
      </c>
      <c r="R68" s="2"/>
      <c r="S68" s="3">
        <v>0.14000000000000001</v>
      </c>
      <c r="T68" s="25"/>
      <c r="U68" s="172">
        <f t="shared" si="9"/>
        <v>12600.000000000002</v>
      </c>
      <c r="V68" s="158"/>
      <c r="W68" s="11"/>
      <c r="X68" s="61"/>
      <c r="Y68" s="106"/>
      <c r="Z68" s="172">
        <f t="shared" si="6"/>
        <v>2975700</v>
      </c>
      <c r="AA68" s="133"/>
    </row>
    <row r="69" spans="1:27" ht="15">
      <c r="A69" s="131" t="s">
        <v>5</v>
      </c>
      <c r="B69" s="151">
        <v>2</v>
      </c>
      <c r="C69" s="105" t="s">
        <v>120</v>
      </c>
      <c r="D69" s="102" t="s">
        <v>157</v>
      </c>
      <c r="E69" s="103" t="s">
        <v>65</v>
      </c>
      <c r="F69" s="43">
        <v>0.13</v>
      </c>
      <c r="G69" s="42">
        <f t="shared" si="8"/>
        <v>28</v>
      </c>
      <c r="H69" s="46"/>
      <c r="I69" s="3">
        <v>0.13</v>
      </c>
      <c r="J69" s="29"/>
      <c r="K69" s="18"/>
      <c r="L69" s="5"/>
      <c r="M69" s="71">
        <v>1</v>
      </c>
      <c r="N69" s="71">
        <v>1</v>
      </c>
      <c r="O69" s="70">
        <v>4</v>
      </c>
      <c r="P69" s="161">
        <f t="shared" si="7"/>
        <v>6</v>
      </c>
      <c r="Q69" s="96">
        <f t="shared" si="5"/>
        <v>4</v>
      </c>
      <c r="R69" s="2"/>
      <c r="S69" s="3">
        <v>0.13</v>
      </c>
      <c r="T69" s="25"/>
      <c r="U69" s="172">
        <f t="shared" si="9"/>
        <v>11700</v>
      </c>
      <c r="V69" s="158"/>
      <c r="W69" s="11"/>
      <c r="X69" s="61"/>
      <c r="Y69" s="106"/>
      <c r="Z69" s="172">
        <f t="shared" si="6"/>
        <v>2987400</v>
      </c>
      <c r="AA69" s="133"/>
    </row>
    <row r="70" spans="1:27" ht="15">
      <c r="A70" s="131" t="s">
        <v>5</v>
      </c>
      <c r="B70" s="151">
        <v>2</v>
      </c>
      <c r="C70" s="107" t="s">
        <v>111</v>
      </c>
      <c r="D70" s="102" t="s">
        <v>132</v>
      </c>
      <c r="E70" s="103" t="s">
        <v>59</v>
      </c>
      <c r="F70" s="43">
        <v>0.14000000000000001</v>
      </c>
      <c r="G70" s="42">
        <f t="shared" si="8"/>
        <v>28.14</v>
      </c>
      <c r="H70" s="46"/>
      <c r="I70" s="3">
        <v>0.14000000000000001</v>
      </c>
      <c r="J70" s="29"/>
      <c r="K70" s="18"/>
      <c r="L70" s="5"/>
      <c r="M70" s="71">
        <v>2</v>
      </c>
      <c r="N70" s="71">
        <v>1</v>
      </c>
      <c r="O70" s="70">
        <v>2</v>
      </c>
      <c r="P70" s="161">
        <f t="shared" si="7"/>
        <v>5</v>
      </c>
      <c r="Q70" s="96">
        <f t="shared" si="5"/>
        <v>4</v>
      </c>
      <c r="R70" s="2"/>
      <c r="S70" s="3">
        <v>0.14000000000000001</v>
      </c>
      <c r="T70" s="25"/>
      <c r="U70" s="172">
        <f t="shared" si="9"/>
        <v>12600.000000000002</v>
      </c>
      <c r="V70" s="158"/>
      <c r="W70" s="11"/>
      <c r="X70" s="61"/>
      <c r="Y70" s="106"/>
      <c r="Z70" s="172">
        <f t="shared" si="6"/>
        <v>3000000</v>
      </c>
      <c r="AA70" s="133"/>
    </row>
    <row r="71" spans="1:27" ht="15">
      <c r="A71" s="131" t="s">
        <v>5</v>
      </c>
      <c r="B71" s="151">
        <v>2</v>
      </c>
      <c r="C71" s="107" t="s">
        <v>121</v>
      </c>
      <c r="D71" s="102" t="s">
        <v>141</v>
      </c>
      <c r="E71" s="103" t="s">
        <v>57</v>
      </c>
      <c r="F71" s="43">
        <v>0.15</v>
      </c>
      <c r="G71" s="42">
        <f t="shared" si="8"/>
        <v>28.29</v>
      </c>
      <c r="H71" s="46"/>
      <c r="I71" s="3">
        <v>0.15</v>
      </c>
      <c r="J71" s="29"/>
      <c r="K71" s="18"/>
      <c r="L71" s="5"/>
      <c r="M71" s="71">
        <v>1</v>
      </c>
      <c r="N71" s="71">
        <v>1</v>
      </c>
      <c r="O71" s="70">
        <v>4</v>
      </c>
      <c r="P71" s="161">
        <f t="shared" si="7"/>
        <v>6</v>
      </c>
      <c r="Q71" s="96">
        <f t="shared" si="5"/>
        <v>4</v>
      </c>
      <c r="R71" s="2"/>
      <c r="S71" s="3">
        <v>0.15</v>
      </c>
      <c r="T71" s="25"/>
      <c r="U71" s="172">
        <f t="shared" si="9"/>
        <v>13500</v>
      </c>
      <c r="V71" s="158"/>
      <c r="W71" s="11"/>
      <c r="X71" s="61"/>
      <c r="Y71" s="106"/>
      <c r="Z71" s="172">
        <f t="shared" ref="Z71:Z102" si="10">U71+Z70</f>
        <v>3013500</v>
      </c>
      <c r="AA71" s="133" t="s">
        <v>244</v>
      </c>
    </row>
    <row r="72" spans="1:27" ht="15">
      <c r="A72" s="131" t="s">
        <v>5</v>
      </c>
      <c r="B72" s="151">
        <v>2</v>
      </c>
      <c r="C72" s="107" t="s">
        <v>227</v>
      </c>
      <c r="D72" s="102" t="s">
        <v>223</v>
      </c>
      <c r="E72" s="103" t="s">
        <v>82</v>
      </c>
      <c r="F72" s="43">
        <v>0.11</v>
      </c>
      <c r="G72" s="42">
        <f t="shared" si="8"/>
        <v>28.4</v>
      </c>
      <c r="H72" s="46" t="s">
        <v>12</v>
      </c>
      <c r="I72" s="3">
        <v>0.11</v>
      </c>
      <c r="J72" s="29"/>
      <c r="K72" s="18"/>
      <c r="L72" s="5"/>
      <c r="M72" s="71">
        <v>1</v>
      </c>
      <c r="N72" s="71">
        <v>1</v>
      </c>
      <c r="O72" s="70">
        <v>4</v>
      </c>
      <c r="P72" s="161">
        <f t="shared" si="7"/>
        <v>6</v>
      </c>
      <c r="Q72" s="96">
        <f t="shared" si="5"/>
        <v>4</v>
      </c>
      <c r="R72" s="2"/>
      <c r="S72" s="3">
        <v>0.11</v>
      </c>
      <c r="T72" s="25"/>
      <c r="U72" s="172">
        <f t="shared" si="9"/>
        <v>9900</v>
      </c>
      <c r="V72" s="158"/>
      <c r="W72" s="11"/>
      <c r="X72" s="61"/>
      <c r="Y72" s="106"/>
      <c r="Z72" s="172">
        <f t="shared" si="10"/>
        <v>3023400</v>
      </c>
      <c r="AA72" s="133"/>
    </row>
    <row r="73" spans="1:27" ht="15">
      <c r="A73" s="131" t="s">
        <v>5</v>
      </c>
      <c r="B73" s="151">
        <v>2</v>
      </c>
      <c r="C73" s="105" t="s">
        <v>82</v>
      </c>
      <c r="D73" s="102" t="s">
        <v>135</v>
      </c>
      <c r="E73" s="103" t="s">
        <v>213</v>
      </c>
      <c r="F73" s="43">
        <v>0.2</v>
      </c>
      <c r="G73" s="42">
        <f t="shared" si="8"/>
        <v>28.599999999999998</v>
      </c>
      <c r="H73" s="46"/>
      <c r="I73" s="3">
        <v>0.2</v>
      </c>
      <c r="J73" s="29"/>
      <c r="K73" s="18"/>
      <c r="L73" s="5"/>
      <c r="M73" s="71">
        <v>1</v>
      </c>
      <c r="N73" s="71">
        <v>1</v>
      </c>
      <c r="O73" s="70">
        <v>4</v>
      </c>
      <c r="P73" s="161">
        <f t="shared" si="7"/>
        <v>6</v>
      </c>
      <c r="Q73" s="96">
        <f t="shared" si="5"/>
        <v>4</v>
      </c>
      <c r="R73" s="2"/>
      <c r="S73" s="3">
        <v>0.2</v>
      </c>
      <c r="T73" s="25"/>
      <c r="U73" s="172">
        <f t="shared" si="9"/>
        <v>18000</v>
      </c>
      <c r="V73" s="158"/>
      <c r="W73" s="11"/>
      <c r="X73" s="61"/>
      <c r="Y73" s="106"/>
      <c r="Z73" s="172">
        <f t="shared" si="10"/>
        <v>3041400</v>
      </c>
      <c r="AA73" s="133"/>
    </row>
    <row r="74" spans="1:27" ht="15">
      <c r="A74" s="131" t="s">
        <v>5</v>
      </c>
      <c r="B74" s="151">
        <v>2</v>
      </c>
      <c r="C74" s="105" t="s">
        <v>107</v>
      </c>
      <c r="D74" s="102" t="s">
        <v>135</v>
      </c>
      <c r="E74" s="103" t="s">
        <v>158</v>
      </c>
      <c r="F74" s="43">
        <v>0.25</v>
      </c>
      <c r="G74" s="42">
        <f t="shared" si="8"/>
        <v>28.849999999999998</v>
      </c>
      <c r="H74" s="46"/>
      <c r="I74" s="3">
        <v>0.25</v>
      </c>
      <c r="J74" s="29"/>
      <c r="K74" s="18"/>
      <c r="L74" s="5"/>
      <c r="M74" s="71">
        <v>1</v>
      </c>
      <c r="N74" s="71">
        <v>1</v>
      </c>
      <c r="O74" s="70">
        <v>3</v>
      </c>
      <c r="P74" s="161">
        <f>SUM(M74:O74)</f>
        <v>5</v>
      </c>
      <c r="Q74" s="96">
        <f t="shared" si="5"/>
        <v>3</v>
      </c>
      <c r="R74" s="2"/>
      <c r="S74" s="3">
        <v>0.25</v>
      </c>
      <c r="T74" s="25"/>
      <c r="U74" s="172">
        <f t="shared" si="9"/>
        <v>22500</v>
      </c>
      <c r="V74" s="158"/>
      <c r="W74" s="11"/>
      <c r="X74" s="61"/>
      <c r="Y74" s="106"/>
      <c r="Z74" s="172">
        <f t="shared" si="10"/>
        <v>3063900</v>
      </c>
      <c r="AA74" s="133"/>
    </row>
    <row r="75" spans="1:27" ht="15">
      <c r="A75" s="131" t="s">
        <v>5</v>
      </c>
      <c r="B75" s="151">
        <v>2</v>
      </c>
      <c r="C75" s="105" t="s">
        <v>99</v>
      </c>
      <c r="D75" s="102" t="s">
        <v>185</v>
      </c>
      <c r="E75" s="103" t="s">
        <v>194</v>
      </c>
      <c r="F75" s="43">
        <v>0.09</v>
      </c>
      <c r="G75" s="42">
        <f t="shared" si="8"/>
        <v>28.939999999999998</v>
      </c>
      <c r="H75" s="46"/>
      <c r="I75" s="3">
        <v>0.09</v>
      </c>
      <c r="J75" s="29"/>
      <c r="K75" s="18"/>
      <c r="L75" s="5"/>
      <c r="M75" s="71">
        <v>1</v>
      </c>
      <c r="N75" s="71">
        <v>1</v>
      </c>
      <c r="O75" s="70">
        <v>3</v>
      </c>
      <c r="P75" s="161">
        <f>SUM(M75:O75)</f>
        <v>5</v>
      </c>
      <c r="Q75" s="96">
        <f t="shared" si="5"/>
        <v>3</v>
      </c>
      <c r="R75" s="2"/>
      <c r="S75" s="3">
        <v>0.09</v>
      </c>
      <c r="T75" s="25"/>
      <c r="U75" s="172">
        <f>S75*$G$144</f>
        <v>8100</v>
      </c>
      <c r="V75" s="158"/>
      <c r="W75" s="11"/>
      <c r="X75" s="61"/>
      <c r="Y75" s="106"/>
      <c r="Z75" s="172">
        <f t="shared" si="10"/>
        <v>3072000</v>
      </c>
      <c r="AA75" s="133"/>
    </row>
    <row r="76" spans="1:27" ht="15">
      <c r="A76" s="131" t="s">
        <v>5</v>
      </c>
      <c r="B76" s="151">
        <v>2</v>
      </c>
      <c r="C76" s="105" t="s">
        <v>96</v>
      </c>
      <c r="D76" s="102" t="s">
        <v>132</v>
      </c>
      <c r="E76" s="103" t="s">
        <v>158</v>
      </c>
      <c r="F76" s="43">
        <v>0.12</v>
      </c>
      <c r="G76" s="42">
        <f t="shared" si="8"/>
        <v>29.06</v>
      </c>
      <c r="H76" s="46"/>
      <c r="I76" s="3">
        <v>0.12</v>
      </c>
      <c r="J76" s="29"/>
      <c r="K76" s="18"/>
      <c r="L76" s="5"/>
      <c r="M76" s="71">
        <v>1</v>
      </c>
      <c r="N76" s="71">
        <v>1</v>
      </c>
      <c r="O76" s="70">
        <v>2</v>
      </c>
      <c r="P76" s="161">
        <f>SUM(M76:O76)</f>
        <v>4</v>
      </c>
      <c r="Q76" s="96">
        <f t="shared" si="5"/>
        <v>2</v>
      </c>
      <c r="R76" s="2"/>
      <c r="S76" s="3">
        <v>0.12</v>
      </c>
      <c r="T76" s="25"/>
      <c r="U76" s="172">
        <f>S76*$G$144</f>
        <v>10800</v>
      </c>
      <c r="V76" s="158"/>
      <c r="W76" s="11"/>
      <c r="X76" s="61"/>
      <c r="Y76" s="106"/>
      <c r="Z76" s="172">
        <f t="shared" si="10"/>
        <v>3082800</v>
      </c>
      <c r="AA76" s="133"/>
    </row>
    <row r="77" spans="1:27" ht="15">
      <c r="A77" s="131"/>
      <c r="B77" s="150">
        <v>3</v>
      </c>
      <c r="C77" s="105" t="s">
        <v>623</v>
      </c>
      <c r="D77" s="102"/>
      <c r="E77" s="103"/>
      <c r="F77" s="43">
        <v>0</v>
      </c>
      <c r="G77" s="42">
        <f t="shared" si="8"/>
        <v>29.06</v>
      </c>
      <c r="H77" s="47"/>
      <c r="I77" s="11"/>
      <c r="J77" s="29"/>
      <c r="K77" s="18"/>
      <c r="L77" s="5"/>
      <c r="M77" s="71"/>
      <c r="N77" s="71"/>
      <c r="O77" s="70"/>
      <c r="P77" s="161"/>
      <c r="Q77" s="96"/>
      <c r="R77" s="2"/>
      <c r="S77" s="3"/>
      <c r="T77" s="41"/>
      <c r="U77" s="172">
        <f>1*H144</f>
        <v>216000</v>
      </c>
      <c r="V77" s="158"/>
      <c r="W77" s="11"/>
      <c r="X77" s="61"/>
      <c r="Y77" s="106"/>
      <c r="Z77" s="172">
        <f t="shared" si="10"/>
        <v>3298800</v>
      </c>
      <c r="AA77" s="133" t="s">
        <v>624</v>
      </c>
    </row>
    <row r="78" spans="1:27" ht="15">
      <c r="A78" s="131" t="s">
        <v>5</v>
      </c>
      <c r="B78" s="150">
        <v>3</v>
      </c>
      <c r="C78" s="105" t="s">
        <v>65</v>
      </c>
      <c r="D78" s="102" t="s">
        <v>157</v>
      </c>
      <c r="E78" s="103" t="s">
        <v>168</v>
      </c>
      <c r="F78" s="43">
        <v>4.57</v>
      </c>
      <c r="G78" s="42">
        <f t="shared" si="8"/>
        <v>33.629999999999995</v>
      </c>
      <c r="H78" s="46"/>
      <c r="I78" s="35">
        <v>4.57</v>
      </c>
      <c r="J78" s="29" t="s">
        <v>12</v>
      </c>
      <c r="K78" s="18" t="s">
        <v>170</v>
      </c>
      <c r="L78" s="5"/>
      <c r="M78" s="71">
        <v>5</v>
      </c>
      <c r="N78" s="71">
        <v>5</v>
      </c>
      <c r="O78" s="70">
        <v>5</v>
      </c>
      <c r="P78" s="161">
        <f t="shared" ref="P78:P120" si="11">SUM(M78:O78)</f>
        <v>15</v>
      </c>
      <c r="Q78" s="96">
        <f t="shared" ref="Q78:Q120" si="12">O78*N78*M78</f>
        <v>125</v>
      </c>
      <c r="R78" s="2"/>
      <c r="S78" s="2"/>
      <c r="T78" s="41">
        <v>4.57</v>
      </c>
      <c r="U78" s="172">
        <f>T78*$H$144</f>
        <v>987120.00000000012</v>
      </c>
      <c r="V78" s="158"/>
      <c r="W78" s="11"/>
      <c r="X78" s="61"/>
      <c r="Y78" s="106"/>
      <c r="Z78" s="172">
        <f t="shared" si="10"/>
        <v>4285920</v>
      </c>
      <c r="AA78" s="133" t="s">
        <v>614</v>
      </c>
    </row>
    <row r="79" spans="1:27" ht="15">
      <c r="A79" s="131" t="s">
        <v>5</v>
      </c>
      <c r="B79" s="150">
        <v>3</v>
      </c>
      <c r="C79" s="105" t="s">
        <v>39</v>
      </c>
      <c r="D79" s="102" t="s">
        <v>177</v>
      </c>
      <c r="E79" s="103" t="s">
        <v>178</v>
      </c>
      <c r="F79" s="43">
        <v>2.79</v>
      </c>
      <c r="G79" s="42">
        <f t="shared" si="8"/>
        <v>36.419999999999995</v>
      </c>
      <c r="H79" s="46"/>
      <c r="I79" s="3">
        <v>2.79</v>
      </c>
      <c r="J79" s="29" t="s">
        <v>12</v>
      </c>
      <c r="K79" s="18" t="s">
        <v>38</v>
      </c>
      <c r="L79" s="5"/>
      <c r="M79" s="71">
        <v>3</v>
      </c>
      <c r="N79" s="71">
        <v>3</v>
      </c>
      <c r="O79" s="70">
        <v>5</v>
      </c>
      <c r="P79" s="161">
        <f t="shared" si="11"/>
        <v>11</v>
      </c>
      <c r="Q79" s="96">
        <f t="shared" si="12"/>
        <v>45</v>
      </c>
      <c r="R79" s="2"/>
      <c r="S79" s="3">
        <v>1.79</v>
      </c>
      <c r="T79" s="41">
        <v>1</v>
      </c>
      <c r="U79" s="172">
        <f>(S79*$G$144)+(T79*H144)</f>
        <v>377100</v>
      </c>
      <c r="V79" s="158"/>
      <c r="W79" s="11"/>
      <c r="X79" s="61"/>
      <c r="Y79" s="106"/>
      <c r="Z79" s="172">
        <f t="shared" si="10"/>
        <v>4663020</v>
      </c>
      <c r="AA79" s="133" t="s">
        <v>622</v>
      </c>
    </row>
    <row r="80" spans="1:27" ht="15">
      <c r="A80" s="131" t="s">
        <v>5</v>
      </c>
      <c r="B80" s="150">
        <v>3</v>
      </c>
      <c r="C80" s="107" t="s">
        <v>113</v>
      </c>
      <c r="D80" s="102" t="s">
        <v>141</v>
      </c>
      <c r="E80" s="103" t="s">
        <v>158</v>
      </c>
      <c r="F80" s="43">
        <v>0.28000000000000003</v>
      </c>
      <c r="G80" s="42">
        <f t="shared" si="8"/>
        <v>36.699999999999996</v>
      </c>
      <c r="H80" s="46"/>
      <c r="I80" s="3">
        <v>0.28000000000000003</v>
      </c>
      <c r="J80" s="29"/>
      <c r="K80" s="18"/>
      <c r="L80" s="5"/>
      <c r="M80" s="71">
        <v>2</v>
      </c>
      <c r="N80" s="71">
        <v>2</v>
      </c>
      <c r="O80" s="70">
        <v>4</v>
      </c>
      <c r="P80" s="161">
        <f t="shared" si="11"/>
        <v>8</v>
      </c>
      <c r="Q80" s="96">
        <f t="shared" si="12"/>
        <v>16</v>
      </c>
      <c r="R80" s="2"/>
      <c r="S80" s="109"/>
      <c r="T80" s="41">
        <v>0.28000000000000003</v>
      </c>
      <c r="U80" s="172">
        <f>T80*H144</f>
        <v>60480.000000000007</v>
      </c>
      <c r="V80" s="158"/>
      <c r="W80" s="11"/>
      <c r="X80" s="61"/>
      <c r="Y80" s="106"/>
      <c r="Z80" s="172">
        <f t="shared" si="10"/>
        <v>4723500</v>
      </c>
      <c r="AA80" s="133" t="s">
        <v>621</v>
      </c>
    </row>
    <row r="81" spans="1:27" ht="15">
      <c r="A81" s="131" t="s">
        <v>5</v>
      </c>
      <c r="B81" s="152">
        <v>4</v>
      </c>
      <c r="C81" s="105" t="s">
        <v>72</v>
      </c>
      <c r="D81" s="102" t="s">
        <v>157</v>
      </c>
      <c r="E81" s="103" t="s">
        <v>158</v>
      </c>
      <c r="F81" s="43">
        <v>2.7</v>
      </c>
      <c r="G81" s="42">
        <f t="shared" si="8"/>
        <v>39.4</v>
      </c>
      <c r="H81" s="47">
        <v>1.2</v>
      </c>
      <c r="I81" s="3">
        <v>1</v>
      </c>
      <c r="J81" s="32">
        <v>0.5</v>
      </c>
      <c r="K81" s="18">
        <v>1976</v>
      </c>
      <c r="L81" s="5"/>
      <c r="M81" s="71">
        <v>5</v>
      </c>
      <c r="N81" s="71">
        <v>3</v>
      </c>
      <c r="O81" s="70">
        <v>4</v>
      </c>
      <c r="P81" s="161">
        <f t="shared" si="11"/>
        <v>12</v>
      </c>
      <c r="Q81" s="96">
        <f t="shared" si="12"/>
        <v>60</v>
      </c>
      <c r="R81" s="2"/>
      <c r="S81" s="3">
        <v>2.2000000000000002</v>
      </c>
      <c r="T81" s="25"/>
      <c r="U81" s="172">
        <f>(H81*$G$143)+($G$144*I81)</f>
        <v>162000</v>
      </c>
      <c r="V81" s="158"/>
      <c r="W81" s="11"/>
      <c r="X81" s="61"/>
      <c r="Y81" s="106"/>
      <c r="Z81" s="172">
        <f t="shared" si="10"/>
        <v>4885500</v>
      </c>
      <c r="AA81" s="133"/>
    </row>
    <row r="82" spans="1:27" ht="15">
      <c r="A82" s="131" t="s">
        <v>5</v>
      </c>
      <c r="B82" s="152">
        <v>4</v>
      </c>
      <c r="C82" s="105" t="s">
        <v>28</v>
      </c>
      <c r="D82" s="102" t="s">
        <v>162</v>
      </c>
      <c r="E82" s="103" t="s">
        <v>158</v>
      </c>
      <c r="F82" s="43">
        <v>0.5</v>
      </c>
      <c r="G82" s="42">
        <f t="shared" si="8"/>
        <v>39.9</v>
      </c>
      <c r="H82" s="47">
        <v>0.5</v>
      </c>
      <c r="I82" s="2"/>
      <c r="J82" s="29"/>
      <c r="K82" s="18"/>
      <c r="L82" s="5"/>
      <c r="M82" s="71">
        <v>2</v>
      </c>
      <c r="N82" s="71">
        <v>2</v>
      </c>
      <c r="O82" s="70">
        <v>3</v>
      </c>
      <c r="P82" s="161">
        <f t="shared" si="11"/>
        <v>7</v>
      </c>
      <c r="Q82" s="96">
        <f t="shared" si="12"/>
        <v>12</v>
      </c>
      <c r="R82" s="2"/>
      <c r="S82" s="3">
        <v>0.5</v>
      </c>
      <c r="T82" s="25"/>
      <c r="U82" s="172">
        <f>H82*$G$143</f>
        <v>30000</v>
      </c>
      <c r="V82" s="158"/>
      <c r="W82" s="11"/>
      <c r="X82" s="61"/>
      <c r="Y82" s="106"/>
      <c r="Z82" s="172">
        <f t="shared" si="10"/>
        <v>4915500</v>
      </c>
      <c r="AA82" s="133" t="s">
        <v>222</v>
      </c>
    </row>
    <row r="83" spans="1:27" ht="15">
      <c r="A83" s="131" t="s">
        <v>5</v>
      </c>
      <c r="B83" s="152">
        <v>4</v>
      </c>
      <c r="C83" s="105" t="s">
        <v>14</v>
      </c>
      <c r="D83" s="102" t="s">
        <v>168</v>
      </c>
      <c r="E83" s="103" t="s">
        <v>158</v>
      </c>
      <c r="F83" s="43">
        <v>0.43</v>
      </c>
      <c r="G83" s="42">
        <f t="shared" si="8"/>
        <v>40.33</v>
      </c>
      <c r="H83" s="47">
        <v>0.43</v>
      </c>
      <c r="I83" s="2"/>
      <c r="J83" s="29"/>
      <c r="K83" s="18"/>
      <c r="L83" s="5"/>
      <c r="M83" s="71">
        <v>3</v>
      </c>
      <c r="N83" s="71">
        <v>2</v>
      </c>
      <c r="O83" s="70">
        <v>2</v>
      </c>
      <c r="P83" s="161">
        <f t="shared" si="11"/>
        <v>7</v>
      </c>
      <c r="Q83" s="96">
        <f t="shared" si="12"/>
        <v>12</v>
      </c>
      <c r="R83" s="2"/>
      <c r="S83" s="3">
        <v>0.43</v>
      </c>
      <c r="T83" s="25"/>
      <c r="U83" s="172">
        <f>H83*$G$143</f>
        <v>25800</v>
      </c>
      <c r="V83" s="158"/>
      <c r="W83" s="11"/>
      <c r="X83" s="61"/>
      <c r="Y83" s="106"/>
      <c r="Z83" s="172">
        <f t="shared" si="10"/>
        <v>4941300</v>
      </c>
      <c r="AA83" s="133"/>
    </row>
    <row r="84" spans="1:27" ht="15">
      <c r="A84" s="131" t="s">
        <v>5</v>
      </c>
      <c r="B84" s="152">
        <v>4</v>
      </c>
      <c r="C84" s="105" t="s">
        <v>104</v>
      </c>
      <c r="D84" s="102" t="s">
        <v>162</v>
      </c>
      <c r="E84" s="103" t="s">
        <v>158</v>
      </c>
      <c r="F84" s="43">
        <v>1.97</v>
      </c>
      <c r="G84" s="42">
        <f t="shared" si="8"/>
        <v>42.3</v>
      </c>
      <c r="H84" s="49">
        <v>1.97</v>
      </c>
      <c r="I84" s="2"/>
      <c r="J84" s="29"/>
      <c r="K84" s="18"/>
      <c r="L84" s="5"/>
      <c r="M84" s="71">
        <v>4</v>
      </c>
      <c r="N84" s="71">
        <v>1</v>
      </c>
      <c r="O84" s="70">
        <v>3</v>
      </c>
      <c r="P84" s="161">
        <f t="shared" si="11"/>
        <v>8</v>
      </c>
      <c r="Q84" s="96">
        <f t="shared" si="12"/>
        <v>12</v>
      </c>
      <c r="R84" s="11"/>
      <c r="S84" s="3">
        <f>H84</f>
        <v>1.97</v>
      </c>
      <c r="T84" s="25"/>
      <c r="U84" s="172">
        <f>S84*$G$143</f>
        <v>118200</v>
      </c>
      <c r="V84" s="158"/>
      <c r="W84" s="11"/>
      <c r="X84" s="61"/>
      <c r="Y84" s="106"/>
      <c r="Z84" s="172">
        <f t="shared" si="10"/>
        <v>5059500</v>
      </c>
      <c r="AA84" s="133" t="s">
        <v>618</v>
      </c>
    </row>
    <row r="85" spans="1:27" ht="15">
      <c r="A85" s="131" t="s">
        <v>5</v>
      </c>
      <c r="B85" s="152">
        <v>4</v>
      </c>
      <c r="C85" s="105" t="s">
        <v>231</v>
      </c>
      <c r="D85" s="102" t="s">
        <v>236</v>
      </c>
      <c r="E85" s="103" t="s">
        <v>232</v>
      </c>
      <c r="F85" s="43">
        <v>1.8</v>
      </c>
      <c r="G85" s="42">
        <f t="shared" si="8"/>
        <v>44.099999999999994</v>
      </c>
      <c r="H85" s="49">
        <v>1.8</v>
      </c>
      <c r="I85" s="2" t="s">
        <v>12</v>
      </c>
      <c r="J85" s="29"/>
      <c r="K85" s="22">
        <v>1980</v>
      </c>
      <c r="L85" s="5"/>
      <c r="M85" s="71">
        <v>2</v>
      </c>
      <c r="N85" s="71">
        <v>2</v>
      </c>
      <c r="O85" s="70">
        <v>3</v>
      </c>
      <c r="P85" s="161">
        <f t="shared" si="11"/>
        <v>7</v>
      </c>
      <c r="Q85" s="96">
        <f t="shared" si="12"/>
        <v>12</v>
      </c>
      <c r="R85" s="11"/>
      <c r="S85" s="3">
        <f>H85</f>
        <v>1.8</v>
      </c>
      <c r="T85" s="25"/>
      <c r="U85" s="172">
        <f>S85*$G$143</f>
        <v>108000</v>
      </c>
      <c r="V85" s="158"/>
      <c r="W85" s="11"/>
      <c r="X85" s="61"/>
      <c r="Y85" s="106"/>
      <c r="Z85" s="172">
        <f t="shared" si="10"/>
        <v>5167500</v>
      </c>
      <c r="AA85" s="133" t="s">
        <v>618</v>
      </c>
    </row>
    <row r="86" spans="1:27" ht="15">
      <c r="A86" s="131" t="s">
        <v>5</v>
      </c>
      <c r="B86" s="152">
        <v>4</v>
      </c>
      <c r="C86" s="105" t="s">
        <v>78</v>
      </c>
      <c r="D86" s="102" t="s">
        <v>141</v>
      </c>
      <c r="E86" s="103" t="s">
        <v>128</v>
      </c>
      <c r="F86" s="43">
        <v>0.8</v>
      </c>
      <c r="G86" s="42">
        <f t="shared" si="8"/>
        <v>44.899999999999991</v>
      </c>
      <c r="H86" s="49">
        <v>0.8</v>
      </c>
      <c r="I86" s="2"/>
      <c r="J86" s="29"/>
      <c r="K86" s="18"/>
      <c r="L86" s="5"/>
      <c r="M86" s="71">
        <v>3</v>
      </c>
      <c r="N86" s="71">
        <v>1</v>
      </c>
      <c r="O86" s="70">
        <v>3</v>
      </c>
      <c r="P86" s="161">
        <f t="shared" si="11"/>
        <v>7</v>
      </c>
      <c r="Q86" s="96">
        <f t="shared" si="12"/>
        <v>9</v>
      </c>
      <c r="R86" s="11"/>
      <c r="S86" s="3">
        <f>H86</f>
        <v>0.8</v>
      </c>
      <c r="T86" s="25"/>
      <c r="U86" s="172">
        <f>S86*$G$143</f>
        <v>48000</v>
      </c>
      <c r="V86" s="158"/>
      <c r="W86" s="11"/>
      <c r="X86" s="61"/>
      <c r="Y86" s="106"/>
      <c r="Z86" s="172">
        <f t="shared" si="10"/>
        <v>5215500</v>
      </c>
      <c r="AA86" s="133" t="s">
        <v>618</v>
      </c>
    </row>
    <row r="87" spans="1:27" ht="15">
      <c r="A87" s="131" t="s">
        <v>5</v>
      </c>
      <c r="B87" s="152">
        <v>4</v>
      </c>
      <c r="C87" s="105" t="s">
        <v>42</v>
      </c>
      <c r="D87" s="102" t="s">
        <v>176</v>
      </c>
      <c r="E87" s="103" t="s">
        <v>158</v>
      </c>
      <c r="F87" s="43">
        <v>2.6</v>
      </c>
      <c r="G87" s="42">
        <f t="shared" si="8"/>
        <v>47.499999999999993</v>
      </c>
      <c r="H87" s="49">
        <v>2.6</v>
      </c>
      <c r="I87" s="2"/>
      <c r="J87" s="29"/>
      <c r="K87" s="18"/>
      <c r="L87" s="5"/>
      <c r="M87" s="71">
        <v>3</v>
      </c>
      <c r="N87" s="71">
        <v>1</v>
      </c>
      <c r="O87" s="70">
        <v>3</v>
      </c>
      <c r="P87" s="161">
        <f t="shared" si="11"/>
        <v>7</v>
      </c>
      <c r="Q87" s="96">
        <f t="shared" si="12"/>
        <v>9</v>
      </c>
      <c r="R87" s="11"/>
      <c r="S87" s="3">
        <f>H87</f>
        <v>2.6</v>
      </c>
      <c r="T87" s="25"/>
      <c r="U87" s="172">
        <f>S87*$G$143</f>
        <v>156000</v>
      </c>
      <c r="V87" s="158"/>
      <c r="W87" s="11"/>
      <c r="X87" s="61"/>
      <c r="Y87" s="106"/>
      <c r="Z87" s="172">
        <f t="shared" si="10"/>
        <v>5371500</v>
      </c>
      <c r="AA87" s="133" t="s">
        <v>618</v>
      </c>
    </row>
    <row r="88" spans="1:27" ht="15">
      <c r="A88" s="131" t="s">
        <v>5</v>
      </c>
      <c r="B88" s="152">
        <v>4</v>
      </c>
      <c r="C88" s="105" t="s">
        <v>262</v>
      </c>
      <c r="D88" s="102"/>
      <c r="E88" s="103"/>
      <c r="F88" s="43">
        <v>1</v>
      </c>
      <c r="G88" s="42">
        <f t="shared" si="8"/>
        <v>48.499999999999993</v>
      </c>
      <c r="H88" s="47">
        <v>1</v>
      </c>
      <c r="I88" s="2"/>
      <c r="J88" s="56"/>
      <c r="K88" s="18"/>
      <c r="L88" s="5"/>
      <c r="M88" s="71">
        <v>2</v>
      </c>
      <c r="N88" s="71">
        <v>1</v>
      </c>
      <c r="O88" s="70">
        <v>4</v>
      </c>
      <c r="P88" s="161">
        <f t="shared" si="11"/>
        <v>7</v>
      </c>
      <c r="Q88" s="96">
        <f t="shared" si="12"/>
        <v>8</v>
      </c>
      <c r="R88" s="11"/>
      <c r="S88" s="3">
        <v>1</v>
      </c>
      <c r="T88" s="43"/>
      <c r="U88" s="172">
        <f>(S88*$G$143)</f>
        <v>60000</v>
      </c>
      <c r="V88" s="158"/>
      <c r="W88" s="11"/>
      <c r="X88" s="61"/>
      <c r="Y88" s="106"/>
      <c r="Z88" s="172">
        <f t="shared" si="10"/>
        <v>5431500</v>
      </c>
      <c r="AA88" s="133" t="s">
        <v>548</v>
      </c>
    </row>
    <row r="89" spans="1:27" ht="15">
      <c r="A89" s="131" t="s">
        <v>5</v>
      </c>
      <c r="B89" s="152">
        <v>4</v>
      </c>
      <c r="C89" s="105" t="s">
        <v>106</v>
      </c>
      <c r="D89" s="102" t="s">
        <v>168</v>
      </c>
      <c r="E89" s="103" t="s">
        <v>14</v>
      </c>
      <c r="F89" s="43">
        <v>0.23</v>
      </c>
      <c r="G89" s="42">
        <f t="shared" si="8"/>
        <v>48.72999999999999</v>
      </c>
      <c r="H89" s="47">
        <v>0.23</v>
      </c>
      <c r="I89" s="2"/>
      <c r="J89" s="29"/>
      <c r="K89" s="18"/>
      <c r="L89" s="5"/>
      <c r="M89" s="71">
        <v>2</v>
      </c>
      <c r="N89" s="71">
        <v>2</v>
      </c>
      <c r="O89" s="70">
        <v>2</v>
      </c>
      <c r="P89" s="161">
        <f t="shared" si="11"/>
        <v>6</v>
      </c>
      <c r="Q89" s="96">
        <f t="shared" si="12"/>
        <v>8</v>
      </c>
      <c r="R89" s="2"/>
      <c r="S89" s="3">
        <v>0.23</v>
      </c>
      <c r="T89" s="25"/>
      <c r="U89" s="172">
        <f>S89*$G$143</f>
        <v>13800</v>
      </c>
      <c r="V89" s="158"/>
      <c r="W89" s="11"/>
      <c r="X89" s="61"/>
      <c r="Y89" s="106"/>
      <c r="Z89" s="172">
        <f t="shared" si="10"/>
        <v>5445300</v>
      </c>
      <c r="AA89" s="133"/>
    </row>
    <row r="90" spans="1:27" ht="15">
      <c r="A90" s="131" t="s">
        <v>5</v>
      </c>
      <c r="B90" s="152">
        <v>4</v>
      </c>
      <c r="C90" s="107" t="s">
        <v>114</v>
      </c>
      <c r="D90" s="102" t="s">
        <v>218</v>
      </c>
      <c r="E90" s="103" t="s">
        <v>220</v>
      </c>
      <c r="F90" s="43">
        <v>0.3</v>
      </c>
      <c r="G90" s="42">
        <f t="shared" si="8"/>
        <v>49.029999999999987</v>
      </c>
      <c r="H90" s="47">
        <v>0.3</v>
      </c>
      <c r="I90" s="2"/>
      <c r="J90" s="29"/>
      <c r="K90" s="18"/>
      <c r="L90" s="5"/>
      <c r="M90" s="71">
        <v>1</v>
      </c>
      <c r="N90" s="71">
        <v>2</v>
      </c>
      <c r="O90" s="70">
        <v>4</v>
      </c>
      <c r="P90" s="161">
        <f t="shared" si="11"/>
        <v>7</v>
      </c>
      <c r="Q90" s="96">
        <f t="shared" si="12"/>
        <v>8</v>
      </c>
      <c r="R90" s="52"/>
      <c r="S90" s="3">
        <v>0.3</v>
      </c>
      <c r="T90" s="25"/>
      <c r="U90" s="172">
        <f>S90*$G$143</f>
        <v>18000</v>
      </c>
      <c r="V90" s="158"/>
      <c r="W90" s="11"/>
      <c r="X90" s="61"/>
      <c r="Y90" s="106"/>
      <c r="Z90" s="172">
        <f t="shared" si="10"/>
        <v>5463300</v>
      </c>
      <c r="AA90" s="133" t="s">
        <v>221</v>
      </c>
    </row>
    <row r="91" spans="1:27" ht="15">
      <c r="A91" s="131" t="s">
        <v>5</v>
      </c>
      <c r="B91" s="152">
        <v>4</v>
      </c>
      <c r="C91" s="105" t="s">
        <v>89</v>
      </c>
      <c r="D91" s="102" t="s">
        <v>135</v>
      </c>
      <c r="E91" s="103" t="s">
        <v>213</v>
      </c>
      <c r="F91" s="43">
        <v>0.15</v>
      </c>
      <c r="G91" s="42">
        <f t="shared" si="8"/>
        <v>49.179999999999986</v>
      </c>
      <c r="H91" s="47">
        <v>0.15</v>
      </c>
      <c r="I91" s="2"/>
      <c r="J91" s="29"/>
      <c r="K91" s="18"/>
      <c r="L91" s="5"/>
      <c r="M91" s="71">
        <v>1</v>
      </c>
      <c r="N91" s="71">
        <v>2</v>
      </c>
      <c r="O91" s="70">
        <v>3</v>
      </c>
      <c r="P91" s="161">
        <f t="shared" si="11"/>
        <v>6</v>
      </c>
      <c r="Q91" s="96">
        <f t="shared" si="12"/>
        <v>6</v>
      </c>
      <c r="R91" s="2"/>
      <c r="S91" s="3">
        <v>0.15</v>
      </c>
      <c r="T91" s="25"/>
      <c r="U91" s="172">
        <f>S91*$G$143</f>
        <v>9000</v>
      </c>
      <c r="V91" s="158"/>
      <c r="W91" s="11"/>
      <c r="X91" s="61"/>
      <c r="Y91" s="106"/>
      <c r="Z91" s="172">
        <f t="shared" si="10"/>
        <v>5472300</v>
      </c>
      <c r="AA91" s="133"/>
    </row>
    <row r="92" spans="1:27" ht="15">
      <c r="A92" s="135">
        <f>R92*F161</f>
        <v>0</v>
      </c>
      <c r="B92" s="152">
        <v>4</v>
      </c>
      <c r="C92" s="105" t="s">
        <v>91</v>
      </c>
      <c r="D92" s="102" t="s">
        <v>185</v>
      </c>
      <c r="E92" s="103" t="s">
        <v>193</v>
      </c>
      <c r="F92" s="43">
        <v>0.24</v>
      </c>
      <c r="G92" s="42">
        <f t="shared" si="8"/>
        <v>49.419999999999987</v>
      </c>
      <c r="H92" s="49">
        <v>0.24</v>
      </c>
      <c r="I92" s="2"/>
      <c r="J92" s="29"/>
      <c r="K92" s="18">
        <v>1991</v>
      </c>
      <c r="L92" s="5"/>
      <c r="M92" s="71">
        <v>1</v>
      </c>
      <c r="N92" s="71">
        <v>1</v>
      </c>
      <c r="O92" s="70">
        <v>5</v>
      </c>
      <c r="P92" s="161">
        <f t="shared" si="11"/>
        <v>7</v>
      </c>
      <c r="Q92" s="96">
        <f t="shared" si="12"/>
        <v>5</v>
      </c>
      <c r="R92" s="11"/>
      <c r="S92" s="3">
        <f>H92</f>
        <v>0.24</v>
      </c>
      <c r="T92" s="25"/>
      <c r="U92" s="172">
        <f>S92*$G$143</f>
        <v>14400</v>
      </c>
      <c r="V92" s="158"/>
      <c r="W92" s="11"/>
      <c r="X92" s="61"/>
      <c r="Y92" s="106"/>
      <c r="Z92" s="172">
        <f t="shared" si="10"/>
        <v>5486700</v>
      </c>
      <c r="AA92" s="133"/>
    </row>
    <row r="93" spans="1:27" ht="15">
      <c r="A93" s="131" t="s">
        <v>5</v>
      </c>
      <c r="B93" s="152">
        <v>4</v>
      </c>
      <c r="C93" s="105" t="s">
        <v>98</v>
      </c>
      <c r="D93" s="102" t="s">
        <v>185</v>
      </c>
      <c r="E93" s="103" t="s">
        <v>194</v>
      </c>
      <c r="F93" s="43">
        <v>0.12</v>
      </c>
      <c r="G93" s="42">
        <f t="shared" si="8"/>
        <v>49.539999999999985</v>
      </c>
      <c r="H93" s="47">
        <v>0.12</v>
      </c>
      <c r="I93" s="11" t="s">
        <v>12</v>
      </c>
      <c r="J93" s="29"/>
      <c r="K93" s="18"/>
      <c r="L93" s="5"/>
      <c r="M93" s="71">
        <v>1</v>
      </c>
      <c r="N93" s="71">
        <v>1</v>
      </c>
      <c r="O93" s="70">
        <v>4</v>
      </c>
      <c r="P93" s="161">
        <f t="shared" si="11"/>
        <v>6</v>
      </c>
      <c r="Q93" s="96">
        <f t="shared" si="12"/>
        <v>4</v>
      </c>
      <c r="R93" s="2"/>
      <c r="S93" s="3">
        <v>0.12</v>
      </c>
      <c r="T93" s="25"/>
      <c r="U93" s="172">
        <f>H93*$G$143</f>
        <v>7200</v>
      </c>
      <c r="V93" s="158"/>
      <c r="W93" s="11"/>
      <c r="X93" s="61"/>
      <c r="Y93" s="106"/>
      <c r="Z93" s="172">
        <f t="shared" si="10"/>
        <v>5493900</v>
      </c>
      <c r="AA93" s="133"/>
    </row>
    <row r="94" spans="1:27" ht="15">
      <c r="A94" s="131" t="s">
        <v>5</v>
      </c>
      <c r="B94" s="152">
        <v>4</v>
      </c>
      <c r="C94" s="105" t="s">
        <v>95</v>
      </c>
      <c r="D94" s="102" t="s">
        <v>162</v>
      </c>
      <c r="E94" s="103" t="s">
        <v>45</v>
      </c>
      <c r="F94" s="43">
        <v>0.38</v>
      </c>
      <c r="G94" s="42">
        <f t="shared" si="8"/>
        <v>49.919999999999987</v>
      </c>
      <c r="H94" s="47">
        <v>0.38</v>
      </c>
      <c r="I94" s="2"/>
      <c r="J94" s="29"/>
      <c r="K94" s="18"/>
      <c r="L94" s="5"/>
      <c r="M94" s="71">
        <v>1</v>
      </c>
      <c r="N94" s="71">
        <v>2</v>
      </c>
      <c r="O94" s="70">
        <v>2</v>
      </c>
      <c r="P94" s="161">
        <f t="shared" si="11"/>
        <v>5</v>
      </c>
      <c r="Q94" s="96">
        <f t="shared" si="12"/>
        <v>4</v>
      </c>
      <c r="R94" s="2"/>
      <c r="S94" s="3">
        <v>0.38</v>
      </c>
      <c r="T94" s="25"/>
      <c r="U94" s="172">
        <f>S94*$G$143</f>
        <v>22800</v>
      </c>
      <c r="V94" s="158"/>
      <c r="W94" s="11"/>
      <c r="X94" s="61"/>
      <c r="Y94" s="106"/>
      <c r="Z94" s="172">
        <f t="shared" si="10"/>
        <v>5516700</v>
      </c>
      <c r="AA94" s="133"/>
    </row>
    <row r="95" spans="1:27" ht="15">
      <c r="A95" s="131" t="s">
        <v>5</v>
      </c>
      <c r="B95" s="152">
        <v>4</v>
      </c>
      <c r="C95" s="105" t="s">
        <v>97</v>
      </c>
      <c r="D95" s="102" t="s">
        <v>185</v>
      </c>
      <c r="E95" s="103" t="s">
        <v>194</v>
      </c>
      <c r="F95" s="43">
        <v>0.12</v>
      </c>
      <c r="G95" s="42">
        <f t="shared" si="8"/>
        <v>50.039999999999985</v>
      </c>
      <c r="H95" s="47">
        <v>0.12</v>
      </c>
      <c r="I95" s="2" t="s">
        <v>12</v>
      </c>
      <c r="J95" s="29"/>
      <c r="K95" s="18"/>
      <c r="L95" s="5"/>
      <c r="M95" s="71">
        <v>1</v>
      </c>
      <c r="N95" s="71">
        <v>1</v>
      </c>
      <c r="O95" s="70">
        <v>4</v>
      </c>
      <c r="P95" s="161">
        <f t="shared" si="11"/>
        <v>6</v>
      </c>
      <c r="Q95" s="96">
        <f t="shared" si="12"/>
        <v>4</v>
      </c>
      <c r="R95" s="2"/>
      <c r="S95" s="3">
        <v>0.12</v>
      </c>
      <c r="T95" s="25"/>
      <c r="U95" s="172">
        <f>S95*$G$143</f>
        <v>7200</v>
      </c>
      <c r="V95" s="158"/>
      <c r="W95" s="11"/>
      <c r="X95" s="61"/>
      <c r="Y95" s="106"/>
      <c r="Z95" s="172">
        <f t="shared" si="10"/>
        <v>5523900</v>
      </c>
      <c r="AA95" s="133"/>
    </row>
    <row r="96" spans="1:27" ht="15">
      <c r="A96" s="131" t="s">
        <v>5</v>
      </c>
      <c r="B96" s="152">
        <v>4</v>
      </c>
      <c r="C96" s="105" t="s">
        <v>11</v>
      </c>
      <c r="D96" s="102" t="s">
        <v>135</v>
      </c>
      <c r="E96" s="103" t="s">
        <v>235</v>
      </c>
      <c r="F96" s="43">
        <v>0.35</v>
      </c>
      <c r="G96" s="42">
        <f t="shared" si="8"/>
        <v>50.389999999999986</v>
      </c>
      <c r="H96" s="47">
        <v>0.35</v>
      </c>
      <c r="I96" s="2"/>
      <c r="J96" s="29"/>
      <c r="K96" s="18"/>
      <c r="L96" s="5"/>
      <c r="M96" s="71">
        <v>1</v>
      </c>
      <c r="N96" s="71">
        <v>1</v>
      </c>
      <c r="O96" s="70">
        <v>3</v>
      </c>
      <c r="P96" s="161">
        <f t="shared" si="11"/>
        <v>5</v>
      </c>
      <c r="Q96" s="96">
        <f t="shared" si="12"/>
        <v>3</v>
      </c>
      <c r="R96" s="2"/>
      <c r="S96" s="3">
        <v>0.35</v>
      </c>
      <c r="T96" s="25"/>
      <c r="U96" s="172">
        <f>H96*$G$143</f>
        <v>21000</v>
      </c>
      <c r="V96" s="158"/>
      <c r="W96" s="11"/>
      <c r="X96" s="61"/>
      <c r="Y96" s="106"/>
      <c r="Z96" s="172">
        <f t="shared" si="10"/>
        <v>5544900</v>
      </c>
      <c r="AA96" s="133" t="s">
        <v>237</v>
      </c>
    </row>
    <row r="97" spans="1:27" ht="15">
      <c r="A97" s="131" t="s">
        <v>5</v>
      </c>
      <c r="B97" s="152">
        <v>4</v>
      </c>
      <c r="C97" s="105" t="s">
        <v>16</v>
      </c>
      <c r="D97" s="102" t="s">
        <v>192</v>
      </c>
      <c r="E97" s="103" t="s">
        <v>45</v>
      </c>
      <c r="F97" s="43">
        <v>0.41</v>
      </c>
      <c r="G97" s="42">
        <f t="shared" si="8"/>
        <v>50.799999999999983</v>
      </c>
      <c r="H97" s="49">
        <v>0.41</v>
      </c>
      <c r="I97" s="2"/>
      <c r="J97" s="29"/>
      <c r="K97" s="18"/>
      <c r="L97" s="5"/>
      <c r="M97" s="71">
        <v>1</v>
      </c>
      <c r="N97" s="71">
        <v>1</v>
      </c>
      <c r="O97" s="70">
        <v>3</v>
      </c>
      <c r="P97" s="161">
        <f t="shared" si="11"/>
        <v>5</v>
      </c>
      <c r="Q97" s="96">
        <f t="shared" si="12"/>
        <v>3</v>
      </c>
      <c r="R97" s="11"/>
      <c r="S97" s="3">
        <f>H97</f>
        <v>0.41</v>
      </c>
      <c r="T97" s="25"/>
      <c r="U97" s="172">
        <f>H97*$G$143</f>
        <v>24600</v>
      </c>
      <c r="V97" s="158"/>
      <c r="W97" s="11"/>
      <c r="X97" s="61"/>
      <c r="Y97" s="106"/>
      <c r="Z97" s="172">
        <f t="shared" si="10"/>
        <v>5569500</v>
      </c>
      <c r="AA97" s="133"/>
    </row>
    <row r="98" spans="1:27" ht="15">
      <c r="A98" s="131" t="s">
        <v>5</v>
      </c>
      <c r="B98" s="152">
        <v>4</v>
      </c>
      <c r="C98" s="105" t="s">
        <v>18</v>
      </c>
      <c r="D98" s="102" t="s">
        <v>162</v>
      </c>
      <c r="E98" s="103" t="s">
        <v>45</v>
      </c>
      <c r="F98" s="43">
        <v>0.19</v>
      </c>
      <c r="G98" s="42">
        <f t="shared" si="8"/>
        <v>50.989999999999981</v>
      </c>
      <c r="H98" s="49">
        <v>0.19</v>
      </c>
      <c r="I98" s="2"/>
      <c r="J98" s="29"/>
      <c r="K98" s="18"/>
      <c r="L98" s="5"/>
      <c r="M98" s="71">
        <v>1</v>
      </c>
      <c r="N98" s="71">
        <v>1</v>
      </c>
      <c r="O98" s="70">
        <v>3</v>
      </c>
      <c r="P98" s="161">
        <f t="shared" si="11"/>
        <v>5</v>
      </c>
      <c r="Q98" s="96">
        <f t="shared" si="12"/>
        <v>3</v>
      </c>
      <c r="R98" s="11"/>
      <c r="S98" s="3">
        <f>H98</f>
        <v>0.19</v>
      </c>
      <c r="T98" s="25"/>
      <c r="U98" s="172">
        <f>H98*$G$143</f>
        <v>11400</v>
      </c>
      <c r="V98" s="158"/>
      <c r="W98" s="11"/>
      <c r="X98" s="61"/>
      <c r="Y98" s="106"/>
      <c r="Z98" s="172">
        <f t="shared" si="10"/>
        <v>5580900</v>
      </c>
      <c r="AA98" s="133"/>
    </row>
    <row r="99" spans="1:27" ht="15">
      <c r="A99" s="131" t="s">
        <v>5</v>
      </c>
      <c r="B99" s="152">
        <v>4</v>
      </c>
      <c r="C99" s="105" t="s">
        <v>87</v>
      </c>
      <c r="D99" s="102" t="s">
        <v>176</v>
      </c>
      <c r="E99" s="103" t="s">
        <v>158</v>
      </c>
      <c r="F99" s="43">
        <v>0.15</v>
      </c>
      <c r="G99" s="42">
        <f t="shared" ref="G99:G120" si="13">F99+G98</f>
        <v>51.139999999999979</v>
      </c>
      <c r="H99" s="47">
        <v>0.15</v>
      </c>
      <c r="I99" s="2"/>
      <c r="J99" s="29"/>
      <c r="K99" s="18"/>
      <c r="L99" s="5"/>
      <c r="M99" s="71">
        <v>1</v>
      </c>
      <c r="N99" s="71">
        <v>1</v>
      </c>
      <c r="O99" s="70">
        <v>3</v>
      </c>
      <c r="P99" s="161">
        <f t="shared" si="11"/>
        <v>5</v>
      </c>
      <c r="Q99" s="96">
        <f t="shared" si="12"/>
        <v>3</v>
      </c>
      <c r="R99" s="2"/>
      <c r="S99" s="3">
        <v>0.1</v>
      </c>
      <c r="T99" s="25"/>
      <c r="U99" s="172">
        <f>S99*$G$143</f>
        <v>6000</v>
      </c>
      <c r="V99" s="158"/>
      <c r="W99" s="11"/>
      <c r="X99" s="61"/>
      <c r="Y99" s="106"/>
      <c r="Z99" s="172">
        <f t="shared" si="10"/>
        <v>5586900</v>
      </c>
      <c r="AA99" s="133" t="s">
        <v>251</v>
      </c>
    </row>
    <row r="100" spans="1:27" ht="15">
      <c r="A100" s="131" t="s">
        <v>5</v>
      </c>
      <c r="B100" s="152">
        <v>4</v>
      </c>
      <c r="C100" s="105" t="s">
        <v>86</v>
      </c>
      <c r="D100" s="102" t="s">
        <v>157</v>
      </c>
      <c r="E100" s="103" t="s">
        <v>158</v>
      </c>
      <c r="F100" s="43">
        <v>0.12</v>
      </c>
      <c r="G100" s="42">
        <f t="shared" si="13"/>
        <v>51.259999999999977</v>
      </c>
      <c r="H100" s="49">
        <v>0.12</v>
      </c>
      <c r="I100" s="2"/>
      <c r="J100" s="29"/>
      <c r="K100" s="18"/>
      <c r="L100" s="5"/>
      <c r="M100" s="71">
        <v>1</v>
      </c>
      <c r="N100" s="71">
        <v>1</v>
      </c>
      <c r="O100" s="70">
        <v>3</v>
      </c>
      <c r="P100" s="161">
        <f t="shared" si="11"/>
        <v>5</v>
      </c>
      <c r="Q100" s="96">
        <f t="shared" si="12"/>
        <v>3</v>
      </c>
      <c r="R100" s="11"/>
      <c r="S100" s="3">
        <v>0.12</v>
      </c>
      <c r="T100" s="25"/>
      <c r="U100" s="172">
        <f>H100*$G$143</f>
        <v>7200</v>
      </c>
      <c r="V100" s="158"/>
      <c r="W100" s="11"/>
      <c r="X100" s="61"/>
      <c r="Y100" s="106"/>
      <c r="Z100" s="172">
        <f t="shared" si="10"/>
        <v>5594100</v>
      </c>
      <c r="AA100" s="133"/>
    </row>
    <row r="101" spans="1:27" ht="15">
      <c r="A101" s="131" t="s">
        <v>5</v>
      </c>
      <c r="B101" s="152">
        <v>4</v>
      </c>
      <c r="C101" s="105" t="s">
        <v>46</v>
      </c>
      <c r="D101" s="102" t="s">
        <v>185</v>
      </c>
      <c r="E101" s="103" t="s">
        <v>34</v>
      </c>
      <c r="F101" s="43">
        <v>1.1000000000000001</v>
      </c>
      <c r="G101" s="42">
        <f t="shared" si="13"/>
        <v>52.359999999999978</v>
      </c>
      <c r="H101" s="47">
        <v>1.1000000000000001</v>
      </c>
      <c r="I101" s="2"/>
      <c r="J101" s="29"/>
      <c r="K101" s="18"/>
      <c r="L101" s="5"/>
      <c r="M101" s="71">
        <v>1</v>
      </c>
      <c r="N101" s="71">
        <v>1</v>
      </c>
      <c r="O101" s="70">
        <v>3</v>
      </c>
      <c r="P101" s="161">
        <f t="shared" si="11"/>
        <v>5</v>
      </c>
      <c r="Q101" s="96">
        <f t="shared" si="12"/>
        <v>3</v>
      </c>
      <c r="R101" s="2"/>
      <c r="S101" s="3">
        <v>1.1000000000000001</v>
      </c>
      <c r="T101" s="25"/>
      <c r="U101" s="172">
        <f t="shared" ref="U101:U108" si="14">S101*$G$143</f>
        <v>66000</v>
      </c>
      <c r="V101" s="158"/>
      <c r="W101" s="11"/>
      <c r="X101" s="61"/>
      <c r="Y101" s="106"/>
      <c r="Z101" s="172">
        <f t="shared" si="10"/>
        <v>5660100</v>
      </c>
      <c r="AA101" s="133"/>
    </row>
    <row r="102" spans="1:27" ht="15">
      <c r="A102" s="131" t="s">
        <v>5</v>
      </c>
      <c r="B102" s="152">
        <v>4</v>
      </c>
      <c r="C102" s="105" t="s">
        <v>73</v>
      </c>
      <c r="D102" s="102" t="s">
        <v>238</v>
      </c>
      <c r="E102" s="103"/>
      <c r="F102" s="43">
        <v>0.23</v>
      </c>
      <c r="G102" s="42">
        <f t="shared" si="13"/>
        <v>52.589999999999975</v>
      </c>
      <c r="H102" s="47">
        <v>0.23</v>
      </c>
      <c r="I102" s="2"/>
      <c r="J102" s="29"/>
      <c r="K102" s="18"/>
      <c r="L102" s="5"/>
      <c r="M102" s="71">
        <v>1</v>
      </c>
      <c r="N102" s="71">
        <v>1</v>
      </c>
      <c r="O102" s="70">
        <v>3</v>
      </c>
      <c r="P102" s="161">
        <f t="shared" si="11"/>
        <v>5</v>
      </c>
      <c r="Q102" s="96">
        <f t="shared" si="12"/>
        <v>3</v>
      </c>
      <c r="R102" s="2"/>
      <c r="S102" s="3">
        <v>0.23</v>
      </c>
      <c r="T102" s="25"/>
      <c r="U102" s="172">
        <f t="shared" si="14"/>
        <v>13800</v>
      </c>
      <c r="V102" s="158"/>
      <c r="W102" s="11"/>
      <c r="X102" s="61"/>
      <c r="Y102" s="106"/>
      <c r="Z102" s="172">
        <f t="shared" si="10"/>
        <v>5673900</v>
      </c>
      <c r="AA102" s="133" t="s">
        <v>237</v>
      </c>
    </row>
    <row r="103" spans="1:27" ht="15">
      <c r="A103" s="131" t="s">
        <v>5</v>
      </c>
      <c r="B103" s="152">
        <v>4</v>
      </c>
      <c r="C103" s="105" t="s">
        <v>131</v>
      </c>
      <c r="D103" s="102" t="s">
        <v>135</v>
      </c>
      <c r="E103" s="103" t="s">
        <v>235</v>
      </c>
      <c r="F103" s="43">
        <v>0.06</v>
      </c>
      <c r="G103" s="42">
        <f t="shared" si="13"/>
        <v>52.649999999999977</v>
      </c>
      <c r="H103" s="49">
        <v>0.06</v>
      </c>
      <c r="I103" s="2"/>
      <c r="J103" s="29"/>
      <c r="K103" s="18"/>
      <c r="L103" s="5"/>
      <c r="M103" s="71">
        <v>1</v>
      </c>
      <c r="N103" s="71">
        <v>1</v>
      </c>
      <c r="O103" s="70">
        <v>3</v>
      </c>
      <c r="P103" s="161">
        <f t="shared" si="11"/>
        <v>5</v>
      </c>
      <c r="Q103" s="96">
        <f t="shared" si="12"/>
        <v>3</v>
      </c>
      <c r="R103" s="11"/>
      <c r="S103" s="3">
        <f>H103</f>
        <v>0.06</v>
      </c>
      <c r="T103" s="25"/>
      <c r="U103" s="172">
        <f t="shared" si="14"/>
        <v>3600</v>
      </c>
      <c r="V103" s="158"/>
      <c r="W103" s="11"/>
      <c r="X103" s="61"/>
      <c r="Y103" s="106"/>
      <c r="Z103" s="172">
        <f t="shared" ref="Z103:Z120" si="15">U103+Z102</f>
        <v>5677500</v>
      </c>
      <c r="AA103" s="133"/>
    </row>
    <row r="104" spans="1:27" ht="15">
      <c r="A104" s="131" t="s">
        <v>5</v>
      </c>
      <c r="B104" s="152">
        <v>4</v>
      </c>
      <c r="C104" s="105" t="s">
        <v>125</v>
      </c>
      <c r="D104" s="102" t="s">
        <v>185</v>
      </c>
      <c r="E104" s="103" t="s">
        <v>197</v>
      </c>
      <c r="F104" s="43">
        <v>0.12</v>
      </c>
      <c r="G104" s="42">
        <f t="shared" si="13"/>
        <v>52.769999999999975</v>
      </c>
      <c r="H104" s="47">
        <v>0.12</v>
      </c>
      <c r="I104" s="2"/>
      <c r="J104" s="29"/>
      <c r="K104" s="18"/>
      <c r="L104" s="5"/>
      <c r="M104" s="71">
        <v>1</v>
      </c>
      <c r="N104" s="71">
        <v>1</v>
      </c>
      <c r="O104" s="70">
        <v>3</v>
      </c>
      <c r="P104" s="161">
        <f t="shared" si="11"/>
        <v>5</v>
      </c>
      <c r="Q104" s="96">
        <f t="shared" si="12"/>
        <v>3</v>
      </c>
      <c r="R104" s="2" t="s">
        <v>12</v>
      </c>
      <c r="S104" s="3">
        <v>0.12</v>
      </c>
      <c r="T104" s="25"/>
      <c r="U104" s="172">
        <f t="shared" si="14"/>
        <v>7200</v>
      </c>
      <c r="V104" s="158"/>
      <c r="W104" s="11"/>
      <c r="X104" s="61"/>
      <c r="Y104" s="106"/>
      <c r="Z104" s="172">
        <f t="shared" si="15"/>
        <v>5684700</v>
      </c>
      <c r="AA104" s="133"/>
    </row>
    <row r="105" spans="1:27" ht="15">
      <c r="A105" s="131" t="s">
        <v>5</v>
      </c>
      <c r="B105" s="152">
        <v>4</v>
      </c>
      <c r="C105" s="105" t="s">
        <v>60</v>
      </c>
      <c r="D105" s="102" t="s">
        <v>168</v>
      </c>
      <c r="E105" s="103" t="s">
        <v>158</v>
      </c>
      <c r="F105" s="43">
        <v>0.65</v>
      </c>
      <c r="G105" s="42">
        <f t="shared" si="13"/>
        <v>53.419999999999973</v>
      </c>
      <c r="H105" s="398">
        <v>0.65</v>
      </c>
      <c r="I105" s="2"/>
      <c r="J105" s="29"/>
      <c r="K105" s="18"/>
      <c r="L105" s="5"/>
      <c r="M105" s="71">
        <v>1</v>
      </c>
      <c r="N105" s="71">
        <v>1</v>
      </c>
      <c r="O105" s="70">
        <v>3</v>
      </c>
      <c r="P105" s="161">
        <f t="shared" si="11"/>
        <v>5</v>
      </c>
      <c r="Q105" s="96">
        <f t="shared" si="12"/>
        <v>3</v>
      </c>
      <c r="R105" s="2"/>
      <c r="S105" s="3">
        <v>0.65</v>
      </c>
      <c r="T105" s="25"/>
      <c r="U105" s="172">
        <f t="shared" si="14"/>
        <v>39000</v>
      </c>
      <c r="V105" s="158"/>
      <c r="W105" s="11"/>
      <c r="X105" s="61"/>
      <c r="Y105" s="106"/>
      <c r="Z105" s="172">
        <f t="shared" si="15"/>
        <v>5723700</v>
      </c>
      <c r="AA105" s="133" t="s">
        <v>628</v>
      </c>
    </row>
    <row r="106" spans="1:27" ht="15">
      <c r="A106" s="131" t="s">
        <v>5</v>
      </c>
      <c r="B106" s="152">
        <v>4</v>
      </c>
      <c r="C106" s="105" t="s">
        <v>53</v>
      </c>
      <c r="D106" s="102" t="s">
        <v>185</v>
      </c>
      <c r="E106" s="103" t="s">
        <v>186</v>
      </c>
      <c r="F106" s="43">
        <v>0.45</v>
      </c>
      <c r="G106" s="42">
        <f t="shared" si="13"/>
        <v>53.869999999999976</v>
      </c>
      <c r="H106" s="49">
        <v>0.45</v>
      </c>
      <c r="I106" s="2"/>
      <c r="J106" s="29"/>
      <c r="K106" s="18"/>
      <c r="L106" s="5"/>
      <c r="M106" s="71">
        <v>1</v>
      </c>
      <c r="N106" s="71">
        <v>1</v>
      </c>
      <c r="O106" s="70">
        <v>3</v>
      </c>
      <c r="P106" s="161">
        <f t="shared" si="11"/>
        <v>5</v>
      </c>
      <c r="Q106" s="96">
        <f t="shared" si="12"/>
        <v>3</v>
      </c>
      <c r="R106" s="11"/>
      <c r="S106" s="3">
        <f>H106</f>
        <v>0.45</v>
      </c>
      <c r="T106" s="25"/>
      <c r="U106" s="172">
        <f t="shared" si="14"/>
        <v>27000</v>
      </c>
      <c r="V106" s="158"/>
      <c r="W106" s="11"/>
      <c r="X106" s="61"/>
      <c r="Y106" s="106"/>
      <c r="Z106" s="172">
        <f t="shared" si="15"/>
        <v>5750700</v>
      </c>
      <c r="AA106" s="133"/>
    </row>
    <row r="107" spans="1:27" ht="15">
      <c r="A107" s="131" t="s">
        <v>5</v>
      </c>
      <c r="B107" s="152">
        <v>4</v>
      </c>
      <c r="C107" s="105" t="s">
        <v>84</v>
      </c>
      <c r="D107" s="102" t="s">
        <v>162</v>
      </c>
      <c r="E107" s="103" t="s">
        <v>158</v>
      </c>
      <c r="F107" s="43">
        <v>0.35</v>
      </c>
      <c r="G107" s="42">
        <f t="shared" si="13"/>
        <v>54.219999999999978</v>
      </c>
      <c r="H107" s="49">
        <v>0.35</v>
      </c>
      <c r="I107" s="2"/>
      <c r="J107" s="29"/>
      <c r="K107" s="18"/>
      <c r="L107" s="5"/>
      <c r="M107" s="71">
        <v>1</v>
      </c>
      <c r="N107" s="71">
        <v>1</v>
      </c>
      <c r="O107" s="70">
        <v>2</v>
      </c>
      <c r="P107" s="161">
        <f t="shared" si="11"/>
        <v>4</v>
      </c>
      <c r="Q107" s="96">
        <f t="shared" si="12"/>
        <v>2</v>
      </c>
      <c r="R107" s="11"/>
      <c r="S107" s="3">
        <f>H107</f>
        <v>0.35</v>
      </c>
      <c r="T107" s="25"/>
      <c r="U107" s="172">
        <f t="shared" si="14"/>
        <v>21000</v>
      </c>
      <c r="V107" s="158"/>
      <c r="W107" s="11"/>
      <c r="X107" s="61"/>
      <c r="Y107" s="106"/>
      <c r="Z107" s="172">
        <f t="shared" si="15"/>
        <v>5771700</v>
      </c>
      <c r="AA107" s="133"/>
    </row>
    <row r="108" spans="1:27" ht="15">
      <c r="A108" s="131" t="s">
        <v>5</v>
      </c>
      <c r="B108" s="152">
        <v>4</v>
      </c>
      <c r="C108" s="105" t="s">
        <v>267</v>
      </c>
      <c r="D108" s="102" t="s">
        <v>162</v>
      </c>
      <c r="E108" s="103" t="s">
        <v>158</v>
      </c>
      <c r="F108" s="43">
        <v>1.04</v>
      </c>
      <c r="G108" s="42">
        <f t="shared" si="13"/>
        <v>55.259999999999977</v>
      </c>
      <c r="H108" s="49">
        <v>1.04</v>
      </c>
      <c r="I108" s="2"/>
      <c r="J108" s="29"/>
      <c r="K108" s="18"/>
      <c r="L108" s="5"/>
      <c r="M108" s="71">
        <v>1</v>
      </c>
      <c r="N108" s="71">
        <v>1</v>
      </c>
      <c r="O108" s="70">
        <v>2</v>
      </c>
      <c r="P108" s="161">
        <f t="shared" si="11"/>
        <v>4</v>
      </c>
      <c r="Q108" s="96">
        <f t="shared" si="12"/>
        <v>2</v>
      </c>
      <c r="R108" s="11"/>
      <c r="S108" s="3">
        <f>H108</f>
        <v>1.04</v>
      </c>
      <c r="T108" s="25"/>
      <c r="U108" s="172">
        <f t="shared" si="14"/>
        <v>62400</v>
      </c>
      <c r="V108" s="158"/>
      <c r="W108" s="11"/>
      <c r="X108" s="61"/>
      <c r="Y108" s="106"/>
      <c r="Z108" s="172">
        <f t="shared" si="15"/>
        <v>5834100</v>
      </c>
      <c r="AA108" s="133" t="s">
        <v>268</v>
      </c>
    </row>
    <row r="109" spans="1:27" ht="15">
      <c r="A109" s="131" t="s">
        <v>5</v>
      </c>
      <c r="B109" s="152">
        <v>4</v>
      </c>
      <c r="C109" s="107" t="s">
        <v>115</v>
      </c>
      <c r="D109" s="102" t="s">
        <v>135</v>
      </c>
      <c r="E109" s="103" t="s">
        <v>213</v>
      </c>
      <c r="F109" s="43">
        <v>0.5</v>
      </c>
      <c r="G109" s="42">
        <f t="shared" si="13"/>
        <v>55.759999999999977</v>
      </c>
      <c r="H109" s="49">
        <v>0.5</v>
      </c>
      <c r="I109" s="2"/>
      <c r="J109" s="29"/>
      <c r="K109" s="18"/>
      <c r="L109" s="5"/>
      <c r="M109" s="75">
        <v>1</v>
      </c>
      <c r="N109" s="75">
        <v>0.5</v>
      </c>
      <c r="O109" s="76">
        <v>3</v>
      </c>
      <c r="P109" s="162">
        <f t="shared" si="11"/>
        <v>4.5</v>
      </c>
      <c r="Q109" s="96">
        <f t="shared" si="12"/>
        <v>1.5</v>
      </c>
      <c r="R109" s="11"/>
      <c r="S109" s="3">
        <f>H109</f>
        <v>0.5</v>
      </c>
      <c r="T109" s="25"/>
      <c r="U109" s="172">
        <f>H109*$G$143</f>
        <v>30000</v>
      </c>
      <c r="V109" s="158"/>
      <c r="W109" s="11"/>
      <c r="X109" s="61"/>
      <c r="Y109" s="106"/>
      <c r="Z109" s="172">
        <f t="shared" si="15"/>
        <v>5864100</v>
      </c>
      <c r="AA109" s="133"/>
    </row>
    <row r="110" spans="1:27" ht="15">
      <c r="A110" s="131" t="s">
        <v>5</v>
      </c>
      <c r="B110" s="152">
        <v>4</v>
      </c>
      <c r="C110" s="105" t="s">
        <v>69</v>
      </c>
      <c r="D110" s="102" t="s">
        <v>65</v>
      </c>
      <c r="E110" s="103" t="s">
        <v>135</v>
      </c>
      <c r="F110" s="43">
        <v>2.91</v>
      </c>
      <c r="G110" s="42">
        <f t="shared" si="13"/>
        <v>58.669999999999973</v>
      </c>
      <c r="H110" s="49">
        <v>2.91</v>
      </c>
      <c r="I110" s="2"/>
      <c r="J110" s="29"/>
      <c r="K110" s="18"/>
      <c r="L110" s="5"/>
      <c r="M110" s="75">
        <v>1</v>
      </c>
      <c r="N110" s="75">
        <v>0.5</v>
      </c>
      <c r="O110" s="76">
        <v>3</v>
      </c>
      <c r="P110" s="162">
        <f t="shared" si="11"/>
        <v>4.5</v>
      </c>
      <c r="Q110" s="96">
        <f t="shared" si="12"/>
        <v>1.5</v>
      </c>
      <c r="R110" s="11"/>
      <c r="S110" s="3">
        <f>H110</f>
        <v>2.91</v>
      </c>
      <c r="T110" s="25"/>
      <c r="U110" s="172">
        <f>(H110*$G$143)</f>
        <v>174600</v>
      </c>
      <c r="V110" s="158"/>
      <c r="W110" s="11"/>
      <c r="X110" s="61"/>
      <c r="Y110" s="106"/>
      <c r="Z110" s="172">
        <f t="shared" si="15"/>
        <v>6038700</v>
      </c>
      <c r="AA110" s="133" t="s">
        <v>181</v>
      </c>
    </row>
    <row r="111" spans="1:27" ht="15">
      <c r="A111" s="131" t="s">
        <v>5</v>
      </c>
      <c r="B111" s="152">
        <v>4</v>
      </c>
      <c r="C111" s="107" t="s">
        <v>110</v>
      </c>
      <c r="D111" s="102" t="s">
        <v>157</v>
      </c>
      <c r="E111" s="103" t="s">
        <v>162</v>
      </c>
      <c r="F111" s="43">
        <v>1.04</v>
      </c>
      <c r="G111" s="42">
        <f t="shared" si="13"/>
        <v>59.709999999999972</v>
      </c>
      <c r="H111" s="47">
        <v>1.04</v>
      </c>
      <c r="I111" s="2"/>
      <c r="J111" s="29"/>
      <c r="K111" s="18"/>
      <c r="L111" s="5"/>
      <c r="M111" s="75">
        <v>1</v>
      </c>
      <c r="N111" s="75">
        <v>0.5</v>
      </c>
      <c r="O111" s="76">
        <v>3</v>
      </c>
      <c r="P111" s="162">
        <f t="shared" si="11"/>
        <v>4.5</v>
      </c>
      <c r="Q111" s="96">
        <f t="shared" si="12"/>
        <v>1.5</v>
      </c>
      <c r="R111" s="2"/>
      <c r="S111" s="3">
        <v>1.04</v>
      </c>
      <c r="T111" s="25"/>
      <c r="U111" s="172">
        <f>S111*$G$143</f>
        <v>62400</v>
      </c>
      <c r="V111" s="158"/>
      <c r="W111" s="11"/>
      <c r="X111" s="61"/>
      <c r="Y111" s="106"/>
      <c r="Z111" s="172">
        <f t="shared" si="15"/>
        <v>6101100</v>
      </c>
      <c r="AA111" s="133" t="s">
        <v>169</v>
      </c>
    </row>
    <row r="112" spans="1:27" ht="15">
      <c r="A112" s="131" t="s">
        <v>5</v>
      </c>
      <c r="B112" s="154">
        <v>6</v>
      </c>
      <c r="C112" s="105" t="s">
        <v>88</v>
      </c>
      <c r="D112" s="102" t="s">
        <v>162</v>
      </c>
      <c r="E112" s="103" t="s">
        <v>25</v>
      </c>
      <c r="F112" s="43">
        <v>0.34</v>
      </c>
      <c r="G112" s="42">
        <f t="shared" si="13"/>
        <v>60.049999999999976</v>
      </c>
      <c r="H112" s="51">
        <v>0.34</v>
      </c>
      <c r="I112" s="2"/>
      <c r="J112" s="29"/>
      <c r="K112" s="18"/>
      <c r="L112" s="5"/>
      <c r="M112" s="71">
        <v>3</v>
      </c>
      <c r="N112" s="71">
        <v>2</v>
      </c>
      <c r="O112" s="70">
        <v>2</v>
      </c>
      <c r="P112" s="161">
        <f t="shared" si="11"/>
        <v>7</v>
      </c>
      <c r="Q112" s="96">
        <f t="shared" si="12"/>
        <v>12</v>
      </c>
      <c r="R112" s="52"/>
      <c r="S112" s="2"/>
      <c r="T112" s="25"/>
      <c r="U112" s="172">
        <v>0</v>
      </c>
      <c r="V112" s="158"/>
      <c r="W112" s="11"/>
      <c r="X112" s="61"/>
      <c r="Y112" s="106"/>
      <c r="Z112" s="172">
        <f t="shared" si="15"/>
        <v>6101100</v>
      </c>
      <c r="AA112" s="133" t="s">
        <v>208</v>
      </c>
    </row>
    <row r="113" spans="1:27" ht="15">
      <c r="A113" s="131" t="s">
        <v>5</v>
      </c>
      <c r="B113" s="154">
        <v>6</v>
      </c>
      <c r="C113" s="105" t="s">
        <v>85</v>
      </c>
      <c r="D113" s="102" t="s">
        <v>162</v>
      </c>
      <c r="E113" s="103" t="s">
        <v>206</v>
      </c>
      <c r="F113" s="43">
        <v>0.25</v>
      </c>
      <c r="G113" s="42">
        <f t="shared" si="13"/>
        <v>60.299999999999976</v>
      </c>
      <c r="H113" s="51">
        <v>0.25</v>
      </c>
      <c r="I113" s="2"/>
      <c r="J113" s="29"/>
      <c r="K113" s="18"/>
      <c r="L113" s="5"/>
      <c r="M113" s="71">
        <v>1</v>
      </c>
      <c r="N113" s="71">
        <v>2</v>
      </c>
      <c r="O113" s="70">
        <v>3</v>
      </c>
      <c r="P113" s="161">
        <f t="shared" si="11"/>
        <v>6</v>
      </c>
      <c r="Q113" s="96">
        <f t="shared" si="12"/>
        <v>6</v>
      </c>
      <c r="R113" s="52"/>
      <c r="S113" s="2"/>
      <c r="T113" s="25"/>
      <c r="U113" s="172">
        <v>0</v>
      </c>
      <c r="V113" s="158"/>
      <c r="W113" s="11"/>
      <c r="X113" s="61"/>
      <c r="Y113" s="106"/>
      <c r="Z113" s="172">
        <f t="shared" si="15"/>
        <v>6101100</v>
      </c>
      <c r="AA113" s="133" t="s">
        <v>207</v>
      </c>
    </row>
    <row r="114" spans="1:27" ht="15">
      <c r="A114" s="131" t="s">
        <v>5</v>
      </c>
      <c r="B114" s="154">
        <v>6</v>
      </c>
      <c r="C114" s="105" t="s">
        <v>43</v>
      </c>
      <c r="D114" s="102" t="s">
        <v>191</v>
      </c>
      <c r="E114" s="103" t="s">
        <v>13</v>
      </c>
      <c r="F114" s="43">
        <v>1.31</v>
      </c>
      <c r="G114" s="42">
        <f t="shared" si="13"/>
        <v>61.609999999999978</v>
      </c>
      <c r="H114" s="51">
        <v>1.31</v>
      </c>
      <c r="I114" s="2"/>
      <c r="J114" s="29"/>
      <c r="K114" s="18"/>
      <c r="L114" s="5"/>
      <c r="M114" s="75">
        <v>1</v>
      </c>
      <c r="N114" s="75">
        <v>0.5</v>
      </c>
      <c r="O114" s="76">
        <v>5</v>
      </c>
      <c r="P114" s="162">
        <f t="shared" si="11"/>
        <v>6.5</v>
      </c>
      <c r="Q114" s="96">
        <f t="shared" si="12"/>
        <v>2.5</v>
      </c>
      <c r="R114" s="2"/>
      <c r="S114" s="3">
        <v>0</v>
      </c>
      <c r="T114" s="25"/>
      <c r="U114" s="172">
        <v>0</v>
      </c>
      <c r="V114" s="158"/>
      <c r="W114" s="11"/>
      <c r="X114" s="61"/>
      <c r="Y114" s="106"/>
      <c r="Z114" s="172">
        <f t="shared" si="15"/>
        <v>6101100</v>
      </c>
      <c r="AA114" s="133"/>
    </row>
    <row r="115" spans="1:27" ht="15">
      <c r="A115" s="131" t="s">
        <v>5</v>
      </c>
      <c r="B115" s="154">
        <v>6</v>
      </c>
      <c r="C115" s="107" t="s">
        <v>117</v>
      </c>
      <c r="D115" s="102" t="s">
        <v>245</v>
      </c>
      <c r="E115" s="103" t="s">
        <v>246</v>
      </c>
      <c r="F115" s="43">
        <v>0.74</v>
      </c>
      <c r="G115" s="42">
        <f t="shared" si="13"/>
        <v>62.34999999999998</v>
      </c>
      <c r="H115" s="51">
        <v>0.74</v>
      </c>
      <c r="I115" s="2"/>
      <c r="J115" s="29"/>
      <c r="K115" s="18"/>
      <c r="L115" s="5"/>
      <c r="M115" s="386">
        <v>0.5</v>
      </c>
      <c r="N115" s="386">
        <v>1</v>
      </c>
      <c r="O115" s="387">
        <v>5</v>
      </c>
      <c r="P115" s="162">
        <f t="shared" si="11"/>
        <v>6.5</v>
      </c>
      <c r="Q115" s="96">
        <f t="shared" si="12"/>
        <v>2.5</v>
      </c>
      <c r="R115" s="2"/>
      <c r="S115" s="2"/>
      <c r="T115" s="25"/>
      <c r="U115" s="172">
        <v>0</v>
      </c>
      <c r="V115" s="158"/>
      <c r="W115" s="11"/>
      <c r="X115" s="61"/>
      <c r="Y115" s="106"/>
      <c r="Z115" s="172">
        <f t="shared" si="15"/>
        <v>6101100</v>
      </c>
      <c r="AA115" s="133" t="s">
        <v>247</v>
      </c>
    </row>
    <row r="116" spans="1:27" ht="15">
      <c r="A116" s="131" t="s">
        <v>5</v>
      </c>
      <c r="B116" s="154">
        <v>6</v>
      </c>
      <c r="C116" s="105" t="s">
        <v>196</v>
      </c>
      <c r="D116" s="102" t="s">
        <v>185</v>
      </c>
      <c r="E116" s="103" t="s">
        <v>34</v>
      </c>
      <c r="F116" s="43">
        <v>0.25</v>
      </c>
      <c r="G116" s="42">
        <f t="shared" si="13"/>
        <v>62.59999999999998</v>
      </c>
      <c r="H116" s="51">
        <v>0.25</v>
      </c>
      <c r="I116" s="2"/>
      <c r="J116" s="29"/>
      <c r="K116" s="18"/>
      <c r="L116" s="5"/>
      <c r="M116" s="71">
        <v>1</v>
      </c>
      <c r="N116" s="71">
        <v>1</v>
      </c>
      <c r="O116" s="70">
        <v>2</v>
      </c>
      <c r="P116" s="161">
        <f t="shared" si="11"/>
        <v>4</v>
      </c>
      <c r="Q116" s="96">
        <f t="shared" si="12"/>
        <v>2</v>
      </c>
      <c r="R116" s="52"/>
      <c r="S116" s="2"/>
      <c r="T116" s="25"/>
      <c r="U116" s="172">
        <v>0</v>
      </c>
      <c r="V116" s="158"/>
      <c r="W116" s="11"/>
      <c r="X116" s="61"/>
      <c r="Y116" s="106"/>
      <c r="Z116" s="172">
        <f t="shared" si="15"/>
        <v>6101100</v>
      </c>
      <c r="AA116" s="133"/>
    </row>
    <row r="117" spans="1:27" ht="15">
      <c r="A117" s="131" t="s">
        <v>5</v>
      </c>
      <c r="B117" s="154">
        <v>6</v>
      </c>
      <c r="C117" s="105" t="s">
        <v>58</v>
      </c>
      <c r="D117" s="102" t="s">
        <v>162</v>
      </c>
      <c r="E117" s="103" t="s">
        <v>158</v>
      </c>
      <c r="F117" s="43">
        <v>0.2</v>
      </c>
      <c r="G117" s="42">
        <f t="shared" si="13"/>
        <v>62.799999999999983</v>
      </c>
      <c r="H117" s="51">
        <v>0.2</v>
      </c>
      <c r="I117" s="2"/>
      <c r="J117" s="29"/>
      <c r="K117" s="18"/>
      <c r="L117" s="5"/>
      <c r="M117" s="71">
        <v>1</v>
      </c>
      <c r="N117" s="71">
        <v>1</v>
      </c>
      <c r="O117" s="70">
        <v>2</v>
      </c>
      <c r="P117" s="161">
        <f t="shared" si="11"/>
        <v>4</v>
      </c>
      <c r="Q117" s="96">
        <f t="shared" si="12"/>
        <v>2</v>
      </c>
      <c r="R117" s="52"/>
      <c r="S117" s="2"/>
      <c r="T117" s="25"/>
      <c r="U117" s="172">
        <v>0</v>
      </c>
      <c r="V117" s="158"/>
      <c r="W117" s="11"/>
      <c r="X117" s="61"/>
      <c r="Y117" s="106"/>
      <c r="Z117" s="172">
        <f t="shared" si="15"/>
        <v>6101100</v>
      </c>
      <c r="AA117" s="133"/>
    </row>
    <row r="118" spans="1:27" ht="15">
      <c r="A118" s="131" t="s">
        <v>5</v>
      </c>
      <c r="B118" s="154">
        <v>6</v>
      </c>
      <c r="C118" s="107" t="s">
        <v>118</v>
      </c>
      <c r="D118" s="102" t="s">
        <v>168</v>
      </c>
      <c r="E118" s="103" t="s">
        <v>66</v>
      </c>
      <c r="F118" s="43">
        <v>0.26</v>
      </c>
      <c r="G118" s="42">
        <f t="shared" si="13"/>
        <v>63.059999999999981</v>
      </c>
      <c r="H118" s="51">
        <v>0.26</v>
      </c>
      <c r="I118" s="2" t="s">
        <v>12</v>
      </c>
      <c r="J118" s="29" t="s">
        <v>12</v>
      </c>
      <c r="K118" s="18">
        <v>1987</v>
      </c>
      <c r="L118" s="5"/>
      <c r="M118" s="71">
        <v>1</v>
      </c>
      <c r="N118" s="71">
        <v>1</v>
      </c>
      <c r="O118" s="70">
        <v>2</v>
      </c>
      <c r="P118" s="161">
        <f t="shared" si="11"/>
        <v>4</v>
      </c>
      <c r="Q118" s="96">
        <f t="shared" si="12"/>
        <v>2</v>
      </c>
      <c r="R118" s="2"/>
      <c r="S118" s="2"/>
      <c r="T118" s="25"/>
      <c r="U118" s="172">
        <v>0</v>
      </c>
      <c r="V118" s="158"/>
      <c r="W118" s="11"/>
      <c r="X118" s="61"/>
      <c r="Y118" s="106"/>
      <c r="Z118" s="172">
        <f t="shared" si="15"/>
        <v>6101100</v>
      </c>
      <c r="AA118" s="133"/>
    </row>
    <row r="119" spans="1:27" ht="15">
      <c r="A119" s="131" t="s">
        <v>5</v>
      </c>
      <c r="B119" s="154">
        <v>6</v>
      </c>
      <c r="C119" s="105" t="s">
        <v>75</v>
      </c>
      <c r="D119" s="102" t="s">
        <v>157</v>
      </c>
      <c r="E119" s="103" t="s">
        <v>158</v>
      </c>
      <c r="F119" s="43">
        <v>0.08</v>
      </c>
      <c r="G119" s="42">
        <f t="shared" si="13"/>
        <v>63.139999999999979</v>
      </c>
      <c r="H119" s="51">
        <v>0.08</v>
      </c>
      <c r="I119" s="2"/>
      <c r="J119" s="29"/>
      <c r="K119" s="18"/>
      <c r="L119" s="5"/>
      <c r="M119" s="71">
        <v>1</v>
      </c>
      <c r="N119" s="71">
        <v>0.5</v>
      </c>
      <c r="O119" s="70">
        <v>3</v>
      </c>
      <c r="P119" s="161">
        <f t="shared" si="11"/>
        <v>4.5</v>
      </c>
      <c r="Q119" s="96">
        <f t="shared" si="12"/>
        <v>1.5</v>
      </c>
      <c r="R119" s="52">
        <v>0</v>
      </c>
      <c r="S119" s="2"/>
      <c r="T119" s="25"/>
      <c r="U119" s="172">
        <v>0</v>
      </c>
      <c r="V119" s="158"/>
      <c r="W119" s="11"/>
      <c r="X119" s="61"/>
      <c r="Y119" s="106"/>
      <c r="Z119" s="172">
        <f t="shared" si="15"/>
        <v>6101100</v>
      </c>
      <c r="AA119" s="133" t="s">
        <v>249</v>
      </c>
    </row>
    <row r="120" spans="1:27" ht="15">
      <c r="A120" s="131" t="s">
        <v>5</v>
      </c>
      <c r="B120" s="154">
        <v>6</v>
      </c>
      <c r="C120" s="105" t="s">
        <v>64</v>
      </c>
      <c r="D120" s="102" t="s">
        <v>168</v>
      </c>
      <c r="E120" s="103" t="s">
        <v>158</v>
      </c>
      <c r="F120" s="43">
        <v>0.08</v>
      </c>
      <c r="G120" s="42">
        <f t="shared" si="13"/>
        <v>63.219999999999978</v>
      </c>
      <c r="H120" s="51">
        <v>0.08</v>
      </c>
      <c r="I120" s="2"/>
      <c r="J120" s="29"/>
      <c r="K120" s="18"/>
      <c r="L120" s="5"/>
      <c r="M120" s="75">
        <v>1</v>
      </c>
      <c r="N120" s="75">
        <v>0.5</v>
      </c>
      <c r="O120" s="76">
        <v>2</v>
      </c>
      <c r="P120" s="162">
        <f t="shared" si="11"/>
        <v>3.5</v>
      </c>
      <c r="Q120" s="96">
        <f t="shared" si="12"/>
        <v>1</v>
      </c>
      <c r="R120" s="2"/>
      <c r="S120" s="33">
        <v>0</v>
      </c>
      <c r="T120" s="25"/>
      <c r="U120" s="172">
        <v>0</v>
      </c>
      <c r="V120" s="158"/>
      <c r="W120" s="11"/>
      <c r="X120" s="61"/>
      <c r="Y120" s="106"/>
      <c r="Z120" s="172">
        <f t="shared" si="15"/>
        <v>6101100</v>
      </c>
      <c r="AA120" s="133" t="s">
        <v>266</v>
      </c>
    </row>
    <row r="121" spans="1:27">
      <c r="A121" s="118" t="s">
        <v>1</v>
      </c>
      <c r="B121" s="121" t="s">
        <v>146</v>
      </c>
      <c r="C121" s="118" t="s">
        <v>0</v>
      </c>
      <c r="D121" s="118" t="s">
        <v>133</v>
      </c>
      <c r="E121" s="434" t="s">
        <v>134</v>
      </c>
      <c r="F121" s="434" t="s">
        <v>549</v>
      </c>
      <c r="G121" s="440" t="s">
        <v>550</v>
      </c>
      <c r="H121" s="442" t="s">
        <v>3</v>
      </c>
      <c r="I121" s="118" t="s">
        <v>138</v>
      </c>
      <c r="J121" s="446" t="s">
        <v>139</v>
      </c>
      <c r="K121" s="116" t="s">
        <v>184</v>
      </c>
      <c r="L121" s="446"/>
      <c r="M121" s="456" t="s">
        <v>253</v>
      </c>
      <c r="N121" s="456" t="s">
        <v>254</v>
      </c>
      <c r="O121" s="287" t="s">
        <v>255</v>
      </c>
      <c r="P121" s="465" t="s">
        <v>547</v>
      </c>
      <c r="Q121" s="469" t="s">
        <v>543</v>
      </c>
      <c r="R121" s="118" t="s">
        <v>3</v>
      </c>
      <c r="S121" s="118" t="s">
        <v>138</v>
      </c>
      <c r="T121" s="434" t="s">
        <v>139</v>
      </c>
      <c r="U121" s="480" t="s">
        <v>553</v>
      </c>
      <c r="V121" s="482" t="s">
        <v>258</v>
      </c>
      <c r="W121" s="456" t="s">
        <v>259</v>
      </c>
      <c r="X121" s="485" t="s">
        <v>260</v>
      </c>
      <c r="Y121" s="127" t="s">
        <v>261</v>
      </c>
      <c r="Z121" s="480" t="s">
        <v>553</v>
      </c>
      <c r="AA121" s="442" t="s">
        <v>155</v>
      </c>
    </row>
    <row r="122" spans="1:27">
      <c r="A122" s="241" t="str">
        <f>KEY!B1</f>
        <v>08_08_17</v>
      </c>
      <c r="B122" s="121" t="s">
        <v>156</v>
      </c>
      <c r="C122" s="118"/>
      <c r="D122" s="118"/>
      <c r="E122" s="434"/>
      <c r="F122" s="438" t="s">
        <v>127</v>
      </c>
      <c r="G122" s="440"/>
      <c r="H122" s="442"/>
      <c r="I122" s="445" t="s">
        <v>2</v>
      </c>
      <c r="J122" s="446"/>
      <c r="K122" s="450"/>
      <c r="L122" s="453"/>
      <c r="M122" s="445"/>
      <c r="N122" s="460" t="s">
        <v>252</v>
      </c>
      <c r="O122" s="462"/>
      <c r="P122" s="467"/>
      <c r="Q122" s="471"/>
      <c r="R122" s="474"/>
      <c r="S122" s="445" t="s">
        <v>154</v>
      </c>
      <c r="T122" s="478"/>
      <c r="U122" s="480" t="s">
        <v>552</v>
      </c>
      <c r="V122" s="121"/>
      <c r="W122" s="118" t="s">
        <v>257</v>
      </c>
      <c r="X122" s="124"/>
      <c r="Y122" s="127" t="s">
        <v>256</v>
      </c>
      <c r="Z122" s="480" t="s">
        <v>552</v>
      </c>
      <c r="AA122" s="491"/>
    </row>
    <row r="123" spans="1:27" ht="15">
      <c r="A123" s="123"/>
      <c r="B123" s="212"/>
      <c r="C123" s="107"/>
      <c r="D123" s="102"/>
      <c r="E123" s="103"/>
      <c r="F123" s="43"/>
      <c r="G123" s="42"/>
      <c r="H123" s="30"/>
      <c r="I123" s="11"/>
      <c r="J123" s="56"/>
      <c r="K123" s="20"/>
      <c r="L123" s="80"/>
      <c r="M123" s="65"/>
      <c r="N123" s="65"/>
      <c r="O123" s="66"/>
      <c r="P123" s="69"/>
      <c r="Q123" s="97"/>
      <c r="R123" s="11"/>
      <c r="S123" s="11"/>
      <c r="T123" s="43"/>
      <c r="U123" s="222"/>
      <c r="V123" s="158"/>
      <c r="W123" s="11"/>
      <c r="X123" s="61"/>
      <c r="Y123" s="223"/>
      <c r="Z123" s="222"/>
      <c r="AA123" s="489"/>
    </row>
    <row r="124" spans="1:27" ht="15">
      <c r="A124" s="131" t="s">
        <v>5</v>
      </c>
      <c r="B124" s="156"/>
      <c r="C124" s="105" t="s">
        <v>269</v>
      </c>
      <c r="D124" s="102" t="s">
        <v>248</v>
      </c>
      <c r="E124" s="103" t="s">
        <v>88</v>
      </c>
      <c r="F124" s="43">
        <v>0.14000000000000001</v>
      </c>
      <c r="G124" s="42">
        <f>F124+G123</f>
        <v>0.14000000000000001</v>
      </c>
      <c r="H124" s="46">
        <v>0.14000000000000001</v>
      </c>
      <c r="I124" s="2"/>
      <c r="J124" s="29"/>
      <c r="K124" s="18"/>
      <c r="L124" s="5"/>
      <c r="M124" s="71">
        <v>2</v>
      </c>
      <c r="N124" s="71">
        <v>2</v>
      </c>
      <c r="O124" s="70">
        <v>2</v>
      </c>
      <c r="P124" s="161">
        <f>SUM(M124:O124)</f>
        <v>6</v>
      </c>
      <c r="Q124" s="97">
        <f>O124*N124*M124</f>
        <v>8</v>
      </c>
      <c r="R124" s="2"/>
      <c r="S124" s="2"/>
      <c r="T124" s="43"/>
      <c r="U124" s="172">
        <v>0</v>
      </c>
      <c r="V124" s="159"/>
      <c r="W124" s="2"/>
      <c r="X124" s="63"/>
      <c r="Y124" s="106"/>
      <c r="Z124" s="172">
        <f>U124+Z123</f>
        <v>0</v>
      </c>
      <c r="AA124" s="133"/>
    </row>
    <row r="125" spans="1:27" ht="15">
      <c r="A125" s="136" t="s">
        <v>5</v>
      </c>
      <c r="B125" s="156"/>
      <c r="C125" s="108" t="s">
        <v>94</v>
      </c>
      <c r="D125" s="102"/>
      <c r="E125" s="103"/>
      <c r="F125" s="43">
        <v>0.1</v>
      </c>
      <c r="G125" s="42">
        <v>0</v>
      </c>
      <c r="H125" s="46"/>
      <c r="I125" s="2"/>
      <c r="J125" s="29"/>
      <c r="K125" s="18"/>
      <c r="L125" s="5"/>
      <c r="M125" s="67"/>
      <c r="N125" s="67"/>
      <c r="O125" s="68"/>
      <c r="P125" s="161">
        <f>SUM(M125:O125)</f>
        <v>0</v>
      </c>
      <c r="Q125" s="97"/>
      <c r="R125" s="2"/>
      <c r="S125" s="2"/>
      <c r="T125" s="25"/>
      <c r="U125" s="172"/>
      <c r="V125" s="159"/>
      <c r="W125" s="2"/>
      <c r="X125" s="63"/>
      <c r="Y125" s="106"/>
      <c r="Z125" s="172">
        <f>U125+Z124</f>
        <v>0</v>
      </c>
      <c r="AA125" s="133"/>
    </row>
    <row r="126" spans="1:27" ht="15">
      <c r="A126" s="176" t="s">
        <v>5</v>
      </c>
      <c r="B126" s="177"/>
      <c r="C126" s="196" t="s">
        <v>100</v>
      </c>
      <c r="D126" s="179"/>
      <c r="E126" s="180"/>
      <c r="F126" s="181">
        <v>0.15</v>
      </c>
      <c r="G126" s="42">
        <v>0</v>
      </c>
      <c r="H126" s="182"/>
      <c r="I126" s="183"/>
      <c r="J126" s="184"/>
      <c r="K126" s="185"/>
      <c r="L126" s="186"/>
      <c r="M126" s="197"/>
      <c r="N126" s="197"/>
      <c r="O126" s="198"/>
      <c r="P126" s="199">
        <f>SUM(M126:O126)</f>
        <v>0</v>
      </c>
      <c r="Q126" s="98"/>
      <c r="R126" s="183"/>
      <c r="S126" s="183"/>
      <c r="T126" s="187"/>
      <c r="U126" s="195"/>
      <c r="V126" s="188"/>
      <c r="W126" s="183"/>
      <c r="X126" s="189"/>
      <c r="Y126" s="190"/>
      <c r="Z126" s="172">
        <f>U126+Z125</f>
        <v>0</v>
      </c>
      <c r="AA126" s="191"/>
    </row>
    <row r="127" spans="1:27" ht="15" thickBot="1">
      <c r="A127" s="139"/>
      <c r="B127" s="157"/>
      <c r="C127" s="178"/>
      <c r="D127" s="179"/>
      <c r="E127" s="180"/>
      <c r="F127" s="188">
        <f>SUM(F1:F120)</f>
        <v>94.280000000000044</v>
      </c>
      <c r="G127" s="188"/>
      <c r="H127" s="188">
        <f>SUM(H1:H120)</f>
        <v>25.789999999999996</v>
      </c>
      <c r="I127" s="188">
        <f>SUM(I1:I120)</f>
        <v>62.470000000000006</v>
      </c>
      <c r="J127" s="188">
        <f>SUM(J1:J120)</f>
        <v>6.0200000000000005</v>
      </c>
      <c r="K127" s="177"/>
      <c r="L127" s="177"/>
      <c r="M127" s="201"/>
      <c r="N127" s="201"/>
      <c r="O127" s="201"/>
      <c r="P127" s="201"/>
      <c r="Q127" s="183"/>
      <c r="R127" s="188">
        <f>SUM(R7:R121)</f>
        <v>0</v>
      </c>
      <c r="S127" s="188">
        <f>SUM(S6:S121)</f>
        <v>61.32</v>
      </c>
      <c r="T127" s="188">
        <f>SUM(T7:T121)</f>
        <v>5.8500000000000005</v>
      </c>
      <c r="U127" s="226">
        <f>SUM(U6:U121)</f>
        <v>6101100</v>
      </c>
      <c r="V127" s="188"/>
      <c r="W127" s="183"/>
      <c r="X127" s="189"/>
      <c r="Y127" s="190"/>
      <c r="Z127" s="226"/>
      <c r="AA127" s="200" t="s">
        <v>163</v>
      </c>
    </row>
    <row r="128" spans="1:27">
      <c r="A128" s="137"/>
      <c r="B128" s="422"/>
      <c r="C128" s="202"/>
      <c r="D128" s="203"/>
      <c r="E128" s="203"/>
      <c r="F128" s="177"/>
      <c r="G128" s="177"/>
      <c r="H128" s="204"/>
      <c r="I128" s="205" t="s">
        <v>228</v>
      </c>
      <c r="J128" s="206">
        <f>SUM(H127:J127)</f>
        <v>94.28</v>
      </c>
      <c r="K128" s="177"/>
      <c r="L128" s="177"/>
      <c r="M128" s="207"/>
      <c r="N128" s="207"/>
      <c r="O128" s="207"/>
      <c r="P128" s="207"/>
      <c r="Q128" s="207"/>
      <c r="R128" s="207" t="s">
        <v>544</v>
      </c>
      <c r="S128" s="207"/>
      <c r="T128" s="208">
        <f>SUM(R127:T127)</f>
        <v>67.17</v>
      </c>
      <c r="U128" s="209"/>
      <c r="V128" s="203"/>
      <c r="W128" s="203"/>
      <c r="X128" s="203"/>
      <c r="Y128" s="203"/>
      <c r="Z128" s="209"/>
      <c r="AA128" s="210"/>
    </row>
    <row r="129" spans="1:27">
      <c r="A129" s="140"/>
      <c r="B129" s="141"/>
      <c r="C129" s="160"/>
      <c r="D129" s="142"/>
      <c r="E129" s="142"/>
      <c r="F129" s="143"/>
      <c r="G129" s="144"/>
      <c r="H129" s="145"/>
      <c r="I129" s="143"/>
      <c r="J129" s="143"/>
      <c r="K129" s="141"/>
      <c r="L129" s="141"/>
      <c r="M129" s="129"/>
      <c r="N129" s="129"/>
      <c r="O129" s="129"/>
      <c r="P129" s="129"/>
      <c r="Q129" s="146"/>
      <c r="R129" s="147" t="s">
        <v>545</v>
      </c>
      <c r="S129" s="146"/>
      <c r="T129" s="148">
        <f>T128/J128</f>
        <v>0.71245226983453547</v>
      </c>
      <c r="U129" s="173"/>
      <c r="V129" s="129"/>
      <c r="W129" s="129"/>
      <c r="X129" s="129"/>
      <c r="Y129" s="129"/>
      <c r="Z129" s="173"/>
      <c r="AA129" s="149"/>
    </row>
    <row r="130" spans="1:27">
      <c r="A130" s="422"/>
      <c r="B130" s="422"/>
      <c r="C130" s="36"/>
      <c r="D130" s="36"/>
      <c r="E130" s="36"/>
      <c r="F130" s="37"/>
      <c r="G130" s="38"/>
      <c r="H130" s="39"/>
      <c r="I130" s="37"/>
      <c r="J130" s="37"/>
      <c r="K130" s="422"/>
      <c r="L130" s="422"/>
      <c r="M130" s="100"/>
      <c r="N130" s="100"/>
      <c r="O130" s="100"/>
      <c r="P130" s="100"/>
      <c r="Q130" s="327"/>
      <c r="R130" s="316"/>
      <c r="S130" s="327"/>
      <c r="T130" s="328"/>
      <c r="U130" s="306"/>
      <c r="V130" s="100"/>
      <c r="W130" s="100"/>
      <c r="X130" s="100"/>
      <c r="Y130" s="100"/>
      <c r="Z130" s="306"/>
      <c r="AA130" s="100"/>
    </row>
    <row r="131" spans="1:27">
      <c r="A131" s="422"/>
      <c r="B131" s="422"/>
      <c r="C131" s="36"/>
      <c r="D131" s="36"/>
      <c r="E131" s="36"/>
      <c r="F131" s="37"/>
      <c r="H131" s="16" t="s">
        <v>144</v>
      </c>
      <c r="I131" s="424"/>
      <c r="S131" s="327"/>
      <c r="T131" s="328">
        <v>0.9</v>
      </c>
      <c r="U131" s="306">
        <f>U127*0.9</f>
        <v>5490990</v>
      </c>
      <c r="V131" s="100"/>
      <c r="W131" s="100"/>
      <c r="X131" s="100"/>
      <c r="Y131" s="100"/>
      <c r="Z131" s="306">
        <f>Z127*0.9</f>
        <v>0</v>
      </c>
      <c r="AA131" s="100" t="s">
        <v>629</v>
      </c>
    </row>
    <row r="132" spans="1:27">
      <c r="A132" s="422"/>
      <c r="B132" s="422"/>
      <c r="C132" s="36"/>
      <c r="D132" s="36"/>
      <c r="E132" s="36"/>
      <c r="F132" s="38">
        <f>F127-J128</f>
        <v>0</v>
      </c>
      <c r="H132" s="16">
        <v>0</v>
      </c>
      <c r="I132" s="390" t="s">
        <v>619</v>
      </c>
      <c r="J132" s="391"/>
      <c r="K132" s="391"/>
      <c r="L132" s="391"/>
      <c r="M132" s="390"/>
      <c r="N132" s="390"/>
      <c r="O132" s="390"/>
      <c r="P132" s="390"/>
      <c r="Q132" s="390"/>
      <c r="R132" s="390"/>
      <c r="S132" s="327"/>
      <c r="T132" s="328">
        <v>0.1</v>
      </c>
      <c r="U132" s="306">
        <f>U127*0.1</f>
        <v>610110</v>
      </c>
      <c r="V132" s="100"/>
      <c r="W132" s="100"/>
      <c r="X132" s="100"/>
      <c r="Y132" s="100"/>
      <c r="Z132" s="306">
        <f>Z127*0.1</f>
        <v>0</v>
      </c>
      <c r="AA132" s="100" t="s">
        <v>630</v>
      </c>
    </row>
    <row r="133" spans="1:27">
      <c r="A133" s="422"/>
      <c r="B133" s="422"/>
      <c r="C133" s="36"/>
      <c r="D133" s="36"/>
      <c r="E133" s="36"/>
      <c r="F133" s="37"/>
      <c r="H133" s="16">
        <v>0.5</v>
      </c>
      <c r="I133" s="392" t="s">
        <v>620</v>
      </c>
      <c r="J133" s="393"/>
      <c r="K133" s="393"/>
      <c r="L133" s="393"/>
      <c r="M133" s="394"/>
      <c r="N133" s="394"/>
      <c r="O133" s="394"/>
      <c r="P133" s="394"/>
      <c r="Q133" s="394"/>
      <c r="R133" s="394"/>
      <c r="S133" s="327"/>
      <c r="T133" s="328"/>
      <c r="U133" s="306"/>
      <c r="V133" s="100"/>
      <c r="W133" s="100"/>
      <c r="X133" s="100"/>
      <c r="Y133" s="100"/>
      <c r="Z133" s="306"/>
      <c r="AA133" s="100"/>
    </row>
    <row r="134" spans="1:27">
      <c r="A134" s="422"/>
      <c r="B134" s="422"/>
      <c r="C134" s="36"/>
      <c r="D134" s="36"/>
      <c r="E134" s="36"/>
      <c r="F134" s="37"/>
      <c r="G134" s="194"/>
      <c r="H134" s="111">
        <v>1</v>
      </c>
      <c r="I134" s="113" t="s">
        <v>145</v>
      </c>
      <c r="J134" s="232"/>
      <c r="K134" s="232"/>
      <c r="L134" s="232"/>
      <c r="M134" s="113"/>
      <c r="N134" s="113"/>
      <c r="O134" s="113"/>
      <c r="P134" s="113"/>
      <c r="Q134" s="113"/>
      <c r="R134" s="113"/>
      <c r="S134" s="492" t="e">
        <f>#REF!-'HISTORY FILE-Categroy Type'!S127</f>
        <v>#REF!</v>
      </c>
      <c r="T134" s="328"/>
      <c r="U134" s="306" t="e">
        <f>#REF!-'HISTORY FILE-Categroy Type'!U127</f>
        <v>#REF!</v>
      </c>
      <c r="V134" s="100"/>
      <c r="W134" s="100"/>
      <c r="X134" s="100"/>
      <c r="Y134" s="100"/>
      <c r="Z134" s="306"/>
      <c r="AA134" s="100"/>
    </row>
    <row r="135" spans="1:27">
      <c r="A135" s="422"/>
      <c r="B135" s="422"/>
      <c r="C135" s="36"/>
      <c r="D135" s="36"/>
      <c r="E135" s="36"/>
      <c r="F135" s="37"/>
      <c r="G135" s="194"/>
      <c r="H135" s="111">
        <v>2</v>
      </c>
      <c r="I135" s="114" t="s">
        <v>159</v>
      </c>
      <c r="J135" s="425"/>
      <c r="K135" s="425"/>
      <c r="L135" s="425"/>
      <c r="M135" s="114"/>
      <c r="N135" s="114"/>
      <c r="O135" s="114"/>
      <c r="P135" s="114"/>
      <c r="Q135" s="114"/>
      <c r="R135" s="114"/>
      <c r="S135" s="327"/>
      <c r="T135" s="328"/>
      <c r="U135" s="306"/>
      <c r="V135" s="100"/>
      <c r="W135" s="100"/>
      <c r="X135" s="100"/>
      <c r="Y135" s="100"/>
      <c r="Z135" s="306"/>
      <c r="AA135" s="100"/>
    </row>
    <row r="136" spans="1:27">
      <c r="A136" s="422"/>
      <c r="B136" s="422"/>
      <c r="C136" s="36"/>
      <c r="D136" s="36"/>
      <c r="E136" s="36"/>
      <c r="F136" s="37"/>
      <c r="G136" s="194"/>
      <c r="H136" s="111">
        <v>3</v>
      </c>
      <c r="I136" s="234" t="s">
        <v>160</v>
      </c>
      <c r="J136" s="235"/>
      <c r="K136" s="235"/>
      <c r="L136" s="235"/>
      <c r="M136" s="234"/>
      <c r="N136" s="234"/>
      <c r="O136" s="234"/>
      <c r="P136" s="234"/>
      <c r="Q136" s="234"/>
      <c r="R136" s="234"/>
      <c r="S136" s="327"/>
      <c r="T136" s="328"/>
      <c r="U136" s="306"/>
      <c r="V136" s="100"/>
      <c r="W136" s="100"/>
      <c r="X136" s="100"/>
      <c r="Y136" s="100"/>
      <c r="Z136" s="306"/>
      <c r="AA136" s="100"/>
    </row>
    <row r="137" spans="1:27">
      <c r="G137" s="194"/>
      <c r="H137" s="111">
        <v>4</v>
      </c>
      <c r="I137" s="236" t="s">
        <v>147</v>
      </c>
      <c r="J137" s="237"/>
      <c r="K137" s="237"/>
      <c r="L137" s="237"/>
      <c r="M137" s="236"/>
      <c r="N137" s="236"/>
      <c r="O137" s="236"/>
      <c r="P137" s="236"/>
      <c r="Q137" s="236"/>
      <c r="R137" s="236"/>
    </row>
    <row r="138" spans="1:27">
      <c r="G138" s="194"/>
      <c r="H138" s="111">
        <v>5</v>
      </c>
      <c r="I138" s="115" t="s">
        <v>175</v>
      </c>
      <c r="J138" s="238"/>
      <c r="K138" s="238"/>
      <c r="L138" s="238"/>
      <c r="M138" s="115"/>
      <c r="N138" s="115"/>
      <c r="O138" s="115"/>
      <c r="P138" s="115"/>
      <c r="Q138" s="115"/>
      <c r="R138" s="115"/>
    </row>
    <row r="139" spans="1:27">
      <c r="G139" s="194"/>
      <c r="H139" s="111">
        <v>6</v>
      </c>
      <c r="I139" s="239" t="s">
        <v>188</v>
      </c>
      <c r="J139" s="240"/>
      <c r="K139" s="240"/>
      <c r="L139" s="240"/>
      <c r="M139" s="239"/>
      <c r="N139" s="239"/>
      <c r="O139" s="239"/>
      <c r="P139" s="239"/>
      <c r="Q139" s="239"/>
      <c r="R139" s="239"/>
    </row>
    <row r="140" spans="1:27">
      <c r="E140" s="192"/>
      <c r="F140" s="193"/>
    </row>
    <row r="141" spans="1:27">
      <c r="F141" s="24" t="s">
        <v>152</v>
      </c>
    </row>
    <row r="142" spans="1:27">
      <c r="E142" s="375" t="s">
        <v>153</v>
      </c>
      <c r="F142" s="311" t="s">
        <v>3</v>
      </c>
      <c r="G142" s="311" t="s">
        <v>151</v>
      </c>
      <c r="H142" s="311" t="s">
        <v>139</v>
      </c>
    </row>
    <row r="143" spans="1:27">
      <c r="C143" s="16" t="s">
        <v>3</v>
      </c>
      <c r="E143" s="16" t="s">
        <v>148</v>
      </c>
      <c r="F143" s="312">
        <v>40000</v>
      </c>
      <c r="G143" s="312">
        <v>60000</v>
      </c>
      <c r="H143" s="312">
        <v>197000</v>
      </c>
    </row>
    <row r="144" spans="1:27">
      <c r="C144" s="16" t="s">
        <v>151</v>
      </c>
      <c r="E144" s="16" t="s">
        <v>149</v>
      </c>
      <c r="F144" s="312">
        <v>40000</v>
      </c>
      <c r="G144" s="312">
        <v>90000</v>
      </c>
      <c r="H144" s="312">
        <v>216000</v>
      </c>
    </row>
    <row r="145" spans="1:27">
      <c r="C145" s="16" t="s">
        <v>139</v>
      </c>
      <c r="E145" s="16" t="s">
        <v>150</v>
      </c>
      <c r="F145" s="312">
        <v>40000</v>
      </c>
      <c r="G145" s="312">
        <v>90000</v>
      </c>
      <c r="H145" s="312">
        <v>216000</v>
      </c>
    </row>
    <row r="147" spans="1:27">
      <c r="A147" s="424"/>
    </row>
    <row r="148" spans="1:27">
      <c r="A148" s="424"/>
      <c r="C148" s="423"/>
    </row>
    <row r="149" spans="1:27">
      <c r="A149" s="424"/>
      <c r="C149" s="423"/>
    </row>
    <row r="150" spans="1:27" s="423" customFormat="1">
      <c r="D150" s="424"/>
      <c r="E150" s="424"/>
      <c r="M150" s="424"/>
      <c r="N150" s="424"/>
      <c r="O150" s="424"/>
      <c r="P150" s="424"/>
      <c r="Q150" s="424"/>
      <c r="R150" s="424"/>
      <c r="S150" s="424"/>
      <c r="T150" s="424"/>
      <c r="U150" s="59"/>
      <c r="V150" s="424"/>
      <c r="W150" s="424"/>
      <c r="X150" s="424"/>
      <c r="Y150" s="424"/>
      <c r="Z150" s="59"/>
      <c r="AA150" s="424"/>
    </row>
    <row r="151" spans="1:27" s="423" customFormat="1">
      <c r="D151" s="424"/>
      <c r="E151" s="424"/>
      <c r="M151" s="424"/>
      <c r="N151" s="424"/>
      <c r="O151" s="424"/>
      <c r="P151" s="424"/>
      <c r="Q151" s="424"/>
      <c r="R151" s="424"/>
      <c r="S151" s="424"/>
      <c r="T151" s="424"/>
      <c r="U151" s="59"/>
      <c r="V151" s="424"/>
      <c r="W151" s="424"/>
      <c r="X151" s="424"/>
      <c r="Y151" s="424"/>
      <c r="Z151" s="59"/>
      <c r="AA151" s="424"/>
    </row>
    <row r="152" spans="1:27">
      <c r="C152" s="423"/>
    </row>
    <row r="153" spans="1:27" s="423" customFormat="1">
      <c r="B153" s="16"/>
      <c r="D153" s="424"/>
      <c r="E153" s="424"/>
      <c r="M153" s="424"/>
      <c r="N153" s="424"/>
      <c r="O153" s="424"/>
      <c r="P153" s="424"/>
      <c r="Q153" s="424"/>
      <c r="R153" s="424"/>
      <c r="S153" s="424"/>
      <c r="T153" s="424"/>
      <c r="U153" s="59"/>
      <c r="V153" s="424"/>
      <c r="W153" s="424"/>
      <c r="X153" s="424"/>
      <c r="Y153" s="424"/>
      <c r="Z153" s="59"/>
      <c r="AA153" s="424"/>
    </row>
    <row r="154" spans="1:27" s="423" customFormat="1">
      <c r="B154" s="16"/>
      <c r="D154" s="424"/>
      <c r="E154" s="424"/>
      <c r="M154" s="424"/>
      <c r="N154" s="424"/>
      <c r="O154" s="424"/>
      <c r="P154" s="424"/>
      <c r="Q154" s="424"/>
      <c r="R154" s="424"/>
      <c r="S154" s="424"/>
      <c r="T154" s="424"/>
      <c r="U154" s="59"/>
      <c r="V154" s="424"/>
      <c r="W154" s="424"/>
      <c r="X154" s="424"/>
      <c r="Y154" s="424"/>
      <c r="Z154" s="59"/>
      <c r="AA154" s="424"/>
    </row>
    <row r="155" spans="1:27" s="423" customFormat="1">
      <c r="B155" s="16"/>
      <c r="D155" s="424"/>
      <c r="E155" s="424"/>
      <c r="M155" s="424"/>
      <c r="N155" s="424"/>
      <c r="O155" s="424"/>
      <c r="P155" s="424"/>
      <c r="Q155" s="424"/>
      <c r="R155" s="424"/>
      <c r="S155" s="424"/>
      <c r="T155" s="424"/>
      <c r="U155" s="59"/>
      <c r="V155" s="424"/>
      <c r="W155" s="424"/>
      <c r="X155" s="424"/>
      <c r="Y155" s="424"/>
      <c r="Z155" s="59"/>
      <c r="AA155" s="424"/>
    </row>
    <row r="156" spans="1:27" s="423" customFormat="1">
      <c r="B156" s="16"/>
      <c r="C156" s="424"/>
      <c r="D156" s="424"/>
      <c r="E156" s="424"/>
      <c r="M156" s="424"/>
      <c r="N156" s="424"/>
      <c r="O156" s="424"/>
      <c r="P156" s="424"/>
      <c r="Q156" s="424"/>
      <c r="R156" s="424"/>
      <c r="S156" s="424"/>
      <c r="T156" s="424"/>
      <c r="U156" s="59"/>
      <c r="V156" s="424"/>
      <c r="W156" s="424"/>
      <c r="X156" s="424"/>
      <c r="Y156" s="424"/>
      <c r="Z156" s="59"/>
      <c r="AA156" s="424"/>
    </row>
    <row r="157" spans="1:27" s="423" customFormat="1">
      <c r="B157" s="16"/>
      <c r="C157" s="424"/>
      <c r="D157" s="424"/>
      <c r="E157" s="424"/>
      <c r="M157" s="424"/>
      <c r="N157" s="424"/>
      <c r="O157" s="424"/>
      <c r="P157" s="424"/>
      <c r="Q157" s="424"/>
      <c r="R157" s="424"/>
      <c r="S157" s="424"/>
      <c r="T157" s="424"/>
      <c r="U157" s="59"/>
      <c r="V157" s="424"/>
      <c r="W157" s="424"/>
      <c r="X157" s="424"/>
      <c r="Y157" s="424"/>
      <c r="Z157" s="59"/>
      <c r="AA157" s="424"/>
    </row>
    <row r="158" spans="1:27" s="423" customFormat="1">
      <c r="B158" s="16"/>
      <c r="C158" s="424"/>
      <c r="D158" s="424"/>
      <c r="E158" s="424"/>
      <c r="M158" s="424"/>
      <c r="N158" s="424"/>
      <c r="O158" s="424"/>
      <c r="P158" s="424"/>
      <c r="Q158" s="424"/>
      <c r="R158" s="424"/>
      <c r="S158" s="424"/>
      <c r="T158" s="424"/>
      <c r="U158" s="59"/>
      <c r="V158" s="424"/>
      <c r="W158" s="424"/>
      <c r="X158" s="424"/>
      <c r="Y158" s="424"/>
      <c r="Z158" s="59"/>
      <c r="AA158" s="424"/>
    </row>
    <row r="159" spans="1:27" s="423" customFormat="1">
      <c r="B159" s="16"/>
      <c r="C159" s="424"/>
      <c r="D159" s="424"/>
      <c r="E159" s="424"/>
      <c r="M159" s="424"/>
      <c r="N159" s="424"/>
      <c r="O159" s="424"/>
      <c r="P159" s="424"/>
      <c r="Q159" s="424"/>
      <c r="R159" s="424"/>
      <c r="S159" s="424"/>
      <c r="T159" s="424"/>
      <c r="U159" s="59"/>
      <c r="V159" s="424"/>
      <c r="W159" s="424"/>
      <c r="X159" s="424"/>
      <c r="Y159" s="424"/>
      <c r="Z159" s="59"/>
      <c r="AA159" s="424"/>
    </row>
    <row r="160" spans="1:27" s="423" customFormat="1">
      <c r="B160" s="16"/>
      <c r="C160" s="424"/>
      <c r="D160" s="424"/>
      <c r="E160" s="424"/>
      <c r="M160" s="424"/>
      <c r="N160" s="424"/>
      <c r="O160" s="424"/>
      <c r="P160" s="424"/>
      <c r="Q160" s="424"/>
      <c r="R160" s="424"/>
      <c r="S160" s="424"/>
      <c r="T160" s="424"/>
      <c r="U160" s="59"/>
      <c r="V160" s="424"/>
      <c r="W160" s="424"/>
      <c r="X160" s="424"/>
      <c r="Y160" s="424"/>
      <c r="Z160" s="59"/>
      <c r="AA160" s="424"/>
    </row>
    <row r="161" spans="2:27" s="423" customFormat="1">
      <c r="B161" s="16"/>
      <c r="C161" s="424"/>
      <c r="D161" s="424"/>
      <c r="E161" s="424"/>
      <c r="M161" s="424"/>
      <c r="N161" s="424"/>
      <c r="O161" s="424"/>
      <c r="P161" s="424"/>
      <c r="Q161" s="424"/>
      <c r="R161" s="424"/>
      <c r="S161" s="424"/>
      <c r="T161" s="424"/>
      <c r="U161" s="59"/>
      <c r="V161" s="424"/>
      <c r="W161" s="424"/>
      <c r="X161" s="424"/>
      <c r="Y161" s="424"/>
      <c r="Z161" s="59"/>
      <c r="AA161" s="424"/>
    </row>
    <row r="162" spans="2:27" s="423" customFormat="1">
      <c r="B162" s="16"/>
      <c r="C162" s="424"/>
      <c r="D162" s="424"/>
      <c r="E162" s="424"/>
      <c r="M162" s="424"/>
      <c r="N162" s="424"/>
      <c r="O162" s="424"/>
      <c r="P162" s="424"/>
      <c r="Q162" s="424"/>
      <c r="R162" s="424"/>
      <c r="S162" s="424"/>
      <c r="T162" s="424"/>
      <c r="U162" s="59"/>
      <c r="V162" s="424"/>
      <c r="W162" s="424"/>
      <c r="X162" s="424"/>
      <c r="Y162" s="424"/>
      <c r="Z162" s="59"/>
      <c r="AA162" s="424"/>
    </row>
  </sheetData>
  <sortState ref="A1:AA162">
    <sortCondition ref="B1:B162"/>
  </sortState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4"/>
  <sheetViews>
    <sheetView workbookViewId="0">
      <selection activeCell="I3" sqref="I3"/>
    </sheetView>
  </sheetViews>
  <sheetFormatPr baseColWidth="10" defaultColWidth="8.83203125" defaultRowHeight="14" x14ac:dyDescent="0"/>
  <cols>
    <col min="3" max="3" width="14" customWidth="1"/>
    <col min="4" max="5" width="11.33203125" customWidth="1"/>
    <col min="9" max="9" width="23.6640625" customWidth="1"/>
    <col min="11" max="11" width="23.6640625" customWidth="1"/>
    <col min="14" max="14" width="23" customWidth="1"/>
  </cols>
  <sheetData>
    <row r="1" spans="1:16" ht="17">
      <c r="A1" s="1578" t="s">
        <v>271</v>
      </c>
      <c r="B1" s="1579"/>
      <c r="C1" s="1580" t="s">
        <v>272</v>
      </c>
      <c r="D1" s="1580" t="s">
        <v>273</v>
      </c>
      <c r="E1" s="1582" t="s">
        <v>270</v>
      </c>
      <c r="F1" s="1583"/>
      <c r="G1" s="1584"/>
      <c r="H1" s="1580" t="s">
        <v>274</v>
      </c>
      <c r="I1" s="82" t="s">
        <v>275</v>
      </c>
      <c r="J1" s="1576" t="s">
        <v>276</v>
      </c>
      <c r="K1" s="1576"/>
      <c r="L1" s="1585"/>
      <c r="M1" s="1576" t="s">
        <v>277</v>
      </c>
      <c r="N1" s="1576"/>
      <c r="O1" s="1576"/>
      <c r="P1" s="1577" t="s">
        <v>278</v>
      </c>
    </row>
    <row r="2" spans="1:16" ht="120">
      <c r="A2" s="83" t="s">
        <v>279</v>
      </c>
      <c r="B2" s="84" t="s">
        <v>280</v>
      </c>
      <c r="C2" s="1581"/>
      <c r="D2" s="1581"/>
      <c r="E2" s="85" t="s">
        <v>281</v>
      </c>
      <c r="F2" s="85" t="s">
        <v>282</v>
      </c>
      <c r="G2" s="85" t="s">
        <v>283</v>
      </c>
      <c r="H2" s="1581"/>
      <c r="I2" s="86" t="s">
        <v>284</v>
      </c>
      <c r="J2" s="87" t="s">
        <v>285</v>
      </c>
      <c r="K2" s="86" t="s">
        <v>284</v>
      </c>
      <c r="L2" s="88" t="s">
        <v>286</v>
      </c>
      <c r="M2" s="87" t="s">
        <v>287</v>
      </c>
      <c r="N2" s="86" t="s">
        <v>284</v>
      </c>
      <c r="O2" s="87" t="s">
        <v>594</v>
      </c>
      <c r="P2" s="1577"/>
    </row>
    <row r="3" spans="1:16" ht="15">
      <c r="A3" s="89"/>
      <c r="B3" s="90"/>
      <c r="C3" s="91" t="s">
        <v>288</v>
      </c>
      <c r="D3" s="91" t="s">
        <v>12</v>
      </c>
      <c r="E3" s="91" t="s">
        <v>289</v>
      </c>
      <c r="F3" s="91" t="s">
        <v>290</v>
      </c>
      <c r="G3" s="91" t="s">
        <v>291</v>
      </c>
      <c r="H3" s="91" t="s">
        <v>292</v>
      </c>
      <c r="I3" s="93" t="s">
        <v>293</v>
      </c>
      <c r="J3" s="91" t="s">
        <v>12</v>
      </c>
      <c r="K3" s="91" t="s">
        <v>294</v>
      </c>
      <c r="L3" s="91" t="s">
        <v>295</v>
      </c>
      <c r="M3" s="91" t="s">
        <v>12</v>
      </c>
      <c r="N3" s="91" t="s">
        <v>296</v>
      </c>
      <c r="O3" s="91" t="s">
        <v>295</v>
      </c>
      <c r="P3" s="91">
        <v>581</v>
      </c>
    </row>
    <row r="4" spans="1:16" ht="15">
      <c r="A4" s="89"/>
      <c r="B4" s="90"/>
      <c r="C4" s="91" t="s">
        <v>288</v>
      </c>
      <c r="D4" s="91" t="s">
        <v>12</v>
      </c>
      <c r="E4" s="91" t="s">
        <v>289</v>
      </c>
      <c r="F4" s="91" t="s">
        <v>290</v>
      </c>
      <c r="G4" s="91" t="s">
        <v>291</v>
      </c>
      <c r="H4" s="91" t="s">
        <v>292</v>
      </c>
      <c r="I4" s="93" t="s">
        <v>293</v>
      </c>
      <c r="J4" s="91" t="s">
        <v>12</v>
      </c>
      <c r="K4" s="91" t="s">
        <v>296</v>
      </c>
      <c r="L4" s="91" t="s">
        <v>295</v>
      </c>
      <c r="M4" s="91" t="s">
        <v>12</v>
      </c>
      <c r="N4" s="91" t="s">
        <v>297</v>
      </c>
      <c r="O4" s="91" t="s">
        <v>295</v>
      </c>
      <c r="P4" s="91">
        <v>739</v>
      </c>
    </row>
    <row r="5" spans="1:16" ht="15">
      <c r="A5" s="89"/>
      <c r="B5" s="90"/>
      <c r="C5" s="91" t="s">
        <v>288</v>
      </c>
      <c r="D5" s="91" t="s">
        <v>299</v>
      </c>
      <c r="E5" s="91" t="s">
        <v>300</v>
      </c>
      <c r="F5" s="91" t="s">
        <v>301</v>
      </c>
      <c r="G5" s="91" t="s">
        <v>302</v>
      </c>
      <c r="H5" s="91" t="s">
        <v>292</v>
      </c>
      <c r="I5" s="93" t="s">
        <v>303</v>
      </c>
      <c r="J5" s="91" t="s">
        <v>12</v>
      </c>
      <c r="K5" s="91" t="s">
        <v>304</v>
      </c>
      <c r="L5" s="91" t="s">
        <v>295</v>
      </c>
      <c r="M5" s="91" t="s">
        <v>12</v>
      </c>
      <c r="N5" s="91" t="s">
        <v>305</v>
      </c>
      <c r="O5" s="91" t="s">
        <v>295</v>
      </c>
      <c r="P5" s="91">
        <v>1447</v>
      </c>
    </row>
    <row r="6" spans="1:16" ht="15">
      <c r="A6" s="89"/>
      <c r="B6" s="90"/>
      <c r="C6" s="91" t="s">
        <v>288</v>
      </c>
      <c r="D6" s="91" t="s">
        <v>299</v>
      </c>
      <c r="E6" s="91" t="s">
        <v>300</v>
      </c>
      <c r="F6" s="91" t="s">
        <v>301</v>
      </c>
      <c r="G6" s="91" t="s">
        <v>302</v>
      </c>
      <c r="H6" s="91" t="s">
        <v>292</v>
      </c>
      <c r="I6" s="93" t="s">
        <v>303</v>
      </c>
      <c r="J6" s="91" t="s">
        <v>12</v>
      </c>
      <c r="K6" s="91" t="s">
        <v>305</v>
      </c>
      <c r="L6" s="91" t="s">
        <v>295</v>
      </c>
      <c r="M6" s="91" t="s">
        <v>12</v>
      </c>
      <c r="N6" s="91" t="s">
        <v>306</v>
      </c>
      <c r="O6" s="91" t="s">
        <v>295</v>
      </c>
      <c r="P6" s="91">
        <v>1510</v>
      </c>
    </row>
    <row r="7" spans="1:16" ht="15">
      <c r="A7" s="89"/>
      <c r="B7" s="90"/>
      <c r="C7" s="91" t="s">
        <v>288</v>
      </c>
      <c r="D7" s="91" t="s">
        <v>299</v>
      </c>
      <c r="E7" s="91" t="s">
        <v>300</v>
      </c>
      <c r="F7" s="91" t="s">
        <v>301</v>
      </c>
      <c r="G7" s="91" t="s">
        <v>302</v>
      </c>
      <c r="H7" s="91" t="s">
        <v>292</v>
      </c>
      <c r="I7" s="93" t="s">
        <v>303</v>
      </c>
      <c r="J7" s="91" t="s">
        <v>12</v>
      </c>
      <c r="K7" s="91" t="s">
        <v>306</v>
      </c>
      <c r="L7" s="91" t="s">
        <v>295</v>
      </c>
      <c r="M7" s="91" t="s">
        <v>12</v>
      </c>
      <c r="N7" s="91" t="s">
        <v>307</v>
      </c>
      <c r="O7" s="91" t="s">
        <v>295</v>
      </c>
      <c r="P7" s="91">
        <v>158</v>
      </c>
    </row>
    <row r="8" spans="1:16" ht="15">
      <c r="A8" s="89"/>
      <c r="B8" s="90"/>
      <c r="C8" s="91" t="s">
        <v>288</v>
      </c>
      <c r="D8" s="91" t="s">
        <v>299</v>
      </c>
      <c r="E8" s="91" t="s">
        <v>300</v>
      </c>
      <c r="F8" s="91" t="s">
        <v>301</v>
      </c>
      <c r="G8" s="91" t="s">
        <v>302</v>
      </c>
      <c r="H8" s="91" t="s">
        <v>292</v>
      </c>
      <c r="I8" s="93" t="s">
        <v>303</v>
      </c>
      <c r="J8" s="91" t="s">
        <v>12</v>
      </c>
      <c r="K8" s="91" t="s">
        <v>307</v>
      </c>
      <c r="L8" s="91" t="s">
        <v>295</v>
      </c>
      <c r="M8" s="91" t="s">
        <v>12</v>
      </c>
      <c r="N8" s="91" t="s">
        <v>308</v>
      </c>
      <c r="O8" s="91" t="s">
        <v>295</v>
      </c>
      <c r="P8" s="91">
        <v>4699</v>
      </c>
    </row>
    <row r="9" spans="1:16" ht="15">
      <c r="A9" s="89"/>
      <c r="B9" s="90"/>
      <c r="C9" s="91" t="s">
        <v>288</v>
      </c>
      <c r="D9" s="91" t="s">
        <v>310</v>
      </c>
      <c r="E9" s="91" t="s">
        <v>289</v>
      </c>
      <c r="F9" s="91" t="s">
        <v>311</v>
      </c>
      <c r="G9" s="91" t="s">
        <v>312</v>
      </c>
      <c r="H9" s="91" t="s">
        <v>292</v>
      </c>
      <c r="I9" s="93" t="s">
        <v>303</v>
      </c>
      <c r="J9" s="91" t="s">
        <v>12</v>
      </c>
      <c r="K9" s="91" t="s">
        <v>307</v>
      </c>
      <c r="L9" s="91" t="s">
        <v>309</v>
      </c>
      <c r="M9" s="91" t="s">
        <v>12</v>
      </c>
      <c r="N9" s="91" t="s">
        <v>308</v>
      </c>
      <c r="O9" s="91" t="s">
        <v>295</v>
      </c>
      <c r="P9" s="91">
        <v>5122</v>
      </c>
    </row>
    <row r="10" spans="1:16" ht="15">
      <c r="A10" s="89"/>
      <c r="B10" s="90"/>
      <c r="C10" s="91" t="s">
        <v>288</v>
      </c>
      <c r="D10" s="91" t="s">
        <v>313</v>
      </c>
      <c r="E10" s="91" t="s">
        <v>314</v>
      </c>
      <c r="F10" s="91" t="s">
        <v>301</v>
      </c>
      <c r="G10" s="91" t="s">
        <v>315</v>
      </c>
      <c r="H10" s="91" t="s">
        <v>292</v>
      </c>
      <c r="I10" s="93" t="s">
        <v>316</v>
      </c>
      <c r="J10" s="91" t="s">
        <v>12</v>
      </c>
      <c r="K10" s="91" t="s">
        <v>317</v>
      </c>
      <c r="L10" s="91" t="s">
        <v>295</v>
      </c>
      <c r="M10" s="91" t="s">
        <v>12</v>
      </c>
      <c r="N10" s="91" t="s">
        <v>198</v>
      </c>
      <c r="O10" s="91" t="s">
        <v>295</v>
      </c>
      <c r="P10" s="91">
        <v>3590</v>
      </c>
    </row>
    <row r="11" spans="1:16" ht="15">
      <c r="A11" s="89"/>
      <c r="B11" s="90"/>
      <c r="C11" s="91" t="s">
        <v>288</v>
      </c>
      <c r="D11" s="91" t="s">
        <v>318</v>
      </c>
      <c r="E11" s="91" t="s">
        <v>314</v>
      </c>
      <c r="F11" s="91" t="s">
        <v>319</v>
      </c>
      <c r="G11" s="91" t="s">
        <v>315</v>
      </c>
      <c r="H11" s="91" t="s">
        <v>292</v>
      </c>
      <c r="I11" s="93" t="s">
        <v>320</v>
      </c>
      <c r="J11" s="91" t="s">
        <v>12</v>
      </c>
      <c r="K11" s="91" t="s">
        <v>317</v>
      </c>
      <c r="L11" s="91" t="s">
        <v>295</v>
      </c>
      <c r="M11" s="91" t="s">
        <v>12</v>
      </c>
      <c r="N11" s="91" t="s">
        <v>321</v>
      </c>
      <c r="O11" s="91" t="s">
        <v>295</v>
      </c>
      <c r="P11" s="91">
        <v>4963</v>
      </c>
    </row>
    <row r="12" spans="1:16" ht="15">
      <c r="A12" s="89"/>
      <c r="B12" s="90"/>
      <c r="C12" s="91" t="s">
        <v>288</v>
      </c>
      <c r="D12" s="91" t="s">
        <v>313</v>
      </c>
      <c r="E12" s="91" t="s">
        <v>300</v>
      </c>
      <c r="F12" s="91" t="s">
        <v>323</v>
      </c>
      <c r="G12" s="91" t="s">
        <v>315</v>
      </c>
      <c r="H12" s="91" t="s">
        <v>292</v>
      </c>
      <c r="I12" s="93" t="s">
        <v>324</v>
      </c>
      <c r="J12" s="91" t="s">
        <v>12</v>
      </c>
      <c r="K12" s="91" t="s">
        <v>325</v>
      </c>
      <c r="L12" s="91" t="s">
        <v>295</v>
      </c>
      <c r="M12" s="91" t="s">
        <v>12</v>
      </c>
      <c r="N12" s="91" t="s">
        <v>326</v>
      </c>
      <c r="O12" s="91" t="s">
        <v>295</v>
      </c>
      <c r="P12" s="91">
        <v>739</v>
      </c>
    </row>
    <row r="13" spans="1:16" ht="15">
      <c r="A13" s="89"/>
      <c r="B13" s="90"/>
      <c r="C13" s="91" t="s">
        <v>288</v>
      </c>
      <c r="D13" s="91" t="s">
        <v>313</v>
      </c>
      <c r="E13" s="91" t="s">
        <v>300</v>
      </c>
      <c r="F13" s="91" t="s">
        <v>327</v>
      </c>
      <c r="G13" s="91" t="s">
        <v>302</v>
      </c>
      <c r="H13" s="91" t="s">
        <v>292</v>
      </c>
      <c r="I13" s="93" t="s">
        <v>328</v>
      </c>
      <c r="J13" s="91" t="s">
        <v>12</v>
      </c>
      <c r="K13" s="91" t="s">
        <v>329</v>
      </c>
      <c r="L13" s="91" t="s">
        <v>295</v>
      </c>
      <c r="M13" s="91" t="s">
        <v>12</v>
      </c>
      <c r="N13" s="91" t="s">
        <v>330</v>
      </c>
      <c r="O13" s="91" t="s">
        <v>295</v>
      </c>
      <c r="P13" s="91">
        <v>1426</v>
      </c>
    </row>
    <row r="14" spans="1:16" ht="15">
      <c r="A14" s="89"/>
      <c r="B14" s="90"/>
      <c r="C14" s="91" t="s">
        <v>288</v>
      </c>
      <c r="D14" s="91" t="s">
        <v>313</v>
      </c>
      <c r="E14" s="91" t="s">
        <v>300</v>
      </c>
      <c r="F14" s="91" t="s">
        <v>327</v>
      </c>
      <c r="G14" s="91" t="s">
        <v>302</v>
      </c>
      <c r="H14" s="91" t="s">
        <v>292</v>
      </c>
      <c r="I14" s="93" t="s">
        <v>328</v>
      </c>
      <c r="J14" s="91" t="s">
        <v>12</v>
      </c>
      <c r="K14" s="91" t="s">
        <v>330</v>
      </c>
      <c r="L14" s="91" t="s">
        <v>295</v>
      </c>
      <c r="M14" s="91" t="s">
        <v>12</v>
      </c>
      <c r="N14" s="91" t="s">
        <v>331</v>
      </c>
      <c r="O14" s="91" t="s">
        <v>295</v>
      </c>
      <c r="P14" s="91">
        <v>475</v>
      </c>
    </row>
    <row r="15" spans="1:16" ht="15">
      <c r="A15" s="89"/>
      <c r="B15" s="90"/>
      <c r="C15" s="91" t="s">
        <v>288</v>
      </c>
      <c r="D15" s="91" t="s">
        <v>313</v>
      </c>
      <c r="E15" s="91" t="s">
        <v>300</v>
      </c>
      <c r="F15" s="91" t="s">
        <v>327</v>
      </c>
      <c r="G15" s="91" t="s">
        <v>302</v>
      </c>
      <c r="H15" s="91" t="s">
        <v>292</v>
      </c>
      <c r="I15" s="93" t="s">
        <v>328</v>
      </c>
      <c r="J15" s="91" t="s">
        <v>12</v>
      </c>
      <c r="K15" s="91" t="s">
        <v>331</v>
      </c>
      <c r="L15" s="91" t="s">
        <v>295</v>
      </c>
      <c r="M15" s="91" t="s">
        <v>12</v>
      </c>
      <c r="N15" s="91" t="s">
        <v>333</v>
      </c>
      <c r="O15" s="91" t="s">
        <v>295</v>
      </c>
      <c r="P15" s="91">
        <v>528</v>
      </c>
    </row>
    <row r="16" spans="1:16" ht="15">
      <c r="A16" s="89"/>
      <c r="B16" s="90"/>
      <c r="C16" s="91" t="s">
        <v>288</v>
      </c>
      <c r="D16" s="91" t="s">
        <v>313</v>
      </c>
      <c r="E16" s="91" t="s">
        <v>300</v>
      </c>
      <c r="F16" s="91" t="s">
        <v>327</v>
      </c>
      <c r="G16" s="91" t="s">
        <v>302</v>
      </c>
      <c r="H16" s="91" t="s">
        <v>292</v>
      </c>
      <c r="I16" s="93" t="s">
        <v>328</v>
      </c>
      <c r="J16" s="91" t="s">
        <v>12</v>
      </c>
      <c r="K16" s="91" t="s">
        <v>333</v>
      </c>
      <c r="L16" s="91" t="s">
        <v>295</v>
      </c>
      <c r="M16" s="91" t="s">
        <v>12</v>
      </c>
      <c r="N16" s="91" t="s">
        <v>321</v>
      </c>
      <c r="O16" s="91" t="s">
        <v>295</v>
      </c>
      <c r="P16" s="91">
        <v>475</v>
      </c>
    </row>
    <row r="17" spans="1:16" ht="15">
      <c r="A17" s="89"/>
      <c r="B17" s="90"/>
      <c r="C17" s="91" t="s">
        <v>288</v>
      </c>
      <c r="D17" s="91" t="s">
        <v>335</v>
      </c>
      <c r="E17" s="91" t="s">
        <v>300</v>
      </c>
      <c r="F17" s="91" t="s">
        <v>336</v>
      </c>
      <c r="G17" s="91" t="s">
        <v>291</v>
      </c>
      <c r="H17" s="91" t="s">
        <v>292</v>
      </c>
      <c r="I17" s="93" t="s">
        <v>337</v>
      </c>
      <c r="J17" s="91" t="s">
        <v>12</v>
      </c>
      <c r="K17" s="91" t="s">
        <v>338</v>
      </c>
      <c r="L17" s="91" t="s">
        <v>295</v>
      </c>
      <c r="M17" s="91" t="s">
        <v>12</v>
      </c>
      <c r="N17" s="91" t="s">
        <v>339</v>
      </c>
      <c r="O17" s="91" t="s">
        <v>295</v>
      </c>
      <c r="P17" s="91">
        <v>2535</v>
      </c>
    </row>
    <row r="18" spans="1:16" ht="15">
      <c r="A18" s="89"/>
      <c r="B18" s="90"/>
      <c r="C18" s="91" t="s">
        <v>288</v>
      </c>
      <c r="D18" s="91" t="s">
        <v>335</v>
      </c>
      <c r="E18" s="91" t="s">
        <v>314</v>
      </c>
      <c r="F18" s="91" t="s">
        <v>336</v>
      </c>
      <c r="G18" s="91" t="s">
        <v>291</v>
      </c>
      <c r="H18" s="91" t="s">
        <v>292</v>
      </c>
      <c r="I18" s="93" t="s">
        <v>337</v>
      </c>
      <c r="J18" s="91" t="s">
        <v>12</v>
      </c>
      <c r="K18" s="91" t="s">
        <v>338</v>
      </c>
      <c r="L18" s="91" t="s">
        <v>340</v>
      </c>
      <c r="M18" s="91" t="s">
        <v>12</v>
      </c>
      <c r="N18" s="91" t="s">
        <v>339</v>
      </c>
      <c r="O18" s="91" t="s">
        <v>295</v>
      </c>
      <c r="P18" s="91">
        <v>1214</v>
      </c>
    </row>
    <row r="19" spans="1:16" ht="15">
      <c r="A19" s="89"/>
      <c r="B19" s="90"/>
      <c r="C19" s="91" t="s">
        <v>288</v>
      </c>
      <c r="D19" s="91" t="s">
        <v>335</v>
      </c>
      <c r="E19" s="91" t="s">
        <v>314</v>
      </c>
      <c r="F19" s="91" t="s">
        <v>336</v>
      </c>
      <c r="G19" s="91" t="s">
        <v>291</v>
      </c>
      <c r="H19" s="91" t="s">
        <v>292</v>
      </c>
      <c r="I19" s="93" t="s">
        <v>337</v>
      </c>
      <c r="J19" s="91" t="s">
        <v>12</v>
      </c>
      <c r="K19" s="91" t="s">
        <v>339</v>
      </c>
      <c r="L19" s="91" t="s">
        <v>295</v>
      </c>
      <c r="M19" s="91" t="s">
        <v>12</v>
      </c>
      <c r="N19" s="91" t="s">
        <v>342</v>
      </c>
      <c r="O19" s="91" t="s">
        <v>295</v>
      </c>
      <c r="P19" s="91">
        <v>2904</v>
      </c>
    </row>
    <row r="20" spans="1:16" ht="15">
      <c r="A20" s="89"/>
      <c r="B20" s="90"/>
      <c r="C20" s="91" t="s">
        <v>288</v>
      </c>
      <c r="D20" s="91" t="s">
        <v>335</v>
      </c>
      <c r="E20" s="91" t="s">
        <v>314</v>
      </c>
      <c r="F20" s="91" t="s">
        <v>336</v>
      </c>
      <c r="G20" s="91" t="s">
        <v>291</v>
      </c>
      <c r="H20" s="91" t="s">
        <v>292</v>
      </c>
      <c r="I20" s="93" t="s">
        <v>337</v>
      </c>
      <c r="J20" s="91" t="s">
        <v>12</v>
      </c>
      <c r="K20" s="91" t="s">
        <v>342</v>
      </c>
      <c r="L20" s="91" t="s">
        <v>295</v>
      </c>
      <c r="M20" s="91" t="s">
        <v>12</v>
      </c>
      <c r="N20" s="91" t="s">
        <v>343</v>
      </c>
      <c r="O20" s="91" t="s">
        <v>295</v>
      </c>
      <c r="P20" s="91">
        <v>528</v>
      </c>
    </row>
    <row r="21" spans="1:16" ht="15">
      <c r="A21" s="89"/>
      <c r="B21" s="90"/>
      <c r="C21" s="91" t="s">
        <v>288</v>
      </c>
      <c r="D21" s="91" t="s">
        <v>335</v>
      </c>
      <c r="E21" s="91" t="s">
        <v>314</v>
      </c>
      <c r="F21" s="91" t="s">
        <v>336</v>
      </c>
      <c r="G21" s="91" t="s">
        <v>291</v>
      </c>
      <c r="H21" s="91" t="s">
        <v>292</v>
      </c>
      <c r="I21" s="93" t="s">
        <v>337</v>
      </c>
      <c r="J21" s="91" t="s">
        <v>12</v>
      </c>
      <c r="K21" s="91" t="s">
        <v>343</v>
      </c>
      <c r="L21" s="91" t="s">
        <v>295</v>
      </c>
      <c r="M21" s="91" t="s">
        <v>12</v>
      </c>
      <c r="N21" s="91" t="s">
        <v>344</v>
      </c>
      <c r="O21" s="91" t="s">
        <v>295</v>
      </c>
      <c r="P21" s="91">
        <v>4330</v>
      </c>
    </row>
    <row r="22" spans="1:16" ht="15">
      <c r="A22" s="89"/>
      <c r="B22" s="90"/>
      <c r="C22" s="91" t="s">
        <v>288</v>
      </c>
      <c r="D22" s="91" t="s">
        <v>335</v>
      </c>
      <c r="E22" s="91" t="s">
        <v>300</v>
      </c>
      <c r="F22" s="91" t="s">
        <v>336</v>
      </c>
      <c r="G22" s="91" t="s">
        <v>291</v>
      </c>
      <c r="H22" s="91" t="s">
        <v>292</v>
      </c>
      <c r="I22" s="93" t="s">
        <v>337</v>
      </c>
      <c r="J22" s="91" t="s">
        <v>12</v>
      </c>
      <c r="K22" s="91" t="s">
        <v>344</v>
      </c>
      <c r="L22" s="91" t="s">
        <v>295</v>
      </c>
      <c r="M22" s="91" t="s">
        <v>12</v>
      </c>
      <c r="N22" s="91" t="s">
        <v>345</v>
      </c>
      <c r="O22" s="91" t="s">
        <v>295</v>
      </c>
      <c r="P22" s="91">
        <v>950</v>
      </c>
    </row>
    <row r="23" spans="1:16" ht="15">
      <c r="A23" s="89"/>
      <c r="B23" s="90"/>
      <c r="C23" s="91" t="s">
        <v>288</v>
      </c>
      <c r="D23" s="91" t="s">
        <v>313</v>
      </c>
      <c r="E23" s="91" t="s">
        <v>346</v>
      </c>
      <c r="F23" s="91" t="s">
        <v>301</v>
      </c>
      <c r="G23" s="91" t="s">
        <v>347</v>
      </c>
      <c r="H23" s="91" t="s">
        <v>292</v>
      </c>
      <c r="I23" s="93" t="s">
        <v>343</v>
      </c>
      <c r="J23" s="91" t="s">
        <v>12</v>
      </c>
      <c r="K23" s="91" t="s">
        <v>337</v>
      </c>
      <c r="L23" s="91" t="s">
        <v>295</v>
      </c>
      <c r="M23" s="91" t="s">
        <v>12</v>
      </c>
      <c r="N23" s="91" t="s">
        <v>321</v>
      </c>
      <c r="O23" s="91" t="s">
        <v>295</v>
      </c>
      <c r="P23" s="91">
        <v>1426</v>
      </c>
    </row>
    <row r="24" spans="1:16" ht="15">
      <c r="A24" s="89"/>
      <c r="B24" s="90"/>
      <c r="C24" s="91" t="s">
        <v>288</v>
      </c>
      <c r="D24" s="91" t="s">
        <v>313</v>
      </c>
      <c r="E24" s="91" t="s">
        <v>348</v>
      </c>
      <c r="F24" s="91" t="s">
        <v>301</v>
      </c>
      <c r="G24" s="91" t="s">
        <v>347</v>
      </c>
      <c r="H24" s="91" t="s">
        <v>292</v>
      </c>
      <c r="I24" s="93" t="s">
        <v>349</v>
      </c>
      <c r="J24" s="91" t="s">
        <v>12</v>
      </c>
      <c r="K24" s="91" t="s">
        <v>350</v>
      </c>
      <c r="L24" s="91" t="s">
        <v>295</v>
      </c>
      <c r="M24" s="91" t="s">
        <v>12</v>
      </c>
      <c r="N24" s="91" t="s">
        <v>321</v>
      </c>
      <c r="O24" s="91" t="s">
        <v>295</v>
      </c>
      <c r="P24" s="91">
        <v>2165</v>
      </c>
    </row>
    <row r="25" spans="1:16" ht="15">
      <c r="A25" s="89"/>
      <c r="B25" s="90"/>
      <c r="C25" s="91" t="s">
        <v>288</v>
      </c>
      <c r="D25" s="91" t="s">
        <v>351</v>
      </c>
      <c r="E25" s="91" t="s">
        <v>300</v>
      </c>
      <c r="F25" s="91" t="s">
        <v>352</v>
      </c>
      <c r="G25" s="91" t="s">
        <v>291</v>
      </c>
      <c r="H25" s="91" t="s">
        <v>292</v>
      </c>
      <c r="I25" s="93" t="s">
        <v>350</v>
      </c>
      <c r="J25" s="91" t="s">
        <v>12</v>
      </c>
      <c r="K25" s="91" t="s">
        <v>353</v>
      </c>
      <c r="L25" s="91" t="s">
        <v>295</v>
      </c>
      <c r="M25" s="91" t="s">
        <v>12</v>
      </c>
      <c r="N25" s="91" t="s">
        <v>354</v>
      </c>
      <c r="O25" s="91" t="s">
        <v>295</v>
      </c>
      <c r="P25" s="91">
        <v>6864</v>
      </c>
    </row>
    <row r="26" spans="1:16" ht="15">
      <c r="A26" s="89"/>
      <c r="B26" s="90"/>
      <c r="C26" s="91" t="s">
        <v>288</v>
      </c>
      <c r="D26" s="91" t="s">
        <v>351</v>
      </c>
      <c r="E26" s="91" t="s">
        <v>300</v>
      </c>
      <c r="F26" s="91" t="s">
        <v>301</v>
      </c>
      <c r="G26" s="91" t="s">
        <v>315</v>
      </c>
      <c r="H26" s="91" t="s">
        <v>292</v>
      </c>
      <c r="I26" s="93" t="s">
        <v>350</v>
      </c>
      <c r="J26" s="91" t="s">
        <v>12</v>
      </c>
      <c r="K26" s="91" t="s">
        <v>354</v>
      </c>
      <c r="L26" s="91" t="s">
        <v>295</v>
      </c>
      <c r="M26" s="91" t="s">
        <v>12</v>
      </c>
      <c r="N26" s="91" t="s">
        <v>349</v>
      </c>
      <c r="O26" s="91" t="s">
        <v>295</v>
      </c>
      <c r="P26" s="91">
        <v>211</v>
      </c>
    </row>
    <row r="27" spans="1:16" ht="15">
      <c r="A27" s="89"/>
      <c r="B27" s="90"/>
      <c r="C27" s="91" t="s">
        <v>288</v>
      </c>
      <c r="D27" s="91" t="s">
        <v>356</v>
      </c>
      <c r="E27" s="91" t="s">
        <v>300</v>
      </c>
      <c r="F27" s="91" t="s">
        <v>301</v>
      </c>
      <c r="G27" s="91" t="s">
        <v>315</v>
      </c>
      <c r="H27" s="91" t="s">
        <v>292</v>
      </c>
      <c r="I27" s="93" t="s">
        <v>350</v>
      </c>
      <c r="J27" s="91" t="s">
        <v>12</v>
      </c>
      <c r="K27" s="91" t="s">
        <v>349</v>
      </c>
      <c r="L27" s="91" t="s">
        <v>295</v>
      </c>
      <c r="M27" s="91" t="s">
        <v>12</v>
      </c>
      <c r="N27" s="91" t="s">
        <v>357</v>
      </c>
      <c r="O27" s="91" t="s">
        <v>295</v>
      </c>
      <c r="P27" s="91">
        <v>2429</v>
      </c>
    </row>
    <row r="28" spans="1:16" ht="15">
      <c r="A28" s="89"/>
      <c r="B28" s="90"/>
      <c r="C28" s="91" t="s">
        <v>288</v>
      </c>
      <c r="D28" s="91" t="s">
        <v>356</v>
      </c>
      <c r="E28" s="91" t="s">
        <v>300</v>
      </c>
      <c r="F28" s="91" t="s">
        <v>301</v>
      </c>
      <c r="G28" s="91" t="s">
        <v>315</v>
      </c>
      <c r="H28" s="91" t="s">
        <v>292</v>
      </c>
      <c r="I28" s="93" t="s">
        <v>350</v>
      </c>
      <c r="J28" s="91" t="s">
        <v>12</v>
      </c>
      <c r="K28" s="91" t="s">
        <v>357</v>
      </c>
      <c r="L28" s="91" t="s">
        <v>295</v>
      </c>
      <c r="M28" s="91" t="s">
        <v>12</v>
      </c>
      <c r="N28" s="91" t="s">
        <v>358</v>
      </c>
      <c r="O28" s="91" t="s">
        <v>295</v>
      </c>
      <c r="P28" s="91">
        <v>3749</v>
      </c>
    </row>
    <row r="29" spans="1:16" ht="15">
      <c r="A29" s="89"/>
      <c r="B29" s="90"/>
      <c r="C29" s="91" t="s">
        <v>288</v>
      </c>
      <c r="D29" s="91" t="s">
        <v>356</v>
      </c>
      <c r="E29" s="91" t="s">
        <v>300</v>
      </c>
      <c r="F29" s="91" t="s">
        <v>301</v>
      </c>
      <c r="G29" s="91" t="s">
        <v>315</v>
      </c>
      <c r="H29" s="91" t="s">
        <v>292</v>
      </c>
      <c r="I29" s="93" t="s">
        <v>350</v>
      </c>
      <c r="J29" s="91" t="s">
        <v>12</v>
      </c>
      <c r="K29" s="91" t="s">
        <v>358</v>
      </c>
      <c r="L29" s="91" t="s">
        <v>295</v>
      </c>
      <c r="M29" s="91" t="s">
        <v>12</v>
      </c>
      <c r="N29" s="91" t="s">
        <v>359</v>
      </c>
      <c r="O29" s="91" t="s">
        <v>295</v>
      </c>
      <c r="P29" s="91">
        <v>1056</v>
      </c>
    </row>
    <row r="30" spans="1:16" ht="15">
      <c r="A30" s="89"/>
      <c r="B30" s="90"/>
      <c r="C30" s="91" t="s">
        <v>288</v>
      </c>
      <c r="D30" s="91" t="s">
        <v>360</v>
      </c>
      <c r="E30" s="91" t="s">
        <v>346</v>
      </c>
      <c r="F30" s="91" t="s">
        <v>301</v>
      </c>
      <c r="G30" s="91" t="s">
        <v>347</v>
      </c>
      <c r="H30" s="91" t="s">
        <v>292</v>
      </c>
      <c r="I30" s="93" t="s">
        <v>350</v>
      </c>
      <c r="J30" s="91" t="s">
        <v>12</v>
      </c>
      <c r="K30" s="91" t="s">
        <v>359</v>
      </c>
      <c r="L30" s="91" t="s">
        <v>295</v>
      </c>
      <c r="M30" s="91" t="s">
        <v>12</v>
      </c>
      <c r="N30" s="91" t="s">
        <v>321</v>
      </c>
      <c r="O30" s="91" t="s">
        <v>295</v>
      </c>
      <c r="P30" s="91">
        <v>2904</v>
      </c>
    </row>
    <row r="31" spans="1:16" ht="15">
      <c r="A31" s="89"/>
      <c r="B31" s="90"/>
      <c r="C31" s="91" t="s">
        <v>288</v>
      </c>
      <c r="D31" s="91" t="s">
        <v>313</v>
      </c>
      <c r="E31" s="91" t="s">
        <v>346</v>
      </c>
      <c r="F31" s="91" t="s">
        <v>301</v>
      </c>
      <c r="G31" s="91" t="s">
        <v>347</v>
      </c>
      <c r="H31" s="91" t="s">
        <v>292</v>
      </c>
      <c r="I31" s="93" t="s">
        <v>361</v>
      </c>
      <c r="J31" s="91" t="s">
        <v>12</v>
      </c>
      <c r="K31" s="91" t="s">
        <v>353</v>
      </c>
      <c r="L31" s="91" t="s">
        <v>295</v>
      </c>
      <c r="M31" s="91" t="s">
        <v>12</v>
      </c>
      <c r="N31" s="91" t="s">
        <v>321</v>
      </c>
      <c r="O31" s="91" t="s">
        <v>295</v>
      </c>
      <c r="P31" s="91">
        <v>5491</v>
      </c>
    </row>
    <row r="32" spans="1:16" ht="15">
      <c r="A32" s="89"/>
      <c r="B32" s="90"/>
      <c r="C32" s="91" t="s">
        <v>288</v>
      </c>
      <c r="D32" s="91" t="s">
        <v>313</v>
      </c>
      <c r="E32" s="91" t="s">
        <v>362</v>
      </c>
      <c r="F32" s="91" t="s">
        <v>363</v>
      </c>
      <c r="G32" s="91" t="s">
        <v>291</v>
      </c>
      <c r="H32" s="91" t="s">
        <v>292</v>
      </c>
      <c r="I32" s="93" t="s">
        <v>364</v>
      </c>
      <c r="J32" s="91" t="s">
        <v>12</v>
      </c>
      <c r="K32" s="91" t="s">
        <v>317</v>
      </c>
      <c r="L32" s="91" t="s">
        <v>295</v>
      </c>
      <c r="M32" s="91" t="s">
        <v>12</v>
      </c>
      <c r="N32" s="91" t="s">
        <v>365</v>
      </c>
      <c r="O32" s="91" t="s">
        <v>295</v>
      </c>
      <c r="P32" s="91">
        <v>2323</v>
      </c>
    </row>
    <row r="33" spans="1:16" ht="15">
      <c r="A33" s="89"/>
      <c r="B33" s="90"/>
      <c r="C33" s="91" t="s">
        <v>288</v>
      </c>
      <c r="D33" s="91" t="s">
        <v>313</v>
      </c>
      <c r="E33" s="91" t="s">
        <v>362</v>
      </c>
      <c r="F33" s="91" t="s">
        <v>311</v>
      </c>
      <c r="G33" s="91" t="s">
        <v>302</v>
      </c>
      <c r="H33" s="91" t="s">
        <v>292</v>
      </c>
      <c r="I33" s="93" t="s">
        <v>364</v>
      </c>
      <c r="J33" s="91" t="s">
        <v>12</v>
      </c>
      <c r="K33" s="91" t="s">
        <v>317</v>
      </c>
      <c r="L33" s="91" t="s">
        <v>366</v>
      </c>
      <c r="M33" s="91" t="s">
        <v>12</v>
      </c>
      <c r="N33" s="91" t="s">
        <v>365</v>
      </c>
      <c r="O33" s="91" t="s">
        <v>295</v>
      </c>
      <c r="P33" s="91">
        <v>317</v>
      </c>
    </row>
    <row r="34" spans="1:16" ht="15">
      <c r="A34" s="89"/>
      <c r="B34" s="90"/>
      <c r="C34" s="91" t="s">
        <v>288</v>
      </c>
      <c r="D34" s="91" t="s">
        <v>313</v>
      </c>
      <c r="E34" s="91" t="s">
        <v>362</v>
      </c>
      <c r="F34" s="91" t="s">
        <v>311</v>
      </c>
      <c r="G34" s="91" t="s">
        <v>302</v>
      </c>
      <c r="H34" s="91" t="s">
        <v>292</v>
      </c>
      <c r="I34" s="93" t="s">
        <v>364</v>
      </c>
      <c r="J34" s="91" t="s">
        <v>12</v>
      </c>
      <c r="K34" s="91" t="s">
        <v>365</v>
      </c>
      <c r="L34" s="91" t="s">
        <v>295</v>
      </c>
      <c r="M34" s="91" t="s">
        <v>12</v>
      </c>
      <c r="N34" s="91" t="s">
        <v>367</v>
      </c>
      <c r="O34" s="91" t="s">
        <v>295</v>
      </c>
      <c r="P34" s="91">
        <v>5438</v>
      </c>
    </row>
    <row r="35" spans="1:16" ht="15">
      <c r="A35" s="89"/>
      <c r="B35" s="90"/>
      <c r="C35" s="91" t="s">
        <v>288</v>
      </c>
      <c r="D35" s="91" t="s">
        <v>313</v>
      </c>
      <c r="E35" s="91" t="s">
        <v>346</v>
      </c>
      <c r="F35" s="91" t="s">
        <v>301</v>
      </c>
      <c r="G35" s="91" t="s">
        <v>315</v>
      </c>
      <c r="H35" s="91" t="s">
        <v>292</v>
      </c>
      <c r="I35" s="93" t="s">
        <v>364</v>
      </c>
      <c r="J35" s="91" t="s">
        <v>12</v>
      </c>
      <c r="K35" s="91" t="s">
        <v>365</v>
      </c>
      <c r="L35" s="91" t="s">
        <v>368</v>
      </c>
      <c r="M35" s="91" t="s">
        <v>12</v>
      </c>
      <c r="N35" s="91" t="s">
        <v>367</v>
      </c>
      <c r="O35" s="91" t="s">
        <v>295</v>
      </c>
      <c r="P35" s="91">
        <v>2429</v>
      </c>
    </row>
    <row r="36" spans="1:16" ht="15">
      <c r="A36" s="89"/>
      <c r="B36" s="90"/>
      <c r="C36" s="91" t="s">
        <v>288</v>
      </c>
      <c r="D36" s="91" t="s">
        <v>313</v>
      </c>
      <c r="E36" s="91" t="s">
        <v>289</v>
      </c>
      <c r="F36" s="91" t="s">
        <v>369</v>
      </c>
      <c r="G36" s="91" t="s">
        <v>315</v>
      </c>
      <c r="H36" s="91" t="s">
        <v>292</v>
      </c>
      <c r="I36" s="93" t="s">
        <v>370</v>
      </c>
      <c r="J36" s="91" t="s">
        <v>12</v>
      </c>
      <c r="K36" s="91" t="s">
        <v>198</v>
      </c>
      <c r="L36" s="91" t="s">
        <v>295</v>
      </c>
      <c r="M36" s="91" t="s">
        <v>12</v>
      </c>
      <c r="N36" s="91" t="s">
        <v>321</v>
      </c>
      <c r="O36" s="91" t="s">
        <v>295</v>
      </c>
      <c r="P36" s="91">
        <v>1320</v>
      </c>
    </row>
    <row r="37" spans="1:16" ht="15">
      <c r="A37" s="89"/>
      <c r="B37" s="90"/>
      <c r="C37" s="91" t="s">
        <v>288</v>
      </c>
      <c r="D37" s="91" t="s">
        <v>313</v>
      </c>
      <c r="E37" s="91" t="s">
        <v>346</v>
      </c>
      <c r="F37" s="91" t="s">
        <v>301</v>
      </c>
      <c r="G37" s="91" t="s">
        <v>347</v>
      </c>
      <c r="H37" s="91" t="s">
        <v>292</v>
      </c>
      <c r="I37" s="93" t="s">
        <v>359</v>
      </c>
      <c r="J37" s="91" t="s">
        <v>12</v>
      </c>
      <c r="K37" s="91" t="s">
        <v>350</v>
      </c>
      <c r="L37" s="91" t="s">
        <v>295</v>
      </c>
      <c r="M37" s="91" t="s">
        <v>12</v>
      </c>
      <c r="N37" s="91" t="s">
        <v>321</v>
      </c>
      <c r="O37" s="91" t="s">
        <v>295</v>
      </c>
      <c r="P37" s="91">
        <v>1003</v>
      </c>
    </row>
    <row r="38" spans="1:16" ht="15">
      <c r="A38" s="89"/>
      <c r="B38" s="90"/>
      <c r="C38" s="91" t="s">
        <v>288</v>
      </c>
      <c r="D38" s="91" t="s">
        <v>299</v>
      </c>
      <c r="E38" s="91" t="s">
        <v>300</v>
      </c>
      <c r="F38" s="91" t="s">
        <v>372</v>
      </c>
      <c r="G38" s="91" t="s">
        <v>315</v>
      </c>
      <c r="H38" s="91" t="s">
        <v>292</v>
      </c>
      <c r="I38" s="93" t="s">
        <v>307</v>
      </c>
      <c r="J38" s="91" t="s">
        <v>12</v>
      </c>
      <c r="K38" s="91" t="s">
        <v>303</v>
      </c>
      <c r="L38" s="91" t="s">
        <v>295</v>
      </c>
      <c r="M38" s="91" t="s">
        <v>12</v>
      </c>
      <c r="N38" s="91" t="s">
        <v>321</v>
      </c>
      <c r="O38" s="91" t="s">
        <v>295</v>
      </c>
      <c r="P38" s="91">
        <v>1901</v>
      </c>
    </row>
    <row r="39" spans="1:16" ht="15">
      <c r="A39" s="89"/>
      <c r="B39" s="90"/>
      <c r="C39" s="91" t="s">
        <v>288</v>
      </c>
      <c r="D39" s="91" t="s">
        <v>12</v>
      </c>
      <c r="E39" s="91" t="s">
        <v>289</v>
      </c>
      <c r="F39" s="91" t="s">
        <v>290</v>
      </c>
      <c r="G39" s="91" t="s">
        <v>291</v>
      </c>
      <c r="H39" s="91" t="s">
        <v>292</v>
      </c>
      <c r="I39" s="93" t="s">
        <v>296</v>
      </c>
      <c r="J39" s="91" t="s">
        <v>12</v>
      </c>
      <c r="K39" s="91" t="s">
        <v>373</v>
      </c>
      <c r="L39" s="91" t="s">
        <v>295</v>
      </c>
      <c r="M39" s="91" t="s">
        <v>12</v>
      </c>
      <c r="N39" s="91" t="s">
        <v>374</v>
      </c>
      <c r="O39" s="91" t="s">
        <v>295</v>
      </c>
      <c r="P39" s="91">
        <v>422</v>
      </c>
    </row>
    <row r="40" spans="1:16" ht="15">
      <c r="A40" s="89"/>
      <c r="B40" s="90"/>
      <c r="C40" s="91" t="s">
        <v>288</v>
      </c>
      <c r="D40" s="91" t="s">
        <v>12</v>
      </c>
      <c r="E40" s="91" t="s">
        <v>289</v>
      </c>
      <c r="F40" s="91" t="s">
        <v>290</v>
      </c>
      <c r="G40" s="91" t="s">
        <v>291</v>
      </c>
      <c r="H40" s="91" t="s">
        <v>292</v>
      </c>
      <c r="I40" s="93" t="s">
        <v>296</v>
      </c>
      <c r="J40" s="91" t="s">
        <v>12</v>
      </c>
      <c r="K40" s="91" t="s">
        <v>374</v>
      </c>
      <c r="L40" s="91" t="s">
        <v>295</v>
      </c>
      <c r="M40" s="91" t="s">
        <v>12</v>
      </c>
      <c r="N40" s="91" t="s">
        <v>293</v>
      </c>
      <c r="O40" s="91" t="s">
        <v>295</v>
      </c>
      <c r="P40" s="91">
        <v>475</v>
      </c>
    </row>
    <row r="41" spans="1:16" ht="15">
      <c r="A41" s="89"/>
      <c r="B41" s="90"/>
      <c r="C41" s="91" t="s">
        <v>288</v>
      </c>
      <c r="D41" s="91" t="s">
        <v>313</v>
      </c>
      <c r="E41" s="91" t="s">
        <v>346</v>
      </c>
      <c r="F41" s="91" t="s">
        <v>323</v>
      </c>
      <c r="G41" s="91" t="s">
        <v>347</v>
      </c>
      <c r="H41" s="91" t="s">
        <v>292</v>
      </c>
      <c r="I41" s="93" t="s">
        <v>331</v>
      </c>
      <c r="J41" s="91" t="s">
        <v>12</v>
      </c>
      <c r="K41" s="91" t="s">
        <v>328</v>
      </c>
      <c r="L41" s="91" t="s">
        <v>295</v>
      </c>
      <c r="M41" s="91" t="s">
        <v>12</v>
      </c>
      <c r="N41" s="91" t="s">
        <v>321</v>
      </c>
      <c r="O41" s="91" t="s">
        <v>295</v>
      </c>
      <c r="P41" s="91">
        <v>634</v>
      </c>
    </row>
    <row r="42" spans="1:16" ht="15">
      <c r="A42" s="89"/>
      <c r="B42" s="90"/>
      <c r="C42" s="91" t="s">
        <v>288</v>
      </c>
      <c r="D42" s="91" t="s">
        <v>12</v>
      </c>
      <c r="E42" s="91" t="s">
        <v>289</v>
      </c>
      <c r="F42" s="91" t="s">
        <v>290</v>
      </c>
      <c r="G42" s="91" t="s">
        <v>291</v>
      </c>
      <c r="H42" s="91" t="s">
        <v>292</v>
      </c>
      <c r="I42" s="93" t="s">
        <v>374</v>
      </c>
      <c r="J42" s="91" t="s">
        <v>12</v>
      </c>
      <c r="K42" s="91" t="s">
        <v>294</v>
      </c>
      <c r="L42" s="91" t="s">
        <v>295</v>
      </c>
      <c r="M42" s="91" t="s">
        <v>12</v>
      </c>
      <c r="N42" s="91" t="s">
        <v>296</v>
      </c>
      <c r="O42" s="91" t="s">
        <v>295</v>
      </c>
      <c r="P42" s="91">
        <v>634</v>
      </c>
    </row>
    <row r="43" spans="1:16" ht="15">
      <c r="A43" s="89"/>
      <c r="B43" s="90"/>
      <c r="C43" s="91" t="s">
        <v>288</v>
      </c>
      <c r="D43" s="91" t="s">
        <v>12</v>
      </c>
      <c r="E43" s="91" t="s">
        <v>289</v>
      </c>
      <c r="F43" s="91" t="s">
        <v>290</v>
      </c>
      <c r="G43" s="91" t="s">
        <v>291</v>
      </c>
      <c r="H43" s="91" t="s">
        <v>292</v>
      </c>
      <c r="I43" s="93" t="s">
        <v>374</v>
      </c>
      <c r="J43" s="91" t="s">
        <v>12</v>
      </c>
      <c r="K43" s="91" t="s">
        <v>296</v>
      </c>
      <c r="L43" s="91" t="s">
        <v>295</v>
      </c>
      <c r="M43" s="91" t="s">
        <v>12</v>
      </c>
      <c r="N43" s="91" t="s">
        <v>297</v>
      </c>
      <c r="O43" s="91" t="s">
        <v>295</v>
      </c>
      <c r="P43" s="91">
        <v>686</v>
      </c>
    </row>
    <row r="44" spans="1:16" ht="15">
      <c r="A44" s="89"/>
      <c r="B44" s="90"/>
      <c r="C44" s="91" t="s">
        <v>288</v>
      </c>
      <c r="D44" s="91" t="s">
        <v>351</v>
      </c>
      <c r="E44" s="91" t="s">
        <v>300</v>
      </c>
      <c r="F44" s="91" t="s">
        <v>301</v>
      </c>
      <c r="G44" s="91" t="s">
        <v>315</v>
      </c>
      <c r="H44" s="91" t="s">
        <v>292</v>
      </c>
      <c r="I44" s="93" t="s">
        <v>376</v>
      </c>
      <c r="J44" s="91" t="s">
        <v>12</v>
      </c>
      <c r="K44" s="91" t="s">
        <v>317</v>
      </c>
      <c r="L44" s="91" t="s">
        <v>295</v>
      </c>
      <c r="M44" s="91" t="s">
        <v>12</v>
      </c>
      <c r="N44" s="91" t="s">
        <v>321</v>
      </c>
      <c r="O44" s="91" t="s">
        <v>295</v>
      </c>
      <c r="P44" s="91">
        <v>2112</v>
      </c>
    </row>
    <row r="45" spans="1:16" ht="15">
      <c r="A45" s="89"/>
      <c r="B45" s="90"/>
      <c r="C45" s="91" t="s">
        <v>288</v>
      </c>
      <c r="D45" s="91" t="s">
        <v>377</v>
      </c>
      <c r="E45" s="91" t="s">
        <v>300</v>
      </c>
      <c r="F45" s="91" t="s">
        <v>378</v>
      </c>
      <c r="G45" s="91" t="s">
        <v>302</v>
      </c>
      <c r="H45" s="91" t="s">
        <v>292</v>
      </c>
      <c r="I45" s="93" t="s">
        <v>379</v>
      </c>
      <c r="J45" s="91" t="s">
        <v>12</v>
      </c>
      <c r="K45" s="91" t="s">
        <v>353</v>
      </c>
      <c r="L45" s="91" t="s">
        <v>295</v>
      </c>
      <c r="M45" s="91" t="s">
        <v>12</v>
      </c>
      <c r="N45" s="91" t="s">
        <v>380</v>
      </c>
      <c r="O45" s="91" t="s">
        <v>295</v>
      </c>
      <c r="P45" s="91">
        <v>2112</v>
      </c>
    </row>
    <row r="46" spans="1:16" ht="15">
      <c r="A46" s="89"/>
      <c r="B46" s="90"/>
      <c r="C46" s="91" t="s">
        <v>288</v>
      </c>
      <c r="D46" s="91" t="s">
        <v>377</v>
      </c>
      <c r="E46" s="91" t="s">
        <v>300</v>
      </c>
      <c r="F46" s="91" t="s">
        <v>378</v>
      </c>
      <c r="G46" s="91" t="s">
        <v>302</v>
      </c>
      <c r="H46" s="91" t="s">
        <v>292</v>
      </c>
      <c r="I46" s="93" t="s">
        <v>380</v>
      </c>
      <c r="J46" s="91" t="s">
        <v>12</v>
      </c>
      <c r="K46" s="91" t="s">
        <v>353</v>
      </c>
      <c r="L46" s="91" t="s">
        <v>295</v>
      </c>
      <c r="M46" s="91" t="s">
        <v>12</v>
      </c>
      <c r="N46" s="91" t="s">
        <v>379</v>
      </c>
      <c r="O46" s="91" t="s">
        <v>295</v>
      </c>
      <c r="P46" s="91">
        <v>2059</v>
      </c>
    </row>
    <row r="47" spans="1:16" ht="15">
      <c r="A47" s="89"/>
      <c r="B47" s="90"/>
      <c r="C47" s="91" t="s">
        <v>288</v>
      </c>
      <c r="D47" s="91" t="s">
        <v>313</v>
      </c>
      <c r="E47" s="91" t="s">
        <v>300</v>
      </c>
      <c r="F47" s="91" t="s">
        <v>381</v>
      </c>
      <c r="G47" s="91" t="s">
        <v>347</v>
      </c>
      <c r="H47" s="91" t="s">
        <v>292</v>
      </c>
      <c r="I47" s="93" t="s">
        <v>382</v>
      </c>
      <c r="J47" s="91" t="s">
        <v>12</v>
      </c>
      <c r="K47" s="91" t="s">
        <v>321</v>
      </c>
      <c r="L47" s="91" t="s">
        <v>341</v>
      </c>
      <c r="M47" s="91" t="s">
        <v>12</v>
      </c>
      <c r="N47" s="91" t="s">
        <v>383</v>
      </c>
      <c r="O47" s="91" t="s">
        <v>295</v>
      </c>
      <c r="P47" s="91">
        <v>845</v>
      </c>
    </row>
    <row r="48" spans="1:16" ht="15">
      <c r="A48" s="89"/>
      <c r="B48" s="90"/>
      <c r="C48" s="91" t="s">
        <v>288</v>
      </c>
      <c r="D48" s="91" t="s">
        <v>351</v>
      </c>
      <c r="E48" s="91" t="s">
        <v>300</v>
      </c>
      <c r="F48" s="91" t="s">
        <v>301</v>
      </c>
      <c r="G48" s="91" t="s">
        <v>347</v>
      </c>
      <c r="H48" s="91" t="s">
        <v>292</v>
      </c>
      <c r="I48" s="93" t="s">
        <v>384</v>
      </c>
      <c r="J48" s="91" t="s">
        <v>12</v>
      </c>
      <c r="K48" s="91" t="s">
        <v>353</v>
      </c>
      <c r="L48" s="91" t="s">
        <v>295</v>
      </c>
      <c r="M48" s="91" t="s">
        <v>12</v>
      </c>
      <c r="N48" s="91" t="s">
        <v>321</v>
      </c>
      <c r="O48" s="91" t="s">
        <v>295</v>
      </c>
      <c r="P48" s="91">
        <v>3960</v>
      </c>
    </row>
    <row r="49" spans="1:16" ht="15">
      <c r="A49" s="89"/>
      <c r="B49" s="90"/>
      <c r="C49" s="91" t="s">
        <v>288</v>
      </c>
      <c r="D49" s="91" t="s">
        <v>385</v>
      </c>
      <c r="E49" s="91" t="s">
        <v>386</v>
      </c>
      <c r="F49" s="91" t="s">
        <v>387</v>
      </c>
      <c r="G49" s="91" t="s">
        <v>291</v>
      </c>
      <c r="H49" s="91" t="s">
        <v>292</v>
      </c>
      <c r="I49" s="93" t="s">
        <v>388</v>
      </c>
      <c r="J49" s="91" t="s">
        <v>12</v>
      </c>
      <c r="K49" s="91" t="s">
        <v>353</v>
      </c>
      <c r="L49" s="91" t="s">
        <v>295</v>
      </c>
      <c r="M49" s="91" t="s">
        <v>12</v>
      </c>
      <c r="N49" s="91" t="s">
        <v>321</v>
      </c>
      <c r="O49" s="91" t="s">
        <v>295</v>
      </c>
      <c r="P49" s="91">
        <v>634</v>
      </c>
    </row>
    <row r="50" spans="1:16" ht="15">
      <c r="A50" s="89"/>
      <c r="B50" s="90"/>
      <c r="C50" s="91" t="s">
        <v>288</v>
      </c>
      <c r="D50" s="91" t="s">
        <v>12</v>
      </c>
      <c r="E50" s="91" t="s">
        <v>289</v>
      </c>
      <c r="F50" s="91" t="s">
        <v>290</v>
      </c>
      <c r="G50" s="91" t="s">
        <v>291</v>
      </c>
      <c r="H50" s="91" t="s">
        <v>292</v>
      </c>
      <c r="I50" s="93" t="s">
        <v>294</v>
      </c>
      <c r="J50" s="91" t="s">
        <v>12</v>
      </c>
      <c r="K50" s="91" t="s">
        <v>373</v>
      </c>
      <c r="L50" s="91" t="s">
        <v>389</v>
      </c>
      <c r="M50" s="91" t="s">
        <v>12</v>
      </c>
      <c r="N50" s="91" t="s">
        <v>374</v>
      </c>
      <c r="O50" s="91" t="s">
        <v>295</v>
      </c>
      <c r="P50" s="91">
        <v>422</v>
      </c>
    </row>
    <row r="51" spans="1:16" ht="15">
      <c r="A51" s="89"/>
      <c r="B51" s="90"/>
      <c r="C51" s="91" t="s">
        <v>288</v>
      </c>
      <c r="D51" s="91" t="s">
        <v>12</v>
      </c>
      <c r="E51" s="91" t="s">
        <v>289</v>
      </c>
      <c r="F51" s="91" t="s">
        <v>290</v>
      </c>
      <c r="G51" s="91" t="s">
        <v>291</v>
      </c>
      <c r="H51" s="91" t="s">
        <v>292</v>
      </c>
      <c r="I51" s="93" t="s">
        <v>294</v>
      </c>
      <c r="J51" s="91" t="s">
        <v>12</v>
      </c>
      <c r="K51" s="91" t="s">
        <v>374</v>
      </c>
      <c r="L51" s="91" t="s">
        <v>295</v>
      </c>
      <c r="M51" s="91" t="s">
        <v>12</v>
      </c>
      <c r="N51" s="91" t="s">
        <v>293</v>
      </c>
      <c r="O51" s="91" t="s">
        <v>295</v>
      </c>
      <c r="P51" s="91">
        <v>475</v>
      </c>
    </row>
    <row r="52" spans="1:16" ht="15">
      <c r="A52" s="89"/>
      <c r="B52" s="90"/>
      <c r="C52" s="91" t="s">
        <v>288</v>
      </c>
      <c r="D52" s="91" t="s">
        <v>12</v>
      </c>
      <c r="E52" s="91" t="s">
        <v>289</v>
      </c>
      <c r="F52" s="91" t="s">
        <v>290</v>
      </c>
      <c r="G52" s="91" t="s">
        <v>291</v>
      </c>
      <c r="H52" s="91" t="s">
        <v>292</v>
      </c>
      <c r="I52" s="93" t="s">
        <v>294</v>
      </c>
      <c r="J52" s="91" t="s">
        <v>12</v>
      </c>
      <c r="K52" s="91" t="s">
        <v>293</v>
      </c>
      <c r="L52" s="91" t="s">
        <v>295</v>
      </c>
      <c r="M52" s="91" t="s">
        <v>12</v>
      </c>
      <c r="N52" s="91" t="s">
        <v>390</v>
      </c>
      <c r="O52" s="91" t="s">
        <v>295</v>
      </c>
      <c r="P52" s="91">
        <v>686</v>
      </c>
    </row>
    <row r="53" spans="1:16" ht="15">
      <c r="A53" s="89"/>
      <c r="B53" s="90"/>
      <c r="C53" s="91" t="s">
        <v>288</v>
      </c>
      <c r="D53" s="91" t="s">
        <v>313</v>
      </c>
      <c r="E53" s="91" t="s">
        <v>300</v>
      </c>
      <c r="F53" s="91" t="s">
        <v>391</v>
      </c>
      <c r="G53" s="91" t="s">
        <v>315</v>
      </c>
      <c r="H53" s="91" t="s">
        <v>292</v>
      </c>
      <c r="I53" s="93" t="s">
        <v>392</v>
      </c>
      <c r="J53" s="91" t="s">
        <v>12</v>
      </c>
      <c r="K53" s="91" t="s">
        <v>321</v>
      </c>
      <c r="L53" s="91" t="s">
        <v>295</v>
      </c>
      <c r="M53" s="91" t="s">
        <v>12</v>
      </c>
      <c r="N53" s="91" t="s">
        <v>344</v>
      </c>
      <c r="O53" s="91" t="s">
        <v>295</v>
      </c>
      <c r="P53" s="91">
        <v>1426</v>
      </c>
    </row>
    <row r="54" spans="1:16" ht="15">
      <c r="A54" s="89"/>
      <c r="B54" s="90"/>
      <c r="C54" s="91"/>
      <c r="D54" s="91"/>
      <c r="E54" s="91"/>
      <c r="F54" s="91"/>
      <c r="G54" s="91"/>
      <c r="H54" s="91"/>
      <c r="I54" s="95" t="s">
        <v>111</v>
      </c>
      <c r="J54" s="91"/>
      <c r="K54" s="91"/>
      <c r="L54" s="91"/>
      <c r="M54" s="91"/>
      <c r="N54" s="91"/>
      <c r="O54" s="91"/>
      <c r="P54" s="91"/>
    </row>
    <row r="55" spans="1:16" ht="15">
      <c r="A55" s="89"/>
      <c r="B55" s="90"/>
      <c r="C55" s="91" t="s">
        <v>288</v>
      </c>
      <c r="D55" s="91" t="s">
        <v>351</v>
      </c>
      <c r="E55" s="91" t="s">
        <v>346</v>
      </c>
      <c r="F55" s="91" t="s">
        <v>393</v>
      </c>
      <c r="G55" s="91" t="s">
        <v>315</v>
      </c>
      <c r="H55" s="91" t="s">
        <v>292</v>
      </c>
      <c r="I55" s="93" t="s">
        <v>394</v>
      </c>
      <c r="J55" s="91" t="s">
        <v>12</v>
      </c>
      <c r="K55" s="91" t="s">
        <v>395</v>
      </c>
      <c r="L55" s="91" t="s">
        <v>295</v>
      </c>
      <c r="M55" s="91" t="s">
        <v>12</v>
      </c>
      <c r="N55" s="91" t="s">
        <v>396</v>
      </c>
      <c r="O55" s="91" t="s">
        <v>295</v>
      </c>
      <c r="P55" s="91">
        <v>1426</v>
      </c>
    </row>
    <row r="56" spans="1:16" ht="15">
      <c r="A56" s="89"/>
      <c r="B56" s="90"/>
      <c r="C56" s="91" t="s">
        <v>288</v>
      </c>
      <c r="D56" s="91" t="s">
        <v>351</v>
      </c>
      <c r="E56" s="91" t="s">
        <v>346</v>
      </c>
      <c r="F56" s="91" t="s">
        <v>393</v>
      </c>
      <c r="G56" s="91" t="s">
        <v>315</v>
      </c>
      <c r="H56" s="91" t="s">
        <v>292</v>
      </c>
      <c r="I56" s="93" t="s">
        <v>394</v>
      </c>
      <c r="J56" s="91" t="s">
        <v>12</v>
      </c>
      <c r="K56" s="91" t="s">
        <v>396</v>
      </c>
      <c r="L56" s="91" t="s">
        <v>295</v>
      </c>
      <c r="M56" s="91" t="s">
        <v>12</v>
      </c>
      <c r="N56" s="91" t="s">
        <v>321</v>
      </c>
      <c r="O56" s="91" t="s">
        <v>295</v>
      </c>
      <c r="P56" s="91">
        <v>370</v>
      </c>
    </row>
    <row r="57" spans="1:16" ht="15">
      <c r="A57" s="89"/>
      <c r="B57" s="90"/>
      <c r="C57" s="91" t="s">
        <v>288</v>
      </c>
      <c r="D57" s="91" t="s">
        <v>12</v>
      </c>
      <c r="E57" s="91" t="s">
        <v>289</v>
      </c>
      <c r="F57" s="91" t="s">
        <v>290</v>
      </c>
      <c r="G57" s="91" t="s">
        <v>291</v>
      </c>
      <c r="H57" s="91" t="s">
        <v>292</v>
      </c>
      <c r="I57" s="93" t="s">
        <v>373</v>
      </c>
      <c r="J57" s="91" t="s">
        <v>12</v>
      </c>
      <c r="K57" s="91" t="s">
        <v>297</v>
      </c>
      <c r="L57" s="91" t="s">
        <v>295</v>
      </c>
      <c r="M57" s="91" t="s">
        <v>12</v>
      </c>
      <c r="N57" s="91" t="s">
        <v>296</v>
      </c>
      <c r="O57" s="91" t="s">
        <v>295</v>
      </c>
      <c r="P57" s="91">
        <v>686</v>
      </c>
    </row>
    <row r="58" spans="1:16" ht="15">
      <c r="A58" s="89"/>
      <c r="B58" s="90"/>
      <c r="C58" s="91" t="s">
        <v>288</v>
      </c>
      <c r="D58" s="91" t="s">
        <v>12</v>
      </c>
      <c r="E58" s="91" t="s">
        <v>289</v>
      </c>
      <c r="F58" s="91" t="s">
        <v>290</v>
      </c>
      <c r="G58" s="91" t="s">
        <v>291</v>
      </c>
      <c r="H58" s="91" t="s">
        <v>292</v>
      </c>
      <c r="I58" s="93" t="s">
        <v>373</v>
      </c>
      <c r="J58" s="91" t="s">
        <v>12</v>
      </c>
      <c r="K58" s="91" t="s">
        <v>296</v>
      </c>
      <c r="L58" s="91" t="s">
        <v>295</v>
      </c>
      <c r="M58" s="91" t="s">
        <v>12</v>
      </c>
      <c r="N58" s="91" t="s">
        <v>294</v>
      </c>
      <c r="O58" s="91" t="s">
        <v>295</v>
      </c>
      <c r="P58" s="91">
        <v>370</v>
      </c>
    </row>
    <row r="59" spans="1:16" ht="15">
      <c r="A59" s="89"/>
      <c r="B59" s="90"/>
      <c r="C59" s="91" t="s">
        <v>288</v>
      </c>
      <c r="D59" s="91" t="s">
        <v>318</v>
      </c>
      <c r="E59" s="91" t="s">
        <v>300</v>
      </c>
      <c r="F59" s="91" t="s">
        <v>301</v>
      </c>
      <c r="G59" s="91" t="s">
        <v>302</v>
      </c>
      <c r="H59" s="91" t="s">
        <v>292</v>
      </c>
      <c r="I59" s="93" t="s">
        <v>397</v>
      </c>
      <c r="J59" s="91" t="s">
        <v>12</v>
      </c>
      <c r="K59" s="91" t="s">
        <v>325</v>
      </c>
      <c r="L59" s="91" t="s">
        <v>295</v>
      </c>
      <c r="M59" s="91" t="s">
        <v>12</v>
      </c>
      <c r="N59" s="91" t="s">
        <v>398</v>
      </c>
      <c r="O59" s="91" t="s">
        <v>295</v>
      </c>
      <c r="P59" s="91">
        <v>4224</v>
      </c>
    </row>
    <row r="60" spans="1:16" ht="15">
      <c r="A60" s="89"/>
      <c r="B60" s="90"/>
      <c r="C60" s="91" t="s">
        <v>288</v>
      </c>
      <c r="D60" s="91" t="s">
        <v>318</v>
      </c>
      <c r="E60" s="91" t="s">
        <v>300</v>
      </c>
      <c r="F60" s="91" t="s">
        <v>301</v>
      </c>
      <c r="G60" s="91" t="s">
        <v>315</v>
      </c>
      <c r="H60" s="91" t="s">
        <v>292</v>
      </c>
      <c r="I60" s="93" t="s">
        <v>383</v>
      </c>
      <c r="J60" s="91" t="s">
        <v>12</v>
      </c>
      <c r="K60" s="91" t="s">
        <v>399</v>
      </c>
      <c r="L60" s="91" t="s">
        <v>295</v>
      </c>
      <c r="M60" s="91" t="s">
        <v>12</v>
      </c>
      <c r="N60" s="91" t="s">
        <v>400</v>
      </c>
      <c r="O60" s="91" t="s">
        <v>295</v>
      </c>
      <c r="P60" s="91">
        <v>3274</v>
      </c>
    </row>
    <row r="61" spans="1:16" ht="15">
      <c r="A61" s="89"/>
      <c r="B61" s="90"/>
      <c r="C61" s="91" t="s">
        <v>288</v>
      </c>
      <c r="D61" s="91" t="s">
        <v>318</v>
      </c>
      <c r="E61" s="91" t="s">
        <v>300</v>
      </c>
      <c r="F61" s="91" t="s">
        <v>301</v>
      </c>
      <c r="G61" s="91" t="s">
        <v>315</v>
      </c>
      <c r="H61" s="91" t="s">
        <v>292</v>
      </c>
      <c r="I61" s="93" t="s">
        <v>383</v>
      </c>
      <c r="J61" s="91" t="s">
        <v>12</v>
      </c>
      <c r="K61" s="91" t="s">
        <v>400</v>
      </c>
      <c r="L61" s="91" t="s">
        <v>295</v>
      </c>
      <c r="M61" s="91" t="s">
        <v>12</v>
      </c>
      <c r="N61" s="91" t="s">
        <v>401</v>
      </c>
      <c r="O61" s="91" t="s">
        <v>295</v>
      </c>
      <c r="P61" s="91">
        <v>5227</v>
      </c>
    </row>
    <row r="62" spans="1:16" ht="15">
      <c r="A62" s="89"/>
      <c r="B62" s="90"/>
      <c r="C62" s="91" t="s">
        <v>288</v>
      </c>
      <c r="D62" s="91" t="s">
        <v>318</v>
      </c>
      <c r="E62" s="91" t="s">
        <v>300</v>
      </c>
      <c r="F62" s="91" t="s">
        <v>301</v>
      </c>
      <c r="G62" s="91" t="s">
        <v>315</v>
      </c>
      <c r="H62" s="91" t="s">
        <v>292</v>
      </c>
      <c r="I62" s="93" t="s">
        <v>383</v>
      </c>
      <c r="J62" s="91" t="s">
        <v>12</v>
      </c>
      <c r="K62" s="91" t="s">
        <v>401</v>
      </c>
      <c r="L62" s="91" t="s">
        <v>295</v>
      </c>
      <c r="M62" s="91" t="s">
        <v>12</v>
      </c>
      <c r="N62" s="91" t="s">
        <v>402</v>
      </c>
      <c r="O62" s="91" t="s">
        <v>295</v>
      </c>
      <c r="P62" s="91">
        <v>8870</v>
      </c>
    </row>
    <row r="63" spans="1:16" ht="15">
      <c r="A63" s="89"/>
      <c r="B63" s="90"/>
      <c r="C63" s="91" t="s">
        <v>288</v>
      </c>
      <c r="D63" s="91" t="s">
        <v>318</v>
      </c>
      <c r="E63" s="91" t="s">
        <v>300</v>
      </c>
      <c r="F63" s="91" t="s">
        <v>381</v>
      </c>
      <c r="G63" s="91" t="s">
        <v>347</v>
      </c>
      <c r="H63" s="91" t="s">
        <v>292</v>
      </c>
      <c r="I63" s="93" t="s">
        <v>383</v>
      </c>
      <c r="J63" s="91" t="s">
        <v>12</v>
      </c>
      <c r="K63" s="91" t="s">
        <v>402</v>
      </c>
      <c r="L63" s="91" t="s">
        <v>295</v>
      </c>
      <c r="M63" s="91" t="s">
        <v>12</v>
      </c>
      <c r="N63" s="91" t="s">
        <v>403</v>
      </c>
      <c r="O63" s="91" t="s">
        <v>295</v>
      </c>
      <c r="P63" s="91">
        <v>422</v>
      </c>
    </row>
    <row r="64" spans="1:16" ht="15">
      <c r="A64" s="89"/>
      <c r="B64" s="90"/>
      <c r="C64" s="91" t="s">
        <v>288</v>
      </c>
      <c r="D64" s="91" t="s">
        <v>313</v>
      </c>
      <c r="E64" s="91" t="s">
        <v>300</v>
      </c>
      <c r="F64" s="91" t="s">
        <v>381</v>
      </c>
      <c r="G64" s="91" t="s">
        <v>347</v>
      </c>
      <c r="H64" s="91" t="s">
        <v>292</v>
      </c>
      <c r="I64" s="93" t="s">
        <v>383</v>
      </c>
      <c r="J64" s="91" t="s">
        <v>12</v>
      </c>
      <c r="K64" s="91" t="s">
        <v>403</v>
      </c>
      <c r="L64" s="91" t="s">
        <v>295</v>
      </c>
      <c r="M64" s="91" t="s">
        <v>12</v>
      </c>
      <c r="N64" s="91" t="s">
        <v>382</v>
      </c>
      <c r="O64" s="91" t="s">
        <v>295</v>
      </c>
      <c r="P64" s="91">
        <v>4699</v>
      </c>
    </row>
    <row r="65" spans="1:16" ht="15">
      <c r="A65" s="89"/>
      <c r="B65" s="90"/>
      <c r="C65" s="91" t="s">
        <v>288</v>
      </c>
      <c r="D65" s="91" t="s">
        <v>313</v>
      </c>
      <c r="E65" s="91" t="s">
        <v>300</v>
      </c>
      <c r="F65" s="91" t="s">
        <v>381</v>
      </c>
      <c r="G65" s="91" t="s">
        <v>315</v>
      </c>
      <c r="H65" s="91" t="s">
        <v>292</v>
      </c>
      <c r="I65" s="93" t="s">
        <v>383</v>
      </c>
      <c r="J65" s="91" t="s">
        <v>12</v>
      </c>
      <c r="K65" s="91" t="s">
        <v>382</v>
      </c>
      <c r="L65" s="91" t="s">
        <v>295</v>
      </c>
      <c r="M65" s="91" t="s">
        <v>12</v>
      </c>
      <c r="N65" s="91" t="s">
        <v>404</v>
      </c>
      <c r="O65" s="91" t="s">
        <v>295</v>
      </c>
      <c r="P65" s="91">
        <v>1742</v>
      </c>
    </row>
    <row r="66" spans="1:16" ht="15">
      <c r="A66" s="89"/>
      <c r="B66" s="90"/>
      <c r="C66" s="91" t="s">
        <v>288</v>
      </c>
      <c r="D66" s="91" t="s">
        <v>405</v>
      </c>
      <c r="E66" s="91" t="s">
        <v>300</v>
      </c>
      <c r="F66" s="91" t="s">
        <v>406</v>
      </c>
      <c r="G66" s="91" t="s">
        <v>291</v>
      </c>
      <c r="H66" s="91" t="s">
        <v>292</v>
      </c>
      <c r="I66" s="93" t="s">
        <v>308</v>
      </c>
      <c r="J66" s="91" t="s">
        <v>12</v>
      </c>
      <c r="K66" s="91" t="s">
        <v>317</v>
      </c>
      <c r="L66" s="91" t="s">
        <v>295</v>
      </c>
      <c r="M66" s="91" t="s">
        <v>12</v>
      </c>
      <c r="N66" s="91" t="s">
        <v>303</v>
      </c>
      <c r="O66" s="91" t="s">
        <v>295</v>
      </c>
      <c r="P66" s="91">
        <v>5122</v>
      </c>
    </row>
    <row r="67" spans="1:16" ht="15">
      <c r="A67" s="89"/>
      <c r="B67" s="90"/>
      <c r="C67" s="91" t="s">
        <v>288</v>
      </c>
      <c r="D67" s="91" t="s">
        <v>405</v>
      </c>
      <c r="E67" s="91" t="s">
        <v>300</v>
      </c>
      <c r="F67" s="91" t="s">
        <v>406</v>
      </c>
      <c r="G67" s="91" t="s">
        <v>315</v>
      </c>
      <c r="H67" s="91" t="s">
        <v>292</v>
      </c>
      <c r="I67" s="93" t="s">
        <v>308</v>
      </c>
      <c r="J67" s="91" t="s">
        <v>12</v>
      </c>
      <c r="K67" s="91" t="s">
        <v>303</v>
      </c>
      <c r="L67" s="91" t="s">
        <v>295</v>
      </c>
      <c r="M67" s="91" t="s">
        <v>12</v>
      </c>
      <c r="N67" s="91" t="s">
        <v>407</v>
      </c>
      <c r="O67" s="91" t="s">
        <v>295</v>
      </c>
      <c r="P67" s="91">
        <v>1267</v>
      </c>
    </row>
    <row r="68" spans="1:16" ht="15">
      <c r="A68" s="89"/>
      <c r="B68" s="90"/>
      <c r="C68" s="91" t="s">
        <v>288</v>
      </c>
      <c r="D68" s="91" t="s">
        <v>405</v>
      </c>
      <c r="E68" s="91" t="s">
        <v>300</v>
      </c>
      <c r="F68" s="91" t="s">
        <v>406</v>
      </c>
      <c r="G68" s="91" t="s">
        <v>315</v>
      </c>
      <c r="H68" s="91" t="s">
        <v>292</v>
      </c>
      <c r="I68" s="93" t="s">
        <v>308</v>
      </c>
      <c r="J68" s="91" t="s">
        <v>12</v>
      </c>
      <c r="K68" s="91" t="s">
        <v>407</v>
      </c>
      <c r="L68" s="91" t="s">
        <v>295</v>
      </c>
      <c r="M68" s="91" t="s">
        <v>12</v>
      </c>
      <c r="N68" s="91" t="s">
        <v>407</v>
      </c>
      <c r="O68" s="91" t="s">
        <v>295</v>
      </c>
      <c r="P68" s="91">
        <v>1690</v>
      </c>
    </row>
    <row r="69" spans="1:16" ht="15">
      <c r="A69" s="89"/>
      <c r="B69" s="90"/>
      <c r="C69" s="91" t="s">
        <v>288</v>
      </c>
      <c r="D69" s="91" t="s">
        <v>405</v>
      </c>
      <c r="E69" s="91" t="s">
        <v>300</v>
      </c>
      <c r="F69" s="91" t="s">
        <v>406</v>
      </c>
      <c r="G69" s="91" t="s">
        <v>315</v>
      </c>
      <c r="H69" s="91" t="s">
        <v>292</v>
      </c>
      <c r="I69" s="93" t="s">
        <v>308</v>
      </c>
      <c r="J69" s="91" t="s">
        <v>12</v>
      </c>
      <c r="K69" s="91" t="s">
        <v>407</v>
      </c>
      <c r="L69" s="91" t="s">
        <v>295</v>
      </c>
      <c r="M69" s="91" t="s">
        <v>12</v>
      </c>
      <c r="N69" s="91" t="s">
        <v>321</v>
      </c>
      <c r="O69" s="91" t="s">
        <v>295</v>
      </c>
      <c r="P69" s="91">
        <v>475</v>
      </c>
    </row>
    <row r="70" spans="1:16" ht="15">
      <c r="A70" s="89"/>
      <c r="B70" s="90"/>
      <c r="C70" s="91" t="s">
        <v>288</v>
      </c>
      <c r="D70" s="91" t="s">
        <v>351</v>
      </c>
      <c r="E70" s="91" t="s">
        <v>346</v>
      </c>
      <c r="F70" s="91" t="s">
        <v>301</v>
      </c>
      <c r="G70" s="91" t="s">
        <v>312</v>
      </c>
      <c r="H70" s="91" t="s">
        <v>292</v>
      </c>
      <c r="I70" s="93" t="s">
        <v>408</v>
      </c>
      <c r="J70" s="91" t="s">
        <v>12</v>
      </c>
      <c r="K70" s="91" t="s">
        <v>198</v>
      </c>
      <c r="L70" s="91" t="s">
        <v>295</v>
      </c>
      <c r="M70" s="91" t="s">
        <v>12</v>
      </c>
      <c r="N70" s="91" t="s">
        <v>321</v>
      </c>
      <c r="O70" s="91" t="s">
        <v>295</v>
      </c>
      <c r="P70" s="91">
        <v>4224</v>
      </c>
    </row>
    <row r="71" spans="1:16" ht="15">
      <c r="A71" s="89"/>
      <c r="B71" s="90"/>
      <c r="C71" s="91" t="s">
        <v>288</v>
      </c>
      <c r="D71" s="91" t="s">
        <v>351</v>
      </c>
      <c r="E71" s="91" t="s">
        <v>348</v>
      </c>
      <c r="F71" s="91" t="s">
        <v>301</v>
      </c>
      <c r="G71" s="91" t="s">
        <v>409</v>
      </c>
      <c r="H71" s="91" t="s">
        <v>292</v>
      </c>
      <c r="I71" s="93" t="s">
        <v>410</v>
      </c>
      <c r="J71" s="91" t="s">
        <v>12</v>
      </c>
      <c r="K71" s="91" t="s">
        <v>400</v>
      </c>
      <c r="L71" s="91" t="s">
        <v>295</v>
      </c>
      <c r="M71" s="91" t="s">
        <v>12</v>
      </c>
      <c r="N71" s="91" t="s">
        <v>321</v>
      </c>
      <c r="O71" s="91" t="s">
        <v>295</v>
      </c>
      <c r="P71" s="91">
        <v>1162</v>
      </c>
    </row>
    <row r="72" spans="1:16" ht="15">
      <c r="A72" s="89"/>
      <c r="B72" s="90"/>
      <c r="C72" s="91" t="s">
        <v>288</v>
      </c>
      <c r="D72" s="91" t="s">
        <v>351</v>
      </c>
      <c r="E72" s="91" t="s">
        <v>348</v>
      </c>
      <c r="F72" s="91" t="s">
        <v>319</v>
      </c>
      <c r="G72" s="91" t="s">
        <v>409</v>
      </c>
      <c r="H72" s="91" t="s">
        <v>292</v>
      </c>
      <c r="I72" s="93" t="s">
        <v>400</v>
      </c>
      <c r="J72" s="91" t="s">
        <v>12</v>
      </c>
      <c r="K72" s="91" t="s">
        <v>411</v>
      </c>
      <c r="L72" s="91" t="s">
        <v>412</v>
      </c>
      <c r="M72" s="91" t="s">
        <v>12</v>
      </c>
      <c r="N72" s="91" t="s">
        <v>410</v>
      </c>
      <c r="O72" s="91" t="s">
        <v>295</v>
      </c>
      <c r="P72" s="91">
        <v>11774</v>
      </c>
    </row>
    <row r="73" spans="1:16" ht="15">
      <c r="A73" s="89"/>
      <c r="B73" s="90"/>
      <c r="C73" s="91" t="s">
        <v>288</v>
      </c>
      <c r="D73" s="91" t="s">
        <v>351</v>
      </c>
      <c r="E73" s="91" t="s">
        <v>348</v>
      </c>
      <c r="F73" s="91" t="s">
        <v>319</v>
      </c>
      <c r="G73" s="91" t="s">
        <v>409</v>
      </c>
      <c r="H73" s="91" t="s">
        <v>292</v>
      </c>
      <c r="I73" s="93" t="s">
        <v>400</v>
      </c>
      <c r="J73" s="91" t="s">
        <v>12</v>
      </c>
      <c r="K73" s="91" t="s">
        <v>410</v>
      </c>
      <c r="L73" s="91" t="s">
        <v>295</v>
      </c>
      <c r="M73" s="91" t="s">
        <v>12</v>
      </c>
      <c r="N73" s="91" t="s">
        <v>383</v>
      </c>
      <c r="O73" s="91" t="s">
        <v>295</v>
      </c>
      <c r="P73" s="91">
        <v>3802</v>
      </c>
    </row>
    <row r="74" spans="1:16" ht="15">
      <c r="A74" s="89"/>
      <c r="B74" s="90"/>
      <c r="C74" s="91"/>
      <c r="D74" s="91"/>
      <c r="E74" s="91"/>
      <c r="F74" s="91"/>
      <c r="G74" s="91"/>
      <c r="H74" s="91"/>
      <c r="I74" s="95" t="s">
        <v>121</v>
      </c>
      <c r="J74" s="91"/>
      <c r="K74" s="91"/>
      <c r="L74" s="91"/>
      <c r="M74" s="91"/>
      <c r="N74" s="91"/>
      <c r="O74" s="91"/>
      <c r="P74" s="91"/>
    </row>
    <row r="75" spans="1:16" ht="15">
      <c r="A75" s="89"/>
      <c r="B75" s="90"/>
      <c r="C75" s="91"/>
      <c r="D75" s="91"/>
      <c r="E75" s="91"/>
      <c r="F75" s="91"/>
      <c r="G75" s="91"/>
      <c r="H75" s="91"/>
      <c r="I75" s="95" t="s">
        <v>87</v>
      </c>
      <c r="J75" s="91"/>
      <c r="K75" s="91"/>
      <c r="L75" s="91"/>
      <c r="M75" s="91"/>
      <c r="N75" s="91"/>
      <c r="O75" s="91"/>
      <c r="P75" s="91"/>
    </row>
    <row r="76" spans="1:16" ht="15">
      <c r="A76" s="89"/>
      <c r="B76" s="90"/>
      <c r="C76" s="91" t="s">
        <v>288</v>
      </c>
      <c r="D76" s="91" t="s">
        <v>310</v>
      </c>
      <c r="E76" s="91" t="s">
        <v>289</v>
      </c>
      <c r="F76" s="91" t="s">
        <v>413</v>
      </c>
      <c r="G76" s="91" t="s">
        <v>291</v>
      </c>
      <c r="H76" s="91" t="s">
        <v>292</v>
      </c>
      <c r="I76" s="93" t="s">
        <v>414</v>
      </c>
      <c r="J76" s="91" t="s">
        <v>12</v>
      </c>
      <c r="K76" s="91" t="s">
        <v>353</v>
      </c>
      <c r="L76" s="91" t="s">
        <v>295</v>
      </c>
      <c r="M76" s="91" t="s">
        <v>12</v>
      </c>
      <c r="N76" s="91" t="s">
        <v>321</v>
      </c>
      <c r="O76" s="91" t="s">
        <v>295</v>
      </c>
      <c r="P76" s="91">
        <v>7814</v>
      </c>
    </row>
    <row r="77" spans="1:16" ht="15">
      <c r="A77" s="89"/>
      <c r="B77" s="90"/>
      <c r="C77" s="91" t="s">
        <v>288</v>
      </c>
      <c r="D77" s="91" t="s">
        <v>416</v>
      </c>
      <c r="E77" s="91" t="s">
        <v>300</v>
      </c>
      <c r="F77" s="91" t="s">
        <v>413</v>
      </c>
      <c r="G77" s="91" t="s">
        <v>302</v>
      </c>
      <c r="H77" s="91" t="s">
        <v>292</v>
      </c>
      <c r="I77" s="93" t="s">
        <v>414</v>
      </c>
      <c r="J77" s="91" t="s">
        <v>12</v>
      </c>
      <c r="K77" s="91" t="s">
        <v>353</v>
      </c>
      <c r="L77" s="91" t="s">
        <v>415</v>
      </c>
      <c r="M77" s="91" t="s">
        <v>12</v>
      </c>
      <c r="N77" s="91" t="s">
        <v>321</v>
      </c>
      <c r="O77" s="91" t="s">
        <v>295</v>
      </c>
      <c r="P77" s="91">
        <v>2165</v>
      </c>
    </row>
    <row r="78" spans="1:16" ht="15">
      <c r="A78" s="89"/>
      <c r="B78" s="90"/>
      <c r="C78" s="91" t="s">
        <v>288</v>
      </c>
      <c r="D78" s="91" t="s">
        <v>416</v>
      </c>
      <c r="E78" s="91" t="s">
        <v>300</v>
      </c>
      <c r="F78" s="91" t="s">
        <v>413</v>
      </c>
      <c r="G78" s="91" t="s">
        <v>417</v>
      </c>
      <c r="H78" s="91" t="s">
        <v>292</v>
      </c>
      <c r="I78" s="93" t="s">
        <v>414</v>
      </c>
      <c r="J78" s="91" t="s">
        <v>12</v>
      </c>
      <c r="K78" s="91" t="s">
        <v>353</v>
      </c>
      <c r="L78" s="91" t="s">
        <v>418</v>
      </c>
      <c r="M78" s="91" t="s">
        <v>12</v>
      </c>
      <c r="N78" s="91" t="s">
        <v>321</v>
      </c>
      <c r="O78" s="91" t="s">
        <v>295</v>
      </c>
      <c r="P78" s="91">
        <v>475</v>
      </c>
    </row>
    <row r="79" spans="1:16" ht="15">
      <c r="A79" s="89"/>
      <c r="B79" s="90"/>
      <c r="C79" s="91" t="s">
        <v>288</v>
      </c>
      <c r="D79" s="91" t="s">
        <v>318</v>
      </c>
      <c r="E79" s="91" t="s">
        <v>300</v>
      </c>
      <c r="F79" s="91" t="s">
        <v>419</v>
      </c>
      <c r="G79" s="91" t="s">
        <v>315</v>
      </c>
      <c r="H79" s="91" t="s">
        <v>292</v>
      </c>
      <c r="I79" s="93" t="s">
        <v>395</v>
      </c>
      <c r="J79" s="91" t="s">
        <v>12</v>
      </c>
      <c r="K79" s="91" t="s">
        <v>353</v>
      </c>
      <c r="L79" s="91" t="s">
        <v>295</v>
      </c>
      <c r="M79" s="91" t="s">
        <v>12</v>
      </c>
      <c r="N79" s="91" t="s">
        <v>394</v>
      </c>
      <c r="O79" s="91" t="s">
        <v>295</v>
      </c>
      <c r="P79" s="91">
        <v>1056</v>
      </c>
    </row>
    <row r="80" spans="1:16" ht="15">
      <c r="A80" s="89"/>
      <c r="B80" s="90"/>
      <c r="C80" s="91" t="s">
        <v>288</v>
      </c>
      <c r="D80" s="91" t="s">
        <v>318</v>
      </c>
      <c r="E80" s="91" t="s">
        <v>300</v>
      </c>
      <c r="F80" s="91" t="s">
        <v>419</v>
      </c>
      <c r="G80" s="91" t="s">
        <v>315</v>
      </c>
      <c r="H80" s="91" t="s">
        <v>292</v>
      </c>
      <c r="I80" s="93" t="s">
        <v>395</v>
      </c>
      <c r="J80" s="91" t="s">
        <v>12</v>
      </c>
      <c r="K80" s="91" t="s">
        <v>394</v>
      </c>
      <c r="L80" s="91" t="s">
        <v>295</v>
      </c>
      <c r="M80" s="91" t="s">
        <v>12</v>
      </c>
      <c r="N80" s="91" t="s">
        <v>420</v>
      </c>
      <c r="O80" s="91" t="s">
        <v>295</v>
      </c>
      <c r="P80" s="91">
        <v>2059</v>
      </c>
    </row>
    <row r="81" spans="1:16" ht="15">
      <c r="A81" s="89"/>
      <c r="B81" s="90"/>
      <c r="C81" s="91" t="s">
        <v>288</v>
      </c>
      <c r="D81" s="91" t="s">
        <v>318</v>
      </c>
      <c r="E81" s="91" t="s">
        <v>300</v>
      </c>
      <c r="F81" s="91" t="s">
        <v>419</v>
      </c>
      <c r="G81" s="91" t="s">
        <v>302</v>
      </c>
      <c r="H81" s="91" t="s">
        <v>292</v>
      </c>
      <c r="I81" s="93" t="s">
        <v>395</v>
      </c>
      <c r="J81" s="91" t="s">
        <v>12</v>
      </c>
      <c r="K81" s="91" t="s">
        <v>420</v>
      </c>
      <c r="L81" s="91" t="s">
        <v>295</v>
      </c>
      <c r="M81" s="91" t="s">
        <v>12</v>
      </c>
      <c r="N81" s="91" t="s">
        <v>421</v>
      </c>
      <c r="O81" s="91" t="s">
        <v>295</v>
      </c>
      <c r="P81" s="91">
        <v>4963</v>
      </c>
    </row>
    <row r="82" spans="1:16" ht="15">
      <c r="A82" s="89"/>
      <c r="B82" s="90"/>
      <c r="C82" s="91" t="s">
        <v>288</v>
      </c>
      <c r="D82" s="91" t="s">
        <v>318</v>
      </c>
      <c r="E82" s="91" t="s">
        <v>300</v>
      </c>
      <c r="F82" s="91" t="s">
        <v>419</v>
      </c>
      <c r="G82" s="91" t="s">
        <v>291</v>
      </c>
      <c r="H82" s="91" t="s">
        <v>292</v>
      </c>
      <c r="I82" s="93" t="s">
        <v>395</v>
      </c>
      <c r="J82" s="91" t="s">
        <v>12</v>
      </c>
      <c r="K82" s="91" t="s">
        <v>420</v>
      </c>
      <c r="L82" s="91" t="s">
        <v>322</v>
      </c>
      <c r="M82" s="91" t="s">
        <v>12</v>
      </c>
      <c r="N82" s="91" t="s">
        <v>421</v>
      </c>
      <c r="O82" s="91" t="s">
        <v>295</v>
      </c>
      <c r="P82" s="91">
        <v>2904</v>
      </c>
    </row>
    <row r="83" spans="1:16" ht="15">
      <c r="A83" s="89"/>
      <c r="B83" s="90"/>
      <c r="C83" s="91" t="s">
        <v>288</v>
      </c>
      <c r="D83" s="91" t="s">
        <v>318</v>
      </c>
      <c r="E83" s="91" t="s">
        <v>300</v>
      </c>
      <c r="F83" s="91" t="s">
        <v>323</v>
      </c>
      <c r="G83" s="91" t="s">
        <v>302</v>
      </c>
      <c r="H83" s="91" t="s">
        <v>292</v>
      </c>
      <c r="I83" s="93" t="s">
        <v>422</v>
      </c>
      <c r="J83" s="91" t="s">
        <v>12</v>
      </c>
      <c r="K83" s="91" t="s">
        <v>321</v>
      </c>
      <c r="L83" s="91" t="s">
        <v>332</v>
      </c>
      <c r="M83" s="91" t="s">
        <v>12</v>
      </c>
      <c r="N83" s="91" t="s">
        <v>423</v>
      </c>
      <c r="O83" s="91" t="s">
        <v>295</v>
      </c>
      <c r="P83" s="91">
        <v>4224</v>
      </c>
    </row>
    <row r="84" spans="1:16" ht="15">
      <c r="A84" s="89"/>
      <c r="B84" s="90"/>
      <c r="C84" s="91" t="s">
        <v>288</v>
      </c>
      <c r="D84" s="91" t="s">
        <v>318</v>
      </c>
      <c r="E84" s="91" t="s">
        <v>300</v>
      </c>
      <c r="F84" s="91" t="s">
        <v>323</v>
      </c>
      <c r="G84" s="91" t="s">
        <v>302</v>
      </c>
      <c r="H84" s="91" t="s">
        <v>292</v>
      </c>
      <c r="I84" s="93" t="s">
        <v>422</v>
      </c>
      <c r="J84" s="91" t="s">
        <v>12</v>
      </c>
      <c r="K84" s="91" t="s">
        <v>423</v>
      </c>
      <c r="L84" s="91" t="s">
        <v>295</v>
      </c>
      <c r="M84" s="91" t="s">
        <v>12</v>
      </c>
      <c r="N84" s="91" t="s">
        <v>329</v>
      </c>
      <c r="O84" s="91" t="s">
        <v>295</v>
      </c>
      <c r="P84" s="91">
        <v>4013</v>
      </c>
    </row>
    <row r="85" spans="1:16" ht="15">
      <c r="A85" s="89"/>
      <c r="B85" s="90"/>
      <c r="C85" s="91" t="s">
        <v>288</v>
      </c>
      <c r="D85" s="91" t="s">
        <v>377</v>
      </c>
      <c r="E85" s="91" t="s">
        <v>300</v>
      </c>
      <c r="F85" s="91" t="s">
        <v>378</v>
      </c>
      <c r="G85" s="91" t="s">
        <v>291</v>
      </c>
      <c r="H85" s="91" t="s">
        <v>292</v>
      </c>
      <c r="I85" s="93" t="s">
        <v>422</v>
      </c>
      <c r="J85" s="91" t="s">
        <v>12</v>
      </c>
      <c r="K85" s="91" t="s">
        <v>329</v>
      </c>
      <c r="L85" s="91" t="s">
        <v>295</v>
      </c>
      <c r="M85" s="91" t="s">
        <v>12</v>
      </c>
      <c r="N85" s="91" t="s">
        <v>198</v>
      </c>
      <c r="O85" s="91" t="s">
        <v>295</v>
      </c>
      <c r="P85" s="91">
        <v>2534</v>
      </c>
    </row>
    <row r="86" spans="1:16" ht="15">
      <c r="A86" s="89"/>
      <c r="B86" s="90"/>
      <c r="C86" s="91"/>
      <c r="D86" s="91"/>
      <c r="E86" s="91"/>
      <c r="F86" s="91"/>
      <c r="G86" s="91"/>
      <c r="H86" s="91"/>
      <c r="I86" s="95" t="s">
        <v>541</v>
      </c>
      <c r="J86" s="91"/>
      <c r="K86" s="91"/>
      <c r="L86" s="91"/>
      <c r="M86" s="91"/>
      <c r="N86" s="91"/>
      <c r="O86" s="91"/>
      <c r="P86" s="91"/>
    </row>
    <row r="87" spans="1:16" ht="15">
      <c r="A87" s="89"/>
      <c r="B87" s="90"/>
      <c r="C87" s="91" t="s">
        <v>288</v>
      </c>
      <c r="D87" s="91" t="s">
        <v>377</v>
      </c>
      <c r="E87" s="91" t="s">
        <v>300</v>
      </c>
      <c r="F87" s="91" t="s">
        <v>378</v>
      </c>
      <c r="G87" s="91" t="s">
        <v>302</v>
      </c>
      <c r="H87" s="91" t="s">
        <v>292</v>
      </c>
      <c r="I87" s="93" t="s">
        <v>424</v>
      </c>
      <c r="J87" s="91" t="s">
        <v>12</v>
      </c>
      <c r="K87" s="91" t="s">
        <v>425</v>
      </c>
      <c r="L87" s="91" t="s">
        <v>295</v>
      </c>
      <c r="M87" s="91" t="s">
        <v>12</v>
      </c>
      <c r="N87" s="91" t="s">
        <v>426</v>
      </c>
      <c r="O87" s="91" t="s">
        <v>295</v>
      </c>
      <c r="P87" s="91">
        <v>53</v>
      </c>
    </row>
    <row r="88" spans="1:16" ht="15">
      <c r="A88" s="89"/>
      <c r="B88" s="90"/>
      <c r="C88" s="91" t="s">
        <v>288</v>
      </c>
      <c r="D88" s="91" t="s">
        <v>377</v>
      </c>
      <c r="E88" s="91" t="s">
        <v>300</v>
      </c>
      <c r="F88" s="91" t="s">
        <v>378</v>
      </c>
      <c r="G88" s="91" t="s">
        <v>302</v>
      </c>
      <c r="H88" s="91" t="s">
        <v>292</v>
      </c>
      <c r="I88" s="93" t="s">
        <v>424</v>
      </c>
      <c r="J88" s="91" t="s">
        <v>12</v>
      </c>
      <c r="K88" s="91" t="s">
        <v>426</v>
      </c>
      <c r="L88" s="91" t="s">
        <v>295</v>
      </c>
      <c r="M88" s="91" t="s">
        <v>12</v>
      </c>
      <c r="N88" s="91" t="s">
        <v>321</v>
      </c>
      <c r="O88" s="91" t="s">
        <v>295</v>
      </c>
      <c r="P88" s="91">
        <v>1214</v>
      </c>
    </row>
    <row r="89" spans="1:16" ht="15">
      <c r="A89" s="89"/>
      <c r="B89" s="90"/>
      <c r="C89" s="91" t="s">
        <v>288</v>
      </c>
      <c r="D89" s="91" t="s">
        <v>351</v>
      </c>
      <c r="E89" s="91" t="s">
        <v>346</v>
      </c>
      <c r="F89" s="91" t="s">
        <v>378</v>
      </c>
      <c r="G89" s="91" t="s">
        <v>347</v>
      </c>
      <c r="H89" s="91" t="s">
        <v>292</v>
      </c>
      <c r="I89" s="93" t="s">
        <v>424</v>
      </c>
      <c r="J89" s="91" t="s">
        <v>12</v>
      </c>
      <c r="K89" s="91" t="s">
        <v>426</v>
      </c>
      <c r="L89" s="91" t="s">
        <v>341</v>
      </c>
      <c r="M89" s="91" t="s">
        <v>12</v>
      </c>
      <c r="N89" s="91" t="s">
        <v>321</v>
      </c>
      <c r="O89" s="91" t="s">
        <v>295</v>
      </c>
      <c r="P89" s="91">
        <v>581</v>
      </c>
    </row>
    <row r="90" spans="1:16" ht="15">
      <c r="A90" s="89"/>
      <c r="B90" s="90"/>
      <c r="C90" s="91" t="s">
        <v>288</v>
      </c>
      <c r="D90" s="91" t="s">
        <v>351</v>
      </c>
      <c r="E90" s="91" t="s">
        <v>346</v>
      </c>
      <c r="F90" s="91" t="s">
        <v>327</v>
      </c>
      <c r="G90" s="91" t="s">
        <v>347</v>
      </c>
      <c r="H90" s="91" t="s">
        <v>292</v>
      </c>
      <c r="I90" s="94" t="s">
        <v>427</v>
      </c>
      <c r="J90" s="91" t="s">
        <v>12</v>
      </c>
      <c r="K90" s="91" t="s">
        <v>428</v>
      </c>
      <c r="L90" s="91" t="s">
        <v>295</v>
      </c>
      <c r="M90" s="91" t="s">
        <v>12</v>
      </c>
      <c r="N90" s="91" t="s">
        <v>321</v>
      </c>
      <c r="O90" s="91" t="s">
        <v>295</v>
      </c>
      <c r="P90" s="91">
        <v>792</v>
      </c>
    </row>
    <row r="91" spans="1:16" ht="15">
      <c r="A91" s="89"/>
      <c r="B91" s="90"/>
      <c r="C91" s="91" t="s">
        <v>288</v>
      </c>
      <c r="D91" s="91" t="s">
        <v>313</v>
      </c>
      <c r="E91" s="91" t="s">
        <v>300</v>
      </c>
      <c r="F91" s="91" t="s">
        <v>363</v>
      </c>
      <c r="G91" s="91" t="s">
        <v>315</v>
      </c>
      <c r="H91" s="91" t="s">
        <v>292</v>
      </c>
      <c r="I91" s="93" t="s">
        <v>430</v>
      </c>
      <c r="J91" s="91" t="s">
        <v>12</v>
      </c>
      <c r="K91" s="91" t="s">
        <v>431</v>
      </c>
      <c r="L91" s="91" t="s">
        <v>295</v>
      </c>
      <c r="M91" s="91" t="s">
        <v>12</v>
      </c>
      <c r="N91" s="91" t="s">
        <v>431</v>
      </c>
      <c r="O91" s="91" t="s">
        <v>295</v>
      </c>
      <c r="P91" s="91">
        <v>1320</v>
      </c>
    </row>
    <row r="92" spans="1:16" ht="15">
      <c r="A92" s="89"/>
      <c r="B92" s="90"/>
      <c r="C92" s="91" t="s">
        <v>288</v>
      </c>
      <c r="D92" s="91" t="s">
        <v>12</v>
      </c>
      <c r="E92" s="91" t="s">
        <v>289</v>
      </c>
      <c r="F92" s="91" t="s">
        <v>432</v>
      </c>
      <c r="G92" s="91" t="s">
        <v>315</v>
      </c>
      <c r="H92" s="91" t="s">
        <v>292</v>
      </c>
      <c r="I92" s="93" t="s">
        <v>305</v>
      </c>
      <c r="J92" s="91" t="s">
        <v>12</v>
      </c>
      <c r="K92" s="91" t="s">
        <v>303</v>
      </c>
      <c r="L92" s="91" t="s">
        <v>295</v>
      </c>
      <c r="M92" s="91" t="s">
        <v>12</v>
      </c>
      <c r="N92" s="91" t="s">
        <v>321</v>
      </c>
      <c r="O92" s="91" t="s">
        <v>295</v>
      </c>
      <c r="P92" s="91">
        <v>2230</v>
      </c>
    </row>
    <row r="93" spans="1:16" ht="15">
      <c r="A93" s="89"/>
      <c r="B93" s="90"/>
      <c r="C93" s="91" t="s">
        <v>288</v>
      </c>
      <c r="D93" s="91" t="s">
        <v>351</v>
      </c>
      <c r="E93" s="91" t="s">
        <v>346</v>
      </c>
      <c r="F93" s="91" t="s">
        <v>323</v>
      </c>
      <c r="G93" s="91" t="s">
        <v>291</v>
      </c>
      <c r="H93" s="91" t="s">
        <v>292</v>
      </c>
      <c r="I93" s="93" t="s">
        <v>433</v>
      </c>
      <c r="J93" s="91" t="s">
        <v>12</v>
      </c>
      <c r="K93" s="91" t="s">
        <v>434</v>
      </c>
      <c r="L93" s="91" t="s">
        <v>295</v>
      </c>
      <c r="M93" s="91" t="s">
        <v>12</v>
      </c>
      <c r="N93" s="91" t="s">
        <v>435</v>
      </c>
      <c r="O93" s="91" t="s">
        <v>295</v>
      </c>
      <c r="P93" s="91">
        <v>2270</v>
      </c>
    </row>
    <row r="94" spans="1:16" ht="15">
      <c r="A94" s="89"/>
      <c r="B94" s="90"/>
      <c r="C94" s="91" t="s">
        <v>288</v>
      </c>
      <c r="D94" s="91" t="s">
        <v>313</v>
      </c>
      <c r="E94" s="91" t="s">
        <v>300</v>
      </c>
      <c r="F94" s="91" t="s">
        <v>323</v>
      </c>
      <c r="G94" s="91" t="s">
        <v>315</v>
      </c>
      <c r="H94" s="91" t="s">
        <v>292</v>
      </c>
      <c r="I94" s="93" t="s">
        <v>437</v>
      </c>
      <c r="J94" s="91" t="s">
        <v>12</v>
      </c>
      <c r="K94" s="91" t="s">
        <v>390</v>
      </c>
      <c r="L94" s="91" t="s">
        <v>295</v>
      </c>
      <c r="M94" s="91" t="s">
        <v>12</v>
      </c>
      <c r="N94" s="91" t="s">
        <v>324</v>
      </c>
      <c r="O94" s="91" t="s">
        <v>295</v>
      </c>
      <c r="P94" s="91">
        <v>370</v>
      </c>
    </row>
    <row r="95" spans="1:16" ht="15">
      <c r="A95" s="89"/>
      <c r="B95" s="90"/>
      <c r="C95" s="91" t="s">
        <v>288</v>
      </c>
      <c r="D95" s="91" t="s">
        <v>313</v>
      </c>
      <c r="E95" s="91" t="s">
        <v>300</v>
      </c>
      <c r="F95" s="91" t="s">
        <v>323</v>
      </c>
      <c r="G95" s="91" t="s">
        <v>315</v>
      </c>
      <c r="H95" s="91" t="s">
        <v>292</v>
      </c>
      <c r="I95" s="93" t="s">
        <v>437</v>
      </c>
      <c r="J95" s="91" t="s">
        <v>12</v>
      </c>
      <c r="K95" s="91" t="s">
        <v>324</v>
      </c>
      <c r="L95" s="91" t="s">
        <v>295</v>
      </c>
      <c r="M95" s="91" t="s">
        <v>12</v>
      </c>
      <c r="N95" s="91" t="s">
        <v>438</v>
      </c>
      <c r="O95" s="91" t="s">
        <v>295</v>
      </c>
      <c r="P95" s="91">
        <v>53</v>
      </c>
    </row>
    <row r="96" spans="1:16" ht="15">
      <c r="A96" s="89"/>
      <c r="B96" s="90"/>
      <c r="C96" s="91" t="s">
        <v>288</v>
      </c>
      <c r="D96" s="91" t="s">
        <v>313</v>
      </c>
      <c r="E96" s="91" t="s">
        <v>300</v>
      </c>
      <c r="F96" s="91" t="s">
        <v>323</v>
      </c>
      <c r="G96" s="91" t="s">
        <v>315</v>
      </c>
      <c r="H96" s="91" t="s">
        <v>292</v>
      </c>
      <c r="I96" s="93" t="s">
        <v>437</v>
      </c>
      <c r="J96" s="91" t="s">
        <v>12</v>
      </c>
      <c r="K96" s="91" t="s">
        <v>438</v>
      </c>
      <c r="L96" s="91" t="s">
        <v>295</v>
      </c>
      <c r="M96" s="91" t="s">
        <v>12</v>
      </c>
      <c r="N96" s="91" t="s">
        <v>325</v>
      </c>
      <c r="O96" s="91" t="s">
        <v>295</v>
      </c>
      <c r="P96" s="91">
        <v>1003</v>
      </c>
    </row>
    <row r="97" spans="1:16" ht="15">
      <c r="A97" s="89"/>
      <c r="B97" s="90"/>
      <c r="C97" s="91" t="s">
        <v>288</v>
      </c>
      <c r="D97" s="91" t="s">
        <v>299</v>
      </c>
      <c r="E97" s="91" t="s">
        <v>300</v>
      </c>
      <c r="F97" s="91" t="s">
        <v>406</v>
      </c>
      <c r="G97" s="91" t="s">
        <v>302</v>
      </c>
      <c r="H97" s="91" t="s">
        <v>292</v>
      </c>
      <c r="I97" s="93" t="s">
        <v>439</v>
      </c>
      <c r="J97" s="91" t="s">
        <v>12</v>
      </c>
      <c r="K97" s="91" t="s">
        <v>317</v>
      </c>
      <c r="L97" s="91" t="s">
        <v>295</v>
      </c>
      <c r="M97" s="91" t="s">
        <v>12</v>
      </c>
      <c r="N97" s="91" t="s">
        <v>321</v>
      </c>
      <c r="O97" s="91" t="s">
        <v>295</v>
      </c>
      <c r="P97" s="91">
        <v>2376</v>
      </c>
    </row>
    <row r="98" spans="1:16" ht="15">
      <c r="A98" s="89"/>
      <c r="B98" s="90"/>
      <c r="C98" s="91" t="s">
        <v>288</v>
      </c>
      <c r="D98" s="91" t="s">
        <v>318</v>
      </c>
      <c r="E98" s="91" t="s">
        <v>300</v>
      </c>
      <c r="F98" s="91" t="s">
        <v>301</v>
      </c>
      <c r="G98" s="91" t="s">
        <v>302</v>
      </c>
      <c r="H98" s="91" t="s">
        <v>292</v>
      </c>
      <c r="I98" s="93" t="s">
        <v>440</v>
      </c>
      <c r="J98" s="91" t="s">
        <v>12</v>
      </c>
      <c r="K98" s="91" t="s">
        <v>344</v>
      </c>
      <c r="L98" s="91" t="s">
        <v>295</v>
      </c>
      <c r="M98" s="91" t="s">
        <v>12</v>
      </c>
      <c r="N98" s="91" t="s">
        <v>321</v>
      </c>
      <c r="O98" s="91" t="s">
        <v>295</v>
      </c>
      <c r="P98" s="91">
        <v>3168</v>
      </c>
    </row>
    <row r="99" spans="1:16" ht="15">
      <c r="A99" s="89"/>
      <c r="B99" s="90"/>
      <c r="C99" s="91" t="s">
        <v>288</v>
      </c>
      <c r="D99" s="91" t="s">
        <v>318</v>
      </c>
      <c r="E99" s="91" t="s">
        <v>362</v>
      </c>
      <c r="F99" s="91" t="s">
        <v>419</v>
      </c>
      <c r="G99" s="91" t="s">
        <v>315</v>
      </c>
      <c r="H99" s="91" t="s">
        <v>292</v>
      </c>
      <c r="I99" s="93" t="s">
        <v>198</v>
      </c>
      <c r="J99" s="91" t="s">
        <v>12</v>
      </c>
      <c r="K99" s="91" t="s">
        <v>441</v>
      </c>
      <c r="L99" s="91" t="s">
        <v>295</v>
      </c>
      <c r="M99" s="91" t="s">
        <v>12</v>
      </c>
      <c r="N99" s="91" t="s">
        <v>408</v>
      </c>
      <c r="O99" s="91" t="s">
        <v>295</v>
      </c>
      <c r="P99" s="91">
        <v>4699</v>
      </c>
    </row>
    <row r="100" spans="1:16" ht="15">
      <c r="A100" s="89"/>
      <c r="B100" s="90"/>
      <c r="C100" s="91" t="s">
        <v>288</v>
      </c>
      <c r="D100" s="91" t="s">
        <v>318</v>
      </c>
      <c r="E100" s="91" t="s">
        <v>362</v>
      </c>
      <c r="F100" s="91" t="s">
        <v>419</v>
      </c>
      <c r="G100" s="91" t="s">
        <v>315</v>
      </c>
      <c r="H100" s="91" t="s">
        <v>292</v>
      </c>
      <c r="I100" s="93" t="s">
        <v>198</v>
      </c>
      <c r="J100" s="91" t="s">
        <v>12</v>
      </c>
      <c r="K100" s="91" t="s">
        <v>408</v>
      </c>
      <c r="L100" s="91" t="s">
        <v>295</v>
      </c>
      <c r="M100" s="91" t="s">
        <v>12</v>
      </c>
      <c r="N100" s="91" t="s">
        <v>442</v>
      </c>
      <c r="O100" s="91" t="s">
        <v>295</v>
      </c>
      <c r="P100" s="91">
        <v>1373</v>
      </c>
    </row>
    <row r="101" spans="1:16" ht="15">
      <c r="A101" s="89"/>
      <c r="B101" s="90"/>
      <c r="C101" s="91" t="s">
        <v>288</v>
      </c>
      <c r="D101" s="91" t="s">
        <v>377</v>
      </c>
      <c r="E101" s="91" t="s">
        <v>300</v>
      </c>
      <c r="F101" s="91" t="s">
        <v>443</v>
      </c>
      <c r="G101" s="91" t="s">
        <v>315</v>
      </c>
      <c r="H101" s="91" t="s">
        <v>292</v>
      </c>
      <c r="I101" s="93" t="s">
        <v>198</v>
      </c>
      <c r="J101" s="91" t="s">
        <v>12</v>
      </c>
      <c r="K101" s="91" t="s">
        <v>442</v>
      </c>
      <c r="L101" s="91" t="s">
        <v>295</v>
      </c>
      <c r="M101" s="91" t="s">
        <v>12</v>
      </c>
      <c r="N101" s="91" t="s">
        <v>316</v>
      </c>
      <c r="O101" s="91" t="s">
        <v>295</v>
      </c>
      <c r="P101" s="91">
        <v>4013</v>
      </c>
    </row>
    <row r="102" spans="1:16" ht="15">
      <c r="A102" s="89"/>
      <c r="B102" s="90"/>
      <c r="C102" s="91" t="s">
        <v>288</v>
      </c>
      <c r="D102" s="91" t="s">
        <v>377</v>
      </c>
      <c r="E102" s="91" t="s">
        <v>300</v>
      </c>
      <c r="F102" s="91" t="s">
        <v>443</v>
      </c>
      <c r="G102" s="91" t="s">
        <v>315</v>
      </c>
      <c r="H102" s="91" t="s">
        <v>292</v>
      </c>
      <c r="I102" s="93" t="s">
        <v>198</v>
      </c>
      <c r="J102" s="91" t="s">
        <v>12</v>
      </c>
      <c r="K102" s="91" t="s">
        <v>316</v>
      </c>
      <c r="L102" s="91" t="s">
        <v>295</v>
      </c>
      <c r="M102" s="91" t="s">
        <v>12</v>
      </c>
      <c r="N102" s="91" t="s">
        <v>444</v>
      </c>
      <c r="O102" s="91" t="s">
        <v>295</v>
      </c>
      <c r="P102" s="91">
        <v>6389</v>
      </c>
    </row>
    <row r="103" spans="1:16" ht="15">
      <c r="A103" s="89"/>
      <c r="B103" s="90"/>
      <c r="C103" s="91" t="s">
        <v>288</v>
      </c>
      <c r="D103" s="91" t="s">
        <v>377</v>
      </c>
      <c r="E103" s="91" t="s">
        <v>300</v>
      </c>
      <c r="F103" s="91" t="s">
        <v>445</v>
      </c>
      <c r="G103" s="91" t="s">
        <v>315</v>
      </c>
      <c r="H103" s="91" t="s">
        <v>292</v>
      </c>
      <c r="I103" s="93" t="s">
        <v>198</v>
      </c>
      <c r="J103" s="91" t="s">
        <v>12</v>
      </c>
      <c r="K103" s="91" t="s">
        <v>444</v>
      </c>
      <c r="L103" s="91" t="s">
        <v>295</v>
      </c>
      <c r="M103" s="91" t="s">
        <v>12</v>
      </c>
      <c r="N103" s="91" t="s">
        <v>446</v>
      </c>
      <c r="O103" s="91" t="s">
        <v>295</v>
      </c>
      <c r="P103" s="91">
        <v>2218</v>
      </c>
    </row>
    <row r="104" spans="1:16" ht="15">
      <c r="A104" s="89"/>
      <c r="B104" s="90"/>
      <c r="C104" s="91" t="s">
        <v>288</v>
      </c>
      <c r="D104" s="91" t="s">
        <v>377</v>
      </c>
      <c r="E104" s="91" t="s">
        <v>300</v>
      </c>
      <c r="F104" s="91" t="s">
        <v>445</v>
      </c>
      <c r="G104" s="91" t="s">
        <v>315</v>
      </c>
      <c r="H104" s="91" t="s">
        <v>292</v>
      </c>
      <c r="I104" s="93" t="s">
        <v>198</v>
      </c>
      <c r="J104" s="91" t="s">
        <v>12</v>
      </c>
      <c r="K104" s="91" t="s">
        <v>446</v>
      </c>
      <c r="L104" s="91" t="s">
        <v>295</v>
      </c>
      <c r="M104" s="91" t="s">
        <v>12</v>
      </c>
      <c r="N104" s="91" t="s">
        <v>447</v>
      </c>
      <c r="O104" s="91" t="s">
        <v>295</v>
      </c>
      <c r="P104" s="91">
        <v>1637</v>
      </c>
    </row>
    <row r="105" spans="1:16" ht="15">
      <c r="A105" s="89"/>
      <c r="B105" s="90"/>
      <c r="C105" s="91" t="s">
        <v>288</v>
      </c>
      <c r="D105" s="91" t="s">
        <v>377</v>
      </c>
      <c r="E105" s="91" t="s">
        <v>300</v>
      </c>
      <c r="F105" s="91" t="s">
        <v>445</v>
      </c>
      <c r="G105" s="91" t="s">
        <v>315</v>
      </c>
      <c r="H105" s="91" t="s">
        <v>292</v>
      </c>
      <c r="I105" s="93" t="s">
        <v>198</v>
      </c>
      <c r="J105" s="91" t="s">
        <v>12</v>
      </c>
      <c r="K105" s="91" t="s">
        <v>446</v>
      </c>
      <c r="L105" s="91" t="s">
        <v>448</v>
      </c>
      <c r="M105" s="91" t="s">
        <v>12</v>
      </c>
      <c r="N105" s="91" t="s">
        <v>447</v>
      </c>
      <c r="O105" s="91" t="s">
        <v>295</v>
      </c>
      <c r="P105" s="91">
        <v>1743</v>
      </c>
    </row>
    <row r="106" spans="1:16" ht="15">
      <c r="A106" s="89"/>
      <c r="B106" s="90"/>
      <c r="C106" s="91" t="s">
        <v>288</v>
      </c>
      <c r="D106" s="91" t="s">
        <v>377</v>
      </c>
      <c r="E106" s="91" t="s">
        <v>300</v>
      </c>
      <c r="F106" s="91" t="s">
        <v>445</v>
      </c>
      <c r="G106" s="91" t="s">
        <v>315</v>
      </c>
      <c r="H106" s="91" t="s">
        <v>292</v>
      </c>
      <c r="I106" s="93" t="s">
        <v>198</v>
      </c>
      <c r="J106" s="91" t="s">
        <v>12</v>
      </c>
      <c r="K106" s="91" t="s">
        <v>447</v>
      </c>
      <c r="L106" s="91" t="s">
        <v>295</v>
      </c>
      <c r="M106" s="91" t="s">
        <v>12</v>
      </c>
      <c r="N106" s="91" t="s">
        <v>370</v>
      </c>
      <c r="O106" s="91" t="s">
        <v>295</v>
      </c>
      <c r="P106" s="91">
        <v>528</v>
      </c>
    </row>
    <row r="107" spans="1:16" ht="15">
      <c r="A107" s="89"/>
      <c r="B107" s="90"/>
      <c r="C107" s="91" t="s">
        <v>288</v>
      </c>
      <c r="D107" s="91" t="s">
        <v>377</v>
      </c>
      <c r="E107" s="91" t="s">
        <v>300</v>
      </c>
      <c r="F107" s="91" t="s">
        <v>445</v>
      </c>
      <c r="G107" s="91" t="s">
        <v>315</v>
      </c>
      <c r="H107" s="91" t="s">
        <v>292</v>
      </c>
      <c r="I107" s="93" t="s">
        <v>198</v>
      </c>
      <c r="J107" s="91" t="s">
        <v>12</v>
      </c>
      <c r="K107" s="91" t="s">
        <v>370</v>
      </c>
      <c r="L107" s="91" t="s">
        <v>295</v>
      </c>
      <c r="M107" s="91" t="s">
        <v>12</v>
      </c>
      <c r="N107" s="91" t="s">
        <v>321</v>
      </c>
      <c r="O107" s="91" t="s">
        <v>295</v>
      </c>
      <c r="P107" s="91">
        <v>1214</v>
      </c>
    </row>
    <row r="108" spans="1:16" ht="15">
      <c r="A108" s="89"/>
      <c r="B108" s="90"/>
      <c r="C108" s="91" t="s">
        <v>288</v>
      </c>
      <c r="D108" s="91" t="s">
        <v>313</v>
      </c>
      <c r="E108" s="91" t="s">
        <v>300</v>
      </c>
      <c r="F108" s="91" t="s">
        <v>301</v>
      </c>
      <c r="G108" s="91" t="s">
        <v>315</v>
      </c>
      <c r="H108" s="91" t="s">
        <v>292</v>
      </c>
      <c r="I108" s="93" t="s">
        <v>449</v>
      </c>
      <c r="J108" s="91" t="s">
        <v>12</v>
      </c>
      <c r="K108" s="91" t="s">
        <v>450</v>
      </c>
      <c r="L108" s="91" t="s">
        <v>295</v>
      </c>
      <c r="M108" s="91" t="s">
        <v>12</v>
      </c>
      <c r="N108" s="91" t="s">
        <v>451</v>
      </c>
      <c r="O108" s="91" t="s">
        <v>295</v>
      </c>
      <c r="P108" s="91">
        <v>1478</v>
      </c>
    </row>
    <row r="109" spans="1:16" ht="15">
      <c r="A109" s="89"/>
      <c r="B109" s="90"/>
      <c r="C109" s="91" t="s">
        <v>288</v>
      </c>
      <c r="D109" s="91" t="s">
        <v>313</v>
      </c>
      <c r="E109" s="91" t="s">
        <v>300</v>
      </c>
      <c r="F109" s="91" t="s">
        <v>393</v>
      </c>
      <c r="G109" s="91" t="s">
        <v>302</v>
      </c>
      <c r="H109" s="91" t="s">
        <v>292</v>
      </c>
      <c r="I109" s="93" t="s">
        <v>449</v>
      </c>
      <c r="J109" s="91" t="s">
        <v>12</v>
      </c>
      <c r="K109" s="91" t="s">
        <v>451</v>
      </c>
      <c r="L109" s="91" t="s">
        <v>295</v>
      </c>
      <c r="M109" s="91" t="s">
        <v>12</v>
      </c>
      <c r="N109" s="91" t="s">
        <v>321</v>
      </c>
      <c r="O109" s="91" t="s">
        <v>295</v>
      </c>
      <c r="P109" s="91">
        <v>4330</v>
      </c>
    </row>
    <row r="110" spans="1:16" ht="15">
      <c r="A110" s="89"/>
      <c r="B110" s="90"/>
      <c r="C110" s="91" t="s">
        <v>288</v>
      </c>
      <c r="D110" s="91" t="s">
        <v>313</v>
      </c>
      <c r="E110" s="91" t="s">
        <v>300</v>
      </c>
      <c r="F110" s="91" t="s">
        <v>323</v>
      </c>
      <c r="G110" s="91" t="s">
        <v>302</v>
      </c>
      <c r="H110" s="91" t="s">
        <v>292</v>
      </c>
      <c r="I110" s="93" t="s">
        <v>452</v>
      </c>
      <c r="J110" s="91" t="s">
        <v>12</v>
      </c>
      <c r="K110" s="91" t="s">
        <v>431</v>
      </c>
      <c r="L110" s="91" t="s">
        <v>295</v>
      </c>
      <c r="M110" s="91" t="s">
        <v>12</v>
      </c>
      <c r="N110" s="91" t="s">
        <v>453</v>
      </c>
      <c r="O110" s="91" t="s">
        <v>295</v>
      </c>
      <c r="P110" s="91">
        <v>317</v>
      </c>
    </row>
    <row r="111" spans="1:16" ht="15">
      <c r="A111" s="89"/>
      <c r="B111" s="90"/>
      <c r="C111" s="91" t="s">
        <v>288</v>
      </c>
      <c r="D111" s="91" t="s">
        <v>313</v>
      </c>
      <c r="E111" s="91" t="s">
        <v>300</v>
      </c>
      <c r="F111" s="91" t="s">
        <v>323</v>
      </c>
      <c r="G111" s="91" t="s">
        <v>302</v>
      </c>
      <c r="H111" s="91" t="s">
        <v>292</v>
      </c>
      <c r="I111" s="93" t="s">
        <v>452</v>
      </c>
      <c r="J111" s="91" t="s">
        <v>12</v>
      </c>
      <c r="K111" s="91" t="s">
        <v>453</v>
      </c>
      <c r="L111" s="91" t="s">
        <v>295</v>
      </c>
      <c r="M111" s="91" t="s">
        <v>12</v>
      </c>
      <c r="N111" s="91" t="s">
        <v>317</v>
      </c>
      <c r="O111" s="91" t="s">
        <v>295</v>
      </c>
      <c r="P111" s="91">
        <v>1426</v>
      </c>
    </row>
    <row r="112" spans="1:16" ht="15">
      <c r="A112" s="89"/>
      <c r="B112" s="90"/>
      <c r="C112" s="91" t="s">
        <v>288</v>
      </c>
      <c r="D112" s="91" t="s">
        <v>313</v>
      </c>
      <c r="E112" s="91" t="s">
        <v>300</v>
      </c>
      <c r="F112" s="91" t="s">
        <v>454</v>
      </c>
      <c r="G112" s="91" t="s">
        <v>347</v>
      </c>
      <c r="H112" s="91" t="s">
        <v>292</v>
      </c>
      <c r="I112" s="93" t="s">
        <v>426</v>
      </c>
      <c r="J112" s="91" t="s">
        <v>12</v>
      </c>
      <c r="K112" s="91" t="s">
        <v>424</v>
      </c>
      <c r="L112" s="91" t="s">
        <v>295</v>
      </c>
      <c r="M112" s="91" t="s">
        <v>12</v>
      </c>
      <c r="N112" s="91" t="s">
        <v>345</v>
      </c>
      <c r="O112" s="91" t="s">
        <v>295</v>
      </c>
      <c r="P112" s="91">
        <v>2693</v>
      </c>
    </row>
    <row r="113" spans="1:16" ht="15">
      <c r="A113" s="89"/>
      <c r="B113" s="90"/>
      <c r="C113" s="91" t="s">
        <v>288</v>
      </c>
      <c r="D113" s="91" t="s">
        <v>313</v>
      </c>
      <c r="E113" s="91" t="s">
        <v>362</v>
      </c>
      <c r="F113" s="91" t="s">
        <v>455</v>
      </c>
      <c r="G113" s="91" t="s">
        <v>302</v>
      </c>
      <c r="H113" s="91" t="s">
        <v>292</v>
      </c>
      <c r="I113" s="93" t="s">
        <v>426</v>
      </c>
      <c r="J113" s="91" t="s">
        <v>12</v>
      </c>
      <c r="K113" s="91" t="s">
        <v>456</v>
      </c>
      <c r="L113" s="91" t="s">
        <v>295</v>
      </c>
      <c r="M113" s="91" t="s">
        <v>12</v>
      </c>
      <c r="N113" s="91" t="s">
        <v>345</v>
      </c>
      <c r="O113" s="91" t="s">
        <v>295</v>
      </c>
      <c r="P113" s="91">
        <v>2587</v>
      </c>
    </row>
    <row r="114" spans="1:16" ht="15">
      <c r="A114" s="89"/>
      <c r="B114" s="90"/>
      <c r="C114" s="91" t="s">
        <v>288</v>
      </c>
      <c r="D114" s="91" t="s">
        <v>313</v>
      </c>
      <c r="E114" s="91" t="s">
        <v>362</v>
      </c>
      <c r="F114" s="91" t="s">
        <v>455</v>
      </c>
      <c r="G114" s="91" t="s">
        <v>302</v>
      </c>
      <c r="H114" s="91" t="s">
        <v>292</v>
      </c>
      <c r="I114" s="93" t="s">
        <v>426</v>
      </c>
      <c r="J114" s="91" t="s">
        <v>12</v>
      </c>
      <c r="K114" s="91" t="s">
        <v>345</v>
      </c>
      <c r="L114" s="91" t="s">
        <v>295</v>
      </c>
      <c r="M114" s="91" t="s">
        <v>12</v>
      </c>
      <c r="N114" s="91" t="s">
        <v>344</v>
      </c>
      <c r="O114" s="91" t="s">
        <v>295</v>
      </c>
      <c r="P114" s="91">
        <v>1478</v>
      </c>
    </row>
    <row r="115" spans="1:16" ht="15">
      <c r="A115" s="89"/>
      <c r="B115" s="90"/>
      <c r="C115" s="91" t="s">
        <v>288</v>
      </c>
      <c r="D115" s="91" t="s">
        <v>351</v>
      </c>
      <c r="E115" s="91" t="s">
        <v>346</v>
      </c>
      <c r="F115" s="91" t="s">
        <v>301</v>
      </c>
      <c r="G115" s="91" t="s">
        <v>302</v>
      </c>
      <c r="H115" s="91" t="s">
        <v>292</v>
      </c>
      <c r="I115" s="93" t="s">
        <v>457</v>
      </c>
      <c r="J115" s="91" t="s">
        <v>12</v>
      </c>
      <c r="K115" s="91" t="s">
        <v>399</v>
      </c>
      <c r="L115" s="91" t="s">
        <v>295</v>
      </c>
      <c r="M115" s="91" t="s">
        <v>12</v>
      </c>
      <c r="N115" s="91" t="s">
        <v>321</v>
      </c>
      <c r="O115" s="91" t="s">
        <v>295</v>
      </c>
      <c r="P115" s="91">
        <v>422</v>
      </c>
    </row>
    <row r="116" spans="1:16" ht="15">
      <c r="A116" s="89"/>
      <c r="B116" s="90"/>
      <c r="C116" s="91" t="s">
        <v>288</v>
      </c>
      <c r="D116" s="91" t="s">
        <v>351</v>
      </c>
      <c r="E116" s="91" t="s">
        <v>346</v>
      </c>
      <c r="F116" s="91" t="s">
        <v>301</v>
      </c>
      <c r="G116" s="91" t="s">
        <v>315</v>
      </c>
      <c r="H116" s="91" t="s">
        <v>292</v>
      </c>
      <c r="I116" s="93" t="s">
        <v>458</v>
      </c>
      <c r="J116" s="91" t="s">
        <v>12</v>
      </c>
      <c r="K116" s="91" t="s">
        <v>459</v>
      </c>
      <c r="L116" s="91" t="s">
        <v>295</v>
      </c>
      <c r="M116" s="91" t="s">
        <v>12</v>
      </c>
      <c r="N116" s="91" t="s">
        <v>321</v>
      </c>
      <c r="O116" s="91" t="s">
        <v>295</v>
      </c>
      <c r="P116" s="91">
        <v>2851</v>
      </c>
    </row>
    <row r="117" spans="1:16" ht="15">
      <c r="A117" s="89"/>
      <c r="B117" s="90"/>
      <c r="C117" s="91" t="s">
        <v>288</v>
      </c>
      <c r="D117" s="91" t="s">
        <v>351</v>
      </c>
      <c r="E117" s="91" t="s">
        <v>362</v>
      </c>
      <c r="F117" s="91" t="s">
        <v>301</v>
      </c>
      <c r="G117" s="91" t="s">
        <v>315</v>
      </c>
      <c r="H117" s="91" t="s">
        <v>292</v>
      </c>
      <c r="I117" s="93" t="s">
        <v>460</v>
      </c>
      <c r="J117" s="91" t="s">
        <v>12</v>
      </c>
      <c r="K117" s="91" t="s">
        <v>321</v>
      </c>
      <c r="L117" s="91" t="s">
        <v>375</v>
      </c>
      <c r="M117" s="91" t="s">
        <v>12</v>
      </c>
      <c r="N117" s="91" t="s">
        <v>354</v>
      </c>
      <c r="O117" s="91" t="s">
        <v>295</v>
      </c>
      <c r="P117" s="91">
        <v>3432</v>
      </c>
    </row>
    <row r="118" spans="1:16" ht="15">
      <c r="A118" s="89"/>
      <c r="B118" s="90"/>
      <c r="C118" s="91" t="s">
        <v>288</v>
      </c>
      <c r="D118" s="91" t="s">
        <v>351</v>
      </c>
      <c r="E118" s="91" t="s">
        <v>362</v>
      </c>
      <c r="F118" s="91" t="s">
        <v>301</v>
      </c>
      <c r="G118" s="91" t="s">
        <v>315</v>
      </c>
      <c r="H118" s="91" t="s">
        <v>292</v>
      </c>
      <c r="I118" s="93" t="s">
        <v>460</v>
      </c>
      <c r="J118" s="91" t="s">
        <v>12</v>
      </c>
      <c r="K118" s="91" t="s">
        <v>354</v>
      </c>
      <c r="L118" s="91" t="s">
        <v>295</v>
      </c>
      <c r="M118" s="91" t="s">
        <v>12</v>
      </c>
      <c r="N118" s="91" t="s">
        <v>353</v>
      </c>
      <c r="O118" s="91" t="s">
        <v>295</v>
      </c>
      <c r="P118" s="91">
        <v>3538</v>
      </c>
    </row>
    <row r="119" spans="1:16" ht="15">
      <c r="A119" s="89"/>
      <c r="B119" s="90"/>
      <c r="C119" s="91" t="s">
        <v>288</v>
      </c>
      <c r="D119" s="91" t="s">
        <v>351</v>
      </c>
      <c r="E119" s="91" t="s">
        <v>348</v>
      </c>
      <c r="F119" s="91" t="s">
        <v>301</v>
      </c>
      <c r="G119" s="91" t="s">
        <v>347</v>
      </c>
      <c r="H119" s="91" t="s">
        <v>292</v>
      </c>
      <c r="I119" s="93" t="s">
        <v>354</v>
      </c>
      <c r="J119" s="91" t="s">
        <v>12</v>
      </c>
      <c r="K119" s="91" t="s">
        <v>460</v>
      </c>
      <c r="L119" s="91" t="s">
        <v>295</v>
      </c>
      <c r="M119" s="91" t="s">
        <v>12</v>
      </c>
      <c r="N119" s="91" t="s">
        <v>350</v>
      </c>
      <c r="O119" s="91" t="s">
        <v>295</v>
      </c>
      <c r="P119" s="91">
        <v>6917</v>
      </c>
    </row>
    <row r="120" spans="1:16" ht="15">
      <c r="A120" s="89"/>
      <c r="B120" s="90"/>
      <c r="C120" s="91" t="s">
        <v>288</v>
      </c>
      <c r="D120" s="91" t="s">
        <v>351</v>
      </c>
      <c r="E120" s="91" t="s">
        <v>300</v>
      </c>
      <c r="F120" s="91" t="s">
        <v>301</v>
      </c>
      <c r="G120" s="91" t="s">
        <v>315</v>
      </c>
      <c r="H120" s="91" t="s">
        <v>292</v>
      </c>
      <c r="I120" s="93" t="s">
        <v>402</v>
      </c>
      <c r="J120" s="91" t="s">
        <v>12</v>
      </c>
      <c r="K120" s="91" t="s">
        <v>383</v>
      </c>
      <c r="L120" s="91" t="s">
        <v>295</v>
      </c>
      <c r="M120" s="91" t="s">
        <v>12</v>
      </c>
      <c r="N120" s="91" t="s">
        <v>461</v>
      </c>
      <c r="O120" s="91" t="s">
        <v>295</v>
      </c>
      <c r="P120" s="91">
        <v>4699</v>
      </c>
    </row>
    <row r="121" spans="1:16" ht="15">
      <c r="A121" s="89"/>
      <c r="B121" s="90"/>
      <c r="C121" s="91" t="s">
        <v>288</v>
      </c>
      <c r="D121" s="91" t="s">
        <v>351</v>
      </c>
      <c r="E121" s="91" t="s">
        <v>300</v>
      </c>
      <c r="F121" s="91" t="s">
        <v>301</v>
      </c>
      <c r="G121" s="91" t="s">
        <v>302</v>
      </c>
      <c r="H121" s="91" t="s">
        <v>292</v>
      </c>
      <c r="I121" s="93" t="s">
        <v>402</v>
      </c>
      <c r="J121" s="91" t="s">
        <v>12</v>
      </c>
      <c r="K121" s="91" t="s">
        <v>461</v>
      </c>
      <c r="L121" s="91" t="s">
        <v>295</v>
      </c>
      <c r="M121" s="91" t="s">
        <v>12</v>
      </c>
      <c r="N121" s="91" t="s">
        <v>321</v>
      </c>
      <c r="O121" s="91" t="s">
        <v>295</v>
      </c>
      <c r="P121" s="91">
        <v>1320</v>
      </c>
    </row>
    <row r="122" spans="1:16" ht="15">
      <c r="A122" s="89"/>
      <c r="B122" s="90"/>
      <c r="C122" s="91" t="s">
        <v>288</v>
      </c>
      <c r="D122" s="91" t="s">
        <v>318</v>
      </c>
      <c r="E122" s="91" t="s">
        <v>300</v>
      </c>
      <c r="F122" s="91" t="s">
        <v>378</v>
      </c>
      <c r="G122" s="91" t="s">
        <v>302</v>
      </c>
      <c r="H122" s="91" t="s">
        <v>292</v>
      </c>
      <c r="I122" s="93" t="s">
        <v>462</v>
      </c>
      <c r="J122" s="91" t="s">
        <v>12</v>
      </c>
      <c r="K122" s="91" t="s">
        <v>463</v>
      </c>
      <c r="L122" s="91" t="s">
        <v>334</v>
      </c>
      <c r="M122" s="91" t="s">
        <v>12</v>
      </c>
      <c r="N122" s="91" t="s">
        <v>464</v>
      </c>
      <c r="O122" s="91" t="s">
        <v>295</v>
      </c>
      <c r="P122" s="91">
        <v>6547</v>
      </c>
    </row>
    <row r="123" spans="1:16" ht="15">
      <c r="A123" s="89"/>
      <c r="B123" s="90"/>
      <c r="C123" s="91" t="s">
        <v>288</v>
      </c>
      <c r="D123" s="91" t="s">
        <v>299</v>
      </c>
      <c r="E123" s="91" t="s">
        <v>300</v>
      </c>
      <c r="F123" s="91" t="s">
        <v>406</v>
      </c>
      <c r="G123" s="91" t="s">
        <v>302</v>
      </c>
      <c r="H123" s="91" t="s">
        <v>292</v>
      </c>
      <c r="I123" s="93" t="s">
        <v>465</v>
      </c>
      <c r="J123" s="91" t="s">
        <v>12</v>
      </c>
      <c r="K123" s="91" t="s">
        <v>317</v>
      </c>
      <c r="L123" s="91" t="s">
        <v>295</v>
      </c>
      <c r="M123" s="91" t="s">
        <v>12</v>
      </c>
      <c r="N123" s="91" t="s">
        <v>317</v>
      </c>
      <c r="O123" s="91" t="s">
        <v>295</v>
      </c>
      <c r="P123" s="91">
        <v>8976</v>
      </c>
    </row>
    <row r="124" spans="1:16" ht="15">
      <c r="A124" s="89"/>
      <c r="B124" s="90"/>
      <c r="C124" s="91" t="s">
        <v>288</v>
      </c>
      <c r="D124" s="91" t="s">
        <v>351</v>
      </c>
      <c r="E124" s="91" t="s">
        <v>346</v>
      </c>
      <c r="F124" s="91" t="s">
        <v>323</v>
      </c>
      <c r="G124" s="91" t="s">
        <v>302</v>
      </c>
      <c r="H124" s="91" t="s">
        <v>292</v>
      </c>
      <c r="I124" s="93" t="s">
        <v>358</v>
      </c>
      <c r="J124" s="91" t="s">
        <v>12</v>
      </c>
      <c r="K124" s="91" t="s">
        <v>350</v>
      </c>
      <c r="L124" s="91" t="s">
        <v>295</v>
      </c>
      <c r="M124" s="91" t="s">
        <v>12</v>
      </c>
      <c r="N124" s="91" t="s">
        <v>321</v>
      </c>
      <c r="O124" s="91" t="s">
        <v>295</v>
      </c>
      <c r="P124" s="91">
        <v>2112</v>
      </c>
    </row>
    <row r="125" spans="1:16" ht="15">
      <c r="A125" s="89"/>
      <c r="B125" s="90"/>
      <c r="C125" s="91"/>
      <c r="D125" s="91"/>
      <c r="E125" s="91"/>
      <c r="F125" s="91"/>
      <c r="G125" s="91"/>
      <c r="H125" s="91"/>
      <c r="I125" s="95" t="s">
        <v>113</v>
      </c>
      <c r="J125" s="91"/>
      <c r="K125" s="91"/>
      <c r="L125" s="91"/>
      <c r="M125" s="91"/>
      <c r="N125" s="91"/>
      <c r="O125" s="91"/>
      <c r="P125" s="91"/>
    </row>
    <row r="126" spans="1:16" ht="15">
      <c r="A126" s="89"/>
      <c r="B126" s="90"/>
      <c r="C126" s="91" t="s">
        <v>288</v>
      </c>
      <c r="D126" s="91" t="s">
        <v>351</v>
      </c>
      <c r="E126" s="91" t="s">
        <v>300</v>
      </c>
      <c r="F126" s="91" t="s">
        <v>352</v>
      </c>
      <c r="G126" s="91" t="s">
        <v>302</v>
      </c>
      <c r="H126" s="91" t="s">
        <v>292</v>
      </c>
      <c r="I126" s="93" t="s">
        <v>466</v>
      </c>
      <c r="J126" s="91" t="s">
        <v>12</v>
      </c>
      <c r="K126" s="91" t="s">
        <v>321</v>
      </c>
      <c r="L126" s="91" t="s">
        <v>334</v>
      </c>
      <c r="M126" s="91" t="s">
        <v>12</v>
      </c>
      <c r="N126" s="91" t="s">
        <v>353</v>
      </c>
      <c r="O126" s="91" t="s">
        <v>295</v>
      </c>
      <c r="P126" s="91">
        <v>1162</v>
      </c>
    </row>
    <row r="127" spans="1:16" ht="15">
      <c r="A127" s="89"/>
      <c r="B127" s="90"/>
      <c r="C127" s="91" t="s">
        <v>288</v>
      </c>
      <c r="D127" s="91" t="s">
        <v>351</v>
      </c>
      <c r="E127" s="91" t="s">
        <v>300</v>
      </c>
      <c r="F127" s="91" t="s">
        <v>311</v>
      </c>
      <c r="G127" s="91" t="s">
        <v>302</v>
      </c>
      <c r="H127" s="91" t="s">
        <v>292</v>
      </c>
      <c r="I127" s="93" t="s">
        <v>407</v>
      </c>
      <c r="J127" s="91" t="s">
        <v>12</v>
      </c>
      <c r="K127" s="91" t="s">
        <v>308</v>
      </c>
      <c r="L127" s="91" t="s">
        <v>467</v>
      </c>
      <c r="M127" s="91" t="s">
        <v>12</v>
      </c>
      <c r="N127" s="91" t="s">
        <v>308</v>
      </c>
      <c r="O127" s="91" t="s">
        <v>295</v>
      </c>
      <c r="P127" s="91">
        <v>2376</v>
      </c>
    </row>
    <row r="128" spans="1:16" ht="15">
      <c r="A128" s="89"/>
      <c r="B128" s="90"/>
      <c r="C128" s="91" t="s">
        <v>288</v>
      </c>
      <c r="D128" s="91" t="s">
        <v>313</v>
      </c>
      <c r="E128" s="91" t="s">
        <v>300</v>
      </c>
      <c r="F128" s="91" t="s">
        <v>352</v>
      </c>
      <c r="G128" s="91" t="s">
        <v>347</v>
      </c>
      <c r="H128" s="91" t="s">
        <v>292</v>
      </c>
      <c r="I128" s="93" t="s">
        <v>468</v>
      </c>
      <c r="J128" s="91" t="s">
        <v>12</v>
      </c>
      <c r="K128" s="91" t="s">
        <v>317</v>
      </c>
      <c r="L128" s="91" t="s">
        <v>295</v>
      </c>
      <c r="M128" s="91" t="s">
        <v>12</v>
      </c>
      <c r="N128" s="91" t="s">
        <v>321</v>
      </c>
      <c r="O128" s="91" t="s">
        <v>295</v>
      </c>
      <c r="P128" s="91">
        <v>3960</v>
      </c>
    </row>
    <row r="129" spans="1:16" ht="15">
      <c r="A129" s="89"/>
      <c r="B129" s="90"/>
      <c r="C129" s="91" t="s">
        <v>288</v>
      </c>
      <c r="D129" s="91" t="s">
        <v>351</v>
      </c>
      <c r="E129" s="91" t="s">
        <v>348</v>
      </c>
      <c r="F129" s="91" t="s">
        <v>301</v>
      </c>
      <c r="G129" s="91" t="s">
        <v>469</v>
      </c>
      <c r="H129" s="91" t="s">
        <v>292</v>
      </c>
      <c r="I129" s="93" t="s">
        <v>470</v>
      </c>
      <c r="J129" s="91" t="s">
        <v>12</v>
      </c>
      <c r="K129" s="91" t="s">
        <v>353</v>
      </c>
      <c r="L129" s="91" t="s">
        <v>295</v>
      </c>
      <c r="M129" s="91" t="s">
        <v>12</v>
      </c>
      <c r="N129" s="91" t="s">
        <v>321</v>
      </c>
      <c r="O129" s="91" t="s">
        <v>295</v>
      </c>
      <c r="P129" s="91">
        <v>1742</v>
      </c>
    </row>
    <row r="130" spans="1:16" ht="15">
      <c r="A130" s="89"/>
      <c r="B130" s="90"/>
      <c r="C130" s="91"/>
      <c r="D130" s="91"/>
      <c r="E130" s="91"/>
      <c r="F130" s="91"/>
      <c r="G130" s="91"/>
      <c r="H130" s="91"/>
      <c r="I130" s="95" t="s">
        <v>542</v>
      </c>
      <c r="J130" s="91"/>
      <c r="K130" s="91"/>
      <c r="L130" s="91"/>
      <c r="M130" s="91"/>
      <c r="N130" s="91"/>
      <c r="O130" s="91"/>
      <c r="P130" s="91"/>
    </row>
    <row r="131" spans="1:16" ht="15">
      <c r="A131" s="89"/>
      <c r="B131" s="90"/>
      <c r="C131" s="91" t="s">
        <v>288</v>
      </c>
      <c r="D131" s="91" t="s">
        <v>313</v>
      </c>
      <c r="E131" s="91" t="s">
        <v>300</v>
      </c>
      <c r="F131" s="91" t="s">
        <v>301</v>
      </c>
      <c r="G131" s="91" t="s">
        <v>315</v>
      </c>
      <c r="H131" s="91" t="s">
        <v>292</v>
      </c>
      <c r="I131" s="93" t="s">
        <v>471</v>
      </c>
      <c r="J131" s="91" t="s">
        <v>12</v>
      </c>
      <c r="K131" s="91" t="s">
        <v>344</v>
      </c>
      <c r="L131" s="91" t="s">
        <v>295</v>
      </c>
      <c r="M131" s="91" t="s">
        <v>12</v>
      </c>
      <c r="N131" s="91" t="s">
        <v>321</v>
      </c>
      <c r="O131" s="91" t="s">
        <v>295</v>
      </c>
      <c r="P131" s="91">
        <v>2270</v>
      </c>
    </row>
    <row r="132" spans="1:16" ht="15">
      <c r="A132" s="89"/>
      <c r="B132" s="90"/>
      <c r="C132" s="91" t="s">
        <v>288</v>
      </c>
      <c r="D132" s="91" t="s">
        <v>351</v>
      </c>
      <c r="E132" s="91" t="s">
        <v>346</v>
      </c>
      <c r="F132" s="91" t="s">
        <v>472</v>
      </c>
      <c r="G132" s="91" t="s">
        <v>302</v>
      </c>
      <c r="H132" s="91" t="s">
        <v>292</v>
      </c>
      <c r="I132" s="93" t="s">
        <v>473</v>
      </c>
      <c r="J132" s="91" t="s">
        <v>12</v>
      </c>
      <c r="K132" s="91" t="s">
        <v>317</v>
      </c>
      <c r="L132" s="91" t="s">
        <v>295</v>
      </c>
      <c r="M132" s="91" t="s">
        <v>12</v>
      </c>
      <c r="N132" s="91" t="s">
        <v>474</v>
      </c>
      <c r="O132" s="91" t="s">
        <v>295</v>
      </c>
      <c r="P132" s="91">
        <v>10402</v>
      </c>
    </row>
    <row r="133" spans="1:16" ht="15">
      <c r="A133" s="89"/>
      <c r="B133" s="90"/>
      <c r="C133" s="91" t="s">
        <v>288</v>
      </c>
      <c r="D133" s="91" t="s">
        <v>313</v>
      </c>
      <c r="E133" s="91" t="s">
        <v>314</v>
      </c>
      <c r="F133" s="91" t="s">
        <v>455</v>
      </c>
      <c r="G133" s="91" t="s">
        <v>315</v>
      </c>
      <c r="H133" s="91" t="s">
        <v>292</v>
      </c>
      <c r="I133" s="93" t="s">
        <v>428</v>
      </c>
      <c r="J133" s="91" t="s">
        <v>12</v>
      </c>
      <c r="K133" s="91" t="s">
        <v>353</v>
      </c>
      <c r="L133" s="91" t="s">
        <v>295</v>
      </c>
      <c r="M133" s="91" t="s">
        <v>12</v>
      </c>
      <c r="N133" s="91" t="s">
        <v>475</v>
      </c>
      <c r="O133" s="91" t="s">
        <v>295</v>
      </c>
      <c r="P133" s="91">
        <v>17213</v>
      </c>
    </row>
    <row r="134" spans="1:16" ht="15">
      <c r="A134" s="89"/>
      <c r="B134" s="90"/>
      <c r="C134" s="91" t="s">
        <v>288</v>
      </c>
      <c r="D134" s="91" t="s">
        <v>351</v>
      </c>
      <c r="E134" s="91" t="s">
        <v>300</v>
      </c>
      <c r="F134" s="91" t="s">
        <v>327</v>
      </c>
      <c r="G134" s="91" t="s">
        <v>315</v>
      </c>
      <c r="H134" s="91" t="s">
        <v>292</v>
      </c>
      <c r="I134" s="93" t="s">
        <v>428</v>
      </c>
      <c r="J134" s="91" t="s">
        <v>12</v>
      </c>
      <c r="K134" s="91" t="s">
        <v>475</v>
      </c>
      <c r="L134" s="91" t="s">
        <v>295</v>
      </c>
      <c r="M134" s="91" t="s">
        <v>12</v>
      </c>
      <c r="N134" s="91" t="s">
        <v>427</v>
      </c>
      <c r="O134" s="91" t="s">
        <v>295</v>
      </c>
      <c r="P134" s="91">
        <v>950</v>
      </c>
    </row>
    <row r="135" spans="1:16" ht="15">
      <c r="A135" s="89"/>
      <c r="B135" s="90"/>
      <c r="C135" s="91" t="s">
        <v>288</v>
      </c>
      <c r="D135" s="91" t="s">
        <v>351</v>
      </c>
      <c r="E135" s="91" t="s">
        <v>300</v>
      </c>
      <c r="F135" s="91" t="s">
        <v>327</v>
      </c>
      <c r="G135" s="91" t="s">
        <v>315</v>
      </c>
      <c r="H135" s="91" t="s">
        <v>292</v>
      </c>
      <c r="I135" s="93" t="s">
        <v>428</v>
      </c>
      <c r="J135" s="91" t="s">
        <v>12</v>
      </c>
      <c r="K135" s="91" t="s">
        <v>427</v>
      </c>
      <c r="L135" s="91" t="s">
        <v>295</v>
      </c>
      <c r="M135" s="91" t="s">
        <v>12</v>
      </c>
      <c r="N135" s="91" t="s">
        <v>321</v>
      </c>
      <c r="O135" s="91" t="s">
        <v>295</v>
      </c>
      <c r="P135" s="91">
        <v>686</v>
      </c>
    </row>
    <row r="136" spans="1:16" ht="15">
      <c r="A136" s="89"/>
      <c r="B136" s="90"/>
      <c r="C136" s="91" t="s">
        <v>288</v>
      </c>
      <c r="D136" s="91" t="s">
        <v>318</v>
      </c>
      <c r="E136" s="91" t="s">
        <v>300</v>
      </c>
      <c r="F136" s="91" t="s">
        <v>393</v>
      </c>
      <c r="G136" s="91" t="s">
        <v>315</v>
      </c>
      <c r="H136" s="91" t="s">
        <v>292</v>
      </c>
      <c r="I136" s="93" t="s">
        <v>476</v>
      </c>
      <c r="J136" s="91" t="s">
        <v>12</v>
      </c>
      <c r="K136" s="91" t="s">
        <v>399</v>
      </c>
      <c r="L136" s="91" t="s">
        <v>295</v>
      </c>
      <c r="M136" s="91" t="s">
        <v>12</v>
      </c>
      <c r="N136" s="91" t="s">
        <v>477</v>
      </c>
      <c r="O136" s="91" t="s">
        <v>295</v>
      </c>
      <c r="P136" s="91">
        <v>1848</v>
      </c>
    </row>
    <row r="137" spans="1:16" ht="15">
      <c r="A137" s="89"/>
      <c r="B137" s="90"/>
      <c r="C137" s="91" t="s">
        <v>288</v>
      </c>
      <c r="D137" s="91" t="s">
        <v>318</v>
      </c>
      <c r="E137" s="91" t="s">
        <v>300</v>
      </c>
      <c r="F137" s="91" t="s">
        <v>393</v>
      </c>
      <c r="G137" s="91" t="s">
        <v>315</v>
      </c>
      <c r="H137" s="91" t="s">
        <v>292</v>
      </c>
      <c r="I137" s="93" t="s">
        <v>476</v>
      </c>
      <c r="J137" s="91" t="s">
        <v>12</v>
      </c>
      <c r="K137" s="91" t="s">
        <v>477</v>
      </c>
      <c r="L137" s="91" t="s">
        <v>295</v>
      </c>
      <c r="M137" s="91" t="s">
        <v>12</v>
      </c>
      <c r="N137" s="91" t="s">
        <v>321</v>
      </c>
      <c r="O137" s="91" t="s">
        <v>295</v>
      </c>
      <c r="P137" s="91">
        <v>1478</v>
      </c>
    </row>
    <row r="138" spans="1:16" ht="15">
      <c r="A138" s="89"/>
      <c r="B138" s="90"/>
      <c r="C138" s="91" t="s">
        <v>288</v>
      </c>
      <c r="D138" s="91" t="s">
        <v>351</v>
      </c>
      <c r="E138" s="91" t="s">
        <v>346</v>
      </c>
      <c r="F138" s="91" t="s">
        <v>301</v>
      </c>
      <c r="G138" s="91" t="s">
        <v>302</v>
      </c>
      <c r="H138" s="91" t="s">
        <v>292</v>
      </c>
      <c r="I138" s="93" t="s">
        <v>478</v>
      </c>
      <c r="J138" s="91" t="s">
        <v>12</v>
      </c>
      <c r="K138" s="91" t="s">
        <v>353</v>
      </c>
      <c r="L138" s="91" t="s">
        <v>295</v>
      </c>
      <c r="M138" s="91" t="s">
        <v>12</v>
      </c>
      <c r="N138" s="91" t="s">
        <v>398</v>
      </c>
      <c r="O138" s="91" t="s">
        <v>295</v>
      </c>
      <c r="P138" s="91">
        <v>6178</v>
      </c>
    </row>
    <row r="139" spans="1:16" ht="15">
      <c r="A139" s="89"/>
      <c r="B139" s="90"/>
      <c r="C139" s="91" t="s">
        <v>288</v>
      </c>
      <c r="D139" s="91" t="s">
        <v>351</v>
      </c>
      <c r="E139" s="91" t="s">
        <v>346</v>
      </c>
      <c r="F139" s="91" t="s">
        <v>301</v>
      </c>
      <c r="G139" s="91" t="s">
        <v>302</v>
      </c>
      <c r="H139" s="91" t="s">
        <v>292</v>
      </c>
      <c r="I139" s="93" t="s">
        <v>478</v>
      </c>
      <c r="J139" s="91" t="s">
        <v>12</v>
      </c>
      <c r="K139" s="91" t="s">
        <v>398</v>
      </c>
      <c r="L139" s="91" t="s">
        <v>295</v>
      </c>
      <c r="M139" s="91" t="s">
        <v>12</v>
      </c>
      <c r="N139" s="91" t="s">
        <v>479</v>
      </c>
      <c r="O139" s="91" t="s">
        <v>295</v>
      </c>
      <c r="P139" s="91">
        <v>7550</v>
      </c>
    </row>
    <row r="140" spans="1:16" ht="15">
      <c r="A140" s="89"/>
      <c r="B140" s="90"/>
      <c r="C140" s="91" t="s">
        <v>288</v>
      </c>
      <c r="D140" s="91" t="s">
        <v>313</v>
      </c>
      <c r="E140" s="91" t="s">
        <v>300</v>
      </c>
      <c r="F140" s="91" t="s">
        <v>381</v>
      </c>
      <c r="G140" s="91" t="s">
        <v>315</v>
      </c>
      <c r="H140" s="91" t="s">
        <v>292</v>
      </c>
      <c r="I140" s="91" t="s">
        <v>345</v>
      </c>
      <c r="J140" s="91" t="s">
        <v>12</v>
      </c>
      <c r="K140" s="91" t="s">
        <v>480</v>
      </c>
      <c r="L140" s="91" t="s">
        <v>295</v>
      </c>
      <c r="M140" s="91" t="s">
        <v>12</v>
      </c>
      <c r="N140" s="91" t="s">
        <v>344</v>
      </c>
      <c r="O140" s="91" t="s">
        <v>295</v>
      </c>
      <c r="P140" s="91">
        <v>792</v>
      </c>
    </row>
    <row r="141" spans="1:16" ht="15">
      <c r="A141" s="89"/>
      <c r="B141" s="90"/>
      <c r="C141" s="91" t="s">
        <v>288</v>
      </c>
      <c r="D141" s="91" t="s">
        <v>318</v>
      </c>
      <c r="E141" s="91" t="s">
        <v>300</v>
      </c>
      <c r="F141" s="91" t="s">
        <v>455</v>
      </c>
      <c r="G141" s="91" t="s">
        <v>302</v>
      </c>
      <c r="H141" s="91" t="s">
        <v>292</v>
      </c>
      <c r="I141" s="93" t="s">
        <v>345</v>
      </c>
      <c r="J141" s="91" t="s">
        <v>12</v>
      </c>
      <c r="K141" s="91" t="s">
        <v>344</v>
      </c>
      <c r="L141" s="91" t="s">
        <v>295</v>
      </c>
      <c r="M141" s="91" t="s">
        <v>12</v>
      </c>
      <c r="N141" s="91" t="s">
        <v>426</v>
      </c>
      <c r="O141" s="91" t="s">
        <v>295</v>
      </c>
      <c r="P141" s="91">
        <v>4488</v>
      </c>
    </row>
    <row r="142" spans="1:16" ht="15">
      <c r="A142" s="89"/>
      <c r="B142" s="90"/>
      <c r="C142" s="91" t="s">
        <v>288</v>
      </c>
      <c r="D142" s="91" t="s">
        <v>318</v>
      </c>
      <c r="E142" s="91" t="s">
        <v>300</v>
      </c>
      <c r="F142" s="91" t="s">
        <v>455</v>
      </c>
      <c r="G142" s="91" t="s">
        <v>302</v>
      </c>
      <c r="H142" s="91" t="s">
        <v>292</v>
      </c>
      <c r="I142" s="91" t="s">
        <v>345</v>
      </c>
      <c r="J142" s="91" t="s">
        <v>12</v>
      </c>
      <c r="K142" s="91" t="s">
        <v>426</v>
      </c>
      <c r="L142" s="91" t="s">
        <v>295</v>
      </c>
      <c r="M142" s="91" t="s">
        <v>12</v>
      </c>
      <c r="N142" s="91" t="s">
        <v>481</v>
      </c>
      <c r="O142" s="91" t="s">
        <v>295</v>
      </c>
      <c r="P142" s="91">
        <v>106</v>
      </c>
    </row>
    <row r="143" spans="1:16" ht="15">
      <c r="A143" s="89"/>
      <c r="B143" s="90"/>
      <c r="C143" s="91" t="s">
        <v>288</v>
      </c>
      <c r="D143" s="91" t="s">
        <v>351</v>
      </c>
      <c r="E143" s="91" t="s">
        <v>346</v>
      </c>
      <c r="F143" s="91" t="s">
        <v>301</v>
      </c>
      <c r="G143" s="91" t="s">
        <v>302</v>
      </c>
      <c r="H143" s="91" t="s">
        <v>292</v>
      </c>
      <c r="I143" s="91" t="s">
        <v>345</v>
      </c>
      <c r="J143" s="91" t="s">
        <v>12</v>
      </c>
      <c r="K143" s="91" t="s">
        <v>426</v>
      </c>
      <c r="L143" s="91" t="s">
        <v>295</v>
      </c>
      <c r="M143" s="91" t="s">
        <v>12</v>
      </c>
      <c r="N143" s="91" t="s">
        <v>482</v>
      </c>
      <c r="O143" s="91" t="s">
        <v>295</v>
      </c>
      <c r="P143" s="91">
        <v>2640</v>
      </c>
    </row>
    <row r="144" spans="1:16" ht="15">
      <c r="A144" s="89"/>
      <c r="B144" s="90"/>
      <c r="C144" s="91" t="s">
        <v>288</v>
      </c>
      <c r="D144" s="91" t="s">
        <v>351</v>
      </c>
      <c r="E144" s="91" t="s">
        <v>346</v>
      </c>
      <c r="F144" s="91" t="s">
        <v>301</v>
      </c>
      <c r="G144" s="91" t="s">
        <v>302</v>
      </c>
      <c r="H144" s="91" t="s">
        <v>292</v>
      </c>
      <c r="I144" s="91" t="s">
        <v>345</v>
      </c>
      <c r="J144" s="91" t="s">
        <v>12</v>
      </c>
      <c r="K144" s="91" t="s">
        <v>482</v>
      </c>
      <c r="L144" s="91" t="s">
        <v>295</v>
      </c>
      <c r="M144" s="91" t="s">
        <v>12</v>
      </c>
      <c r="N144" s="91" t="s">
        <v>337</v>
      </c>
      <c r="O144" s="91" t="s">
        <v>295</v>
      </c>
      <c r="P144" s="91">
        <v>7867</v>
      </c>
    </row>
    <row r="145" spans="1:16" ht="15">
      <c r="A145" s="89"/>
      <c r="B145" s="90"/>
      <c r="C145" s="91" t="s">
        <v>288</v>
      </c>
      <c r="D145" s="91" t="s">
        <v>318</v>
      </c>
      <c r="E145" s="91" t="s">
        <v>300</v>
      </c>
      <c r="F145" s="91" t="s">
        <v>393</v>
      </c>
      <c r="G145" s="91" t="s">
        <v>315</v>
      </c>
      <c r="H145" s="91" t="s">
        <v>292</v>
      </c>
      <c r="I145" s="91" t="s">
        <v>345</v>
      </c>
      <c r="J145" s="91" t="s">
        <v>12</v>
      </c>
      <c r="K145" s="91" t="s">
        <v>337</v>
      </c>
      <c r="L145" s="91" t="s">
        <v>295</v>
      </c>
      <c r="M145" s="91" t="s">
        <v>12</v>
      </c>
      <c r="N145" s="91" t="s">
        <v>483</v>
      </c>
      <c r="O145" s="91" t="s">
        <v>295</v>
      </c>
      <c r="P145" s="91">
        <v>2482</v>
      </c>
    </row>
    <row r="146" spans="1:16" ht="15">
      <c r="A146" s="89"/>
      <c r="B146" s="90"/>
      <c r="C146" s="91" t="s">
        <v>288</v>
      </c>
      <c r="D146" s="91" t="s">
        <v>318</v>
      </c>
      <c r="E146" s="91" t="s">
        <v>300</v>
      </c>
      <c r="F146" s="91" t="s">
        <v>393</v>
      </c>
      <c r="G146" s="91" t="s">
        <v>315</v>
      </c>
      <c r="H146" s="91" t="s">
        <v>292</v>
      </c>
      <c r="I146" s="91" t="s">
        <v>345</v>
      </c>
      <c r="J146" s="91" t="s">
        <v>12</v>
      </c>
      <c r="K146" s="91" t="s">
        <v>483</v>
      </c>
      <c r="L146" s="91" t="s">
        <v>295</v>
      </c>
      <c r="M146" s="91" t="s">
        <v>12</v>
      </c>
      <c r="N146" s="91" t="s">
        <v>399</v>
      </c>
      <c r="O146" s="91" t="s">
        <v>295</v>
      </c>
      <c r="P146" s="91">
        <v>2746</v>
      </c>
    </row>
    <row r="147" spans="1:16" ht="15">
      <c r="A147" s="89"/>
      <c r="B147" s="90"/>
      <c r="C147" s="91" t="s">
        <v>288</v>
      </c>
      <c r="D147" s="91" t="s">
        <v>351</v>
      </c>
      <c r="E147" s="91" t="s">
        <v>346</v>
      </c>
      <c r="F147" s="91" t="s">
        <v>301</v>
      </c>
      <c r="G147" s="91" t="s">
        <v>315</v>
      </c>
      <c r="H147" s="91" t="s">
        <v>292</v>
      </c>
      <c r="I147" s="91" t="s">
        <v>484</v>
      </c>
      <c r="J147" s="91" t="s">
        <v>12</v>
      </c>
      <c r="K147" s="91" t="s">
        <v>345</v>
      </c>
      <c r="L147" s="91" t="s">
        <v>295</v>
      </c>
      <c r="M147" s="91" t="s">
        <v>12</v>
      </c>
      <c r="N147" s="91" t="s">
        <v>321</v>
      </c>
      <c r="O147" s="91" t="s">
        <v>295</v>
      </c>
      <c r="P147" s="91">
        <v>1373</v>
      </c>
    </row>
    <row r="148" spans="1:16" ht="15">
      <c r="A148" s="89"/>
      <c r="B148" s="90"/>
      <c r="C148" s="91" t="s">
        <v>288</v>
      </c>
      <c r="D148" s="91" t="s">
        <v>351</v>
      </c>
      <c r="E148" s="91" t="s">
        <v>348</v>
      </c>
      <c r="F148" s="91" t="s">
        <v>485</v>
      </c>
      <c r="G148" s="91" t="s">
        <v>469</v>
      </c>
      <c r="H148" s="91" t="s">
        <v>292</v>
      </c>
      <c r="I148" s="93" t="s">
        <v>483</v>
      </c>
      <c r="J148" s="91" t="s">
        <v>12</v>
      </c>
      <c r="K148" s="91" t="s">
        <v>399</v>
      </c>
      <c r="L148" s="91" t="s">
        <v>295</v>
      </c>
      <c r="M148" s="91" t="s">
        <v>12</v>
      </c>
      <c r="N148" s="91" t="s">
        <v>345</v>
      </c>
      <c r="O148" s="91" t="s">
        <v>295</v>
      </c>
      <c r="P148" s="91">
        <v>3907</v>
      </c>
    </row>
    <row r="149" spans="1:16" ht="15">
      <c r="A149" s="89"/>
      <c r="B149" s="90"/>
      <c r="C149" s="91" t="s">
        <v>288</v>
      </c>
      <c r="D149" s="91" t="s">
        <v>313</v>
      </c>
      <c r="E149" s="91" t="s">
        <v>386</v>
      </c>
      <c r="F149" s="91" t="s">
        <v>432</v>
      </c>
      <c r="G149" s="91" t="s">
        <v>486</v>
      </c>
      <c r="H149" s="91" t="s">
        <v>292</v>
      </c>
      <c r="I149" s="93" t="s">
        <v>325</v>
      </c>
      <c r="J149" s="91" t="s">
        <v>12</v>
      </c>
      <c r="K149" s="91" t="s">
        <v>487</v>
      </c>
      <c r="L149" s="91" t="s">
        <v>295</v>
      </c>
      <c r="M149" s="91" t="s">
        <v>12</v>
      </c>
      <c r="N149" s="91" t="s">
        <v>324</v>
      </c>
      <c r="O149" s="91" t="s">
        <v>295</v>
      </c>
      <c r="P149" s="91">
        <v>370</v>
      </c>
    </row>
    <row r="150" spans="1:16" ht="15">
      <c r="A150" s="89"/>
      <c r="B150" s="90"/>
      <c r="C150" s="91" t="s">
        <v>288</v>
      </c>
      <c r="D150" s="91" t="s">
        <v>299</v>
      </c>
      <c r="E150" s="91" t="s">
        <v>386</v>
      </c>
      <c r="F150" s="91" t="s">
        <v>432</v>
      </c>
      <c r="G150" s="91" t="s">
        <v>486</v>
      </c>
      <c r="H150" s="91" t="s">
        <v>292</v>
      </c>
      <c r="I150" s="93" t="s">
        <v>325</v>
      </c>
      <c r="J150" s="91" t="s">
        <v>12</v>
      </c>
      <c r="K150" s="91" t="s">
        <v>324</v>
      </c>
      <c r="L150" s="91" t="s">
        <v>295</v>
      </c>
      <c r="M150" s="91" t="s">
        <v>12</v>
      </c>
      <c r="N150" s="91" t="s">
        <v>488</v>
      </c>
      <c r="O150" s="91" t="s">
        <v>295</v>
      </c>
      <c r="P150" s="91">
        <v>211</v>
      </c>
    </row>
    <row r="151" spans="1:16" ht="15">
      <c r="A151" s="89"/>
      <c r="B151" s="90"/>
      <c r="C151" s="91" t="s">
        <v>288</v>
      </c>
      <c r="D151" s="91" t="s">
        <v>299</v>
      </c>
      <c r="E151" s="91" t="s">
        <v>386</v>
      </c>
      <c r="F151" s="91" t="s">
        <v>432</v>
      </c>
      <c r="G151" s="91" t="s">
        <v>486</v>
      </c>
      <c r="H151" s="91" t="s">
        <v>292</v>
      </c>
      <c r="I151" s="93" t="s">
        <v>325</v>
      </c>
      <c r="J151" s="91" t="s">
        <v>12</v>
      </c>
      <c r="K151" s="91" t="s">
        <v>488</v>
      </c>
      <c r="L151" s="91" t="s">
        <v>295</v>
      </c>
      <c r="M151" s="91" t="s">
        <v>12</v>
      </c>
      <c r="N151" s="91" t="s">
        <v>326</v>
      </c>
      <c r="O151" s="91" t="s">
        <v>295</v>
      </c>
      <c r="P151" s="91">
        <v>158</v>
      </c>
    </row>
    <row r="152" spans="1:16" ht="15">
      <c r="A152" s="89"/>
      <c r="B152" s="90"/>
      <c r="C152" s="91" t="s">
        <v>288</v>
      </c>
      <c r="D152" s="91" t="s">
        <v>299</v>
      </c>
      <c r="E152" s="91" t="s">
        <v>386</v>
      </c>
      <c r="F152" s="91" t="s">
        <v>432</v>
      </c>
      <c r="G152" s="91" t="s">
        <v>486</v>
      </c>
      <c r="H152" s="91" t="s">
        <v>292</v>
      </c>
      <c r="I152" s="93" t="s">
        <v>325</v>
      </c>
      <c r="J152" s="91" t="s">
        <v>12</v>
      </c>
      <c r="K152" s="91" t="s">
        <v>326</v>
      </c>
      <c r="L152" s="91" t="s">
        <v>295</v>
      </c>
      <c r="M152" s="91" t="s">
        <v>12</v>
      </c>
      <c r="N152" s="91" t="s">
        <v>397</v>
      </c>
      <c r="O152" s="91" t="s">
        <v>295</v>
      </c>
      <c r="P152" s="91">
        <v>211</v>
      </c>
    </row>
    <row r="153" spans="1:16" ht="15">
      <c r="A153" s="89"/>
      <c r="B153" s="90"/>
      <c r="C153" s="91" t="s">
        <v>288</v>
      </c>
      <c r="D153" s="91" t="s">
        <v>299</v>
      </c>
      <c r="E153" s="91" t="s">
        <v>300</v>
      </c>
      <c r="F153" s="91" t="s">
        <v>406</v>
      </c>
      <c r="G153" s="91" t="s">
        <v>315</v>
      </c>
      <c r="H153" s="91" t="s">
        <v>292</v>
      </c>
      <c r="I153" s="93" t="s">
        <v>325</v>
      </c>
      <c r="J153" s="91" t="s">
        <v>12</v>
      </c>
      <c r="K153" s="91" t="s">
        <v>326</v>
      </c>
      <c r="L153" s="91" t="s">
        <v>355</v>
      </c>
      <c r="M153" s="91" t="s">
        <v>12</v>
      </c>
      <c r="N153" s="91" t="s">
        <v>397</v>
      </c>
      <c r="O153" s="91" t="s">
        <v>295</v>
      </c>
      <c r="P153" s="91">
        <v>5280</v>
      </c>
    </row>
    <row r="154" spans="1:16" ht="15">
      <c r="A154" s="89"/>
      <c r="B154" s="90"/>
      <c r="C154" s="91" t="s">
        <v>288</v>
      </c>
      <c r="D154" s="91" t="s">
        <v>313</v>
      </c>
      <c r="E154" s="91" t="s">
        <v>300</v>
      </c>
      <c r="F154" s="91" t="s">
        <v>301</v>
      </c>
      <c r="G154" s="91" t="s">
        <v>302</v>
      </c>
      <c r="H154" s="91" t="s">
        <v>292</v>
      </c>
      <c r="I154" s="93" t="s">
        <v>325</v>
      </c>
      <c r="J154" s="91" t="s">
        <v>12</v>
      </c>
      <c r="K154" s="91" t="s">
        <v>397</v>
      </c>
      <c r="L154" s="91" t="s">
        <v>295</v>
      </c>
      <c r="M154" s="91" t="s">
        <v>12</v>
      </c>
      <c r="N154" s="91" t="s">
        <v>353</v>
      </c>
      <c r="O154" s="91" t="s">
        <v>295</v>
      </c>
      <c r="P154" s="91">
        <v>8606</v>
      </c>
    </row>
    <row r="155" spans="1:16" ht="15">
      <c r="A155" s="89"/>
      <c r="B155" s="90"/>
      <c r="C155" s="91" t="s">
        <v>288</v>
      </c>
      <c r="D155" s="91" t="s">
        <v>416</v>
      </c>
      <c r="E155" s="91" t="s">
        <v>300</v>
      </c>
      <c r="F155" s="91" t="s">
        <v>378</v>
      </c>
      <c r="G155" s="91" t="s">
        <v>315</v>
      </c>
      <c r="H155" s="91" t="s">
        <v>292</v>
      </c>
      <c r="I155" s="93" t="s">
        <v>329</v>
      </c>
      <c r="J155" s="91" t="s">
        <v>12</v>
      </c>
      <c r="K155" s="91" t="s">
        <v>442</v>
      </c>
      <c r="L155" s="91" t="s">
        <v>295</v>
      </c>
      <c r="M155" s="91" t="s">
        <v>12</v>
      </c>
      <c r="N155" s="91" t="s">
        <v>328</v>
      </c>
      <c r="O155" s="91" t="s">
        <v>295</v>
      </c>
      <c r="P155" s="91">
        <v>2112</v>
      </c>
    </row>
    <row r="156" spans="1:16" ht="15">
      <c r="A156" s="89"/>
      <c r="B156" s="90"/>
      <c r="C156" s="91" t="s">
        <v>288</v>
      </c>
      <c r="D156" s="91" t="s">
        <v>416</v>
      </c>
      <c r="E156" s="91" t="s">
        <v>300</v>
      </c>
      <c r="F156" s="91" t="s">
        <v>378</v>
      </c>
      <c r="G156" s="91" t="s">
        <v>315</v>
      </c>
      <c r="H156" s="91" t="s">
        <v>292</v>
      </c>
      <c r="I156" s="93" t="s">
        <v>329</v>
      </c>
      <c r="J156" s="91" t="s">
        <v>12</v>
      </c>
      <c r="K156" s="91" t="s">
        <v>328</v>
      </c>
      <c r="L156" s="91" t="s">
        <v>295</v>
      </c>
      <c r="M156" s="91" t="s">
        <v>12</v>
      </c>
      <c r="N156" s="91" t="s">
        <v>489</v>
      </c>
      <c r="O156" s="91" t="s">
        <v>295</v>
      </c>
      <c r="P156" s="91">
        <v>370</v>
      </c>
    </row>
    <row r="157" spans="1:16" ht="15">
      <c r="A157" s="89"/>
      <c r="B157" s="90"/>
      <c r="C157" s="91" t="s">
        <v>288</v>
      </c>
      <c r="D157" s="91" t="s">
        <v>416</v>
      </c>
      <c r="E157" s="91" t="s">
        <v>300</v>
      </c>
      <c r="F157" s="91" t="s">
        <v>378</v>
      </c>
      <c r="G157" s="91" t="s">
        <v>315</v>
      </c>
      <c r="H157" s="91" t="s">
        <v>292</v>
      </c>
      <c r="I157" s="93" t="s">
        <v>329</v>
      </c>
      <c r="J157" s="91" t="s">
        <v>12</v>
      </c>
      <c r="K157" s="91" t="s">
        <v>489</v>
      </c>
      <c r="L157" s="91" t="s">
        <v>295</v>
      </c>
      <c r="M157" s="91" t="s">
        <v>12</v>
      </c>
      <c r="N157" s="91" t="s">
        <v>490</v>
      </c>
      <c r="O157" s="91" t="s">
        <v>295</v>
      </c>
      <c r="P157" s="91">
        <v>1373</v>
      </c>
    </row>
    <row r="158" spans="1:16" ht="15">
      <c r="A158" s="89"/>
      <c r="B158" s="90"/>
      <c r="C158" s="91" t="s">
        <v>288</v>
      </c>
      <c r="D158" s="91" t="s">
        <v>416</v>
      </c>
      <c r="E158" s="91" t="s">
        <v>300</v>
      </c>
      <c r="F158" s="91" t="s">
        <v>378</v>
      </c>
      <c r="G158" s="91" t="s">
        <v>315</v>
      </c>
      <c r="H158" s="91" t="s">
        <v>292</v>
      </c>
      <c r="I158" s="93" t="s">
        <v>329</v>
      </c>
      <c r="J158" s="91" t="s">
        <v>12</v>
      </c>
      <c r="K158" s="91" t="s">
        <v>490</v>
      </c>
      <c r="L158" s="91" t="s">
        <v>295</v>
      </c>
      <c r="M158" s="91" t="s">
        <v>12</v>
      </c>
      <c r="N158" s="91" t="s">
        <v>491</v>
      </c>
      <c r="O158" s="91" t="s">
        <v>295</v>
      </c>
      <c r="P158" s="91">
        <v>1690</v>
      </c>
    </row>
    <row r="159" spans="1:16" ht="15">
      <c r="A159" s="89"/>
      <c r="B159" s="90"/>
      <c r="C159" s="91" t="s">
        <v>288</v>
      </c>
      <c r="D159" s="91" t="s">
        <v>416</v>
      </c>
      <c r="E159" s="91" t="s">
        <v>300</v>
      </c>
      <c r="F159" s="91" t="s">
        <v>378</v>
      </c>
      <c r="G159" s="91" t="s">
        <v>315</v>
      </c>
      <c r="H159" s="91" t="s">
        <v>292</v>
      </c>
      <c r="I159" s="93" t="s">
        <v>329</v>
      </c>
      <c r="J159" s="91" t="s">
        <v>12</v>
      </c>
      <c r="K159" s="91" t="s">
        <v>491</v>
      </c>
      <c r="L159" s="91" t="s">
        <v>295</v>
      </c>
      <c r="M159" s="91" t="s">
        <v>12</v>
      </c>
      <c r="N159" s="91" t="s">
        <v>321</v>
      </c>
      <c r="O159" s="91" t="s">
        <v>295</v>
      </c>
      <c r="P159" s="91">
        <v>4594</v>
      </c>
    </row>
    <row r="160" spans="1:16" ht="15">
      <c r="A160" s="89"/>
      <c r="B160" s="90"/>
      <c r="C160" s="91" t="s">
        <v>288</v>
      </c>
      <c r="D160" s="91" t="s">
        <v>356</v>
      </c>
      <c r="E160" s="91" t="s">
        <v>300</v>
      </c>
      <c r="F160" s="91" t="s">
        <v>454</v>
      </c>
      <c r="G160" s="91" t="s">
        <v>347</v>
      </c>
      <c r="H160" s="91" t="s">
        <v>292</v>
      </c>
      <c r="I160" s="93" t="s">
        <v>491</v>
      </c>
      <c r="J160" s="91" t="s">
        <v>12</v>
      </c>
      <c r="K160" s="91" t="s">
        <v>329</v>
      </c>
      <c r="L160" s="91" t="s">
        <v>295</v>
      </c>
      <c r="M160" s="91" t="s">
        <v>12</v>
      </c>
      <c r="N160" s="91" t="s">
        <v>321</v>
      </c>
      <c r="O160" s="91" t="s">
        <v>295</v>
      </c>
      <c r="P160" s="91">
        <v>1267</v>
      </c>
    </row>
    <row r="161" spans="1:16" ht="15">
      <c r="A161" s="89"/>
      <c r="B161" s="90"/>
      <c r="C161" s="91" t="s">
        <v>288</v>
      </c>
      <c r="D161" s="91" t="s">
        <v>310</v>
      </c>
      <c r="E161" s="91" t="s">
        <v>346</v>
      </c>
      <c r="F161" s="91" t="s">
        <v>301</v>
      </c>
      <c r="G161" s="91" t="s">
        <v>315</v>
      </c>
      <c r="H161" s="91" t="s">
        <v>292</v>
      </c>
      <c r="I161" s="93" t="s">
        <v>444</v>
      </c>
      <c r="J161" s="91" t="s">
        <v>12</v>
      </c>
      <c r="K161" s="91" t="s">
        <v>198</v>
      </c>
      <c r="L161" s="91" t="s">
        <v>295</v>
      </c>
      <c r="M161" s="91" t="s">
        <v>12</v>
      </c>
      <c r="N161" s="91" t="s">
        <v>321</v>
      </c>
      <c r="O161" s="91" t="s">
        <v>295</v>
      </c>
      <c r="P161" s="91">
        <v>5808</v>
      </c>
    </row>
    <row r="162" spans="1:16" ht="15">
      <c r="A162" s="89"/>
      <c r="B162" s="90"/>
      <c r="C162" s="91" t="s">
        <v>288</v>
      </c>
      <c r="D162" s="91" t="s">
        <v>351</v>
      </c>
      <c r="E162" s="91" t="s">
        <v>346</v>
      </c>
      <c r="F162" s="91" t="s">
        <v>311</v>
      </c>
      <c r="G162" s="91" t="s">
        <v>347</v>
      </c>
      <c r="H162" s="91" t="s">
        <v>292</v>
      </c>
      <c r="I162" s="93" t="s">
        <v>492</v>
      </c>
      <c r="J162" s="91" t="s">
        <v>12</v>
      </c>
      <c r="K162" s="91" t="s">
        <v>317</v>
      </c>
      <c r="L162" s="91" t="s">
        <v>295</v>
      </c>
      <c r="M162" s="91" t="s">
        <v>12</v>
      </c>
      <c r="N162" s="91" t="s">
        <v>321</v>
      </c>
      <c r="O162" s="91" t="s">
        <v>295</v>
      </c>
      <c r="P162" s="91">
        <v>1214</v>
      </c>
    </row>
    <row r="163" spans="1:16" ht="15">
      <c r="A163" s="89"/>
      <c r="B163" s="90"/>
      <c r="C163" s="91" t="s">
        <v>288</v>
      </c>
      <c r="D163" s="91" t="s">
        <v>351</v>
      </c>
      <c r="E163" s="91" t="s">
        <v>300</v>
      </c>
      <c r="F163" s="91" t="s">
        <v>323</v>
      </c>
      <c r="G163" s="91" t="s">
        <v>315</v>
      </c>
      <c r="H163" s="91" t="s">
        <v>292</v>
      </c>
      <c r="I163" s="93" t="s">
        <v>342</v>
      </c>
      <c r="J163" s="91" t="s">
        <v>12</v>
      </c>
      <c r="K163" s="91" t="s">
        <v>337</v>
      </c>
      <c r="L163" s="91" t="s">
        <v>295</v>
      </c>
      <c r="M163" s="91" t="s">
        <v>12</v>
      </c>
      <c r="N163" s="91" t="s">
        <v>321</v>
      </c>
      <c r="O163" s="91" t="s">
        <v>295</v>
      </c>
      <c r="P163" s="91">
        <v>2746</v>
      </c>
    </row>
    <row r="164" spans="1:16" ht="15">
      <c r="A164" s="89"/>
      <c r="B164" s="90"/>
      <c r="C164" s="91" t="s">
        <v>288</v>
      </c>
      <c r="D164" s="91" t="s">
        <v>351</v>
      </c>
      <c r="E164" s="91" t="s">
        <v>346</v>
      </c>
      <c r="F164" s="91" t="s">
        <v>301</v>
      </c>
      <c r="G164" s="91" t="s">
        <v>347</v>
      </c>
      <c r="H164" s="91" t="s">
        <v>292</v>
      </c>
      <c r="I164" s="93" t="s">
        <v>493</v>
      </c>
      <c r="J164" s="91" t="s">
        <v>12</v>
      </c>
      <c r="K164" s="91" t="s">
        <v>494</v>
      </c>
      <c r="L164" s="91" t="s">
        <v>295</v>
      </c>
      <c r="M164" s="91" t="s">
        <v>12</v>
      </c>
      <c r="N164" s="91" t="s">
        <v>321</v>
      </c>
      <c r="O164" s="91" t="s">
        <v>295</v>
      </c>
      <c r="P164" s="91">
        <v>317</v>
      </c>
    </row>
    <row r="165" spans="1:16" ht="15">
      <c r="A165" s="89"/>
      <c r="B165" s="90"/>
      <c r="C165" s="91" t="s">
        <v>288</v>
      </c>
      <c r="D165" s="91" t="s">
        <v>351</v>
      </c>
      <c r="E165" s="91" t="s">
        <v>346</v>
      </c>
      <c r="F165" s="91" t="s">
        <v>301</v>
      </c>
      <c r="G165" s="91" t="s">
        <v>302</v>
      </c>
      <c r="H165" s="91" t="s">
        <v>292</v>
      </c>
      <c r="I165" s="93" t="s">
        <v>451</v>
      </c>
      <c r="J165" s="91" t="s">
        <v>12</v>
      </c>
      <c r="K165" s="91" t="s">
        <v>321</v>
      </c>
      <c r="L165" s="91" t="s">
        <v>295</v>
      </c>
      <c r="M165" s="91" t="s">
        <v>12</v>
      </c>
      <c r="N165" s="91" t="s">
        <v>449</v>
      </c>
      <c r="O165" s="91" t="s">
        <v>295</v>
      </c>
      <c r="P165" s="91">
        <v>634</v>
      </c>
    </row>
    <row r="166" spans="1:16" ht="15">
      <c r="A166" s="89"/>
      <c r="B166" s="90"/>
      <c r="C166" s="91" t="s">
        <v>288</v>
      </c>
      <c r="D166" s="91" t="s">
        <v>351</v>
      </c>
      <c r="E166" s="91" t="s">
        <v>346</v>
      </c>
      <c r="F166" s="91" t="s">
        <v>323</v>
      </c>
      <c r="G166" s="91" t="s">
        <v>291</v>
      </c>
      <c r="H166" s="91" t="s">
        <v>292</v>
      </c>
      <c r="I166" s="93" t="s">
        <v>495</v>
      </c>
      <c r="J166" s="91" t="s">
        <v>12</v>
      </c>
      <c r="K166" s="91" t="s">
        <v>496</v>
      </c>
      <c r="L166" s="91" t="s">
        <v>436</v>
      </c>
      <c r="M166" s="91" t="s">
        <v>12</v>
      </c>
      <c r="N166" s="91" t="s">
        <v>321</v>
      </c>
      <c r="O166" s="91" t="s">
        <v>295</v>
      </c>
      <c r="P166" s="91">
        <v>1215</v>
      </c>
    </row>
    <row r="167" spans="1:16" ht="15">
      <c r="A167" s="89"/>
      <c r="B167" s="90"/>
      <c r="C167" s="91" t="s">
        <v>288</v>
      </c>
      <c r="D167" s="91" t="s">
        <v>351</v>
      </c>
      <c r="E167" s="91" t="s">
        <v>346</v>
      </c>
      <c r="F167" s="91" t="s">
        <v>301</v>
      </c>
      <c r="G167" s="91" t="s">
        <v>409</v>
      </c>
      <c r="H167" s="91" t="s">
        <v>292</v>
      </c>
      <c r="I167" s="93" t="s">
        <v>497</v>
      </c>
      <c r="J167" s="91" t="s">
        <v>12</v>
      </c>
      <c r="K167" s="91" t="s">
        <v>420</v>
      </c>
      <c r="L167" s="91" t="s">
        <v>295</v>
      </c>
      <c r="M167" s="91" t="s">
        <v>12</v>
      </c>
      <c r="N167" s="91" t="s">
        <v>321</v>
      </c>
      <c r="O167" s="91" t="s">
        <v>295</v>
      </c>
      <c r="P167" s="91">
        <v>1320</v>
      </c>
    </row>
    <row r="168" spans="1:16" ht="15">
      <c r="A168" s="89"/>
      <c r="B168" s="90"/>
      <c r="C168" s="91"/>
      <c r="D168" s="91"/>
      <c r="E168" s="91"/>
      <c r="F168" s="91"/>
      <c r="G168" s="91"/>
      <c r="H168" s="91"/>
      <c r="I168" s="95" t="s">
        <v>99</v>
      </c>
      <c r="J168" s="91"/>
      <c r="K168" s="91"/>
      <c r="L168" s="91"/>
      <c r="M168" s="91"/>
      <c r="N168" s="91"/>
      <c r="O168" s="91"/>
      <c r="P168" s="91"/>
    </row>
    <row r="169" spans="1:16" ht="15">
      <c r="A169" s="89"/>
      <c r="B169" s="90"/>
      <c r="C169" s="91" t="s">
        <v>288</v>
      </c>
      <c r="D169" s="91" t="s">
        <v>313</v>
      </c>
      <c r="E169" s="91" t="s">
        <v>300</v>
      </c>
      <c r="F169" s="91" t="s">
        <v>311</v>
      </c>
      <c r="G169" s="91" t="s">
        <v>315</v>
      </c>
      <c r="H169" s="91" t="s">
        <v>292</v>
      </c>
      <c r="I169" s="93" t="s">
        <v>498</v>
      </c>
      <c r="J169" s="91" t="s">
        <v>12</v>
      </c>
      <c r="K169" s="91" t="s">
        <v>325</v>
      </c>
      <c r="L169" s="91" t="s">
        <v>295</v>
      </c>
      <c r="M169" s="91" t="s">
        <v>12</v>
      </c>
      <c r="N169" s="91" t="s">
        <v>321</v>
      </c>
      <c r="O169" s="91" t="s">
        <v>295</v>
      </c>
      <c r="P169" s="91">
        <v>634</v>
      </c>
    </row>
    <row r="170" spans="1:16" ht="15">
      <c r="A170" s="89"/>
      <c r="B170" s="90"/>
      <c r="C170" s="91" t="s">
        <v>288</v>
      </c>
      <c r="D170" s="91" t="s">
        <v>356</v>
      </c>
      <c r="E170" s="91" t="s">
        <v>300</v>
      </c>
      <c r="F170" s="91" t="s">
        <v>443</v>
      </c>
      <c r="G170" s="91" t="s">
        <v>315</v>
      </c>
      <c r="H170" s="91" t="s">
        <v>292</v>
      </c>
      <c r="I170" s="93" t="s">
        <v>450</v>
      </c>
      <c r="J170" s="91" t="s">
        <v>12</v>
      </c>
      <c r="K170" s="91" t="s">
        <v>198</v>
      </c>
      <c r="L170" s="91" t="s">
        <v>295</v>
      </c>
      <c r="M170" s="91" t="s">
        <v>12</v>
      </c>
      <c r="N170" s="91" t="s">
        <v>449</v>
      </c>
      <c r="O170" s="91" t="s">
        <v>295</v>
      </c>
      <c r="P170" s="91">
        <v>4858</v>
      </c>
    </row>
    <row r="171" spans="1:16" ht="15">
      <c r="A171" s="89"/>
      <c r="B171" s="90"/>
      <c r="C171" s="91" t="s">
        <v>288</v>
      </c>
      <c r="D171" s="91" t="s">
        <v>318</v>
      </c>
      <c r="E171" s="91" t="s">
        <v>499</v>
      </c>
      <c r="F171" s="91" t="s">
        <v>445</v>
      </c>
      <c r="G171" s="91" t="s">
        <v>315</v>
      </c>
      <c r="H171" s="91" t="s">
        <v>292</v>
      </c>
      <c r="I171" s="93" t="s">
        <v>450</v>
      </c>
      <c r="J171" s="91" t="s">
        <v>12</v>
      </c>
      <c r="K171" s="91" t="s">
        <v>449</v>
      </c>
      <c r="L171" s="91" t="s">
        <v>295</v>
      </c>
      <c r="M171" s="91" t="s">
        <v>12</v>
      </c>
      <c r="N171" s="91" t="s">
        <v>321</v>
      </c>
      <c r="O171" s="91" t="s">
        <v>295</v>
      </c>
      <c r="P171" s="91">
        <v>2218</v>
      </c>
    </row>
    <row r="172" spans="1:16" ht="15">
      <c r="A172" s="89"/>
      <c r="B172" s="90"/>
      <c r="C172" s="91" t="s">
        <v>288</v>
      </c>
      <c r="D172" s="91" t="s">
        <v>318</v>
      </c>
      <c r="E172" s="91" t="s">
        <v>346</v>
      </c>
      <c r="F172" s="91" t="s">
        <v>301</v>
      </c>
      <c r="G172" s="91" t="s">
        <v>302</v>
      </c>
      <c r="H172" s="91" t="s">
        <v>292</v>
      </c>
      <c r="I172" s="93" t="s">
        <v>420</v>
      </c>
      <c r="J172" s="91" t="s">
        <v>12</v>
      </c>
      <c r="K172" s="91" t="s">
        <v>500</v>
      </c>
      <c r="L172" s="91" t="s">
        <v>448</v>
      </c>
      <c r="M172" s="91" t="s">
        <v>12</v>
      </c>
      <c r="N172" s="91" t="s">
        <v>497</v>
      </c>
      <c r="O172" s="91" t="s">
        <v>295</v>
      </c>
      <c r="P172" s="91">
        <v>1109</v>
      </c>
    </row>
    <row r="173" spans="1:16" ht="15">
      <c r="A173" s="89"/>
      <c r="B173" s="90"/>
      <c r="C173" s="91" t="s">
        <v>288</v>
      </c>
      <c r="D173" s="91" t="s">
        <v>318</v>
      </c>
      <c r="E173" s="91" t="s">
        <v>346</v>
      </c>
      <c r="F173" s="91" t="s">
        <v>301</v>
      </c>
      <c r="G173" s="91" t="s">
        <v>302</v>
      </c>
      <c r="H173" s="91" t="s">
        <v>292</v>
      </c>
      <c r="I173" s="93" t="s">
        <v>420</v>
      </c>
      <c r="J173" s="91" t="s">
        <v>12</v>
      </c>
      <c r="K173" s="91" t="s">
        <v>497</v>
      </c>
      <c r="L173" s="91" t="s">
        <v>295</v>
      </c>
      <c r="M173" s="91" t="s">
        <v>12</v>
      </c>
      <c r="N173" s="91" t="s">
        <v>395</v>
      </c>
      <c r="O173" s="91" t="s">
        <v>295</v>
      </c>
      <c r="P173" s="91">
        <v>2059</v>
      </c>
    </row>
    <row r="174" spans="1:16" ht="15">
      <c r="A174" s="89"/>
      <c r="B174" s="90"/>
      <c r="C174" s="91" t="s">
        <v>288</v>
      </c>
      <c r="D174" s="91" t="s">
        <v>351</v>
      </c>
      <c r="E174" s="91" t="s">
        <v>346</v>
      </c>
      <c r="F174" s="91" t="s">
        <v>319</v>
      </c>
      <c r="G174" s="91" t="s">
        <v>347</v>
      </c>
      <c r="H174" s="91" t="s">
        <v>292</v>
      </c>
      <c r="I174" s="93" t="s">
        <v>501</v>
      </c>
      <c r="J174" s="91" t="s">
        <v>12</v>
      </c>
      <c r="K174" s="91" t="s">
        <v>353</v>
      </c>
      <c r="L174" s="91" t="s">
        <v>295</v>
      </c>
      <c r="M174" s="91" t="s">
        <v>12</v>
      </c>
      <c r="N174" s="91" t="s">
        <v>321</v>
      </c>
      <c r="O174" s="91" t="s">
        <v>295</v>
      </c>
      <c r="P174" s="91">
        <v>1056</v>
      </c>
    </row>
    <row r="175" spans="1:16" ht="15">
      <c r="A175" s="89"/>
      <c r="B175" s="90"/>
      <c r="C175" s="91" t="s">
        <v>288</v>
      </c>
      <c r="D175" s="91" t="s">
        <v>313</v>
      </c>
      <c r="E175" s="91" t="s">
        <v>300</v>
      </c>
      <c r="F175" s="91" t="s">
        <v>323</v>
      </c>
      <c r="G175" s="91" t="s">
        <v>302</v>
      </c>
      <c r="H175" s="91" t="s">
        <v>292</v>
      </c>
      <c r="I175" s="93" t="s">
        <v>502</v>
      </c>
      <c r="J175" s="91" t="s">
        <v>12</v>
      </c>
      <c r="K175" s="91" t="s">
        <v>503</v>
      </c>
      <c r="L175" s="91" t="s">
        <v>295</v>
      </c>
      <c r="M175" s="91" t="s">
        <v>12</v>
      </c>
      <c r="N175" s="91" t="s">
        <v>321</v>
      </c>
      <c r="O175" s="91" t="s">
        <v>295</v>
      </c>
      <c r="P175" s="91">
        <v>2851</v>
      </c>
    </row>
    <row r="176" spans="1:16" ht="15">
      <c r="A176" s="89"/>
      <c r="B176" s="90"/>
      <c r="C176" s="91" t="s">
        <v>288</v>
      </c>
      <c r="D176" s="91" t="s">
        <v>310</v>
      </c>
      <c r="E176" s="91" t="s">
        <v>346</v>
      </c>
      <c r="F176" s="91" t="s">
        <v>301</v>
      </c>
      <c r="G176" s="91" t="s">
        <v>347</v>
      </c>
      <c r="H176" s="91" t="s">
        <v>292</v>
      </c>
      <c r="I176" s="93" t="s">
        <v>357</v>
      </c>
      <c r="J176" s="91" t="s">
        <v>12</v>
      </c>
      <c r="K176" s="91" t="s">
        <v>350</v>
      </c>
      <c r="L176" s="91" t="s">
        <v>295</v>
      </c>
      <c r="M176" s="91" t="s">
        <v>12</v>
      </c>
      <c r="N176" s="91" t="s">
        <v>504</v>
      </c>
      <c r="O176" s="91" t="s">
        <v>295</v>
      </c>
      <c r="P176" s="91">
        <v>528</v>
      </c>
    </row>
    <row r="177" spans="1:16" ht="15">
      <c r="A177" s="89"/>
      <c r="B177" s="90"/>
      <c r="C177" s="91" t="s">
        <v>288</v>
      </c>
      <c r="D177" s="91" t="s">
        <v>313</v>
      </c>
      <c r="E177" s="91" t="s">
        <v>300</v>
      </c>
      <c r="F177" s="91" t="s">
        <v>352</v>
      </c>
      <c r="G177" s="91" t="s">
        <v>315</v>
      </c>
      <c r="H177" s="91" t="s">
        <v>292</v>
      </c>
      <c r="I177" s="93" t="s">
        <v>505</v>
      </c>
      <c r="J177" s="91" t="s">
        <v>12</v>
      </c>
      <c r="K177" s="91" t="s">
        <v>399</v>
      </c>
      <c r="L177" s="91" t="s">
        <v>295</v>
      </c>
      <c r="M177" s="91" t="s">
        <v>12</v>
      </c>
      <c r="N177" s="91" t="s">
        <v>506</v>
      </c>
      <c r="O177" s="91" t="s">
        <v>295</v>
      </c>
      <c r="P177" s="91">
        <v>2165</v>
      </c>
    </row>
    <row r="178" spans="1:16" ht="15">
      <c r="A178" s="89"/>
      <c r="B178" s="90"/>
      <c r="C178" s="91" t="s">
        <v>288</v>
      </c>
      <c r="D178" s="91" t="s">
        <v>313</v>
      </c>
      <c r="E178" s="91" t="s">
        <v>300</v>
      </c>
      <c r="F178" s="91" t="s">
        <v>352</v>
      </c>
      <c r="G178" s="91" t="s">
        <v>315</v>
      </c>
      <c r="H178" s="91" t="s">
        <v>292</v>
      </c>
      <c r="I178" s="93" t="s">
        <v>505</v>
      </c>
      <c r="J178" s="91" t="s">
        <v>12</v>
      </c>
      <c r="K178" s="91" t="s">
        <v>506</v>
      </c>
      <c r="L178" s="91" t="s">
        <v>295</v>
      </c>
      <c r="M178" s="91" t="s">
        <v>12</v>
      </c>
      <c r="N178" s="91" t="s">
        <v>507</v>
      </c>
      <c r="O178" s="91" t="s">
        <v>295</v>
      </c>
      <c r="P178" s="91">
        <v>792</v>
      </c>
    </row>
    <row r="179" spans="1:16" ht="15">
      <c r="A179" s="89"/>
      <c r="B179" s="90"/>
      <c r="C179" s="91" t="s">
        <v>288</v>
      </c>
      <c r="D179" s="91" t="s">
        <v>313</v>
      </c>
      <c r="E179" s="91" t="s">
        <v>346</v>
      </c>
      <c r="F179" s="91" t="s">
        <v>319</v>
      </c>
      <c r="G179" s="91" t="s">
        <v>469</v>
      </c>
      <c r="H179" s="91" t="s">
        <v>292</v>
      </c>
      <c r="I179" s="93" t="s">
        <v>506</v>
      </c>
      <c r="J179" s="91" t="s">
        <v>12</v>
      </c>
      <c r="K179" s="91" t="s">
        <v>505</v>
      </c>
      <c r="L179" s="91" t="s">
        <v>295</v>
      </c>
      <c r="M179" s="91" t="s">
        <v>12</v>
      </c>
      <c r="N179" s="91" t="s">
        <v>321</v>
      </c>
      <c r="O179" s="91" t="s">
        <v>295</v>
      </c>
      <c r="P179" s="91">
        <v>1373</v>
      </c>
    </row>
    <row r="180" spans="1:16" ht="15">
      <c r="A180" s="89"/>
      <c r="B180" s="90"/>
      <c r="C180" s="91" t="s">
        <v>288</v>
      </c>
      <c r="D180" s="91" t="s">
        <v>508</v>
      </c>
      <c r="E180" s="91" t="s">
        <v>300</v>
      </c>
      <c r="F180" s="91" t="s">
        <v>372</v>
      </c>
      <c r="G180" s="91" t="s">
        <v>315</v>
      </c>
      <c r="H180" s="91" t="s">
        <v>292</v>
      </c>
      <c r="I180" s="93" t="s">
        <v>306</v>
      </c>
      <c r="J180" s="91" t="s">
        <v>12</v>
      </c>
      <c r="K180" s="91" t="s">
        <v>303</v>
      </c>
      <c r="L180" s="91" t="s">
        <v>295</v>
      </c>
      <c r="M180" s="91" t="s">
        <v>12</v>
      </c>
      <c r="N180" s="91" t="s">
        <v>509</v>
      </c>
      <c r="O180" s="91" t="s">
        <v>295</v>
      </c>
      <c r="P180" s="91">
        <v>422</v>
      </c>
    </row>
    <row r="181" spans="1:16" ht="15">
      <c r="A181" s="89"/>
      <c r="B181" s="90"/>
      <c r="C181" s="91" t="s">
        <v>288</v>
      </c>
      <c r="D181" s="91" t="s">
        <v>351</v>
      </c>
      <c r="E181" s="91" t="s">
        <v>300</v>
      </c>
      <c r="F181" s="91" t="s">
        <v>372</v>
      </c>
      <c r="G181" s="91" t="s">
        <v>315</v>
      </c>
      <c r="H181" s="91" t="s">
        <v>292</v>
      </c>
      <c r="I181" s="93" t="s">
        <v>306</v>
      </c>
      <c r="J181" s="91" t="s">
        <v>12</v>
      </c>
      <c r="K181" s="91" t="s">
        <v>509</v>
      </c>
      <c r="L181" s="91" t="s">
        <v>295</v>
      </c>
      <c r="M181" s="91" t="s">
        <v>12</v>
      </c>
      <c r="N181" s="91" t="s">
        <v>321</v>
      </c>
      <c r="O181" s="91" t="s">
        <v>295</v>
      </c>
      <c r="P181" s="91">
        <v>1162</v>
      </c>
    </row>
    <row r="182" spans="1:16" ht="15">
      <c r="A182" s="89"/>
      <c r="B182" s="90"/>
      <c r="C182" s="91" t="s">
        <v>288</v>
      </c>
      <c r="D182" s="91" t="s">
        <v>318</v>
      </c>
      <c r="E182" s="91" t="s">
        <v>346</v>
      </c>
      <c r="F182" s="91" t="s">
        <v>510</v>
      </c>
      <c r="G182" s="91" t="s">
        <v>291</v>
      </c>
      <c r="H182" s="91" t="s">
        <v>292</v>
      </c>
      <c r="I182" s="93" t="s">
        <v>438</v>
      </c>
      <c r="J182" s="91" t="s">
        <v>12</v>
      </c>
      <c r="K182" s="91" t="s">
        <v>326</v>
      </c>
      <c r="L182" s="91" t="s">
        <v>295</v>
      </c>
      <c r="M182" s="91" t="s">
        <v>12</v>
      </c>
      <c r="N182" s="91" t="s">
        <v>321</v>
      </c>
      <c r="O182" s="91" t="s">
        <v>295</v>
      </c>
      <c r="P182" s="91">
        <v>792</v>
      </c>
    </row>
    <row r="183" spans="1:16" ht="15">
      <c r="A183" s="89"/>
      <c r="B183" s="90"/>
      <c r="C183" s="91" t="s">
        <v>288</v>
      </c>
      <c r="D183" s="91" t="s">
        <v>313</v>
      </c>
      <c r="E183" s="91" t="s">
        <v>300</v>
      </c>
      <c r="F183" s="91" t="s">
        <v>301</v>
      </c>
      <c r="G183" s="91" t="s">
        <v>315</v>
      </c>
      <c r="H183" s="91" t="s">
        <v>292</v>
      </c>
      <c r="I183" s="93" t="s">
        <v>431</v>
      </c>
      <c r="J183" s="91" t="s">
        <v>12</v>
      </c>
      <c r="K183" s="91" t="s">
        <v>297</v>
      </c>
      <c r="L183" s="91" t="s">
        <v>295</v>
      </c>
      <c r="M183" s="91" t="s">
        <v>12</v>
      </c>
      <c r="N183" s="91" t="s">
        <v>452</v>
      </c>
      <c r="O183" s="91" t="s">
        <v>295</v>
      </c>
      <c r="P183" s="91">
        <v>475</v>
      </c>
    </row>
    <row r="184" spans="1:16" ht="15">
      <c r="A184" s="89"/>
      <c r="B184" s="90"/>
      <c r="C184" s="91" t="s">
        <v>288</v>
      </c>
      <c r="D184" s="91" t="s">
        <v>313</v>
      </c>
      <c r="E184" s="91" t="s">
        <v>300</v>
      </c>
      <c r="F184" s="91" t="s">
        <v>301</v>
      </c>
      <c r="G184" s="91" t="s">
        <v>315</v>
      </c>
      <c r="H184" s="91" t="s">
        <v>292</v>
      </c>
      <c r="I184" s="93" t="s">
        <v>431</v>
      </c>
      <c r="J184" s="91" t="s">
        <v>12</v>
      </c>
      <c r="K184" s="91" t="s">
        <v>452</v>
      </c>
      <c r="L184" s="91" t="s">
        <v>295</v>
      </c>
      <c r="M184" s="91" t="s">
        <v>12</v>
      </c>
      <c r="N184" s="91" t="s">
        <v>430</v>
      </c>
      <c r="O184" s="91" t="s">
        <v>295</v>
      </c>
      <c r="P184" s="91">
        <v>581</v>
      </c>
    </row>
    <row r="185" spans="1:16" ht="15">
      <c r="A185" s="89"/>
      <c r="B185" s="90"/>
      <c r="C185" s="91" t="s">
        <v>288</v>
      </c>
      <c r="D185" s="91" t="s">
        <v>313</v>
      </c>
      <c r="E185" s="91" t="s">
        <v>300</v>
      </c>
      <c r="F185" s="91" t="s">
        <v>301</v>
      </c>
      <c r="G185" s="91" t="s">
        <v>315</v>
      </c>
      <c r="H185" s="91" t="s">
        <v>292</v>
      </c>
      <c r="I185" s="93" t="s">
        <v>431</v>
      </c>
      <c r="J185" s="91" t="s">
        <v>12</v>
      </c>
      <c r="K185" s="91" t="s">
        <v>430</v>
      </c>
      <c r="L185" s="91" t="s">
        <v>295</v>
      </c>
      <c r="M185" s="91" t="s">
        <v>12</v>
      </c>
      <c r="N185" s="91" t="s">
        <v>430</v>
      </c>
      <c r="O185" s="91" t="s">
        <v>295</v>
      </c>
      <c r="P185" s="91">
        <v>1214</v>
      </c>
    </row>
    <row r="186" spans="1:16" ht="15">
      <c r="A186" s="89"/>
      <c r="B186" s="90"/>
      <c r="C186" s="91" t="s">
        <v>288</v>
      </c>
      <c r="D186" s="91" t="s">
        <v>405</v>
      </c>
      <c r="E186" s="91" t="s">
        <v>289</v>
      </c>
      <c r="F186" s="91" t="s">
        <v>369</v>
      </c>
      <c r="G186" s="91" t="s">
        <v>315</v>
      </c>
      <c r="H186" s="91" t="s">
        <v>292</v>
      </c>
      <c r="I186" s="93" t="s">
        <v>511</v>
      </c>
      <c r="J186" s="91" t="s">
        <v>12</v>
      </c>
      <c r="K186" s="91" t="s">
        <v>198</v>
      </c>
      <c r="L186" s="91" t="s">
        <v>295</v>
      </c>
      <c r="M186" s="91" t="s">
        <v>12</v>
      </c>
      <c r="N186" s="91" t="s">
        <v>512</v>
      </c>
      <c r="O186" s="91" t="s">
        <v>295</v>
      </c>
      <c r="P186" s="91">
        <v>370</v>
      </c>
    </row>
    <row r="187" spans="1:16" ht="15">
      <c r="A187" s="89"/>
      <c r="B187" s="90"/>
      <c r="C187" s="91" t="s">
        <v>288</v>
      </c>
      <c r="D187" s="91" t="s">
        <v>313</v>
      </c>
      <c r="E187" s="91" t="s">
        <v>314</v>
      </c>
      <c r="F187" s="91" t="s">
        <v>319</v>
      </c>
      <c r="G187" s="91" t="s">
        <v>417</v>
      </c>
      <c r="H187" s="91" t="s">
        <v>292</v>
      </c>
      <c r="I187" s="93" t="s">
        <v>513</v>
      </c>
      <c r="J187" s="91" t="s">
        <v>12</v>
      </c>
      <c r="K187" s="91" t="s">
        <v>514</v>
      </c>
      <c r="L187" s="91" t="s">
        <v>295</v>
      </c>
      <c r="M187" s="91" t="s">
        <v>12</v>
      </c>
      <c r="N187" s="91" t="s">
        <v>321</v>
      </c>
      <c r="O187" s="91" t="s">
        <v>295</v>
      </c>
      <c r="P187" s="91">
        <v>792</v>
      </c>
    </row>
    <row r="188" spans="1:16" ht="15">
      <c r="A188" s="89"/>
      <c r="B188" s="90"/>
      <c r="C188" s="91" t="s">
        <v>288</v>
      </c>
      <c r="D188" s="91" t="s">
        <v>313</v>
      </c>
      <c r="E188" s="91" t="s">
        <v>300</v>
      </c>
      <c r="F188" s="91" t="s">
        <v>515</v>
      </c>
      <c r="G188" s="91" t="s">
        <v>315</v>
      </c>
      <c r="H188" s="91" t="s">
        <v>292</v>
      </c>
      <c r="I188" s="93" t="s">
        <v>475</v>
      </c>
      <c r="J188" s="91" t="s">
        <v>12</v>
      </c>
      <c r="K188" s="91" t="s">
        <v>321</v>
      </c>
      <c r="L188" s="91" t="s">
        <v>295</v>
      </c>
      <c r="M188" s="91" t="s">
        <v>12</v>
      </c>
      <c r="N188" s="91" t="s">
        <v>428</v>
      </c>
      <c r="O188" s="91" t="s">
        <v>295</v>
      </c>
      <c r="P188" s="91">
        <v>5438</v>
      </c>
    </row>
    <row r="189" spans="1:16" ht="15">
      <c r="A189" s="89"/>
      <c r="B189" s="90"/>
      <c r="C189" s="91" t="s">
        <v>288</v>
      </c>
      <c r="D189" s="91" t="s">
        <v>351</v>
      </c>
      <c r="E189" s="91" t="s">
        <v>289</v>
      </c>
      <c r="F189" s="91" t="s">
        <v>369</v>
      </c>
      <c r="G189" s="91" t="s">
        <v>315</v>
      </c>
      <c r="H189" s="91" t="s">
        <v>292</v>
      </c>
      <c r="I189" s="93" t="s">
        <v>512</v>
      </c>
      <c r="J189" s="91" t="s">
        <v>12</v>
      </c>
      <c r="K189" s="91" t="s">
        <v>321</v>
      </c>
      <c r="L189" s="91" t="s">
        <v>295</v>
      </c>
      <c r="M189" s="91" t="s">
        <v>12</v>
      </c>
      <c r="N189" s="91" t="s">
        <v>511</v>
      </c>
      <c r="O189" s="91" t="s">
        <v>295</v>
      </c>
      <c r="P189" s="91">
        <v>792</v>
      </c>
    </row>
    <row r="190" spans="1:16" ht="15">
      <c r="A190" s="89"/>
      <c r="B190" s="90"/>
      <c r="C190" s="91" t="s">
        <v>288</v>
      </c>
      <c r="D190" s="91" t="s">
        <v>351</v>
      </c>
      <c r="E190" s="91" t="s">
        <v>289</v>
      </c>
      <c r="F190" s="91" t="s">
        <v>369</v>
      </c>
      <c r="G190" s="91" t="s">
        <v>315</v>
      </c>
      <c r="H190" s="91" t="s">
        <v>292</v>
      </c>
      <c r="I190" s="93" t="s">
        <v>512</v>
      </c>
      <c r="J190" s="91" t="s">
        <v>12</v>
      </c>
      <c r="K190" s="91" t="s">
        <v>511</v>
      </c>
      <c r="L190" s="91" t="s">
        <v>295</v>
      </c>
      <c r="M190" s="91" t="s">
        <v>12</v>
      </c>
      <c r="N190" s="91" t="s">
        <v>321</v>
      </c>
      <c r="O190" s="91" t="s">
        <v>295</v>
      </c>
      <c r="P190" s="91">
        <v>37</v>
      </c>
    </row>
    <row r="191" spans="1:16" ht="15">
      <c r="A191" s="89"/>
      <c r="B191" s="90"/>
      <c r="C191" s="91" t="s">
        <v>288</v>
      </c>
      <c r="D191" s="91" t="s">
        <v>351</v>
      </c>
      <c r="E191" s="91" t="s">
        <v>300</v>
      </c>
      <c r="F191" s="91" t="s">
        <v>301</v>
      </c>
      <c r="G191" s="91" t="s">
        <v>315</v>
      </c>
      <c r="H191" s="91" t="s">
        <v>292</v>
      </c>
      <c r="I191" s="93" t="s">
        <v>423</v>
      </c>
      <c r="J191" s="91" t="s">
        <v>12</v>
      </c>
      <c r="K191" s="91" t="s">
        <v>442</v>
      </c>
      <c r="L191" s="91" t="s">
        <v>295</v>
      </c>
      <c r="M191" s="91" t="s">
        <v>12</v>
      </c>
      <c r="N191" s="91" t="s">
        <v>516</v>
      </c>
      <c r="O191" s="91" t="s">
        <v>295</v>
      </c>
      <c r="P191" s="91">
        <v>1954</v>
      </c>
    </row>
    <row r="192" spans="1:16" ht="15">
      <c r="A192" s="89"/>
      <c r="B192" s="90"/>
      <c r="C192" s="91" t="s">
        <v>288</v>
      </c>
      <c r="D192" s="91" t="s">
        <v>318</v>
      </c>
      <c r="E192" s="91" t="s">
        <v>346</v>
      </c>
      <c r="F192" s="91" t="s">
        <v>393</v>
      </c>
      <c r="G192" s="91" t="s">
        <v>315</v>
      </c>
      <c r="H192" s="91" t="s">
        <v>292</v>
      </c>
      <c r="I192" s="93" t="s">
        <v>517</v>
      </c>
      <c r="J192" s="91" t="s">
        <v>12</v>
      </c>
      <c r="K192" s="91" t="s">
        <v>399</v>
      </c>
      <c r="L192" s="91" t="s">
        <v>295</v>
      </c>
      <c r="M192" s="91" t="s">
        <v>12</v>
      </c>
      <c r="N192" s="91" t="s">
        <v>321</v>
      </c>
      <c r="O192" s="91" t="s">
        <v>295</v>
      </c>
      <c r="P192" s="91">
        <v>3432</v>
      </c>
    </row>
    <row r="193" spans="1:16" ht="15">
      <c r="A193" s="89"/>
      <c r="B193" s="90"/>
      <c r="C193" s="91" t="s">
        <v>288</v>
      </c>
      <c r="D193" s="91" t="s">
        <v>318</v>
      </c>
      <c r="E193" s="91" t="s">
        <v>300</v>
      </c>
      <c r="F193" s="91" t="s">
        <v>301</v>
      </c>
      <c r="G193" s="91" t="s">
        <v>302</v>
      </c>
      <c r="H193" s="91" t="s">
        <v>292</v>
      </c>
      <c r="I193" s="93" t="s">
        <v>518</v>
      </c>
      <c r="J193" s="91" t="s">
        <v>12</v>
      </c>
      <c r="K193" s="91" t="s">
        <v>461</v>
      </c>
      <c r="L193" s="91" t="s">
        <v>298</v>
      </c>
      <c r="M193" s="91" t="s">
        <v>12</v>
      </c>
      <c r="N193" s="91" t="s">
        <v>321</v>
      </c>
      <c r="O193" s="91" t="s">
        <v>295</v>
      </c>
      <c r="P193" s="91">
        <v>53</v>
      </c>
    </row>
    <row r="194" spans="1:16" ht="15">
      <c r="A194" s="89"/>
      <c r="B194" s="90"/>
      <c r="C194" s="91" t="s">
        <v>288</v>
      </c>
      <c r="D194" s="91" t="s">
        <v>318</v>
      </c>
      <c r="E194" s="91" t="s">
        <v>346</v>
      </c>
      <c r="F194" s="91" t="s">
        <v>301</v>
      </c>
      <c r="G194" s="91" t="s">
        <v>409</v>
      </c>
      <c r="H194" s="91" t="s">
        <v>292</v>
      </c>
      <c r="I194" s="93" t="s">
        <v>518</v>
      </c>
      <c r="J194" s="91" t="s">
        <v>12</v>
      </c>
      <c r="K194" s="91" t="s">
        <v>461</v>
      </c>
      <c r="L194" s="91" t="s">
        <v>429</v>
      </c>
      <c r="M194" s="91" t="s">
        <v>12</v>
      </c>
      <c r="N194" s="91" t="s">
        <v>321</v>
      </c>
      <c r="O194" s="91" t="s">
        <v>295</v>
      </c>
      <c r="P194" s="91">
        <v>2006</v>
      </c>
    </row>
    <row r="195" spans="1:16" ht="15">
      <c r="A195" s="89"/>
      <c r="B195" s="90"/>
      <c r="C195" s="91" t="s">
        <v>288</v>
      </c>
      <c r="D195" s="91" t="s">
        <v>351</v>
      </c>
      <c r="E195" s="91" t="s">
        <v>346</v>
      </c>
      <c r="F195" s="91" t="s">
        <v>301</v>
      </c>
      <c r="G195" s="91" t="s">
        <v>347</v>
      </c>
      <c r="H195" s="91" t="s">
        <v>292</v>
      </c>
      <c r="I195" s="91" t="s">
        <v>519</v>
      </c>
      <c r="J195" s="91" t="s">
        <v>12</v>
      </c>
      <c r="K195" s="91" t="s">
        <v>297</v>
      </c>
      <c r="L195" s="91" t="s">
        <v>295</v>
      </c>
      <c r="M195" s="91" t="s">
        <v>12</v>
      </c>
      <c r="N195" s="91" t="s">
        <v>390</v>
      </c>
      <c r="O195" s="91" t="s">
        <v>295</v>
      </c>
      <c r="P195" s="91">
        <v>5280</v>
      </c>
    </row>
    <row r="196" spans="1:16" ht="15">
      <c r="A196" s="89"/>
      <c r="B196" s="90"/>
      <c r="C196" s="91" t="s">
        <v>288</v>
      </c>
      <c r="D196" s="91" t="s">
        <v>351</v>
      </c>
      <c r="E196" s="91" t="s">
        <v>346</v>
      </c>
      <c r="F196" s="91" t="s">
        <v>393</v>
      </c>
      <c r="G196" s="91" t="s">
        <v>315</v>
      </c>
      <c r="H196" s="91" t="s">
        <v>292</v>
      </c>
      <c r="I196" s="93" t="s">
        <v>396</v>
      </c>
      <c r="J196" s="91" t="s">
        <v>12</v>
      </c>
      <c r="K196" s="91" t="s">
        <v>394</v>
      </c>
      <c r="L196" s="91" t="s">
        <v>295</v>
      </c>
      <c r="M196" s="91" t="s">
        <v>12</v>
      </c>
      <c r="N196" s="91" t="s">
        <v>321</v>
      </c>
      <c r="O196" s="91" t="s">
        <v>295</v>
      </c>
      <c r="P196" s="91">
        <v>739</v>
      </c>
    </row>
    <row r="197" spans="1:16" ht="15">
      <c r="A197" s="89"/>
      <c r="B197" s="90"/>
      <c r="C197" s="91" t="s">
        <v>288</v>
      </c>
      <c r="D197" s="91" t="s">
        <v>351</v>
      </c>
      <c r="E197" s="91" t="s">
        <v>346</v>
      </c>
      <c r="F197" s="91" t="s">
        <v>352</v>
      </c>
      <c r="G197" s="91" t="s">
        <v>417</v>
      </c>
      <c r="H197" s="91" t="s">
        <v>292</v>
      </c>
      <c r="I197" s="91" t="s">
        <v>520</v>
      </c>
      <c r="J197" s="91" t="s">
        <v>12</v>
      </c>
      <c r="K197" s="91" t="s">
        <v>476</v>
      </c>
      <c r="L197" s="91" t="s">
        <v>295</v>
      </c>
      <c r="M197" s="91" t="s">
        <v>12</v>
      </c>
      <c r="N197" s="91" t="s">
        <v>321</v>
      </c>
      <c r="O197" s="91" t="s">
        <v>295</v>
      </c>
      <c r="P197" s="91">
        <v>528</v>
      </c>
    </row>
    <row r="198" spans="1:16" ht="15">
      <c r="A198" s="89"/>
      <c r="B198" s="90"/>
      <c r="C198" s="91" t="s">
        <v>288</v>
      </c>
      <c r="D198" s="91" t="s">
        <v>351</v>
      </c>
      <c r="E198" s="91" t="s">
        <v>346</v>
      </c>
      <c r="F198" s="91" t="s">
        <v>521</v>
      </c>
      <c r="G198" s="91" t="s">
        <v>291</v>
      </c>
      <c r="H198" s="91" t="s">
        <v>292</v>
      </c>
      <c r="I198" s="91" t="s">
        <v>522</v>
      </c>
      <c r="J198" s="91" t="s">
        <v>12</v>
      </c>
      <c r="K198" s="91" t="s">
        <v>317</v>
      </c>
      <c r="L198" s="91" t="s">
        <v>295</v>
      </c>
      <c r="M198" s="91" t="s">
        <v>12</v>
      </c>
      <c r="N198" s="91" t="s">
        <v>523</v>
      </c>
      <c r="O198" s="91" t="s">
        <v>295</v>
      </c>
      <c r="P198" s="91">
        <v>1584</v>
      </c>
    </row>
    <row r="199" spans="1:16" ht="15">
      <c r="A199" s="89"/>
      <c r="B199" s="90"/>
      <c r="C199" s="91" t="s">
        <v>288</v>
      </c>
      <c r="D199" s="91" t="s">
        <v>313</v>
      </c>
      <c r="E199" s="91" t="s">
        <v>346</v>
      </c>
      <c r="F199" s="91" t="s">
        <v>521</v>
      </c>
      <c r="G199" s="91" t="s">
        <v>315</v>
      </c>
      <c r="H199" s="91" t="s">
        <v>292</v>
      </c>
      <c r="I199" s="91" t="s">
        <v>524</v>
      </c>
      <c r="J199" s="91" t="s">
        <v>12</v>
      </c>
      <c r="K199" s="91" t="s">
        <v>525</v>
      </c>
      <c r="L199" s="91" t="s">
        <v>295</v>
      </c>
      <c r="M199" s="91" t="s">
        <v>12</v>
      </c>
      <c r="N199" s="91" t="s">
        <v>321</v>
      </c>
      <c r="O199" s="91" t="s">
        <v>295</v>
      </c>
      <c r="P199" s="91">
        <v>528</v>
      </c>
    </row>
    <row r="200" spans="1:16" ht="15">
      <c r="A200" s="89"/>
      <c r="B200" s="90"/>
      <c r="C200" s="91" t="s">
        <v>288</v>
      </c>
      <c r="D200" s="91" t="s">
        <v>318</v>
      </c>
      <c r="E200" s="91" t="s">
        <v>300</v>
      </c>
      <c r="F200" s="91" t="s">
        <v>301</v>
      </c>
      <c r="G200" s="91" t="s">
        <v>315</v>
      </c>
      <c r="H200" s="91" t="s">
        <v>292</v>
      </c>
      <c r="I200" s="93" t="s">
        <v>526</v>
      </c>
      <c r="J200" s="91" t="s">
        <v>12</v>
      </c>
      <c r="K200" s="91" t="s">
        <v>390</v>
      </c>
      <c r="L200" s="91" t="s">
        <v>295</v>
      </c>
      <c r="M200" s="91" t="s">
        <v>12</v>
      </c>
      <c r="N200" s="91" t="s">
        <v>390</v>
      </c>
      <c r="O200" s="91" t="s">
        <v>295</v>
      </c>
      <c r="P200" s="91">
        <v>634</v>
      </c>
    </row>
    <row r="201" spans="1:16" ht="15">
      <c r="A201" s="89"/>
      <c r="B201" s="90"/>
      <c r="C201" s="91" t="s">
        <v>288</v>
      </c>
      <c r="D201" s="91" t="s">
        <v>356</v>
      </c>
      <c r="E201" s="91" t="s">
        <v>386</v>
      </c>
      <c r="F201" s="91" t="s">
        <v>290</v>
      </c>
      <c r="G201" s="91" t="s">
        <v>315</v>
      </c>
      <c r="H201" s="91" t="s">
        <v>292</v>
      </c>
      <c r="I201" s="93" t="s">
        <v>338</v>
      </c>
      <c r="J201" s="91" t="s">
        <v>12</v>
      </c>
      <c r="K201" s="91" t="s">
        <v>463</v>
      </c>
      <c r="L201" s="91" t="s">
        <v>371</v>
      </c>
      <c r="M201" s="91" t="s">
        <v>12</v>
      </c>
      <c r="N201" s="91" t="s">
        <v>527</v>
      </c>
      <c r="O201" s="91" t="s">
        <v>295</v>
      </c>
      <c r="P201" s="91">
        <v>1531</v>
      </c>
    </row>
    <row r="202" spans="1:16" ht="15">
      <c r="A202" s="89"/>
      <c r="B202" s="90"/>
      <c r="C202" s="91" t="s">
        <v>288</v>
      </c>
      <c r="D202" s="91" t="s">
        <v>356</v>
      </c>
      <c r="E202" s="91" t="s">
        <v>386</v>
      </c>
      <c r="F202" s="91" t="s">
        <v>290</v>
      </c>
      <c r="G202" s="91" t="s">
        <v>315</v>
      </c>
      <c r="H202" s="91" t="s">
        <v>292</v>
      </c>
      <c r="I202" s="93" t="s">
        <v>338</v>
      </c>
      <c r="J202" s="91" t="s">
        <v>12</v>
      </c>
      <c r="K202" s="91" t="s">
        <v>528</v>
      </c>
      <c r="L202" s="91" t="s">
        <v>334</v>
      </c>
      <c r="M202" s="91" t="s">
        <v>529</v>
      </c>
      <c r="N202" s="91" t="s">
        <v>530</v>
      </c>
      <c r="O202" s="91" t="s">
        <v>295</v>
      </c>
      <c r="P202" s="91">
        <v>950</v>
      </c>
    </row>
    <row r="203" spans="1:16" ht="15">
      <c r="A203" s="89"/>
      <c r="B203" s="90"/>
      <c r="C203" s="91" t="s">
        <v>288</v>
      </c>
      <c r="D203" s="91" t="s">
        <v>356</v>
      </c>
      <c r="E203" s="91" t="s">
        <v>386</v>
      </c>
      <c r="F203" s="91" t="s">
        <v>290</v>
      </c>
      <c r="G203" s="91" t="s">
        <v>315</v>
      </c>
      <c r="H203" s="91" t="s">
        <v>292</v>
      </c>
      <c r="I203" s="93" t="s">
        <v>338</v>
      </c>
      <c r="J203" s="91" t="s">
        <v>529</v>
      </c>
      <c r="K203" s="91" t="s">
        <v>530</v>
      </c>
      <c r="L203" s="91" t="s">
        <v>295</v>
      </c>
      <c r="M203" s="91" t="s">
        <v>12</v>
      </c>
      <c r="N203" s="91" t="s">
        <v>337</v>
      </c>
      <c r="O203" s="91" t="s">
        <v>295</v>
      </c>
      <c r="P203" s="91">
        <v>581</v>
      </c>
    </row>
    <row r="204" spans="1:16" ht="15">
      <c r="A204" s="89"/>
      <c r="B204" s="90"/>
      <c r="C204" s="91" t="s">
        <v>288</v>
      </c>
      <c r="D204" s="91" t="s">
        <v>356</v>
      </c>
      <c r="E204" s="91" t="s">
        <v>386</v>
      </c>
      <c r="F204" s="91" t="s">
        <v>290</v>
      </c>
      <c r="G204" s="91" t="s">
        <v>315</v>
      </c>
      <c r="H204" s="91" t="s">
        <v>292</v>
      </c>
      <c r="I204" s="93" t="s">
        <v>338</v>
      </c>
      <c r="J204" s="91" t="s">
        <v>12</v>
      </c>
      <c r="K204" s="91" t="s">
        <v>337</v>
      </c>
      <c r="L204" s="91" t="s">
        <v>295</v>
      </c>
      <c r="M204" s="91" t="s">
        <v>529</v>
      </c>
      <c r="N204" s="91" t="s">
        <v>531</v>
      </c>
      <c r="O204" s="91" t="s">
        <v>295</v>
      </c>
      <c r="P204" s="91">
        <v>3221</v>
      </c>
    </row>
    <row r="205" spans="1:16" ht="15">
      <c r="A205" s="89"/>
      <c r="B205" s="90"/>
      <c r="C205" s="91" t="s">
        <v>288</v>
      </c>
      <c r="D205" s="91" t="s">
        <v>356</v>
      </c>
      <c r="E205" s="91" t="s">
        <v>300</v>
      </c>
      <c r="F205" s="91" t="s">
        <v>301</v>
      </c>
      <c r="G205" s="91" t="s">
        <v>347</v>
      </c>
      <c r="H205" s="91" t="s">
        <v>292</v>
      </c>
      <c r="I205" s="93" t="s">
        <v>338</v>
      </c>
      <c r="J205" s="91" t="s">
        <v>529</v>
      </c>
      <c r="K205" s="91" t="s">
        <v>531</v>
      </c>
      <c r="L205" s="91" t="s">
        <v>295</v>
      </c>
      <c r="M205" s="91" t="s">
        <v>12</v>
      </c>
      <c r="N205" s="91" t="s">
        <v>321</v>
      </c>
      <c r="O205" s="91" t="s">
        <v>295</v>
      </c>
      <c r="P205" s="91">
        <v>845</v>
      </c>
    </row>
    <row r="206" spans="1:16" ht="15">
      <c r="A206" s="89"/>
      <c r="B206" s="90"/>
      <c r="C206" s="91" t="s">
        <v>288</v>
      </c>
      <c r="D206" s="91" t="s">
        <v>313</v>
      </c>
      <c r="E206" s="91" t="s">
        <v>300</v>
      </c>
      <c r="F206" s="91" t="s">
        <v>301</v>
      </c>
      <c r="G206" s="91" t="s">
        <v>302</v>
      </c>
      <c r="H206" s="91" t="s">
        <v>292</v>
      </c>
      <c r="I206" s="93" t="s">
        <v>461</v>
      </c>
      <c r="J206" s="91" t="s">
        <v>12</v>
      </c>
      <c r="K206" s="91" t="s">
        <v>402</v>
      </c>
      <c r="L206" s="91" t="s">
        <v>295</v>
      </c>
      <c r="M206" s="91" t="s">
        <v>12</v>
      </c>
      <c r="N206" s="91" t="s">
        <v>532</v>
      </c>
      <c r="O206" s="91" t="s">
        <v>295</v>
      </c>
      <c r="P206" s="91">
        <v>739</v>
      </c>
    </row>
    <row r="207" spans="1:16" ht="15">
      <c r="A207" s="89"/>
      <c r="B207" s="90"/>
      <c r="C207" s="91" t="s">
        <v>288</v>
      </c>
      <c r="D207" s="91" t="s">
        <v>313</v>
      </c>
      <c r="E207" s="91" t="s">
        <v>346</v>
      </c>
      <c r="F207" s="91" t="s">
        <v>301</v>
      </c>
      <c r="G207" s="91" t="s">
        <v>409</v>
      </c>
      <c r="H207" s="91" t="s">
        <v>292</v>
      </c>
      <c r="I207" s="93" t="s">
        <v>533</v>
      </c>
      <c r="J207" s="91" t="s">
        <v>12</v>
      </c>
      <c r="K207" s="91" t="s">
        <v>534</v>
      </c>
      <c r="L207" s="91" t="s">
        <v>535</v>
      </c>
      <c r="M207" s="91" t="s">
        <v>12</v>
      </c>
      <c r="N207" s="91" t="s">
        <v>536</v>
      </c>
      <c r="O207" s="91" t="s">
        <v>295</v>
      </c>
      <c r="P207" s="91">
        <v>422</v>
      </c>
    </row>
    <row r="208" spans="1:16" ht="15">
      <c r="A208" s="89"/>
      <c r="B208" s="90"/>
      <c r="C208" s="91" t="s">
        <v>288</v>
      </c>
      <c r="D208" s="91" t="s">
        <v>313</v>
      </c>
      <c r="E208" s="91" t="s">
        <v>346</v>
      </c>
      <c r="F208" s="91" t="s">
        <v>301</v>
      </c>
      <c r="G208" s="91" t="s">
        <v>347</v>
      </c>
      <c r="H208" s="91" t="s">
        <v>292</v>
      </c>
      <c r="I208" s="93" t="s">
        <v>490</v>
      </c>
      <c r="J208" s="91" t="s">
        <v>12</v>
      </c>
      <c r="K208" s="91" t="s">
        <v>329</v>
      </c>
      <c r="L208" s="91" t="s">
        <v>295</v>
      </c>
      <c r="M208" s="91" t="s">
        <v>12</v>
      </c>
      <c r="N208" s="91" t="s">
        <v>321</v>
      </c>
      <c r="O208" s="91" t="s">
        <v>295</v>
      </c>
      <c r="P208" s="91">
        <v>2376</v>
      </c>
    </row>
    <row r="209" spans="1:17" ht="15">
      <c r="A209" s="89"/>
      <c r="B209" s="90"/>
      <c r="C209" s="91" t="s">
        <v>288</v>
      </c>
      <c r="D209" s="91" t="s">
        <v>313</v>
      </c>
      <c r="E209" s="91" t="s">
        <v>346</v>
      </c>
      <c r="F209" s="91" t="s">
        <v>323</v>
      </c>
      <c r="G209" s="91" t="s">
        <v>347</v>
      </c>
      <c r="H209" s="91" t="s">
        <v>292</v>
      </c>
      <c r="I209" s="93" t="s">
        <v>330</v>
      </c>
      <c r="J209" s="91" t="s">
        <v>12</v>
      </c>
      <c r="K209" s="91" t="s">
        <v>328</v>
      </c>
      <c r="L209" s="91" t="s">
        <v>295</v>
      </c>
      <c r="M209" s="91" t="s">
        <v>12</v>
      </c>
      <c r="N209" s="91" t="s">
        <v>321</v>
      </c>
      <c r="O209" s="91" t="s">
        <v>295</v>
      </c>
      <c r="P209" s="91">
        <v>264</v>
      </c>
    </row>
    <row r="210" spans="1:17" ht="15">
      <c r="A210" s="89"/>
      <c r="B210" s="90"/>
      <c r="C210" s="91" t="s">
        <v>288</v>
      </c>
      <c r="D210" s="91" t="s">
        <v>405</v>
      </c>
      <c r="E210" s="91" t="s">
        <v>300</v>
      </c>
      <c r="F210" s="91" t="s">
        <v>372</v>
      </c>
      <c r="G210" s="91" t="s">
        <v>347</v>
      </c>
      <c r="H210" s="91" t="s">
        <v>292</v>
      </c>
      <c r="I210" s="93" t="s">
        <v>537</v>
      </c>
      <c r="J210" s="91" t="s">
        <v>12</v>
      </c>
      <c r="K210" s="91" t="s">
        <v>353</v>
      </c>
      <c r="L210" s="91" t="s">
        <v>295</v>
      </c>
      <c r="M210" s="91" t="s">
        <v>12</v>
      </c>
      <c r="N210" s="91" t="s">
        <v>321</v>
      </c>
      <c r="O210" s="91" t="s">
        <v>295</v>
      </c>
      <c r="P210" s="91">
        <v>5438</v>
      </c>
    </row>
    <row r="211" spans="1:17" ht="15">
      <c r="A211" s="89"/>
      <c r="B211" s="90"/>
      <c r="C211" s="91" t="s">
        <v>288</v>
      </c>
      <c r="D211" s="91" t="s">
        <v>313</v>
      </c>
      <c r="E211" s="91" t="s">
        <v>300</v>
      </c>
      <c r="F211" s="91" t="s">
        <v>393</v>
      </c>
      <c r="G211" s="91" t="s">
        <v>315</v>
      </c>
      <c r="H211" s="91" t="s">
        <v>292</v>
      </c>
      <c r="I211" s="93" t="s">
        <v>538</v>
      </c>
      <c r="J211" s="91" t="s">
        <v>12</v>
      </c>
      <c r="K211" s="91" t="s">
        <v>353</v>
      </c>
      <c r="L211" s="91" t="s">
        <v>295</v>
      </c>
      <c r="M211" s="91" t="s">
        <v>12</v>
      </c>
      <c r="N211" s="91" t="s">
        <v>321</v>
      </c>
      <c r="O211" s="91" t="s">
        <v>295</v>
      </c>
      <c r="P211" s="91">
        <v>4013</v>
      </c>
    </row>
    <row r="213" spans="1:17">
      <c r="P213">
        <f>SUM(P3:P211)</f>
        <v>477469</v>
      </c>
      <c r="Q213" t="s">
        <v>539</v>
      </c>
    </row>
    <row r="214" spans="1:17">
      <c r="P214" s="92">
        <f>P213/5280</f>
        <v>90.429734848484856</v>
      </c>
      <c r="Q214" t="s">
        <v>540</v>
      </c>
    </row>
  </sheetData>
  <mergeCells count="8">
    <mergeCell ref="M1:O1"/>
    <mergeCell ref="P1:P2"/>
    <mergeCell ref="A1:B1"/>
    <mergeCell ref="C1:C2"/>
    <mergeCell ref="D1:D2"/>
    <mergeCell ref="E1:G1"/>
    <mergeCell ref="H1:H2"/>
    <mergeCell ref="J1:L1"/>
  </mergeCell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0"/>
  <sheetViews>
    <sheetView topLeftCell="A6" workbookViewId="0">
      <selection activeCell="M29" sqref="M29"/>
    </sheetView>
  </sheetViews>
  <sheetFormatPr baseColWidth="10" defaultColWidth="11.5" defaultRowHeight="14" x14ac:dyDescent="0"/>
  <cols>
    <col min="1" max="1" width="14.5" customWidth="1"/>
    <col min="2" max="2" width="10.1640625" customWidth="1"/>
    <col min="3" max="3" width="19.83203125" customWidth="1"/>
    <col min="4" max="4" width="10.5" style="1306" customWidth="1"/>
    <col min="5" max="5" width="11.6640625" customWidth="1"/>
    <col min="6" max="6" width="9.5" customWidth="1"/>
    <col min="7" max="7" width="13.33203125" customWidth="1"/>
    <col min="8" max="8" width="8.5" customWidth="1"/>
    <col min="9" max="9" width="10.83203125" customWidth="1"/>
    <col min="10" max="22" width="8.33203125" customWidth="1"/>
    <col min="23" max="23" width="7.5" style="1415" customWidth="1"/>
  </cols>
  <sheetData>
    <row r="1" spans="1:23">
      <c r="A1" s="1419" t="s">
        <v>1168</v>
      </c>
      <c r="E1" s="383" t="s">
        <v>610</v>
      </c>
    </row>
    <row r="2" spans="1:23" ht="19" thickBot="1">
      <c r="A2" s="1420" t="s">
        <v>1148</v>
      </c>
      <c r="B2" s="1299" t="s">
        <v>1149</v>
      </c>
    </row>
    <row r="3" spans="1:23">
      <c r="A3" s="296"/>
      <c r="B3" s="340"/>
      <c r="C3" s="340"/>
      <c r="D3" s="1421"/>
      <c r="E3" s="339"/>
      <c r="F3" s="1586" t="s">
        <v>559</v>
      </c>
      <c r="G3" s="1587"/>
    </row>
    <row r="4" spans="1:23">
      <c r="A4" s="337" t="s">
        <v>1121</v>
      </c>
      <c r="B4" s="320"/>
      <c r="C4" s="320"/>
      <c r="D4" s="1422">
        <v>200000</v>
      </c>
      <c r="E4" s="337"/>
      <c r="F4" s="316" t="s">
        <v>1150</v>
      </c>
      <c r="G4" s="1423" t="s">
        <v>1151</v>
      </c>
    </row>
    <row r="5" spans="1:23">
      <c r="A5" s="303"/>
      <c r="B5" s="316" t="s">
        <v>1152</v>
      </c>
      <c r="C5" s="174">
        <f>D4</f>
        <v>200000</v>
      </c>
      <c r="D5" s="309"/>
      <c r="E5" s="297" t="s">
        <v>1153</v>
      </c>
      <c r="F5" s="174">
        <f>B16</f>
        <v>42</v>
      </c>
      <c r="G5" s="1422" t="s">
        <v>1154</v>
      </c>
    </row>
    <row r="6" spans="1:23">
      <c r="A6" s="303"/>
      <c r="B6" s="316" t="s">
        <v>1155</v>
      </c>
      <c r="C6" s="174">
        <v>0</v>
      </c>
      <c r="D6" s="309"/>
      <c r="E6" s="297" t="s">
        <v>1156</v>
      </c>
      <c r="F6" s="174">
        <f>L16</f>
        <v>47</v>
      </c>
      <c r="G6" s="304"/>
    </row>
    <row r="7" spans="1:23">
      <c r="A7" s="303"/>
      <c r="B7" s="316" t="s">
        <v>1157</v>
      </c>
      <c r="C7" s="174">
        <f>SUM(C5:C6)</f>
        <v>200000</v>
      </c>
      <c r="D7" s="309"/>
      <c r="E7" s="297" t="s">
        <v>1158</v>
      </c>
      <c r="F7" s="174">
        <f>V16</f>
        <v>56</v>
      </c>
      <c r="G7" s="304"/>
    </row>
    <row r="8" spans="1:23">
      <c r="A8" s="303"/>
      <c r="B8" s="1424"/>
      <c r="C8" s="1425"/>
      <c r="D8" s="309"/>
      <c r="E8" s="303"/>
      <c r="F8" s="246"/>
      <c r="G8" s="304"/>
    </row>
    <row r="9" spans="1:23" ht="15" thickBot="1">
      <c r="A9" s="1426" t="s">
        <v>1159</v>
      </c>
      <c r="B9" s="305"/>
      <c r="C9" s="1427"/>
      <c r="D9" s="317">
        <f>L13</f>
        <v>231854.81485999998</v>
      </c>
      <c r="E9" s="1428"/>
      <c r="F9" s="305"/>
      <c r="G9" s="1429"/>
    </row>
    <row r="10" spans="1:23">
      <c r="A10" s="21"/>
      <c r="B10" s="1430"/>
      <c r="C10" s="1306"/>
    </row>
    <row r="11" spans="1:23">
      <c r="A11" t="s">
        <v>1160</v>
      </c>
      <c r="B11" s="1431">
        <v>0.02</v>
      </c>
    </row>
    <row r="12" spans="1:23" s="1415" customFormat="1">
      <c r="B12" s="1415">
        <v>2018</v>
      </c>
      <c r="C12" s="1415">
        <f t="shared" ref="C12:V12" si="0">B12+1</f>
        <v>2019</v>
      </c>
      <c r="D12" s="1415">
        <f t="shared" si="0"/>
        <v>2020</v>
      </c>
      <c r="E12" s="1415">
        <f t="shared" si="0"/>
        <v>2021</v>
      </c>
      <c r="F12" s="1415">
        <f t="shared" si="0"/>
        <v>2022</v>
      </c>
      <c r="G12" s="1415">
        <f t="shared" si="0"/>
        <v>2023</v>
      </c>
      <c r="H12" s="1415">
        <f t="shared" si="0"/>
        <v>2024</v>
      </c>
      <c r="I12" s="1415">
        <f t="shared" si="0"/>
        <v>2025</v>
      </c>
      <c r="J12" s="1415">
        <f t="shared" si="0"/>
        <v>2026</v>
      </c>
      <c r="K12" s="1415">
        <f t="shared" si="0"/>
        <v>2027</v>
      </c>
      <c r="L12" s="1415">
        <f t="shared" si="0"/>
        <v>2028</v>
      </c>
      <c r="M12" s="1415">
        <f t="shared" si="0"/>
        <v>2029</v>
      </c>
      <c r="N12" s="1415">
        <f t="shared" si="0"/>
        <v>2030</v>
      </c>
      <c r="O12" s="1415">
        <f t="shared" si="0"/>
        <v>2031</v>
      </c>
      <c r="P12" s="1415">
        <f t="shared" si="0"/>
        <v>2032</v>
      </c>
      <c r="Q12" s="1415">
        <f t="shared" si="0"/>
        <v>2033</v>
      </c>
      <c r="R12" s="1415">
        <f t="shared" si="0"/>
        <v>2034</v>
      </c>
      <c r="S12" s="1415">
        <f t="shared" si="0"/>
        <v>2035</v>
      </c>
      <c r="T12" s="1415">
        <f t="shared" si="0"/>
        <v>2036</v>
      </c>
      <c r="U12" s="1415">
        <f t="shared" si="0"/>
        <v>2037</v>
      </c>
      <c r="V12" s="1415">
        <f t="shared" si="0"/>
        <v>2038</v>
      </c>
    </row>
    <row r="13" spans="1:23" s="1415" customFormat="1">
      <c r="B13" s="59">
        <f>D4</f>
        <v>200000</v>
      </c>
      <c r="C13" s="59">
        <v>0</v>
      </c>
      <c r="D13" s="59">
        <f>B13*1.03</f>
        <v>206000</v>
      </c>
      <c r="E13" s="59" t="s">
        <v>12</v>
      </c>
      <c r="F13" s="59">
        <f>D13*1.03</f>
        <v>212180</v>
      </c>
      <c r="G13" s="59" t="s">
        <v>12</v>
      </c>
      <c r="H13" s="59">
        <f>F13*1.03</f>
        <v>218545.4</v>
      </c>
      <c r="I13" s="59" t="s">
        <v>12</v>
      </c>
      <c r="J13" s="59">
        <f>H13*1.03</f>
        <v>225101.76199999999</v>
      </c>
      <c r="K13" s="59" t="s">
        <v>12</v>
      </c>
      <c r="L13" s="1292">
        <f>J13*1.03</f>
        <v>231854.81485999998</v>
      </c>
      <c r="M13" s="59" t="s">
        <v>12</v>
      </c>
      <c r="N13" s="59">
        <f>L13*1.03</f>
        <v>238810.4593058</v>
      </c>
      <c r="O13" s="59" t="s">
        <v>12</v>
      </c>
      <c r="P13" s="59">
        <f>N13*1.03</f>
        <v>245974.773084974</v>
      </c>
      <c r="Q13" s="59" t="s">
        <v>12</v>
      </c>
      <c r="R13" s="59">
        <f>P13*1.03</f>
        <v>253354.01627752322</v>
      </c>
      <c r="S13" s="59" t="s">
        <v>12</v>
      </c>
      <c r="T13" s="59">
        <f>R13*1.03</f>
        <v>260954.63676584893</v>
      </c>
      <c r="U13" s="59" t="s">
        <v>12</v>
      </c>
      <c r="V13" s="59">
        <f>T13*1.03</f>
        <v>268783.27586882439</v>
      </c>
    </row>
    <row r="14" spans="1:23">
      <c r="B14" s="59">
        <v>42</v>
      </c>
      <c r="C14" s="59">
        <v>0</v>
      </c>
      <c r="D14" s="59">
        <v>43</v>
      </c>
      <c r="E14" s="59">
        <v>0</v>
      </c>
      <c r="F14" s="59">
        <v>45</v>
      </c>
      <c r="G14" s="59">
        <v>0</v>
      </c>
      <c r="H14" s="59">
        <v>46</v>
      </c>
      <c r="I14" s="59">
        <v>0</v>
      </c>
      <c r="J14" s="59">
        <v>47</v>
      </c>
      <c r="K14" s="59">
        <v>0</v>
      </c>
      <c r="L14" s="59">
        <v>49</v>
      </c>
      <c r="M14" s="59">
        <v>0</v>
      </c>
      <c r="N14" s="59">
        <v>50</v>
      </c>
      <c r="O14" s="59">
        <v>0</v>
      </c>
      <c r="P14" s="59">
        <v>52</v>
      </c>
      <c r="Q14" s="59">
        <v>0</v>
      </c>
      <c r="R14" s="59">
        <v>53</v>
      </c>
      <c r="S14" s="59">
        <v>0</v>
      </c>
      <c r="T14" s="59">
        <v>55</v>
      </c>
      <c r="U14" s="59">
        <v>0</v>
      </c>
      <c r="V14" s="59">
        <v>56</v>
      </c>
    </row>
    <row r="15" spans="1:23">
      <c r="A15" s="1416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</row>
    <row r="16" spans="1:23" s="21" customFormat="1">
      <c r="A16" s="1416" t="s">
        <v>1161</v>
      </c>
      <c r="B16" s="1305">
        <f t="shared" ref="B16:V16" si="1">SUM(B14:B15)</f>
        <v>42</v>
      </c>
      <c r="C16" s="1305">
        <v>0</v>
      </c>
      <c r="D16" s="1305">
        <f t="shared" si="1"/>
        <v>43</v>
      </c>
      <c r="E16" s="1305">
        <f t="shared" si="1"/>
        <v>0</v>
      </c>
      <c r="F16" s="1432">
        <f t="shared" si="1"/>
        <v>45</v>
      </c>
      <c r="G16" s="1433">
        <f t="shared" si="1"/>
        <v>0</v>
      </c>
      <c r="H16" s="1305">
        <f t="shared" si="1"/>
        <v>46</v>
      </c>
      <c r="I16" s="1305">
        <f t="shared" si="1"/>
        <v>0</v>
      </c>
      <c r="J16" s="1305">
        <f t="shared" si="1"/>
        <v>47</v>
      </c>
      <c r="K16" s="1305">
        <f t="shared" si="1"/>
        <v>0</v>
      </c>
      <c r="L16" s="1433">
        <v>47</v>
      </c>
      <c r="M16" s="1305">
        <f t="shared" si="1"/>
        <v>0</v>
      </c>
      <c r="N16" s="1305">
        <f t="shared" si="1"/>
        <v>50</v>
      </c>
      <c r="O16" s="1305">
        <f t="shared" si="1"/>
        <v>0</v>
      </c>
      <c r="P16" s="1432">
        <f t="shared" si="1"/>
        <v>52</v>
      </c>
      <c r="Q16" s="1433">
        <f t="shared" si="1"/>
        <v>0</v>
      </c>
      <c r="R16" s="1305">
        <f t="shared" si="1"/>
        <v>53</v>
      </c>
      <c r="S16" s="1305">
        <f t="shared" si="1"/>
        <v>0</v>
      </c>
      <c r="T16" s="1305">
        <f t="shared" si="1"/>
        <v>55</v>
      </c>
      <c r="U16" s="1305">
        <f t="shared" si="1"/>
        <v>0</v>
      </c>
      <c r="V16" s="1305">
        <f t="shared" si="1"/>
        <v>56</v>
      </c>
      <c r="W16" s="1416"/>
    </row>
    <row r="17" spans="1:9" customFormat="1">
      <c r="A17" s="1416" t="s">
        <v>1162</v>
      </c>
      <c r="D17" s="1306"/>
    </row>
    <row r="22" spans="1:9" customFormat="1" ht="15">
      <c r="B22" s="1299" t="s">
        <v>1163</v>
      </c>
      <c r="D22" s="1306"/>
    </row>
    <row r="23" spans="1:9" customFormat="1" ht="15">
      <c r="B23" s="1299" t="s">
        <v>1164</v>
      </c>
      <c r="D23" s="1306"/>
    </row>
    <row r="24" spans="1:9" customFormat="1" ht="15" thickBot="1">
      <c r="D24" s="1306"/>
    </row>
    <row r="25" spans="1:9" customFormat="1" ht="15">
      <c r="A25" s="343"/>
      <c r="B25" s="344"/>
      <c r="C25" s="344"/>
      <c r="D25" s="344"/>
      <c r="E25" s="348" t="s">
        <v>573</v>
      </c>
      <c r="F25" s="344"/>
      <c r="G25" s="348" t="s">
        <v>1096</v>
      </c>
      <c r="H25" s="378"/>
      <c r="I25" s="348" t="s">
        <v>1134</v>
      </c>
    </row>
    <row r="26" spans="1:9" customFormat="1" ht="15">
      <c r="A26" s="345"/>
      <c r="B26" s="1534" t="s">
        <v>1057</v>
      </c>
      <c r="C26" s="1588"/>
      <c r="D26" s="346"/>
      <c r="E26" s="349" t="s">
        <v>574</v>
      </c>
      <c r="F26" s="346"/>
      <c r="G26" s="349" t="s">
        <v>574</v>
      </c>
      <c r="H26" s="1434"/>
      <c r="I26" s="349" t="s">
        <v>574</v>
      </c>
    </row>
    <row r="27" spans="1:9" customFormat="1" ht="15">
      <c r="A27" s="345"/>
      <c r="B27" s="1536" t="s">
        <v>1058</v>
      </c>
      <c r="C27" s="1588"/>
      <c r="D27" s="346"/>
      <c r="E27" s="349" t="s">
        <v>578</v>
      </c>
      <c r="F27" s="346"/>
      <c r="G27" s="349" t="s">
        <v>559</v>
      </c>
      <c r="H27" s="1434"/>
      <c r="I27" s="349" t="s">
        <v>559</v>
      </c>
    </row>
    <row r="28" spans="1:9" customFormat="1" ht="15">
      <c r="A28" s="345"/>
      <c r="B28" s="1536" t="s">
        <v>1090</v>
      </c>
      <c r="C28" s="1535"/>
      <c r="D28" s="346"/>
      <c r="E28" s="349" t="s">
        <v>579</v>
      </c>
      <c r="F28" s="346"/>
      <c r="G28" s="1435">
        <f>F16</f>
        <v>45</v>
      </c>
      <c r="H28" s="1434"/>
      <c r="I28" s="1435">
        <f>P16</f>
        <v>52</v>
      </c>
    </row>
    <row r="29" spans="1:9" customFormat="1" ht="16" thickBot="1">
      <c r="A29" s="345"/>
      <c r="B29" s="346"/>
      <c r="C29" s="346"/>
      <c r="D29" s="346"/>
      <c r="E29" s="352"/>
      <c r="F29" s="347"/>
      <c r="G29" s="351"/>
      <c r="H29" s="1434"/>
      <c r="I29" s="351"/>
    </row>
    <row r="30" spans="1:9" customFormat="1" ht="16" thickBot="1">
      <c r="A30" s="354" t="s">
        <v>575</v>
      </c>
      <c r="B30" s="355"/>
      <c r="C30" s="355"/>
      <c r="D30" s="355"/>
      <c r="E30" s="356">
        <v>150700</v>
      </c>
      <c r="F30" s="355"/>
      <c r="G30" s="369">
        <f>(E30*G28)/100000</f>
        <v>67.814999999999998</v>
      </c>
      <c r="H30" s="379"/>
      <c r="I30" s="369">
        <f>(I28*E30)/100000</f>
        <v>78.364000000000004</v>
      </c>
    </row>
    <row r="31" spans="1:9" customFormat="1" ht="16" thickBot="1">
      <c r="A31" s="345"/>
      <c r="B31" s="346"/>
      <c r="C31" s="346"/>
      <c r="D31" s="346"/>
      <c r="E31" s="353"/>
      <c r="F31" s="346"/>
      <c r="G31" s="370"/>
      <c r="H31" s="1434"/>
      <c r="I31" s="370"/>
    </row>
    <row r="32" spans="1:9" customFormat="1" ht="16" thickBot="1">
      <c r="A32" s="354" t="s">
        <v>576</v>
      </c>
      <c r="B32" s="355"/>
      <c r="C32" s="355"/>
      <c r="D32" s="355"/>
      <c r="E32" s="356">
        <v>412300</v>
      </c>
      <c r="F32" s="355"/>
      <c r="G32" s="369">
        <f>(E32*G28)/100000</f>
        <v>185.535</v>
      </c>
      <c r="H32" s="379"/>
      <c r="I32" s="369">
        <f>(I28*E32)/100000</f>
        <v>214.39599999999999</v>
      </c>
    </row>
    <row r="33" spans="1:23" ht="16" thickBot="1">
      <c r="A33" s="345"/>
      <c r="B33" s="346"/>
      <c r="C33" s="346"/>
      <c r="D33" s="346"/>
      <c r="E33" s="349"/>
      <c r="F33" s="346"/>
      <c r="G33" s="370"/>
      <c r="H33" s="1434"/>
      <c r="I33" s="370"/>
      <c r="W33" s="371"/>
    </row>
    <row r="34" spans="1:23" ht="16" thickBot="1">
      <c r="A34" s="354" t="s">
        <v>577</v>
      </c>
      <c r="B34" s="355"/>
      <c r="C34" s="355"/>
      <c r="D34" s="355"/>
      <c r="E34" s="356">
        <v>322200</v>
      </c>
      <c r="F34" s="355"/>
      <c r="G34" s="369">
        <f>(E34*G28)/100000</f>
        <v>144.99</v>
      </c>
      <c r="H34" s="379"/>
      <c r="I34" s="369">
        <f>(I28*E34)/100000</f>
        <v>167.54400000000001</v>
      </c>
      <c r="W34"/>
    </row>
    <row r="36" spans="1:23" ht="15" thickBot="1"/>
    <row r="37" spans="1:23">
      <c r="A37" s="339" t="s">
        <v>589</v>
      </c>
      <c r="B37" s="340"/>
      <c r="C37" s="361"/>
      <c r="D37" s="340"/>
      <c r="E37" s="361"/>
      <c r="F37" s="340"/>
      <c r="G37" s="361"/>
      <c r="W37"/>
    </row>
    <row r="38" spans="1:23" ht="15" thickBot="1">
      <c r="A38" s="297"/>
      <c r="B38" s="316"/>
      <c r="C38" s="362" t="s">
        <v>587</v>
      </c>
      <c r="D38" s="316"/>
      <c r="E38" s="362" t="s">
        <v>588</v>
      </c>
      <c r="F38" s="316" t="s">
        <v>560</v>
      </c>
      <c r="G38" s="362" t="s">
        <v>586</v>
      </c>
      <c r="W38"/>
    </row>
    <row r="39" spans="1:23" ht="15" thickBot="1">
      <c r="A39" s="357" t="s">
        <v>583</v>
      </c>
      <c r="B39" s="358"/>
      <c r="C39" s="363">
        <v>924272</v>
      </c>
      <c r="D39" s="359"/>
      <c r="E39" s="363">
        <f>C39+L13</f>
        <v>1156126.81486</v>
      </c>
      <c r="F39" s="359">
        <f>E39-C39</f>
        <v>231854.81486000004</v>
      </c>
      <c r="G39" s="367">
        <f>F39/C39</f>
        <v>0.25085128064033102</v>
      </c>
      <c r="W39"/>
    </row>
    <row r="40" spans="1:23" ht="15" thickBot="1">
      <c r="A40" s="337"/>
      <c r="B40" s="320"/>
      <c r="C40" s="364"/>
      <c r="D40" s="174"/>
      <c r="E40" s="364"/>
      <c r="F40" s="174"/>
      <c r="G40" s="365"/>
      <c r="W40"/>
    </row>
    <row r="41" spans="1:23" ht="15" thickBot="1">
      <c r="A41" s="357" t="s">
        <v>584</v>
      </c>
      <c r="B41" s="358"/>
      <c r="C41" s="363">
        <v>472525700</v>
      </c>
      <c r="D41" s="359"/>
      <c r="E41" s="363">
        <v>476791200</v>
      </c>
      <c r="F41" s="359">
        <f>E41-C41</f>
        <v>4265500</v>
      </c>
      <c r="G41" s="367">
        <f>F41/C41</f>
        <v>9.0270222339229374E-3</v>
      </c>
      <c r="W41"/>
    </row>
    <row r="42" spans="1:23" ht="15" thickBot="1">
      <c r="A42" s="337"/>
      <c r="B42" s="320"/>
      <c r="C42" s="365"/>
      <c r="D42" s="320"/>
      <c r="E42" s="365"/>
      <c r="F42" s="320"/>
      <c r="G42" s="365"/>
      <c r="W42"/>
    </row>
    <row r="43" spans="1:23" ht="15" thickBot="1">
      <c r="A43" s="357" t="s">
        <v>585</v>
      </c>
      <c r="B43" s="358"/>
      <c r="C43" s="366">
        <f>(C39/C41)*1000</f>
        <v>1.9560248257396371</v>
      </c>
      <c r="D43" s="358"/>
      <c r="E43" s="366">
        <f>(E39/E41)*1000</f>
        <v>2.4248073682148497</v>
      </c>
      <c r="F43" s="1468">
        <f>E43-C43</f>
        <v>0.46878254247521256</v>
      </c>
      <c r="G43" s="367">
        <f>F43/C43</f>
        <v>0.23966083472276509</v>
      </c>
      <c r="W43"/>
    </row>
    <row r="46" spans="1:23">
      <c r="A46" t="s">
        <v>1154</v>
      </c>
      <c r="C46" s="59">
        <v>200000</v>
      </c>
    </row>
    <row r="47" spans="1:23">
      <c r="A47" t="s">
        <v>1165</v>
      </c>
      <c r="C47" s="59">
        <v>200000</v>
      </c>
    </row>
    <row r="48" spans="1:23">
      <c r="A48" s="21" t="s">
        <v>1166</v>
      </c>
      <c r="B48" s="21"/>
      <c r="C48" s="1305">
        <f>SUM(C46:C47)</f>
        <v>400000</v>
      </c>
    </row>
    <row r="49" spans="1:23">
      <c r="A49" s="21" t="s">
        <v>1167</v>
      </c>
      <c r="C49" s="1436">
        <v>10</v>
      </c>
      <c r="D49" s="1306" t="s">
        <v>12</v>
      </c>
      <c r="W49"/>
    </row>
    <row r="50" spans="1:23">
      <c r="A50" s="21" t="s">
        <v>1123</v>
      </c>
      <c r="B50" s="21"/>
      <c r="C50" s="1436">
        <v>20</v>
      </c>
      <c r="D50" s="1306" t="s">
        <v>12</v>
      </c>
      <c r="W50"/>
    </row>
  </sheetData>
  <mergeCells count="4">
    <mergeCell ref="F3:G3"/>
    <mergeCell ref="B26:C26"/>
    <mergeCell ref="B27:C27"/>
    <mergeCell ref="B28:C28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1"/>
  <sheetViews>
    <sheetView topLeftCell="A36" zoomScale="125" zoomScaleNormal="125" zoomScalePageLayoutView="125" workbookViewId="0"/>
  </sheetViews>
  <sheetFormatPr baseColWidth="10" defaultColWidth="11.5" defaultRowHeight="14" x14ac:dyDescent="0"/>
  <cols>
    <col min="1" max="1" width="10.5" customWidth="1"/>
    <col min="2" max="2" width="11" customWidth="1"/>
    <col min="3" max="3" width="11.6640625" style="1271" customWidth="1"/>
    <col min="4" max="4" width="10" style="59" customWidth="1"/>
    <col min="5" max="5" width="9.83203125" style="1271" customWidth="1"/>
    <col min="6" max="6" width="9.5" style="1271" customWidth="1"/>
    <col min="7" max="7" width="11.83203125" style="1271" customWidth="1"/>
    <col min="8" max="9" width="12.6640625" style="1271" customWidth="1"/>
    <col min="10" max="10" width="12.83203125" style="1271" customWidth="1"/>
    <col min="11" max="11" width="13.5" style="1271" customWidth="1"/>
    <col min="12" max="12" width="12.6640625" customWidth="1"/>
    <col min="13" max="13" width="13" customWidth="1"/>
  </cols>
  <sheetData>
    <row r="1" spans="1:14">
      <c r="A1" s="21" t="s">
        <v>1038</v>
      </c>
      <c r="B1" s="21" t="s">
        <v>1182</v>
      </c>
      <c r="F1" s="1270" t="s">
        <v>1145</v>
      </c>
      <c r="H1" s="1290">
        <f>D4</f>
        <v>9454024.189679997</v>
      </c>
      <c r="I1" s="1271" t="s">
        <v>560</v>
      </c>
      <c r="K1" s="1532" t="s">
        <v>1039</v>
      </c>
      <c r="L1" s="1533"/>
      <c r="M1" s="1291"/>
      <c r="N1" s="1271"/>
    </row>
    <row r="2" spans="1:14">
      <c r="A2" s="21"/>
      <c r="B2" s="21"/>
      <c r="C2" s="1466"/>
      <c r="E2" s="1418" t="s">
        <v>1211</v>
      </c>
      <c r="F2" s="1467"/>
      <c r="G2" s="1466"/>
      <c r="H2" s="1290"/>
      <c r="I2" s="1466"/>
      <c r="J2" s="1466"/>
      <c r="K2" s="297"/>
      <c r="L2" s="1491"/>
      <c r="M2" s="1291"/>
      <c r="N2" s="1466"/>
    </row>
    <row r="3" spans="1:14">
      <c r="A3" s="21"/>
      <c r="B3" t="s">
        <v>1040</v>
      </c>
      <c r="D3" s="1403">
        <f>'CAPITAL COSTS (15 YEAR)'!Z140</f>
        <v>10504471.321866663</v>
      </c>
      <c r="K3" s="275"/>
      <c r="L3" s="304"/>
      <c r="M3" s="1271"/>
      <c r="N3" s="1271"/>
    </row>
    <row r="4" spans="1:14">
      <c r="A4" s="21"/>
      <c r="B4" t="s">
        <v>1041</v>
      </c>
      <c r="D4" s="1403">
        <f>'CAPITAL COSTS (15 YEAR)'!U144</f>
        <v>9454024.189679997</v>
      </c>
      <c r="K4" s="1293">
        <f>H1/94</f>
        <v>100574.72542212762</v>
      </c>
      <c r="L4" s="304"/>
      <c r="M4" s="1271"/>
      <c r="N4" s="1271"/>
    </row>
    <row r="5" spans="1:14">
      <c r="A5" s="21"/>
      <c r="B5" t="s">
        <v>630</v>
      </c>
      <c r="D5" s="1403">
        <f>'CAPITAL COSTS (15 YEAR)'!U145</f>
        <v>1050447.1321866664</v>
      </c>
      <c r="K5" s="275"/>
      <c r="L5" s="304"/>
      <c r="M5" s="1271"/>
      <c r="N5" s="1271"/>
    </row>
    <row r="6" spans="1:14">
      <c r="A6" s="21"/>
      <c r="C6" s="1492"/>
      <c r="D6" s="1403"/>
      <c r="E6" s="1492"/>
      <c r="F6" s="1492"/>
      <c r="G6" s="1492"/>
      <c r="H6" s="1492"/>
      <c r="I6" s="1492" t="s">
        <v>1256</v>
      </c>
      <c r="J6" s="1492"/>
      <c r="K6" s="275"/>
      <c r="L6" s="304"/>
      <c r="M6" s="1492"/>
      <c r="N6" s="1492"/>
    </row>
    <row r="7" spans="1:14">
      <c r="A7" s="21" t="s">
        <v>1042</v>
      </c>
      <c r="B7" s="21" t="s">
        <v>1184</v>
      </c>
      <c r="H7" s="59">
        <f>D9</f>
        <v>7902317.0141333342</v>
      </c>
      <c r="I7" s="59">
        <f>H1-H7</f>
        <v>1551707.1755466629</v>
      </c>
      <c r="K7" s="275"/>
      <c r="L7" s="304"/>
      <c r="M7" s="1291"/>
      <c r="N7" s="1271"/>
    </row>
    <row r="8" spans="1:14">
      <c r="A8" s="21"/>
      <c r="B8" t="s">
        <v>1040</v>
      </c>
      <c r="D8" s="1403">
        <f>'CAPITAL COSTS (15 YEAR) (nogrv)'!Z139</f>
        <v>8780352.2379259262</v>
      </c>
      <c r="K8" s="275"/>
      <c r="L8" s="304"/>
      <c r="M8" s="1271"/>
      <c r="N8" s="1271"/>
    </row>
    <row r="9" spans="1:14">
      <c r="A9" s="21"/>
      <c r="B9" t="s">
        <v>1041</v>
      </c>
      <c r="D9" s="1403">
        <f>'CAPITAL COSTS (15 YEAR) (nogrv)'!U143</f>
        <v>7902317.0141333342</v>
      </c>
      <c r="K9" s="1293">
        <f>H7/68</f>
        <v>116210.54432549021</v>
      </c>
      <c r="L9" s="304"/>
      <c r="M9" s="1271"/>
      <c r="N9" s="1271"/>
    </row>
    <row r="10" spans="1:14">
      <c r="A10" s="21"/>
      <c r="B10" t="s">
        <v>630</v>
      </c>
      <c r="D10" s="1403">
        <f>'CAPITAL COSTS (15 YEAR) (nogrv)'!U144</f>
        <v>878035.22379259265</v>
      </c>
      <c r="K10" s="275"/>
      <c r="L10" s="304"/>
      <c r="M10" s="1271"/>
      <c r="N10" s="1271"/>
    </row>
    <row r="11" spans="1:14">
      <c r="A11" s="21"/>
      <c r="C11" s="1492"/>
      <c r="D11" s="1403"/>
      <c r="E11" s="1492"/>
      <c r="F11" s="1492"/>
      <c r="G11" s="1492"/>
      <c r="H11" s="1492"/>
      <c r="I11" s="1522" t="s">
        <v>1257</v>
      </c>
      <c r="J11" s="1492"/>
      <c r="K11" s="275"/>
      <c r="L11" s="304"/>
      <c r="M11" s="1492"/>
      <c r="N11" s="1492"/>
    </row>
    <row r="12" spans="1:14">
      <c r="A12" s="21" t="s">
        <v>1043</v>
      </c>
      <c r="B12" s="21" t="s">
        <v>1183</v>
      </c>
      <c r="F12" s="1270" t="s">
        <v>1044</v>
      </c>
      <c r="H12" s="59">
        <f>D15</f>
        <v>7560733.6996799977</v>
      </c>
      <c r="I12" s="59">
        <f>H1-H12</f>
        <v>1893290.4899999993</v>
      </c>
      <c r="K12" s="275"/>
      <c r="L12" s="304"/>
      <c r="M12" s="1291"/>
      <c r="N12" s="1271"/>
    </row>
    <row r="13" spans="1:14">
      <c r="A13" s="21"/>
      <c r="B13" s="21"/>
      <c r="C13" s="1466"/>
      <c r="E13" s="1418" t="s">
        <v>1211</v>
      </c>
      <c r="F13" s="1467"/>
      <c r="G13" s="1466"/>
      <c r="H13" s="59"/>
      <c r="I13" s="59"/>
      <c r="J13" s="1466"/>
      <c r="K13" s="275"/>
      <c r="L13" s="304"/>
      <c r="M13" s="1291"/>
      <c r="N13" s="1466"/>
    </row>
    <row r="14" spans="1:14">
      <c r="A14" s="21"/>
      <c r="B14" t="s">
        <v>1040</v>
      </c>
      <c r="D14" s="1406">
        <f>'CAPITAL COSTS (15 YR) Strategic'!Z140</f>
        <v>8400815.2218666635</v>
      </c>
      <c r="K14" s="275"/>
      <c r="L14" s="304"/>
      <c r="M14" s="1271"/>
      <c r="N14" s="1271"/>
    </row>
    <row r="15" spans="1:14">
      <c r="A15" s="21"/>
      <c r="B15" t="s">
        <v>1041</v>
      </c>
      <c r="D15" s="1406">
        <f>'CAPITAL COSTS (15 YR) Strategic'!U144</f>
        <v>7560733.6996799977</v>
      </c>
      <c r="K15" s="1294">
        <f>H12/94</f>
        <v>80433.337230638281</v>
      </c>
      <c r="L15" s="304" t="s">
        <v>1241</v>
      </c>
      <c r="M15" s="1271"/>
      <c r="N15" s="1271"/>
    </row>
    <row r="16" spans="1:14">
      <c r="A16" s="21"/>
      <c r="B16" t="s">
        <v>630</v>
      </c>
      <c r="D16" s="1406">
        <f>'CAPITAL COSTS (15 YR) Strategic'!U145</f>
        <v>840081.52218666638</v>
      </c>
      <c r="K16" s="275"/>
      <c r="L16" s="304" t="s">
        <v>1242</v>
      </c>
      <c r="M16" s="1271"/>
      <c r="N16" s="1271"/>
    </row>
    <row r="17" spans="1:14">
      <c r="A17" s="21"/>
      <c r="C17" s="1492"/>
      <c r="D17" s="1406"/>
      <c r="E17" s="1492"/>
      <c r="F17" s="1492"/>
      <c r="G17" s="1492"/>
      <c r="H17" s="1492"/>
      <c r="I17" s="1522" t="s">
        <v>1258</v>
      </c>
      <c r="J17" s="1492"/>
      <c r="K17" s="275"/>
      <c r="L17" s="304"/>
      <c r="M17" s="1492"/>
      <c r="N17" s="1492"/>
    </row>
    <row r="18" spans="1:14">
      <c r="A18" s="21" t="s">
        <v>1045</v>
      </c>
      <c r="B18" s="21" t="s">
        <v>1185</v>
      </c>
      <c r="H18" s="59">
        <f>D21</f>
        <v>5953728.104133334</v>
      </c>
      <c r="I18" s="59">
        <f>H12-H18</f>
        <v>1607005.5955466637</v>
      </c>
      <c r="K18" s="275"/>
      <c r="L18" s="304"/>
      <c r="M18" s="1291"/>
      <c r="N18" s="1271"/>
    </row>
    <row r="19" spans="1:14">
      <c r="A19" s="21"/>
      <c r="C19" s="554" t="s">
        <v>1046</v>
      </c>
      <c r="K19" s="1293">
        <f>H18/68</f>
        <v>87554.825060784322</v>
      </c>
      <c r="L19" s="304"/>
      <c r="M19" s="1271"/>
      <c r="N19" s="1271"/>
    </row>
    <row r="20" spans="1:14">
      <c r="A20" s="21"/>
      <c r="B20" t="s">
        <v>1040</v>
      </c>
      <c r="D20" s="1406">
        <f>'CAPITAL COSTS 15 Yr stratgnogrv'!Z139</f>
        <v>6615253.4490370378</v>
      </c>
      <c r="K20" s="275"/>
      <c r="L20" s="304"/>
      <c r="M20" s="1271"/>
      <c r="N20" s="1271"/>
    </row>
    <row r="21" spans="1:14">
      <c r="A21" s="21"/>
      <c r="B21" t="s">
        <v>1041</v>
      </c>
      <c r="D21" s="1406">
        <f>'CAPITAL COSTS 15 Yr stratgnogrv'!U143</f>
        <v>5953728.104133334</v>
      </c>
      <c r="K21" s="1293"/>
      <c r="L21" s="304"/>
      <c r="M21" s="1271"/>
      <c r="N21" s="1271"/>
    </row>
    <row r="22" spans="1:14">
      <c r="A22" s="21"/>
      <c r="B22" t="s">
        <v>630</v>
      </c>
      <c r="D22" s="1406">
        <f>'CAPITAL COSTS 15 Yr stratgnogrv'!U144</f>
        <v>661525.34490370378</v>
      </c>
      <c r="K22" s="275"/>
      <c r="L22" s="304"/>
      <c r="M22" s="1271"/>
      <c r="N22" s="1271"/>
    </row>
    <row r="23" spans="1:14">
      <c r="A23" s="21"/>
      <c r="C23" s="1492"/>
      <c r="D23" s="1406"/>
      <c r="E23" s="1492"/>
      <c r="F23" s="1492"/>
      <c r="G23" s="1492"/>
      <c r="H23" s="1492"/>
      <c r="I23" s="1528" t="s">
        <v>1259</v>
      </c>
      <c r="J23" s="1492"/>
      <c r="K23" s="275"/>
      <c r="L23" s="304"/>
      <c r="M23" s="1492"/>
      <c r="N23" s="1492"/>
    </row>
    <row r="24" spans="1:14">
      <c r="A24" s="21" t="s">
        <v>1050</v>
      </c>
      <c r="B24" s="21" t="s">
        <v>1253</v>
      </c>
      <c r="C24" s="1492"/>
      <c r="E24" s="1492"/>
      <c r="F24" s="1492"/>
      <c r="G24" s="1492"/>
      <c r="H24" s="59">
        <f>D27</f>
        <v>5069020.4978799988</v>
      </c>
      <c r="I24" s="59">
        <f>H12-H24</f>
        <v>2491713.201799999</v>
      </c>
      <c r="J24" s="1492"/>
      <c r="K24" s="275"/>
      <c r="L24" s="304"/>
      <c r="M24" s="1492"/>
      <c r="N24" s="1492"/>
    </row>
    <row r="25" spans="1:14">
      <c r="A25" s="21"/>
      <c r="B25" s="21"/>
      <c r="C25" s="24" t="s">
        <v>1254</v>
      </c>
      <c r="E25" s="1521"/>
      <c r="F25" s="1521"/>
      <c r="G25" s="1521"/>
      <c r="H25" s="59"/>
      <c r="I25" s="59"/>
      <c r="J25" s="1521"/>
      <c r="K25" s="1519">
        <f>H24/65</f>
        <v>77984.930736615366</v>
      </c>
      <c r="L25" s="304" t="s">
        <v>1239</v>
      </c>
      <c r="M25" s="1521"/>
      <c r="N25" s="1521"/>
    </row>
    <row r="26" spans="1:14">
      <c r="B26" t="s">
        <v>1040</v>
      </c>
      <c r="C26" s="1492"/>
      <c r="D26" s="1406">
        <f>'CAPITAL COSTS 15 Yr stratnomain'!Z140</f>
        <v>5632244.9976444431</v>
      </c>
      <c r="E26" s="1492"/>
      <c r="F26" s="1492"/>
      <c r="G26" s="1492"/>
      <c r="H26" s="1492"/>
      <c r="I26" s="1492"/>
      <c r="J26" s="1492"/>
      <c r="K26" s="275"/>
      <c r="L26" s="304" t="s">
        <v>1240</v>
      </c>
      <c r="M26" s="1492"/>
      <c r="N26" s="1492"/>
    </row>
    <row r="27" spans="1:14">
      <c r="A27" s="21"/>
      <c r="B27" t="s">
        <v>1041</v>
      </c>
      <c r="C27" s="1492"/>
      <c r="D27" s="1406">
        <f>'CAPITAL COSTS 15 Yr stratnomain'!U142</f>
        <v>5069020.4978799988</v>
      </c>
      <c r="E27" s="1492"/>
      <c r="F27" s="1492"/>
      <c r="G27" s="1492"/>
      <c r="H27" s="1492"/>
      <c r="I27" s="1492"/>
      <c r="J27" s="1492"/>
      <c r="K27" s="275"/>
      <c r="L27" s="304"/>
      <c r="M27" s="1492"/>
      <c r="N27" s="1492"/>
    </row>
    <row r="28" spans="1:14">
      <c r="A28" s="21"/>
      <c r="B28" t="s">
        <v>630</v>
      </c>
      <c r="C28" s="1492"/>
      <c r="D28" s="1406">
        <f>'CAPITAL COSTS 15 Yr stratnomain'!U143</f>
        <v>563224.49976444431</v>
      </c>
      <c r="E28" s="1492"/>
      <c r="F28" s="1492"/>
      <c r="G28" s="1492"/>
      <c r="H28" s="1492"/>
      <c r="I28" s="1492"/>
      <c r="J28" s="1492"/>
      <c r="K28" s="275"/>
      <c r="L28" s="304"/>
      <c r="M28" s="1492"/>
      <c r="N28" s="1492"/>
    </row>
    <row r="29" spans="1:14">
      <c r="A29" s="21"/>
      <c r="C29" s="1492"/>
      <c r="D29" s="1406"/>
      <c r="E29" s="1492"/>
      <c r="F29" s="1492"/>
      <c r="G29" s="1492"/>
      <c r="H29" s="1492"/>
      <c r="I29" s="1492" t="s">
        <v>1260</v>
      </c>
      <c r="J29" s="1492"/>
      <c r="K29" s="275"/>
      <c r="L29" s="304"/>
      <c r="M29" s="1492"/>
      <c r="N29" s="1492"/>
    </row>
    <row r="30" spans="1:14">
      <c r="A30" s="21" t="s">
        <v>1237</v>
      </c>
      <c r="B30" s="21" t="s">
        <v>1047</v>
      </c>
      <c r="D30" s="1270" t="s">
        <v>1055</v>
      </c>
      <c r="E30" s="1270" t="s">
        <v>1048</v>
      </c>
      <c r="F30" s="1270" t="s">
        <v>1049</v>
      </c>
      <c r="G30" s="1270" t="s">
        <v>549</v>
      </c>
      <c r="H30" s="1271" t="s">
        <v>1051</v>
      </c>
      <c r="K30" s="275"/>
      <c r="L30" s="304"/>
      <c r="M30" s="1271"/>
      <c r="N30" s="1271"/>
    </row>
    <row r="31" spans="1:14">
      <c r="D31" s="59" t="s">
        <v>1052</v>
      </c>
      <c r="E31" s="1271" t="s">
        <v>1053</v>
      </c>
      <c r="F31" s="1271" t="s">
        <v>1054</v>
      </c>
      <c r="G31" s="1270">
        <v>60</v>
      </c>
      <c r="H31" s="59">
        <f>F33</f>
        <v>4816458.737879999</v>
      </c>
      <c r="I31" s="59">
        <f>H12-H31</f>
        <v>2744274.9617999988</v>
      </c>
      <c r="K31" s="1293">
        <f>H31/60</f>
        <v>80274.31229799999</v>
      </c>
      <c r="L31" s="304"/>
      <c r="M31" s="1291"/>
      <c r="N31" s="1271"/>
    </row>
    <row r="32" spans="1:14">
      <c r="B32" t="s">
        <v>1040</v>
      </c>
      <c r="D32" s="1406">
        <f>'CAPITAL COSTS (15 YR) Strategic'!AA24</f>
        <v>2187838.6733333333</v>
      </c>
      <c r="E32" s="1406">
        <f>'CAPITAL COSTS (15 YR) Strategic'!AA46</f>
        <v>4097906.0732</v>
      </c>
      <c r="F32" s="1406">
        <f>'CAPITAL COSTS (15 YR) Strategic'!AA88</f>
        <v>5351620.8198666656</v>
      </c>
      <c r="G32" s="1270">
        <v>40</v>
      </c>
      <c r="H32" s="59">
        <f>E33</f>
        <v>3688115.46588</v>
      </c>
      <c r="I32" s="1295">
        <f>H12-H32</f>
        <v>3872618.2337999977</v>
      </c>
      <c r="K32" s="1293">
        <f>H32/40</f>
        <v>92202.886647000007</v>
      </c>
      <c r="L32" s="304"/>
      <c r="M32" s="1291"/>
      <c r="N32" s="1271"/>
    </row>
    <row r="33" spans="1:14">
      <c r="B33" t="s">
        <v>1041</v>
      </c>
      <c r="D33" s="1406">
        <f>D32*0.9</f>
        <v>1969054.8060000001</v>
      </c>
      <c r="E33" s="1406">
        <f>E32*0.9</f>
        <v>3688115.46588</v>
      </c>
      <c r="F33" s="1406">
        <f>F32*0.9</f>
        <v>4816458.737879999</v>
      </c>
      <c r="G33" s="1270">
        <v>20</v>
      </c>
      <c r="H33" s="59">
        <f>D33</f>
        <v>1969054.8060000001</v>
      </c>
      <c r="I33" s="59">
        <f>H12-H33</f>
        <v>5591678.8936799979</v>
      </c>
      <c r="K33" s="1293">
        <f>H33/20</f>
        <v>98452.740300000005</v>
      </c>
      <c r="L33" s="304"/>
      <c r="M33" s="1291"/>
      <c r="N33" s="1271"/>
    </row>
    <row r="34" spans="1:14" ht="15" thickBot="1">
      <c r="B34" t="s">
        <v>630</v>
      </c>
      <c r="D34" s="1406">
        <f>D32*0.1</f>
        <v>218783.86733333336</v>
      </c>
      <c r="E34" s="1406">
        <f>E32*0.1</f>
        <v>409790.60732000001</v>
      </c>
      <c r="F34" s="1406">
        <f>F32*0.1</f>
        <v>535162.08198666654</v>
      </c>
      <c r="K34" s="1296">
        <f>SUM(K3:K33)</f>
        <v>733688.30202065594</v>
      </c>
      <c r="L34" s="1297">
        <f>K34/8</f>
        <v>91711.037752581993</v>
      </c>
      <c r="M34" s="1291"/>
      <c r="N34" s="1291"/>
    </row>
    <row r="35" spans="1:14">
      <c r="E35" s="59"/>
      <c r="F35" s="59"/>
      <c r="K35" s="1298"/>
      <c r="L35" s="1298"/>
      <c r="M35" s="1291"/>
      <c r="N35" s="1291"/>
    </row>
    <row r="36" spans="1:14" ht="15">
      <c r="A36" s="21" t="s">
        <v>1238</v>
      </c>
      <c r="B36" s="1299" t="s">
        <v>1056</v>
      </c>
      <c r="C36" s="1300" t="s">
        <v>1057</v>
      </c>
      <c r="D36" s="1300"/>
      <c r="E36" s="1300"/>
      <c r="F36" s="1301" t="s">
        <v>1058</v>
      </c>
      <c r="G36" s="1301"/>
      <c r="H36" s="1301"/>
      <c r="I36" s="1302"/>
      <c r="K36" s="1298"/>
      <c r="L36" s="1298"/>
      <c r="M36" s="1291"/>
      <c r="N36" s="1291"/>
    </row>
    <row r="37" spans="1:14" ht="15">
      <c r="A37" s="21"/>
      <c r="B37" s="1303" t="s">
        <v>1059</v>
      </c>
      <c r="C37" s="1300"/>
      <c r="D37" s="1300"/>
      <c r="E37" s="1300"/>
      <c r="F37" s="1304" t="s">
        <v>1060</v>
      </c>
      <c r="G37" s="1304" t="s">
        <v>1061</v>
      </c>
      <c r="H37" s="1527" t="s">
        <v>1250</v>
      </c>
      <c r="I37" s="1302"/>
      <c r="K37" s="1298"/>
      <c r="L37" s="1298"/>
      <c r="M37" s="1291"/>
      <c r="N37" s="1291"/>
    </row>
    <row r="38" spans="1:14">
      <c r="B38" t="s">
        <v>1062</v>
      </c>
      <c r="F38" s="59">
        <v>218545.4</v>
      </c>
      <c r="G38" s="59">
        <v>253354.01627752322</v>
      </c>
      <c r="H38" s="1305">
        <f>M53</f>
        <v>231854.81485999998</v>
      </c>
      <c r="K38" s="1298"/>
      <c r="L38" s="1298"/>
      <c r="M38" s="1291"/>
      <c r="N38" s="1291"/>
    </row>
    <row r="39" spans="1:14">
      <c r="E39" s="59"/>
      <c r="F39" s="59"/>
      <c r="K39" s="1298"/>
      <c r="L39" s="1298"/>
      <c r="M39" s="1291"/>
      <c r="N39" s="1291"/>
    </row>
    <row r="40" spans="1:14">
      <c r="C40" s="1492"/>
      <c r="E40" s="59"/>
      <c r="F40" s="59"/>
      <c r="G40" s="1492"/>
      <c r="H40" s="1492"/>
      <c r="I40" s="1492"/>
      <c r="J40" s="1492"/>
      <c r="K40" s="1298"/>
      <c r="L40" s="1298"/>
      <c r="M40" s="1291"/>
      <c r="N40" s="1291"/>
    </row>
    <row r="41" spans="1:14">
      <c r="C41" s="1492"/>
      <c r="E41" s="59"/>
      <c r="F41" s="59"/>
      <c r="G41" s="1492"/>
      <c r="H41" s="1492"/>
      <c r="I41" s="1492"/>
      <c r="J41" s="1492"/>
      <c r="K41" s="1298"/>
      <c r="L41" s="1298"/>
      <c r="M41" s="1291"/>
      <c r="N41" s="1291"/>
    </row>
    <row r="42" spans="1:14">
      <c r="C42" s="1492"/>
      <c r="E42" s="59"/>
      <c r="F42" s="59"/>
      <c r="G42" s="1492"/>
      <c r="H42" s="1492"/>
      <c r="I42" s="1492"/>
      <c r="J42" s="1492"/>
      <c r="K42" s="1298"/>
      <c r="L42" s="1298"/>
      <c r="M42" s="1291"/>
      <c r="N42" s="1291"/>
    </row>
    <row r="43" spans="1:14">
      <c r="C43" s="1492"/>
      <c r="E43" s="59"/>
      <c r="F43" s="59"/>
      <c r="G43" s="1492"/>
      <c r="H43" s="1492"/>
      <c r="I43" s="1492"/>
      <c r="J43" s="1492"/>
      <c r="K43" s="1298"/>
      <c r="L43" s="1298"/>
      <c r="M43" s="1291"/>
      <c r="N43" s="1291"/>
    </row>
    <row r="44" spans="1:14">
      <c r="C44" s="1492"/>
      <c r="E44" s="59"/>
      <c r="F44" s="59"/>
      <c r="G44" s="1492"/>
      <c r="H44" s="1492"/>
      <c r="I44" s="1492"/>
      <c r="J44" s="1492"/>
      <c r="K44" s="1298"/>
      <c r="L44" s="1298"/>
      <c r="M44" s="1291"/>
      <c r="N44" s="1291"/>
    </row>
    <row r="45" spans="1:14">
      <c r="C45" s="1492"/>
      <c r="E45" s="59"/>
      <c r="F45" s="59"/>
      <c r="G45" s="1492"/>
      <c r="H45" s="1492"/>
      <c r="I45" s="1492"/>
      <c r="J45" s="1492"/>
      <c r="K45" s="1298"/>
      <c r="L45" s="1298"/>
      <c r="M45" s="1291"/>
      <c r="N45" s="1291"/>
    </row>
    <row r="46" spans="1:14">
      <c r="C46" s="1492"/>
      <c r="E46" s="59"/>
      <c r="F46" s="59"/>
      <c r="G46" s="1492"/>
      <c r="H46" s="1492"/>
      <c r="I46" s="1492"/>
      <c r="J46" s="1492"/>
      <c r="K46" s="1298"/>
      <c r="L46" s="1298"/>
      <c r="M46" s="1291"/>
      <c r="N46" s="1291"/>
    </row>
    <row r="47" spans="1:14">
      <c r="C47" s="1492"/>
      <c r="E47" s="59"/>
      <c r="F47" s="59"/>
      <c r="G47" s="1492"/>
      <c r="H47" s="1492"/>
      <c r="I47" s="1492"/>
      <c r="J47" s="1492"/>
      <c r="K47" s="1298"/>
      <c r="L47" s="1298"/>
      <c r="M47" s="1291"/>
      <c r="N47" s="1291"/>
    </row>
    <row r="48" spans="1:14">
      <c r="C48" s="1492"/>
      <c r="E48" s="59"/>
      <c r="F48" s="59"/>
      <c r="G48" s="1492"/>
      <c r="H48" s="1492"/>
      <c r="I48" s="1492"/>
      <c r="J48" s="1492"/>
      <c r="K48" s="1298"/>
      <c r="L48" s="1298"/>
      <c r="M48" s="1291"/>
      <c r="N48" s="1291"/>
    </row>
    <row r="49" spans="1:14">
      <c r="C49" s="1492"/>
      <c r="E49" s="59"/>
      <c r="F49" s="59"/>
      <c r="G49" s="1492"/>
      <c r="H49" s="1492"/>
      <c r="I49" s="1492"/>
      <c r="J49" s="1492"/>
      <c r="K49" s="1298"/>
      <c r="L49" s="1298"/>
      <c r="M49" s="1291"/>
      <c r="N49" s="1291"/>
    </row>
    <row r="50" spans="1:14">
      <c r="C50" s="1492"/>
      <c r="E50" s="59"/>
      <c r="F50" s="59"/>
      <c r="G50" s="1492"/>
      <c r="H50" s="1492"/>
      <c r="I50" s="1492"/>
      <c r="J50" s="1492"/>
      <c r="K50" s="1298"/>
      <c r="L50" s="1298"/>
      <c r="M50" s="1291"/>
      <c r="N50" s="1291"/>
    </row>
    <row r="51" spans="1:14" s="1270" customFormat="1">
      <c r="C51" s="1270" t="str">
        <f>A1</f>
        <v>Scenario 1</v>
      </c>
      <c r="D51" s="1305"/>
      <c r="E51" s="1270" t="str">
        <f>A7</f>
        <v>Scenario 2</v>
      </c>
      <c r="G51" s="1270" t="str">
        <f>A12</f>
        <v>Scenario 3</v>
      </c>
      <c r="H51" s="1270" t="str">
        <f>A18</f>
        <v>Scenario 4</v>
      </c>
      <c r="I51" s="1495" t="s">
        <v>1050</v>
      </c>
      <c r="J51" s="1270" t="str">
        <f>F30</f>
        <v>Scenario 6</v>
      </c>
      <c r="K51" s="1270" t="str">
        <f>E30</f>
        <v>Scenario 7</v>
      </c>
      <c r="L51" s="1270" t="str">
        <f>D30</f>
        <v>Scenario 8</v>
      </c>
      <c r="M51" s="1270" t="s">
        <v>1238</v>
      </c>
    </row>
    <row r="52" spans="1:14">
      <c r="A52" t="s">
        <v>1063</v>
      </c>
      <c r="C52" s="1406">
        <f>H1</f>
        <v>9454024.189679997</v>
      </c>
      <c r="E52" s="1406">
        <f>H7</f>
        <v>7902317.0141333342</v>
      </c>
      <c r="G52" s="1406">
        <f>H12</f>
        <v>7560733.6996799977</v>
      </c>
      <c r="H52" s="1406">
        <f>'CAPITAL COSTS 15 Yr stratgnogrv'!U143</f>
        <v>5953728.104133334</v>
      </c>
      <c r="I52" s="1406">
        <f>'CAPITAL COSTS 15 Yr stratnomain'!U142</f>
        <v>5069020.4978799988</v>
      </c>
      <c r="J52" s="1406">
        <f>'CAPITAL COSTS (15 YR) Strategic'!AA88*0.9</f>
        <v>4816458.737879999</v>
      </c>
      <c r="K52" s="1406">
        <f>'CAPITAL COSTS (15 YR) Strategic'!AA46*0.9</f>
        <v>3688115.46588</v>
      </c>
      <c r="L52" s="1406">
        <f>'CAPITAL COSTS (15 YR) Strategic'!AA24*0.9</f>
        <v>1969054.8060000001</v>
      </c>
      <c r="M52" s="373" t="s">
        <v>1064</v>
      </c>
    </row>
    <row r="53" spans="1:14" s="1306" customFormat="1">
      <c r="A53" s="1306" t="s">
        <v>1065</v>
      </c>
      <c r="C53" s="1407">
        <v>629180</v>
      </c>
      <c r="D53" s="59"/>
      <c r="E53" s="1409">
        <v>525892</v>
      </c>
      <c r="F53" s="59"/>
      <c r="G53" s="1407">
        <v>503131</v>
      </c>
      <c r="H53" s="1407">
        <v>396182</v>
      </c>
      <c r="I53" s="1407">
        <v>337351</v>
      </c>
      <c r="J53" s="1407">
        <v>320513</v>
      </c>
      <c r="K53" s="1407">
        <v>245443</v>
      </c>
      <c r="L53" s="1406">
        <v>131040</v>
      </c>
      <c r="M53" s="1479">
        <f>'$200,000 Budget Increase'!L13</f>
        <v>231854.81485999998</v>
      </c>
    </row>
    <row r="54" spans="1:14" s="1307" customFormat="1">
      <c r="A54" s="1307" t="s">
        <v>1066</v>
      </c>
      <c r="C54" s="1408">
        <v>130.21</v>
      </c>
      <c r="D54" s="1305"/>
      <c r="E54" s="1408">
        <v>109</v>
      </c>
      <c r="F54" s="1305"/>
      <c r="G54" s="1408">
        <v>103.77</v>
      </c>
      <c r="H54" s="1408">
        <v>81</v>
      </c>
      <c r="I54" s="1408">
        <v>69</v>
      </c>
      <c r="J54" s="1408">
        <v>65.47</v>
      </c>
      <c r="K54" s="1408">
        <v>50</v>
      </c>
      <c r="L54" s="1408">
        <v>26</v>
      </c>
      <c r="M54" s="1408">
        <f>47/2</f>
        <v>23.5</v>
      </c>
    </row>
    <row r="55" spans="1:14" s="1306" customFormat="1">
      <c r="A55" s="1305" t="s">
        <v>574</v>
      </c>
      <c r="B55" s="1305">
        <f>E81</f>
        <v>150700</v>
      </c>
      <c r="C55" s="59">
        <f>(B55*C54)/100000</f>
        <v>196.22647000000001</v>
      </c>
      <c r="D55" s="59"/>
      <c r="E55" s="59">
        <f>(E54*B55)/100000</f>
        <v>164.26300000000001</v>
      </c>
      <c r="F55" s="59"/>
      <c r="G55" s="59">
        <f>(G54*B55)/100000</f>
        <v>156.38139000000001</v>
      </c>
      <c r="H55" s="59">
        <f>(H54*B55)/100000</f>
        <v>122.06699999999999</v>
      </c>
      <c r="I55" s="59">
        <v>104</v>
      </c>
      <c r="J55" s="59">
        <f>(B55*J54)/100000</f>
        <v>98.663290000000003</v>
      </c>
      <c r="K55" s="59">
        <f>(K54*B55)/100000</f>
        <v>75.349999999999994</v>
      </c>
      <c r="L55" s="59">
        <f>(L54*B55)/100000</f>
        <v>39.182000000000002</v>
      </c>
      <c r="M55" s="59">
        <f>(M54*B55)/100000</f>
        <v>35.414499999999997</v>
      </c>
    </row>
    <row r="56" spans="1:14" s="1306" customFormat="1">
      <c r="A56" s="1305" t="s">
        <v>578</v>
      </c>
      <c r="B56" s="1305">
        <f>E83</f>
        <v>412300</v>
      </c>
      <c r="C56" s="59">
        <f>(B56*C54)/100000</f>
        <v>536.85582999999997</v>
      </c>
      <c r="D56" s="59"/>
      <c r="E56" s="59">
        <f>(E54*B56)/100000</f>
        <v>449.40699999999998</v>
      </c>
      <c r="F56" s="59"/>
      <c r="G56" s="59">
        <f>(B56*G54)/100000</f>
        <v>427.84370999999999</v>
      </c>
      <c r="H56" s="59">
        <f>(H54*B56)/100000</f>
        <v>333.96300000000002</v>
      </c>
      <c r="I56" s="59">
        <v>285</v>
      </c>
      <c r="J56" s="59">
        <f>(J54*B56)/100000</f>
        <v>269.93281000000002</v>
      </c>
      <c r="K56" s="59">
        <f>(K54*B56)/100000</f>
        <v>206.15</v>
      </c>
      <c r="L56" s="59">
        <f>(L54*B56)/100000</f>
        <v>107.19799999999999</v>
      </c>
      <c r="M56" s="59">
        <f>(M54*B56)/100000</f>
        <v>96.890500000000003</v>
      </c>
    </row>
    <row r="57" spans="1:14" s="1306" customFormat="1">
      <c r="A57" s="1305" t="s">
        <v>579</v>
      </c>
      <c r="B57" s="1305">
        <f>E85</f>
        <v>322200</v>
      </c>
      <c r="C57" s="59">
        <f>(B57*C54)/100000</f>
        <v>419.53662000000003</v>
      </c>
      <c r="D57" s="59"/>
      <c r="E57" s="59">
        <f>(E54*B57)/100000</f>
        <v>351.19799999999998</v>
      </c>
      <c r="F57" s="59"/>
      <c r="G57" s="59">
        <f>(G54*B57)/100000</f>
        <v>334.34694000000002</v>
      </c>
      <c r="H57" s="59">
        <f>(H54*B57)/100000</f>
        <v>260.98200000000003</v>
      </c>
      <c r="I57" s="59">
        <v>222</v>
      </c>
      <c r="J57" s="59">
        <f>(J54*B57)/100000</f>
        <v>210.94434000000001</v>
      </c>
      <c r="K57" s="59">
        <f>(K54*B57)/100000</f>
        <v>161.1</v>
      </c>
      <c r="L57" s="59">
        <f>(L54*B57)/100000</f>
        <v>83.772000000000006</v>
      </c>
      <c r="M57" s="59">
        <f>(M54*B57)/100000</f>
        <v>75.716999999999999</v>
      </c>
    </row>
    <row r="58" spans="1:14" s="1306" customFormat="1">
      <c r="A58" s="59"/>
      <c r="B58" s="59"/>
      <c r="C58" s="59"/>
      <c r="D58" s="59"/>
      <c r="E58" s="59"/>
      <c r="F58" s="59"/>
      <c r="G58" s="59"/>
      <c r="H58" s="59"/>
      <c r="J58" s="59"/>
      <c r="K58" s="59"/>
      <c r="L58" s="59"/>
    </row>
    <row r="59" spans="1:14">
      <c r="C59" s="1271" t="s">
        <v>1219</v>
      </c>
      <c r="E59" s="1271" t="s">
        <v>1218</v>
      </c>
      <c r="G59" s="1271" t="s">
        <v>1219</v>
      </c>
      <c r="H59" s="1271" t="s">
        <v>1217</v>
      </c>
      <c r="I59" s="1492" t="s">
        <v>1222</v>
      </c>
      <c r="J59" s="1271" t="s">
        <v>1067</v>
      </c>
      <c r="K59" s="1271" t="s">
        <v>1068</v>
      </c>
      <c r="L59" s="1271" t="s">
        <v>1069</v>
      </c>
      <c r="M59" s="1271" t="s">
        <v>1070</v>
      </c>
    </row>
    <row r="60" spans="1:14">
      <c r="C60" s="1271" t="s">
        <v>1071</v>
      </c>
      <c r="E60" s="1271" t="s">
        <v>1071</v>
      </c>
      <c r="G60" s="1271" t="s">
        <v>1072</v>
      </c>
      <c r="H60" s="1271" t="s">
        <v>1072</v>
      </c>
      <c r="I60" s="1492" t="s">
        <v>1072</v>
      </c>
      <c r="J60" s="1271" t="s">
        <v>1072</v>
      </c>
      <c r="K60" s="1271" t="s">
        <v>1072</v>
      </c>
      <c r="L60" s="1271" t="s">
        <v>1072</v>
      </c>
      <c r="M60" s="1271" t="s">
        <v>1073</v>
      </c>
    </row>
    <row r="61" spans="1:14">
      <c r="C61" s="1271" t="s">
        <v>1074</v>
      </c>
      <c r="E61" s="1271" t="s">
        <v>1074</v>
      </c>
      <c r="G61" s="1271" t="s">
        <v>1075</v>
      </c>
      <c r="H61" s="1271" t="s">
        <v>1075</v>
      </c>
      <c r="I61" s="1492" t="s">
        <v>1075</v>
      </c>
      <c r="J61" s="1271" t="s">
        <v>1075</v>
      </c>
      <c r="K61" s="1271" t="s">
        <v>1075</v>
      </c>
      <c r="L61" s="1271" t="s">
        <v>1075</v>
      </c>
      <c r="M61" s="1271" t="s">
        <v>1076</v>
      </c>
    </row>
    <row r="62" spans="1:14" s="1308" customFormat="1" ht="102" customHeight="1">
      <c r="C62" s="1309" t="s">
        <v>1077</v>
      </c>
      <c r="D62" s="1309"/>
      <c r="E62" s="1309" t="s">
        <v>1078</v>
      </c>
      <c r="F62" s="1309"/>
      <c r="G62" s="1309" t="s">
        <v>1079</v>
      </c>
      <c r="H62" s="1309" t="s">
        <v>1080</v>
      </c>
      <c r="I62" s="1309" t="s">
        <v>1223</v>
      </c>
      <c r="J62" s="1309" t="s">
        <v>1081</v>
      </c>
      <c r="K62" s="1309" t="s">
        <v>1082</v>
      </c>
      <c r="L62" s="1309" t="s">
        <v>1083</v>
      </c>
      <c r="M62" s="1309" t="s">
        <v>1084</v>
      </c>
    </row>
    <row r="63" spans="1:14" s="381" customFormat="1">
      <c r="C63" s="1310"/>
      <c r="D63" s="1310"/>
      <c r="E63" s="1310"/>
      <c r="F63" s="1310"/>
      <c r="G63" s="1310"/>
      <c r="H63" s="1310"/>
      <c r="I63" s="1310"/>
      <c r="J63" s="1310"/>
      <c r="K63" s="1310"/>
      <c r="L63" s="1310"/>
      <c r="M63" s="1309"/>
    </row>
    <row r="64" spans="1:14">
      <c r="D64" s="1271"/>
    </row>
    <row r="65" spans="1:11" ht="15" thickBot="1">
      <c r="D65" s="1271"/>
    </row>
    <row r="66" spans="1:11">
      <c r="A66" s="339" t="s">
        <v>590</v>
      </c>
      <c r="B66" s="340"/>
      <c r="C66" s="1311"/>
      <c r="D66" s="1312"/>
      <c r="E66" s="1311"/>
      <c r="F66" s="1312"/>
      <c r="G66" s="1311"/>
    </row>
    <row r="67" spans="1:11" s="1271" customFormat="1" ht="15" thickBot="1">
      <c r="A67" s="297"/>
      <c r="B67" s="316"/>
      <c r="C67" s="362" t="s">
        <v>587</v>
      </c>
      <c r="D67" s="316"/>
      <c r="E67" s="362" t="s">
        <v>588</v>
      </c>
      <c r="F67" s="316" t="s">
        <v>560</v>
      </c>
      <c r="G67" s="362" t="s">
        <v>586</v>
      </c>
    </row>
    <row r="68" spans="1:11" ht="15" thickBot="1">
      <c r="A68" s="357" t="s">
        <v>583</v>
      </c>
      <c r="B68" s="358"/>
      <c r="C68" s="363">
        <v>924272</v>
      </c>
      <c r="D68" s="359"/>
      <c r="E68" s="363">
        <f>C68+I53</f>
        <v>1261623</v>
      </c>
      <c r="F68" s="359">
        <f>E68-C68</f>
        <v>337351</v>
      </c>
      <c r="G68" s="1313">
        <f>F68/C68</f>
        <v>0.36499104159814427</v>
      </c>
    </row>
    <row r="69" spans="1:11" ht="15" thickBot="1">
      <c r="A69" s="337"/>
      <c r="B69" s="320"/>
      <c r="C69" s="364"/>
      <c r="D69" s="174"/>
      <c r="E69" s="364"/>
      <c r="F69" s="174"/>
      <c r="G69" s="362"/>
    </row>
    <row r="70" spans="1:11" ht="15" thickBot="1">
      <c r="A70" s="357" t="s">
        <v>584</v>
      </c>
      <c r="B70" s="358"/>
      <c r="C70" s="363">
        <v>472525700</v>
      </c>
      <c r="D70" s="359"/>
      <c r="E70" s="1314">
        <v>476791200</v>
      </c>
      <c r="F70" s="359">
        <f>E70-C70</f>
        <v>4265500</v>
      </c>
      <c r="G70" s="1313">
        <f>F70/C70</f>
        <v>9.0270222339229374E-3</v>
      </c>
    </row>
    <row r="71" spans="1:11" ht="15" thickBot="1">
      <c r="A71" s="337"/>
      <c r="B71" s="320"/>
      <c r="C71" s="362"/>
      <c r="D71" s="316"/>
      <c r="E71" s="362"/>
      <c r="F71" s="316"/>
      <c r="G71" s="362"/>
    </row>
    <row r="72" spans="1:11" ht="15" thickBot="1">
      <c r="A72" s="357" t="s">
        <v>585</v>
      </c>
      <c r="B72" s="358"/>
      <c r="C72" s="366">
        <f>(C68/C70)*1000</f>
        <v>1.9560248257396371</v>
      </c>
      <c r="D72" s="1315"/>
      <c r="E72" s="366">
        <f>(E68/E70)*1000</f>
        <v>2.6460702294841014</v>
      </c>
      <c r="F72" s="1468">
        <f>E72-C72</f>
        <v>0.69004540374446433</v>
      </c>
      <c r="G72" s="1313">
        <f>F72/C72</f>
        <v>0.352779471233723</v>
      </c>
      <c r="H72"/>
      <c r="I72"/>
      <c r="J72"/>
      <c r="K72"/>
    </row>
    <row r="73" spans="1:11">
      <c r="D73" s="1271"/>
      <c r="H73"/>
      <c r="I73"/>
      <c r="J73"/>
      <c r="K73"/>
    </row>
    <row r="74" spans="1:11">
      <c r="D74" s="1271"/>
      <c r="H74"/>
      <c r="I74"/>
      <c r="J74"/>
      <c r="K74"/>
    </row>
    <row r="75" spans="1:11" ht="15" thickBot="1">
      <c r="D75" s="1271"/>
      <c r="H75"/>
      <c r="I75"/>
      <c r="J75"/>
      <c r="K75"/>
    </row>
    <row r="76" spans="1:11" ht="15">
      <c r="A76" s="343"/>
      <c r="B76" s="344"/>
      <c r="C76" s="1316"/>
      <c r="D76" s="1316"/>
      <c r="E76" s="348" t="s">
        <v>573</v>
      </c>
      <c r="F76" s="1316"/>
      <c r="G76" s="348" t="s">
        <v>573</v>
      </c>
      <c r="H76"/>
      <c r="I76"/>
      <c r="J76"/>
      <c r="K76"/>
    </row>
    <row r="77" spans="1:11" ht="15">
      <c r="A77" s="345"/>
      <c r="B77" s="1534" t="s">
        <v>580</v>
      </c>
      <c r="C77" s="1535"/>
      <c r="D77" s="1272"/>
      <c r="E77" s="349" t="s">
        <v>574</v>
      </c>
      <c r="F77" s="1272"/>
      <c r="G77" s="349" t="s">
        <v>574</v>
      </c>
      <c r="H77"/>
      <c r="I77"/>
      <c r="J77"/>
      <c r="K77"/>
    </row>
    <row r="78" spans="1:11" ht="15">
      <c r="A78" s="345"/>
      <c r="B78" s="1536" t="s">
        <v>581</v>
      </c>
      <c r="C78" s="1535"/>
      <c r="D78" s="1272"/>
      <c r="E78" s="349" t="s">
        <v>578</v>
      </c>
      <c r="F78" s="1272"/>
      <c r="G78" s="349" t="s">
        <v>559</v>
      </c>
      <c r="H78"/>
      <c r="I78"/>
      <c r="J78"/>
      <c r="K78"/>
    </row>
    <row r="79" spans="1:11" ht="15">
      <c r="A79" s="345"/>
      <c r="B79" s="346"/>
      <c r="C79" s="1272"/>
      <c r="D79" s="1272"/>
      <c r="E79" s="349" t="s">
        <v>579</v>
      </c>
      <c r="F79" s="1272"/>
      <c r="G79" s="350">
        <f>F72</f>
        <v>0.69004540374446433</v>
      </c>
      <c r="H79"/>
      <c r="I79"/>
      <c r="J79"/>
      <c r="K79"/>
    </row>
    <row r="80" spans="1:11" ht="16" thickBot="1">
      <c r="A80" s="345"/>
      <c r="B80" s="346"/>
      <c r="C80" s="1272"/>
      <c r="D80" s="1272"/>
      <c r="E80" s="352"/>
      <c r="F80" s="1317"/>
      <c r="G80" s="351"/>
      <c r="H80"/>
      <c r="I80"/>
      <c r="J80"/>
      <c r="K80"/>
    </row>
    <row r="81" spans="1:11" ht="16" thickBot="1">
      <c r="A81" s="354" t="s">
        <v>575</v>
      </c>
      <c r="B81" s="355"/>
      <c r="C81" s="1318"/>
      <c r="D81" s="1318"/>
      <c r="E81" s="356">
        <v>150700</v>
      </c>
      <c r="F81" s="1318"/>
      <c r="G81" s="369">
        <f>(E81*G79)/1000</f>
        <v>103.98984234429078</v>
      </c>
      <c r="H81"/>
      <c r="I81"/>
      <c r="J81"/>
      <c r="K81"/>
    </row>
    <row r="82" spans="1:11" ht="16" thickBot="1">
      <c r="A82" s="345"/>
      <c r="B82" s="346"/>
      <c r="C82" s="1272"/>
      <c r="D82" s="1272"/>
      <c r="E82" s="353"/>
      <c r="F82" s="1272"/>
      <c r="G82" s="1319"/>
      <c r="H82"/>
      <c r="I82"/>
      <c r="J82"/>
      <c r="K82"/>
    </row>
    <row r="83" spans="1:11" ht="16" thickBot="1">
      <c r="A83" s="354" t="s">
        <v>576</v>
      </c>
      <c r="B83" s="355"/>
      <c r="C83" s="1318"/>
      <c r="D83" s="1318"/>
      <c r="E83" s="356">
        <v>412300</v>
      </c>
      <c r="F83" s="1318"/>
      <c r="G83" s="369">
        <f>(E83*G79)/1000</f>
        <v>284.50571996384264</v>
      </c>
      <c r="H83"/>
      <c r="I83"/>
      <c r="J83"/>
      <c r="K83"/>
    </row>
    <row r="84" spans="1:11" ht="16" thickBot="1">
      <c r="A84" s="345"/>
      <c r="B84" s="346"/>
      <c r="C84" s="1272"/>
      <c r="D84" s="1272"/>
      <c r="E84" s="349"/>
      <c r="F84" s="1272"/>
      <c r="G84" s="1319"/>
      <c r="H84"/>
      <c r="I84"/>
      <c r="J84"/>
      <c r="K84"/>
    </row>
    <row r="85" spans="1:11" ht="16" thickBot="1">
      <c r="A85" s="354" t="s">
        <v>577</v>
      </c>
      <c r="B85" s="355"/>
      <c r="C85" s="1318"/>
      <c r="D85" s="1318"/>
      <c r="E85" s="356">
        <v>322200</v>
      </c>
      <c r="F85" s="1318"/>
      <c r="G85" s="369">
        <f>(E85*G79)/1000</f>
        <v>222.33262908646643</v>
      </c>
      <c r="H85"/>
      <c r="I85"/>
      <c r="J85"/>
      <c r="K85"/>
    </row>
    <row r="86" spans="1:11">
      <c r="D86" s="1271"/>
      <c r="H86"/>
      <c r="I86"/>
      <c r="J86"/>
      <c r="K86"/>
    </row>
    <row r="87" spans="1:11">
      <c r="A87" t="s">
        <v>582</v>
      </c>
      <c r="D87" s="1271"/>
      <c r="H87"/>
      <c r="I87"/>
      <c r="J87"/>
      <c r="K87"/>
    </row>
    <row r="89" spans="1:11">
      <c r="A89" s="1320" t="s">
        <v>1085</v>
      </c>
      <c r="C89"/>
      <c r="D89"/>
      <c r="E89"/>
      <c r="F89"/>
      <c r="G89"/>
      <c r="H89"/>
      <c r="I89"/>
      <c r="J89"/>
      <c r="K89"/>
    </row>
    <row r="91" spans="1:11">
      <c r="A91" t="s">
        <v>1210</v>
      </c>
    </row>
  </sheetData>
  <mergeCells count="3">
    <mergeCell ref="K1:L1"/>
    <mergeCell ref="B77:C77"/>
    <mergeCell ref="B78:C78"/>
  </mergeCells>
  <phoneticPr fontId="18" type="noConversion"/>
  <printOptions horizontalCentered="1"/>
  <pageMargins left="0" right="0" top="0.75" bottom="0.25" header="0.5" footer="0.5"/>
  <pageSetup scale="80" orientation="landscape" horizontalDpi="4294967292" verticalDpi="4294967292"/>
  <headerFooter>
    <oddHeader>&amp;C&amp;"Calibri,Regular"&amp;K000000Scenario Comparisons</oddHeader>
    <oddFooter>&amp;L&amp;"Calibri,Regular"&amp;K000000Final Report 08_08_2017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435"/>
  <sheetViews>
    <sheetView zoomScale="125" zoomScaleNormal="125" zoomScalePageLayoutView="125" workbookViewId="0">
      <selection activeCell="B33" sqref="B33"/>
    </sheetView>
  </sheetViews>
  <sheetFormatPr baseColWidth="10" defaultRowHeight="14" x14ac:dyDescent="0"/>
  <cols>
    <col min="1" max="1" width="10.83203125" style="1330"/>
    <col min="2" max="2" width="6.6640625" style="1330" customWidth="1"/>
    <col min="3" max="3" width="12.5" style="1330" customWidth="1"/>
    <col min="4" max="4" width="17.6640625" style="1330" customWidth="1"/>
    <col min="5" max="5" width="10.83203125" style="1330"/>
    <col min="6" max="6" width="15.6640625" style="1330" customWidth="1"/>
    <col min="7" max="7" width="19.6640625" style="1330" customWidth="1"/>
    <col min="8" max="8" width="12.1640625" style="1306" customWidth="1"/>
    <col min="9" max="9" width="12.33203125" style="1330" customWidth="1"/>
    <col min="10" max="10" width="10.83203125" style="1330"/>
    <col min="11" max="11" width="12.6640625" style="1330" customWidth="1"/>
    <col min="12" max="16384" width="10.83203125" style="1330"/>
  </cols>
  <sheetData>
    <row r="1" spans="2:11">
      <c r="B1" s="1326" t="s">
        <v>1086</v>
      </c>
      <c r="C1" s="1327"/>
      <c r="D1" s="1328"/>
      <c r="E1" s="1327"/>
      <c r="F1" s="1327"/>
      <c r="G1" s="1327"/>
      <c r="H1" s="1447" t="s">
        <v>610</v>
      </c>
      <c r="I1" s="1327"/>
      <c r="J1" s="1327"/>
      <c r="K1" s="1329" t="str">
        <f>KEY!B1</f>
        <v>08_08_17</v>
      </c>
    </row>
    <row r="2" spans="2:11">
      <c r="B2" s="1331"/>
      <c r="C2" s="1331"/>
      <c r="D2" s="1331"/>
      <c r="E2" s="1331"/>
      <c r="F2" s="1331"/>
      <c r="G2" s="1331"/>
      <c r="H2" s="1448"/>
      <c r="I2" s="1331"/>
      <c r="J2" s="1331"/>
      <c r="K2" s="1331"/>
    </row>
    <row r="3" spans="2:11">
      <c r="B3" s="1332" t="s">
        <v>1087</v>
      </c>
      <c r="D3" s="1332" t="s">
        <v>1188</v>
      </c>
      <c r="F3" s="1332"/>
      <c r="G3" s="1332"/>
      <c r="H3" s="1449"/>
      <c r="I3" s="1332"/>
      <c r="J3" s="1331"/>
      <c r="K3" s="1331"/>
    </row>
    <row r="4" spans="2:11" ht="15" thickBot="1">
      <c r="B4" s="1331"/>
      <c r="C4" s="1331"/>
      <c r="D4" s="1331"/>
      <c r="E4" s="1331"/>
      <c r="F4" s="1331"/>
      <c r="G4" s="1331"/>
      <c r="H4" s="1448"/>
      <c r="I4" s="1331"/>
      <c r="J4" s="1331"/>
      <c r="K4" s="1331"/>
    </row>
    <row r="5" spans="2:11" ht="15">
      <c r="B5" s="1331"/>
      <c r="C5" s="1333"/>
      <c r="D5" s="1537" t="s">
        <v>1212</v>
      </c>
      <c r="E5" s="1537"/>
      <c r="F5" s="1334"/>
      <c r="G5" s="1335" t="s">
        <v>573</v>
      </c>
      <c r="H5" s="1414"/>
      <c r="I5" s="1335" t="s">
        <v>1088</v>
      </c>
      <c r="K5" s="1331"/>
    </row>
    <row r="6" spans="2:11" ht="15">
      <c r="B6" s="1331"/>
      <c r="C6" s="1336"/>
      <c r="D6" s="1538" t="s">
        <v>1247</v>
      </c>
      <c r="E6" s="1538"/>
      <c r="F6" s="1337"/>
      <c r="G6" s="1338" t="s">
        <v>574</v>
      </c>
      <c r="H6" s="1412"/>
      <c r="I6" s="1338" t="s">
        <v>574</v>
      </c>
      <c r="K6" s="1331"/>
    </row>
    <row r="7" spans="2:11" ht="16" thickBot="1">
      <c r="B7" s="1331"/>
      <c r="C7" s="1336"/>
      <c r="D7" s="1538" t="s">
        <v>1089</v>
      </c>
      <c r="E7" s="1538"/>
      <c r="F7" s="1337"/>
      <c r="G7" s="1338" t="s">
        <v>578</v>
      </c>
      <c r="H7" s="1412"/>
      <c r="I7" s="1338" t="s">
        <v>559</v>
      </c>
      <c r="K7" s="1331"/>
    </row>
    <row r="8" spans="2:11" ht="16" thickBot="1">
      <c r="B8" s="1331"/>
      <c r="C8" s="1336"/>
      <c r="D8" s="1538" t="s">
        <v>1090</v>
      </c>
      <c r="E8" s="1538"/>
      <c r="F8" s="1337"/>
      <c r="G8" s="1338" t="s">
        <v>579</v>
      </c>
      <c r="H8" s="1412"/>
      <c r="I8" s="1321">
        <f>'Scenario Comparisons'!C54</f>
        <v>130.21</v>
      </c>
      <c r="K8" s="1331"/>
    </row>
    <row r="9" spans="2:11" ht="16" thickBot="1">
      <c r="B9" s="1331"/>
      <c r="C9" s="1336"/>
      <c r="D9" s="1337"/>
      <c r="E9" s="1337"/>
      <c r="F9" s="1337"/>
      <c r="G9" s="1339"/>
      <c r="H9" s="1411"/>
      <c r="I9" s="1339"/>
      <c r="K9" s="1331"/>
    </row>
    <row r="10" spans="2:11" ht="16" thickBot="1">
      <c r="B10" s="1331"/>
      <c r="C10" s="1341" t="s">
        <v>575</v>
      </c>
      <c r="D10" s="1342"/>
      <c r="E10" s="1342"/>
      <c r="F10" s="1342"/>
      <c r="G10" s="1322">
        <v>150700</v>
      </c>
      <c r="H10" s="1411"/>
      <c r="I10" s="1322">
        <f>'Scenario Comparisons'!C55</f>
        <v>196.22647000000001</v>
      </c>
      <c r="K10" s="1331"/>
    </row>
    <row r="11" spans="2:11" ht="16" thickBot="1">
      <c r="B11" s="1331"/>
      <c r="C11" s="1336"/>
      <c r="D11" s="1337"/>
      <c r="E11" s="1337"/>
      <c r="F11" s="1337"/>
      <c r="G11" s="1410"/>
      <c r="H11" s="1412"/>
      <c r="I11" s="1323"/>
      <c r="K11" s="1331"/>
    </row>
    <row r="12" spans="2:11" ht="16" thickBot="1">
      <c r="B12" s="1331"/>
      <c r="C12" s="1341" t="s">
        <v>576</v>
      </c>
      <c r="D12" s="1342"/>
      <c r="E12" s="1342"/>
      <c r="F12" s="1342"/>
      <c r="G12" s="1324">
        <v>412300</v>
      </c>
      <c r="H12" s="1413"/>
      <c r="I12" s="1324">
        <f>'Scenario Comparisons'!C56</f>
        <v>536.85582999999997</v>
      </c>
      <c r="K12" s="1331"/>
    </row>
    <row r="13" spans="2:11" ht="16" thickBot="1">
      <c r="B13" s="1331"/>
      <c r="C13" s="1336"/>
      <c r="D13" s="1337"/>
      <c r="E13" s="1337"/>
      <c r="F13" s="1337"/>
      <c r="G13" s="1410"/>
      <c r="H13" s="1412"/>
      <c r="I13" s="1323"/>
      <c r="K13" s="1331"/>
    </row>
    <row r="14" spans="2:11" ht="16" thickBot="1">
      <c r="B14" s="1331"/>
      <c r="C14" s="1333" t="s">
        <v>577</v>
      </c>
      <c r="D14" s="1334"/>
      <c r="E14" s="1334"/>
      <c r="F14" s="1334"/>
      <c r="G14" s="1325">
        <v>322200</v>
      </c>
      <c r="H14" s="1414"/>
      <c r="I14" s="1325">
        <f>'Scenario Comparisons'!C57</f>
        <v>419.53662000000003</v>
      </c>
      <c r="K14" s="1331"/>
    </row>
    <row r="15" spans="2:11">
      <c r="B15" s="1345"/>
      <c r="C15" s="1346"/>
      <c r="D15" s="1347"/>
      <c r="E15" s="1346"/>
      <c r="F15" s="1346"/>
      <c r="G15" s="1346"/>
      <c r="H15" s="1450"/>
      <c r="I15" s="1346"/>
      <c r="J15" s="1346"/>
      <c r="K15" s="1348"/>
    </row>
    <row r="16" spans="2:11">
      <c r="B16" s="1349"/>
      <c r="C16" s="1326" t="s">
        <v>1091</v>
      </c>
      <c r="D16" s="1350" t="s">
        <v>1196</v>
      </c>
      <c r="E16" s="1351"/>
      <c r="F16" s="1351"/>
      <c r="G16" s="1351"/>
      <c r="H16" s="1451"/>
      <c r="I16" s="1327"/>
      <c r="J16" s="1327"/>
      <c r="K16" s="1352"/>
    </row>
    <row r="17" spans="2:11">
      <c r="B17" s="1349"/>
      <c r="C17" s="1326"/>
      <c r="D17" s="1351" t="s">
        <v>1198</v>
      </c>
      <c r="E17" s="1351"/>
      <c r="F17" s="1351"/>
      <c r="G17" s="1351"/>
      <c r="H17" s="1452"/>
      <c r="I17" s="1327"/>
      <c r="J17" s="1327"/>
      <c r="K17" s="1352"/>
    </row>
    <row r="18" spans="2:11">
      <c r="B18" s="1349"/>
      <c r="C18" s="1326"/>
      <c r="D18" s="1351" t="s">
        <v>1092</v>
      </c>
      <c r="E18" s="1351"/>
      <c r="F18" s="1351"/>
      <c r="G18" s="1351"/>
      <c r="H18" s="1452"/>
      <c r="I18" s="1327"/>
      <c r="J18" s="1327"/>
      <c r="K18" s="1352"/>
    </row>
    <row r="19" spans="2:11">
      <c r="B19" s="1349"/>
      <c r="C19" s="1326"/>
      <c r="D19" s="1351" t="s">
        <v>1093</v>
      </c>
      <c r="E19" s="1351"/>
      <c r="F19" s="1351"/>
      <c r="G19" s="1351"/>
      <c r="H19" s="1452"/>
      <c r="I19" s="1327"/>
      <c r="J19" s="1327"/>
      <c r="K19" s="1352"/>
    </row>
    <row r="20" spans="2:11">
      <c r="B20" s="1349"/>
      <c r="C20" s="1326"/>
      <c r="D20" s="1351" t="s">
        <v>1192</v>
      </c>
      <c r="E20" s="1351"/>
      <c r="F20" s="1351"/>
      <c r="G20" s="1351"/>
      <c r="H20" s="1452"/>
      <c r="I20" s="1351"/>
      <c r="J20" s="1351"/>
      <c r="K20" s="1352"/>
    </row>
    <row r="21" spans="2:11">
      <c r="B21" s="1349"/>
      <c r="C21" s="1326"/>
      <c r="D21" s="1351"/>
      <c r="E21" s="1327"/>
      <c r="F21" s="1327"/>
      <c r="G21" s="1327"/>
      <c r="H21" s="1451"/>
      <c r="I21" s="1327"/>
      <c r="J21" s="1327"/>
      <c r="K21" s="1352"/>
    </row>
    <row r="22" spans="2:11">
      <c r="B22" s="1349"/>
      <c r="C22" s="1326" t="s">
        <v>1094</v>
      </c>
      <c r="D22" s="1351" t="s">
        <v>1262</v>
      </c>
      <c r="E22" s="1351"/>
      <c r="F22" s="1351"/>
      <c r="G22" s="1351"/>
      <c r="H22" s="1452"/>
      <c r="I22" s="1351"/>
      <c r="J22" s="1327"/>
      <c r="K22" s="1352"/>
    </row>
    <row r="23" spans="2:11">
      <c r="B23" s="1349"/>
      <c r="C23" s="1326"/>
      <c r="D23" s="1351" t="s">
        <v>1193</v>
      </c>
      <c r="E23" s="1351"/>
      <c r="F23" s="1351"/>
      <c r="G23" s="1351"/>
      <c r="H23" s="1452"/>
      <c r="I23" s="1351"/>
      <c r="J23" s="1351"/>
      <c r="K23" s="1352"/>
    </row>
    <row r="24" spans="2:11">
      <c r="B24" s="1349"/>
      <c r="C24" s="1326"/>
      <c r="E24" s="1351" t="s">
        <v>1194</v>
      </c>
      <c r="F24" s="1351"/>
      <c r="G24" s="1351"/>
      <c r="H24" s="1452"/>
      <c r="I24" s="1351"/>
      <c r="J24" s="1351"/>
      <c r="K24" s="1352"/>
    </row>
    <row r="25" spans="2:11">
      <c r="B25" s="1349"/>
      <c r="C25" s="1326"/>
      <c r="D25" s="1351" t="s">
        <v>1261</v>
      </c>
      <c r="E25" s="1351"/>
      <c r="F25" s="1351"/>
      <c r="G25" s="1351"/>
      <c r="H25" s="1452"/>
      <c r="I25" s="1351"/>
      <c r="J25" s="1351"/>
      <c r="K25" s="1352"/>
    </row>
    <row r="26" spans="2:11">
      <c r="B26" s="1349"/>
      <c r="C26" s="1326"/>
      <c r="D26" s="1351" t="s">
        <v>1263</v>
      </c>
      <c r="E26" s="1351"/>
      <c r="F26" s="1351"/>
      <c r="G26" s="1351"/>
      <c r="H26" s="1452"/>
      <c r="I26" s="1351"/>
      <c r="J26" s="1351"/>
      <c r="K26" s="1353"/>
    </row>
    <row r="27" spans="2:11">
      <c r="B27" s="1349"/>
      <c r="C27" s="1326"/>
      <c r="D27" s="1351"/>
      <c r="E27" s="1351"/>
      <c r="F27" s="1327"/>
      <c r="G27" s="1327"/>
      <c r="H27" s="1451"/>
      <c r="I27" s="1327"/>
      <c r="J27" s="1327"/>
      <c r="K27" s="1352"/>
    </row>
    <row r="28" spans="2:11">
      <c r="B28" s="1349"/>
      <c r="C28" s="1326"/>
      <c r="D28" s="1351"/>
      <c r="E28" s="1351"/>
      <c r="F28" s="1351"/>
      <c r="G28" s="1351"/>
      <c r="H28" s="1452"/>
      <c r="I28" s="1351"/>
      <c r="J28" s="1351"/>
      <c r="K28" s="1353"/>
    </row>
    <row r="29" spans="2:11" ht="15" thickBot="1">
      <c r="B29" s="1354"/>
      <c r="C29" s="1355"/>
      <c r="D29" s="1356"/>
      <c r="E29" s="1355"/>
      <c r="F29" s="1355"/>
      <c r="G29" s="1355"/>
      <c r="H29" s="1453"/>
      <c r="I29" s="1355"/>
      <c r="J29" s="1355"/>
      <c r="K29" s="1357"/>
    </row>
    <row r="30" spans="2:11">
      <c r="B30" s="1331"/>
      <c r="C30" s="1331"/>
      <c r="D30" s="1358"/>
      <c r="E30" s="1359"/>
      <c r="F30" s="1359"/>
      <c r="G30" s="1331"/>
      <c r="H30" s="1448"/>
      <c r="I30" s="1331"/>
      <c r="J30" s="1331"/>
      <c r="K30" s="1331"/>
    </row>
    <row r="31" spans="2:11">
      <c r="B31" s="1331"/>
      <c r="C31" s="1331"/>
      <c r="D31" s="1358"/>
      <c r="E31" s="1359"/>
      <c r="F31" s="1359"/>
      <c r="G31" s="1331"/>
      <c r="H31" s="1448"/>
      <c r="I31" s="1331"/>
      <c r="J31" s="1331"/>
      <c r="K31" s="1331"/>
    </row>
    <row r="32" spans="2:11">
      <c r="B32" s="1331"/>
      <c r="C32" s="1331"/>
      <c r="D32" s="1358"/>
      <c r="E32" s="1359"/>
      <c r="F32" s="1359"/>
      <c r="G32" s="1331"/>
      <c r="H32" s="1448"/>
      <c r="I32" s="1331"/>
      <c r="J32" s="1331"/>
      <c r="K32" s="1331"/>
    </row>
    <row r="33" spans="2:11">
      <c r="B33" s="1331"/>
      <c r="C33" s="1331"/>
      <c r="D33" s="1358"/>
      <c r="E33" s="1359"/>
      <c r="F33" s="1359"/>
      <c r="G33" s="1331"/>
      <c r="H33" s="1448"/>
      <c r="I33" s="1331"/>
      <c r="J33" s="1331"/>
      <c r="K33" s="1331"/>
    </row>
    <row r="34" spans="2:11">
      <c r="B34" s="1331"/>
      <c r="C34" s="1331"/>
      <c r="D34" s="1358"/>
      <c r="E34" s="1359"/>
      <c r="F34" s="1359"/>
      <c r="G34" s="1331"/>
      <c r="H34" s="1448"/>
      <c r="I34" s="1331"/>
      <c r="J34" s="1331"/>
      <c r="K34" s="1331"/>
    </row>
    <row r="35" spans="2:11">
      <c r="B35" s="1331"/>
      <c r="C35" s="1331"/>
      <c r="D35" s="1358"/>
      <c r="E35" s="1359"/>
      <c r="F35" s="1359"/>
      <c r="G35" s="1331"/>
      <c r="H35" s="1448"/>
      <c r="I35" s="1331"/>
      <c r="J35" s="1331"/>
      <c r="K35" s="1331"/>
    </row>
    <row r="36" spans="2:11">
      <c r="B36" s="1331"/>
      <c r="C36" s="1331"/>
      <c r="D36" s="1358"/>
      <c r="E36" s="1359"/>
      <c r="F36" s="1359"/>
      <c r="G36" s="1331"/>
      <c r="H36" s="1448"/>
      <c r="I36" s="1331"/>
      <c r="J36" s="1331"/>
      <c r="K36" s="1331"/>
    </row>
    <row r="37" spans="2:11">
      <c r="B37" s="1331"/>
      <c r="C37" s="1331"/>
      <c r="D37" s="1358"/>
      <c r="E37" s="1359"/>
      <c r="F37" s="1359"/>
      <c r="G37" s="1331"/>
      <c r="H37" s="1448"/>
      <c r="I37" s="1331"/>
      <c r="J37" s="1331"/>
      <c r="K37" s="1331"/>
    </row>
    <row r="38" spans="2:11">
      <c r="B38" s="1331"/>
      <c r="C38" s="1331"/>
      <c r="D38" s="1358"/>
      <c r="E38" s="1359"/>
      <c r="F38" s="1359"/>
      <c r="G38" s="1331"/>
      <c r="H38" s="1448"/>
      <c r="I38" s="1331"/>
      <c r="J38" s="1331"/>
      <c r="K38" s="1331"/>
    </row>
    <row r="39" spans="2:11">
      <c r="B39" s="1331"/>
      <c r="C39" s="1331"/>
      <c r="D39" s="1358"/>
      <c r="E39" s="1359"/>
      <c r="F39" s="1359"/>
      <c r="G39" s="1331"/>
      <c r="H39" s="1448"/>
      <c r="I39" s="1331"/>
      <c r="J39" s="1331"/>
      <c r="K39" s="1331"/>
    </row>
    <row r="40" spans="2:11">
      <c r="B40" s="1331"/>
      <c r="C40" s="1331"/>
      <c r="D40" s="1358"/>
      <c r="E40" s="1359"/>
      <c r="F40" s="1359"/>
      <c r="G40" s="1331"/>
      <c r="H40" s="1448"/>
      <c r="I40" s="1331"/>
      <c r="J40" s="1331"/>
      <c r="K40" s="1331"/>
    </row>
    <row r="41" spans="2:11">
      <c r="B41" s="1331"/>
      <c r="C41" s="1331"/>
      <c r="D41" s="1358"/>
      <c r="E41" s="1359"/>
      <c r="F41" s="1359"/>
      <c r="G41" s="1331"/>
      <c r="H41" s="1448"/>
      <c r="I41" s="1331"/>
      <c r="J41" s="1331"/>
      <c r="K41" s="1331"/>
    </row>
    <row r="42" spans="2:11">
      <c r="B42" s="1332" t="s">
        <v>1095</v>
      </c>
      <c r="D42" s="1332" t="s">
        <v>1189</v>
      </c>
      <c r="F42" s="1332"/>
      <c r="G42" s="1332"/>
      <c r="H42" s="1449"/>
      <c r="I42" s="1331"/>
      <c r="J42" s="1331"/>
      <c r="K42" s="1331"/>
    </row>
    <row r="43" spans="2:11" ht="15" thickBot="1">
      <c r="B43" s="1331"/>
      <c r="C43" s="1331"/>
      <c r="D43" s="1358"/>
      <c r="E43" s="1359"/>
      <c r="F43" s="1359"/>
      <c r="G43" s="1331"/>
      <c r="H43" s="1448"/>
      <c r="I43" s="1331"/>
      <c r="J43" s="1331"/>
      <c r="K43" s="1331"/>
    </row>
    <row r="44" spans="2:11" ht="15">
      <c r="B44" s="1331"/>
      <c r="C44" s="1333"/>
      <c r="D44" s="1537" t="s">
        <v>1146</v>
      </c>
      <c r="E44" s="1537"/>
      <c r="F44" s="1334"/>
      <c r="G44" s="1335" t="s">
        <v>573</v>
      </c>
      <c r="H44" s="1414"/>
      <c r="I44" s="1335" t="s">
        <v>1096</v>
      </c>
      <c r="K44" s="1331"/>
    </row>
    <row r="45" spans="2:11" ht="15">
      <c r="B45" s="1331"/>
      <c r="C45" s="1336"/>
      <c r="D45" s="1538" t="s">
        <v>1176</v>
      </c>
      <c r="E45" s="1538"/>
      <c r="F45" s="1337"/>
      <c r="G45" s="1338" t="s">
        <v>574</v>
      </c>
      <c r="H45" s="1412"/>
      <c r="I45" s="1338" t="s">
        <v>574</v>
      </c>
      <c r="K45" s="1331"/>
    </row>
    <row r="46" spans="2:11" ht="16" thickBot="1">
      <c r="B46" s="1331"/>
      <c r="C46" s="1336"/>
      <c r="D46" s="1538" t="s">
        <v>1089</v>
      </c>
      <c r="E46" s="1538"/>
      <c r="F46" s="1337"/>
      <c r="G46" s="1338" t="s">
        <v>578</v>
      </c>
      <c r="H46" s="1412"/>
      <c r="I46" s="1338" t="s">
        <v>559</v>
      </c>
      <c r="K46" s="1331"/>
    </row>
    <row r="47" spans="2:11" ht="16" thickBot="1">
      <c r="B47" s="1331"/>
      <c r="C47" s="1336"/>
      <c r="D47" s="1538" t="s">
        <v>1090</v>
      </c>
      <c r="E47" s="1538"/>
      <c r="F47" s="1337"/>
      <c r="G47" s="1338" t="s">
        <v>579</v>
      </c>
      <c r="H47" s="1412"/>
      <c r="I47" s="1321">
        <f>'Scenario Comparisons'!E54</f>
        <v>109</v>
      </c>
      <c r="K47" s="1331"/>
    </row>
    <row r="48" spans="2:11" ht="16" thickBot="1">
      <c r="B48" s="1331"/>
      <c r="C48" s="1336"/>
      <c r="D48" s="1337"/>
      <c r="E48" s="1337"/>
      <c r="F48" s="1337"/>
      <c r="G48" s="1339"/>
      <c r="H48" s="1411"/>
      <c r="I48" s="1339"/>
      <c r="K48" s="1331"/>
    </row>
    <row r="49" spans="2:11" ht="16" thickBot="1">
      <c r="B49" s="1331"/>
      <c r="C49" s="1341" t="s">
        <v>575</v>
      </c>
      <c r="D49" s="1342"/>
      <c r="E49" s="1342"/>
      <c r="F49" s="1342"/>
      <c r="G49" s="1322">
        <v>150700</v>
      </c>
      <c r="H49" s="1411"/>
      <c r="I49" s="1322">
        <f>'Scenario Comparisons'!E55</f>
        <v>164.26300000000001</v>
      </c>
      <c r="K49" s="1331"/>
    </row>
    <row r="50" spans="2:11" ht="16" thickBot="1">
      <c r="B50" s="1331"/>
      <c r="C50" s="1336"/>
      <c r="D50" s="1337"/>
      <c r="E50" s="1337"/>
      <c r="F50" s="1337"/>
      <c r="G50" s="1410"/>
      <c r="H50" s="1412"/>
      <c r="I50" s="1323"/>
      <c r="K50" s="1331"/>
    </row>
    <row r="51" spans="2:11" ht="16" thickBot="1">
      <c r="B51" s="1331"/>
      <c r="C51" s="1341" t="s">
        <v>576</v>
      </c>
      <c r="D51" s="1342"/>
      <c r="E51" s="1342"/>
      <c r="F51" s="1342"/>
      <c r="G51" s="1324">
        <v>412300</v>
      </c>
      <c r="H51" s="1413"/>
      <c r="I51" s="1324">
        <f>'Scenario Comparisons'!E56</f>
        <v>449.40699999999998</v>
      </c>
      <c r="K51" s="1331"/>
    </row>
    <row r="52" spans="2:11" ht="16" thickBot="1">
      <c r="B52" s="1331"/>
      <c r="C52" s="1336"/>
      <c r="D52" s="1337"/>
      <c r="E52" s="1337"/>
      <c r="F52" s="1337"/>
      <c r="G52" s="1410"/>
      <c r="H52" s="1412"/>
      <c r="I52" s="1323"/>
      <c r="K52" s="1331"/>
    </row>
    <row r="53" spans="2:11" ht="16" thickBot="1">
      <c r="B53" s="1331"/>
      <c r="C53" s="1333" t="s">
        <v>577</v>
      </c>
      <c r="D53" s="1334"/>
      <c r="E53" s="1334"/>
      <c r="F53" s="1334"/>
      <c r="G53" s="1325">
        <v>322200</v>
      </c>
      <c r="H53" s="1414"/>
      <c r="I53" s="1325">
        <f>'Scenario Comparisons'!E57</f>
        <v>351.19799999999998</v>
      </c>
      <c r="K53" s="1331"/>
    </row>
    <row r="54" spans="2:11">
      <c r="B54" s="1360"/>
      <c r="C54" s="1361"/>
      <c r="D54" s="1362"/>
      <c r="E54" s="1363"/>
      <c r="F54" s="1363"/>
      <c r="G54" s="1361"/>
      <c r="H54" s="1454"/>
      <c r="I54" s="1361"/>
      <c r="J54" s="1361"/>
      <c r="K54" s="1364"/>
    </row>
    <row r="55" spans="2:11">
      <c r="B55" s="1349"/>
      <c r="C55" s="1327"/>
      <c r="D55" s="1328"/>
      <c r="E55" s="1486"/>
      <c r="F55" s="1486"/>
      <c r="G55" s="1327"/>
      <c r="H55" s="1451"/>
      <c r="I55" s="1327"/>
      <c r="J55" s="1327"/>
      <c r="K55" s="1352"/>
    </row>
    <row r="56" spans="2:11">
      <c r="B56" s="1365"/>
      <c r="C56" s="1326" t="s">
        <v>1091</v>
      </c>
      <c r="D56" s="1487" t="s">
        <v>1197</v>
      </c>
      <c r="E56" s="1326"/>
      <c r="F56" s="1326"/>
      <c r="G56" s="1326"/>
      <c r="H56" s="1455"/>
      <c r="I56" s="1326"/>
      <c r="J56" s="1326"/>
      <c r="K56" s="1366"/>
    </row>
    <row r="57" spans="2:11">
      <c r="B57" s="1365"/>
      <c r="C57" s="1326"/>
      <c r="D57" s="1351" t="s">
        <v>1265</v>
      </c>
      <c r="E57" s="1326"/>
      <c r="F57" s="1326"/>
      <c r="G57" s="1326"/>
      <c r="H57" s="1455"/>
      <c r="I57" s="1326"/>
      <c r="J57" s="1326"/>
      <c r="K57" s="1366"/>
    </row>
    <row r="58" spans="2:11">
      <c r="B58" s="1349"/>
      <c r="D58" s="1351" t="s">
        <v>1232</v>
      </c>
      <c r="E58" s="1351"/>
      <c r="F58" s="1351"/>
      <c r="G58" s="1351"/>
      <c r="H58" s="1451"/>
      <c r="I58" s="1327"/>
      <c r="J58" s="1327"/>
      <c r="K58" s="1352"/>
    </row>
    <row r="59" spans="2:11">
      <c r="B59" s="1349"/>
      <c r="C59" s="1326"/>
      <c r="D59" s="1351" t="s">
        <v>1092</v>
      </c>
      <c r="E59" s="1351"/>
      <c r="F59" s="1351"/>
      <c r="G59" s="1351"/>
      <c r="H59" s="1452"/>
      <c r="I59" s="1351"/>
      <c r="J59" s="1351"/>
      <c r="K59" s="1352"/>
    </row>
    <row r="60" spans="2:11">
      <c r="B60" s="1349"/>
      <c r="C60" s="1326"/>
      <c r="D60" s="1351" t="s">
        <v>1097</v>
      </c>
      <c r="E60" s="1351"/>
      <c r="F60" s="1351"/>
      <c r="G60" s="1351"/>
      <c r="H60" s="1452"/>
      <c r="I60" s="1327"/>
      <c r="J60" s="1327"/>
      <c r="K60" s="1352"/>
    </row>
    <row r="61" spans="2:11">
      <c r="B61" s="1349"/>
      <c r="C61" s="1326"/>
      <c r="D61" s="1351" t="s">
        <v>1192</v>
      </c>
      <c r="E61" s="1351"/>
      <c r="F61" s="1351"/>
      <c r="G61" s="1351"/>
      <c r="H61" s="1452"/>
      <c r="I61" s="1351"/>
      <c r="J61" s="1351"/>
      <c r="K61" s="1352"/>
    </row>
    <row r="62" spans="2:11">
      <c r="B62" s="1349"/>
      <c r="C62" s="1326"/>
      <c r="E62" s="1351"/>
      <c r="F62" s="1351"/>
      <c r="G62" s="1351"/>
      <c r="H62" s="1452"/>
      <c r="I62" s="1327"/>
      <c r="J62" s="1327"/>
      <c r="K62" s="1352"/>
    </row>
    <row r="63" spans="2:11">
      <c r="B63" s="1349"/>
      <c r="C63" s="1326" t="s">
        <v>1094</v>
      </c>
      <c r="D63" s="1351" t="s">
        <v>1267</v>
      </c>
      <c r="E63" s="1351"/>
      <c r="F63" s="1351"/>
      <c r="G63" s="1351"/>
      <c r="H63" s="1452"/>
      <c r="I63" s="1327"/>
      <c r="J63" s="1327"/>
      <c r="K63" s="1352"/>
    </row>
    <row r="64" spans="2:11">
      <c r="B64" s="1349"/>
      <c r="D64" s="1351" t="s">
        <v>1195</v>
      </c>
      <c r="E64" s="1327"/>
      <c r="F64" s="1327"/>
      <c r="G64" s="1327"/>
      <c r="H64" s="1451"/>
      <c r="I64" s="1327"/>
      <c r="J64" s="1327"/>
      <c r="K64" s="1352"/>
    </row>
    <row r="65" spans="2:11">
      <c r="B65" s="1349"/>
      <c r="C65" s="1326"/>
      <c r="D65" s="1483" t="s">
        <v>1264</v>
      </c>
      <c r="E65" s="1484"/>
      <c r="F65" s="1484"/>
      <c r="G65" s="1484"/>
      <c r="H65" s="1451"/>
      <c r="I65" s="1327"/>
      <c r="J65" s="1327"/>
      <c r="K65" s="1352"/>
    </row>
    <row r="66" spans="2:11">
      <c r="B66" s="1349"/>
      <c r="D66" s="1351" t="s">
        <v>1193</v>
      </c>
      <c r="E66" s="1351"/>
      <c r="F66" s="1351"/>
      <c r="G66" s="1351"/>
      <c r="H66" s="1452"/>
      <c r="I66" s="1351"/>
      <c r="J66" s="1351"/>
      <c r="K66" s="1352"/>
    </row>
    <row r="67" spans="2:11">
      <c r="B67" s="1349"/>
      <c r="E67" s="1351" t="s">
        <v>1194</v>
      </c>
      <c r="F67" s="1351"/>
      <c r="G67" s="1351"/>
      <c r="H67" s="1452"/>
      <c r="I67" s="1351"/>
      <c r="J67" s="1351"/>
      <c r="K67" s="1352"/>
    </row>
    <row r="68" spans="2:11">
      <c r="B68" s="1349"/>
      <c r="D68" s="1351" t="s">
        <v>1261</v>
      </c>
      <c r="E68" s="1351"/>
      <c r="F68" s="1351"/>
      <c r="G68" s="1351"/>
      <c r="H68" s="1452"/>
      <c r="I68" s="1351"/>
      <c r="J68" s="1351"/>
      <c r="K68" s="1352"/>
    </row>
    <row r="69" spans="2:11">
      <c r="B69" s="1349"/>
      <c r="D69" s="1351" t="s">
        <v>1263</v>
      </c>
      <c r="E69" s="1351"/>
      <c r="F69" s="1351"/>
      <c r="G69" s="1351"/>
      <c r="H69" s="1452"/>
      <c r="I69" s="1351"/>
      <c r="J69" s="1351"/>
      <c r="K69" s="1352"/>
    </row>
    <row r="70" spans="2:11" ht="15" thickBot="1">
      <c r="B70" s="1354"/>
      <c r="C70" s="1355"/>
      <c r="D70" s="1482"/>
      <c r="E70" s="1482"/>
      <c r="F70" s="1368"/>
      <c r="G70" s="1355"/>
      <c r="H70" s="1453"/>
      <c r="I70" s="1355"/>
      <c r="J70" s="1355"/>
      <c r="K70" s="1357"/>
    </row>
    <row r="71" spans="2:11">
      <c r="B71" s="1331"/>
      <c r="C71" s="1331"/>
      <c r="D71" s="1358"/>
      <c r="E71" s="1331"/>
      <c r="F71" s="1331"/>
      <c r="G71" s="1331"/>
      <c r="H71" s="1448"/>
      <c r="I71" s="1331"/>
      <c r="J71" s="1331"/>
      <c r="K71" s="1331"/>
    </row>
    <row r="72" spans="2:11">
      <c r="B72" s="1331"/>
      <c r="C72" s="1331"/>
      <c r="D72" s="1358"/>
      <c r="E72" s="1331"/>
      <c r="F72" s="1331"/>
      <c r="G72" s="1331"/>
      <c r="H72" s="1448"/>
      <c r="I72" s="1331"/>
      <c r="J72" s="1331"/>
      <c r="K72" s="1331"/>
    </row>
    <row r="73" spans="2:11">
      <c r="B73" s="1331"/>
      <c r="C73" s="1331"/>
      <c r="D73" s="1358"/>
      <c r="E73" s="1331"/>
      <c r="F73" s="1331"/>
      <c r="G73" s="1331"/>
      <c r="H73" s="1448"/>
      <c r="I73" s="1331"/>
      <c r="J73" s="1331"/>
      <c r="K73" s="1331"/>
    </row>
    <row r="74" spans="2:11">
      <c r="B74" s="1331"/>
      <c r="C74" s="1331"/>
      <c r="D74" s="1358"/>
      <c r="E74" s="1331"/>
      <c r="F74" s="1331"/>
      <c r="G74" s="1331"/>
      <c r="H74" s="1448"/>
      <c r="I74" s="1331"/>
      <c r="J74" s="1331"/>
      <c r="K74" s="1331"/>
    </row>
    <row r="75" spans="2:11">
      <c r="B75" s="1331"/>
      <c r="C75" s="1331"/>
      <c r="D75" s="1358"/>
      <c r="E75" s="1331"/>
      <c r="F75" s="1331"/>
      <c r="G75" s="1331"/>
      <c r="H75" s="1448"/>
      <c r="I75" s="1331"/>
      <c r="J75" s="1331"/>
      <c r="K75" s="1331"/>
    </row>
    <row r="76" spans="2:11">
      <c r="B76" s="1331"/>
      <c r="C76" s="1331"/>
      <c r="D76" s="1358"/>
      <c r="E76" s="1331"/>
      <c r="F76" s="1331"/>
      <c r="G76" s="1331"/>
      <c r="H76" s="1448"/>
      <c r="I76" s="1331"/>
      <c r="J76" s="1331"/>
      <c r="K76" s="1331"/>
    </row>
    <row r="77" spans="2:11">
      <c r="B77" s="1331"/>
      <c r="C77" s="1331"/>
      <c r="D77" s="1358"/>
      <c r="E77" s="1331"/>
      <c r="F77" s="1331"/>
      <c r="G77" s="1331"/>
      <c r="H77" s="1448"/>
      <c r="I77" s="1331"/>
      <c r="J77" s="1331"/>
      <c r="K77" s="1331"/>
    </row>
    <row r="78" spans="2:11">
      <c r="B78" s="1331"/>
      <c r="C78" s="1331"/>
      <c r="D78" s="1358"/>
      <c r="E78" s="1331"/>
      <c r="F78" s="1331"/>
      <c r="G78" s="1331"/>
      <c r="H78" s="1448"/>
      <c r="I78" s="1331"/>
      <c r="J78" s="1331"/>
      <c r="K78" s="1331"/>
    </row>
    <row r="79" spans="2:11">
      <c r="B79" s="1331"/>
      <c r="C79" s="1331"/>
      <c r="D79" s="1358"/>
      <c r="E79" s="1331"/>
      <c r="F79" s="1331"/>
      <c r="G79" s="1331"/>
      <c r="H79" s="1448"/>
      <c r="I79" s="1331"/>
      <c r="J79" s="1331"/>
      <c r="K79" s="1331"/>
    </row>
    <row r="80" spans="2:11">
      <c r="B80" s="1331"/>
      <c r="C80" s="1331"/>
      <c r="D80" s="1358"/>
      <c r="E80" s="1331"/>
      <c r="F80" s="1331"/>
      <c r="G80" s="1331"/>
      <c r="H80" s="1448"/>
      <c r="I80" s="1331"/>
      <c r="J80" s="1331"/>
      <c r="K80" s="1331"/>
    </row>
    <row r="81" spans="2:11">
      <c r="B81" s="1331"/>
      <c r="C81" s="1331"/>
      <c r="D81" s="1358"/>
      <c r="E81" s="1331"/>
      <c r="F81" s="1331"/>
      <c r="G81" s="1331"/>
      <c r="H81" s="1448"/>
      <c r="I81" s="1331"/>
      <c r="J81" s="1331"/>
      <c r="K81" s="1331"/>
    </row>
    <row r="82" spans="2:11">
      <c r="B82" s="1331"/>
      <c r="C82" s="1331"/>
      <c r="D82" s="1358"/>
      <c r="E82" s="1331"/>
      <c r="F82" s="1331"/>
      <c r="G82" s="1331"/>
      <c r="H82" s="1448"/>
      <c r="I82" s="1331"/>
      <c r="J82" s="1331"/>
      <c r="K82" s="1331"/>
    </row>
    <row r="83" spans="2:11">
      <c r="B83" s="1331"/>
      <c r="C83" s="1331"/>
      <c r="D83" s="1358"/>
      <c r="E83" s="1331"/>
      <c r="F83" s="1331"/>
      <c r="G83" s="1331"/>
      <c r="H83" s="1448"/>
      <c r="I83" s="1331"/>
      <c r="J83" s="1331"/>
      <c r="K83" s="1331"/>
    </row>
    <row r="84" spans="2:11">
      <c r="B84" s="1331"/>
      <c r="C84" s="1331"/>
      <c r="D84" s="1358"/>
      <c r="E84" s="1331"/>
      <c r="F84" s="1331"/>
      <c r="G84" s="1331"/>
      <c r="H84" s="1448"/>
      <c r="I84" s="1331"/>
      <c r="J84" s="1331"/>
      <c r="K84" s="1331"/>
    </row>
    <row r="85" spans="2:11">
      <c r="B85" s="1331"/>
      <c r="C85" s="1331"/>
      <c r="D85" s="1358"/>
      <c r="E85" s="1331"/>
      <c r="F85" s="1331"/>
      <c r="G85" s="1331"/>
      <c r="H85" s="1448"/>
      <c r="I85" s="1331"/>
      <c r="J85" s="1331"/>
      <c r="K85" s="1331"/>
    </row>
    <row r="86" spans="2:11">
      <c r="B86" s="1350" t="s">
        <v>1098</v>
      </c>
      <c r="D86" s="1369" t="s">
        <v>1190</v>
      </c>
      <c r="F86" s="1332"/>
      <c r="G86" s="1332"/>
      <c r="H86" s="1449"/>
      <c r="I86" s="1332"/>
      <c r="J86" s="1331"/>
      <c r="K86" s="1331"/>
    </row>
    <row r="87" spans="2:11" ht="15" thickBot="1">
      <c r="B87" s="1331"/>
      <c r="C87" s="1331"/>
      <c r="D87" s="1358"/>
      <c r="E87" s="1331"/>
      <c r="G87" s="1418" t="s">
        <v>1147</v>
      </c>
      <c r="H87" s="1448"/>
      <c r="I87" s="1331"/>
      <c r="J87" s="1331"/>
      <c r="K87" s="1331"/>
    </row>
    <row r="88" spans="2:11" ht="15">
      <c r="B88" s="1331"/>
      <c r="C88" s="1333"/>
      <c r="D88" s="1537" t="s">
        <v>1213</v>
      </c>
      <c r="E88" s="1537"/>
      <c r="F88" s="1334"/>
      <c r="G88" s="1335" t="s">
        <v>573</v>
      </c>
      <c r="H88" s="1414"/>
      <c r="I88" s="1335" t="s">
        <v>1096</v>
      </c>
      <c r="K88" s="1331"/>
    </row>
    <row r="89" spans="2:11" ht="15">
      <c r="B89" s="1331"/>
      <c r="C89" s="1336"/>
      <c r="D89" s="1538" t="s">
        <v>1248</v>
      </c>
      <c r="E89" s="1538"/>
      <c r="F89" s="1337"/>
      <c r="G89" s="1338" t="s">
        <v>574</v>
      </c>
      <c r="H89" s="1412"/>
      <c r="I89" s="1338" t="s">
        <v>574</v>
      </c>
      <c r="K89" s="1331"/>
    </row>
    <row r="90" spans="2:11" ht="16" thickBot="1">
      <c r="B90" s="1331"/>
      <c r="C90" s="1336"/>
      <c r="D90" s="1538" t="s">
        <v>1089</v>
      </c>
      <c r="E90" s="1538"/>
      <c r="F90" s="1337"/>
      <c r="G90" s="1338" t="s">
        <v>578</v>
      </c>
      <c r="H90" s="1412"/>
      <c r="I90" s="1338" t="s">
        <v>559</v>
      </c>
      <c r="K90" s="1331"/>
    </row>
    <row r="91" spans="2:11" ht="16" thickBot="1">
      <c r="B91" s="1331"/>
      <c r="C91" s="1336"/>
      <c r="D91" s="1538" t="s">
        <v>1090</v>
      </c>
      <c r="E91" s="1538"/>
      <c r="F91" s="1337"/>
      <c r="G91" s="1338" t="s">
        <v>579</v>
      </c>
      <c r="H91" s="1412"/>
      <c r="I91" s="1321">
        <f>'Scenario Comparisons'!G54</f>
        <v>103.77</v>
      </c>
      <c r="K91" s="1331"/>
    </row>
    <row r="92" spans="2:11" ht="16" thickBot="1">
      <c r="B92" s="1331"/>
      <c r="C92" s="1336"/>
      <c r="D92" s="1337"/>
      <c r="E92" s="1337"/>
      <c r="F92" s="1337"/>
      <c r="G92" s="1339"/>
      <c r="H92" s="1411"/>
      <c r="I92" s="1339"/>
      <c r="K92" s="1331"/>
    </row>
    <row r="93" spans="2:11" ht="16" thickBot="1">
      <c r="B93" s="1331"/>
      <c r="C93" s="1341" t="s">
        <v>575</v>
      </c>
      <c r="D93" s="1342"/>
      <c r="E93" s="1342"/>
      <c r="F93" s="1342"/>
      <c r="G93" s="1322">
        <v>150700</v>
      </c>
      <c r="H93" s="1411"/>
      <c r="I93" s="1322">
        <f>'Scenario Comparisons'!G55</f>
        <v>156.38139000000001</v>
      </c>
      <c r="K93" s="1331"/>
    </row>
    <row r="94" spans="2:11" ht="16" thickBot="1">
      <c r="B94" s="1331"/>
      <c r="C94" s="1336"/>
      <c r="D94" s="1337"/>
      <c r="E94" s="1337"/>
      <c r="F94" s="1337"/>
      <c r="G94" s="1410"/>
      <c r="H94" s="1412"/>
      <c r="I94" s="1323"/>
      <c r="K94" s="1331"/>
    </row>
    <row r="95" spans="2:11" ht="16" thickBot="1">
      <c r="B95" s="1331"/>
      <c r="C95" s="1341" t="s">
        <v>576</v>
      </c>
      <c r="D95" s="1342"/>
      <c r="E95" s="1342"/>
      <c r="F95" s="1342"/>
      <c r="G95" s="1324">
        <v>412300</v>
      </c>
      <c r="H95" s="1413"/>
      <c r="I95" s="1324">
        <f>'Scenario Comparisons'!G56</f>
        <v>427.84370999999999</v>
      </c>
      <c r="K95" s="1331"/>
    </row>
    <row r="96" spans="2:11" ht="16" thickBot="1">
      <c r="B96" s="1331"/>
      <c r="C96" s="1336"/>
      <c r="D96" s="1337"/>
      <c r="E96" s="1337"/>
      <c r="F96" s="1337"/>
      <c r="G96" s="1410"/>
      <c r="H96" s="1412"/>
      <c r="I96" s="1323"/>
      <c r="K96" s="1331"/>
    </row>
    <row r="97" spans="2:11" ht="16" thickBot="1">
      <c r="B97" s="1331"/>
      <c r="C97" s="1341" t="s">
        <v>577</v>
      </c>
      <c r="D97" s="1342"/>
      <c r="E97" s="1342"/>
      <c r="F97" s="1342"/>
      <c r="G97" s="1324">
        <v>322200</v>
      </c>
      <c r="H97" s="1413"/>
      <c r="I97" s="1324">
        <f>'Scenario Comparisons'!G57</f>
        <v>334.34694000000002</v>
      </c>
      <c r="K97" s="1331"/>
    </row>
    <row r="98" spans="2:11">
      <c r="B98" s="1360"/>
      <c r="C98" s="1361"/>
      <c r="D98" s="1362"/>
      <c r="E98" s="1361"/>
      <c r="F98" s="1361"/>
      <c r="G98" s="1361"/>
      <c r="H98" s="1454"/>
      <c r="I98" s="1361"/>
      <c r="J98" s="1364"/>
      <c r="K98" s="1349"/>
    </row>
    <row r="99" spans="2:11">
      <c r="B99" s="1365"/>
      <c r="C99" s="1326" t="s">
        <v>1091</v>
      </c>
      <c r="D99" s="1351" t="s">
        <v>1196</v>
      </c>
      <c r="E99" s="1326"/>
      <c r="F99" s="1326"/>
      <c r="G99" s="1326"/>
      <c r="H99" s="1455"/>
      <c r="I99" s="1326"/>
      <c r="J99" s="1366"/>
      <c r="K99" s="1365"/>
    </row>
    <row r="100" spans="2:11">
      <c r="B100" s="1365"/>
      <c r="C100" s="1326"/>
      <c r="D100" s="1351" t="s">
        <v>1198</v>
      </c>
      <c r="E100" s="1326"/>
      <c r="F100" s="1326"/>
      <c r="G100" s="1326"/>
      <c r="H100" s="1455"/>
      <c r="I100" s="1326"/>
      <c r="J100" s="1366"/>
      <c r="K100" s="1365"/>
    </row>
    <row r="101" spans="2:11">
      <c r="B101" s="1365"/>
      <c r="C101" s="1326"/>
      <c r="D101" s="1351" t="s">
        <v>1092</v>
      </c>
      <c r="E101" s="1326"/>
      <c r="F101" s="1326"/>
      <c r="G101" s="1326"/>
      <c r="H101" s="1455"/>
      <c r="I101" s="1326"/>
      <c r="J101" s="1366"/>
      <c r="K101" s="1365"/>
    </row>
    <row r="102" spans="2:11">
      <c r="B102" s="1365"/>
      <c r="C102" s="1326"/>
      <c r="D102" s="1351" t="s">
        <v>1271</v>
      </c>
      <c r="E102" s="1326"/>
      <c r="F102" s="1326"/>
      <c r="G102" s="1326"/>
      <c r="H102" s="1455"/>
      <c r="I102" s="1326"/>
      <c r="J102" s="1366"/>
      <c r="K102" s="1365"/>
    </row>
    <row r="103" spans="2:11">
      <c r="B103" s="1349"/>
      <c r="C103" s="1524"/>
      <c r="D103" s="1351" t="s">
        <v>1233</v>
      </c>
      <c r="E103" s="1351"/>
      <c r="F103" s="1351"/>
      <c r="G103" s="1351"/>
      <c r="H103" s="1452"/>
      <c r="I103" s="1351"/>
      <c r="J103" s="1353"/>
      <c r="K103" s="1349"/>
    </row>
    <row r="104" spans="2:11">
      <c r="B104" s="1349"/>
      <c r="C104" s="1326"/>
      <c r="D104" s="1484" t="s">
        <v>1244</v>
      </c>
      <c r="E104" s="1351"/>
      <c r="F104" s="1351"/>
      <c r="G104" s="1351"/>
      <c r="H104" s="1452"/>
      <c r="I104" s="1351"/>
      <c r="J104" s="1353"/>
      <c r="K104" s="1349"/>
    </row>
    <row r="105" spans="2:11">
      <c r="B105" s="1349"/>
      <c r="C105" s="1524"/>
      <c r="D105" s="1524"/>
      <c r="E105" s="1351"/>
      <c r="F105" s="1351"/>
      <c r="G105" s="1351"/>
      <c r="H105" s="1452"/>
      <c r="I105" s="1351"/>
      <c r="J105" s="1353"/>
      <c r="K105" s="1349"/>
    </row>
    <row r="106" spans="2:11">
      <c r="B106" s="1349"/>
      <c r="C106" s="1326" t="s">
        <v>1094</v>
      </c>
      <c r="D106" s="1351" t="s">
        <v>1266</v>
      </c>
      <c r="E106" s="1351"/>
      <c r="F106" s="1327"/>
      <c r="G106" s="1327"/>
      <c r="H106" s="1451"/>
      <c r="I106" s="1327"/>
      <c r="J106" s="1352"/>
      <c r="K106" s="1349"/>
    </row>
    <row r="107" spans="2:11">
      <c r="B107" s="1349"/>
      <c r="C107" s="1326"/>
      <c r="D107" s="1351"/>
      <c r="E107" s="1351"/>
      <c r="F107" s="1351"/>
      <c r="G107" s="1351"/>
      <c r="H107" s="1452"/>
      <c r="I107" s="1351"/>
      <c r="J107" s="1352"/>
      <c r="K107" s="1349"/>
    </row>
    <row r="108" spans="2:11">
      <c r="B108" s="1349"/>
      <c r="C108" s="1326"/>
      <c r="D108" s="1351"/>
      <c r="E108" s="1351"/>
      <c r="F108" s="1351"/>
      <c r="G108" s="1327"/>
      <c r="H108" s="1451"/>
      <c r="I108" s="1327"/>
      <c r="J108" s="1352"/>
      <c r="K108" s="1349"/>
    </row>
    <row r="109" spans="2:11" ht="15" thickBot="1">
      <c r="B109" s="1354"/>
      <c r="C109" s="1355"/>
      <c r="D109" s="1367"/>
      <c r="E109" s="1355"/>
      <c r="F109" s="1355"/>
      <c r="G109" s="1355"/>
      <c r="H109" s="1453"/>
      <c r="I109" s="1355"/>
      <c r="J109" s="1357"/>
      <c r="K109" s="1349"/>
    </row>
    <row r="110" spans="2:11">
      <c r="B110" s="1331"/>
      <c r="C110" s="1331"/>
      <c r="D110" s="1358"/>
      <c r="E110" s="1331"/>
      <c r="F110" s="1331"/>
      <c r="G110" s="1331"/>
      <c r="H110" s="1448"/>
      <c r="I110" s="1331"/>
      <c r="J110" s="1331"/>
      <c r="K110" s="1331"/>
    </row>
    <row r="111" spans="2:11">
      <c r="B111" s="1331"/>
      <c r="C111" s="1331"/>
      <c r="D111" s="1358"/>
      <c r="E111" s="1331"/>
      <c r="F111" s="1331"/>
      <c r="G111" s="1331"/>
      <c r="H111" s="1448"/>
      <c r="I111" s="1331"/>
      <c r="J111" s="1331"/>
      <c r="K111" s="1331"/>
    </row>
    <row r="112" spans="2:11">
      <c r="B112" s="1331"/>
      <c r="C112" s="1331"/>
      <c r="D112" s="1358"/>
      <c r="E112" s="1331"/>
      <c r="F112" s="1331"/>
      <c r="G112" s="1331"/>
      <c r="H112" s="1448"/>
      <c r="I112" s="1331"/>
      <c r="J112" s="1331"/>
      <c r="K112" s="1331"/>
    </row>
    <row r="113" spans="2:11">
      <c r="B113" s="1331"/>
      <c r="C113" s="1331"/>
      <c r="D113" s="1358"/>
      <c r="E113" s="1331"/>
      <c r="F113" s="1331"/>
      <c r="G113" s="1331"/>
      <c r="H113" s="1448"/>
      <c r="I113" s="1331"/>
      <c r="J113" s="1331"/>
      <c r="K113" s="1331"/>
    </row>
    <row r="114" spans="2:11">
      <c r="B114" s="1331"/>
      <c r="C114" s="1331"/>
      <c r="D114" s="1358"/>
      <c r="E114" s="1331"/>
      <c r="F114" s="1331"/>
      <c r="G114" s="1331"/>
      <c r="H114" s="1448"/>
      <c r="I114" s="1331"/>
      <c r="J114" s="1331"/>
      <c r="K114" s="1331"/>
    </row>
    <row r="115" spans="2:11">
      <c r="B115" s="1331"/>
      <c r="C115" s="1331"/>
      <c r="D115" s="1358"/>
      <c r="E115" s="1331"/>
      <c r="F115" s="1331"/>
      <c r="G115" s="1331"/>
      <c r="H115" s="1448"/>
      <c r="I115" s="1331"/>
      <c r="J115" s="1331"/>
      <c r="K115" s="1331"/>
    </row>
    <row r="116" spans="2:11">
      <c r="B116" s="1331"/>
      <c r="C116" s="1331"/>
      <c r="D116" s="1358"/>
      <c r="E116" s="1331"/>
      <c r="F116" s="1331"/>
      <c r="G116" s="1331"/>
      <c r="H116" s="1448"/>
      <c r="I116" s="1331"/>
      <c r="J116" s="1331"/>
      <c r="K116" s="1331"/>
    </row>
    <row r="117" spans="2:11">
      <c r="B117" s="1331"/>
      <c r="C117" s="1331"/>
      <c r="D117" s="1358"/>
      <c r="E117" s="1331"/>
      <c r="F117" s="1331"/>
      <c r="G117" s="1331"/>
      <c r="H117" s="1448"/>
      <c r="I117" s="1331"/>
      <c r="J117" s="1331"/>
      <c r="K117" s="1331"/>
    </row>
    <row r="118" spans="2:11">
      <c r="B118" s="1331"/>
      <c r="C118" s="1331"/>
      <c r="D118" s="1358"/>
      <c r="E118" s="1331"/>
      <c r="F118" s="1331"/>
      <c r="G118" s="1331"/>
      <c r="H118" s="1448"/>
      <c r="I118" s="1331"/>
      <c r="J118" s="1331"/>
      <c r="K118" s="1331"/>
    </row>
    <row r="119" spans="2:11">
      <c r="B119" s="1331"/>
      <c r="C119" s="1331"/>
      <c r="D119" s="1358"/>
      <c r="E119" s="1331"/>
      <c r="F119" s="1331"/>
      <c r="G119" s="1331"/>
      <c r="H119" s="1448"/>
      <c r="I119" s="1331"/>
      <c r="J119" s="1331"/>
      <c r="K119" s="1331"/>
    </row>
    <row r="120" spans="2:11">
      <c r="B120" s="1331"/>
      <c r="C120" s="1331"/>
      <c r="D120" s="1358"/>
      <c r="E120" s="1331"/>
      <c r="F120" s="1331"/>
      <c r="G120" s="1331"/>
      <c r="H120" s="1448"/>
      <c r="I120" s="1331"/>
      <c r="J120" s="1331"/>
      <c r="K120" s="1331"/>
    </row>
    <row r="121" spans="2:11">
      <c r="B121" s="1331"/>
      <c r="C121" s="1331"/>
      <c r="D121" s="1358"/>
      <c r="E121" s="1331"/>
      <c r="F121" s="1331"/>
      <c r="G121" s="1331"/>
      <c r="H121" s="1448"/>
      <c r="I121" s="1331"/>
      <c r="J121" s="1331"/>
      <c r="K121" s="1331"/>
    </row>
    <row r="122" spans="2:11">
      <c r="B122" s="1331"/>
      <c r="C122" s="1331"/>
      <c r="D122" s="1358"/>
      <c r="E122" s="1331"/>
      <c r="F122" s="1331"/>
      <c r="G122" s="1331"/>
      <c r="H122" s="1448"/>
      <c r="I122" s="1331"/>
      <c r="J122" s="1331"/>
      <c r="K122" s="1331"/>
    </row>
    <row r="123" spans="2:11">
      <c r="B123" s="1331"/>
      <c r="C123" s="1331"/>
      <c r="D123" s="1358"/>
      <c r="E123" s="1331"/>
      <c r="F123" s="1331"/>
      <c r="G123" s="1331"/>
      <c r="H123" s="1448"/>
      <c r="I123" s="1331"/>
      <c r="J123" s="1331"/>
      <c r="K123" s="1331"/>
    </row>
    <row r="124" spans="2:11">
      <c r="B124" s="1331"/>
      <c r="C124" s="1331"/>
      <c r="D124" s="1358"/>
      <c r="E124" s="1331"/>
      <c r="F124" s="1331"/>
      <c r="G124" s="1331"/>
      <c r="H124" s="1448"/>
      <c r="I124" s="1331"/>
      <c r="J124" s="1331"/>
      <c r="K124" s="1331"/>
    </row>
    <row r="125" spans="2:11">
      <c r="B125" s="1331"/>
      <c r="C125" s="1331"/>
      <c r="D125" s="1358"/>
      <c r="E125" s="1331"/>
      <c r="F125" s="1331"/>
      <c r="G125" s="1331"/>
      <c r="H125" s="1448"/>
      <c r="I125" s="1331"/>
      <c r="J125" s="1331"/>
      <c r="K125" s="1331"/>
    </row>
    <row r="126" spans="2:11">
      <c r="B126" s="1331"/>
      <c r="C126" s="1331"/>
      <c r="D126" s="1358"/>
      <c r="E126" s="1331"/>
      <c r="F126" s="1331"/>
      <c r="G126" s="1331"/>
      <c r="H126" s="1448"/>
      <c r="I126" s="1331"/>
      <c r="J126" s="1331"/>
      <c r="K126" s="1331"/>
    </row>
    <row r="127" spans="2:11">
      <c r="B127" s="1331"/>
      <c r="C127" s="1331"/>
      <c r="D127" s="1358"/>
      <c r="E127" s="1331"/>
      <c r="F127" s="1331"/>
      <c r="G127" s="1331"/>
      <c r="H127" s="1448"/>
      <c r="I127" s="1331"/>
      <c r="J127" s="1331"/>
      <c r="K127" s="1331"/>
    </row>
    <row r="128" spans="2:11">
      <c r="B128" s="1350" t="s">
        <v>1099</v>
      </c>
      <c r="D128" s="1369" t="s">
        <v>1191</v>
      </c>
      <c r="F128" s="1332"/>
      <c r="G128" s="1332"/>
      <c r="H128" s="1449"/>
      <c r="I128" s="1331"/>
      <c r="J128" s="1331"/>
      <c r="K128" s="1331"/>
    </row>
    <row r="129" spans="2:11" ht="15" thickBot="1">
      <c r="B129" s="1331"/>
      <c r="C129" s="1331"/>
      <c r="D129" s="1358"/>
      <c r="E129" s="1331"/>
      <c r="F129" s="1331"/>
      <c r="G129" s="1331"/>
      <c r="H129" s="1448"/>
      <c r="I129" s="1331"/>
      <c r="J129" s="1331"/>
      <c r="K129" s="1331"/>
    </row>
    <row r="130" spans="2:11" ht="15">
      <c r="B130" s="1331"/>
      <c r="C130" s="1333"/>
      <c r="D130" s="1537" t="s">
        <v>1177</v>
      </c>
      <c r="E130" s="1537"/>
      <c r="F130" s="1334"/>
      <c r="G130" s="1335" t="s">
        <v>573</v>
      </c>
      <c r="H130" s="1414"/>
      <c r="I130" s="1335" t="s">
        <v>1088</v>
      </c>
      <c r="K130" s="1331"/>
    </row>
    <row r="131" spans="2:11" ht="15">
      <c r="B131" s="1331"/>
      <c r="C131" s="1336"/>
      <c r="D131" s="1538" t="s">
        <v>1178</v>
      </c>
      <c r="E131" s="1538"/>
      <c r="F131" s="1337"/>
      <c r="G131" s="1338" t="s">
        <v>574</v>
      </c>
      <c r="H131" s="1412"/>
      <c r="I131" s="1338" t="s">
        <v>574</v>
      </c>
      <c r="K131" s="1331"/>
    </row>
    <row r="132" spans="2:11" ht="16" thickBot="1">
      <c r="B132" s="1331"/>
      <c r="C132" s="1336"/>
      <c r="D132" s="1538" t="s">
        <v>1089</v>
      </c>
      <c r="E132" s="1538"/>
      <c r="F132" s="1337"/>
      <c r="G132" s="1338" t="s">
        <v>578</v>
      </c>
      <c r="H132" s="1412"/>
      <c r="I132" s="1338" t="s">
        <v>559</v>
      </c>
      <c r="K132" s="1331"/>
    </row>
    <row r="133" spans="2:11" ht="16" thickBot="1">
      <c r="B133" s="1331"/>
      <c r="C133" s="1336"/>
      <c r="D133" s="1538" t="s">
        <v>1090</v>
      </c>
      <c r="E133" s="1538"/>
      <c r="F133" s="1337"/>
      <c r="G133" s="1338" t="s">
        <v>579</v>
      </c>
      <c r="H133" s="1412"/>
      <c r="I133" s="1321">
        <f>'Scenario Comparisons'!H54</f>
        <v>81</v>
      </c>
      <c r="K133" s="1331"/>
    </row>
    <row r="134" spans="2:11" ht="16" thickBot="1">
      <c r="B134" s="1331"/>
      <c r="C134" s="1336"/>
      <c r="D134" s="1337"/>
      <c r="E134" s="1337"/>
      <c r="F134" s="1337"/>
      <c r="G134" s="1339"/>
      <c r="H134" s="1411"/>
      <c r="I134" s="1339"/>
      <c r="K134" s="1331"/>
    </row>
    <row r="135" spans="2:11" ht="16" thickBot="1">
      <c r="B135" s="1331"/>
      <c r="C135" s="1341" t="s">
        <v>575</v>
      </c>
      <c r="D135" s="1342"/>
      <c r="E135" s="1342"/>
      <c r="F135" s="1342"/>
      <c r="G135" s="1322">
        <v>150700</v>
      </c>
      <c r="H135" s="1411"/>
      <c r="I135" s="1322">
        <f>'Scenario Comparisons'!H55</f>
        <v>122.06699999999999</v>
      </c>
      <c r="K135" s="1331"/>
    </row>
    <row r="136" spans="2:11" ht="16" thickBot="1">
      <c r="B136" s="1331"/>
      <c r="C136" s="1336"/>
      <c r="D136" s="1337"/>
      <c r="E136" s="1337"/>
      <c r="F136" s="1337"/>
      <c r="G136" s="1410"/>
      <c r="H136" s="1412"/>
      <c r="I136" s="1323"/>
      <c r="K136" s="1331"/>
    </row>
    <row r="137" spans="2:11" ht="16" thickBot="1">
      <c r="B137" s="1331"/>
      <c r="C137" s="1341" t="s">
        <v>576</v>
      </c>
      <c r="D137" s="1342"/>
      <c r="E137" s="1342"/>
      <c r="F137" s="1342"/>
      <c r="G137" s="1324">
        <v>412300</v>
      </c>
      <c r="H137" s="1413"/>
      <c r="I137" s="1324">
        <f>'Scenario Comparisons'!H56</f>
        <v>333.96300000000002</v>
      </c>
      <c r="K137" s="1331"/>
    </row>
    <row r="138" spans="2:11" ht="16" thickBot="1">
      <c r="B138" s="1331"/>
      <c r="C138" s="1336"/>
      <c r="D138" s="1337"/>
      <c r="E138" s="1337"/>
      <c r="F138" s="1337"/>
      <c r="G138" s="1410"/>
      <c r="H138" s="1412"/>
      <c r="I138" s="1323"/>
      <c r="K138" s="1331"/>
    </row>
    <row r="139" spans="2:11" ht="16" thickBot="1">
      <c r="B139" s="1331"/>
      <c r="C139" s="1341" t="s">
        <v>577</v>
      </c>
      <c r="D139" s="1342"/>
      <c r="E139" s="1342"/>
      <c r="F139" s="1342"/>
      <c r="G139" s="1324">
        <v>322200</v>
      </c>
      <c r="H139" s="1413"/>
      <c r="I139" s="1324">
        <f>'Scenario Comparisons'!H57</f>
        <v>260.98200000000003</v>
      </c>
      <c r="K139" s="1331"/>
    </row>
    <row r="140" spans="2:11">
      <c r="B140" s="1360"/>
      <c r="C140" s="1361"/>
      <c r="D140" s="1362"/>
      <c r="E140" s="1361"/>
      <c r="F140" s="1361"/>
      <c r="G140" s="1361"/>
      <c r="H140" s="1454"/>
      <c r="I140" s="1361"/>
      <c r="J140" s="1364"/>
    </row>
    <row r="141" spans="2:11">
      <c r="B141" s="1365"/>
      <c r="C141" s="1326"/>
      <c r="D141" s="1351"/>
      <c r="E141" s="1326"/>
      <c r="F141" s="1326"/>
      <c r="G141" s="1326"/>
      <c r="H141" s="1455"/>
      <c r="I141" s="1326"/>
      <c r="J141" s="1366"/>
    </row>
    <row r="142" spans="2:11">
      <c r="B142" s="1349"/>
      <c r="C142" s="1326" t="s">
        <v>1091</v>
      </c>
      <c r="D142" s="1523" t="s">
        <v>1197</v>
      </c>
      <c r="E142" s="1351"/>
      <c r="F142" s="1351"/>
      <c r="G142" s="1351"/>
      <c r="H142" s="1452"/>
      <c r="I142" s="1351"/>
      <c r="J142" s="1352"/>
    </row>
    <row r="143" spans="2:11">
      <c r="B143" s="1349"/>
      <c r="C143" s="1326"/>
      <c r="D143" s="1351" t="s">
        <v>1234</v>
      </c>
      <c r="E143" s="1351"/>
      <c r="F143" s="1351"/>
      <c r="G143" s="1351"/>
      <c r="H143" s="1452"/>
      <c r="I143" s="1351"/>
      <c r="J143" s="1352"/>
    </row>
    <row r="144" spans="2:11">
      <c r="B144" s="1349"/>
      <c r="C144" s="1326"/>
      <c r="D144" s="1351" t="s">
        <v>1265</v>
      </c>
      <c r="E144" s="1351"/>
      <c r="F144" s="1351"/>
      <c r="G144" s="1351"/>
      <c r="H144" s="1452"/>
      <c r="I144" s="1351"/>
      <c r="J144" s="1352"/>
    </row>
    <row r="145" spans="2:11">
      <c r="B145" s="1349"/>
      <c r="C145" s="1326"/>
      <c r="D145" s="1351" t="s">
        <v>1097</v>
      </c>
      <c r="E145" s="1351"/>
      <c r="F145" s="1351"/>
      <c r="G145" s="1351"/>
      <c r="H145" s="1452"/>
      <c r="I145" s="1351"/>
      <c r="J145" s="1352"/>
    </row>
    <row r="146" spans="2:11">
      <c r="B146" s="1349"/>
      <c r="C146" s="1326"/>
      <c r="D146" s="1351" t="s">
        <v>1092</v>
      </c>
      <c r="E146" s="1351"/>
      <c r="F146" s="1351"/>
      <c r="G146" s="1351"/>
      <c r="H146" s="1452"/>
      <c r="I146" s="1351"/>
      <c r="J146" s="1352"/>
    </row>
    <row r="147" spans="2:11">
      <c r="B147" s="1349"/>
      <c r="C147" s="1326"/>
      <c r="D147" s="1351"/>
      <c r="E147" s="1351"/>
      <c r="F147" s="1351"/>
      <c r="G147" s="1351"/>
      <c r="H147" s="1452"/>
      <c r="I147" s="1351"/>
      <c r="J147" s="1352"/>
    </row>
    <row r="148" spans="2:11">
      <c r="B148" s="1349"/>
      <c r="C148" s="1326" t="s">
        <v>1094</v>
      </c>
      <c r="D148" s="1351" t="s">
        <v>1195</v>
      </c>
      <c r="E148" s="1327"/>
      <c r="F148" s="1351"/>
      <c r="G148" s="1351"/>
      <c r="H148" s="1452"/>
      <c r="I148" s="1351"/>
      <c r="J148" s="1352"/>
    </row>
    <row r="149" spans="2:11">
      <c r="B149" s="1349"/>
      <c r="C149" s="1326"/>
      <c r="D149" s="1351" t="s">
        <v>1199</v>
      </c>
      <c r="E149" s="1351"/>
      <c r="F149" s="1327"/>
      <c r="G149" s="1327"/>
      <c r="H149" s="1451"/>
      <c r="I149" s="1327"/>
      <c r="J149" s="1352"/>
    </row>
    <row r="150" spans="2:11">
      <c r="B150" s="1349"/>
      <c r="C150" s="1326"/>
      <c r="D150" s="1524"/>
      <c r="E150" s="1351"/>
      <c r="F150" s="1351"/>
      <c r="G150" s="1351"/>
      <c r="H150" s="1452"/>
      <c r="I150" s="1351"/>
      <c r="J150" s="1352"/>
    </row>
    <row r="151" spans="2:11" ht="15" thickBot="1">
      <c r="B151" s="1354"/>
      <c r="C151" s="1525"/>
      <c r="D151" s="1356"/>
      <c r="E151" s="1356"/>
      <c r="F151" s="1356"/>
      <c r="G151" s="1355"/>
      <c r="H151" s="1453"/>
      <c r="I151" s="1355"/>
      <c r="J151" s="1357"/>
    </row>
    <row r="152" spans="2:11">
      <c r="B152" s="1331"/>
      <c r="C152" s="1331"/>
      <c r="D152" s="1358"/>
      <c r="E152" s="1331"/>
      <c r="F152" s="1331"/>
      <c r="G152" s="1331"/>
      <c r="H152" s="1448"/>
      <c r="I152" s="1331"/>
      <c r="J152" s="1331"/>
      <c r="K152" s="1331"/>
    </row>
    <row r="153" spans="2:11">
      <c r="B153" s="1331"/>
      <c r="C153" s="1331"/>
      <c r="D153" s="1358"/>
      <c r="E153" s="1331"/>
      <c r="F153" s="1331"/>
      <c r="G153" s="1331"/>
      <c r="H153" s="1448"/>
      <c r="I153" s="1331"/>
      <c r="J153" s="1331"/>
      <c r="K153" s="1331"/>
    </row>
    <row r="154" spans="2:11">
      <c r="B154" s="1331"/>
      <c r="C154" s="1331"/>
      <c r="D154" s="1358"/>
      <c r="E154" s="1331"/>
      <c r="F154" s="1331"/>
      <c r="G154" s="1331"/>
      <c r="H154" s="1448"/>
      <c r="I154" s="1331"/>
      <c r="J154" s="1331"/>
      <c r="K154" s="1331"/>
    </row>
    <row r="155" spans="2:11">
      <c r="B155" s="1331"/>
      <c r="C155" s="1331"/>
      <c r="D155" s="1358"/>
      <c r="E155" s="1331"/>
      <c r="F155" s="1331"/>
      <c r="G155" s="1331"/>
      <c r="H155" s="1448"/>
      <c r="I155" s="1331"/>
      <c r="J155" s="1331"/>
      <c r="K155" s="1331"/>
    </row>
    <row r="156" spans="2:11">
      <c r="B156" s="1331"/>
      <c r="C156" s="1331"/>
      <c r="D156" s="1358"/>
      <c r="E156" s="1331"/>
      <c r="F156" s="1331"/>
      <c r="G156" s="1331"/>
      <c r="H156" s="1448"/>
      <c r="I156" s="1331"/>
      <c r="J156" s="1331"/>
      <c r="K156" s="1331"/>
    </row>
    <row r="157" spans="2:11">
      <c r="B157" s="1331"/>
      <c r="C157" s="1331"/>
      <c r="D157" s="1358"/>
      <c r="E157" s="1331"/>
      <c r="F157" s="1331"/>
      <c r="G157" s="1331"/>
      <c r="H157" s="1448"/>
      <c r="I157" s="1331"/>
      <c r="J157" s="1331"/>
      <c r="K157" s="1331"/>
    </row>
    <row r="158" spans="2:11">
      <c r="B158" s="1331"/>
      <c r="C158" s="1331"/>
      <c r="D158" s="1358"/>
      <c r="E158" s="1331"/>
      <c r="F158" s="1331"/>
      <c r="G158" s="1331"/>
      <c r="H158" s="1448"/>
      <c r="I158" s="1331"/>
      <c r="J158" s="1331"/>
      <c r="K158" s="1331"/>
    </row>
    <row r="159" spans="2:11">
      <c r="B159" s="1331"/>
      <c r="C159" s="1331"/>
      <c r="D159" s="1358"/>
      <c r="E159" s="1331"/>
      <c r="F159" s="1331"/>
      <c r="G159" s="1331"/>
      <c r="H159" s="1448"/>
      <c r="I159" s="1331"/>
      <c r="J159" s="1331"/>
      <c r="K159" s="1331"/>
    </row>
    <row r="160" spans="2:11">
      <c r="B160" s="1331"/>
      <c r="C160" s="1331"/>
      <c r="D160" s="1358"/>
      <c r="E160" s="1331"/>
      <c r="F160" s="1331"/>
      <c r="G160" s="1331"/>
      <c r="H160" s="1448"/>
      <c r="I160" s="1331"/>
      <c r="J160" s="1331"/>
      <c r="K160" s="1331"/>
    </row>
    <row r="161" spans="2:11">
      <c r="B161" s="1331"/>
      <c r="C161" s="1331"/>
      <c r="D161" s="1358"/>
      <c r="E161" s="1331"/>
      <c r="F161" s="1331"/>
      <c r="G161" s="1331"/>
      <c r="H161" s="1448"/>
      <c r="I161" s="1331"/>
      <c r="J161" s="1331"/>
      <c r="K161" s="1331"/>
    </row>
    <row r="162" spans="2:11">
      <c r="B162" s="1331"/>
      <c r="C162" s="1331"/>
      <c r="D162" s="1358"/>
      <c r="E162" s="1331"/>
      <c r="F162" s="1331"/>
      <c r="G162" s="1331"/>
      <c r="H162" s="1448"/>
      <c r="I162" s="1331"/>
      <c r="J162" s="1331"/>
      <c r="K162" s="1331"/>
    </row>
    <row r="163" spans="2:11">
      <c r="B163" s="1331"/>
      <c r="C163" s="1331"/>
      <c r="D163" s="1358"/>
      <c r="E163" s="1331"/>
      <c r="F163" s="1331"/>
      <c r="G163" s="1331"/>
      <c r="H163" s="1448"/>
      <c r="I163" s="1331"/>
      <c r="J163" s="1331"/>
      <c r="K163" s="1331"/>
    </row>
    <row r="164" spans="2:11">
      <c r="B164" s="1331"/>
      <c r="C164" s="1331"/>
      <c r="D164" s="1358"/>
      <c r="E164" s="1331"/>
      <c r="F164" s="1331"/>
      <c r="G164" s="1331"/>
      <c r="H164" s="1448"/>
      <c r="I164" s="1331"/>
      <c r="J164" s="1331"/>
      <c r="K164" s="1331"/>
    </row>
    <row r="165" spans="2:11">
      <c r="B165" s="1331"/>
      <c r="C165" s="1331"/>
      <c r="D165" s="1358"/>
      <c r="E165" s="1331"/>
      <c r="F165" s="1331"/>
      <c r="G165" s="1331"/>
      <c r="H165" s="1448"/>
      <c r="I165" s="1331"/>
      <c r="J165" s="1331"/>
      <c r="K165" s="1331"/>
    </row>
    <row r="166" spans="2:11">
      <c r="B166" s="1331"/>
      <c r="C166" s="1331"/>
      <c r="D166" s="1358"/>
      <c r="E166" s="1331"/>
      <c r="F166" s="1331"/>
      <c r="G166" s="1331"/>
      <c r="H166" s="1448"/>
      <c r="I166" s="1331"/>
      <c r="J166" s="1331"/>
      <c r="K166" s="1331"/>
    </row>
    <row r="167" spans="2:11">
      <c r="B167" s="1350" t="s">
        <v>1100</v>
      </c>
      <c r="D167" s="1369" t="s">
        <v>1224</v>
      </c>
      <c r="F167" s="1332"/>
      <c r="G167" s="1332"/>
      <c r="H167" s="1449"/>
      <c r="I167" s="1331"/>
      <c r="J167" s="1331"/>
      <c r="K167" s="1331"/>
    </row>
    <row r="168" spans="2:11">
      <c r="B168" s="1350"/>
      <c r="D168" s="1369"/>
      <c r="F168" s="1332" t="s">
        <v>1225</v>
      </c>
      <c r="G168" s="1332"/>
      <c r="H168" s="1449"/>
      <c r="I168" s="1331"/>
      <c r="J168" s="1331"/>
      <c r="K168" s="1331"/>
    </row>
    <row r="169" spans="2:11" ht="15" thickBot="1">
      <c r="B169" s="1331"/>
      <c r="C169" s="1331"/>
      <c r="D169" s="1358"/>
      <c r="E169" s="1331"/>
      <c r="F169" s="1331"/>
      <c r="G169" s="1331"/>
      <c r="H169" s="1448"/>
      <c r="I169" s="1331"/>
      <c r="J169" s="1331"/>
      <c r="K169" s="1331"/>
    </row>
    <row r="170" spans="2:11" ht="15">
      <c r="B170" s="1331"/>
      <c r="C170" s="1333"/>
      <c r="D170" s="1537" t="s">
        <v>1226</v>
      </c>
      <c r="E170" s="1537"/>
      <c r="F170" s="1334"/>
      <c r="G170" s="1335" t="s">
        <v>573</v>
      </c>
      <c r="H170" s="1414"/>
      <c r="I170" s="1335" t="s">
        <v>1088</v>
      </c>
      <c r="K170" s="1331"/>
    </row>
    <row r="171" spans="2:11" ht="15">
      <c r="B171" s="1331"/>
      <c r="C171" s="1336"/>
      <c r="D171" s="1538" t="s">
        <v>1227</v>
      </c>
      <c r="E171" s="1538"/>
      <c r="F171" s="1337"/>
      <c r="G171" s="1338" t="s">
        <v>574</v>
      </c>
      <c r="H171" s="1412"/>
      <c r="I171" s="1338" t="s">
        <v>574</v>
      </c>
      <c r="K171" s="1331"/>
    </row>
    <row r="172" spans="2:11" ht="16" thickBot="1">
      <c r="B172" s="1331"/>
      <c r="C172" s="1336"/>
      <c r="D172" s="1538" t="s">
        <v>1089</v>
      </c>
      <c r="E172" s="1538"/>
      <c r="F172" s="1337"/>
      <c r="G172" s="1338" t="s">
        <v>578</v>
      </c>
      <c r="H172" s="1412"/>
      <c r="I172" s="1338" t="s">
        <v>559</v>
      </c>
      <c r="K172" s="1331"/>
    </row>
    <row r="173" spans="2:11" ht="16" thickBot="1">
      <c r="B173" s="1331"/>
      <c r="C173" s="1336"/>
      <c r="D173" s="1538" t="s">
        <v>1090</v>
      </c>
      <c r="E173" s="1538"/>
      <c r="F173" s="1337"/>
      <c r="G173" s="1338" t="s">
        <v>579</v>
      </c>
      <c r="H173" s="1412"/>
      <c r="I173" s="1321">
        <f>'Scenario Comparisons'!I54</f>
        <v>69</v>
      </c>
      <c r="K173" s="1331"/>
    </row>
    <row r="174" spans="2:11" ht="16" thickBot="1">
      <c r="B174" s="1331"/>
      <c r="C174" s="1336"/>
      <c r="D174" s="1337"/>
      <c r="E174" s="1337"/>
      <c r="F174" s="1337"/>
      <c r="G174" s="1339"/>
      <c r="H174" s="1411"/>
      <c r="I174" s="1339"/>
      <c r="K174" s="1331"/>
    </row>
    <row r="175" spans="2:11" ht="16" thickBot="1">
      <c r="B175" s="1331"/>
      <c r="C175" s="1341" t="s">
        <v>575</v>
      </c>
      <c r="D175" s="1342"/>
      <c r="E175" s="1342"/>
      <c r="F175" s="1342"/>
      <c r="G175" s="1322">
        <v>150700</v>
      </c>
      <c r="H175" s="1411"/>
      <c r="I175" s="1322">
        <f>'Scenario Comparisons'!I55</f>
        <v>104</v>
      </c>
      <c r="K175" s="1331"/>
    </row>
    <row r="176" spans="2:11" ht="16" thickBot="1">
      <c r="B176" s="1331"/>
      <c r="C176" s="1336"/>
      <c r="D176" s="1337"/>
      <c r="E176" s="1337"/>
      <c r="F176" s="1337"/>
      <c r="G176" s="1410"/>
      <c r="H176" s="1412"/>
      <c r="I176" s="1323"/>
      <c r="K176" s="1331"/>
    </row>
    <row r="177" spans="2:11" ht="16" thickBot="1">
      <c r="B177" s="1331"/>
      <c r="C177" s="1341" t="s">
        <v>576</v>
      </c>
      <c r="D177" s="1342"/>
      <c r="E177" s="1342"/>
      <c r="F177" s="1342"/>
      <c r="G177" s="1324">
        <v>412300</v>
      </c>
      <c r="H177" s="1413"/>
      <c r="I177" s="1324">
        <f>'Scenario Comparisons'!I56</f>
        <v>285</v>
      </c>
      <c r="K177" s="1331"/>
    </row>
    <row r="178" spans="2:11" ht="16" thickBot="1">
      <c r="B178" s="1331"/>
      <c r="C178" s="1336"/>
      <c r="D178" s="1337"/>
      <c r="E178" s="1337"/>
      <c r="F178" s="1337"/>
      <c r="G178" s="1410"/>
      <c r="H178" s="1412"/>
      <c r="I178" s="1323"/>
      <c r="K178" s="1331"/>
    </row>
    <row r="179" spans="2:11" ht="16" thickBot="1">
      <c r="B179" s="1331"/>
      <c r="C179" s="1341" t="s">
        <v>577</v>
      </c>
      <c r="D179" s="1342"/>
      <c r="E179" s="1342"/>
      <c r="F179" s="1342"/>
      <c r="G179" s="1324">
        <v>322200</v>
      </c>
      <c r="H179" s="1413"/>
      <c r="I179" s="1324">
        <f>'Scenario Comparisons'!I57</f>
        <v>222</v>
      </c>
      <c r="K179" s="1331"/>
    </row>
    <row r="180" spans="2:11">
      <c r="B180" s="1360"/>
      <c r="C180" s="1331"/>
      <c r="D180" s="1358"/>
      <c r="E180" s="1331"/>
      <c r="F180" s="1331"/>
      <c r="G180" s="1331"/>
      <c r="H180" s="1448"/>
      <c r="I180" s="1331"/>
      <c r="J180" s="1364"/>
    </row>
    <row r="181" spans="2:11">
      <c r="B181" s="1349"/>
      <c r="C181" s="1332" t="s">
        <v>1091</v>
      </c>
      <c r="D181" s="1350" t="s">
        <v>1196</v>
      </c>
      <c r="E181" s="1350"/>
      <c r="F181" s="1350"/>
      <c r="G181" s="1350"/>
      <c r="H181" s="1456"/>
      <c r="I181" s="1350"/>
      <c r="J181" s="1352"/>
    </row>
    <row r="182" spans="2:11">
      <c r="B182" s="1349"/>
      <c r="C182" s="1332"/>
      <c r="D182" s="1351" t="s">
        <v>1272</v>
      </c>
      <c r="E182" s="1350"/>
      <c r="F182" s="1350"/>
      <c r="G182" s="1350"/>
      <c r="H182" s="1456"/>
      <c r="I182" s="1350"/>
      <c r="J182" s="1352"/>
    </row>
    <row r="183" spans="2:11">
      <c r="B183" s="1349"/>
      <c r="C183" s="1332"/>
      <c r="D183" s="1351" t="s">
        <v>1198</v>
      </c>
      <c r="E183" s="1350"/>
      <c r="F183" s="1350"/>
      <c r="G183" s="1350"/>
      <c r="H183" s="1456"/>
      <c r="I183" s="1350"/>
      <c r="J183" s="1352"/>
    </row>
    <row r="184" spans="2:11">
      <c r="B184" s="1349"/>
      <c r="C184" s="1332"/>
      <c r="D184" s="1351" t="s">
        <v>1093</v>
      </c>
      <c r="E184" s="1350"/>
      <c r="F184" s="1350"/>
      <c r="G184" s="1350"/>
      <c r="H184" s="1456"/>
      <c r="I184" s="1350"/>
      <c r="J184" s="1352"/>
    </row>
    <row r="185" spans="2:11">
      <c r="B185" s="1349"/>
      <c r="C185" s="1332"/>
      <c r="D185" s="1351" t="s">
        <v>1092</v>
      </c>
      <c r="E185" s="1350"/>
      <c r="F185" s="1350"/>
      <c r="G185" s="1350"/>
      <c r="H185" s="1456"/>
      <c r="I185" s="1350"/>
      <c r="J185" s="1352"/>
    </row>
    <row r="186" spans="2:11">
      <c r="B186" s="1349"/>
      <c r="C186" s="1332"/>
      <c r="D186" s="1351" t="s">
        <v>1274</v>
      </c>
      <c r="E186" s="1350"/>
      <c r="F186" s="1350"/>
      <c r="G186" s="1350"/>
      <c r="H186" s="1456"/>
      <c r="I186" s="1350"/>
      <c r="J186" s="1352"/>
    </row>
    <row r="187" spans="2:11">
      <c r="B187" s="1349"/>
      <c r="C187" s="1332"/>
      <c r="D187" s="1485" t="s">
        <v>1245</v>
      </c>
      <c r="E187" s="1350"/>
      <c r="F187" s="1350"/>
      <c r="G187" s="1350"/>
      <c r="H187" s="1456"/>
      <c r="I187" s="1350"/>
      <c r="J187" s="1352"/>
    </row>
    <row r="188" spans="2:11">
      <c r="B188" s="1349"/>
      <c r="C188" s="1332"/>
      <c r="D188" s="1350" t="s">
        <v>1280</v>
      </c>
      <c r="E188" s="1350"/>
      <c r="F188" s="1350"/>
      <c r="G188" s="1350"/>
      <c r="H188" s="1456"/>
      <c r="I188" s="1350"/>
      <c r="J188" s="1352"/>
    </row>
    <row r="189" spans="2:11">
      <c r="B189" s="1349"/>
      <c r="C189" s="1332"/>
      <c r="D189" s="1350" t="s">
        <v>1281</v>
      </c>
      <c r="E189" s="1350"/>
      <c r="F189" s="1350"/>
      <c r="G189" s="1350"/>
      <c r="H189" s="1456"/>
      <c r="I189" s="1350"/>
      <c r="J189" s="1352"/>
    </row>
    <row r="190" spans="2:11">
      <c r="B190" s="1349"/>
      <c r="C190" s="1332"/>
      <c r="E190" s="1331"/>
      <c r="F190" s="1331"/>
      <c r="G190" s="1331"/>
      <c r="H190" s="1448"/>
      <c r="I190" s="1331"/>
      <c r="J190" s="1352"/>
    </row>
    <row r="191" spans="2:11">
      <c r="B191" s="1349"/>
      <c r="C191" s="1332" t="s">
        <v>1094</v>
      </c>
      <c r="D191" s="1351" t="s">
        <v>1228</v>
      </c>
      <c r="E191" s="1327"/>
      <c r="F191" s="1350"/>
      <c r="G191" s="1350"/>
      <c r="H191" s="1456"/>
      <c r="I191" s="1350"/>
      <c r="J191" s="1352"/>
    </row>
    <row r="192" spans="2:11">
      <c r="B192" s="1349"/>
      <c r="C192" s="1332"/>
      <c r="D192" s="1351" t="s">
        <v>1229</v>
      </c>
      <c r="E192" s="1351"/>
      <c r="F192" s="1331"/>
      <c r="G192" s="1331"/>
      <c r="H192" s="1448"/>
      <c r="I192" s="1331"/>
      <c r="J192" s="1352"/>
    </row>
    <row r="193" spans="2:11" ht="15" thickBot="1">
      <c r="B193" s="1354"/>
      <c r="C193" s="1355"/>
      <c r="D193" s="1370"/>
      <c r="E193" s="1355"/>
      <c r="F193" s="1355"/>
      <c r="G193" s="1355"/>
      <c r="H193" s="1453"/>
      <c r="I193" s="1355"/>
      <c r="J193" s="1357"/>
    </row>
    <row r="194" spans="2:11">
      <c r="B194" s="1331"/>
      <c r="C194" s="1331"/>
      <c r="D194" s="1371"/>
      <c r="E194" s="1331"/>
      <c r="F194" s="1331"/>
      <c r="G194" s="1331"/>
      <c r="H194" s="1448"/>
      <c r="I194" s="1331"/>
      <c r="J194" s="1331"/>
      <c r="K194" s="1331"/>
    </row>
    <row r="195" spans="2:11">
      <c r="B195" s="1331"/>
      <c r="C195" s="1331"/>
      <c r="D195" s="1371"/>
      <c r="E195" s="1331"/>
      <c r="F195" s="1331"/>
      <c r="G195" s="1331"/>
      <c r="H195" s="1448"/>
      <c r="I195" s="1331"/>
      <c r="J195" s="1331"/>
      <c r="K195" s="1331"/>
    </row>
    <row r="196" spans="2:11">
      <c r="B196" s="1331"/>
      <c r="C196" s="1331"/>
      <c r="D196" s="1371"/>
      <c r="E196" s="1331"/>
      <c r="F196" s="1331"/>
      <c r="G196" s="1331"/>
      <c r="H196" s="1448"/>
      <c r="I196" s="1331"/>
      <c r="J196" s="1331"/>
      <c r="K196" s="1331"/>
    </row>
    <row r="197" spans="2:11">
      <c r="B197" s="1331"/>
      <c r="C197" s="1331"/>
      <c r="D197" s="1371"/>
      <c r="E197" s="1331"/>
      <c r="F197" s="1331"/>
      <c r="G197" s="1331"/>
      <c r="H197" s="1448"/>
      <c r="I197" s="1331"/>
      <c r="J197" s="1331"/>
      <c r="K197" s="1331"/>
    </row>
    <row r="198" spans="2:11">
      <c r="B198" s="1331"/>
      <c r="C198" s="1331"/>
      <c r="D198" s="1371"/>
      <c r="E198" s="1331"/>
      <c r="F198" s="1331"/>
      <c r="G198" s="1331"/>
      <c r="H198" s="1448"/>
      <c r="I198" s="1331"/>
      <c r="J198" s="1331"/>
      <c r="K198" s="1331"/>
    </row>
    <row r="199" spans="2:11">
      <c r="B199" s="1331"/>
      <c r="C199" s="1331"/>
      <c r="D199" s="1371"/>
      <c r="E199" s="1331"/>
      <c r="F199" s="1331"/>
      <c r="G199" s="1331"/>
      <c r="H199" s="1448"/>
      <c r="I199" s="1331"/>
      <c r="J199" s="1331"/>
      <c r="K199" s="1331"/>
    </row>
    <row r="200" spans="2:11">
      <c r="B200" s="1331"/>
      <c r="C200" s="1331"/>
      <c r="D200" s="1371"/>
      <c r="E200" s="1331"/>
      <c r="F200" s="1331"/>
      <c r="G200" s="1331"/>
      <c r="H200" s="1448"/>
      <c r="I200" s="1331"/>
      <c r="J200" s="1331"/>
      <c r="K200" s="1331"/>
    </row>
    <row r="201" spans="2:11">
      <c r="B201" s="1331"/>
      <c r="C201" s="1331"/>
      <c r="D201" s="1371"/>
      <c r="E201" s="1331"/>
      <c r="F201" s="1331"/>
      <c r="G201" s="1331"/>
      <c r="H201" s="1448"/>
      <c r="I201" s="1331"/>
      <c r="J201" s="1331"/>
      <c r="K201" s="1331"/>
    </row>
    <row r="202" spans="2:11">
      <c r="B202" s="1331"/>
      <c r="C202" s="1331"/>
      <c r="D202" s="1371"/>
      <c r="E202" s="1331"/>
      <c r="F202" s="1331"/>
      <c r="G202" s="1331"/>
      <c r="H202" s="1448"/>
      <c r="I202" s="1331"/>
      <c r="J202" s="1331"/>
      <c r="K202" s="1331"/>
    </row>
    <row r="203" spans="2:11">
      <c r="B203" s="1331"/>
      <c r="C203" s="1331"/>
      <c r="D203" s="1371"/>
      <c r="E203" s="1331"/>
      <c r="F203" s="1331"/>
      <c r="G203" s="1331"/>
      <c r="H203" s="1448"/>
      <c r="I203" s="1331"/>
      <c r="J203" s="1331"/>
      <c r="K203" s="1331"/>
    </row>
    <row r="204" spans="2:11">
      <c r="B204" s="1331"/>
      <c r="C204" s="1331"/>
      <c r="D204" s="1371"/>
      <c r="E204" s="1331"/>
      <c r="F204" s="1331"/>
      <c r="G204" s="1331"/>
      <c r="H204" s="1448"/>
      <c r="I204" s="1331"/>
      <c r="J204" s="1331"/>
      <c r="K204" s="1331"/>
    </row>
    <row r="205" spans="2:11">
      <c r="B205" s="1331"/>
      <c r="C205" s="1331"/>
      <c r="D205" s="1371"/>
      <c r="E205" s="1331"/>
      <c r="F205" s="1331"/>
      <c r="G205" s="1331"/>
      <c r="H205" s="1448"/>
      <c r="I205" s="1331"/>
      <c r="J205" s="1331"/>
      <c r="K205" s="1331"/>
    </row>
    <row r="206" spans="2:11">
      <c r="B206" s="1331"/>
      <c r="C206" s="1331"/>
      <c r="D206" s="1371"/>
      <c r="E206" s="1331"/>
      <c r="F206" s="1331"/>
      <c r="G206" s="1331"/>
      <c r="H206" s="1448"/>
      <c r="I206" s="1331"/>
      <c r="J206" s="1331"/>
      <c r="K206" s="1331"/>
    </row>
    <row r="207" spans="2:11">
      <c r="B207" s="1331"/>
      <c r="C207" s="1331"/>
      <c r="D207" s="1371"/>
      <c r="E207" s="1331"/>
      <c r="F207" s="1331"/>
      <c r="G207" s="1331"/>
      <c r="H207" s="1448"/>
      <c r="I207" s="1331"/>
      <c r="J207" s="1331"/>
      <c r="K207" s="1331"/>
    </row>
    <row r="208" spans="2:11">
      <c r="B208" s="1350" t="s">
        <v>1101</v>
      </c>
      <c r="D208" s="1332" t="s">
        <v>1209</v>
      </c>
      <c r="E208" s="1332"/>
      <c r="F208" s="1332"/>
      <c r="G208" s="1332"/>
      <c r="H208" s="1449"/>
      <c r="I208" s="1332"/>
      <c r="J208" s="1332"/>
      <c r="K208" s="1331"/>
    </row>
    <row r="209" spans="2:11" ht="15" thickBot="1">
      <c r="B209" s="1331"/>
      <c r="C209" s="1331"/>
      <c r="D209" s="1358"/>
      <c r="E209" s="1331"/>
      <c r="F209" s="1331"/>
      <c r="G209" s="1331"/>
      <c r="H209" s="1448"/>
      <c r="I209" s="1331"/>
      <c r="J209" s="1331"/>
      <c r="K209" s="1331"/>
    </row>
    <row r="210" spans="2:11" ht="15">
      <c r="B210" s="1331"/>
      <c r="C210" s="1372"/>
      <c r="D210" s="1542" t="s">
        <v>1214</v>
      </c>
      <c r="E210" s="1542"/>
      <c r="F210" s="1373"/>
      <c r="G210" s="1335" t="s">
        <v>573</v>
      </c>
      <c r="H210" s="1414"/>
      <c r="I210" s="1335" t="s">
        <v>1088</v>
      </c>
      <c r="K210" s="1331"/>
    </row>
    <row r="211" spans="2:11" ht="15">
      <c r="B211" s="1331"/>
      <c r="C211" s="1374"/>
      <c r="D211" s="1538" t="s">
        <v>1249</v>
      </c>
      <c r="E211" s="1538"/>
      <c r="F211" s="1375"/>
      <c r="G211" s="1376" t="s">
        <v>574</v>
      </c>
      <c r="H211" s="1412"/>
      <c r="I211" s="1338" t="s">
        <v>574</v>
      </c>
      <c r="K211" s="1331"/>
    </row>
    <row r="212" spans="2:11" ht="16" thickBot="1">
      <c r="B212" s="1331"/>
      <c r="C212" s="1377"/>
      <c r="D212" s="1538" t="s">
        <v>1089</v>
      </c>
      <c r="E212" s="1538"/>
      <c r="F212" s="1378"/>
      <c r="G212" s="1338" t="s">
        <v>578</v>
      </c>
      <c r="H212" s="1412"/>
      <c r="I212" s="1338" t="s">
        <v>559</v>
      </c>
      <c r="K212" s="1331"/>
    </row>
    <row r="213" spans="2:11" ht="16" thickBot="1">
      <c r="B213" s="1331"/>
      <c r="C213" s="1377"/>
      <c r="D213" s="1538" t="s">
        <v>1090</v>
      </c>
      <c r="E213" s="1538"/>
      <c r="F213" s="1378"/>
      <c r="G213" s="1338" t="s">
        <v>579</v>
      </c>
      <c r="H213" s="1412"/>
      <c r="I213" s="1321">
        <f>'Scenario Comparisons'!J54</f>
        <v>65.47</v>
      </c>
      <c r="K213" s="1331"/>
    </row>
    <row r="214" spans="2:11" ht="16" thickBot="1">
      <c r="B214" s="1331"/>
      <c r="C214" s="1336"/>
      <c r="D214" s="1337"/>
      <c r="E214" s="1337"/>
      <c r="F214" s="1337"/>
      <c r="G214" s="1339"/>
      <c r="H214" s="1411"/>
      <c r="I214" s="1339"/>
      <c r="K214" s="1331"/>
    </row>
    <row r="215" spans="2:11" ht="16" thickBot="1">
      <c r="B215" s="1331"/>
      <c r="C215" s="1341" t="s">
        <v>575</v>
      </c>
      <c r="D215" s="1342"/>
      <c r="E215" s="1342"/>
      <c r="F215" s="1342"/>
      <c r="G215" s="1322">
        <v>150700</v>
      </c>
      <c r="H215" s="1411"/>
      <c r="I215" s="1322">
        <f>'Scenario Comparisons'!J55</f>
        <v>98.663290000000003</v>
      </c>
      <c r="K215" s="1331"/>
    </row>
    <row r="216" spans="2:11" ht="16" thickBot="1">
      <c r="B216" s="1331"/>
      <c r="C216" s="1336"/>
      <c r="D216" s="1337"/>
      <c r="E216" s="1337"/>
      <c r="F216" s="1337"/>
      <c r="G216" s="1410"/>
      <c r="H216" s="1412"/>
      <c r="I216" s="1323"/>
      <c r="K216" s="1331"/>
    </row>
    <row r="217" spans="2:11" ht="16" thickBot="1">
      <c r="B217" s="1331"/>
      <c r="C217" s="1341" t="s">
        <v>576</v>
      </c>
      <c r="D217" s="1342"/>
      <c r="E217" s="1342"/>
      <c r="F217" s="1342"/>
      <c r="G217" s="1324">
        <v>412300</v>
      </c>
      <c r="H217" s="1413"/>
      <c r="I217" s="1324">
        <f>'Scenario Comparisons'!J56</f>
        <v>269.93281000000002</v>
      </c>
      <c r="K217" s="1331"/>
    </row>
    <row r="218" spans="2:11" ht="16" thickBot="1">
      <c r="B218" s="1331"/>
      <c r="C218" s="1336"/>
      <c r="D218" s="1337"/>
      <c r="E218" s="1337"/>
      <c r="F218" s="1337"/>
      <c r="G218" s="1410"/>
      <c r="H218" s="1412"/>
      <c r="I218" s="1323"/>
      <c r="K218" s="1331"/>
    </row>
    <row r="219" spans="2:11" ht="16" thickBot="1">
      <c r="B219" s="1331"/>
      <c r="C219" s="1341" t="s">
        <v>577</v>
      </c>
      <c r="D219" s="1342"/>
      <c r="E219" s="1342"/>
      <c r="F219" s="1342"/>
      <c r="G219" s="1324">
        <v>322200</v>
      </c>
      <c r="H219" s="1413"/>
      <c r="I219" s="1324">
        <f>'Scenario Comparisons'!J57</f>
        <v>210.94434000000001</v>
      </c>
      <c r="K219" s="1331"/>
    </row>
    <row r="220" spans="2:11">
      <c r="B220" s="1360"/>
      <c r="C220" s="1331"/>
      <c r="D220" s="1358"/>
      <c r="E220" s="1331"/>
      <c r="F220" s="1331"/>
      <c r="G220" s="1331"/>
      <c r="H220" s="1448"/>
      <c r="I220" s="1331"/>
      <c r="J220" s="1364"/>
    </row>
    <row r="221" spans="2:11">
      <c r="B221" s="1365"/>
      <c r="C221" s="1332" t="s">
        <v>1091</v>
      </c>
      <c r="D221" s="1487" t="s">
        <v>1270</v>
      </c>
      <c r="E221" s="1350"/>
      <c r="F221" s="1350"/>
      <c r="G221" s="1350"/>
      <c r="H221" s="1449"/>
      <c r="I221" s="1332"/>
      <c r="J221" s="1366"/>
    </row>
    <row r="222" spans="2:11">
      <c r="B222" s="1365"/>
      <c r="C222" s="1332"/>
      <c r="D222" s="1350" t="s">
        <v>1269</v>
      </c>
      <c r="E222" s="1350"/>
      <c r="F222" s="1350"/>
      <c r="G222" s="1350"/>
      <c r="H222" s="1449"/>
      <c r="I222" s="1332"/>
      <c r="J222" s="1366"/>
    </row>
    <row r="223" spans="2:11">
      <c r="B223" s="1365"/>
      <c r="C223" s="1332"/>
      <c r="D223" s="1351" t="s">
        <v>1275</v>
      </c>
      <c r="E223" s="1350"/>
      <c r="F223" s="1350"/>
      <c r="G223" s="1350"/>
      <c r="H223" s="1449"/>
      <c r="I223" s="1332"/>
      <c r="J223" s="1366"/>
    </row>
    <row r="224" spans="2:11">
      <c r="B224" s="1365"/>
      <c r="C224" s="1332"/>
      <c r="D224" s="1351" t="s">
        <v>1092</v>
      </c>
      <c r="E224" s="1350"/>
      <c r="F224" s="1350"/>
      <c r="G224" s="1350"/>
      <c r="H224" s="1449"/>
      <c r="I224" s="1332"/>
      <c r="J224" s="1366"/>
    </row>
    <row r="225" spans="2:11">
      <c r="B225" s="1349"/>
      <c r="C225" s="1332"/>
      <c r="D225" s="1351" t="s">
        <v>1273</v>
      </c>
      <c r="E225" s="1331"/>
      <c r="F225" s="1331"/>
      <c r="G225" s="1331"/>
      <c r="H225" s="1448"/>
      <c r="I225" s="1331"/>
      <c r="J225" s="1352"/>
    </row>
    <row r="226" spans="2:11">
      <c r="B226" s="1349"/>
      <c r="C226" s="1332"/>
      <c r="D226" s="1350"/>
      <c r="E226" s="1350"/>
      <c r="F226" s="1350"/>
      <c r="G226" s="1350"/>
      <c r="H226" s="1456"/>
      <c r="I226" s="1350"/>
      <c r="J226" s="1352"/>
    </row>
    <row r="227" spans="2:11">
      <c r="B227" s="1349"/>
      <c r="C227" s="1332" t="s">
        <v>1094</v>
      </c>
      <c r="D227" s="1350" t="s">
        <v>1268</v>
      </c>
      <c r="E227" s="1350"/>
      <c r="F227" s="1350"/>
      <c r="G227" s="1350"/>
      <c r="H227" s="1456"/>
      <c r="I227" s="1350"/>
      <c r="J227" s="1379"/>
    </row>
    <row r="228" spans="2:11">
      <c r="B228" s="1349"/>
      <c r="D228" s="1350" t="s">
        <v>1277</v>
      </c>
      <c r="E228" s="1350"/>
      <c r="F228" s="1350"/>
      <c r="G228" s="1350"/>
      <c r="H228" s="1456"/>
      <c r="I228" s="1350"/>
      <c r="J228" s="1352"/>
    </row>
    <row r="229" spans="2:11">
      <c r="B229" s="1349"/>
      <c r="C229" s="1332"/>
      <c r="D229" s="1350"/>
      <c r="E229" s="1350"/>
      <c r="F229" s="1350"/>
      <c r="G229" s="1331"/>
      <c r="H229" s="1448"/>
      <c r="I229" s="1331"/>
      <c r="J229" s="1352"/>
    </row>
    <row r="230" spans="2:11" ht="15" thickBot="1">
      <c r="B230" s="1354"/>
      <c r="C230" s="1355"/>
      <c r="D230" s="1367"/>
      <c r="E230" s="1355"/>
      <c r="F230" s="1355"/>
      <c r="G230" s="1355"/>
      <c r="H230" s="1453"/>
      <c r="I230" s="1355"/>
      <c r="J230" s="1357"/>
    </row>
    <row r="231" spans="2:11">
      <c r="B231" s="1331"/>
      <c r="C231" s="1331"/>
      <c r="D231" s="1371"/>
      <c r="E231" s="1331"/>
      <c r="F231" s="1331"/>
      <c r="G231" s="1331"/>
      <c r="H231" s="1448"/>
      <c r="I231" s="1331"/>
      <c r="J231" s="1331"/>
      <c r="K231" s="1331"/>
    </row>
    <row r="232" spans="2:11">
      <c r="B232" s="1331"/>
      <c r="C232" s="1331"/>
      <c r="D232" s="1371"/>
      <c r="E232" s="1331"/>
      <c r="F232" s="1331"/>
      <c r="G232" s="1331"/>
      <c r="H232" s="1448"/>
      <c r="I232" s="1331"/>
      <c r="J232" s="1331"/>
      <c r="K232" s="1331"/>
    </row>
    <row r="233" spans="2:11">
      <c r="B233" s="1331"/>
      <c r="C233" s="1331"/>
      <c r="D233" s="1371"/>
      <c r="E233" s="1331"/>
      <c r="F233" s="1331"/>
      <c r="G233" s="1331"/>
      <c r="H233" s="1448"/>
      <c r="I233" s="1331"/>
      <c r="J233" s="1331"/>
      <c r="K233" s="1331"/>
    </row>
    <row r="234" spans="2:11">
      <c r="B234" s="1331"/>
      <c r="C234" s="1331"/>
      <c r="D234" s="1371"/>
      <c r="E234" s="1331"/>
      <c r="F234" s="1331"/>
      <c r="G234" s="1331"/>
      <c r="H234" s="1448"/>
      <c r="I234" s="1331"/>
      <c r="J234" s="1331"/>
      <c r="K234" s="1331"/>
    </row>
    <row r="235" spans="2:11">
      <c r="B235" s="1331"/>
      <c r="C235" s="1331"/>
      <c r="D235" s="1371"/>
      <c r="E235" s="1331"/>
      <c r="F235" s="1331"/>
      <c r="G235" s="1331"/>
      <c r="H235" s="1448"/>
      <c r="I235" s="1331"/>
      <c r="J235" s="1331"/>
      <c r="K235" s="1331"/>
    </row>
    <row r="236" spans="2:11">
      <c r="B236" s="1331"/>
      <c r="C236" s="1331"/>
      <c r="D236" s="1371"/>
      <c r="E236" s="1331"/>
      <c r="F236" s="1331"/>
      <c r="G236" s="1331"/>
      <c r="H236" s="1448"/>
      <c r="I236" s="1331"/>
      <c r="J236" s="1331"/>
      <c r="K236" s="1331"/>
    </row>
    <row r="237" spans="2:11">
      <c r="B237" s="1331"/>
      <c r="C237" s="1331"/>
      <c r="D237" s="1371"/>
      <c r="E237" s="1331"/>
      <c r="F237" s="1331"/>
      <c r="G237" s="1331"/>
      <c r="H237" s="1448"/>
      <c r="I237" s="1331"/>
      <c r="J237" s="1331"/>
      <c r="K237" s="1331"/>
    </row>
    <row r="238" spans="2:11">
      <c r="B238" s="1331"/>
      <c r="C238" s="1331"/>
      <c r="D238" s="1371"/>
      <c r="E238" s="1331"/>
      <c r="F238" s="1331"/>
      <c r="G238" s="1331"/>
      <c r="H238" s="1448"/>
      <c r="I238" s="1331"/>
      <c r="J238" s="1331"/>
      <c r="K238" s="1331"/>
    </row>
    <row r="239" spans="2:11">
      <c r="B239" s="1331"/>
      <c r="C239" s="1331"/>
      <c r="D239" s="1371"/>
      <c r="E239" s="1331"/>
      <c r="F239" s="1331"/>
      <c r="G239" s="1331"/>
      <c r="H239" s="1448"/>
      <c r="I239" s="1331"/>
      <c r="J239" s="1331"/>
      <c r="K239" s="1331"/>
    </row>
    <row r="240" spans="2:11">
      <c r="B240" s="1331"/>
      <c r="C240" s="1331"/>
      <c r="D240" s="1371"/>
      <c r="E240" s="1331"/>
      <c r="F240" s="1331"/>
      <c r="G240" s="1331"/>
      <c r="H240" s="1448"/>
      <c r="I240" s="1331"/>
      <c r="J240" s="1331"/>
      <c r="K240" s="1331"/>
    </row>
    <row r="241" spans="2:11">
      <c r="B241" s="1331"/>
      <c r="C241" s="1331"/>
      <c r="D241" s="1371"/>
      <c r="E241" s="1331"/>
      <c r="F241" s="1331"/>
      <c r="G241" s="1331"/>
      <c r="H241" s="1448"/>
      <c r="I241" s="1331"/>
      <c r="J241" s="1331"/>
      <c r="K241" s="1331"/>
    </row>
    <row r="242" spans="2:11">
      <c r="B242" s="1331"/>
      <c r="C242" s="1331"/>
      <c r="D242" s="1371"/>
      <c r="E242" s="1331"/>
      <c r="F242" s="1331"/>
      <c r="G242" s="1331"/>
      <c r="H242" s="1448"/>
      <c r="I242" s="1331"/>
      <c r="J242" s="1331"/>
      <c r="K242" s="1331"/>
    </row>
    <row r="243" spans="2:11">
      <c r="B243" s="1331"/>
      <c r="C243" s="1331"/>
      <c r="D243" s="1371"/>
      <c r="E243" s="1331"/>
      <c r="F243" s="1331"/>
      <c r="G243" s="1331"/>
      <c r="H243" s="1448"/>
      <c r="I243" s="1331"/>
      <c r="J243" s="1331"/>
      <c r="K243" s="1331"/>
    </row>
    <row r="244" spans="2:11">
      <c r="B244" s="1331"/>
      <c r="C244" s="1331"/>
      <c r="D244" s="1371"/>
      <c r="E244" s="1331"/>
      <c r="F244" s="1331"/>
      <c r="G244" s="1331"/>
      <c r="H244" s="1448"/>
      <c r="I244" s="1331"/>
      <c r="J244" s="1331"/>
      <c r="K244" s="1331"/>
    </row>
    <row r="245" spans="2:11">
      <c r="B245" s="1331"/>
      <c r="C245" s="1331"/>
      <c r="D245" s="1371"/>
      <c r="E245" s="1331"/>
      <c r="F245" s="1331"/>
      <c r="G245" s="1331"/>
      <c r="H245" s="1448"/>
      <c r="I245" s="1331"/>
      <c r="J245" s="1331"/>
      <c r="K245" s="1331"/>
    </row>
    <row r="246" spans="2:11">
      <c r="B246" s="1331"/>
      <c r="C246" s="1331"/>
      <c r="D246" s="1371"/>
      <c r="E246" s="1331"/>
      <c r="F246" s="1331"/>
      <c r="G246" s="1331"/>
      <c r="H246" s="1448"/>
      <c r="I246" s="1331"/>
      <c r="J246" s="1331"/>
      <c r="K246" s="1331"/>
    </row>
    <row r="247" spans="2:11">
      <c r="B247" s="1331"/>
      <c r="C247" s="1331"/>
      <c r="D247" s="1371"/>
      <c r="E247" s="1331"/>
      <c r="F247" s="1331"/>
      <c r="G247" s="1331"/>
      <c r="H247" s="1448"/>
      <c r="I247" s="1331"/>
      <c r="J247" s="1331"/>
      <c r="K247" s="1331"/>
    </row>
    <row r="248" spans="2:11">
      <c r="B248" s="1350" t="s">
        <v>1104</v>
      </c>
      <c r="D248" s="1332" t="s">
        <v>1207</v>
      </c>
      <c r="E248" s="1332"/>
      <c r="F248" s="1332"/>
      <c r="G248" s="1332"/>
      <c r="H248" s="1449"/>
      <c r="I248" s="1332"/>
      <c r="J248" s="1332"/>
      <c r="K248" s="1331"/>
    </row>
    <row r="249" spans="2:11" ht="15" thickBot="1">
      <c r="B249" s="1331"/>
      <c r="C249" s="1331"/>
      <c r="D249" s="1358"/>
      <c r="E249" s="1331"/>
      <c r="F249" s="1331"/>
      <c r="G249" s="1331"/>
      <c r="H249" s="1448"/>
      <c r="I249" s="1331"/>
      <c r="J249" s="1331"/>
      <c r="K249" s="1331"/>
    </row>
    <row r="250" spans="2:11" ht="15">
      <c r="B250" s="1331"/>
      <c r="C250" s="1372"/>
      <c r="D250" s="1537" t="s">
        <v>1102</v>
      </c>
      <c r="E250" s="1537"/>
      <c r="F250" s="1373"/>
      <c r="G250" s="1335" t="s">
        <v>573</v>
      </c>
      <c r="H250" s="1414"/>
      <c r="I250" s="1335" t="s">
        <v>1088</v>
      </c>
      <c r="K250" s="1331"/>
    </row>
    <row r="251" spans="2:11" ht="15">
      <c r="B251" s="1331"/>
      <c r="C251" s="1374"/>
      <c r="D251" s="1538" t="s">
        <v>1179</v>
      </c>
      <c r="E251" s="1538"/>
      <c r="F251" s="1375"/>
      <c r="G251" s="1376" t="s">
        <v>574</v>
      </c>
      <c r="H251" s="1412"/>
      <c r="I251" s="1338" t="s">
        <v>574</v>
      </c>
      <c r="K251" s="1331"/>
    </row>
    <row r="252" spans="2:11" ht="16" thickBot="1">
      <c r="B252" s="1331"/>
      <c r="C252" s="1377"/>
      <c r="D252" s="1538" t="s">
        <v>1089</v>
      </c>
      <c r="E252" s="1538"/>
      <c r="F252" s="1378"/>
      <c r="G252" s="1338" t="s">
        <v>578</v>
      </c>
      <c r="H252" s="1412"/>
      <c r="I252" s="1338" t="s">
        <v>559</v>
      </c>
      <c r="K252" s="1331"/>
    </row>
    <row r="253" spans="2:11" ht="16" thickBot="1">
      <c r="B253" s="1331"/>
      <c r="C253" s="1377"/>
      <c r="D253" s="1538" t="s">
        <v>1090</v>
      </c>
      <c r="E253" s="1538"/>
      <c r="F253" s="1378"/>
      <c r="G253" s="1338" t="s">
        <v>579</v>
      </c>
      <c r="H253" s="1412"/>
      <c r="I253" s="1321">
        <f>'Scenario Comparisons'!K54</f>
        <v>50</v>
      </c>
      <c r="K253" s="1331"/>
    </row>
    <row r="254" spans="2:11" ht="16" thickBot="1">
      <c r="B254" s="1331"/>
      <c r="C254" s="1336"/>
      <c r="D254" s="1337"/>
      <c r="E254" s="1337"/>
      <c r="F254" s="1337"/>
      <c r="G254" s="1339"/>
      <c r="H254" s="1411"/>
      <c r="I254" s="1339"/>
      <c r="K254" s="1331"/>
    </row>
    <row r="255" spans="2:11" ht="16" thickBot="1">
      <c r="B255" s="1331"/>
      <c r="C255" s="1341" t="s">
        <v>575</v>
      </c>
      <c r="D255" s="1342"/>
      <c r="E255" s="1342"/>
      <c r="F255" s="1342"/>
      <c r="G255" s="1322">
        <v>150700</v>
      </c>
      <c r="H255" s="1411"/>
      <c r="I255" s="1322">
        <f>'Scenario Comparisons'!K55</f>
        <v>75.349999999999994</v>
      </c>
      <c r="K255" s="1331"/>
    </row>
    <row r="256" spans="2:11" ht="16" thickBot="1">
      <c r="B256" s="1331"/>
      <c r="C256" s="1336"/>
      <c r="D256" s="1337"/>
      <c r="E256" s="1337"/>
      <c r="F256" s="1337"/>
      <c r="G256" s="1410"/>
      <c r="H256" s="1412"/>
      <c r="I256" s="1323"/>
      <c r="K256" s="1331"/>
    </row>
    <row r="257" spans="2:11" ht="16" thickBot="1">
      <c r="B257" s="1331"/>
      <c r="C257" s="1341" t="s">
        <v>576</v>
      </c>
      <c r="D257" s="1342"/>
      <c r="E257" s="1342"/>
      <c r="F257" s="1342"/>
      <c r="G257" s="1324">
        <v>412300</v>
      </c>
      <c r="H257" s="1413"/>
      <c r="I257" s="1324">
        <f>'Scenario Comparisons'!K56</f>
        <v>206.15</v>
      </c>
      <c r="K257" s="1331"/>
    </row>
    <row r="258" spans="2:11" ht="16" thickBot="1">
      <c r="B258" s="1331"/>
      <c r="C258" s="1336"/>
      <c r="D258" s="1337"/>
      <c r="E258" s="1337"/>
      <c r="F258" s="1337"/>
      <c r="G258" s="1410"/>
      <c r="H258" s="1412"/>
      <c r="I258" s="1323"/>
      <c r="K258" s="1331"/>
    </row>
    <row r="259" spans="2:11" ht="16" thickBot="1">
      <c r="B259" s="1331"/>
      <c r="C259" s="1341" t="s">
        <v>577</v>
      </c>
      <c r="D259" s="1342"/>
      <c r="E259" s="1342"/>
      <c r="F259" s="1342"/>
      <c r="G259" s="1324">
        <v>322200</v>
      </c>
      <c r="H259" s="1413"/>
      <c r="I259" s="1324">
        <f>'Scenario Comparisons'!K57</f>
        <v>161.1</v>
      </c>
      <c r="K259" s="1331"/>
    </row>
    <row r="260" spans="2:11">
      <c r="B260" s="1360"/>
      <c r="C260" s="1331"/>
      <c r="D260" s="1358"/>
      <c r="E260" s="1331"/>
      <c r="F260" s="1331"/>
      <c r="G260" s="1331"/>
      <c r="H260" s="1448"/>
      <c r="I260" s="1331"/>
      <c r="J260" s="1364"/>
    </row>
    <row r="261" spans="2:11">
      <c r="B261" s="1365"/>
      <c r="C261" s="1332" t="s">
        <v>1091</v>
      </c>
      <c r="D261" s="1487" t="s">
        <v>1200</v>
      </c>
      <c r="E261" s="1350"/>
      <c r="F261" s="1350"/>
      <c r="G261" s="1350"/>
      <c r="H261" s="1449"/>
      <c r="I261" s="1332"/>
      <c r="J261" s="1366"/>
    </row>
    <row r="262" spans="2:11">
      <c r="B262" s="1349"/>
      <c r="C262" s="1332"/>
      <c r="D262" s="1350" t="s">
        <v>1235</v>
      </c>
      <c r="E262" s="1331"/>
      <c r="F262" s="1331"/>
      <c r="G262" s="1331"/>
      <c r="H262" s="1448"/>
      <c r="I262" s="1331"/>
      <c r="J262" s="1352"/>
    </row>
    <row r="263" spans="2:11">
      <c r="B263" s="1349"/>
      <c r="C263" s="1332"/>
      <c r="D263" s="1351" t="s">
        <v>1202</v>
      </c>
      <c r="E263" s="1331"/>
      <c r="F263" s="1331"/>
      <c r="G263" s="1331"/>
      <c r="H263" s="1448"/>
      <c r="I263" s="1331"/>
      <c r="J263" s="1352"/>
    </row>
    <row r="264" spans="2:11">
      <c r="B264" s="1349"/>
      <c r="C264" s="1332"/>
      <c r="E264" s="1331"/>
      <c r="F264" s="1331"/>
      <c r="G264" s="1331"/>
      <c r="H264" s="1448"/>
      <c r="I264" s="1331"/>
      <c r="J264" s="1352"/>
    </row>
    <row r="265" spans="2:11">
      <c r="B265" s="1349"/>
      <c r="C265" s="1332"/>
      <c r="D265" s="1351"/>
      <c r="E265" s="1331"/>
      <c r="F265" s="1331"/>
      <c r="G265" s="1331"/>
      <c r="H265" s="1448"/>
      <c r="I265" s="1331"/>
      <c r="J265" s="1352"/>
    </row>
    <row r="266" spans="2:11">
      <c r="B266" s="1349"/>
      <c r="C266" s="1332"/>
      <c r="D266" s="1350"/>
      <c r="E266" s="1331"/>
      <c r="F266" s="1331"/>
      <c r="G266" s="1331"/>
      <c r="H266" s="1448"/>
      <c r="I266" s="1331"/>
      <c r="J266" s="1352"/>
    </row>
    <row r="267" spans="2:11">
      <c r="B267" s="1349"/>
      <c r="C267" s="1332" t="s">
        <v>1094</v>
      </c>
      <c r="D267" s="1487" t="s">
        <v>1279</v>
      </c>
      <c r="E267" s="1331"/>
      <c r="F267" s="1331"/>
      <c r="G267" s="1331"/>
      <c r="H267" s="1448"/>
      <c r="I267" s="1331"/>
      <c r="J267" s="1352"/>
    </row>
    <row r="268" spans="2:11">
      <c r="B268" s="1349"/>
      <c r="D268" s="1350" t="s">
        <v>1276</v>
      </c>
      <c r="E268" s="1350"/>
      <c r="F268" s="1350"/>
      <c r="G268" s="1350"/>
      <c r="H268" s="1456"/>
      <c r="I268" s="1350"/>
      <c r="J268" s="1352"/>
    </row>
    <row r="269" spans="2:11">
      <c r="B269" s="1349"/>
      <c r="C269" s="1332"/>
      <c r="D269" s="1350" t="s">
        <v>1201</v>
      </c>
      <c r="E269" s="1350"/>
      <c r="F269" s="1350"/>
      <c r="G269" s="1350"/>
      <c r="H269" s="1456"/>
      <c r="I269" s="1350"/>
      <c r="J269" s="1352"/>
    </row>
    <row r="270" spans="2:11">
      <c r="B270" s="1349"/>
      <c r="C270" s="1332"/>
      <c r="D270" s="1350" t="s">
        <v>1203</v>
      </c>
      <c r="E270" s="1350"/>
      <c r="F270" s="1350"/>
      <c r="G270" s="1350"/>
      <c r="H270" s="1456"/>
      <c r="I270" s="1350"/>
      <c r="J270" s="1379"/>
    </row>
    <row r="271" spans="2:11">
      <c r="B271" s="1349"/>
      <c r="C271" s="1332"/>
      <c r="D271" s="1350" t="s">
        <v>1205</v>
      </c>
      <c r="E271" s="1350"/>
      <c r="F271" s="1350"/>
      <c r="G271" s="1350"/>
      <c r="H271" s="1456"/>
      <c r="I271" s="1350"/>
      <c r="J271" s="1352"/>
    </row>
    <row r="272" spans="2:11">
      <c r="B272" s="1349"/>
      <c r="C272" s="1332"/>
      <c r="D272" s="1350"/>
      <c r="E272" s="1350"/>
      <c r="F272" s="1350"/>
      <c r="G272" s="1331"/>
      <c r="H272" s="1448"/>
      <c r="I272" s="1331"/>
      <c r="J272" s="1352"/>
    </row>
    <row r="273" spans="2:11" ht="15" thickBot="1">
      <c r="B273" s="1354"/>
      <c r="C273" s="1355"/>
      <c r="D273" s="1367"/>
      <c r="E273" s="1355"/>
      <c r="F273" s="1355"/>
      <c r="G273" s="1355"/>
      <c r="H273" s="1453"/>
      <c r="I273" s="1355"/>
      <c r="J273" s="1357"/>
    </row>
    <row r="274" spans="2:11">
      <c r="B274" s="1331"/>
      <c r="C274" s="1331"/>
      <c r="D274" s="1371"/>
      <c r="E274" s="1331"/>
      <c r="F274" s="1331"/>
      <c r="G274" s="1331"/>
      <c r="H274" s="1448"/>
      <c r="I274" s="1331"/>
      <c r="J274" s="1331"/>
      <c r="K274" s="1331"/>
    </row>
    <row r="275" spans="2:11">
      <c r="B275" s="1331"/>
      <c r="C275" s="1331"/>
      <c r="D275" s="1371"/>
      <c r="E275" s="1331"/>
      <c r="F275" s="1331"/>
      <c r="G275" s="1331"/>
      <c r="H275" s="1448"/>
      <c r="I275" s="1331"/>
      <c r="J275" s="1331"/>
      <c r="K275" s="1331"/>
    </row>
    <row r="276" spans="2:11">
      <c r="B276" s="1331"/>
      <c r="C276" s="1331"/>
      <c r="D276" s="1371"/>
      <c r="E276" s="1331"/>
      <c r="F276" s="1331"/>
      <c r="G276" s="1331"/>
      <c r="H276" s="1448"/>
      <c r="I276" s="1331"/>
      <c r="J276" s="1331"/>
      <c r="K276" s="1331"/>
    </row>
    <row r="277" spans="2:11">
      <c r="B277" s="1331"/>
      <c r="C277" s="1331"/>
      <c r="D277" s="1371"/>
      <c r="E277" s="1331"/>
      <c r="F277" s="1331"/>
      <c r="G277" s="1331"/>
      <c r="H277" s="1448"/>
      <c r="I277" s="1331"/>
      <c r="J277" s="1331"/>
      <c r="K277" s="1331"/>
    </row>
    <row r="278" spans="2:11">
      <c r="B278" s="1331"/>
      <c r="C278" s="1331"/>
      <c r="D278" s="1371"/>
      <c r="E278" s="1331"/>
      <c r="F278" s="1331"/>
      <c r="G278" s="1331"/>
      <c r="H278" s="1448"/>
      <c r="I278" s="1331"/>
      <c r="J278" s="1331"/>
      <c r="K278" s="1331"/>
    </row>
    <row r="279" spans="2:11">
      <c r="B279" s="1331"/>
      <c r="C279" s="1331"/>
      <c r="D279" s="1371"/>
      <c r="E279" s="1331"/>
      <c r="F279" s="1331"/>
      <c r="G279" s="1331"/>
      <c r="H279" s="1448"/>
      <c r="I279" s="1331"/>
      <c r="J279" s="1331"/>
      <c r="K279" s="1331"/>
    </row>
    <row r="280" spans="2:11">
      <c r="B280" s="1331"/>
      <c r="C280" s="1331"/>
      <c r="D280" s="1371"/>
      <c r="E280" s="1331"/>
      <c r="F280" s="1331"/>
      <c r="G280" s="1331"/>
      <c r="H280" s="1448"/>
      <c r="I280" s="1331"/>
      <c r="J280" s="1331"/>
      <c r="K280" s="1331"/>
    </row>
    <row r="281" spans="2:11">
      <c r="B281" s="1331"/>
      <c r="C281" s="1331"/>
      <c r="D281" s="1371"/>
      <c r="E281" s="1331"/>
      <c r="F281" s="1331"/>
      <c r="G281" s="1331"/>
      <c r="H281" s="1448"/>
      <c r="I281" s="1331"/>
      <c r="J281" s="1331"/>
      <c r="K281" s="1331"/>
    </row>
    <row r="282" spans="2:11">
      <c r="B282" s="1331"/>
      <c r="C282" s="1331"/>
      <c r="D282" s="1371"/>
      <c r="E282" s="1331"/>
      <c r="F282" s="1331"/>
      <c r="G282" s="1331"/>
      <c r="H282" s="1448"/>
      <c r="I282" s="1331"/>
      <c r="J282" s="1331"/>
      <c r="K282" s="1331"/>
    </row>
    <row r="283" spans="2:11">
      <c r="B283" s="1331"/>
      <c r="C283" s="1331"/>
      <c r="D283" s="1371"/>
      <c r="E283" s="1331"/>
      <c r="F283" s="1331"/>
      <c r="G283" s="1331"/>
      <c r="H283" s="1448"/>
      <c r="I283" s="1331"/>
      <c r="J283" s="1331"/>
      <c r="K283" s="1331"/>
    </row>
    <row r="284" spans="2:11">
      <c r="B284" s="1331"/>
      <c r="C284" s="1331"/>
      <c r="D284" s="1371"/>
      <c r="E284" s="1331"/>
      <c r="F284" s="1331"/>
      <c r="G284" s="1331"/>
      <c r="H284" s="1448"/>
      <c r="I284" s="1331"/>
      <c r="J284" s="1331"/>
      <c r="K284" s="1331"/>
    </row>
    <row r="285" spans="2:11">
      <c r="B285" s="1331"/>
      <c r="C285" s="1331"/>
      <c r="D285" s="1371"/>
      <c r="E285" s="1331"/>
      <c r="F285" s="1331"/>
      <c r="G285" s="1331"/>
      <c r="H285" s="1448"/>
      <c r="I285" s="1331"/>
      <c r="J285" s="1331"/>
      <c r="K285" s="1331"/>
    </row>
    <row r="286" spans="2:11">
      <c r="B286" s="1331"/>
      <c r="C286" s="1331"/>
      <c r="D286" s="1371"/>
      <c r="E286" s="1331"/>
      <c r="F286" s="1331"/>
      <c r="G286" s="1331"/>
      <c r="H286" s="1448"/>
      <c r="I286" s="1331"/>
      <c r="J286" s="1331"/>
      <c r="K286" s="1331"/>
    </row>
    <row r="287" spans="2:11">
      <c r="B287" s="1331"/>
      <c r="C287" s="1331"/>
      <c r="D287" s="1371"/>
      <c r="E287" s="1331"/>
      <c r="F287" s="1331"/>
      <c r="G287" s="1331"/>
      <c r="H287" s="1448"/>
      <c r="I287" s="1331"/>
      <c r="J287" s="1331"/>
      <c r="K287" s="1331"/>
    </row>
    <row r="288" spans="2:11">
      <c r="B288" s="1331"/>
      <c r="C288" s="1331"/>
      <c r="D288" s="1371"/>
      <c r="E288" s="1331"/>
      <c r="F288" s="1331"/>
      <c r="G288" s="1331"/>
      <c r="H288" s="1448"/>
      <c r="I288" s="1331"/>
      <c r="J288" s="1331"/>
      <c r="K288" s="1331"/>
    </row>
    <row r="289" spans="2:11">
      <c r="B289" s="1350" t="s">
        <v>1106</v>
      </c>
      <c r="D289" s="1332" t="s">
        <v>1208</v>
      </c>
      <c r="E289" s="1332"/>
      <c r="F289" s="1332"/>
      <c r="G289" s="1332"/>
      <c r="H289" s="1449"/>
      <c r="I289" s="1332"/>
      <c r="J289" s="1332"/>
      <c r="K289" s="1331"/>
    </row>
    <row r="290" spans="2:11" ht="15" thickBot="1">
      <c r="B290" s="1331"/>
      <c r="C290" s="1331"/>
      <c r="D290" s="1358"/>
      <c r="E290" s="1331"/>
      <c r="F290" s="1331"/>
      <c r="G290" s="1331"/>
      <c r="H290" s="1448"/>
      <c r="I290" s="1331"/>
      <c r="J290" s="1331"/>
      <c r="K290" s="1331"/>
    </row>
    <row r="291" spans="2:11" ht="15">
      <c r="B291" s="1331"/>
      <c r="C291" s="1372"/>
      <c r="D291" s="1537" t="s">
        <v>1181</v>
      </c>
      <c r="E291" s="1537"/>
      <c r="F291" s="1373"/>
      <c r="G291" s="1335" t="s">
        <v>573</v>
      </c>
      <c r="H291" s="1414"/>
      <c r="I291" s="1335" t="s">
        <v>1088</v>
      </c>
      <c r="K291" s="1331"/>
    </row>
    <row r="292" spans="2:11" ht="15">
      <c r="B292" s="1331"/>
      <c r="C292" s="1374"/>
      <c r="D292" s="1538" t="s">
        <v>1180</v>
      </c>
      <c r="E292" s="1538"/>
      <c r="F292" s="1375"/>
      <c r="G292" s="1376" t="s">
        <v>574</v>
      </c>
      <c r="H292" s="1412"/>
      <c r="I292" s="1338" t="s">
        <v>574</v>
      </c>
      <c r="K292" s="1331"/>
    </row>
    <row r="293" spans="2:11" ht="16" thickBot="1">
      <c r="B293" s="1331"/>
      <c r="C293" s="1377"/>
      <c r="D293" s="1538" t="s">
        <v>1089</v>
      </c>
      <c r="E293" s="1538"/>
      <c r="F293" s="1378"/>
      <c r="G293" s="1338" t="s">
        <v>578</v>
      </c>
      <c r="H293" s="1412"/>
      <c r="I293" s="1338" t="s">
        <v>559</v>
      </c>
      <c r="K293" s="1331"/>
    </row>
    <row r="294" spans="2:11" ht="16" thickBot="1">
      <c r="B294" s="1331"/>
      <c r="C294" s="1377"/>
      <c r="D294" s="1538" t="s">
        <v>1090</v>
      </c>
      <c r="E294" s="1538"/>
      <c r="F294" s="1378"/>
      <c r="G294" s="1338" t="s">
        <v>579</v>
      </c>
      <c r="H294" s="1412"/>
      <c r="I294" s="1321">
        <f>'Scenario Comparisons'!L54</f>
        <v>26</v>
      </c>
      <c r="K294" s="1331"/>
    </row>
    <row r="295" spans="2:11" ht="16" thickBot="1">
      <c r="B295" s="1331"/>
      <c r="C295" s="1336"/>
      <c r="D295" s="1337"/>
      <c r="E295" s="1337"/>
      <c r="F295" s="1337"/>
      <c r="G295" s="1339"/>
      <c r="H295" s="1411"/>
      <c r="I295" s="1339"/>
      <c r="K295" s="1331"/>
    </row>
    <row r="296" spans="2:11" ht="16" thickBot="1">
      <c r="B296" s="1331"/>
      <c r="C296" s="1341" t="s">
        <v>575</v>
      </c>
      <c r="D296" s="1342"/>
      <c r="E296" s="1342"/>
      <c r="F296" s="1342"/>
      <c r="G296" s="1322">
        <v>150700</v>
      </c>
      <c r="H296" s="1411"/>
      <c r="I296" s="1322">
        <f>'Scenario Comparisons'!L55</f>
        <v>39.182000000000002</v>
      </c>
      <c r="K296" s="1331"/>
    </row>
    <row r="297" spans="2:11" ht="16" thickBot="1">
      <c r="B297" s="1331"/>
      <c r="C297" s="1336"/>
      <c r="D297" s="1337"/>
      <c r="E297" s="1337"/>
      <c r="F297" s="1337"/>
      <c r="G297" s="1410"/>
      <c r="H297" s="1412"/>
      <c r="I297" s="1323"/>
      <c r="K297" s="1331"/>
    </row>
    <row r="298" spans="2:11" ht="16" thickBot="1">
      <c r="B298" s="1331"/>
      <c r="C298" s="1341" t="s">
        <v>576</v>
      </c>
      <c r="D298" s="1342"/>
      <c r="E298" s="1342"/>
      <c r="F298" s="1342"/>
      <c r="G298" s="1324">
        <v>412300</v>
      </c>
      <c r="H298" s="1413"/>
      <c r="I298" s="1324">
        <f>'Scenario Comparisons'!L56</f>
        <v>107.19799999999999</v>
      </c>
      <c r="K298" s="1331"/>
    </row>
    <row r="299" spans="2:11" ht="16" thickBot="1">
      <c r="B299" s="1331"/>
      <c r="C299" s="1336"/>
      <c r="D299" s="1337"/>
      <c r="E299" s="1337"/>
      <c r="F299" s="1337"/>
      <c r="G299" s="1410"/>
      <c r="H299" s="1412"/>
      <c r="I299" s="1323"/>
      <c r="K299" s="1331"/>
    </row>
    <row r="300" spans="2:11" ht="16" thickBot="1">
      <c r="B300" s="1331"/>
      <c r="C300" s="1341" t="s">
        <v>577</v>
      </c>
      <c r="D300" s="1342"/>
      <c r="E300" s="1342"/>
      <c r="F300" s="1342"/>
      <c r="G300" s="1324">
        <v>322200</v>
      </c>
      <c r="H300" s="1413"/>
      <c r="I300" s="1324">
        <f>'Scenario Comparisons'!L57</f>
        <v>83.772000000000006</v>
      </c>
      <c r="K300" s="1331"/>
    </row>
    <row r="301" spans="2:11">
      <c r="B301" s="1360"/>
      <c r="C301" s="1331"/>
      <c r="D301" s="1358"/>
      <c r="E301" s="1331"/>
      <c r="F301" s="1331"/>
      <c r="G301" s="1331"/>
      <c r="H301" s="1448"/>
      <c r="I301" s="1331"/>
      <c r="J301" s="1364"/>
    </row>
    <row r="302" spans="2:11">
      <c r="B302" s="1365"/>
      <c r="C302" s="1332" t="s">
        <v>1091</v>
      </c>
      <c r="D302" s="1350" t="s">
        <v>1103</v>
      </c>
      <c r="E302" s="1350"/>
      <c r="F302" s="1350"/>
      <c r="G302" s="1350"/>
      <c r="H302" s="1449"/>
      <c r="I302" s="1332"/>
      <c r="J302" s="1366"/>
    </row>
    <row r="303" spans="2:11">
      <c r="B303" s="1349"/>
      <c r="C303" s="1332"/>
      <c r="D303" s="1350" t="s">
        <v>1105</v>
      </c>
      <c r="E303" s="1331"/>
      <c r="F303" s="1331"/>
      <c r="G303" s="1331"/>
      <c r="H303" s="1448"/>
      <c r="I303" s="1331"/>
      <c r="J303" s="1352"/>
    </row>
    <row r="304" spans="2:11">
      <c r="B304" s="1349"/>
      <c r="C304" s="1332"/>
      <c r="D304" s="1350" t="s">
        <v>1236</v>
      </c>
      <c r="E304" s="1331"/>
      <c r="F304" s="1331"/>
      <c r="G304" s="1331"/>
      <c r="H304" s="1448"/>
      <c r="I304" s="1331"/>
      <c r="J304" s="1352"/>
    </row>
    <row r="305" spans="2:11">
      <c r="B305" s="1349"/>
      <c r="C305" s="1332"/>
      <c r="D305" s="1350"/>
      <c r="E305" s="1331"/>
      <c r="F305" s="1331"/>
      <c r="G305" s="1331"/>
      <c r="H305" s="1448"/>
      <c r="I305" s="1331"/>
      <c r="J305" s="1352"/>
    </row>
    <row r="306" spans="2:11">
      <c r="B306" s="1349"/>
      <c r="C306" s="1332" t="s">
        <v>1094</v>
      </c>
      <c r="D306" s="1350" t="s">
        <v>1205</v>
      </c>
      <c r="E306" s="1350"/>
      <c r="F306" s="1350"/>
      <c r="G306" s="1350"/>
      <c r="H306" s="1456"/>
      <c r="I306" s="1350"/>
      <c r="J306" s="1352"/>
    </row>
    <row r="307" spans="2:11">
      <c r="B307" s="1349"/>
      <c r="C307" s="1332"/>
      <c r="D307" s="1350" t="s">
        <v>1206</v>
      </c>
      <c r="E307" s="1350"/>
      <c r="F307" s="1350"/>
      <c r="G307" s="1350"/>
      <c r="H307" s="1456"/>
      <c r="I307" s="1350"/>
      <c r="J307" s="1352"/>
    </row>
    <row r="308" spans="2:11">
      <c r="B308" s="1349"/>
      <c r="C308" s="1332"/>
      <c r="D308" s="1350" t="s">
        <v>1204</v>
      </c>
      <c r="E308" s="1350"/>
      <c r="F308" s="1350"/>
      <c r="G308" s="1350"/>
      <c r="H308" s="1456"/>
      <c r="I308" s="1350"/>
      <c r="J308" s="1352"/>
    </row>
    <row r="309" spans="2:11">
      <c r="B309" s="1349"/>
      <c r="C309" s="1332"/>
      <c r="D309" s="1487" t="s">
        <v>1278</v>
      </c>
      <c r="E309" s="1350"/>
      <c r="F309" s="1350"/>
      <c r="G309" s="1331"/>
      <c r="H309" s="1448"/>
      <c r="I309" s="1331"/>
      <c r="J309" s="1352"/>
    </row>
    <row r="310" spans="2:11">
      <c r="B310" s="1349"/>
      <c r="C310" s="1332"/>
      <c r="D310" s="1487" t="s">
        <v>1279</v>
      </c>
      <c r="E310" s="1350"/>
      <c r="F310" s="1350"/>
      <c r="G310" s="1331"/>
      <c r="H310" s="1448"/>
      <c r="I310" s="1331"/>
      <c r="J310" s="1352"/>
    </row>
    <row r="311" spans="2:11" ht="15" thickBot="1">
      <c r="B311" s="1354"/>
      <c r="C311" s="1355"/>
      <c r="D311" s="1367"/>
      <c r="E311" s="1355"/>
      <c r="F311" s="1355"/>
      <c r="G311" s="1355"/>
      <c r="H311" s="1453"/>
      <c r="I311" s="1355"/>
      <c r="J311" s="1357"/>
    </row>
    <row r="312" spans="2:11">
      <c r="B312" s="1331"/>
      <c r="C312" s="1331"/>
      <c r="D312" s="1371"/>
      <c r="E312" s="1331"/>
      <c r="F312" s="1331"/>
      <c r="G312" s="1331"/>
      <c r="H312" s="1448"/>
      <c r="I312" s="1331"/>
      <c r="J312" s="1331"/>
      <c r="K312" s="1331"/>
    </row>
    <row r="313" spans="2:11">
      <c r="B313" s="1331"/>
      <c r="C313" s="1331"/>
      <c r="D313" s="1371"/>
      <c r="E313" s="1331"/>
      <c r="F313" s="1331"/>
      <c r="G313" s="1331"/>
      <c r="H313" s="1448"/>
      <c r="I313" s="1331"/>
      <c r="J313" s="1331"/>
      <c r="K313" s="1331"/>
    </row>
    <row r="314" spans="2:11">
      <c r="B314" s="1331"/>
      <c r="C314" s="1331"/>
      <c r="D314" s="1371"/>
      <c r="E314" s="1331"/>
      <c r="F314" s="1331"/>
      <c r="G314" s="1331"/>
      <c r="H314" s="1448"/>
      <c r="I314" s="1331"/>
      <c r="J314" s="1331"/>
      <c r="K314" s="1331"/>
    </row>
    <row r="315" spans="2:11">
      <c r="B315" s="1331"/>
      <c r="C315" s="1331"/>
      <c r="D315" s="1371"/>
      <c r="E315" s="1331"/>
      <c r="F315" s="1331"/>
      <c r="G315" s="1331"/>
      <c r="H315" s="1448"/>
      <c r="I315" s="1331"/>
      <c r="J315" s="1331"/>
      <c r="K315" s="1331"/>
    </row>
    <row r="316" spans="2:11">
      <c r="B316" s="1331"/>
      <c r="C316" s="1331"/>
      <c r="D316" s="1371"/>
      <c r="E316" s="1331"/>
      <c r="F316" s="1331"/>
      <c r="G316" s="1331"/>
      <c r="H316" s="1448"/>
      <c r="I316" s="1331"/>
      <c r="J316" s="1331"/>
      <c r="K316" s="1331"/>
    </row>
    <row r="317" spans="2:11">
      <c r="B317" s="1331"/>
      <c r="C317" s="1331"/>
      <c r="D317" s="1371"/>
      <c r="E317" s="1331"/>
      <c r="F317" s="1331"/>
      <c r="G317" s="1331"/>
      <c r="H317" s="1448"/>
      <c r="I317" s="1331"/>
      <c r="J317" s="1331"/>
      <c r="K317" s="1331"/>
    </row>
    <row r="318" spans="2:11">
      <c r="B318" s="1331"/>
      <c r="C318" s="1331"/>
      <c r="D318" s="1371"/>
      <c r="E318" s="1331"/>
      <c r="F318" s="1331"/>
      <c r="G318" s="1331"/>
      <c r="H318" s="1448"/>
      <c r="I318" s="1331"/>
      <c r="J318" s="1331"/>
      <c r="K318" s="1331"/>
    </row>
    <row r="319" spans="2:11">
      <c r="B319" s="1331"/>
      <c r="C319" s="1331"/>
      <c r="D319" s="1371"/>
      <c r="E319" s="1331"/>
      <c r="F319" s="1331"/>
      <c r="G319" s="1331"/>
      <c r="H319" s="1448"/>
      <c r="I319" s="1331"/>
      <c r="J319" s="1331"/>
      <c r="K319" s="1331"/>
    </row>
    <row r="320" spans="2:11">
      <c r="B320" s="1331"/>
      <c r="C320" s="1331"/>
      <c r="D320" s="1371"/>
      <c r="E320" s="1331"/>
      <c r="F320" s="1331"/>
      <c r="G320" s="1331"/>
      <c r="H320" s="1448"/>
      <c r="I320" s="1331"/>
      <c r="J320" s="1331"/>
      <c r="K320" s="1331"/>
    </row>
    <row r="321" spans="2:11">
      <c r="B321" s="1331"/>
      <c r="C321" s="1331"/>
      <c r="D321" s="1371"/>
      <c r="E321" s="1331"/>
      <c r="F321" s="1331"/>
      <c r="G321" s="1331"/>
      <c r="H321" s="1448"/>
      <c r="I321" s="1331"/>
      <c r="J321" s="1331"/>
      <c r="K321" s="1331"/>
    </row>
    <row r="322" spans="2:11">
      <c r="B322" s="1331"/>
      <c r="C322" s="1331"/>
      <c r="D322" s="1371"/>
      <c r="E322" s="1331"/>
      <c r="F322" s="1331"/>
      <c r="G322" s="1331"/>
      <c r="H322" s="1448"/>
      <c r="I322" s="1331"/>
      <c r="J322" s="1331"/>
      <c r="K322" s="1331"/>
    </row>
    <row r="323" spans="2:11">
      <c r="B323" s="1331"/>
      <c r="C323" s="1331"/>
      <c r="D323" s="1371"/>
      <c r="E323" s="1331"/>
      <c r="F323" s="1331"/>
      <c r="G323" s="1331"/>
      <c r="H323" s="1448"/>
      <c r="I323" s="1331"/>
      <c r="J323" s="1331"/>
      <c r="K323" s="1331"/>
    </row>
    <row r="324" spans="2:11">
      <c r="B324" s="1331"/>
      <c r="C324" s="1331"/>
      <c r="D324" s="1371"/>
      <c r="E324" s="1331"/>
      <c r="F324" s="1331"/>
      <c r="G324" s="1331"/>
      <c r="H324" s="1448"/>
      <c r="I324" s="1331"/>
      <c r="J324" s="1331"/>
      <c r="K324" s="1331"/>
    </row>
    <row r="325" spans="2:11">
      <c r="B325" s="1331"/>
      <c r="C325" s="1331"/>
      <c r="D325" s="1371"/>
      <c r="E325" s="1331"/>
      <c r="F325" s="1331"/>
      <c r="G325" s="1331"/>
      <c r="H325" s="1448"/>
      <c r="I325" s="1331"/>
      <c r="J325" s="1331"/>
      <c r="K325" s="1331"/>
    </row>
    <row r="326" spans="2:11">
      <c r="B326" s="1331"/>
      <c r="C326" s="1331"/>
      <c r="D326" s="1371"/>
      <c r="E326" s="1331"/>
      <c r="F326" s="1331"/>
      <c r="G326" s="1331"/>
      <c r="H326" s="1448"/>
      <c r="I326" s="1331"/>
      <c r="J326" s="1331"/>
      <c r="K326" s="1331"/>
    </row>
    <row r="327" spans="2:11">
      <c r="B327" s="1331"/>
      <c r="C327" s="1331"/>
      <c r="D327" s="1371"/>
      <c r="E327" s="1331"/>
      <c r="F327" s="1331"/>
      <c r="G327" s="1331"/>
      <c r="H327" s="1448"/>
      <c r="I327" s="1331"/>
      <c r="J327" s="1331"/>
      <c r="K327" s="1331"/>
    </row>
    <row r="328" spans="2:11">
      <c r="B328" s="1331"/>
      <c r="C328" s="1331"/>
      <c r="D328" s="1371"/>
      <c r="E328" s="1331"/>
      <c r="F328" s="1331"/>
      <c r="G328" s="1331"/>
      <c r="H328" s="1448"/>
      <c r="I328" s="1331"/>
      <c r="J328" s="1331"/>
      <c r="K328" s="1331"/>
    </row>
    <row r="329" spans="2:11">
      <c r="B329" s="1331"/>
      <c r="C329" s="1331"/>
      <c r="D329" s="1371"/>
      <c r="E329" s="1331"/>
      <c r="F329" s="1331"/>
      <c r="G329" s="1331"/>
      <c r="H329" s="1448"/>
      <c r="I329" s="1331"/>
      <c r="J329" s="1331"/>
      <c r="K329" s="1331"/>
    </row>
    <row r="330" spans="2:11">
      <c r="B330" s="1331"/>
      <c r="C330" s="1331"/>
      <c r="D330" s="1371"/>
      <c r="E330" s="1331"/>
      <c r="F330" s="1331"/>
      <c r="G330" s="1331"/>
      <c r="H330" s="1448"/>
      <c r="I330" s="1331"/>
      <c r="J330" s="1331"/>
      <c r="K330" s="1331"/>
    </row>
    <row r="331" spans="2:11">
      <c r="B331" s="1350" t="s">
        <v>1246</v>
      </c>
      <c r="D331" s="1332" t="s">
        <v>1107</v>
      </c>
      <c r="F331" s="1332"/>
      <c r="G331" s="1332"/>
      <c r="H331" s="1449"/>
      <c r="I331" s="1332"/>
      <c r="J331" s="1331"/>
      <c r="K331" s="1331"/>
    </row>
    <row r="332" spans="2:11" ht="15" thickBot="1">
      <c r="B332" s="1331"/>
      <c r="C332" s="1331"/>
      <c r="D332" s="1358"/>
      <c r="E332" s="1331"/>
      <c r="F332" s="1331"/>
      <c r="G332" s="1331"/>
      <c r="H332" s="1448"/>
      <c r="I332" s="1331"/>
      <c r="J332" s="1331"/>
      <c r="K332" s="1331"/>
    </row>
    <row r="333" spans="2:11" ht="15">
      <c r="B333" s="1331"/>
      <c r="C333" s="1333"/>
      <c r="D333" s="1334"/>
      <c r="E333" s="1334"/>
      <c r="F333" s="1334"/>
      <c r="G333" s="1335" t="s">
        <v>573</v>
      </c>
      <c r="H333" s="1414"/>
      <c r="I333" s="1335" t="s">
        <v>1096</v>
      </c>
      <c r="J333" s="1364"/>
      <c r="K333" s="1331"/>
    </row>
    <row r="334" spans="2:11" ht="15">
      <c r="B334" s="1331"/>
      <c r="C334" s="1539" t="s">
        <v>1174</v>
      </c>
      <c r="D334" s="1540"/>
      <c r="E334" s="1540"/>
      <c r="F334" s="1541"/>
      <c r="G334" s="1376" t="s">
        <v>574</v>
      </c>
      <c r="H334" s="1412"/>
      <c r="I334" s="1338" t="s">
        <v>574</v>
      </c>
      <c r="J334" s="1352"/>
      <c r="K334" s="1331"/>
    </row>
    <row r="335" spans="2:11" ht="16" thickBot="1">
      <c r="B335" s="1331"/>
      <c r="C335" s="1539" t="s">
        <v>1175</v>
      </c>
      <c r="D335" s="1540"/>
      <c r="E335" s="1540"/>
      <c r="F335" s="1541"/>
      <c r="G335" s="1376" t="s">
        <v>578</v>
      </c>
      <c r="H335" s="1412"/>
      <c r="I335" s="1338" t="s">
        <v>559</v>
      </c>
      <c r="J335" s="1352"/>
      <c r="K335" s="1331"/>
    </row>
    <row r="336" spans="2:11" ht="16" thickBot="1">
      <c r="B336" s="1331"/>
      <c r="C336" s="1336"/>
      <c r="D336" s="1538" t="s">
        <v>1090</v>
      </c>
      <c r="E336" s="1538"/>
      <c r="F336" s="1337"/>
      <c r="G336" s="1338" t="s">
        <v>579</v>
      </c>
      <c r="H336" s="1412"/>
      <c r="I336" s="1321">
        <f>'Scenario Comparisons'!M54</f>
        <v>23.5</v>
      </c>
      <c r="J336" s="1352"/>
      <c r="K336" s="1331"/>
    </row>
    <row r="337" spans="2:11" ht="16" thickBot="1">
      <c r="B337" s="1331"/>
      <c r="C337" s="1336"/>
      <c r="D337" s="1337"/>
      <c r="E337" s="1337"/>
      <c r="F337" s="1337"/>
      <c r="G337" s="1339"/>
      <c r="H337" s="1411"/>
      <c r="I337" s="1339"/>
      <c r="J337" s="1352"/>
      <c r="K337" s="1331"/>
    </row>
    <row r="338" spans="2:11" ht="16" thickBot="1">
      <c r="B338" s="1331"/>
      <c r="C338" s="1341" t="s">
        <v>575</v>
      </c>
      <c r="D338" s="1342"/>
      <c r="E338" s="1342"/>
      <c r="F338" s="1342"/>
      <c r="G338" s="1339">
        <v>150700</v>
      </c>
      <c r="H338" s="1411"/>
      <c r="I338" s="1322">
        <f>'Scenario Comparisons'!M55</f>
        <v>35.414499999999997</v>
      </c>
      <c r="J338" s="1380"/>
      <c r="K338" s="1331"/>
    </row>
    <row r="339" spans="2:11" ht="16" thickBot="1">
      <c r="B339" s="1331"/>
      <c r="C339" s="1336"/>
      <c r="D339" s="1337"/>
      <c r="E339" s="1337"/>
      <c r="F339" s="1337"/>
      <c r="G339" s="1338"/>
      <c r="H339" s="1412"/>
      <c r="I339" s="1417"/>
      <c r="J339" s="1352"/>
      <c r="K339" s="1331"/>
    </row>
    <row r="340" spans="2:11" ht="16" thickBot="1">
      <c r="B340" s="1331"/>
      <c r="C340" s="1341" t="s">
        <v>576</v>
      </c>
      <c r="D340" s="1342"/>
      <c r="E340" s="1342"/>
      <c r="F340" s="1342"/>
      <c r="G340" s="1344">
        <v>412300</v>
      </c>
      <c r="H340" s="1413"/>
      <c r="I340" s="1322">
        <f>'Scenario Comparisons'!M56</f>
        <v>96.890500000000003</v>
      </c>
      <c r="J340" s="1380"/>
      <c r="K340" s="1331"/>
    </row>
    <row r="341" spans="2:11" ht="16" thickBot="1">
      <c r="B341" s="1331"/>
      <c r="C341" s="1336"/>
      <c r="D341" s="1337"/>
      <c r="E341" s="1337"/>
      <c r="F341" s="1337"/>
      <c r="G341" s="1338"/>
      <c r="H341" s="1412"/>
      <c r="I341" s="1343"/>
      <c r="J341" s="1352"/>
      <c r="K341" s="1331"/>
    </row>
    <row r="342" spans="2:11" ht="16" thickBot="1">
      <c r="B342" s="1331"/>
      <c r="C342" s="1341" t="s">
        <v>577</v>
      </c>
      <c r="D342" s="1342"/>
      <c r="E342" s="1342"/>
      <c r="F342" s="1342"/>
      <c r="G342" s="1344">
        <v>322200</v>
      </c>
      <c r="H342" s="1413"/>
      <c r="I342" s="1324">
        <f>'Scenario Comparisons'!M57</f>
        <v>75.716999999999999</v>
      </c>
      <c r="J342" s="1380"/>
      <c r="K342" s="1331"/>
    </row>
    <row r="343" spans="2:11">
      <c r="B343" s="1360"/>
      <c r="C343" s="1331"/>
      <c r="D343" s="1358"/>
      <c r="E343" s="1331"/>
      <c r="F343" s="1331"/>
      <c r="G343" s="1331"/>
      <c r="H343" s="1448"/>
      <c r="I343" s="1331"/>
      <c r="J343" s="1331"/>
      <c r="K343" s="1364"/>
    </row>
    <row r="344" spans="2:11">
      <c r="B344" s="1365"/>
      <c r="C344" s="1332"/>
      <c r="D344" s="1350"/>
      <c r="E344" s="1332"/>
      <c r="F344" s="1332"/>
      <c r="G344" s="1332"/>
      <c r="H344" s="1449"/>
      <c r="I344" s="1332"/>
      <c r="J344" s="1332"/>
      <c r="K344" s="1366"/>
    </row>
    <row r="345" spans="2:11">
      <c r="B345" s="1349"/>
      <c r="C345" s="1332" t="s">
        <v>1091</v>
      </c>
      <c r="D345" s="1350"/>
      <c r="E345" s="1331"/>
      <c r="F345" s="1331"/>
      <c r="G345" s="1331"/>
      <c r="H345" s="1448"/>
      <c r="I345" s="1331"/>
      <c r="J345" s="1331"/>
      <c r="K345" s="1352"/>
    </row>
    <row r="346" spans="2:11">
      <c r="B346" s="1349"/>
      <c r="C346" s="1332"/>
      <c r="D346" s="1350"/>
      <c r="E346" s="1331"/>
      <c r="F346" s="1331"/>
      <c r="G346" s="1331"/>
      <c r="H346" s="1448"/>
      <c r="I346" s="1331"/>
      <c r="J346" s="1331"/>
      <c r="K346" s="1352"/>
    </row>
    <row r="347" spans="2:11">
      <c r="B347" s="1349"/>
      <c r="C347" s="1332" t="s">
        <v>1094</v>
      </c>
      <c r="D347" s="1350" t="s">
        <v>1108</v>
      </c>
      <c r="E347" s="1350"/>
      <c r="F347" s="1350"/>
      <c r="G347" s="1350"/>
      <c r="H347" s="1456"/>
      <c r="I347" s="1350"/>
      <c r="J347" s="1331"/>
      <c r="K347" s="1352"/>
    </row>
    <row r="348" spans="2:11">
      <c r="B348" s="1349"/>
      <c r="C348" s="1332"/>
      <c r="D348" s="1350" t="s">
        <v>1109</v>
      </c>
      <c r="E348" s="1350"/>
      <c r="F348" s="1350"/>
      <c r="G348" s="1350"/>
      <c r="H348" s="1456"/>
      <c r="I348" s="1350"/>
      <c r="J348" s="1350"/>
      <c r="K348" s="1379"/>
    </row>
    <row r="349" spans="2:11">
      <c r="B349" s="1349"/>
      <c r="C349" s="1332"/>
      <c r="D349" s="1350" t="s">
        <v>1110</v>
      </c>
      <c r="E349" s="1350"/>
      <c r="F349" s="1350"/>
      <c r="G349" s="1350"/>
      <c r="H349" s="1456"/>
      <c r="I349" s="1350"/>
      <c r="J349" s="1350"/>
      <c r="K349" s="1352"/>
    </row>
    <row r="350" spans="2:11">
      <c r="B350" s="1349"/>
      <c r="C350" s="1332"/>
      <c r="D350" s="1350" t="s">
        <v>1111</v>
      </c>
      <c r="E350" s="1350"/>
      <c r="F350" s="1350"/>
      <c r="G350" s="1350"/>
      <c r="H350" s="1456"/>
      <c r="I350" s="1331"/>
      <c r="J350" s="1331"/>
      <c r="K350" s="1352"/>
    </row>
    <row r="351" spans="2:11">
      <c r="B351" s="1349"/>
      <c r="C351" s="1332"/>
      <c r="D351" s="1350" t="s">
        <v>1112</v>
      </c>
      <c r="E351" s="1350"/>
      <c r="F351" s="1350"/>
      <c r="G351" s="1350"/>
      <c r="H351" s="1456"/>
      <c r="I351" s="1350"/>
      <c r="J351" s="1350"/>
      <c r="K351" s="1352"/>
    </row>
    <row r="352" spans="2:11">
      <c r="B352" s="1349"/>
      <c r="C352" s="1332"/>
      <c r="D352" s="1350" t="s">
        <v>1113</v>
      </c>
      <c r="E352" s="1350"/>
      <c r="F352" s="1350"/>
      <c r="G352" s="1350"/>
      <c r="H352" s="1456"/>
      <c r="I352" s="1331"/>
      <c r="J352" s="1331"/>
      <c r="K352" s="1352"/>
    </row>
    <row r="353" spans="2:11">
      <c r="B353" s="1349"/>
      <c r="C353" s="1332"/>
      <c r="D353" s="1350" t="s">
        <v>1114</v>
      </c>
      <c r="E353" s="1350"/>
      <c r="F353" s="1350"/>
      <c r="G353" s="1350"/>
      <c r="H353" s="1448"/>
      <c r="I353" s="1331"/>
      <c r="J353" s="1331"/>
      <c r="K353" s="1352"/>
    </row>
    <row r="354" spans="2:11">
      <c r="B354" s="1349"/>
      <c r="C354" s="1332"/>
      <c r="D354" s="1350" t="s">
        <v>1115</v>
      </c>
      <c r="E354" s="1350"/>
      <c r="F354" s="1350"/>
      <c r="G354" s="1350"/>
      <c r="H354" s="1456"/>
      <c r="I354" s="1331"/>
      <c r="J354" s="1331"/>
      <c r="K354" s="1352"/>
    </row>
    <row r="355" spans="2:11">
      <c r="B355" s="1349"/>
      <c r="C355" s="1332"/>
      <c r="D355" s="1350" t="s">
        <v>1116</v>
      </c>
      <c r="E355" s="1350"/>
      <c r="F355" s="1350"/>
      <c r="G355" s="1350"/>
      <c r="H355" s="1456"/>
      <c r="I355" s="1350"/>
      <c r="J355" s="1350"/>
      <c r="K355" s="1379"/>
    </row>
    <row r="356" spans="2:11">
      <c r="B356" s="1349"/>
      <c r="C356" s="1332"/>
      <c r="D356" s="1350" t="s">
        <v>1117</v>
      </c>
      <c r="E356" s="1350"/>
      <c r="F356" s="1350"/>
      <c r="G356" s="1331"/>
      <c r="H356" s="1448"/>
      <c r="I356" s="1331"/>
      <c r="J356" s="1331"/>
      <c r="K356" s="1352"/>
    </row>
    <row r="357" spans="2:11">
      <c r="B357" s="1349"/>
      <c r="C357" s="1332"/>
      <c r="D357" s="1350" t="s">
        <v>1118</v>
      </c>
      <c r="E357" s="1350"/>
      <c r="F357" s="1350"/>
      <c r="G357" s="1350"/>
      <c r="H357" s="1456"/>
      <c r="I357" s="1331"/>
      <c r="J357" s="1331"/>
      <c r="K357" s="1352"/>
    </row>
    <row r="358" spans="2:11">
      <c r="B358" s="1349"/>
      <c r="C358" s="1332"/>
      <c r="D358" s="1350" t="s">
        <v>1119</v>
      </c>
      <c r="E358" s="1350"/>
      <c r="F358" s="1350"/>
      <c r="G358" s="1350"/>
      <c r="H358" s="1456"/>
      <c r="I358" s="1350"/>
      <c r="J358" s="1350"/>
      <c r="K358" s="1352"/>
    </row>
    <row r="359" spans="2:11">
      <c r="B359" s="1349"/>
      <c r="C359" s="1331"/>
      <c r="D359" s="1350" t="s">
        <v>1120</v>
      </c>
      <c r="E359" s="1350"/>
      <c r="F359" s="1350"/>
      <c r="G359" s="1350"/>
      <c r="H359" s="1456"/>
      <c r="I359" s="1331"/>
      <c r="J359" s="1331"/>
      <c r="K359" s="1352"/>
    </row>
    <row r="360" spans="2:11" ht="15" thickBot="1">
      <c r="B360" s="1354"/>
      <c r="C360" s="1355"/>
      <c r="D360" s="1367"/>
      <c r="E360" s="1355"/>
      <c r="F360" s="1355"/>
      <c r="G360" s="1355"/>
      <c r="H360" s="1453"/>
      <c r="I360" s="1355"/>
      <c r="J360" s="1355"/>
      <c r="K360" s="1357"/>
    </row>
    <row r="361" spans="2:11">
      <c r="B361" s="1331"/>
      <c r="C361" s="1331"/>
      <c r="D361" s="1358"/>
      <c r="E361" s="1331"/>
      <c r="F361" s="1331"/>
      <c r="G361" s="1331"/>
      <c r="H361" s="1448"/>
      <c r="I361" s="1331"/>
      <c r="J361" s="1331"/>
      <c r="K361" s="1331"/>
    </row>
    <row r="362" spans="2:11">
      <c r="B362" s="1331"/>
      <c r="C362" s="1331"/>
      <c r="D362" s="1358"/>
      <c r="E362" s="1331"/>
      <c r="F362" s="1331"/>
      <c r="G362" s="1331"/>
      <c r="H362" s="1448"/>
      <c r="I362" s="1331"/>
      <c r="J362" s="1331"/>
      <c r="K362" s="1331"/>
    </row>
    <row r="363" spans="2:11">
      <c r="B363" s="1331"/>
      <c r="C363" s="1331"/>
      <c r="D363" s="1358"/>
      <c r="E363" s="1331"/>
      <c r="F363" s="1331"/>
      <c r="G363" s="1331"/>
      <c r="H363" s="1448"/>
      <c r="I363" s="1331"/>
      <c r="J363" s="1331"/>
      <c r="K363" s="1331"/>
    </row>
    <row r="364" spans="2:11">
      <c r="B364" s="1331"/>
      <c r="C364" s="1331"/>
      <c r="D364" s="1358"/>
      <c r="E364" s="1331"/>
      <c r="F364" s="1331"/>
      <c r="G364" s="1331"/>
      <c r="H364" s="1448"/>
      <c r="I364" s="1331"/>
      <c r="J364" s="1331"/>
      <c r="K364" s="1331"/>
    </row>
    <row r="365" spans="2:11">
      <c r="B365" s="1331"/>
      <c r="C365" s="1331"/>
      <c r="D365" s="1358"/>
      <c r="E365" s="1331"/>
      <c r="F365" s="1331"/>
      <c r="G365" s="1331"/>
      <c r="H365" s="1448"/>
      <c r="I365" s="1331"/>
      <c r="J365" s="1331"/>
      <c r="K365" s="1331"/>
    </row>
    <row r="366" spans="2:11">
      <c r="B366" s="1331"/>
      <c r="C366" s="1331"/>
      <c r="D366" s="1358"/>
      <c r="E366" s="1331"/>
      <c r="F366" s="1331"/>
      <c r="G366" s="1331"/>
      <c r="H366" s="1448"/>
      <c r="I366" s="1331"/>
      <c r="J366" s="1331"/>
      <c r="K366" s="1331"/>
    </row>
    <row r="367" spans="2:11">
      <c r="B367" s="1331"/>
      <c r="C367" s="1331"/>
      <c r="D367" s="1358"/>
      <c r="E367" s="1331"/>
      <c r="F367" s="1331"/>
      <c r="G367" s="1331"/>
      <c r="H367" s="1448"/>
      <c r="I367" s="1331"/>
      <c r="J367" s="1331"/>
      <c r="K367" s="1331"/>
    </row>
    <row r="368" spans="2:11">
      <c r="B368" s="1331"/>
      <c r="C368" s="1331"/>
      <c r="D368" s="1358"/>
      <c r="E368" s="1331"/>
      <c r="F368" s="1331"/>
      <c r="G368" s="1331"/>
      <c r="H368" s="1448"/>
      <c r="I368" s="1331"/>
      <c r="J368" s="1331"/>
      <c r="K368" s="1331"/>
    </row>
    <row r="369" spans="2:11">
      <c r="B369" s="1331"/>
      <c r="C369" s="1331"/>
      <c r="D369" s="1358"/>
      <c r="E369" s="1331"/>
      <c r="F369" s="1331"/>
      <c r="G369" s="1331"/>
      <c r="H369" s="1448"/>
      <c r="I369" s="1331"/>
      <c r="J369" s="1331"/>
      <c r="K369" s="1331"/>
    </row>
    <row r="370" spans="2:11">
      <c r="B370" s="1331"/>
      <c r="C370" s="1331"/>
      <c r="D370" s="1358"/>
      <c r="E370" s="1331"/>
      <c r="F370" s="1331"/>
      <c r="G370" s="1331"/>
      <c r="H370" s="1448"/>
      <c r="I370" s="1331"/>
      <c r="J370" s="1331"/>
      <c r="K370" s="1331"/>
    </row>
    <row r="371" spans="2:11">
      <c r="B371" s="1331"/>
      <c r="C371" s="1331"/>
      <c r="D371" s="1358"/>
      <c r="E371" s="1331"/>
      <c r="F371" s="1331"/>
      <c r="G371" s="1331"/>
      <c r="H371" s="1448"/>
      <c r="I371" s="1331"/>
      <c r="J371" s="1331"/>
      <c r="K371" s="1331"/>
    </row>
    <row r="372" spans="2:11">
      <c r="B372" s="1331"/>
      <c r="C372" s="1331"/>
      <c r="D372" s="1358"/>
      <c r="E372" s="1331"/>
      <c r="F372" s="1331"/>
      <c r="G372" s="1331"/>
      <c r="H372" s="1448"/>
      <c r="I372" s="1331"/>
      <c r="J372" s="1331"/>
      <c r="K372" s="1331"/>
    </row>
    <row r="373" spans="2:11">
      <c r="B373" s="1331"/>
      <c r="C373" s="1331"/>
      <c r="D373" s="1358"/>
      <c r="E373" s="1331"/>
      <c r="F373" s="1331"/>
      <c r="G373" s="1331"/>
      <c r="H373" s="1448"/>
      <c r="I373" s="1331"/>
      <c r="J373" s="1331"/>
      <c r="K373" s="1331"/>
    </row>
    <row r="374" spans="2:11" ht="15" thickBot="1">
      <c r="B374" s="1331"/>
      <c r="C374" s="1331"/>
      <c r="D374" s="1358"/>
      <c r="E374" s="1331"/>
      <c r="F374" s="1331"/>
      <c r="G374" s="1331"/>
      <c r="H374" s="1448"/>
      <c r="I374" s="1331"/>
      <c r="J374" s="1331"/>
      <c r="K374" s="1331"/>
    </row>
    <row r="375" spans="2:11" ht="29" thickBot="1">
      <c r="C375" s="1345"/>
      <c r="D375" s="1361"/>
      <c r="E375" s="1529" t="s">
        <v>1282</v>
      </c>
      <c r="F375" s="1361"/>
      <c r="G375" s="1361"/>
      <c r="H375" s="1457" t="s">
        <v>1121</v>
      </c>
      <c r="I375" s="1381" t="s">
        <v>1122</v>
      </c>
      <c r="J375" s="1382" t="s">
        <v>1123</v>
      </c>
      <c r="K375" s="1383" t="s">
        <v>1124</v>
      </c>
    </row>
    <row r="376" spans="2:11" ht="15" thickBot="1">
      <c r="C376" s="1384" t="s">
        <v>1087</v>
      </c>
      <c r="D376" s="1385" t="s">
        <v>1186</v>
      </c>
      <c r="E376" s="1385"/>
      <c r="F376" s="1385"/>
      <c r="G376" s="1385"/>
      <c r="H376" s="1458">
        <v>9500000</v>
      </c>
      <c r="I376" s="1386">
        <v>94</v>
      </c>
      <c r="J376" s="1387">
        <v>2</v>
      </c>
      <c r="K376" s="1480">
        <f>I8</f>
        <v>130.21</v>
      </c>
    </row>
    <row r="377" spans="2:11" ht="15" thickBot="1">
      <c r="C377" s="1365"/>
      <c r="D377" s="1332"/>
      <c r="E377" s="1331"/>
      <c r="F377" s="1331"/>
      <c r="G377" s="1331"/>
      <c r="H377" s="1459"/>
      <c r="I377" s="1389"/>
      <c r="J377" s="1390"/>
      <c r="K377" s="1388"/>
    </row>
    <row r="378" spans="2:11" ht="15" thickBot="1">
      <c r="C378" s="1384" t="s">
        <v>1095</v>
      </c>
      <c r="D378" s="1391" t="s">
        <v>1187</v>
      </c>
      <c r="E378" s="1385"/>
      <c r="F378" s="1385"/>
      <c r="G378" s="1392"/>
      <c r="H378" s="1458">
        <v>7900000</v>
      </c>
      <c r="I378" s="1386">
        <v>68</v>
      </c>
      <c r="J378" s="1387">
        <v>2</v>
      </c>
      <c r="K378" s="1480">
        <f>I47</f>
        <v>109</v>
      </c>
    </row>
    <row r="379" spans="2:11" ht="15" thickBot="1">
      <c r="C379" s="1365"/>
      <c r="D379" s="1332"/>
      <c r="E379" s="1331"/>
      <c r="F379" s="1331"/>
      <c r="G379" s="1331"/>
      <c r="H379" s="1459"/>
      <c r="I379" s="1389"/>
      <c r="J379" s="1390"/>
      <c r="K379" s="1393"/>
    </row>
    <row r="380" spans="2:11" ht="15" thickBot="1">
      <c r="C380" s="1384" t="s">
        <v>1098</v>
      </c>
      <c r="D380" s="1385" t="s">
        <v>1183</v>
      </c>
      <c r="E380" s="1385"/>
      <c r="F380" s="1385"/>
      <c r="G380" s="1385"/>
      <c r="H380" s="1458">
        <v>7600000</v>
      </c>
      <c r="I380" s="1386">
        <v>94</v>
      </c>
      <c r="J380" s="1387">
        <v>2</v>
      </c>
      <c r="K380" s="1481">
        <f>I91</f>
        <v>103.77</v>
      </c>
    </row>
    <row r="381" spans="2:11" ht="15" thickBot="1">
      <c r="C381" s="1365"/>
      <c r="D381" s="1332"/>
      <c r="E381" s="1331"/>
      <c r="F381" s="1331"/>
      <c r="G381" s="1331"/>
      <c r="H381" s="1459"/>
      <c r="I381" s="1389"/>
      <c r="J381" s="1390"/>
      <c r="K381" s="1388"/>
    </row>
    <row r="382" spans="2:11" ht="15" thickBot="1">
      <c r="C382" s="1384" t="s">
        <v>1099</v>
      </c>
      <c r="D382" s="1391" t="s">
        <v>1185</v>
      </c>
      <c r="E382" s="1385"/>
      <c r="F382" s="1385"/>
      <c r="G382" s="1392"/>
      <c r="H382" s="1458">
        <v>5900000</v>
      </c>
      <c r="I382" s="1386">
        <v>68</v>
      </c>
      <c r="J382" s="1387">
        <v>2</v>
      </c>
      <c r="K382" s="1480">
        <f>'Scenario Comparisons'!H54</f>
        <v>81</v>
      </c>
    </row>
    <row r="383" spans="2:11" ht="15" thickBot="1">
      <c r="C383" s="1365"/>
      <c r="D383" s="1517"/>
      <c r="E383" s="1326"/>
      <c r="F383" s="1326"/>
      <c r="G383" s="1326"/>
      <c r="H383" s="1459"/>
      <c r="I383" s="1389"/>
      <c r="J383" s="1395"/>
      <c r="K383" s="1481"/>
    </row>
    <row r="384" spans="2:11" ht="15" thickBot="1">
      <c r="C384" s="1384" t="s">
        <v>1100</v>
      </c>
      <c r="D384" s="1391" t="s">
        <v>1230</v>
      </c>
      <c r="E384" s="1385"/>
      <c r="F384" s="1385"/>
      <c r="G384" s="1392"/>
      <c r="H384" s="1458">
        <v>5000000</v>
      </c>
      <c r="I384" s="1386">
        <v>68</v>
      </c>
      <c r="J384" s="1518" t="s">
        <v>1231</v>
      </c>
      <c r="K384" s="1480">
        <f>'Scenario Comparisons'!I54</f>
        <v>69</v>
      </c>
    </row>
    <row r="385" spans="3:13" ht="15" thickBot="1">
      <c r="C385" s="1365"/>
      <c r="D385" s="1332"/>
      <c r="E385" s="1331"/>
      <c r="F385" s="1331"/>
      <c r="G385" s="1331"/>
      <c r="H385" s="1459"/>
      <c r="I385" s="1389"/>
      <c r="J385" s="1390"/>
      <c r="K385" s="1393"/>
    </row>
    <row r="386" spans="3:13" ht="15" thickBot="1">
      <c r="C386" s="1384" t="s">
        <v>1101</v>
      </c>
      <c r="D386" s="1385" t="s">
        <v>1125</v>
      </c>
      <c r="E386" s="1385"/>
      <c r="F386" s="1385"/>
      <c r="G386" s="1385"/>
      <c r="H386" s="1458">
        <v>4800000</v>
      </c>
      <c r="I386" s="1386">
        <v>60</v>
      </c>
      <c r="J386" s="1387">
        <v>10</v>
      </c>
      <c r="K386" s="1481">
        <f>I213</f>
        <v>65.47</v>
      </c>
      <c r="M386" s="1330">
        <f>30/3</f>
        <v>10</v>
      </c>
    </row>
    <row r="387" spans="3:13" ht="15" thickBot="1">
      <c r="C387" s="1365"/>
      <c r="D387" s="1332"/>
      <c r="E387" s="1331"/>
      <c r="F387" s="1331"/>
      <c r="G387" s="1331"/>
      <c r="H387" s="1459"/>
      <c r="I387" s="1389"/>
      <c r="J387" s="1390"/>
      <c r="K387" s="1388"/>
    </row>
    <row r="388" spans="3:13" ht="15" thickBot="1">
      <c r="C388" s="1384" t="s">
        <v>1104</v>
      </c>
      <c r="D388" s="1385" t="s">
        <v>1126</v>
      </c>
      <c r="E388" s="1385"/>
      <c r="F388" s="1385"/>
      <c r="G388" s="1394"/>
      <c r="H388" s="1458">
        <v>3700000</v>
      </c>
      <c r="I388" s="1386">
        <v>40</v>
      </c>
      <c r="J388" s="1387">
        <v>20</v>
      </c>
      <c r="K388" s="1480">
        <f>I253</f>
        <v>50</v>
      </c>
      <c r="M388" s="1526">
        <f>50/3</f>
        <v>16.666666666666668</v>
      </c>
    </row>
    <row r="389" spans="3:13" ht="15" thickBot="1">
      <c r="C389" s="1365"/>
      <c r="D389" s="1326"/>
      <c r="E389" s="1326"/>
      <c r="F389" s="1326"/>
      <c r="G389" s="1327"/>
      <c r="H389" s="1459"/>
      <c r="I389" s="1389"/>
      <c r="J389" s="1395"/>
      <c r="K389" s="1396"/>
    </row>
    <row r="390" spans="3:13" ht="15" thickBot="1">
      <c r="C390" s="1384" t="s">
        <v>1106</v>
      </c>
      <c r="D390" s="1385" t="s">
        <v>1127</v>
      </c>
      <c r="E390" s="1385"/>
      <c r="F390" s="1385"/>
      <c r="G390" s="1394"/>
      <c r="H390" s="1458">
        <v>1900000</v>
      </c>
      <c r="I390" s="1386">
        <v>20</v>
      </c>
      <c r="J390" s="1387">
        <v>20</v>
      </c>
      <c r="K390" s="1481">
        <v>26</v>
      </c>
      <c r="M390" s="1526">
        <f>70/3</f>
        <v>23.333333333333332</v>
      </c>
    </row>
    <row r="391" spans="3:13" ht="15" thickBot="1">
      <c r="C391" s="1365"/>
      <c r="D391" s="1332"/>
      <c r="E391" s="1331"/>
      <c r="F391" s="1331"/>
      <c r="G391" s="1331"/>
      <c r="H391" s="1459"/>
      <c r="I391" s="1389"/>
      <c r="J391" s="1390"/>
      <c r="K391" s="1393"/>
    </row>
    <row r="392" spans="3:13" ht="15" thickBot="1">
      <c r="C392" s="1384" t="s">
        <v>1246</v>
      </c>
      <c r="D392" s="1385" t="s">
        <v>1128</v>
      </c>
      <c r="E392" s="1385"/>
      <c r="F392" s="1385"/>
      <c r="G392" s="1394"/>
      <c r="H392" s="1458">
        <v>200000</v>
      </c>
      <c r="I392" s="1386" t="s">
        <v>1129</v>
      </c>
      <c r="J392" s="1387">
        <v>20</v>
      </c>
      <c r="K392" s="1481">
        <f>'Scenario Comparisons'!M54</f>
        <v>23.5</v>
      </c>
    </row>
    <row r="410" spans="2:11">
      <c r="B410" s="1331"/>
      <c r="C410" s="1332" t="s">
        <v>1100</v>
      </c>
      <c r="D410" s="1332" t="s">
        <v>1130</v>
      </c>
      <c r="E410" s="1332"/>
      <c r="F410" s="1332"/>
      <c r="G410" s="1332"/>
      <c r="H410" s="1449"/>
      <c r="I410" s="1332"/>
      <c r="J410" s="1331"/>
      <c r="K410" s="1331"/>
    </row>
    <row r="411" spans="2:11" ht="15" thickBot="1">
      <c r="B411" s="1331"/>
      <c r="C411" s="1331"/>
      <c r="D411" s="1358"/>
      <c r="E411" s="1331"/>
      <c r="F411" s="1331"/>
      <c r="G411" s="1331"/>
      <c r="H411" s="1448"/>
      <c r="I411" s="1331"/>
      <c r="J411" s="1331"/>
      <c r="K411" s="1331"/>
    </row>
    <row r="412" spans="2:11" ht="15">
      <c r="B412" s="1333"/>
      <c r="C412" s="1537" t="s">
        <v>1131</v>
      </c>
      <c r="D412" s="1537"/>
      <c r="E412" s="1334"/>
      <c r="F412" s="1335" t="s">
        <v>573</v>
      </c>
      <c r="G412" s="1334"/>
      <c r="H412" s="1325" t="s">
        <v>1132</v>
      </c>
      <c r="I412" s="1364"/>
      <c r="J412" s="1397" t="s">
        <v>1133</v>
      </c>
      <c r="K412" s="1397" t="s">
        <v>1134</v>
      </c>
    </row>
    <row r="413" spans="2:11" ht="15">
      <c r="B413" s="1336"/>
      <c r="C413" s="1538" t="s">
        <v>1135</v>
      </c>
      <c r="D413" s="1538"/>
      <c r="E413" s="1337"/>
      <c r="F413" s="1338"/>
      <c r="G413" s="1337"/>
      <c r="H413" s="1410"/>
      <c r="I413" s="1352"/>
      <c r="J413" s="1376"/>
      <c r="K413" s="1376"/>
    </row>
    <row r="414" spans="2:11" ht="15">
      <c r="B414" s="1336"/>
      <c r="C414" s="1538" t="s">
        <v>1136</v>
      </c>
      <c r="D414" s="1538"/>
      <c r="E414" s="1337"/>
      <c r="F414" s="1338"/>
      <c r="G414" s="1337"/>
      <c r="H414" s="1410"/>
      <c r="I414" s="1352"/>
      <c r="J414" s="1376"/>
      <c r="K414" s="1376"/>
    </row>
    <row r="415" spans="2:11" ht="15">
      <c r="B415" s="1336"/>
      <c r="C415" s="1398">
        <v>161428</v>
      </c>
      <c r="D415" s="1398" t="s">
        <v>574</v>
      </c>
      <c r="E415" s="1337"/>
      <c r="F415" s="1338" t="s">
        <v>574</v>
      </c>
      <c r="G415" s="1337"/>
      <c r="H415" s="1410" t="s">
        <v>574</v>
      </c>
      <c r="I415" s="1352"/>
      <c r="J415" s="1376" t="s">
        <v>574</v>
      </c>
      <c r="K415" s="1376" t="s">
        <v>574</v>
      </c>
    </row>
    <row r="416" spans="2:11" ht="16" thickBot="1">
      <c r="B416" s="1336"/>
      <c r="C416" s="1538" t="s">
        <v>1089</v>
      </c>
      <c r="D416" s="1538"/>
      <c r="E416" s="1337"/>
      <c r="F416" s="1338" t="s">
        <v>578</v>
      </c>
      <c r="G416" s="1337"/>
      <c r="H416" s="1410" t="s">
        <v>559</v>
      </c>
      <c r="I416" s="1352"/>
      <c r="J416" s="1376" t="s">
        <v>559</v>
      </c>
      <c r="K416" s="1376" t="s">
        <v>559</v>
      </c>
    </row>
    <row r="417" spans="2:11" ht="16" thickBot="1">
      <c r="B417" s="1336"/>
      <c r="C417" s="1538" t="s">
        <v>1090</v>
      </c>
      <c r="D417" s="1538"/>
      <c r="E417" s="1337"/>
      <c r="F417" s="1338" t="s">
        <v>579</v>
      </c>
      <c r="G417" s="1337"/>
      <c r="H417" s="1321">
        <v>44</v>
      </c>
      <c r="I417" s="1352"/>
      <c r="J417" s="1399">
        <v>73</v>
      </c>
      <c r="K417" s="1399">
        <v>171</v>
      </c>
    </row>
    <row r="418" spans="2:11" ht="16" thickBot="1">
      <c r="B418" s="1336"/>
      <c r="C418" s="1337"/>
      <c r="D418" s="1337"/>
      <c r="E418" s="1337"/>
      <c r="F418" s="1339"/>
      <c r="G418" s="1340"/>
      <c r="H418" s="1322"/>
      <c r="I418" s="1352"/>
      <c r="J418" s="1400"/>
      <c r="K418" s="1400"/>
    </row>
    <row r="419" spans="2:11" ht="16" thickBot="1">
      <c r="B419" s="1341" t="s">
        <v>575</v>
      </c>
      <c r="C419" s="1342"/>
      <c r="D419" s="1342"/>
      <c r="E419" s="1342"/>
      <c r="F419" s="1339">
        <v>150700</v>
      </c>
      <c r="G419" s="1340"/>
      <c r="H419" s="1322">
        <v>66</v>
      </c>
      <c r="I419" s="1380"/>
      <c r="J419" s="1400">
        <v>110</v>
      </c>
      <c r="K419" s="1400">
        <v>258</v>
      </c>
    </row>
    <row r="420" spans="2:11" ht="16" thickBot="1">
      <c r="B420" s="1336"/>
      <c r="C420" s="1337"/>
      <c r="D420" s="1337"/>
      <c r="E420" s="1337"/>
      <c r="F420" s="1338"/>
      <c r="G420" s="1337"/>
      <c r="H420" s="1323"/>
      <c r="I420" s="1352"/>
      <c r="J420" s="1401"/>
      <c r="K420" s="1401"/>
    </row>
    <row r="421" spans="2:11" ht="16" thickBot="1">
      <c r="B421" s="1341" t="s">
        <v>576</v>
      </c>
      <c r="C421" s="1342"/>
      <c r="D421" s="1342"/>
      <c r="E421" s="1342"/>
      <c r="F421" s="1344">
        <v>412300</v>
      </c>
      <c r="G421" s="1342"/>
      <c r="H421" s="1324">
        <v>181</v>
      </c>
      <c r="I421" s="1380"/>
      <c r="J421" s="1402">
        <v>301</v>
      </c>
      <c r="K421" s="1402">
        <v>705</v>
      </c>
    </row>
    <row r="422" spans="2:11" ht="16" thickBot="1">
      <c r="B422" s="1336"/>
      <c r="C422" s="1337"/>
      <c r="D422" s="1337"/>
      <c r="E422" s="1337"/>
      <c r="F422" s="1338"/>
      <c r="G422" s="1337"/>
      <c r="H422" s="1323"/>
      <c r="I422" s="1352"/>
      <c r="J422" s="1401"/>
      <c r="K422" s="1401"/>
    </row>
    <row r="423" spans="2:11" ht="16" thickBot="1">
      <c r="B423" s="1341" t="s">
        <v>577</v>
      </c>
      <c r="C423" s="1342"/>
      <c r="D423" s="1342"/>
      <c r="E423" s="1342"/>
      <c r="F423" s="1344">
        <v>322200</v>
      </c>
      <c r="G423" s="1342"/>
      <c r="H423" s="1324">
        <v>142</v>
      </c>
      <c r="I423" s="1380"/>
      <c r="J423" s="1402">
        <v>235</v>
      </c>
      <c r="K423" s="1402">
        <v>551</v>
      </c>
    </row>
    <row r="424" spans="2:11">
      <c r="B424" s="1349"/>
      <c r="C424" s="1331"/>
      <c r="D424" s="1358"/>
      <c r="E424" s="1331"/>
      <c r="F424" s="1331"/>
      <c r="G424" s="1331"/>
      <c r="H424" s="1448"/>
      <c r="I424" s="1331"/>
      <c r="J424" s="1331"/>
      <c r="K424" s="1352"/>
    </row>
    <row r="425" spans="2:11">
      <c r="B425" s="1365"/>
      <c r="C425" s="1332"/>
      <c r="D425" s="1350"/>
      <c r="E425" s="1332"/>
      <c r="F425" s="1332"/>
      <c r="G425" s="1332"/>
      <c r="H425" s="1449"/>
      <c r="I425" s="1332"/>
      <c r="J425" s="1332"/>
      <c r="K425" s="1366"/>
    </row>
    <row r="426" spans="2:11">
      <c r="B426" s="1349"/>
      <c r="C426" s="1332" t="s">
        <v>1091</v>
      </c>
      <c r="D426" s="1350" t="s">
        <v>1137</v>
      </c>
      <c r="E426" s="1350"/>
      <c r="F426" s="1350"/>
      <c r="G426" s="1350"/>
      <c r="H426" s="1456"/>
      <c r="I426" s="1350"/>
      <c r="J426" s="1350"/>
      <c r="K426" s="1379"/>
    </row>
    <row r="427" spans="2:11">
      <c r="B427" s="1349"/>
      <c r="C427" s="1332"/>
      <c r="D427" s="1350" t="s">
        <v>1138</v>
      </c>
      <c r="E427" s="1350"/>
      <c r="F427" s="1350"/>
      <c r="G427" s="1331"/>
      <c r="H427" s="1448"/>
      <c r="I427" s="1331"/>
      <c r="J427" s="1331"/>
      <c r="K427" s="1352"/>
    </row>
    <row r="428" spans="2:11">
      <c r="B428" s="1349"/>
      <c r="C428" s="1332"/>
      <c r="D428" s="1350"/>
      <c r="E428" s="1331"/>
      <c r="F428" s="1331"/>
      <c r="G428" s="1331"/>
      <c r="H428" s="1448"/>
      <c r="I428" s="1331"/>
      <c r="J428" s="1331"/>
      <c r="K428" s="1352"/>
    </row>
    <row r="429" spans="2:11">
      <c r="B429" s="1349"/>
      <c r="C429" s="1332" t="s">
        <v>1094</v>
      </c>
      <c r="D429" s="1350" t="s">
        <v>1139</v>
      </c>
      <c r="E429" s="1350"/>
      <c r="F429" s="1350"/>
      <c r="G429" s="1350"/>
      <c r="H429" s="1456"/>
      <c r="I429" s="1350"/>
      <c r="J429" s="1350"/>
      <c r="K429" s="1352"/>
    </row>
    <row r="430" spans="2:11">
      <c r="B430" s="1349"/>
      <c r="C430" s="1332"/>
      <c r="D430" s="1350" t="s">
        <v>1140</v>
      </c>
      <c r="E430" s="1350"/>
      <c r="F430" s="1350"/>
      <c r="G430" s="1350"/>
      <c r="H430" s="1456"/>
      <c r="I430" s="1350"/>
      <c r="J430" s="1331"/>
      <c r="K430" s="1352"/>
    </row>
    <row r="431" spans="2:11">
      <c r="B431" s="1349"/>
      <c r="C431" s="1332"/>
      <c r="D431" s="1350" t="s">
        <v>1141</v>
      </c>
      <c r="E431" s="1350"/>
      <c r="F431" s="1350"/>
      <c r="G431" s="1350"/>
      <c r="H431" s="1456"/>
      <c r="I431" s="1350"/>
      <c r="J431" s="1350"/>
      <c r="K431" s="1379"/>
    </row>
    <row r="432" spans="2:11">
      <c r="B432" s="1349"/>
      <c r="C432" s="1332"/>
      <c r="D432" s="1350" t="s">
        <v>1142</v>
      </c>
      <c r="E432" s="1350"/>
      <c r="F432" s="1350"/>
      <c r="G432" s="1350"/>
      <c r="H432" s="1456"/>
      <c r="I432" s="1350"/>
      <c r="J432" s="1350"/>
      <c r="K432" s="1352"/>
    </row>
    <row r="433" spans="2:11">
      <c r="B433" s="1349"/>
      <c r="C433" s="1331"/>
      <c r="D433" s="1358"/>
      <c r="E433" s="1331"/>
      <c r="F433" s="1331"/>
      <c r="G433" s="1331"/>
      <c r="H433" s="1448"/>
      <c r="I433" s="1331"/>
      <c r="J433" s="1331"/>
      <c r="K433" s="1352"/>
    </row>
    <row r="434" spans="2:11">
      <c r="B434" s="1349"/>
      <c r="C434" s="1331"/>
      <c r="D434" s="1358"/>
      <c r="E434" s="1331"/>
      <c r="F434" s="1331"/>
      <c r="G434" s="1331"/>
      <c r="H434" s="1448"/>
      <c r="I434" s="1331"/>
      <c r="J434" s="1331"/>
      <c r="K434" s="1352"/>
    </row>
    <row r="435" spans="2:11" ht="15" thickBot="1">
      <c r="B435" s="1354"/>
      <c r="C435" s="1355"/>
      <c r="D435" s="1367"/>
      <c r="E435" s="1355"/>
      <c r="F435" s="1355"/>
      <c r="G435" s="1355"/>
      <c r="H435" s="1453"/>
      <c r="I435" s="1355"/>
      <c r="J435" s="1355"/>
      <c r="K435" s="1357"/>
    </row>
  </sheetData>
  <mergeCells count="40">
    <mergeCell ref="D91:E91"/>
    <mergeCell ref="D5:E5"/>
    <mergeCell ref="D6:E6"/>
    <mergeCell ref="D7:E7"/>
    <mergeCell ref="D8:E8"/>
    <mergeCell ref="D44:E44"/>
    <mergeCell ref="D45:E45"/>
    <mergeCell ref="D46:E46"/>
    <mergeCell ref="D47:E47"/>
    <mergeCell ref="D88:E88"/>
    <mergeCell ref="D89:E89"/>
    <mergeCell ref="D90:E90"/>
    <mergeCell ref="D253:E253"/>
    <mergeCell ref="D170:E170"/>
    <mergeCell ref="D171:E171"/>
    <mergeCell ref="D172:E172"/>
    <mergeCell ref="D173:E173"/>
    <mergeCell ref="D210:E210"/>
    <mergeCell ref="D211:E211"/>
    <mergeCell ref="D212:E212"/>
    <mergeCell ref="D213:E213"/>
    <mergeCell ref="D250:E250"/>
    <mergeCell ref="D251:E251"/>
    <mergeCell ref="D252:E252"/>
    <mergeCell ref="D130:E130"/>
    <mergeCell ref="D131:E131"/>
    <mergeCell ref="D132:E132"/>
    <mergeCell ref="D133:E133"/>
    <mergeCell ref="C417:D417"/>
    <mergeCell ref="D291:E291"/>
    <mergeCell ref="D292:E292"/>
    <mergeCell ref="D293:E293"/>
    <mergeCell ref="D294:E294"/>
    <mergeCell ref="C334:F334"/>
    <mergeCell ref="C335:F335"/>
    <mergeCell ref="D336:E336"/>
    <mergeCell ref="C412:D412"/>
    <mergeCell ref="C413:D413"/>
    <mergeCell ref="C414:D414"/>
    <mergeCell ref="C416:D416"/>
  </mergeCells>
  <phoneticPr fontId="18" type="noConversion"/>
  <printOptions horizontalCentered="1"/>
  <pageMargins left="0" right="0" top="1" bottom="0.75" header="0.5" footer="0.5"/>
  <pageSetup scale="80" orientation="landscape" horizontalDpi="4294967292" verticalDpi="4294967292"/>
  <headerFooter>
    <oddHeader>&amp;C&amp;"Calibri,Regular"&amp;K000000Investment Handout</oddHeader>
    <oddFooter>&amp;C&amp;"Calibri,Regular"&amp;K000000Final Report 08_08_2017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B384"/>
  <sheetViews>
    <sheetView zoomScale="125" zoomScaleNormal="125" zoomScaleSheetLayoutView="85" zoomScalePageLayoutView="125" workbookViewId="0">
      <pane ySplit="1880" topLeftCell="A134" activePane="bottomLeft"/>
      <selection activeCell="AB4" sqref="AB4"/>
      <selection pane="bottomLeft" activeCell="U144" sqref="U144"/>
    </sheetView>
  </sheetViews>
  <sheetFormatPr baseColWidth="10" defaultColWidth="8.83203125" defaultRowHeight="14" x14ac:dyDescent="0"/>
  <cols>
    <col min="1" max="1" width="4.1640625" style="827" customWidth="1"/>
    <col min="2" max="2" width="5.33203125" style="827" customWidth="1"/>
    <col min="3" max="3" width="28.33203125" style="829" customWidth="1"/>
    <col min="4" max="4" width="27.5" style="829" hidden="1" customWidth="1"/>
    <col min="5" max="5" width="29" style="829" hidden="1" customWidth="1"/>
    <col min="6" max="6" width="12.5" style="827" hidden="1" customWidth="1"/>
    <col min="7" max="7" width="11.5" style="827" hidden="1" customWidth="1"/>
    <col min="8" max="8" width="7" style="827" customWidth="1"/>
    <col min="9" max="9" width="6.33203125" style="827" customWidth="1"/>
    <col min="10" max="10" width="7.1640625" style="827" customWidth="1"/>
    <col min="11" max="11" width="14.6640625" style="827" hidden="1" customWidth="1"/>
    <col min="12" max="12" width="15" style="827" hidden="1" customWidth="1"/>
    <col min="13" max="13" width="7.5" style="829" hidden="1" customWidth="1"/>
    <col min="14" max="14" width="12.33203125" style="829" hidden="1" customWidth="1"/>
    <col min="15" max="15" width="12.1640625" style="829" hidden="1" customWidth="1"/>
    <col min="16" max="16" width="10.5" style="1101" hidden="1" customWidth="1"/>
    <col min="17" max="17" width="10.33203125" style="1101" hidden="1" customWidth="1"/>
    <col min="18" max="18" width="7.5" style="829" customWidth="1"/>
    <col min="19" max="20" width="7.5" style="1027" customWidth="1"/>
    <col min="21" max="21" width="11.33203125" style="59" customWidth="1"/>
    <col min="22" max="22" width="10.1640625" style="59" customWidth="1"/>
    <col min="23" max="23" width="12.5" style="496" customWidth="1"/>
    <col min="24" max="24" width="11.5" style="496" customWidth="1"/>
    <col min="25" max="25" width="10.1640625" style="496" customWidth="1"/>
    <col min="26" max="26" width="12.5" style="496" customWidth="1"/>
    <col min="27" max="27" width="3.5" style="915" customWidth="1"/>
    <col min="28" max="28" width="6.6640625" style="512" customWidth="1"/>
    <col min="29" max="29" width="11.5" style="827" customWidth="1"/>
    <col min="30" max="30" width="10.5" style="911" customWidth="1"/>
    <col min="31" max="31" width="12.5" style="555" customWidth="1"/>
    <col min="32" max="32" width="7.5" style="512" customWidth="1"/>
    <col min="33" max="33" width="11.5" style="827" customWidth="1"/>
    <col min="34" max="34" width="13.5" style="827" customWidth="1"/>
    <col min="35" max="35" width="11.5" style="555" customWidth="1"/>
    <col min="36" max="36" width="8.6640625" style="827" customWidth="1"/>
    <col min="37" max="37" width="6.1640625" style="827" customWidth="1"/>
    <col min="38" max="38" width="12.5" style="827" customWidth="1"/>
    <col min="39" max="39" width="11.83203125" style="827" customWidth="1"/>
    <col min="40" max="40" width="12.5" style="827" customWidth="1"/>
    <col min="41" max="41" width="15.33203125" style="555" customWidth="1"/>
    <col min="42" max="42" width="12.5" style="827" customWidth="1"/>
    <col min="43" max="43" width="14.33203125" style="555" customWidth="1"/>
    <col min="44" max="44" width="12.5" style="827" customWidth="1"/>
    <col min="45" max="45" width="14.33203125" style="555" customWidth="1"/>
    <col min="46" max="46" width="12.5" style="827" customWidth="1"/>
    <col min="47" max="47" width="14.33203125" style="555" customWidth="1"/>
    <col min="48" max="48" width="12.5" style="827" customWidth="1"/>
    <col min="49" max="49" width="14.33203125" style="555" customWidth="1"/>
    <col min="50" max="50" width="12.5" style="827" customWidth="1"/>
    <col min="51" max="51" width="14.33203125" style="555" customWidth="1"/>
    <col min="52" max="52" width="12.5" style="827" customWidth="1"/>
    <col min="53" max="53" width="12.5" style="555" customWidth="1"/>
    <col min="54" max="54" width="12.5" style="827" customWidth="1"/>
    <col min="55" max="55" width="12.5" style="555" customWidth="1"/>
    <col min="56" max="56" width="12.5" style="827" customWidth="1"/>
    <col min="57" max="57" width="12.5" style="555" customWidth="1"/>
    <col min="58" max="58" width="12.5" style="827" customWidth="1"/>
    <col min="59" max="59" width="14.33203125" style="555" customWidth="1"/>
    <col min="60" max="60" width="12.5" style="827" customWidth="1"/>
    <col min="61" max="61" width="14.33203125" style="555" customWidth="1"/>
    <col min="62" max="62" width="12.5" style="827" customWidth="1"/>
    <col min="63" max="63" width="12.5" style="555" customWidth="1"/>
    <col min="64" max="64" width="12.5" style="827" customWidth="1"/>
    <col min="65" max="65" width="12.5" style="555" customWidth="1"/>
    <col min="66" max="66" width="12.5" style="827" customWidth="1"/>
    <col min="67" max="67" width="12.5" style="555" customWidth="1"/>
    <col min="68" max="68" width="12.5" style="827" customWidth="1"/>
    <col min="69" max="69" width="14.33203125" style="555" customWidth="1"/>
    <col min="70" max="79" width="79.83203125" style="829" customWidth="1"/>
    <col min="80" max="80" width="14.83203125" style="829" customWidth="1"/>
    <col min="81" max="179" width="79.83203125" style="829" customWidth="1"/>
    <col min="180" max="180" width="14" customWidth="1"/>
    <col min="181" max="181" width="10.6640625" hidden="1" customWidth="1"/>
    <col min="182" max="182" width="15" hidden="1" customWidth="1"/>
    <col min="183" max="183" width="12.33203125" hidden="1" customWidth="1"/>
    <col min="184" max="184" width="20.5" hidden="1" customWidth="1"/>
    <col min="185" max="185" width="20" hidden="1" customWidth="1"/>
    <col min="186" max="186" width="15.1640625" hidden="1" customWidth="1"/>
    <col min="187" max="188" width="16.5" hidden="1" customWidth="1"/>
    <col min="189" max="189" width="14.5" hidden="1" customWidth="1"/>
    <col min="190" max="190" width="16.6640625" hidden="1" customWidth="1"/>
    <col min="191" max="191" width="16.5" hidden="1" customWidth="1"/>
    <col min="192" max="192" width="15.5" hidden="1" customWidth="1"/>
    <col min="193" max="193" width="19.5" hidden="1" customWidth="1"/>
    <col min="194" max="194" width="9.5" hidden="1" customWidth="1"/>
    <col min="195" max="195" width="8.1640625" hidden="1" customWidth="1"/>
    <col min="196" max="196" width="11.83203125" hidden="1" customWidth="1"/>
    <col min="197" max="197" width="16.1640625" hidden="1" customWidth="1"/>
    <col min="198" max="198" width="17" hidden="1" customWidth="1"/>
    <col min="199" max="199" width="11.1640625" hidden="1" customWidth="1"/>
    <col min="200" max="200" width="10" hidden="1" customWidth="1"/>
    <col min="201" max="201" width="17.5" hidden="1" customWidth="1"/>
    <col min="202" max="202" width="11.6640625" hidden="1" customWidth="1"/>
    <col min="203" max="204" width="12.1640625" hidden="1" customWidth="1"/>
    <col min="205" max="205" width="20" hidden="1" customWidth="1"/>
    <col min="206" max="206" width="17.83203125" hidden="1" customWidth="1"/>
    <col min="207" max="207" width="18.1640625" hidden="1" customWidth="1"/>
    <col min="208" max="208" width="12.6640625" hidden="1" customWidth="1"/>
    <col min="209" max="209" width="17.5" hidden="1" customWidth="1"/>
    <col min="210" max="210" width="18.5" hidden="1" customWidth="1"/>
    <col min="211" max="211" width="20" hidden="1" customWidth="1"/>
    <col min="212" max="212" width="14.5" hidden="1" customWidth="1"/>
    <col min="213" max="213" width="22.83203125" hidden="1" customWidth="1"/>
    <col min="214" max="214" width="16.33203125" hidden="1" customWidth="1"/>
    <col min="215" max="215" width="15.33203125" hidden="1" customWidth="1"/>
    <col min="216" max="216" width="12.33203125" hidden="1" customWidth="1"/>
    <col min="217" max="217" width="15.33203125" hidden="1" customWidth="1"/>
    <col min="218" max="218" width="15.1640625" hidden="1" customWidth="1"/>
    <col min="219" max="219" width="14.33203125" hidden="1" customWidth="1"/>
    <col min="220" max="220" width="12.5" hidden="1" customWidth="1"/>
    <col min="221" max="221" width="17.5" hidden="1" customWidth="1"/>
    <col min="222" max="222" width="16.1640625" hidden="1" customWidth="1"/>
    <col min="223" max="223" width="13.1640625" hidden="1" customWidth="1"/>
    <col min="224" max="224" width="12.5" hidden="1" customWidth="1"/>
    <col min="225" max="225" width="18.1640625" hidden="1" customWidth="1"/>
    <col min="226" max="226" width="14.33203125" hidden="1" customWidth="1"/>
    <col min="227" max="227" width="14.5" hidden="1" customWidth="1"/>
    <col min="228" max="228" width="16.1640625" hidden="1" customWidth="1"/>
    <col min="229" max="229" width="18.83203125" hidden="1" customWidth="1"/>
    <col min="230" max="230" width="15.83203125" hidden="1" customWidth="1"/>
    <col min="231" max="231" width="15" hidden="1" customWidth="1"/>
    <col min="232" max="232" width="13.83203125" hidden="1" customWidth="1"/>
    <col min="233" max="234" width="14" hidden="1" customWidth="1"/>
    <col min="235" max="235" width="15.83203125" hidden="1" customWidth="1"/>
    <col min="236" max="236" width="9.5" hidden="1" customWidth="1"/>
    <col min="237" max="237" width="20.5" hidden="1" customWidth="1"/>
    <col min="238" max="238" width="12.1640625" hidden="1" customWidth="1"/>
    <col min="239" max="239" width="16.6640625" hidden="1" customWidth="1"/>
    <col min="240" max="240" width="14.5" hidden="1" customWidth="1"/>
    <col min="241" max="241" width="17.6640625" hidden="1" customWidth="1"/>
    <col min="242" max="242" width="18.5" hidden="1" customWidth="1"/>
    <col min="243" max="243" width="16.5" hidden="1" customWidth="1"/>
    <col min="244" max="244" width="21.5" hidden="1" customWidth="1"/>
    <col min="245" max="245" width="20.5" hidden="1" customWidth="1"/>
    <col min="246" max="246" width="16" hidden="1" customWidth="1"/>
    <col min="247" max="247" width="17.5" hidden="1" customWidth="1"/>
    <col min="248" max="248" width="17" hidden="1" customWidth="1"/>
    <col min="249" max="249" width="14.5" hidden="1" customWidth="1"/>
    <col min="250" max="250" width="15.83203125" hidden="1" customWidth="1"/>
    <col min="251" max="251" width="15.6640625" hidden="1" customWidth="1"/>
    <col min="252" max="252" width="22" hidden="1" customWidth="1"/>
    <col min="253" max="253" width="21" hidden="1" customWidth="1"/>
    <col min="254" max="254" width="14.1640625" hidden="1" customWidth="1"/>
    <col min="255" max="255" width="20.83203125" hidden="1" customWidth="1"/>
    <col min="256" max="257" width="21.5" hidden="1" customWidth="1"/>
    <col min="258" max="258" width="10.6640625" hidden="1" customWidth="1"/>
    <col min="259" max="259" width="20.6640625" hidden="1" customWidth="1"/>
    <col min="260" max="260" width="14.33203125" hidden="1" customWidth="1"/>
    <col min="261" max="261" width="15.5" hidden="1" customWidth="1"/>
    <col min="262" max="262" width="18.33203125" hidden="1" customWidth="1"/>
    <col min="263" max="263" width="18" hidden="1" customWidth="1"/>
    <col min="264" max="264" width="14.5" hidden="1" customWidth="1"/>
    <col min="265" max="265" width="12.83203125" hidden="1" customWidth="1"/>
    <col min="266" max="266" width="14.5" hidden="1" customWidth="1"/>
    <col min="267" max="267" width="11.83203125" hidden="1" customWidth="1"/>
    <col min="268" max="268" width="15.5" hidden="1" customWidth="1"/>
    <col min="269" max="269" width="9.5" hidden="1" customWidth="1"/>
    <col min="270" max="270" width="17" hidden="1" customWidth="1"/>
    <col min="271" max="271" width="21.5" hidden="1" customWidth="1"/>
    <col min="272" max="272" width="11.5" hidden="1" customWidth="1"/>
    <col min="273" max="273" width="13.33203125" hidden="1" customWidth="1"/>
    <col min="274" max="274" width="16.5" hidden="1" customWidth="1"/>
    <col min="275" max="281" width="6.83203125" hidden="1" customWidth="1"/>
    <col min="282" max="282" width="19.83203125" bestFit="1" customWidth="1"/>
    <col min="284" max="16384" width="8.83203125" style="829"/>
  </cols>
  <sheetData>
    <row r="1" spans="1:288" s="1030" customFormat="1" ht="15" thickBot="1">
      <c r="A1" s="1027"/>
      <c r="B1" s="1027"/>
      <c r="F1" s="1027"/>
      <c r="G1" s="1027"/>
      <c r="H1" s="1027"/>
      <c r="I1" s="1027"/>
      <c r="J1" s="1027"/>
      <c r="K1" s="1027"/>
      <c r="L1" s="1027"/>
      <c r="P1" s="1101"/>
      <c r="Q1" s="1101"/>
      <c r="S1" s="1027"/>
      <c r="T1" s="1027"/>
      <c r="U1" s="59"/>
      <c r="V1" s="59"/>
      <c r="W1" s="496"/>
      <c r="X1" s="496"/>
      <c r="Y1" s="496"/>
      <c r="Z1" s="496"/>
      <c r="AA1" s="915"/>
      <c r="AB1" s="512"/>
      <c r="AC1" s="1027"/>
      <c r="AD1" s="911"/>
      <c r="AE1" s="555"/>
      <c r="AF1" s="512"/>
      <c r="AG1" s="1027"/>
      <c r="AH1" s="1027"/>
      <c r="AI1" s="555"/>
      <c r="AJ1" s="1027"/>
      <c r="AK1" s="1027"/>
      <c r="AL1" s="1027"/>
      <c r="AM1" s="1027"/>
      <c r="AN1" s="1027"/>
      <c r="AO1" s="555"/>
      <c r="AP1" s="1027"/>
      <c r="AQ1" s="555"/>
      <c r="AR1" s="1027"/>
      <c r="AS1" s="555"/>
      <c r="AT1" s="1027"/>
      <c r="AU1" s="555"/>
      <c r="AV1" s="1027"/>
      <c r="AW1" s="555"/>
      <c r="AX1" s="1027"/>
      <c r="AY1" s="555"/>
      <c r="AZ1" s="1027"/>
      <c r="BA1" s="555"/>
      <c r="BB1" s="1027"/>
      <c r="BC1" s="555"/>
      <c r="BD1" s="1027"/>
      <c r="BE1" s="555"/>
      <c r="BF1" s="1027"/>
      <c r="BG1" s="555"/>
      <c r="BH1" s="1027"/>
      <c r="BI1" s="555"/>
      <c r="BJ1" s="1027"/>
      <c r="BK1" s="555"/>
      <c r="BL1" s="1027"/>
      <c r="BM1" s="555"/>
      <c r="BN1" s="1027"/>
      <c r="BO1" s="555"/>
      <c r="BP1" s="1027"/>
      <c r="BQ1" s="555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</row>
    <row r="2" spans="1:288" s="224" customFormat="1" ht="15" thickBot="1">
      <c r="A2" s="911"/>
      <c r="B2" s="911"/>
      <c r="F2" s="911"/>
      <c r="G2" s="911"/>
      <c r="H2" s="911"/>
      <c r="I2" s="911"/>
      <c r="J2" s="911"/>
      <c r="K2" s="911"/>
      <c r="L2" s="911"/>
      <c r="P2" s="1102"/>
      <c r="Q2" s="1102"/>
      <c r="S2" s="911"/>
      <c r="T2" s="911"/>
      <c r="U2" s="914"/>
      <c r="V2" s="914"/>
      <c r="W2" s="915"/>
      <c r="X2" s="915"/>
      <c r="Y2" s="915"/>
      <c r="Z2" s="915"/>
      <c r="AA2" s="1077"/>
      <c r="AB2" s="1545" t="s">
        <v>256</v>
      </c>
      <c r="AC2" s="1546"/>
      <c r="AD2" s="1546"/>
      <c r="AE2" s="1546"/>
      <c r="AF2" s="1546"/>
      <c r="AG2" s="1546"/>
      <c r="AH2" s="1546"/>
      <c r="AI2" s="1547"/>
      <c r="AJ2" s="1049"/>
      <c r="AK2" s="1049"/>
      <c r="AL2" s="1157"/>
      <c r="AM2" s="1008"/>
      <c r="AN2" s="1008"/>
      <c r="AO2" s="1009"/>
      <c r="AP2" s="1008"/>
      <c r="AQ2" s="1009"/>
      <c r="AR2" s="1008"/>
      <c r="AS2" s="1009"/>
      <c r="AT2" s="1008"/>
      <c r="AU2" s="1009"/>
      <c r="AV2" s="1008"/>
      <c r="AW2" s="1009"/>
      <c r="AX2" s="1008"/>
      <c r="AY2" s="1009"/>
      <c r="AZ2" s="1008"/>
      <c r="BA2" s="1009"/>
      <c r="BB2" s="1008"/>
      <c r="BC2" s="1009"/>
      <c r="BD2" s="1008"/>
      <c r="BE2" s="1009"/>
      <c r="BF2" s="1008"/>
      <c r="BG2" s="1009"/>
      <c r="BH2" s="1008"/>
      <c r="BI2" s="1009"/>
      <c r="BJ2" s="1008"/>
      <c r="BK2" s="1009"/>
      <c r="BL2" s="1008"/>
      <c r="BM2" s="1009"/>
      <c r="BN2" s="1008"/>
      <c r="BO2" s="1009"/>
      <c r="BP2" s="1008"/>
      <c r="BQ2" s="1009"/>
      <c r="FX2" s="310"/>
      <c r="FY2" s="310"/>
      <c r="FZ2" s="310"/>
      <c r="GA2" s="310"/>
      <c r="GB2" s="310"/>
      <c r="GC2" s="310"/>
      <c r="GD2" s="310"/>
      <c r="GE2" s="310"/>
      <c r="GF2" s="310"/>
      <c r="GG2" s="310"/>
      <c r="GH2" s="310"/>
      <c r="GI2" s="310"/>
      <c r="GJ2" s="310"/>
      <c r="GK2" s="310"/>
      <c r="GL2" s="310"/>
      <c r="GM2" s="310"/>
      <c r="GN2" s="310"/>
      <c r="GO2" s="310"/>
      <c r="GP2" s="310"/>
      <c r="GQ2" s="310"/>
      <c r="GR2" s="310"/>
      <c r="GS2" s="310"/>
      <c r="GT2" s="310"/>
      <c r="GU2" s="310"/>
      <c r="GV2" s="310"/>
      <c r="GW2" s="310"/>
      <c r="GX2" s="310"/>
      <c r="GY2" s="310"/>
      <c r="GZ2" s="310"/>
      <c r="HA2" s="310"/>
      <c r="HB2" s="310"/>
      <c r="HC2" s="310"/>
      <c r="HD2" s="310"/>
      <c r="HE2" s="310"/>
      <c r="HF2" s="310"/>
      <c r="HG2" s="310"/>
      <c r="HH2" s="310"/>
      <c r="HI2" s="310"/>
      <c r="HJ2" s="310"/>
      <c r="HK2" s="310"/>
      <c r="HL2" s="310"/>
      <c r="HM2" s="310"/>
      <c r="HN2" s="310"/>
      <c r="HO2" s="310"/>
      <c r="HP2" s="310"/>
      <c r="HQ2" s="310"/>
      <c r="HR2" s="310"/>
      <c r="HS2" s="310"/>
      <c r="HT2" s="310"/>
      <c r="HU2" s="310"/>
      <c r="HV2" s="310"/>
      <c r="HW2" s="310"/>
      <c r="HX2" s="310"/>
      <c r="HY2" s="310"/>
      <c r="HZ2" s="310"/>
      <c r="IA2" s="310"/>
      <c r="IB2" s="310"/>
      <c r="IC2" s="310"/>
      <c r="ID2" s="310"/>
      <c r="IE2" s="310"/>
      <c r="IF2" s="310"/>
      <c r="IG2" s="310"/>
      <c r="IH2" s="310"/>
      <c r="II2" s="310"/>
      <c r="IJ2" s="310"/>
      <c r="IK2" s="310"/>
      <c r="IL2" s="310"/>
      <c r="IM2" s="310"/>
      <c r="IN2" s="310"/>
      <c r="IO2" s="310"/>
      <c r="IP2" s="310"/>
      <c r="IQ2" s="310"/>
      <c r="IR2" s="310"/>
      <c r="IS2" s="310"/>
      <c r="IT2" s="310"/>
      <c r="IU2" s="310"/>
      <c r="IV2" s="310"/>
      <c r="IW2" s="310"/>
      <c r="IX2" s="310"/>
      <c r="IY2" s="310"/>
      <c r="IZ2" s="310"/>
      <c r="JA2" s="310"/>
      <c r="JB2" s="310"/>
      <c r="JC2" s="310"/>
      <c r="JD2" s="310"/>
      <c r="JE2" s="310"/>
      <c r="JF2" s="310"/>
      <c r="JG2" s="310"/>
      <c r="JH2" s="310"/>
      <c r="JI2" s="310"/>
      <c r="JJ2" s="310"/>
      <c r="JK2" s="310"/>
      <c r="JL2" s="310"/>
      <c r="JM2" s="310"/>
      <c r="JN2" s="310"/>
      <c r="JO2" s="310"/>
      <c r="JP2" s="310"/>
      <c r="JQ2" s="310"/>
      <c r="JR2" s="310"/>
      <c r="JS2" s="310"/>
      <c r="JT2" s="310"/>
      <c r="JU2" s="310"/>
      <c r="JV2" s="310"/>
      <c r="JW2" s="310"/>
    </row>
    <row r="3" spans="1:288" ht="16" thickTop="1" thickBot="1">
      <c r="A3" s="1074" t="str">
        <f>KEY!B1</f>
        <v>08_08_17</v>
      </c>
      <c r="B3" s="1031" t="s">
        <v>156</v>
      </c>
      <c r="C3" s="1032"/>
      <c r="D3" s="13"/>
      <c r="E3" s="832"/>
      <c r="F3" s="1550" t="s">
        <v>127</v>
      </c>
      <c r="G3" s="1551"/>
      <c r="H3" s="830"/>
      <c r="I3" s="288" t="s">
        <v>1016</v>
      </c>
      <c r="J3" s="831"/>
      <c r="K3" s="27"/>
      <c r="L3" s="10"/>
      <c r="M3" s="1550" t="s">
        <v>252</v>
      </c>
      <c r="N3" s="1552"/>
      <c r="O3" s="1552"/>
      <c r="P3" s="1553"/>
      <c r="Q3" s="1103"/>
      <c r="R3" s="1550" t="s">
        <v>1020</v>
      </c>
      <c r="S3" s="1552"/>
      <c r="T3" s="1553"/>
      <c r="U3" s="175" t="s">
        <v>552</v>
      </c>
      <c r="V3" s="1543" t="s">
        <v>257</v>
      </c>
      <c r="W3" s="1554"/>
      <c r="X3" s="1554"/>
      <c r="Y3" s="1544"/>
      <c r="Z3" s="1024"/>
      <c r="AA3" s="1092"/>
      <c r="AB3" s="1555" t="s">
        <v>631</v>
      </c>
      <c r="AC3" s="1556"/>
      <c r="AD3" s="1557" t="s">
        <v>636</v>
      </c>
      <c r="AE3" s="1558"/>
      <c r="AF3" s="1555" t="s">
        <v>638</v>
      </c>
      <c r="AG3" s="1556"/>
      <c r="AH3" s="1557" t="s">
        <v>640</v>
      </c>
      <c r="AI3" s="1558"/>
      <c r="AJ3" s="1559" t="s">
        <v>633</v>
      </c>
      <c r="AK3" s="1560"/>
      <c r="AL3" s="252" t="s">
        <v>1007</v>
      </c>
      <c r="AM3" s="252" t="s">
        <v>1009</v>
      </c>
      <c r="AN3" s="1543">
        <v>2018</v>
      </c>
      <c r="AO3" s="1544"/>
      <c r="AP3" s="1543">
        <v>2019</v>
      </c>
      <c r="AQ3" s="1544"/>
      <c r="AR3" s="1543">
        <v>2020</v>
      </c>
      <c r="AS3" s="1544"/>
      <c r="AT3" s="1543">
        <v>2021</v>
      </c>
      <c r="AU3" s="1544"/>
      <c r="AV3" s="1543">
        <v>2022</v>
      </c>
      <c r="AW3" s="1544"/>
      <c r="AX3" s="1543">
        <v>2023</v>
      </c>
      <c r="AY3" s="1544"/>
      <c r="AZ3" s="1543">
        <v>2024</v>
      </c>
      <c r="BA3" s="1544"/>
      <c r="BB3" s="1543">
        <v>2025</v>
      </c>
      <c r="BC3" s="1544"/>
      <c r="BD3" s="1543">
        <v>2026</v>
      </c>
      <c r="BE3" s="1544"/>
      <c r="BF3" s="1543">
        <v>2027</v>
      </c>
      <c r="BG3" s="1544"/>
      <c r="BH3" s="1543">
        <v>2028</v>
      </c>
      <c r="BI3" s="1544"/>
      <c r="BJ3" s="1543">
        <v>2029</v>
      </c>
      <c r="BK3" s="1544"/>
      <c r="BL3" s="1543">
        <v>2030</v>
      </c>
      <c r="BM3" s="1544"/>
      <c r="BN3" s="1543">
        <v>2031</v>
      </c>
      <c r="BO3" s="1544"/>
      <c r="BP3" s="1543">
        <v>2032</v>
      </c>
      <c r="BQ3" s="1544"/>
      <c r="BR3" s="164"/>
      <c r="BS3" s="164"/>
      <c r="BT3" s="613"/>
      <c r="BU3" s="613"/>
      <c r="BV3" s="613"/>
      <c r="BW3" s="613"/>
      <c r="BX3" s="613"/>
      <c r="BY3" s="613"/>
      <c r="BZ3" s="613"/>
      <c r="CA3" s="613"/>
      <c r="CB3" s="613"/>
      <c r="CC3" s="613"/>
      <c r="CD3" s="613"/>
      <c r="CE3" s="613"/>
      <c r="CF3" s="613"/>
      <c r="CG3" s="613"/>
      <c r="CH3" s="613"/>
      <c r="CI3" s="613"/>
      <c r="CJ3" s="613"/>
      <c r="CK3" s="613"/>
      <c r="CL3" s="613"/>
      <c r="CM3" s="613"/>
      <c r="CN3" s="613"/>
      <c r="CO3" s="613"/>
      <c r="CP3" s="613"/>
      <c r="CQ3" s="613"/>
      <c r="CR3" s="613"/>
      <c r="CS3" s="613"/>
      <c r="CT3" s="613"/>
      <c r="CU3" s="613"/>
      <c r="CV3" s="613"/>
      <c r="CW3" s="613"/>
      <c r="CX3" s="613"/>
      <c r="CY3" s="613"/>
      <c r="CZ3" s="613"/>
      <c r="DA3" s="613"/>
      <c r="DB3" s="613"/>
      <c r="DC3" s="613"/>
      <c r="DD3" s="613"/>
      <c r="DE3" s="613"/>
      <c r="DF3" s="613"/>
      <c r="DG3" s="613"/>
      <c r="DH3" s="613"/>
      <c r="DI3" s="613"/>
      <c r="DJ3" s="613"/>
      <c r="DK3" s="613"/>
      <c r="DL3" s="613"/>
      <c r="DM3" s="613"/>
      <c r="DN3" s="613"/>
      <c r="DO3" s="613"/>
      <c r="DP3" s="613"/>
      <c r="DQ3" s="613"/>
      <c r="DR3" s="613"/>
      <c r="DS3" s="613"/>
      <c r="DT3" s="613"/>
      <c r="DU3" s="613"/>
      <c r="DV3" s="613"/>
      <c r="DW3" s="613"/>
      <c r="DX3" s="613"/>
      <c r="DY3" s="613"/>
      <c r="DZ3" s="613"/>
      <c r="EA3" s="613"/>
      <c r="EB3" s="613"/>
      <c r="EC3" s="613"/>
      <c r="ED3" s="613"/>
      <c r="EE3" s="613"/>
      <c r="EF3" s="613"/>
      <c r="EG3" s="613"/>
      <c r="EH3" s="613"/>
      <c r="EI3" s="613"/>
      <c r="EJ3" s="613"/>
      <c r="EK3" s="613"/>
      <c r="EL3" s="613"/>
      <c r="EM3" s="613"/>
      <c r="EN3" s="613"/>
      <c r="EO3" s="613"/>
      <c r="EP3" s="613"/>
      <c r="EQ3" s="613"/>
      <c r="ER3" s="613"/>
      <c r="ES3" s="613"/>
      <c r="ET3" s="613"/>
      <c r="EU3" s="613"/>
      <c r="EV3" s="613"/>
      <c r="EW3" s="613"/>
      <c r="EX3" s="613"/>
      <c r="EY3" s="613"/>
      <c r="EZ3" s="613"/>
      <c r="FA3" s="613"/>
      <c r="FB3" s="613"/>
      <c r="FC3" s="613"/>
      <c r="FD3" s="613"/>
      <c r="FE3" s="613"/>
      <c r="FF3" s="613"/>
      <c r="FG3" s="613"/>
      <c r="FH3" s="613"/>
      <c r="FI3" s="613"/>
      <c r="FJ3" s="613"/>
      <c r="FK3" s="613"/>
      <c r="FL3" s="613"/>
      <c r="FM3" s="613"/>
      <c r="FN3" s="613"/>
      <c r="FO3" s="613"/>
      <c r="FP3" s="613"/>
      <c r="FQ3" s="613"/>
      <c r="FR3" s="613"/>
      <c r="FS3" s="613"/>
      <c r="FT3" s="613"/>
      <c r="FU3" s="613"/>
      <c r="FV3" s="613"/>
      <c r="FW3" s="613"/>
      <c r="FX3" s="614" t="s">
        <v>676</v>
      </c>
      <c r="FY3" s="615"/>
      <c r="FZ3" s="615"/>
      <c r="GA3" s="615"/>
      <c r="GB3" s="615"/>
      <c r="GC3" s="615"/>
      <c r="GD3" s="615"/>
      <c r="GE3" s="615"/>
      <c r="GF3" s="615"/>
      <c r="GG3" s="615"/>
      <c r="GH3" s="615"/>
      <c r="GI3" s="615"/>
      <c r="GJ3" s="615"/>
      <c r="GK3" s="615"/>
      <c r="GL3" s="615"/>
      <c r="GM3" s="615"/>
      <c r="GN3" s="615"/>
      <c r="GO3" s="615"/>
      <c r="GP3" s="615"/>
      <c r="GQ3" s="615"/>
      <c r="GR3" s="615"/>
      <c r="GS3" s="615"/>
      <c r="GT3" s="615"/>
      <c r="GU3" s="615"/>
      <c r="GV3" s="615"/>
      <c r="GW3" s="615"/>
      <c r="GX3" s="615"/>
      <c r="GY3" s="615"/>
      <c r="GZ3" s="615"/>
      <c r="HA3" s="615"/>
      <c r="HB3" s="615"/>
      <c r="HC3" s="615"/>
      <c r="HD3" s="615"/>
      <c r="HE3" s="615"/>
      <c r="HF3" s="615"/>
      <c r="HG3" s="615"/>
      <c r="HH3" s="615"/>
      <c r="HI3" s="615"/>
      <c r="HJ3" s="615"/>
      <c r="HK3" s="615"/>
      <c r="HL3" s="615"/>
      <c r="HM3" s="615"/>
      <c r="HN3" s="615"/>
      <c r="HO3" s="615"/>
      <c r="HP3" s="615"/>
      <c r="HQ3" s="615"/>
      <c r="HR3" s="615"/>
      <c r="HS3" s="615"/>
      <c r="HT3" s="615"/>
      <c r="HU3" s="615"/>
      <c r="HV3" s="615"/>
      <c r="HW3" s="615"/>
      <c r="HX3" s="615"/>
      <c r="HY3" s="615"/>
      <c r="HZ3" s="615"/>
      <c r="IA3" s="615"/>
      <c r="IB3" s="615"/>
      <c r="IC3" s="615"/>
      <c r="ID3" s="615"/>
      <c r="IE3" s="615"/>
      <c r="IF3" s="615"/>
      <c r="IG3" s="615"/>
      <c r="IH3" s="615"/>
      <c r="II3" s="615"/>
      <c r="IJ3" s="615"/>
      <c r="IK3" s="615"/>
      <c r="IL3" s="615"/>
      <c r="IM3" s="615"/>
      <c r="IN3" s="615"/>
      <c r="IO3" s="615"/>
      <c r="IP3" s="615"/>
      <c r="IQ3" s="615"/>
      <c r="IR3" s="615"/>
      <c r="IS3" s="615"/>
      <c r="IT3" s="615"/>
      <c r="IU3" s="615"/>
      <c r="IV3" s="615"/>
      <c r="IW3" s="615"/>
      <c r="IX3" s="615"/>
      <c r="IY3" s="615"/>
      <c r="IZ3" s="615"/>
      <c r="JA3" s="615"/>
      <c r="JB3" s="615"/>
      <c r="JC3" s="615"/>
      <c r="JD3" s="615"/>
      <c r="JE3" s="615"/>
      <c r="JF3" s="615"/>
      <c r="JG3" s="615"/>
      <c r="JH3" s="615"/>
      <c r="JI3" s="615"/>
      <c r="JJ3" s="615"/>
      <c r="JK3" s="615"/>
      <c r="JL3" s="615"/>
      <c r="JM3" s="615"/>
      <c r="JN3" s="615"/>
      <c r="JO3" s="615"/>
      <c r="JP3" s="615"/>
      <c r="JQ3" s="615"/>
      <c r="JR3" s="615"/>
      <c r="JS3" s="615"/>
      <c r="JT3" s="615"/>
      <c r="JU3" s="615"/>
      <c r="JV3" s="616"/>
    </row>
    <row r="4" spans="1:288" ht="15" thickBot="1">
      <c r="A4" s="256" t="s">
        <v>1</v>
      </c>
      <c r="B4" s="1024" t="s">
        <v>146</v>
      </c>
      <c r="C4" s="220" t="s">
        <v>0</v>
      </c>
      <c r="D4" s="1025" t="s">
        <v>133</v>
      </c>
      <c r="E4" s="256" t="s">
        <v>134</v>
      </c>
      <c r="F4" s="400" t="s">
        <v>549</v>
      </c>
      <c r="G4" s="401" t="s">
        <v>550</v>
      </c>
      <c r="H4" s="402" t="s">
        <v>3</v>
      </c>
      <c r="I4" s="399" t="s">
        <v>138</v>
      </c>
      <c r="J4" s="250" t="s">
        <v>139</v>
      </c>
      <c r="K4" s="400" t="s">
        <v>184</v>
      </c>
      <c r="L4" s="250"/>
      <c r="M4" s="169" t="s">
        <v>253</v>
      </c>
      <c r="N4" s="403" t="s">
        <v>254</v>
      </c>
      <c r="O4" s="403" t="s">
        <v>255</v>
      </c>
      <c r="P4" s="1104" t="s">
        <v>547</v>
      </c>
      <c r="Q4" s="1132" t="s">
        <v>543</v>
      </c>
      <c r="R4" s="400" t="s">
        <v>3</v>
      </c>
      <c r="S4" s="399" t="s">
        <v>138</v>
      </c>
      <c r="T4" s="250" t="s">
        <v>139</v>
      </c>
      <c r="U4" s="257" t="s">
        <v>553</v>
      </c>
      <c r="V4" s="1076" t="s">
        <v>281</v>
      </c>
      <c r="W4" s="1075" t="s">
        <v>258</v>
      </c>
      <c r="X4" s="522" t="s">
        <v>260</v>
      </c>
      <c r="Y4" s="523" t="s">
        <v>259</v>
      </c>
      <c r="Z4" s="1094" t="s">
        <v>659</v>
      </c>
      <c r="AA4" s="1093"/>
      <c r="AB4" s="1054" t="s">
        <v>1019</v>
      </c>
      <c r="AC4" s="250" t="s">
        <v>646</v>
      </c>
      <c r="AD4" s="402" t="s">
        <v>1018</v>
      </c>
      <c r="AE4" s="250" t="s">
        <v>646</v>
      </c>
      <c r="AF4" s="1054" t="s">
        <v>639</v>
      </c>
      <c r="AG4" s="250" t="s">
        <v>646</v>
      </c>
      <c r="AH4" s="402" t="s">
        <v>1021</v>
      </c>
      <c r="AI4" s="1068" t="s">
        <v>646</v>
      </c>
      <c r="AJ4" s="1026" t="s">
        <v>634</v>
      </c>
      <c r="AK4" s="252" t="s">
        <v>646</v>
      </c>
      <c r="AL4" s="165" t="s">
        <v>1008</v>
      </c>
      <c r="AM4" s="165" t="s">
        <v>1010</v>
      </c>
      <c r="AN4" s="165" t="s">
        <v>1006</v>
      </c>
      <c r="AO4" s="1006" t="s">
        <v>551</v>
      </c>
      <c r="AP4" s="165" t="s">
        <v>1006</v>
      </c>
      <c r="AQ4" s="1006" t="s">
        <v>551</v>
      </c>
      <c r="AR4" s="165" t="s">
        <v>1006</v>
      </c>
      <c r="AS4" s="1006" t="s">
        <v>551</v>
      </c>
      <c r="AT4" s="165" t="s">
        <v>1006</v>
      </c>
      <c r="AU4" s="1006" t="s">
        <v>551</v>
      </c>
      <c r="AV4" s="165" t="s">
        <v>1006</v>
      </c>
      <c r="AW4" s="1006" t="s">
        <v>551</v>
      </c>
      <c r="AX4" s="165" t="s">
        <v>1006</v>
      </c>
      <c r="AY4" s="1006" t="s">
        <v>551</v>
      </c>
      <c r="AZ4" s="165" t="s">
        <v>1006</v>
      </c>
      <c r="BA4" s="1006" t="s">
        <v>551</v>
      </c>
      <c r="BB4" s="165" t="s">
        <v>1006</v>
      </c>
      <c r="BC4" s="1006" t="s">
        <v>551</v>
      </c>
      <c r="BD4" s="165" t="s">
        <v>1006</v>
      </c>
      <c r="BE4" s="1006" t="s">
        <v>551</v>
      </c>
      <c r="BF4" s="165" t="s">
        <v>1006</v>
      </c>
      <c r="BG4" s="1006" t="s">
        <v>551</v>
      </c>
      <c r="BH4" s="165" t="s">
        <v>1006</v>
      </c>
      <c r="BI4" s="1006" t="s">
        <v>551</v>
      </c>
      <c r="BJ4" s="165" t="s">
        <v>1006</v>
      </c>
      <c r="BK4" s="1006" t="s">
        <v>551</v>
      </c>
      <c r="BL4" s="165" t="s">
        <v>1006</v>
      </c>
      <c r="BM4" s="1006" t="s">
        <v>551</v>
      </c>
      <c r="BN4" s="165" t="s">
        <v>1006</v>
      </c>
      <c r="BO4" s="1006" t="s">
        <v>551</v>
      </c>
      <c r="BP4" s="165" t="s">
        <v>1006</v>
      </c>
      <c r="BQ4" s="1006" t="s">
        <v>551</v>
      </c>
      <c r="BR4" s="165" t="s">
        <v>155</v>
      </c>
      <c r="BS4" s="165" t="s">
        <v>645</v>
      </c>
      <c r="BT4" s="401"/>
      <c r="BU4" s="401"/>
      <c r="BV4" s="401"/>
      <c r="BW4" s="401"/>
      <c r="BX4" s="401"/>
      <c r="BY4" s="401"/>
      <c r="BZ4" s="401"/>
      <c r="CA4" s="401"/>
      <c r="CB4" s="401"/>
      <c r="CC4" s="401"/>
      <c r="CD4" s="401"/>
      <c r="CE4" s="401"/>
      <c r="CF4" s="401"/>
      <c r="CG4" s="401"/>
      <c r="CH4" s="401"/>
      <c r="CI4" s="401"/>
      <c r="CJ4" s="401"/>
      <c r="CK4" s="401"/>
      <c r="CL4" s="401"/>
      <c r="CM4" s="401"/>
      <c r="CN4" s="401"/>
      <c r="CO4" s="401"/>
      <c r="CP4" s="401"/>
      <c r="CQ4" s="401"/>
      <c r="CR4" s="401"/>
      <c r="CS4" s="401"/>
      <c r="CT4" s="401"/>
      <c r="CU4" s="401"/>
      <c r="CV4" s="401"/>
      <c r="CW4" s="401"/>
      <c r="CX4" s="401"/>
      <c r="CY4" s="401"/>
      <c r="CZ4" s="401"/>
      <c r="DA4" s="401"/>
      <c r="DB4" s="401"/>
      <c r="DC4" s="401"/>
      <c r="DD4" s="401"/>
      <c r="DE4" s="401"/>
      <c r="DF4" s="401"/>
      <c r="DG4" s="401"/>
      <c r="DH4" s="401"/>
      <c r="DI4" s="401"/>
      <c r="DJ4" s="401"/>
      <c r="DK4" s="401"/>
      <c r="DL4" s="401"/>
      <c r="DM4" s="401"/>
      <c r="DN4" s="401"/>
      <c r="DO4" s="401"/>
      <c r="DP4" s="401"/>
      <c r="DQ4" s="401"/>
      <c r="DR4" s="401"/>
      <c r="DS4" s="401"/>
      <c r="DT4" s="401"/>
      <c r="DU4" s="401"/>
      <c r="DV4" s="401"/>
      <c r="DW4" s="401"/>
      <c r="DX4" s="401"/>
      <c r="DY4" s="401"/>
      <c r="DZ4" s="401"/>
      <c r="EA4" s="401"/>
      <c r="EB4" s="401"/>
      <c r="EC4" s="401"/>
      <c r="ED4" s="401"/>
      <c r="EE4" s="401"/>
      <c r="EF4" s="401"/>
      <c r="EG4" s="401"/>
      <c r="EH4" s="401"/>
      <c r="EI4" s="401"/>
      <c r="EJ4" s="401"/>
      <c r="EK4" s="401"/>
      <c r="EL4" s="401"/>
      <c r="EM4" s="401"/>
      <c r="EN4" s="401"/>
      <c r="EO4" s="401"/>
      <c r="EP4" s="401"/>
      <c r="EQ4" s="401"/>
      <c r="ER4" s="401"/>
      <c r="ES4" s="401"/>
      <c r="ET4" s="401"/>
      <c r="EU4" s="401"/>
      <c r="EV4" s="401"/>
      <c r="EW4" s="401"/>
      <c r="EX4" s="401"/>
      <c r="EY4" s="401"/>
      <c r="EZ4" s="401"/>
      <c r="FA4" s="401"/>
      <c r="FB4" s="401"/>
      <c r="FC4" s="401"/>
      <c r="FD4" s="401"/>
      <c r="FE4" s="401"/>
      <c r="FF4" s="401"/>
      <c r="FG4" s="401"/>
      <c r="FH4" s="401"/>
      <c r="FI4" s="401"/>
      <c r="FJ4" s="401"/>
      <c r="FK4" s="401"/>
      <c r="FL4" s="401"/>
      <c r="FM4" s="401"/>
      <c r="FN4" s="401"/>
      <c r="FO4" s="401"/>
      <c r="FP4" s="401"/>
      <c r="FQ4" s="401"/>
      <c r="FR4" s="401"/>
      <c r="FS4" s="401"/>
      <c r="FT4" s="401"/>
      <c r="FU4" s="401"/>
      <c r="FV4" s="401"/>
      <c r="FW4" s="401"/>
      <c r="FX4" s="617" t="s">
        <v>677</v>
      </c>
      <c r="FY4" s="618" t="s">
        <v>678</v>
      </c>
      <c r="FZ4" s="618" t="s">
        <v>679</v>
      </c>
      <c r="GA4" s="618" t="s">
        <v>680</v>
      </c>
      <c r="GB4" s="618"/>
      <c r="GC4" s="618" t="s">
        <v>681</v>
      </c>
      <c r="GD4" s="618" t="s">
        <v>682</v>
      </c>
      <c r="GE4" s="618" t="s">
        <v>683</v>
      </c>
      <c r="GF4" s="618" t="s">
        <v>684</v>
      </c>
      <c r="GG4" s="618" t="s">
        <v>685</v>
      </c>
      <c r="GH4" s="618" t="s">
        <v>686</v>
      </c>
      <c r="GI4" s="618" t="s">
        <v>687</v>
      </c>
      <c r="GJ4" s="618" t="s">
        <v>688</v>
      </c>
      <c r="GK4" s="618" t="s">
        <v>689</v>
      </c>
      <c r="GL4" s="618" t="s">
        <v>690</v>
      </c>
      <c r="GM4" s="618" t="s">
        <v>691</v>
      </c>
      <c r="GN4" s="618" t="s">
        <v>692</v>
      </c>
      <c r="GO4" s="618" t="s">
        <v>693</v>
      </c>
      <c r="GP4" s="618" t="s">
        <v>694</v>
      </c>
      <c r="GQ4" s="618" t="s">
        <v>695</v>
      </c>
      <c r="GR4" s="618" t="s">
        <v>696</v>
      </c>
      <c r="GS4" s="618" t="s">
        <v>697</v>
      </c>
      <c r="GT4" s="618" t="s">
        <v>698</v>
      </c>
      <c r="GU4" s="618" t="s">
        <v>699</v>
      </c>
      <c r="GV4" s="618" t="s">
        <v>700</v>
      </c>
      <c r="GW4" s="618" t="s">
        <v>701</v>
      </c>
      <c r="GX4" s="618" t="s">
        <v>702</v>
      </c>
      <c r="GY4" s="618" t="s">
        <v>703</v>
      </c>
      <c r="GZ4" s="618" t="s">
        <v>704</v>
      </c>
      <c r="HA4" s="618" t="s">
        <v>705</v>
      </c>
      <c r="HB4" s="618" t="s">
        <v>706</v>
      </c>
      <c r="HC4" s="618" t="s">
        <v>707</v>
      </c>
      <c r="HD4" s="619" t="s">
        <v>708</v>
      </c>
      <c r="HE4" s="618" t="s">
        <v>709</v>
      </c>
      <c r="HF4" s="618" t="s">
        <v>710</v>
      </c>
      <c r="HG4" s="618" t="s">
        <v>711</v>
      </c>
      <c r="HH4" s="618" t="s">
        <v>712</v>
      </c>
      <c r="HI4" s="618" t="s">
        <v>713</v>
      </c>
      <c r="HJ4" s="618" t="s">
        <v>714</v>
      </c>
      <c r="HK4" s="618" t="s">
        <v>715</v>
      </c>
      <c r="HL4" s="618" t="s">
        <v>716</v>
      </c>
      <c r="HM4" s="618" t="s">
        <v>717</v>
      </c>
      <c r="HN4" s="618" t="s">
        <v>718</v>
      </c>
      <c r="HO4" s="618" t="s">
        <v>719</v>
      </c>
      <c r="HP4" s="618" t="s">
        <v>720</v>
      </c>
      <c r="HQ4" s="618" t="s">
        <v>721</v>
      </c>
      <c r="HR4" s="618" t="s">
        <v>722</v>
      </c>
      <c r="HS4" s="618" t="s">
        <v>723</v>
      </c>
      <c r="HT4" s="618" t="s">
        <v>724</v>
      </c>
      <c r="HU4" s="618" t="s">
        <v>725</v>
      </c>
      <c r="HV4" s="618" t="s">
        <v>726</v>
      </c>
      <c r="HW4" s="618" t="s">
        <v>727</v>
      </c>
      <c r="HX4" s="618" t="s">
        <v>728</v>
      </c>
      <c r="HY4" s="618" t="s">
        <v>729</v>
      </c>
      <c r="HZ4" s="618" t="s">
        <v>730</v>
      </c>
      <c r="IA4" s="618" t="s">
        <v>731</v>
      </c>
      <c r="IB4" s="618" t="s">
        <v>732</v>
      </c>
      <c r="IC4" s="618" t="s">
        <v>733</v>
      </c>
      <c r="ID4" s="618" t="s">
        <v>734</v>
      </c>
      <c r="IE4" s="618" t="s">
        <v>735</v>
      </c>
      <c r="IF4" s="618" t="s">
        <v>736</v>
      </c>
      <c r="IG4" s="618" t="s">
        <v>737</v>
      </c>
      <c r="IH4" s="618" t="s">
        <v>738</v>
      </c>
      <c r="II4" s="618" t="s">
        <v>739</v>
      </c>
      <c r="IJ4" s="618" t="s">
        <v>740</v>
      </c>
      <c r="IK4" s="618" t="s">
        <v>741</v>
      </c>
      <c r="IL4" s="618" t="s">
        <v>742</v>
      </c>
      <c r="IM4" s="618" t="s">
        <v>743</v>
      </c>
      <c r="IN4" s="618" t="s">
        <v>744</v>
      </c>
      <c r="IO4" s="618" t="s">
        <v>745</v>
      </c>
      <c r="IP4" s="618" t="s">
        <v>746</v>
      </c>
      <c r="IQ4" s="618" t="s">
        <v>747</v>
      </c>
      <c r="IR4" s="618" t="s">
        <v>748</v>
      </c>
      <c r="IS4" s="618" t="s">
        <v>749</v>
      </c>
      <c r="IT4" s="618" t="s">
        <v>750</v>
      </c>
      <c r="IU4" s="618" t="s">
        <v>751</v>
      </c>
      <c r="IV4" s="618" t="s">
        <v>752</v>
      </c>
      <c r="IW4" s="618" t="s">
        <v>753</v>
      </c>
      <c r="IX4" s="618" t="s">
        <v>754</v>
      </c>
      <c r="IY4" s="618" t="s">
        <v>755</v>
      </c>
      <c r="IZ4" s="618" t="s">
        <v>756</v>
      </c>
      <c r="JA4" s="618" t="s">
        <v>757</v>
      </c>
      <c r="JB4" s="618" t="s">
        <v>758</v>
      </c>
      <c r="JC4" s="618" t="s">
        <v>759</v>
      </c>
      <c r="JD4" s="618" t="s">
        <v>760</v>
      </c>
      <c r="JE4" s="618" t="s">
        <v>761</v>
      </c>
      <c r="JF4" s="618" t="s">
        <v>762</v>
      </c>
      <c r="JG4" s="618" t="s">
        <v>763</v>
      </c>
      <c r="JH4" s="618" t="s">
        <v>764</v>
      </c>
      <c r="JI4" s="618" t="s">
        <v>765</v>
      </c>
      <c r="JJ4" s="618" t="s">
        <v>766</v>
      </c>
      <c r="JK4" s="618" t="s">
        <v>767</v>
      </c>
      <c r="JL4" s="618" t="s">
        <v>768</v>
      </c>
      <c r="JM4" s="618" t="s">
        <v>769</v>
      </c>
      <c r="JN4" s="618" t="s">
        <v>770</v>
      </c>
      <c r="JO4" s="618" t="s">
        <v>771</v>
      </c>
      <c r="JP4" s="618" t="s">
        <v>772</v>
      </c>
      <c r="JQ4" s="618" t="s">
        <v>773</v>
      </c>
      <c r="JR4" s="618" t="s">
        <v>774</v>
      </c>
      <c r="JS4" s="618" t="s">
        <v>775</v>
      </c>
      <c r="JT4" s="618" t="s">
        <v>776</v>
      </c>
      <c r="JU4" s="618" t="s">
        <v>777</v>
      </c>
      <c r="JV4" s="620" t="s">
        <v>778</v>
      </c>
    </row>
    <row r="5" spans="1:288" ht="16" thickBot="1">
      <c r="A5" s="904" t="s">
        <v>5</v>
      </c>
      <c r="B5" s="1012">
        <f t="shared" ref="B5:B36" si="0">IF(AND(H5&gt;0,R5&gt;0),4,(IF(AND(H5&gt;0,R5=""),3,(IF(AND(I5&gt;0,S5&gt;0),1,(IF(AND(J5&gt;0,T5&gt;0),1,2)))))))</f>
        <v>1</v>
      </c>
      <c r="C5" s="1010" t="s">
        <v>52</v>
      </c>
      <c r="D5" s="1127" t="s">
        <v>141</v>
      </c>
      <c r="E5" s="1128" t="s">
        <v>34</v>
      </c>
      <c r="F5" s="887">
        <v>0.68</v>
      </c>
      <c r="G5" s="437" t="e">
        <f>F5+G4</f>
        <v>#VALUE!</v>
      </c>
      <c r="H5" s="261"/>
      <c r="I5" s="298">
        <v>0.68</v>
      </c>
      <c r="J5" s="262"/>
      <c r="K5" s="876" t="s">
        <v>143</v>
      </c>
      <c r="L5" s="264" t="s">
        <v>12</v>
      </c>
      <c r="M5" s="265">
        <v>5</v>
      </c>
      <c r="N5" s="214">
        <v>5</v>
      </c>
      <c r="O5" s="1133">
        <v>5</v>
      </c>
      <c r="P5" s="1105">
        <f t="shared" ref="P5:P18" si="1">SUM(M5:O5)</f>
        <v>15</v>
      </c>
      <c r="Q5" s="1106">
        <f>O5*N5*M5</f>
        <v>125</v>
      </c>
      <c r="R5" s="261"/>
      <c r="S5" s="298">
        <f>I5</f>
        <v>0.68</v>
      </c>
      <c r="T5" s="299"/>
      <c r="U5" s="254">
        <v>0</v>
      </c>
      <c r="V5" s="254" t="s">
        <v>642</v>
      </c>
      <c r="W5" s="1041">
        <f>IF(V5="RC", (U5*1.1+25000*S5),U5)</f>
        <v>0</v>
      </c>
      <c r="X5" s="534">
        <f>AC5+AE5+AG5+AI5+AK5</f>
        <v>0</v>
      </c>
      <c r="Y5" s="535">
        <f t="shared" ref="Y5:Y36" si="2">IF(V5="RC",(IF(((W5+X5)*0.09)&gt;3000,((W5+X5)*0.09),3000)),(IF((X5+W5)=0,0,500)))</f>
        <v>0</v>
      </c>
      <c r="Z5" s="1089">
        <f t="shared" ref="Z5:Z36" si="3">IF((S5+T5)=0,0,(X5+W5+Y5))</f>
        <v>0</v>
      </c>
      <c r="AA5" s="1098"/>
      <c r="AB5" s="601"/>
      <c r="AC5" s="1055">
        <f t="shared" ref="AC5:AC36" si="4">AB5*26*F5*440/27*$O$161</f>
        <v>0</v>
      </c>
      <c r="AD5" s="1062"/>
      <c r="AE5" s="746">
        <f t="shared" ref="AE5:AE36" si="5">F5*AD5*$O$162</f>
        <v>0</v>
      </c>
      <c r="AF5" s="601"/>
      <c r="AG5" s="1055">
        <f t="shared" ref="AG5:AG36" si="6">AF5*$O$163</f>
        <v>0</v>
      </c>
      <c r="AH5" s="1069"/>
      <c r="AI5" s="746">
        <f t="shared" ref="AI5:AI36" si="7">IF(AH5="",AH5*0,10000)</f>
        <v>0</v>
      </c>
      <c r="AJ5" s="1050"/>
      <c r="AK5" s="495">
        <v>0</v>
      </c>
      <c r="AL5" s="969"/>
      <c r="AM5" s="1022">
        <v>2017</v>
      </c>
      <c r="AN5" s="17" t="str">
        <f t="shared" ref="AN5:AN36" si="8">IF(($AM5=2018),($S5+$T5)," ")</f>
        <v xml:space="preserve"> </v>
      </c>
      <c r="AO5" s="979" t="str">
        <f t="shared" ref="AO5:AO36" si="9">IF($AN5=" ", " ", $Z5)</f>
        <v xml:space="preserve"> </v>
      </c>
      <c r="AP5" s="980" t="str">
        <f t="shared" ref="AP5:AP36" si="10">IF(($AM5=2019),($S5+$T5)," ")</f>
        <v xml:space="preserve"> </v>
      </c>
      <c r="AQ5" s="979" t="str">
        <f t="shared" ref="AQ5:AQ36" si="11">IF($AP5=" ", " ", $Z5)</f>
        <v xml:space="preserve"> </v>
      </c>
      <c r="AR5" s="980" t="str">
        <f t="shared" ref="AR5:AR36" si="12">IF(($AM5=2020),($S5+$T5)," ")</f>
        <v xml:space="preserve"> </v>
      </c>
      <c r="AS5" s="979" t="str">
        <f t="shared" ref="AS5:AS36" si="13">IF(AR5=" ", " ", $Z5)</f>
        <v xml:space="preserve"> </v>
      </c>
      <c r="AT5" s="980" t="str">
        <f t="shared" ref="AT5:AT36" si="14">IF(($AM5=2021),($S5+$T5)," ")</f>
        <v xml:space="preserve"> </v>
      </c>
      <c r="AU5" s="979" t="str">
        <f t="shared" ref="AU5:AU36" si="15">IF(AT5=" ", " ", $Z5)</f>
        <v xml:space="preserve"> </v>
      </c>
      <c r="AV5" s="980" t="str">
        <f t="shared" ref="AV5:AV36" si="16">IF(($AM5=2022),($S5+$T5)," ")</f>
        <v xml:space="preserve"> </v>
      </c>
      <c r="AW5" s="979" t="str">
        <f t="shared" ref="AW5:AW36" si="17">IF(AV5=" ", " ", $Z5)</f>
        <v xml:space="preserve"> </v>
      </c>
      <c r="AX5" s="980" t="str">
        <f t="shared" ref="AX5:AX36" si="18">IF(($AM5=2023),($S5+$T5)," ")</f>
        <v xml:space="preserve"> </v>
      </c>
      <c r="AY5" s="979" t="str">
        <f t="shared" ref="AY5:AY36" si="19">IF(AX5=" ", " ", $Z5)</f>
        <v xml:space="preserve"> </v>
      </c>
      <c r="AZ5" s="980" t="str">
        <f t="shared" ref="AZ5:AZ36" si="20">IF(($AM5=2024),($S5+$T5)," ")</f>
        <v xml:space="preserve"> </v>
      </c>
      <c r="BA5" s="979" t="str">
        <f t="shared" ref="BA5:BA36" si="21">IF(AZ5=" ", " ", $Z5)</f>
        <v xml:space="preserve"> </v>
      </c>
      <c r="BB5" s="980" t="str">
        <f t="shared" ref="BB5:BB36" si="22">IF(($AM5=2025),($S5+$T5)," ")</f>
        <v xml:space="preserve"> </v>
      </c>
      <c r="BC5" s="979" t="str">
        <f t="shared" ref="BC5:BC36" si="23">IF(BB5=" ", " ", $Z5)</f>
        <v xml:space="preserve"> </v>
      </c>
      <c r="BD5" s="980" t="str">
        <f t="shared" ref="BD5:BD36" si="24">IF(($AM5=2026),($S5+$T5)," ")</f>
        <v xml:space="preserve"> </v>
      </c>
      <c r="BE5" s="979" t="str">
        <f t="shared" ref="BE5:BE36" si="25">IF(BD5=" ", " ", $Z5)</f>
        <v xml:space="preserve"> </v>
      </c>
      <c r="BF5" s="980" t="str">
        <f t="shared" ref="BF5:BF36" si="26">IF(($AM5=2027),($S5+$T5)," ")</f>
        <v xml:space="preserve"> </v>
      </c>
      <c r="BG5" s="979" t="str">
        <f t="shared" ref="BG5:BG36" si="27">IF(BF5=" ", " ", $Z5)</f>
        <v xml:space="preserve"> </v>
      </c>
      <c r="BH5" s="980" t="str">
        <f t="shared" ref="BH5:BH36" si="28">IF(($AM5=2028),($S5+$T5)," ")</f>
        <v xml:space="preserve"> </v>
      </c>
      <c r="BI5" s="979" t="str">
        <f t="shared" ref="BI5:BI36" si="29">IF(BH5=" ", " ", $Z5)</f>
        <v xml:space="preserve"> </v>
      </c>
      <c r="BJ5" s="980" t="str">
        <f t="shared" ref="BJ5:BJ36" si="30">IF(($AM5=2029),($S5+$T5)," ")</f>
        <v xml:space="preserve"> </v>
      </c>
      <c r="BK5" s="979" t="str">
        <f t="shared" ref="BK5:BK36" si="31">IF(BJ5=" ", " ", $Z5)</f>
        <v xml:space="preserve"> </v>
      </c>
      <c r="BL5" s="980" t="str">
        <f t="shared" ref="BL5:BL36" si="32">IF(($AM5=2030),($S5+$T5)," ")</f>
        <v xml:space="preserve"> </v>
      </c>
      <c r="BM5" s="979" t="str">
        <f t="shared" ref="BM5:BM36" si="33">IF(BL5=" ", " ", $Z5)</f>
        <v xml:space="preserve"> </v>
      </c>
      <c r="BN5" s="980" t="str">
        <f t="shared" ref="BN5:BN36" si="34">IF(($AM5=2031),($S5+$T5)," ")</f>
        <v xml:space="preserve"> </v>
      </c>
      <c r="BO5" s="979" t="str">
        <f t="shared" ref="BO5:BO36" si="35">IF(BN5=" ", " ", $Z5)</f>
        <v xml:space="preserve"> </v>
      </c>
      <c r="BP5" s="980" t="str">
        <f t="shared" ref="BP5:BP36" si="36">IF(($AM5=2032),($S5+$T5)," ")</f>
        <v xml:space="preserve"> </v>
      </c>
      <c r="BQ5" s="979" t="str">
        <f t="shared" ref="BQ5:BQ36" si="37">IF(BP5=" ", " ", $Z5)</f>
        <v xml:space="preserve"> </v>
      </c>
      <c r="BR5" s="163" t="s">
        <v>613</v>
      </c>
      <c r="BS5" s="163"/>
      <c r="BT5" s="163"/>
      <c r="BU5" s="163"/>
      <c r="BV5" s="163"/>
      <c r="BW5" s="163"/>
      <c r="BX5" s="163"/>
      <c r="BY5" s="163"/>
      <c r="BZ5" s="163"/>
      <c r="CA5" s="163"/>
      <c r="CB5" s="163">
        <f t="shared" ref="CB5:CB36" si="38">(F5+H5+I5+J5+R5+S5+T5)/3-F5</f>
        <v>0</v>
      </c>
      <c r="CC5" s="163"/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  <c r="CQ5" s="163"/>
      <c r="CR5" s="163"/>
      <c r="CS5" s="163"/>
      <c r="CT5" s="163"/>
      <c r="CU5" s="163"/>
      <c r="CV5" s="163"/>
      <c r="CW5" s="163"/>
      <c r="CX5" s="163"/>
      <c r="CY5" s="163"/>
      <c r="CZ5" s="163"/>
      <c r="DA5" s="163"/>
      <c r="DB5" s="163"/>
      <c r="DC5" s="163"/>
      <c r="DD5" s="163"/>
      <c r="DE5" s="163"/>
      <c r="DF5" s="163"/>
      <c r="DG5" s="163"/>
      <c r="DH5" s="163"/>
      <c r="DI5" s="163"/>
      <c r="DJ5" s="163"/>
      <c r="DK5" s="163"/>
      <c r="DL5" s="163"/>
      <c r="DM5" s="163"/>
      <c r="DN5" s="163"/>
      <c r="DO5" s="163"/>
      <c r="DP5" s="163"/>
      <c r="DQ5" s="163"/>
      <c r="DR5" s="163"/>
      <c r="DS5" s="163"/>
      <c r="DT5" s="163"/>
      <c r="DU5" s="163"/>
      <c r="DV5" s="163"/>
      <c r="DW5" s="163"/>
      <c r="DX5" s="163"/>
      <c r="DY5" s="163"/>
      <c r="DZ5" s="163"/>
      <c r="EA5" s="163"/>
      <c r="EB5" s="163"/>
      <c r="EC5" s="163"/>
      <c r="ED5" s="163"/>
      <c r="EE5" s="163"/>
      <c r="EF5" s="163"/>
      <c r="EG5" s="163"/>
      <c r="EH5" s="163"/>
      <c r="EI5" s="163"/>
      <c r="EJ5" s="163"/>
      <c r="EK5" s="163"/>
      <c r="EL5" s="163"/>
      <c r="EM5" s="163"/>
      <c r="EN5" s="163"/>
      <c r="EO5" s="163"/>
      <c r="EP5" s="163"/>
      <c r="EQ5" s="163"/>
      <c r="ER5" s="163"/>
      <c r="ES5" s="163"/>
      <c r="ET5" s="163"/>
      <c r="EU5" s="163"/>
      <c r="EV5" s="163"/>
      <c r="EW5" s="163"/>
      <c r="EX5" s="163"/>
      <c r="EY5" s="163"/>
      <c r="EZ5" s="163"/>
      <c r="FA5" s="163"/>
      <c r="FB5" s="163"/>
      <c r="FC5" s="163"/>
      <c r="FD5" s="163"/>
      <c r="FE5" s="163"/>
      <c r="FF5" s="163"/>
      <c r="FG5" s="163"/>
      <c r="FH5" s="163"/>
      <c r="FI5" s="163"/>
      <c r="FJ5" s="163"/>
      <c r="FK5" s="163"/>
      <c r="FL5" s="163"/>
      <c r="FM5" s="163"/>
      <c r="FN5" s="163"/>
      <c r="FO5" s="163"/>
      <c r="FP5" s="163"/>
      <c r="FQ5" s="163"/>
      <c r="FR5" s="163"/>
      <c r="FS5" s="163"/>
      <c r="FT5" s="163"/>
      <c r="FU5" s="163"/>
      <c r="FV5" s="163"/>
      <c r="FW5" s="163"/>
      <c r="FX5" s="650" t="s">
        <v>470</v>
      </c>
      <c r="FY5" s="651"/>
      <c r="FZ5" s="651"/>
      <c r="GA5" s="651"/>
      <c r="GB5" s="651"/>
      <c r="GC5" s="651"/>
      <c r="GD5" s="651"/>
      <c r="GE5" s="651"/>
      <c r="GF5" s="651"/>
      <c r="GG5" s="651"/>
      <c r="GH5" s="651"/>
      <c r="GI5" s="651"/>
      <c r="GJ5" s="651"/>
      <c r="GK5" s="651"/>
      <c r="GL5" s="651"/>
      <c r="GM5" s="651"/>
      <c r="GN5" s="651"/>
      <c r="GO5" s="651"/>
      <c r="GP5" s="651"/>
      <c r="GQ5" s="651"/>
      <c r="GR5" s="651"/>
      <c r="GS5" s="651"/>
      <c r="GT5" s="651"/>
      <c r="GU5" s="651"/>
      <c r="GV5" s="651"/>
      <c r="GW5" s="651"/>
      <c r="GX5" s="651"/>
      <c r="GY5" s="651"/>
      <c r="GZ5" s="651"/>
      <c r="HA5" s="651"/>
      <c r="HB5" s="651"/>
      <c r="HC5" s="651"/>
      <c r="HD5" s="651"/>
      <c r="HE5" s="651"/>
      <c r="HF5" s="651"/>
      <c r="HG5" s="651"/>
      <c r="HH5" s="651"/>
      <c r="HI5" s="651"/>
      <c r="HJ5" s="651"/>
      <c r="HK5" s="651"/>
      <c r="HL5" s="651"/>
      <c r="HM5" s="651"/>
      <c r="HN5" s="651"/>
      <c r="HO5" s="651"/>
      <c r="HP5" s="651"/>
      <c r="HQ5" s="651"/>
      <c r="HR5" s="651"/>
      <c r="HS5" s="651"/>
      <c r="HT5" s="651"/>
      <c r="HU5" s="651"/>
      <c r="HV5" s="651"/>
      <c r="HW5" s="651"/>
      <c r="HX5" s="651"/>
      <c r="HY5" s="651"/>
      <c r="HZ5" s="651"/>
      <c r="IA5" s="652"/>
      <c r="IB5" s="651"/>
      <c r="IC5" s="651"/>
      <c r="ID5" s="651"/>
      <c r="IE5" s="651"/>
      <c r="IF5" s="651"/>
      <c r="IG5" s="651"/>
      <c r="IH5" s="651"/>
      <c r="II5" s="651"/>
      <c r="IJ5" s="651"/>
      <c r="IK5" s="651"/>
      <c r="IL5" s="651"/>
      <c r="IM5" s="651"/>
      <c r="IN5" s="651"/>
      <c r="IO5" s="651"/>
      <c r="IP5" s="652"/>
      <c r="IQ5" s="651"/>
      <c r="IR5" s="651"/>
      <c r="IS5" s="651"/>
      <c r="IT5" s="653"/>
      <c r="IU5" s="651"/>
      <c r="IV5" s="651"/>
      <c r="IW5" s="651"/>
      <c r="IX5" s="651"/>
      <c r="IY5" s="651"/>
      <c r="IZ5" s="651"/>
      <c r="JA5" s="651"/>
      <c r="JB5" s="651"/>
      <c r="JC5" s="651"/>
      <c r="JD5" s="651"/>
      <c r="JE5" s="651"/>
      <c r="JF5" s="651"/>
      <c r="JG5" s="651"/>
      <c r="JH5" s="651"/>
      <c r="JI5" s="651"/>
      <c r="JJ5" s="651"/>
      <c r="JK5" s="651"/>
      <c r="JL5" s="651"/>
      <c r="JM5" s="651"/>
      <c r="JN5" s="651"/>
      <c r="JO5" s="651"/>
      <c r="JP5" s="651"/>
      <c r="JQ5" s="651"/>
      <c r="JR5" s="651"/>
      <c r="JS5" s="651"/>
      <c r="JT5" s="651"/>
      <c r="JU5" s="651"/>
      <c r="JV5" s="654"/>
      <c r="JX5" s="225"/>
    </row>
    <row r="6" spans="1:288" s="224" customFormat="1" ht="16" thickBot="1">
      <c r="A6" s="905" t="s">
        <v>5</v>
      </c>
      <c r="B6" s="1013">
        <f t="shared" si="0"/>
        <v>1</v>
      </c>
      <c r="C6" s="1011" t="s">
        <v>55</v>
      </c>
      <c r="D6" s="489" t="s">
        <v>185</v>
      </c>
      <c r="E6" s="1129" t="s">
        <v>158</v>
      </c>
      <c r="F6" s="888">
        <v>2.04</v>
      </c>
      <c r="G6" s="120" t="e">
        <f>F6+G4</f>
        <v>#VALUE!</v>
      </c>
      <c r="H6" s="46"/>
      <c r="I6" s="3">
        <v>2.04</v>
      </c>
      <c r="J6" s="29"/>
      <c r="K6" s="17" t="s">
        <v>187</v>
      </c>
      <c r="L6" s="9"/>
      <c r="M6" s="170">
        <v>5</v>
      </c>
      <c r="N6" s="71">
        <v>5</v>
      </c>
      <c r="O6" s="739">
        <v>5</v>
      </c>
      <c r="P6" s="1107">
        <f t="shared" si="1"/>
        <v>15</v>
      </c>
      <c r="Q6" s="1108">
        <f>O6*N6*M6</f>
        <v>125</v>
      </c>
      <c r="R6" s="46"/>
      <c r="S6" s="3">
        <f>I6</f>
        <v>2.04</v>
      </c>
      <c r="T6" s="43"/>
      <c r="U6" s="219">
        <v>0</v>
      </c>
      <c r="V6" s="219" t="s">
        <v>642</v>
      </c>
      <c r="W6" s="1042">
        <f>IF(V6="RC", (U6*1.1+25000*S6),U6)</f>
        <v>0</v>
      </c>
      <c r="X6" s="537">
        <f>AC6+AE6+AG6+AI6+AK6</f>
        <v>0</v>
      </c>
      <c r="Y6" s="538">
        <f t="shared" si="2"/>
        <v>0</v>
      </c>
      <c r="Z6" s="1090">
        <f t="shared" si="3"/>
        <v>0</v>
      </c>
      <c r="AA6" s="1098"/>
      <c r="AB6" s="600"/>
      <c r="AC6" s="1056">
        <f t="shared" si="4"/>
        <v>0</v>
      </c>
      <c r="AD6" s="1063"/>
      <c r="AE6" s="747">
        <f t="shared" si="5"/>
        <v>0</v>
      </c>
      <c r="AF6" s="600"/>
      <c r="AG6" s="1056">
        <f t="shared" si="6"/>
        <v>0</v>
      </c>
      <c r="AH6" s="1070"/>
      <c r="AI6" s="747">
        <f t="shared" si="7"/>
        <v>0</v>
      </c>
      <c r="AJ6" s="1051"/>
      <c r="AK6" s="270">
        <v>0</v>
      </c>
      <c r="AL6" s="902"/>
      <c r="AM6" s="910">
        <v>2017</v>
      </c>
      <c r="AN6" s="18" t="str">
        <f t="shared" si="8"/>
        <v xml:space="preserve"> </v>
      </c>
      <c r="AO6" s="747" t="str">
        <f t="shared" si="9"/>
        <v xml:space="preserve"> </v>
      </c>
      <c r="AP6" s="4" t="str">
        <f t="shared" si="10"/>
        <v xml:space="preserve"> </v>
      </c>
      <c r="AQ6" s="747" t="str">
        <f t="shared" si="11"/>
        <v xml:space="preserve"> </v>
      </c>
      <c r="AR6" s="4" t="str">
        <f t="shared" si="12"/>
        <v xml:space="preserve"> </v>
      </c>
      <c r="AS6" s="747" t="str">
        <f t="shared" si="13"/>
        <v xml:space="preserve"> </v>
      </c>
      <c r="AT6" s="4" t="str">
        <f t="shared" si="14"/>
        <v xml:space="preserve"> </v>
      </c>
      <c r="AU6" s="747" t="str">
        <f t="shared" si="15"/>
        <v xml:space="preserve"> </v>
      </c>
      <c r="AV6" s="4" t="str">
        <f t="shared" si="16"/>
        <v xml:space="preserve"> </v>
      </c>
      <c r="AW6" s="747" t="str">
        <f t="shared" si="17"/>
        <v xml:space="preserve"> </v>
      </c>
      <c r="AX6" s="4" t="str">
        <f t="shared" si="18"/>
        <v xml:space="preserve"> </v>
      </c>
      <c r="AY6" s="747" t="str">
        <f t="shared" si="19"/>
        <v xml:space="preserve"> </v>
      </c>
      <c r="AZ6" s="4" t="str">
        <f t="shared" si="20"/>
        <v xml:space="preserve"> </v>
      </c>
      <c r="BA6" s="747" t="str">
        <f t="shared" si="21"/>
        <v xml:space="preserve"> </v>
      </c>
      <c r="BB6" s="4" t="str">
        <f t="shared" si="22"/>
        <v xml:space="preserve"> </v>
      </c>
      <c r="BC6" s="747" t="str">
        <f t="shared" si="23"/>
        <v xml:space="preserve"> </v>
      </c>
      <c r="BD6" s="4" t="str">
        <f t="shared" si="24"/>
        <v xml:space="preserve"> </v>
      </c>
      <c r="BE6" s="747" t="str">
        <f t="shared" si="25"/>
        <v xml:space="preserve"> </v>
      </c>
      <c r="BF6" s="4" t="str">
        <f t="shared" si="26"/>
        <v xml:space="preserve"> </v>
      </c>
      <c r="BG6" s="747" t="str">
        <f t="shared" si="27"/>
        <v xml:space="preserve"> </v>
      </c>
      <c r="BH6" s="4" t="str">
        <f t="shared" si="28"/>
        <v xml:space="preserve"> </v>
      </c>
      <c r="BI6" s="747" t="str">
        <f t="shared" si="29"/>
        <v xml:space="preserve"> </v>
      </c>
      <c r="BJ6" s="4" t="str">
        <f t="shared" si="30"/>
        <v xml:space="preserve"> </v>
      </c>
      <c r="BK6" s="747" t="str">
        <f t="shared" si="31"/>
        <v xml:space="preserve"> </v>
      </c>
      <c r="BL6" s="4" t="str">
        <f t="shared" si="32"/>
        <v xml:space="preserve"> </v>
      </c>
      <c r="BM6" s="747" t="str">
        <f t="shared" si="33"/>
        <v xml:space="preserve"> </v>
      </c>
      <c r="BN6" s="4" t="str">
        <f t="shared" si="34"/>
        <v xml:space="preserve"> </v>
      </c>
      <c r="BO6" s="747" t="str">
        <f t="shared" si="35"/>
        <v xml:space="preserve"> </v>
      </c>
      <c r="BP6" s="4" t="str">
        <f t="shared" si="36"/>
        <v xml:space="preserve"> </v>
      </c>
      <c r="BQ6" s="747" t="str">
        <f t="shared" si="37"/>
        <v xml:space="preserve"> </v>
      </c>
      <c r="BR6" s="389" t="s">
        <v>613</v>
      </c>
      <c r="BS6" s="389"/>
      <c r="BT6" s="389"/>
      <c r="BU6" s="389"/>
      <c r="BV6" s="389"/>
      <c r="BW6" s="389"/>
      <c r="BX6" s="389"/>
      <c r="BY6" s="389"/>
      <c r="BZ6" s="389"/>
      <c r="CA6" s="389"/>
      <c r="CB6" s="163">
        <f t="shared" si="38"/>
        <v>0</v>
      </c>
      <c r="CC6" s="389"/>
      <c r="CD6" s="389"/>
      <c r="CE6" s="389"/>
      <c r="CF6" s="389"/>
      <c r="CG6" s="389"/>
      <c r="CH6" s="389"/>
      <c r="CI6" s="389"/>
      <c r="CJ6" s="389"/>
      <c r="CK6" s="389"/>
      <c r="CL6" s="389"/>
      <c r="CM6" s="389"/>
      <c r="CN6" s="389"/>
      <c r="CO6" s="389"/>
      <c r="CP6" s="389"/>
      <c r="CQ6" s="389"/>
      <c r="CR6" s="389"/>
      <c r="CS6" s="389"/>
      <c r="CT6" s="389"/>
      <c r="CU6" s="389"/>
      <c r="CV6" s="389"/>
      <c r="CW6" s="389"/>
      <c r="CX6" s="389"/>
      <c r="CY6" s="389"/>
      <c r="CZ6" s="389"/>
      <c r="DA6" s="389"/>
      <c r="DB6" s="389"/>
      <c r="DC6" s="389"/>
      <c r="DD6" s="389"/>
      <c r="DE6" s="389"/>
      <c r="DF6" s="389"/>
      <c r="DG6" s="389"/>
      <c r="DH6" s="389"/>
      <c r="DI6" s="389"/>
      <c r="DJ6" s="389"/>
      <c r="DK6" s="389"/>
      <c r="DL6" s="389"/>
      <c r="DM6" s="389"/>
      <c r="DN6" s="389"/>
      <c r="DO6" s="389"/>
      <c r="DP6" s="389"/>
      <c r="DQ6" s="389"/>
      <c r="DR6" s="389"/>
      <c r="DS6" s="389"/>
      <c r="DT6" s="389"/>
      <c r="DU6" s="389"/>
      <c r="DV6" s="389"/>
      <c r="DW6" s="389"/>
      <c r="DX6" s="389"/>
      <c r="DY6" s="389"/>
      <c r="DZ6" s="389"/>
      <c r="EA6" s="389"/>
      <c r="EB6" s="389"/>
      <c r="EC6" s="389"/>
      <c r="ED6" s="389"/>
      <c r="EE6" s="389"/>
      <c r="EF6" s="389"/>
      <c r="EG6" s="389"/>
      <c r="EH6" s="389"/>
      <c r="EI6" s="389"/>
      <c r="EJ6" s="389"/>
      <c r="EK6" s="389"/>
      <c r="EL6" s="389"/>
      <c r="EM6" s="389"/>
      <c r="EN6" s="389"/>
      <c r="EO6" s="389"/>
      <c r="EP6" s="389"/>
      <c r="EQ6" s="389"/>
      <c r="ER6" s="389"/>
      <c r="ES6" s="389"/>
      <c r="ET6" s="389"/>
      <c r="EU6" s="389"/>
      <c r="EV6" s="389"/>
      <c r="EW6" s="389"/>
      <c r="EX6" s="389"/>
      <c r="EY6" s="389"/>
      <c r="EZ6" s="389"/>
      <c r="FA6" s="389"/>
      <c r="FB6" s="389"/>
      <c r="FC6" s="389"/>
      <c r="FD6" s="389"/>
      <c r="FE6" s="389"/>
      <c r="FF6" s="389"/>
      <c r="FG6" s="389"/>
      <c r="FH6" s="389"/>
      <c r="FI6" s="389"/>
      <c r="FJ6" s="389"/>
      <c r="FK6" s="389"/>
      <c r="FL6" s="389"/>
      <c r="FM6" s="389"/>
      <c r="FN6" s="389"/>
      <c r="FO6" s="389"/>
      <c r="FP6" s="389"/>
      <c r="FQ6" s="389"/>
      <c r="FR6" s="389"/>
      <c r="FS6" s="389"/>
      <c r="FT6" s="389"/>
      <c r="FU6" s="389"/>
      <c r="FV6" s="389"/>
      <c r="FW6" s="389"/>
      <c r="FX6" s="621" t="s">
        <v>337</v>
      </c>
      <c r="FY6" s="622">
        <v>248</v>
      </c>
      <c r="FZ6" s="622">
        <v>32434947</v>
      </c>
      <c r="GA6" s="622">
        <v>55</v>
      </c>
      <c r="GB6" s="622" t="s">
        <v>798</v>
      </c>
      <c r="GC6" s="622">
        <v>22</v>
      </c>
      <c r="GD6" s="622">
        <v>2002</v>
      </c>
      <c r="GE6" s="622">
        <v>2</v>
      </c>
      <c r="GF6" s="622" t="s">
        <v>148</v>
      </c>
      <c r="GG6" s="622">
        <v>2</v>
      </c>
      <c r="GH6" s="622">
        <v>2</v>
      </c>
      <c r="GI6" s="622" t="s">
        <v>148</v>
      </c>
      <c r="GJ6" s="622">
        <v>2</v>
      </c>
      <c r="GK6" s="622" t="s">
        <v>781</v>
      </c>
      <c r="GL6" s="622" t="s">
        <v>782</v>
      </c>
      <c r="GM6" s="622">
        <v>66</v>
      </c>
      <c r="GN6" s="622" t="s">
        <v>783</v>
      </c>
      <c r="GO6" s="622">
        <v>0</v>
      </c>
      <c r="GP6" s="622">
        <v>0</v>
      </c>
      <c r="GQ6" s="622">
        <v>4</v>
      </c>
      <c r="GR6" s="622">
        <v>2</v>
      </c>
      <c r="GS6" s="622">
        <v>4</v>
      </c>
      <c r="GT6" s="622" t="s">
        <v>783</v>
      </c>
      <c r="GU6" s="622" t="s">
        <v>783</v>
      </c>
      <c r="GV6" s="622" t="s">
        <v>783</v>
      </c>
      <c r="GW6" s="622" t="s">
        <v>783</v>
      </c>
      <c r="GX6" s="622" t="s">
        <v>783</v>
      </c>
      <c r="GY6" s="622">
        <v>1649</v>
      </c>
      <c r="GZ6" s="622">
        <v>0.18</v>
      </c>
      <c r="HA6" s="622">
        <v>5</v>
      </c>
      <c r="HB6" s="622" t="s">
        <v>783</v>
      </c>
      <c r="HC6" s="622" t="s">
        <v>782</v>
      </c>
      <c r="HD6" s="622">
        <v>150</v>
      </c>
      <c r="HE6" s="622" t="s">
        <v>783</v>
      </c>
      <c r="HF6" s="622">
        <v>0</v>
      </c>
      <c r="HG6" s="622" t="s">
        <v>783</v>
      </c>
      <c r="HH6" s="622">
        <v>0</v>
      </c>
      <c r="HI6" s="622">
        <v>1</v>
      </c>
      <c r="HJ6" s="622">
        <v>45</v>
      </c>
      <c r="HK6" s="622" t="s">
        <v>784</v>
      </c>
      <c r="HL6" s="622" t="s">
        <v>785</v>
      </c>
      <c r="HM6" s="622" t="s">
        <v>783</v>
      </c>
      <c r="HN6" s="622" t="s">
        <v>783</v>
      </c>
      <c r="HO6" s="622" t="s">
        <v>783</v>
      </c>
      <c r="HP6" s="622" t="s">
        <v>783</v>
      </c>
      <c r="HQ6" s="622" t="s">
        <v>783</v>
      </c>
      <c r="HR6" s="622">
        <v>3974744</v>
      </c>
      <c r="HS6" s="622" t="s">
        <v>783</v>
      </c>
      <c r="HT6" s="622" t="s">
        <v>786</v>
      </c>
      <c r="HU6" s="622" t="s">
        <v>787</v>
      </c>
      <c r="HV6" s="622">
        <v>4</v>
      </c>
      <c r="HW6" s="622">
        <v>2016</v>
      </c>
      <c r="HX6" s="622">
        <v>63</v>
      </c>
      <c r="HY6" s="622">
        <v>0</v>
      </c>
      <c r="HZ6" s="622">
        <v>950</v>
      </c>
      <c r="IA6" s="623">
        <v>42227.682129629633</v>
      </c>
      <c r="IB6" s="622" t="s">
        <v>788</v>
      </c>
      <c r="IC6" s="622">
        <v>3979222</v>
      </c>
      <c r="ID6" s="622">
        <v>2014</v>
      </c>
      <c r="IE6" s="622">
        <v>1712</v>
      </c>
      <c r="IF6" s="622" t="s">
        <v>783</v>
      </c>
      <c r="IG6" s="622" t="s">
        <v>783</v>
      </c>
      <c r="IH6" s="622" t="s">
        <v>783</v>
      </c>
      <c r="II6" s="622" t="s">
        <v>783</v>
      </c>
      <c r="IJ6" s="622" t="s">
        <v>783</v>
      </c>
      <c r="IK6" s="622" t="s">
        <v>783</v>
      </c>
      <c r="IL6" s="622" t="s">
        <v>783</v>
      </c>
      <c r="IM6" s="622" t="s">
        <v>783</v>
      </c>
      <c r="IN6" s="622" t="s">
        <v>783</v>
      </c>
      <c r="IO6" s="622">
        <v>1649</v>
      </c>
      <c r="IP6" s="623">
        <v>38372.594861111109</v>
      </c>
      <c r="IQ6" s="622">
        <v>2</v>
      </c>
      <c r="IR6" s="622" t="s">
        <v>793</v>
      </c>
      <c r="IS6" s="622">
        <v>4</v>
      </c>
      <c r="IT6" s="644">
        <v>41275</v>
      </c>
      <c r="IU6" s="622" t="s">
        <v>783</v>
      </c>
      <c r="IV6" s="622" t="s">
        <v>783</v>
      </c>
      <c r="IW6" s="622" t="s">
        <v>783</v>
      </c>
      <c r="IX6" s="622" t="s">
        <v>781</v>
      </c>
      <c r="IY6" s="622">
        <v>45</v>
      </c>
      <c r="IZ6" s="622" t="s">
        <v>789</v>
      </c>
      <c r="JA6" s="622" t="s">
        <v>783</v>
      </c>
      <c r="JB6" s="622" t="s">
        <v>783</v>
      </c>
      <c r="JC6" s="622" t="s">
        <v>783</v>
      </c>
      <c r="JD6" s="622">
        <v>329383</v>
      </c>
      <c r="JE6" s="622" t="s">
        <v>783</v>
      </c>
      <c r="JF6" s="622" t="s">
        <v>783</v>
      </c>
      <c r="JG6" s="622" t="s">
        <v>809</v>
      </c>
      <c r="JH6" s="622">
        <v>55</v>
      </c>
      <c r="JI6" s="622" t="s">
        <v>783</v>
      </c>
      <c r="JJ6" s="622" t="s">
        <v>783</v>
      </c>
      <c r="JK6" s="622" t="s">
        <v>783</v>
      </c>
      <c r="JL6" s="622" t="s">
        <v>790</v>
      </c>
      <c r="JM6" s="622">
        <v>4</v>
      </c>
      <c r="JN6" s="622">
        <v>3</v>
      </c>
      <c r="JO6" s="622" t="s">
        <v>783</v>
      </c>
      <c r="JP6" s="622" t="s">
        <v>783</v>
      </c>
      <c r="JQ6" s="622" t="s">
        <v>783</v>
      </c>
      <c r="JR6" s="622" t="s">
        <v>783</v>
      </c>
      <c r="JS6" s="622" t="s">
        <v>783</v>
      </c>
      <c r="JT6" s="622" t="s">
        <v>783</v>
      </c>
      <c r="JU6" s="622" t="s">
        <v>811</v>
      </c>
      <c r="JV6" s="624">
        <v>985.81433100000004</v>
      </c>
      <c r="JW6">
        <f>SUM(JV5:JV6)</f>
        <v>985.81433100000004</v>
      </c>
      <c r="JX6" s="225">
        <v>2.3503722215909089</v>
      </c>
      <c r="JY6" s="829"/>
      <c r="JZ6" s="1163"/>
      <c r="KA6" s="1163"/>
      <c r="KB6" s="1163"/>
    </row>
    <row r="7" spans="1:288" ht="16" thickBot="1">
      <c r="A7" s="905" t="s">
        <v>5</v>
      </c>
      <c r="B7" s="1013">
        <f t="shared" si="0"/>
        <v>1</v>
      </c>
      <c r="C7" s="1011" t="s">
        <v>35</v>
      </c>
      <c r="D7" s="489" t="s">
        <v>185</v>
      </c>
      <c r="E7" s="1129" t="s">
        <v>130</v>
      </c>
      <c r="F7" s="888">
        <v>0.37</v>
      </c>
      <c r="G7" s="120" t="e">
        <f>F7+G72</f>
        <v>#REF!</v>
      </c>
      <c r="H7" s="46"/>
      <c r="I7" s="3">
        <v>0.37</v>
      </c>
      <c r="J7" s="29"/>
      <c r="K7" s="18">
        <v>1975</v>
      </c>
      <c r="L7" s="5"/>
      <c r="M7" s="170">
        <v>1</v>
      </c>
      <c r="N7" s="71">
        <v>2</v>
      </c>
      <c r="O7" s="739">
        <v>4</v>
      </c>
      <c r="P7" s="1107">
        <f t="shared" si="1"/>
        <v>7</v>
      </c>
      <c r="Q7" s="1108">
        <v>125</v>
      </c>
      <c r="R7" s="46"/>
      <c r="S7" s="3">
        <v>0.37</v>
      </c>
      <c r="T7" s="25"/>
      <c r="U7" s="219">
        <v>0</v>
      </c>
      <c r="V7" s="219" t="s">
        <v>642</v>
      </c>
      <c r="W7" s="1042">
        <f t="shared" ref="W7:W38" si="39">IF(V7="RC", (U7*1.1+15000*S7),U7)</f>
        <v>0</v>
      </c>
      <c r="X7" s="537">
        <v>0</v>
      </c>
      <c r="Y7" s="538">
        <f t="shared" si="2"/>
        <v>0</v>
      </c>
      <c r="Z7" s="1090">
        <f t="shared" si="3"/>
        <v>0</v>
      </c>
      <c r="AA7" s="1098"/>
      <c r="AB7" s="600">
        <v>6</v>
      </c>
      <c r="AC7" s="1056">
        <f t="shared" si="4"/>
        <v>7336.8533333333326</v>
      </c>
      <c r="AD7" s="1063">
        <v>0.25</v>
      </c>
      <c r="AE7" s="747">
        <f t="shared" si="5"/>
        <v>6660</v>
      </c>
      <c r="AF7" s="600"/>
      <c r="AG7" s="1056">
        <f t="shared" si="6"/>
        <v>0</v>
      </c>
      <c r="AH7" s="1070"/>
      <c r="AI7" s="747">
        <f t="shared" si="7"/>
        <v>0</v>
      </c>
      <c r="AJ7" s="1051"/>
      <c r="AK7" s="270">
        <v>0</v>
      </c>
      <c r="AL7" s="902"/>
      <c r="AM7" s="910">
        <v>2017</v>
      </c>
      <c r="AN7" s="18" t="str">
        <f t="shared" si="8"/>
        <v xml:space="preserve"> </v>
      </c>
      <c r="AO7" s="747" t="str">
        <f t="shared" si="9"/>
        <v xml:space="preserve"> </v>
      </c>
      <c r="AP7" s="4" t="str">
        <f t="shared" si="10"/>
        <v xml:space="preserve"> </v>
      </c>
      <c r="AQ7" s="747" t="str">
        <f t="shared" si="11"/>
        <v xml:space="preserve"> </v>
      </c>
      <c r="AR7" s="4" t="str">
        <f t="shared" si="12"/>
        <v xml:space="preserve"> </v>
      </c>
      <c r="AS7" s="747" t="str">
        <f t="shared" si="13"/>
        <v xml:space="preserve"> </v>
      </c>
      <c r="AT7" s="4" t="str">
        <f t="shared" si="14"/>
        <v xml:space="preserve"> </v>
      </c>
      <c r="AU7" s="747" t="str">
        <f t="shared" si="15"/>
        <v xml:space="preserve"> </v>
      </c>
      <c r="AV7" s="4" t="str">
        <f t="shared" si="16"/>
        <v xml:space="preserve"> </v>
      </c>
      <c r="AW7" s="747" t="str">
        <f t="shared" si="17"/>
        <v xml:space="preserve"> </v>
      </c>
      <c r="AX7" s="4" t="str">
        <f t="shared" si="18"/>
        <v xml:space="preserve"> </v>
      </c>
      <c r="AY7" s="747" t="str">
        <f t="shared" si="19"/>
        <v xml:space="preserve"> </v>
      </c>
      <c r="AZ7" s="4" t="str">
        <f t="shared" si="20"/>
        <v xml:space="preserve"> </v>
      </c>
      <c r="BA7" s="747" t="str">
        <f t="shared" si="21"/>
        <v xml:space="preserve"> </v>
      </c>
      <c r="BB7" s="4" t="str">
        <f t="shared" si="22"/>
        <v xml:space="preserve"> </v>
      </c>
      <c r="BC7" s="747" t="str">
        <f t="shared" si="23"/>
        <v xml:space="preserve"> </v>
      </c>
      <c r="BD7" s="4" t="str">
        <f t="shared" si="24"/>
        <v xml:space="preserve"> </v>
      </c>
      <c r="BE7" s="747" t="str">
        <f t="shared" si="25"/>
        <v xml:space="preserve"> </v>
      </c>
      <c r="BF7" s="4" t="str">
        <f t="shared" si="26"/>
        <v xml:space="preserve"> </v>
      </c>
      <c r="BG7" s="747" t="str">
        <f t="shared" si="27"/>
        <v xml:space="preserve"> </v>
      </c>
      <c r="BH7" s="4" t="str">
        <f t="shared" si="28"/>
        <v xml:space="preserve"> </v>
      </c>
      <c r="BI7" s="747" t="str">
        <f t="shared" si="29"/>
        <v xml:space="preserve"> </v>
      </c>
      <c r="BJ7" s="4" t="str">
        <f t="shared" si="30"/>
        <v xml:space="preserve"> </v>
      </c>
      <c r="BK7" s="747" t="str">
        <f t="shared" si="31"/>
        <v xml:space="preserve"> </v>
      </c>
      <c r="BL7" s="4" t="str">
        <f t="shared" si="32"/>
        <v xml:space="preserve"> </v>
      </c>
      <c r="BM7" s="747" t="str">
        <f t="shared" si="33"/>
        <v xml:space="preserve"> </v>
      </c>
      <c r="BN7" s="4" t="str">
        <f t="shared" si="34"/>
        <v xml:space="preserve"> </v>
      </c>
      <c r="BO7" s="747" t="str">
        <f t="shared" si="35"/>
        <v xml:space="preserve"> </v>
      </c>
      <c r="BP7" s="4" t="str">
        <f t="shared" si="36"/>
        <v xml:space="preserve"> </v>
      </c>
      <c r="BQ7" s="747" t="str">
        <f t="shared" si="37"/>
        <v xml:space="preserve"> </v>
      </c>
      <c r="BR7" s="133" t="s">
        <v>613</v>
      </c>
      <c r="BS7" s="133"/>
      <c r="BT7" s="389"/>
      <c r="BU7" s="389"/>
      <c r="BV7" s="389"/>
      <c r="BW7" s="389"/>
      <c r="BX7" s="389"/>
      <c r="BY7" s="389"/>
      <c r="BZ7" s="389"/>
      <c r="CA7" s="389"/>
      <c r="CB7" s="163">
        <f t="shared" si="38"/>
        <v>0</v>
      </c>
      <c r="CC7" s="389"/>
      <c r="CD7" s="389"/>
      <c r="CE7" s="389"/>
      <c r="CF7" s="389"/>
      <c r="CG7" s="389"/>
      <c r="CH7" s="389"/>
      <c r="CI7" s="389"/>
      <c r="CJ7" s="389"/>
      <c r="CK7" s="389"/>
      <c r="CL7" s="389"/>
      <c r="CM7" s="389"/>
      <c r="CN7" s="389"/>
      <c r="CO7" s="389"/>
      <c r="CP7" s="389"/>
      <c r="CQ7" s="389"/>
      <c r="CR7" s="389"/>
      <c r="CS7" s="389"/>
      <c r="CT7" s="389"/>
      <c r="CU7" s="389"/>
      <c r="CV7" s="389"/>
      <c r="CW7" s="389"/>
      <c r="CX7" s="389"/>
      <c r="CY7" s="389"/>
      <c r="CZ7" s="389"/>
      <c r="DA7" s="389"/>
      <c r="DB7" s="389"/>
      <c r="DC7" s="389"/>
      <c r="DD7" s="389"/>
      <c r="DE7" s="389"/>
      <c r="DF7" s="389"/>
      <c r="DG7" s="389"/>
      <c r="DH7" s="389"/>
      <c r="DI7" s="389"/>
      <c r="DJ7" s="389"/>
      <c r="DK7" s="389"/>
      <c r="DL7" s="389"/>
      <c r="DM7" s="389"/>
      <c r="DN7" s="389"/>
      <c r="DO7" s="389"/>
      <c r="DP7" s="389"/>
      <c r="DQ7" s="389"/>
      <c r="DR7" s="389"/>
      <c r="DS7" s="389"/>
      <c r="DT7" s="389"/>
      <c r="DU7" s="389"/>
      <c r="DV7" s="389"/>
      <c r="DW7" s="389"/>
      <c r="DX7" s="389"/>
      <c r="DY7" s="389"/>
      <c r="DZ7" s="389"/>
      <c r="EA7" s="389"/>
      <c r="EB7" s="389"/>
      <c r="EC7" s="389"/>
      <c r="ED7" s="389"/>
      <c r="EE7" s="389"/>
      <c r="EF7" s="389"/>
      <c r="EG7" s="389"/>
      <c r="EH7" s="389"/>
      <c r="EI7" s="389"/>
      <c r="EJ7" s="389"/>
      <c r="EK7" s="389"/>
      <c r="EL7" s="389"/>
      <c r="EM7" s="389"/>
      <c r="EN7" s="389"/>
      <c r="EO7" s="389"/>
      <c r="EP7" s="389"/>
      <c r="EQ7" s="389"/>
      <c r="ER7" s="389"/>
      <c r="ES7" s="389"/>
      <c r="ET7" s="389"/>
      <c r="EU7" s="389"/>
      <c r="EV7" s="389"/>
      <c r="EW7" s="389"/>
      <c r="EX7" s="389"/>
      <c r="EY7" s="389"/>
      <c r="EZ7" s="389"/>
      <c r="FA7" s="389"/>
      <c r="FB7" s="389"/>
      <c r="FC7" s="389"/>
      <c r="FD7" s="389"/>
      <c r="FE7" s="389"/>
      <c r="FF7" s="389"/>
      <c r="FG7" s="389"/>
      <c r="FH7" s="389"/>
      <c r="FI7" s="389"/>
      <c r="FJ7" s="389"/>
      <c r="FK7" s="389"/>
      <c r="FL7" s="389"/>
      <c r="FM7" s="389"/>
      <c r="FN7" s="389"/>
      <c r="FO7" s="389"/>
      <c r="FP7" s="389"/>
      <c r="FQ7" s="389"/>
      <c r="FR7" s="389"/>
      <c r="FS7" s="389"/>
      <c r="FT7" s="389"/>
      <c r="FU7" s="389"/>
      <c r="FV7" s="389"/>
      <c r="FW7" s="389"/>
      <c r="FX7" s="621" t="s">
        <v>343</v>
      </c>
      <c r="FY7" s="622">
        <v>186</v>
      </c>
      <c r="FZ7" s="622">
        <v>32434883</v>
      </c>
      <c r="GA7" s="622">
        <v>35</v>
      </c>
      <c r="GB7" s="622" t="s">
        <v>3</v>
      </c>
      <c r="GC7" s="622">
        <v>16</v>
      </c>
      <c r="GD7" s="622">
        <v>1970</v>
      </c>
      <c r="GE7" s="622">
        <v>0</v>
      </c>
      <c r="GF7" s="622" t="s">
        <v>792</v>
      </c>
      <c r="GG7" s="622">
        <v>0</v>
      </c>
      <c r="GH7" s="622">
        <v>0</v>
      </c>
      <c r="GI7" s="622" t="s">
        <v>792</v>
      </c>
      <c r="GJ7" s="622">
        <v>0</v>
      </c>
      <c r="GK7" s="622" t="s">
        <v>781</v>
      </c>
      <c r="GL7" s="622" t="s">
        <v>782</v>
      </c>
      <c r="GM7" s="622">
        <v>66</v>
      </c>
      <c r="GN7" s="622" t="s">
        <v>783</v>
      </c>
      <c r="GO7" s="622">
        <v>0</v>
      </c>
      <c r="GP7" s="622">
        <v>0</v>
      </c>
      <c r="GQ7" s="622">
        <v>4</v>
      </c>
      <c r="GR7" s="622">
        <v>2</v>
      </c>
      <c r="GS7" s="622">
        <v>2</v>
      </c>
      <c r="GT7" s="622" t="s">
        <v>783</v>
      </c>
      <c r="GU7" s="622" t="s">
        <v>783</v>
      </c>
      <c r="GV7" s="622" t="s">
        <v>783</v>
      </c>
      <c r="GW7" s="622" t="s">
        <v>783</v>
      </c>
      <c r="GX7" s="622" t="s">
        <v>783</v>
      </c>
      <c r="GY7" s="622">
        <v>1649</v>
      </c>
      <c r="GZ7" s="622">
        <v>0.27</v>
      </c>
      <c r="HA7" s="622">
        <v>5</v>
      </c>
      <c r="HB7" s="622" t="s">
        <v>783</v>
      </c>
      <c r="HC7" s="622" t="s">
        <v>782</v>
      </c>
      <c r="HD7" s="622">
        <v>15</v>
      </c>
      <c r="HE7" s="622" t="s">
        <v>783</v>
      </c>
      <c r="HF7" s="622">
        <v>0</v>
      </c>
      <c r="HG7" s="622" t="s">
        <v>783</v>
      </c>
      <c r="HH7" s="622">
        <v>0</v>
      </c>
      <c r="HI7" s="622">
        <v>1</v>
      </c>
      <c r="HJ7" s="622">
        <v>45</v>
      </c>
      <c r="HK7" s="622" t="s">
        <v>784</v>
      </c>
      <c r="HL7" s="622" t="s">
        <v>785</v>
      </c>
      <c r="HM7" s="622" t="s">
        <v>783</v>
      </c>
      <c r="HN7" s="622" t="s">
        <v>783</v>
      </c>
      <c r="HO7" s="622" t="s">
        <v>783</v>
      </c>
      <c r="HP7" s="622" t="s">
        <v>783</v>
      </c>
      <c r="HQ7" s="622" t="s">
        <v>783</v>
      </c>
      <c r="HR7" s="622">
        <v>3980700</v>
      </c>
      <c r="HS7" s="622" t="s">
        <v>783</v>
      </c>
      <c r="HT7" s="622" t="s">
        <v>786</v>
      </c>
      <c r="HU7" s="622" t="s">
        <v>787</v>
      </c>
      <c r="HV7" s="622">
        <v>4</v>
      </c>
      <c r="HW7" s="622">
        <v>2016</v>
      </c>
      <c r="HX7" s="622">
        <v>63</v>
      </c>
      <c r="HY7" s="622">
        <v>0</v>
      </c>
      <c r="HZ7" s="622">
        <v>1426</v>
      </c>
      <c r="IA7" s="623">
        <v>42227.682129629633</v>
      </c>
      <c r="IB7" s="622" t="s">
        <v>788</v>
      </c>
      <c r="IC7" s="622">
        <v>3976222</v>
      </c>
      <c r="ID7" s="622">
        <v>2014</v>
      </c>
      <c r="IE7" s="622">
        <v>1712</v>
      </c>
      <c r="IF7" s="622" t="s">
        <v>783</v>
      </c>
      <c r="IG7" s="622" t="s">
        <v>783</v>
      </c>
      <c r="IH7" s="622" t="s">
        <v>783</v>
      </c>
      <c r="II7" s="622" t="s">
        <v>783</v>
      </c>
      <c r="IJ7" s="622" t="s">
        <v>783</v>
      </c>
      <c r="IK7" s="622" t="s">
        <v>783</v>
      </c>
      <c r="IL7" s="622" t="s">
        <v>783</v>
      </c>
      <c r="IM7" s="622" t="s">
        <v>783</v>
      </c>
      <c r="IN7" s="622" t="s">
        <v>783</v>
      </c>
      <c r="IO7" s="622">
        <v>1649</v>
      </c>
      <c r="IP7" s="623">
        <v>37477.354571759257</v>
      </c>
      <c r="IQ7" s="622">
        <v>4</v>
      </c>
      <c r="IR7" s="622" t="s">
        <v>793</v>
      </c>
      <c r="IS7" s="622">
        <v>2</v>
      </c>
      <c r="IT7" s="644">
        <v>41275</v>
      </c>
      <c r="IU7" s="622" t="s">
        <v>783</v>
      </c>
      <c r="IV7" s="622" t="s">
        <v>783</v>
      </c>
      <c r="IW7" s="622" t="s">
        <v>783</v>
      </c>
      <c r="IX7" s="622" t="s">
        <v>781</v>
      </c>
      <c r="IY7" s="622">
        <v>45</v>
      </c>
      <c r="IZ7" s="622" t="s">
        <v>789</v>
      </c>
      <c r="JA7" s="622" t="s">
        <v>783</v>
      </c>
      <c r="JB7" s="622" t="s">
        <v>783</v>
      </c>
      <c r="JC7" s="622" t="s">
        <v>783</v>
      </c>
      <c r="JD7" s="622">
        <v>329384</v>
      </c>
      <c r="JE7" s="622" t="s">
        <v>783</v>
      </c>
      <c r="JF7" s="622" t="s">
        <v>783</v>
      </c>
      <c r="JG7" s="622" t="s">
        <v>804</v>
      </c>
      <c r="JH7" s="622">
        <v>35</v>
      </c>
      <c r="JI7" s="622" t="s">
        <v>783</v>
      </c>
      <c r="JJ7" s="622" t="s">
        <v>783</v>
      </c>
      <c r="JK7" s="622" t="s">
        <v>783</v>
      </c>
      <c r="JL7" s="622" t="s">
        <v>790</v>
      </c>
      <c r="JM7" s="622">
        <v>4</v>
      </c>
      <c r="JN7" s="622">
        <v>1</v>
      </c>
      <c r="JO7" s="622" t="s">
        <v>783</v>
      </c>
      <c r="JP7" s="622">
        <v>12683066</v>
      </c>
      <c r="JQ7" s="622">
        <v>2013</v>
      </c>
      <c r="JR7" s="622">
        <v>12</v>
      </c>
      <c r="JS7" s="622" t="s">
        <v>783</v>
      </c>
      <c r="JT7" s="622" t="s">
        <v>783</v>
      </c>
      <c r="JU7" s="622" t="s">
        <v>812</v>
      </c>
      <c r="JV7" s="624">
        <v>1631.430801</v>
      </c>
      <c r="JW7">
        <f>JV7</f>
        <v>1631.430801</v>
      </c>
      <c r="JX7" s="225">
        <v>0.30898310624999997</v>
      </c>
    </row>
    <row r="8" spans="1:288" ht="16" thickBot="1">
      <c r="A8" s="905" t="s">
        <v>5</v>
      </c>
      <c r="B8" s="79">
        <f t="shared" si="0"/>
        <v>2</v>
      </c>
      <c r="C8" s="871" t="s">
        <v>92</v>
      </c>
      <c r="D8" s="489" t="s">
        <v>132</v>
      </c>
      <c r="E8" s="1129" t="s">
        <v>59</v>
      </c>
      <c r="F8" s="888">
        <v>0.05</v>
      </c>
      <c r="G8" s="120" t="e">
        <f>F8+G5</f>
        <v>#VALUE!</v>
      </c>
      <c r="H8" s="46"/>
      <c r="I8" s="3">
        <v>0.05</v>
      </c>
      <c r="J8" s="29"/>
      <c r="K8" s="17"/>
      <c r="L8" s="9"/>
      <c r="M8" s="170">
        <v>2</v>
      </c>
      <c r="N8" s="71">
        <v>1</v>
      </c>
      <c r="O8" s="739">
        <v>2</v>
      </c>
      <c r="P8" s="1107">
        <f t="shared" si="1"/>
        <v>5</v>
      </c>
      <c r="Q8" s="1108">
        <v>125</v>
      </c>
      <c r="R8" s="46"/>
      <c r="S8" s="11"/>
      <c r="T8" s="546">
        <v>0.05</v>
      </c>
      <c r="U8" s="219">
        <f t="shared" ref="U8:U16" si="40">S8*$O$156+T8*$P$156</f>
        <v>10350</v>
      </c>
      <c r="V8" s="219" t="s">
        <v>643</v>
      </c>
      <c r="W8" s="1042">
        <f t="shared" si="39"/>
        <v>11385.000000000002</v>
      </c>
      <c r="X8" s="1043">
        <f t="shared" ref="X8:X39" si="41">AC8+AE8+AG8+AI8+AK8</f>
        <v>0</v>
      </c>
      <c r="Y8" s="538">
        <f t="shared" si="2"/>
        <v>3000</v>
      </c>
      <c r="Z8" s="1090">
        <f t="shared" si="3"/>
        <v>14385.000000000002</v>
      </c>
      <c r="AA8" s="1098"/>
      <c r="AB8" s="600"/>
      <c r="AC8" s="1056">
        <f t="shared" si="4"/>
        <v>0</v>
      </c>
      <c r="AD8" s="1063"/>
      <c r="AE8" s="747">
        <f t="shared" si="5"/>
        <v>0</v>
      </c>
      <c r="AF8" s="600"/>
      <c r="AG8" s="1056">
        <f t="shared" si="6"/>
        <v>0</v>
      </c>
      <c r="AH8" s="1070"/>
      <c r="AI8" s="747">
        <f t="shared" si="7"/>
        <v>0</v>
      </c>
      <c r="AJ8" s="1051"/>
      <c r="AK8" s="270">
        <v>0</v>
      </c>
      <c r="AL8" s="902"/>
      <c r="AM8" s="902">
        <v>2018</v>
      </c>
      <c r="AN8" s="18">
        <f t="shared" si="8"/>
        <v>0.05</v>
      </c>
      <c r="AO8" s="747">
        <f t="shared" si="9"/>
        <v>14385.000000000002</v>
      </c>
      <c r="AP8" s="4" t="str">
        <f t="shared" si="10"/>
        <v xml:space="preserve"> </v>
      </c>
      <c r="AQ8" s="747" t="str">
        <f t="shared" si="11"/>
        <v xml:space="preserve"> </v>
      </c>
      <c r="AR8" s="4" t="str">
        <f t="shared" si="12"/>
        <v xml:space="preserve"> </v>
      </c>
      <c r="AS8" s="747" t="str">
        <f t="shared" si="13"/>
        <v xml:space="preserve"> </v>
      </c>
      <c r="AT8" s="4" t="str">
        <f t="shared" si="14"/>
        <v xml:space="preserve"> </v>
      </c>
      <c r="AU8" s="747" t="str">
        <f t="shared" si="15"/>
        <v xml:space="preserve"> </v>
      </c>
      <c r="AV8" s="4" t="str">
        <f t="shared" si="16"/>
        <v xml:space="preserve"> </v>
      </c>
      <c r="AW8" s="747" t="str">
        <f t="shared" si="17"/>
        <v xml:space="preserve"> </v>
      </c>
      <c r="AX8" s="4" t="str">
        <f t="shared" si="18"/>
        <v xml:space="preserve"> </v>
      </c>
      <c r="AY8" s="747" t="str">
        <f t="shared" si="19"/>
        <v xml:space="preserve"> </v>
      </c>
      <c r="AZ8" s="4" t="str">
        <f t="shared" si="20"/>
        <v xml:space="preserve"> </v>
      </c>
      <c r="BA8" s="747" t="str">
        <f t="shared" si="21"/>
        <v xml:space="preserve"> </v>
      </c>
      <c r="BB8" s="4" t="str">
        <f t="shared" si="22"/>
        <v xml:space="preserve"> </v>
      </c>
      <c r="BC8" s="747" t="str">
        <f t="shared" si="23"/>
        <v xml:space="preserve"> </v>
      </c>
      <c r="BD8" s="4" t="str">
        <f t="shared" si="24"/>
        <v xml:space="preserve"> </v>
      </c>
      <c r="BE8" s="747" t="str">
        <f t="shared" si="25"/>
        <v xml:space="preserve"> </v>
      </c>
      <c r="BF8" s="4" t="str">
        <f t="shared" si="26"/>
        <v xml:space="preserve"> </v>
      </c>
      <c r="BG8" s="747" t="str">
        <f t="shared" si="27"/>
        <v xml:space="preserve"> </v>
      </c>
      <c r="BH8" s="4" t="str">
        <f t="shared" si="28"/>
        <v xml:space="preserve"> </v>
      </c>
      <c r="BI8" s="747" t="str">
        <f t="shared" si="29"/>
        <v xml:space="preserve"> </v>
      </c>
      <c r="BJ8" s="4" t="str">
        <f t="shared" si="30"/>
        <v xml:space="preserve"> </v>
      </c>
      <c r="BK8" s="747" t="str">
        <f t="shared" si="31"/>
        <v xml:space="preserve"> </v>
      </c>
      <c r="BL8" s="4" t="str">
        <f t="shared" si="32"/>
        <v xml:space="preserve"> </v>
      </c>
      <c r="BM8" s="747" t="str">
        <f t="shared" si="33"/>
        <v xml:space="preserve"> </v>
      </c>
      <c r="BN8" s="4" t="str">
        <f t="shared" si="34"/>
        <v xml:space="preserve"> </v>
      </c>
      <c r="BO8" s="747" t="str">
        <f t="shared" si="35"/>
        <v xml:space="preserve"> </v>
      </c>
      <c r="BP8" s="4" t="str">
        <f t="shared" si="36"/>
        <v xml:space="preserve"> </v>
      </c>
      <c r="BQ8" s="747" t="str">
        <f t="shared" si="37"/>
        <v xml:space="preserve"> </v>
      </c>
      <c r="BR8" s="163"/>
      <c r="BS8" s="163" t="s">
        <v>644</v>
      </c>
      <c r="BT8" s="389"/>
      <c r="BU8" s="389"/>
      <c r="BV8" s="389"/>
      <c r="BW8" s="389"/>
      <c r="BX8" s="389"/>
      <c r="BY8" s="389"/>
      <c r="BZ8" s="389"/>
      <c r="CA8" s="389"/>
      <c r="CB8" s="163">
        <f t="shared" si="38"/>
        <v>0</v>
      </c>
      <c r="CC8" s="389"/>
      <c r="CD8" s="389"/>
      <c r="CE8" s="389"/>
      <c r="CF8" s="389"/>
      <c r="CG8" s="389"/>
      <c r="CH8" s="389"/>
      <c r="CI8" s="389"/>
      <c r="CJ8" s="389"/>
      <c r="CK8" s="389"/>
      <c r="CL8" s="389"/>
      <c r="CM8" s="389"/>
      <c r="CN8" s="389"/>
      <c r="CO8" s="389"/>
      <c r="CP8" s="389"/>
      <c r="CQ8" s="389"/>
      <c r="CR8" s="389"/>
      <c r="CS8" s="389"/>
      <c r="CT8" s="389"/>
      <c r="CU8" s="389"/>
      <c r="CV8" s="389"/>
      <c r="CW8" s="389"/>
      <c r="CX8" s="389"/>
      <c r="CY8" s="389"/>
      <c r="CZ8" s="389"/>
      <c r="DA8" s="389"/>
      <c r="DB8" s="389"/>
      <c r="DC8" s="389"/>
      <c r="DD8" s="389"/>
      <c r="DE8" s="389"/>
      <c r="DF8" s="389"/>
      <c r="DG8" s="389"/>
      <c r="DH8" s="389"/>
      <c r="DI8" s="389"/>
      <c r="DJ8" s="389"/>
      <c r="DK8" s="389"/>
      <c r="DL8" s="389"/>
      <c r="DM8" s="389"/>
      <c r="DN8" s="389"/>
      <c r="DO8" s="389"/>
      <c r="DP8" s="389"/>
      <c r="DQ8" s="389"/>
      <c r="DR8" s="389"/>
      <c r="DS8" s="389"/>
      <c r="DT8" s="389"/>
      <c r="DU8" s="389"/>
      <c r="DV8" s="389"/>
      <c r="DW8" s="389"/>
      <c r="DX8" s="389"/>
      <c r="DY8" s="389"/>
      <c r="DZ8" s="389"/>
      <c r="EA8" s="389"/>
      <c r="EB8" s="389"/>
      <c r="EC8" s="389"/>
      <c r="ED8" s="389"/>
      <c r="EE8" s="389"/>
      <c r="EF8" s="389"/>
      <c r="EG8" s="389"/>
      <c r="EH8" s="389"/>
      <c r="EI8" s="389"/>
      <c r="EJ8" s="389"/>
      <c r="EK8" s="389"/>
      <c r="EL8" s="389"/>
      <c r="EM8" s="389"/>
      <c r="EN8" s="389"/>
      <c r="EO8" s="389"/>
      <c r="EP8" s="389"/>
      <c r="EQ8" s="389"/>
      <c r="ER8" s="389"/>
      <c r="ES8" s="389"/>
      <c r="ET8" s="389"/>
      <c r="EU8" s="389"/>
      <c r="EV8" s="389"/>
      <c r="EW8" s="389"/>
      <c r="EX8" s="389"/>
      <c r="EY8" s="389"/>
      <c r="EZ8" s="389"/>
      <c r="FA8" s="389"/>
      <c r="FB8" s="389"/>
      <c r="FC8" s="389"/>
      <c r="FD8" s="389"/>
      <c r="FE8" s="389"/>
      <c r="FF8" s="389"/>
      <c r="FG8" s="389"/>
      <c r="FH8" s="389"/>
      <c r="FI8" s="389"/>
      <c r="FJ8" s="389"/>
      <c r="FK8" s="389"/>
      <c r="FL8" s="389"/>
      <c r="FM8" s="389"/>
      <c r="FN8" s="389"/>
      <c r="FO8" s="389"/>
      <c r="FP8" s="389"/>
      <c r="FQ8" s="389"/>
      <c r="FR8" s="389"/>
      <c r="FS8" s="389"/>
      <c r="FT8" s="389"/>
      <c r="FU8" s="389"/>
      <c r="FV8" s="389"/>
      <c r="FW8" s="389"/>
      <c r="FX8" s="621" t="s">
        <v>293</v>
      </c>
      <c r="FY8" s="622">
        <v>161</v>
      </c>
      <c r="FZ8" s="622">
        <v>28092709</v>
      </c>
      <c r="GA8" s="622">
        <v>40</v>
      </c>
      <c r="GB8" s="622" t="s">
        <v>779</v>
      </c>
      <c r="GC8" s="622">
        <v>22</v>
      </c>
      <c r="GD8" s="622">
        <v>2012</v>
      </c>
      <c r="GE8" s="622">
        <v>1</v>
      </c>
      <c r="GF8" s="622" t="s">
        <v>780</v>
      </c>
      <c r="GG8" s="622">
        <v>1</v>
      </c>
      <c r="GH8" s="622">
        <v>1</v>
      </c>
      <c r="GI8" s="622" t="s">
        <v>780</v>
      </c>
      <c r="GJ8" s="622">
        <v>1</v>
      </c>
      <c r="GK8" s="622" t="s">
        <v>781</v>
      </c>
      <c r="GL8" s="622" t="s">
        <v>782</v>
      </c>
      <c r="GM8" s="622">
        <v>66</v>
      </c>
      <c r="GN8" s="622" t="s">
        <v>783</v>
      </c>
      <c r="GO8" s="622">
        <v>0</v>
      </c>
      <c r="GP8" s="622">
        <v>0</v>
      </c>
      <c r="GQ8" s="622">
        <v>4</v>
      </c>
      <c r="GR8" s="622">
        <v>2</v>
      </c>
      <c r="GS8" s="622" t="s">
        <v>783</v>
      </c>
      <c r="GT8" s="622" t="s">
        <v>783</v>
      </c>
      <c r="GU8" s="622" t="s">
        <v>783</v>
      </c>
      <c r="GV8" s="622" t="s">
        <v>783</v>
      </c>
      <c r="GW8" s="622" t="s">
        <v>783</v>
      </c>
      <c r="GX8" s="622" t="s">
        <v>783</v>
      </c>
      <c r="GY8" s="622">
        <v>1649</v>
      </c>
      <c r="GZ8" s="622">
        <v>0.11</v>
      </c>
      <c r="HA8" s="622">
        <v>5</v>
      </c>
      <c r="HB8" s="622" t="s">
        <v>783</v>
      </c>
      <c r="HC8" s="622" t="s">
        <v>782</v>
      </c>
      <c r="HD8" s="622">
        <v>15</v>
      </c>
      <c r="HE8" s="622" t="s">
        <v>783</v>
      </c>
      <c r="HF8" s="622">
        <v>0</v>
      </c>
      <c r="HG8" s="622" t="s">
        <v>783</v>
      </c>
      <c r="HH8" s="622">
        <v>0</v>
      </c>
      <c r="HI8" s="622">
        <v>1</v>
      </c>
      <c r="HJ8" s="622">
        <v>45</v>
      </c>
      <c r="HK8" s="622" t="s">
        <v>784</v>
      </c>
      <c r="HL8" s="622" t="s">
        <v>785</v>
      </c>
      <c r="HM8" s="622" t="s">
        <v>783</v>
      </c>
      <c r="HN8" s="622" t="s">
        <v>783</v>
      </c>
      <c r="HO8" s="622" t="s">
        <v>783</v>
      </c>
      <c r="HP8" s="622" t="s">
        <v>783</v>
      </c>
      <c r="HQ8" s="622" t="s">
        <v>783</v>
      </c>
      <c r="HR8" s="622">
        <v>3980783</v>
      </c>
      <c r="HS8" s="622" t="s">
        <v>783</v>
      </c>
      <c r="HT8" s="622" t="s">
        <v>786</v>
      </c>
      <c r="HU8" s="622" t="s">
        <v>787</v>
      </c>
      <c r="HV8" s="622">
        <v>4</v>
      </c>
      <c r="HW8" s="622">
        <v>2013</v>
      </c>
      <c r="HX8" s="622">
        <v>63</v>
      </c>
      <c r="HY8" s="622">
        <v>0</v>
      </c>
      <c r="HZ8" s="622">
        <v>581</v>
      </c>
      <c r="IA8" s="623">
        <v>41358.405266203707</v>
      </c>
      <c r="IB8" s="622" t="s">
        <v>788</v>
      </c>
      <c r="IC8" s="622">
        <v>3976305</v>
      </c>
      <c r="ID8" s="622">
        <v>2013</v>
      </c>
      <c r="IE8" s="622">
        <v>1712</v>
      </c>
      <c r="IF8" s="622" t="s">
        <v>783</v>
      </c>
      <c r="IG8" s="622" t="s">
        <v>783</v>
      </c>
      <c r="IH8" s="622" t="s">
        <v>783</v>
      </c>
      <c r="II8" s="622" t="s">
        <v>783</v>
      </c>
      <c r="IJ8" s="622" t="s">
        <v>783</v>
      </c>
      <c r="IK8" s="622" t="s">
        <v>783</v>
      </c>
      <c r="IL8" s="622" t="s">
        <v>783</v>
      </c>
      <c r="IM8" s="622" t="s">
        <v>783</v>
      </c>
      <c r="IN8" s="622" t="s">
        <v>783</v>
      </c>
      <c r="IO8" s="622">
        <v>1649</v>
      </c>
      <c r="IP8" s="623">
        <v>38943.586388888885</v>
      </c>
      <c r="IQ8" s="622" t="s">
        <v>783</v>
      </c>
      <c r="IR8" s="622" t="s">
        <v>783</v>
      </c>
      <c r="IS8" s="622" t="s">
        <v>783</v>
      </c>
      <c r="IT8" s="622" t="s">
        <v>783</v>
      </c>
      <c r="IU8" s="622" t="s">
        <v>783</v>
      </c>
      <c r="IV8" s="622" t="s">
        <v>783</v>
      </c>
      <c r="IW8" s="622" t="s">
        <v>783</v>
      </c>
      <c r="IX8" s="622" t="s">
        <v>781</v>
      </c>
      <c r="IY8" s="622">
        <v>45</v>
      </c>
      <c r="IZ8" s="622" t="s">
        <v>789</v>
      </c>
      <c r="JA8" s="622" t="s">
        <v>783</v>
      </c>
      <c r="JB8" s="622" t="s">
        <v>783</v>
      </c>
      <c r="JC8" s="622" t="s">
        <v>783</v>
      </c>
      <c r="JD8" s="622">
        <v>329377</v>
      </c>
      <c r="JE8" s="622" t="s">
        <v>783</v>
      </c>
      <c r="JF8" s="622" t="s">
        <v>783</v>
      </c>
      <c r="JG8" s="622" t="s">
        <v>783</v>
      </c>
      <c r="JH8" s="622" t="s">
        <v>783</v>
      </c>
      <c r="JI8" s="622" t="s">
        <v>783</v>
      </c>
      <c r="JJ8" s="622" t="s">
        <v>783</v>
      </c>
      <c r="JK8" s="622" t="s">
        <v>783</v>
      </c>
      <c r="JL8" s="622" t="s">
        <v>790</v>
      </c>
      <c r="JM8" s="622">
        <v>4</v>
      </c>
      <c r="JN8" s="622">
        <v>2</v>
      </c>
      <c r="JO8" s="622" t="s">
        <v>783</v>
      </c>
      <c r="JP8" s="622">
        <v>10711928</v>
      </c>
      <c r="JQ8" s="622">
        <v>2011</v>
      </c>
      <c r="JR8" s="622">
        <v>3</v>
      </c>
      <c r="JS8" s="622" t="s">
        <v>783</v>
      </c>
      <c r="JT8" s="622" t="s">
        <v>783</v>
      </c>
      <c r="JU8" s="622" t="s">
        <v>791</v>
      </c>
      <c r="JV8" s="624">
        <v>601.969472</v>
      </c>
      <c r="JW8">
        <f>SUM(JV8:JV8)</f>
        <v>601.969472</v>
      </c>
      <c r="JX8" s="225">
        <v>0.25</v>
      </c>
    </row>
    <row r="9" spans="1:288" ht="16" thickBot="1">
      <c r="A9" s="905" t="s">
        <v>5</v>
      </c>
      <c r="B9" s="79">
        <f t="shared" si="0"/>
        <v>1</v>
      </c>
      <c r="C9" s="871" t="s">
        <v>92</v>
      </c>
      <c r="D9" s="489" t="s">
        <v>132</v>
      </c>
      <c r="E9" s="1129" t="s">
        <v>59</v>
      </c>
      <c r="F9" s="888">
        <v>0.09</v>
      </c>
      <c r="G9" s="120" t="e">
        <f>F9+G8</f>
        <v>#VALUE!</v>
      </c>
      <c r="H9" s="46"/>
      <c r="I9" s="11">
        <v>0.09</v>
      </c>
      <c r="J9" s="29"/>
      <c r="K9" s="19"/>
      <c r="L9" s="8"/>
      <c r="M9" s="170">
        <v>2</v>
      </c>
      <c r="N9" s="71">
        <v>1</v>
      </c>
      <c r="O9" s="739">
        <v>2</v>
      </c>
      <c r="P9" s="1107">
        <f t="shared" si="1"/>
        <v>5</v>
      </c>
      <c r="Q9" s="1108">
        <v>125</v>
      </c>
      <c r="R9" s="46"/>
      <c r="S9" s="3">
        <v>0.09</v>
      </c>
      <c r="T9" s="25"/>
      <c r="U9" s="219">
        <f t="shared" si="40"/>
        <v>6750</v>
      </c>
      <c r="V9" s="219" t="s">
        <v>642</v>
      </c>
      <c r="W9" s="1042">
        <f t="shared" si="39"/>
        <v>6750</v>
      </c>
      <c r="X9" s="1043">
        <f t="shared" si="41"/>
        <v>0</v>
      </c>
      <c r="Y9" s="538">
        <f t="shared" si="2"/>
        <v>500</v>
      </c>
      <c r="Z9" s="1090">
        <f t="shared" si="3"/>
        <v>7250</v>
      </c>
      <c r="AA9" s="1098"/>
      <c r="AB9" s="600"/>
      <c r="AC9" s="1056">
        <f t="shared" si="4"/>
        <v>0</v>
      </c>
      <c r="AD9" s="1063"/>
      <c r="AE9" s="747">
        <f t="shared" si="5"/>
        <v>0</v>
      </c>
      <c r="AF9" s="600"/>
      <c r="AG9" s="1056">
        <f t="shared" si="6"/>
        <v>0</v>
      </c>
      <c r="AH9" s="1070"/>
      <c r="AI9" s="747">
        <f t="shared" si="7"/>
        <v>0</v>
      </c>
      <c r="AJ9" s="1051"/>
      <c r="AK9" s="270">
        <v>0</v>
      </c>
      <c r="AL9" s="902"/>
      <c r="AM9" s="902">
        <v>2018</v>
      </c>
      <c r="AN9" s="18">
        <f t="shared" si="8"/>
        <v>0.09</v>
      </c>
      <c r="AO9" s="747">
        <f t="shared" si="9"/>
        <v>7250</v>
      </c>
      <c r="AP9" s="4" t="str">
        <f t="shared" si="10"/>
        <v xml:space="preserve"> </v>
      </c>
      <c r="AQ9" s="747" t="str">
        <f t="shared" si="11"/>
        <v xml:space="preserve"> </v>
      </c>
      <c r="AR9" s="4" t="str">
        <f t="shared" si="12"/>
        <v xml:space="preserve"> </v>
      </c>
      <c r="AS9" s="747" t="str">
        <f t="shared" si="13"/>
        <v xml:space="preserve"> </v>
      </c>
      <c r="AT9" s="4" t="str">
        <f t="shared" si="14"/>
        <v xml:space="preserve"> </v>
      </c>
      <c r="AU9" s="747" t="str">
        <f t="shared" si="15"/>
        <v xml:space="preserve"> </v>
      </c>
      <c r="AV9" s="4" t="str">
        <f t="shared" si="16"/>
        <v xml:space="preserve"> </v>
      </c>
      <c r="AW9" s="747" t="str">
        <f t="shared" si="17"/>
        <v xml:space="preserve"> </v>
      </c>
      <c r="AX9" s="4" t="str">
        <f t="shared" si="18"/>
        <v xml:space="preserve"> </v>
      </c>
      <c r="AY9" s="747" t="str">
        <f t="shared" si="19"/>
        <v xml:space="preserve"> </v>
      </c>
      <c r="AZ9" s="4" t="str">
        <f t="shared" si="20"/>
        <v xml:space="preserve"> </v>
      </c>
      <c r="BA9" s="747" t="str">
        <f t="shared" si="21"/>
        <v xml:space="preserve"> </v>
      </c>
      <c r="BB9" s="4" t="str">
        <f t="shared" si="22"/>
        <v xml:space="preserve"> </v>
      </c>
      <c r="BC9" s="747" t="str">
        <f t="shared" si="23"/>
        <v xml:space="preserve"> </v>
      </c>
      <c r="BD9" s="4" t="str">
        <f t="shared" si="24"/>
        <v xml:space="preserve"> </v>
      </c>
      <c r="BE9" s="747" t="str">
        <f t="shared" si="25"/>
        <v xml:space="preserve"> </v>
      </c>
      <c r="BF9" s="4" t="str">
        <f t="shared" si="26"/>
        <v xml:space="preserve"> </v>
      </c>
      <c r="BG9" s="747" t="str">
        <f t="shared" si="27"/>
        <v xml:space="preserve"> </v>
      </c>
      <c r="BH9" s="4" t="str">
        <f t="shared" si="28"/>
        <v xml:space="preserve"> </v>
      </c>
      <c r="BI9" s="747" t="str">
        <f t="shared" si="29"/>
        <v xml:space="preserve"> </v>
      </c>
      <c r="BJ9" s="4" t="str">
        <f t="shared" si="30"/>
        <v xml:space="preserve"> </v>
      </c>
      <c r="BK9" s="747" t="str">
        <f t="shared" si="31"/>
        <v xml:space="preserve"> </v>
      </c>
      <c r="BL9" s="4" t="str">
        <f t="shared" si="32"/>
        <v xml:space="preserve"> </v>
      </c>
      <c r="BM9" s="747" t="str">
        <f t="shared" si="33"/>
        <v xml:space="preserve"> </v>
      </c>
      <c r="BN9" s="4" t="str">
        <f t="shared" si="34"/>
        <v xml:space="preserve"> </v>
      </c>
      <c r="BO9" s="747" t="str">
        <f t="shared" si="35"/>
        <v xml:space="preserve"> </v>
      </c>
      <c r="BP9" s="4" t="str">
        <f t="shared" si="36"/>
        <v xml:space="preserve"> </v>
      </c>
      <c r="BQ9" s="747" t="str">
        <f t="shared" si="37"/>
        <v xml:space="preserve"> </v>
      </c>
      <c r="BR9" s="163"/>
      <c r="BS9" s="163"/>
      <c r="BT9" s="163"/>
      <c r="BU9" s="163"/>
      <c r="BV9" s="163"/>
      <c r="BW9" s="163"/>
      <c r="BX9" s="163"/>
      <c r="BY9" s="163"/>
      <c r="BZ9" s="163"/>
      <c r="CA9" s="787"/>
      <c r="CB9" s="163">
        <f t="shared" si="38"/>
        <v>0</v>
      </c>
      <c r="CC9" s="787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625" t="s">
        <v>427</v>
      </c>
      <c r="FY9" s="626">
        <v>47</v>
      </c>
      <c r="FZ9" s="626">
        <v>30289418</v>
      </c>
      <c r="GA9" s="626">
        <v>35</v>
      </c>
      <c r="GB9" s="626" t="s">
        <v>3</v>
      </c>
      <c r="GC9" s="626">
        <v>16</v>
      </c>
      <c r="GD9" s="626">
        <v>1990</v>
      </c>
      <c r="GE9" s="626">
        <v>0</v>
      </c>
      <c r="GF9" s="626" t="s">
        <v>792</v>
      </c>
      <c r="GG9" s="626">
        <v>0</v>
      </c>
      <c r="GH9" s="626">
        <v>0</v>
      </c>
      <c r="GI9" s="626" t="s">
        <v>792</v>
      </c>
      <c r="GJ9" s="626">
        <v>0</v>
      </c>
      <c r="GK9" s="626" t="s">
        <v>781</v>
      </c>
      <c r="GL9" s="626" t="s">
        <v>782</v>
      </c>
      <c r="GM9" s="626">
        <v>66</v>
      </c>
      <c r="GN9" s="626" t="s">
        <v>783</v>
      </c>
      <c r="GO9" s="626">
        <v>0</v>
      </c>
      <c r="GP9" s="626">
        <v>0</v>
      </c>
      <c r="GQ9" s="626">
        <v>4</v>
      </c>
      <c r="GR9" s="626">
        <v>2</v>
      </c>
      <c r="GS9" s="626">
        <v>1</v>
      </c>
      <c r="GT9" s="626" t="s">
        <v>783</v>
      </c>
      <c r="GU9" s="626" t="s">
        <v>783</v>
      </c>
      <c r="GV9" s="626" t="s">
        <v>783</v>
      </c>
      <c r="GW9" s="626" t="s">
        <v>783</v>
      </c>
      <c r="GX9" s="626" t="s">
        <v>783</v>
      </c>
      <c r="GY9" s="626">
        <v>1649</v>
      </c>
      <c r="GZ9" s="626">
        <v>0.15</v>
      </c>
      <c r="HA9" s="626">
        <v>5</v>
      </c>
      <c r="HB9" s="626" t="s">
        <v>783</v>
      </c>
      <c r="HC9" s="626" t="s">
        <v>793</v>
      </c>
      <c r="HD9" s="626">
        <v>10</v>
      </c>
      <c r="HE9" s="626" t="s">
        <v>783</v>
      </c>
      <c r="HF9" s="626">
        <v>0</v>
      </c>
      <c r="HG9" s="626" t="s">
        <v>783</v>
      </c>
      <c r="HH9" s="626">
        <v>0</v>
      </c>
      <c r="HI9" s="626">
        <v>1</v>
      </c>
      <c r="HJ9" s="626">
        <v>45</v>
      </c>
      <c r="HK9" s="626" t="s">
        <v>784</v>
      </c>
      <c r="HL9" s="626" t="s">
        <v>785</v>
      </c>
      <c r="HM9" s="626" t="s">
        <v>783</v>
      </c>
      <c r="HN9" s="626" t="s">
        <v>783</v>
      </c>
      <c r="HO9" s="626" t="s">
        <v>783</v>
      </c>
      <c r="HP9" s="626" t="s">
        <v>783</v>
      </c>
      <c r="HQ9" s="626" t="s">
        <v>783</v>
      </c>
      <c r="HR9" s="626">
        <v>3980780</v>
      </c>
      <c r="HS9" s="626" t="s">
        <v>783</v>
      </c>
      <c r="HT9" s="626" t="s">
        <v>786</v>
      </c>
      <c r="HU9" s="626" t="s">
        <v>787</v>
      </c>
      <c r="HV9" s="626">
        <v>4</v>
      </c>
      <c r="HW9" s="626">
        <v>2014</v>
      </c>
      <c r="HX9" s="626">
        <v>63</v>
      </c>
      <c r="HY9" s="626">
        <v>0</v>
      </c>
      <c r="HZ9" s="626">
        <v>792</v>
      </c>
      <c r="IA9" s="627">
        <v>41697.500081018516</v>
      </c>
      <c r="IB9" s="626" t="s">
        <v>788</v>
      </c>
      <c r="IC9" s="626">
        <v>3976302</v>
      </c>
      <c r="ID9" s="626">
        <v>2014</v>
      </c>
      <c r="IE9" s="626">
        <v>1712</v>
      </c>
      <c r="IF9" s="626" t="s">
        <v>783</v>
      </c>
      <c r="IG9" s="626" t="s">
        <v>783</v>
      </c>
      <c r="IH9" s="626" t="s">
        <v>783</v>
      </c>
      <c r="II9" s="626" t="s">
        <v>783</v>
      </c>
      <c r="IJ9" s="626" t="s">
        <v>783</v>
      </c>
      <c r="IK9" s="626" t="s">
        <v>783</v>
      </c>
      <c r="IL9" s="626" t="s">
        <v>783</v>
      </c>
      <c r="IM9" s="626" t="s">
        <v>783</v>
      </c>
      <c r="IN9" s="626" t="s">
        <v>783</v>
      </c>
      <c r="IO9" s="626">
        <v>1649</v>
      </c>
      <c r="IP9" s="627">
        <v>37477.354571759257</v>
      </c>
      <c r="IQ9" s="626">
        <v>4</v>
      </c>
      <c r="IR9" s="626" t="s">
        <v>793</v>
      </c>
      <c r="IS9" s="626">
        <v>1</v>
      </c>
      <c r="IT9" s="665">
        <v>41275</v>
      </c>
      <c r="IU9" s="626" t="s">
        <v>783</v>
      </c>
      <c r="IV9" s="626" t="s">
        <v>783</v>
      </c>
      <c r="IW9" s="626" t="s">
        <v>783</v>
      </c>
      <c r="IX9" s="626" t="s">
        <v>781</v>
      </c>
      <c r="IY9" s="626">
        <v>45</v>
      </c>
      <c r="IZ9" s="626" t="s">
        <v>789</v>
      </c>
      <c r="JA9" s="626" t="s">
        <v>783</v>
      </c>
      <c r="JB9" s="626" t="s">
        <v>783</v>
      </c>
      <c r="JC9" s="626" t="s">
        <v>783</v>
      </c>
      <c r="JD9" s="626">
        <v>329423</v>
      </c>
      <c r="JE9" s="626" t="s">
        <v>783</v>
      </c>
      <c r="JF9" s="626" t="s">
        <v>783</v>
      </c>
      <c r="JG9" s="626" t="s">
        <v>795</v>
      </c>
      <c r="JH9" s="626">
        <v>35</v>
      </c>
      <c r="JI9" s="626" t="s">
        <v>783</v>
      </c>
      <c r="JJ9" s="626" t="s">
        <v>783</v>
      </c>
      <c r="JK9" s="626" t="s">
        <v>783</v>
      </c>
      <c r="JL9" s="626" t="s">
        <v>790</v>
      </c>
      <c r="JM9" s="626">
        <v>4</v>
      </c>
      <c r="JN9" s="626">
        <v>1</v>
      </c>
      <c r="JO9" s="626" t="s">
        <v>783</v>
      </c>
      <c r="JP9" s="626">
        <v>12683066</v>
      </c>
      <c r="JQ9" s="626">
        <v>2013</v>
      </c>
      <c r="JR9" s="626">
        <v>12</v>
      </c>
      <c r="JS9" s="626" t="s">
        <v>783</v>
      </c>
      <c r="JT9" s="626" t="s">
        <v>783</v>
      </c>
      <c r="JU9" s="626" t="s">
        <v>851</v>
      </c>
      <c r="JV9" s="628">
        <v>732.19570199999998</v>
      </c>
      <c r="JW9">
        <f>JV9</f>
        <v>732.19570199999998</v>
      </c>
      <c r="JX9" s="225">
        <v>0.13867342840909092</v>
      </c>
    </row>
    <row r="10" spans="1:288" ht="16" thickBot="1">
      <c r="A10" s="905" t="s">
        <v>5</v>
      </c>
      <c r="B10" s="79">
        <f t="shared" si="0"/>
        <v>1</v>
      </c>
      <c r="C10" s="871" t="s">
        <v>23</v>
      </c>
      <c r="D10" s="489" t="s">
        <v>162</v>
      </c>
      <c r="E10" s="1129" t="s">
        <v>158</v>
      </c>
      <c r="F10" s="888">
        <v>0.4</v>
      </c>
      <c r="G10" s="120" t="e">
        <f>F10+G9</f>
        <v>#VALUE!</v>
      </c>
      <c r="H10" s="46"/>
      <c r="I10" s="3">
        <f>F10</f>
        <v>0.4</v>
      </c>
      <c r="J10" s="29"/>
      <c r="K10" s="185">
        <v>1974</v>
      </c>
      <c r="L10" s="186"/>
      <c r="M10" s="170">
        <v>3</v>
      </c>
      <c r="N10" s="71">
        <v>2</v>
      </c>
      <c r="O10" s="739">
        <v>3</v>
      </c>
      <c r="P10" s="1107">
        <f t="shared" si="1"/>
        <v>8</v>
      </c>
      <c r="Q10" s="1108">
        <v>124</v>
      </c>
      <c r="R10" s="46"/>
      <c r="S10" s="3">
        <f>I10</f>
        <v>0.4</v>
      </c>
      <c r="T10" s="25"/>
      <c r="U10" s="219">
        <f t="shared" si="40"/>
        <v>30000</v>
      </c>
      <c r="V10" s="219" t="s">
        <v>642</v>
      </c>
      <c r="W10" s="1042">
        <f t="shared" si="39"/>
        <v>30000</v>
      </c>
      <c r="X10" s="537">
        <f t="shared" si="41"/>
        <v>0</v>
      </c>
      <c r="Y10" s="538">
        <f t="shared" si="2"/>
        <v>500</v>
      </c>
      <c r="Z10" s="1090">
        <f t="shared" si="3"/>
        <v>30500</v>
      </c>
      <c r="AA10" s="1098"/>
      <c r="AB10" s="600"/>
      <c r="AC10" s="1056">
        <f t="shared" si="4"/>
        <v>0</v>
      </c>
      <c r="AD10" s="1063"/>
      <c r="AE10" s="747">
        <f t="shared" si="5"/>
        <v>0</v>
      </c>
      <c r="AF10" s="600"/>
      <c r="AG10" s="1056">
        <f t="shared" si="6"/>
        <v>0</v>
      </c>
      <c r="AH10" s="1070"/>
      <c r="AI10" s="747">
        <f t="shared" si="7"/>
        <v>0</v>
      </c>
      <c r="AJ10" s="1051"/>
      <c r="AK10" s="270">
        <v>0</v>
      </c>
      <c r="AL10" s="902"/>
      <c r="AM10" s="902">
        <v>2018</v>
      </c>
      <c r="AN10" s="18">
        <f t="shared" si="8"/>
        <v>0.4</v>
      </c>
      <c r="AO10" s="747">
        <f t="shared" si="9"/>
        <v>30500</v>
      </c>
      <c r="AP10" s="4" t="str">
        <f t="shared" si="10"/>
        <v xml:space="preserve"> </v>
      </c>
      <c r="AQ10" s="747" t="str">
        <f t="shared" si="11"/>
        <v xml:space="preserve"> </v>
      </c>
      <c r="AR10" s="4" t="str">
        <f t="shared" si="12"/>
        <v xml:space="preserve"> </v>
      </c>
      <c r="AS10" s="747" t="str">
        <f t="shared" si="13"/>
        <v xml:space="preserve"> </v>
      </c>
      <c r="AT10" s="4" t="str">
        <f t="shared" si="14"/>
        <v xml:space="preserve"> </v>
      </c>
      <c r="AU10" s="747" t="str">
        <f t="shared" si="15"/>
        <v xml:space="preserve"> </v>
      </c>
      <c r="AV10" s="4" t="str">
        <f t="shared" si="16"/>
        <v xml:space="preserve"> </v>
      </c>
      <c r="AW10" s="747" t="str">
        <f t="shared" si="17"/>
        <v xml:space="preserve"> </v>
      </c>
      <c r="AX10" s="4" t="str">
        <f t="shared" si="18"/>
        <v xml:space="preserve"> </v>
      </c>
      <c r="AY10" s="747" t="str">
        <f t="shared" si="19"/>
        <v xml:space="preserve"> </v>
      </c>
      <c r="AZ10" s="4" t="str">
        <f t="shared" si="20"/>
        <v xml:space="preserve"> </v>
      </c>
      <c r="BA10" s="747" t="str">
        <f t="shared" si="21"/>
        <v xml:space="preserve"> </v>
      </c>
      <c r="BB10" s="4" t="str">
        <f t="shared" si="22"/>
        <v xml:space="preserve"> </v>
      </c>
      <c r="BC10" s="747" t="str">
        <f t="shared" si="23"/>
        <v xml:space="preserve"> </v>
      </c>
      <c r="BD10" s="4" t="str">
        <f t="shared" si="24"/>
        <v xml:space="preserve"> </v>
      </c>
      <c r="BE10" s="747" t="str">
        <f t="shared" si="25"/>
        <v xml:space="preserve"> </v>
      </c>
      <c r="BF10" s="4" t="str">
        <f t="shared" si="26"/>
        <v xml:space="preserve"> </v>
      </c>
      <c r="BG10" s="747" t="str">
        <f t="shared" si="27"/>
        <v xml:space="preserve"> </v>
      </c>
      <c r="BH10" s="4" t="str">
        <f t="shared" si="28"/>
        <v xml:space="preserve"> </v>
      </c>
      <c r="BI10" s="747" t="str">
        <f t="shared" si="29"/>
        <v xml:space="preserve"> </v>
      </c>
      <c r="BJ10" s="4" t="str">
        <f t="shared" si="30"/>
        <v xml:space="preserve"> </v>
      </c>
      <c r="BK10" s="747" t="str">
        <f t="shared" si="31"/>
        <v xml:space="preserve"> </v>
      </c>
      <c r="BL10" s="4" t="str">
        <f t="shared" si="32"/>
        <v xml:space="preserve"> </v>
      </c>
      <c r="BM10" s="747" t="str">
        <f t="shared" si="33"/>
        <v xml:space="preserve"> </v>
      </c>
      <c r="BN10" s="4" t="str">
        <f t="shared" si="34"/>
        <v xml:space="preserve"> </v>
      </c>
      <c r="BO10" s="747" t="str">
        <f t="shared" si="35"/>
        <v xml:space="preserve"> </v>
      </c>
      <c r="BP10" s="4" t="str">
        <f t="shared" si="36"/>
        <v xml:space="preserve"> </v>
      </c>
      <c r="BQ10" s="747" t="str">
        <f t="shared" si="37"/>
        <v xml:space="preserve"> </v>
      </c>
      <c r="BR10" s="191" t="s">
        <v>189</v>
      </c>
      <c r="BS10" s="191"/>
      <c r="BT10" s="389"/>
      <c r="BU10" s="389"/>
      <c r="BV10" s="389"/>
      <c r="BW10" s="389"/>
      <c r="BX10" s="389"/>
      <c r="BY10" s="389"/>
      <c r="BZ10" s="389"/>
      <c r="CA10" s="389"/>
      <c r="CB10" s="163">
        <f t="shared" si="38"/>
        <v>0</v>
      </c>
      <c r="CC10" s="389"/>
      <c r="CD10" s="389"/>
      <c r="CE10" s="389"/>
      <c r="CF10" s="389"/>
      <c r="CG10" s="389"/>
      <c r="CH10" s="389"/>
      <c r="CI10" s="389"/>
      <c r="CJ10" s="389"/>
      <c r="CK10" s="389"/>
      <c r="CL10" s="389"/>
      <c r="CM10" s="389"/>
      <c r="CN10" s="389"/>
      <c r="CO10" s="389"/>
      <c r="CP10" s="389"/>
      <c r="CQ10" s="389"/>
      <c r="CR10" s="389"/>
      <c r="CS10" s="389"/>
      <c r="CT10" s="389"/>
      <c r="CU10" s="389"/>
      <c r="CV10" s="389"/>
      <c r="CW10" s="389"/>
      <c r="CX10" s="389"/>
      <c r="CY10" s="389"/>
      <c r="CZ10" s="389"/>
      <c r="DA10" s="389"/>
      <c r="DB10" s="389"/>
      <c r="DC10" s="389"/>
      <c r="DD10" s="389"/>
      <c r="DE10" s="389"/>
      <c r="DF10" s="389"/>
      <c r="DG10" s="389"/>
      <c r="DH10" s="389"/>
      <c r="DI10" s="389"/>
      <c r="DJ10" s="389"/>
      <c r="DK10" s="389"/>
      <c r="DL10" s="389"/>
      <c r="DM10" s="389"/>
      <c r="DN10" s="389"/>
      <c r="DO10" s="389"/>
      <c r="DP10" s="389"/>
      <c r="DQ10" s="389"/>
      <c r="DR10" s="389"/>
      <c r="DS10" s="389"/>
      <c r="DT10" s="389"/>
      <c r="DU10" s="389"/>
      <c r="DV10" s="389"/>
      <c r="DW10" s="389"/>
      <c r="DX10" s="389"/>
      <c r="DY10" s="389"/>
      <c r="DZ10" s="389"/>
      <c r="EA10" s="389"/>
      <c r="EB10" s="389"/>
      <c r="EC10" s="389"/>
      <c r="ED10" s="389"/>
      <c r="EE10" s="389"/>
      <c r="EF10" s="389"/>
      <c r="EG10" s="389"/>
      <c r="EH10" s="389"/>
      <c r="EI10" s="389"/>
      <c r="EJ10" s="389"/>
      <c r="EK10" s="389"/>
      <c r="EL10" s="389"/>
      <c r="EM10" s="389"/>
      <c r="EN10" s="389"/>
      <c r="EO10" s="389"/>
      <c r="EP10" s="389"/>
      <c r="EQ10" s="389"/>
      <c r="ER10" s="389"/>
      <c r="ES10" s="389"/>
      <c r="ET10" s="389"/>
      <c r="EU10" s="389"/>
      <c r="EV10" s="389"/>
      <c r="EW10" s="389"/>
      <c r="EX10" s="389"/>
      <c r="EY10" s="389"/>
      <c r="EZ10" s="389"/>
      <c r="FA10" s="389"/>
      <c r="FB10" s="389"/>
      <c r="FC10" s="389"/>
      <c r="FD10" s="389"/>
      <c r="FE10" s="389"/>
      <c r="FF10" s="389"/>
      <c r="FG10" s="389"/>
      <c r="FH10" s="389"/>
      <c r="FI10" s="389"/>
      <c r="FJ10" s="389"/>
      <c r="FK10" s="389"/>
      <c r="FL10" s="389"/>
      <c r="FM10" s="389"/>
      <c r="FN10" s="389"/>
      <c r="FO10" s="389"/>
      <c r="FP10" s="389"/>
      <c r="FQ10" s="389"/>
      <c r="FR10" s="389"/>
      <c r="FS10" s="389"/>
      <c r="FT10" s="389"/>
      <c r="FU10" s="389"/>
      <c r="FV10" s="389"/>
      <c r="FW10" s="389"/>
      <c r="FX10" s="1226" t="s">
        <v>303</v>
      </c>
      <c r="FY10" s="1234">
        <v>71</v>
      </c>
      <c r="FZ10" s="1234">
        <v>30289239</v>
      </c>
      <c r="GA10" s="1234">
        <v>40</v>
      </c>
      <c r="GB10" s="1234" t="s">
        <v>779</v>
      </c>
      <c r="GC10" s="1234">
        <v>24</v>
      </c>
      <c r="GD10" s="1234">
        <v>1974</v>
      </c>
      <c r="GE10" s="1234">
        <v>0</v>
      </c>
      <c r="GF10" s="1234" t="s">
        <v>792</v>
      </c>
      <c r="GG10" s="1234">
        <v>0</v>
      </c>
      <c r="GH10" s="1234">
        <v>0</v>
      </c>
      <c r="GI10" s="1234" t="s">
        <v>792</v>
      </c>
      <c r="GJ10" s="1234">
        <v>0</v>
      </c>
      <c r="GK10" s="1234" t="s">
        <v>781</v>
      </c>
      <c r="GL10" s="1234" t="s">
        <v>782</v>
      </c>
      <c r="GM10" s="1234">
        <v>66</v>
      </c>
      <c r="GN10" s="1234" t="s">
        <v>783</v>
      </c>
      <c r="GO10" s="1234">
        <v>0</v>
      </c>
      <c r="GP10" s="1234">
        <v>0</v>
      </c>
      <c r="GQ10" s="1234">
        <v>4</v>
      </c>
      <c r="GR10" s="1234">
        <v>2</v>
      </c>
      <c r="GS10" s="1234">
        <v>1</v>
      </c>
      <c r="GT10" s="1234" t="s">
        <v>783</v>
      </c>
      <c r="GU10" s="1234" t="s">
        <v>783</v>
      </c>
      <c r="GV10" s="1234" t="s">
        <v>783</v>
      </c>
      <c r="GW10" s="1234" t="s">
        <v>783</v>
      </c>
      <c r="GX10" s="1234" t="s">
        <v>783</v>
      </c>
      <c r="GY10" s="1234">
        <v>1649</v>
      </c>
      <c r="GZ10" s="1234">
        <v>0.97</v>
      </c>
      <c r="HA10" s="1234">
        <v>5</v>
      </c>
      <c r="HB10" s="1234" t="s">
        <v>783</v>
      </c>
      <c r="HC10" s="1234" t="s">
        <v>782</v>
      </c>
      <c r="HD10" s="1234">
        <v>150</v>
      </c>
      <c r="HE10" s="1234" t="s">
        <v>783</v>
      </c>
      <c r="HF10" s="1234">
        <v>0</v>
      </c>
      <c r="HG10" s="1234" t="s">
        <v>783</v>
      </c>
      <c r="HH10" s="1234">
        <v>0</v>
      </c>
      <c r="HI10" s="1234">
        <v>1</v>
      </c>
      <c r="HJ10" s="1234">
        <v>40</v>
      </c>
      <c r="HK10" s="1234" t="s">
        <v>784</v>
      </c>
      <c r="HL10" s="1234" t="s">
        <v>785</v>
      </c>
      <c r="HM10" s="1234" t="s">
        <v>783</v>
      </c>
      <c r="HN10" s="1234" t="s">
        <v>783</v>
      </c>
      <c r="HO10" s="1234" t="s">
        <v>783</v>
      </c>
      <c r="HP10" s="1234" t="s">
        <v>783</v>
      </c>
      <c r="HQ10" s="1234" t="s">
        <v>783</v>
      </c>
      <c r="HR10" s="1234">
        <v>3979179</v>
      </c>
      <c r="HS10" s="1234" t="s">
        <v>783</v>
      </c>
      <c r="HT10" s="1234" t="s">
        <v>786</v>
      </c>
      <c r="HU10" s="1234" t="s">
        <v>787</v>
      </c>
      <c r="HV10" s="1234">
        <v>4</v>
      </c>
      <c r="HW10" s="1234">
        <v>2014</v>
      </c>
      <c r="HX10" s="1234">
        <v>63</v>
      </c>
      <c r="HY10" s="1234">
        <v>0</v>
      </c>
      <c r="HZ10" s="1234">
        <v>5122</v>
      </c>
      <c r="IA10" s="1242">
        <v>41697.500081018516</v>
      </c>
      <c r="IB10" s="1234" t="s">
        <v>788</v>
      </c>
      <c r="IC10" s="1234">
        <v>3974701</v>
      </c>
      <c r="ID10" s="1234">
        <v>2014</v>
      </c>
      <c r="IE10" s="1234">
        <v>1712</v>
      </c>
      <c r="IF10" s="1234" t="s">
        <v>783</v>
      </c>
      <c r="IG10" s="1234" t="s">
        <v>783</v>
      </c>
      <c r="IH10" s="1234" t="s">
        <v>783</v>
      </c>
      <c r="II10" s="1234" t="s">
        <v>783</v>
      </c>
      <c r="IJ10" s="1234" t="s">
        <v>783</v>
      </c>
      <c r="IK10" s="1234" t="s">
        <v>783</v>
      </c>
      <c r="IL10" s="1234" t="s">
        <v>783</v>
      </c>
      <c r="IM10" s="1234" t="s">
        <v>783</v>
      </c>
      <c r="IN10" s="1234" t="s">
        <v>783</v>
      </c>
      <c r="IO10" s="1234">
        <v>1649</v>
      </c>
      <c r="IP10" s="1242">
        <v>37477.354571759257</v>
      </c>
      <c r="IQ10" s="1234">
        <v>1</v>
      </c>
      <c r="IR10" s="1234" t="s">
        <v>793</v>
      </c>
      <c r="IS10" s="1234">
        <v>1</v>
      </c>
      <c r="IT10" s="1250">
        <v>40544</v>
      </c>
      <c r="IU10" s="1234" t="s">
        <v>783</v>
      </c>
      <c r="IV10" s="1234" t="s">
        <v>783</v>
      </c>
      <c r="IW10" s="1234" t="s">
        <v>783</v>
      </c>
      <c r="IX10" s="1234" t="s">
        <v>781</v>
      </c>
      <c r="IY10" s="1234">
        <v>40</v>
      </c>
      <c r="IZ10" s="1234" t="s">
        <v>794</v>
      </c>
      <c r="JA10" s="1234" t="s">
        <v>783</v>
      </c>
      <c r="JB10" s="1234" t="s">
        <v>783</v>
      </c>
      <c r="JC10" s="1234" t="s">
        <v>783</v>
      </c>
      <c r="JD10" s="1234">
        <v>329378</v>
      </c>
      <c r="JE10" s="1234" t="s">
        <v>783</v>
      </c>
      <c r="JF10" s="1234" t="s">
        <v>783</v>
      </c>
      <c r="JG10" s="1234" t="s">
        <v>795</v>
      </c>
      <c r="JH10" s="1234">
        <v>40</v>
      </c>
      <c r="JI10" s="1234" t="s">
        <v>783</v>
      </c>
      <c r="JJ10" s="1234" t="s">
        <v>783</v>
      </c>
      <c r="JK10" s="1234" t="s">
        <v>783</v>
      </c>
      <c r="JL10" s="1234" t="s">
        <v>796</v>
      </c>
      <c r="JM10" s="1234">
        <v>4</v>
      </c>
      <c r="JN10" s="1234">
        <v>2</v>
      </c>
      <c r="JO10" s="1234" t="s">
        <v>783</v>
      </c>
      <c r="JP10" s="1234">
        <v>10711928</v>
      </c>
      <c r="JQ10" s="1234">
        <v>2011</v>
      </c>
      <c r="JR10" s="1234">
        <v>3</v>
      </c>
      <c r="JS10" s="1234" t="s">
        <v>783</v>
      </c>
      <c r="JT10" s="1234" t="s">
        <v>783</v>
      </c>
      <c r="JU10" s="1234" t="s">
        <v>797</v>
      </c>
      <c r="JV10" s="1258">
        <v>8231.0272760000007</v>
      </c>
      <c r="JW10">
        <f>SUM(JV10:JV10)</f>
        <v>8231.0272760000007</v>
      </c>
      <c r="JX10" s="225"/>
    </row>
    <row r="11" spans="1:288" s="838" customFormat="1" ht="16" thickBot="1">
      <c r="A11" s="905" t="s">
        <v>5</v>
      </c>
      <c r="B11" s="79">
        <f t="shared" si="0"/>
        <v>2</v>
      </c>
      <c r="C11" s="871" t="s">
        <v>113</v>
      </c>
      <c r="D11" s="489" t="s">
        <v>141</v>
      </c>
      <c r="E11" s="1129" t="s">
        <v>158</v>
      </c>
      <c r="F11" s="888">
        <v>0.1</v>
      </c>
      <c r="G11" s="120" t="e">
        <f>F11+G7</f>
        <v>#REF!</v>
      </c>
      <c r="H11" s="46"/>
      <c r="I11" s="3">
        <v>0.1</v>
      </c>
      <c r="J11" s="29"/>
      <c r="K11" s="185"/>
      <c r="L11" s="186"/>
      <c r="M11" s="170">
        <v>2</v>
      </c>
      <c r="N11" s="71">
        <v>2</v>
      </c>
      <c r="O11" s="739">
        <v>4</v>
      </c>
      <c r="P11" s="1107">
        <f t="shared" si="1"/>
        <v>8</v>
      </c>
      <c r="Q11" s="1108">
        <v>125</v>
      </c>
      <c r="R11" s="46"/>
      <c r="S11" s="136"/>
      <c r="T11" s="41">
        <f>I11</f>
        <v>0.1</v>
      </c>
      <c r="U11" s="219">
        <f t="shared" si="40"/>
        <v>20700</v>
      </c>
      <c r="V11" s="1045" t="s">
        <v>643</v>
      </c>
      <c r="W11" s="1042">
        <f t="shared" si="39"/>
        <v>22770.000000000004</v>
      </c>
      <c r="X11" s="537">
        <f t="shared" si="41"/>
        <v>2460.9777777777776</v>
      </c>
      <c r="Y11" s="538">
        <f t="shared" si="2"/>
        <v>3000</v>
      </c>
      <c r="Z11" s="1090">
        <f t="shared" si="3"/>
        <v>28230.977777777782</v>
      </c>
      <c r="AA11" s="1098"/>
      <c r="AB11" s="600">
        <v>2</v>
      </c>
      <c r="AC11" s="1056">
        <f t="shared" si="4"/>
        <v>660.97777777777776</v>
      </c>
      <c r="AD11" s="1063">
        <v>0.25</v>
      </c>
      <c r="AE11" s="747">
        <f t="shared" si="5"/>
        <v>1800</v>
      </c>
      <c r="AF11" s="600"/>
      <c r="AG11" s="1056">
        <f t="shared" si="6"/>
        <v>0</v>
      </c>
      <c r="AH11" s="1070"/>
      <c r="AI11" s="747">
        <f t="shared" si="7"/>
        <v>0</v>
      </c>
      <c r="AJ11" s="1051"/>
      <c r="AK11" s="270">
        <v>0</v>
      </c>
      <c r="AL11" s="902"/>
      <c r="AM11" s="902">
        <v>2018</v>
      </c>
      <c r="AN11" s="18">
        <f t="shared" si="8"/>
        <v>0.1</v>
      </c>
      <c r="AO11" s="747">
        <f t="shared" si="9"/>
        <v>28230.977777777782</v>
      </c>
      <c r="AP11" s="4" t="str">
        <f t="shared" si="10"/>
        <v xml:space="preserve"> </v>
      </c>
      <c r="AQ11" s="747" t="str">
        <f t="shared" si="11"/>
        <v xml:space="preserve"> </v>
      </c>
      <c r="AR11" s="4" t="str">
        <f t="shared" si="12"/>
        <v xml:space="preserve"> </v>
      </c>
      <c r="AS11" s="747" t="str">
        <f t="shared" si="13"/>
        <v xml:space="preserve"> </v>
      </c>
      <c r="AT11" s="4" t="str">
        <f t="shared" si="14"/>
        <v xml:space="preserve"> </v>
      </c>
      <c r="AU11" s="747" t="str">
        <f t="shared" si="15"/>
        <v xml:space="preserve"> </v>
      </c>
      <c r="AV11" s="4" t="str">
        <f t="shared" si="16"/>
        <v xml:space="preserve"> </v>
      </c>
      <c r="AW11" s="747" t="str">
        <f t="shared" si="17"/>
        <v xml:space="preserve"> </v>
      </c>
      <c r="AX11" s="4" t="str">
        <f t="shared" si="18"/>
        <v xml:space="preserve"> </v>
      </c>
      <c r="AY11" s="747" t="str">
        <f t="shared" si="19"/>
        <v xml:space="preserve"> </v>
      </c>
      <c r="AZ11" s="4" t="str">
        <f t="shared" si="20"/>
        <v xml:space="preserve"> </v>
      </c>
      <c r="BA11" s="747" t="str">
        <f t="shared" si="21"/>
        <v xml:space="preserve"> </v>
      </c>
      <c r="BB11" s="4" t="str">
        <f t="shared" si="22"/>
        <v xml:space="preserve"> </v>
      </c>
      <c r="BC11" s="747" t="str">
        <f t="shared" si="23"/>
        <v xml:space="preserve"> </v>
      </c>
      <c r="BD11" s="4" t="str">
        <f t="shared" si="24"/>
        <v xml:space="preserve"> </v>
      </c>
      <c r="BE11" s="747" t="str">
        <f t="shared" si="25"/>
        <v xml:space="preserve"> </v>
      </c>
      <c r="BF11" s="4" t="str">
        <f t="shared" si="26"/>
        <v xml:space="preserve"> </v>
      </c>
      <c r="BG11" s="747" t="str">
        <f t="shared" si="27"/>
        <v xml:space="preserve"> </v>
      </c>
      <c r="BH11" s="4" t="str">
        <f t="shared" si="28"/>
        <v xml:space="preserve"> </v>
      </c>
      <c r="BI11" s="747" t="str">
        <f t="shared" si="29"/>
        <v xml:space="preserve"> </v>
      </c>
      <c r="BJ11" s="4" t="str">
        <f t="shared" si="30"/>
        <v xml:space="preserve"> </v>
      </c>
      <c r="BK11" s="747" t="str">
        <f t="shared" si="31"/>
        <v xml:space="preserve"> </v>
      </c>
      <c r="BL11" s="4" t="str">
        <f t="shared" si="32"/>
        <v xml:space="preserve"> </v>
      </c>
      <c r="BM11" s="747" t="str">
        <f t="shared" si="33"/>
        <v xml:space="preserve"> </v>
      </c>
      <c r="BN11" s="4" t="str">
        <f t="shared" si="34"/>
        <v xml:space="preserve"> </v>
      </c>
      <c r="BO11" s="747" t="str">
        <f t="shared" si="35"/>
        <v xml:space="preserve"> </v>
      </c>
      <c r="BP11" s="4" t="str">
        <f t="shared" si="36"/>
        <v xml:space="preserve"> </v>
      </c>
      <c r="BQ11" s="747" t="str">
        <f t="shared" si="37"/>
        <v xml:space="preserve"> </v>
      </c>
      <c r="BR11" s="191" t="s">
        <v>621</v>
      </c>
      <c r="BS11" s="191"/>
      <c r="BT11" s="389"/>
      <c r="BU11" s="389"/>
      <c r="BV11" s="389"/>
      <c r="BW11" s="389"/>
      <c r="BX11" s="389"/>
      <c r="BY11" s="389"/>
      <c r="BZ11" s="596"/>
      <c r="CA11" s="389"/>
      <c r="CB11" s="163">
        <f t="shared" si="38"/>
        <v>0</v>
      </c>
      <c r="CC11" s="389"/>
      <c r="CD11" s="389"/>
      <c r="CE11" s="389"/>
      <c r="CF11" s="389"/>
      <c r="CG11" s="389"/>
      <c r="CH11" s="389"/>
      <c r="CI11" s="389"/>
      <c r="CJ11" s="389"/>
      <c r="CK11" s="389"/>
      <c r="CL11" s="389"/>
      <c r="CM11" s="389"/>
      <c r="CN11" s="389"/>
      <c r="CO11" s="389"/>
      <c r="CP11" s="389"/>
      <c r="CQ11" s="389"/>
      <c r="CR11" s="389"/>
      <c r="CS11" s="389"/>
      <c r="CT11" s="389"/>
      <c r="CU11" s="389"/>
      <c r="CV11" s="389"/>
      <c r="CW11" s="389"/>
      <c r="CX11" s="389"/>
      <c r="CY11" s="389"/>
      <c r="CZ11" s="389"/>
      <c r="DA11" s="389"/>
      <c r="DB11" s="389"/>
      <c r="DC11" s="389"/>
      <c r="DD11" s="389"/>
      <c r="DE11" s="389"/>
      <c r="DF11" s="389"/>
      <c r="DG11" s="389"/>
      <c r="DH11" s="389"/>
      <c r="DI11" s="389"/>
      <c r="DJ11" s="389"/>
      <c r="DK11" s="389"/>
      <c r="DL11" s="389"/>
      <c r="DM11" s="389"/>
      <c r="DN11" s="389"/>
      <c r="DO11" s="389"/>
      <c r="DP11" s="389"/>
      <c r="DQ11" s="389"/>
      <c r="DR11" s="389"/>
      <c r="DS11" s="389"/>
      <c r="DT11" s="389"/>
      <c r="DU11" s="389"/>
      <c r="DV11" s="389"/>
      <c r="DW11" s="389"/>
      <c r="DX11" s="389"/>
      <c r="DY11" s="389"/>
      <c r="DZ11" s="389"/>
      <c r="EA11" s="389"/>
      <c r="EB11" s="389"/>
      <c r="EC11" s="389"/>
      <c r="ED11" s="389"/>
      <c r="EE11" s="389"/>
      <c r="EF11" s="389"/>
      <c r="EG11" s="389"/>
      <c r="EH11" s="389"/>
      <c r="EI11" s="389"/>
      <c r="EJ11" s="389"/>
      <c r="EK11" s="389"/>
      <c r="EL11" s="389"/>
      <c r="EM11" s="389"/>
      <c r="EN11" s="389"/>
      <c r="EO11" s="389"/>
      <c r="EP11" s="389"/>
      <c r="EQ11" s="389"/>
      <c r="ER11" s="389"/>
      <c r="ES11" s="389"/>
      <c r="ET11" s="389"/>
      <c r="EU11" s="389"/>
      <c r="EV11" s="389"/>
      <c r="EW11" s="389"/>
      <c r="EX11" s="389"/>
      <c r="EY11" s="389"/>
      <c r="EZ11" s="389"/>
      <c r="FA11" s="389"/>
      <c r="FB11" s="389"/>
      <c r="FC11" s="389"/>
      <c r="FD11" s="389"/>
      <c r="FE11" s="389"/>
      <c r="FF11" s="389"/>
      <c r="FG11" s="389"/>
      <c r="FH11" s="389"/>
      <c r="FI11" s="389"/>
      <c r="FJ11" s="389"/>
      <c r="FK11" s="389"/>
      <c r="FL11" s="389"/>
      <c r="FM11" s="389"/>
      <c r="FN11" s="389"/>
      <c r="FO11" s="389"/>
      <c r="FP11" s="389"/>
      <c r="FQ11" s="389"/>
      <c r="FR11" s="389"/>
      <c r="FS11" s="389"/>
      <c r="FT11" s="389"/>
      <c r="FU11" s="389"/>
      <c r="FV11" s="389"/>
      <c r="FW11" s="389"/>
      <c r="FX11" s="1226" t="s">
        <v>303</v>
      </c>
      <c r="FY11" s="1234">
        <v>287</v>
      </c>
      <c r="FZ11" s="1234">
        <v>30289238</v>
      </c>
      <c r="GA11" s="1234">
        <v>55</v>
      </c>
      <c r="GB11" s="1234" t="s">
        <v>798</v>
      </c>
      <c r="GC11" s="1234">
        <v>18</v>
      </c>
      <c r="GD11" s="1234">
        <v>1970</v>
      </c>
      <c r="GE11" s="1234">
        <v>2</v>
      </c>
      <c r="GF11" s="1234" t="s">
        <v>148</v>
      </c>
      <c r="GG11" s="1234">
        <v>2</v>
      </c>
      <c r="GH11" s="1234">
        <v>2</v>
      </c>
      <c r="GI11" s="1234" t="s">
        <v>148</v>
      </c>
      <c r="GJ11" s="1234">
        <v>2</v>
      </c>
      <c r="GK11" s="1234" t="s">
        <v>781</v>
      </c>
      <c r="GL11" s="1234" t="s">
        <v>782</v>
      </c>
      <c r="GM11" s="1234">
        <v>50</v>
      </c>
      <c r="GN11" s="1234" t="s">
        <v>783</v>
      </c>
      <c r="GO11" s="1234">
        <v>0</v>
      </c>
      <c r="GP11" s="1234">
        <v>0</v>
      </c>
      <c r="GQ11" s="1234">
        <v>4</v>
      </c>
      <c r="GR11" s="1234">
        <v>2</v>
      </c>
      <c r="GS11" s="1234">
        <v>7</v>
      </c>
      <c r="GT11" s="1234" t="s">
        <v>783</v>
      </c>
      <c r="GU11" s="1234" t="s">
        <v>783</v>
      </c>
      <c r="GV11" s="1234" t="s">
        <v>783</v>
      </c>
      <c r="GW11" s="1234" t="s">
        <v>783</v>
      </c>
      <c r="GX11" s="1234" t="s">
        <v>783</v>
      </c>
      <c r="GY11" s="1234">
        <v>1649</v>
      </c>
      <c r="GZ11" s="1234">
        <v>0.89</v>
      </c>
      <c r="HA11" s="1234">
        <v>5</v>
      </c>
      <c r="HB11" s="1234" t="s">
        <v>783</v>
      </c>
      <c r="HC11" s="1234" t="s">
        <v>782</v>
      </c>
      <c r="HD11" s="1234">
        <v>150</v>
      </c>
      <c r="HE11" s="1234" t="s">
        <v>783</v>
      </c>
      <c r="HF11" s="1234">
        <v>0</v>
      </c>
      <c r="HG11" s="1234" t="s">
        <v>783</v>
      </c>
      <c r="HH11" s="1234">
        <v>0</v>
      </c>
      <c r="HI11" s="1234">
        <v>1</v>
      </c>
      <c r="HJ11" s="1234">
        <v>40</v>
      </c>
      <c r="HK11" s="1234" t="s">
        <v>784</v>
      </c>
      <c r="HL11" s="1234" t="s">
        <v>785</v>
      </c>
      <c r="HM11" s="1234" t="s">
        <v>783</v>
      </c>
      <c r="HN11" s="1234" t="s">
        <v>783</v>
      </c>
      <c r="HO11" s="1234" t="s">
        <v>783</v>
      </c>
      <c r="HP11" s="1234" t="s">
        <v>783</v>
      </c>
      <c r="HQ11" s="1234" t="s">
        <v>783</v>
      </c>
      <c r="HR11" s="1234">
        <v>3979179</v>
      </c>
      <c r="HS11" s="1234" t="s">
        <v>783</v>
      </c>
      <c r="HT11" s="1234" t="s">
        <v>786</v>
      </c>
      <c r="HU11" s="1234" t="s">
        <v>787</v>
      </c>
      <c r="HV11" s="1234">
        <v>4</v>
      </c>
      <c r="HW11" s="1234">
        <v>2014</v>
      </c>
      <c r="HX11" s="1234">
        <v>63</v>
      </c>
      <c r="HY11" s="1234">
        <v>5122</v>
      </c>
      <c r="HZ11" s="1234">
        <v>9821</v>
      </c>
      <c r="IA11" s="1242">
        <v>41697.500081018516</v>
      </c>
      <c r="IB11" s="1234" t="s">
        <v>788</v>
      </c>
      <c r="IC11" s="1234">
        <v>3974701</v>
      </c>
      <c r="ID11" s="1234">
        <v>2014</v>
      </c>
      <c r="IE11" s="1234">
        <v>1712</v>
      </c>
      <c r="IF11" s="1234" t="s">
        <v>783</v>
      </c>
      <c r="IG11" s="1234" t="s">
        <v>783</v>
      </c>
      <c r="IH11" s="1234" t="s">
        <v>783</v>
      </c>
      <c r="II11" s="1234" t="s">
        <v>783</v>
      </c>
      <c r="IJ11" s="1234" t="s">
        <v>783</v>
      </c>
      <c r="IK11" s="1234" t="s">
        <v>783</v>
      </c>
      <c r="IL11" s="1234" t="s">
        <v>783</v>
      </c>
      <c r="IM11" s="1234" t="s">
        <v>783</v>
      </c>
      <c r="IN11" s="1234" t="s">
        <v>783</v>
      </c>
      <c r="IO11" s="1234">
        <v>1649</v>
      </c>
      <c r="IP11" s="1242">
        <v>37477.354571759257</v>
      </c>
      <c r="IQ11" s="1234">
        <v>2</v>
      </c>
      <c r="IR11" s="1234" t="s">
        <v>793</v>
      </c>
      <c r="IS11" s="1234">
        <v>7</v>
      </c>
      <c r="IT11" s="1250">
        <v>41275</v>
      </c>
      <c r="IU11" s="1234" t="s">
        <v>783</v>
      </c>
      <c r="IV11" s="1234" t="s">
        <v>783</v>
      </c>
      <c r="IW11" s="1234" t="s">
        <v>783</v>
      </c>
      <c r="IX11" s="1234" t="s">
        <v>781</v>
      </c>
      <c r="IY11" s="1234">
        <v>40</v>
      </c>
      <c r="IZ11" s="1234" t="s">
        <v>794</v>
      </c>
      <c r="JA11" s="1234" t="s">
        <v>783</v>
      </c>
      <c r="JB11" s="1234" t="s">
        <v>783</v>
      </c>
      <c r="JC11" s="1234" t="s">
        <v>783</v>
      </c>
      <c r="JD11" s="1234">
        <v>329378</v>
      </c>
      <c r="JE11" s="1234" t="s">
        <v>783</v>
      </c>
      <c r="JF11" s="1234" t="s">
        <v>783</v>
      </c>
      <c r="JG11" s="1234" t="s">
        <v>799</v>
      </c>
      <c r="JH11" s="1234">
        <v>55</v>
      </c>
      <c r="JI11" s="1234" t="s">
        <v>783</v>
      </c>
      <c r="JJ11" s="1234" t="s">
        <v>783</v>
      </c>
      <c r="JK11" s="1234" t="s">
        <v>783</v>
      </c>
      <c r="JL11" s="1234" t="s">
        <v>796</v>
      </c>
      <c r="JM11" s="1234">
        <v>4</v>
      </c>
      <c r="JN11" s="1234">
        <v>3</v>
      </c>
      <c r="JO11" s="1234" t="s">
        <v>783</v>
      </c>
      <c r="JP11" s="1234">
        <v>10711928</v>
      </c>
      <c r="JQ11" s="1234">
        <v>2011</v>
      </c>
      <c r="JR11" s="1234">
        <v>3</v>
      </c>
      <c r="JS11" s="1234" t="s">
        <v>783</v>
      </c>
      <c r="JT11" s="1234" t="s">
        <v>783</v>
      </c>
      <c r="JU11" s="1234" t="s">
        <v>800</v>
      </c>
      <c r="JV11" s="1258">
        <v>4701.5764390000004</v>
      </c>
      <c r="JW11">
        <f>SUM(JV10:JV11)</f>
        <v>12932.603715000001</v>
      </c>
      <c r="JX11" s="225">
        <v>2.4493567642045457</v>
      </c>
    </row>
    <row r="12" spans="1:288" ht="16" thickBot="1">
      <c r="A12" s="905" t="s">
        <v>5</v>
      </c>
      <c r="B12" s="79">
        <f t="shared" si="0"/>
        <v>1</v>
      </c>
      <c r="C12" s="871" t="s">
        <v>113</v>
      </c>
      <c r="D12" s="489" t="s">
        <v>141</v>
      </c>
      <c r="E12" s="1129" t="s">
        <v>158</v>
      </c>
      <c r="F12" s="888">
        <v>0.18</v>
      </c>
      <c r="G12" s="120" t="e">
        <f>F12+G11</f>
        <v>#REF!</v>
      </c>
      <c r="H12" s="46"/>
      <c r="I12" s="3">
        <f>F12</f>
        <v>0.18</v>
      </c>
      <c r="J12" s="29"/>
      <c r="K12" s="448"/>
      <c r="L12" s="451"/>
      <c r="M12" s="170">
        <v>2</v>
      </c>
      <c r="N12" s="71">
        <v>2</v>
      </c>
      <c r="O12" s="739">
        <v>4</v>
      </c>
      <c r="P12" s="1107">
        <f t="shared" si="1"/>
        <v>8</v>
      </c>
      <c r="Q12" s="1108">
        <v>125</v>
      </c>
      <c r="R12" s="46"/>
      <c r="S12" s="2">
        <f>I12</f>
        <v>0.18</v>
      </c>
      <c r="T12" s="41"/>
      <c r="U12" s="219">
        <f t="shared" si="40"/>
        <v>13500</v>
      </c>
      <c r="V12" s="1045" t="s">
        <v>643</v>
      </c>
      <c r="W12" s="1042">
        <f t="shared" si="39"/>
        <v>17550</v>
      </c>
      <c r="X12" s="537">
        <f t="shared" si="41"/>
        <v>4429.76</v>
      </c>
      <c r="Y12" s="538">
        <f t="shared" si="2"/>
        <v>3000</v>
      </c>
      <c r="Z12" s="1090">
        <f t="shared" si="3"/>
        <v>24979.760000000002</v>
      </c>
      <c r="AA12" s="1098"/>
      <c r="AB12" s="600">
        <v>2</v>
      </c>
      <c r="AC12" s="1056">
        <f t="shared" si="4"/>
        <v>1189.76</v>
      </c>
      <c r="AD12" s="1063">
        <v>0.25</v>
      </c>
      <c r="AE12" s="747">
        <f t="shared" si="5"/>
        <v>3240</v>
      </c>
      <c r="AF12" s="600"/>
      <c r="AG12" s="1056">
        <f t="shared" si="6"/>
        <v>0</v>
      </c>
      <c r="AH12" s="1070"/>
      <c r="AI12" s="747">
        <f t="shared" si="7"/>
        <v>0</v>
      </c>
      <c r="AJ12" s="1051"/>
      <c r="AK12" s="270">
        <v>0</v>
      </c>
      <c r="AL12" s="902"/>
      <c r="AM12" s="902">
        <v>2018</v>
      </c>
      <c r="AN12" s="18">
        <f t="shared" si="8"/>
        <v>0.18</v>
      </c>
      <c r="AO12" s="747">
        <f t="shared" si="9"/>
        <v>24979.760000000002</v>
      </c>
      <c r="AP12" s="4" t="str">
        <f t="shared" si="10"/>
        <v xml:space="preserve"> </v>
      </c>
      <c r="AQ12" s="747" t="str">
        <f t="shared" si="11"/>
        <v xml:space="preserve"> </v>
      </c>
      <c r="AR12" s="4" t="str">
        <f t="shared" si="12"/>
        <v xml:space="preserve"> </v>
      </c>
      <c r="AS12" s="747" t="str">
        <f t="shared" si="13"/>
        <v xml:space="preserve"> </v>
      </c>
      <c r="AT12" s="4" t="str">
        <f t="shared" si="14"/>
        <v xml:space="preserve"> </v>
      </c>
      <c r="AU12" s="747" t="str">
        <f t="shared" si="15"/>
        <v xml:space="preserve"> </v>
      </c>
      <c r="AV12" s="4" t="str">
        <f t="shared" si="16"/>
        <v xml:space="preserve"> </v>
      </c>
      <c r="AW12" s="747" t="str">
        <f t="shared" si="17"/>
        <v xml:space="preserve"> </v>
      </c>
      <c r="AX12" s="4" t="str">
        <f t="shared" si="18"/>
        <v xml:space="preserve"> </v>
      </c>
      <c r="AY12" s="747" t="str">
        <f t="shared" si="19"/>
        <v xml:space="preserve"> </v>
      </c>
      <c r="AZ12" s="4" t="str">
        <f t="shared" si="20"/>
        <v xml:space="preserve"> </v>
      </c>
      <c r="BA12" s="747" t="str">
        <f t="shared" si="21"/>
        <v xml:space="preserve"> </v>
      </c>
      <c r="BB12" s="4" t="str">
        <f t="shared" si="22"/>
        <v xml:space="preserve"> </v>
      </c>
      <c r="BC12" s="747" t="str">
        <f t="shared" si="23"/>
        <v xml:space="preserve"> </v>
      </c>
      <c r="BD12" s="4" t="str">
        <f t="shared" si="24"/>
        <v xml:space="preserve"> </v>
      </c>
      <c r="BE12" s="747" t="str">
        <f t="shared" si="25"/>
        <v xml:space="preserve"> </v>
      </c>
      <c r="BF12" s="4" t="str">
        <f t="shared" si="26"/>
        <v xml:space="preserve"> </v>
      </c>
      <c r="BG12" s="747" t="str">
        <f t="shared" si="27"/>
        <v xml:space="preserve"> </v>
      </c>
      <c r="BH12" s="4" t="str">
        <f t="shared" si="28"/>
        <v xml:space="preserve"> </v>
      </c>
      <c r="BI12" s="747" t="str">
        <f t="shared" si="29"/>
        <v xml:space="preserve"> </v>
      </c>
      <c r="BJ12" s="4" t="str">
        <f t="shared" si="30"/>
        <v xml:space="preserve"> </v>
      </c>
      <c r="BK12" s="747" t="str">
        <f t="shared" si="31"/>
        <v xml:space="preserve"> </v>
      </c>
      <c r="BL12" s="4" t="str">
        <f t="shared" si="32"/>
        <v xml:space="preserve"> </v>
      </c>
      <c r="BM12" s="747" t="str">
        <f t="shared" si="33"/>
        <v xml:space="preserve"> </v>
      </c>
      <c r="BN12" s="4" t="str">
        <f t="shared" si="34"/>
        <v xml:space="preserve"> </v>
      </c>
      <c r="BO12" s="747" t="str">
        <f t="shared" si="35"/>
        <v xml:space="preserve"> </v>
      </c>
      <c r="BP12" s="4" t="str">
        <f t="shared" si="36"/>
        <v xml:space="preserve"> </v>
      </c>
      <c r="BQ12" s="747" t="str">
        <f t="shared" si="37"/>
        <v xml:space="preserve"> </v>
      </c>
      <c r="BR12" s="503" t="s">
        <v>621</v>
      </c>
      <c r="BS12" s="504"/>
      <c r="BT12" s="100"/>
      <c r="BU12" s="100"/>
      <c r="BV12" s="100"/>
      <c r="BW12" s="100"/>
      <c r="BX12" s="100"/>
      <c r="BY12" s="100"/>
      <c r="BZ12" s="100"/>
      <c r="CA12" s="100"/>
      <c r="CB12" s="163">
        <f t="shared" si="38"/>
        <v>0</v>
      </c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  <c r="FD12" s="100"/>
      <c r="FE12" s="100"/>
      <c r="FF12" s="100"/>
      <c r="FG12" s="100"/>
      <c r="FH12" s="100"/>
      <c r="FI12" s="100"/>
      <c r="FJ12" s="100"/>
      <c r="FK12" s="100"/>
      <c r="FL12" s="100"/>
      <c r="FM12" s="100"/>
      <c r="FN12" s="100"/>
      <c r="FO12" s="100"/>
      <c r="FP12" s="100"/>
      <c r="FQ12" s="100"/>
      <c r="FR12" s="100"/>
      <c r="FS12" s="100"/>
      <c r="FT12" s="100"/>
      <c r="FU12" s="100"/>
      <c r="FV12" s="100"/>
      <c r="FW12" s="100"/>
      <c r="FX12" s="621" t="s">
        <v>382</v>
      </c>
      <c r="FY12" s="622">
        <v>210</v>
      </c>
      <c r="FZ12" s="622">
        <v>30289325</v>
      </c>
      <c r="GA12" s="622" t="s">
        <v>783</v>
      </c>
      <c r="GB12" s="622"/>
      <c r="GC12" s="622" t="s">
        <v>783</v>
      </c>
      <c r="GD12" s="622" t="s">
        <v>783</v>
      </c>
      <c r="GE12" s="622" t="s">
        <v>783</v>
      </c>
      <c r="GF12" s="622"/>
      <c r="GG12" s="622" t="s">
        <v>783</v>
      </c>
      <c r="GH12" s="622" t="s">
        <v>783</v>
      </c>
      <c r="GI12" s="622"/>
      <c r="GJ12" s="622" t="s">
        <v>783</v>
      </c>
      <c r="GK12" s="622" t="s">
        <v>781</v>
      </c>
      <c r="GL12" s="622" t="s">
        <v>783</v>
      </c>
      <c r="GM12" s="622" t="s">
        <v>783</v>
      </c>
      <c r="GN12" s="622" t="s">
        <v>783</v>
      </c>
      <c r="GO12" s="622" t="s">
        <v>783</v>
      </c>
      <c r="GP12" s="622" t="s">
        <v>783</v>
      </c>
      <c r="GQ12" s="622" t="s">
        <v>783</v>
      </c>
      <c r="GR12" s="622" t="s">
        <v>783</v>
      </c>
      <c r="GS12" s="622" t="s">
        <v>783</v>
      </c>
      <c r="GT12" s="622" t="s">
        <v>783</v>
      </c>
      <c r="GU12" s="622" t="s">
        <v>783</v>
      </c>
      <c r="GV12" s="622" t="s">
        <v>783</v>
      </c>
      <c r="GW12" s="622" t="s">
        <v>783</v>
      </c>
      <c r="GX12" s="622" t="s">
        <v>783</v>
      </c>
      <c r="GY12" s="622">
        <v>1649</v>
      </c>
      <c r="GZ12" s="622">
        <v>0</v>
      </c>
      <c r="HA12" s="622">
        <v>9</v>
      </c>
      <c r="HB12" s="622" t="s">
        <v>783</v>
      </c>
      <c r="HC12" s="622" t="s">
        <v>783</v>
      </c>
      <c r="HD12" s="622" t="s">
        <v>783</v>
      </c>
      <c r="HE12" s="622" t="s">
        <v>783</v>
      </c>
      <c r="HF12" s="622" t="s">
        <v>783</v>
      </c>
      <c r="HG12" s="622" t="s">
        <v>783</v>
      </c>
      <c r="HH12" s="622" t="s">
        <v>783</v>
      </c>
      <c r="HI12" s="622" t="s">
        <v>783</v>
      </c>
      <c r="HJ12" s="622" t="s">
        <v>783</v>
      </c>
      <c r="HK12" s="622" t="s">
        <v>783</v>
      </c>
      <c r="HL12" s="622" t="s">
        <v>783</v>
      </c>
      <c r="HM12" s="622" t="s">
        <v>783</v>
      </c>
      <c r="HN12" s="622" t="s">
        <v>783</v>
      </c>
      <c r="HO12" s="622" t="s">
        <v>783</v>
      </c>
      <c r="HP12" s="622" t="s">
        <v>783</v>
      </c>
      <c r="HQ12" s="622" t="s">
        <v>783</v>
      </c>
      <c r="HR12" s="622">
        <v>5074851</v>
      </c>
      <c r="HS12" s="622" t="s">
        <v>783</v>
      </c>
      <c r="HT12" s="622" t="s">
        <v>786</v>
      </c>
      <c r="HU12" s="622" t="s">
        <v>787</v>
      </c>
      <c r="HV12" s="622">
        <v>4</v>
      </c>
      <c r="HW12" s="622">
        <v>2014</v>
      </c>
      <c r="HX12" s="622">
        <v>63</v>
      </c>
      <c r="HY12" s="622">
        <v>845</v>
      </c>
      <c r="HZ12" s="622">
        <v>2059</v>
      </c>
      <c r="IA12" s="623">
        <v>41697.500081018516</v>
      </c>
      <c r="IB12" s="622" t="s">
        <v>788</v>
      </c>
      <c r="IC12" s="622">
        <v>5074850</v>
      </c>
      <c r="ID12" s="622" t="s">
        <v>783</v>
      </c>
      <c r="IE12" s="622">
        <v>1712</v>
      </c>
      <c r="IF12" s="622" t="s">
        <v>783</v>
      </c>
      <c r="IG12" s="622" t="s">
        <v>783</v>
      </c>
      <c r="IH12" s="622" t="s">
        <v>783</v>
      </c>
      <c r="II12" s="622" t="s">
        <v>783</v>
      </c>
      <c r="IJ12" s="622" t="s">
        <v>783</v>
      </c>
      <c r="IK12" s="622" t="s">
        <v>783</v>
      </c>
      <c r="IL12" s="622" t="s">
        <v>783</v>
      </c>
      <c r="IM12" s="622" t="s">
        <v>783</v>
      </c>
      <c r="IN12" s="622" t="s">
        <v>783</v>
      </c>
      <c r="IO12" s="622">
        <v>2108</v>
      </c>
      <c r="IP12" s="623">
        <v>38587.423726851855</v>
      </c>
      <c r="IQ12" s="622" t="s">
        <v>783</v>
      </c>
      <c r="IR12" s="622" t="s">
        <v>783</v>
      </c>
      <c r="IS12" s="622" t="s">
        <v>783</v>
      </c>
      <c r="IT12" s="622" t="s">
        <v>783</v>
      </c>
      <c r="IU12" s="622" t="s">
        <v>783</v>
      </c>
      <c r="IV12" s="622" t="s">
        <v>783</v>
      </c>
      <c r="IW12" s="622" t="s">
        <v>783</v>
      </c>
      <c r="IX12" s="622" t="s">
        <v>781</v>
      </c>
      <c r="IY12" s="622" t="s">
        <v>783</v>
      </c>
      <c r="IZ12" s="622" t="s">
        <v>783</v>
      </c>
      <c r="JA12" s="622" t="s">
        <v>783</v>
      </c>
      <c r="JB12" s="622" t="s">
        <v>783</v>
      </c>
      <c r="JC12" s="622" t="s">
        <v>783</v>
      </c>
      <c r="JD12" s="622">
        <v>329402</v>
      </c>
      <c r="JE12" s="622" t="s">
        <v>783</v>
      </c>
      <c r="JF12" s="622" t="s">
        <v>783</v>
      </c>
      <c r="JG12" s="622" t="s">
        <v>783</v>
      </c>
      <c r="JH12" s="622" t="s">
        <v>783</v>
      </c>
      <c r="JI12" s="622" t="s">
        <v>783</v>
      </c>
      <c r="JJ12" s="622" t="s">
        <v>783</v>
      </c>
      <c r="JK12" s="622" t="s">
        <v>783</v>
      </c>
      <c r="JL12" s="622" t="s">
        <v>783</v>
      </c>
      <c r="JM12" s="622">
        <v>4</v>
      </c>
      <c r="JN12" s="622" t="s">
        <v>783</v>
      </c>
      <c r="JO12" s="622" t="s">
        <v>783</v>
      </c>
      <c r="JP12" s="622">
        <v>10711928</v>
      </c>
      <c r="JQ12" s="622">
        <v>2011</v>
      </c>
      <c r="JR12" s="622">
        <v>3</v>
      </c>
      <c r="JS12" s="622" t="s">
        <v>783</v>
      </c>
      <c r="JT12" s="622" t="s">
        <v>783</v>
      </c>
      <c r="JU12" s="622" t="s">
        <v>828</v>
      </c>
      <c r="JV12" s="624">
        <v>1207.6382269999999</v>
      </c>
      <c r="JW12">
        <f>SUM(JV12:JV12)</f>
        <v>1207.6382269999999</v>
      </c>
      <c r="JX12" s="225">
        <v>0.38791780984848484</v>
      </c>
      <c r="JY12" s="829" t="s">
        <v>1003</v>
      </c>
    </row>
    <row r="13" spans="1:288" ht="16" thickBot="1">
      <c r="A13" s="905" t="s">
        <v>5</v>
      </c>
      <c r="B13" s="79">
        <f t="shared" si="0"/>
        <v>2</v>
      </c>
      <c r="C13" s="871" t="s">
        <v>39</v>
      </c>
      <c r="D13" s="489" t="s">
        <v>177</v>
      </c>
      <c r="E13" s="1129" t="s">
        <v>623</v>
      </c>
      <c r="F13" s="888">
        <v>0.4</v>
      </c>
      <c r="G13" s="120" t="e">
        <f>F13+G11</f>
        <v>#REF!</v>
      </c>
      <c r="H13" s="46"/>
      <c r="I13" s="3">
        <v>0.4</v>
      </c>
      <c r="J13" s="29"/>
      <c r="K13" s="19" t="s">
        <v>38</v>
      </c>
      <c r="L13" s="8"/>
      <c r="M13" s="170">
        <v>3</v>
      </c>
      <c r="N13" s="71">
        <v>3</v>
      </c>
      <c r="O13" s="739">
        <v>5</v>
      </c>
      <c r="P13" s="1107">
        <f t="shared" si="1"/>
        <v>11</v>
      </c>
      <c r="Q13" s="1108">
        <v>125</v>
      </c>
      <c r="R13" s="46"/>
      <c r="S13" s="3"/>
      <c r="T13" s="41">
        <f>I13</f>
        <v>0.4</v>
      </c>
      <c r="U13" s="219">
        <f t="shared" si="40"/>
        <v>82800</v>
      </c>
      <c r="V13" s="1045" t="s">
        <v>643</v>
      </c>
      <c r="W13" s="1042">
        <f t="shared" si="39"/>
        <v>91080.000000000015</v>
      </c>
      <c r="X13" s="537">
        <f t="shared" si="41"/>
        <v>0</v>
      </c>
      <c r="Y13" s="538">
        <f t="shared" si="2"/>
        <v>8197.2000000000007</v>
      </c>
      <c r="Z13" s="1090">
        <f t="shared" si="3"/>
        <v>99277.200000000012</v>
      </c>
      <c r="AA13" s="1098"/>
      <c r="AB13" s="600"/>
      <c r="AC13" s="1056">
        <f t="shared" si="4"/>
        <v>0</v>
      </c>
      <c r="AD13" s="1063"/>
      <c r="AE13" s="747">
        <f t="shared" si="5"/>
        <v>0</v>
      </c>
      <c r="AF13" s="600"/>
      <c r="AG13" s="1056">
        <f t="shared" si="6"/>
        <v>0</v>
      </c>
      <c r="AH13" s="1070"/>
      <c r="AI13" s="747">
        <f t="shared" si="7"/>
        <v>0</v>
      </c>
      <c r="AJ13" s="1051"/>
      <c r="AK13" s="270">
        <v>0</v>
      </c>
      <c r="AL13" s="902"/>
      <c r="AM13" s="902">
        <v>2018</v>
      </c>
      <c r="AN13" s="18">
        <f t="shared" si="8"/>
        <v>0.4</v>
      </c>
      <c r="AO13" s="747">
        <f t="shared" si="9"/>
        <v>99277.200000000012</v>
      </c>
      <c r="AP13" s="4" t="str">
        <f t="shared" si="10"/>
        <v xml:space="preserve"> </v>
      </c>
      <c r="AQ13" s="747" t="str">
        <f t="shared" si="11"/>
        <v xml:space="preserve"> </v>
      </c>
      <c r="AR13" s="4" t="str">
        <f t="shared" si="12"/>
        <v xml:space="preserve"> </v>
      </c>
      <c r="AS13" s="747" t="str">
        <f t="shared" si="13"/>
        <v xml:space="preserve"> </v>
      </c>
      <c r="AT13" s="4" t="str">
        <f t="shared" si="14"/>
        <v xml:space="preserve"> </v>
      </c>
      <c r="AU13" s="747" t="str">
        <f t="shared" si="15"/>
        <v xml:space="preserve"> </v>
      </c>
      <c r="AV13" s="4" t="str">
        <f t="shared" si="16"/>
        <v xml:space="preserve"> </v>
      </c>
      <c r="AW13" s="747" t="str">
        <f t="shared" si="17"/>
        <v xml:space="preserve"> </v>
      </c>
      <c r="AX13" s="4" t="str">
        <f t="shared" si="18"/>
        <v xml:space="preserve"> </v>
      </c>
      <c r="AY13" s="747" t="str">
        <f t="shared" si="19"/>
        <v xml:space="preserve"> </v>
      </c>
      <c r="AZ13" s="4" t="str">
        <f t="shared" si="20"/>
        <v xml:space="preserve"> </v>
      </c>
      <c r="BA13" s="747" t="str">
        <f t="shared" si="21"/>
        <v xml:space="preserve"> </v>
      </c>
      <c r="BB13" s="4" t="str">
        <f t="shared" si="22"/>
        <v xml:space="preserve"> </v>
      </c>
      <c r="BC13" s="747" t="str">
        <f t="shared" si="23"/>
        <v xml:space="preserve"> </v>
      </c>
      <c r="BD13" s="4" t="str">
        <f t="shared" si="24"/>
        <v xml:space="preserve"> </v>
      </c>
      <c r="BE13" s="747" t="str">
        <f t="shared" si="25"/>
        <v xml:space="preserve"> </v>
      </c>
      <c r="BF13" s="4" t="str">
        <f t="shared" si="26"/>
        <v xml:space="preserve"> </v>
      </c>
      <c r="BG13" s="747" t="str">
        <f t="shared" si="27"/>
        <v xml:space="preserve"> </v>
      </c>
      <c r="BH13" s="4" t="str">
        <f t="shared" si="28"/>
        <v xml:space="preserve"> </v>
      </c>
      <c r="BI13" s="747" t="str">
        <f t="shared" si="29"/>
        <v xml:space="preserve"> </v>
      </c>
      <c r="BJ13" s="4" t="str">
        <f t="shared" si="30"/>
        <v xml:space="preserve"> </v>
      </c>
      <c r="BK13" s="747" t="str">
        <f t="shared" si="31"/>
        <v xml:space="preserve"> </v>
      </c>
      <c r="BL13" s="4" t="str">
        <f t="shared" si="32"/>
        <v xml:space="preserve"> </v>
      </c>
      <c r="BM13" s="747" t="str">
        <f t="shared" si="33"/>
        <v xml:space="preserve"> </v>
      </c>
      <c r="BN13" s="4" t="str">
        <f t="shared" si="34"/>
        <v xml:space="preserve"> </v>
      </c>
      <c r="BO13" s="747" t="str">
        <f t="shared" si="35"/>
        <v xml:space="preserve"> </v>
      </c>
      <c r="BP13" s="4" t="str">
        <f t="shared" si="36"/>
        <v xml:space="preserve"> </v>
      </c>
      <c r="BQ13" s="747" t="str">
        <f t="shared" si="37"/>
        <v xml:space="preserve"> </v>
      </c>
      <c r="BR13" s="505" t="s">
        <v>622</v>
      </c>
      <c r="BS13" s="506"/>
      <c r="BT13" s="281"/>
      <c r="BU13" s="281"/>
      <c r="BV13" s="281"/>
      <c r="BW13" s="281"/>
      <c r="BX13" s="281"/>
      <c r="BY13" s="281"/>
      <c r="BZ13" s="281"/>
      <c r="CA13" s="281"/>
      <c r="CB13" s="163">
        <f t="shared" si="38"/>
        <v>0</v>
      </c>
      <c r="CC13" s="281"/>
      <c r="CD13" s="281"/>
      <c r="CE13" s="281"/>
      <c r="CF13" s="281"/>
      <c r="CG13" s="281"/>
      <c r="CH13" s="281"/>
      <c r="CI13" s="281"/>
      <c r="CJ13" s="281"/>
      <c r="CK13" s="281"/>
      <c r="CL13" s="281"/>
      <c r="CM13" s="281"/>
      <c r="CN13" s="281"/>
      <c r="CO13" s="281"/>
      <c r="CP13" s="281"/>
      <c r="CQ13" s="281"/>
      <c r="CR13" s="281"/>
      <c r="CS13" s="281"/>
      <c r="CT13" s="281"/>
      <c r="CU13" s="281"/>
      <c r="CV13" s="281"/>
      <c r="CW13" s="281"/>
      <c r="CX13" s="281"/>
      <c r="CY13" s="281"/>
      <c r="CZ13" s="281"/>
      <c r="DA13" s="281"/>
      <c r="DB13" s="281"/>
      <c r="DC13" s="281"/>
      <c r="DD13" s="281"/>
      <c r="DE13" s="281"/>
      <c r="DF13" s="281"/>
      <c r="DG13" s="281"/>
      <c r="DH13" s="281"/>
      <c r="DI13" s="281"/>
      <c r="DJ13" s="281"/>
      <c r="DK13" s="281"/>
      <c r="DL13" s="281"/>
      <c r="DM13" s="281"/>
      <c r="DN13" s="281"/>
      <c r="DO13" s="281"/>
      <c r="DP13" s="281"/>
      <c r="DQ13" s="281"/>
      <c r="DR13" s="281"/>
      <c r="DS13" s="281"/>
      <c r="DT13" s="281"/>
      <c r="DU13" s="281"/>
      <c r="DV13" s="281"/>
      <c r="DW13" s="281"/>
      <c r="DX13" s="281"/>
      <c r="DY13" s="281"/>
      <c r="DZ13" s="281"/>
      <c r="EA13" s="281"/>
      <c r="EB13" s="281"/>
      <c r="EC13" s="281"/>
      <c r="ED13" s="281"/>
      <c r="EE13" s="281"/>
      <c r="EF13" s="281"/>
      <c r="EG13" s="281"/>
      <c r="EH13" s="281"/>
      <c r="EI13" s="281"/>
      <c r="EJ13" s="281"/>
      <c r="EK13" s="281"/>
      <c r="EL13" s="281"/>
      <c r="EM13" s="281"/>
      <c r="EN13" s="281"/>
      <c r="EO13" s="281"/>
      <c r="EP13" s="281"/>
      <c r="EQ13" s="281"/>
      <c r="ER13" s="281"/>
      <c r="ES13" s="281"/>
      <c r="ET13" s="281"/>
      <c r="EU13" s="281"/>
      <c r="EV13" s="281"/>
      <c r="EW13" s="281"/>
      <c r="EX13" s="281"/>
      <c r="EY13" s="281"/>
      <c r="EZ13" s="281"/>
      <c r="FA13" s="281"/>
      <c r="FB13" s="281"/>
      <c r="FC13" s="281"/>
      <c r="FD13" s="281"/>
      <c r="FE13" s="281"/>
      <c r="FF13" s="281"/>
      <c r="FG13" s="281"/>
      <c r="FH13" s="281"/>
      <c r="FI13" s="281"/>
      <c r="FJ13" s="281"/>
      <c r="FK13" s="281"/>
      <c r="FL13" s="281"/>
      <c r="FM13" s="281"/>
      <c r="FN13" s="281"/>
      <c r="FO13" s="281"/>
      <c r="FP13" s="281"/>
      <c r="FQ13" s="281"/>
      <c r="FR13" s="281"/>
      <c r="FS13" s="281"/>
      <c r="FT13" s="281"/>
      <c r="FU13" s="281"/>
      <c r="FV13" s="281"/>
      <c r="FW13" s="281"/>
      <c r="FX13" s="625" t="s">
        <v>384</v>
      </c>
      <c r="FY13" s="626">
        <v>25</v>
      </c>
      <c r="FZ13" s="626">
        <v>30289328</v>
      </c>
      <c r="GA13" s="626">
        <v>55</v>
      </c>
      <c r="GB13" s="626" t="s">
        <v>798</v>
      </c>
      <c r="GC13" s="626">
        <v>16</v>
      </c>
      <c r="GD13" s="626">
        <v>1970</v>
      </c>
      <c r="GE13" s="626">
        <v>0</v>
      </c>
      <c r="GF13" s="626" t="s">
        <v>792</v>
      </c>
      <c r="GG13" s="626">
        <v>0</v>
      </c>
      <c r="GH13" s="626">
        <v>0</v>
      </c>
      <c r="GI13" s="626" t="s">
        <v>792</v>
      </c>
      <c r="GJ13" s="626">
        <v>0</v>
      </c>
      <c r="GK13" s="626" t="s">
        <v>781</v>
      </c>
      <c r="GL13" s="626" t="s">
        <v>782</v>
      </c>
      <c r="GM13" s="626">
        <v>66</v>
      </c>
      <c r="GN13" s="626" t="s">
        <v>783</v>
      </c>
      <c r="GO13" s="626">
        <v>0</v>
      </c>
      <c r="GP13" s="626">
        <v>0</v>
      </c>
      <c r="GQ13" s="626">
        <v>4</v>
      </c>
      <c r="GR13" s="626">
        <v>2</v>
      </c>
      <c r="GS13" s="626">
        <v>1</v>
      </c>
      <c r="GT13" s="626" t="s">
        <v>783</v>
      </c>
      <c r="GU13" s="626" t="s">
        <v>783</v>
      </c>
      <c r="GV13" s="626" t="s">
        <v>783</v>
      </c>
      <c r="GW13" s="626" t="s">
        <v>783</v>
      </c>
      <c r="GX13" s="626" t="s">
        <v>783</v>
      </c>
      <c r="GY13" s="626">
        <v>1649</v>
      </c>
      <c r="GZ13" s="626">
        <v>0.75</v>
      </c>
      <c r="HA13" s="626">
        <v>5</v>
      </c>
      <c r="HB13" s="626" t="s">
        <v>783</v>
      </c>
      <c r="HC13" s="626" t="s">
        <v>782</v>
      </c>
      <c r="HD13" s="626">
        <v>35</v>
      </c>
      <c r="HE13" s="626" t="s">
        <v>783</v>
      </c>
      <c r="HF13" s="626">
        <v>0</v>
      </c>
      <c r="HG13" s="626" t="s">
        <v>783</v>
      </c>
      <c r="HH13" s="626">
        <v>0</v>
      </c>
      <c r="HI13" s="626">
        <v>1</v>
      </c>
      <c r="HJ13" s="626">
        <v>45</v>
      </c>
      <c r="HK13" s="626" t="s">
        <v>784</v>
      </c>
      <c r="HL13" s="626" t="s">
        <v>785</v>
      </c>
      <c r="HM13" s="626" t="s">
        <v>783</v>
      </c>
      <c r="HN13" s="626" t="s">
        <v>783</v>
      </c>
      <c r="HO13" s="626" t="s">
        <v>783</v>
      </c>
      <c r="HP13" s="626" t="s">
        <v>783</v>
      </c>
      <c r="HQ13" s="626" t="s">
        <v>783</v>
      </c>
      <c r="HR13" s="626">
        <v>3980155</v>
      </c>
      <c r="HS13" s="626" t="s">
        <v>783</v>
      </c>
      <c r="HT13" s="626" t="s">
        <v>786</v>
      </c>
      <c r="HU13" s="626" t="s">
        <v>787</v>
      </c>
      <c r="HV13" s="626">
        <v>4</v>
      </c>
      <c r="HW13" s="626">
        <v>2014</v>
      </c>
      <c r="HX13" s="626">
        <v>63</v>
      </c>
      <c r="HY13" s="626">
        <v>0</v>
      </c>
      <c r="HZ13" s="626">
        <v>3960</v>
      </c>
      <c r="IA13" s="627">
        <v>41697.500081018516</v>
      </c>
      <c r="IB13" s="626" t="s">
        <v>788</v>
      </c>
      <c r="IC13" s="626">
        <v>3975677</v>
      </c>
      <c r="ID13" s="626">
        <v>2014</v>
      </c>
      <c r="IE13" s="626">
        <v>1712</v>
      </c>
      <c r="IF13" s="626" t="s">
        <v>783</v>
      </c>
      <c r="IG13" s="626" t="s">
        <v>783</v>
      </c>
      <c r="IH13" s="626" t="s">
        <v>783</v>
      </c>
      <c r="II13" s="626" t="s">
        <v>783</v>
      </c>
      <c r="IJ13" s="626" t="s">
        <v>783</v>
      </c>
      <c r="IK13" s="626" t="s">
        <v>783</v>
      </c>
      <c r="IL13" s="626" t="s">
        <v>783</v>
      </c>
      <c r="IM13" s="626" t="s">
        <v>783</v>
      </c>
      <c r="IN13" s="626" t="s">
        <v>783</v>
      </c>
      <c r="IO13" s="626">
        <v>1649</v>
      </c>
      <c r="IP13" s="627">
        <v>37477.354571759257</v>
      </c>
      <c r="IQ13" s="626">
        <v>2</v>
      </c>
      <c r="IR13" s="626" t="s">
        <v>793</v>
      </c>
      <c r="IS13" s="626">
        <v>1</v>
      </c>
      <c r="IT13" s="665">
        <v>41275</v>
      </c>
      <c r="IU13" s="626" t="s">
        <v>783</v>
      </c>
      <c r="IV13" s="626" t="s">
        <v>783</v>
      </c>
      <c r="IW13" s="626" t="s">
        <v>783</v>
      </c>
      <c r="IX13" s="626" t="s">
        <v>781</v>
      </c>
      <c r="IY13" s="626">
        <v>45</v>
      </c>
      <c r="IZ13" s="626" t="s">
        <v>789</v>
      </c>
      <c r="JA13" s="626" t="s">
        <v>783</v>
      </c>
      <c r="JB13" s="626" t="s">
        <v>783</v>
      </c>
      <c r="JC13" s="626" t="s">
        <v>783</v>
      </c>
      <c r="JD13" s="626">
        <v>329403</v>
      </c>
      <c r="JE13" s="626" t="s">
        <v>783</v>
      </c>
      <c r="JF13" s="626" t="s">
        <v>783</v>
      </c>
      <c r="JG13" s="626" t="s">
        <v>795</v>
      </c>
      <c r="JH13" s="626">
        <v>55</v>
      </c>
      <c r="JI13" s="626" t="s">
        <v>783</v>
      </c>
      <c r="JJ13" s="626" t="s">
        <v>783</v>
      </c>
      <c r="JK13" s="626" t="s">
        <v>783</v>
      </c>
      <c r="JL13" s="626" t="s">
        <v>790</v>
      </c>
      <c r="JM13" s="626">
        <v>4</v>
      </c>
      <c r="JN13" s="626">
        <v>3</v>
      </c>
      <c r="JO13" s="626" t="s">
        <v>783</v>
      </c>
      <c r="JP13" s="626" t="s">
        <v>783</v>
      </c>
      <c r="JQ13" s="626" t="s">
        <v>783</v>
      </c>
      <c r="JR13" s="626" t="s">
        <v>783</v>
      </c>
      <c r="JS13" s="626" t="s">
        <v>783</v>
      </c>
      <c r="JT13" s="626" t="s">
        <v>783</v>
      </c>
      <c r="JU13" s="626" t="s">
        <v>829</v>
      </c>
      <c r="JV13" s="628">
        <v>3979.9378940000001</v>
      </c>
      <c r="JW13">
        <f>JV13</f>
        <v>3979.9378940000001</v>
      </c>
      <c r="JX13" s="225">
        <v>0.75377611628787877</v>
      </c>
    </row>
    <row r="14" spans="1:288" ht="16" thickBot="1">
      <c r="A14" s="905" t="s">
        <v>5</v>
      </c>
      <c r="B14" s="79">
        <f t="shared" si="0"/>
        <v>1</v>
      </c>
      <c r="C14" s="871" t="s">
        <v>39</v>
      </c>
      <c r="D14" s="489" t="s">
        <v>623</v>
      </c>
      <c r="E14" s="1129" t="s">
        <v>178</v>
      </c>
      <c r="F14" s="888">
        <v>2.39</v>
      </c>
      <c r="G14" s="120" t="e">
        <f>F14+G13</f>
        <v>#REF!</v>
      </c>
      <c r="H14" s="46"/>
      <c r="I14" s="3">
        <v>2.39</v>
      </c>
      <c r="J14" s="29"/>
      <c r="K14" s="17" t="s">
        <v>38</v>
      </c>
      <c r="L14" s="9"/>
      <c r="M14" s="170">
        <v>3</v>
      </c>
      <c r="N14" s="71">
        <v>3</v>
      </c>
      <c r="O14" s="739">
        <v>5</v>
      </c>
      <c r="P14" s="1107">
        <f t="shared" si="1"/>
        <v>11</v>
      </c>
      <c r="Q14" s="1108">
        <v>125</v>
      </c>
      <c r="R14" s="46"/>
      <c r="S14" s="3">
        <f>I14</f>
        <v>2.39</v>
      </c>
      <c r="T14" s="41"/>
      <c r="U14" s="219">
        <f t="shared" si="40"/>
        <v>179250</v>
      </c>
      <c r="V14" s="1045" t="s">
        <v>642</v>
      </c>
      <c r="W14" s="1042">
        <f t="shared" si="39"/>
        <v>179250</v>
      </c>
      <c r="X14" s="537">
        <f t="shared" si="41"/>
        <v>0</v>
      </c>
      <c r="Y14" s="538">
        <f t="shared" si="2"/>
        <v>500</v>
      </c>
      <c r="Z14" s="1090">
        <f t="shared" si="3"/>
        <v>179750</v>
      </c>
      <c r="AA14" s="1098"/>
      <c r="AB14" s="600"/>
      <c r="AC14" s="1056">
        <f t="shared" si="4"/>
        <v>0</v>
      </c>
      <c r="AD14" s="1063"/>
      <c r="AE14" s="747">
        <f t="shared" si="5"/>
        <v>0</v>
      </c>
      <c r="AF14" s="600"/>
      <c r="AG14" s="1056">
        <f t="shared" si="6"/>
        <v>0</v>
      </c>
      <c r="AH14" s="1070"/>
      <c r="AI14" s="747">
        <f t="shared" si="7"/>
        <v>0</v>
      </c>
      <c r="AJ14" s="1051"/>
      <c r="AK14" s="270">
        <v>0</v>
      </c>
      <c r="AL14" s="902"/>
      <c r="AM14" s="902">
        <v>2018</v>
      </c>
      <c r="AN14" s="18">
        <f t="shared" si="8"/>
        <v>2.39</v>
      </c>
      <c r="AO14" s="747">
        <f t="shared" si="9"/>
        <v>179750</v>
      </c>
      <c r="AP14" s="4" t="str">
        <f t="shared" si="10"/>
        <v xml:space="preserve"> </v>
      </c>
      <c r="AQ14" s="747" t="str">
        <f t="shared" si="11"/>
        <v xml:space="preserve"> </v>
      </c>
      <c r="AR14" s="4" t="str">
        <f t="shared" si="12"/>
        <v xml:space="preserve"> </v>
      </c>
      <c r="AS14" s="747" t="str">
        <f t="shared" si="13"/>
        <v xml:space="preserve"> </v>
      </c>
      <c r="AT14" s="4" t="str">
        <f t="shared" si="14"/>
        <v xml:space="preserve"> </v>
      </c>
      <c r="AU14" s="747" t="str">
        <f t="shared" si="15"/>
        <v xml:space="preserve"> </v>
      </c>
      <c r="AV14" s="4" t="str">
        <f t="shared" si="16"/>
        <v xml:space="preserve"> </v>
      </c>
      <c r="AW14" s="747" t="str">
        <f t="shared" si="17"/>
        <v xml:space="preserve"> </v>
      </c>
      <c r="AX14" s="4" t="str">
        <f t="shared" si="18"/>
        <v xml:space="preserve"> </v>
      </c>
      <c r="AY14" s="747" t="str">
        <f t="shared" si="19"/>
        <v xml:space="preserve"> </v>
      </c>
      <c r="AZ14" s="4" t="str">
        <f t="shared" si="20"/>
        <v xml:space="preserve"> </v>
      </c>
      <c r="BA14" s="747" t="str">
        <f t="shared" si="21"/>
        <v xml:space="preserve"> </v>
      </c>
      <c r="BB14" s="4" t="str">
        <f t="shared" si="22"/>
        <v xml:space="preserve"> </v>
      </c>
      <c r="BC14" s="747" t="str">
        <f t="shared" si="23"/>
        <v xml:space="preserve"> </v>
      </c>
      <c r="BD14" s="4" t="str">
        <f t="shared" si="24"/>
        <v xml:space="preserve"> </v>
      </c>
      <c r="BE14" s="747" t="str">
        <f t="shared" si="25"/>
        <v xml:space="preserve"> </v>
      </c>
      <c r="BF14" s="4" t="str">
        <f t="shared" si="26"/>
        <v xml:space="preserve"> </v>
      </c>
      <c r="BG14" s="747" t="str">
        <f t="shared" si="27"/>
        <v xml:space="preserve"> </v>
      </c>
      <c r="BH14" s="4" t="str">
        <f t="shared" si="28"/>
        <v xml:space="preserve"> </v>
      </c>
      <c r="BI14" s="747" t="str">
        <f t="shared" si="29"/>
        <v xml:space="preserve"> </v>
      </c>
      <c r="BJ14" s="4" t="str">
        <f t="shared" si="30"/>
        <v xml:space="preserve"> </v>
      </c>
      <c r="BK14" s="747" t="str">
        <f t="shared" si="31"/>
        <v xml:space="preserve"> </v>
      </c>
      <c r="BL14" s="4" t="str">
        <f t="shared" si="32"/>
        <v xml:space="preserve"> </v>
      </c>
      <c r="BM14" s="747" t="str">
        <f t="shared" si="33"/>
        <v xml:space="preserve"> </v>
      </c>
      <c r="BN14" s="4" t="str">
        <f t="shared" si="34"/>
        <v xml:space="preserve"> </v>
      </c>
      <c r="BO14" s="747" t="str">
        <f t="shared" si="35"/>
        <v xml:space="preserve"> </v>
      </c>
      <c r="BP14" s="4" t="str">
        <f t="shared" si="36"/>
        <v xml:space="preserve"> </v>
      </c>
      <c r="BQ14" s="747" t="str">
        <f t="shared" si="37"/>
        <v xml:space="preserve"> </v>
      </c>
      <c r="BR14" s="502" t="s">
        <v>622</v>
      </c>
      <c r="BS14" s="502"/>
      <c r="BT14" s="389"/>
      <c r="BU14" s="389"/>
      <c r="BV14" s="389"/>
      <c r="BW14" s="389"/>
      <c r="BX14" s="389"/>
      <c r="BY14" s="389"/>
      <c r="BZ14" s="389"/>
      <c r="CA14" s="389"/>
      <c r="CB14" s="163">
        <f t="shared" si="38"/>
        <v>0</v>
      </c>
      <c r="CC14" s="389"/>
      <c r="CD14" s="389"/>
      <c r="CE14" s="389"/>
      <c r="CF14" s="389"/>
      <c r="CG14" s="389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  <c r="DO14" s="389"/>
      <c r="DP14" s="389"/>
      <c r="DQ14" s="389"/>
      <c r="DR14" s="389"/>
      <c r="DS14" s="389"/>
      <c r="DT14" s="389"/>
      <c r="DU14" s="389"/>
      <c r="DV14" s="389"/>
      <c r="DW14" s="389"/>
      <c r="DX14" s="389"/>
      <c r="DY14" s="389"/>
      <c r="DZ14" s="389"/>
      <c r="EA14" s="389"/>
      <c r="EB14" s="389"/>
      <c r="EC14" s="389"/>
      <c r="ED14" s="389"/>
      <c r="EE14" s="389"/>
      <c r="EF14" s="389"/>
      <c r="EG14" s="389"/>
      <c r="EH14" s="389"/>
      <c r="EI14" s="389"/>
      <c r="EJ14" s="389"/>
      <c r="EK14" s="389"/>
      <c r="EL14" s="389"/>
      <c r="EM14" s="389"/>
      <c r="EN14" s="389"/>
      <c r="EO14" s="389"/>
      <c r="EP14" s="389"/>
      <c r="EQ14" s="389"/>
      <c r="ER14" s="389"/>
      <c r="ES14" s="389"/>
      <c r="ET14" s="389"/>
      <c r="EU14" s="389"/>
      <c r="EV14" s="389"/>
      <c r="EW14" s="389"/>
      <c r="EX14" s="389"/>
      <c r="EY14" s="389"/>
      <c r="EZ14" s="389"/>
      <c r="FA14" s="389"/>
      <c r="FB14" s="389"/>
      <c r="FC14" s="389"/>
      <c r="FD14" s="389"/>
      <c r="FE14" s="389"/>
      <c r="FF14" s="389"/>
      <c r="FG14" s="389"/>
      <c r="FH14" s="389"/>
      <c r="FI14" s="389"/>
      <c r="FJ14" s="389"/>
      <c r="FK14" s="389"/>
      <c r="FL14" s="389"/>
      <c r="FM14" s="389"/>
      <c r="FN14" s="389"/>
      <c r="FO14" s="389"/>
      <c r="FP14" s="389"/>
      <c r="FQ14" s="389"/>
      <c r="FR14" s="389"/>
      <c r="FS14" s="389"/>
      <c r="FT14" s="389"/>
      <c r="FU14" s="389"/>
      <c r="FV14" s="389"/>
      <c r="FW14" s="389"/>
      <c r="FX14" s="660" t="s">
        <v>331</v>
      </c>
      <c r="FY14" s="661">
        <v>103</v>
      </c>
      <c r="FZ14" s="661">
        <v>30289314</v>
      </c>
      <c r="GA14" s="661">
        <v>35</v>
      </c>
      <c r="GB14" s="661" t="s">
        <v>3</v>
      </c>
      <c r="GC14" s="661">
        <v>16</v>
      </c>
      <c r="GD14" s="661">
        <v>1973</v>
      </c>
      <c r="GE14" s="661">
        <v>0</v>
      </c>
      <c r="GF14" s="661" t="s">
        <v>792</v>
      </c>
      <c r="GG14" s="661">
        <v>0</v>
      </c>
      <c r="GH14" s="661">
        <v>0</v>
      </c>
      <c r="GI14" s="661" t="s">
        <v>792</v>
      </c>
      <c r="GJ14" s="661">
        <v>0</v>
      </c>
      <c r="GK14" s="661" t="s">
        <v>781</v>
      </c>
      <c r="GL14" s="661" t="s">
        <v>782</v>
      </c>
      <c r="GM14" s="661">
        <v>66</v>
      </c>
      <c r="GN14" s="661" t="s">
        <v>783</v>
      </c>
      <c r="GO14" s="661">
        <v>0</v>
      </c>
      <c r="GP14" s="661">
        <v>0</v>
      </c>
      <c r="GQ14" s="661">
        <v>4</v>
      </c>
      <c r="GR14" s="661">
        <v>2</v>
      </c>
      <c r="GS14" s="661">
        <v>2</v>
      </c>
      <c r="GT14" s="661" t="s">
        <v>783</v>
      </c>
      <c r="GU14" s="661" t="s">
        <v>783</v>
      </c>
      <c r="GV14" s="661" t="s">
        <v>783</v>
      </c>
      <c r="GW14" s="661" t="s">
        <v>783</v>
      </c>
      <c r="GX14" s="661" t="s">
        <v>783</v>
      </c>
      <c r="GY14" s="661">
        <v>1649</v>
      </c>
      <c r="GZ14" s="661">
        <v>0.12</v>
      </c>
      <c r="HA14" s="661">
        <v>5</v>
      </c>
      <c r="HB14" s="661" t="s">
        <v>783</v>
      </c>
      <c r="HC14" s="661" t="s">
        <v>782</v>
      </c>
      <c r="HD14" s="661">
        <v>15</v>
      </c>
      <c r="HE14" s="661" t="s">
        <v>783</v>
      </c>
      <c r="HF14" s="661">
        <v>0</v>
      </c>
      <c r="HG14" s="661" t="s">
        <v>783</v>
      </c>
      <c r="HH14" s="661">
        <v>0</v>
      </c>
      <c r="HI14" s="661">
        <v>1</v>
      </c>
      <c r="HJ14" s="661">
        <v>45</v>
      </c>
      <c r="HK14" s="661" t="s">
        <v>784</v>
      </c>
      <c r="HL14" s="661" t="s">
        <v>785</v>
      </c>
      <c r="HM14" s="661" t="s">
        <v>783</v>
      </c>
      <c r="HN14" s="661" t="s">
        <v>783</v>
      </c>
      <c r="HO14" s="661" t="s">
        <v>783</v>
      </c>
      <c r="HP14" s="661" t="s">
        <v>783</v>
      </c>
      <c r="HQ14" s="661" t="s">
        <v>783</v>
      </c>
      <c r="HR14" s="661">
        <v>3978925</v>
      </c>
      <c r="HS14" s="661" t="s">
        <v>783</v>
      </c>
      <c r="HT14" s="661" t="s">
        <v>786</v>
      </c>
      <c r="HU14" s="661" t="s">
        <v>787</v>
      </c>
      <c r="HV14" s="661">
        <v>4</v>
      </c>
      <c r="HW14" s="661">
        <v>2014</v>
      </c>
      <c r="HX14" s="661">
        <v>63</v>
      </c>
      <c r="HY14" s="661">
        <v>0</v>
      </c>
      <c r="HZ14" s="661">
        <v>634</v>
      </c>
      <c r="IA14" s="662">
        <v>41697.500081018516</v>
      </c>
      <c r="IB14" s="661" t="s">
        <v>788</v>
      </c>
      <c r="IC14" s="661">
        <v>3974447</v>
      </c>
      <c r="ID14" s="661">
        <v>2014</v>
      </c>
      <c r="IE14" s="661">
        <v>1712</v>
      </c>
      <c r="IF14" s="661" t="s">
        <v>783</v>
      </c>
      <c r="IG14" s="661" t="s">
        <v>783</v>
      </c>
      <c r="IH14" s="661" t="s">
        <v>783</v>
      </c>
      <c r="II14" s="661" t="s">
        <v>783</v>
      </c>
      <c r="IJ14" s="661" t="s">
        <v>783</v>
      </c>
      <c r="IK14" s="661" t="s">
        <v>783</v>
      </c>
      <c r="IL14" s="661" t="s">
        <v>783</v>
      </c>
      <c r="IM14" s="661" t="s">
        <v>783</v>
      </c>
      <c r="IN14" s="661" t="s">
        <v>783</v>
      </c>
      <c r="IO14" s="661">
        <v>1649</v>
      </c>
      <c r="IP14" s="662">
        <v>37477.354571759257</v>
      </c>
      <c r="IQ14" s="661">
        <v>4</v>
      </c>
      <c r="IR14" s="661" t="s">
        <v>793</v>
      </c>
      <c r="IS14" s="661">
        <v>2</v>
      </c>
      <c r="IT14" s="663">
        <v>41275</v>
      </c>
      <c r="IU14" s="661" t="s">
        <v>783</v>
      </c>
      <c r="IV14" s="661" t="s">
        <v>783</v>
      </c>
      <c r="IW14" s="661" t="s">
        <v>783</v>
      </c>
      <c r="IX14" s="661" t="s">
        <v>781</v>
      </c>
      <c r="IY14" s="661">
        <v>45</v>
      </c>
      <c r="IZ14" s="661" t="s">
        <v>789</v>
      </c>
      <c r="JA14" s="661" t="s">
        <v>783</v>
      </c>
      <c r="JB14" s="661" t="s">
        <v>783</v>
      </c>
      <c r="JC14" s="661" t="s">
        <v>783</v>
      </c>
      <c r="JD14" s="661">
        <v>329392</v>
      </c>
      <c r="JE14" s="661" t="s">
        <v>783</v>
      </c>
      <c r="JF14" s="661" t="s">
        <v>783</v>
      </c>
      <c r="JG14" s="661" t="s">
        <v>804</v>
      </c>
      <c r="JH14" s="661">
        <v>35</v>
      </c>
      <c r="JI14" s="661" t="s">
        <v>783</v>
      </c>
      <c r="JJ14" s="661" t="s">
        <v>783</v>
      </c>
      <c r="JK14" s="661" t="s">
        <v>783</v>
      </c>
      <c r="JL14" s="661" t="s">
        <v>790</v>
      </c>
      <c r="JM14" s="661">
        <v>4</v>
      </c>
      <c r="JN14" s="661">
        <v>1</v>
      </c>
      <c r="JO14" s="661" t="s">
        <v>783</v>
      </c>
      <c r="JP14" s="661">
        <v>12683066</v>
      </c>
      <c r="JQ14" s="661">
        <v>2013</v>
      </c>
      <c r="JR14" s="661">
        <v>12</v>
      </c>
      <c r="JS14" s="661" t="s">
        <v>783</v>
      </c>
      <c r="JT14" s="661" t="s">
        <v>783</v>
      </c>
      <c r="JU14" s="661" t="s">
        <v>823</v>
      </c>
      <c r="JV14" s="664">
        <v>565.68701199999998</v>
      </c>
      <c r="JW14">
        <f>JV14</f>
        <v>565.68701199999998</v>
      </c>
      <c r="JX14" s="225">
        <v>0.10713769166666666</v>
      </c>
    </row>
    <row r="15" spans="1:288" s="838" customFormat="1" ht="16" thickBot="1">
      <c r="A15" s="905" t="s">
        <v>5</v>
      </c>
      <c r="B15" s="79">
        <f t="shared" si="0"/>
        <v>2</v>
      </c>
      <c r="C15" s="871" t="s">
        <v>31</v>
      </c>
      <c r="D15" s="489" t="s">
        <v>162</v>
      </c>
      <c r="E15" s="1129" t="s">
        <v>83</v>
      </c>
      <c r="F15" s="888">
        <v>0.1</v>
      </c>
      <c r="G15" s="120" t="e">
        <f>F15+G14</f>
        <v>#REF!</v>
      </c>
      <c r="H15" s="46"/>
      <c r="I15" s="3">
        <f>F15</f>
        <v>0.1</v>
      </c>
      <c r="J15" s="29"/>
      <c r="K15" s="17"/>
      <c r="L15" s="9"/>
      <c r="M15" s="170">
        <v>3</v>
      </c>
      <c r="N15" s="71">
        <v>4</v>
      </c>
      <c r="O15" s="739">
        <v>4</v>
      </c>
      <c r="P15" s="1107">
        <f t="shared" si="1"/>
        <v>11</v>
      </c>
      <c r="Q15" s="1108">
        <v>125</v>
      </c>
      <c r="R15" s="46"/>
      <c r="S15" s="3"/>
      <c r="T15" s="25">
        <f>I15</f>
        <v>0.1</v>
      </c>
      <c r="U15" s="219">
        <f t="shared" si="40"/>
        <v>20700</v>
      </c>
      <c r="V15" s="1045" t="s">
        <v>643</v>
      </c>
      <c r="W15" s="1042">
        <f t="shared" si="39"/>
        <v>22770.000000000004</v>
      </c>
      <c r="X15" s="537">
        <f t="shared" si="41"/>
        <v>2460.9777777777776</v>
      </c>
      <c r="Y15" s="538">
        <f t="shared" si="2"/>
        <v>3000</v>
      </c>
      <c r="Z15" s="1090">
        <f t="shared" si="3"/>
        <v>28230.977777777782</v>
      </c>
      <c r="AA15" s="1098"/>
      <c r="AB15" s="600">
        <v>2</v>
      </c>
      <c r="AC15" s="1056">
        <f t="shared" si="4"/>
        <v>660.97777777777776</v>
      </c>
      <c r="AD15" s="1063">
        <v>0.25</v>
      </c>
      <c r="AE15" s="747">
        <f t="shared" si="5"/>
        <v>1800</v>
      </c>
      <c r="AF15" s="600"/>
      <c r="AG15" s="1056">
        <f t="shared" si="6"/>
        <v>0</v>
      </c>
      <c r="AH15" s="1070"/>
      <c r="AI15" s="747">
        <f t="shared" si="7"/>
        <v>0</v>
      </c>
      <c r="AJ15" s="1051"/>
      <c r="AK15" s="270">
        <v>0</v>
      </c>
      <c r="AL15" s="902"/>
      <c r="AM15" s="902">
        <v>2018</v>
      </c>
      <c r="AN15" s="18">
        <f t="shared" si="8"/>
        <v>0.1</v>
      </c>
      <c r="AO15" s="747">
        <f t="shared" si="9"/>
        <v>28230.977777777782</v>
      </c>
      <c r="AP15" s="4" t="str">
        <f t="shared" si="10"/>
        <v xml:space="preserve"> </v>
      </c>
      <c r="AQ15" s="747" t="str">
        <f t="shared" si="11"/>
        <v xml:space="preserve"> </v>
      </c>
      <c r="AR15" s="4" t="str">
        <f t="shared" si="12"/>
        <v xml:space="preserve"> </v>
      </c>
      <c r="AS15" s="747" t="str">
        <f t="shared" si="13"/>
        <v xml:space="preserve"> </v>
      </c>
      <c r="AT15" s="4" t="str">
        <f t="shared" si="14"/>
        <v xml:space="preserve"> </v>
      </c>
      <c r="AU15" s="747" t="str">
        <f t="shared" si="15"/>
        <v xml:space="preserve"> </v>
      </c>
      <c r="AV15" s="4" t="str">
        <f t="shared" si="16"/>
        <v xml:space="preserve"> </v>
      </c>
      <c r="AW15" s="747" t="str">
        <f t="shared" si="17"/>
        <v xml:space="preserve"> </v>
      </c>
      <c r="AX15" s="4" t="str">
        <f t="shared" si="18"/>
        <v xml:space="preserve"> </v>
      </c>
      <c r="AY15" s="747" t="str">
        <f t="shared" si="19"/>
        <v xml:space="preserve"> </v>
      </c>
      <c r="AZ15" s="4" t="str">
        <f t="shared" si="20"/>
        <v xml:space="preserve"> </v>
      </c>
      <c r="BA15" s="747" t="str">
        <f t="shared" si="21"/>
        <v xml:space="preserve"> </v>
      </c>
      <c r="BB15" s="4" t="str">
        <f t="shared" si="22"/>
        <v xml:space="preserve"> </v>
      </c>
      <c r="BC15" s="747" t="str">
        <f t="shared" si="23"/>
        <v xml:space="preserve"> </v>
      </c>
      <c r="BD15" s="4" t="str">
        <f t="shared" si="24"/>
        <v xml:space="preserve"> </v>
      </c>
      <c r="BE15" s="747" t="str">
        <f t="shared" si="25"/>
        <v xml:space="preserve"> </v>
      </c>
      <c r="BF15" s="4" t="str">
        <f t="shared" si="26"/>
        <v xml:space="preserve"> </v>
      </c>
      <c r="BG15" s="747" t="str">
        <f t="shared" si="27"/>
        <v xml:space="preserve"> </v>
      </c>
      <c r="BH15" s="4" t="str">
        <f t="shared" si="28"/>
        <v xml:space="preserve"> </v>
      </c>
      <c r="BI15" s="747" t="str">
        <f t="shared" si="29"/>
        <v xml:space="preserve"> </v>
      </c>
      <c r="BJ15" s="4" t="str">
        <f t="shared" si="30"/>
        <v xml:space="preserve"> </v>
      </c>
      <c r="BK15" s="747" t="str">
        <f t="shared" si="31"/>
        <v xml:space="preserve"> </v>
      </c>
      <c r="BL15" s="4" t="str">
        <f t="shared" si="32"/>
        <v xml:space="preserve"> </v>
      </c>
      <c r="BM15" s="747" t="str">
        <f t="shared" si="33"/>
        <v xml:space="preserve"> </v>
      </c>
      <c r="BN15" s="4" t="str">
        <f t="shared" si="34"/>
        <v xml:space="preserve"> </v>
      </c>
      <c r="BO15" s="747" t="str">
        <f t="shared" si="35"/>
        <v xml:space="preserve"> </v>
      </c>
      <c r="BP15" s="4" t="str">
        <f t="shared" si="36"/>
        <v xml:space="preserve"> </v>
      </c>
      <c r="BQ15" s="747" t="str">
        <f t="shared" si="37"/>
        <v xml:space="preserve"> </v>
      </c>
      <c r="BR15" s="502"/>
      <c r="BS15" s="502"/>
      <c r="BT15" s="389"/>
      <c r="BU15" s="389"/>
      <c r="BV15" s="389"/>
      <c r="BW15" s="389"/>
      <c r="BX15" s="389"/>
      <c r="BY15" s="389"/>
      <c r="BZ15" s="389"/>
      <c r="CA15" s="389"/>
      <c r="CB15" s="163">
        <f t="shared" si="38"/>
        <v>0</v>
      </c>
      <c r="CC15" s="389"/>
      <c r="CD15" s="389"/>
      <c r="CE15" s="389"/>
      <c r="CF15" s="389"/>
      <c r="CG15" s="389"/>
      <c r="CH15" s="389"/>
      <c r="CI15" s="389"/>
      <c r="CJ15" s="389"/>
      <c r="CK15" s="389"/>
      <c r="CL15" s="389"/>
      <c r="CM15" s="389"/>
      <c r="CN15" s="389"/>
      <c r="CO15" s="389"/>
      <c r="CP15" s="389"/>
      <c r="CQ15" s="389"/>
      <c r="CR15" s="389"/>
      <c r="CS15" s="389"/>
      <c r="CT15" s="389"/>
      <c r="CU15" s="389"/>
      <c r="CV15" s="389"/>
      <c r="CW15" s="389"/>
      <c r="CX15" s="389"/>
      <c r="CY15" s="389"/>
      <c r="CZ15" s="389"/>
      <c r="DA15" s="389"/>
      <c r="DB15" s="389"/>
      <c r="DC15" s="389"/>
      <c r="DD15" s="389"/>
      <c r="DE15" s="389"/>
      <c r="DF15" s="389"/>
      <c r="DG15" s="389"/>
      <c r="DH15" s="389"/>
      <c r="DI15" s="389"/>
      <c r="DJ15" s="389"/>
      <c r="DK15" s="389"/>
      <c r="DL15" s="389"/>
      <c r="DM15" s="389"/>
      <c r="DN15" s="389"/>
      <c r="DO15" s="389"/>
      <c r="DP15" s="389"/>
      <c r="DQ15" s="389"/>
      <c r="DR15" s="389"/>
      <c r="DS15" s="389"/>
      <c r="DT15" s="389"/>
      <c r="DU15" s="389"/>
      <c r="DV15" s="389"/>
      <c r="DW15" s="389"/>
      <c r="DX15" s="389"/>
      <c r="DY15" s="389"/>
      <c r="DZ15" s="389"/>
      <c r="EA15" s="389"/>
      <c r="EB15" s="389"/>
      <c r="EC15" s="389"/>
      <c r="ED15" s="389"/>
      <c r="EE15" s="389"/>
      <c r="EF15" s="389"/>
      <c r="EG15" s="389"/>
      <c r="EH15" s="389"/>
      <c r="EI15" s="389"/>
      <c r="EJ15" s="389"/>
      <c r="EK15" s="389"/>
      <c r="EL15" s="389"/>
      <c r="EM15" s="389"/>
      <c r="EN15" s="389"/>
      <c r="EO15" s="389"/>
      <c r="EP15" s="389"/>
      <c r="EQ15" s="389"/>
      <c r="ER15" s="389"/>
      <c r="ES15" s="389"/>
      <c r="ET15" s="389"/>
      <c r="EU15" s="389"/>
      <c r="EV15" s="389"/>
      <c r="EW15" s="389"/>
      <c r="EX15" s="389"/>
      <c r="EY15" s="389"/>
      <c r="EZ15" s="389"/>
      <c r="FA15" s="389"/>
      <c r="FB15" s="389"/>
      <c r="FC15" s="389"/>
      <c r="FD15" s="389"/>
      <c r="FE15" s="389"/>
      <c r="FF15" s="389"/>
      <c r="FG15" s="389"/>
      <c r="FH15" s="389"/>
      <c r="FI15" s="389"/>
      <c r="FJ15" s="389"/>
      <c r="FK15" s="389"/>
      <c r="FL15" s="389"/>
      <c r="FM15" s="389"/>
      <c r="FN15" s="389"/>
      <c r="FO15" s="389"/>
      <c r="FP15" s="389"/>
      <c r="FQ15" s="389"/>
      <c r="FR15" s="389"/>
      <c r="FS15" s="389"/>
      <c r="FT15" s="389"/>
      <c r="FU15" s="389"/>
      <c r="FV15" s="389"/>
      <c r="FW15" s="389"/>
      <c r="FX15" s="660" t="s">
        <v>465</v>
      </c>
      <c r="FY15" s="661">
        <v>148</v>
      </c>
      <c r="FZ15" s="661">
        <v>30289502</v>
      </c>
      <c r="GA15" s="661">
        <v>55</v>
      </c>
      <c r="GB15" s="661" t="s">
        <v>798</v>
      </c>
      <c r="GC15" s="661">
        <v>18</v>
      </c>
      <c r="GD15" s="661">
        <v>1998</v>
      </c>
      <c r="GE15" s="661">
        <v>1</v>
      </c>
      <c r="GF15" s="661" t="s">
        <v>780</v>
      </c>
      <c r="GG15" s="661">
        <v>1</v>
      </c>
      <c r="GH15" s="661">
        <v>1</v>
      </c>
      <c r="GI15" s="661" t="s">
        <v>780</v>
      </c>
      <c r="GJ15" s="661">
        <v>1</v>
      </c>
      <c r="GK15" s="661" t="s">
        <v>781</v>
      </c>
      <c r="GL15" s="661" t="s">
        <v>782</v>
      </c>
      <c r="GM15" s="661">
        <v>66</v>
      </c>
      <c r="GN15" s="661" t="s">
        <v>783</v>
      </c>
      <c r="GO15" s="661">
        <v>0</v>
      </c>
      <c r="GP15" s="661">
        <v>0</v>
      </c>
      <c r="GQ15" s="661">
        <v>4</v>
      </c>
      <c r="GR15" s="661">
        <v>2</v>
      </c>
      <c r="GS15" s="661">
        <v>7</v>
      </c>
      <c r="GT15" s="661" t="s">
        <v>783</v>
      </c>
      <c r="GU15" s="661" t="s">
        <v>783</v>
      </c>
      <c r="GV15" s="661" t="s">
        <v>783</v>
      </c>
      <c r="GW15" s="661" t="s">
        <v>783</v>
      </c>
      <c r="GX15" s="661" t="s">
        <v>783</v>
      </c>
      <c r="GY15" s="661">
        <v>1649</v>
      </c>
      <c r="GZ15" s="661">
        <v>1.56</v>
      </c>
      <c r="HA15" s="661">
        <v>5</v>
      </c>
      <c r="HB15" s="661" t="s">
        <v>783</v>
      </c>
      <c r="HC15" s="661" t="s">
        <v>782</v>
      </c>
      <c r="HD15" s="661">
        <v>35</v>
      </c>
      <c r="HE15" s="661" t="s">
        <v>783</v>
      </c>
      <c r="HF15" s="661">
        <v>0</v>
      </c>
      <c r="HG15" s="661" t="s">
        <v>783</v>
      </c>
      <c r="HH15" s="661">
        <v>0</v>
      </c>
      <c r="HI15" s="661">
        <v>1</v>
      </c>
      <c r="HJ15" s="661">
        <v>45</v>
      </c>
      <c r="HK15" s="661" t="s">
        <v>784</v>
      </c>
      <c r="HL15" s="661" t="s">
        <v>785</v>
      </c>
      <c r="HM15" s="661" t="s">
        <v>783</v>
      </c>
      <c r="HN15" s="661" t="s">
        <v>783</v>
      </c>
      <c r="HO15" s="661" t="s">
        <v>783</v>
      </c>
      <c r="HP15" s="661" t="s">
        <v>783</v>
      </c>
      <c r="HQ15" s="661" t="s">
        <v>783</v>
      </c>
      <c r="HR15" s="661">
        <v>3979001</v>
      </c>
      <c r="HS15" s="661" t="s">
        <v>783</v>
      </c>
      <c r="HT15" s="661" t="s">
        <v>786</v>
      </c>
      <c r="HU15" s="661" t="s">
        <v>787</v>
      </c>
      <c r="HV15" s="661">
        <v>4</v>
      </c>
      <c r="HW15" s="661">
        <v>2014</v>
      </c>
      <c r="HX15" s="661">
        <v>63</v>
      </c>
      <c r="HY15" s="661">
        <v>739</v>
      </c>
      <c r="HZ15" s="661">
        <v>8976</v>
      </c>
      <c r="IA15" s="662">
        <v>41697.500081018516</v>
      </c>
      <c r="IB15" s="661" t="s">
        <v>788</v>
      </c>
      <c r="IC15" s="661">
        <v>3974523</v>
      </c>
      <c r="ID15" s="661">
        <v>2014</v>
      </c>
      <c r="IE15" s="661">
        <v>1712</v>
      </c>
      <c r="IF15" s="661" t="s">
        <v>783</v>
      </c>
      <c r="IG15" s="661" t="s">
        <v>783</v>
      </c>
      <c r="IH15" s="661" t="s">
        <v>783</v>
      </c>
      <c r="II15" s="661" t="s">
        <v>783</v>
      </c>
      <c r="IJ15" s="661" t="s">
        <v>783</v>
      </c>
      <c r="IK15" s="661" t="s">
        <v>783</v>
      </c>
      <c r="IL15" s="661" t="s">
        <v>783</v>
      </c>
      <c r="IM15" s="661" t="s">
        <v>783</v>
      </c>
      <c r="IN15" s="661" t="s">
        <v>783</v>
      </c>
      <c r="IO15" s="661">
        <v>1649</v>
      </c>
      <c r="IP15" s="662">
        <v>37477.354571759257</v>
      </c>
      <c r="IQ15" s="661">
        <v>2</v>
      </c>
      <c r="IR15" s="661" t="s">
        <v>793</v>
      </c>
      <c r="IS15" s="661">
        <v>7</v>
      </c>
      <c r="IT15" s="663">
        <v>41275</v>
      </c>
      <c r="IU15" s="661" t="s">
        <v>783</v>
      </c>
      <c r="IV15" s="661" t="s">
        <v>783</v>
      </c>
      <c r="IW15" s="661" t="s">
        <v>783</v>
      </c>
      <c r="IX15" s="661" t="s">
        <v>781</v>
      </c>
      <c r="IY15" s="661">
        <v>45</v>
      </c>
      <c r="IZ15" s="661" t="s">
        <v>789</v>
      </c>
      <c r="JA15" s="661" t="s">
        <v>783</v>
      </c>
      <c r="JB15" s="661" t="s">
        <v>783</v>
      </c>
      <c r="JC15" s="661" t="s">
        <v>783</v>
      </c>
      <c r="JD15" s="661">
        <v>329441</v>
      </c>
      <c r="JE15" s="661" t="s">
        <v>783</v>
      </c>
      <c r="JF15" s="661" t="s">
        <v>783</v>
      </c>
      <c r="JG15" s="661" t="s">
        <v>799</v>
      </c>
      <c r="JH15" s="661">
        <v>55</v>
      </c>
      <c r="JI15" s="661" t="s">
        <v>783</v>
      </c>
      <c r="JJ15" s="661" t="s">
        <v>783</v>
      </c>
      <c r="JK15" s="661" t="s">
        <v>783</v>
      </c>
      <c r="JL15" s="661" t="s">
        <v>790</v>
      </c>
      <c r="JM15" s="661">
        <v>4</v>
      </c>
      <c r="JN15" s="661">
        <v>3</v>
      </c>
      <c r="JO15" s="661" t="s">
        <v>783</v>
      </c>
      <c r="JP15" s="661" t="s">
        <v>783</v>
      </c>
      <c r="JQ15" s="661" t="s">
        <v>783</v>
      </c>
      <c r="JR15" s="661" t="s">
        <v>783</v>
      </c>
      <c r="JS15" s="661" t="s">
        <v>783</v>
      </c>
      <c r="JT15" s="661" t="s">
        <v>783</v>
      </c>
      <c r="JU15" s="661" t="s">
        <v>887</v>
      </c>
      <c r="JV15" s="664">
        <v>8260.9921030000005</v>
      </c>
      <c r="JW15">
        <f>SUM(JV14:JV15)</f>
        <v>8826.6791150000008</v>
      </c>
      <c r="JX15" s="225">
        <v>1.7049510032196971</v>
      </c>
    </row>
    <row r="16" spans="1:288" ht="16" thickBot="1">
      <c r="A16" s="905" t="s">
        <v>5</v>
      </c>
      <c r="B16" s="79">
        <f t="shared" si="0"/>
        <v>1</v>
      </c>
      <c r="C16" s="871" t="s">
        <v>31</v>
      </c>
      <c r="D16" s="489" t="s">
        <v>162</v>
      </c>
      <c r="E16" s="1129" t="s">
        <v>83</v>
      </c>
      <c r="F16" s="888">
        <v>0.3</v>
      </c>
      <c r="G16" s="120" t="e">
        <f>F16+G15</f>
        <v>#REF!</v>
      </c>
      <c r="H16" s="46"/>
      <c r="I16" s="3">
        <f>F16</f>
        <v>0.3</v>
      </c>
      <c r="J16" s="29"/>
      <c r="K16" s="17"/>
      <c r="L16" s="9"/>
      <c r="M16" s="170">
        <v>3</v>
      </c>
      <c r="N16" s="71">
        <v>4</v>
      </c>
      <c r="O16" s="739">
        <v>4</v>
      </c>
      <c r="P16" s="1107">
        <f t="shared" si="1"/>
        <v>11</v>
      </c>
      <c r="Q16" s="1108">
        <v>125</v>
      </c>
      <c r="R16" s="46"/>
      <c r="S16" s="3">
        <f>I16</f>
        <v>0.3</v>
      </c>
      <c r="T16" s="25"/>
      <c r="U16" s="219">
        <f t="shared" si="40"/>
        <v>22500</v>
      </c>
      <c r="V16" s="1045" t="s">
        <v>643</v>
      </c>
      <c r="W16" s="1042">
        <f t="shared" si="39"/>
        <v>29250.000000000004</v>
      </c>
      <c r="X16" s="537">
        <f t="shared" si="41"/>
        <v>7382.9333333333334</v>
      </c>
      <c r="Y16" s="538">
        <f t="shared" si="2"/>
        <v>3296.9639999999999</v>
      </c>
      <c r="Z16" s="1090">
        <f t="shared" si="3"/>
        <v>39929.897333333334</v>
      </c>
      <c r="AA16" s="1098"/>
      <c r="AB16" s="600">
        <v>2</v>
      </c>
      <c r="AC16" s="1056">
        <f t="shared" si="4"/>
        <v>1982.9333333333334</v>
      </c>
      <c r="AD16" s="1063">
        <v>0.25</v>
      </c>
      <c r="AE16" s="747">
        <f t="shared" si="5"/>
        <v>5400</v>
      </c>
      <c r="AF16" s="600"/>
      <c r="AG16" s="1056">
        <f t="shared" si="6"/>
        <v>0</v>
      </c>
      <c r="AH16" s="1070"/>
      <c r="AI16" s="747">
        <f t="shared" si="7"/>
        <v>0</v>
      </c>
      <c r="AJ16" s="1051"/>
      <c r="AK16" s="270">
        <v>0</v>
      </c>
      <c r="AL16" s="902"/>
      <c r="AM16" s="902">
        <v>2018</v>
      </c>
      <c r="AN16" s="18">
        <f t="shared" si="8"/>
        <v>0.3</v>
      </c>
      <c r="AO16" s="747">
        <f t="shared" si="9"/>
        <v>39929.897333333334</v>
      </c>
      <c r="AP16" s="4" t="str">
        <f t="shared" si="10"/>
        <v xml:space="preserve"> </v>
      </c>
      <c r="AQ16" s="747" t="str">
        <f t="shared" si="11"/>
        <v xml:space="preserve"> </v>
      </c>
      <c r="AR16" s="4" t="str">
        <f t="shared" si="12"/>
        <v xml:space="preserve"> </v>
      </c>
      <c r="AS16" s="747" t="str">
        <f t="shared" si="13"/>
        <v xml:space="preserve"> </v>
      </c>
      <c r="AT16" s="4" t="str">
        <f t="shared" si="14"/>
        <v xml:space="preserve"> </v>
      </c>
      <c r="AU16" s="747" t="str">
        <f t="shared" si="15"/>
        <v xml:space="preserve"> </v>
      </c>
      <c r="AV16" s="4" t="str">
        <f t="shared" si="16"/>
        <v xml:space="preserve"> </v>
      </c>
      <c r="AW16" s="747" t="str">
        <f t="shared" si="17"/>
        <v xml:space="preserve"> </v>
      </c>
      <c r="AX16" s="4" t="str">
        <f t="shared" si="18"/>
        <v xml:space="preserve"> </v>
      </c>
      <c r="AY16" s="747" t="str">
        <f t="shared" si="19"/>
        <v xml:space="preserve"> </v>
      </c>
      <c r="AZ16" s="4" t="str">
        <f t="shared" si="20"/>
        <v xml:space="preserve"> </v>
      </c>
      <c r="BA16" s="747" t="str">
        <f t="shared" si="21"/>
        <v xml:space="preserve"> </v>
      </c>
      <c r="BB16" s="4" t="str">
        <f t="shared" si="22"/>
        <v xml:space="preserve"> </v>
      </c>
      <c r="BC16" s="747" t="str">
        <f t="shared" si="23"/>
        <v xml:space="preserve"> </v>
      </c>
      <c r="BD16" s="4" t="str">
        <f t="shared" si="24"/>
        <v xml:space="preserve"> </v>
      </c>
      <c r="BE16" s="747" t="str">
        <f t="shared" si="25"/>
        <v xml:space="preserve"> </v>
      </c>
      <c r="BF16" s="4" t="str">
        <f t="shared" si="26"/>
        <v xml:space="preserve"> </v>
      </c>
      <c r="BG16" s="747" t="str">
        <f t="shared" si="27"/>
        <v xml:space="preserve"> </v>
      </c>
      <c r="BH16" s="4" t="str">
        <f t="shared" si="28"/>
        <v xml:space="preserve"> </v>
      </c>
      <c r="BI16" s="747" t="str">
        <f t="shared" si="29"/>
        <v xml:space="preserve"> </v>
      </c>
      <c r="BJ16" s="4" t="str">
        <f t="shared" si="30"/>
        <v xml:space="preserve"> </v>
      </c>
      <c r="BK16" s="747" t="str">
        <f t="shared" si="31"/>
        <v xml:space="preserve"> </v>
      </c>
      <c r="BL16" s="4" t="str">
        <f t="shared" si="32"/>
        <v xml:space="preserve"> </v>
      </c>
      <c r="BM16" s="747" t="str">
        <f t="shared" si="33"/>
        <v xml:space="preserve"> </v>
      </c>
      <c r="BN16" s="4" t="str">
        <f t="shared" si="34"/>
        <v xml:space="preserve"> </v>
      </c>
      <c r="BO16" s="747" t="str">
        <f t="shared" si="35"/>
        <v xml:space="preserve"> </v>
      </c>
      <c r="BP16" s="4" t="str">
        <f t="shared" si="36"/>
        <v xml:space="preserve"> </v>
      </c>
      <c r="BQ16" s="747" t="str">
        <f t="shared" si="37"/>
        <v xml:space="preserve"> </v>
      </c>
      <c r="BR16" s="502"/>
      <c r="BS16" s="502"/>
      <c r="BT16" s="389"/>
      <c r="BU16" s="389"/>
      <c r="BV16" s="389"/>
      <c r="BW16" s="389"/>
      <c r="BX16" s="389"/>
      <c r="BY16" s="389"/>
      <c r="BZ16" s="389"/>
      <c r="CA16" s="389"/>
      <c r="CB16" s="163">
        <f t="shared" si="38"/>
        <v>0</v>
      </c>
      <c r="CC16" s="389"/>
      <c r="CD16" s="389"/>
      <c r="CE16" s="389"/>
      <c r="CF16" s="389"/>
      <c r="CG16" s="389"/>
      <c r="CH16" s="389"/>
      <c r="CI16" s="389"/>
      <c r="CJ16" s="389"/>
      <c r="CK16" s="389"/>
      <c r="CL16" s="389"/>
      <c r="CM16" s="389"/>
      <c r="CN16" s="389"/>
      <c r="CO16" s="389"/>
      <c r="CP16" s="389"/>
      <c r="CQ16" s="389"/>
      <c r="CR16" s="389"/>
      <c r="CS16" s="389"/>
      <c r="CT16" s="389"/>
      <c r="CU16" s="389"/>
      <c r="CV16" s="389"/>
      <c r="CW16" s="389"/>
      <c r="CX16" s="389"/>
      <c r="CY16" s="389"/>
      <c r="CZ16" s="389"/>
      <c r="DA16" s="389"/>
      <c r="DB16" s="389"/>
      <c r="DC16" s="389"/>
      <c r="DD16" s="389"/>
      <c r="DE16" s="389"/>
      <c r="DF16" s="389"/>
      <c r="DG16" s="389"/>
      <c r="DH16" s="389"/>
      <c r="DI16" s="389"/>
      <c r="DJ16" s="389"/>
      <c r="DK16" s="389"/>
      <c r="DL16" s="389"/>
      <c r="DM16" s="389"/>
      <c r="DN16" s="389"/>
      <c r="DO16" s="389"/>
      <c r="DP16" s="389"/>
      <c r="DQ16" s="389"/>
      <c r="DR16" s="389"/>
      <c r="DS16" s="389"/>
      <c r="DT16" s="389"/>
      <c r="DU16" s="389"/>
      <c r="DV16" s="389"/>
      <c r="DW16" s="389"/>
      <c r="DX16" s="389"/>
      <c r="DY16" s="389"/>
      <c r="DZ16" s="389"/>
      <c r="EA16" s="389"/>
      <c r="EB16" s="389"/>
      <c r="EC16" s="389"/>
      <c r="ED16" s="389"/>
      <c r="EE16" s="389"/>
      <c r="EF16" s="389"/>
      <c r="EG16" s="389"/>
      <c r="EH16" s="389"/>
      <c r="EI16" s="389"/>
      <c r="EJ16" s="389"/>
      <c r="EK16" s="389"/>
      <c r="EL16" s="389"/>
      <c r="EM16" s="389"/>
      <c r="EN16" s="389"/>
      <c r="EO16" s="389"/>
      <c r="EP16" s="389"/>
      <c r="EQ16" s="389"/>
      <c r="ER16" s="389"/>
      <c r="ES16" s="389"/>
      <c r="ET16" s="389"/>
      <c r="EU16" s="389"/>
      <c r="EV16" s="389"/>
      <c r="EW16" s="389"/>
      <c r="EX16" s="389"/>
      <c r="EY16" s="389"/>
      <c r="EZ16" s="389"/>
      <c r="FA16" s="389"/>
      <c r="FB16" s="389"/>
      <c r="FC16" s="389"/>
      <c r="FD16" s="389"/>
      <c r="FE16" s="389"/>
      <c r="FF16" s="389"/>
      <c r="FG16" s="389"/>
      <c r="FH16" s="389"/>
      <c r="FI16" s="389"/>
      <c r="FJ16" s="389"/>
      <c r="FK16" s="389"/>
      <c r="FL16" s="389"/>
      <c r="FM16" s="389"/>
      <c r="FN16" s="389"/>
      <c r="FO16" s="389"/>
      <c r="FP16" s="389"/>
      <c r="FQ16" s="389"/>
      <c r="FR16" s="389"/>
      <c r="FS16" s="389"/>
      <c r="FT16" s="389"/>
      <c r="FU16" s="389"/>
      <c r="FV16" s="389"/>
      <c r="FW16" s="389"/>
      <c r="FX16" s="650" t="s">
        <v>427</v>
      </c>
      <c r="FY16" s="651"/>
      <c r="FZ16" s="651"/>
      <c r="GA16" s="651"/>
      <c r="GB16" s="651"/>
      <c r="GC16" s="651"/>
      <c r="GD16" s="651"/>
      <c r="GE16" s="651"/>
      <c r="GF16" s="651"/>
      <c r="GG16" s="651"/>
      <c r="GH16" s="651"/>
      <c r="GI16" s="651"/>
      <c r="GJ16" s="651"/>
      <c r="GK16" s="651"/>
      <c r="GL16" s="651"/>
      <c r="GM16" s="651"/>
      <c r="GN16" s="651"/>
      <c r="GO16" s="651"/>
      <c r="GP16" s="651"/>
      <c r="GQ16" s="651"/>
      <c r="GR16" s="651"/>
      <c r="GS16" s="651"/>
      <c r="GT16" s="651"/>
      <c r="GU16" s="651"/>
      <c r="GV16" s="651"/>
      <c r="GW16" s="651"/>
      <c r="GX16" s="651"/>
      <c r="GY16" s="651"/>
      <c r="GZ16" s="651"/>
      <c r="HA16" s="651"/>
      <c r="HB16" s="651"/>
      <c r="HC16" s="651"/>
      <c r="HD16" s="651"/>
      <c r="HE16" s="651"/>
      <c r="HF16" s="651"/>
      <c r="HG16" s="651"/>
      <c r="HH16" s="651"/>
      <c r="HI16" s="651"/>
      <c r="HJ16" s="651"/>
      <c r="HK16" s="651"/>
      <c r="HL16" s="651"/>
      <c r="HM16" s="651"/>
      <c r="HN16" s="651"/>
      <c r="HO16" s="651"/>
      <c r="HP16" s="651"/>
      <c r="HQ16" s="651"/>
      <c r="HR16" s="651"/>
      <c r="HS16" s="651"/>
      <c r="HT16" s="651"/>
      <c r="HU16" s="651"/>
      <c r="HV16" s="651"/>
      <c r="HW16" s="651"/>
      <c r="HX16" s="651"/>
      <c r="HY16" s="651"/>
      <c r="HZ16" s="651"/>
      <c r="IA16" s="652"/>
      <c r="IB16" s="651"/>
      <c r="IC16" s="651"/>
      <c r="ID16" s="651"/>
      <c r="IE16" s="651"/>
      <c r="IF16" s="651"/>
      <c r="IG16" s="651"/>
      <c r="IH16" s="651"/>
      <c r="II16" s="651"/>
      <c r="IJ16" s="651"/>
      <c r="IK16" s="651"/>
      <c r="IL16" s="651"/>
      <c r="IM16" s="651"/>
      <c r="IN16" s="651"/>
      <c r="IO16" s="651"/>
      <c r="IP16" s="652"/>
      <c r="IQ16" s="651"/>
      <c r="IR16" s="651"/>
      <c r="IS16" s="651"/>
      <c r="IT16" s="653"/>
      <c r="IU16" s="651"/>
      <c r="IV16" s="651"/>
      <c r="IW16" s="651"/>
      <c r="IX16" s="651"/>
      <c r="IY16" s="651"/>
      <c r="IZ16" s="651"/>
      <c r="JA16" s="651"/>
      <c r="JB16" s="651"/>
      <c r="JC16" s="651"/>
      <c r="JD16" s="651"/>
      <c r="JE16" s="651"/>
      <c r="JF16" s="651"/>
      <c r="JG16" s="651"/>
      <c r="JH16" s="651"/>
      <c r="JI16" s="651"/>
      <c r="JJ16" s="651"/>
      <c r="JK16" s="651"/>
      <c r="JL16" s="651"/>
      <c r="JM16" s="651"/>
      <c r="JN16" s="651"/>
      <c r="JO16" s="651"/>
      <c r="JP16" s="651"/>
      <c r="JQ16" s="651"/>
      <c r="JR16" s="651"/>
      <c r="JS16" s="651"/>
      <c r="JT16" s="651"/>
      <c r="JU16" s="651"/>
      <c r="JV16" s="654"/>
      <c r="JX16" s="225"/>
    </row>
    <row r="17" spans="1:286" ht="16" thickBot="1">
      <c r="A17" s="905" t="s">
        <v>5</v>
      </c>
      <c r="B17" s="79">
        <f t="shared" si="0"/>
        <v>2</v>
      </c>
      <c r="C17" s="871" t="s">
        <v>623</v>
      </c>
      <c r="D17" s="489"/>
      <c r="E17" s="1129"/>
      <c r="F17" s="888">
        <v>1</v>
      </c>
      <c r="G17" s="120" t="e">
        <f>F17+G14</f>
        <v>#REF!</v>
      </c>
      <c r="H17" s="47"/>
      <c r="I17" s="11">
        <v>1</v>
      </c>
      <c r="J17" s="29"/>
      <c r="K17" s="18"/>
      <c r="L17" s="5"/>
      <c r="M17" s="170">
        <v>3</v>
      </c>
      <c r="N17" s="71">
        <v>3</v>
      </c>
      <c r="O17" s="739">
        <v>5</v>
      </c>
      <c r="P17" s="1107">
        <f t="shared" si="1"/>
        <v>11</v>
      </c>
      <c r="Q17" s="1108">
        <v>125</v>
      </c>
      <c r="R17" s="46"/>
      <c r="S17" s="3"/>
      <c r="T17" s="41">
        <v>1</v>
      </c>
      <c r="U17" s="219">
        <v>150000</v>
      </c>
      <c r="V17" s="1045" t="s">
        <v>643</v>
      </c>
      <c r="W17" s="1042">
        <f t="shared" si="39"/>
        <v>165000</v>
      </c>
      <c r="X17" s="537">
        <f t="shared" si="41"/>
        <v>0</v>
      </c>
      <c r="Y17" s="538">
        <f t="shared" si="2"/>
        <v>14850</v>
      </c>
      <c r="Z17" s="1090">
        <f t="shared" si="3"/>
        <v>179850</v>
      </c>
      <c r="AA17" s="1098"/>
      <c r="AB17" s="600"/>
      <c r="AC17" s="1056">
        <f t="shared" si="4"/>
        <v>0</v>
      </c>
      <c r="AD17" s="1063"/>
      <c r="AE17" s="747">
        <f t="shared" si="5"/>
        <v>0</v>
      </c>
      <c r="AF17" s="600"/>
      <c r="AG17" s="1056">
        <f t="shared" si="6"/>
        <v>0</v>
      </c>
      <c r="AH17" s="1070"/>
      <c r="AI17" s="747">
        <f t="shared" si="7"/>
        <v>0</v>
      </c>
      <c r="AJ17" s="1051"/>
      <c r="AK17" s="270">
        <v>0</v>
      </c>
      <c r="AL17" s="902"/>
      <c r="AM17" s="902">
        <v>2018</v>
      </c>
      <c r="AN17" s="18">
        <f t="shared" si="8"/>
        <v>1</v>
      </c>
      <c r="AO17" s="747">
        <f t="shared" si="9"/>
        <v>179850</v>
      </c>
      <c r="AP17" s="4" t="str">
        <f t="shared" si="10"/>
        <v xml:space="preserve"> </v>
      </c>
      <c r="AQ17" s="747" t="str">
        <f t="shared" si="11"/>
        <v xml:space="preserve"> </v>
      </c>
      <c r="AR17" s="4" t="str">
        <f t="shared" si="12"/>
        <v xml:space="preserve"> </v>
      </c>
      <c r="AS17" s="747" t="str">
        <f t="shared" si="13"/>
        <v xml:space="preserve"> </v>
      </c>
      <c r="AT17" s="4" t="str">
        <f t="shared" si="14"/>
        <v xml:space="preserve"> </v>
      </c>
      <c r="AU17" s="747" t="str">
        <f t="shared" si="15"/>
        <v xml:space="preserve"> </v>
      </c>
      <c r="AV17" s="4" t="str">
        <f t="shared" si="16"/>
        <v xml:space="preserve"> </v>
      </c>
      <c r="AW17" s="747" t="str">
        <f t="shared" si="17"/>
        <v xml:space="preserve"> </v>
      </c>
      <c r="AX17" s="4" t="str">
        <f t="shared" si="18"/>
        <v xml:space="preserve"> </v>
      </c>
      <c r="AY17" s="747" t="str">
        <f t="shared" si="19"/>
        <v xml:space="preserve"> </v>
      </c>
      <c r="AZ17" s="4" t="str">
        <f t="shared" si="20"/>
        <v xml:space="preserve"> </v>
      </c>
      <c r="BA17" s="747" t="str">
        <f t="shared" si="21"/>
        <v xml:space="preserve"> </v>
      </c>
      <c r="BB17" s="4" t="str">
        <f t="shared" si="22"/>
        <v xml:space="preserve"> </v>
      </c>
      <c r="BC17" s="747" t="str">
        <f t="shared" si="23"/>
        <v xml:space="preserve"> </v>
      </c>
      <c r="BD17" s="4" t="str">
        <f t="shared" si="24"/>
        <v xml:space="preserve"> </v>
      </c>
      <c r="BE17" s="747" t="str">
        <f t="shared" si="25"/>
        <v xml:space="preserve"> </v>
      </c>
      <c r="BF17" s="4" t="str">
        <f t="shared" si="26"/>
        <v xml:space="preserve"> </v>
      </c>
      <c r="BG17" s="747" t="str">
        <f t="shared" si="27"/>
        <v xml:space="preserve"> </v>
      </c>
      <c r="BH17" s="4" t="str">
        <f t="shared" si="28"/>
        <v xml:space="preserve"> </v>
      </c>
      <c r="BI17" s="747" t="str">
        <f t="shared" si="29"/>
        <v xml:space="preserve"> </v>
      </c>
      <c r="BJ17" s="4" t="str">
        <f t="shared" si="30"/>
        <v xml:space="preserve"> </v>
      </c>
      <c r="BK17" s="747" t="str">
        <f t="shared" si="31"/>
        <v xml:space="preserve"> </v>
      </c>
      <c r="BL17" s="4" t="str">
        <f t="shared" si="32"/>
        <v xml:space="preserve"> </v>
      </c>
      <c r="BM17" s="747" t="str">
        <f t="shared" si="33"/>
        <v xml:space="preserve"> </v>
      </c>
      <c r="BN17" s="4" t="str">
        <f t="shared" si="34"/>
        <v xml:space="preserve"> </v>
      </c>
      <c r="BO17" s="747" t="str">
        <f t="shared" si="35"/>
        <v xml:space="preserve"> </v>
      </c>
      <c r="BP17" s="4" t="str">
        <f t="shared" si="36"/>
        <v xml:space="preserve"> </v>
      </c>
      <c r="BQ17" s="747" t="str">
        <f t="shared" si="37"/>
        <v xml:space="preserve"> </v>
      </c>
      <c r="BR17" s="133" t="s">
        <v>624</v>
      </c>
      <c r="BS17" s="133"/>
      <c r="BT17" s="389"/>
      <c r="BU17" s="389"/>
      <c r="BV17" s="389"/>
      <c r="BW17" s="389"/>
      <c r="BX17" s="389"/>
      <c r="BY17" s="389"/>
      <c r="BZ17" s="389"/>
      <c r="CA17" s="389"/>
      <c r="CB17" s="163">
        <f t="shared" si="38"/>
        <v>0</v>
      </c>
      <c r="CC17" s="389"/>
      <c r="CD17" s="389"/>
      <c r="CE17" s="389"/>
      <c r="CF17" s="389"/>
      <c r="CG17" s="389"/>
      <c r="CH17" s="389"/>
      <c r="CI17" s="389"/>
      <c r="CJ17" s="389"/>
      <c r="CK17" s="389"/>
      <c r="CL17" s="389"/>
      <c r="CM17" s="389"/>
      <c r="CN17" s="389"/>
      <c r="CO17" s="389"/>
      <c r="CP17" s="389"/>
      <c r="CQ17" s="389"/>
      <c r="CR17" s="389"/>
      <c r="CS17" s="389"/>
      <c r="CT17" s="389"/>
      <c r="CU17" s="389"/>
      <c r="CV17" s="389"/>
      <c r="CW17" s="389"/>
      <c r="CX17" s="389"/>
      <c r="CY17" s="389"/>
      <c r="CZ17" s="389"/>
      <c r="DA17" s="389"/>
      <c r="DB17" s="389"/>
      <c r="DC17" s="389"/>
      <c r="DD17" s="389"/>
      <c r="DE17" s="389"/>
      <c r="DF17" s="389"/>
      <c r="DG17" s="389"/>
      <c r="DH17" s="389"/>
      <c r="DI17" s="389"/>
      <c r="DJ17" s="389"/>
      <c r="DK17" s="389"/>
      <c r="DL17" s="389"/>
      <c r="DM17" s="389"/>
      <c r="DN17" s="389"/>
      <c r="DO17" s="389"/>
      <c r="DP17" s="389"/>
      <c r="DQ17" s="389"/>
      <c r="DR17" s="389"/>
      <c r="DS17" s="389"/>
      <c r="DT17" s="389"/>
      <c r="DU17" s="389"/>
      <c r="DV17" s="389"/>
      <c r="DW17" s="389"/>
      <c r="DX17" s="389"/>
      <c r="DY17" s="389"/>
      <c r="DZ17" s="389"/>
      <c r="EA17" s="389"/>
      <c r="EB17" s="389"/>
      <c r="EC17" s="389"/>
      <c r="ED17" s="389"/>
      <c r="EE17" s="389"/>
      <c r="EF17" s="389"/>
      <c r="EG17" s="389"/>
      <c r="EH17" s="389"/>
      <c r="EI17" s="389"/>
      <c r="EJ17" s="389"/>
      <c r="EK17" s="389"/>
      <c r="EL17" s="389"/>
      <c r="EM17" s="389"/>
      <c r="EN17" s="389"/>
      <c r="EO17" s="389"/>
      <c r="EP17" s="389"/>
      <c r="EQ17" s="389"/>
      <c r="ER17" s="389"/>
      <c r="ES17" s="389"/>
      <c r="ET17" s="389"/>
      <c r="EU17" s="389"/>
      <c r="EV17" s="389"/>
      <c r="EW17" s="389"/>
      <c r="EX17" s="389"/>
      <c r="EY17" s="389"/>
      <c r="EZ17" s="389"/>
      <c r="FA17" s="389"/>
      <c r="FB17" s="389"/>
      <c r="FC17" s="389"/>
      <c r="FD17" s="389"/>
      <c r="FE17" s="389"/>
      <c r="FF17" s="389"/>
      <c r="FG17" s="389"/>
      <c r="FH17" s="389"/>
      <c r="FI17" s="389"/>
      <c r="FJ17" s="389"/>
      <c r="FK17" s="389"/>
      <c r="FL17" s="389"/>
      <c r="FM17" s="389"/>
      <c r="FN17" s="389"/>
      <c r="FO17" s="389"/>
      <c r="FP17" s="389"/>
      <c r="FQ17" s="389"/>
      <c r="FR17" s="389"/>
      <c r="FS17" s="389"/>
      <c r="FT17" s="389"/>
      <c r="FU17" s="389"/>
      <c r="FV17" s="389"/>
      <c r="FW17" s="389"/>
      <c r="FX17" s="660" t="s">
        <v>430</v>
      </c>
      <c r="FY17" s="661">
        <v>219</v>
      </c>
      <c r="FZ17" s="661">
        <v>30289420</v>
      </c>
      <c r="GA17" s="661">
        <v>55</v>
      </c>
      <c r="GB17" s="661" t="s">
        <v>798</v>
      </c>
      <c r="GC17" s="661">
        <v>20</v>
      </c>
      <c r="GD17" s="661">
        <v>1994</v>
      </c>
      <c r="GE17" s="661">
        <v>1</v>
      </c>
      <c r="GF17" s="661" t="s">
        <v>780</v>
      </c>
      <c r="GG17" s="661">
        <v>2</v>
      </c>
      <c r="GH17" s="661">
        <v>1</v>
      </c>
      <c r="GI17" s="661" t="s">
        <v>780</v>
      </c>
      <c r="GJ17" s="661">
        <v>2</v>
      </c>
      <c r="GK17" s="661" t="s">
        <v>781</v>
      </c>
      <c r="GL17" s="661" t="s">
        <v>782</v>
      </c>
      <c r="GM17" s="661">
        <v>66</v>
      </c>
      <c r="GN17" s="661" t="s">
        <v>783</v>
      </c>
      <c r="GO17" s="661">
        <v>0</v>
      </c>
      <c r="GP17" s="661">
        <v>0</v>
      </c>
      <c r="GQ17" s="661">
        <v>4</v>
      </c>
      <c r="GR17" s="661">
        <v>2</v>
      </c>
      <c r="GS17" s="661">
        <v>2</v>
      </c>
      <c r="GT17" s="661" t="s">
        <v>783</v>
      </c>
      <c r="GU17" s="661" t="s">
        <v>783</v>
      </c>
      <c r="GV17" s="661" t="s">
        <v>783</v>
      </c>
      <c r="GW17" s="661" t="s">
        <v>783</v>
      </c>
      <c r="GX17" s="661" t="s">
        <v>783</v>
      </c>
      <c r="GY17" s="661">
        <v>1649</v>
      </c>
      <c r="GZ17" s="661">
        <v>0.25</v>
      </c>
      <c r="HA17" s="661">
        <v>5</v>
      </c>
      <c r="HB17" s="661" t="s">
        <v>783</v>
      </c>
      <c r="HC17" s="661" t="s">
        <v>782</v>
      </c>
      <c r="HD17" s="661">
        <v>15</v>
      </c>
      <c r="HE17" s="661" t="s">
        <v>783</v>
      </c>
      <c r="HF17" s="661">
        <v>0</v>
      </c>
      <c r="HG17" s="661" t="s">
        <v>783</v>
      </c>
      <c r="HH17" s="661">
        <v>0</v>
      </c>
      <c r="HI17" s="661">
        <v>1</v>
      </c>
      <c r="HJ17" s="661">
        <v>45</v>
      </c>
      <c r="HK17" s="661" t="s">
        <v>784</v>
      </c>
      <c r="HL17" s="661" t="s">
        <v>785</v>
      </c>
      <c r="HM17" s="661" t="s">
        <v>783</v>
      </c>
      <c r="HN17" s="661" t="s">
        <v>783</v>
      </c>
      <c r="HO17" s="661" t="s">
        <v>783</v>
      </c>
      <c r="HP17" s="661" t="s">
        <v>783</v>
      </c>
      <c r="HQ17" s="661" t="s">
        <v>783</v>
      </c>
      <c r="HR17" s="661">
        <v>3978945</v>
      </c>
      <c r="HS17" s="661" t="s">
        <v>783</v>
      </c>
      <c r="HT17" s="661" t="s">
        <v>786</v>
      </c>
      <c r="HU17" s="661" t="s">
        <v>787</v>
      </c>
      <c r="HV17" s="661">
        <v>4</v>
      </c>
      <c r="HW17" s="661">
        <v>2014</v>
      </c>
      <c r="HX17" s="661">
        <v>63</v>
      </c>
      <c r="HY17" s="661">
        <v>0</v>
      </c>
      <c r="HZ17" s="661">
        <v>1320</v>
      </c>
      <c r="IA17" s="662">
        <v>41697.500081018516</v>
      </c>
      <c r="IB17" s="661" t="s">
        <v>788</v>
      </c>
      <c r="IC17" s="661">
        <v>3974467</v>
      </c>
      <c r="ID17" s="661">
        <v>2014</v>
      </c>
      <c r="IE17" s="661">
        <v>1712</v>
      </c>
      <c r="IF17" s="661" t="s">
        <v>783</v>
      </c>
      <c r="IG17" s="661" t="s">
        <v>783</v>
      </c>
      <c r="IH17" s="661" t="s">
        <v>783</v>
      </c>
      <c r="II17" s="661" t="s">
        <v>783</v>
      </c>
      <c r="IJ17" s="661" t="s">
        <v>783</v>
      </c>
      <c r="IK17" s="661" t="s">
        <v>783</v>
      </c>
      <c r="IL17" s="661" t="s">
        <v>783</v>
      </c>
      <c r="IM17" s="661" t="s">
        <v>783</v>
      </c>
      <c r="IN17" s="661" t="s">
        <v>783</v>
      </c>
      <c r="IO17" s="661">
        <v>1649</v>
      </c>
      <c r="IP17" s="662">
        <v>37477.354571759257</v>
      </c>
      <c r="IQ17" s="661">
        <v>2</v>
      </c>
      <c r="IR17" s="661" t="s">
        <v>793</v>
      </c>
      <c r="IS17" s="661">
        <v>2</v>
      </c>
      <c r="IT17" s="663">
        <v>41275</v>
      </c>
      <c r="IU17" s="661" t="s">
        <v>783</v>
      </c>
      <c r="IV17" s="661" t="s">
        <v>783</v>
      </c>
      <c r="IW17" s="661" t="s">
        <v>783</v>
      </c>
      <c r="IX17" s="661" t="s">
        <v>781</v>
      </c>
      <c r="IY17" s="661">
        <v>45</v>
      </c>
      <c r="IZ17" s="661" t="s">
        <v>789</v>
      </c>
      <c r="JA17" s="661" t="s">
        <v>783</v>
      </c>
      <c r="JB17" s="661" t="s">
        <v>783</v>
      </c>
      <c r="JC17" s="661" t="s">
        <v>783</v>
      </c>
      <c r="JD17" s="661">
        <v>329424</v>
      </c>
      <c r="JE17" s="661" t="s">
        <v>783</v>
      </c>
      <c r="JF17" s="661" t="s">
        <v>783</v>
      </c>
      <c r="JG17" s="661" t="s">
        <v>802</v>
      </c>
      <c r="JH17" s="661">
        <v>55</v>
      </c>
      <c r="JI17" s="661" t="s">
        <v>783</v>
      </c>
      <c r="JJ17" s="661" t="s">
        <v>783</v>
      </c>
      <c r="JK17" s="661" t="s">
        <v>783</v>
      </c>
      <c r="JL17" s="661" t="s">
        <v>790</v>
      </c>
      <c r="JM17" s="661">
        <v>4</v>
      </c>
      <c r="JN17" s="661">
        <v>3</v>
      </c>
      <c r="JO17" s="661" t="s">
        <v>783</v>
      </c>
      <c r="JP17" s="661">
        <v>10711928</v>
      </c>
      <c r="JQ17" s="661">
        <v>2011</v>
      </c>
      <c r="JR17" s="661">
        <v>3</v>
      </c>
      <c r="JS17" s="661" t="s">
        <v>783</v>
      </c>
      <c r="JT17" s="661" t="s">
        <v>783</v>
      </c>
      <c r="JU17" s="661" t="s">
        <v>852</v>
      </c>
      <c r="JV17" s="664">
        <v>1315.759922</v>
      </c>
      <c r="JW17">
        <f>JV17</f>
        <v>1315.759922</v>
      </c>
      <c r="JX17" s="225">
        <v>0.2491969549242424</v>
      </c>
    </row>
    <row r="18" spans="1:286" ht="16" thickBot="1">
      <c r="A18" s="905" t="s">
        <v>5</v>
      </c>
      <c r="B18" s="79">
        <f t="shared" si="0"/>
        <v>3</v>
      </c>
      <c r="C18" s="871" t="s">
        <v>262</v>
      </c>
      <c r="D18" s="489"/>
      <c r="E18" s="1129"/>
      <c r="F18" s="888">
        <v>0.9</v>
      </c>
      <c r="G18" s="120" t="e">
        <f>F18+G17</f>
        <v>#REF!</v>
      </c>
      <c r="H18" s="47">
        <v>0.9</v>
      </c>
      <c r="I18" s="2"/>
      <c r="J18" s="56"/>
      <c r="K18" s="18"/>
      <c r="L18" s="5"/>
      <c r="M18" s="170">
        <v>2</v>
      </c>
      <c r="N18" s="71">
        <v>1</v>
      </c>
      <c r="O18" s="739">
        <v>4</v>
      </c>
      <c r="P18" s="1107">
        <f t="shared" si="1"/>
        <v>7</v>
      </c>
      <c r="Q18" s="1108">
        <v>124</v>
      </c>
      <c r="R18" s="30"/>
      <c r="S18" s="11"/>
      <c r="T18" s="546">
        <v>0.9</v>
      </c>
      <c r="U18" s="219">
        <f t="shared" ref="U18:U49" si="42">S18*$O$156+T18*$P$156</f>
        <v>186300</v>
      </c>
      <c r="V18" s="219" t="s">
        <v>643</v>
      </c>
      <c r="W18" s="1042">
        <f t="shared" si="39"/>
        <v>204930.00000000003</v>
      </c>
      <c r="X18" s="537">
        <f t="shared" si="41"/>
        <v>34046.399999999994</v>
      </c>
      <c r="Y18" s="538">
        <f t="shared" si="2"/>
        <v>21507.876</v>
      </c>
      <c r="Z18" s="1090">
        <f t="shared" si="3"/>
        <v>260484.27600000001</v>
      </c>
      <c r="AA18" s="1098"/>
      <c r="AB18" s="600">
        <v>6</v>
      </c>
      <c r="AC18" s="1056">
        <f t="shared" si="4"/>
        <v>17846.399999999998</v>
      </c>
      <c r="AD18" s="1063">
        <v>0.25</v>
      </c>
      <c r="AE18" s="747">
        <f t="shared" si="5"/>
        <v>16200</v>
      </c>
      <c r="AF18" s="600"/>
      <c r="AG18" s="1056">
        <f t="shared" si="6"/>
        <v>0</v>
      </c>
      <c r="AH18" s="1070"/>
      <c r="AI18" s="747">
        <f t="shared" si="7"/>
        <v>0</v>
      </c>
      <c r="AJ18" s="1051"/>
      <c r="AK18" s="270">
        <v>0</v>
      </c>
      <c r="AL18" s="902"/>
      <c r="AM18" s="902">
        <v>2019</v>
      </c>
      <c r="AN18" s="18" t="str">
        <f t="shared" si="8"/>
        <v xml:space="preserve"> </v>
      </c>
      <c r="AO18" s="747" t="str">
        <f t="shared" si="9"/>
        <v xml:space="preserve"> </v>
      </c>
      <c r="AP18" s="4">
        <f t="shared" si="10"/>
        <v>0.9</v>
      </c>
      <c r="AQ18" s="747">
        <f t="shared" si="11"/>
        <v>260484.27600000001</v>
      </c>
      <c r="AR18" s="79" t="str">
        <f t="shared" si="12"/>
        <v xml:space="preserve"> </v>
      </c>
      <c r="AS18" s="749" t="str">
        <f t="shared" si="13"/>
        <v xml:space="preserve"> </v>
      </c>
      <c r="AT18" s="79" t="str">
        <f t="shared" si="14"/>
        <v xml:space="preserve"> </v>
      </c>
      <c r="AU18" s="749" t="str">
        <f t="shared" si="15"/>
        <v xml:space="preserve"> </v>
      </c>
      <c r="AV18" s="4" t="str">
        <f t="shared" si="16"/>
        <v xml:space="preserve"> </v>
      </c>
      <c r="AW18" s="747" t="str">
        <f t="shared" si="17"/>
        <v xml:space="preserve"> </v>
      </c>
      <c r="AX18" s="4" t="str">
        <f t="shared" si="18"/>
        <v xml:space="preserve"> </v>
      </c>
      <c r="AY18" s="747" t="str">
        <f t="shared" si="19"/>
        <v xml:space="preserve"> </v>
      </c>
      <c r="AZ18" s="4" t="str">
        <f t="shared" si="20"/>
        <v xml:space="preserve"> </v>
      </c>
      <c r="BA18" s="747" t="str">
        <f t="shared" si="21"/>
        <v xml:space="preserve"> </v>
      </c>
      <c r="BB18" s="4" t="str">
        <f t="shared" si="22"/>
        <v xml:space="preserve"> </v>
      </c>
      <c r="BC18" s="747" t="str">
        <f t="shared" si="23"/>
        <v xml:space="preserve"> </v>
      </c>
      <c r="BD18" s="4" t="str">
        <f t="shared" si="24"/>
        <v xml:space="preserve"> </v>
      </c>
      <c r="BE18" s="747" t="str">
        <f t="shared" si="25"/>
        <v xml:space="preserve"> </v>
      </c>
      <c r="BF18" s="4" t="str">
        <f t="shared" si="26"/>
        <v xml:space="preserve"> </v>
      </c>
      <c r="BG18" s="747" t="str">
        <f t="shared" si="27"/>
        <v xml:space="preserve"> </v>
      </c>
      <c r="BH18" s="4" t="str">
        <f t="shared" si="28"/>
        <v xml:space="preserve"> </v>
      </c>
      <c r="BI18" s="747" t="str">
        <f t="shared" si="29"/>
        <v xml:space="preserve"> </v>
      </c>
      <c r="BJ18" s="4" t="str">
        <f t="shared" si="30"/>
        <v xml:space="preserve"> </v>
      </c>
      <c r="BK18" s="747" t="str">
        <f t="shared" si="31"/>
        <v xml:space="preserve"> </v>
      </c>
      <c r="BL18" s="4" t="str">
        <f t="shared" si="32"/>
        <v xml:space="preserve"> </v>
      </c>
      <c r="BM18" s="747" t="str">
        <f t="shared" si="33"/>
        <v xml:space="preserve"> </v>
      </c>
      <c r="BN18" s="4" t="str">
        <f t="shared" si="34"/>
        <v xml:space="preserve"> </v>
      </c>
      <c r="BO18" s="747" t="str">
        <f t="shared" si="35"/>
        <v xml:space="preserve"> </v>
      </c>
      <c r="BP18" s="4" t="str">
        <f t="shared" si="36"/>
        <v xml:space="preserve"> </v>
      </c>
      <c r="BQ18" s="747" t="str">
        <f t="shared" si="37"/>
        <v xml:space="preserve"> </v>
      </c>
      <c r="BR18" s="389" t="s">
        <v>548</v>
      </c>
      <c r="BS18" s="389"/>
      <c r="BT18" s="389"/>
      <c r="BU18" s="389"/>
      <c r="BV18" s="389"/>
      <c r="BW18" s="389"/>
      <c r="BX18" s="389"/>
      <c r="BY18" s="389"/>
      <c r="BZ18" s="389"/>
      <c r="CA18" s="389"/>
      <c r="CB18" s="163">
        <f t="shared" si="38"/>
        <v>0</v>
      </c>
      <c r="CC18" s="389"/>
      <c r="CD18" s="389"/>
      <c r="CE18" s="725"/>
      <c r="CF18" s="725"/>
      <c r="CG18" s="725"/>
      <c r="CH18" s="725"/>
      <c r="CI18" s="725"/>
      <c r="CJ18" s="725"/>
      <c r="CK18" s="725"/>
      <c r="CL18" s="725"/>
      <c r="CM18" s="725"/>
      <c r="CN18" s="725"/>
      <c r="CO18" s="725"/>
      <c r="CP18" s="725"/>
      <c r="CQ18" s="725"/>
      <c r="CR18" s="725"/>
      <c r="CS18" s="725"/>
      <c r="CT18" s="725"/>
      <c r="CU18" s="725"/>
      <c r="CV18" s="725"/>
      <c r="CW18" s="725"/>
      <c r="CX18" s="725"/>
      <c r="CY18" s="725"/>
      <c r="CZ18" s="725"/>
      <c r="DA18" s="389"/>
      <c r="DB18" s="389"/>
      <c r="DC18" s="389"/>
      <c r="DD18" s="389"/>
      <c r="DE18" s="389"/>
      <c r="DF18" s="389"/>
      <c r="DG18" s="389"/>
      <c r="DH18" s="389"/>
      <c r="DI18" s="389"/>
      <c r="DJ18" s="389"/>
      <c r="DK18" s="389"/>
      <c r="DL18" s="389"/>
      <c r="DM18" s="389"/>
      <c r="DN18" s="389"/>
      <c r="DO18" s="389"/>
      <c r="DP18" s="389"/>
      <c r="DQ18" s="389"/>
      <c r="DR18" s="389"/>
      <c r="DS18" s="389"/>
      <c r="DT18" s="389"/>
      <c r="DU18" s="389"/>
      <c r="DV18" s="389"/>
      <c r="DW18" s="389"/>
      <c r="DX18" s="389"/>
      <c r="DY18" s="389"/>
      <c r="DZ18" s="389"/>
      <c r="EA18" s="389"/>
      <c r="EB18" s="389"/>
      <c r="EC18" s="389"/>
      <c r="ED18" s="389"/>
      <c r="EE18" s="389"/>
      <c r="EF18" s="389"/>
      <c r="EG18" s="389"/>
      <c r="EH18" s="389"/>
      <c r="EI18" s="389"/>
      <c r="EJ18" s="389"/>
      <c r="EK18" s="389"/>
      <c r="EL18" s="389"/>
      <c r="EM18" s="389"/>
      <c r="EN18" s="389"/>
      <c r="EO18" s="389"/>
      <c r="EP18" s="389"/>
      <c r="EQ18" s="389"/>
      <c r="ER18" s="389"/>
      <c r="ES18" s="389"/>
      <c r="ET18" s="389"/>
      <c r="EU18" s="389"/>
      <c r="EV18" s="389"/>
      <c r="EW18" s="389"/>
      <c r="EX18" s="389"/>
      <c r="EY18" s="389"/>
      <c r="EZ18" s="389"/>
      <c r="FA18" s="389"/>
      <c r="FB18" s="389"/>
      <c r="FC18" s="389"/>
      <c r="FD18" s="389"/>
      <c r="FE18" s="389"/>
      <c r="FF18" s="389"/>
      <c r="FG18" s="389"/>
      <c r="FH18" s="389"/>
      <c r="FI18" s="389"/>
      <c r="FJ18" s="389"/>
      <c r="FK18" s="389"/>
      <c r="FL18" s="389"/>
      <c r="FM18" s="389"/>
      <c r="FN18" s="389"/>
      <c r="FO18" s="389"/>
      <c r="FP18" s="389"/>
      <c r="FQ18" s="389"/>
      <c r="FR18" s="389"/>
      <c r="FS18" s="389"/>
      <c r="FT18" s="389"/>
      <c r="FU18" s="389"/>
      <c r="FV18" s="389"/>
      <c r="FW18" s="389"/>
      <c r="FX18" s="625" t="s">
        <v>478</v>
      </c>
      <c r="FY18" s="626">
        <v>67</v>
      </c>
      <c r="FZ18" s="626">
        <v>30289536</v>
      </c>
      <c r="GA18" s="626">
        <v>35</v>
      </c>
      <c r="GB18" s="626" t="s">
        <v>3</v>
      </c>
      <c r="GC18" s="626">
        <v>18</v>
      </c>
      <c r="GD18" s="626">
        <v>1970</v>
      </c>
      <c r="GE18" s="626">
        <v>0</v>
      </c>
      <c r="GF18" s="626" t="s">
        <v>792</v>
      </c>
      <c r="GG18" s="626">
        <v>0</v>
      </c>
      <c r="GH18" s="626">
        <v>0</v>
      </c>
      <c r="GI18" s="626" t="s">
        <v>792</v>
      </c>
      <c r="GJ18" s="626">
        <v>0</v>
      </c>
      <c r="GK18" s="626" t="s">
        <v>781</v>
      </c>
      <c r="GL18" s="626" t="s">
        <v>782</v>
      </c>
      <c r="GM18" s="626">
        <v>66</v>
      </c>
      <c r="GN18" s="626" t="s">
        <v>783</v>
      </c>
      <c r="GO18" s="626">
        <v>0</v>
      </c>
      <c r="GP18" s="626">
        <v>0</v>
      </c>
      <c r="GQ18" s="626">
        <v>4</v>
      </c>
      <c r="GR18" s="626">
        <v>2</v>
      </c>
      <c r="GS18" s="626">
        <v>1</v>
      </c>
      <c r="GT18" s="626" t="s">
        <v>783</v>
      </c>
      <c r="GU18" s="626" t="s">
        <v>783</v>
      </c>
      <c r="GV18" s="626" t="s">
        <v>783</v>
      </c>
      <c r="GW18" s="626" t="s">
        <v>783</v>
      </c>
      <c r="GX18" s="626" t="s">
        <v>783</v>
      </c>
      <c r="GY18" s="626">
        <v>1649</v>
      </c>
      <c r="GZ18" s="626">
        <v>1.17</v>
      </c>
      <c r="HA18" s="626">
        <v>5</v>
      </c>
      <c r="HB18" s="626" t="s">
        <v>783</v>
      </c>
      <c r="HC18" s="626" t="s">
        <v>782</v>
      </c>
      <c r="HD18" s="626">
        <v>15</v>
      </c>
      <c r="HE18" s="626" t="s">
        <v>783</v>
      </c>
      <c r="HF18" s="626">
        <v>0</v>
      </c>
      <c r="HG18" s="626" t="s">
        <v>783</v>
      </c>
      <c r="HH18" s="626">
        <v>0</v>
      </c>
      <c r="HI18" s="626">
        <v>1</v>
      </c>
      <c r="HJ18" s="626">
        <v>45</v>
      </c>
      <c r="HK18" s="626" t="s">
        <v>784</v>
      </c>
      <c r="HL18" s="626" t="s">
        <v>785</v>
      </c>
      <c r="HM18" s="626" t="s">
        <v>783</v>
      </c>
      <c r="HN18" s="626" t="s">
        <v>783</v>
      </c>
      <c r="HO18" s="626" t="s">
        <v>783</v>
      </c>
      <c r="HP18" s="626" t="s">
        <v>783</v>
      </c>
      <c r="HQ18" s="626" t="s">
        <v>783</v>
      </c>
      <c r="HR18" s="626">
        <v>3978976</v>
      </c>
      <c r="HS18" s="626" t="s">
        <v>783</v>
      </c>
      <c r="HT18" s="626" t="s">
        <v>786</v>
      </c>
      <c r="HU18" s="626" t="s">
        <v>787</v>
      </c>
      <c r="HV18" s="626">
        <v>4</v>
      </c>
      <c r="HW18" s="626">
        <v>2014</v>
      </c>
      <c r="HX18" s="626">
        <v>63</v>
      </c>
      <c r="HY18" s="626">
        <v>0</v>
      </c>
      <c r="HZ18" s="626">
        <v>6178</v>
      </c>
      <c r="IA18" s="627">
        <v>41697.500081018516</v>
      </c>
      <c r="IB18" s="626" t="s">
        <v>788</v>
      </c>
      <c r="IC18" s="626">
        <v>3974498</v>
      </c>
      <c r="ID18" s="626">
        <v>2014</v>
      </c>
      <c r="IE18" s="626">
        <v>1712</v>
      </c>
      <c r="IF18" s="626" t="s">
        <v>783</v>
      </c>
      <c r="IG18" s="626" t="s">
        <v>783</v>
      </c>
      <c r="IH18" s="626" t="s">
        <v>783</v>
      </c>
      <c r="II18" s="626" t="s">
        <v>783</v>
      </c>
      <c r="IJ18" s="626" t="s">
        <v>783</v>
      </c>
      <c r="IK18" s="626" t="s">
        <v>783</v>
      </c>
      <c r="IL18" s="626" t="s">
        <v>783</v>
      </c>
      <c r="IM18" s="626" t="s">
        <v>783</v>
      </c>
      <c r="IN18" s="626" t="s">
        <v>783</v>
      </c>
      <c r="IO18" s="626">
        <v>1649</v>
      </c>
      <c r="IP18" s="627">
        <v>37477.354571759257</v>
      </c>
      <c r="IQ18" s="626">
        <v>4</v>
      </c>
      <c r="IR18" s="626" t="s">
        <v>793</v>
      </c>
      <c r="IS18" s="626">
        <v>1</v>
      </c>
      <c r="IT18" s="665">
        <v>41275</v>
      </c>
      <c r="IU18" s="626" t="s">
        <v>783</v>
      </c>
      <c r="IV18" s="626" t="s">
        <v>783</v>
      </c>
      <c r="IW18" s="626" t="s">
        <v>783</v>
      </c>
      <c r="IX18" s="626" t="s">
        <v>781</v>
      </c>
      <c r="IY18" s="626">
        <v>45</v>
      </c>
      <c r="IZ18" s="626" t="s">
        <v>789</v>
      </c>
      <c r="JA18" s="626" t="s">
        <v>783</v>
      </c>
      <c r="JB18" s="626" t="s">
        <v>783</v>
      </c>
      <c r="JC18" s="626" t="s">
        <v>783</v>
      </c>
      <c r="JD18" s="626">
        <v>329455</v>
      </c>
      <c r="JE18" s="626" t="s">
        <v>783</v>
      </c>
      <c r="JF18" s="626" t="s">
        <v>783</v>
      </c>
      <c r="JG18" s="626" t="s">
        <v>795</v>
      </c>
      <c r="JH18" s="626">
        <v>35</v>
      </c>
      <c r="JI18" s="626" t="s">
        <v>783</v>
      </c>
      <c r="JJ18" s="626" t="s">
        <v>783</v>
      </c>
      <c r="JK18" s="626" t="s">
        <v>783</v>
      </c>
      <c r="JL18" s="626" t="s">
        <v>790</v>
      </c>
      <c r="JM18" s="626">
        <v>4</v>
      </c>
      <c r="JN18" s="626">
        <v>1</v>
      </c>
      <c r="JO18" s="626" t="s">
        <v>783</v>
      </c>
      <c r="JP18" s="626">
        <v>12683066</v>
      </c>
      <c r="JQ18" s="626">
        <v>2013</v>
      </c>
      <c r="JR18" s="626">
        <v>12</v>
      </c>
      <c r="JS18" s="626" t="s">
        <v>783</v>
      </c>
      <c r="JT18" s="626" t="s">
        <v>783</v>
      </c>
      <c r="JU18" s="626" t="s">
        <v>917</v>
      </c>
      <c r="JV18" s="628">
        <v>6102.8819970000004</v>
      </c>
      <c r="JX18" s="225"/>
      <c r="JY18" s="1161"/>
      <c r="JZ18" s="1161"/>
    </row>
    <row r="19" spans="1:286" ht="16" thickBot="1">
      <c r="A19" s="905" t="s">
        <v>5</v>
      </c>
      <c r="B19" s="79">
        <f t="shared" si="0"/>
        <v>2</v>
      </c>
      <c r="C19" s="871" t="s">
        <v>263</v>
      </c>
      <c r="D19" s="489" t="s">
        <v>141</v>
      </c>
      <c r="E19" s="1129" t="s">
        <v>142</v>
      </c>
      <c r="F19" s="1137">
        <v>1.5</v>
      </c>
      <c r="G19" s="120" t="e">
        <f>F19+G18</f>
        <v>#REF!</v>
      </c>
      <c r="H19" s="30"/>
      <c r="I19" s="3">
        <v>1.5</v>
      </c>
      <c r="J19" s="56"/>
      <c r="K19" s="18" t="s">
        <v>37</v>
      </c>
      <c r="L19" s="5"/>
      <c r="M19" s="170">
        <v>5</v>
      </c>
      <c r="N19" s="71">
        <v>5</v>
      </c>
      <c r="O19" s="739">
        <v>4</v>
      </c>
      <c r="P19" s="1107">
        <v>15</v>
      </c>
      <c r="Q19" s="1108">
        <v>124</v>
      </c>
      <c r="R19" s="30"/>
      <c r="S19" s="11"/>
      <c r="T19" s="546">
        <f>I19</f>
        <v>1.5</v>
      </c>
      <c r="U19" s="219">
        <f t="shared" si="42"/>
        <v>310500</v>
      </c>
      <c r="V19" s="219" t="s">
        <v>643</v>
      </c>
      <c r="W19" s="1042">
        <f t="shared" si="39"/>
        <v>341550</v>
      </c>
      <c r="X19" s="537">
        <f t="shared" si="41"/>
        <v>56744</v>
      </c>
      <c r="Y19" s="538">
        <f t="shared" si="2"/>
        <v>35846.46</v>
      </c>
      <c r="Z19" s="1090">
        <f t="shared" si="3"/>
        <v>434140.46</v>
      </c>
      <c r="AA19" s="1098"/>
      <c r="AB19" s="600">
        <v>6</v>
      </c>
      <c r="AC19" s="1056">
        <f t="shared" si="4"/>
        <v>29744</v>
      </c>
      <c r="AD19" s="1063">
        <v>0.25</v>
      </c>
      <c r="AE19" s="747">
        <f t="shared" si="5"/>
        <v>27000</v>
      </c>
      <c r="AF19" s="600"/>
      <c r="AG19" s="1056">
        <f t="shared" si="6"/>
        <v>0</v>
      </c>
      <c r="AH19" s="1070"/>
      <c r="AI19" s="747">
        <f t="shared" si="7"/>
        <v>0</v>
      </c>
      <c r="AJ19" s="1051"/>
      <c r="AK19" s="270">
        <v>0</v>
      </c>
      <c r="AL19" s="902"/>
      <c r="AM19" s="902">
        <v>2019</v>
      </c>
      <c r="AN19" s="18" t="str">
        <f t="shared" si="8"/>
        <v xml:space="preserve"> </v>
      </c>
      <c r="AO19" s="747" t="str">
        <f t="shared" si="9"/>
        <v xml:space="preserve"> </v>
      </c>
      <c r="AP19" s="4">
        <f t="shared" si="10"/>
        <v>1.5</v>
      </c>
      <c r="AQ19" s="747">
        <f t="shared" si="11"/>
        <v>434140.46</v>
      </c>
      <c r="AR19" s="4" t="str">
        <f t="shared" si="12"/>
        <v xml:space="preserve"> </v>
      </c>
      <c r="AS19" s="747" t="str">
        <f t="shared" si="13"/>
        <v xml:space="preserve"> </v>
      </c>
      <c r="AT19" s="4" t="str">
        <f t="shared" si="14"/>
        <v xml:space="preserve"> </v>
      </c>
      <c r="AU19" s="747" t="str">
        <f t="shared" si="15"/>
        <v xml:space="preserve"> </v>
      </c>
      <c r="AV19" s="4" t="str">
        <f t="shared" si="16"/>
        <v xml:space="preserve"> </v>
      </c>
      <c r="AW19" s="747" t="str">
        <f t="shared" si="17"/>
        <v xml:space="preserve"> </v>
      </c>
      <c r="AX19" s="4" t="str">
        <f t="shared" si="18"/>
        <v xml:space="preserve"> </v>
      </c>
      <c r="AY19" s="747" t="str">
        <f t="shared" si="19"/>
        <v xml:space="preserve"> </v>
      </c>
      <c r="AZ19" s="4" t="str">
        <f t="shared" si="20"/>
        <v xml:space="preserve"> </v>
      </c>
      <c r="BA19" s="747" t="str">
        <f t="shared" si="21"/>
        <v xml:space="preserve"> </v>
      </c>
      <c r="BB19" s="4" t="str">
        <f t="shared" si="22"/>
        <v xml:space="preserve"> </v>
      </c>
      <c r="BC19" s="747" t="str">
        <f t="shared" si="23"/>
        <v xml:space="preserve"> </v>
      </c>
      <c r="BD19" s="4" t="str">
        <f t="shared" si="24"/>
        <v xml:space="preserve"> </v>
      </c>
      <c r="BE19" s="747" t="str">
        <f t="shared" si="25"/>
        <v xml:space="preserve"> </v>
      </c>
      <c r="BF19" s="4" t="str">
        <f t="shared" si="26"/>
        <v xml:space="preserve"> </v>
      </c>
      <c r="BG19" s="747" t="str">
        <f t="shared" si="27"/>
        <v xml:space="preserve"> </v>
      </c>
      <c r="BH19" s="4" t="str">
        <f t="shared" si="28"/>
        <v xml:space="preserve"> </v>
      </c>
      <c r="BI19" s="747" t="str">
        <f t="shared" si="29"/>
        <v xml:space="preserve"> </v>
      </c>
      <c r="BJ19" s="4" t="str">
        <f t="shared" si="30"/>
        <v xml:space="preserve"> </v>
      </c>
      <c r="BK19" s="747" t="str">
        <f t="shared" si="31"/>
        <v xml:space="preserve"> </v>
      </c>
      <c r="BL19" s="4" t="str">
        <f t="shared" si="32"/>
        <v xml:space="preserve"> </v>
      </c>
      <c r="BM19" s="747" t="str">
        <f t="shared" si="33"/>
        <v xml:space="preserve"> </v>
      </c>
      <c r="BN19" s="4" t="str">
        <f t="shared" si="34"/>
        <v xml:space="preserve"> </v>
      </c>
      <c r="BO19" s="747" t="str">
        <f t="shared" si="35"/>
        <v xml:space="preserve"> </v>
      </c>
      <c r="BP19" s="4" t="str">
        <f t="shared" si="36"/>
        <v xml:space="preserve"> </v>
      </c>
      <c r="BQ19" s="747" t="str">
        <f t="shared" si="37"/>
        <v xml:space="preserve"> </v>
      </c>
      <c r="BR19" s="389" t="s">
        <v>615</v>
      </c>
      <c r="BS19" s="389"/>
      <c r="BT19" s="389"/>
      <c r="BU19" s="389"/>
      <c r="BV19" s="389"/>
      <c r="BW19" s="389"/>
      <c r="BX19" s="389"/>
      <c r="BY19" s="389"/>
      <c r="BZ19" s="389"/>
      <c r="CA19" s="389"/>
      <c r="CB19" s="163">
        <f t="shared" si="38"/>
        <v>0</v>
      </c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89"/>
      <c r="EF19" s="389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655" t="s">
        <v>466</v>
      </c>
      <c r="FY19" s="656">
        <v>292</v>
      </c>
      <c r="FZ19" s="656">
        <v>30289509</v>
      </c>
      <c r="GA19" s="656" t="s">
        <v>783</v>
      </c>
      <c r="GB19" s="656"/>
      <c r="GC19" s="656" t="s">
        <v>783</v>
      </c>
      <c r="GD19" s="656" t="s">
        <v>783</v>
      </c>
      <c r="GE19" s="656" t="s">
        <v>783</v>
      </c>
      <c r="GF19" s="656"/>
      <c r="GG19" s="656" t="s">
        <v>783</v>
      </c>
      <c r="GH19" s="656" t="s">
        <v>783</v>
      </c>
      <c r="GI19" s="656"/>
      <c r="GJ19" s="656" t="s">
        <v>783</v>
      </c>
      <c r="GK19" s="656" t="s">
        <v>781</v>
      </c>
      <c r="GL19" s="656" t="s">
        <v>783</v>
      </c>
      <c r="GM19" s="656" t="s">
        <v>783</v>
      </c>
      <c r="GN19" s="656" t="s">
        <v>783</v>
      </c>
      <c r="GO19" s="656" t="s">
        <v>783</v>
      </c>
      <c r="GP19" s="656" t="s">
        <v>783</v>
      </c>
      <c r="GQ19" s="656" t="s">
        <v>783</v>
      </c>
      <c r="GR19" s="656" t="s">
        <v>783</v>
      </c>
      <c r="GS19" s="656" t="s">
        <v>783</v>
      </c>
      <c r="GT19" s="656" t="s">
        <v>783</v>
      </c>
      <c r="GU19" s="656" t="s">
        <v>783</v>
      </c>
      <c r="GV19" s="656" t="s">
        <v>783</v>
      </c>
      <c r="GW19" s="656" t="s">
        <v>783</v>
      </c>
      <c r="GX19" s="656" t="s">
        <v>783</v>
      </c>
      <c r="GY19" s="656">
        <v>1649</v>
      </c>
      <c r="GZ19" s="656">
        <v>0</v>
      </c>
      <c r="HA19" s="656">
        <v>9</v>
      </c>
      <c r="HB19" s="656" t="s">
        <v>783</v>
      </c>
      <c r="HC19" s="656" t="s">
        <v>783</v>
      </c>
      <c r="HD19" s="656" t="s">
        <v>783</v>
      </c>
      <c r="HE19" s="656" t="s">
        <v>783</v>
      </c>
      <c r="HF19" s="656" t="s">
        <v>783</v>
      </c>
      <c r="HG19" s="656" t="s">
        <v>783</v>
      </c>
      <c r="HH19" s="656" t="s">
        <v>783</v>
      </c>
      <c r="HI19" s="656" t="s">
        <v>783</v>
      </c>
      <c r="HJ19" s="656" t="s">
        <v>783</v>
      </c>
      <c r="HK19" s="656" t="s">
        <v>783</v>
      </c>
      <c r="HL19" s="656" t="s">
        <v>783</v>
      </c>
      <c r="HM19" s="656" t="s">
        <v>783</v>
      </c>
      <c r="HN19" s="656" t="s">
        <v>783</v>
      </c>
      <c r="HO19" s="656" t="s">
        <v>783</v>
      </c>
      <c r="HP19" s="656" t="s">
        <v>783</v>
      </c>
      <c r="HQ19" s="656" t="s">
        <v>783</v>
      </c>
      <c r="HR19" s="656">
        <v>5074841</v>
      </c>
      <c r="HS19" s="656" t="s">
        <v>783</v>
      </c>
      <c r="HT19" s="656" t="s">
        <v>786</v>
      </c>
      <c r="HU19" s="656" t="s">
        <v>787</v>
      </c>
      <c r="HV19" s="656">
        <v>4</v>
      </c>
      <c r="HW19" s="656">
        <v>2014</v>
      </c>
      <c r="HX19" s="656">
        <v>63</v>
      </c>
      <c r="HY19" s="656">
        <v>1162</v>
      </c>
      <c r="HZ19" s="656">
        <v>1690</v>
      </c>
      <c r="IA19" s="657">
        <v>41697.500081018516</v>
      </c>
      <c r="IB19" s="656" t="s">
        <v>788</v>
      </c>
      <c r="IC19" s="656">
        <v>5074840</v>
      </c>
      <c r="ID19" s="656" t="s">
        <v>783</v>
      </c>
      <c r="IE19" s="656">
        <v>1712</v>
      </c>
      <c r="IF19" s="656" t="s">
        <v>783</v>
      </c>
      <c r="IG19" s="656" t="s">
        <v>783</v>
      </c>
      <c r="IH19" s="656" t="s">
        <v>783</v>
      </c>
      <c r="II19" s="656" t="s">
        <v>783</v>
      </c>
      <c r="IJ19" s="656" t="s">
        <v>783</v>
      </c>
      <c r="IK19" s="656" t="s">
        <v>783</v>
      </c>
      <c r="IL19" s="656" t="s">
        <v>783</v>
      </c>
      <c r="IM19" s="656" t="s">
        <v>783</v>
      </c>
      <c r="IN19" s="656" t="s">
        <v>783</v>
      </c>
      <c r="IO19" s="656">
        <v>2108</v>
      </c>
      <c r="IP19" s="657">
        <v>38587.423726851855</v>
      </c>
      <c r="IQ19" s="656" t="s">
        <v>783</v>
      </c>
      <c r="IR19" s="656" t="s">
        <v>783</v>
      </c>
      <c r="IS19" s="656" t="s">
        <v>783</v>
      </c>
      <c r="IT19" s="656" t="s">
        <v>783</v>
      </c>
      <c r="IU19" s="656" t="s">
        <v>783</v>
      </c>
      <c r="IV19" s="656" t="s">
        <v>783</v>
      </c>
      <c r="IW19" s="656" t="s">
        <v>783</v>
      </c>
      <c r="IX19" s="656" t="s">
        <v>781</v>
      </c>
      <c r="IY19" s="656" t="s">
        <v>783</v>
      </c>
      <c r="IZ19" s="656" t="s">
        <v>783</v>
      </c>
      <c r="JA19" s="656" t="s">
        <v>783</v>
      </c>
      <c r="JB19" s="656" t="s">
        <v>783</v>
      </c>
      <c r="JC19" s="656" t="s">
        <v>783</v>
      </c>
      <c r="JD19" s="656">
        <v>329444</v>
      </c>
      <c r="JE19" s="656" t="s">
        <v>783</v>
      </c>
      <c r="JF19" s="656" t="s">
        <v>783</v>
      </c>
      <c r="JG19" s="656" t="s">
        <v>783</v>
      </c>
      <c r="JH19" s="656" t="s">
        <v>783</v>
      </c>
      <c r="JI19" s="656" t="s">
        <v>783</v>
      </c>
      <c r="JJ19" s="656" t="s">
        <v>783</v>
      </c>
      <c r="JK19" s="656" t="s">
        <v>783</v>
      </c>
      <c r="JL19" s="656" t="s">
        <v>783</v>
      </c>
      <c r="JM19" s="656">
        <v>4</v>
      </c>
      <c r="JN19" s="656" t="s">
        <v>783</v>
      </c>
      <c r="JO19" s="656" t="s">
        <v>783</v>
      </c>
      <c r="JP19" s="656">
        <v>10711928</v>
      </c>
      <c r="JQ19" s="656">
        <v>2011</v>
      </c>
      <c r="JR19" s="656">
        <v>3</v>
      </c>
      <c r="JS19" s="656" t="s">
        <v>783</v>
      </c>
      <c r="JT19" s="656" t="s">
        <v>783</v>
      </c>
      <c r="JU19" s="656" t="s">
        <v>892</v>
      </c>
      <c r="JV19" s="659">
        <v>515.03876200000002</v>
      </c>
      <c r="JW19">
        <f>SUM(JV18:JV19)</f>
        <v>6617.9207590000005</v>
      </c>
      <c r="JX19" s="225">
        <v>0.33037857897727274</v>
      </c>
    </row>
    <row r="20" spans="1:286" ht="16" thickBot="1">
      <c r="A20" s="905" t="s">
        <v>5</v>
      </c>
      <c r="B20" s="79">
        <f t="shared" si="0"/>
        <v>1</v>
      </c>
      <c r="C20" s="871" t="s">
        <v>25</v>
      </c>
      <c r="D20" s="489" t="s">
        <v>192</v>
      </c>
      <c r="E20" s="1129" t="s">
        <v>158</v>
      </c>
      <c r="F20" s="888">
        <v>2.08</v>
      </c>
      <c r="G20" s="120" t="e">
        <f>F20+G18</f>
        <v>#REF!</v>
      </c>
      <c r="H20" s="46"/>
      <c r="I20" s="3">
        <v>2.08</v>
      </c>
      <c r="J20" s="29"/>
      <c r="K20" s="18" t="s">
        <v>7</v>
      </c>
      <c r="L20" s="5"/>
      <c r="M20" s="170">
        <v>5</v>
      </c>
      <c r="N20" s="71">
        <v>5</v>
      </c>
      <c r="O20" s="739">
        <v>4</v>
      </c>
      <c r="P20" s="1107">
        <f t="shared" ref="P20:P27" si="43">SUM(M20:O20)</f>
        <v>14</v>
      </c>
      <c r="Q20" s="1108">
        <v>124</v>
      </c>
      <c r="R20" s="46"/>
      <c r="S20" s="3">
        <f>I20</f>
        <v>2.08</v>
      </c>
      <c r="T20" s="43"/>
      <c r="U20" s="219">
        <f t="shared" si="42"/>
        <v>156000</v>
      </c>
      <c r="V20" s="219" t="s">
        <v>642</v>
      </c>
      <c r="W20" s="1042">
        <f t="shared" si="39"/>
        <v>156000</v>
      </c>
      <c r="X20" s="537">
        <f t="shared" si="41"/>
        <v>0</v>
      </c>
      <c r="Y20" s="538">
        <f t="shared" si="2"/>
        <v>500</v>
      </c>
      <c r="Z20" s="1090">
        <f t="shared" si="3"/>
        <v>156500</v>
      </c>
      <c r="AA20" s="1098"/>
      <c r="AB20" s="600"/>
      <c r="AC20" s="1056">
        <f t="shared" si="4"/>
        <v>0</v>
      </c>
      <c r="AD20" s="1063"/>
      <c r="AE20" s="747">
        <f t="shared" si="5"/>
        <v>0</v>
      </c>
      <c r="AF20" s="600"/>
      <c r="AG20" s="1056">
        <f t="shared" si="6"/>
        <v>0</v>
      </c>
      <c r="AH20" s="1070"/>
      <c r="AI20" s="747">
        <f t="shared" si="7"/>
        <v>0</v>
      </c>
      <c r="AJ20" s="1051"/>
      <c r="AK20" s="270">
        <v>0</v>
      </c>
      <c r="AL20" s="902"/>
      <c r="AM20" s="902">
        <v>2020</v>
      </c>
      <c r="AN20" s="18" t="str">
        <f t="shared" si="8"/>
        <v xml:space="preserve"> </v>
      </c>
      <c r="AO20" s="747" t="str">
        <f t="shared" si="9"/>
        <v xml:space="preserve"> </v>
      </c>
      <c r="AP20" s="4" t="str">
        <f t="shared" si="10"/>
        <v xml:space="preserve"> </v>
      </c>
      <c r="AQ20" s="747" t="str">
        <f t="shared" si="11"/>
        <v xml:space="preserve"> </v>
      </c>
      <c r="AR20" s="4">
        <f t="shared" si="12"/>
        <v>2.08</v>
      </c>
      <c r="AS20" s="747">
        <f t="shared" si="13"/>
        <v>156500</v>
      </c>
      <c r="AT20" s="4" t="str">
        <f t="shared" si="14"/>
        <v xml:space="preserve"> </v>
      </c>
      <c r="AU20" s="747" t="str">
        <f t="shared" si="15"/>
        <v xml:space="preserve"> </v>
      </c>
      <c r="AV20" s="4" t="str">
        <f t="shared" si="16"/>
        <v xml:space="preserve"> </v>
      </c>
      <c r="AW20" s="747" t="str">
        <f t="shared" si="17"/>
        <v xml:space="preserve"> </v>
      </c>
      <c r="AX20" s="4" t="str">
        <f t="shared" si="18"/>
        <v xml:space="preserve"> </v>
      </c>
      <c r="AY20" s="747" t="str">
        <f t="shared" si="19"/>
        <v xml:space="preserve"> </v>
      </c>
      <c r="AZ20" s="4" t="str">
        <f t="shared" si="20"/>
        <v xml:space="preserve"> </v>
      </c>
      <c r="BA20" s="747" t="str">
        <f t="shared" si="21"/>
        <v xml:space="preserve"> </v>
      </c>
      <c r="BB20" s="4" t="str">
        <f t="shared" si="22"/>
        <v xml:space="preserve"> </v>
      </c>
      <c r="BC20" s="747" t="str">
        <f t="shared" si="23"/>
        <v xml:space="preserve"> </v>
      </c>
      <c r="BD20" s="4" t="str">
        <f t="shared" si="24"/>
        <v xml:space="preserve"> </v>
      </c>
      <c r="BE20" s="747" t="str">
        <f t="shared" si="25"/>
        <v xml:space="preserve"> </v>
      </c>
      <c r="BF20" s="4" t="str">
        <f t="shared" si="26"/>
        <v xml:space="preserve"> </v>
      </c>
      <c r="BG20" s="747" t="str">
        <f t="shared" si="27"/>
        <v xml:space="preserve"> </v>
      </c>
      <c r="BH20" s="4" t="str">
        <f t="shared" si="28"/>
        <v xml:space="preserve"> </v>
      </c>
      <c r="BI20" s="747" t="str">
        <f t="shared" si="29"/>
        <v xml:space="preserve"> </v>
      </c>
      <c r="BJ20" s="4" t="str">
        <f t="shared" si="30"/>
        <v xml:space="preserve"> </v>
      </c>
      <c r="BK20" s="747" t="str">
        <f t="shared" si="31"/>
        <v xml:space="preserve"> </v>
      </c>
      <c r="BL20" s="4" t="str">
        <f t="shared" si="32"/>
        <v xml:space="preserve"> </v>
      </c>
      <c r="BM20" s="747" t="str">
        <f t="shared" si="33"/>
        <v xml:space="preserve"> </v>
      </c>
      <c r="BN20" s="4" t="str">
        <f t="shared" si="34"/>
        <v xml:space="preserve"> </v>
      </c>
      <c r="BO20" s="747" t="str">
        <f t="shared" si="35"/>
        <v xml:space="preserve"> </v>
      </c>
      <c r="BP20" s="4" t="str">
        <f t="shared" si="36"/>
        <v xml:space="preserve"> </v>
      </c>
      <c r="BQ20" s="747" t="str">
        <f t="shared" si="37"/>
        <v xml:space="preserve"> </v>
      </c>
      <c r="BR20" s="389" t="s">
        <v>617</v>
      </c>
      <c r="BS20" s="389"/>
      <c r="BT20" s="389"/>
      <c r="BU20" s="389"/>
      <c r="BV20" s="389"/>
      <c r="BW20" s="389"/>
      <c r="BX20" s="389"/>
      <c r="BY20" s="389"/>
      <c r="BZ20" s="389"/>
      <c r="CA20" s="389"/>
      <c r="CB20" s="163">
        <f t="shared" si="38"/>
        <v>0</v>
      </c>
      <c r="CC20" s="389"/>
      <c r="CD20" s="389"/>
      <c r="CE20" s="389"/>
      <c r="CF20" s="389"/>
      <c r="CG20" s="389"/>
      <c r="CH20" s="389"/>
      <c r="CI20" s="389"/>
      <c r="CJ20" s="389"/>
      <c r="CK20" s="389"/>
      <c r="CL20" s="389"/>
      <c r="CM20" s="389"/>
      <c r="CN20" s="389"/>
      <c r="CO20" s="389"/>
      <c r="CP20" s="389"/>
      <c r="CQ20" s="389"/>
      <c r="CR20" s="389"/>
      <c r="CS20" s="389"/>
      <c r="CT20" s="389"/>
      <c r="CU20" s="389"/>
      <c r="CV20" s="389"/>
      <c r="CW20" s="389"/>
      <c r="CX20" s="389"/>
      <c r="CY20" s="389"/>
      <c r="CZ20" s="389"/>
      <c r="DA20" s="389"/>
      <c r="DB20" s="389"/>
      <c r="DC20" s="389"/>
      <c r="DD20" s="389"/>
      <c r="DE20" s="389"/>
      <c r="DF20" s="389"/>
      <c r="DG20" s="389"/>
      <c r="DH20" s="389"/>
      <c r="DI20" s="389"/>
      <c r="DJ20" s="389"/>
      <c r="DK20" s="389"/>
      <c r="DL20" s="389"/>
      <c r="DM20" s="389"/>
      <c r="DN20" s="389"/>
      <c r="DO20" s="389"/>
      <c r="DP20" s="389"/>
      <c r="DQ20" s="389"/>
      <c r="DR20" s="389"/>
      <c r="DS20" s="389"/>
      <c r="DT20" s="389"/>
      <c r="DU20" s="389"/>
      <c r="DV20" s="389"/>
      <c r="DW20" s="389"/>
      <c r="DX20" s="389"/>
      <c r="DY20" s="389"/>
      <c r="DZ20" s="389"/>
      <c r="EA20" s="389"/>
      <c r="EB20" s="389"/>
      <c r="EC20" s="389"/>
      <c r="ED20" s="389"/>
      <c r="EE20" s="389"/>
      <c r="EF20" s="389"/>
      <c r="EG20" s="389"/>
      <c r="EH20" s="389"/>
      <c r="EI20" s="389"/>
      <c r="EJ20" s="389"/>
      <c r="EK20" s="389"/>
      <c r="EL20" s="389"/>
      <c r="EM20" s="389"/>
      <c r="EN20" s="389"/>
      <c r="EO20" s="389"/>
      <c r="EP20" s="389"/>
      <c r="EQ20" s="389"/>
      <c r="ER20" s="389"/>
      <c r="ES20" s="389"/>
      <c r="ET20" s="389"/>
      <c r="EU20" s="389"/>
      <c r="EV20" s="389"/>
      <c r="EW20" s="389"/>
      <c r="EX20" s="389"/>
      <c r="EY20" s="389"/>
      <c r="EZ20" s="389"/>
      <c r="FA20" s="389"/>
      <c r="FB20" s="389"/>
      <c r="FC20" s="389"/>
      <c r="FD20" s="389"/>
      <c r="FE20" s="389"/>
      <c r="FF20" s="389"/>
      <c r="FG20" s="389"/>
      <c r="FH20" s="389"/>
      <c r="FI20" s="389"/>
      <c r="FJ20" s="389"/>
      <c r="FK20" s="389"/>
      <c r="FL20" s="389"/>
      <c r="FM20" s="389"/>
      <c r="FN20" s="389"/>
      <c r="FO20" s="389"/>
      <c r="FP20" s="389"/>
      <c r="FQ20" s="389"/>
      <c r="FR20" s="389"/>
      <c r="FS20" s="389"/>
      <c r="FT20" s="389"/>
      <c r="FU20" s="389"/>
      <c r="FV20" s="389"/>
      <c r="FW20" s="389"/>
      <c r="FX20" s="655" t="s">
        <v>370</v>
      </c>
      <c r="FY20" s="656">
        <v>234</v>
      </c>
      <c r="FZ20" s="656">
        <v>30289309</v>
      </c>
      <c r="GA20" s="656">
        <v>40</v>
      </c>
      <c r="GB20" s="656" t="s">
        <v>779</v>
      </c>
      <c r="GC20" s="656">
        <v>20</v>
      </c>
      <c r="GD20" s="656">
        <v>2000</v>
      </c>
      <c r="GE20" s="656">
        <v>0</v>
      </c>
      <c r="GF20" s="656" t="s">
        <v>792</v>
      </c>
      <c r="GG20" s="656">
        <v>0</v>
      </c>
      <c r="GH20" s="656">
        <v>0</v>
      </c>
      <c r="GI20" s="656" t="s">
        <v>792</v>
      </c>
      <c r="GJ20" s="656">
        <v>0</v>
      </c>
      <c r="GK20" s="656" t="s">
        <v>781</v>
      </c>
      <c r="GL20" s="656" t="s">
        <v>793</v>
      </c>
      <c r="GM20" s="656">
        <v>66</v>
      </c>
      <c r="GN20" s="656" t="s">
        <v>783</v>
      </c>
      <c r="GO20" s="656">
        <v>0</v>
      </c>
      <c r="GP20" s="656">
        <v>0</v>
      </c>
      <c r="GQ20" s="656">
        <v>4</v>
      </c>
      <c r="GR20" s="656">
        <v>2</v>
      </c>
      <c r="GS20" s="656">
        <v>2</v>
      </c>
      <c r="GT20" s="656" t="s">
        <v>783</v>
      </c>
      <c r="GU20" s="656" t="s">
        <v>783</v>
      </c>
      <c r="GV20" s="656" t="s">
        <v>783</v>
      </c>
      <c r="GW20" s="656" t="s">
        <v>783</v>
      </c>
      <c r="GX20" s="656" t="s">
        <v>783</v>
      </c>
      <c r="GY20" s="656">
        <v>1649</v>
      </c>
      <c r="GZ20" s="656">
        <v>0.25</v>
      </c>
      <c r="HA20" s="656">
        <v>5</v>
      </c>
      <c r="HB20" s="656" t="s">
        <v>783</v>
      </c>
      <c r="HC20" s="656" t="s">
        <v>782</v>
      </c>
      <c r="HD20" s="656">
        <v>15</v>
      </c>
      <c r="HE20" s="656" t="s">
        <v>783</v>
      </c>
      <c r="HF20" s="656">
        <v>0</v>
      </c>
      <c r="HG20" s="656" t="s">
        <v>783</v>
      </c>
      <c r="HH20" s="656">
        <v>0</v>
      </c>
      <c r="HI20" s="656">
        <v>1</v>
      </c>
      <c r="HJ20" s="656">
        <v>45</v>
      </c>
      <c r="HK20" s="656" t="s">
        <v>784</v>
      </c>
      <c r="HL20" s="656" t="s">
        <v>785</v>
      </c>
      <c r="HM20" s="656" t="s">
        <v>783</v>
      </c>
      <c r="HN20" s="656" t="s">
        <v>783</v>
      </c>
      <c r="HO20" s="656" t="s">
        <v>783</v>
      </c>
      <c r="HP20" s="656" t="s">
        <v>783</v>
      </c>
      <c r="HQ20" s="656" t="s">
        <v>783</v>
      </c>
      <c r="HR20" s="656">
        <v>3980786</v>
      </c>
      <c r="HS20" s="656" t="s">
        <v>783</v>
      </c>
      <c r="HT20" s="656" t="s">
        <v>786</v>
      </c>
      <c r="HU20" s="656" t="s">
        <v>787</v>
      </c>
      <c r="HV20" s="656">
        <v>4</v>
      </c>
      <c r="HW20" s="656">
        <v>2014</v>
      </c>
      <c r="HX20" s="656">
        <v>63</v>
      </c>
      <c r="HY20" s="656">
        <v>0</v>
      </c>
      <c r="HZ20" s="656">
        <v>1320</v>
      </c>
      <c r="IA20" s="657">
        <v>41697.500081018516</v>
      </c>
      <c r="IB20" s="656" t="s">
        <v>788</v>
      </c>
      <c r="IC20" s="656">
        <v>3976308</v>
      </c>
      <c r="ID20" s="656">
        <v>2014</v>
      </c>
      <c r="IE20" s="656">
        <v>1712</v>
      </c>
      <c r="IF20" s="656" t="s">
        <v>783</v>
      </c>
      <c r="IG20" s="656" t="s">
        <v>783</v>
      </c>
      <c r="IH20" s="656" t="s">
        <v>783</v>
      </c>
      <c r="II20" s="656" t="s">
        <v>783</v>
      </c>
      <c r="IJ20" s="656" t="s">
        <v>783</v>
      </c>
      <c r="IK20" s="656" t="s">
        <v>783</v>
      </c>
      <c r="IL20" s="656" t="s">
        <v>783</v>
      </c>
      <c r="IM20" s="656" t="s">
        <v>783</v>
      </c>
      <c r="IN20" s="656" t="s">
        <v>783</v>
      </c>
      <c r="IO20" s="656">
        <v>1649</v>
      </c>
      <c r="IP20" s="657">
        <v>37477.354571759257</v>
      </c>
      <c r="IQ20" s="656">
        <v>1</v>
      </c>
      <c r="IR20" s="656" t="s">
        <v>793</v>
      </c>
      <c r="IS20" s="656">
        <v>2</v>
      </c>
      <c r="IT20" s="658">
        <v>41275</v>
      </c>
      <c r="IU20" s="656" t="s">
        <v>783</v>
      </c>
      <c r="IV20" s="656" t="s">
        <v>783</v>
      </c>
      <c r="IW20" s="656" t="s">
        <v>783</v>
      </c>
      <c r="IX20" s="656" t="s">
        <v>781</v>
      </c>
      <c r="IY20" s="656">
        <v>45</v>
      </c>
      <c r="IZ20" s="656" t="s">
        <v>789</v>
      </c>
      <c r="JA20" s="656" t="s">
        <v>783</v>
      </c>
      <c r="JB20" s="656" t="s">
        <v>783</v>
      </c>
      <c r="JC20" s="656" t="s">
        <v>783</v>
      </c>
      <c r="JD20" s="656">
        <v>329388</v>
      </c>
      <c r="JE20" s="656" t="s">
        <v>783</v>
      </c>
      <c r="JF20" s="656" t="s">
        <v>783</v>
      </c>
      <c r="JG20" s="656" t="s">
        <v>804</v>
      </c>
      <c r="JH20" s="656">
        <v>40</v>
      </c>
      <c r="JI20" s="656" t="s">
        <v>783</v>
      </c>
      <c r="JJ20" s="656" t="s">
        <v>783</v>
      </c>
      <c r="JK20" s="656" t="s">
        <v>783</v>
      </c>
      <c r="JL20" s="656" t="s">
        <v>790</v>
      </c>
      <c r="JM20" s="656">
        <v>4</v>
      </c>
      <c r="JN20" s="656">
        <v>2</v>
      </c>
      <c r="JO20" s="656" t="s">
        <v>783</v>
      </c>
      <c r="JP20" s="656" t="s">
        <v>783</v>
      </c>
      <c r="JQ20" s="656" t="s">
        <v>783</v>
      </c>
      <c r="JR20" s="656" t="s">
        <v>783</v>
      </c>
      <c r="JS20" s="656" t="s">
        <v>783</v>
      </c>
      <c r="JT20" s="656" t="s">
        <v>783</v>
      </c>
      <c r="JU20" s="656" t="s">
        <v>819</v>
      </c>
      <c r="JV20" s="659">
        <v>1320.474502</v>
      </c>
      <c r="JW20">
        <f t="shared" ref="JW20:JW25" si="44">JV20</f>
        <v>1320.474502</v>
      </c>
      <c r="JX20" s="225">
        <v>0.25008986780303033</v>
      </c>
    </row>
    <row r="21" spans="1:286" ht="16" thickBot="1">
      <c r="A21" s="905" t="s">
        <v>5</v>
      </c>
      <c r="B21" s="79">
        <f t="shared" si="0"/>
        <v>1</v>
      </c>
      <c r="C21" s="871" t="s">
        <v>9</v>
      </c>
      <c r="D21" s="489" t="s">
        <v>135</v>
      </c>
      <c r="E21" s="1129" t="s">
        <v>158</v>
      </c>
      <c r="F21" s="888">
        <v>1.28</v>
      </c>
      <c r="G21" s="120" t="e">
        <f>F21+G19</f>
        <v>#REF!</v>
      </c>
      <c r="H21" s="46"/>
      <c r="I21" s="3">
        <v>1.28</v>
      </c>
      <c r="J21" s="29"/>
      <c r="K21" s="18">
        <v>1987</v>
      </c>
      <c r="L21" s="5"/>
      <c r="M21" s="170">
        <v>4</v>
      </c>
      <c r="N21" s="71">
        <v>5</v>
      </c>
      <c r="O21" s="739">
        <v>4</v>
      </c>
      <c r="P21" s="1107">
        <f t="shared" si="43"/>
        <v>13</v>
      </c>
      <c r="Q21" s="1108">
        <f>O21*N21*M21</f>
        <v>80</v>
      </c>
      <c r="R21" s="51"/>
      <c r="S21" s="3">
        <v>1.28</v>
      </c>
      <c r="T21" s="25"/>
      <c r="U21" s="219">
        <f t="shared" si="42"/>
        <v>96000</v>
      </c>
      <c r="V21" s="219" t="s">
        <v>642</v>
      </c>
      <c r="W21" s="1042">
        <f t="shared" si="39"/>
        <v>96000</v>
      </c>
      <c r="X21" s="537">
        <f t="shared" si="41"/>
        <v>63001.031111111108</v>
      </c>
      <c r="Y21" s="538">
        <f t="shared" si="2"/>
        <v>500</v>
      </c>
      <c r="Z21" s="1090">
        <f t="shared" si="3"/>
        <v>159501.03111111111</v>
      </c>
      <c r="AA21" s="1098"/>
      <c r="AB21" s="600">
        <v>4</v>
      </c>
      <c r="AC21" s="1056">
        <f t="shared" si="4"/>
        <v>16921.031111111111</v>
      </c>
      <c r="AD21" s="1063">
        <v>0.5</v>
      </c>
      <c r="AE21" s="747">
        <f t="shared" si="5"/>
        <v>46080</v>
      </c>
      <c r="AF21" s="600"/>
      <c r="AG21" s="1056">
        <f t="shared" si="6"/>
        <v>0</v>
      </c>
      <c r="AH21" s="1070"/>
      <c r="AI21" s="747">
        <f t="shared" si="7"/>
        <v>0</v>
      </c>
      <c r="AJ21" s="1051"/>
      <c r="AK21" s="270">
        <v>0</v>
      </c>
      <c r="AL21" s="902"/>
      <c r="AM21" s="902">
        <v>2020</v>
      </c>
      <c r="AN21" s="18" t="str">
        <f t="shared" si="8"/>
        <v xml:space="preserve"> </v>
      </c>
      <c r="AO21" s="747" t="str">
        <f t="shared" si="9"/>
        <v xml:space="preserve"> </v>
      </c>
      <c r="AP21" s="4" t="str">
        <f t="shared" si="10"/>
        <v xml:space="preserve"> </v>
      </c>
      <c r="AQ21" s="747" t="str">
        <f t="shared" si="11"/>
        <v xml:space="preserve"> </v>
      </c>
      <c r="AR21" s="4">
        <f t="shared" si="12"/>
        <v>1.28</v>
      </c>
      <c r="AS21" s="747">
        <f t="shared" si="13"/>
        <v>159501.03111111111</v>
      </c>
      <c r="AT21" s="4" t="str">
        <f t="shared" si="14"/>
        <v xml:space="preserve"> </v>
      </c>
      <c r="AU21" s="747" t="str">
        <f t="shared" si="15"/>
        <v xml:space="preserve"> </v>
      </c>
      <c r="AV21" s="4" t="str">
        <f t="shared" si="16"/>
        <v xml:space="preserve"> </v>
      </c>
      <c r="AW21" s="747" t="str">
        <f t="shared" si="17"/>
        <v xml:space="preserve"> </v>
      </c>
      <c r="AX21" s="4" t="str">
        <f t="shared" si="18"/>
        <v xml:space="preserve"> </v>
      </c>
      <c r="AY21" s="747" t="str">
        <f t="shared" si="19"/>
        <v xml:space="preserve"> </v>
      </c>
      <c r="AZ21" s="4" t="str">
        <f t="shared" si="20"/>
        <v xml:space="preserve"> </v>
      </c>
      <c r="BA21" s="747" t="str">
        <f t="shared" si="21"/>
        <v xml:space="preserve"> </v>
      </c>
      <c r="BB21" s="4" t="str">
        <f t="shared" si="22"/>
        <v xml:space="preserve"> </v>
      </c>
      <c r="BC21" s="747" t="str">
        <f t="shared" si="23"/>
        <v xml:space="preserve"> </v>
      </c>
      <c r="BD21" s="4" t="str">
        <f t="shared" si="24"/>
        <v xml:space="preserve"> </v>
      </c>
      <c r="BE21" s="747" t="str">
        <f t="shared" si="25"/>
        <v xml:space="preserve"> </v>
      </c>
      <c r="BF21" s="4" t="str">
        <f t="shared" si="26"/>
        <v xml:space="preserve"> </v>
      </c>
      <c r="BG21" s="747" t="str">
        <f t="shared" si="27"/>
        <v xml:space="preserve"> </v>
      </c>
      <c r="BH21" s="4" t="str">
        <f t="shared" si="28"/>
        <v xml:space="preserve"> </v>
      </c>
      <c r="BI21" s="747" t="str">
        <f t="shared" si="29"/>
        <v xml:space="preserve"> </v>
      </c>
      <c r="BJ21" s="4" t="str">
        <f t="shared" si="30"/>
        <v xml:space="preserve"> </v>
      </c>
      <c r="BK21" s="747" t="str">
        <f t="shared" si="31"/>
        <v xml:space="preserve"> </v>
      </c>
      <c r="BL21" s="4" t="str">
        <f t="shared" si="32"/>
        <v xml:space="preserve"> </v>
      </c>
      <c r="BM21" s="747" t="str">
        <f t="shared" si="33"/>
        <v xml:space="preserve"> </v>
      </c>
      <c r="BN21" s="4" t="str">
        <f t="shared" si="34"/>
        <v xml:space="preserve"> </v>
      </c>
      <c r="BO21" s="747" t="str">
        <f t="shared" si="35"/>
        <v xml:space="preserve"> </v>
      </c>
      <c r="BP21" s="4" t="str">
        <f t="shared" si="36"/>
        <v xml:space="preserve"> </v>
      </c>
      <c r="BQ21" s="747" t="str">
        <f t="shared" si="37"/>
        <v xml:space="preserve"> </v>
      </c>
      <c r="BR21" s="132"/>
      <c r="BS21" s="132"/>
      <c r="BT21" s="588"/>
      <c r="BU21" s="389"/>
      <c r="BV21" s="389"/>
      <c r="BW21" s="389"/>
      <c r="BX21" s="389"/>
      <c r="BY21" s="389"/>
      <c r="BZ21" s="389"/>
      <c r="CA21" s="389"/>
      <c r="CB21" s="163">
        <f t="shared" si="38"/>
        <v>0</v>
      </c>
      <c r="CC21" s="389"/>
      <c r="CD21" s="389"/>
      <c r="CE21" s="389"/>
      <c r="CF21" s="389"/>
      <c r="CG21" s="389"/>
      <c r="CH21" s="389"/>
      <c r="CI21" s="389"/>
      <c r="CJ21" s="389"/>
      <c r="CK21" s="389"/>
      <c r="CL21" s="389"/>
      <c r="CM21" s="389"/>
      <c r="CN21" s="389"/>
      <c r="CO21" s="389"/>
      <c r="CP21" s="389"/>
      <c r="CQ21" s="389"/>
      <c r="CR21" s="389"/>
      <c r="CS21" s="389"/>
      <c r="CT21" s="389"/>
      <c r="CU21" s="389"/>
      <c r="CV21" s="389"/>
      <c r="CW21" s="389"/>
      <c r="CX21" s="389"/>
      <c r="CY21" s="389"/>
      <c r="CZ21" s="389"/>
      <c r="DA21" s="389"/>
      <c r="DB21" s="389"/>
      <c r="DC21" s="389"/>
      <c r="DD21" s="389"/>
      <c r="DE21" s="389"/>
      <c r="DF21" s="389"/>
      <c r="DG21" s="389"/>
      <c r="DH21" s="389"/>
      <c r="DI21" s="389"/>
      <c r="DJ21" s="389"/>
      <c r="DK21" s="389"/>
      <c r="DL21" s="389"/>
      <c r="DM21" s="389"/>
      <c r="DN21" s="389"/>
      <c r="DO21" s="389"/>
      <c r="DP21" s="389"/>
      <c r="DQ21" s="389"/>
      <c r="DR21" s="389"/>
      <c r="DS21" s="389"/>
      <c r="DT21" s="389"/>
      <c r="DU21" s="389"/>
      <c r="DV21" s="389"/>
      <c r="DW21" s="389"/>
      <c r="DX21" s="389"/>
      <c r="DY21" s="389"/>
      <c r="DZ21" s="389"/>
      <c r="EA21" s="389"/>
      <c r="EB21" s="389"/>
      <c r="EC21" s="389"/>
      <c r="ED21" s="389"/>
      <c r="EE21" s="389"/>
      <c r="EF21" s="389"/>
      <c r="EG21" s="389"/>
      <c r="EH21" s="389"/>
      <c r="EI21" s="389"/>
      <c r="EJ21" s="389"/>
      <c r="EK21" s="389"/>
      <c r="EL21" s="389"/>
      <c r="EM21" s="389"/>
      <c r="EN21" s="389"/>
      <c r="EO21" s="389"/>
      <c r="EP21" s="389"/>
      <c r="EQ21" s="389"/>
      <c r="ER21" s="389"/>
      <c r="ES21" s="389"/>
      <c r="ET21" s="389"/>
      <c r="EU21" s="389"/>
      <c r="EV21" s="389"/>
      <c r="EW21" s="389"/>
      <c r="EX21" s="389"/>
      <c r="EY21" s="389"/>
      <c r="EZ21" s="389"/>
      <c r="FA21" s="389"/>
      <c r="FB21" s="389"/>
      <c r="FC21" s="389"/>
      <c r="FD21" s="389"/>
      <c r="FE21" s="389"/>
      <c r="FF21" s="389"/>
      <c r="FG21" s="389"/>
      <c r="FH21" s="389"/>
      <c r="FI21" s="389"/>
      <c r="FJ21" s="389"/>
      <c r="FK21" s="389"/>
      <c r="FL21" s="389"/>
      <c r="FM21" s="389"/>
      <c r="FN21" s="389"/>
      <c r="FO21" s="389"/>
      <c r="FP21" s="389"/>
      <c r="FQ21" s="389"/>
      <c r="FR21" s="389"/>
      <c r="FS21" s="389"/>
      <c r="FT21" s="389"/>
      <c r="FU21" s="389"/>
      <c r="FV21" s="389"/>
      <c r="FW21" s="389"/>
      <c r="FX21" s="625" t="s">
        <v>359</v>
      </c>
      <c r="FY21" s="626">
        <v>123</v>
      </c>
      <c r="FZ21" s="626">
        <v>30289310</v>
      </c>
      <c r="GA21" s="626">
        <v>35</v>
      </c>
      <c r="GB21" s="626" t="s">
        <v>3</v>
      </c>
      <c r="GC21" s="626">
        <v>16</v>
      </c>
      <c r="GD21" s="626">
        <v>1970</v>
      </c>
      <c r="GE21" s="626">
        <v>0</v>
      </c>
      <c r="GF21" s="626" t="s">
        <v>792</v>
      </c>
      <c r="GG21" s="626">
        <v>0</v>
      </c>
      <c r="GH21" s="626">
        <v>0</v>
      </c>
      <c r="GI21" s="626" t="s">
        <v>792</v>
      </c>
      <c r="GJ21" s="626">
        <v>0</v>
      </c>
      <c r="GK21" s="626" t="s">
        <v>781</v>
      </c>
      <c r="GL21" s="626" t="s">
        <v>782</v>
      </c>
      <c r="GM21" s="626">
        <v>66</v>
      </c>
      <c r="GN21" s="626" t="s">
        <v>783</v>
      </c>
      <c r="GO21" s="626">
        <v>0</v>
      </c>
      <c r="GP21" s="626">
        <v>0</v>
      </c>
      <c r="GQ21" s="626">
        <v>4</v>
      </c>
      <c r="GR21" s="626">
        <v>2</v>
      </c>
      <c r="GS21" s="626">
        <v>2</v>
      </c>
      <c r="GT21" s="626" t="s">
        <v>783</v>
      </c>
      <c r="GU21" s="626" t="s">
        <v>783</v>
      </c>
      <c r="GV21" s="626" t="s">
        <v>783</v>
      </c>
      <c r="GW21" s="626" t="s">
        <v>783</v>
      </c>
      <c r="GX21" s="626" t="s">
        <v>783</v>
      </c>
      <c r="GY21" s="626">
        <v>1649</v>
      </c>
      <c r="GZ21" s="626">
        <v>0.19</v>
      </c>
      <c r="HA21" s="626">
        <v>5</v>
      </c>
      <c r="HB21" s="626" t="s">
        <v>783</v>
      </c>
      <c r="HC21" s="626" t="s">
        <v>782</v>
      </c>
      <c r="HD21" s="626">
        <v>15</v>
      </c>
      <c r="HE21" s="626" t="s">
        <v>783</v>
      </c>
      <c r="HF21" s="626">
        <v>0</v>
      </c>
      <c r="HG21" s="626" t="s">
        <v>783</v>
      </c>
      <c r="HH21" s="626">
        <v>0</v>
      </c>
      <c r="HI21" s="626">
        <v>1</v>
      </c>
      <c r="HJ21" s="626">
        <v>45</v>
      </c>
      <c r="HK21" s="626" t="s">
        <v>784</v>
      </c>
      <c r="HL21" s="626" t="s">
        <v>785</v>
      </c>
      <c r="HM21" s="626" t="s">
        <v>783</v>
      </c>
      <c r="HN21" s="626" t="s">
        <v>783</v>
      </c>
      <c r="HO21" s="626" t="s">
        <v>783</v>
      </c>
      <c r="HP21" s="626" t="s">
        <v>783</v>
      </c>
      <c r="HQ21" s="626" t="s">
        <v>783</v>
      </c>
      <c r="HR21" s="626">
        <v>3979103</v>
      </c>
      <c r="HS21" s="626" t="s">
        <v>783</v>
      </c>
      <c r="HT21" s="626" t="s">
        <v>786</v>
      </c>
      <c r="HU21" s="626" t="s">
        <v>787</v>
      </c>
      <c r="HV21" s="626">
        <v>4</v>
      </c>
      <c r="HW21" s="626">
        <v>2014</v>
      </c>
      <c r="HX21" s="626">
        <v>63</v>
      </c>
      <c r="HY21" s="626">
        <v>0</v>
      </c>
      <c r="HZ21" s="626">
        <v>1003</v>
      </c>
      <c r="IA21" s="627">
        <v>41697.500081018516</v>
      </c>
      <c r="IB21" s="626" t="s">
        <v>788</v>
      </c>
      <c r="IC21" s="626">
        <v>3974625</v>
      </c>
      <c r="ID21" s="626">
        <v>2014</v>
      </c>
      <c r="IE21" s="626">
        <v>1712</v>
      </c>
      <c r="IF21" s="626" t="s">
        <v>783</v>
      </c>
      <c r="IG21" s="626" t="s">
        <v>783</v>
      </c>
      <c r="IH21" s="626" t="s">
        <v>783</v>
      </c>
      <c r="II21" s="626" t="s">
        <v>783</v>
      </c>
      <c r="IJ21" s="626" t="s">
        <v>783</v>
      </c>
      <c r="IK21" s="626" t="s">
        <v>783</v>
      </c>
      <c r="IL21" s="626" t="s">
        <v>783</v>
      </c>
      <c r="IM21" s="626" t="s">
        <v>783</v>
      </c>
      <c r="IN21" s="626" t="s">
        <v>783</v>
      </c>
      <c r="IO21" s="626">
        <v>1649</v>
      </c>
      <c r="IP21" s="627">
        <v>37477.354571759257</v>
      </c>
      <c r="IQ21" s="626">
        <v>4</v>
      </c>
      <c r="IR21" s="626" t="s">
        <v>793</v>
      </c>
      <c r="IS21" s="626">
        <v>2</v>
      </c>
      <c r="IT21" s="665">
        <v>41275</v>
      </c>
      <c r="IU21" s="626" t="s">
        <v>783</v>
      </c>
      <c r="IV21" s="626" t="s">
        <v>783</v>
      </c>
      <c r="IW21" s="626" t="s">
        <v>783</v>
      </c>
      <c r="IX21" s="626" t="s">
        <v>781</v>
      </c>
      <c r="IY21" s="626">
        <v>45</v>
      </c>
      <c r="IZ21" s="626" t="s">
        <v>789</v>
      </c>
      <c r="JA21" s="626" t="s">
        <v>783</v>
      </c>
      <c r="JB21" s="626" t="s">
        <v>783</v>
      </c>
      <c r="JC21" s="626" t="s">
        <v>783</v>
      </c>
      <c r="JD21" s="626">
        <v>329389</v>
      </c>
      <c r="JE21" s="626" t="s">
        <v>783</v>
      </c>
      <c r="JF21" s="626" t="s">
        <v>783</v>
      </c>
      <c r="JG21" s="626" t="s">
        <v>804</v>
      </c>
      <c r="JH21" s="626">
        <v>35</v>
      </c>
      <c r="JI21" s="626" t="s">
        <v>783</v>
      </c>
      <c r="JJ21" s="626" t="s">
        <v>783</v>
      </c>
      <c r="JK21" s="626" t="s">
        <v>783</v>
      </c>
      <c r="JL21" s="626" t="s">
        <v>790</v>
      </c>
      <c r="JM21" s="626">
        <v>4</v>
      </c>
      <c r="JN21" s="626">
        <v>1</v>
      </c>
      <c r="JO21" s="626" t="s">
        <v>783</v>
      </c>
      <c r="JP21" s="626">
        <v>12683066</v>
      </c>
      <c r="JQ21" s="626">
        <v>2013</v>
      </c>
      <c r="JR21" s="626">
        <v>12</v>
      </c>
      <c r="JS21" s="626" t="s">
        <v>783</v>
      </c>
      <c r="JT21" s="626" t="s">
        <v>783</v>
      </c>
      <c r="JU21" s="626" t="s">
        <v>820</v>
      </c>
      <c r="JV21" s="628">
        <v>1054.611134</v>
      </c>
      <c r="JW21">
        <f t="shared" si="44"/>
        <v>1054.611134</v>
      </c>
      <c r="JX21" s="225">
        <v>0.19973695719696968</v>
      </c>
    </row>
    <row r="22" spans="1:286" ht="16" thickBot="1">
      <c r="A22" s="905" t="s">
        <v>5</v>
      </c>
      <c r="B22" s="79">
        <f t="shared" si="0"/>
        <v>1</v>
      </c>
      <c r="C22" s="871" t="s">
        <v>20</v>
      </c>
      <c r="D22" s="489" t="s">
        <v>210</v>
      </c>
      <c r="E22" s="1129" t="s">
        <v>65</v>
      </c>
      <c r="F22" s="888">
        <v>1.1000000000000001</v>
      </c>
      <c r="G22" s="120" t="e">
        <f t="shared" ref="G22:G27" si="45">F22+G21</f>
        <v>#REF!</v>
      </c>
      <c r="H22" s="46"/>
      <c r="I22" s="3">
        <v>1.1000000000000001</v>
      </c>
      <c r="J22" s="29"/>
      <c r="K22" s="18"/>
      <c r="L22" s="5"/>
      <c r="M22" s="170">
        <v>3</v>
      </c>
      <c r="N22" s="71">
        <v>4</v>
      </c>
      <c r="O22" s="739">
        <v>5</v>
      </c>
      <c r="P22" s="1107">
        <f t="shared" si="43"/>
        <v>12</v>
      </c>
      <c r="Q22" s="1108">
        <v>95</v>
      </c>
      <c r="R22" s="46"/>
      <c r="S22" s="3">
        <v>1.1000000000000001</v>
      </c>
      <c r="T22" s="25"/>
      <c r="U22" s="219">
        <f t="shared" si="42"/>
        <v>82500</v>
      </c>
      <c r="V22" s="219" t="s">
        <v>642</v>
      </c>
      <c r="W22" s="1042">
        <f t="shared" si="39"/>
        <v>82500</v>
      </c>
      <c r="X22" s="537">
        <f t="shared" si="41"/>
        <v>41612.26666666667</v>
      </c>
      <c r="Y22" s="538">
        <f t="shared" si="2"/>
        <v>500</v>
      </c>
      <c r="Z22" s="1090">
        <f t="shared" si="3"/>
        <v>124612.26666666666</v>
      </c>
      <c r="AA22" s="1098"/>
      <c r="AB22" s="600">
        <v>6</v>
      </c>
      <c r="AC22" s="1056">
        <f t="shared" si="4"/>
        <v>21812.26666666667</v>
      </c>
      <c r="AD22" s="1063">
        <v>0.25</v>
      </c>
      <c r="AE22" s="747">
        <f t="shared" si="5"/>
        <v>19800</v>
      </c>
      <c r="AF22" s="600"/>
      <c r="AG22" s="1056">
        <f t="shared" si="6"/>
        <v>0</v>
      </c>
      <c r="AH22" s="1070"/>
      <c r="AI22" s="747">
        <f t="shared" si="7"/>
        <v>0</v>
      </c>
      <c r="AJ22" s="1051"/>
      <c r="AK22" s="270">
        <v>0</v>
      </c>
      <c r="AL22" s="902"/>
      <c r="AM22" s="902">
        <v>2020</v>
      </c>
      <c r="AN22" s="18" t="str">
        <f t="shared" si="8"/>
        <v xml:space="preserve"> </v>
      </c>
      <c r="AO22" s="747" t="str">
        <f t="shared" si="9"/>
        <v xml:space="preserve"> </v>
      </c>
      <c r="AP22" s="4" t="str">
        <f t="shared" si="10"/>
        <v xml:space="preserve"> </v>
      </c>
      <c r="AQ22" s="747" t="str">
        <f t="shared" si="11"/>
        <v xml:space="preserve"> </v>
      </c>
      <c r="AR22" s="4">
        <f t="shared" si="12"/>
        <v>1.1000000000000001</v>
      </c>
      <c r="AS22" s="747">
        <f t="shared" si="13"/>
        <v>124612.26666666666</v>
      </c>
      <c r="AT22" s="4" t="str">
        <f t="shared" si="14"/>
        <v xml:space="preserve"> </v>
      </c>
      <c r="AU22" s="747" t="str">
        <f t="shared" si="15"/>
        <v xml:space="preserve"> </v>
      </c>
      <c r="AV22" s="4" t="str">
        <f t="shared" si="16"/>
        <v xml:space="preserve"> </v>
      </c>
      <c r="AW22" s="747" t="str">
        <f t="shared" si="17"/>
        <v xml:space="preserve"> </v>
      </c>
      <c r="AX22" s="4" t="str">
        <f t="shared" si="18"/>
        <v xml:space="preserve"> </v>
      </c>
      <c r="AY22" s="747" t="str">
        <f t="shared" si="19"/>
        <v xml:space="preserve"> </v>
      </c>
      <c r="AZ22" s="4" t="str">
        <f t="shared" si="20"/>
        <v xml:space="preserve"> </v>
      </c>
      <c r="BA22" s="747" t="str">
        <f t="shared" si="21"/>
        <v xml:space="preserve"> </v>
      </c>
      <c r="BB22" s="4" t="str">
        <f t="shared" si="22"/>
        <v xml:space="preserve"> </v>
      </c>
      <c r="BC22" s="747" t="str">
        <f t="shared" si="23"/>
        <v xml:space="preserve"> </v>
      </c>
      <c r="BD22" s="4" t="str">
        <f t="shared" si="24"/>
        <v xml:space="preserve"> </v>
      </c>
      <c r="BE22" s="747" t="str">
        <f t="shared" si="25"/>
        <v xml:space="preserve"> </v>
      </c>
      <c r="BF22" s="4" t="str">
        <f t="shared" si="26"/>
        <v xml:space="preserve"> </v>
      </c>
      <c r="BG22" s="747" t="str">
        <f t="shared" si="27"/>
        <v xml:space="preserve"> </v>
      </c>
      <c r="BH22" s="4" t="str">
        <f t="shared" si="28"/>
        <v xml:space="preserve"> </v>
      </c>
      <c r="BI22" s="747" t="str">
        <f t="shared" si="29"/>
        <v xml:space="preserve"> </v>
      </c>
      <c r="BJ22" s="4" t="str">
        <f t="shared" si="30"/>
        <v xml:space="preserve"> </v>
      </c>
      <c r="BK22" s="747" t="str">
        <f t="shared" si="31"/>
        <v xml:space="preserve"> </v>
      </c>
      <c r="BL22" s="4" t="str">
        <f t="shared" si="32"/>
        <v xml:space="preserve"> </v>
      </c>
      <c r="BM22" s="747" t="str">
        <f t="shared" si="33"/>
        <v xml:space="preserve"> </v>
      </c>
      <c r="BN22" s="4" t="str">
        <f t="shared" si="34"/>
        <v xml:space="preserve"> </v>
      </c>
      <c r="BO22" s="747" t="str">
        <f t="shared" si="35"/>
        <v xml:space="preserve"> </v>
      </c>
      <c r="BP22" s="4" t="str">
        <f t="shared" si="36"/>
        <v xml:space="preserve"> </v>
      </c>
      <c r="BQ22" s="747" t="str">
        <f t="shared" si="37"/>
        <v xml:space="preserve"> </v>
      </c>
      <c r="BR22" s="133"/>
      <c r="BS22" s="133"/>
      <c r="BT22" s="389"/>
      <c r="BU22" s="389"/>
      <c r="BV22" s="389"/>
      <c r="BW22" s="389"/>
      <c r="BX22" s="389"/>
      <c r="BY22" s="389"/>
      <c r="BZ22" s="389"/>
      <c r="CA22" s="389"/>
      <c r="CB22" s="163">
        <f t="shared" si="38"/>
        <v>0</v>
      </c>
      <c r="CC22" s="389"/>
      <c r="CD22" s="389"/>
      <c r="CE22" s="389"/>
      <c r="CF22" s="389"/>
      <c r="CG22" s="389"/>
      <c r="CH22" s="389"/>
      <c r="CI22" s="389"/>
      <c r="CJ22" s="389"/>
      <c r="CK22" s="389"/>
      <c r="CL22" s="389"/>
      <c r="CM22" s="389"/>
      <c r="CN22" s="389"/>
      <c r="CO22" s="389"/>
      <c r="CP22" s="389"/>
      <c r="CQ22" s="389"/>
      <c r="CR22" s="389"/>
      <c r="CS22" s="389"/>
      <c r="CT22" s="389"/>
      <c r="CU22" s="389"/>
      <c r="CV22" s="389"/>
      <c r="CW22" s="389"/>
      <c r="CX22" s="389"/>
      <c r="CY22" s="389"/>
      <c r="CZ22" s="389"/>
      <c r="DA22" s="389"/>
      <c r="DB22" s="389"/>
      <c r="DC22" s="389"/>
      <c r="DD22" s="389"/>
      <c r="DE22" s="389"/>
      <c r="DF22" s="389"/>
      <c r="DG22" s="389"/>
      <c r="DH22" s="389"/>
      <c r="DI22" s="389"/>
      <c r="DJ22" s="389"/>
      <c r="DK22" s="389"/>
      <c r="DL22" s="389"/>
      <c r="DM22" s="389"/>
      <c r="DN22" s="389"/>
      <c r="DO22" s="389"/>
      <c r="DP22" s="389"/>
      <c r="DQ22" s="389"/>
      <c r="DR22" s="389"/>
      <c r="DS22" s="389"/>
      <c r="DT22" s="389"/>
      <c r="DU22" s="389"/>
      <c r="DV22" s="389"/>
      <c r="DW22" s="389"/>
      <c r="DX22" s="389"/>
      <c r="DY22" s="389"/>
      <c r="DZ22" s="389"/>
      <c r="EA22" s="389"/>
      <c r="EB22" s="389"/>
      <c r="EC22" s="389"/>
      <c r="ED22" s="389"/>
      <c r="EE22" s="389"/>
      <c r="EF22" s="389"/>
      <c r="EG22" s="389"/>
      <c r="EH22" s="389"/>
      <c r="EI22" s="389"/>
      <c r="EJ22" s="389"/>
      <c r="EK22" s="389"/>
      <c r="EL22" s="389"/>
      <c r="EM22" s="389"/>
      <c r="EN22" s="389"/>
      <c r="EO22" s="389"/>
      <c r="EP22" s="389"/>
      <c r="EQ22" s="389"/>
      <c r="ER22" s="389"/>
      <c r="ES22" s="389"/>
      <c r="ET22" s="389"/>
      <c r="EU22" s="389"/>
      <c r="EV22" s="389"/>
      <c r="EW22" s="389"/>
      <c r="EX22" s="389"/>
      <c r="EY22" s="389"/>
      <c r="EZ22" s="389"/>
      <c r="FA22" s="389"/>
      <c r="FB22" s="389"/>
      <c r="FC22" s="389"/>
      <c r="FD22" s="389"/>
      <c r="FE22" s="389"/>
      <c r="FF22" s="389"/>
      <c r="FG22" s="389"/>
      <c r="FH22" s="389"/>
      <c r="FI22" s="389"/>
      <c r="FJ22" s="389"/>
      <c r="FK22" s="389"/>
      <c r="FL22" s="389"/>
      <c r="FM22" s="389"/>
      <c r="FN22" s="389"/>
      <c r="FO22" s="389"/>
      <c r="FP22" s="389"/>
      <c r="FQ22" s="389"/>
      <c r="FR22" s="389"/>
      <c r="FS22" s="389"/>
      <c r="FT22" s="389"/>
      <c r="FU22" s="389"/>
      <c r="FV22" s="389"/>
      <c r="FW22" s="389"/>
      <c r="FX22" s="625" t="s">
        <v>307</v>
      </c>
      <c r="FY22" s="626">
        <v>204</v>
      </c>
      <c r="FZ22" s="626">
        <v>30289313</v>
      </c>
      <c r="GA22" s="626">
        <v>55</v>
      </c>
      <c r="GB22" s="626" t="s">
        <v>798</v>
      </c>
      <c r="GC22" s="626">
        <v>20</v>
      </c>
      <c r="GD22" s="626">
        <v>2004</v>
      </c>
      <c r="GE22" s="626">
        <v>2</v>
      </c>
      <c r="GF22" s="626" t="s">
        <v>148</v>
      </c>
      <c r="GG22" s="626">
        <v>2</v>
      </c>
      <c r="GH22" s="626">
        <v>2</v>
      </c>
      <c r="GI22" s="626" t="s">
        <v>148</v>
      </c>
      <c r="GJ22" s="626">
        <v>2</v>
      </c>
      <c r="GK22" s="626" t="s">
        <v>781</v>
      </c>
      <c r="GL22" s="626" t="s">
        <v>793</v>
      </c>
      <c r="GM22" s="626">
        <v>66</v>
      </c>
      <c r="GN22" s="626" t="s">
        <v>783</v>
      </c>
      <c r="GO22" s="626">
        <v>0</v>
      </c>
      <c r="GP22" s="626">
        <v>0</v>
      </c>
      <c r="GQ22" s="626">
        <v>4</v>
      </c>
      <c r="GR22" s="626">
        <v>2</v>
      </c>
      <c r="GS22" s="626">
        <v>7</v>
      </c>
      <c r="GT22" s="626" t="s">
        <v>783</v>
      </c>
      <c r="GU22" s="626" t="s">
        <v>783</v>
      </c>
      <c r="GV22" s="626" t="s">
        <v>783</v>
      </c>
      <c r="GW22" s="626" t="s">
        <v>783</v>
      </c>
      <c r="GX22" s="626" t="s">
        <v>783</v>
      </c>
      <c r="GY22" s="626">
        <v>1649</v>
      </c>
      <c r="GZ22" s="626">
        <v>0.36</v>
      </c>
      <c r="HA22" s="626">
        <v>5</v>
      </c>
      <c r="HB22" s="626" t="s">
        <v>783</v>
      </c>
      <c r="HC22" s="626" t="s">
        <v>782</v>
      </c>
      <c r="HD22" s="626">
        <v>15</v>
      </c>
      <c r="HE22" s="626" t="s">
        <v>783</v>
      </c>
      <c r="HF22" s="626">
        <v>0</v>
      </c>
      <c r="HG22" s="626" t="s">
        <v>783</v>
      </c>
      <c r="HH22" s="626">
        <v>0</v>
      </c>
      <c r="HI22" s="626">
        <v>1</v>
      </c>
      <c r="HJ22" s="626">
        <v>45</v>
      </c>
      <c r="HK22" s="626" t="s">
        <v>784</v>
      </c>
      <c r="HL22" s="626" t="s">
        <v>785</v>
      </c>
      <c r="HM22" s="626" t="s">
        <v>783</v>
      </c>
      <c r="HN22" s="626" t="s">
        <v>783</v>
      </c>
      <c r="HO22" s="626" t="s">
        <v>783</v>
      </c>
      <c r="HP22" s="626" t="s">
        <v>783</v>
      </c>
      <c r="HQ22" s="626" t="s">
        <v>783</v>
      </c>
      <c r="HR22" s="626">
        <v>3978932</v>
      </c>
      <c r="HS22" s="626" t="s">
        <v>783</v>
      </c>
      <c r="HT22" s="626" t="s">
        <v>786</v>
      </c>
      <c r="HU22" s="626" t="s">
        <v>787</v>
      </c>
      <c r="HV22" s="626">
        <v>4</v>
      </c>
      <c r="HW22" s="626">
        <v>2014</v>
      </c>
      <c r="HX22" s="626">
        <v>63</v>
      </c>
      <c r="HY22" s="626">
        <v>0</v>
      </c>
      <c r="HZ22" s="626">
        <v>1901</v>
      </c>
      <c r="IA22" s="627">
        <v>41697.500081018516</v>
      </c>
      <c r="IB22" s="626" t="s">
        <v>788</v>
      </c>
      <c r="IC22" s="626">
        <v>3974454</v>
      </c>
      <c r="ID22" s="626">
        <v>2014</v>
      </c>
      <c r="IE22" s="626">
        <v>1712</v>
      </c>
      <c r="IF22" s="626" t="s">
        <v>783</v>
      </c>
      <c r="IG22" s="626" t="s">
        <v>783</v>
      </c>
      <c r="IH22" s="626" t="s">
        <v>783</v>
      </c>
      <c r="II22" s="626" t="s">
        <v>783</v>
      </c>
      <c r="IJ22" s="626" t="s">
        <v>783</v>
      </c>
      <c r="IK22" s="626" t="s">
        <v>783</v>
      </c>
      <c r="IL22" s="626" t="s">
        <v>783</v>
      </c>
      <c r="IM22" s="626" t="s">
        <v>783</v>
      </c>
      <c r="IN22" s="626" t="s">
        <v>783</v>
      </c>
      <c r="IO22" s="626">
        <v>1649</v>
      </c>
      <c r="IP22" s="627">
        <v>37477.354571759257</v>
      </c>
      <c r="IQ22" s="626">
        <v>2</v>
      </c>
      <c r="IR22" s="626" t="s">
        <v>793</v>
      </c>
      <c r="IS22" s="626">
        <v>7</v>
      </c>
      <c r="IT22" s="665">
        <v>41275</v>
      </c>
      <c r="IU22" s="626" t="s">
        <v>783</v>
      </c>
      <c r="IV22" s="626" t="s">
        <v>783</v>
      </c>
      <c r="IW22" s="626" t="s">
        <v>783</v>
      </c>
      <c r="IX22" s="626" t="s">
        <v>781</v>
      </c>
      <c r="IY22" s="626">
        <v>45</v>
      </c>
      <c r="IZ22" s="626" t="s">
        <v>789</v>
      </c>
      <c r="JA22" s="626" t="s">
        <v>783</v>
      </c>
      <c r="JB22" s="626" t="s">
        <v>783</v>
      </c>
      <c r="JC22" s="626" t="s">
        <v>783</v>
      </c>
      <c r="JD22" s="626">
        <v>329390</v>
      </c>
      <c r="JE22" s="626" t="s">
        <v>783</v>
      </c>
      <c r="JF22" s="626" t="s">
        <v>783</v>
      </c>
      <c r="JG22" s="626" t="s">
        <v>799</v>
      </c>
      <c r="JH22" s="626">
        <v>55</v>
      </c>
      <c r="JI22" s="626" t="s">
        <v>783</v>
      </c>
      <c r="JJ22" s="626" t="s">
        <v>783</v>
      </c>
      <c r="JK22" s="626" t="s">
        <v>783</v>
      </c>
      <c r="JL22" s="626" t="s">
        <v>790</v>
      </c>
      <c r="JM22" s="626">
        <v>4</v>
      </c>
      <c r="JN22" s="626">
        <v>3</v>
      </c>
      <c r="JO22" s="626" t="s">
        <v>783</v>
      </c>
      <c r="JP22" s="626">
        <v>10711928</v>
      </c>
      <c r="JQ22" s="626">
        <v>2011</v>
      </c>
      <c r="JR22" s="626">
        <v>3</v>
      </c>
      <c r="JS22" s="626" t="s">
        <v>783</v>
      </c>
      <c r="JT22" s="626" t="s">
        <v>783</v>
      </c>
      <c r="JU22" s="626" t="s">
        <v>821</v>
      </c>
      <c r="JV22" s="628">
        <v>1729.0916910000001</v>
      </c>
      <c r="JW22">
        <f t="shared" si="44"/>
        <v>1729.0916910000001</v>
      </c>
      <c r="JX22" s="225">
        <v>0.32747948693181822</v>
      </c>
    </row>
    <row r="23" spans="1:286" s="838" customFormat="1" ht="16" thickBot="1">
      <c r="A23" s="905" t="s">
        <v>5</v>
      </c>
      <c r="B23" s="79">
        <f t="shared" si="0"/>
        <v>1</v>
      </c>
      <c r="C23" s="871" t="s">
        <v>116</v>
      </c>
      <c r="D23" s="489" t="s">
        <v>162</v>
      </c>
      <c r="E23" s="1129" t="s">
        <v>158</v>
      </c>
      <c r="F23" s="888">
        <v>3.5</v>
      </c>
      <c r="G23" s="120" t="e">
        <f t="shared" si="45"/>
        <v>#REF!</v>
      </c>
      <c r="H23" s="46"/>
      <c r="I23" s="3">
        <v>3.5</v>
      </c>
      <c r="J23" s="29"/>
      <c r="K23" s="18" t="s">
        <v>183</v>
      </c>
      <c r="L23" s="5"/>
      <c r="M23" s="170">
        <v>5</v>
      </c>
      <c r="N23" s="71">
        <v>5</v>
      </c>
      <c r="O23" s="739">
        <v>5</v>
      </c>
      <c r="P23" s="1107">
        <f t="shared" si="43"/>
        <v>15</v>
      </c>
      <c r="Q23" s="1108">
        <v>120</v>
      </c>
      <c r="R23" s="46"/>
      <c r="S23" s="3">
        <f>I23</f>
        <v>3.5</v>
      </c>
      <c r="T23" s="43"/>
      <c r="U23" s="219">
        <f t="shared" si="42"/>
        <v>262500</v>
      </c>
      <c r="V23" s="219" t="s">
        <v>642</v>
      </c>
      <c r="W23" s="1042">
        <f t="shared" si="39"/>
        <v>262500</v>
      </c>
      <c r="X23" s="537">
        <f t="shared" si="41"/>
        <v>18000</v>
      </c>
      <c r="Y23" s="538">
        <f t="shared" si="2"/>
        <v>500</v>
      </c>
      <c r="Z23" s="1090">
        <f t="shared" si="3"/>
        <v>281000</v>
      </c>
      <c r="AA23" s="1098"/>
      <c r="AB23" s="600"/>
      <c r="AC23" s="1056">
        <f t="shared" si="4"/>
        <v>0</v>
      </c>
      <c r="AD23" s="1063"/>
      <c r="AE23" s="747">
        <f t="shared" si="5"/>
        <v>0</v>
      </c>
      <c r="AF23" s="600">
        <v>300</v>
      </c>
      <c r="AG23" s="1056">
        <f t="shared" si="6"/>
        <v>18000</v>
      </c>
      <c r="AH23" s="1070"/>
      <c r="AI23" s="747">
        <f t="shared" si="7"/>
        <v>0</v>
      </c>
      <c r="AJ23" s="1051"/>
      <c r="AK23" s="270">
        <v>0</v>
      </c>
      <c r="AL23" s="902"/>
      <c r="AM23" s="902">
        <v>2020</v>
      </c>
      <c r="AN23" s="18" t="str">
        <f t="shared" si="8"/>
        <v xml:space="preserve"> </v>
      </c>
      <c r="AO23" s="747" t="str">
        <f t="shared" si="9"/>
        <v xml:space="preserve"> </v>
      </c>
      <c r="AP23" s="4" t="str">
        <f t="shared" si="10"/>
        <v xml:space="preserve"> </v>
      </c>
      <c r="AQ23" s="747" t="str">
        <f t="shared" si="11"/>
        <v xml:space="preserve"> </v>
      </c>
      <c r="AR23" s="4">
        <f t="shared" si="12"/>
        <v>3.5</v>
      </c>
      <c r="AS23" s="747">
        <f t="shared" si="13"/>
        <v>281000</v>
      </c>
      <c r="AT23" s="4" t="str">
        <f t="shared" si="14"/>
        <v xml:space="preserve"> </v>
      </c>
      <c r="AU23" s="747" t="str">
        <f t="shared" si="15"/>
        <v xml:space="preserve"> </v>
      </c>
      <c r="AV23" s="4" t="str">
        <f t="shared" si="16"/>
        <v xml:space="preserve"> </v>
      </c>
      <c r="AW23" s="747" t="str">
        <f t="shared" si="17"/>
        <v xml:space="preserve"> </v>
      </c>
      <c r="AX23" s="4" t="str">
        <f t="shared" si="18"/>
        <v xml:space="preserve"> </v>
      </c>
      <c r="AY23" s="747" t="str">
        <f t="shared" si="19"/>
        <v xml:space="preserve"> </v>
      </c>
      <c r="AZ23" s="4" t="str">
        <f t="shared" si="20"/>
        <v xml:space="preserve"> </v>
      </c>
      <c r="BA23" s="747" t="str">
        <f t="shared" si="21"/>
        <v xml:space="preserve"> </v>
      </c>
      <c r="BB23" s="4" t="str">
        <f t="shared" si="22"/>
        <v xml:space="preserve"> </v>
      </c>
      <c r="BC23" s="747" t="str">
        <f t="shared" si="23"/>
        <v xml:space="preserve"> </v>
      </c>
      <c r="BD23" s="4" t="str">
        <f t="shared" si="24"/>
        <v xml:space="preserve"> </v>
      </c>
      <c r="BE23" s="747" t="str">
        <f t="shared" si="25"/>
        <v xml:space="preserve"> </v>
      </c>
      <c r="BF23" s="4" t="str">
        <f t="shared" si="26"/>
        <v xml:space="preserve"> </v>
      </c>
      <c r="BG23" s="747" t="str">
        <f t="shared" si="27"/>
        <v xml:space="preserve"> </v>
      </c>
      <c r="BH23" s="4" t="str">
        <f t="shared" si="28"/>
        <v xml:space="preserve"> </v>
      </c>
      <c r="BI23" s="747" t="str">
        <f t="shared" si="29"/>
        <v xml:space="preserve"> </v>
      </c>
      <c r="BJ23" s="4" t="str">
        <f t="shared" si="30"/>
        <v xml:space="preserve"> </v>
      </c>
      <c r="BK23" s="747" t="str">
        <f t="shared" si="31"/>
        <v xml:space="preserve"> </v>
      </c>
      <c r="BL23" s="4" t="str">
        <f t="shared" si="32"/>
        <v xml:space="preserve"> </v>
      </c>
      <c r="BM23" s="747" t="str">
        <f t="shared" si="33"/>
        <v xml:space="preserve"> </v>
      </c>
      <c r="BN23" s="4" t="str">
        <f t="shared" si="34"/>
        <v xml:space="preserve"> </v>
      </c>
      <c r="BO23" s="747" t="str">
        <f t="shared" si="35"/>
        <v xml:space="preserve"> </v>
      </c>
      <c r="BP23" s="4" t="str">
        <f t="shared" si="36"/>
        <v xml:space="preserve"> </v>
      </c>
      <c r="BQ23" s="747" t="str">
        <f t="shared" si="37"/>
        <v xml:space="preserve"> </v>
      </c>
      <c r="BR23" s="388" t="s">
        <v>617</v>
      </c>
      <c r="BS23" s="388"/>
      <c r="BT23" s="596"/>
      <c r="BU23" s="389"/>
      <c r="BV23" s="389"/>
      <c r="BW23" s="389"/>
      <c r="BX23" s="389"/>
      <c r="BY23" s="389"/>
      <c r="BZ23" s="588"/>
      <c r="CA23" s="588"/>
      <c r="CB23" s="163">
        <f t="shared" si="38"/>
        <v>0</v>
      </c>
      <c r="CC23" s="588"/>
      <c r="CD23" s="389"/>
      <c r="CE23" s="389"/>
      <c r="CF23" s="389"/>
      <c r="CG23" s="389"/>
      <c r="CH23" s="389"/>
      <c r="CI23" s="389"/>
      <c r="CJ23" s="389"/>
      <c r="CK23" s="389"/>
      <c r="CL23" s="389"/>
      <c r="CM23" s="389"/>
      <c r="CN23" s="389"/>
      <c r="CO23" s="389"/>
      <c r="CP23" s="389"/>
      <c r="CQ23" s="389"/>
      <c r="CR23" s="389"/>
      <c r="CS23" s="389"/>
      <c r="CT23" s="389"/>
      <c r="CU23" s="389"/>
      <c r="CV23" s="389"/>
      <c r="CW23" s="389"/>
      <c r="CX23" s="389"/>
      <c r="CY23" s="389"/>
      <c r="CZ23" s="389"/>
      <c r="DA23" s="389"/>
      <c r="DB23" s="389"/>
      <c r="DC23" s="389"/>
      <c r="DD23" s="389"/>
      <c r="DE23" s="389"/>
      <c r="DF23" s="389"/>
      <c r="DG23" s="389"/>
      <c r="DH23" s="389"/>
      <c r="DI23" s="389"/>
      <c r="DJ23" s="389"/>
      <c r="DK23" s="389"/>
      <c r="DL23" s="389"/>
      <c r="DM23" s="389"/>
      <c r="DN23" s="389"/>
      <c r="DO23" s="389"/>
      <c r="DP23" s="389"/>
      <c r="DQ23" s="389"/>
      <c r="DR23" s="389"/>
      <c r="DS23" s="389"/>
      <c r="DT23" s="389"/>
      <c r="DU23" s="389"/>
      <c r="DV23" s="389"/>
      <c r="DW23" s="389"/>
      <c r="DX23" s="389"/>
      <c r="DY23" s="389"/>
      <c r="DZ23" s="389"/>
      <c r="EA23" s="389"/>
      <c r="EB23" s="389"/>
      <c r="EC23" s="389"/>
      <c r="ED23" s="389"/>
      <c r="EE23" s="389"/>
      <c r="EF23" s="389"/>
      <c r="EG23" s="389"/>
      <c r="EH23" s="389"/>
      <c r="EI23" s="389"/>
      <c r="EJ23" s="389"/>
      <c r="EK23" s="389"/>
      <c r="EL23" s="389"/>
      <c r="EM23" s="389"/>
      <c r="EN23" s="389"/>
      <c r="EO23" s="389"/>
      <c r="EP23" s="389"/>
      <c r="EQ23" s="389"/>
      <c r="ER23" s="389"/>
      <c r="ES23" s="389"/>
      <c r="ET23" s="389"/>
      <c r="EU23" s="389"/>
      <c r="EV23" s="389"/>
      <c r="EW23" s="389"/>
      <c r="EX23" s="389"/>
      <c r="EY23" s="389"/>
      <c r="EZ23" s="389"/>
      <c r="FA23" s="389"/>
      <c r="FB23" s="389"/>
      <c r="FC23" s="389"/>
      <c r="FD23" s="389"/>
      <c r="FE23" s="389"/>
      <c r="FF23" s="389"/>
      <c r="FG23" s="389"/>
      <c r="FH23" s="389"/>
      <c r="FI23" s="389"/>
      <c r="FJ23" s="389"/>
      <c r="FK23" s="389"/>
      <c r="FL23" s="389"/>
      <c r="FM23" s="389"/>
      <c r="FN23" s="389"/>
      <c r="FO23" s="389"/>
      <c r="FP23" s="389"/>
      <c r="FQ23" s="389"/>
      <c r="FR23" s="389"/>
      <c r="FS23" s="389"/>
      <c r="FT23" s="389"/>
      <c r="FU23" s="389"/>
      <c r="FV23" s="389"/>
      <c r="FW23" s="389"/>
      <c r="FX23" s="716" t="s">
        <v>305</v>
      </c>
      <c r="FY23" s="717">
        <v>94</v>
      </c>
      <c r="FZ23" s="717">
        <v>28194079</v>
      </c>
      <c r="GA23" s="717">
        <v>40</v>
      </c>
      <c r="GB23" s="717" t="s">
        <v>779</v>
      </c>
      <c r="GC23" s="717">
        <v>20</v>
      </c>
      <c r="GD23" s="717">
        <v>2007</v>
      </c>
      <c r="GE23" s="717" t="s">
        <v>783</v>
      </c>
      <c r="GF23" s="717"/>
      <c r="GG23" s="717" t="s">
        <v>783</v>
      </c>
      <c r="GH23" s="717" t="s">
        <v>783</v>
      </c>
      <c r="GI23" s="717"/>
      <c r="GJ23" s="717" t="s">
        <v>783</v>
      </c>
      <c r="GK23" s="717" t="s">
        <v>781</v>
      </c>
      <c r="GL23" s="717" t="s">
        <v>793</v>
      </c>
      <c r="GM23" s="717">
        <v>66</v>
      </c>
      <c r="GN23" s="717" t="s">
        <v>783</v>
      </c>
      <c r="GO23" s="717" t="s">
        <v>783</v>
      </c>
      <c r="GP23" s="717" t="s">
        <v>783</v>
      </c>
      <c r="GQ23" s="717" t="s">
        <v>783</v>
      </c>
      <c r="GR23" s="717">
        <v>2</v>
      </c>
      <c r="GS23" s="717" t="s">
        <v>783</v>
      </c>
      <c r="GT23" s="717" t="s">
        <v>783</v>
      </c>
      <c r="GU23" s="717" t="s">
        <v>783</v>
      </c>
      <c r="GV23" s="717" t="s">
        <v>783</v>
      </c>
      <c r="GW23" s="717" t="s">
        <v>783</v>
      </c>
      <c r="GX23" s="717" t="s">
        <v>783</v>
      </c>
      <c r="GY23" s="717">
        <v>1649</v>
      </c>
      <c r="GZ23" s="717">
        <v>0.42</v>
      </c>
      <c r="HA23" s="717">
        <v>5</v>
      </c>
      <c r="HB23" s="717" t="s">
        <v>783</v>
      </c>
      <c r="HC23" s="717" t="s">
        <v>783</v>
      </c>
      <c r="HD23" s="717" t="s">
        <v>783</v>
      </c>
      <c r="HE23" s="717" t="s">
        <v>783</v>
      </c>
      <c r="HF23" s="717" t="s">
        <v>783</v>
      </c>
      <c r="HG23" s="717" t="s">
        <v>783</v>
      </c>
      <c r="HH23" s="717">
        <v>0</v>
      </c>
      <c r="HI23" s="717">
        <v>1</v>
      </c>
      <c r="HJ23" s="717">
        <v>45</v>
      </c>
      <c r="HK23" s="717" t="s">
        <v>784</v>
      </c>
      <c r="HL23" s="717" t="s">
        <v>785</v>
      </c>
      <c r="HM23" s="717" t="s">
        <v>783</v>
      </c>
      <c r="HN23" s="717" t="s">
        <v>783</v>
      </c>
      <c r="HO23" s="717" t="s">
        <v>783</v>
      </c>
      <c r="HP23" s="717" t="s">
        <v>783</v>
      </c>
      <c r="HQ23" s="717" t="s">
        <v>783</v>
      </c>
      <c r="HR23" s="717">
        <v>5108697</v>
      </c>
      <c r="HS23" s="717" t="s">
        <v>783</v>
      </c>
      <c r="HT23" s="717" t="s">
        <v>786</v>
      </c>
      <c r="HU23" s="717" t="s">
        <v>787</v>
      </c>
      <c r="HV23" s="717">
        <v>4</v>
      </c>
      <c r="HW23" s="717">
        <v>2013</v>
      </c>
      <c r="HX23" s="717">
        <v>63</v>
      </c>
      <c r="HY23" s="717">
        <v>0</v>
      </c>
      <c r="HZ23" s="717">
        <v>2230</v>
      </c>
      <c r="IA23" s="718">
        <v>41372.719525462962</v>
      </c>
      <c r="IB23" s="717" t="s">
        <v>788</v>
      </c>
      <c r="IC23" s="717">
        <v>5108696</v>
      </c>
      <c r="ID23" s="717">
        <v>2012</v>
      </c>
      <c r="IE23" s="717">
        <v>1712</v>
      </c>
      <c r="IF23" s="717" t="s">
        <v>783</v>
      </c>
      <c r="IG23" s="717" t="s">
        <v>783</v>
      </c>
      <c r="IH23" s="717" t="s">
        <v>783</v>
      </c>
      <c r="II23" s="717" t="s">
        <v>783</v>
      </c>
      <c r="IJ23" s="717" t="s">
        <v>783</v>
      </c>
      <c r="IK23" s="717" t="s">
        <v>783</v>
      </c>
      <c r="IL23" s="717" t="s">
        <v>783</v>
      </c>
      <c r="IM23" s="717" t="s">
        <v>783</v>
      </c>
      <c r="IN23" s="717" t="s">
        <v>783</v>
      </c>
      <c r="IO23" s="717">
        <v>1649</v>
      </c>
      <c r="IP23" s="718">
        <v>39100.311979166669</v>
      </c>
      <c r="IQ23" s="717" t="s">
        <v>783</v>
      </c>
      <c r="IR23" s="717" t="s">
        <v>783</v>
      </c>
      <c r="IS23" s="717" t="s">
        <v>783</v>
      </c>
      <c r="IT23" s="717" t="s">
        <v>783</v>
      </c>
      <c r="IU23" s="717" t="s">
        <v>783</v>
      </c>
      <c r="IV23" s="717" t="s">
        <v>783</v>
      </c>
      <c r="IW23" s="717" t="s">
        <v>783</v>
      </c>
      <c r="IX23" s="717" t="s">
        <v>781</v>
      </c>
      <c r="IY23" s="717">
        <v>45</v>
      </c>
      <c r="IZ23" s="717" t="s">
        <v>789</v>
      </c>
      <c r="JA23" s="717" t="s">
        <v>783</v>
      </c>
      <c r="JB23" s="717" t="s">
        <v>783</v>
      </c>
      <c r="JC23" s="717" t="s">
        <v>783</v>
      </c>
      <c r="JD23" s="717">
        <v>529240</v>
      </c>
      <c r="JE23" s="717" t="s">
        <v>783</v>
      </c>
      <c r="JF23" s="717" t="s">
        <v>783</v>
      </c>
      <c r="JG23" s="717" t="s">
        <v>783</v>
      </c>
      <c r="JH23" s="717" t="s">
        <v>783</v>
      </c>
      <c r="JI23" s="717" t="s">
        <v>783</v>
      </c>
      <c r="JJ23" s="717" t="s">
        <v>783</v>
      </c>
      <c r="JK23" s="717" t="s">
        <v>783</v>
      </c>
      <c r="JL23" s="717" t="s">
        <v>783</v>
      </c>
      <c r="JM23" s="717">
        <v>4</v>
      </c>
      <c r="JN23" s="717">
        <v>2</v>
      </c>
      <c r="JO23" s="717" t="s">
        <v>783</v>
      </c>
      <c r="JP23" s="717">
        <v>10711928</v>
      </c>
      <c r="JQ23" s="717">
        <v>2011</v>
      </c>
      <c r="JR23" s="717">
        <v>3</v>
      </c>
      <c r="JS23" s="717" t="s">
        <v>783</v>
      </c>
      <c r="JT23" s="717" t="s">
        <v>783</v>
      </c>
      <c r="JU23" s="717" t="s">
        <v>853</v>
      </c>
      <c r="JV23" s="719">
        <v>2230.6257380000002</v>
      </c>
      <c r="JW23">
        <f t="shared" si="44"/>
        <v>2230.6257380000002</v>
      </c>
      <c r="JX23" s="225">
        <v>0.42246699583333336</v>
      </c>
    </row>
    <row r="24" spans="1:286" ht="16" thickBot="1">
      <c r="A24" s="905" t="s">
        <v>5</v>
      </c>
      <c r="B24" s="79">
        <f t="shared" si="0"/>
        <v>2</v>
      </c>
      <c r="C24" s="871" t="s">
        <v>65</v>
      </c>
      <c r="D24" s="489" t="s">
        <v>157</v>
      </c>
      <c r="E24" s="1129" t="s">
        <v>168</v>
      </c>
      <c r="F24" s="888">
        <v>4.57</v>
      </c>
      <c r="G24" s="120" t="e">
        <f t="shared" si="45"/>
        <v>#REF!</v>
      </c>
      <c r="H24" s="46"/>
      <c r="I24" s="35">
        <v>4.57</v>
      </c>
      <c r="J24" s="29"/>
      <c r="K24" s="18" t="s">
        <v>170</v>
      </c>
      <c r="L24" s="5"/>
      <c r="M24" s="170">
        <v>5</v>
      </c>
      <c r="N24" s="71">
        <v>5</v>
      </c>
      <c r="O24" s="739">
        <v>5</v>
      </c>
      <c r="P24" s="1107">
        <f t="shared" si="43"/>
        <v>15</v>
      </c>
      <c r="Q24" s="1108">
        <v>120</v>
      </c>
      <c r="R24" s="46"/>
      <c r="S24" s="2"/>
      <c r="T24" s="41">
        <v>4.57</v>
      </c>
      <c r="U24" s="219">
        <f t="shared" si="42"/>
        <v>945990.00000000012</v>
      </c>
      <c r="V24" s="219" t="s">
        <v>642</v>
      </c>
      <c r="W24" s="1042">
        <f t="shared" si="39"/>
        <v>945990.00000000012</v>
      </c>
      <c r="X24" s="537">
        <f t="shared" si="41"/>
        <v>136570.02666666667</v>
      </c>
      <c r="Y24" s="538">
        <f t="shared" si="2"/>
        <v>500</v>
      </c>
      <c r="Z24" s="1090">
        <f t="shared" si="3"/>
        <v>1083060.0266666668</v>
      </c>
      <c r="AA24" s="1098"/>
      <c r="AB24" s="600">
        <v>3</v>
      </c>
      <c r="AC24" s="1056">
        <f t="shared" si="4"/>
        <v>45310.026666666672</v>
      </c>
      <c r="AD24" s="1063">
        <v>0.25</v>
      </c>
      <c r="AE24" s="747">
        <f t="shared" si="5"/>
        <v>82260</v>
      </c>
      <c r="AF24" s="600">
        <v>150</v>
      </c>
      <c r="AG24" s="1056">
        <f t="shared" si="6"/>
        <v>9000</v>
      </c>
      <c r="AH24" s="1070"/>
      <c r="AI24" s="747">
        <f t="shared" si="7"/>
        <v>0</v>
      </c>
      <c r="AJ24" s="1051"/>
      <c r="AK24" s="270">
        <v>0</v>
      </c>
      <c r="AL24" s="902"/>
      <c r="AM24" s="902">
        <v>2021</v>
      </c>
      <c r="AN24" s="18" t="str">
        <f t="shared" si="8"/>
        <v xml:space="preserve"> </v>
      </c>
      <c r="AO24" s="747" t="str">
        <f t="shared" si="9"/>
        <v xml:space="preserve"> </v>
      </c>
      <c r="AP24" s="4" t="str">
        <f t="shared" si="10"/>
        <v xml:space="preserve"> </v>
      </c>
      <c r="AQ24" s="747" t="str">
        <f t="shared" si="11"/>
        <v xml:space="preserve"> </v>
      </c>
      <c r="AR24" s="4" t="str">
        <f t="shared" si="12"/>
        <v xml:space="preserve"> </v>
      </c>
      <c r="AS24" s="747" t="str">
        <f t="shared" si="13"/>
        <v xml:space="preserve"> </v>
      </c>
      <c r="AT24" s="4">
        <f t="shared" si="14"/>
        <v>4.57</v>
      </c>
      <c r="AU24" s="747">
        <f t="shared" si="15"/>
        <v>1083060.0266666668</v>
      </c>
      <c r="AV24" s="4" t="str">
        <f t="shared" si="16"/>
        <v xml:space="preserve"> </v>
      </c>
      <c r="AW24" s="747" t="str">
        <f t="shared" si="17"/>
        <v xml:space="preserve"> </v>
      </c>
      <c r="AX24" s="4" t="str">
        <f t="shared" si="18"/>
        <v xml:space="preserve"> </v>
      </c>
      <c r="AY24" s="747" t="str">
        <f t="shared" si="19"/>
        <v xml:space="preserve"> </v>
      </c>
      <c r="AZ24" s="4" t="str">
        <f t="shared" si="20"/>
        <v xml:space="preserve"> </v>
      </c>
      <c r="BA24" s="747" t="str">
        <f t="shared" si="21"/>
        <v xml:space="preserve"> </v>
      </c>
      <c r="BB24" s="4" t="str">
        <f t="shared" si="22"/>
        <v xml:space="preserve"> </v>
      </c>
      <c r="BC24" s="747" t="str">
        <f t="shared" si="23"/>
        <v xml:space="preserve"> </v>
      </c>
      <c r="BD24" s="4" t="str">
        <f t="shared" si="24"/>
        <v xml:space="preserve"> </v>
      </c>
      <c r="BE24" s="747" t="str">
        <f t="shared" si="25"/>
        <v xml:space="preserve"> </v>
      </c>
      <c r="BF24" s="4" t="str">
        <f t="shared" si="26"/>
        <v xml:space="preserve"> </v>
      </c>
      <c r="BG24" s="747" t="str">
        <f t="shared" si="27"/>
        <v xml:space="preserve"> </v>
      </c>
      <c r="BH24" s="4" t="str">
        <f t="shared" si="28"/>
        <v xml:space="preserve"> </v>
      </c>
      <c r="BI24" s="747" t="str">
        <f t="shared" si="29"/>
        <v xml:space="preserve"> </v>
      </c>
      <c r="BJ24" s="4" t="str">
        <f t="shared" si="30"/>
        <v xml:space="preserve"> </v>
      </c>
      <c r="BK24" s="747" t="str">
        <f t="shared" si="31"/>
        <v xml:space="preserve"> </v>
      </c>
      <c r="BL24" s="4" t="str">
        <f t="shared" si="32"/>
        <v xml:space="preserve"> </v>
      </c>
      <c r="BM24" s="747" t="str">
        <f t="shared" si="33"/>
        <v xml:space="preserve"> </v>
      </c>
      <c r="BN24" s="4" t="str">
        <f t="shared" si="34"/>
        <v xml:space="preserve"> </v>
      </c>
      <c r="BO24" s="747" t="str">
        <f t="shared" si="35"/>
        <v xml:space="preserve"> </v>
      </c>
      <c r="BP24" s="4" t="str">
        <f t="shared" si="36"/>
        <v xml:space="preserve"> </v>
      </c>
      <c r="BQ24" s="747" t="str">
        <f t="shared" si="37"/>
        <v xml:space="preserve"> </v>
      </c>
      <c r="BR24" s="133" t="s">
        <v>614</v>
      </c>
      <c r="BS24" s="133"/>
      <c r="BT24" s="389"/>
      <c r="BU24" s="389"/>
      <c r="BV24" s="389"/>
      <c r="BW24" s="389"/>
      <c r="BX24" s="389"/>
      <c r="BY24" s="389"/>
      <c r="BZ24" s="389"/>
      <c r="CA24" s="389"/>
      <c r="CB24" s="163">
        <f t="shared" si="38"/>
        <v>0</v>
      </c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589"/>
      <c r="DB24" s="589"/>
      <c r="DC24" s="589"/>
      <c r="DD24" s="589"/>
      <c r="DE24" s="589"/>
      <c r="DF24" s="589"/>
      <c r="DG24" s="589"/>
      <c r="DH24" s="589"/>
      <c r="DI24" s="589"/>
      <c r="DJ24" s="589"/>
      <c r="DK24" s="589"/>
      <c r="DL24" s="589"/>
      <c r="DM24" s="589"/>
      <c r="DN24" s="589"/>
      <c r="DO24" s="589"/>
      <c r="DP24" s="589"/>
      <c r="DQ24" s="589"/>
      <c r="DR24" s="589"/>
      <c r="DS24" s="589"/>
      <c r="DT24" s="589"/>
      <c r="DU24" s="589"/>
      <c r="DV24" s="589"/>
      <c r="DW24" s="589"/>
      <c r="DX24" s="589"/>
      <c r="DY24" s="589"/>
      <c r="DZ24" s="589"/>
      <c r="EA24" s="589"/>
      <c r="EB24" s="589"/>
      <c r="EC24" s="589"/>
      <c r="ED24" s="589"/>
      <c r="EE24" s="589"/>
      <c r="EF24" s="589"/>
      <c r="EG24" s="589"/>
      <c r="EH24" s="589"/>
      <c r="EI24" s="589"/>
      <c r="EJ24" s="589"/>
      <c r="EK24" s="589"/>
      <c r="EL24" s="589"/>
      <c r="EM24" s="589"/>
      <c r="EN24" s="589"/>
      <c r="EO24" s="589"/>
      <c r="EP24" s="589"/>
      <c r="EQ24" s="589"/>
      <c r="ER24" s="589"/>
      <c r="ES24" s="589"/>
      <c r="ET24" s="589"/>
      <c r="EU24" s="589"/>
      <c r="EV24" s="589"/>
      <c r="EW24" s="589"/>
      <c r="EX24" s="589"/>
      <c r="EY24" s="589"/>
      <c r="EZ24" s="589"/>
      <c r="FA24" s="589"/>
      <c r="FB24" s="589"/>
      <c r="FC24" s="589"/>
      <c r="FD24" s="589"/>
      <c r="FE24" s="589"/>
      <c r="FF24" s="589"/>
      <c r="FG24" s="589"/>
      <c r="FH24" s="589"/>
      <c r="FI24" s="589"/>
      <c r="FJ24" s="589"/>
      <c r="FK24" s="589"/>
      <c r="FL24" s="589"/>
      <c r="FM24" s="589"/>
      <c r="FN24" s="589"/>
      <c r="FO24" s="589"/>
      <c r="FP24" s="589"/>
      <c r="FQ24" s="589"/>
      <c r="FR24" s="589"/>
      <c r="FS24" s="589"/>
      <c r="FT24" s="589"/>
      <c r="FU24" s="589"/>
      <c r="FV24" s="589"/>
      <c r="FW24" s="589"/>
      <c r="FX24" s="625" t="s">
        <v>433</v>
      </c>
      <c r="FY24" s="626">
        <v>226</v>
      </c>
      <c r="FZ24" s="626">
        <v>32434929</v>
      </c>
      <c r="GA24" s="626">
        <v>35</v>
      </c>
      <c r="GB24" s="626" t="s">
        <v>3</v>
      </c>
      <c r="GC24" s="626">
        <v>22</v>
      </c>
      <c r="GD24" s="626">
        <v>1973</v>
      </c>
      <c r="GE24" s="626">
        <v>0</v>
      </c>
      <c r="GF24" s="626" t="s">
        <v>792</v>
      </c>
      <c r="GG24" s="626">
        <v>0</v>
      </c>
      <c r="GH24" s="626">
        <v>0</v>
      </c>
      <c r="GI24" s="626" t="s">
        <v>792</v>
      </c>
      <c r="GJ24" s="626">
        <v>0</v>
      </c>
      <c r="GK24" s="626" t="s">
        <v>781</v>
      </c>
      <c r="GL24" s="626" t="s">
        <v>782</v>
      </c>
      <c r="GM24" s="626">
        <v>66</v>
      </c>
      <c r="GN24" s="626" t="s">
        <v>783</v>
      </c>
      <c r="GO24" s="626">
        <v>0</v>
      </c>
      <c r="GP24" s="626">
        <v>0</v>
      </c>
      <c r="GQ24" s="626">
        <v>4</v>
      </c>
      <c r="GR24" s="626">
        <v>2</v>
      </c>
      <c r="GS24" s="626">
        <v>1</v>
      </c>
      <c r="GT24" s="626" t="s">
        <v>783</v>
      </c>
      <c r="GU24" s="626" t="s">
        <v>783</v>
      </c>
      <c r="GV24" s="626" t="s">
        <v>783</v>
      </c>
      <c r="GW24" s="626" t="s">
        <v>783</v>
      </c>
      <c r="GX24" s="626" t="s">
        <v>783</v>
      </c>
      <c r="GY24" s="626">
        <v>1649</v>
      </c>
      <c r="GZ24" s="626">
        <v>0.43</v>
      </c>
      <c r="HA24" s="626">
        <v>5</v>
      </c>
      <c r="HB24" s="626" t="s">
        <v>783</v>
      </c>
      <c r="HC24" s="626" t="s">
        <v>782</v>
      </c>
      <c r="HD24" s="626">
        <v>15</v>
      </c>
      <c r="HE24" s="626" t="s">
        <v>783</v>
      </c>
      <c r="HF24" s="626">
        <v>0</v>
      </c>
      <c r="HG24" s="626" t="s">
        <v>783</v>
      </c>
      <c r="HH24" s="626">
        <v>0</v>
      </c>
      <c r="HI24" s="626">
        <v>1</v>
      </c>
      <c r="HJ24" s="626">
        <v>45</v>
      </c>
      <c r="HK24" s="626" t="s">
        <v>784</v>
      </c>
      <c r="HL24" s="626" t="s">
        <v>785</v>
      </c>
      <c r="HM24" s="626" t="s">
        <v>783</v>
      </c>
      <c r="HN24" s="626" t="s">
        <v>783</v>
      </c>
      <c r="HO24" s="626" t="s">
        <v>783</v>
      </c>
      <c r="HP24" s="626" t="s">
        <v>783</v>
      </c>
      <c r="HQ24" s="626" t="s">
        <v>783</v>
      </c>
      <c r="HR24" s="626">
        <v>3979225</v>
      </c>
      <c r="HS24" s="626" t="s">
        <v>783</v>
      </c>
      <c r="HT24" s="626" t="s">
        <v>786</v>
      </c>
      <c r="HU24" s="626" t="s">
        <v>787</v>
      </c>
      <c r="HV24" s="626">
        <v>4</v>
      </c>
      <c r="HW24" s="626">
        <v>2016</v>
      </c>
      <c r="HX24" s="626">
        <v>63</v>
      </c>
      <c r="HY24" s="626">
        <v>1215</v>
      </c>
      <c r="HZ24" s="626">
        <v>3485</v>
      </c>
      <c r="IA24" s="627">
        <v>42227.682129629633</v>
      </c>
      <c r="IB24" s="626" t="s">
        <v>788</v>
      </c>
      <c r="IC24" s="626">
        <v>3974747</v>
      </c>
      <c r="ID24" s="626">
        <v>2014</v>
      </c>
      <c r="IE24" s="626">
        <v>1712</v>
      </c>
      <c r="IF24" s="626" t="s">
        <v>783</v>
      </c>
      <c r="IG24" s="626" t="s">
        <v>783</v>
      </c>
      <c r="IH24" s="626" t="s">
        <v>783</v>
      </c>
      <c r="II24" s="626" t="s">
        <v>783</v>
      </c>
      <c r="IJ24" s="626" t="s">
        <v>783</v>
      </c>
      <c r="IK24" s="626" t="s">
        <v>783</v>
      </c>
      <c r="IL24" s="626" t="s">
        <v>783</v>
      </c>
      <c r="IM24" s="626" t="s">
        <v>783</v>
      </c>
      <c r="IN24" s="626" t="s">
        <v>783</v>
      </c>
      <c r="IO24" s="626">
        <v>1649</v>
      </c>
      <c r="IP24" s="627">
        <v>37600.566631944443</v>
      </c>
      <c r="IQ24" s="626">
        <v>4</v>
      </c>
      <c r="IR24" s="626" t="s">
        <v>793</v>
      </c>
      <c r="IS24" s="626">
        <v>1</v>
      </c>
      <c r="IT24" s="665">
        <v>41275</v>
      </c>
      <c r="IU24" s="626" t="s">
        <v>783</v>
      </c>
      <c r="IV24" s="626" t="s">
        <v>783</v>
      </c>
      <c r="IW24" s="626" t="s">
        <v>783</v>
      </c>
      <c r="IX24" s="626" t="s">
        <v>781</v>
      </c>
      <c r="IY24" s="626">
        <v>45</v>
      </c>
      <c r="IZ24" s="626" t="s">
        <v>789</v>
      </c>
      <c r="JA24" s="626" t="s">
        <v>783</v>
      </c>
      <c r="JB24" s="626" t="s">
        <v>783</v>
      </c>
      <c r="JC24" s="626" t="s">
        <v>783</v>
      </c>
      <c r="JD24" s="626">
        <v>329425</v>
      </c>
      <c r="JE24" s="626" t="s">
        <v>783</v>
      </c>
      <c r="JF24" s="626" t="s">
        <v>783</v>
      </c>
      <c r="JG24" s="626" t="s">
        <v>795</v>
      </c>
      <c r="JH24" s="626">
        <v>35</v>
      </c>
      <c r="JI24" s="626" t="s">
        <v>783</v>
      </c>
      <c r="JJ24" s="626" t="s">
        <v>783</v>
      </c>
      <c r="JK24" s="626" t="s">
        <v>783</v>
      </c>
      <c r="JL24" s="626" t="s">
        <v>790</v>
      </c>
      <c r="JM24" s="626">
        <v>4</v>
      </c>
      <c r="JN24" s="626">
        <v>1</v>
      </c>
      <c r="JO24" s="626" t="s">
        <v>783</v>
      </c>
      <c r="JP24" s="626">
        <v>12683066</v>
      </c>
      <c r="JQ24" s="626">
        <v>2013</v>
      </c>
      <c r="JR24" s="626">
        <v>12</v>
      </c>
      <c r="JS24" s="626" t="s">
        <v>783</v>
      </c>
      <c r="JT24" s="626" t="s">
        <v>783</v>
      </c>
      <c r="JU24" s="626" t="s">
        <v>854</v>
      </c>
      <c r="JV24" s="628">
        <v>2274.5497420000002</v>
      </c>
      <c r="JW24">
        <f t="shared" si="44"/>
        <v>2274.5497420000002</v>
      </c>
      <c r="JX24" s="225">
        <v>0.43078593598484849</v>
      </c>
    </row>
    <row r="25" spans="1:286" ht="16" thickBot="1">
      <c r="A25" s="905" t="s">
        <v>5</v>
      </c>
      <c r="B25" s="79">
        <f t="shared" si="0"/>
        <v>1</v>
      </c>
      <c r="C25" s="871" t="s">
        <v>72</v>
      </c>
      <c r="D25" s="489" t="s">
        <v>157</v>
      </c>
      <c r="E25" s="1129" t="s">
        <v>158</v>
      </c>
      <c r="F25" s="888">
        <v>0.5</v>
      </c>
      <c r="G25" s="120" t="e">
        <f t="shared" si="45"/>
        <v>#REF!</v>
      </c>
      <c r="H25" s="47"/>
      <c r="I25" s="3"/>
      <c r="J25" s="32">
        <v>0.5</v>
      </c>
      <c r="K25" s="18">
        <v>1976</v>
      </c>
      <c r="L25" s="5"/>
      <c r="M25" s="170">
        <v>5</v>
      </c>
      <c r="N25" s="71">
        <v>3</v>
      </c>
      <c r="O25" s="739">
        <v>4</v>
      </c>
      <c r="P25" s="1107">
        <f t="shared" si="43"/>
        <v>12</v>
      </c>
      <c r="Q25" s="1108">
        <f>O25*N25*M25</f>
        <v>60</v>
      </c>
      <c r="R25" s="46"/>
      <c r="S25" s="3"/>
      <c r="T25" s="25">
        <f>J25</f>
        <v>0.5</v>
      </c>
      <c r="U25" s="219">
        <f t="shared" si="42"/>
        <v>103500</v>
      </c>
      <c r="V25" s="219" t="s">
        <v>642</v>
      </c>
      <c r="W25" s="1042">
        <f t="shared" si="39"/>
        <v>103500</v>
      </c>
      <c r="X25" s="537">
        <f t="shared" si="41"/>
        <v>18914.666666666664</v>
      </c>
      <c r="Y25" s="538">
        <f t="shared" si="2"/>
        <v>500</v>
      </c>
      <c r="Z25" s="1090">
        <f t="shared" si="3"/>
        <v>122914.66666666666</v>
      </c>
      <c r="AA25" s="1098"/>
      <c r="AB25" s="600">
        <v>6</v>
      </c>
      <c r="AC25" s="1056">
        <f t="shared" si="4"/>
        <v>9914.6666666666661</v>
      </c>
      <c r="AD25" s="1063">
        <v>0.25</v>
      </c>
      <c r="AE25" s="747">
        <f t="shared" si="5"/>
        <v>9000</v>
      </c>
      <c r="AF25" s="600"/>
      <c r="AG25" s="1056">
        <f t="shared" si="6"/>
        <v>0</v>
      </c>
      <c r="AH25" s="1070"/>
      <c r="AI25" s="747">
        <f t="shared" si="7"/>
        <v>0</v>
      </c>
      <c r="AJ25" s="1051"/>
      <c r="AK25" s="270">
        <v>0</v>
      </c>
      <c r="AL25" s="902"/>
      <c r="AM25" s="902">
        <v>2022</v>
      </c>
      <c r="AN25" s="18" t="str">
        <f t="shared" si="8"/>
        <v xml:space="preserve"> </v>
      </c>
      <c r="AO25" s="747" t="str">
        <f t="shared" si="9"/>
        <v xml:space="preserve"> </v>
      </c>
      <c r="AP25" s="4" t="str">
        <f t="shared" si="10"/>
        <v xml:space="preserve"> </v>
      </c>
      <c r="AQ25" s="747" t="str">
        <f t="shared" si="11"/>
        <v xml:space="preserve"> </v>
      </c>
      <c r="AR25" s="4" t="str">
        <f t="shared" si="12"/>
        <v xml:space="preserve"> </v>
      </c>
      <c r="AS25" s="747" t="str">
        <f t="shared" si="13"/>
        <v xml:space="preserve"> </v>
      </c>
      <c r="AT25" s="4" t="str">
        <f t="shared" si="14"/>
        <v xml:space="preserve"> </v>
      </c>
      <c r="AU25" s="747" t="str">
        <f t="shared" si="15"/>
        <v xml:space="preserve"> </v>
      </c>
      <c r="AV25" s="4">
        <f t="shared" si="16"/>
        <v>0.5</v>
      </c>
      <c r="AW25" s="747">
        <f t="shared" si="17"/>
        <v>122914.66666666666</v>
      </c>
      <c r="AX25" s="4" t="str">
        <f t="shared" si="18"/>
        <v xml:space="preserve"> </v>
      </c>
      <c r="AY25" s="747" t="str">
        <f t="shared" si="19"/>
        <v xml:space="preserve"> </v>
      </c>
      <c r="AZ25" s="4" t="str">
        <f t="shared" si="20"/>
        <v xml:space="preserve"> </v>
      </c>
      <c r="BA25" s="747" t="str">
        <f t="shared" si="21"/>
        <v xml:space="preserve"> </v>
      </c>
      <c r="BB25" s="4" t="str">
        <f t="shared" si="22"/>
        <v xml:space="preserve"> </v>
      </c>
      <c r="BC25" s="747" t="str">
        <f t="shared" si="23"/>
        <v xml:space="preserve"> </v>
      </c>
      <c r="BD25" s="4" t="str">
        <f t="shared" si="24"/>
        <v xml:space="preserve"> </v>
      </c>
      <c r="BE25" s="747" t="str">
        <f t="shared" si="25"/>
        <v xml:space="preserve"> </v>
      </c>
      <c r="BF25" s="4" t="str">
        <f t="shared" si="26"/>
        <v xml:space="preserve"> </v>
      </c>
      <c r="BG25" s="747" t="str">
        <f t="shared" si="27"/>
        <v xml:space="preserve"> </v>
      </c>
      <c r="BH25" s="4" t="str">
        <f t="shared" si="28"/>
        <v xml:space="preserve"> </v>
      </c>
      <c r="BI25" s="747" t="str">
        <f t="shared" si="29"/>
        <v xml:space="preserve"> </v>
      </c>
      <c r="BJ25" s="4" t="str">
        <f t="shared" si="30"/>
        <v xml:space="preserve"> </v>
      </c>
      <c r="BK25" s="747" t="str">
        <f t="shared" si="31"/>
        <v xml:space="preserve"> </v>
      </c>
      <c r="BL25" s="4" t="str">
        <f t="shared" si="32"/>
        <v xml:space="preserve"> </v>
      </c>
      <c r="BM25" s="747" t="str">
        <f t="shared" si="33"/>
        <v xml:space="preserve"> </v>
      </c>
      <c r="BN25" s="4" t="str">
        <f t="shared" si="34"/>
        <v xml:space="preserve"> </v>
      </c>
      <c r="BO25" s="747" t="str">
        <f t="shared" si="35"/>
        <v xml:space="preserve"> </v>
      </c>
      <c r="BP25" s="4" t="str">
        <f t="shared" si="36"/>
        <v xml:space="preserve"> </v>
      </c>
      <c r="BQ25" s="747" t="str">
        <f t="shared" si="37"/>
        <v xml:space="preserve"> </v>
      </c>
      <c r="BR25" s="133"/>
      <c r="BS25" s="133"/>
      <c r="BT25" s="389"/>
      <c r="BU25" s="389"/>
      <c r="BV25" s="389"/>
      <c r="BW25" s="389"/>
      <c r="BX25" s="389"/>
      <c r="BY25" s="389"/>
      <c r="BZ25" s="389"/>
      <c r="CA25" s="389"/>
      <c r="CB25" s="163">
        <f t="shared" si="38"/>
        <v>0</v>
      </c>
      <c r="CC25" s="389"/>
      <c r="CD25" s="389"/>
      <c r="CE25" s="389"/>
      <c r="CF25" s="389"/>
      <c r="CG25" s="389"/>
      <c r="CH25" s="389"/>
      <c r="CI25" s="389"/>
      <c r="CJ25" s="389"/>
      <c r="CK25" s="389"/>
      <c r="CL25" s="389"/>
      <c r="CM25" s="389"/>
      <c r="CN25" s="389"/>
      <c r="CO25" s="389"/>
      <c r="CP25" s="389"/>
      <c r="CQ25" s="389"/>
      <c r="CR25" s="389"/>
      <c r="CS25" s="389"/>
      <c r="CT25" s="389"/>
      <c r="CU25" s="389"/>
      <c r="CV25" s="389"/>
      <c r="CW25" s="389"/>
      <c r="CX25" s="389"/>
      <c r="CY25" s="389"/>
      <c r="CZ25" s="389"/>
      <c r="DA25" s="389"/>
      <c r="DB25" s="389"/>
      <c r="DC25" s="389"/>
      <c r="DD25" s="389"/>
      <c r="DE25" s="389"/>
      <c r="DF25" s="389"/>
      <c r="DG25" s="389"/>
      <c r="DH25" s="389"/>
      <c r="DI25" s="389"/>
      <c r="DJ25" s="389"/>
      <c r="DK25" s="389"/>
      <c r="DL25" s="389"/>
      <c r="DM25" s="389"/>
      <c r="DN25" s="389"/>
      <c r="DO25" s="389"/>
      <c r="DP25" s="389"/>
      <c r="DQ25" s="389"/>
      <c r="DR25" s="389"/>
      <c r="DS25" s="389"/>
      <c r="DT25" s="389"/>
      <c r="DU25" s="389"/>
      <c r="DV25" s="389"/>
      <c r="DW25" s="389"/>
      <c r="DX25" s="389"/>
      <c r="DY25" s="389"/>
      <c r="DZ25" s="389"/>
      <c r="EA25" s="389"/>
      <c r="EB25" s="389"/>
      <c r="EC25" s="389"/>
      <c r="ED25" s="389"/>
      <c r="EE25" s="389"/>
      <c r="EF25" s="389"/>
      <c r="EG25" s="389"/>
      <c r="EH25" s="389"/>
      <c r="EI25" s="389"/>
      <c r="EJ25" s="389"/>
      <c r="EK25" s="389"/>
      <c r="EL25" s="389"/>
      <c r="EM25" s="389"/>
      <c r="EN25" s="389"/>
      <c r="EO25" s="389"/>
      <c r="EP25" s="389"/>
      <c r="EQ25" s="389"/>
      <c r="ER25" s="389"/>
      <c r="ES25" s="389"/>
      <c r="ET25" s="389"/>
      <c r="EU25" s="389"/>
      <c r="EV25" s="389"/>
      <c r="EW25" s="389"/>
      <c r="EX25" s="389"/>
      <c r="EY25" s="389"/>
      <c r="EZ25" s="389"/>
      <c r="FA25" s="389"/>
      <c r="FB25" s="389"/>
      <c r="FC25" s="389"/>
      <c r="FD25" s="389"/>
      <c r="FE25" s="389"/>
      <c r="FF25" s="389"/>
      <c r="FG25" s="389"/>
      <c r="FH25" s="389"/>
      <c r="FI25" s="389"/>
      <c r="FJ25" s="389"/>
      <c r="FK25" s="389"/>
      <c r="FL25" s="389"/>
      <c r="FM25" s="389"/>
      <c r="FN25" s="389"/>
      <c r="FO25" s="389"/>
      <c r="FP25" s="389"/>
      <c r="FQ25" s="389"/>
      <c r="FR25" s="389"/>
      <c r="FS25" s="389"/>
      <c r="FT25" s="389"/>
      <c r="FU25" s="389"/>
      <c r="FV25" s="389"/>
      <c r="FW25" s="389"/>
      <c r="FX25" s="655" t="s">
        <v>471</v>
      </c>
      <c r="FY25" s="656">
        <v>224</v>
      </c>
      <c r="FZ25" s="656">
        <v>32434943</v>
      </c>
      <c r="GA25" s="656">
        <v>55</v>
      </c>
      <c r="GB25" s="656" t="s">
        <v>798</v>
      </c>
      <c r="GC25" s="656">
        <v>20</v>
      </c>
      <c r="GD25" s="656">
        <v>1970</v>
      </c>
      <c r="GE25" s="656">
        <v>1</v>
      </c>
      <c r="GF25" s="656" t="s">
        <v>780</v>
      </c>
      <c r="GG25" s="656">
        <v>2</v>
      </c>
      <c r="GH25" s="656">
        <v>1</v>
      </c>
      <c r="GI25" s="656" t="s">
        <v>780</v>
      </c>
      <c r="GJ25" s="656">
        <v>2</v>
      </c>
      <c r="GK25" s="656" t="s">
        <v>781</v>
      </c>
      <c r="GL25" s="656" t="s">
        <v>782</v>
      </c>
      <c r="GM25" s="656">
        <v>66</v>
      </c>
      <c r="GN25" s="656" t="s">
        <v>783</v>
      </c>
      <c r="GO25" s="656">
        <v>0</v>
      </c>
      <c r="GP25" s="656">
        <v>0</v>
      </c>
      <c r="GQ25" s="656">
        <v>4</v>
      </c>
      <c r="GR25" s="656">
        <v>2</v>
      </c>
      <c r="GS25" s="656">
        <v>2</v>
      </c>
      <c r="GT25" s="656" t="s">
        <v>783</v>
      </c>
      <c r="GU25" s="656" t="s">
        <v>783</v>
      </c>
      <c r="GV25" s="656" t="s">
        <v>783</v>
      </c>
      <c r="GW25" s="656" t="s">
        <v>783</v>
      </c>
      <c r="GX25" s="656" t="s">
        <v>783</v>
      </c>
      <c r="GY25" s="656">
        <v>1649</v>
      </c>
      <c r="GZ25" s="656">
        <v>0.43</v>
      </c>
      <c r="HA25" s="656">
        <v>5</v>
      </c>
      <c r="HB25" s="656" t="s">
        <v>783</v>
      </c>
      <c r="HC25" s="656" t="s">
        <v>782</v>
      </c>
      <c r="HD25" s="656">
        <v>15</v>
      </c>
      <c r="HE25" s="656" t="s">
        <v>783</v>
      </c>
      <c r="HF25" s="656">
        <v>0</v>
      </c>
      <c r="HG25" s="656" t="s">
        <v>783</v>
      </c>
      <c r="HH25" s="656">
        <v>0</v>
      </c>
      <c r="HI25" s="656">
        <v>1</v>
      </c>
      <c r="HJ25" s="656">
        <v>45</v>
      </c>
      <c r="HK25" s="656" t="s">
        <v>784</v>
      </c>
      <c r="HL25" s="656" t="s">
        <v>785</v>
      </c>
      <c r="HM25" s="656" t="s">
        <v>783</v>
      </c>
      <c r="HN25" s="656" t="s">
        <v>783</v>
      </c>
      <c r="HO25" s="656" t="s">
        <v>783</v>
      </c>
      <c r="HP25" s="656" t="s">
        <v>783</v>
      </c>
      <c r="HQ25" s="656" t="s">
        <v>783</v>
      </c>
      <c r="HR25" s="656">
        <v>3978999</v>
      </c>
      <c r="HS25" s="656" t="s">
        <v>783</v>
      </c>
      <c r="HT25" s="656" t="s">
        <v>786</v>
      </c>
      <c r="HU25" s="656" t="s">
        <v>787</v>
      </c>
      <c r="HV25" s="656">
        <v>4</v>
      </c>
      <c r="HW25" s="656">
        <v>2016</v>
      </c>
      <c r="HX25" s="656">
        <v>63</v>
      </c>
      <c r="HY25" s="656">
        <v>0</v>
      </c>
      <c r="HZ25" s="656">
        <v>2270</v>
      </c>
      <c r="IA25" s="657">
        <v>42227.682129629633</v>
      </c>
      <c r="IB25" s="656" t="s">
        <v>788</v>
      </c>
      <c r="IC25" s="656">
        <v>3974521</v>
      </c>
      <c r="ID25" s="656">
        <v>2014</v>
      </c>
      <c r="IE25" s="656">
        <v>1712</v>
      </c>
      <c r="IF25" s="656" t="s">
        <v>783</v>
      </c>
      <c r="IG25" s="656" t="s">
        <v>783</v>
      </c>
      <c r="IH25" s="656" t="s">
        <v>783</v>
      </c>
      <c r="II25" s="656" t="s">
        <v>783</v>
      </c>
      <c r="IJ25" s="656" t="s">
        <v>783</v>
      </c>
      <c r="IK25" s="656" t="s">
        <v>783</v>
      </c>
      <c r="IL25" s="656" t="s">
        <v>783</v>
      </c>
      <c r="IM25" s="656" t="s">
        <v>783</v>
      </c>
      <c r="IN25" s="656" t="s">
        <v>783</v>
      </c>
      <c r="IO25" s="656">
        <v>1649</v>
      </c>
      <c r="IP25" s="657">
        <v>37477.354571759257</v>
      </c>
      <c r="IQ25" s="656">
        <v>2</v>
      </c>
      <c r="IR25" s="656" t="s">
        <v>793</v>
      </c>
      <c r="IS25" s="656">
        <v>2</v>
      </c>
      <c r="IT25" s="658">
        <v>41275</v>
      </c>
      <c r="IU25" s="656" t="s">
        <v>783</v>
      </c>
      <c r="IV25" s="656" t="s">
        <v>783</v>
      </c>
      <c r="IW25" s="656" t="s">
        <v>783</v>
      </c>
      <c r="IX25" s="656" t="s">
        <v>781</v>
      </c>
      <c r="IY25" s="656">
        <v>45</v>
      </c>
      <c r="IZ25" s="656" t="s">
        <v>789</v>
      </c>
      <c r="JA25" s="656" t="s">
        <v>783</v>
      </c>
      <c r="JB25" s="656" t="s">
        <v>783</v>
      </c>
      <c r="JC25" s="656" t="s">
        <v>783</v>
      </c>
      <c r="JD25" s="656">
        <v>329449</v>
      </c>
      <c r="JE25" s="656" t="s">
        <v>783</v>
      </c>
      <c r="JF25" s="656" t="s">
        <v>783</v>
      </c>
      <c r="JG25" s="656" t="s">
        <v>802</v>
      </c>
      <c r="JH25" s="656">
        <v>55</v>
      </c>
      <c r="JI25" s="656" t="s">
        <v>783</v>
      </c>
      <c r="JJ25" s="656" t="s">
        <v>783</v>
      </c>
      <c r="JK25" s="656" t="s">
        <v>783</v>
      </c>
      <c r="JL25" s="656" t="s">
        <v>790</v>
      </c>
      <c r="JM25" s="656">
        <v>4</v>
      </c>
      <c r="JN25" s="656">
        <v>3</v>
      </c>
      <c r="JO25" s="656" t="s">
        <v>783</v>
      </c>
      <c r="JP25" s="656">
        <v>10711928</v>
      </c>
      <c r="JQ25" s="656">
        <v>2011</v>
      </c>
      <c r="JR25" s="656">
        <v>3</v>
      </c>
      <c r="JS25" s="656" t="s">
        <v>783</v>
      </c>
      <c r="JT25" s="656" t="s">
        <v>783</v>
      </c>
      <c r="JU25" s="656" t="s">
        <v>899</v>
      </c>
      <c r="JV25" s="659">
        <v>2359.2173939999998</v>
      </c>
      <c r="JW25">
        <f t="shared" si="44"/>
        <v>2359.2173939999998</v>
      </c>
      <c r="JX25" s="225">
        <v>0.44682147613636358</v>
      </c>
    </row>
    <row r="26" spans="1:286" ht="16" thickBot="1">
      <c r="A26" s="905" t="s">
        <v>5</v>
      </c>
      <c r="B26" s="79">
        <f t="shared" si="0"/>
        <v>1</v>
      </c>
      <c r="C26" s="871" t="s">
        <v>72</v>
      </c>
      <c r="D26" s="489" t="s">
        <v>157</v>
      </c>
      <c r="E26" s="1129" t="s">
        <v>158</v>
      </c>
      <c r="F26" s="888">
        <v>1</v>
      </c>
      <c r="G26" s="120" t="e">
        <f t="shared" si="45"/>
        <v>#REF!</v>
      </c>
      <c r="H26" s="47"/>
      <c r="I26" s="3">
        <v>1</v>
      </c>
      <c r="J26" s="32"/>
      <c r="K26" s="18">
        <v>1976</v>
      </c>
      <c r="L26" s="5"/>
      <c r="M26" s="170">
        <v>5</v>
      </c>
      <c r="N26" s="71">
        <v>3</v>
      </c>
      <c r="O26" s="739">
        <v>4</v>
      </c>
      <c r="P26" s="1107">
        <f t="shared" si="43"/>
        <v>12</v>
      </c>
      <c r="Q26" s="1108">
        <f>O26*N26*M26</f>
        <v>60</v>
      </c>
      <c r="R26" s="46"/>
      <c r="S26" s="3">
        <f>I26</f>
        <v>1</v>
      </c>
      <c r="T26" s="25"/>
      <c r="U26" s="219">
        <f t="shared" si="42"/>
        <v>75000</v>
      </c>
      <c r="V26" s="219" t="s">
        <v>642</v>
      </c>
      <c r="W26" s="1042">
        <f t="shared" si="39"/>
        <v>75000</v>
      </c>
      <c r="X26" s="537">
        <f t="shared" si="41"/>
        <v>37829.333333333328</v>
      </c>
      <c r="Y26" s="538">
        <f t="shared" si="2"/>
        <v>500</v>
      </c>
      <c r="Z26" s="1090">
        <f t="shared" si="3"/>
        <v>113329.33333333333</v>
      </c>
      <c r="AA26" s="1098"/>
      <c r="AB26" s="600">
        <v>6</v>
      </c>
      <c r="AC26" s="1056">
        <f t="shared" si="4"/>
        <v>19829.333333333332</v>
      </c>
      <c r="AD26" s="1063">
        <v>0.25</v>
      </c>
      <c r="AE26" s="747">
        <f t="shared" si="5"/>
        <v>18000</v>
      </c>
      <c r="AF26" s="600"/>
      <c r="AG26" s="1056">
        <f t="shared" si="6"/>
        <v>0</v>
      </c>
      <c r="AH26" s="1070"/>
      <c r="AI26" s="747">
        <f t="shared" si="7"/>
        <v>0</v>
      </c>
      <c r="AJ26" s="1051"/>
      <c r="AK26" s="270">
        <v>0</v>
      </c>
      <c r="AL26" s="902"/>
      <c r="AM26" s="902">
        <v>2022</v>
      </c>
      <c r="AN26" s="18" t="str">
        <f t="shared" si="8"/>
        <v xml:space="preserve"> </v>
      </c>
      <c r="AO26" s="747" t="str">
        <f t="shared" si="9"/>
        <v xml:space="preserve"> </v>
      </c>
      <c r="AP26" s="4" t="str">
        <f t="shared" si="10"/>
        <v xml:space="preserve"> </v>
      </c>
      <c r="AQ26" s="747" t="str">
        <f t="shared" si="11"/>
        <v xml:space="preserve"> </v>
      </c>
      <c r="AR26" s="4" t="str">
        <f t="shared" si="12"/>
        <v xml:space="preserve"> </v>
      </c>
      <c r="AS26" s="747" t="str">
        <f t="shared" si="13"/>
        <v xml:space="preserve"> </v>
      </c>
      <c r="AT26" s="4" t="str">
        <f t="shared" si="14"/>
        <v xml:space="preserve"> </v>
      </c>
      <c r="AU26" s="747" t="str">
        <f t="shared" si="15"/>
        <v xml:space="preserve"> </v>
      </c>
      <c r="AV26" s="4">
        <f t="shared" si="16"/>
        <v>1</v>
      </c>
      <c r="AW26" s="747">
        <f t="shared" si="17"/>
        <v>113329.33333333333</v>
      </c>
      <c r="AX26" s="4" t="str">
        <f t="shared" si="18"/>
        <v xml:space="preserve"> </v>
      </c>
      <c r="AY26" s="747" t="str">
        <f t="shared" si="19"/>
        <v xml:space="preserve"> </v>
      </c>
      <c r="AZ26" s="4" t="str">
        <f t="shared" si="20"/>
        <v xml:space="preserve"> </v>
      </c>
      <c r="BA26" s="747" t="str">
        <f t="shared" si="21"/>
        <v xml:space="preserve"> </v>
      </c>
      <c r="BB26" s="4" t="str">
        <f t="shared" si="22"/>
        <v xml:space="preserve"> </v>
      </c>
      <c r="BC26" s="747" t="str">
        <f t="shared" si="23"/>
        <v xml:space="preserve"> </v>
      </c>
      <c r="BD26" s="4" t="str">
        <f t="shared" si="24"/>
        <v xml:space="preserve"> </v>
      </c>
      <c r="BE26" s="747" t="str">
        <f t="shared" si="25"/>
        <v xml:space="preserve"> </v>
      </c>
      <c r="BF26" s="4" t="str">
        <f t="shared" si="26"/>
        <v xml:space="preserve"> </v>
      </c>
      <c r="BG26" s="747" t="str">
        <f t="shared" si="27"/>
        <v xml:space="preserve"> </v>
      </c>
      <c r="BH26" s="4" t="str">
        <f t="shared" si="28"/>
        <v xml:space="preserve"> </v>
      </c>
      <c r="BI26" s="747" t="str">
        <f t="shared" si="29"/>
        <v xml:space="preserve"> </v>
      </c>
      <c r="BJ26" s="4" t="str">
        <f t="shared" si="30"/>
        <v xml:space="preserve"> </v>
      </c>
      <c r="BK26" s="747" t="str">
        <f t="shared" si="31"/>
        <v xml:space="preserve"> </v>
      </c>
      <c r="BL26" s="4" t="str">
        <f t="shared" si="32"/>
        <v xml:space="preserve"> </v>
      </c>
      <c r="BM26" s="747" t="str">
        <f t="shared" si="33"/>
        <v xml:space="preserve"> </v>
      </c>
      <c r="BN26" s="4" t="str">
        <f t="shared" si="34"/>
        <v xml:space="preserve"> </v>
      </c>
      <c r="BO26" s="747" t="str">
        <f t="shared" si="35"/>
        <v xml:space="preserve"> </v>
      </c>
      <c r="BP26" s="4" t="str">
        <f t="shared" si="36"/>
        <v xml:space="preserve"> </v>
      </c>
      <c r="BQ26" s="747" t="str">
        <f t="shared" si="37"/>
        <v xml:space="preserve"> </v>
      </c>
      <c r="BR26" s="133"/>
      <c r="BS26" s="133"/>
      <c r="BT26" s="389"/>
      <c r="BU26" s="389"/>
      <c r="BV26" s="389"/>
      <c r="BW26" s="389"/>
      <c r="BX26" s="389"/>
      <c r="BY26" s="389"/>
      <c r="BZ26" s="389"/>
      <c r="CA26" s="389"/>
      <c r="CB26" s="163">
        <f t="shared" si="38"/>
        <v>0</v>
      </c>
      <c r="CC26" s="389"/>
      <c r="CD26" s="389"/>
      <c r="CE26" s="389"/>
      <c r="CF26" s="389"/>
      <c r="CG26" s="389"/>
      <c r="CH26" s="389"/>
      <c r="CI26" s="389"/>
      <c r="CJ26" s="389"/>
      <c r="CK26" s="389"/>
      <c r="CL26" s="389"/>
      <c r="CM26" s="389"/>
      <c r="CN26" s="389"/>
      <c r="CO26" s="389"/>
      <c r="CP26" s="389"/>
      <c r="CQ26" s="389"/>
      <c r="CR26" s="389"/>
      <c r="CS26" s="389"/>
      <c r="CT26" s="389"/>
      <c r="CU26" s="389"/>
      <c r="CV26" s="389"/>
      <c r="CW26" s="389"/>
      <c r="CX26" s="389"/>
      <c r="CY26" s="389"/>
      <c r="CZ26" s="389"/>
      <c r="DA26" s="389"/>
      <c r="DB26" s="389"/>
      <c r="DC26" s="389"/>
      <c r="DD26" s="389"/>
      <c r="DE26" s="389"/>
      <c r="DF26" s="389"/>
      <c r="DG26" s="389"/>
      <c r="DH26" s="389"/>
      <c r="DI26" s="389"/>
      <c r="DJ26" s="389"/>
      <c r="DK26" s="389"/>
      <c r="DL26" s="389"/>
      <c r="DM26" s="389"/>
      <c r="DN26" s="389"/>
      <c r="DO26" s="389"/>
      <c r="DP26" s="389"/>
      <c r="DQ26" s="389"/>
      <c r="DR26" s="389"/>
      <c r="DS26" s="389"/>
      <c r="DT26" s="389"/>
      <c r="DU26" s="389"/>
      <c r="DV26" s="389"/>
      <c r="DW26" s="389"/>
      <c r="DX26" s="389"/>
      <c r="DY26" s="389"/>
      <c r="DZ26" s="389"/>
      <c r="EA26" s="389"/>
      <c r="EB26" s="389"/>
      <c r="EC26" s="389"/>
      <c r="ED26" s="389"/>
      <c r="EE26" s="389"/>
      <c r="EF26" s="389"/>
      <c r="EG26" s="389"/>
      <c r="EH26" s="389"/>
      <c r="EI26" s="389"/>
      <c r="EJ26" s="389"/>
      <c r="EK26" s="389"/>
      <c r="EL26" s="389"/>
      <c r="EM26" s="389"/>
      <c r="EN26" s="389"/>
      <c r="EO26" s="389"/>
      <c r="EP26" s="389"/>
      <c r="EQ26" s="389"/>
      <c r="ER26" s="389"/>
      <c r="ES26" s="389"/>
      <c r="ET26" s="389"/>
      <c r="EU26" s="389"/>
      <c r="EV26" s="389"/>
      <c r="EW26" s="389"/>
      <c r="EX26" s="389"/>
      <c r="EY26" s="389"/>
      <c r="EZ26" s="389"/>
      <c r="FA26" s="389"/>
      <c r="FB26" s="389"/>
      <c r="FC26" s="389"/>
      <c r="FD26" s="389"/>
      <c r="FE26" s="389"/>
      <c r="FF26" s="389"/>
      <c r="FG26" s="389"/>
      <c r="FH26" s="389"/>
      <c r="FI26" s="389"/>
      <c r="FJ26" s="389"/>
      <c r="FK26" s="389"/>
      <c r="FL26" s="389"/>
      <c r="FM26" s="389"/>
      <c r="FN26" s="389"/>
      <c r="FO26" s="389"/>
      <c r="FP26" s="389"/>
      <c r="FQ26" s="389"/>
      <c r="FR26" s="389"/>
      <c r="FS26" s="389"/>
      <c r="FT26" s="389"/>
      <c r="FU26" s="389"/>
      <c r="FV26" s="389"/>
      <c r="FW26" s="389"/>
      <c r="FX26" s="1226" t="s">
        <v>383</v>
      </c>
      <c r="FY26" s="1234">
        <v>118</v>
      </c>
      <c r="FZ26" s="1234">
        <v>32434998</v>
      </c>
      <c r="GA26" s="1234">
        <v>55</v>
      </c>
      <c r="GB26" s="1234" t="s">
        <v>798</v>
      </c>
      <c r="GC26" s="1234">
        <v>20</v>
      </c>
      <c r="GD26" s="1234">
        <v>1970</v>
      </c>
      <c r="GE26" s="1234">
        <v>1</v>
      </c>
      <c r="GF26" s="1234" t="s">
        <v>780</v>
      </c>
      <c r="GG26" s="1234">
        <v>2</v>
      </c>
      <c r="GH26" s="1234">
        <v>1</v>
      </c>
      <c r="GI26" s="1234" t="s">
        <v>780</v>
      </c>
      <c r="GJ26" s="1234">
        <v>2</v>
      </c>
      <c r="GK26" s="1234" t="s">
        <v>781</v>
      </c>
      <c r="GL26" s="1234" t="s">
        <v>782</v>
      </c>
      <c r="GM26" s="1234">
        <v>66</v>
      </c>
      <c r="GN26" s="1234" t="s">
        <v>783</v>
      </c>
      <c r="GO26" s="1234">
        <v>0</v>
      </c>
      <c r="GP26" s="1234">
        <v>0</v>
      </c>
      <c r="GQ26" s="1234">
        <v>4</v>
      </c>
      <c r="GR26" s="1234">
        <v>2</v>
      </c>
      <c r="GS26" s="1234">
        <v>3</v>
      </c>
      <c r="GT26" s="1234" t="s">
        <v>783</v>
      </c>
      <c r="GU26" s="1234" t="s">
        <v>783</v>
      </c>
      <c r="GV26" s="1234" t="s">
        <v>783</v>
      </c>
      <c r="GW26" s="1234" t="s">
        <v>783</v>
      </c>
      <c r="GX26" s="1234" t="s">
        <v>783</v>
      </c>
      <c r="GY26" s="1234">
        <v>1649</v>
      </c>
      <c r="GZ26" s="1234">
        <v>0.62</v>
      </c>
      <c r="HA26" s="1234">
        <v>5</v>
      </c>
      <c r="HB26" s="1234" t="s">
        <v>783</v>
      </c>
      <c r="HC26" s="1234" t="s">
        <v>782</v>
      </c>
      <c r="HD26" s="1234">
        <v>35</v>
      </c>
      <c r="HE26" s="1234" t="s">
        <v>783</v>
      </c>
      <c r="HF26" s="1234">
        <v>0</v>
      </c>
      <c r="HG26" s="1234" t="s">
        <v>783</v>
      </c>
      <c r="HH26" s="1234">
        <v>0</v>
      </c>
      <c r="HI26" s="1234">
        <v>1</v>
      </c>
      <c r="HJ26" s="1234">
        <v>40</v>
      </c>
      <c r="HK26" s="1234" t="s">
        <v>784</v>
      </c>
      <c r="HL26" s="1234" t="s">
        <v>785</v>
      </c>
      <c r="HM26" s="1234" t="s">
        <v>783</v>
      </c>
      <c r="HN26" s="1234" t="s">
        <v>783</v>
      </c>
      <c r="HO26" s="1234" t="s">
        <v>783</v>
      </c>
      <c r="HP26" s="1234" t="s">
        <v>783</v>
      </c>
      <c r="HQ26" s="1234" t="s">
        <v>783</v>
      </c>
      <c r="HR26" s="1234">
        <v>4184526</v>
      </c>
      <c r="HS26" s="1234" t="s">
        <v>783</v>
      </c>
      <c r="HT26" s="1234" t="s">
        <v>786</v>
      </c>
      <c r="HU26" s="1234" t="s">
        <v>787</v>
      </c>
      <c r="HV26" s="1234">
        <v>4</v>
      </c>
      <c r="HW26" s="1234">
        <v>2016</v>
      </c>
      <c r="HX26" s="1234">
        <v>63</v>
      </c>
      <c r="HY26" s="1234">
        <v>0</v>
      </c>
      <c r="HZ26" s="1234">
        <v>3274</v>
      </c>
      <c r="IA26" s="1242">
        <v>42227.682129629633</v>
      </c>
      <c r="IB26" s="1234" t="s">
        <v>788</v>
      </c>
      <c r="IC26" s="1234">
        <v>4184525</v>
      </c>
      <c r="ID26" s="1234">
        <v>2014</v>
      </c>
      <c r="IE26" s="1234">
        <v>1712</v>
      </c>
      <c r="IF26" s="1234" t="s">
        <v>783</v>
      </c>
      <c r="IG26" s="1234" t="s">
        <v>783</v>
      </c>
      <c r="IH26" s="1234" t="s">
        <v>783</v>
      </c>
      <c r="II26" s="1234" t="s">
        <v>783</v>
      </c>
      <c r="IJ26" s="1234" t="s">
        <v>783</v>
      </c>
      <c r="IK26" s="1234" t="s">
        <v>783</v>
      </c>
      <c r="IL26" s="1234" t="s">
        <v>783</v>
      </c>
      <c r="IM26" s="1234" t="s">
        <v>783</v>
      </c>
      <c r="IN26" s="1234" t="s">
        <v>783</v>
      </c>
      <c r="IO26" s="1234">
        <v>1649</v>
      </c>
      <c r="IP26" s="1242">
        <v>37477.354571759257</v>
      </c>
      <c r="IQ26" s="1234">
        <v>2</v>
      </c>
      <c r="IR26" s="1234" t="s">
        <v>793</v>
      </c>
      <c r="IS26" s="1234">
        <v>3</v>
      </c>
      <c r="IT26" s="1250">
        <v>41275</v>
      </c>
      <c r="IU26" s="1234" t="s">
        <v>783</v>
      </c>
      <c r="IV26" s="1234" t="s">
        <v>783</v>
      </c>
      <c r="IW26" s="1234" t="s">
        <v>783</v>
      </c>
      <c r="IX26" s="1234" t="s">
        <v>781</v>
      </c>
      <c r="IY26" s="1234">
        <v>40</v>
      </c>
      <c r="IZ26" s="1234" t="s">
        <v>794</v>
      </c>
      <c r="JA26" s="1234" t="s">
        <v>783</v>
      </c>
      <c r="JB26" s="1234" t="s">
        <v>783</v>
      </c>
      <c r="JC26" s="1234" t="s">
        <v>783</v>
      </c>
      <c r="JD26" s="1234">
        <v>329509</v>
      </c>
      <c r="JE26" s="1234" t="s">
        <v>783</v>
      </c>
      <c r="JF26" s="1234" t="s">
        <v>783</v>
      </c>
      <c r="JG26" s="1234" t="s">
        <v>804</v>
      </c>
      <c r="JH26" s="1234">
        <v>55</v>
      </c>
      <c r="JI26" s="1234" t="s">
        <v>783</v>
      </c>
      <c r="JJ26" s="1234" t="s">
        <v>783</v>
      </c>
      <c r="JK26" s="1234" t="s">
        <v>783</v>
      </c>
      <c r="JL26" s="1234" t="s">
        <v>796</v>
      </c>
      <c r="JM26" s="1234">
        <v>4</v>
      </c>
      <c r="JN26" s="1234">
        <v>3</v>
      </c>
      <c r="JO26" s="1234" t="s">
        <v>783</v>
      </c>
      <c r="JP26" s="1234">
        <v>10711928</v>
      </c>
      <c r="JQ26" s="1234">
        <v>2011</v>
      </c>
      <c r="JR26" s="1234">
        <v>3</v>
      </c>
      <c r="JS26" s="1234" t="s">
        <v>783</v>
      </c>
      <c r="JT26" s="1234" t="s">
        <v>783</v>
      </c>
      <c r="JU26" s="1234" t="s">
        <v>900</v>
      </c>
      <c r="JV26" s="1258">
        <v>3287.938392</v>
      </c>
      <c r="JX26" s="225"/>
    </row>
    <row r="27" spans="1:286" ht="16" thickBot="1">
      <c r="A27" s="905" t="s">
        <v>5</v>
      </c>
      <c r="B27" s="79">
        <f t="shared" si="0"/>
        <v>3</v>
      </c>
      <c r="C27" s="871" t="s">
        <v>72</v>
      </c>
      <c r="D27" s="489" t="s">
        <v>157</v>
      </c>
      <c r="E27" s="1129" t="s">
        <v>158</v>
      </c>
      <c r="F27" s="888">
        <v>1.2</v>
      </c>
      <c r="G27" s="120" t="e">
        <f t="shared" si="45"/>
        <v>#REF!</v>
      </c>
      <c r="H27" s="47">
        <v>1.2</v>
      </c>
      <c r="I27" s="3"/>
      <c r="J27" s="32"/>
      <c r="K27" s="18">
        <v>1976</v>
      </c>
      <c r="L27" s="5"/>
      <c r="M27" s="170">
        <v>5</v>
      </c>
      <c r="N27" s="71">
        <v>3</v>
      </c>
      <c r="O27" s="739">
        <v>4</v>
      </c>
      <c r="P27" s="1107">
        <f t="shared" si="43"/>
        <v>12</v>
      </c>
      <c r="Q27" s="1108">
        <f>O27*N27*M27</f>
        <v>60</v>
      </c>
      <c r="R27" s="46"/>
      <c r="S27" s="3">
        <f>H27</f>
        <v>1.2</v>
      </c>
      <c r="T27" s="25"/>
      <c r="U27" s="219">
        <f t="shared" si="42"/>
        <v>90000</v>
      </c>
      <c r="V27" s="219" t="s">
        <v>642</v>
      </c>
      <c r="W27" s="1042">
        <f t="shared" si="39"/>
        <v>90000</v>
      </c>
      <c r="X27" s="537">
        <f t="shared" si="41"/>
        <v>45395.199999999997</v>
      </c>
      <c r="Y27" s="538">
        <f t="shared" si="2"/>
        <v>500</v>
      </c>
      <c r="Z27" s="1090">
        <f t="shared" si="3"/>
        <v>135895.20000000001</v>
      </c>
      <c r="AA27" s="1098"/>
      <c r="AB27" s="600">
        <v>6</v>
      </c>
      <c r="AC27" s="1056">
        <f t="shared" si="4"/>
        <v>23795.199999999997</v>
      </c>
      <c r="AD27" s="1063">
        <v>0.25</v>
      </c>
      <c r="AE27" s="747">
        <f t="shared" si="5"/>
        <v>21600</v>
      </c>
      <c r="AF27" s="600"/>
      <c r="AG27" s="1056">
        <f t="shared" si="6"/>
        <v>0</v>
      </c>
      <c r="AH27" s="1070"/>
      <c r="AI27" s="747">
        <f t="shared" si="7"/>
        <v>0</v>
      </c>
      <c r="AJ27" s="1051"/>
      <c r="AK27" s="270">
        <v>0</v>
      </c>
      <c r="AL27" s="902"/>
      <c r="AM27" s="902">
        <v>2022</v>
      </c>
      <c r="AN27" s="18" t="str">
        <f t="shared" si="8"/>
        <v xml:space="preserve"> </v>
      </c>
      <c r="AO27" s="747" t="str">
        <f t="shared" si="9"/>
        <v xml:space="preserve"> </v>
      </c>
      <c r="AP27" s="4" t="str">
        <f t="shared" si="10"/>
        <v xml:space="preserve"> </v>
      </c>
      <c r="AQ27" s="747" t="str">
        <f t="shared" si="11"/>
        <v xml:space="preserve"> </v>
      </c>
      <c r="AR27" s="4" t="str">
        <f t="shared" si="12"/>
        <v xml:space="preserve"> </v>
      </c>
      <c r="AS27" s="747" t="str">
        <f t="shared" si="13"/>
        <v xml:space="preserve"> </v>
      </c>
      <c r="AT27" s="4" t="str">
        <f t="shared" si="14"/>
        <v xml:space="preserve"> </v>
      </c>
      <c r="AU27" s="747" t="str">
        <f t="shared" si="15"/>
        <v xml:space="preserve"> </v>
      </c>
      <c r="AV27" s="4">
        <f t="shared" si="16"/>
        <v>1.2</v>
      </c>
      <c r="AW27" s="747">
        <f t="shared" si="17"/>
        <v>135895.20000000001</v>
      </c>
      <c r="AX27" s="4" t="str">
        <f t="shared" si="18"/>
        <v xml:space="preserve"> </v>
      </c>
      <c r="AY27" s="747" t="str">
        <f t="shared" si="19"/>
        <v xml:space="preserve"> </v>
      </c>
      <c r="AZ27" s="4" t="str">
        <f t="shared" si="20"/>
        <v xml:space="preserve"> </v>
      </c>
      <c r="BA27" s="747" t="str">
        <f t="shared" si="21"/>
        <v xml:space="preserve"> </v>
      </c>
      <c r="BB27" s="4" t="str">
        <f t="shared" si="22"/>
        <v xml:space="preserve"> </v>
      </c>
      <c r="BC27" s="747" t="str">
        <f t="shared" si="23"/>
        <v xml:space="preserve"> </v>
      </c>
      <c r="BD27" s="4" t="str">
        <f t="shared" si="24"/>
        <v xml:space="preserve"> </v>
      </c>
      <c r="BE27" s="747" t="str">
        <f t="shared" si="25"/>
        <v xml:space="preserve"> </v>
      </c>
      <c r="BF27" s="4" t="str">
        <f t="shared" si="26"/>
        <v xml:space="preserve"> </v>
      </c>
      <c r="BG27" s="747" t="str">
        <f t="shared" si="27"/>
        <v xml:space="preserve"> </v>
      </c>
      <c r="BH27" s="4" t="str">
        <f t="shared" si="28"/>
        <v xml:space="preserve"> </v>
      </c>
      <c r="BI27" s="747" t="str">
        <f t="shared" si="29"/>
        <v xml:space="preserve"> </v>
      </c>
      <c r="BJ27" s="4" t="str">
        <f t="shared" si="30"/>
        <v xml:space="preserve"> </v>
      </c>
      <c r="BK27" s="747" t="str">
        <f t="shared" si="31"/>
        <v xml:space="preserve"> </v>
      </c>
      <c r="BL27" s="4" t="str">
        <f t="shared" si="32"/>
        <v xml:space="preserve"> </v>
      </c>
      <c r="BM27" s="747" t="str">
        <f t="shared" si="33"/>
        <v xml:space="preserve"> </v>
      </c>
      <c r="BN27" s="4" t="str">
        <f t="shared" si="34"/>
        <v xml:space="preserve"> </v>
      </c>
      <c r="BO27" s="747" t="str">
        <f t="shared" si="35"/>
        <v xml:space="preserve"> </v>
      </c>
      <c r="BP27" s="4" t="str">
        <f t="shared" si="36"/>
        <v xml:space="preserve"> </v>
      </c>
      <c r="BQ27" s="747" t="str">
        <f t="shared" si="37"/>
        <v xml:space="preserve"> </v>
      </c>
      <c r="BR27" s="133"/>
      <c r="BS27" s="133"/>
      <c r="BT27" s="389"/>
      <c r="BU27" s="389"/>
      <c r="BV27" s="389"/>
      <c r="BW27" s="389"/>
      <c r="BX27" s="389"/>
      <c r="BY27" s="389"/>
      <c r="BZ27" s="389"/>
      <c r="CA27" s="389"/>
      <c r="CB27" s="163">
        <f t="shared" si="38"/>
        <v>0</v>
      </c>
      <c r="CC27" s="389"/>
      <c r="CD27" s="389"/>
      <c r="CE27" s="389"/>
      <c r="CF27" s="389"/>
      <c r="CG27" s="389"/>
      <c r="CH27" s="389"/>
      <c r="CI27" s="389"/>
      <c r="CJ27" s="389"/>
      <c r="CK27" s="389"/>
      <c r="CL27" s="389"/>
      <c r="CM27" s="389"/>
      <c r="CN27" s="389"/>
      <c r="CO27" s="389"/>
      <c r="CP27" s="389"/>
      <c r="CQ27" s="389"/>
      <c r="CR27" s="389"/>
      <c r="CS27" s="389"/>
      <c r="CT27" s="389"/>
      <c r="CU27" s="389"/>
      <c r="CV27" s="389"/>
      <c r="CW27" s="389"/>
      <c r="CX27" s="389"/>
      <c r="CY27" s="389"/>
      <c r="CZ27" s="389"/>
      <c r="DA27" s="389"/>
      <c r="DB27" s="389"/>
      <c r="DC27" s="389"/>
      <c r="DD27" s="389"/>
      <c r="DE27" s="389"/>
      <c r="DF27" s="389"/>
      <c r="DG27" s="389"/>
      <c r="DH27" s="389"/>
      <c r="DI27" s="389"/>
      <c r="DJ27" s="389"/>
      <c r="DK27" s="389"/>
      <c r="DL27" s="389"/>
      <c r="DM27" s="389"/>
      <c r="DN27" s="389"/>
      <c r="DO27" s="389"/>
      <c r="DP27" s="389"/>
      <c r="DQ27" s="389"/>
      <c r="DR27" s="389"/>
      <c r="DS27" s="389"/>
      <c r="DT27" s="389"/>
      <c r="DU27" s="389"/>
      <c r="DV27" s="389"/>
      <c r="DW27" s="389"/>
      <c r="DX27" s="389"/>
      <c r="DY27" s="389"/>
      <c r="DZ27" s="389"/>
      <c r="EA27" s="389"/>
      <c r="EB27" s="389"/>
      <c r="EC27" s="389"/>
      <c r="ED27" s="389"/>
      <c r="EE27" s="389"/>
      <c r="EF27" s="389"/>
      <c r="EG27" s="389"/>
      <c r="EH27" s="389"/>
      <c r="EI27" s="389"/>
      <c r="EJ27" s="389"/>
      <c r="EK27" s="389"/>
      <c r="EL27" s="389"/>
      <c r="EM27" s="389"/>
      <c r="EN27" s="389"/>
      <c r="EO27" s="389"/>
      <c r="EP27" s="389"/>
      <c r="EQ27" s="389"/>
      <c r="ER27" s="389"/>
      <c r="ES27" s="389"/>
      <c r="ET27" s="389"/>
      <c r="EU27" s="389"/>
      <c r="EV27" s="389"/>
      <c r="EW27" s="389"/>
      <c r="EX27" s="389"/>
      <c r="EY27" s="389"/>
      <c r="EZ27" s="389"/>
      <c r="FA27" s="389"/>
      <c r="FB27" s="389"/>
      <c r="FC27" s="389"/>
      <c r="FD27" s="389"/>
      <c r="FE27" s="389"/>
      <c r="FF27" s="389"/>
      <c r="FG27" s="389"/>
      <c r="FH27" s="389"/>
      <c r="FI27" s="389"/>
      <c r="FJ27" s="389"/>
      <c r="FK27" s="389"/>
      <c r="FL27" s="389"/>
      <c r="FM27" s="389"/>
      <c r="FN27" s="389"/>
      <c r="FO27" s="389"/>
      <c r="FP27" s="389"/>
      <c r="FQ27" s="389"/>
      <c r="FR27" s="389"/>
      <c r="FS27" s="389"/>
      <c r="FT27" s="389"/>
      <c r="FU27" s="389"/>
      <c r="FV27" s="389"/>
      <c r="FW27" s="389"/>
      <c r="FX27" s="655" t="s">
        <v>437</v>
      </c>
      <c r="FY27" s="656">
        <v>44</v>
      </c>
      <c r="FZ27" s="656">
        <v>30289430</v>
      </c>
      <c r="GA27" s="656">
        <v>55</v>
      </c>
      <c r="GB27" s="656" t="s">
        <v>798</v>
      </c>
      <c r="GC27" s="656">
        <v>20</v>
      </c>
      <c r="GD27" s="656">
        <v>1973</v>
      </c>
      <c r="GE27" s="656">
        <v>1</v>
      </c>
      <c r="GF27" s="656" t="s">
        <v>780</v>
      </c>
      <c r="GG27" s="656">
        <v>2</v>
      </c>
      <c r="GH27" s="656">
        <v>1</v>
      </c>
      <c r="GI27" s="656" t="s">
        <v>780</v>
      </c>
      <c r="GJ27" s="656">
        <v>2</v>
      </c>
      <c r="GK27" s="656" t="s">
        <v>781</v>
      </c>
      <c r="GL27" s="656" t="s">
        <v>782</v>
      </c>
      <c r="GM27" s="656">
        <v>66</v>
      </c>
      <c r="GN27" s="656" t="s">
        <v>783</v>
      </c>
      <c r="GO27" s="656">
        <v>0</v>
      </c>
      <c r="GP27" s="656">
        <v>0</v>
      </c>
      <c r="GQ27" s="656">
        <v>4</v>
      </c>
      <c r="GR27" s="656">
        <v>2</v>
      </c>
      <c r="GS27" s="656">
        <v>2</v>
      </c>
      <c r="GT27" s="656" t="s">
        <v>783</v>
      </c>
      <c r="GU27" s="656" t="s">
        <v>783</v>
      </c>
      <c r="GV27" s="656" t="s">
        <v>783</v>
      </c>
      <c r="GW27" s="656" t="s">
        <v>783</v>
      </c>
      <c r="GX27" s="656" t="s">
        <v>783</v>
      </c>
      <c r="GY27" s="656">
        <v>1649</v>
      </c>
      <c r="GZ27" s="656">
        <v>0.19</v>
      </c>
      <c r="HA27" s="656">
        <v>5</v>
      </c>
      <c r="HB27" s="656" t="s">
        <v>783</v>
      </c>
      <c r="HC27" s="656" t="s">
        <v>782</v>
      </c>
      <c r="HD27" s="656">
        <v>75</v>
      </c>
      <c r="HE27" s="656" t="s">
        <v>783</v>
      </c>
      <c r="HF27" s="656">
        <v>0</v>
      </c>
      <c r="HG27" s="656" t="s">
        <v>783</v>
      </c>
      <c r="HH27" s="656">
        <v>0</v>
      </c>
      <c r="HI27" s="656">
        <v>1</v>
      </c>
      <c r="HJ27" s="656">
        <v>45</v>
      </c>
      <c r="HK27" s="656" t="s">
        <v>784</v>
      </c>
      <c r="HL27" s="656" t="s">
        <v>785</v>
      </c>
      <c r="HM27" s="656" t="s">
        <v>783</v>
      </c>
      <c r="HN27" s="656" t="s">
        <v>783</v>
      </c>
      <c r="HO27" s="656" t="s">
        <v>783</v>
      </c>
      <c r="HP27" s="656" t="s">
        <v>783</v>
      </c>
      <c r="HQ27" s="656" t="s">
        <v>783</v>
      </c>
      <c r="HR27" s="656">
        <v>3980118</v>
      </c>
      <c r="HS27" s="656" t="s">
        <v>783</v>
      </c>
      <c r="HT27" s="656" t="s">
        <v>786</v>
      </c>
      <c r="HU27" s="656" t="s">
        <v>787</v>
      </c>
      <c r="HV27" s="656">
        <v>4</v>
      </c>
      <c r="HW27" s="656">
        <v>2014</v>
      </c>
      <c r="HX27" s="656">
        <v>63</v>
      </c>
      <c r="HY27" s="656">
        <v>0</v>
      </c>
      <c r="HZ27" s="656">
        <v>1003</v>
      </c>
      <c r="IA27" s="657">
        <v>41697.500081018516</v>
      </c>
      <c r="IB27" s="656" t="s">
        <v>788</v>
      </c>
      <c r="IC27" s="656">
        <v>3975640</v>
      </c>
      <c r="ID27" s="656">
        <v>2014</v>
      </c>
      <c r="IE27" s="656">
        <v>1712</v>
      </c>
      <c r="IF27" s="656" t="s">
        <v>783</v>
      </c>
      <c r="IG27" s="656" t="s">
        <v>783</v>
      </c>
      <c r="IH27" s="656" t="s">
        <v>783</v>
      </c>
      <c r="II27" s="656" t="s">
        <v>783</v>
      </c>
      <c r="IJ27" s="656" t="s">
        <v>783</v>
      </c>
      <c r="IK27" s="656" t="s">
        <v>783</v>
      </c>
      <c r="IL27" s="656" t="s">
        <v>783</v>
      </c>
      <c r="IM27" s="656" t="s">
        <v>783</v>
      </c>
      <c r="IN27" s="656" t="s">
        <v>783</v>
      </c>
      <c r="IO27" s="656">
        <v>1649</v>
      </c>
      <c r="IP27" s="657">
        <v>37477.354571759257</v>
      </c>
      <c r="IQ27" s="656">
        <v>2</v>
      </c>
      <c r="IR27" s="656" t="s">
        <v>793</v>
      </c>
      <c r="IS27" s="656">
        <v>2</v>
      </c>
      <c r="IT27" s="658">
        <v>41275</v>
      </c>
      <c r="IU27" s="656" t="s">
        <v>783</v>
      </c>
      <c r="IV27" s="656" t="s">
        <v>783</v>
      </c>
      <c r="IW27" s="656" t="s">
        <v>783</v>
      </c>
      <c r="IX27" s="656" t="s">
        <v>781</v>
      </c>
      <c r="IY27" s="656">
        <v>45</v>
      </c>
      <c r="IZ27" s="656" t="s">
        <v>789</v>
      </c>
      <c r="JA27" s="656" t="s">
        <v>783</v>
      </c>
      <c r="JB27" s="656" t="s">
        <v>783</v>
      </c>
      <c r="JC27" s="656" t="s">
        <v>783</v>
      </c>
      <c r="JD27" s="656">
        <v>329426</v>
      </c>
      <c r="JE27" s="656" t="s">
        <v>783</v>
      </c>
      <c r="JF27" s="656" t="s">
        <v>783</v>
      </c>
      <c r="JG27" s="656" t="s">
        <v>802</v>
      </c>
      <c r="JH27" s="656">
        <v>55</v>
      </c>
      <c r="JI27" s="656" t="s">
        <v>783</v>
      </c>
      <c r="JJ27" s="656" t="s">
        <v>783</v>
      </c>
      <c r="JK27" s="656" t="s">
        <v>783</v>
      </c>
      <c r="JL27" s="656" t="s">
        <v>790</v>
      </c>
      <c r="JM27" s="656">
        <v>4</v>
      </c>
      <c r="JN27" s="656">
        <v>3</v>
      </c>
      <c r="JO27" s="656" t="s">
        <v>783</v>
      </c>
      <c r="JP27" s="656">
        <v>10711928</v>
      </c>
      <c r="JQ27" s="656">
        <v>2011</v>
      </c>
      <c r="JR27" s="656">
        <v>3</v>
      </c>
      <c r="JS27" s="656" t="s">
        <v>783</v>
      </c>
      <c r="JT27" s="656" t="s">
        <v>783</v>
      </c>
      <c r="JU27" s="656" t="s">
        <v>855</v>
      </c>
      <c r="JV27" s="659">
        <v>1000.85136</v>
      </c>
      <c r="JX27" s="225"/>
    </row>
    <row r="28" spans="1:286" ht="16" thickBot="1">
      <c r="A28" s="905" t="s">
        <v>5</v>
      </c>
      <c r="B28" s="79">
        <f t="shared" si="0"/>
        <v>1</v>
      </c>
      <c r="C28" s="871" t="s">
        <v>34</v>
      </c>
      <c r="D28" s="489"/>
      <c r="E28" s="1129"/>
      <c r="F28" s="888">
        <v>3.3</v>
      </c>
      <c r="G28" s="120" t="e">
        <f>F28+G26</f>
        <v>#REF!</v>
      </c>
      <c r="H28" s="30"/>
      <c r="I28" s="3">
        <v>3.3</v>
      </c>
      <c r="J28" s="56"/>
      <c r="K28" s="18"/>
      <c r="L28" s="5"/>
      <c r="M28" s="170">
        <v>3</v>
      </c>
      <c r="N28" s="71">
        <v>3</v>
      </c>
      <c r="O28" s="739">
        <v>5</v>
      </c>
      <c r="P28" s="1107">
        <v>15</v>
      </c>
      <c r="Q28" s="1108">
        <v>124</v>
      </c>
      <c r="R28" s="46"/>
      <c r="S28" s="3">
        <v>3.3</v>
      </c>
      <c r="T28" s="43"/>
      <c r="U28" s="219">
        <f t="shared" si="42"/>
        <v>247500</v>
      </c>
      <c r="V28" s="219" t="s">
        <v>642</v>
      </c>
      <c r="W28" s="1042">
        <f t="shared" si="39"/>
        <v>247500</v>
      </c>
      <c r="X28" s="537">
        <f t="shared" si="41"/>
        <v>130024.53333333333</v>
      </c>
      <c r="Y28" s="538">
        <f t="shared" si="2"/>
        <v>500</v>
      </c>
      <c r="Z28" s="1090">
        <f t="shared" si="3"/>
        <v>378024.53333333333</v>
      </c>
      <c r="AA28" s="1098"/>
      <c r="AB28" s="600">
        <v>4</v>
      </c>
      <c r="AC28" s="1056">
        <f t="shared" si="4"/>
        <v>43624.533333333333</v>
      </c>
      <c r="AD28" s="1063">
        <v>0.25</v>
      </c>
      <c r="AE28" s="747">
        <f t="shared" si="5"/>
        <v>59400</v>
      </c>
      <c r="AF28" s="600">
        <v>450</v>
      </c>
      <c r="AG28" s="1056">
        <f t="shared" si="6"/>
        <v>27000</v>
      </c>
      <c r="AH28" s="1070"/>
      <c r="AI28" s="747">
        <f t="shared" si="7"/>
        <v>0</v>
      </c>
      <c r="AJ28" s="1051"/>
      <c r="AK28" s="270">
        <v>0</v>
      </c>
      <c r="AL28" s="902"/>
      <c r="AM28" s="902">
        <v>2022</v>
      </c>
      <c r="AN28" s="18" t="str">
        <f t="shared" si="8"/>
        <v xml:space="preserve"> </v>
      </c>
      <c r="AO28" s="747" t="str">
        <f t="shared" si="9"/>
        <v xml:space="preserve"> </v>
      </c>
      <c r="AP28" s="4" t="str">
        <f t="shared" si="10"/>
        <v xml:space="preserve"> </v>
      </c>
      <c r="AQ28" s="747" t="str">
        <f t="shared" si="11"/>
        <v xml:space="preserve"> </v>
      </c>
      <c r="AR28" s="4" t="str">
        <f t="shared" si="12"/>
        <v xml:space="preserve"> </v>
      </c>
      <c r="AS28" s="747" t="str">
        <f t="shared" si="13"/>
        <v xml:space="preserve"> </v>
      </c>
      <c r="AT28" s="4" t="str">
        <f t="shared" si="14"/>
        <v xml:space="preserve"> </v>
      </c>
      <c r="AU28" s="747" t="str">
        <f t="shared" si="15"/>
        <v xml:space="preserve"> </v>
      </c>
      <c r="AV28" s="4">
        <f t="shared" si="16"/>
        <v>3.3</v>
      </c>
      <c r="AW28" s="747">
        <f t="shared" si="17"/>
        <v>378024.53333333333</v>
      </c>
      <c r="AX28" s="4" t="str">
        <f t="shared" si="18"/>
        <v xml:space="preserve"> </v>
      </c>
      <c r="AY28" s="747" t="str">
        <f t="shared" si="19"/>
        <v xml:space="preserve"> </v>
      </c>
      <c r="AZ28" s="4" t="str">
        <f t="shared" si="20"/>
        <v xml:space="preserve"> </v>
      </c>
      <c r="BA28" s="747" t="str">
        <f t="shared" si="21"/>
        <v xml:space="preserve"> </v>
      </c>
      <c r="BB28" s="4" t="str">
        <f t="shared" si="22"/>
        <v xml:space="preserve"> </v>
      </c>
      <c r="BC28" s="747" t="str">
        <f t="shared" si="23"/>
        <v xml:space="preserve"> </v>
      </c>
      <c r="BD28" s="4" t="str">
        <f t="shared" si="24"/>
        <v xml:space="preserve"> </v>
      </c>
      <c r="BE28" s="747" t="str">
        <f t="shared" si="25"/>
        <v xml:space="preserve"> </v>
      </c>
      <c r="BF28" s="4" t="str">
        <f t="shared" si="26"/>
        <v xml:space="preserve"> </v>
      </c>
      <c r="BG28" s="747" t="str">
        <f t="shared" si="27"/>
        <v xml:space="preserve"> </v>
      </c>
      <c r="BH28" s="4" t="str">
        <f t="shared" si="28"/>
        <v xml:space="preserve"> </v>
      </c>
      <c r="BI28" s="747" t="str">
        <f t="shared" si="29"/>
        <v xml:space="preserve"> </v>
      </c>
      <c r="BJ28" s="4" t="str">
        <f t="shared" si="30"/>
        <v xml:space="preserve"> </v>
      </c>
      <c r="BK28" s="747" t="str">
        <f t="shared" si="31"/>
        <v xml:space="preserve"> </v>
      </c>
      <c r="BL28" s="4" t="str">
        <f t="shared" si="32"/>
        <v xml:space="preserve"> </v>
      </c>
      <c r="BM28" s="747" t="str">
        <f t="shared" si="33"/>
        <v xml:space="preserve"> </v>
      </c>
      <c r="BN28" s="4" t="str">
        <f t="shared" si="34"/>
        <v xml:space="preserve"> </v>
      </c>
      <c r="BO28" s="747" t="str">
        <f t="shared" si="35"/>
        <v xml:space="preserve"> </v>
      </c>
      <c r="BP28" s="4" t="str">
        <f t="shared" si="36"/>
        <v xml:space="preserve"> </v>
      </c>
      <c r="BQ28" s="747" t="str">
        <f t="shared" si="37"/>
        <v xml:space="preserve"> </v>
      </c>
      <c r="BR28" s="134" t="s">
        <v>616</v>
      </c>
      <c r="BS28" s="134"/>
      <c r="BT28" s="589"/>
      <c r="BU28" s="389"/>
      <c r="BV28" s="389"/>
      <c r="BW28" s="389"/>
      <c r="BX28" s="389"/>
      <c r="BY28" s="389"/>
      <c r="BZ28" s="589"/>
      <c r="CA28" s="589"/>
      <c r="CB28" s="163">
        <f t="shared" si="38"/>
        <v>0</v>
      </c>
      <c r="CC28" s="589"/>
      <c r="CD28" s="389"/>
      <c r="CE28" s="389"/>
      <c r="CF28" s="389"/>
      <c r="CG28" s="389"/>
      <c r="CH28" s="389"/>
      <c r="CI28" s="389"/>
      <c r="CJ28" s="389"/>
      <c r="CK28" s="389"/>
      <c r="CL28" s="389"/>
      <c r="CM28" s="389"/>
      <c r="CN28" s="389"/>
      <c r="CO28" s="389"/>
      <c r="CP28" s="389"/>
      <c r="CQ28" s="389"/>
      <c r="CR28" s="389"/>
      <c r="CS28" s="389"/>
      <c r="CT28" s="389"/>
      <c r="CU28" s="389"/>
      <c r="CV28" s="389"/>
      <c r="CW28" s="389"/>
      <c r="CX28" s="389"/>
      <c r="CY28" s="389"/>
      <c r="CZ28" s="389"/>
      <c r="DA28" s="389"/>
      <c r="DB28" s="389"/>
      <c r="DC28" s="389"/>
      <c r="DD28" s="389"/>
      <c r="DE28" s="389"/>
      <c r="DF28" s="389"/>
      <c r="DG28" s="389"/>
      <c r="DH28" s="389"/>
      <c r="DI28" s="389"/>
      <c r="DJ28" s="389"/>
      <c r="DK28" s="389"/>
      <c r="DL28" s="389"/>
      <c r="DM28" s="389"/>
      <c r="DN28" s="389"/>
      <c r="DO28" s="389"/>
      <c r="DP28" s="389"/>
      <c r="DQ28" s="389"/>
      <c r="DR28" s="389"/>
      <c r="DS28" s="389"/>
      <c r="DT28" s="389"/>
      <c r="DU28" s="389"/>
      <c r="DV28" s="389"/>
      <c r="DW28" s="389"/>
      <c r="DX28" s="389"/>
      <c r="DY28" s="389"/>
      <c r="DZ28" s="389"/>
      <c r="EA28" s="389"/>
      <c r="EB28" s="389"/>
      <c r="EC28" s="389"/>
      <c r="ED28" s="389"/>
      <c r="EE28" s="389"/>
      <c r="EF28" s="389"/>
      <c r="EG28" s="389"/>
      <c r="EH28" s="389"/>
      <c r="EI28" s="389"/>
      <c r="EJ28" s="389"/>
      <c r="EK28" s="389"/>
      <c r="EL28" s="389"/>
      <c r="EM28" s="389"/>
      <c r="EN28" s="389"/>
      <c r="EO28" s="389"/>
      <c r="EP28" s="389"/>
      <c r="EQ28" s="389"/>
      <c r="ER28" s="389"/>
      <c r="ES28" s="389"/>
      <c r="ET28" s="389"/>
      <c r="EU28" s="389"/>
      <c r="EV28" s="389"/>
      <c r="EW28" s="389"/>
      <c r="EX28" s="389"/>
      <c r="EY28" s="389"/>
      <c r="EZ28" s="389"/>
      <c r="FA28" s="389"/>
      <c r="FB28" s="389"/>
      <c r="FC28" s="389"/>
      <c r="FD28" s="389"/>
      <c r="FE28" s="389"/>
      <c r="FF28" s="389"/>
      <c r="FG28" s="389"/>
      <c r="FH28" s="389"/>
      <c r="FI28" s="389"/>
      <c r="FJ28" s="389"/>
      <c r="FK28" s="389"/>
      <c r="FL28" s="389"/>
      <c r="FM28" s="389"/>
      <c r="FN28" s="389"/>
      <c r="FO28" s="389"/>
      <c r="FP28" s="389"/>
      <c r="FQ28" s="389"/>
      <c r="FR28" s="389"/>
      <c r="FS28" s="389"/>
      <c r="FT28" s="389"/>
      <c r="FU28" s="389"/>
      <c r="FV28" s="389"/>
      <c r="FW28" s="389"/>
      <c r="FX28" s="639" t="s">
        <v>383</v>
      </c>
      <c r="FY28" s="640">
        <v>192</v>
      </c>
      <c r="FZ28" s="640">
        <v>32434907</v>
      </c>
      <c r="GA28" s="640">
        <v>55</v>
      </c>
      <c r="GB28" s="640" t="s">
        <v>798</v>
      </c>
      <c r="GC28" s="640">
        <v>20</v>
      </c>
      <c r="GD28" s="640">
        <v>1970</v>
      </c>
      <c r="GE28" s="640">
        <v>1</v>
      </c>
      <c r="GF28" s="640" t="s">
        <v>780</v>
      </c>
      <c r="GG28" s="640">
        <v>2</v>
      </c>
      <c r="GH28" s="640">
        <v>1</v>
      </c>
      <c r="GI28" s="640" t="s">
        <v>780</v>
      </c>
      <c r="GJ28" s="640">
        <v>2</v>
      </c>
      <c r="GK28" s="640" t="s">
        <v>781</v>
      </c>
      <c r="GL28" s="640" t="s">
        <v>782</v>
      </c>
      <c r="GM28" s="640">
        <v>66</v>
      </c>
      <c r="GN28" s="640" t="s">
        <v>783</v>
      </c>
      <c r="GO28" s="640">
        <v>0</v>
      </c>
      <c r="GP28" s="640">
        <v>0</v>
      </c>
      <c r="GQ28" s="640">
        <v>4</v>
      </c>
      <c r="GR28" s="640">
        <v>2</v>
      </c>
      <c r="GS28" s="640">
        <v>3</v>
      </c>
      <c r="GT28" s="640" t="s">
        <v>783</v>
      </c>
      <c r="GU28" s="640" t="s">
        <v>783</v>
      </c>
      <c r="GV28" s="640" t="s">
        <v>783</v>
      </c>
      <c r="GW28" s="640" t="s">
        <v>783</v>
      </c>
      <c r="GX28" s="640" t="s">
        <v>783</v>
      </c>
      <c r="GY28" s="640">
        <v>1649</v>
      </c>
      <c r="GZ28" s="640">
        <v>1.68</v>
      </c>
      <c r="HA28" s="640">
        <v>5</v>
      </c>
      <c r="HB28" s="640" t="s">
        <v>783</v>
      </c>
      <c r="HC28" s="640" t="s">
        <v>782</v>
      </c>
      <c r="HD28" s="640">
        <v>35</v>
      </c>
      <c r="HE28" s="640" t="s">
        <v>783</v>
      </c>
      <c r="HF28" s="640">
        <v>0</v>
      </c>
      <c r="HG28" s="640" t="s">
        <v>783</v>
      </c>
      <c r="HH28" s="640">
        <v>0</v>
      </c>
      <c r="HI28" s="640">
        <v>1</v>
      </c>
      <c r="HJ28" s="640">
        <v>40</v>
      </c>
      <c r="HK28" s="640" t="s">
        <v>784</v>
      </c>
      <c r="HL28" s="640" t="s">
        <v>785</v>
      </c>
      <c r="HM28" s="640" t="s">
        <v>783</v>
      </c>
      <c r="HN28" s="640" t="s">
        <v>783</v>
      </c>
      <c r="HO28" s="640" t="s">
        <v>783</v>
      </c>
      <c r="HP28" s="640" t="s">
        <v>783</v>
      </c>
      <c r="HQ28" s="640" t="s">
        <v>783</v>
      </c>
      <c r="HR28" s="640">
        <v>3980123</v>
      </c>
      <c r="HS28" s="640" t="s">
        <v>783</v>
      </c>
      <c r="HT28" s="640" t="s">
        <v>786</v>
      </c>
      <c r="HU28" s="640" t="s">
        <v>787</v>
      </c>
      <c r="HV28" s="640">
        <v>4</v>
      </c>
      <c r="HW28" s="640">
        <v>2016</v>
      </c>
      <c r="HX28" s="640">
        <v>63</v>
      </c>
      <c r="HY28" s="640">
        <v>0</v>
      </c>
      <c r="HZ28" s="640">
        <v>8870</v>
      </c>
      <c r="IA28" s="641">
        <v>42227.682129629633</v>
      </c>
      <c r="IB28" s="640" t="s">
        <v>788</v>
      </c>
      <c r="IC28" s="640">
        <v>3975645</v>
      </c>
      <c r="ID28" s="640">
        <v>2014</v>
      </c>
      <c r="IE28" s="640">
        <v>1712</v>
      </c>
      <c r="IF28" s="640" t="s">
        <v>783</v>
      </c>
      <c r="IG28" s="640" t="s">
        <v>783</v>
      </c>
      <c r="IH28" s="640" t="s">
        <v>783</v>
      </c>
      <c r="II28" s="640" t="s">
        <v>783</v>
      </c>
      <c r="IJ28" s="640" t="s">
        <v>783</v>
      </c>
      <c r="IK28" s="640" t="s">
        <v>783</v>
      </c>
      <c r="IL28" s="640" t="s">
        <v>783</v>
      </c>
      <c r="IM28" s="640" t="s">
        <v>783</v>
      </c>
      <c r="IN28" s="640" t="s">
        <v>783</v>
      </c>
      <c r="IO28" s="640">
        <v>1649</v>
      </c>
      <c r="IP28" s="641">
        <v>37477.354571759257</v>
      </c>
      <c r="IQ28" s="640">
        <v>2</v>
      </c>
      <c r="IR28" s="640" t="s">
        <v>793</v>
      </c>
      <c r="IS28" s="640">
        <v>3</v>
      </c>
      <c r="IT28" s="642">
        <v>41275</v>
      </c>
      <c r="IU28" s="640" t="s">
        <v>783</v>
      </c>
      <c r="IV28" s="640" t="s">
        <v>783</v>
      </c>
      <c r="IW28" s="640" t="s">
        <v>783</v>
      </c>
      <c r="IX28" s="640" t="s">
        <v>781</v>
      </c>
      <c r="IY28" s="640">
        <v>40</v>
      </c>
      <c r="IZ28" s="640" t="s">
        <v>794</v>
      </c>
      <c r="JA28" s="640" t="s">
        <v>783</v>
      </c>
      <c r="JB28" s="640" t="s">
        <v>783</v>
      </c>
      <c r="JC28" s="640" t="s">
        <v>783</v>
      </c>
      <c r="JD28" s="640">
        <v>329509</v>
      </c>
      <c r="JE28" s="640" t="s">
        <v>783</v>
      </c>
      <c r="JF28" s="640" t="s">
        <v>783</v>
      </c>
      <c r="JG28" s="640" t="s">
        <v>804</v>
      </c>
      <c r="JH28" s="640">
        <v>55</v>
      </c>
      <c r="JI28" s="640" t="s">
        <v>783</v>
      </c>
      <c r="JJ28" s="640" t="s">
        <v>783</v>
      </c>
      <c r="JK28" s="640" t="s">
        <v>783</v>
      </c>
      <c r="JL28" s="640" t="s">
        <v>796</v>
      </c>
      <c r="JM28" s="640">
        <v>4</v>
      </c>
      <c r="JN28" s="640">
        <v>3</v>
      </c>
      <c r="JO28" s="640" t="s">
        <v>783</v>
      </c>
      <c r="JP28" s="640">
        <v>10711928</v>
      </c>
      <c r="JQ28" s="640">
        <v>2011</v>
      </c>
      <c r="JR28" s="640">
        <v>3</v>
      </c>
      <c r="JS28" s="640" t="s">
        <v>783</v>
      </c>
      <c r="JT28" s="640" t="s">
        <v>783</v>
      </c>
      <c r="JU28" s="640" t="s">
        <v>901</v>
      </c>
      <c r="JV28" s="643">
        <v>8864.1926370000001</v>
      </c>
      <c r="JX28" s="225"/>
    </row>
    <row r="29" spans="1:286" ht="16" thickBot="1">
      <c r="A29" s="905" t="s">
        <v>5</v>
      </c>
      <c r="B29" s="79">
        <f t="shared" si="0"/>
        <v>1</v>
      </c>
      <c r="C29" s="871" t="s">
        <v>233</v>
      </c>
      <c r="D29" s="489" t="s">
        <v>168</v>
      </c>
      <c r="E29" s="1129" t="s">
        <v>129</v>
      </c>
      <c r="F29" s="888">
        <v>1.07</v>
      </c>
      <c r="G29" s="120" t="e">
        <f>F29+G27</f>
        <v>#REF!</v>
      </c>
      <c r="H29" s="46"/>
      <c r="I29" s="3">
        <v>1.07</v>
      </c>
      <c r="J29" s="29"/>
      <c r="K29" s="18" t="s">
        <v>172</v>
      </c>
      <c r="L29" s="5"/>
      <c r="M29" s="170">
        <v>3</v>
      </c>
      <c r="N29" s="71">
        <v>3</v>
      </c>
      <c r="O29" s="739">
        <v>4</v>
      </c>
      <c r="P29" s="1107">
        <f t="shared" ref="P29:P54" si="46">SUM(M29:O29)</f>
        <v>10</v>
      </c>
      <c r="Q29" s="1108">
        <f t="shared" ref="Q29:Q60" si="47">O29*N29*M29</f>
        <v>36</v>
      </c>
      <c r="R29" s="46"/>
      <c r="S29" s="3">
        <f>I29</f>
        <v>1.07</v>
      </c>
      <c r="T29" s="25"/>
      <c r="U29" s="219">
        <f t="shared" si="42"/>
        <v>80250</v>
      </c>
      <c r="V29" s="219" t="s">
        <v>643</v>
      </c>
      <c r="W29" s="1042">
        <f t="shared" si="39"/>
        <v>104325</v>
      </c>
      <c r="X29" s="537">
        <f t="shared" si="41"/>
        <v>101184.92444444445</v>
      </c>
      <c r="Y29" s="538">
        <f t="shared" si="2"/>
        <v>18495.893199999999</v>
      </c>
      <c r="Z29" s="1090">
        <f t="shared" si="3"/>
        <v>224005.81764444444</v>
      </c>
      <c r="AA29" s="1098"/>
      <c r="AB29" s="600">
        <v>4</v>
      </c>
      <c r="AC29" s="1056">
        <f t="shared" si="4"/>
        <v>14144.924444444443</v>
      </c>
      <c r="AD29" s="1063">
        <v>1</v>
      </c>
      <c r="AE29" s="747">
        <f t="shared" si="5"/>
        <v>77040</v>
      </c>
      <c r="AF29" s="600"/>
      <c r="AG29" s="1056">
        <f t="shared" si="6"/>
        <v>0</v>
      </c>
      <c r="AH29" s="1070" t="s">
        <v>399</v>
      </c>
      <c r="AI29" s="747">
        <f t="shared" si="7"/>
        <v>10000</v>
      </c>
      <c r="AJ29" s="1051"/>
      <c r="AK29" s="270">
        <v>0</v>
      </c>
      <c r="AL29" s="902"/>
      <c r="AM29" s="902">
        <v>2023</v>
      </c>
      <c r="AN29" s="18" t="str">
        <f t="shared" si="8"/>
        <v xml:space="preserve"> </v>
      </c>
      <c r="AO29" s="747" t="str">
        <f t="shared" si="9"/>
        <v xml:space="preserve"> </v>
      </c>
      <c r="AP29" s="4" t="str">
        <f t="shared" si="10"/>
        <v xml:space="preserve"> </v>
      </c>
      <c r="AQ29" s="747" t="str">
        <f t="shared" si="11"/>
        <v xml:space="preserve"> </v>
      </c>
      <c r="AR29" s="4" t="str">
        <f t="shared" si="12"/>
        <v xml:space="preserve"> </v>
      </c>
      <c r="AS29" s="747" t="str">
        <f t="shared" si="13"/>
        <v xml:space="preserve"> </v>
      </c>
      <c r="AT29" s="4" t="str">
        <f t="shared" si="14"/>
        <v xml:space="preserve"> </v>
      </c>
      <c r="AU29" s="747" t="str">
        <f t="shared" si="15"/>
        <v xml:space="preserve"> </v>
      </c>
      <c r="AV29" s="4" t="str">
        <f t="shared" si="16"/>
        <v xml:space="preserve"> </v>
      </c>
      <c r="AW29" s="747" t="str">
        <f t="shared" si="17"/>
        <v xml:space="preserve"> </v>
      </c>
      <c r="AX29" s="4">
        <f t="shared" si="18"/>
        <v>1.07</v>
      </c>
      <c r="AY29" s="747">
        <f t="shared" si="19"/>
        <v>224005.81764444444</v>
      </c>
      <c r="AZ29" s="4" t="str">
        <f t="shared" si="20"/>
        <v xml:space="preserve"> </v>
      </c>
      <c r="BA29" s="747" t="str">
        <f t="shared" si="21"/>
        <v xml:space="preserve"> </v>
      </c>
      <c r="BB29" s="4" t="str">
        <f t="shared" si="22"/>
        <v xml:space="preserve"> </v>
      </c>
      <c r="BC29" s="747" t="str">
        <f t="shared" si="23"/>
        <v xml:space="preserve"> </v>
      </c>
      <c r="BD29" s="4" t="str">
        <f t="shared" si="24"/>
        <v xml:space="preserve"> </v>
      </c>
      <c r="BE29" s="747" t="str">
        <f t="shared" si="25"/>
        <v xml:space="preserve"> </v>
      </c>
      <c r="BF29" s="4" t="str">
        <f t="shared" si="26"/>
        <v xml:space="preserve"> </v>
      </c>
      <c r="BG29" s="747" t="str">
        <f t="shared" si="27"/>
        <v xml:space="preserve"> </v>
      </c>
      <c r="BH29" s="4" t="str">
        <f t="shared" si="28"/>
        <v xml:space="preserve"> </v>
      </c>
      <c r="BI29" s="747" t="str">
        <f t="shared" si="29"/>
        <v xml:space="preserve"> </v>
      </c>
      <c r="BJ29" s="4" t="str">
        <f t="shared" si="30"/>
        <v xml:space="preserve"> </v>
      </c>
      <c r="BK29" s="747" t="str">
        <f t="shared" si="31"/>
        <v xml:space="preserve"> </v>
      </c>
      <c r="BL29" s="4" t="str">
        <f t="shared" si="32"/>
        <v xml:space="preserve"> </v>
      </c>
      <c r="BM29" s="747" t="str">
        <f t="shared" si="33"/>
        <v xml:space="preserve"> </v>
      </c>
      <c r="BN29" s="4" t="str">
        <f t="shared" si="34"/>
        <v xml:space="preserve"> </v>
      </c>
      <c r="BO29" s="747" t="str">
        <f t="shared" si="35"/>
        <v xml:space="preserve"> </v>
      </c>
      <c r="BP29" s="4" t="str">
        <f t="shared" si="36"/>
        <v xml:space="preserve"> </v>
      </c>
      <c r="BQ29" s="747" t="str">
        <f t="shared" si="37"/>
        <v xml:space="preserve"> </v>
      </c>
      <c r="BR29" s="133" t="s">
        <v>215</v>
      </c>
      <c r="BS29" s="133"/>
      <c r="BT29" s="389"/>
      <c r="BU29" s="389"/>
      <c r="BV29" s="389"/>
      <c r="BW29" s="389"/>
      <c r="BX29" s="389"/>
      <c r="BY29" s="389"/>
      <c r="BZ29" s="389"/>
      <c r="CA29" s="389"/>
      <c r="CB29" s="163">
        <f t="shared" si="38"/>
        <v>0</v>
      </c>
      <c r="CC29" s="389"/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596"/>
      <c r="DB29" s="596"/>
      <c r="DC29" s="596"/>
      <c r="DD29" s="596"/>
      <c r="DE29" s="596"/>
      <c r="DF29" s="596"/>
      <c r="DG29" s="596"/>
      <c r="DH29" s="596"/>
      <c r="DI29" s="596"/>
      <c r="DJ29" s="596"/>
      <c r="DK29" s="596"/>
      <c r="DL29" s="596"/>
      <c r="DM29" s="596"/>
      <c r="DN29" s="596"/>
      <c r="DO29" s="596"/>
      <c r="DP29" s="596"/>
      <c r="DQ29" s="596"/>
      <c r="DR29" s="596"/>
      <c r="DS29" s="596"/>
      <c r="DT29" s="596"/>
      <c r="DU29" s="596"/>
      <c r="DV29" s="596"/>
      <c r="DW29" s="596"/>
      <c r="DX29" s="596"/>
      <c r="DY29" s="596"/>
      <c r="DZ29" s="596"/>
      <c r="EA29" s="596"/>
      <c r="EB29" s="596"/>
      <c r="EC29" s="596"/>
      <c r="ED29" s="596"/>
      <c r="EE29" s="596"/>
      <c r="EF29" s="596"/>
      <c r="EG29" s="596"/>
      <c r="EH29" s="596"/>
      <c r="EI29" s="596"/>
      <c r="EJ29" s="596"/>
      <c r="EK29" s="596"/>
      <c r="EL29" s="596"/>
      <c r="EM29" s="596"/>
      <c r="EN29" s="596"/>
      <c r="EO29" s="596"/>
      <c r="EP29" s="596"/>
      <c r="EQ29" s="596"/>
      <c r="ER29" s="596"/>
      <c r="ES29" s="596"/>
      <c r="ET29" s="596"/>
      <c r="EU29" s="596"/>
      <c r="EV29" s="596"/>
      <c r="EW29" s="596"/>
      <c r="EX29" s="596"/>
      <c r="EY29" s="596"/>
      <c r="EZ29" s="596"/>
      <c r="FA29" s="596"/>
      <c r="FB29" s="596"/>
      <c r="FC29" s="596"/>
      <c r="FD29" s="596"/>
      <c r="FE29" s="596"/>
      <c r="FF29" s="596"/>
      <c r="FG29" s="596"/>
      <c r="FH29" s="596"/>
      <c r="FI29" s="596"/>
      <c r="FJ29" s="596"/>
      <c r="FK29" s="596"/>
      <c r="FL29" s="596"/>
      <c r="FM29" s="596"/>
      <c r="FN29" s="596"/>
      <c r="FO29" s="596"/>
      <c r="FP29" s="596"/>
      <c r="FQ29" s="596"/>
      <c r="FR29" s="596"/>
      <c r="FS29" s="596"/>
      <c r="FT29" s="596"/>
      <c r="FU29" s="596"/>
      <c r="FV29" s="596"/>
      <c r="FW29" s="596"/>
      <c r="FX29" s="655" t="s">
        <v>452</v>
      </c>
      <c r="FY29" s="656">
        <v>153</v>
      </c>
      <c r="FZ29" s="656">
        <v>30289469</v>
      </c>
      <c r="GA29" s="656">
        <v>55</v>
      </c>
      <c r="GB29" s="656" t="s">
        <v>798</v>
      </c>
      <c r="GC29" s="656">
        <v>18</v>
      </c>
      <c r="GD29" s="656">
        <v>1973</v>
      </c>
      <c r="GE29" s="656">
        <v>1</v>
      </c>
      <c r="GF29" s="656" t="s">
        <v>780</v>
      </c>
      <c r="GG29" s="656">
        <v>1</v>
      </c>
      <c r="GH29" s="656">
        <v>1</v>
      </c>
      <c r="GI29" s="656" t="s">
        <v>780</v>
      </c>
      <c r="GJ29" s="656">
        <v>1</v>
      </c>
      <c r="GK29" s="656" t="s">
        <v>781</v>
      </c>
      <c r="GL29" s="656" t="s">
        <v>782</v>
      </c>
      <c r="GM29" s="656">
        <v>66</v>
      </c>
      <c r="GN29" s="656" t="s">
        <v>783</v>
      </c>
      <c r="GO29" s="656">
        <v>0</v>
      </c>
      <c r="GP29" s="656">
        <v>0</v>
      </c>
      <c r="GQ29" s="656">
        <v>4</v>
      </c>
      <c r="GR29" s="656">
        <v>2</v>
      </c>
      <c r="GS29" s="656">
        <v>2</v>
      </c>
      <c r="GT29" s="656" t="s">
        <v>783</v>
      </c>
      <c r="GU29" s="656" t="s">
        <v>783</v>
      </c>
      <c r="GV29" s="656" t="s">
        <v>783</v>
      </c>
      <c r="GW29" s="656" t="s">
        <v>783</v>
      </c>
      <c r="GX29" s="656" t="s">
        <v>783</v>
      </c>
      <c r="GY29" s="656">
        <v>1649</v>
      </c>
      <c r="GZ29" s="656">
        <v>0.06</v>
      </c>
      <c r="HA29" s="656">
        <v>5</v>
      </c>
      <c r="HB29" s="656" t="s">
        <v>783</v>
      </c>
      <c r="HC29" s="656" t="s">
        <v>782</v>
      </c>
      <c r="HD29" s="656">
        <v>15</v>
      </c>
      <c r="HE29" s="656" t="s">
        <v>783</v>
      </c>
      <c r="HF29" s="656">
        <v>0</v>
      </c>
      <c r="HG29" s="656" t="s">
        <v>783</v>
      </c>
      <c r="HH29" s="656">
        <v>0</v>
      </c>
      <c r="HI29" s="656">
        <v>1</v>
      </c>
      <c r="HJ29" s="656">
        <v>45</v>
      </c>
      <c r="HK29" s="656" t="s">
        <v>784</v>
      </c>
      <c r="HL29" s="656" t="s">
        <v>785</v>
      </c>
      <c r="HM29" s="656" t="s">
        <v>783</v>
      </c>
      <c r="HN29" s="656" t="s">
        <v>783</v>
      </c>
      <c r="HO29" s="656" t="s">
        <v>783</v>
      </c>
      <c r="HP29" s="656" t="s">
        <v>783</v>
      </c>
      <c r="HQ29" s="656" t="s">
        <v>783</v>
      </c>
      <c r="HR29" s="656">
        <v>3978946</v>
      </c>
      <c r="HS29" s="656" t="s">
        <v>783</v>
      </c>
      <c r="HT29" s="656" t="s">
        <v>786</v>
      </c>
      <c r="HU29" s="656" t="s">
        <v>787</v>
      </c>
      <c r="HV29" s="656">
        <v>4</v>
      </c>
      <c r="HW29" s="656">
        <v>2014</v>
      </c>
      <c r="HX29" s="656">
        <v>63</v>
      </c>
      <c r="HY29" s="656">
        <v>0</v>
      </c>
      <c r="HZ29" s="656">
        <v>317</v>
      </c>
      <c r="IA29" s="657">
        <v>41697.500081018516</v>
      </c>
      <c r="IB29" s="656" t="s">
        <v>788</v>
      </c>
      <c r="IC29" s="656">
        <v>3974468</v>
      </c>
      <c r="ID29" s="656">
        <v>2014</v>
      </c>
      <c r="IE29" s="656">
        <v>1712</v>
      </c>
      <c r="IF29" s="656" t="s">
        <v>783</v>
      </c>
      <c r="IG29" s="656" t="s">
        <v>783</v>
      </c>
      <c r="IH29" s="656" t="s">
        <v>783</v>
      </c>
      <c r="II29" s="656" t="s">
        <v>783</v>
      </c>
      <c r="IJ29" s="656" t="s">
        <v>783</v>
      </c>
      <c r="IK29" s="656" t="s">
        <v>783</v>
      </c>
      <c r="IL29" s="656" t="s">
        <v>783</v>
      </c>
      <c r="IM29" s="656" t="s">
        <v>783</v>
      </c>
      <c r="IN29" s="656" t="s">
        <v>783</v>
      </c>
      <c r="IO29" s="656">
        <v>1649</v>
      </c>
      <c r="IP29" s="657">
        <v>37477.354571759257</v>
      </c>
      <c r="IQ29" s="656">
        <v>2</v>
      </c>
      <c r="IR29" s="656" t="s">
        <v>793</v>
      </c>
      <c r="IS29" s="656">
        <v>2</v>
      </c>
      <c r="IT29" s="658">
        <v>41275</v>
      </c>
      <c r="IU29" s="656" t="s">
        <v>783</v>
      </c>
      <c r="IV29" s="656" t="s">
        <v>783</v>
      </c>
      <c r="IW29" s="656" t="s">
        <v>783</v>
      </c>
      <c r="IX29" s="656" t="s">
        <v>781</v>
      </c>
      <c r="IY29" s="656">
        <v>45</v>
      </c>
      <c r="IZ29" s="656" t="s">
        <v>789</v>
      </c>
      <c r="JA29" s="656" t="s">
        <v>783</v>
      </c>
      <c r="JB29" s="656" t="s">
        <v>783</v>
      </c>
      <c r="JC29" s="656" t="s">
        <v>783</v>
      </c>
      <c r="JD29" s="656">
        <v>329432</v>
      </c>
      <c r="JE29" s="656" t="s">
        <v>783</v>
      </c>
      <c r="JF29" s="656" t="s">
        <v>783</v>
      </c>
      <c r="JG29" s="656" t="s">
        <v>802</v>
      </c>
      <c r="JH29" s="656">
        <v>55</v>
      </c>
      <c r="JI29" s="656" t="s">
        <v>783</v>
      </c>
      <c r="JJ29" s="656" t="s">
        <v>783</v>
      </c>
      <c r="JK29" s="656" t="s">
        <v>783</v>
      </c>
      <c r="JL29" s="656" t="s">
        <v>790</v>
      </c>
      <c r="JM29" s="656">
        <v>4</v>
      </c>
      <c r="JN29" s="656">
        <v>3</v>
      </c>
      <c r="JO29" s="656" t="s">
        <v>783</v>
      </c>
      <c r="JP29" s="656">
        <v>10711928</v>
      </c>
      <c r="JQ29" s="656">
        <v>2011</v>
      </c>
      <c r="JR29" s="656">
        <v>3</v>
      </c>
      <c r="JS29" s="656" t="s">
        <v>783</v>
      </c>
      <c r="JT29" s="656" t="s">
        <v>783</v>
      </c>
      <c r="JU29" s="656" t="s">
        <v>873</v>
      </c>
      <c r="JV29" s="659">
        <v>324.15437600000001</v>
      </c>
      <c r="JW29">
        <f>SUM(JV28:JV29)</f>
        <v>9188.3470130000005</v>
      </c>
      <c r="JX29" s="225">
        <v>0.34101880265151513</v>
      </c>
    </row>
    <row r="30" spans="1:286" ht="16" thickBot="1">
      <c r="A30" s="905" t="s">
        <v>5</v>
      </c>
      <c r="B30" s="79">
        <f t="shared" si="0"/>
        <v>1</v>
      </c>
      <c r="C30" s="871" t="s">
        <v>62</v>
      </c>
      <c r="D30" s="489" t="s">
        <v>132</v>
      </c>
      <c r="E30" s="1129" t="s">
        <v>158</v>
      </c>
      <c r="F30" s="888">
        <v>0.8</v>
      </c>
      <c r="G30" s="120" t="e">
        <f>F30+G27</f>
        <v>#REF!</v>
      </c>
      <c r="H30" s="46"/>
      <c r="I30" s="3">
        <v>0.8</v>
      </c>
      <c r="J30" s="29"/>
      <c r="K30" s="18"/>
      <c r="L30" s="5"/>
      <c r="M30" s="170">
        <v>3</v>
      </c>
      <c r="N30" s="71">
        <v>3</v>
      </c>
      <c r="O30" s="739">
        <v>5</v>
      </c>
      <c r="P30" s="1107">
        <f t="shared" si="46"/>
        <v>11</v>
      </c>
      <c r="Q30" s="1108">
        <f t="shared" si="47"/>
        <v>45</v>
      </c>
      <c r="R30" s="46"/>
      <c r="S30" s="3">
        <v>0.8</v>
      </c>
      <c r="T30" s="25"/>
      <c r="U30" s="219">
        <f t="shared" si="42"/>
        <v>60000</v>
      </c>
      <c r="V30" s="219" t="s">
        <v>642</v>
      </c>
      <c r="W30" s="1042">
        <f t="shared" si="39"/>
        <v>60000</v>
      </c>
      <c r="X30" s="537">
        <f t="shared" si="41"/>
        <v>30263.466666666667</v>
      </c>
      <c r="Y30" s="538">
        <f t="shared" si="2"/>
        <v>500</v>
      </c>
      <c r="Z30" s="1090">
        <f t="shared" si="3"/>
        <v>90763.466666666674</v>
      </c>
      <c r="AA30" s="1098"/>
      <c r="AB30" s="600">
        <v>6</v>
      </c>
      <c r="AC30" s="1056">
        <f t="shared" si="4"/>
        <v>15863.466666666669</v>
      </c>
      <c r="AD30" s="1063">
        <v>0.25</v>
      </c>
      <c r="AE30" s="747">
        <f t="shared" si="5"/>
        <v>14400</v>
      </c>
      <c r="AF30" s="600"/>
      <c r="AG30" s="1056">
        <f t="shared" si="6"/>
        <v>0</v>
      </c>
      <c r="AH30" s="1070"/>
      <c r="AI30" s="747">
        <f t="shared" si="7"/>
        <v>0</v>
      </c>
      <c r="AJ30" s="1051"/>
      <c r="AK30" s="270">
        <v>0</v>
      </c>
      <c r="AL30" s="902"/>
      <c r="AM30" s="902">
        <v>2023</v>
      </c>
      <c r="AN30" s="18" t="str">
        <f t="shared" si="8"/>
        <v xml:space="preserve"> </v>
      </c>
      <c r="AO30" s="747" t="str">
        <f t="shared" si="9"/>
        <v xml:space="preserve"> </v>
      </c>
      <c r="AP30" s="4" t="str">
        <f t="shared" si="10"/>
        <v xml:space="preserve"> </v>
      </c>
      <c r="AQ30" s="747" t="str">
        <f t="shared" si="11"/>
        <v xml:space="preserve"> </v>
      </c>
      <c r="AR30" s="4" t="str">
        <f t="shared" si="12"/>
        <v xml:space="preserve"> </v>
      </c>
      <c r="AS30" s="747" t="str">
        <f t="shared" si="13"/>
        <v xml:space="preserve"> </v>
      </c>
      <c r="AT30" s="4" t="str">
        <f t="shared" si="14"/>
        <v xml:space="preserve"> </v>
      </c>
      <c r="AU30" s="747" t="str">
        <f t="shared" si="15"/>
        <v xml:space="preserve"> </v>
      </c>
      <c r="AV30" s="4" t="str">
        <f t="shared" si="16"/>
        <v xml:space="preserve"> </v>
      </c>
      <c r="AW30" s="747" t="str">
        <f t="shared" si="17"/>
        <v xml:space="preserve"> </v>
      </c>
      <c r="AX30" s="4">
        <f t="shared" si="18"/>
        <v>0.8</v>
      </c>
      <c r="AY30" s="747">
        <f t="shared" si="19"/>
        <v>90763.466666666674</v>
      </c>
      <c r="AZ30" s="4" t="str">
        <f t="shared" si="20"/>
        <v xml:space="preserve"> </v>
      </c>
      <c r="BA30" s="747" t="str">
        <f t="shared" si="21"/>
        <v xml:space="preserve"> </v>
      </c>
      <c r="BB30" s="4" t="str">
        <f t="shared" si="22"/>
        <v xml:space="preserve"> </v>
      </c>
      <c r="BC30" s="747" t="str">
        <f t="shared" si="23"/>
        <v xml:space="preserve"> </v>
      </c>
      <c r="BD30" s="4" t="str">
        <f t="shared" si="24"/>
        <v xml:space="preserve"> </v>
      </c>
      <c r="BE30" s="747" t="str">
        <f t="shared" si="25"/>
        <v xml:space="preserve"> </v>
      </c>
      <c r="BF30" s="4" t="str">
        <f t="shared" si="26"/>
        <v xml:space="preserve"> </v>
      </c>
      <c r="BG30" s="747" t="str">
        <f t="shared" si="27"/>
        <v xml:space="preserve"> </v>
      </c>
      <c r="BH30" s="4" t="str">
        <f t="shared" si="28"/>
        <v xml:space="preserve"> </v>
      </c>
      <c r="BI30" s="747" t="str">
        <f t="shared" si="29"/>
        <v xml:space="preserve"> </v>
      </c>
      <c r="BJ30" s="4" t="str">
        <f t="shared" si="30"/>
        <v xml:space="preserve"> </v>
      </c>
      <c r="BK30" s="747" t="str">
        <f t="shared" si="31"/>
        <v xml:space="preserve"> </v>
      </c>
      <c r="BL30" s="4" t="str">
        <f t="shared" si="32"/>
        <v xml:space="preserve"> </v>
      </c>
      <c r="BM30" s="747" t="str">
        <f t="shared" si="33"/>
        <v xml:space="preserve"> </v>
      </c>
      <c r="BN30" s="4" t="str">
        <f t="shared" si="34"/>
        <v xml:space="preserve"> </v>
      </c>
      <c r="BO30" s="747" t="str">
        <f t="shared" si="35"/>
        <v xml:space="preserve"> </v>
      </c>
      <c r="BP30" s="4" t="str">
        <f t="shared" si="36"/>
        <v xml:space="preserve"> </v>
      </c>
      <c r="BQ30" s="747" t="str">
        <f t="shared" si="37"/>
        <v xml:space="preserve"> </v>
      </c>
      <c r="BR30" s="133"/>
      <c r="BS30" s="133"/>
      <c r="BT30" s="389"/>
      <c r="BU30" s="389"/>
      <c r="BV30" s="389"/>
      <c r="BW30" s="389"/>
      <c r="BX30" s="389"/>
      <c r="BY30" s="389"/>
      <c r="BZ30" s="389"/>
      <c r="CA30" s="389"/>
      <c r="CB30" s="163">
        <f t="shared" si="38"/>
        <v>0</v>
      </c>
      <c r="CC30" s="389"/>
      <c r="CD30" s="389"/>
      <c r="CE30" s="389"/>
      <c r="CF30" s="389"/>
      <c r="CG30" s="389"/>
      <c r="CH30" s="389"/>
      <c r="CI30" s="389"/>
      <c r="CJ30" s="389"/>
      <c r="CK30" s="389"/>
      <c r="CL30" s="389"/>
      <c r="CM30" s="389"/>
      <c r="CN30" s="389"/>
      <c r="CO30" s="389"/>
      <c r="CP30" s="389"/>
      <c r="CQ30" s="389"/>
      <c r="CR30" s="389"/>
      <c r="CS30" s="389"/>
      <c r="CT30" s="389"/>
      <c r="CU30" s="389"/>
      <c r="CV30" s="389"/>
      <c r="CW30" s="389"/>
      <c r="CX30" s="389"/>
      <c r="CY30" s="389"/>
      <c r="CZ30" s="389"/>
      <c r="DA30" s="389"/>
      <c r="DB30" s="389"/>
      <c r="DC30" s="389"/>
      <c r="DD30" s="389"/>
      <c r="DE30" s="389"/>
      <c r="DF30" s="389"/>
      <c r="DG30" s="389"/>
      <c r="DH30" s="389"/>
      <c r="DI30" s="389"/>
      <c r="DJ30" s="389"/>
      <c r="DK30" s="389"/>
      <c r="DL30" s="389"/>
      <c r="DM30" s="389"/>
      <c r="DN30" s="389"/>
      <c r="DO30" s="389"/>
      <c r="DP30" s="389"/>
      <c r="DQ30" s="389"/>
      <c r="DR30" s="389"/>
      <c r="DS30" s="389"/>
      <c r="DT30" s="389"/>
      <c r="DU30" s="389"/>
      <c r="DV30" s="389"/>
      <c r="DW30" s="389"/>
      <c r="DX30" s="389"/>
      <c r="DY30" s="389"/>
      <c r="DZ30" s="389"/>
      <c r="EA30" s="389"/>
      <c r="EB30" s="389"/>
      <c r="EC30" s="389"/>
      <c r="ED30" s="389"/>
      <c r="EE30" s="389"/>
      <c r="EF30" s="389"/>
      <c r="EG30" s="389"/>
      <c r="EH30" s="389"/>
      <c r="EI30" s="389"/>
      <c r="EJ30" s="389"/>
      <c r="EK30" s="389"/>
      <c r="EL30" s="389"/>
      <c r="EM30" s="389"/>
      <c r="EN30" s="389"/>
      <c r="EO30" s="389"/>
      <c r="EP30" s="389"/>
      <c r="EQ30" s="389"/>
      <c r="ER30" s="389"/>
      <c r="ES30" s="389"/>
      <c r="ET30" s="389"/>
      <c r="EU30" s="389"/>
      <c r="EV30" s="389"/>
      <c r="EW30" s="389"/>
      <c r="EX30" s="389"/>
      <c r="EY30" s="389"/>
      <c r="EZ30" s="389"/>
      <c r="FA30" s="389"/>
      <c r="FB30" s="389"/>
      <c r="FC30" s="389"/>
      <c r="FD30" s="389"/>
      <c r="FE30" s="389"/>
      <c r="FF30" s="389"/>
      <c r="FG30" s="389"/>
      <c r="FH30" s="389"/>
      <c r="FI30" s="389"/>
      <c r="FJ30" s="389"/>
      <c r="FK30" s="389"/>
      <c r="FL30" s="389"/>
      <c r="FM30" s="389"/>
      <c r="FN30" s="389"/>
      <c r="FO30" s="389"/>
      <c r="FP30" s="389"/>
      <c r="FQ30" s="389"/>
      <c r="FR30" s="389"/>
      <c r="FS30" s="389"/>
      <c r="FT30" s="389"/>
      <c r="FU30" s="389"/>
      <c r="FV30" s="389"/>
      <c r="FW30" s="389"/>
      <c r="FX30" s="625" t="s">
        <v>388</v>
      </c>
      <c r="FY30" s="626">
        <v>111</v>
      </c>
      <c r="FZ30" s="626">
        <v>31477030</v>
      </c>
      <c r="GA30" s="626">
        <v>70</v>
      </c>
      <c r="GB30" s="626" t="s">
        <v>830</v>
      </c>
      <c r="GC30" s="626">
        <v>22</v>
      </c>
      <c r="GD30" s="626">
        <v>2014</v>
      </c>
      <c r="GE30" s="626">
        <v>1</v>
      </c>
      <c r="GF30" s="626" t="s">
        <v>780</v>
      </c>
      <c r="GG30" s="626">
        <v>2</v>
      </c>
      <c r="GH30" s="626">
        <v>1</v>
      </c>
      <c r="GI30" s="626" t="s">
        <v>780</v>
      </c>
      <c r="GJ30" s="626">
        <v>2</v>
      </c>
      <c r="GK30" s="626" t="s">
        <v>781</v>
      </c>
      <c r="GL30" s="626" t="s">
        <v>782</v>
      </c>
      <c r="GM30" s="626">
        <v>66</v>
      </c>
      <c r="GN30" s="626" t="s">
        <v>783</v>
      </c>
      <c r="GO30" s="626">
        <v>0</v>
      </c>
      <c r="GP30" s="626">
        <v>0</v>
      </c>
      <c r="GQ30" s="626">
        <v>3</v>
      </c>
      <c r="GR30" s="626">
        <v>2</v>
      </c>
      <c r="GS30" s="626">
        <v>10</v>
      </c>
      <c r="GT30" s="626" t="s">
        <v>783</v>
      </c>
      <c r="GU30" s="626" t="s">
        <v>783</v>
      </c>
      <c r="GV30" s="626" t="s">
        <v>783</v>
      </c>
      <c r="GW30" s="626" t="s">
        <v>783</v>
      </c>
      <c r="GX30" s="626" t="s">
        <v>783</v>
      </c>
      <c r="GY30" s="626">
        <v>1649</v>
      </c>
      <c r="GZ30" s="626">
        <v>0.12</v>
      </c>
      <c r="HA30" s="626">
        <v>5</v>
      </c>
      <c r="HB30" s="626" t="s">
        <v>783</v>
      </c>
      <c r="HC30" s="626" t="s">
        <v>782</v>
      </c>
      <c r="HD30" s="626">
        <v>15</v>
      </c>
      <c r="HE30" s="626" t="s">
        <v>783</v>
      </c>
      <c r="HF30" s="626">
        <v>0</v>
      </c>
      <c r="HG30" s="626" t="s">
        <v>783</v>
      </c>
      <c r="HH30" s="626">
        <v>0</v>
      </c>
      <c r="HI30" s="626">
        <v>1</v>
      </c>
      <c r="HJ30" s="626">
        <v>45</v>
      </c>
      <c r="HK30" s="626" t="s">
        <v>784</v>
      </c>
      <c r="HL30" s="626" t="s">
        <v>785</v>
      </c>
      <c r="HM30" s="626" t="s">
        <v>783</v>
      </c>
      <c r="HN30" s="626" t="s">
        <v>783</v>
      </c>
      <c r="HO30" s="626" t="s">
        <v>783</v>
      </c>
      <c r="HP30" s="626" t="s">
        <v>783</v>
      </c>
      <c r="HQ30" s="626" t="s">
        <v>783</v>
      </c>
      <c r="HR30" s="626">
        <v>3980759</v>
      </c>
      <c r="HS30" s="626" t="s">
        <v>783</v>
      </c>
      <c r="HT30" s="626" t="s">
        <v>786</v>
      </c>
      <c r="HU30" s="626" t="s">
        <v>787</v>
      </c>
      <c r="HV30" s="626">
        <v>4</v>
      </c>
      <c r="HW30" s="626">
        <v>2015</v>
      </c>
      <c r="HX30" s="626">
        <v>63</v>
      </c>
      <c r="HY30" s="626">
        <v>0</v>
      </c>
      <c r="HZ30" s="626">
        <v>634</v>
      </c>
      <c r="IA30" s="627">
        <v>42089.480439814812</v>
      </c>
      <c r="IB30" s="626" t="s">
        <v>788</v>
      </c>
      <c r="IC30" s="626">
        <v>3976281</v>
      </c>
      <c r="ID30" s="626">
        <v>2015</v>
      </c>
      <c r="IE30" s="626">
        <v>1712</v>
      </c>
      <c r="IF30" s="626" t="s">
        <v>783</v>
      </c>
      <c r="IG30" s="626" t="s">
        <v>783</v>
      </c>
      <c r="IH30" s="626" t="s">
        <v>783</v>
      </c>
      <c r="II30" s="626" t="s">
        <v>783</v>
      </c>
      <c r="IJ30" s="626" t="s">
        <v>783</v>
      </c>
      <c r="IK30" s="626" t="s">
        <v>783</v>
      </c>
      <c r="IL30" s="626" t="s">
        <v>783</v>
      </c>
      <c r="IM30" s="626" t="s">
        <v>783</v>
      </c>
      <c r="IN30" s="626" t="s">
        <v>783</v>
      </c>
      <c r="IO30" s="626">
        <v>1649</v>
      </c>
      <c r="IP30" s="627">
        <v>37477.354571759257</v>
      </c>
      <c r="IQ30" s="626">
        <v>2</v>
      </c>
      <c r="IR30" s="626" t="s">
        <v>793</v>
      </c>
      <c r="IS30" s="626">
        <v>10</v>
      </c>
      <c r="IT30" s="665">
        <v>41640</v>
      </c>
      <c r="IU30" s="626" t="s">
        <v>783</v>
      </c>
      <c r="IV30" s="626" t="s">
        <v>783</v>
      </c>
      <c r="IW30" s="626" t="s">
        <v>783</v>
      </c>
      <c r="IX30" s="626" t="s">
        <v>781</v>
      </c>
      <c r="IY30" s="626">
        <v>45</v>
      </c>
      <c r="IZ30" s="626" t="s">
        <v>789</v>
      </c>
      <c r="JA30" s="626" t="s">
        <v>783</v>
      </c>
      <c r="JB30" s="626" t="s">
        <v>783</v>
      </c>
      <c r="JC30" s="626" t="s">
        <v>783</v>
      </c>
      <c r="JD30" s="626">
        <v>329404</v>
      </c>
      <c r="JE30" s="626" t="s">
        <v>783</v>
      </c>
      <c r="JF30" s="626" t="s">
        <v>783</v>
      </c>
      <c r="JG30" s="626" t="s">
        <v>815</v>
      </c>
      <c r="JH30" s="626">
        <v>70</v>
      </c>
      <c r="JI30" s="626" t="s">
        <v>783</v>
      </c>
      <c r="JJ30" s="626" t="s">
        <v>783</v>
      </c>
      <c r="JK30" s="626" t="s">
        <v>783</v>
      </c>
      <c r="JL30" s="626" t="s">
        <v>790</v>
      </c>
      <c r="JM30" s="626">
        <v>4</v>
      </c>
      <c r="JN30" s="626">
        <v>4</v>
      </c>
      <c r="JO30" s="626" t="s">
        <v>783</v>
      </c>
      <c r="JP30" s="626" t="s">
        <v>783</v>
      </c>
      <c r="JQ30" s="626" t="s">
        <v>783</v>
      </c>
      <c r="JR30" s="626" t="s">
        <v>783</v>
      </c>
      <c r="JS30" s="626" t="s">
        <v>783</v>
      </c>
      <c r="JT30" s="626" t="s">
        <v>783</v>
      </c>
      <c r="JU30" s="626" t="s">
        <v>831</v>
      </c>
      <c r="JV30" s="628">
        <v>651.20856000000003</v>
      </c>
      <c r="JW30">
        <f>JV30</f>
        <v>651.20856000000003</v>
      </c>
      <c r="JX30" s="225">
        <v>0.12333495454545455</v>
      </c>
    </row>
    <row r="31" spans="1:286" s="838" customFormat="1" ht="16" thickBot="1">
      <c r="A31" s="905" t="s">
        <v>5</v>
      </c>
      <c r="B31" s="79">
        <f t="shared" si="0"/>
        <v>1</v>
      </c>
      <c r="C31" s="871" t="s">
        <v>123</v>
      </c>
      <c r="D31" s="489" t="s">
        <v>135</v>
      </c>
      <c r="E31" s="1129" t="s">
        <v>199</v>
      </c>
      <c r="F31" s="888">
        <v>0.6</v>
      </c>
      <c r="G31" s="120" t="e">
        <f>F31+G29</f>
        <v>#REF!</v>
      </c>
      <c r="H31" s="46"/>
      <c r="I31" s="3">
        <v>0.6</v>
      </c>
      <c r="J31" s="29"/>
      <c r="K31" s="18" t="s">
        <v>15</v>
      </c>
      <c r="L31" s="5"/>
      <c r="M31" s="170">
        <v>2</v>
      </c>
      <c r="N31" s="71">
        <v>3</v>
      </c>
      <c r="O31" s="739">
        <v>5</v>
      </c>
      <c r="P31" s="1107">
        <f t="shared" si="46"/>
        <v>10</v>
      </c>
      <c r="Q31" s="1108">
        <f t="shared" si="47"/>
        <v>30</v>
      </c>
      <c r="R31" s="46"/>
      <c r="S31" s="3">
        <v>0.6</v>
      </c>
      <c r="T31" s="25"/>
      <c r="U31" s="219">
        <f t="shared" si="42"/>
        <v>45000</v>
      </c>
      <c r="V31" s="219" t="s">
        <v>642</v>
      </c>
      <c r="W31" s="1042">
        <f t="shared" si="39"/>
        <v>45000</v>
      </c>
      <c r="X31" s="537">
        <f t="shared" si="41"/>
        <v>18000</v>
      </c>
      <c r="Y31" s="538">
        <f t="shared" si="2"/>
        <v>500</v>
      </c>
      <c r="Z31" s="1090">
        <f t="shared" si="3"/>
        <v>63500</v>
      </c>
      <c r="AA31" s="1098"/>
      <c r="AB31" s="600"/>
      <c r="AC31" s="1056">
        <f t="shared" si="4"/>
        <v>0</v>
      </c>
      <c r="AD31" s="1063"/>
      <c r="AE31" s="747">
        <f t="shared" si="5"/>
        <v>0</v>
      </c>
      <c r="AF31" s="600">
        <v>300</v>
      </c>
      <c r="AG31" s="1056">
        <f t="shared" si="6"/>
        <v>18000</v>
      </c>
      <c r="AH31" s="1070"/>
      <c r="AI31" s="747">
        <f t="shared" si="7"/>
        <v>0</v>
      </c>
      <c r="AJ31" s="1051"/>
      <c r="AK31" s="270">
        <v>0</v>
      </c>
      <c r="AL31" s="902"/>
      <c r="AM31" s="902">
        <v>2023</v>
      </c>
      <c r="AN31" s="18" t="str">
        <f t="shared" si="8"/>
        <v xml:space="preserve"> </v>
      </c>
      <c r="AO31" s="747" t="str">
        <f t="shared" si="9"/>
        <v xml:space="preserve"> </v>
      </c>
      <c r="AP31" s="4" t="str">
        <f t="shared" si="10"/>
        <v xml:space="preserve"> </v>
      </c>
      <c r="AQ31" s="747" t="str">
        <f t="shared" si="11"/>
        <v xml:space="preserve"> </v>
      </c>
      <c r="AR31" s="4" t="str">
        <f t="shared" si="12"/>
        <v xml:space="preserve"> </v>
      </c>
      <c r="AS31" s="747" t="str">
        <f t="shared" si="13"/>
        <v xml:space="preserve"> </v>
      </c>
      <c r="AT31" s="4" t="str">
        <f t="shared" si="14"/>
        <v xml:space="preserve"> </v>
      </c>
      <c r="AU31" s="747" t="str">
        <f t="shared" si="15"/>
        <v xml:space="preserve"> </v>
      </c>
      <c r="AV31" s="4" t="str">
        <f t="shared" si="16"/>
        <v xml:space="preserve"> </v>
      </c>
      <c r="AW31" s="747" t="str">
        <f t="shared" si="17"/>
        <v xml:space="preserve"> </v>
      </c>
      <c r="AX31" s="4">
        <f t="shared" si="18"/>
        <v>0.6</v>
      </c>
      <c r="AY31" s="747">
        <f t="shared" si="19"/>
        <v>63500</v>
      </c>
      <c r="AZ31" s="4" t="str">
        <f t="shared" si="20"/>
        <v xml:space="preserve"> </v>
      </c>
      <c r="BA31" s="747" t="str">
        <f t="shared" si="21"/>
        <v xml:space="preserve"> </v>
      </c>
      <c r="BB31" s="4" t="str">
        <f t="shared" si="22"/>
        <v xml:space="preserve"> </v>
      </c>
      <c r="BC31" s="747" t="str">
        <f t="shared" si="23"/>
        <v xml:space="preserve"> </v>
      </c>
      <c r="BD31" s="4" t="str">
        <f t="shared" si="24"/>
        <v xml:space="preserve"> </v>
      </c>
      <c r="BE31" s="747" t="str">
        <f t="shared" si="25"/>
        <v xml:space="preserve"> </v>
      </c>
      <c r="BF31" s="4" t="str">
        <f t="shared" si="26"/>
        <v xml:space="preserve"> </v>
      </c>
      <c r="BG31" s="747" t="str">
        <f t="shared" si="27"/>
        <v xml:space="preserve"> </v>
      </c>
      <c r="BH31" s="4" t="str">
        <f t="shared" si="28"/>
        <v xml:space="preserve"> </v>
      </c>
      <c r="BI31" s="747" t="str">
        <f t="shared" si="29"/>
        <v xml:space="preserve"> </v>
      </c>
      <c r="BJ31" s="4" t="str">
        <f t="shared" si="30"/>
        <v xml:space="preserve"> </v>
      </c>
      <c r="BK31" s="747" t="str">
        <f t="shared" si="31"/>
        <v xml:space="preserve"> </v>
      </c>
      <c r="BL31" s="4" t="str">
        <f t="shared" si="32"/>
        <v xml:space="preserve"> </v>
      </c>
      <c r="BM31" s="747" t="str">
        <f t="shared" si="33"/>
        <v xml:space="preserve"> </v>
      </c>
      <c r="BN31" s="4" t="str">
        <f t="shared" si="34"/>
        <v xml:space="preserve"> </v>
      </c>
      <c r="BO31" s="747" t="str">
        <f t="shared" si="35"/>
        <v xml:space="preserve"> </v>
      </c>
      <c r="BP31" s="4" t="str">
        <f t="shared" si="36"/>
        <v xml:space="preserve"> </v>
      </c>
      <c r="BQ31" s="747" t="str">
        <f t="shared" si="37"/>
        <v xml:space="preserve"> </v>
      </c>
      <c r="BR31" s="133" t="s">
        <v>200</v>
      </c>
      <c r="BS31" s="133"/>
      <c r="BT31" s="389"/>
      <c r="BU31" s="389"/>
      <c r="BV31" s="389"/>
      <c r="BW31" s="389"/>
      <c r="BX31" s="389"/>
      <c r="BY31" s="389"/>
      <c r="BZ31" s="389"/>
      <c r="CA31" s="389"/>
      <c r="CB31" s="163">
        <f t="shared" si="38"/>
        <v>0</v>
      </c>
      <c r="CC31" s="389"/>
      <c r="CD31" s="389"/>
      <c r="CE31" s="389"/>
      <c r="CF31" s="389"/>
      <c r="CG31" s="389"/>
      <c r="CH31" s="389"/>
      <c r="CI31" s="389"/>
      <c r="CJ31" s="389"/>
      <c r="CK31" s="389"/>
      <c r="CL31" s="389"/>
      <c r="CM31" s="389"/>
      <c r="CN31" s="389"/>
      <c r="CO31" s="389"/>
      <c r="CP31" s="389"/>
      <c r="CQ31" s="389"/>
      <c r="CR31" s="389"/>
      <c r="CS31" s="389"/>
      <c r="CT31" s="389"/>
      <c r="CU31" s="389"/>
      <c r="CV31" s="389"/>
      <c r="CW31" s="389"/>
      <c r="CX31" s="389"/>
      <c r="CY31" s="389"/>
      <c r="CZ31" s="389"/>
      <c r="DA31" s="389"/>
      <c r="DB31" s="389"/>
      <c r="DC31" s="389"/>
      <c r="DD31" s="389"/>
      <c r="DE31" s="389"/>
      <c r="DF31" s="389"/>
      <c r="DG31" s="389"/>
      <c r="DH31" s="389"/>
      <c r="DI31" s="389"/>
      <c r="DJ31" s="389"/>
      <c r="DK31" s="389"/>
      <c r="DL31" s="389"/>
      <c r="DM31" s="389"/>
      <c r="DN31" s="389"/>
      <c r="DO31" s="389"/>
      <c r="DP31" s="389"/>
      <c r="DQ31" s="389"/>
      <c r="DR31" s="389"/>
      <c r="DS31" s="389"/>
      <c r="DT31" s="389"/>
      <c r="DU31" s="389"/>
      <c r="DV31" s="389"/>
      <c r="DW31" s="389"/>
      <c r="DX31" s="389"/>
      <c r="DY31" s="389"/>
      <c r="DZ31" s="389"/>
      <c r="EA31" s="389"/>
      <c r="EB31" s="389"/>
      <c r="EC31" s="389"/>
      <c r="ED31" s="389"/>
      <c r="EE31" s="389"/>
      <c r="EF31" s="389"/>
      <c r="EG31" s="389"/>
      <c r="EH31" s="389"/>
      <c r="EI31" s="389"/>
      <c r="EJ31" s="389"/>
      <c r="EK31" s="389"/>
      <c r="EL31" s="389"/>
      <c r="EM31" s="389"/>
      <c r="EN31" s="389"/>
      <c r="EO31" s="389"/>
      <c r="EP31" s="389"/>
      <c r="EQ31" s="389"/>
      <c r="ER31" s="389"/>
      <c r="ES31" s="389"/>
      <c r="ET31" s="389"/>
      <c r="EU31" s="389"/>
      <c r="EV31" s="389"/>
      <c r="EW31" s="389"/>
      <c r="EX31" s="389"/>
      <c r="EY31" s="389"/>
      <c r="EZ31" s="389"/>
      <c r="FA31" s="389"/>
      <c r="FB31" s="389"/>
      <c r="FC31" s="389"/>
      <c r="FD31" s="389"/>
      <c r="FE31" s="389"/>
      <c r="FF31" s="389"/>
      <c r="FG31" s="389"/>
      <c r="FH31" s="389"/>
      <c r="FI31" s="389"/>
      <c r="FJ31" s="389"/>
      <c r="FK31" s="389"/>
      <c r="FL31" s="389"/>
      <c r="FM31" s="389"/>
      <c r="FN31" s="389"/>
      <c r="FO31" s="389"/>
      <c r="FP31" s="389"/>
      <c r="FQ31" s="389"/>
      <c r="FR31" s="389"/>
      <c r="FS31" s="389"/>
      <c r="FT31" s="389"/>
      <c r="FU31" s="389"/>
      <c r="FV31" s="389"/>
      <c r="FW31" s="389"/>
      <c r="FX31" s="671" t="s">
        <v>294</v>
      </c>
      <c r="FY31" s="672">
        <v>199</v>
      </c>
      <c r="FZ31" s="672">
        <v>28092644</v>
      </c>
      <c r="GA31" s="672">
        <v>40</v>
      </c>
      <c r="GB31" s="672" t="s">
        <v>779</v>
      </c>
      <c r="GC31" s="672">
        <v>22</v>
      </c>
      <c r="GD31" s="672">
        <v>2012</v>
      </c>
      <c r="GE31" s="672">
        <v>2</v>
      </c>
      <c r="GF31" s="672" t="s">
        <v>148</v>
      </c>
      <c r="GG31" s="672">
        <v>4</v>
      </c>
      <c r="GH31" s="672">
        <v>2</v>
      </c>
      <c r="GI31" s="672" t="s">
        <v>148</v>
      </c>
      <c r="GJ31" s="672">
        <v>4</v>
      </c>
      <c r="GK31" s="672" t="s">
        <v>781</v>
      </c>
      <c r="GL31" s="672" t="s">
        <v>793</v>
      </c>
      <c r="GM31" s="672">
        <v>66</v>
      </c>
      <c r="GN31" s="672" t="s">
        <v>783</v>
      </c>
      <c r="GO31" s="672">
        <v>0</v>
      </c>
      <c r="GP31" s="672">
        <v>0</v>
      </c>
      <c r="GQ31" s="672">
        <v>4</v>
      </c>
      <c r="GR31" s="672">
        <v>2</v>
      </c>
      <c r="GS31" s="672" t="s">
        <v>783</v>
      </c>
      <c r="GT31" s="672" t="s">
        <v>783</v>
      </c>
      <c r="GU31" s="672" t="s">
        <v>783</v>
      </c>
      <c r="GV31" s="672" t="s">
        <v>783</v>
      </c>
      <c r="GW31" s="672" t="s">
        <v>783</v>
      </c>
      <c r="GX31" s="672" t="s">
        <v>783</v>
      </c>
      <c r="GY31" s="672">
        <v>1649</v>
      </c>
      <c r="GZ31" s="672">
        <v>0.08</v>
      </c>
      <c r="HA31" s="672">
        <v>5</v>
      </c>
      <c r="HB31" s="672" t="s">
        <v>783</v>
      </c>
      <c r="HC31" s="672" t="s">
        <v>782</v>
      </c>
      <c r="HD31" s="672">
        <v>25</v>
      </c>
      <c r="HE31" s="672">
        <v>1995</v>
      </c>
      <c r="HF31" s="672">
        <v>0</v>
      </c>
      <c r="HG31" s="672" t="s">
        <v>783</v>
      </c>
      <c r="HH31" s="672">
        <v>0</v>
      </c>
      <c r="HI31" s="672">
        <v>1</v>
      </c>
      <c r="HJ31" s="672">
        <v>45</v>
      </c>
      <c r="HK31" s="672" t="s">
        <v>784</v>
      </c>
      <c r="HL31" s="672" t="s">
        <v>785</v>
      </c>
      <c r="HM31" s="672" t="s">
        <v>783</v>
      </c>
      <c r="HN31" s="672" t="s">
        <v>783</v>
      </c>
      <c r="HO31" s="672" t="s">
        <v>783</v>
      </c>
      <c r="HP31" s="672" t="s">
        <v>783</v>
      </c>
      <c r="HQ31" s="672" t="s">
        <v>783</v>
      </c>
      <c r="HR31" s="672">
        <v>3980785</v>
      </c>
      <c r="HS31" s="672" t="s">
        <v>783</v>
      </c>
      <c r="HT31" s="672" t="s">
        <v>786</v>
      </c>
      <c r="HU31" s="672" t="s">
        <v>787</v>
      </c>
      <c r="HV31" s="672">
        <v>4</v>
      </c>
      <c r="HW31" s="672">
        <v>2013</v>
      </c>
      <c r="HX31" s="672">
        <v>63</v>
      </c>
      <c r="HY31" s="672">
        <v>0</v>
      </c>
      <c r="HZ31" s="672">
        <v>422</v>
      </c>
      <c r="IA31" s="673">
        <v>41358.405266203707</v>
      </c>
      <c r="IB31" s="672" t="s">
        <v>788</v>
      </c>
      <c r="IC31" s="672">
        <v>3976307</v>
      </c>
      <c r="ID31" s="672">
        <v>2013</v>
      </c>
      <c r="IE31" s="672">
        <v>1712</v>
      </c>
      <c r="IF31" s="672" t="s">
        <v>783</v>
      </c>
      <c r="IG31" s="672" t="s">
        <v>783</v>
      </c>
      <c r="IH31" s="672" t="s">
        <v>783</v>
      </c>
      <c r="II31" s="672" t="s">
        <v>783</v>
      </c>
      <c r="IJ31" s="672" t="s">
        <v>783</v>
      </c>
      <c r="IK31" s="672" t="s">
        <v>783</v>
      </c>
      <c r="IL31" s="672" t="s">
        <v>783</v>
      </c>
      <c r="IM31" s="672" t="s">
        <v>783</v>
      </c>
      <c r="IN31" s="672" t="s">
        <v>783</v>
      </c>
      <c r="IO31" s="672">
        <v>1649</v>
      </c>
      <c r="IP31" s="673">
        <v>37600.566631944443</v>
      </c>
      <c r="IQ31" s="672" t="s">
        <v>783</v>
      </c>
      <c r="IR31" s="672" t="s">
        <v>783</v>
      </c>
      <c r="IS31" s="672" t="s">
        <v>783</v>
      </c>
      <c r="IT31" s="672" t="s">
        <v>783</v>
      </c>
      <c r="IU31" s="672" t="s">
        <v>783</v>
      </c>
      <c r="IV31" s="672" t="s">
        <v>783</v>
      </c>
      <c r="IW31" s="672" t="s">
        <v>783</v>
      </c>
      <c r="IX31" s="672" t="s">
        <v>781</v>
      </c>
      <c r="IY31" s="672">
        <v>45</v>
      </c>
      <c r="IZ31" s="672" t="s">
        <v>789</v>
      </c>
      <c r="JA31" s="672" t="s">
        <v>783</v>
      </c>
      <c r="JB31" s="672" t="s">
        <v>783</v>
      </c>
      <c r="JC31" s="672" t="s">
        <v>783</v>
      </c>
      <c r="JD31" s="672">
        <v>329405</v>
      </c>
      <c r="JE31" s="672" t="s">
        <v>783</v>
      </c>
      <c r="JF31" s="672" t="s">
        <v>783</v>
      </c>
      <c r="JG31" s="672" t="s">
        <v>783</v>
      </c>
      <c r="JH31" s="672" t="s">
        <v>783</v>
      </c>
      <c r="JI31" s="672" t="s">
        <v>783</v>
      </c>
      <c r="JJ31" s="672" t="s">
        <v>783</v>
      </c>
      <c r="JK31" s="672" t="s">
        <v>783</v>
      </c>
      <c r="JL31" s="672" t="s">
        <v>790</v>
      </c>
      <c r="JM31" s="672">
        <v>4</v>
      </c>
      <c r="JN31" s="672">
        <v>2</v>
      </c>
      <c r="JO31" s="672" t="s">
        <v>783</v>
      </c>
      <c r="JP31" s="672">
        <v>12480278</v>
      </c>
      <c r="JQ31" s="672">
        <v>2012</v>
      </c>
      <c r="JR31" s="672">
        <v>0</v>
      </c>
      <c r="JS31" s="672" t="s">
        <v>783</v>
      </c>
      <c r="JT31" s="672" t="s">
        <v>783</v>
      </c>
      <c r="JU31" s="672" t="s">
        <v>832</v>
      </c>
      <c r="JV31" s="674">
        <v>557.43870600000002</v>
      </c>
      <c r="JW31">
        <f>SUM(JV31:JV31)</f>
        <v>557.43870600000002</v>
      </c>
      <c r="JX31" s="225">
        <v>0.32098320909090905</v>
      </c>
    </row>
    <row r="32" spans="1:286" s="838" customFormat="1" ht="16" thickBot="1">
      <c r="A32" s="905" t="s">
        <v>5</v>
      </c>
      <c r="B32" s="79">
        <f t="shared" si="0"/>
        <v>1</v>
      </c>
      <c r="C32" s="871" t="s">
        <v>83</v>
      </c>
      <c r="D32" s="489" t="s">
        <v>162</v>
      </c>
      <c r="E32" s="1129" t="s">
        <v>141</v>
      </c>
      <c r="F32" s="888">
        <v>0.28000000000000003</v>
      </c>
      <c r="G32" s="120" t="e">
        <f>F32+G30</f>
        <v>#REF!</v>
      </c>
      <c r="H32" s="46"/>
      <c r="I32" s="3">
        <v>0.28000000000000003</v>
      </c>
      <c r="J32" s="29"/>
      <c r="K32" s="18" t="s">
        <v>103</v>
      </c>
      <c r="L32" s="5"/>
      <c r="M32" s="170">
        <v>3</v>
      </c>
      <c r="N32" s="71">
        <v>3</v>
      </c>
      <c r="O32" s="739">
        <v>4</v>
      </c>
      <c r="P32" s="1107">
        <f t="shared" si="46"/>
        <v>10</v>
      </c>
      <c r="Q32" s="1108">
        <f t="shared" si="47"/>
        <v>36</v>
      </c>
      <c r="R32" s="46"/>
      <c r="S32" s="3">
        <f>I32</f>
        <v>0.28000000000000003</v>
      </c>
      <c r="T32" s="43"/>
      <c r="U32" s="219">
        <f t="shared" si="42"/>
        <v>21000.000000000004</v>
      </c>
      <c r="V32" s="219" t="s">
        <v>642</v>
      </c>
      <c r="W32" s="1042">
        <f t="shared" si="39"/>
        <v>21000.000000000004</v>
      </c>
      <c r="X32" s="537">
        <f t="shared" si="41"/>
        <v>10000</v>
      </c>
      <c r="Y32" s="538">
        <f t="shared" si="2"/>
        <v>500</v>
      </c>
      <c r="Z32" s="1090">
        <f t="shared" si="3"/>
        <v>31500.000000000004</v>
      </c>
      <c r="AA32" s="1098"/>
      <c r="AB32" s="600"/>
      <c r="AC32" s="1056">
        <f t="shared" si="4"/>
        <v>0</v>
      </c>
      <c r="AD32" s="1063"/>
      <c r="AE32" s="747">
        <f t="shared" si="5"/>
        <v>0</v>
      </c>
      <c r="AF32" s="600"/>
      <c r="AG32" s="1056">
        <f t="shared" si="6"/>
        <v>0</v>
      </c>
      <c r="AH32" s="1070" t="s">
        <v>649</v>
      </c>
      <c r="AI32" s="747">
        <f t="shared" si="7"/>
        <v>10000</v>
      </c>
      <c r="AJ32" s="1051"/>
      <c r="AK32" s="270">
        <v>0</v>
      </c>
      <c r="AL32" s="902"/>
      <c r="AM32" s="902">
        <v>2023</v>
      </c>
      <c r="AN32" s="18" t="str">
        <f t="shared" si="8"/>
        <v xml:space="preserve"> </v>
      </c>
      <c r="AO32" s="747" t="str">
        <f t="shared" si="9"/>
        <v xml:space="preserve"> </v>
      </c>
      <c r="AP32" s="4" t="str">
        <f t="shared" si="10"/>
        <v xml:space="preserve"> </v>
      </c>
      <c r="AQ32" s="747" t="str">
        <f t="shared" si="11"/>
        <v xml:space="preserve"> </v>
      </c>
      <c r="AR32" s="4" t="str">
        <f t="shared" si="12"/>
        <v xml:space="preserve"> </v>
      </c>
      <c r="AS32" s="747" t="str">
        <f t="shared" si="13"/>
        <v xml:space="preserve"> </v>
      </c>
      <c r="AT32" s="4" t="str">
        <f t="shared" si="14"/>
        <v xml:space="preserve"> </v>
      </c>
      <c r="AU32" s="747" t="str">
        <f t="shared" si="15"/>
        <v xml:space="preserve"> </v>
      </c>
      <c r="AV32" s="4" t="str">
        <f t="shared" si="16"/>
        <v xml:space="preserve"> </v>
      </c>
      <c r="AW32" s="747" t="str">
        <f t="shared" si="17"/>
        <v xml:space="preserve"> </v>
      </c>
      <c r="AX32" s="4">
        <f t="shared" si="18"/>
        <v>0.28000000000000003</v>
      </c>
      <c r="AY32" s="747">
        <f t="shared" si="19"/>
        <v>31500.000000000004</v>
      </c>
      <c r="AZ32" s="4" t="str">
        <f t="shared" si="20"/>
        <v xml:space="preserve"> </v>
      </c>
      <c r="BA32" s="747" t="str">
        <f t="shared" si="21"/>
        <v xml:space="preserve"> </v>
      </c>
      <c r="BB32" s="4" t="str">
        <f t="shared" si="22"/>
        <v xml:space="preserve"> </v>
      </c>
      <c r="BC32" s="747" t="str">
        <f t="shared" si="23"/>
        <v xml:space="preserve"> </v>
      </c>
      <c r="BD32" s="4" t="str">
        <f t="shared" si="24"/>
        <v xml:space="preserve"> </v>
      </c>
      <c r="BE32" s="747" t="str">
        <f t="shared" si="25"/>
        <v xml:space="preserve"> </v>
      </c>
      <c r="BF32" s="4" t="str">
        <f t="shared" si="26"/>
        <v xml:space="preserve"> </v>
      </c>
      <c r="BG32" s="747" t="str">
        <f t="shared" si="27"/>
        <v xml:space="preserve"> </v>
      </c>
      <c r="BH32" s="4" t="str">
        <f t="shared" si="28"/>
        <v xml:space="preserve"> </v>
      </c>
      <c r="BI32" s="747" t="str">
        <f t="shared" si="29"/>
        <v xml:space="preserve"> </v>
      </c>
      <c r="BJ32" s="4" t="str">
        <f t="shared" si="30"/>
        <v xml:space="preserve"> </v>
      </c>
      <c r="BK32" s="747" t="str">
        <f t="shared" si="31"/>
        <v xml:space="preserve"> </v>
      </c>
      <c r="BL32" s="4" t="str">
        <f t="shared" si="32"/>
        <v xml:space="preserve"> </v>
      </c>
      <c r="BM32" s="747" t="str">
        <f t="shared" si="33"/>
        <v xml:space="preserve"> </v>
      </c>
      <c r="BN32" s="4" t="str">
        <f t="shared" si="34"/>
        <v xml:space="preserve"> </v>
      </c>
      <c r="BO32" s="747" t="str">
        <f t="shared" si="35"/>
        <v xml:space="preserve"> </v>
      </c>
      <c r="BP32" s="4" t="str">
        <f t="shared" si="36"/>
        <v xml:space="preserve"> </v>
      </c>
      <c r="BQ32" s="747" t="str">
        <f t="shared" si="37"/>
        <v xml:space="preserve"> </v>
      </c>
      <c r="BR32" s="133" t="s">
        <v>617</v>
      </c>
      <c r="BS32" s="133"/>
      <c r="BT32" s="389"/>
      <c r="BU32" s="389"/>
      <c r="BV32" s="389"/>
      <c r="BW32" s="389"/>
      <c r="BX32" s="389"/>
      <c r="BY32" s="389"/>
      <c r="BZ32" s="389"/>
      <c r="CA32" s="389"/>
      <c r="CB32" s="163">
        <f t="shared" si="38"/>
        <v>0</v>
      </c>
      <c r="CC32" s="389"/>
      <c r="CD32" s="389"/>
      <c r="CE32" s="389"/>
      <c r="CF32" s="389"/>
      <c r="CG32" s="389"/>
      <c r="CH32" s="389"/>
      <c r="CI32" s="389"/>
      <c r="CJ32" s="389"/>
      <c r="CK32" s="389"/>
      <c r="CL32" s="389"/>
      <c r="CM32" s="389"/>
      <c r="CN32" s="389"/>
      <c r="CO32" s="389"/>
      <c r="CP32" s="389"/>
      <c r="CQ32" s="389"/>
      <c r="CR32" s="389"/>
      <c r="CS32" s="389"/>
      <c r="CT32" s="389"/>
      <c r="CU32" s="389"/>
      <c r="CV32" s="389"/>
      <c r="CW32" s="389"/>
      <c r="CX32" s="389"/>
      <c r="CY32" s="389"/>
      <c r="CZ32" s="389"/>
      <c r="DA32" s="389"/>
      <c r="DB32" s="389"/>
      <c r="DC32" s="389"/>
      <c r="DD32" s="389"/>
      <c r="DE32" s="389"/>
      <c r="DF32" s="389"/>
      <c r="DG32" s="389"/>
      <c r="DH32" s="389"/>
      <c r="DI32" s="389"/>
      <c r="DJ32" s="389"/>
      <c r="DK32" s="389"/>
      <c r="DL32" s="389"/>
      <c r="DM32" s="389"/>
      <c r="DN32" s="389"/>
      <c r="DO32" s="389"/>
      <c r="DP32" s="389"/>
      <c r="DQ32" s="389"/>
      <c r="DR32" s="389"/>
      <c r="DS32" s="389"/>
      <c r="DT32" s="389"/>
      <c r="DU32" s="389"/>
      <c r="DV32" s="389"/>
      <c r="DW32" s="389"/>
      <c r="DX32" s="389"/>
      <c r="DY32" s="389"/>
      <c r="DZ32" s="389"/>
      <c r="EA32" s="389"/>
      <c r="EB32" s="389"/>
      <c r="EC32" s="389"/>
      <c r="ED32" s="389"/>
      <c r="EE32" s="389"/>
      <c r="EF32" s="389"/>
      <c r="EG32" s="389"/>
      <c r="EH32" s="389"/>
      <c r="EI32" s="389"/>
      <c r="EJ32" s="389"/>
      <c r="EK32" s="389"/>
      <c r="EL32" s="389"/>
      <c r="EM32" s="389"/>
      <c r="EN32" s="389"/>
      <c r="EO32" s="389"/>
      <c r="EP32" s="389"/>
      <c r="EQ32" s="389"/>
      <c r="ER32" s="389"/>
      <c r="ES32" s="389"/>
      <c r="ET32" s="389"/>
      <c r="EU32" s="389"/>
      <c r="EV32" s="389"/>
      <c r="EW32" s="389"/>
      <c r="EX32" s="389"/>
      <c r="EY32" s="389"/>
      <c r="EZ32" s="389"/>
      <c r="FA32" s="389"/>
      <c r="FB32" s="389"/>
      <c r="FC32" s="389"/>
      <c r="FD32" s="389"/>
      <c r="FE32" s="389"/>
      <c r="FF32" s="389"/>
      <c r="FG32" s="389"/>
      <c r="FH32" s="389"/>
      <c r="FI32" s="389"/>
      <c r="FJ32" s="389"/>
      <c r="FK32" s="389"/>
      <c r="FL32" s="389"/>
      <c r="FM32" s="389"/>
      <c r="FN32" s="389"/>
      <c r="FO32" s="389"/>
      <c r="FP32" s="389"/>
      <c r="FQ32" s="389"/>
      <c r="FR32" s="389"/>
      <c r="FS32" s="389"/>
      <c r="FT32" s="389"/>
      <c r="FU32" s="389"/>
      <c r="FV32" s="389"/>
      <c r="FW32" s="389"/>
      <c r="FX32" s="625" t="s">
        <v>407</v>
      </c>
      <c r="FY32" s="626">
        <v>1</v>
      </c>
      <c r="FZ32" s="626">
        <v>30289514</v>
      </c>
      <c r="GA32" s="626">
        <v>55</v>
      </c>
      <c r="GB32" s="626" t="s">
        <v>798</v>
      </c>
      <c r="GC32" s="626">
        <v>18</v>
      </c>
      <c r="GD32" s="626">
        <v>1974</v>
      </c>
      <c r="GE32" s="626">
        <v>1</v>
      </c>
      <c r="GF32" s="626" t="s">
        <v>780</v>
      </c>
      <c r="GG32" s="626">
        <v>1</v>
      </c>
      <c r="GH32" s="626">
        <v>1</v>
      </c>
      <c r="GI32" s="626" t="s">
        <v>780</v>
      </c>
      <c r="GJ32" s="626">
        <v>1</v>
      </c>
      <c r="GK32" s="626" t="s">
        <v>781</v>
      </c>
      <c r="GL32" s="626" t="s">
        <v>782</v>
      </c>
      <c r="GM32" s="626">
        <v>50</v>
      </c>
      <c r="GN32" s="626" t="s">
        <v>783</v>
      </c>
      <c r="GO32" s="626">
        <v>0</v>
      </c>
      <c r="GP32" s="626">
        <v>0</v>
      </c>
      <c r="GQ32" s="626">
        <v>4</v>
      </c>
      <c r="GR32" s="626">
        <v>2</v>
      </c>
      <c r="GS32" s="626">
        <v>1</v>
      </c>
      <c r="GT32" s="626" t="s">
        <v>783</v>
      </c>
      <c r="GU32" s="626" t="s">
        <v>783</v>
      </c>
      <c r="GV32" s="626" t="s">
        <v>783</v>
      </c>
      <c r="GW32" s="626" t="s">
        <v>783</v>
      </c>
      <c r="GX32" s="626" t="s">
        <v>783</v>
      </c>
      <c r="GY32" s="626">
        <v>1649</v>
      </c>
      <c r="GZ32" s="626">
        <v>0.45</v>
      </c>
      <c r="HA32" s="626">
        <v>5</v>
      </c>
      <c r="HB32" s="626" t="s">
        <v>783</v>
      </c>
      <c r="HC32" s="626" t="s">
        <v>782</v>
      </c>
      <c r="HD32" s="626">
        <v>15</v>
      </c>
      <c r="HE32" s="626" t="s">
        <v>783</v>
      </c>
      <c r="HF32" s="626">
        <v>0</v>
      </c>
      <c r="HG32" s="626" t="s">
        <v>783</v>
      </c>
      <c r="HH32" s="626">
        <v>0</v>
      </c>
      <c r="HI32" s="626">
        <v>1</v>
      </c>
      <c r="HJ32" s="626">
        <v>45</v>
      </c>
      <c r="HK32" s="626" t="s">
        <v>784</v>
      </c>
      <c r="HL32" s="626" t="s">
        <v>785</v>
      </c>
      <c r="HM32" s="626" t="s">
        <v>783</v>
      </c>
      <c r="HN32" s="626" t="s">
        <v>783</v>
      </c>
      <c r="HO32" s="626" t="s">
        <v>783</v>
      </c>
      <c r="HP32" s="626" t="s">
        <v>783</v>
      </c>
      <c r="HQ32" s="626" t="s">
        <v>783</v>
      </c>
      <c r="HR32" s="626">
        <v>5074871</v>
      </c>
      <c r="HS32" s="626" t="s">
        <v>783</v>
      </c>
      <c r="HT32" s="626" t="s">
        <v>786</v>
      </c>
      <c r="HU32" s="626" t="s">
        <v>787</v>
      </c>
      <c r="HV32" s="626">
        <v>4</v>
      </c>
      <c r="HW32" s="626">
        <v>2014</v>
      </c>
      <c r="HX32" s="626">
        <v>63</v>
      </c>
      <c r="HY32" s="626">
        <v>0</v>
      </c>
      <c r="HZ32" s="626">
        <v>2376</v>
      </c>
      <c r="IA32" s="627">
        <v>41697.500081018516</v>
      </c>
      <c r="IB32" s="626" t="s">
        <v>788</v>
      </c>
      <c r="IC32" s="626">
        <v>5074870</v>
      </c>
      <c r="ID32" s="626">
        <v>2014</v>
      </c>
      <c r="IE32" s="626">
        <v>1712</v>
      </c>
      <c r="IF32" s="626" t="s">
        <v>783</v>
      </c>
      <c r="IG32" s="626" t="s">
        <v>783</v>
      </c>
      <c r="IH32" s="626" t="s">
        <v>783</v>
      </c>
      <c r="II32" s="626" t="s">
        <v>783</v>
      </c>
      <c r="IJ32" s="626" t="s">
        <v>783</v>
      </c>
      <c r="IK32" s="626" t="s">
        <v>783</v>
      </c>
      <c r="IL32" s="626" t="s">
        <v>783</v>
      </c>
      <c r="IM32" s="626" t="s">
        <v>783</v>
      </c>
      <c r="IN32" s="626" t="s">
        <v>783</v>
      </c>
      <c r="IO32" s="626">
        <v>1649</v>
      </c>
      <c r="IP32" s="627">
        <v>38587.423726851855</v>
      </c>
      <c r="IQ32" s="626">
        <v>2</v>
      </c>
      <c r="IR32" s="626" t="s">
        <v>793</v>
      </c>
      <c r="IS32" s="626">
        <v>1</v>
      </c>
      <c r="IT32" s="665">
        <v>41275</v>
      </c>
      <c r="IU32" s="626" t="s">
        <v>783</v>
      </c>
      <c r="IV32" s="626" t="s">
        <v>783</v>
      </c>
      <c r="IW32" s="626" t="s">
        <v>783</v>
      </c>
      <c r="IX32" s="626" t="s">
        <v>781</v>
      </c>
      <c r="IY32" s="626">
        <v>45</v>
      </c>
      <c r="IZ32" s="626" t="s">
        <v>789</v>
      </c>
      <c r="JA32" s="626" t="s">
        <v>783</v>
      </c>
      <c r="JB32" s="626" t="s">
        <v>783</v>
      </c>
      <c r="JC32" s="626" t="s">
        <v>783</v>
      </c>
      <c r="JD32" s="626">
        <v>329446</v>
      </c>
      <c r="JE32" s="626" t="s">
        <v>783</v>
      </c>
      <c r="JF32" s="626" t="s">
        <v>783</v>
      </c>
      <c r="JG32" s="626" t="s">
        <v>795</v>
      </c>
      <c r="JH32" s="626">
        <v>55</v>
      </c>
      <c r="JI32" s="626" t="s">
        <v>783</v>
      </c>
      <c r="JJ32" s="626" t="s">
        <v>783</v>
      </c>
      <c r="JK32" s="626" t="s">
        <v>783</v>
      </c>
      <c r="JL32" s="626" t="s">
        <v>790</v>
      </c>
      <c r="JM32" s="626">
        <v>4</v>
      </c>
      <c r="JN32" s="626">
        <v>3</v>
      </c>
      <c r="JO32" s="626" t="s">
        <v>783</v>
      </c>
      <c r="JP32" s="626">
        <v>10711928</v>
      </c>
      <c r="JQ32" s="626">
        <v>2011</v>
      </c>
      <c r="JR32" s="626">
        <v>3</v>
      </c>
      <c r="JS32" s="626" t="s">
        <v>783</v>
      </c>
      <c r="JT32" s="626" t="s">
        <v>783</v>
      </c>
      <c r="JU32" s="626" t="s">
        <v>893</v>
      </c>
      <c r="JV32" s="628">
        <v>2373.5122879999999</v>
      </c>
      <c r="JW32"/>
      <c r="JX32" s="225"/>
    </row>
    <row r="33" spans="1:284" ht="16" thickBot="1">
      <c r="A33" s="905" t="s">
        <v>5</v>
      </c>
      <c r="B33" s="79">
        <f t="shared" si="0"/>
        <v>1</v>
      </c>
      <c r="C33" s="871" t="s">
        <v>8</v>
      </c>
      <c r="D33" s="489" t="s">
        <v>162</v>
      </c>
      <c r="E33" s="1129" t="s">
        <v>116</v>
      </c>
      <c r="F33" s="888">
        <v>1.03</v>
      </c>
      <c r="G33" s="120" t="e">
        <f t="shared" ref="G33:G41" si="48">F33+G32</f>
        <v>#REF!</v>
      </c>
      <c r="H33" s="46"/>
      <c r="I33" s="3">
        <v>1.03</v>
      </c>
      <c r="J33" s="29"/>
      <c r="K33" s="18">
        <v>1991</v>
      </c>
      <c r="L33" s="5"/>
      <c r="M33" s="170">
        <v>2</v>
      </c>
      <c r="N33" s="71">
        <v>3</v>
      </c>
      <c r="O33" s="739">
        <v>5</v>
      </c>
      <c r="P33" s="1107">
        <f t="shared" si="46"/>
        <v>10</v>
      </c>
      <c r="Q33" s="1108">
        <f t="shared" si="47"/>
        <v>30</v>
      </c>
      <c r="R33" s="46"/>
      <c r="S33" s="3">
        <v>1.03</v>
      </c>
      <c r="T33" s="25"/>
      <c r="U33" s="219">
        <f t="shared" si="42"/>
        <v>77250</v>
      </c>
      <c r="V33" s="219" t="s">
        <v>642</v>
      </c>
      <c r="W33" s="1042">
        <f t="shared" si="39"/>
        <v>77250</v>
      </c>
      <c r="X33" s="537">
        <f t="shared" si="41"/>
        <v>0</v>
      </c>
      <c r="Y33" s="538">
        <f t="shared" si="2"/>
        <v>500</v>
      </c>
      <c r="Z33" s="1090">
        <f t="shared" si="3"/>
        <v>77750</v>
      </c>
      <c r="AA33" s="1098"/>
      <c r="AB33" s="600"/>
      <c r="AC33" s="1056">
        <f t="shared" si="4"/>
        <v>0</v>
      </c>
      <c r="AD33" s="1063"/>
      <c r="AE33" s="747">
        <f t="shared" si="5"/>
        <v>0</v>
      </c>
      <c r="AF33" s="600"/>
      <c r="AG33" s="1056">
        <f t="shared" si="6"/>
        <v>0</v>
      </c>
      <c r="AH33" s="1070"/>
      <c r="AI33" s="747">
        <f t="shared" si="7"/>
        <v>0</v>
      </c>
      <c r="AJ33" s="1051"/>
      <c r="AK33" s="270">
        <v>0</v>
      </c>
      <c r="AL33" s="902"/>
      <c r="AM33" s="902">
        <v>2023</v>
      </c>
      <c r="AN33" s="18" t="str">
        <f t="shared" si="8"/>
        <v xml:space="preserve"> </v>
      </c>
      <c r="AO33" s="747" t="str">
        <f t="shared" si="9"/>
        <v xml:space="preserve"> </v>
      </c>
      <c r="AP33" s="4" t="str">
        <f t="shared" si="10"/>
        <v xml:space="preserve"> </v>
      </c>
      <c r="AQ33" s="747" t="str">
        <f t="shared" si="11"/>
        <v xml:space="preserve"> </v>
      </c>
      <c r="AR33" s="4" t="str">
        <f t="shared" si="12"/>
        <v xml:space="preserve"> </v>
      </c>
      <c r="AS33" s="747" t="str">
        <f t="shared" si="13"/>
        <v xml:space="preserve"> </v>
      </c>
      <c r="AT33" s="4" t="str">
        <f t="shared" si="14"/>
        <v xml:space="preserve"> </v>
      </c>
      <c r="AU33" s="747" t="str">
        <f t="shared" si="15"/>
        <v xml:space="preserve"> </v>
      </c>
      <c r="AV33" s="4" t="str">
        <f t="shared" si="16"/>
        <v xml:space="preserve"> </v>
      </c>
      <c r="AW33" s="747" t="str">
        <f t="shared" si="17"/>
        <v xml:space="preserve"> </v>
      </c>
      <c r="AX33" s="4">
        <f t="shared" si="18"/>
        <v>1.03</v>
      </c>
      <c r="AY33" s="747">
        <f t="shared" si="19"/>
        <v>77750</v>
      </c>
      <c r="AZ33" s="4" t="str">
        <f t="shared" si="20"/>
        <v xml:space="preserve"> </v>
      </c>
      <c r="BA33" s="747" t="str">
        <f t="shared" si="21"/>
        <v xml:space="preserve"> </v>
      </c>
      <c r="BB33" s="4" t="str">
        <f t="shared" si="22"/>
        <v xml:space="preserve"> </v>
      </c>
      <c r="BC33" s="747" t="str">
        <f t="shared" si="23"/>
        <v xml:space="preserve"> </v>
      </c>
      <c r="BD33" s="4" t="str">
        <f t="shared" si="24"/>
        <v xml:space="preserve"> </v>
      </c>
      <c r="BE33" s="747" t="str">
        <f t="shared" si="25"/>
        <v xml:space="preserve"> </v>
      </c>
      <c r="BF33" s="4" t="str">
        <f t="shared" si="26"/>
        <v xml:space="preserve"> </v>
      </c>
      <c r="BG33" s="747" t="str">
        <f t="shared" si="27"/>
        <v xml:space="preserve"> </v>
      </c>
      <c r="BH33" s="4" t="str">
        <f t="shared" si="28"/>
        <v xml:space="preserve"> </v>
      </c>
      <c r="BI33" s="747" t="str">
        <f t="shared" si="29"/>
        <v xml:space="preserve"> </v>
      </c>
      <c r="BJ33" s="4" t="str">
        <f t="shared" si="30"/>
        <v xml:space="preserve"> </v>
      </c>
      <c r="BK33" s="747" t="str">
        <f t="shared" si="31"/>
        <v xml:space="preserve"> </v>
      </c>
      <c r="BL33" s="4" t="str">
        <f t="shared" si="32"/>
        <v xml:space="preserve"> </v>
      </c>
      <c r="BM33" s="747" t="str">
        <f t="shared" si="33"/>
        <v xml:space="preserve"> </v>
      </c>
      <c r="BN33" s="4" t="str">
        <f t="shared" si="34"/>
        <v xml:space="preserve"> </v>
      </c>
      <c r="BO33" s="747" t="str">
        <f t="shared" si="35"/>
        <v xml:space="preserve"> </v>
      </c>
      <c r="BP33" s="4" t="str">
        <f t="shared" si="36"/>
        <v xml:space="preserve"> </v>
      </c>
      <c r="BQ33" s="747" t="str">
        <f t="shared" si="37"/>
        <v xml:space="preserve"> </v>
      </c>
      <c r="BR33" s="133"/>
      <c r="BS33" s="133"/>
      <c r="BT33" s="389"/>
      <c r="BU33" s="389"/>
      <c r="BV33" s="389"/>
      <c r="BW33" s="389"/>
      <c r="BX33" s="389"/>
      <c r="BY33" s="389"/>
      <c r="BZ33" s="389"/>
      <c r="CA33" s="389"/>
      <c r="CB33" s="163">
        <f t="shared" si="38"/>
        <v>0</v>
      </c>
      <c r="CC33" s="389"/>
      <c r="CD33" s="389"/>
      <c r="CE33" s="389"/>
      <c r="CF33" s="389"/>
      <c r="CG33" s="389"/>
      <c r="CH33" s="389"/>
      <c r="CI33" s="389"/>
      <c r="CJ33" s="389"/>
      <c r="CK33" s="389"/>
      <c r="CL33" s="389"/>
      <c r="CM33" s="389"/>
      <c r="CN33" s="389"/>
      <c r="CO33" s="389"/>
      <c r="CP33" s="389"/>
      <c r="CQ33" s="389"/>
      <c r="CR33" s="389"/>
      <c r="CS33" s="389"/>
      <c r="CT33" s="389"/>
      <c r="CU33" s="389"/>
      <c r="CV33" s="389"/>
      <c r="CW33" s="389"/>
      <c r="CX33" s="389"/>
      <c r="CY33" s="389"/>
      <c r="CZ33" s="389"/>
      <c r="DA33" s="389"/>
      <c r="DB33" s="389"/>
      <c r="DC33" s="389"/>
      <c r="DD33" s="389"/>
      <c r="DE33" s="389"/>
      <c r="DF33" s="389"/>
      <c r="DG33" s="389"/>
      <c r="DH33" s="389"/>
      <c r="DI33" s="389"/>
      <c r="DJ33" s="389"/>
      <c r="DK33" s="389"/>
      <c r="DL33" s="389"/>
      <c r="DM33" s="389"/>
      <c r="DN33" s="389"/>
      <c r="DO33" s="389"/>
      <c r="DP33" s="389"/>
      <c r="DQ33" s="389"/>
      <c r="DR33" s="389"/>
      <c r="DS33" s="389"/>
      <c r="DT33" s="389"/>
      <c r="DU33" s="389"/>
      <c r="DV33" s="389"/>
      <c r="DW33" s="389"/>
      <c r="DX33" s="389"/>
      <c r="DY33" s="389"/>
      <c r="DZ33" s="389"/>
      <c r="EA33" s="389"/>
      <c r="EB33" s="389"/>
      <c r="EC33" s="389"/>
      <c r="ED33" s="389"/>
      <c r="EE33" s="389"/>
      <c r="EF33" s="389"/>
      <c r="EG33" s="389"/>
      <c r="EH33" s="389"/>
      <c r="EI33" s="389"/>
      <c r="EJ33" s="389"/>
      <c r="EK33" s="389"/>
      <c r="EL33" s="389"/>
      <c r="EM33" s="389"/>
      <c r="EN33" s="389"/>
      <c r="EO33" s="389"/>
      <c r="EP33" s="389"/>
      <c r="EQ33" s="389"/>
      <c r="ER33" s="389"/>
      <c r="ES33" s="389"/>
      <c r="ET33" s="389"/>
      <c r="EU33" s="389"/>
      <c r="EV33" s="389"/>
      <c r="EW33" s="389"/>
      <c r="EX33" s="389"/>
      <c r="EY33" s="389"/>
      <c r="EZ33" s="389"/>
      <c r="FA33" s="389"/>
      <c r="FB33" s="389"/>
      <c r="FC33" s="389"/>
      <c r="FD33" s="389"/>
      <c r="FE33" s="389"/>
      <c r="FF33" s="389"/>
      <c r="FG33" s="389"/>
      <c r="FH33" s="389"/>
      <c r="FI33" s="389"/>
      <c r="FJ33" s="389"/>
      <c r="FK33" s="389"/>
      <c r="FL33" s="389"/>
      <c r="FM33" s="389"/>
      <c r="FN33" s="389"/>
      <c r="FO33" s="389"/>
      <c r="FP33" s="389"/>
      <c r="FQ33" s="389"/>
      <c r="FR33" s="389"/>
      <c r="FS33" s="389"/>
      <c r="FT33" s="389"/>
      <c r="FU33" s="389"/>
      <c r="FV33" s="389"/>
      <c r="FW33" s="389"/>
      <c r="FX33" s="712" t="s">
        <v>437</v>
      </c>
      <c r="FY33" s="57">
        <v>45</v>
      </c>
      <c r="FZ33" s="57">
        <v>30289427</v>
      </c>
      <c r="GA33" s="57">
        <v>55</v>
      </c>
      <c r="GB33" s="57" t="s">
        <v>798</v>
      </c>
      <c r="GC33" s="57">
        <v>20</v>
      </c>
      <c r="GD33" s="57">
        <v>1973</v>
      </c>
      <c r="GE33" s="57">
        <v>1</v>
      </c>
      <c r="GF33" s="57" t="s">
        <v>780</v>
      </c>
      <c r="GG33" s="57">
        <v>2</v>
      </c>
      <c r="GH33" s="57">
        <v>1</v>
      </c>
      <c r="GI33" s="57" t="s">
        <v>780</v>
      </c>
      <c r="GJ33" s="57">
        <v>2</v>
      </c>
      <c r="GK33" s="57" t="s">
        <v>781</v>
      </c>
      <c r="GL33" s="57" t="s">
        <v>782</v>
      </c>
      <c r="GM33" s="57">
        <v>66</v>
      </c>
      <c r="GN33" s="57" t="s">
        <v>783</v>
      </c>
      <c r="GO33" s="57">
        <v>0</v>
      </c>
      <c r="GP33" s="57">
        <v>0</v>
      </c>
      <c r="GQ33" s="57">
        <v>4</v>
      </c>
      <c r="GR33" s="57">
        <v>2</v>
      </c>
      <c r="GS33" s="57">
        <v>2</v>
      </c>
      <c r="GT33" s="57" t="s">
        <v>783</v>
      </c>
      <c r="GU33" s="57" t="s">
        <v>783</v>
      </c>
      <c r="GV33" s="57" t="s">
        <v>783</v>
      </c>
      <c r="GW33" s="57" t="s">
        <v>783</v>
      </c>
      <c r="GX33" s="57" t="s">
        <v>783</v>
      </c>
      <c r="GY33" s="57">
        <v>1649</v>
      </c>
      <c r="GZ33" s="57">
        <v>7.0000000000000007E-2</v>
      </c>
      <c r="HA33" s="57">
        <v>5</v>
      </c>
      <c r="HB33" s="57" t="s">
        <v>783</v>
      </c>
      <c r="HC33" s="57" t="s">
        <v>782</v>
      </c>
      <c r="HD33" s="57">
        <v>75</v>
      </c>
      <c r="HE33" s="57" t="s">
        <v>783</v>
      </c>
      <c r="HF33" s="57">
        <v>0</v>
      </c>
      <c r="HG33" s="57" t="s">
        <v>783</v>
      </c>
      <c r="HH33" s="57">
        <v>0</v>
      </c>
      <c r="HI33" s="57">
        <v>1</v>
      </c>
      <c r="HJ33" s="57">
        <v>45</v>
      </c>
      <c r="HK33" s="57" t="s">
        <v>784</v>
      </c>
      <c r="HL33" s="57" t="s">
        <v>785</v>
      </c>
      <c r="HM33" s="57" t="s">
        <v>783</v>
      </c>
      <c r="HN33" s="57" t="s">
        <v>783</v>
      </c>
      <c r="HO33" s="57" t="s">
        <v>783</v>
      </c>
      <c r="HP33" s="57" t="s">
        <v>783</v>
      </c>
      <c r="HQ33" s="57" t="s">
        <v>783</v>
      </c>
      <c r="HR33" s="57">
        <v>3980116</v>
      </c>
      <c r="HS33" s="57" t="s">
        <v>783</v>
      </c>
      <c r="HT33" s="57" t="s">
        <v>786</v>
      </c>
      <c r="HU33" s="57" t="s">
        <v>787</v>
      </c>
      <c r="HV33" s="57">
        <v>4</v>
      </c>
      <c r="HW33" s="57">
        <v>2014</v>
      </c>
      <c r="HX33" s="57">
        <v>63</v>
      </c>
      <c r="HY33" s="57">
        <v>0</v>
      </c>
      <c r="HZ33" s="57">
        <v>370</v>
      </c>
      <c r="IA33" s="713">
        <v>41697.500081018516</v>
      </c>
      <c r="IB33" s="57" t="s">
        <v>788</v>
      </c>
      <c r="IC33" s="57">
        <v>3975638</v>
      </c>
      <c r="ID33" s="57">
        <v>2014</v>
      </c>
      <c r="IE33" s="57">
        <v>1712</v>
      </c>
      <c r="IF33" s="57" t="s">
        <v>783</v>
      </c>
      <c r="IG33" s="57" t="s">
        <v>783</v>
      </c>
      <c r="IH33" s="57" t="s">
        <v>783</v>
      </c>
      <c r="II33" s="57" t="s">
        <v>783</v>
      </c>
      <c r="IJ33" s="57" t="s">
        <v>783</v>
      </c>
      <c r="IK33" s="57" t="s">
        <v>783</v>
      </c>
      <c r="IL33" s="57" t="s">
        <v>783</v>
      </c>
      <c r="IM33" s="57" t="s">
        <v>783</v>
      </c>
      <c r="IN33" s="57" t="s">
        <v>783</v>
      </c>
      <c r="IO33" s="57">
        <v>1649</v>
      </c>
      <c r="IP33" s="713">
        <v>37477.354571759257</v>
      </c>
      <c r="IQ33" s="57">
        <v>2</v>
      </c>
      <c r="IR33" s="57" t="s">
        <v>793</v>
      </c>
      <c r="IS33" s="57">
        <v>2</v>
      </c>
      <c r="IT33" s="714">
        <v>41275</v>
      </c>
      <c r="IU33" s="57" t="s">
        <v>783</v>
      </c>
      <c r="IV33" s="57" t="s">
        <v>783</v>
      </c>
      <c r="IW33" s="57" t="s">
        <v>783</v>
      </c>
      <c r="IX33" s="57" t="s">
        <v>781</v>
      </c>
      <c r="IY33" s="57">
        <v>45</v>
      </c>
      <c r="IZ33" s="57" t="s">
        <v>789</v>
      </c>
      <c r="JA33" s="57" t="s">
        <v>783</v>
      </c>
      <c r="JB33" s="57" t="s">
        <v>783</v>
      </c>
      <c r="JC33" s="57" t="s">
        <v>783</v>
      </c>
      <c r="JD33" s="57">
        <v>329426</v>
      </c>
      <c r="JE33" s="57" t="s">
        <v>783</v>
      </c>
      <c r="JF33" s="57" t="s">
        <v>783</v>
      </c>
      <c r="JG33" s="57" t="s">
        <v>802</v>
      </c>
      <c r="JH33" s="57">
        <v>55</v>
      </c>
      <c r="JI33" s="57" t="s">
        <v>783</v>
      </c>
      <c r="JJ33" s="57" t="s">
        <v>783</v>
      </c>
      <c r="JK33" s="57" t="s">
        <v>783</v>
      </c>
      <c r="JL33" s="57" t="s">
        <v>790</v>
      </c>
      <c r="JM33" s="57">
        <v>4</v>
      </c>
      <c r="JN33" s="57">
        <v>3</v>
      </c>
      <c r="JO33" s="57" t="s">
        <v>783</v>
      </c>
      <c r="JP33" s="57">
        <v>10711928</v>
      </c>
      <c r="JQ33" s="57">
        <v>2011</v>
      </c>
      <c r="JR33" s="57">
        <v>3</v>
      </c>
      <c r="JS33" s="57" t="s">
        <v>783</v>
      </c>
      <c r="JT33" s="57" t="s">
        <v>783</v>
      </c>
      <c r="JU33" s="57" t="s">
        <v>856</v>
      </c>
      <c r="JV33" s="715">
        <v>364.84504700000002</v>
      </c>
      <c r="JX33" s="225"/>
    </row>
    <row r="34" spans="1:284" ht="16" thickBot="1">
      <c r="A34" s="905" t="s">
        <v>5</v>
      </c>
      <c r="B34" s="79">
        <f t="shared" si="0"/>
        <v>1</v>
      </c>
      <c r="C34" s="871" t="s">
        <v>647</v>
      </c>
      <c r="D34" s="1130" t="s">
        <v>162</v>
      </c>
      <c r="E34" s="1131" t="s">
        <v>158</v>
      </c>
      <c r="F34" s="888">
        <v>0.06</v>
      </c>
      <c r="G34" s="120" t="e">
        <f t="shared" si="48"/>
        <v>#REF!</v>
      </c>
      <c r="H34" s="30"/>
      <c r="I34" s="11">
        <f>F34</f>
        <v>0.06</v>
      </c>
      <c r="J34" s="56"/>
      <c r="K34" s="20" t="s">
        <v>26</v>
      </c>
      <c r="L34" s="80"/>
      <c r="M34" s="170">
        <v>3</v>
      </c>
      <c r="N34" s="71">
        <v>3</v>
      </c>
      <c r="O34" s="739">
        <v>4</v>
      </c>
      <c r="P34" s="1107">
        <f t="shared" si="46"/>
        <v>10</v>
      </c>
      <c r="Q34" s="1108">
        <f t="shared" si="47"/>
        <v>36</v>
      </c>
      <c r="R34" s="30"/>
      <c r="S34" s="11">
        <f>I34</f>
        <v>0.06</v>
      </c>
      <c r="T34" s="43"/>
      <c r="U34" s="599">
        <f t="shared" si="42"/>
        <v>4500</v>
      </c>
      <c r="V34" s="219" t="s">
        <v>642</v>
      </c>
      <c r="W34" s="1042">
        <f t="shared" si="39"/>
        <v>4500</v>
      </c>
      <c r="X34" s="537">
        <f t="shared" si="41"/>
        <v>2269.7600000000002</v>
      </c>
      <c r="Y34" s="538">
        <f t="shared" si="2"/>
        <v>500</v>
      </c>
      <c r="Z34" s="1090">
        <f t="shared" si="3"/>
        <v>7269.76</v>
      </c>
      <c r="AA34" s="1098"/>
      <c r="AB34" s="600">
        <v>6</v>
      </c>
      <c r="AC34" s="1056">
        <f t="shared" si="4"/>
        <v>1189.76</v>
      </c>
      <c r="AD34" s="1063">
        <v>0.25</v>
      </c>
      <c r="AE34" s="747">
        <f t="shared" si="5"/>
        <v>1080</v>
      </c>
      <c r="AF34" s="600"/>
      <c r="AG34" s="1056">
        <f t="shared" si="6"/>
        <v>0</v>
      </c>
      <c r="AH34" s="1070"/>
      <c r="AI34" s="747">
        <f t="shared" si="7"/>
        <v>0</v>
      </c>
      <c r="AJ34" s="1051"/>
      <c r="AK34" s="270">
        <v>0</v>
      </c>
      <c r="AL34" s="902"/>
      <c r="AM34" s="902">
        <v>2023</v>
      </c>
      <c r="AN34" s="18" t="str">
        <f t="shared" si="8"/>
        <v xml:space="preserve"> </v>
      </c>
      <c r="AO34" s="747" t="str">
        <f t="shared" si="9"/>
        <v xml:space="preserve"> </v>
      </c>
      <c r="AP34" s="4" t="str">
        <f t="shared" si="10"/>
        <v xml:space="preserve"> </v>
      </c>
      <c r="AQ34" s="747" t="str">
        <f t="shared" si="11"/>
        <v xml:space="preserve"> </v>
      </c>
      <c r="AR34" s="4" t="str">
        <f t="shared" si="12"/>
        <v xml:space="preserve"> </v>
      </c>
      <c r="AS34" s="747" t="str">
        <f t="shared" si="13"/>
        <v xml:space="preserve"> </v>
      </c>
      <c r="AT34" s="4" t="str">
        <f t="shared" si="14"/>
        <v xml:space="preserve"> </v>
      </c>
      <c r="AU34" s="747" t="str">
        <f t="shared" si="15"/>
        <v xml:space="preserve"> </v>
      </c>
      <c r="AV34" s="4" t="str">
        <f t="shared" si="16"/>
        <v xml:space="preserve"> </v>
      </c>
      <c r="AW34" s="747" t="str">
        <f t="shared" si="17"/>
        <v xml:space="preserve"> </v>
      </c>
      <c r="AX34" s="4">
        <f t="shared" si="18"/>
        <v>0.06</v>
      </c>
      <c r="AY34" s="747">
        <f t="shared" si="19"/>
        <v>7269.76</v>
      </c>
      <c r="AZ34" s="4" t="str">
        <f t="shared" si="20"/>
        <v xml:space="preserve"> </v>
      </c>
      <c r="BA34" s="747" t="str">
        <f t="shared" si="21"/>
        <v xml:space="preserve"> </v>
      </c>
      <c r="BB34" s="4" t="str">
        <f t="shared" si="22"/>
        <v xml:space="preserve"> </v>
      </c>
      <c r="BC34" s="747" t="str">
        <f t="shared" si="23"/>
        <v xml:space="preserve"> </v>
      </c>
      <c r="BD34" s="4" t="str">
        <f t="shared" si="24"/>
        <v xml:space="preserve"> </v>
      </c>
      <c r="BE34" s="747" t="str">
        <f t="shared" si="25"/>
        <v xml:space="preserve"> </v>
      </c>
      <c r="BF34" s="4" t="str">
        <f t="shared" si="26"/>
        <v xml:space="preserve"> </v>
      </c>
      <c r="BG34" s="747" t="str">
        <f t="shared" si="27"/>
        <v xml:space="preserve"> </v>
      </c>
      <c r="BH34" s="4" t="str">
        <f t="shared" si="28"/>
        <v xml:space="preserve"> </v>
      </c>
      <c r="BI34" s="747" t="str">
        <f t="shared" si="29"/>
        <v xml:space="preserve"> </v>
      </c>
      <c r="BJ34" s="4" t="str">
        <f t="shared" si="30"/>
        <v xml:space="preserve"> </v>
      </c>
      <c r="BK34" s="747" t="str">
        <f t="shared" si="31"/>
        <v xml:space="preserve"> </v>
      </c>
      <c r="BL34" s="4" t="str">
        <f t="shared" si="32"/>
        <v xml:space="preserve"> </v>
      </c>
      <c r="BM34" s="747" t="str">
        <f t="shared" si="33"/>
        <v xml:space="preserve"> </v>
      </c>
      <c r="BN34" s="4" t="str">
        <f t="shared" si="34"/>
        <v xml:space="preserve"> </v>
      </c>
      <c r="BO34" s="747" t="str">
        <f t="shared" si="35"/>
        <v xml:space="preserve"> </v>
      </c>
      <c r="BP34" s="4" t="str">
        <f t="shared" si="36"/>
        <v xml:space="preserve"> </v>
      </c>
      <c r="BQ34" s="747" t="str">
        <f t="shared" si="37"/>
        <v xml:space="preserve"> </v>
      </c>
      <c r="BR34" s="133"/>
      <c r="BS34" s="133"/>
      <c r="BT34" s="389"/>
      <c r="BU34" s="389"/>
      <c r="BV34" s="389"/>
      <c r="BW34" s="389"/>
      <c r="BX34" s="389"/>
      <c r="BY34" s="389"/>
      <c r="BZ34" s="389"/>
      <c r="CA34" s="389"/>
      <c r="CB34" s="163">
        <f t="shared" si="38"/>
        <v>0</v>
      </c>
      <c r="CC34" s="389"/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89"/>
      <c r="DS34" s="389"/>
      <c r="DT34" s="389"/>
      <c r="DU34" s="389"/>
      <c r="DV34" s="389"/>
      <c r="DW34" s="389"/>
      <c r="DX34" s="389"/>
      <c r="DY34" s="389"/>
      <c r="DZ34" s="389"/>
      <c r="EA34" s="389"/>
      <c r="EB34" s="389"/>
      <c r="EC34" s="389"/>
      <c r="ED34" s="389"/>
      <c r="EE34" s="389"/>
      <c r="EF34" s="389"/>
      <c r="EG34" s="389"/>
      <c r="EH34" s="389"/>
      <c r="EI34" s="389"/>
      <c r="EJ34" s="389"/>
      <c r="EK34" s="389"/>
      <c r="EL34" s="389"/>
      <c r="EM34" s="389"/>
      <c r="EN34" s="389"/>
      <c r="EO34" s="389"/>
      <c r="EP34" s="389"/>
      <c r="EQ34" s="389"/>
      <c r="ER34" s="389"/>
      <c r="ES34" s="389"/>
      <c r="ET34" s="389"/>
      <c r="EU34" s="389"/>
      <c r="EV34" s="389"/>
      <c r="EW34" s="389"/>
      <c r="EX34" s="389"/>
      <c r="EY34" s="389"/>
      <c r="EZ34" s="389"/>
      <c r="FA34" s="389"/>
      <c r="FB34" s="389"/>
      <c r="FC34" s="389"/>
      <c r="FD34" s="389"/>
      <c r="FE34" s="389"/>
      <c r="FF34" s="389"/>
      <c r="FG34" s="389"/>
      <c r="FH34" s="389"/>
      <c r="FI34" s="389"/>
      <c r="FJ34" s="389"/>
      <c r="FK34" s="389"/>
      <c r="FL34" s="389"/>
      <c r="FM34" s="389"/>
      <c r="FN34" s="389"/>
      <c r="FO34" s="389"/>
      <c r="FP34" s="389"/>
      <c r="FQ34" s="389"/>
      <c r="FR34" s="389"/>
      <c r="FS34" s="389"/>
      <c r="FT34" s="389"/>
      <c r="FU34" s="389"/>
      <c r="FV34" s="389"/>
      <c r="FW34" s="389"/>
      <c r="FX34" s="621" t="s">
        <v>410</v>
      </c>
      <c r="FY34" s="622">
        <v>157</v>
      </c>
      <c r="FZ34" s="622">
        <v>32434922</v>
      </c>
      <c r="GA34" s="622">
        <v>30</v>
      </c>
      <c r="GB34" s="622" t="s">
        <v>813</v>
      </c>
      <c r="GC34" s="622">
        <v>14</v>
      </c>
      <c r="GD34" s="622">
        <v>1970</v>
      </c>
      <c r="GE34" s="622">
        <v>0</v>
      </c>
      <c r="GF34" s="622" t="s">
        <v>792</v>
      </c>
      <c r="GG34" s="622">
        <v>0</v>
      </c>
      <c r="GH34" s="622">
        <v>0</v>
      </c>
      <c r="GI34" s="622" t="s">
        <v>792</v>
      </c>
      <c r="GJ34" s="622">
        <v>0</v>
      </c>
      <c r="GK34" s="622" t="s">
        <v>781</v>
      </c>
      <c r="GL34" s="622" t="s">
        <v>782</v>
      </c>
      <c r="GM34" s="622">
        <v>66</v>
      </c>
      <c r="GN34" s="622" t="s">
        <v>783</v>
      </c>
      <c r="GO34" s="622">
        <v>0</v>
      </c>
      <c r="GP34" s="622">
        <v>0</v>
      </c>
      <c r="GQ34" s="622">
        <v>4</v>
      </c>
      <c r="GR34" s="622">
        <v>1</v>
      </c>
      <c r="GS34" s="622">
        <v>1</v>
      </c>
      <c r="GT34" s="622" t="s">
        <v>783</v>
      </c>
      <c r="GU34" s="622" t="s">
        <v>783</v>
      </c>
      <c r="GV34" s="622" t="s">
        <v>783</v>
      </c>
      <c r="GW34" s="622" t="s">
        <v>783</v>
      </c>
      <c r="GX34" s="622" t="s">
        <v>783</v>
      </c>
      <c r="GY34" s="622">
        <v>1649</v>
      </c>
      <c r="GZ34" s="622">
        <v>0.22</v>
      </c>
      <c r="HA34" s="622">
        <v>5</v>
      </c>
      <c r="HB34" s="622" t="s">
        <v>783</v>
      </c>
      <c r="HC34" s="622" t="s">
        <v>782</v>
      </c>
      <c r="HD34" s="622">
        <v>35</v>
      </c>
      <c r="HE34" s="622" t="s">
        <v>783</v>
      </c>
      <c r="HF34" s="622">
        <v>0</v>
      </c>
      <c r="HG34" s="622" t="s">
        <v>783</v>
      </c>
      <c r="HH34" s="622">
        <v>0</v>
      </c>
      <c r="HI34" s="622">
        <v>1</v>
      </c>
      <c r="HJ34" s="622">
        <v>45</v>
      </c>
      <c r="HK34" s="622" t="s">
        <v>784</v>
      </c>
      <c r="HL34" s="622" t="s">
        <v>785</v>
      </c>
      <c r="HM34" s="622" t="s">
        <v>783</v>
      </c>
      <c r="HN34" s="622" t="s">
        <v>783</v>
      </c>
      <c r="HO34" s="622" t="s">
        <v>783</v>
      </c>
      <c r="HP34" s="622" t="s">
        <v>783</v>
      </c>
      <c r="HQ34" s="622" t="s">
        <v>783</v>
      </c>
      <c r="HR34" s="622">
        <v>3978993</v>
      </c>
      <c r="HS34" s="622" t="s">
        <v>783</v>
      </c>
      <c r="HT34" s="622" t="s">
        <v>786</v>
      </c>
      <c r="HU34" s="622" t="s">
        <v>787</v>
      </c>
      <c r="HV34" s="622">
        <v>4</v>
      </c>
      <c r="HW34" s="622">
        <v>2016</v>
      </c>
      <c r="HX34" s="622">
        <v>63</v>
      </c>
      <c r="HY34" s="622">
        <v>0</v>
      </c>
      <c r="HZ34" s="622">
        <v>1162</v>
      </c>
      <c r="IA34" s="623">
        <v>42227.682129629633</v>
      </c>
      <c r="IB34" s="622" t="s">
        <v>788</v>
      </c>
      <c r="IC34" s="622">
        <v>3974515</v>
      </c>
      <c r="ID34" s="622">
        <v>2014</v>
      </c>
      <c r="IE34" s="622">
        <v>1712</v>
      </c>
      <c r="IF34" s="622" t="s">
        <v>783</v>
      </c>
      <c r="IG34" s="622" t="s">
        <v>783</v>
      </c>
      <c r="IH34" s="622" t="s">
        <v>783</v>
      </c>
      <c r="II34" s="622" t="s">
        <v>783</v>
      </c>
      <c r="IJ34" s="622" t="s">
        <v>783</v>
      </c>
      <c r="IK34" s="622" t="s">
        <v>783</v>
      </c>
      <c r="IL34" s="622" t="s">
        <v>783</v>
      </c>
      <c r="IM34" s="622" t="s">
        <v>783</v>
      </c>
      <c r="IN34" s="622" t="s">
        <v>783</v>
      </c>
      <c r="IO34" s="622">
        <v>1649</v>
      </c>
      <c r="IP34" s="623">
        <v>37477.354571759257</v>
      </c>
      <c r="IQ34" s="622">
        <v>18</v>
      </c>
      <c r="IR34" s="622" t="s">
        <v>793</v>
      </c>
      <c r="IS34" s="622">
        <v>1</v>
      </c>
      <c r="IT34" s="644">
        <v>41275</v>
      </c>
      <c r="IU34" s="622" t="s">
        <v>783</v>
      </c>
      <c r="IV34" s="622" t="s">
        <v>783</v>
      </c>
      <c r="IW34" s="622" t="s">
        <v>783</v>
      </c>
      <c r="IX34" s="622" t="s">
        <v>781</v>
      </c>
      <c r="IY34" s="622">
        <v>45</v>
      </c>
      <c r="IZ34" s="622" t="s">
        <v>789</v>
      </c>
      <c r="JA34" s="622" t="s">
        <v>783</v>
      </c>
      <c r="JB34" s="622" t="s">
        <v>783</v>
      </c>
      <c r="JC34" s="622" t="s">
        <v>783</v>
      </c>
      <c r="JD34" s="622">
        <v>329415</v>
      </c>
      <c r="JE34" s="622" t="s">
        <v>783</v>
      </c>
      <c r="JF34" s="622" t="s">
        <v>783</v>
      </c>
      <c r="JG34" s="622" t="s">
        <v>804</v>
      </c>
      <c r="JH34" s="622">
        <v>30</v>
      </c>
      <c r="JI34" s="622" t="s">
        <v>783</v>
      </c>
      <c r="JJ34" s="622" t="s">
        <v>783</v>
      </c>
      <c r="JK34" s="622" t="s">
        <v>783</v>
      </c>
      <c r="JL34" s="622" t="s">
        <v>790</v>
      </c>
      <c r="JM34" s="622">
        <v>4</v>
      </c>
      <c r="JN34" s="622">
        <v>1</v>
      </c>
      <c r="JO34" s="622" t="s">
        <v>783</v>
      </c>
      <c r="JP34" s="622">
        <v>10699502</v>
      </c>
      <c r="JQ34" s="622">
        <v>2011</v>
      </c>
      <c r="JR34" s="622">
        <v>12</v>
      </c>
      <c r="JS34" s="622" t="s">
        <v>783</v>
      </c>
      <c r="JT34" s="622" t="s">
        <v>783</v>
      </c>
      <c r="JU34" s="622" t="s">
        <v>839</v>
      </c>
      <c r="JV34" s="624">
        <v>1160.0001</v>
      </c>
      <c r="JW34">
        <f>JV34</f>
        <v>1160.0001</v>
      </c>
      <c r="JX34" s="225">
        <v>0.21969698863636364</v>
      </c>
    </row>
    <row r="35" spans="1:284" ht="16" thickBot="1">
      <c r="A35" s="905" t="s">
        <v>5</v>
      </c>
      <c r="B35" s="79">
        <f t="shared" si="0"/>
        <v>3</v>
      </c>
      <c r="C35" s="871" t="s">
        <v>648</v>
      </c>
      <c r="D35" s="1130" t="s">
        <v>162</v>
      </c>
      <c r="E35" s="1131" t="s">
        <v>158</v>
      </c>
      <c r="F35" s="888">
        <v>0.21</v>
      </c>
      <c r="G35" s="120" t="e">
        <f t="shared" si="48"/>
        <v>#REF!</v>
      </c>
      <c r="H35" s="30">
        <v>0.21</v>
      </c>
      <c r="I35" s="11"/>
      <c r="J35" s="56"/>
      <c r="K35" s="20" t="s">
        <v>26</v>
      </c>
      <c r="L35" s="80"/>
      <c r="M35" s="170">
        <v>3</v>
      </c>
      <c r="N35" s="71">
        <v>3</v>
      </c>
      <c r="O35" s="739">
        <v>4</v>
      </c>
      <c r="P35" s="1107">
        <f t="shared" si="46"/>
        <v>10</v>
      </c>
      <c r="Q35" s="1108">
        <f t="shared" si="47"/>
        <v>36</v>
      </c>
      <c r="R35" s="30"/>
      <c r="S35" s="11">
        <f>H35</f>
        <v>0.21</v>
      </c>
      <c r="T35" s="43"/>
      <c r="U35" s="599">
        <f t="shared" si="42"/>
        <v>15750</v>
      </c>
      <c r="V35" s="219" t="s">
        <v>642</v>
      </c>
      <c r="W35" s="1042">
        <f t="shared" si="39"/>
        <v>15750</v>
      </c>
      <c r="X35" s="537">
        <f t="shared" si="41"/>
        <v>7944.16</v>
      </c>
      <c r="Y35" s="538">
        <f t="shared" si="2"/>
        <v>500</v>
      </c>
      <c r="Z35" s="1090">
        <f t="shared" si="3"/>
        <v>24194.16</v>
      </c>
      <c r="AA35" s="1098"/>
      <c r="AB35" s="600">
        <v>6</v>
      </c>
      <c r="AC35" s="1056">
        <f t="shared" si="4"/>
        <v>4164.16</v>
      </c>
      <c r="AD35" s="1063">
        <v>0.25</v>
      </c>
      <c r="AE35" s="747">
        <f t="shared" si="5"/>
        <v>3780</v>
      </c>
      <c r="AF35" s="600"/>
      <c r="AG35" s="1056">
        <f t="shared" si="6"/>
        <v>0</v>
      </c>
      <c r="AH35" s="1070"/>
      <c r="AI35" s="747">
        <f t="shared" si="7"/>
        <v>0</v>
      </c>
      <c r="AJ35" s="1051"/>
      <c r="AK35" s="270">
        <v>0</v>
      </c>
      <c r="AL35" s="902"/>
      <c r="AM35" s="902">
        <v>2023</v>
      </c>
      <c r="AN35" s="18" t="str">
        <f t="shared" si="8"/>
        <v xml:space="preserve"> </v>
      </c>
      <c r="AO35" s="747" t="str">
        <f t="shared" si="9"/>
        <v xml:space="preserve"> </v>
      </c>
      <c r="AP35" s="4" t="str">
        <f t="shared" si="10"/>
        <v xml:space="preserve"> </v>
      </c>
      <c r="AQ35" s="747" t="str">
        <f t="shared" si="11"/>
        <v xml:space="preserve"> </v>
      </c>
      <c r="AR35" s="4" t="str">
        <f t="shared" si="12"/>
        <v xml:space="preserve"> </v>
      </c>
      <c r="AS35" s="747" t="str">
        <f t="shared" si="13"/>
        <v xml:space="preserve"> </v>
      </c>
      <c r="AT35" s="4" t="str">
        <f t="shared" si="14"/>
        <v xml:space="preserve"> </v>
      </c>
      <c r="AU35" s="747" t="str">
        <f t="shared" si="15"/>
        <v xml:space="preserve"> </v>
      </c>
      <c r="AV35" s="4" t="str">
        <f t="shared" si="16"/>
        <v xml:space="preserve"> </v>
      </c>
      <c r="AW35" s="747" t="str">
        <f t="shared" si="17"/>
        <v xml:space="preserve"> </v>
      </c>
      <c r="AX35" s="4">
        <f t="shared" si="18"/>
        <v>0.21</v>
      </c>
      <c r="AY35" s="747">
        <f t="shared" si="19"/>
        <v>24194.16</v>
      </c>
      <c r="AZ35" s="4" t="str">
        <f t="shared" si="20"/>
        <v xml:space="preserve"> </v>
      </c>
      <c r="BA35" s="747" t="str">
        <f t="shared" si="21"/>
        <v xml:space="preserve"> </v>
      </c>
      <c r="BB35" s="4" t="str">
        <f t="shared" si="22"/>
        <v xml:space="preserve"> </v>
      </c>
      <c r="BC35" s="747" t="str">
        <f t="shared" si="23"/>
        <v xml:space="preserve"> </v>
      </c>
      <c r="BD35" s="4" t="str">
        <f t="shared" si="24"/>
        <v xml:space="preserve"> </v>
      </c>
      <c r="BE35" s="747" t="str">
        <f t="shared" si="25"/>
        <v xml:space="preserve"> </v>
      </c>
      <c r="BF35" s="4" t="str">
        <f t="shared" si="26"/>
        <v xml:space="preserve"> </v>
      </c>
      <c r="BG35" s="747" t="str">
        <f t="shared" si="27"/>
        <v xml:space="preserve"> </v>
      </c>
      <c r="BH35" s="4" t="str">
        <f t="shared" si="28"/>
        <v xml:space="preserve"> </v>
      </c>
      <c r="BI35" s="747" t="str">
        <f t="shared" si="29"/>
        <v xml:space="preserve"> </v>
      </c>
      <c r="BJ35" s="4" t="str">
        <f t="shared" si="30"/>
        <v xml:space="preserve"> </v>
      </c>
      <c r="BK35" s="747" t="str">
        <f t="shared" si="31"/>
        <v xml:space="preserve"> </v>
      </c>
      <c r="BL35" s="4" t="str">
        <f t="shared" si="32"/>
        <v xml:space="preserve"> </v>
      </c>
      <c r="BM35" s="747" t="str">
        <f t="shared" si="33"/>
        <v xml:space="preserve"> </v>
      </c>
      <c r="BN35" s="4" t="str">
        <f t="shared" si="34"/>
        <v xml:space="preserve"> </v>
      </c>
      <c r="BO35" s="747" t="str">
        <f t="shared" si="35"/>
        <v xml:space="preserve"> </v>
      </c>
      <c r="BP35" s="4" t="str">
        <f t="shared" si="36"/>
        <v xml:space="preserve"> </v>
      </c>
      <c r="BQ35" s="747" t="str">
        <f t="shared" si="37"/>
        <v xml:space="preserve"> </v>
      </c>
      <c r="BR35" s="133"/>
      <c r="BS35" s="133"/>
      <c r="BT35" s="389"/>
      <c r="BU35" s="389"/>
      <c r="BV35" s="389"/>
      <c r="BW35" s="389"/>
      <c r="BX35" s="389"/>
      <c r="BY35" s="389"/>
      <c r="BZ35" s="389"/>
      <c r="CA35" s="389"/>
      <c r="CB35" s="163">
        <f t="shared" si="38"/>
        <v>0</v>
      </c>
      <c r="CC35" s="389"/>
      <c r="CD35" s="588"/>
      <c r="CE35" s="389"/>
      <c r="CF35" s="389"/>
      <c r="CG35" s="389"/>
      <c r="CH35" s="389"/>
      <c r="CI35" s="389"/>
      <c r="CJ35" s="389"/>
      <c r="CK35" s="389"/>
      <c r="CL35" s="389"/>
      <c r="CM35" s="389"/>
      <c r="CN35" s="389"/>
      <c r="CO35" s="389"/>
      <c r="CP35" s="389"/>
      <c r="CQ35" s="389"/>
      <c r="CR35" s="389"/>
      <c r="CS35" s="389"/>
      <c r="CT35" s="389"/>
      <c r="CU35" s="389"/>
      <c r="CV35" s="389"/>
      <c r="CW35" s="389"/>
      <c r="CX35" s="389"/>
      <c r="CY35" s="389"/>
      <c r="CZ35" s="389"/>
      <c r="DA35" s="389"/>
      <c r="DB35" s="389"/>
      <c r="DC35" s="389"/>
      <c r="DD35" s="389"/>
      <c r="DE35" s="389"/>
      <c r="DF35" s="389"/>
      <c r="DG35" s="389"/>
      <c r="DH35" s="389"/>
      <c r="DI35" s="389"/>
      <c r="DJ35" s="389"/>
      <c r="DK35" s="389"/>
      <c r="DL35" s="389"/>
      <c r="DM35" s="389"/>
      <c r="DN35" s="389"/>
      <c r="DO35" s="389"/>
      <c r="DP35" s="389"/>
      <c r="DQ35" s="389"/>
      <c r="DR35" s="389"/>
      <c r="DS35" s="389"/>
      <c r="DT35" s="389"/>
      <c r="DU35" s="389"/>
      <c r="DV35" s="389"/>
      <c r="DW35" s="389"/>
      <c r="DX35" s="389"/>
      <c r="DY35" s="389"/>
      <c r="DZ35" s="389"/>
      <c r="EA35" s="389"/>
      <c r="EB35" s="389"/>
      <c r="EC35" s="389"/>
      <c r="ED35" s="389"/>
      <c r="EE35" s="389"/>
      <c r="EF35" s="389"/>
      <c r="EG35" s="389"/>
      <c r="EH35" s="389"/>
      <c r="EI35" s="389"/>
      <c r="EJ35" s="389"/>
      <c r="EK35" s="389"/>
      <c r="EL35" s="389"/>
      <c r="EM35" s="389"/>
      <c r="EN35" s="389"/>
      <c r="EO35" s="389"/>
      <c r="EP35" s="389"/>
      <c r="EQ35" s="389"/>
      <c r="ER35" s="389"/>
      <c r="ES35" s="389"/>
      <c r="ET35" s="389"/>
      <c r="EU35" s="389"/>
      <c r="EV35" s="389"/>
      <c r="EW35" s="389"/>
      <c r="EX35" s="389"/>
      <c r="EY35" s="389"/>
      <c r="EZ35" s="389"/>
      <c r="FA35" s="389"/>
      <c r="FB35" s="389"/>
      <c r="FC35" s="389"/>
      <c r="FD35" s="389"/>
      <c r="FE35" s="389"/>
      <c r="FF35" s="389"/>
      <c r="FG35" s="389"/>
      <c r="FH35" s="389"/>
      <c r="FI35" s="389"/>
      <c r="FJ35" s="389"/>
      <c r="FK35" s="389"/>
      <c r="FL35" s="389"/>
      <c r="FM35" s="389"/>
      <c r="FN35" s="389"/>
      <c r="FO35" s="389"/>
      <c r="FP35" s="389"/>
      <c r="FQ35" s="389"/>
      <c r="FR35" s="389"/>
      <c r="FS35" s="389"/>
      <c r="FT35" s="389"/>
      <c r="FU35" s="389"/>
      <c r="FV35" s="389"/>
      <c r="FW35" s="389"/>
      <c r="FX35" s="629" t="s">
        <v>383</v>
      </c>
      <c r="FY35" s="630">
        <v>227</v>
      </c>
      <c r="FZ35" s="630">
        <v>32434870</v>
      </c>
      <c r="GA35" s="630">
        <v>55</v>
      </c>
      <c r="GB35" s="630" t="s">
        <v>798</v>
      </c>
      <c r="GC35" s="630">
        <v>20</v>
      </c>
      <c r="GD35" s="630">
        <v>1970</v>
      </c>
      <c r="GE35" s="630">
        <v>1</v>
      </c>
      <c r="GF35" s="630" t="s">
        <v>780</v>
      </c>
      <c r="GG35" s="630">
        <v>2</v>
      </c>
      <c r="GH35" s="630">
        <v>1</v>
      </c>
      <c r="GI35" s="630" t="s">
        <v>780</v>
      </c>
      <c r="GJ35" s="630">
        <v>2</v>
      </c>
      <c r="GK35" s="630" t="s">
        <v>781</v>
      </c>
      <c r="GL35" s="630" t="s">
        <v>782</v>
      </c>
      <c r="GM35" s="630">
        <v>66</v>
      </c>
      <c r="GN35" s="630" t="s">
        <v>783</v>
      </c>
      <c r="GO35" s="630">
        <v>0</v>
      </c>
      <c r="GP35" s="630">
        <v>0</v>
      </c>
      <c r="GQ35" s="630">
        <v>4</v>
      </c>
      <c r="GR35" s="630">
        <v>2</v>
      </c>
      <c r="GS35" s="630">
        <v>3</v>
      </c>
      <c r="GT35" s="630" t="s">
        <v>783</v>
      </c>
      <c r="GU35" s="630" t="s">
        <v>783</v>
      </c>
      <c r="GV35" s="630" t="s">
        <v>783</v>
      </c>
      <c r="GW35" s="630" t="s">
        <v>783</v>
      </c>
      <c r="GX35" s="630" t="s">
        <v>783</v>
      </c>
      <c r="GY35" s="630">
        <v>1649</v>
      </c>
      <c r="GZ35" s="630">
        <v>0.99</v>
      </c>
      <c r="HA35" s="630">
        <v>5</v>
      </c>
      <c r="HB35" s="630" t="s">
        <v>783</v>
      </c>
      <c r="HC35" s="630" t="s">
        <v>782</v>
      </c>
      <c r="HD35" s="630">
        <v>35</v>
      </c>
      <c r="HE35" s="630" t="s">
        <v>783</v>
      </c>
      <c r="HF35" s="630">
        <v>0</v>
      </c>
      <c r="HG35" s="630" t="s">
        <v>783</v>
      </c>
      <c r="HH35" s="630">
        <v>0</v>
      </c>
      <c r="HI35" s="630">
        <v>1</v>
      </c>
      <c r="HJ35" s="630">
        <v>40</v>
      </c>
      <c r="HK35" s="630" t="s">
        <v>784</v>
      </c>
      <c r="HL35" s="630" t="s">
        <v>785</v>
      </c>
      <c r="HM35" s="630" t="s">
        <v>783</v>
      </c>
      <c r="HN35" s="630" t="s">
        <v>783</v>
      </c>
      <c r="HO35" s="630" t="s">
        <v>783</v>
      </c>
      <c r="HP35" s="630" t="s">
        <v>783</v>
      </c>
      <c r="HQ35" s="630" t="s">
        <v>783</v>
      </c>
      <c r="HR35" s="630">
        <v>3978988</v>
      </c>
      <c r="HS35" s="630" t="s">
        <v>783</v>
      </c>
      <c r="HT35" s="630" t="s">
        <v>786</v>
      </c>
      <c r="HU35" s="630" t="s">
        <v>787</v>
      </c>
      <c r="HV35" s="630">
        <v>4</v>
      </c>
      <c r="HW35" s="630">
        <v>2016</v>
      </c>
      <c r="HX35" s="630">
        <v>63</v>
      </c>
      <c r="HY35" s="630">
        <v>0</v>
      </c>
      <c r="HZ35" s="630">
        <v>5227</v>
      </c>
      <c r="IA35" s="631">
        <v>42227.682129629633</v>
      </c>
      <c r="IB35" s="630" t="s">
        <v>788</v>
      </c>
      <c r="IC35" s="630">
        <v>3974510</v>
      </c>
      <c r="ID35" s="630">
        <v>2014</v>
      </c>
      <c r="IE35" s="630">
        <v>1712</v>
      </c>
      <c r="IF35" s="630" t="s">
        <v>783</v>
      </c>
      <c r="IG35" s="630" t="s">
        <v>783</v>
      </c>
      <c r="IH35" s="630" t="s">
        <v>783</v>
      </c>
      <c r="II35" s="630" t="s">
        <v>783</v>
      </c>
      <c r="IJ35" s="630" t="s">
        <v>783</v>
      </c>
      <c r="IK35" s="630" t="s">
        <v>783</v>
      </c>
      <c r="IL35" s="630" t="s">
        <v>783</v>
      </c>
      <c r="IM35" s="630" t="s">
        <v>783</v>
      </c>
      <c r="IN35" s="630" t="s">
        <v>783</v>
      </c>
      <c r="IO35" s="630">
        <v>1649</v>
      </c>
      <c r="IP35" s="631">
        <v>37477.354571759257</v>
      </c>
      <c r="IQ35" s="630">
        <v>2</v>
      </c>
      <c r="IR35" s="630" t="s">
        <v>793</v>
      </c>
      <c r="IS35" s="630">
        <v>3</v>
      </c>
      <c r="IT35" s="632">
        <v>41275</v>
      </c>
      <c r="IU35" s="630" t="s">
        <v>783</v>
      </c>
      <c r="IV35" s="630" t="s">
        <v>783</v>
      </c>
      <c r="IW35" s="630" t="s">
        <v>783</v>
      </c>
      <c r="IX35" s="630" t="s">
        <v>781</v>
      </c>
      <c r="IY35" s="630">
        <v>40</v>
      </c>
      <c r="IZ35" s="630" t="s">
        <v>794</v>
      </c>
      <c r="JA35" s="630" t="s">
        <v>783</v>
      </c>
      <c r="JB35" s="630" t="s">
        <v>783</v>
      </c>
      <c r="JC35" s="630" t="s">
        <v>783</v>
      </c>
      <c r="JD35" s="630">
        <v>329509</v>
      </c>
      <c r="JE35" s="630" t="s">
        <v>783</v>
      </c>
      <c r="JF35" s="630" t="s">
        <v>783</v>
      </c>
      <c r="JG35" s="630" t="s">
        <v>804</v>
      </c>
      <c r="JH35" s="630">
        <v>55</v>
      </c>
      <c r="JI35" s="630" t="s">
        <v>783</v>
      </c>
      <c r="JJ35" s="630" t="s">
        <v>783</v>
      </c>
      <c r="JK35" s="630" t="s">
        <v>783</v>
      </c>
      <c r="JL35" s="630" t="s">
        <v>796</v>
      </c>
      <c r="JM35" s="630">
        <v>4</v>
      </c>
      <c r="JN35" s="630">
        <v>3</v>
      </c>
      <c r="JO35" s="630" t="s">
        <v>783</v>
      </c>
      <c r="JP35" s="630">
        <v>10711928</v>
      </c>
      <c r="JQ35" s="630">
        <v>2011</v>
      </c>
      <c r="JR35" s="630">
        <v>3</v>
      </c>
      <c r="JS35" s="630" t="s">
        <v>783</v>
      </c>
      <c r="JT35" s="630" t="s">
        <v>783</v>
      </c>
      <c r="JU35" s="630" t="s">
        <v>902</v>
      </c>
      <c r="JV35" s="633">
        <v>5228.5025489999998</v>
      </c>
      <c r="JX35" s="225"/>
    </row>
    <row r="36" spans="1:284" ht="16" thickBot="1">
      <c r="A36" s="905" t="s">
        <v>5</v>
      </c>
      <c r="B36" s="79">
        <f t="shared" si="0"/>
        <v>1</v>
      </c>
      <c r="C36" s="871" t="s">
        <v>22</v>
      </c>
      <c r="D36" s="489" t="s">
        <v>162</v>
      </c>
      <c r="E36" s="1129" t="s">
        <v>158</v>
      </c>
      <c r="F36" s="888">
        <v>0.36</v>
      </c>
      <c r="G36" s="120" t="e">
        <f t="shared" si="48"/>
        <v>#REF!</v>
      </c>
      <c r="H36" s="46"/>
      <c r="I36" s="3">
        <f>F36</f>
        <v>0.36</v>
      </c>
      <c r="J36" s="29"/>
      <c r="K36" s="18" t="s">
        <v>26</v>
      </c>
      <c r="L36" s="5"/>
      <c r="M36" s="170">
        <v>3</v>
      </c>
      <c r="N36" s="71">
        <v>3</v>
      </c>
      <c r="O36" s="739">
        <v>4</v>
      </c>
      <c r="P36" s="1107">
        <f t="shared" si="46"/>
        <v>10</v>
      </c>
      <c r="Q36" s="1108">
        <f t="shared" si="47"/>
        <v>36</v>
      </c>
      <c r="R36" s="46"/>
      <c r="S36" s="3">
        <f>I36</f>
        <v>0.36</v>
      </c>
      <c r="T36" s="25"/>
      <c r="U36" s="219">
        <f t="shared" si="42"/>
        <v>27000</v>
      </c>
      <c r="V36" s="219" t="s">
        <v>642</v>
      </c>
      <c r="W36" s="1042">
        <f t="shared" si="39"/>
        <v>27000</v>
      </c>
      <c r="X36" s="537">
        <f t="shared" si="41"/>
        <v>13618.56</v>
      </c>
      <c r="Y36" s="538">
        <f t="shared" si="2"/>
        <v>500</v>
      </c>
      <c r="Z36" s="1090">
        <f t="shared" si="3"/>
        <v>41118.559999999998</v>
      </c>
      <c r="AA36" s="1098"/>
      <c r="AB36" s="600">
        <v>6</v>
      </c>
      <c r="AC36" s="1056">
        <f t="shared" si="4"/>
        <v>7138.5599999999995</v>
      </c>
      <c r="AD36" s="1063">
        <v>0.25</v>
      </c>
      <c r="AE36" s="747">
        <f t="shared" si="5"/>
        <v>6480</v>
      </c>
      <c r="AF36" s="600"/>
      <c r="AG36" s="1056">
        <f t="shared" si="6"/>
        <v>0</v>
      </c>
      <c r="AH36" s="1070"/>
      <c r="AI36" s="747">
        <f t="shared" si="7"/>
        <v>0</v>
      </c>
      <c r="AJ36" s="1051"/>
      <c r="AK36" s="270">
        <v>0</v>
      </c>
      <c r="AL36" s="902"/>
      <c r="AM36" s="902">
        <v>2023</v>
      </c>
      <c r="AN36" s="18" t="str">
        <f t="shared" si="8"/>
        <v xml:space="preserve"> </v>
      </c>
      <c r="AO36" s="747" t="str">
        <f t="shared" si="9"/>
        <v xml:space="preserve"> </v>
      </c>
      <c r="AP36" s="4" t="str">
        <f t="shared" si="10"/>
        <v xml:space="preserve"> </v>
      </c>
      <c r="AQ36" s="747" t="str">
        <f t="shared" si="11"/>
        <v xml:space="preserve"> </v>
      </c>
      <c r="AR36" s="4" t="str">
        <f t="shared" si="12"/>
        <v xml:space="preserve"> </v>
      </c>
      <c r="AS36" s="747" t="str">
        <f t="shared" si="13"/>
        <v xml:space="preserve"> </v>
      </c>
      <c r="AT36" s="4" t="str">
        <f t="shared" si="14"/>
        <v xml:space="preserve"> </v>
      </c>
      <c r="AU36" s="747" t="str">
        <f t="shared" si="15"/>
        <v xml:space="preserve"> </v>
      </c>
      <c r="AV36" s="4" t="str">
        <f t="shared" si="16"/>
        <v xml:space="preserve"> </v>
      </c>
      <c r="AW36" s="747" t="str">
        <f t="shared" si="17"/>
        <v xml:space="preserve"> </v>
      </c>
      <c r="AX36" s="4">
        <f t="shared" si="18"/>
        <v>0.36</v>
      </c>
      <c r="AY36" s="747">
        <f t="shared" si="19"/>
        <v>41118.559999999998</v>
      </c>
      <c r="AZ36" s="4" t="str">
        <f t="shared" si="20"/>
        <v xml:space="preserve"> </v>
      </c>
      <c r="BA36" s="747" t="str">
        <f t="shared" si="21"/>
        <v xml:space="preserve"> </v>
      </c>
      <c r="BB36" s="4" t="str">
        <f t="shared" si="22"/>
        <v xml:space="preserve"> </v>
      </c>
      <c r="BC36" s="747" t="str">
        <f t="shared" si="23"/>
        <v xml:space="preserve"> </v>
      </c>
      <c r="BD36" s="4" t="str">
        <f t="shared" si="24"/>
        <v xml:space="preserve"> </v>
      </c>
      <c r="BE36" s="747" t="str">
        <f t="shared" si="25"/>
        <v xml:space="preserve"> </v>
      </c>
      <c r="BF36" s="4" t="str">
        <f t="shared" si="26"/>
        <v xml:space="preserve"> </v>
      </c>
      <c r="BG36" s="747" t="str">
        <f t="shared" si="27"/>
        <v xml:space="preserve"> </v>
      </c>
      <c r="BH36" s="4" t="str">
        <f t="shared" si="28"/>
        <v xml:space="preserve"> </v>
      </c>
      <c r="BI36" s="747" t="str">
        <f t="shared" si="29"/>
        <v xml:space="preserve"> </v>
      </c>
      <c r="BJ36" s="4" t="str">
        <f t="shared" si="30"/>
        <v xml:space="preserve"> </v>
      </c>
      <c r="BK36" s="747" t="str">
        <f t="shared" si="31"/>
        <v xml:space="preserve"> </v>
      </c>
      <c r="BL36" s="4" t="str">
        <f t="shared" si="32"/>
        <v xml:space="preserve"> </v>
      </c>
      <c r="BM36" s="747" t="str">
        <f t="shared" si="33"/>
        <v xml:space="preserve"> </v>
      </c>
      <c r="BN36" s="4" t="str">
        <f t="shared" si="34"/>
        <v xml:space="preserve"> </v>
      </c>
      <c r="BO36" s="747" t="str">
        <f t="shared" si="35"/>
        <v xml:space="preserve"> </v>
      </c>
      <c r="BP36" s="4" t="str">
        <f t="shared" si="36"/>
        <v xml:space="preserve"> </v>
      </c>
      <c r="BQ36" s="747" t="str">
        <f t="shared" si="37"/>
        <v xml:space="preserve"> </v>
      </c>
      <c r="BR36" s="133"/>
      <c r="BS36" s="133"/>
      <c r="BT36" s="389"/>
      <c r="BU36" s="389"/>
      <c r="BV36" s="389"/>
      <c r="BW36" s="389"/>
      <c r="BX36" s="389"/>
      <c r="BY36" s="389"/>
      <c r="BZ36" s="389"/>
      <c r="CA36" s="389"/>
      <c r="CB36" s="163">
        <f t="shared" si="38"/>
        <v>0</v>
      </c>
      <c r="CC36" s="389"/>
      <c r="CD36" s="389"/>
      <c r="CE36" s="389"/>
      <c r="CF36" s="389"/>
      <c r="CG36" s="389"/>
      <c r="CH36" s="389"/>
      <c r="CI36" s="389"/>
      <c r="CJ36" s="389"/>
      <c r="CK36" s="389"/>
      <c r="CL36" s="389"/>
      <c r="CM36" s="389"/>
      <c r="CN36" s="389"/>
      <c r="CO36" s="389"/>
      <c r="CP36" s="389"/>
      <c r="CQ36" s="389"/>
      <c r="CR36" s="389"/>
      <c r="CS36" s="389"/>
      <c r="CT36" s="389"/>
      <c r="CU36" s="389"/>
      <c r="CV36" s="389"/>
      <c r="CW36" s="389"/>
      <c r="CX36" s="389"/>
      <c r="CY36" s="389"/>
      <c r="CZ36" s="389"/>
      <c r="DA36" s="389"/>
      <c r="DB36" s="389"/>
      <c r="DC36" s="389"/>
      <c r="DD36" s="389"/>
      <c r="DE36" s="389"/>
      <c r="DF36" s="389"/>
      <c r="DG36" s="389"/>
      <c r="DH36" s="389"/>
      <c r="DI36" s="389"/>
      <c r="DJ36" s="389"/>
      <c r="DK36" s="389"/>
      <c r="DL36" s="389"/>
      <c r="DM36" s="389"/>
      <c r="DN36" s="389"/>
      <c r="DO36" s="389"/>
      <c r="DP36" s="389"/>
      <c r="DQ36" s="389"/>
      <c r="DR36" s="389"/>
      <c r="DS36" s="389"/>
      <c r="DT36" s="389"/>
      <c r="DU36" s="389"/>
      <c r="DV36" s="389"/>
      <c r="DW36" s="389"/>
      <c r="DX36" s="389"/>
      <c r="DY36" s="389"/>
      <c r="DZ36" s="389"/>
      <c r="EA36" s="389"/>
      <c r="EB36" s="389"/>
      <c r="EC36" s="389"/>
      <c r="ED36" s="389"/>
      <c r="EE36" s="389"/>
      <c r="EF36" s="389"/>
      <c r="EG36" s="389"/>
      <c r="EH36" s="389"/>
      <c r="EI36" s="389"/>
      <c r="EJ36" s="389"/>
      <c r="EK36" s="389"/>
      <c r="EL36" s="389"/>
      <c r="EM36" s="389"/>
      <c r="EN36" s="389"/>
      <c r="EO36" s="389"/>
      <c r="EP36" s="389"/>
      <c r="EQ36" s="389"/>
      <c r="ER36" s="389"/>
      <c r="ES36" s="389"/>
      <c r="ET36" s="389"/>
      <c r="EU36" s="389"/>
      <c r="EV36" s="389"/>
      <c r="EW36" s="389"/>
      <c r="EX36" s="389"/>
      <c r="EY36" s="389"/>
      <c r="EZ36" s="389"/>
      <c r="FA36" s="389"/>
      <c r="FB36" s="389"/>
      <c r="FC36" s="389"/>
      <c r="FD36" s="389"/>
      <c r="FE36" s="389"/>
      <c r="FF36" s="389"/>
      <c r="FG36" s="389"/>
      <c r="FH36" s="389"/>
      <c r="FI36" s="389"/>
      <c r="FJ36" s="389"/>
      <c r="FK36" s="389"/>
      <c r="FL36" s="389"/>
      <c r="FM36" s="389"/>
      <c r="FN36" s="389"/>
      <c r="FO36" s="389"/>
      <c r="FP36" s="389"/>
      <c r="FQ36" s="389"/>
      <c r="FR36" s="389"/>
      <c r="FS36" s="389"/>
      <c r="FT36" s="389"/>
      <c r="FU36" s="389"/>
      <c r="FV36" s="389"/>
      <c r="FW36" s="389"/>
      <c r="FX36" s="639" t="s">
        <v>383</v>
      </c>
      <c r="FY36" s="640">
        <v>76</v>
      </c>
      <c r="FZ36" s="640">
        <v>30289351</v>
      </c>
      <c r="GA36" s="640">
        <v>55</v>
      </c>
      <c r="GB36" s="640" t="s">
        <v>798</v>
      </c>
      <c r="GC36" s="640">
        <v>20</v>
      </c>
      <c r="GD36" s="640">
        <v>1977</v>
      </c>
      <c r="GE36" s="640">
        <v>2</v>
      </c>
      <c r="GF36" s="640" t="s">
        <v>148</v>
      </c>
      <c r="GG36" s="640">
        <v>2</v>
      </c>
      <c r="GH36" s="640">
        <v>2</v>
      </c>
      <c r="GI36" s="640" t="s">
        <v>148</v>
      </c>
      <c r="GJ36" s="640">
        <v>2</v>
      </c>
      <c r="GK36" s="640" t="s">
        <v>781</v>
      </c>
      <c r="GL36" s="640" t="s">
        <v>782</v>
      </c>
      <c r="GM36" s="640">
        <v>66</v>
      </c>
      <c r="GN36" s="640" t="s">
        <v>783</v>
      </c>
      <c r="GO36" s="640">
        <v>0</v>
      </c>
      <c r="GP36" s="640">
        <v>0</v>
      </c>
      <c r="GQ36" s="640">
        <v>4</v>
      </c>
      <c r="GR36" s="640">
        <v>2</v>
      </c>
      <c r="GS36" s="640">
        <v>2</v>
      </c>
      <c r="GT36" s="640" t="s">
        <v>783</v>
      </c>
      <c r="GU36" s="640" t="s">
        <v>783</v>
      </c>
      <c r="GV36" s="640" t="s">
        <v>783</v>
      </c>
      <c r="GW36" s="640" t="s">
        <v>783</v>
      </c>
      <c r="GX36" s="640" t="s">
        <v>783</v>
      </c>
      <c r="GY36" s="640">
        <v>1649</v>
      </c>
      <c r="GZ36" s="640">
        <v>0.33</v>
      </c>
      <c r="HA36" s="640">
        <v>5</v>
      </c>
      <c r="HB36" s="640" t="s">
        <v>783</v>
      </c>
      <c r="HC36" s="640" t="s">
        <v>782</v>
      </c>
      <c r="HD36" s="640">
        <v>75</v>
      </c>
      <c r="HE36" s="640" t="s">
        <v>783</v>
      </c>
      <c r="HF36" s="640">
        <v>0</v>
      </c>
      <c r="HG36" s="640" t="s">
        <v>783</v>
      </c>
      <c r="HH36" s="640">
        <v>0</v>
      </c>
      <c r="HI36" s="640">
        <v>1</v>
      </c>
      <c r="HJ36" s="640">
        <v>40</v>
      </c>
      <c r="HK36" s="640" t="s">
        <v>784</v>
      </c>
      <c r="HL36" s="640" t="s">
        <v>785</v>
      </c>
      <c r="HM36" s="640" t="s">
        <v>783</v>
      </c>
      <c r="HN36" s="640" t="s">
        <v>783</v>
      </c>
      <c r="HO36" s="640" t="s">
        <v>783</v>
      </c>
      <c r="HP36" s="640" t="s">
        <v>783</v>
      </c>
      <c r="HQ36" s="640" t="s">
        <v>783</v>
      </c>
      <c r="HR36" s="640">
        <v>3978977</v>
      </c>
      <c r="HS36" s="640" t="s">
        <v>783</v>
      </c>
      <c r="HT36" s="640" t="s">
        <v>786</v>
      </c>
      <c r="HU36" s="640" t="s">
        <v>787</v>
      </c>
      <c r="HV36" s="640">
        <v>4</v>
      </c>
      <c r="HW36" s="640">
        <v>2014</v>
      </c>
      <c r="HX36" s="640">
        <v>63</v>
      </c>
      <c r="HY36" s="640">
        <v>0</v>
      </c>
      <c r="HZ36" s="640">
        <v>1742</v>
      </c>
      <c r="IA36" s="641">
        <v>41697.500081018516</v>
      </c>
      <c r="IB36" s="640" t="s">
        <v>788</v>
      </c>
      <c r="IC36" s="640">
        <v>3974499</v>
      </c>
      <c r="ID36" s="640">
        <v>2014</v>
      </c>
      <c r="IE36" s="640">
        <v>1712</v>
      </c>
      <c r="IF36" s="640" t="s">
        <v>783</v>
      </c>
      <c r="IG36" s="640" t="s">
        <v>783</v>
      </c>
      <c r="IH36" s="640" t="s">
        <v>783</v>
      </c>
      <c r="II36" s="640" t="s">
        <v>783</v>
      </c>
      <c r="IJ36" s="640" t="s">
        <v>783</v>
      </c>
      <c r="IK36" s="640" t="s">
        <v>783</v>
      </c>
      <c r="IL36" s="640" t="s">
        <v>783</v>
      </c>
      <c r="IM36" s="640" t="s">
        <v>783</v>
      </c>
      <c r="IN36" s="640" t="s">
        <v>783</v>
      </c>
      <c r="IO36" s="640">
        <v>1649</v>
      </c>
      <c r="IP36" s="641">
        <v>37477.354571759257</v>
      </c>
      <c r="IQ36" s="640">
        <v>2</v>
      </c>
      <c r="IR36" s="640" t="s">
        <v>793</v>
      </c>
      <c r="IS36" s="640">
        <v>2</v>
      </c>
      <c r="IT36" s="642">
        <v>41275</v>
      </c>
      <c r="IU36" s="640" t="s">
        <v>783</v>
      </c>
      <c r="IV36" s="640" t="s">
        <v>783</v>
      </c>
      <c r="IW36" s="640" t="s">
        <v>783</v>
      </c>
      <c r="IX36" s="640" t="s">
        <v>781</v>
      </c>
      <c r="IY36" s="640">
        <v>40</v>
      </c>
      <c r="IZ36" s="640" t="s">
        <v>794</v>
      </c>
      <c r="JA36" s="640" t="s">
        <v>783</v>
      </c>
      <c r="JB36" s="640" t="s">
        <v>783</v>
      </c>
      <c r="JC36" s="640" t="s">
        <v>783</v>
      </c>
      <c r="JD36" s="640">
        <v>329509</v>
      </c>
      <c r="JE36" s="640" t="s">
        <v>783</v>
      </c>
      <c r="JF36" s="640" t="s">
        <v>783</v>
      </c>
      <c r="JG36" s="640" t="s">
        <v>802</v>
      </c>
      <c r="JH36" s="640">
        <v>55</v>
      </c>
      <c r="JI36" s="640" t="s">
        <v>783</v>
      </c>
      <c r="JJ36" s="640" t="s">
        <v>783</v>
      </c>
      <c r="JK36" s="640" t="s">
        <v>783</v>
      </c>
      <c r="JL36" s="640" t="s">
        <v>796</v>
      </c>
      <c r="JM36" s="640">
        <v>4</v>
      </c>
      <c r="JN36" s="640">
        <v>3</v>
      </c>
      <c r="JO36" s="640" t="s">
        <v>783</v>
      </c>
      <c r="JP36" s="640">
        <v>10711928</v>
      </c>
      <c r="JQ36" s="640">
        <v>2011</v>
      </c>
      <c r="JR36" s="640">
        <v>3</v>
      </c>
      <c r="JS36" s="640" t="s">
        <v>783</v>
      </c>
      <c r="JT36" s="640" t="s">
        <v>783</v>
      </c>
      <c r="JU36" s="640" t="s">
        <v>903</v>
      </c>
      <c r="JV36" s="643">
        <v>1696.9013620000001</v>
      </c>
      <c r="JX36" s="225"/>
    </row>
    <row r="37" spans="1:284" ht="16" thickBot="1">
      <c r="A37" s="905" t="s">
        <v>5</v>
      </c>
      <c r="B37" s="79">
        <f t="shared" ref="B37:B68" si="49">IF(AND(H37&gt;0,R37&gt;0),4,(IF(AND(H37&gt;0,R37=""),3,(IF(AND(I37&gt;0,S37&gt;0),1,(IF(AND(J37&gt;0,T37&gt;0),1,2)))))))</f>
        <v>3</v>
      </c>
      <c r="C37" s="871" t="s">
        <v>54</v>
      </c>
      <c r="D37" s="489" t="s">
        <v>185</v>
      </c>
      <c r="E37" s="1129" t="s">
        <v>193</v>
      </c>
      <c r="F37" s="888">
        <v>0.15</v>
      </c>
      <c r="G37" s="120" t="e">
        <f t="shared" si="48"/>
        <v>#REF!</v>
      </c>
      <c r="H37" s="47">
        <v>0.15</v>
      </c>
      <c r="I37" s="3"/>
      <c r="J37" s="29"/>
      <c r="K37" s="18" t="s">
        <v>195</v>
      </c>
      <c r="L37" s="5"/>
      <c r="M37" s="170">
        <v>2</v>
      </c>
      <c r="N37" s="71">
        <v>3</v>
      </c>
      <c r="O37" s="739">
        <v>3</v>
      </c>
      <c r="P37" s="1107">
        <f t="shared" si="46"/>
        <v>8</v>
      </c>
      <c r="Q37" s="1108">
        <f t="shared" si="47"/>
        <v>18</v>
      </c>
      <c r="R37" s="46"/>
      <c r="S37" s="3">
        <v>0.15</v>
      </c>
      <c r="T37" s="25"/>
      <c r="U37" s="219">
        <f t="shared" si="42"/>
        <v>11250</v>
      </c>
      <c r="V37" s="219" t="s">
        <v>642</v>
      </c>
      <c r="W37" s="1042">
        <f t="shared" si="39"/>
        <v>11250</v>
      </c>
      <c r="X37" s="537">
        <f t="shared" si="41"/>
        <v>5674.4</v>
      </c>
      <c r="Y37" s="538">
        <f t="shared" ref="Y37:Y68" si="50">IF(V37="RC",(IF(((W37+X37)*0.09)&gt;3000,((W37+X37)*0.09),3000)),(IF((X37+W37)=0,0,500)))</f>
        <v>500</v>
      </c>
      <c r="Z37" s="1090">
        <f t="shared" ref="Z37:Z68" si="51">IF((S37+T37)=0,0,(X37+W37+Y37))</f>
        <v>17424.400000000001</v>
      </c>
      <c r="AA37" s="1098"/>
      <c r="AB37" s="600">
        <v>6</v>
      </c>
      <c r="AC37" s="1056">
        <f t="shared" ref="AC37:AC68" si="52">AB37*26*F37*440/27*$O$161</f>
        <v>2974.3999999999996</v>
      </c>
      <c r="AD37" s="1063">
        <v>0.25</v>
      </c>
      <c r="AE37" s="747">
        <f t="shared" ref="AE37:AE68" si="53">F37*AD37*$O$162</f>
        <v>2700</v>
      </c>
      <c r="AF37" s="600"/>
      <c r="AG37" s="1056">
        <f t="shared" ref="AG37:AG68" si="54">AF37*$O$163</f>
        <v>0</v>
      </c>
      <c r="AH37" s="1070"/>
      <c r="AI37" s="747">
        <f t="shared" ref="AI37:AI68" si="55">IF(AH37="",AH37*0,10000)</f>
        <v>0</v>
      </c>
      <c r="AJ37" s="1051"/>
      <c r="AK37" s="270">
        <v>0</v>
      </c>
      <c r="AL37" s="902"/>
      <c r="AM37" s="902">
        <v>2024</v>
      </c>
      <c r="AN37" s="18" t="str">
        <f t="shared" ref="AN37:AN68" si="56">IF(($AM37=2018),($S37+$T37)," ")</f>
        <v xml:space="preserve"> </v>
      </c>
      <c r="AO37" s="747" t="str">
        <f t="shared" ref="AO37:AO68" si="57">IF($AN37=" ", " ", $Z37)</f>
        <v xml:space="preserve"> </v>
      </c>
      <c r="AP37" s="4" t="str">
        <f t="shared" ref="AP37:AP68" si="58">IF(($AM37=2019),($S37+$T37)," ")</f>
        <v xml:space="preserve"> </v>
      </c>
      <c r="AQ37" s="747" t="str">
        <f t="shared" ref="AQ37:AQ68" si="59">IF($AP37=" ", " ", $Z37)</f>
        <v xml:space="preserve"> </v>
      </c>
      <c r="AR37" s="4" t="str">
        <f t="shared" ref="AR37:AR68" si="60">IF(($AM37=2020),($S37+$T37)," ")</f>
        <v xml:space="preserve"> </v>
      </c>
      <c r="AS37" s="747" t="str">
        <f t="shared" ref="AS37:AS68" si="61">IF(AR37=" ", " ", $Z37)</f>
        <v xml:space="preserve"> </v>
      </c>
      <c r="AT37" s="4" t="str">
        <f t="shared" ref="AT37:AT68" si="62">IF(($AM37=2021),($S37+$T37)," ")</f>
        <v xml:space="preserve"> </v>
      </c>
      <c r="AU37" s="747" t="str">
        <f t="shared" ref="AU37:AU68" si="63">IF(AT37=" ", " ", $Z37)</f>
        <v xml:space="preserve"> </v>
      </c>
      <c r="AV37" s="4" t="str">
        <f t="shared" ref="AV37:AV68" si="64">IF(($AM37=2022),($S37+$T37)," ")</f>
        <v xml:space="preserve"> </v>
      </c>
      <c r="AW37" s="747" t="str">
        <f t="shared" ref="AW37:AW68" si="65">IF(AV37=" ", " ", $Z37)</f>
        <v xml:space="preserve"> </v>
      </c>
      <c r="AX37" s="4" t="str">
        <f t="shared" ref="AX37:AX68" si="66">IF(($AM37=2023),($S37+$T37)," ")</f>
        <v xml:space="preserve"> </v>
      </c>
      <c r="AY37" s="747" t="str">
        <f t="shared" ref="AY37:AY68" si="67">IF(AX37=" ", " ", $Z37)</f>
        <v xml:space="preserve"> </v>
      </c>
      <c r="AZ37" s="4">
        <f t="shared" ref="AZ37:AZ68" si="68">IF(($AM37=2024),($S37+$T37)," ")</f>
        <v>0.15</v>
      </c>
      <c r="BA37" s="747">
        <f t="shared" ref="BA37:BA68" si="69">IF(AZ37=" ", " ", $Z37)</f>
        <v>17424.400000000001</v>
      </c>
      <c r="BB37" s="4" t="str">
        <f t="shared" ref="BB37:BB68" si="70">IF(($AM37=2025),($S37+$T37)," ")</f>
        <v xml:space="preserve"> </v>
      </c>
      <c r="BC37" s="747" t="str">
        <f t="shared" ref="BC37:BC68" si="71">IF(BB37=" ", " ", $Z37)</f>
        <v xml:space="preserve"> </v>
      </c>
      <c r="BD37" s="4" t="str">
        <f t="shared" ref="BD37:BD68" si="72">IF(($AM37=2026),($S37+$T37)," ")</f>
        <v xml:space="preserve"> </v>
      </c>
      <c r="BE37" s="747" t="str">
        <f t="shared" ref="BE37:BE68" si="73">IF(BD37=" ", " ", $Z37)</f>
        <v xml:space="preserve"> </v>
      </c>
      <c r="BF37" s="4" t="str">
        <f t="shared" ref="BF37:BF68" si="74">IF(($AM37=2027),($S37+$T37)," ")</f>
        <v xml:space="preserve"> </v>
      </c>
      <c r="BG37" s="747" t="str">
        <f t="shared" ref="BG37:BG68" si="75">IF(BF37=" ", " ", $Z37)</f>
        <v xml:space="preserve"> </v>
      </c>
      <c r="BH37" s="4" t="str">
        <f t="shared" ref="BH37:BH68" si="76">IF(($AM37=2028),($S37+$T37)," ")</f>
        <v xml:space="preserve"> </v>
      </c>
      <c r="BI37" s="747" t="str">
        <f t="shared" ref="BI37:BI68" si="77">IF(BH37=" ", " ", $Z37)</f>
        <v xml:space="preserve"> </v>
      </c>
      <c r="BJ37" s="4" t="str">
        <f t="shared" ref="BJ37:BJ68" si="78">IF(($AM37=2029),($S37+$T37)," ")</f>
        <v xml:space="preserve"> </v>
      </c>
      <c r="BK37" s="747" t="str">
        <f t="shared" ref="BK37:BK68" si="79">IF(BJ37=" ", " ", $Z37)</f>
        <v xml:space="preserve"> </v>
      </c>
      <c r="BL37" s="4" t="str">
        <f t="shared" ref="BL37:BL68" si="80">IF(($AM37=2030),($S37+$T37)," ")</f>
        <v xml:space="preserve"> </v>
      </c>
      <c r="BM37" s="747" t="str">
        <f t="shared" ref="BM37:BM68" si="81">IF(BL37=" ", " ", $Z37)</f>
        <v xml:space="preserve"> </v>
      </c>
      <c r="BN37" s="4" t="str">
        <f t="shared" ref="BN37:BN68" si="82">IF(($AM37=2031),($S37+$T37)," ")</f>
        <v xml:space="preserve"> </v>
      </c>
      <c r="BO37" s="747" t="str">
        <f t="shared" ref="BO37:BO68" si="83">IF(BN37=" ", " ", $Z37)</f>
        <v xml:space="preserve"> </v>
      </c>
      <c r="BP37" s="4" t="str">
        <f t="shared" ref="BP37:BP68" si="84">IF(($AM37=2032),($S37+$T37)," ")</f>
        <v xml:space="preserve"> </v>
      </c>
      <c r="BQ37" s="747" t="str">
        <f t="shared" ref="BQ37:BQ68" si="85">IF(BP37=" ", " ", $Z37)</f>
        <v xml:space="preserve"> </v>
      </c>
      <c r="BR37" s="133" t="s">
        <v>264</v>
      </c>
      <c r="BS37" s="133"/>
      <c r="BT37" s="389"/>
      <c r="BU37" s="389"/>
      <c r="BV37" s="389"/>
      <c r="BW37" s="389"/>
      <c r="BX37" s="389"/>
      <c r="BY37" s="389"/>
      <c r="BZ37" s="389"/>
      <c r="CA37" s="389"/>
      <c r="CB37" s="163">
        <f t="shared" ref="CB37:CB68" si="86">(F37+H37+I37+J37+R37+S37+T37)/3-F37</f>
        <v>0</v>
      </c>
      <c r="CC37" s="389"/>
      <c r="CD37" s="389"/>
      <c r="CE37" s="389"/>
      <c r="CF37" s="389"/>
      <c r="CG37" s="389"/>
      <c r="CH37" s="389"/>
      <c r="CI37" s="389"/>
      <c r="CJ37" s="389"/>
      <c r="CK37" s="389"/>
      <c r="CL37" s="389"/>
      <c r="CM37" s="389"/>
      <c r="CN37" s="389"/>
      <c r="CO37" s="389"/>
      <c r="CP37" s="389"/>
      <c r="CQ37" s="389"/>
      <c r="CR37" s="389"/>
      <c r="CS37" s="389"/>
      <c r="CT37" s="389"/>
      <c r="CU37" s="389"/>
      <c r="CV37" s="389"/>
      <c r="CW37" s="389"/>
      <c r="CX37" s="389"/>
      <c r="CY37" s="389"/>
      <c r="CZ37" s="389"/>
      <c r="DA37" s="389"/>
      <c r="DB37" s="389"/>
      <c r="DC37" s="389"/>
      <c r="DD37" s="389"/>
      <c r="DE37" s="389"/>
      <c r="DF37" s="389"/>
      <c r="DG37" s="389"/>
      <c r="DH37" s="389"/>
      <c r="DI37" s="389"/>
      <c r="DJ37" s="389"/>
      <c r="DK37" s="389"/>
      <c r="DL37" s="389"/>
      <c r="DM37" s="389"/>
      <c r="DN37" s="389"/>
      <c r="DO37" s="389"/>
      <c r="DP37" s="389"/>
      <c r="DQ37" s="389"/>
      <c r="DR37" s="389"/>
      <c r="DS37" s="389"/>
      <c r="DT37" s="389"/>
      <c r="DU37" s="389"/>
      <c r="DV37" s="389"/>
      <c r="DW37" s="389"/>
      <c r="DX37" s="389"/>
      <c r="DY37" s="389"/>
      <c r="DZ37" s="389"/>
      <c r="EA37" s="389"/>
      <c r="EB37" s="389"/>
      <c r="EC37" s="389"/>
      <c r="ED37" s="389"/>
      <c r="EE37" s="389"/>
      <c r="EF37" s="389"/>
      <c r="EG37" s="389"/>
      <c r="EH37" s="389"/>
      <c r="EI37" s="389"/>
      <c r="EJ37" s="389"/>
      <c r="EK37" s="389"/>
      <c r="EL37" s="389"/>
      <c r="EM37" s="389"/>
      <c r="EN37" s="389"/>
      <c r="EO37" s="389"/>
      <c r="EP37" s="389"/>
      <c r="EQ37" s="389"/>
      <c r="ER37" s="389"/>
      <c r="ES37" s="389"/>
      <c r="ET37" s="389"/>
      <c r="EU37" s="389"/>
      <c r="EV37" s="389"/>
      <c r="EW37" s="389"/>
      <c r="EX37" s="389"/>
      <c r="EY37" s="389"/>
      <c r="EZ37" s="389"/>
      <c r="FA37" s="389"/>
      <c r="FB37" s="389"/>
      <c r="FC37" s="389"/>
      <c r="FD37" s="389"/>
      <c r="FE37" s="389"/>
      <c r="FF37" s="389"/>
      <c r="FG37" s="389"/>
      <c r="FH37" s="389"/>
      <c r="FI37" s="389"/>
      <c r="FJ37" s="389"/>
      <c r="FK37" s="389"/>
      <c r="FL37" s="389"/>
      <c r="FM37" s="389"/>
      <c r="FN37" s="389"/>
      <c r="FO37" s="389"/>
      <c r="FP37" s="389"/>
      <c r="FQ37" s="389"/>
      <c r="FR37" s="389"/>
      <c r="FS37" s="389"/>
      <c r="FT37" s="389"/>
      <c r="FU37" s="389"/>
      <c r="FV37" s="389"/>
      <c r="FW37" s="389"/>
      <c r="FX37" s="639" t="s">
        <v>383</v>
      </c>
      <c r="FY37" s="640">
        <v>95</v>
      </c>
      <c r="FZ37" s="640">
        <v>31686745</v>
      </c>
      <c r="GA37" s="640">
        <v>55</v>
      </c>
      <c r="GB37" s="640" t="s">
        <v>798</v>
      </c>
      <c r="GC37" s="640">
        <v>16</v>
      </c>
      <c r="GD37" s="640">
        <v>1977</v>
      </c>
      <c r="GE37" s="640">
        <v>2</v>
      </c>
      <c r="GF37" s="640" t="s">
        <v>148</v>
      </c>
      <c r="GG37" s="640">
        <v>1</v>
      </c>
      <c r="GH37" s="640">
        <v>2</v>
      </c>
      <c r="GI37" s="640" t="s">
        <v>148</v>
      </c>
      <c r="GJ37" s="640">
        <v>1</v>
      </c>
      <c r="GK37" s="640" t="s">
        <v>781</v>
      </c>
      <c r="GL37" s="640" t="s">
        <v>782</v>
      </c>
      <c r="GM37" s="640">
        <v>66</v>
      </c>
      <c r="GN37" s="640" t="s">
        <v>783</v>
      </c>
      <c r="GO37" s="640">
        <v>0</v>
      </c>
      <c r="GP37" s="640">
        <v>0</v>
      </c>
      <c r="GQ37" s="640">
        <v>4</v>
      </c>
      <c r="GR37" s="640">
        <v>2</v>
      </c>
      <c r="GS37" s="640">
        <v>2</v>
      </c>
      <c r="GT37" s="640" t="s">
        <v>783</v>
      </c>
      <c r="GU37" s="640" t="s">
        <v>783</v>
      </c>
      <c r="GV37" s="640" t="s">
        <v>783</v>
      </c>
      <c r="GW37" s="640" t="s">
        <v>783</v>
      </c>
      <c r="GX37" s="640" t="s">
        <v>783</v>
      </c>
      <c r="GY37" s="640">
        <v>1649</v>
      </c>
      <c r="GZ37" s="640">
        <v>0.89</v>
      </c>
      <c r="HA37" s="640">
        <v>5</v>
      </c>
      <c r="HB37" s="640" t="s">
        <v>783</v>
      </c>
      <c r="HC37" s="640" t="s">
        <v>786</v>
      </c>
      <c r="HD37" s="640">
        <v>290</v>
      </c>
      <c r="HE37" s="640">
        <v>2014</v>
      </c>
      <c r="HF37" s="640">
        <v>0</v>
      </c>
      <c r="HG37" s="640" t="s">
        <v>783</v>
      </c>
      <c r="HH37" s="640">
        <v>0</v>
      </c>
      <c r="HI37" s="640">
        <v>1</v>
      </c>
      <c r="HJ37" s="640">
        <v>40</v>
      </c>
      <c r="HK37" s="640" t="s">
        <v>784</v>
      </c>
      <c r="HL37" s="640" t="s">
        <v>785</v>
      </c>
      <c r="HM37" s="640" t="s">
        <v>783</v>
      </c>
      <c r="HN37" s="640" t="s">
        <v>783</v>
      </c>
      <c r="HO37" s="640" t="s">
        <v>783</v>
      </c>
      <c r="HP37" s="640" t="s">
        <v>783</v>
      </c>
      <c r="HQ37" s="640" t="s">
        <v>783</v>
      </c>
      <c r="HR37" s="640">
        <v>3980124</v>
      </c>
      <c r="HS37" s="640" t="s">
        <v>783</v>
      </c>
      <c r="HT37" s="640" t="s">
        <v>786</v>
      </c>
      <c r="HU37" s="640" t="s">
        <v>787</v>
      </c>
      <c r="HV37" s="640">
        <v>4</v>
      </c>
      <c r="HW37" s="640">
        <v>2016</v>
      </c>
      <c r="HX37" s="640">
        <v>63</v>
      </c>
      <c r="HY37" s="640">
        <v>0</v>
      </c>
      <c r="HZ37" s="640">
        <v>4699</v>
      </c>
      <c r="IA37" s="641">
        <v>42145.440995370373</v>
      </c>
      <c r="IB37" s="640" t="s">
        <v>788</v>
      </c>
      <c r="IC37" s="640">
        <v>3975646</v>
      </c>
      <c r="ID37" s="640">
        <v>2014</v>
      </c>
      <c r="IE37" s="640">
        <v>1712</v>
      </c>
      <c r="IF37" s="640" t="s">
        <v>783</v>
      </c>
      <c r="IG37" s="640" t="s">
        <v>783</v>
      </c>
      <c r="IH37" s="640" t="s">
        <v>783</v>
      </c>
      <c r="II37" s="640" t="s">
        <v>783</v>
      </c>
      <c r="IJ37" s="640" t="s">
        <v>783</v>
      </c>
      <c r="IK37" s="640" t="s">
        <v>783</v>
      </c>
      <c r="IL37" s="640" t="s">
        <v>783</v>
      </c>
      <c r="IM37" s="640" t="s">
        <v>783</v>
      </c>
      <c r="IN37" s="640" t="s">
        <v>783</v>
      </c>
      <c r="IO37" s="640">
        <v>1649</v>
      </c>
      <c r="IP37" s="641">
        <v>37477.354571759257</v>
      </c>
      <c r="IQ37" s="640">
        <v>2</v>
      </c>
      <c r="IR37" s="640" t="s">
        <v>793</v>
      </c>
      <c r="IS37" s="640">
        <v>2</v>
      </c>
      <c r="IT37" s="642">
        <v>41275</v>
      </c>
      <c r="IU37" s="640" t="s">
        <v>783</v>
      </c>
      <c r="IV37" s="640" t="s">
        <v>783</v>
      </c>
      <c r="IW37" s="640" t="s">
        <v>783</v>
      </c>
      <c r="IX37" s="640" t="s">
        <v>781</v>
      </c>
      <c r="IY37" s="640">
        <v>40</v>
      </c>
      <c r="IZ37" s="640" t="s">
        <v>794</v>
      </c>
      <c r="JA37" s="640" t="s">
        <v>783</v>
      </c>
      <c r="JB37" s="640" t="s">
        <v>783</v>
      </c>
      <c r="JC37" s="640" t="s">
        <v>783</v>
      </c>
      <c r="JD37" s="640">
        <v>329509</v>
      </c>
      <c r="JE37" s="640" t="s">
        <v>783</v>
      </c>
      <c r="JF37" s="640" t="s">
        <v>783</v>
      </c>
      <c r="JG37" s="640" t="s">
        <v>802</v>
      </c>
      <c r="JH37" s="640">
        <v>55</v>
      </c>
      <c r="JI37" s="640">
        <v>630191</v>
      </c>
      <c r="JJ37" s="640" t="s">
        <v>783</v>
      </c>
      <c r="JK37" s="640" t="s">
        <v>783</v>
      </c>
      <c r="JL37" s="640" t="s">
        <v>796</v>
      </c>
      <c r="JM37" s="640">
        <v>4</v>
      </c>
      <c r="JN37" s="640">
        <v>3</v>
      </c>
      <c r="JO37" s="640" t="s">
        <v>783</v>
      </c>
      <c r="JP37" s="640">
        <v>10711928</v>
      </c>
      <c r="JQ37" s="640">
        <v>2011</v>
      </c>
      <c r="JR37" s="640">
        <v>3</v>
      </c>
      <c r="JS37" s="640" t="s">
        <v>783</v>
      </c>
      <c r="JT37" s="640" t="s">
        <v>783</v>
      </c>
      <c r="JU37" s="640" t="s">
        <v>904</v>
      </c>
      <c r="JV37" s="643">
        <v>4636.1337190000004</v>
      </c>
      <c r="JX37" s="225"/>
    </row>
    <row r="38" spans="1:284" ht="16" thickBot="1">
      <c r="A38" s="905" t="s">
        <v>5</v>
      </c>
      <c r="B38" s="79">
        <f t="shared" si="49"/>
        <v>1</v>
      </c>
      <c r="C38" s="871" t="s">
        <v>54</v>
      </c>
      <c r="D38" s="489" t="s">
        <v>185</v>
      </c>
      <c r="E38" s="1129" t="s">
        <v>193</v>
      </c>
      <c r="F38" s="888">
        <v>0.45</v>
      </c>
      <c r="G38" s="120" t="e">
        <f t="shared" si="48"/>
        <v>#REF!</v>
      </c>
      <c r="H38" s="47"/>
      <c r="I38" s="3">
        <v>0.45</v>
      </c>
      <c r="J38" s="29"/>
      <c r="K38" s="18" t="s">
        <v>195</v>
      </c>
      <c r="L38" s="5"/>
      <c r="M38" s="170">
        <v>2</v>
      </c>
      <c r="N38" s="71">
        <v>3</v>
      </c>
      <c r="O38" s="739">
        <v>3</v>
      </c>
      <c r="P38" s="1107">
        <f t="shared" si="46"/>
        <v>8</v>
      </c>
      <c r="Q38" s="1108">
        <f t="shared" si="47"/>
        <v>18</v>
      </c>
      <c r="R38" s="46"/>
      <c r="S38" s="3">
        <v>0.45</v>
      </c>
      <c r="T38" s="25"/>
      <c r="U38" s="219">
        <f t="shared" si="42"/>
        <v>33750</v>
      </c>
      <c r="V38" s="219" t="s">
        <v>642</v>
      </c>
      <c r="W38" s="1042">
        <f t="shared" si="39"/>
        <v>33750</v>
      </c>
      <c r="X38" s="537">
        <f t="shared" si="41"/>
        <v>17023.199999999997</v>
      </c>
      <c r="Y38" s="538">
        <f t="shared" si="50"/>
        <v>500</v>
      </c>
      <c r="Z38" s="1090">
        <f t="shared" si="51"/>
        <v>51273.2</v>
      </c>
      <c r="AA38" s="1098"/>
      <c r="AB38" s="600">
        <v>6</v>
      </c>
      <c r="AC38" s="1056">
        <f t="shared" si="52"/>
        <v>8923.1999999999989</v>
      </c>
      <c r="AD38" s="1063">
        <v>0.25</v>
      </c>
      <c r="AE38" s="747">
        <f t="shared" si="53"/>
        <v>8100</v>
      </c>
      <c r="AF38" s="600"/>
      <c r="AG38" s="1056">
        <f t="shared" si="54"/>
        <v>0</v>
      </c>
      <c r="AH38" s="1070"/>
      <c r="AI38" s="747">
        <f t="shared" si="55"/>
        <v>0</v>
      </c>
      <c r="AJ38" s="1051"/>
      <c r="AK38" s="270">
        <v>0</v>
      </c>
      <c r="AL38" s="902"/>
      <c r="AM38" s="902">
        <v>2024</v>
      </c>
      <c r="AN38" s="18" t="str">
        <f t="shared" si="56"/>
        <v xml:space="preserve"> </v>
      </c>
      <c r="AO38" s="747" t="str">
        <f t="shared" si="57"/>
        <v xml:space="preserve"> </v>
      </c>
      <c r="AP38" s="4" t="str">
        <f t="shared" si="58"/>
        <v xml:space="preserve"> </v>
      </c>
      <c r="AQ38" s="747" t="str">
        <f t="shared" si="59"/>
        <v xml:space="preserve"> </v>
      </c>
      <c r="AR38" s="4" t="str">
        <f t="shared" si="60"/>
        <v xml:space="preserve"> </v>
      </c>
      <c r="AS38" s="747" t="str">
        <f t="shared" si="61"/>
        <v xml:space="preserve"> </v>
      </c>
      <c r="AT38" s="4" t="str">
        <f t="shared" si="62"/>
        <v xml:space="preserve"> </v>
      </c>
      <c r="AU38" s="747" t="str">
        <f t="shared" si="63"/>
        <v xml:space="preserve"> </v>
      </c>
      <c r="AV38" s="4" t="str">
        <f t="shared" si="64"/>
        <v xml:space="preserve"> </v>
      </c>
      <c r="AW38" s="747" t="str">
        <f t="shared" si="65"/>
        <v xml:space="preserve"> </v>
      </c>
      <c r="AX38" s="4" t="str">
        <f t="shared" si="66"/>
        <v xml:space="preserve"> </v>
      </c>
      <c r="AY38" s="747" t="str">
        <f t="shared" si="67"/>
        <v xml:space="preserve"> </v>
      </c>
      <c r="AZ38" s="4">
        <f t="shared" si="68"/>
        <v>0.45</v>
      </c>
      <c r="BA38" s="747">
        <f t="shared" si="69"/>
        <v>51273.2</v>
      </c>
      <c r="BB38" s="4" t="str">
        <f t="shared" si="70"/>
        <v xml:space="preserve"> </v>
      </c>
      <c r="BC38" s="747" t="str">
        <f t="shared" si="71"/>
        <v xml:space="preserve"> </v>
      </c>
      <c r="BD38" s="4" t="str">
        <f t="shared" si="72"/>
        <v xml:space="preserve"> </v>
      </c>
      <c r="BE38" s="747" t="str">
        <f t="shared" si="73"/>
        <v xml:space="preserve"> </v>
      </c>
      <c r="BF38" s="4" t="str">
        <f t="shared" si="74"/>
        <v xml:space="preserve"> </v>
      </c>
      <c r="BG38" s="747" t="str">
        <f t="shared" si="75"/>
        <v xml:space="preserve"> </v>
      </c>
      <c r="BH38" s="4" t="str">
        <f t="shared" si="76"/>
        <v xml:space="preserve"> </v>
      </c>
      <c r="BI38" s="747" t="str">
        <f t="shared" si="77"/>
        <v xml:space="preserve"> </v>
      </c>
      <c r="BJ38" s="4" t="str">
        <f t="shared" si="78"/>
        <v xml:space="preserve"> </v>
      </c>
      <c r="BK38" s="747" t="str">
        <f t="shared" si="79"/>
        <v xml:space="preserve"> </v>
      </c>
      <c r="BL38" s="4" t="str">
        <f t="shared" si="80"/>
        <v xml:space="preserve"> </v>
      </c>
      <c r="BM38" s="747" t="str">
        <f t="shared" si="81"/>
        <v xml:space="preserve"> </v>
      </c>
      <c r="BN38" s="4" t="str">
        <f t="shared" si="82"/>
        <v xml:space="preserve"> </v>
      </c>
      <c r="BO38" s="747" t="str">
        <f t="shared" si="83"/>
        <v xml:space="preserve"> </v>
      </c>
      <c r="BP38" s="4" t="str">
        <f t="shared" si="84"/>
        <v xml:space="preserve"> </v>
      </c>
      <c r="BQ38" s="747" t="str">
        <f t="shared" si="85"/>
        <v xml:space="preserve"> </v>
      </c>
      <c r="BR38" s="133" t="s">
        <v>264</v>
      </c>
      <c r="BS38" s="133"/>
      <c r="BT38" s="389"/>
      <c r="BU38" s="389"/>
      <c r="BV38" s="389"/>
      <c r="BW38" s="389"/>
      <c r="BX38" s="389"/>
      <c r="BY38" s="389"/>
      <c r="BZ38" s="389"/>
      <c r="CA38" s="389"/>
      <c r="CB38" s="163">
        <f t="shared" si="86"/>
        <v>0</v>
      </c>
      <c r="CC38" s="389"/>
      <c r="CD38" s="389"/>
      <c r="CE38" s="389"/>
      <c r="CF38" s="389"/>
      <c r="CG38" s="389"/>
      <c r="CH38" s="389"/>
      <c r="CI38" s="389"/>
      <c r="CJ38" s="389"/>
      <c r="CK38" s="389"/>
      <c r="CL38" s="389"/>
      <c r="CM38" s="389"/>
      <c r="CN38" s="389"/>
      <c r="CO38" s="389"/>
      <c r="CP38" s="389"/>
      <c r="CQ38" s="389"/>
      <c r="CR38" s="389"/>
      <c r="CS38" s="389"/>
      <c r="CT38" s="389"/>
      <c r="CU38" s="389"/>
      <c r="CV38" s="389"/>
      <c r="CW38" s="389"/>
      <c r="CX38" s="389"/>
      <c r="CY38" s="389"/>
      <c r="CZ38" s="389"/>
      <c r="DA38" s="389"/>
      <c r="DB38" s="389"/>
      <c r="DC38" s="389"/>
      <c r="DD38" s="389"/>
      <c r="DE38" s="389"/>
      <c r="DF38" s="389"/>
      <c r="DG38" s="389"/>
      <c r="DH38" s="389"/>
      <c r="DI38" s="389"/>
      <c r="DJ38" s="389"/>
      <c r="DK38" s="389"/>
      <c r="DL38" s="389"/>
      <c r="DM38" s="389"/>
      <c r="DN38" s="389"/>
      <c r="DO38" s="389"/>
      <c r="DP38" s="389"/>
      <c r="DQ38" s="389"/>
      <c r="DR38" s="389"/>
      <c r="DS38" s="389"/>
      <c r="DT38" s="389"/>
      <c r="DU38" s="389"/>
      <c r="DV38" s="389"/>
      <c r="DW38" s="389"/>
      <c r="DX38" s="389"/>
      <c r="DY38" s="389"/>
      <c r="DZ38" s="389"/>
      <c r="EA38" s="389"/>
      <c r="EB38" s="389"/>
      <c r="EC38" s="389"/>
      <c r="ED38" s="389"/>
      <c r="EE38" s="389"/>
      <c r="EF38" s="389"/>
      <c r="EG38" s="389"/>
      <c r="EH38" s="389"/>
      <c r="EI38" s="389"/>
      <c r="EJ38" s="389"/>
      <c r="EK38" s="389"/>
      <c r="EL38" s="389"/>
      <c r="EM38" s="389"/>
      <c r="EN38" s="389"/>
      <c r="EO38" s="389"/>
      <c r="EP38" s="389"/>
      <c r="EQ38" s="389"/>
      <c r="ER38" s="389"/>
      <c r="ES38" s="389"/>
      <c r="ET38" s="389"/>
      <c r="EU38" s="389"/>
      <c r="EV38" s="389"/>
      <c r="EW38" s="389"/>
      <c r="EX38" s="389"/>
      <c r="EY38" s="389"/>
      <c r="EZ38" s="389"/>
      <c r="FA38" s="389"/>
      <c r="FB38" s="389"/>
      <c r="FC38" s="389"/>
      <c r="FD38" s="389"/>
      <c r="FE38" s="389"/>
      <c r="FF38" s="389"/>
      <c r="FG38" s="389"/>
      <c r="FH38" s="389"/>
      <c r="FI38" s="389"/>
      <c r="FJ38" s="389"/>
      <c r="FK38" s="389"/>
      <c r="FL38" s="389"/>
      <c r="FM38" s="389"/>
      <c r="FN38" s="389"/>
      <c r="FO38" s="389"/>
      <c r="FP38" s="389"/>
      <c r="FQ38" s="389"/>
      <c r="FR38" s="389"/>
      <c r="FS38" s="389"/>
      <c r="FT38" s="389"/>
      <c r="FU38" s="389"/>
      <c r="FV38" s="389"/>
      <c r="FW38" s="389"/>
      <c r="FX38" s="1226" t="s">
        <v>383</v>
      </c>
      <c r="FY38" s="1234">
        <v>211</v>
      </c>
      <c r="FZ38" s="1234">
        <v>30289347</v>
      </c>
      <c r="GA38" s="1234">
        <v>55</v>
      </c>
      <c r="GB38" s="1234" t="s">
        <v>798</v>
      </c>
      <c r="GC38" s="1234">
        <v>16</v>
      </c>
      <c r="GD38" s="1234">
        <v>1977</v>
      </c>
      <c r="GE38" s="1234">
        <v>2</v>
      </c>
      <c r="GF38" s="1234" t="s">
        <v>148</v>
      </c>
      <c r="GG38" s="1234">
        <v>1</v>
      </c>
      <c r="GH38" s="1234">
        <v>2</v>
      </c>
      <c r="GI38" s="1234" t="s">
        <v>148</v>
      </c>
      <c r="GJ38" s="1234">
        <v>1</v>
      </c>
      <c r="GK38" s="1234" t="s">
        <v>781</v>
      </c>
      <c r="GL38" s="1234" t="s">
        <v>782</v>
      </c>
      <c r="GM38" s="1234">
        <v>66</v>
      </c>
      <c r="GN38" s="1234" t="s">
        <v>783</v>
      </c>
      <c r="GO38" s="1234">
        <v>0</v>
      </c>
      <c r="GP38" s="1234">
        <v>0</v>
      </c>
      <c r="GQ38" s="1234">
        <v>4</v>
      </c>
      <c r="GR38" s="1234">
        <v>2</v>
      </c>
      <c r="GS38" s="1234">
        <v>3</v>
      </c>
      <c r="GT38" s="1234" t="s">
        <v>783</v>
      </c>
      <c r="GU38" s="1234" t="s">
        <v>783</v>
      </c>
      <c r="GV38" s="1234" t="s">
        <v>783</v>
      </c>
      <c r="GW38" s="1234" t="s">
        <v>783</v>
      </c>
      <c r="GX38" s="1234" t="s">
        <v>783</v>
      </c>
      <c r="GY38" s="1234">
        <v>1649</v>
      </c>
      <c r="GZ38" s="1234">
        <v>0.08</v>
      </c>
      <c r="HA38" s="1234">
        <v>5</v>
      </c>
      <c r="HB38" s="1234" t="s">
        <v>783</v>
      </c>
      <c r="HC38" s="1234" t="s">
        <v>782</v>
      </c>
      <c r="HD38" s="1234">
        <v>75</v>
      </c>
      <c r="HE38" s="1234" t="s">
        <v>783</v>
      </c>
      <c r="HF38" s="1234">
        <v>0</v>
      </c>
      <c r="HG38" s="1234" t="s">
        <v>783</v>
      </c>
      <c r="HH38" s="1234">
        <v>0</v>
      </c>
      <c r="HI38" s="1234">
        <v>1</v>
      </c>
      <c r="HJ38" s="1234">
        <v>40</v>
      </c>
      <c r="HK38" s="1234" t="s">
        <v>784</v>
      </c>
      <c r="HL38" s="1234" t="s">
        <v>785</v>
      </c>
      <c r="HM38" s="1234" t="s">
        <v>783</v>
      </c>
      <c r="HN38" s="1234" t="s">
        <v>783</v>
      </c>
      <c r="HO38" s="1234" t="s">
        <v>783</v>
      </c>
      <c r="HP38" s="1234" t="s">
        <v>783</v>
      </c>
      <c r="HQ38" s="1234" t="s">
        <v>783</v>
      </c>
      <c r="HR38" s="1234">
        <v>3978975</v>
      </c>
      <c r="HS38" s="1234" t="s">
        <v>783</v>
      </c>
      <c r="HT38" s="1234" t="s">
        <v>786</v>
      </c>
      <c r="HU38" s="1234" t="s">
        <v>787</v>
      </c>
      <c r="HV38" s="1234">
        <v>4</v>
      </c>
      <c r="HW38" s="1234">
        <v>2014</v>
      </c>
      <c r="HX38" s="1234">
        <v>63</v>
      </c>
      <c r="HY38" s="1234">
        <v>0</v>
      </c>
      <c r="HZ38" s="1234">
        <v>422</v>
      </c>
      <c r="IA38" s="1242">
        <v>41697.500081018516</v>
      </c>
      <c r="IB38" s="1234" t="s">
        <v>788</v>
      </c>
      <c r="IC38" s="1234">
        <v>3974497</v>
      </c>
      <c r="ID38" s="1234">
        <v>2014</v>
      </c>
      <c r="IE38" s="1234">
        <v>1712</v>
      </c>
      <c r="IF38" s="1234" t="s">
        <v>783</v>
      </c>
      <c r="IG38" s="1234" t="s">
        <v>783</v>
      </c>
      <c r="IH38" s="1234" t="s">
        <v>783</v>
      </c>
      <c r="II38" s="1234" t="s">
        <v>783</v>
      </c>
      <c r="IJ38" s="1234" t="s">
        <v>783</v>
      </c>
      <c r="IK38" s="1234" t="s">
        <v>783</v>
      </c>
      <c r="IL38" s="1234" t="s">
        <v>783</v>
      </c>
      <c r="IM38" s="1234" t="s">
        <v>783</v>
      </c>
      <c r="IN38" s="1234" t="s">
        <v>783</v>
      </c>
      <c r="IO38" s="1234">
        <v>1649</v>
      </c>
      <c r="IP38" s="1242">
        <v>37477.354571759257</v>
      </c>
      <c r="IQ38" s="1234">
        <v>2</v>
      </c>
      <c r="IR38" s="1234" t="s">
        <v>793</v>
      </c>
      <c r="IS38" s="1234">
        <v>3</v>
      </c>
      <c r="IT38" s="1250">
        <v>41275</v>
      </c>
      <c r="IU38" s="1234" t="s">
        <v>783</v>
      </c>
      <c r="IV38" s="1234" t="s">
        <v>783</v>
      </c>
      <c r="IW38" s="1234" t="s">
        <v>783</v>
      </c>
      <c r="IX38" s="1234" t="s">
        <v>781</v>
      </c>
      <c r="IY38" s="1234">
        <v>40</v>
      </c>
      <c r="IZ38" s="1234" t="s">
        <v>794</v>
      </c>
      <c r="JA38" s="1234" t="s">
        <v>783</v>
      </c>
      <c r="JB38" s="1234" t="s">
        <v>783</v>
      </c>
      <c r="JC38" s="1234" t="s">
        <v>783</v>
      </c>
      <c r="JD38" s="1234">
        <v>329509</v>
      </c>
      <c r="JE38" s="1234" t="s">
        <v>783</v>
      </c>
      <c r="JF38" s="1234" t="s">
        <v>783</v>
      </c>
      <c r="JG38" s="1234" t="s">
        <v>804</v>
      </c>
      <c r="JH38" s="1234">
        <v>55</v>
      </c>
      <c r="JI38" s="1234" t="s">
        <v>783</v>
      </c>
      <c r="JJ38" s="1234" t="s">
        <v>783</v>
      </c>
      <c r="JK38" s="1234" t="s">
        <v>783</v>
      </c>
      <c r="JL38" s="1234" t="s">
        <v>796</v>
      </c>
      <c r="JM38" s="1234">
        <v>4</v>
      </c>
      <c r="JN38" s="1234">
        <v>3</v>
      </c>
      <c r="JO38" s="1234" t="s">
        <v>783</v>
      </c>
      <c r="JP38" s="1234">
        <v>10711928</v>
      </c>
      <c r="JQ38" s="1234">
        <v>2011</v>
      </c>
      <c r="JR38" s="1234">
        <v>3</v>
      </c>
      <c r="JS38" s="1234" t="s">
        <v>783</v>
      </c>
      <c r="JT38" s="1234" t="s">
        <v>783</v>
      </c>
      <c r="JU38" s="1234" t="s">
        <v>905</v>
      </c>
      <c r="JV38" s="1258">
        <v>444.68843299999997</v>
      </c>
      <c r="JW38">
        <f>SUM(JV33:JV38)</f>
        <v>13531.071209999998</v>
      </c>
      <c r="JX38" s="225">
        <v>4.5754464189393946</v>
      </c>
    </row>
    <row r="39" spans="1:284" ht="16" thickBot="1">
      <c r="A39" s="905" t="s">
        <v>5</v>
      </c>
      <c r="B39" s="79">
        <f t="shared" si="49"/>
        <v>1</v>
      </c>
      <c r="C39" s="871" t="s">
        <v>57</v>
      </c>
      <c r="D39" s="489" t="s">
        <v>141</v>
      </c>
      <c r="E39" s="1129" t="s">
        <v>158</v>
      </c>
      <c r="F39" s="888">
        <v>0.4</v>
      </c>
      <c r="G39" s="120" t="e">
        <f t="shared" si="48"/>
        <v>#REF!</v>
      </c>
      <c r="H39" s="46"/>
      <c r="I39" s="3">
        <v>0.4</v>
      </c>
      <c r="J39" s="29"/>
      <c r="K39" s="18"/>
      <c r="L39" s="5"/>
      <c r="M39" s="170">
        <v>1</v>
      </c>
      <c r="N39" s="71">
        <v>3</v>
      </c>
      <c r="O39" s="739">
        <v>4</v>
      </c>
      <c r="P39" s="1107">
        <f t="shared" si="46"/>
        <v>8</v>
      </c>
      <c r="Q39" s="1108">
        <f t="shared" si="47"/>
        <v>12</v>
      </c>
      <c r="R39" s="46"/>
      <c r="S39" s="3">
        <v>0.4</v>
      </c>
      <c r="T39" s="25"/>
      <c r="U39" s="219">
        <f t="shared" si="42"/>
        <v>30000</v>
      </c>
      <c r="V39" s="219" t="s">
        <v>642</v>
      </c>
      <c r="W39" s="1042">
        <f t="shared" ref="W39:W70" si="87">IF(V39="RC", (U39*1.1+15000*S39),U39)</f>
        <v>30000</v>
      </c>
      <c r="X39" s="537">
        <f t="shared" si="41"/>
        <v>8167.822222222223</v>
      </c>
      <c r="Y39" s="538">
        <f t="shared" si="50"/>
        <v>500</v>
      </c>
      <c r="Z39" s="1090">
        <f t="shared" si="51"/>
        <v>38667.822222222225</v>
      </c>
      <c r="AA39" s="1098"/>
      <c r="AB39" s="600">
        <v>4</v>
      </c>
      <c r="AC39" s="1056">
        <f t="shared" si="52"/>
        <v>5287.8222222222221</v>
      </c>
      <c r="AD39" s="1063">
        <v>0.1</v>
      </c>
      <c r="AE39" s="747">
        <f t="shared" si="53"/>
        <v>2880.0000000000005</v>
      </c>
      <c r="AF39" s="600"/>
      <c r="AG39" s="1056">
        <f t="shared" si="54"/>
        <v>0</v>
      </c>
      <c r="AH39" s="1070"/>
      <c r="AI39" s="747">
        <f t="shared" si="55"/>
        <v>0</v>
      </c>
      <c r="AJ39" s="1051"/>
      <c r="AK39" s="270">
        <v>0</v>
      </c>
      <c r="AL39" s="902"/>
      <c r="AM39" s="902">
        <v>2024</v>
      </c>
      <c r="AN39" s="18" t="str">
        <f t="shared" si="56"/>
        <v xml:space="preserve"> </v>
      </c>
      <c r="AO39" s="747" t="str">
        <f t="shared" si="57"/>
        <v xml:space="preserve"> </v>
      </c>
      <c r="AP39" s="4" t="str">
        <f t="shared" si="58"/>
        <v xml:space="preserve"> </v>
      </c>
      <c r="AQ39" s="747" t="str">
        <f t="shared" si="59"/>
        <v xml:space="preserve"> </v>
      </c>
      <c r="AR39" s="4" t="str">
        <f t="shared" si="60"/>
        <v xml:space="preserve"> </v>
      </c>
      <c r="AS39" s="747" t="str">
        <f t="shared" si="61"/>
        <v xml:space="preserve"> </v>
      </c>
      <c r="AT39" s="4" t="str">
        <f t="shared" si="62"/>
        <v xml:space="preserve"> </v>
      </c>
      <c r="AU39" s="747" t="str">
        <f t="shared" si="63"/>
        <v xml:space="preserve"> </v>
      </c>
      <c r="AV39" s="4" t="str">
        <f t="shared" si="64"/>
        <v xml:space="preserve"> </v>
      </c>
      <c r="AW39" s="747" t="str">
        <f t="shared" si="65"/>
        <v xml:space="preserve"> </v>
      </c>
      <c r="AX39" s="4" t="str">
        <f t="shared" si="66"/>
        <v xml:space="preserve"> </v>
      </c>
      <c r="AY39" s="747" t="str">
        <f t="shared" si="67"/>
        <v xml:space="preserve"> </v>
      </c>
      <c r="AZ39" s="4">
        <f t="shared" si="68"/>
        <v>0.4</v>
      </c>
      <c r="BA39" s="747">
        <f t="shared" si="69"/>
        <v>38667.822222222225</v>
      </c>
      <c r="BB39" s="4" t="str">
        <f t="shared" si="70"/>
        <v xml:space="preserve"> </v>
      </c>
      <c r="BC39" s="747" t="str">
        <f t="shared" si="71"/>
        <v xml:space="preserve"> </v>
      </c>
      <c r="BD39" s="4" t="str">
        <f t="shared" si="72"/>
        <v xml:space="preserve"> </v>
      </c>
      <c r="BE39" s="747" t="str">
        <f t="shared" si="73"/>
        <v xml:space="preserve"> </v>
      </c>
      <c r="BF39" s="4" t="str">
        <f t="shared" si="74"/>
        <v xml:space="preserve"> </v>
      </c>
      <c r="BG39" s="747" t="str">
        <f t="shared" si="75"/>
        <v xml:space="preserve"> </v>
      </c>
      <c r="BH39" s="4" t="str">
        <f t="shared" si="76"/>
        <v xml:space="preserve"> </v>
      </c>
      <c r="BI39" s="747" t="str">
        <f t="shared" si="77"/>
        <v xml:space="preserve"> </v>
      </c>
      <c r="BJ39" s="4" t="str">
        <f t="shared" si="78"/>
        <v xml:space="preserve"> </v>
      </c>
      <c r="BK39" s="747" t="str">
        <f t="shared" si="79"/>
        <v xml:space="preserve"> </v>
      </c>
      <c r="BL39" s="4" t="str">
        <f t="shared" si="80"/>
        <v xml:space="preserve"> </v>
      </c>
      <c r="BM39" s="747" t="str">
        <f t="shared" si="81"/>
        <v xml:space="preserve"> </v>
      </c>
      <c r="BN39" s="4" t="str">
        <f t="shared" si="82"/>
        <v xml:space="preserve"> </v>
      </c>
      <c r="BO39" s="747" t="str">
        <f t="shared" si="83"/>
        <v xml:space="preserve"> </v>
      </c>
      <c r="BP39" s="4" t="str">
        <f t="shared" si="84"/>
        <v xml:space="preserve"> </v>
      </c>
      <c r="BQ39" s="747" t="str">
        <f t="shared" si="85"/>
        <v xml:space="preserve"> </v>
      </c>
      <c r="BR39" s="133"/>
      <c r="BS39" s="133"/>
      <c r="BT39" s="389"/>
      <c r="BU39" s="389"/>
      <c r="BV39" s="389"/>
      <c r="BW39" s="389"/>
      <c r="BX39" s="389"/>
      <c r="BY39" s="389"/>
      <c r="BZ39" s="389"/>
      <c r="CA39" s="389"/>
      <c r="CB39" s="163">
        <f t="shared" si="86"/>
        <v>0</v>
      </c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89"/>
      <c r="EF39" s="389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655" t="s">
        <v>392</v>
      </c>
      <c r="FY39" s="656">
        <v>294</v>
      </c>
      <c r="FZ39" s="656">
        <v>32434916</v>
      </c>
      <c r="GA39" s="656">
        <v>55</v>
      </c>
      <c r="GB39" s="656" t="s">
        <v>798</v>
      </c>
      <c r="GC39" s="656">
        <v>20</v>
      </c>
      <c r="GD39" s="656">
        <v>1987</v>
      </c>
      <c r="GE39" s="656">
        <v>2</v>
      </c>
      <c r="GF39" s="656" t="s">
        <v>148</v>
      </c>
      <c r="GG39" s="656">
        <v>2</v>
      </c>
      <c r="GH39" s="656">
        <v>2</v>
      </c>
      <c r="GI39" s="656" t="s">
        <v>148</v>
      </c>
      <c r="GJ39" s="656">
        <v>2</v>
      </c>
      <c r="GK39" s="656" t="s">
        <v>781</v>
      </c>
      <c r="GL39" s="656" t="s">
        <v>793</v>
      </c>
      <c r="GM39" s="656">
        <v>66</v>
      </c>
      <c r="GN39" s="656" t="s">
        <v>783</v>
      </c>
      <c r="GO39" s="656">
        <v>0</v>
      </c>
      <c r="GP39" s="656">
        <v>0</v>
      </c>
      <c r="GQ39" s="656">
        <v>4</v>
      </c>
      <c r="GR39" s="656">
        <v>2</v>
      </c>
      <c r="GS39" s="656">
        <v>2</v>
      </c>
      <c r="GT39" s="656" t="s">
        <v>783</v>
      </c>
      <c r="GU39" s="656" t="s">
        <v>783</v>
      </c>
      <c r="GV39" s="656" t="s">
        <v>783</v>
      </c>
      <c r="GW39" s="656" t="s">
        <v>783</v>
      </c>
      <c r="GX39" s="656" t="s">
        <v>783</v>
      </c>
      <c r="GY39" s="656">
        <v>1649</v>
      </c>
      <c r="GZ39" s="656">
        <v>0.27</v>
      </c>
      <c r="HA39" s="656">
        <v>5</v>
      </c>
      <c r="HB39" s="656" t="s">
        <v>783</v>
      </c>
      <c r="HC39" s="656" t="s">
        <v>782</v>
      </c>
      <c r="HD39" s="656">
        <v>25</v>
      </c>
      <c r="HE39" s="656" t="s">
        <v>783</v>
      </c>
      <c r="HF39" s="656">
        <v>0</v>
      </c>
      <c r="HG39" s="656" t="s">
        <v>783</v>
      </c>
      <c r="HH39" s="656">
        <v>0</v>
      </c>
      <c r="HI39" s="656">
        <v>1</v>
      </c>
      <c r="HJ39" s="656">
        <v>45</v>
      </c>
      <c r="HK39" s="656" t="s">
        <v>784</v>
      </c>
      <c r="HL39" s="656" t="s">
        <v>785</v>
      </c>
      <c r="HM39" s="656" t="s">
        <v>783</v>
      </c>
      <c r="HN39" s="656" t="s">
        <v>783</v>
      </c>
      <c r="HO39" s="656" t="s">
        <v>783</v>
      </c>
      <c r="HP39" s="656" t="s">
        <v>783</v>
      </c>
      <c r="HQ39" s="656" t="s">
        <v>783</v>
      </c>
      <c r="HR39" s="656">
        <v>3979223</v>
      </c>
      <c r="HS39" s="656" t="s">
        <v>783</v>
      </c>
      <c r="HT39" s="656" t="s">
        <v>786</v>
      </c>
      <c r="HU39" s="656" t="s">
        <v>787</v>
      </c>
      <c r="HV39" s="656">
        <v>4</v>
      </c>
      <c r="HW39" s="656">
        <v>2016</v>
      </c>
      <c r="HX39" s="656">
        <v>63</v>
      </c>
      <c r="HY39" s="656">
        <v>0</v>
      </c>
      <c r="HZ39" s="656">
        <v>1426</v>
      </c>
      <c r="IA39" s="657">
        <v>42227.682129629633</v>
      </c>
      <c r="IB39" s="656" t="s">
        <v>788</v>
      </c>
      <c r="IC39" s="656">
        <v>3974745</v>
      </c>
      <c r="ID39" s="656">
        <v>2014</v>
      </c>
      <c r="IE39" s="656">
        <v>1712</v>
      </c>
      <c r="IF39" s="656" t="s">
        <v>783</v>
      </c>
      <c r="IG39" s="656" t="s">
        <v>783</v>
      </c>
      <c r="IH39" s="656" t="s">
        <v>783</v>
      </c>
      <c r="II39" s="656" t="s">
        <v>783</v>
      </c>
      <c r="IJ39" s="656" t="s">
        <v>783</v>
      </c>
      <c r="IK39" s="656" t="s">
        <v>783</v>
      </c>
      <c r="IL39" s="656" t="s">
        <v>783</v>
      </c>
      <c r="IM39" s="656" t="s">
        <v>783</v>
      </c>
      <c r="IN39" s="656" t="s">
        <v>783</v>
      </c>
      <c r="IO39" s="656">
        <v>1649</v>
      </c>
      <c r="IP39" s="657">
        <v>37477.354571759257</v>
      </c>
      <c r="IQ39" s="656">
        <v>2</v>
      </c>
      <c r="IR39" s="656" t="s">
        <v>793</v>
      </c>
      <c r="IS39" s="656">
        <v>2</v>
      </c>
      <c r="IT39" s="658">
        <v>41275</v>
      </c>
      <c r="IU39" s="656" t="s">
        <v>783</v>
      </c>
      <c r="IV39" s="656" t="s">
        <v>783</v>
      </c>
      <c r="IW39" s="656" t="s">
        <v>783</v>
      </c>
      <c r="IX39" s="656" t="s">
        <v>781</v>
      </c>
      <c r="IY39" s="656">
        <v>45</v>
      </c>
      <c r="IZ39" s="656" t="s">
        <v>789</v>
      </c>
      <c r="JA39" s="656" t="s">
        <v>783</v>
      </c>
      <c r="JB39" s="656" t="s">
        <v>783</v>
      </c>
      <c r="JC39" s="656" t="s">
        <v>783</v>
      </c>
      <c r="JD39" s="656">
        <v>329406</v>
      </c>
      <c r="JE39" s="656" t="s">
        <v>783</v>
      </c>
      <c r="JF39" s="656" t="s">
        <v>783</v>
      </c>
      <c r="JG39" s="656" t="s">
        <v>802</v>
      </c>
      <c r="JH39" s="656">
        <v>55</v>
      </c>
      <c r="JI39" s="656" t="s">
        <v>783</v>
      </c>
      <c r="JJ39" s="656" t="s">
        <v>783</v>
      </c>
      <c r="JK39" s="656" t="s">
        <v>783</v>
      </c>
      <c r="JL39" s="656" t="s">
        <v>790</v>
      </c>
      <c r="JM39" s="656">
        <v>4</v>
      </c>
      <c r="JN39" s="656">
        <v>3</v>
      </c>
      <c r="JO39" s="656" t="s">
        <v>783</v>
      </c>
      <c r="JP39" s="656">
        <v>10711928</v>
      </c>
      <c r="JQ39" s="656">
        <v>2011</v>
      </c>
      <c r="JR39" s="656">
        <v>3</v>
      </c>
      <c r="JS39" s="656" t="s">
        <v>783</v>
      </c>
      <c r="JT39" s="656" t="s">
        <v>783</v>
      </c>
      <c r="JU39" s="656" t="s">
        <v>833</v>
      </c>
      <c r="JV39" s="659">
        <v>1445.630062</v>
      </c>
      <c r="JW39">
        <f>JV39</f>
        <v>1445.630062</v>
      </c>
      <c r="JX39" s="225">
        <v>0.27379357234848484</v>
      </c>
    </row>
    <row r="40" spans="1:284" ht="16" thickBot="1">
      <c r="A40" s="905" t="s">
        <v>5</v>
      </c>
      <c r="B40" s="79">
        <f t="shared" si="49"/>
        <v>3</v>
      </c>
      <c r="C40" s="871" t="s">
        <v>28</v>
      </c>
      <c r="D40" s="489" t="s">
        <v>162</v>
      </c>
      <c r="E40" s="1129" t="s">
        <v>158</v>
      </c>
      <c r="F40" s="888">
        <v>0.5</v>
      </c>
      <c r="G40" s="120" t="e">
        <f t="shared" si="48"/>
        <v>#REF!</v>
      </c>
      <c r="H40" s="47">
        <v>0.5</v>
      </c>
      <c r="I40" s="2"/>
      <c r="J40" s="29"/>
      <c r="K40" s="18"/>
      <c r="L40" s="5"/>
      <c r="M40" s="170">
        <v>2</v>
      </c>
      <c r="N40" s="71">
        <v>2</v>
      </c>
      <c r="O40" s="739">
        <v>3</v>
      </c>
      <c r="P40" s="1107">
        <f t="shared" si="46"/>
        <v>7</v>
      </c>
      <c r="Q40" s="1108">
        <f t="shared" si="47"/>
        <v>12</v>
      </c>
      <c r="R40" s="46"/>
      <c r="S40" s="3">
        <v>0.5</v>
      </c>
      <c r="T40" s="25"/>
      <c r="U40" s="219">
        <f t="shared" si="42"/>
        <v>37500</v>
      </c>
      <c r="V40" s="219" t="s">
        <v>642</v>
      </c>
      <c r="W40" s="1042">
        <f t="shared" si="87"/>
        <v>37500</v>
      </c>
      <c r="X40" s="537">
        <f t="shared" ref="X40:X71" si="88">AC40+AE40+AG40+AI40+AK40</f>
        <v>18914.666666666664</v>
      </c>
      <c r="Y40" s="538">
        <f t="shared" si="50"/>
        <v>500</v>
      </c>
      <c r="Z40" s="1090">
        <f t="shared" si="51"/>
        <v>56914.666666666664</v>
      </c>
      <c r="AA40" s="1098"/>
      <c r="AB40" s="600">
        <v>6</v>
      </c>
      <c r="AC40" s="1056">
        <f t="shared" si="52"/>
        <v>9914.6666666666661</v>
      </c>
      <c r="AD40" s="1063">
        <v>0.25</v>
      </c>
      <c r="AE40" s="747">
        <f t="shared" si="53"/>
        <v>9000</v>
      </c>
      <c r="AF40" s="600"/>
      <c r="AG40" s="1056">
        <f t="shared" si="54"/>
        <v>0</v>
      </c>
      <c r="AH40" s="1070"/>
      <c r="AI40" s="747">
        <f t="shared" si="55"/>
        <v>0</v>
      </c>
      <c r="AJ40" s="1051"/>
      <c r="AK40" s="270">
        <v>0</v>
      </c>
      <c r="AL40" s="902"/>
      <c r="AM40" s="902">
        <v>2024</v>
      </c>
      <c r="AN40" s="18" t="str">
        <f t="shared" si="56"/>
        <v xml:space="preserve"> </v>
      </c>
      <c r="AO40" s="747" t="str">
        <f t="shared" si="57"/>
        <v xml:space="preserve"> </v>
      </c>
      <c r="AP40" s="4" t="str">
        <f t="shared" si="58"/>
        <v xml:space="preserve"> </v>
      </c>
      <c r="AQ40" s="747" t="str">
        <f t="shared" si="59"/>
        <v xml:space="preserve"> </v>
      </c>
      <c r="AR40" s="4" t="str">
        <f t="shared" si="60"/>
        <v xml:space="preserve"> </v>
      </c>
      <c r="AS40" s="747" t="str">
        <f t="shared" si="61"/>
        <v xml:space="preserve"> </v>
      </c>
      <c r="AT40" s="4" t="str">
        <f t="shared" si="62"/>
        <v xml:space="preserve"> </v>
      </c>
      <c r="AU40" s="747" t="str">
        <f t="shared" si="63"/>
        <v xml:space="preserve"> </v>
      </c>
      <c r="AV40" s="4" t="str">
        <f t="shared" si="64"/>
        <v xml:space="preserve"> </v>
      </c>
      <c r="AW40" s="747" t="str">
        <f t="shared" si="65"/>
        <v xml:space="preserve"> </v>
      </c>
      <c r="AX40" s="4" t="str">
        <f t="shared" si="66"/>
        <v xml:space="preserve"> </v>
      </c>
      <c r="AY40" s="747" t="str">
        <f t="shared" si="67"/>
        <v xml:space="preserve"> </v>
      </c>
      <c r="AZ40" s="4">
        <f t="shared" si="68"/>
        <v>0.5</v>
      </c>
      <c r="BA40" s="747">
        <f t="shared" si="69"/>
        <v>56914.666666666664</v>
      </c>
      <c r="BB40" s="4" t="str">
        <f t="shared" si="70"/>
        <v xml:space="preserve"> </v>
      </c>
      <c r="BC40" s="747" t="str">
        <f t="shared" si="71"/>
        <v xml:space="preserve"> </v>
      </c>
      <c r="BD40" s="4" t="str">
        <f t="shared" si="72"/>
        <v xml:space="preserve"> </v>
      </c>
      <c r="BE40" s="747" t="str">
        <f t="shared" si="73"/>
        <v xml:space="preserve"> </v>
      </c>
      <c r="BF40" s="4" t="str">
        <f t="shared" si="74"/>
        <v xml:space="preserve"> </v>
      </c>
      <c r="BG40" s="747" t="str">
        <f t="shared" si="75"/>
        <v xml:space="preserve"> </v>
      </c>
      <c r="BH40" s="4" t="str">
        <f t="shared" si="76"/>
        <v xml:space="preserve"> </v>
      </c>
      <c r="BI40" s="747" t="str">
        <f t="shared" si="77"/>
        <v xml:space="preserve"> </v>
      </c>
      <c r="BJ40" s="4" t="str">
        <f t="shared" si="78"/>
        <v xml:space="preserve"> </v>
      </c>
      <c r="BK40" s="747" t="str">
        <f t="shared" si="79"/>
        <v xml:space="preserve"> </v>
      </c>
      <c r="BL40" s="4" t="str">
        <f t="shared" si="80"/>
        <v xml:space="preserve"> </v>
      </c>
      <c r="BM40" s="747" t="str">
        <f t="shared" si="81"/>
        <v xml:space="preserve"> </v>
      </c>
      <c r="BN40" s="4" t="str">
        <f t="shared" si="82"/>
        <v xml:space="preserve"> </v>
      </c>
      <c r="BO40" s="747" t="str">
        <f t="shared" si="83"/>
        <v xml:space="preserve"> </v>
      </c>
      <c r="BP40" s="4" t="str">
        <f t="shared" si="84"/>
        <v xml:space="preserve"> </v>
      </c>
      <c r="BQ40" s="747" t="str">
        <f t="shared" si="85"/>
        <v xml:space="preserve"> </v>
      </c>
      <c r="BR40" s="133" t="s">
        <v>222</v>
      </c>
      <c r="BS40" s="133"/>
      <c r="BT40" s="389"/>
      <c r="BU40" s="389"/>
      <c r="BV40" s="389"/>
      <c r="BW40" s="389"/>
      <c r="BX40" s="389"/>
      <c r="BY40" s="389"/>
      <c r="BZ40" s="389"/>
      <c r="CA40" s="389"/>
      <c r="CB40" s="163">
        <f t="shared" si="86"/>
        <v>0</v>
      </c>
      <c r="CC40" s="389"/>
      <c r="CD40" s="389"/>
      <c r="CE40" s="389"/>
      <c r="CF40" s="389"/>
      <c r="CG40" s="389"/>
      <c r="CH40" s="389"/>
      <c r="CI40" s="389"/>
      <c r="CJ40" s="389"/>
      <c r="CK40" s="389"/>
      <c r="CL40" s="389"/>
      <c r="CM40" s="389"/>
      <c r="CN40" s="389"/>
      <c r="CO40" s="389"/>
      <c r="CP40" s="389"/>
      <c r="CQ40" s="389"/>
      <c r="CR40" s="389"/>
      <c r="CS40" s="389"/>
      <c r="CT40" s="389"/>
      <c r="CU40" s="389"/>
      <c r="CV40" s="389"/>
      <c r="CW40" s="389"/>
      <c r="CX40" s="389"/>
      <c r="CY40" s="389"/>
      <c r="CZ40" s="389"/>
      <c r="DA40" s="389"/>
      <c r="DB40" s="389"/>
      <c r="DC40" s="389"/>
      <c r="DD40" s="389"/>
      <c r="DE40" s="389"/>
      <c r="DF40" s="389"/>
      <c r="DG40" s="389"/>
      <c r="DH40" s="389"/>
      <c r="DI40" s="389"/>
      <c r="DJ40" s="389"/>
      <c r="DK40" s="389"/>
      <c r="DL40" s="389"/>
      <c r="DM40" s="389"/>
      <c r="DN40" s="389"/>
      <c r="DO40" s="389"/>
      <c r="DP40" s="389"/>
      <c r="DQ40" s="389"/>
      <c r="DR40" s="389"/>
      <c r="DS40" s="389"/>
      <c r="DT40" s="389"/>
      <c r="DU40" s="389"/>
      <c r="DV40" s="389"/>
      <c r="DW40" s="389"/>
      <c r="DX40" s="389"/>
      <c r="DY40" s="389"/>
      <c r="DZ40" s="389"/>
      <c r="EA40" s="389"/>
      <c r="EB40" s="389"/>
      <c r="EC40" s="389"/>
      <c r="ED40" s="389"/>
      <c r="EE40" s="389"/>
      <c r="EF40" s="389"/>
      <c r="EG40" s="389"/>
      <c r="EH40" s="389"/>
      <c r="EI40" s="389"/>
      <c r="EJ40" s="389"/>
      <c r="EK40" s="389"/>
      <c r="EL40" s="389"/>
      <c r="EM40" s="389"/>
      <c r="EN40" s="389"/>
      <c r="EO40" s="389"/>
      <c r="EP40" s="389"/>
      <c r="EQ40" s="389"/>
      <c r="ER40" s="389"/>
      <c r="ES40" s="389"/>
      <c r="ET40" s="389"/>
      <c r="EU40" s="389"/>
      <c r="EV40" s="389"/>
      <c r="EW40" s="389"/>
      <c r="EX40" s="389"/>
      <c r="EY40" s="389"/>
      <c r="EZ40" s="389"/>
      <c r="FA40" s="389"/>
      <c r="FB40" s="389"/>
      <c r="FC40" s="389"/>
      <c r="FD40" s="389"/>
      <c r="FE40" s="389"/>
      <c r="FF40" s="389"/>
      <c r="FG40" s="389"/>
      <c r="FH40" s="389"/>
      <c r="FI40" s="389"/>
      <c r="FJ40" s="389"/>
      <c r="FK40" s="389"/>
      <c r="FL40" s="389"/>
      <c r="FM40" s="389"/>
      <c r="FN40" s="389"/>
      <c r="FO40" s="389"/>
      <c r="FP40" s="389"/>
      <c r="FQ40" s="389"/>
      <c r="FR40" s="389"/>
      <c r="FS40" s="389"/>
      <c r="FT40" s="389"/>
      <c r="FU40" s="389"/>
      <c r="FV40" s="389"/>
      <c r="FW40" s="389"/>
      <c r="FX40" s="625" t="s">
        <v>491</v>
      </c>
      <c r="FY40" s="626">
        <v>39</v>
      </c>
      <c r="FZ40" s="626">
        <v>30289597</v>
      </c>
      <c r="GA40" s="626">
        <v>55</v>
      </c>
      <c r="GB40" s="626" t="s">
        <v>798</v>
      </c>
      <c r="GC40" s="626">
        <v>16</v>
      </c>
      <c r="GD40" s="626">
        <v>1971</v>
      </c>
      <c r="GE40" s="626">
        <v>0</v>
      </c>
      <c r="GF40" s="626" t="s">
        <v>792</v>
      </c>
      <c r="GG40" s="626">
        <v>0</v>
      </c>
      <c r="GH40" s="626">
        <v>0</v>
      </c>
      <c r="GI40" s="626" t="s">
        <v>792</v>
      </c>
      <c r="GJ40" s="626">
        <v>0</v>
      </c>
      <c r="GK40" s="626" t="s">
        <v>781</v>
      </c>
      <c r="GL40" s="626" t="s">
        <v>782</v>
      </c>
      <c r="GM40" s="626">
        <v>50</v>
      </c>
      <c r="GN40" s="626" t="s">
        <v>783</v>
      </c>
      <c r="GO40" s="626">
        <v>0</v>
      </c>
      <c r="GP40" s="626">
        <v>0</v>
      </c>
      <c r="GQ40" s="626">
        <v>4</v>
      </c>
      <c r="GR40" s="626">
        <v>2</v>
      </c>
      <c r="GS40" s="626">
        <v>10</v>
      </c>
      <c r="GT40" s="626" t="s">
        <v>783</v>
      </c>
      <c r="GU40" s="626" t="s">
        <v>783</v>
      </c>
      <c r="GV40" s="626" t="s">
        <v>783</v>
      </c>
      <c r="GW40" s="626" t="s">
        <v>783</v>
      </c>
      <c r="GX40" s="626" t="s">
        <v>783</v>
      </c>
      <c r="GY40" s="626">
        <v>1649</v>
      </c>
      <c r="GZ40" s="626">
        <v>0.24</v>
      </c>
      <c r="HA40" s="626">
        <v>5</v>
      </c>
      <c r="HB40" s="626" t="s">
        <v>783</v>
      </c>
      <c r="HC40" s="626" t="s">
        <v>782</v>
      </c>
      <c r="HD40" s="626">
        <v>15</v>
      </c>
      <c r="HE40" s="626" t="s">
        <v>783</v>
      </c>
      <c r="HF40" s="626">
        <v>0</v>
      </c>
      <c r="HG40" s="626" t="s">
        <v>783</v>
      </c>
      <c r="HH40" s="626">
        <v>0</v>
      </c>
      <c r="HI40" s="626">
        <v>1</v>
      </c>
      <c r="HJ40" s="626">
        <v>45</v>
      </c>
      <c r="HK40" s="626" t="s">
        <v>784</v>
      </c>
      <c r="HL40" s="626" t="s">
        <v>785</v>
      </c>
      <c r="HM40" s="626" t="s">
        <v>783</v>
      </c>
      <c r="HN40" s="626" t="s">
        <v>783</v>
      </c>
      <c r="HO40" s="626" t="s">
        <v>783</v>
      </c>
      <c r="HP40" s="626" t="s">
        <v>783</v>
      </c>
      <c r="HQ40" s="626" t="s">
        <v>783</v>
      </c>
      <c r="HR40" s="626">
        <v>3978916</v>
      </c>
      <c r="HS40" s="626" t="s">
        <v>783</v>
      </c>
      <c r="HT40" s="626" t="s">
        <v>786</v>
      </c>
      <c r="HU40" s="626" t="s">
        <v>787</v>
      </c>
      <c r="HV40" s="626">
        <v>4</v>
      </c>
      <c r="HW40" s="626">
        <v>2014</v>
      </c>
      <c r="HX40" s="626">
        <v>63</v>
      </c>
      <c r="HY40" s="626">
        <v>0</v>
      </c>
      <c r="HZ40" s="626">
        <v>1267</v>
      </c>
      <c r="IA40" s="627">
        <v>41697.500081018516</v>
      </c>
      <c r="IB40" s="626" t="s">
        <v>788</v>
      </c>
      <c r="IC40" s="626">
        <v>3974438</v>
      </c>
      <c r="ID40" s="626">
        <v>2014</v>
      </c>
      <c r="IE40" s="626">
        <v>1712</v>
      </c>
      <c r="IF40" s="626" t="s">
        <v>783</v>
      </c>
      <c r="IG40" s="626" t="s">
        <v>783</v>
      </c>
      <c r="IH40" s="626" t="s">
        <v>783</v>
      </c>
      <c r="II40" s="626" t="s">
        <v>783</v>
      </c>
      <c r="IJ40" s="626" t="s">
        <v>783</v>
      </c>
      <c r="IK40" s="626" t="s">
        <v>783</v>
      </c>
      <c r="IL40" s="626" t="s">
        <v>783</v>
      </c>
      <c r="IM40" s="626" t="s">
        <v>783</v>
      </c>
      <c r="IN40" s="626" t="s">
        <v>783</v>
      </c>
      <c r="IO40" s="626">
        <v>1649</v>
      </c>
      <c r="IP40" s="627">
        <v>37477.354571759257</v>
      </c>
      <c r="IQ40" s="626">
        <v>2</v>
      </c>
      <c r="IR40" s="626" t="s">
        <v>793</v>
      </c>
      <c r="IS40" s="626">
        <v>10</v>
      </c>
      <c r="IT40" s="665">
        <v>41275</v>
      </c>
      <c r="IU40" s="626" t="s">
        <v>783</v>
      </c>
      <c r="IV40" s="626" t="s">
        <v>783</v>
      </c>
      <c r="IW40" s="626" t="s">
        <v>783</v>
      </c>
      <c r="IX40" s="626" t="s">
        <v>781</v>
      </c>
      <c r="IY40" s="626">
        <v>45</v>
      </c>
      <c r="IZ40" s="626" t="s">
        <v>789</v>
      </c>
      <c r="JA40" s="626" t="s">
        <v>783</v>
      </c>
      <c r="JB40" s="626" t="s">
        <v>783</v>
      </c>
      <c r="JC40" s="626" t="s">
        <v>783</v>
      </c>
      <c r="JD40" s="626">
        <v>329511</v>
      </c>
      <c r="JE40" s="626" t="s">
        <v>783</v>
      </c>
      <c r="JF40" s="626" t="s">
        <v>783</v>
      </c>
      <c r="JG40" s="626" t="s">
        <v>815</v>
      </c>
      <c r="JH40" s="626">
        <v>55</v>
      </c>
      <c r="JI40" s="626" t="s">
        <v>783</v>
      </c>
      <c r="JJ40" s="626" t="s">
        <v>783</v>
      </c>
      <c r="JK40" s="626" t="s">
        <v>783</v>
      </c>
      <c r="JL40" s="626" t="s">
        <v>790</v>
      </c>
      <c r="JM40" s="626">
        <v>4</v>
      </c>
      <c r="JN40" s="626">
        <v>3</v>
      </c>
      <c r="JO40" s="626" t="s">
        <v>783</v>
      </c>
      <c r="JP40" s="626" t="s">
        <v>783</v>
      </c>
      <c r="JQ40" s="626" t="s">
        <v>783</v>
      </c>
      <c r="JR40" s="626" t="s">
        <v>783</v>
      </c>
      <c r="JS40" s="626" t="s">
        <v>783</v>
      </c>
      <c r="JT40" s="626" t="s">
        <v>783</v>
      </c>
      <c r="JU40" s="626" t="s">
        <v>906</v>
      </c>
      <c r="JV40" s="628">
        <v>1240.5072170000001</v>
      </c>
      <c r="JW40">
        <f>JV40</f>
        <v>1240.5072170000001</v>
      </c>
      <c r="JX40" s="225">
        <v>0.23494454867424244</v>
      </c>
    </row>
    <row r="41" spans="1:284" ht="16" thickBot="1">
      <c r="A41" s="905" t="s">
        <v>5</v>
      </c>
      <c r="B41" s="79">
        <f t="shared" si="49"/>
        <v>3</v>
      </c>
      <c r="C41" s="871" t="s">
        <v>88</v>
      </c>
      <c r="D41" s="489" t="s">
        <v>162</v>
      </c>
      <c r="E41" s="1129" t="s">
        <v>25</v>
      </c>
      <c r="F41" s="888">
        <v>0.34</v>
      </c>
      <c r="G41" s="120" t="e">
        <f t="shared" si="48"/>
        <v>#REF!</v>
      </c>
      <c r="H41" s="50">
        <v>0.34</v>
      </c>
      <c r="I41" s="2"/>
      <c r="J41" s="29"/>
      <c r="K41" s="18"/>
      <c r="L41" s="5"/>
      <c r="M41" s="170">
        <v>3</v>
      </c>
      <c r="N41" s="71">
        <v>2</v>
      </c>
      <c r="O41" s="739">
        <v>2</v>
      </c>
      <c r="P41" s="1107">
        <f t="shared" si="46"/>
        <v>7</v>
      </c>
      <c r="Q41" s="1108">
        <f t="shared" si="47"/>
        <v>12</v>
      </c>
      <c r="R41" s="51"/>
      <c r="S41" s="547">
        <f>H41</f>
        <v>0.34</v>
      </c>
      <c r="T41" s="25"/>
      <c r="U41" s="219">
        <f t="shared" si="42"/>
        <v>25500.000000000004</v>
      </c>
      <c r="V41" s="219" t="s">
        <v>642</v>
      </c>
      <c r="W41" s="1042">
        <f t="shared" si="87"/>
        <v>25500.000000000004</v>
      </c>
      <c r="X41" s="537">
        <f t="shared" si="88"/>
        <v>0</v>
      </c>
      <c r="Y41" s="538">
        <f t="shared" si="50"/>
        <v>500</v>
      </c>
      <c r="Z41" s="1090">
        <f t="shared" si="51"/>
        <v>26000.000000000004</v>
      </c>
      <c r="AA41" s="1098"/>
      <c r="AB41" s="600"/>
      <c r="AC41" s="1056">
        <f t="shared" si="52"/>
        <v>0</v>
      </c>
      <c r="AD41" s="1063"/>
      <c r="AE41" s="747">
        <f t="shared" si="53"/>
        <v>0</v>
      </c>
      <c r="AF41" s="600"/>
      <c r="AG41" s="1056">
        <f t="shared" si="54"/>
        <v>0</v>
      </c>
      <c r="AH41" s="1070"/>
      <c r="AI41" s="747">
        <f t="shared" si="55"/>
        <v>0</v>
      </c>
      <c r="AJ41" s="1051"/>
      <c r="AK41" s="270">
        <v>0</v>
      </c>
      <c r="AL41" s="902"/>
      <c r="AM41" s="902">
        <v>2024</v>
      </c>
      <c r="AN41" s="18" t="str">
        <f t="shared" si="56"/>
        <v xml:space="preserve"> </v>
      </c>
      <c r="AO41" s="747" t="str">
        <f t="shared" si="57"/>
        <v xml:space="preserve"> </v>
      </c>
      <c r="AP41" s="4" t="str">
        <f t="shared" si="58"/>
        <v xml:space="preserve"> </v>
      </c>
      <c r="AQ41" s="747" t="str">
        <f t="shared" si="59"/>
        <v xml:space="preserve"> </v>
      </c>
      <c r="AR41" s="4" t="str">
        <f t="shared" si="60"/>
        <v xml:space="preserve"> </v>
      </c>
      <c r="AS41" s="747" t="str">
        <f t="shared" si="61"/>
        <v xml:space="preserve"> </v>
      </c>
      <c r="AT41" s="4" t="str">
        <f t="shared" si="62"/>
        <v xml:space="preserve"> </v>
      </c>
      <c r="AU41" s="747" t="str">
        <f t="shared" si="63"/>
        <v xml:space="preserve"> </v>
      </c>
      <c r="AV41" s="4" t="str">
        <f t="shared" si="64"/>
        <v xml:space="preserve"> </v>
      </c>
      <c r="AW41" s="747" t="str">
        <f t="shared" si="65"/>
        <v xml:space="preserve"> </v>
      </c>
      <c r="AX41" s="4" t="str">
        <f t="shared" si="66"/>
        <v xml:space="preserve"> </v>
      </c>
      <c r="AY41" s="747" t="str">
        <f t="shared" si="67"/>
        <v xml:space="preserve"> </v>
      </c>
      <c r="AZ41" s="4">
        <f t="shared" si="68"/>
        <v>0.34</v>
      </c>
      <c r="BA41" s="747">
        <f t="shared" si="69"/>
        <v>26000.000000000004</v>
      </c>
      <c r="BB41" s="4" t="str">
        <f t="shared" si="70"/>
        <v xml:space="preserve"> </v>
      </c>
      <c r="BC41" s="747" t="str">
        <f t="shared" si="71"/>
        <v xml:space="preserve"> </v>
      </c>
      <c r="BD41" s="4" t="str">
        <f t="shared" si="72"/>
        <v xml:space="preserve"> </v>
      </c>
      <c r="BE41" s="747" t="str">
        <f t="shared" si="73"/>
        <v xml:space="preserve"> </v>
      </c>
      <c r="BF41" s="4" t="str">
        <f t="shared" si="74"/>
        <v xml:space="preserve"> </v>
      </c>
      <c r="BG41" s="747" t="str">
        <f t="shared" si="75"/>
        <v xml:space="preserve"> </v>
      </c>
      <c r="BH41" s="4" t="str">
        <f t="shared" si="76"/>
        <v xml:space="preserve"> </v>
      </c>
      <c r="BI41" s="747" t="str">
        <f t="shared" si="77"/>
        <v xml:space="preserve"> </v>
      </c>
      <c r="BJ41" s="4" t="str">
        <f t="shared" si="78"/>
        <v xml:space="preserve"> </v>
      </c>
      <c r="BK41" s="747" t="str">
        <f t="shared" si="79"/>
        <v xml:space="preserve"> </v>
      </c>
      <c r="BL41" s="4" t="str">
        <f t="shared" si="80"/>
        <v xml:space="preserve"> </v>
      </c>
      <c r="BM41" s="747" t="str">
        <f t="shared" si="81"/>
        <v xml:space="preserve"> </v>
      </c>
      <c r="BN41" s="4" t="str">
        <f t="shared" si="82"/>
        <v xml:space="preserve"> </v>
      </c>
      <c r="BO41" s="747" t="str">
        <f t="shared" si="83"/>
        <v xml:space="preserve"> </v>
      </c>
      <c r="BP41" s="4" t="str">
        <f t="shared" si="84"/>
        <v xml:space="preserve"> </v>
      </c>
      <c r="BQ41" s="747" t="str">
        <f t="shared" si="85"/>
        <v xml:space="preserve"> </v>
      </c>
      <c r="BR41" s="133" t="s">
        <v>208</v>
      </c>
      <c r="BS41" s="133"/>
      <c r="BT41" s="389"/>
      <c r="BU41" s="389"/>
      <c r="BV41" s="389"/>
      <c r="BW41" s="389"/>
      <c r="BX41" s="389"/>
      <c r="BY41" s="389"/>
      <c r="BZ41" s="389"/>
      <c r="CA41" s="389"/>
      <c r="CB41" s="163">
        <f t="shared" si="86"/>
        <v>0</v>
      </c>
      <c r="CC41" s="389"/>
      <c r="CD41" s="389"/>
      <c r="CE41" s="389"/>
      <c r="CF41" s="389"/>
      <c r="CG41" s="389"/>
      <c r="CH41" s="389"/>
      <c r="CI41" s="389"/>
      <c r="CJ41" s="389"/>
      <c r="CK41" s="389"/>
      <c r="CL41" s="389"/>
      <c r="CM41" s="389"/>
      <c r="CN41" s="389"/>
      <c r="CO41" s="389"/>
      <c r="CP41" s="389"/>
      <c r="CQ41" s="389"/>
      <c r="CR41" s="389"/>
      <c r="CS41" s="389"/>
      <c r="CT41" s="389"/>
      <c r="CU41" s="389"/>
      <c r="CV41" s="389"/>
      <c r="CW41" s="389"/>
      <c r="CX41" s="389"/>
      <c r="CY41" s="389"/>
      <c r="CZ41" s="389"/>
      <c r="DA41" s="389"/>
      <c r="DB41" s="389"/>
      <c r="DC41" s="389"/>
      <c r="DD41" s="389"/>
      <c r="DE41" s="389"/>
      <c r="DF41" s="389"/>
      <c r="DG41" s="389"/>
      <c r="DH41" s="389"/>
      <c r="DI41" s="389"/>
      <c r="DJ41" s="389"/>
      <c r="DK41" s="389"/>
      <c r="DL41" s="389"/>
      <c r="DM41" s="389"/>
      <c r="DN41" s="389"/>
      <c r="DO41" s="389"/>
      <c r="DP41" s="389"/>
      <c r="DQ41" s="389"/>
      <c r="DR41" s="389"/>
      <c r="DS41" s="389"/>
      <c r="DT41" s="389"/>
      <c r="DU41" s="389"/>
      <c r="DV41" s="389"/>
      <c r="DW41" s="389"/>
      <c r="DX41" s="389"/>
      <c r="DY41" s="389"/>
      <c r="DZ41" s="389"/>
      <c r="EA41" s="389"/>
      <c r="EB41" s="389"/>
      <c r="EC41" s="389"/>
      <c r="ED41" s="389"/>
      <c r="EE41" s="389"/>
      <c r="EF41" s="389"/>
      <c r="EG41" s="389"/>
      <c r="EH41" s="389"/>
      <c r="EI41" s="389"/>
      <c r="EJ41" s="389"/>
      <c r="EK41" s="389"/>
      <c r="EL41" s="389"/>
      <c r="EM41" s="389"/>
      <c r="EN41" s="389"/>
      <c r="EO41" s="389"/>
      <c r="EP41" s="389"/>
      <c r="EQ41" s="389"/>
      <c r="ER41" s="389"/>
      <c r="ES41" s="389"/>
      <c r="ET41" s="389"/>
      <c r="EU41" s="389"/>
      <c r="EV41" s="389"/>
      <c r="EW41" s="389"/>
      <c r="EX41" s="389"/>
      <c r="EY41" s="389"/>
      <c r="EZ41" s="389"/>
      <c r="FA41" s="389"/>
      <c r="FB41" s="389"/>
      <c r="FC41" s="389"/>
      <c r="FD41" s="389"/>
      <c r="FE41" s="389"/>
      <c r="FF41" s="389"/>
      <c r="FG41" s="389"/>
      <c r="FH41" s="389"/>
      <c r="FI41" s="389"/>
      <c r="FJ41" s="389"/>
      <c r="FK41" s="389"/>
      <c r="FL41" s="389"/>
      <c r="FM41" s="389"/>
      <c r="FN41" s="389"/>
      <c r="FO41" s="389"/>
      <c r="FP41" s="389"/>
      <c r="FQ41" s="389"/>
      <c r="FR41" s="389"/>
      <c r="FS41" s="389"/>
      <c r="FT41" s="389"/>
      <c r="FU41" s="389"/>
      <c r="FV41" s="389"/>
      <c r="FW41" s="389"/>
      <c r="FX41" s="685" t="s">
        <v>374</v>
      </c>
      <c r="FY41" s="686">
        <v>255</v>
      </c>
      <c r="FZ41" s="686">
        <v>28092682</v>
      </c>
      <c r="GA41" s="686">
        <v>40</v>
      </c>
      <c r="GB41" s="686" t="s">
        <v>779</v>
      </c>
      <c r="GC41" s="686">
        <v>22</v>
      </c>
      <c r="GD41" s="686">
        <v>2012</v>
      </c>
      <c r="GE41" s="686">
        <v>1</v>
      </c>
      <c r="GF41" s="686" t="s">
        <v>780</v>
      </c>
      <c r="GG41" s="686">
        <v>1</v>
      </c>
      <c r="GH41" s="686">
        <v>1</v>
      </c>
      <c r="GI41" s="686" t="s">
        <v>780</v>
      </c>
      <c r="GJ41" s="686">
        <v>1</v>
      </c>
      <c r="GK41" s="686" t="s">
        <v>781</v>
      </c>
      <c r="GL41" s="686" t="s">
        <v>782</v>
      </c>
      <c r="GM41" s="686">
        <v>66</v>
      </c>
      <c r="GN41" s="686" t="s">
        <v>783</v>
      </c>
      <c r="GO41" s="686">
        <v>0</v>
      </c>
      <c r="GP41" s="686">
        <v>0</v>
      </c>
      <c r="GQ41" s="686">
        <v>4</v>
      </c>
      <c r="GR41" s="686">
        <v>2</v>
      </c>
      <c r="GS41" s="686" t="s">
        <v>783</v>
      </c>
      <c r="GT41" s="686" t="s">
        <v>783</v>
      </c>
      <c r="GU41" s="686" t="s">
        <v>783</v>
      </c>
      <c r="GV41" s="686" t="s">
        <v>783</v>
      </c>
      <c r="GW41" s="686" t="s">
        <v>783</v>
      </c>
      <c r="GX41" s="686" t="s">
        <v>783</v>
      </c>
      <c r="GY41" s="686">
        <v>1649</v>
      </c>
      <c r="GZ41" s="686">
        <v>0.12</v>
      </c>
      <c r="HA41" s="686">
        <v>5</v>
      </c>
      <c r="HB41" s="686" t="s">
        <v>783</v>
      </c>
      <c r="HC41" s="686" t="s">
        <v>782</v>
      </c>
      <c r="HD41" s="686">
        <v>15</v>
      </c>
      <c r="HE41" s="686" t="s">
        <v>783</v>
      </c>
      <c r="HF41" s="686">
        <v>0</v>
      </c>
      <c r="HG41" s="686" t="s">
        <v>783</v>
      </c>
      <c r="HH41" s="686">
        <v>0</v>
      </c>
      <c r="HI41" s="686">
        <v>1</v>
      </c>
      <c r="HJ41" s="686">
        <v>45</v>
      </c>
      <c r="HK41" s="686" t="s">
        <v>784</v>
      </c>
      <c r="HL41" s="686" t="s">
        <v>785</v>
      </c>
      <c r="HM41" s="686" t="s">
        <v>783</v>
      </c>
      <c r="HN41" s="686" t="s">
        <v>783</v>
      </c>
      <c r="HO41" s="686" t="s">
        <v>783</v>
      </c>
      <c r="HP41" s="686" t="s">
        <v>783</v>
      </c>
      <c r="HQ41" s="686" t="s">
        <v>783</v>
      </c>
      <c r="HR41" s="686">
        <v>3976306</v>
      </c>
      <c r="HS41" s="686" t="s">
        <v>783</v>
      </c>
      <c r="HT41" s="686" t="s">
        <v>786</v>
      </c>
      <c r="HU41" s="686" t="s">
        <v>787</v>
      </c>
      <c r="HV41" s="686">
        <v>4</v>
      </c>
      <c r="HW41" s="686">
        <v>2013</v>
      </c>
      <c r="HX41" s="686">
        <v>63</v>
      </c>
      <c r="HY41" s="686">
        <v>0</v>
      </c>
      <c r="HZ41" s="686">
        <v>634</v>
      </c>
      <c r="IA41" s="687">
        <v>41358.405266203707</v>
      </c>
      <c r="IB41" s="686" t="s">
        <v>788</v>
      </c>
      <c r="IC41" s="686">
        <v>3980784</v>
      </c>
      <c r="ID41" s="686">
        <v>2013</v>
      </c>
      <c r="IE41" s="686">
        <v>1712</v>
      </c>
      <c r="IF41" s="686" t="s">
        <v>783</v>
      </c>
      <c r="IG41" s="686" t="s">
        <v>783</v>
      </c>
      <c r="IH41" s="686" t="s">
        <v>783</v>
      </c>
      <c r="II41" s="686" t="s">
        <v>783</v>
      </c>
      <c r="IJ41" s="686" t="s">
        <v>783</v>
      </c>
      <c r="IK41" s="686" t="s">
        <v>783</v>
      </c>
      <c r="IL41" s="686" t="s">
        <v>783</v>
      </c>
      <c r="IM41" s="686" t="s">
        <v>783</v>
      </c>
      <c r="IN41" s="686" t="s">
        <v>783</v>
      </c>
      <c r="IO41" s="686">
        <v>1649</v>
      </c>
      <c r="IP41" s="687">
        <v>38943.586608796293</v>
      </c>
      <c r="IQ41" s="686" t="s">
        <v>783</v>
      </c>
      <c r="IR41" s="686" t="s">
        <v>783</v>
      </c>
      <c r="IS41" s="686" t="s">
        <v>783</v>
      </c>
      <c r="IT41" s="686" t="s">
        <v>783</v>
      </c>
      <c r="IU41" s="686" t="s">
        <v>783</v>
      </c>
      <c r="IV41" s="686" t="s">
        <v>783</v>
      </c>
      <c r="IW41" s="686" t="s">
        <v>783</v>
      </c>
      <c r="IX41" s="686" t="s">
        <v>781</v>
      </c>
      <c r="IY41" s="686">
        <v>45</v>
      </c>
      <c r="IZ41" s="686" t="s">
        <v>789</v>
      </c>
      <c r="JA41" s="686" t="s">
        <v>783</v>
      </c>
      <c r="JB41" s="686" t="s">
        <v>783</v>
      </c>
      <c r="JC41" s="686" t="s">
        <v>783</v>
      </c>
      <c r="JD41" s="686">
        <v>329394</v>
      </c>
      <c r="JE41" s="686" t="s">
        <v>783</v>
      </c>
      <c r="JF41" s="686" t="s">
        <v>783</v>
      </c>
      <c r="JG41" s="686" t="s">
        <v>783</v>
      </c>
      <c r="JH41" s="686" t="s">
        <v>783</v>
      </c>
      <c r="JI41" s="686" t="s">
        <v>783</v>
      </c>
      <c r="JJ41" s="686" t="s">
        <v>783</v>
      </c>
      <c r="JK41" s="686" t="s">
        <v>783</v>
      </c>
      <c r="JL41" s="686" t="s">
        <v>790</v>
      </c>
      <c r="JM41" s="686">
        <v>4</v>
      </c>
      <c r="JN41" s="686">
        <v>2</v>
      </c>
      <c r="JO41" s="686" t="s">
        <v>783</v>
      </c>
      <c r="JP41" s="686">
        <v>10711928</v>
      </c>
      <c r="JQ41" s="686">
        <v>2011</v>
      </c>
      <c r="JR41" s="686">
        <v>3</v>
      </c>
      <c r="JS41" s="686" t="s">
        <v>783</v>
      </c>
      <c r="JT41" s="686" t="s">
        <v>783</v>
      </c>
      <c r="JU41" s="686" t="s">
        <v>824</v>
      </c>
      <c r="JV41" s="688">
        <v>606.72744499999999</v>
      </c>
      <c r="JW41">
        <f>SUM(JV41:JV41)</f>
        <v>606.72744499999999</v>
      </c>
      <c r="JX41" s="225">
        <v>0.24752887803030302</v>
      </c>
    </row>
    <row r="42" spans="1:284" ht="16" thickBot="1">
      <c r="A42" s="905" t="s">
        <v>5</v>
      </c>
      <c r="B42" s="79">
        <f t="shared" si="49"/>
        <v>3</v>
      </c>
      <c r="C42" s="871" t="s">
        <v>14</v>
      </c>
      <c r="D42" s="489" t="s">
        <v>168</v>
      </c>
      <c r="E42" s="1129" t="s">
        <v>158</v>
      </c>
      <c r="F42" s="888">
        <v>0.43</v>
      </c>
      <c r="G42" s="120" t="e">
        <f>F42+G40</f>
        <v>#REF!</v>
      </c>
      <c r="H42" s="47">
        <v>0.43</v>
      </c>
      <c r="I42" s="2"/>
      <c r="J42" s="29"/>
      <c r="K42" s="18"/>
      <c r="L42" s="5"/>
      <c r="M42" s="170">
        <v>3</v>
      </c>
      <c r="N42" s="71">
        <v>2</v>
      </c>
      <c r="O42" s="739">
        <v>2</v>
      </c>
      <c r="P42" s="1107">
        <f t="shared" si="46"/>
        <v>7</v>
      </c>
      <c r="Q42" s="1108">
        <f t="shared" si="47"/>
        <v>12</v>
      </c>
      <c r="R42" s="46"/>
      <c r="S42" s="3">
        <v>0.43</v>
      </c>
      <c r="T42" s="25"/>
      <c r="U42" s="219">
        <f t="shared" si="42"/>
        <v>32250</v>
      </c>
      <c r="V42" s="219" t="s">
        <v>642</v>
      </c>
      <c r="W42" s="1042">
        <f t="shared" si="87"/>
        <v>32250</v>
      </c>
      <c r="X42" s="537">
        <f t="shared" si="88"/>
        <v>16266.613333333333</v>
      </c>
      <c r="Y42" s="538">
        <f t="shared" si="50"/>
        <v>500</v>
      </c>
      <c r="Z42" s="1090">
        <f t="shared" si="51"/>
        <v>49016.613333333335</v>
      </c>
      <c r="AA42" s="1098"/>
      <c r="AB42" s="600">
        <v>6</v>
      </c>
      <c r="AC42" s="1056">
        <f t="shared" si="52"/>
        <v>8526.6133333333328</v>
      </c>
      <c r="AD42" s="1063">
        <v>0.25</v>
      </c>
      <c r="AE42" s="747">
        <f t="shared" si="53"/>
        <v>7740</v>
      </c>
      <c r="AF42" s="600"/>
      <c r="AG42" s="1056">
        <f t="shared" si="54"/>
        <v>0</v>
      </c>
      <c r="AH42" s="1070"/>
      <c r="AI42" s="747">
        <f t="shared" si="55"/>
        <v>0</v>
      </c>
      <c r="AJ42" s="1051"/>
      <c r="AK42" s="270">
        <v>0</v>
      </c>
      <c r="AL42" s="902"/>
      <c r="AM42" s="902">
        <v>2024</v>
      </c>
      <c r="AN42" s="18" t="str">
        <f t="shared" si="56"/>
        <v xml:space="preserve"> </v>
      </c>
      <c r="AO42" s="747" t="str">
        <f t="shared" si="57"/>
        <v xml:space="preserve"> </v>
      </c>
      <c r="AP42" s="4" t="str">
        <f t="shared" si="58"/>
        <v xml:space="preserve"> </v>
      </c>
      <c r="AQ42" s="747" t="str">
        <f t="shared" si="59"/>
        <v xml:space="preserve"> </v>
      </c>
      <c r="AR42" s="4" t="str">
        <f t="shared" si="60"/>
        <v xml:space="preserve"> </v>
      </c>
      <c r="AS42" s="747" t="str">
        <f t="shared" si="61"/>
        <v xml:space="preserve"> </v>
      </c>
      <c r="AT42" s="4" t="str">
        <f t="shared" si="62"/>
        <v xml:space="preserve"> </v>
      </c>
      <c r="AU42" s="747" t="str">
        <f t="shared" si="63"/>
        <v xml:space="preserve"> </v>
      </c>
      <c r="AV42" s="4" t="str">
        <f t="shared" si="64"/>
        <v xml:space="preserve"> </v>
      </c>
      <c r="AW42" s="747" t="str">
        <f t="shared" si="65"/>
        <v xml:space="preserve"> </v>
      </c>
      <c r="AX42" s="4" t="str">
        <f t="shared" si="66"/>
        <v xml:space="preserve"> </v>
      </c>
      <c r="AY42" s="747" t="str">
        <f t="shared" si="67"/>
        <v xml:space="preserve"> </v>
      </c>
      <c r="AZ42" s="4">
        <f t="shared" si="68"/>
        <v>0.43</v>
      </c>
      <c r="BA42" s="747">
        <f t="shared" si="69"/>
        <v>49016.613333333335</v>
      </c>
      <c r="BB42" s="4" t="str">
        <f t="shared" si="70"/>
        <v xml:space="preserve"> </v>
      </c>
      <c r="BC42" s="747" t="str">
        <f t="shared" si="71"/>
        <v xml:space="preserve"> </v>
      </c>
      <c r="BD42" s="4" t="str">
        <f t="shared" si="72"/>
        <v xml:space="preserve"> </v>
      </c>
      <c r="BE42" s="747" t="str">
        <f t="shared" si="73"/>
        <v xml:space="preserve"> </v>
      </c>
      <c r="BF42" s="4" t="str">
        <f t="shared" si="74"/>
        <v xml:space="preserve"> </v>
      </c>
      <c r="BG42" s="747" t="str">
        <f t="shared" si="75"/>
        <v xml:space="preserve"> </v>
      </c>
      <c r="BH42" s="4" t="str">
        <f t="shared" si="76"/>
        <v xml:space="preserve"> </v>
      </c>
      <c r="BI42" s="747" t="str">
        <f t="shared" si="77"/>
        <v xml:space="preserve"> </v>
      </c>
      <c r="BJ42" s="4" t="str">
        <f t="shared" si="78"/>
        <v xml:space="preserve"> </v>
      </c>
      <c r="BK42" s="747" t="str">
        <f t="shared" si="79"/>
        <v xml:space="preserve"> </v>
      </c>
      <c r="BL42" s="4" t="str">
        <f t="shared" si="80"/>
        <v xml:space="preserve"> </v>
      </c>
      <c r="BM42" s="747" t="str">
        <f t="shared" si="81"/>
        <v xml:space="preserve"> </v>
      </c>
      <c r="BN42" s="4" t="str">
        <f t="shared" si="82"/>
        <v xml:space="preserve"> </v>
      </c>
      <c r="BO42" s="747" t="str">
        <f t="shared" si="83"/>
        <v xml:space="preserve"> </v>
      </c>
      <c r="BP42" s="4" t="str">
        <f t="shared" si="84"/>
        <v xml:space="preserve"> </v>
      </c>
      <c r="BQ42" s="747" t="str">
        <f t="shared" si="85"/>
        <v xml:space="preserve"> </v>
      </c>
      <c r="BR42" s="133"/>
      <c r="BS42" s="133"/>
      <c r="BT42" s="389"/>
      <c r="BU42" s="389"/>
      <c r="BV42" s="389"/>
      <c r="BW42" s="389"/>
      <c r="BX42" s="389"/>
      <c r="BY42" s="389"/>
      <c r="BZ42" s="389"/>
      <c r="CA42" s="389"/>
      <c r="CB42" s="163">
        <f t="shared" si="86"/>
        <v>0</v>
      </c>
      <c r="CC42" s="389"/>
      <c r="CD42" s="389"/>
      <c r="CE42" s="389"/>
      <c r="CF42" s="389"/>
      <c r="CG42" s="389"/>
      <c r="CH42" s="389"/>
      <c r="CI42" s="389"/>
      <c r="CJ42" s="389"/>
      <c r="CK42" s="389"/>
      <c r="CL42" s="389"/>
      <c r="CM42" s="389"/>
      <c r="CN42" s="389"/>
      <c r="CO42" s="389"/>
      <c r="CP42" s="389"/>
      <c r="CQ42" s="389"/>
      <c r="CR42" s="389"/>
      <c r="CS42" s="389"/>
      <c r="CT42" s="389"/>
      <c r="CU42" s="389"/>
      <c r="CV42" s="389"/>
      <c r="CW42" s="389"/>
      <c r="CX42" s="389"/>
      <c r="CY42" s="389"/>
      <c r="CZ42" s="389"/>
      <c r="DA42" s="389"/>
      <c r="DB42" s="389"/>
      <c r="DC42" s="389"/>
      <c r="DD42" s="389"/>
      <c r="DE42" s="389"/>
      <c r="DF42" s="389"/>
      <c r="DG42" s="389"/>
      <c r="DH42" s="389"/>
      <c r="DI42" s="389"/>
      <c r="DJ42" s="389"/>
      <c r="DK42" s="389"/>
      <c r="DL42" s="389"/>
      <c r="DM42" s="389"/>
      <c r="DN42" s="389"/>
      <c r="DO42" s="389"/>
      <c r="DP42" s="389"/>
      <c r="DQ42" s="389"/>
      <c r="DR42" s="389"/>
      <c r="DS42" s="389"/>
      <c r="DT42" s="389"/>
      <c r="DU42" s="389"/>
      <c r="DV42" s="389"/>
      <c r="DW42" s="389"/>
      <c r="DX42" s="389"/>
      <c r="DY42" s="389"/>
      <c r="DZ42" s="389"/>
      <c r="EA42" s="389"/>
      <c r="EB42" s="389"/>
      <c r="EC42" s="389"/>
      <c r="ED42" s="389"/>
      <c r="EE42" s="389"/>
      <c r="EF42" s="389"/>
      <c r="EG42" s="389"/>
      <c r="EH42" s="389"/>
      <c r="EI42" s="389"/>
      <c r="EJ42" s="389"/>
      <c r="EK42" s="389"/>
      <c r="EL42" s="389"/>
      <c r="EM42" s="389"/>
      <c r="EN42" s="389"/>
      <c r="EO42" s="389"/>
      <c r="EP42" s="389"/>
      <c r="EQ42" s="389"/>
      <c r="ER42" s="389"/>
      <c r="ES42" s="389"/>
      <c r="ET42" s="389"/>
      <c r="EU42" s="389"/>
      <c r="EV42" s="389"/>
      <c r="EW42" s="389"/>
      <c r="EX42" s="389"/>
      <c r="EY42" s="389"/>
      <c r="EZ42" s="389"/>
      <c r="FA42" s="389"/>
      <c r="FB42" s="389"/>
      <c r="FC42" s="389"/>
      <c r="FD42" s="389"/>
      <c r="FE42" s="389"/>
      <c r="FF42" s="389"/>
      <c r="FG42" s="389"/>
      <c r="FH42" s="389"/>
      <c r="FI42" s="389"/>
      <c r="FJ42" s="389"/>
      <c r="FK42" s="389"/>
      <c r="FL42" s="389"/>
      <c r="FM42" s="389"/>
      <c r="FN42" s="389"/>
      <c r="FO42" s="389"/>
      <c r="FP42" s="389"/>
      <c r="FQ42" s="389"/>
      <c r="FR42" s="389"/>
      <c r="FS42" s="389"/>
      <c r="FT42" s="389"/>
      <c r="FU42" s="389"/>
      <c r="FV42" s="389"/>
      <c r="FW42" s="389"/>
      <c r="FX42" s="1227" t="s">
        <v>402</v>
      </c>
      <c r="FY42" s="1235"/>
      <c r="FZ42" s="1235"/>
      <c r="GA42" s="1235"/>
      <c r="GB42" s="1235"/>
      <c r="GC42" s="1235"/>
      <c r="GD42" s="1235"/>
      <c r="GE42" s="1235"/>
      <c r="GF42" s="1235"/>
      <c r="GG42" s="1235"/>
      <c r="GH42" s="1235"/>
      <c r="GI42" s="1235"/>
      <c r="GJ42" s="1235"/>
      <c r="GK42" s="1235"/>
      <c r="GL42" s="1235"/>
      <c r="GM42" s="1235"/>
      <c r="GN42" s="1235"/>
      <c r="GO42" s="1235"/>
      <c r="GP42" s="1235"/>
      <c r="GQ42" s="1235"/>
      <c r="GR42" s="1235"/>
      <c r="GS42" s="1235"/>
      <c r="GT42" s="1235"/>
      <c r="GU42" s="1235"/>
      <c r="GV42" s="1235"/>
      <c r="GW42" s="1235"/>
      <c r="GX42" s="1235"/>
      <c r="GY42" s="1235"/>
      <c r="GZ42" s="1235"/>
      <c r="HA42" s="1235"/>
      <c r="HB42" s="1235"/>
      <c r="HC42" s="1235"/>
      <c r="HD42" s="1235"/>
      <c r="HE42" s="1235"/>
      <c r="HF42" s="1235"/>
      <c r="HG42" s="1235"/>
      <c r="HH42" s="1235"/>
      <c r="HI42" s="1235"/>
      <c r="HJ42" s="1235"/>
      <c r="HK42" s="1235"/>
      <c r="HL42" s="1235"/>
      <c r="HM42" s="1235"/>
      <c r="HN42" s="1235"/>
      <c r="HO42" s="1235"/>
      <c r="HP42" s="1235"/>
      <c r="HQ42" s="1235"/>
      <c r="HR42" s="1235"/>
      <c r="HS42" s="1235"/>
      <c r="HT42" s="1235"/>
      <c r="HU42" s="1235"/>
      <c r="HV42" s="1235"/>
      <c r="HW42" s="1235"/>
      <c r="HX42" s="1235"/>
      <c r="HY42" s="1235"/>
      <c r="HZ42" s="1235"/>
      <c r="IA42" s="1243"/>
      <c r="IB42" s="1235"/>
      <c r="IC42" s="1235"/>
      <c r="ID42" s="1235"/>
      <c r="IE42" s="1235"/>
      <c r="IF42" s="1235"/>
      <c r="IG42" s="1235"/>
      <c r="IH42" s="1235"/>
      <c r="II42" s="1235"/>
      <c r="IJ42" s="1235"/>
      <c r="IK42" s="1235"/>
      <c r="IL42" s="1235"/>
      <c r="IM42" s="1235"/>
      <c r="IN42" s="1235"/>
      <c r="IO42" s="1235"/>
      <c r="IP42" s="1243"/>
      <c r="IQ42" s="1235"/>
      <c r="IR42" s="1235"/>
      <c r="IS42" s="1235"/>
      <c r="IT42" s="1251"/>
      <c r="IU42" s="1235"/>
      <c r="IV42" s="1235"/>
      <c r="IW42" s="1235"/>
      <c r="IX42" s="1235"/>
      <c r="IY42" s="1235"/>
      <c r="IZ42" s="1235"/>
      <c r="JA42" s="1235"/>
      <c r="JB42" s="1235"/>
      <c r="JC42" s="1235"/>
      <c r="JD42" s="1235"/>
      <c r="JE42" s="1235"/>
      <c r="JF42" s="1235"/>
      <c r="JG42" s="1235"/>
      <c r="JH42" s="1235"/>
      <c r="JI42" s="1235"/>
      <c r="JJ42" s="1235"/>
      <c r="JK42" s="1235"/>
      <c r="JL42" s="1235"/>
      <c r="JM42" s="1235"/>
      <c r="JN42" s="1235"/>
      <c r="JO42" s="1235"/>
      <c r="JP42" s="1235"/>
      <c r="JQ42" s="1235"/>
      <c r="JR42" s="1235"/>
      <c r="JS42" s="1235"/>
      <c r="JT42" s="1235"/>
      <c r="JU42" s="1235"/>
      <c r="JV42" s="1259"/>
      <c r="JX42" s="225"/>
    </row>
    <row r="43" spans="1:284" ht="16" thickBot="1">
      <c r="A43" s="905" t="s">
        <v>5</v>
      </c>
      <c r="B43" s="79">
        <f t="shared" si="49"/>
        <v>1</v>
      </c>
      <c r="C43" s="871" t="s">
        <v>13</v>
      </c>
      <c r="D43" s="489" t="s">
        <v>162</v>
      </c>
      <c r="E43" s="1129" t="s">
        <v>158</v>
      </c>
      <c r="F43" s="888">
        <v>1.25</v>
      </c>
      <c r="G43" s="120" t="e">
        <f t="shared" ref="G43:G57" si="89">F43+G42</f>
        <v>#REF!</v>
      </c>
      <c r="H43" s="30"/>
      <c r="I43" s="3">
        <v>1.25</v>
      </c>
      <c r="J43" s="56"/>
      <c r="K43" s="18">
        <v>1984</v>
      </c>
      <c r="L43" s="5"/>
      <c r="M43" s="170">
        <v>2</v>
      </c>
      <c r="N43" s="71">
        <v>2</v>
      </c>
      <c r="O43" s="739">
        <v>4</v>
      </c>
      <c r="P43" s="1107">
        <f t="shared" si="46"/>
        <v>8</v>
      </c>
      <c r="Q43" s="1108">
        <f t="shared" si="47"/>
        <v>16</v>
      </c>
      <c r="R43" s="51"/>
      <c r="S43" s="3">
        <v>1.25</v>
      </c>
      <c r="T43" s="25"/>
      <c r="U43" s="219">
        <f t="shared" si="42"/>
        <v>93750</v>
      </c>
      <c r="V43" s="219" t="s">
        <v>642</v>
      </c>
      <c r="W43" s="1042">
        <f t="shared" si="87"/>
        <v>93750</v>
      </c>
      <c r="X43" s="537">
        <f t="shared" si="88"/>
        <v>0</v>
      </c>
      <c r="Y43" s="538">
        <f t="shared" si="50"/>
        <v>500</v>
      </c>
      <c r="Z43" s="1090">
        <f t="shared" si="51"/>
        <v>94250</v>
      </c>
      <c r="AA43" s="1098"/>
      <c r="AB43" s="600"/>
      <c r="AC43" s="1056">
        <f t="shared" si="52"/>
        <v>0</v>
      </c>
      <c r="AD43" s="1063"/>
      <c r="AE43" s="747">
        <f t="shared" si="53"/>
        <v>0</v>
      </c>
      <c r="AF43" s="600"/>
      <c r="AG43" s="1056">
        <f t="shared" si="54"/>
        <v>0</v>
      </c>
      <c r="AH43" s="1070"/>
      <c r="AI43" s="747">
        <f t="shared" si="55"/>
        <v>0</v>
      </c>
      <c r="AJ43" s="1051"/>
      <c r="AK43" s="270">
        <v>0</v>
      </c>
      <c r="AL43" s="902"/>
      <c r="AM43" s="902">
        <v>2024</v>
      </c>
      <c r="AN43" s="18" t="str">
        <f t="shared" si="56"/>
        <v xml:space="preserve"> </v>
      </c>
      <c r="AO43" s="747" t="str">
        <f t="shared" si="57"/>
        <v xml:space="preserve"> </v>
      </c>
      <c r="AP43" s="4" t="str">
        <f t="shared" si="58"/>
        <v xml:space="preserve"> </v>
      </c>
      <c r="AQ43" s="747" t="str">
        <f t="shared" si="59"/>
        <v xml:space="preserve"> </v>
      </c>
      <c r="AR43" s="4" t="str">
        <f t="shared" si="60"/>
        <v xml:space="preserve"> </v>
      </c>
      <c r="AS43" s="747" t="str">
        <f t="shared" si="61"/>
        <v xml:space="preserve"> </v>
      </c>
      <c r="AT43" s="4" t="str">
        <f t="shared" si="62"/>
        <v xml:space="preserve"> </v>
      </c>
      <c r="AU43" s="747" t="str">
        <f t="shared" si="63"/>
        <v xml:space="preserve"> </v>
      </c>
      <c r="AV43" s="4" t="str">
        <f t="shared" si="64"/>
        <v xml:space="preserve"> </v>
      </c>
      <c r="AW43" s="747" t="str">
        <f t="shared" si="65"/>
        <v xml:space="preserve"> </v>
      </c>
      <c r="AX43" s="4" t="str">
        <f t="shared" si="66"/>
        <v xml:space="preserve"> </v>
      </c>
      <c r="AY43" s="747" t="str">
        <f t="shared" si="67"/>
        <v xml:space="preserve"> </v>
      </c>
      <c r="AZ43" s="4">
        <f t="shared" si="68"/>
        <v>1.25</v>
      </c>
      <c r="BA43" s="747">
        <f t="shared" si="69"/>
        <v>94250</v>
      </c>
      <c r="BB43" s="4" t="str">
        <f t="shared" si="70"/>
        <v xml:space="preserve"> </v>
      </c>
      <c r="BC43" s="747" t="str">
        <f t="shared" si="71"/>
        <v xml:space="preserve"> </v>
      </c>
      <c r="BD43" s="4" t="str">
        <f t="shared" si="72"/>
        <v xml:space="preserve"> </v>
      </c>
      <c r="BE43" s="747" t="str">
        <f t="shared" si="73"/>
        <v xml:space="preserve"> </v>
      </c>
      <c r="BF43" s="4" t="str">
        <f t="shared" si="74"/>
        <v xml:space="preserve"> </v>
      </c>
      <c r="BG43" s="747" t="str">
        <f t="shared" si="75"/>
        <v xml:space="preserve"> </v>
      </c>
      <c r="BH43" s="4" t="str">
        <f t="shared" si="76"/>
        <v xml:space="preserve"> </v>
      </c>
      <c r="BI43" s="747" t="str">
        <f t="shared" si="77"/>
        <v xml:space="preserve"> </v>
      </c>
      <c r="BJ43" s="4" t="str">
        <f t="shared" si="78"/>
        <v xml:space="preserve"> </v>
      </c>
      <c r="BK43" s="747" t="str">
        <f t="shared" si="79"/>
        <v xml:space="preserve"> </v>
      </c>
      <c r="BL43" s="4" t="str">
        <f t="shared" si="80"/>
        <v xml:space="preserve"> </v>
      </c>
      <c r="BM43" s="747" t="str">
        <f t="shared" si="81"/>
        <v xml:space="preserve"> </v>
      </c>
      <c r="BN43" s="4" t="str">
        <f t="shared" si="82"/>
        <v xml:space="preserve"> </v>
      </c>
      <c r="BO43" s="747" t="str">
        <f t="shared" si="83"/>
        <v xml:space="preserve"> </v>
      </c>
      <c r="BP43" s="4" t="str">
        <f t="shared" si="84"/>
        <v xml:space="preserve"> </v>
      </c>
      <c r="BQ43" s="747" t="str">
        <f t="shared" si="85"/>
        <v xml:space="preserve"> </v>
      </c>
      <c r="BR43" s="133"/>
      <c r="BS43" s="133"/>
      <c r="BT43" s="389"/>
      <c r="BU43" s="389"/>
      <c r="BV43" s="389"/>
      <c r="BW43" s="389"/>
      <c r="BX43" s="389"/>
      <c r="BY43" s="389"/>
      <c r="BZ43" s="389"/>
      <c r="CA43" s="389"/>
      <c r="CB43" s="163">
        <f t="shared" si="86"/>
        <v>0</v>
      </c>
      <c r="CC43" s="389"/>
      <c r="CD43" s="389"/>
      <c r="CE43" s="389"/>
      <c r="CF43" s="389"/>
      <c r="CG43" s="389"/>
      <c r="CH43" s="389"/>
      <c r="CI43" s="389"/>
      <c r="CJ43" s="389"/>
      <c r="CK43" s="389"/>
      <c r="CL43" s="389"/>
      <c r="CM43" s="389"/>
      <c r="CN43" s="389"/>
      <c r="CO43" s="389"/>
      <c r="CP43" s="389"/>
      <c r="CQ43" s="389"/>
      <c r="CR43" s="389"/>
      <c r="CS43" s="389"/>
      <c r="CT43" s="389"/>
      <c r="CU43" s="389"/>
      <c r="CV43" s="389"/>
      <c r="CW43" s="389"/>
      <c r="CX43" s="389"/>
      <c r="CY43" s="389"/>
      <c r="CZ43" s="389"/>
      <c r="DA43" s="389"/>
      <c r="DB43" s="389"/>
      <c r="DC43" s="389"/>
      <c r="DD43" s="389"/>
      <c r="DE43" s="389"/>
      <c r="DF43" s="389"/>
      <c r="DG43" s="389"/>
      <c r="DH43" s="389"/>
      <c r="DI43" s="389"/>
      <c r="DJ43" s="389"/>
      <c r="DK43" s="389"/>
      <c r="DL43" s="389"/>
      <c r="DM43" s="389"/>
      <c r="DN43" s="389"/>
      <c r="DO43" s="389"/>
      <c r="DP43" s="389"/>
      <c r="DQ43" s="389"/>
      <c r="DR43" s="389"/>
      <c r="DS43" s="389"/>
      <c r="DT43" s="389"/>
      <c r="DU43" s="389"/>
      <c r="DV43" s="389"/>
      <c r="DW43" s="389"/>
      <c r="DX43" s="389"/>
      <c r="DY43" s="389"/>
      <c r="DZ43" s="389"/>
      <c r="EA43" s="389"/>
      <c r="EB43" s="389"/>
      <c r="EC43" s="389"/>
      <c r="ED43" s="389"/>
      <c r="EE43" s="389"/>
      <c r="EF43" s="389"/>
      <c r="EG43" s="389"/>
      <c r="EH43" s="389"/>
      <c r="EI43" s="389"/>
      <c r="EJ43" s="389"/>
      <c r="EK43" s="389"/>
      <c r="EL43" s="389"/>
      <c r="EM43" s="389"/>
      <c r="EN43" s="389"/>
      <c r="EO43" s="389"/>
      <c r="EP43" s="389"/>
      <c r="EQ43" s="389"/>
      <c r="ER43" s="389"/>
      <c r="ES43" s="389"/>
      <c r="ET43" s="389"/>
      <c r="EU43" s="389"/>
      <c r="EV43" s="389"/>
      <c r="EW43" s="389"/>
      <c r="EX43" s="389"/>
      <c r="EY43" s="389"/>
      <c r="EZ43" s="389"/>
      <c r="FA43" s="389"/>
      <c r="FB43" s="389"/>
      <c r="FC43" s="389"/>
      <c r="FD43" s="389"/>
      <c r="FE43" s="389"/>
      <c r="FF43" s="389"/>
      <c r="FG43" s="389"/>
      <c r="FH43" s="389"/>
      <c r="FI43" s="389"/>
      <c r="FJ43" s="389"/>
      <c r="FK43" s="389"/>
      <c r="FL43" s="389"/>
      <c r="FM43" s="389"/>
      <c r="FN43" s="389"/>
      <c r="FO43" s="389"/>
      <c r="FP43" s="389"/>
      <c r="FQ43" s="389"/>
      <c r="FR43" s="389"/>
      <c r="FS43" s="389"/>
      <c r="FT43" s="389"/>
      <c r="FU43" s="389"/>
      <c r="FV43" s="389"/>
      <c r="FW43" s="389"/>
      <c r="FX43" s="625" t="s">
        <v>400</v>
      </c>
      <c r="FY43" s="626">
        <v>268</v>
      </c>
      <c r="FZ43" s="626">
        <v>32434962</v>
      </c>
      <c r="GA43" s="626">
        <v>30</v>
      </c>
      <c r="GB43" s="626" t="s">
        <v>813</v>
      </c>
      <c r="GC43" s="626">
        <v>14</v>
      </c>
      <c r="GD43" s="626">
        <v>1983</v>
      </c>
      <c r="GE43" s="626">
        <v>0</v>
      </c>
      <c r="GF43" s="626" t="s">
        <v>792</v>
      </c>
      <c r="GG43" s="626">
        <v>0</v>
      </c>
      <c r="GH43" s="626">
        <v>0</v>
      </c>
      <c r="GI43" s="626" t="s">
        <v>792</v>
      </c>
      <c r="GJ43" s="626">
        <v>0</v>
      </c>
      <c r="GK43" s="626" t="s">
        <v>781</v>
      </c>
      <c r="GL43" s="626" t="s">
        <v>782</v>
      </c>
      <c r="GM43" s="626">
        <v>66</v>
      </c>
      <c r="GN43" s="626" t="s">
        <v>783</v>
      </c>
      <c r="GO43" s="626">
        <v>0</v>
      </c>
      <c r="GP43" s="626">
        <v>0</v>
      </c>
      <c r="GQ43" s="626">
        <v>4</v>
      </c>
      <c r="GR43" s="626">
        <v>1</v>
      </c>
      <c r="GS43" s="626">
        <v>1</v>
      </c>
      <c r="GT43" s="626" t="s">
        <v>783</v>
      </c>
      <c r="GU43" s="626" t="s">
        <v>783</v>
      </c>
      <c r="GV43" s="626" t="s">
        <v>783</v>
      </c>
      <c r="GW43" s="626" t="s">
        <v>783</v>
      </c>
      <c r="GX43" s="626" t="s">
        <v>783</v>
      </c>
      <c r="GY43" s="626">
        <v>1649</v>
      </c>
      <c r="GZ43" s="626">
        <v>2.23</v>
      </c>
      <c r="HA43" s="626">
        <v>5</v>
      </c>
      <c r="HB43" s="626" t="s">
        <v>783</v>
      </c>
      <c r="HC43" s="626" t="s">
        <v>782</v>
      </c>
      <c r="HD43" s="626">
        <v>15</v>
      </c>
      <c r="HE43" s="626" t="s">
        <v>783</v>
      </c>
      <c r="HF43" s="626">
        <v>0</v>
      </c>
      <c r="HG43" s="626" t="s">
        <v>783</v>
      </c>
      <c r="HH43" s="626">
        <v>0</v>
      </c>
      <c r="HI43" s="626">
        <v>1</v>
      </c>
      <c r="HJ43" s="626">
        <v>45</v>
      </c>
      <c r="HK43" s="626" t="s">
        <v>784</v>
      </c>
      <c r="HL43" s="626" t="s">
        <v>785</v>
      </c>
      <c r="HM43" s="626" t="s">
        <v>783</v>
      </c>
      <c r="HN43" s="626" t="s">
        <v>783</v>
      </c>
      <c r="HO43" s="626" t="s">
        <v>783</v>
      </c>
      <c r="HP43" s="626" t="s">
        <v>783</v>
      </c>
      <c r="HQ43" s="626" t="s">
        <v>783</v>
      </c>
      <c r="HR43" s="626">
        <v>3980127</v>
      </c>
      <c r="HS43" s="626" t="s">
        <v>783</v>
      </c>
      <c r="HT43" s="626" t="s">
        <v>786</v>
      </c>
      <c r="HU43" s="626" t="s">
        <v>787</v>
      </c>
      <c r="HV43" s="626">
        <v>4</v>
      </c>
      <c r="HW43" s="626">
        <v>2016</v>
      </c>
      <c r="HX43" s="626">
        <v>63</v>
      </c>
      <c r="HY43" s="626">
        <v>0</v>
      </c>
      <c r="HZ43" s="626">
        <v>11774</v>
      </c>
      <c r="IA43" s="627">
        <v>42227.682129629633</v>
      </c>
      <c r="IB43" s="626" t="s">
        <v>788</v>
      </c>
      <c r="IC43" s="626">
        <v>3975649</v>
      </c>
      <c r="ID43" s="626">
        <v>2016</v>
      </c>
      <c r="IE43" s="626">
        <v>1712</v>
      </c>
      <c r="IF43" s="626" t="s">
        <v>783</v>
      </c>
      <c r="IG43" s="626" t="s">
        <v>783</v>
      </c>
      <c r="IH43" s="626" t="s">
        <v>783</v>
      </c>
      <c r="II43" s="626" t="s">
        <v>783</v>
      </c>
      <c r="IJ43" s="626" t="s">
        <v>783</v>
      </c>
      <c r="IK43" s="626" t="s">
        <v>783</v>
      </c>
      <c r="IL43" s="626" t="s">
        <v>783</v>
      </c>
      <c r="IM43" s="626" t="s">
        <v>783</v>
      </c>
      <c r="IN43" s="626" t="s">
        <v>783</v>
      </c>
      <c r="IO43" s="626">
        <v>1649</v>
      </c>
      <c r="IP43" s="627">
        <v>37477.354571759257</v>
      </c>
      <c r="IQ43" s="626">
        <v>18</v>
      </c>
      <c r="IR43" s="626" t="s">
        <v>793</v>
      </c>
      <c r="IS43" s="626">
        <v>1</v>
      </c>
      <c r="IT43" s="665">
        <v>41275</v>
      </c>
      <c r="IU43" s="626" t="s">
        <v>783</v>
      </c>
      <c r="IV43" s="626" t="s">
        <v>783</v>
      </c>
      <c r="IW43" s="626" t="s">
        <v>783</v>
      </c>
      <c r="IX43" s="626" t="s">
        <v>781</v>
      </c>
      <c r="IY43" s="626">
        <v>45</v>
      </c>
      <c r="IZ43" s="626" t="s">
        <v>789</v>
      </c>
      <c r="JA43" s="626" t="s">
        <v>783</v>
      </c>
      <c r="JB43" s="626" t="s">
        <v>783</v>
      </c>
      <c r="JC43" s="626" t="s">
        <v>783</v>
      </c>
      <c r="JD43" s="626">
        <v>329414</v>
      </c>
      <c r="JE43" s="626" t="s">
        <v>783</v>
      </c>
      <c r="JF43" s="626" t="s">
        <v>783</v>
      </c>
      <c r="JG43" s="626" t="s">
        <v>804</v>
      </c>
      <c r="JH43" s="626">
        <v>30</v>
      </c>
      <c r="JI43" s="626" t="s">
        <v>783</v>
      </c>
      <c r="JJ43" s="626" t="s">
        <v>783</v>
      </c>
      <c r="JK43" s="626" t="s">
        <v>783</v>
      </c>
      <c r="JL43" s="626" t="s">
        <v>790</v>
      </c>
      <c r="JM43" s="626">
        <v>4</v>
      </c>
      <c r="JN43" s="626">
        <v>1</v>
      </c>
      <c r="JO43" s="626" t="s">
        <v>783</v>
      </c>
      <c r="JP43" s="626">
        <v>10915783</v>
      </c>
      <c r="JQ43" s="626">
        <v>2011</v>
      </c>
      <c r="JR43" s="626">
        <v>11</v>
      </c>
      <c r="JS43" s="626" t="s">
        <v>783</v>
      </c>
      <c r="JT43" s="626" t="s">
        <v>783</v>
      </c>
      <c r="JU43" s="626" t="s">
        <v>840</v>
      </c>
      <c r="JV43" s="628">
        <v>11738.275022</v>
      </c>
      <c r="JW43">
        <f>SUM(JV43:JV43)</f>
        <v>11738.275022</v>
      </c>
      <c r="JX43" s="225">
        <v>2.9387309295454545</v>
      </c>
    </row>
    <row r="44" spans="1:284" ht="16" thickBot="1">
      <c r="A44" s="905" t="s">
        <v>5</v>
      </c>
      <c r="B44" s="79">
        <f t="shared" si="49"/>
        <v>1</v>
      </c>
      <c r="C44" s="871" t="s">
        <v>19</v>
      </c>
      <c r="D44" s="489" t="s">
        <v>162</v>
      </c>
      <c r="E44" s="1129" t="s">
        <v>158</v>
      </c>
      <c r="F44" s="888">
        <v>0.15</v>
      </c>
      <c r="G44" s="120" t="e">
        <f t="shared" si="89"/>
        <v>#REF!</v>
      </c>
      <c r="H44" s="46"/>
      <c r="I44" s="3">
        <v>0.15</v>
      </c>
      <c r="J44" s="29"/>
      <c r="K44" s="18">
        <v>1971</v>
      </c>
      <c r="L44" s="5"/>
      <c r="M44" s="170">
        <v>2</v>
      </c>
      <c r="N44" s="71">
        <v>2</v>
      </c>
      <c r="O44" s="739">
        <v>5</v>
      </c>
      <c r="P44" s="1107">
        <f t="shared" si="46"/>
        <v>9</v>
      </c>
      <c r="Q44" s="1108">
        <f t="shared" si="47"/>
        <v>20</v>
      </c>
      <c r="R44" s="46"/>
      <c r="S44" s="3">
        <v>0.15</v>
      </c>
      <c r="T44" s="25"/>
      <c r="U44" s="219">
        <f t="shared" si="42"/>
        <v>11250</v>
      </c>
      <c r="V44" s="219" t="s">
        <v>642</v>
      </c>
      <c r="W44" s="1042">
        <f t="shared" si="87"/>
        <v>11250</v>
      </c>
      <c r="X44" s="537">
        <f t="shared" si="88"/>
        <v>0</v>
      </c>
      <c r="Y44" s="538">
        <f t="shared" si="50"/>
        <v>500</v>
      </c>
      <c r="Z44" s="1090">
        <f t="shared" si="51"/>
        <v>11750</v>
      </c>
      <c r="AA44" s="1098"/>
      <c r="AB44" s="600"/>
      <c r="AC44" s="1056">
        <f t="shared" si="52"/>
        <v>0</v>
      </c>
      <c r="AD44" s="1063"/>
      <c r="AE44" s="747">
        <f t="shared" si="53"/>
        <v>0</v>
      </c>
      <c r="AF44" s="600"/>
      <c r="AG44" s="1056">
        <f t="shared" si="54"/>
        <v>0</v>
      </c>
      <c r="AH44" s="1070"/>
      <c r="AI44" s="747">
        <f t="shared" si="55"/>
        <v>0</v>
      </c>
      <c r="AJ44" s="1051"/>
      <c r="AK44" s="270">
        <v>0</v>
      </c>
      <c r="AL44" s="902"/>
      <c r="AM44" s="902">
        <v>2024</v>
      </c>
      <c r="AN44" s="18" t="str">
        <f t="shared" si="56"/>
        <v xml:space="preserve"> </v>
      </c>
      <c r="AO44" s="747" t="str">
        <f t="shared" si="57"/>
        <v xml:space="preserve"> </v>
      </c>
      <c r="AP44" s="4" t="str">
        <f t="shared" si="58"/>
        <v xml:space="preserve"> </v>
      </c>
      <c r="AQ44" s="747" t="str">
        <f t="shared" si="59"/>
        <v xml:space="preserve"> </v>
      </c>
      <c r="AR44" s="4" t="str">
        <f t="shared" si="60"/>
        <v xml:space="preserve"> </v>
      </c>
      <c r="AS44" s="747" t="str">
        <f t="shared" si="61"/>
        <v xml:space="preserve"> </v>
      </c>
      <c r="AT44" s="4" t="str">
        <f t="shared" si="62"/>
        <v xml:space="preserve"> </v>
      </c>
      <c r="AU44" s="747" t="str">
        <f t="shared" si="63"/>
        <v xml:space="preserve"> </v>
      </c>
      <c r="AV44" s="4" t="str">
        <f t="shared" si="64"/>
        <v xml:space="preserve"> </v>
      </c>
      <c r="AW44" s="747" t="str">
        <f t="shared" si="65"/>
        <v xml:space="preserve"> </v>
      </c>
      <c r="AX44" s="4" t="str">
        <f t="shared" si="66"/>
        <v xml:space="preserve"> </v>
      </c>
      <c r="AY44" s="747" t="str">
        <f t="shared" si="67"/>
        <v xml:space="preserve"> </v>
      </c>
      <c r="AZ44" s="4">
        <f t="shared" si="68"/>
        <v>0.15</v>
      </c>
      <c r="BA44" s="747">
        <f t="shared" si="69"/>
        <v>11750</v>
      </c>
      <c r="BB44" s="4" t="str">
        <f t="shared" si="70"/>
        <v xml:space="preserve"> </v>
      </c>
      <c r="BC44" s="747" t="str">
        <f t="shared" si="71"/>
        <v xml:space="preserve"> </v>
      </c>
      <c r="BD44" s="4" t="str">
        <f t="shared" si="72"/>
        <v xml:space="preserve"> </v>
      </c>
      <c r="BE44" s="747" t="str">
        <f t="shared" si="73"/>
        <v xml:space="preserve"> </v>
      </c>
      <c r="BF44" s="4" t="str">
        <f t="shared" si="74"/>
        <v xml:space="preserve"> </v>
      </c>
      <c r="BG44" s="747" t="str">
        <f t="shared" si="75"/>
        <v xml:space="preserve"> </v>
      </c>
      <c r="BH44" s="4" t="str">
        <f t="shared" si="76"/>
        <v xml:space="preserve"> </v>
      </c>
      <c r="BI44" s="747" t="str">
        <f t="shared" si="77"/>
        <v xml:space="preserve"> </v>
      </c>
      <c r="BJ44" s="4" t="str">
        <f t="shared" si="78"/>
        <v xml:space="preserve"> </v>
      </c>
      <c r="BK44" s="747" t="str">
        <f t="shared" si="79"/>
        <v xml:space="preserve"> </v>
      </c>
      <c r="BL44" s="4" t="str">
        <f t="shared" si="80"/>
        <v xml:space="preserve"> </v>
      </c>
      <c r="BM44" s="747" t="str">
        <f t="shared" si="81"/>
        <v xml:space="preserve"> </v>
      </c>
      <c r="BN44" s="4" t="str">
        <f t="shared" si="82"/>
        <v xml:space="preserve"> </v>
      </c>
      <c r="BO44" s="747" t="str">
        <f t="shared" si="83"/>
        <v xml:space="preserve"> </v>
      </c>
      <c r="BP44" s="4" t="str">
        <f t="shared" si="84"/>
        <v xml:space="preserve"> </v>
      </c>
      <c r="BQ44" s="747" t="str">
        <f t="shared" si="85"/>
        <v xml:space="preserve"> </v>
      </c>
      <c r="BR44" s="133" t="s">
        <v>239</v>
      </c>
      <c r="BS44" s="133"/>
      <c r="BT44" s="389"/>
      <c r="BU44" s="389"/>
      <c r="BV44" s="389"/>
      <c r="BW44" s="389"/>
      <c r="BX44" s="389"/>
      <c r="BY44" s="389"/>
      <c r="BZ44" s="389"/>
      <c r="CA44" s="389"/>
      <c r="CB44" s="163">
        <f t="shared" si="86"/>
        <v>0</v>
      </c>
      <c r="CC44" s="389"/>
      <c r="CD44" s="596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89"/>
      <c r="EF44" s="389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1231" t="s">
        <v>426</v>
      </c>
      <c r="FY44" s="1239">
        <v>218</v>
      </c>
      <c r="FZ44" s="1239">
        <v>32434999</v>
      </c>
      <c r="GA44" s="1239">
        <v>55</v>
      </c>
      <c r="GB44" s="1239" t="s">
        <v>798</v>
      </c>
      <c r="GC44" s="1239">
        <v>16</v>
      </c>
      <c r="GD44" s="1239">
        <v>1971</v>
      </c>
      <c r="GE44" s="1239">
        <v>1</v>
      </c>
      <c r="GF44" s="1239" t="s">
        <v>780</v>
      </c>
      <c r="GG44" s="1239">
        <v>2</v>
      </c>
      <c r="GH44" s="1239">
        <v>1</v>
      </c>
      <c r="GI44" s="1239" t="s">
        <v>780</v>
      </c>
      <c r="GJ44" s="1239">
        <v>2</v>
      </c>
      <c r="GK44" s="1239" t="s">
        <v>781</v>
      </c>
      <c r="GL44" s="1239" t="s">
        <v>782</v>
      </c>
      <c r="GM44" s="1239">
        <v>66</v>
      </c>
      <c r="GN44" s="1239" t="s">
        <v>783</v>
      </c>
      <c r="GO44" s="1239">
        <v>0</v>
      </c>
      <c r="GP44" s="1239">
        <v>0</v>
      </c>
      <c r="GQ44" s="1239">
        <v>4</v>
      </c>
      <c r="GR44" s="1239">
        <v>2</v>
      </c>
      <c r="GS44" s="1239">
        <v>2</v>
      </c>
      <c r="GT44" s="1239" t="s">
        <v>783</v>
      </c>
      <c r="GU44" s="1239" t="s">
        <v>783</v>
      </c>
      <c r="GV44" s="1239" t="s">
        <v>783</v>
      </c>
      <c r="GW44" s="1239" t="s">
        <v>783</v>
      </c>
      <c r="GX44" s="1239" t="s">
        <v>783</v>
      </c>
      <c r="GY44" s="1239">
        <v>1649</v>
      </c>
      <c r="GZ44" s="1239">
        <v>0.51</v>
      </c>
      <c r="HA44" s="1239">
        <v>5</v>
      </c>
      <c r="HB44" s="1239" t="s">
        <v>783</v>
      </c>
      <c r="HC44" s="1239" t="s">
        <v>782</v>
      </c>
      <c r="HD44" s="1239">
        <v>35</v>
      </c>
      <c r="HE44" s="1239" t="s">
        <v>783</v>
      </c>
      <c r="HF44" s="1239">
        <v>0</v>
      </c>
      <c r="HG44" s="1239" t="s">
        <v>783</v>
      </c>
      <c r="HH44" s="1239">
        <v>0</v>
      </c>
      <c r="HI44" s="1239">
        <v>1</v>
      </c>
      <c r="HJ44" s="1239">
        <v>45</v>
      </c>
      <c r="HK44" s="1239" t="s">
        <v>784</v>
      </c>
      <c r="HL44" s="1239" t="s">
        <v>785</v>
      </c>
      <c r="HM44" s="1239" t="s">
        <v>783</v>
      </c>
      <c r="HN44" s="1239" t="s">
        <v>783</v>
      </c>
      <c r="HO44" s="1239" t="s">
        <v>783</v>
      </c>
      <c r="HP44" s="1239" t="s">
        <v>783</v>
      </c>
      <c r="HQ44" s="1239" t="s">
        <v>783</v>
      </c>
      <c r="HR44" s="1239">
        <v>4184512</v>
      </c>
      <c r="HS44" s="1239" t="s">
        <v>783</v>
      </c>
      <c r="HT44" s="1239" t="s">
        <v>786</v>
      </c>
      <c r="HU44" s="1239" t="s">
        <v>787</v>
      </c>
      <c r="HV44" s="1239">
        <v>4</v>
      </c>
      <c r="HW44" s="1239">
        <v>2016</v>
      </c>
      <c r="HX44" s="1239">
        <v>63</v>
      </c>
      <c r="HY44" s="1239">
        <v>0</v>
      </c>
      <c r="HZ44" s="1239">
        <v>2693</v>
      </c>
      <c r="IA44" s="1247">
        <v>42227.682129629633</v>
      </c>
      <c r="IB44" s="1239" t="s">
        <v>788</v>
      </c>
      <c r="IC44" s="1239">
        <v>4184511</v>
      </c>
      <c r="ID44" s="1239">
        <v>2014</v>
      </c>
      <c r="IE44" s="1239">
        <v>1712</v>
      </c>
      <c r="IF44" s="1239" t="s">
        <v>783</v>
      </c>
      <c r="IG44" s="1239" t="s">
        <v>783</v>
      </c>
      <c r="IH44" s="1239" t="s">
        <v>783</v>
      </c>
      <c r="II44" s="1239" t="s">
        <v>783</v>
      </c>
      <c r="IJ44" s="1239" t="s">
        <v>783</v>
      </c>
      <c r="IK44" s="1239" t="s">
        <v>783</v>
      </c>
      <c r="IL44" s="1239" t="s">
        <v>783</v>
      </c>
      <c r="IM44" s="1239" t="s">
        <v>783</v>
      </c>
      <c r="IN44" s="1239" t="s">
        <v>783</v>
      </c>
      <c r="IO44" s="1239">
        <v>1649</v>
      </c>
      <c r="IP44" s="1247">
        <v>37477.354571759257</v>
      </c>
      <c r="IQ44" s="1239">
        <v>2</v>
      </c>
      <c r="IR44" s="1239" t="s">
        <v>793</v>
      </c>
      <c r="IS44" s="1239">
        <v>2</v>
      </c>
      <c r="IT44" s="1255">
        <v>41275</v>
      </c>
      <c r="IU44" s="1239" t="s">
        <v>783</v>
      </c>
      <c r="IV44" s="1239" t="s">
        <v>783</v>
      </c>
      <c r="IW44" s="1239" t="s">
        <v>783</v>
      </c>
      <c r="IX44" s="1239" t="s">
        <v>781</v>
      </c>
      <c r="IY44" s="1239">
        <v>45</v>
      </c>
      <c r="IZ44" s="1239" t="s">
        <v>789</v>
      </c>
      <c r="JA44" s="1239" t="s">
        <v>783</v>
      </c>
      <c r="JB44" s="1239" t="s">
        <v>783</v>
      </c>
      <c r="JC44" s="1239" t="s">
        <v>783</v>
      </c>
      <c r="JD44" s="1239">
        <v>329434</v>
      </c>
      <c r="JE44" s="1239" t="s">
        <v>783</v>
      </c>
      <c r="JF44" s="1239" t="s">
        <v>783</v>
      </c>
      <c r="JG44" s="1239" t="s">
        <v>802</v>
      </c>
      <c r="JH44" s="1239">
        <v>55</v>
      </c>
      <c r="JI44" s="1239" t="s">
        <v>783</v>
      </c>
      <c r="JJ44" s="1239" t="s">
        <v>783</v>
      </c>
      <c r="JK44" s="1239" t="s">
        <v>783</v>
      </c>
      <c r="JL44" s="1239" t="s">
        <v>790</v>
      </c>
      <c r="JM44" s="1239">
        <v>4</v>
      </c>
      <c r="JN44" s="1239">
        <v>3</v>
      </c>
      <c r="JO44" s="1239" t="s">
        <v>783</v>
      </c>
      <c r="JP44" s="1239" t="s">
        <v>783</v>
      </c>
      <c r="JQ44" s="1239" t="s">
        <v>783</v>
      </c>
      <c r="JR44" s="1239" t="s">
        <v>783</v>
      </c>
      <c r="JS44" s="1239" t="s">
        <v>783</v>
      </c>
      <c r="JT44" s="1239" t="s">
        <v>783</v>
      </c>
      <c r="JU44" s="1239" t="s">
        <v>874</v>
      </c>
      <c r="JV44" s="1263">
        <v>2695.569082</v>
      </c>
      <c r="JX44" s="225"/>
    </row>
    <row r="45" spans="1:284" ht="16" thickBot="1">
      <c r="A45" s="906">
        <f>R45*F110</f>
        <v>0</v>
      </c>
      <c r="B45" s="79">
        <f t="shared" si="49"/>
        <v>3</v>
      </c>
      <c r="C45" s="871" t="s">
        <v>104</v>
      </c>
      <c r="D45" s="489" t="s">
        <v>162</v>
      </c>
      <c r="E45" s="1129" t="s">
        <v>158</v>
      </c>
      <c r="F45" s="888">
        <v>1.97</v>
      </c>
      <c r="G45" s="120" t="e">
        <f t="shared" si="89"/>
        <v>#REF!</v>
      </c>
      <c r="H45" s="49">
        <v>1.97</v>
      </c>
      <c r="I45" s="2"/>
      <c r="J45" s="29"/>
      <c r="K45" s="18"/>
      <c r="L45" s="5"/>
      <c r="M45" s="170">
        <v>4</v>
      </c>
      <c r="N45" s="71">
        <v>1</v>
      </c>
      <c r="O45" s="739">
        <v>3</v>
      </c>
      <c r="P45" s="1107">
        <f t="shared" si="46"/>
        <v>8</v>
      </c>
      <c r="Q45" s="1108">
        <f t="shared" si="47"/>
        <v>12</v>
      </c>
      <c r="R45" s="30"/>
      <c r="S45" s="3">
        <f>H45</f>
        <v>1.97</v>
      </c>
      <c r="T45" s="25"/>
      <c r="U45" s="219">
        <f t="shared" si="42"/>
        <v>147750</v>
      </c>
      <c r="V45" s="219" t="s">
        <v>642</v>
      </c>
      <c r="W45" s="1042">
        <f t="shared" si="87"/>
        <v>147750</v>
      </c>
      <c r="X45" s="537">
        <f t="shared" si="88"/>
        <v>0</v>
      </c>
      <c r="Y45" s="538">
        <f t="shared" si="50"/>
        <v>500</v>
      </c>
      <c r="Z45" s="1090">
        <f t="shared" si="51"/>
        <v>148250</v>
      </c>
      <c r="AA45" s="1098"/>
      <c r="AB45" s="600"/>
      <c r="AC45" s="1056">
        <f t="shared" si="52"/>
        <v>0</v>
      </c>
      <c r="AD45" s="1063"/>
      <c r="AE45" s="747">
        <f t="shared" si="53"/>
        <v>0</v>
      </c>
      <c r="AF45" s="600"/>
      <c r="AG45" s="1056">
        <f t="shared" si="54"/>
        <v>0</v>
      </c>
      <c r="AH45" s="1070"/>
      <c r="AI45" s="747">
        <f t="shared" si="55"/>
        <v>0</v>
      </c>
      <c r="AJ45" s="1051"/>
      <c r="AK45" s="270">
        <v>0</v>
      </c>
      <c r="AL45" s="902"/>
      <c r="AM45" s="902">
        <v>2024</v>
      </c>
      <c r="AN45" s="18" t="str">
        <f t="shared" si="56"/>
        <v xml:space="preserve"> </v>
      </c>
      <c r="AO45" s="747" t="str">
        <f t="shared" si="57"/>
        <v xml:space="preserve"> </v>
      </c>
      <c r="AP45" s="4" t="str">
        <f t="shared" si="58"/>
        <v xml:space="preserve"> </v>
      </c>
      <c r="AQ45" s="747" t="str">
        <f t="shared" si="59"/>
        <v xml:space="preserve"> </v>
      </c>
      <c r="AR45" s="4" t="str">
        <f t="shared" si="60"/>
        <v xml:space="preserve"> </v>
      </c>
      <c r="AS45" s="747" t="str">
        <f t="shared" si="61"/>
        <v xml:space="preserve"> </v>
      </c>
      <c r="AT45" s="4" t="str">
        <f t="shared" si="62"/>
        <v xml:space="preserve"> </v>
      </c>
      <c r="AU45" s="747" t="str">
        <f t="shared" si="63"/>
        <v xml:space="preserve"> </v>
      </c>
      <c r="AV45" s="4" t="str">
        <f t="shared" si="64"/>
        <v xml:space="preserve"> </v>
      </c>
      <c r="AW45" s="747" t="str">
        <f t="shared" si="65"/>
        <v xml:space="preserve"> </v>
      </c>
      <c r="AX45" s="4" t="str">
        <f t="shared" si="66"/>
        <v xml:space="preserve"> </v>
      </c>
      <c r="AY45" s="747" t="str">
        <f t="shared" si="67"/>
        <v xml:space="preserve"> </v>
      </c>
      <c r="AZ45" s="4">
        <f t="shared" si="68"/>
        <v>1.97</v>
      </c>
      <c r="BA45" s="747">
        <f t="shared" si="69"/>
        <v>148250</v>
      </c>
      <c r="BB45" s="4" t="str">
        <f t="shared" si="70"/>
        <v xml:space="preserve"> </v>
      </c>
      <c r="BC45" s="747" t="str">
        <f t="shared" si="71"/>
        <v xml:space="preserve"> </v>
      </c>
      <c r="BD45" s="4" t="str">
        <f t="shared" si="72"/>
        <v xml:space="preserve"> </v>
      </c>
      <c r="BE45" s="747" t="str">
        <f t="shared" si="73"/>
        <v xml:space="preserve"> </v>
      </c>
      <c r="BF45" s="4" t="str">
        <f t="shared" si="74"/>
        <v xml:space="preserve"> </v>
      </c>
      <c r="BG45" s="747" t="str">
        <f t="shared" si="75"/>
        <v xml:space="preserve"> </v>
      </c>
      <c r="BH45" s="4" t="str">
        <f t="shared" si="76"/>
        <v xml:space="preserve"> </v>
      </c>
      <c r="BI45" s="747" t="str">
        <f t="shared" si="77"/>
        <v xml:space="preserve"> </v>
      </c>
      <c r="BJ45" s="4" t="str">
        <f t="shared" si="78"/>
        <v xml:space="preserve"> </v>
      </c>
      <c r="BK45" s="747" t="str">
        <f t="shared" si="79"/>
        <v xml:space="preserve"> </v>
      </c>
      <c r="BL45" s="4" t="str">
        <f t="shared" si="80"/>
        <v xml:space="preserve"> </v>
      </c>
      <c r="BM45" s="747" t="str">
        <f t="shared" si="81"/>
        <v xml:space="preserve"> </v>
      </c>
      <c r="BN45" s="4" t="str">
        <f t="shared" si="82"/>
        <v xml:space="preserve"> </v>
      </c>
      <c r="BO45" s="747" t="str">
        <f t="shared" si="83"/>
        <v xml:space="preserve"> </v>
      </c>
      <c r="BP45" s="4" t="str">
        <f t="shared" si="84"/>
        <v xml:space="preserve"> </v>
      </c>
      <c r="BQ45" s="747" t="str">
        <f t="shared" si="85"/>
        <v xml:space="preserve"> </v>
      </c>
      <c r="BR45" s="133" t="s">
        <v>618</v>
      </c>
      <c r="BS45" s="133"/>
      <c r="BT45" s="389"/>
      <c r="BU45" s="389"/>
      <c r="BV45" s="389"/>
      <c r="BW45" s="389"/>
      <c r="BX45" s="389"/>
      <c r="BY45" s="389"/>
      <c r="BZ45" s="389"/>
      <c r="CA45" s="389"/>
      <c r="CB45" s="163">
        <f t="shared" si="86"/>
        <v>0</v>
      </c>
      <c r="CC45" s="389"/>
      <c r="CD45" s="389"/>
      <c r="CE45" s="389"/>
      <c r="CF45" s="389"/>
      <c r="CG45" s="389"/>
      <c r="CH45" s="389"/>
      <c r="CI45" s="389"/>
      <c r="CJ45" s="389"/>
      <c r="CK45" s="389"/>
      <c r="CL45" s="389"/>
      <c r="CM45" s="389"/>
      <c r="CN45" s="389"/>
      <c r="CO45" s="389"/>
      <c r="CP45" s="389"/>
      <c r="CQ45" s="389"/>
      <c r="CR45" s="389"/>
      <c r="CS45" s="389"/>
      <c r="CT45" s="389"/>
      <c r="CU45" s="389"/>
      <c r="CV45" s="389"/>
      <c r="CW45" s="389"/>
      <c r="CX45" s="389"/>
      <c r="CY45" s="389"/>
      <c r="CZ45" s="389"/>
      <c r="DA45" s="389"/>
      <c r="DB45" s="389"/>
      <c r="DC45" s="389"/>
      <c r="DD45" s="389"/>
      <c r="DE45" s="389"/>
      <c r="DF45" s="389"/>
      <c r="DG45" s="389"/>
      <c r="DH45" s="389"/>
      <c r="DI45" s="389"/>
      <c r="DJ45" s="389"/>
      <c r="DK45" s="389"/>
      <c r="DL45" s="389"/>
      <c r="DM45" s="389"/>
      <c r="DN45" s="389"/>
      <c r="DO45" s="389"/>
      <c r="DP45" s="389"/>
      <c r="DQ45" s="389"/>
      <c r="DR45" s="389"/>
      <c r="DS45" s="389"/>
      <c r="DT45" s="389"/>
      <c r="DU45" s="389"/>
      <c r="DV45" s="389"/>
      <c r="DW45" s="389"/>
      <c r="DX45" s="389"/>
      <c r="DY45" s="389"/>
      <c r="DZ45" s="389"/>
      <c r="EA45" s="389"/>
      <c r="EB45" s="389"/>
      <c r="EC45" s="389"/>
      <c r="ED45" s="389"/>
      <c r="EE45" s="389"/>
      <c r="EF45" s="389"/>
      <c r="EG45" s="389"/>
      <c r="EH45" s="389"/>
      <c r="EI45" s="389"/>
      <c r="EJ45" s="389"/>
      <c r="EK45" s="389"/>
      <c r="EL45" s="389"/>
      <c r="EM45" s="389"/>
      <c r="EN45" s="389"/>
      <c r="EO45" s="389"/>
      <c r="EP45" s="389"/>
      <c r="EQ45" s="389"/>
      <c r="ER45" s="389"/>
      <c r="ES45" s="389"/>
      <c r="ET45" s="389"/>
      <c r="EU45" s="389"/>
      <c r="EV45" s="389"/>
      <c r="EW45" s="389"/>
      <c r="EX45" s="389"/>
      <c r="EY45" s="389"/>
      <c r="EZ45" s="389"/>
      <c r="FA45" s="389"/>
      <c r="FB45" s="389"/>
      <c r="FC45" s="389"/>
      <c r="FD45" s="389"/>
      <c r="FE45" s="389"/>
      <c r="FF45" s="389"/>
      <c r="FG45" s="389"/>
      <c r="FH45" s="389"/>
      <c r="FI45" s="389"/>
      <c r="FJ45" s="389"/>
      <c r="FK45" s="389"/>
      <c r="FL45" s="389"/>
      <c r="FM45" s="389"/>
      <c r="FN45" s="389"/>
      <c r="FO45" s="389"/>
      <c r="FP45" s="389"/>
      <c r="FQ45" s="389"/>
      <c r="FR45" s="389"/>
      <c r="FS45" s="389"/>
      <c r="FT45" s="389"/>
      <c r="FU45" s="389"/>
      <c r="FV45" s="389"/>
      <c r="FW45" s="389"/>
      <c r="FX45" s="1230" t="s">
        <v>426</v>
      </c>
      <c r="FY45" s="1238">
        <v>52</v>
      </c>
      <c r="FZ45" s="1238">
        <v>32434902</v>
      </c>
      <c r="GA45" s="1238">
        <v>52</v>
      </c>
      <c r="GB45" s="1238" t="s">
        <v>817</v>
      </c>
      <c r="GC45" s="1238">
        <v>18</v>
      </c>
      <c r="GD45" s="1238">
        <v>1980</v>
      </c>
      <c r="GE45" s="1238">
        <v>2</v>
      </c>
      <c r="GF45" s="1238" t="s">
        <v>148</v>
      </c>
      <c r="GG45" s="1238">
        <v>5</v>
      </c>
      <c r="GH45" s="1238">
        <v>2</v>
      </c>
      <c r="GI45" s="1238" t="s">
        <v>148</v>
      </c>
      <c r="GJ45" s="1238">
        <v>5</v>
      </c>
      <c r="GK45" s="1238" t="s">
        <v>781</v>
      </c>
      <c r="GL45" s="1238" t="s">
        <v>782</v>
      </c>
      <c r="GM45" s="1238">
        <v>66</v>
      </c>
      <c r="GN45" s="1238" t="s">
        <v>783</v>
      </c>
      <c r="GO45" s="1238">
        <v>0</v>
      </c>
      <c r="GP45" s="1238">
        <v>0</v>
      </c>
      <c r="GQ45" s="1238">
        <v>4</v>
      </c>
      <c r="GR45" s="1238">
        <v>2</v>
      </c>
      <c r="GS45" s="1238">
        <v>2</v>
      </c>
      <c r="GT45" s="1238" t="s">
        <v>783</v>
      </c>
      <c r="GU45" s="1238" t="s">
        <v>783</v>
      </c>
      <c r="GV45" s="1238" t="s">
        <v>783</v>
      </c>
      <c r="GW45" s="1238" t="s">
        <v>783</v>
      </c>
      <c r="GX45" s="1238" t="s">
        <v>783</v>
      </c>
      <c r="GY45" s="1238">
        <v>1649</v>
      </c>
      <c r="GZ45" s="1238">
        <v>0.28000000000000003</v>
      </c>
      <c r="HA45" s="1238">
        <v>5</v>
      </c>
      <c r="HB45" s="1238" t="s">
        <v>783</v>
      </c>
      <c r="HC45" s="1238" t="s">
        <v>782</v>
      </c>
      <c r="HD45" s="1238">
        <v>15</v>
      </c>
      <c r="HE45" s="1238" t="s">
        <v>783</v>
      </c>
      <c r="HF45" s="1238">
        <v>0</v>
      </c>
      <c r="HG45" s="1238" t="s">
        <v>783</v>
      </c>
      <c r="HH45" s="1238">
        <v>0</v>
      </c>
      <c r="HI45" s="1238">
        <v>1</v>
      </c>
      <c r="HJ45" s="1238">
        <v>45</v>
      </c>
      <c r="HK45" s="1238" t="s">
        <v>784</v>
      </c>
      <c r="HL45" s="1238" t="s">
        <v>785</v>
      </c>
      <c r="HM45" s="1238" t="s">
        <v>783</v>
      </c>
      <c r="HN45" s="1238" t="s">
        <v>783</v>
      </c>
      <c r="HO45" s="1238" t="s">
        <v>783</v>
      </c>
      <c r="HP45" s="1238" t="s">
        <v>783</v>
      </c>
      <c r="HQ45" s="1238" t="s">
        <v>783</v>
      </c>
      <c r="HR45" s="1238">
        <v>3980140</v>
      </c>
      <c r="HS45" s="1238" t="s">
        <v>783</v>
      </c>
      <c r="HT45" s="1238" t="s">
        <v>786</v>
      </c>
      <c r="HU45" s="1238" t="s">
        <v>787</v>
      </c>
      <c r="HV45" s="1238">
        <v>4</v>
      </c>
      <c r="HW45" s="1238">
        <v>2016</v>
      </c>
      <c r="HX45" s="1238">
        <v>63</v>
      </c>
      <c r="HY45" s="1238">
        <v>0</v>
      </c>
      <c r="HZ45" s="1238">
        <v>1478</v>
      </c>
      <c r="IA45" s="1246">
        <v>42227.682129629633</v>
      </c>
      <c r="IB45" s="1238" t="s">
        <v>788</v>
      </c>
      <c r="IC45" s="1238">
        <v>3975662</v>
      </c>
      <c r="ID45" s="1238">
        <v>2014</v>
      </c>
      <c r="IE45" s="1238">
        <v>1712</v>
      </c>
      <c r="IF45" s="1238" t="s">
        <v>783</v>
      </c>
      <c r="IG45" s="1238" t="s">
        <v>783</v>
      </c>
      <c r="IH45" s="1238" t="s">
        <v>783</v>
      </c>
      <c r="II45" s="1238" t="s">
        <v>783</v>
      </c>
      <c r="IJ45" s="1238" t="s">
        <v>783</v>
      </c>
      <c r="IK45" s="1238" t="s">
        <v>783</v>
      </c>
      <c r="IL45" s="1238" t="s">
        <v>783</v>
      </c>
      <c r="IM45" s="1238" t="s">
        <v>783</v>
      </c>
      <c r="IN45" s="1238" t="s">
        <v>783</v>
      </c>
      <c r="IO45" s="1238">
        <v>1649</v>
      </c>
      <c r="IP45" s="1246">
        <v>37477.354571759257</v>
      </c>
      <c r="IQ45" s="1238">
        <v>2</v>
      </c>
      <c r="IR45" s="1238" t="s">
        <v>793</v>
      </c>
      <c r="IS45" s="1238">
        <v>2</v>
      </c>
      <c r="IT45" s="1254">
        <v>41275</v>
      </c>
      <c r="IU45" s="1238" t="s">
        <v>783</v>
      </c>
      <c r="IV45" s="1238" t="s">
        <v>783</v>
      </c>
      <c r="IW45" s="1238" t="s">
        <v>783</v>
      </c>
      <c r="IX45" s="1238" t="s">
        <v>781</v>
      </c>
      <c r="IY45" s="1238">
        <v>45</v>
      </c>
      <c r="IZ45" s="1238" t="s">
        <v>789</v>
      </c>
      <c r="JA45" s="1238" t="s">
        <v>783</v>
      </c>
      <c r="JB45" s="1238" t="s">
        <v>783</v>
      </c>
      <c r="JC45" s="1238" t="s">
        <v>783</v>
      </c>
      <c r="JD45" s="1238">
        <v>329434</v>
      </c>
      <c r="JE45" s="1238" t="s">
        <v>783</v>
      </c>
      <c r="JF45" s="1238" t="s">
        <v>783</v>
      </c>
      <c r="JG45" s="1238" t="s">
        <v>802</v>
      </c>
      <c r="JH45" s="1238">
        <v>52</v>
      </c>
      <c r="JI45" s="1238" t="s">
        <v>783</v>
      </c>
      <c r="JJ45" s="1238" t="s">
        <v>783</v>
      </c>
      <c r="JK45" s="1238" t="s">
        <v>783</v>
      </c>
      <c r="JL45" s="1238" t="s">
        <v>790</v>
      </c>
      <c r="JM45" s="1238">
        <v>4</v>
      </c>
      <c r="JN45" s="1238">
        <v>4</v>
      </c>
      <c r="JO45" s="1238" t="s">
        <v>783</v>
      </c>
      <c r="JP45" s="1238" t="s">
        <v>783</v>
      </c>
      <c r="JQ45" s="1238" t="s">
        <v>783</v>
      </c>
      <c r="JR45" s="1238" t="s">
        <v>783</v>
      </c>
      <c r="JS45" s="1238" t="s">
        <v>783</v>
      </c>
      <c r="JT45" s="1238" t="s">
        <v>783</v>
      </c>
      <c r="JU45" s="1238" t="s">
        <v>875</v>
      </c>
      <c r="JV45" s="1262">
        <v>1462.901296</v>
      </c>
      <c r="JX45" s="225"/>
    </row>
    <row r="46" spans="1:284" ht="16" thickBot="1">
      <c r="A46" s="905" t="s">
        <v>5</v>
      </c>
      <c r="B46" s="79">
        <f t="shared" si="49"/>
        <v>3</v>
      </c>
      <c r="C46" s="871" t="s">
        <v>231</v>
      </c>
      <c r="D46" s="489" t="s">
        <v>236</v>
      </c>
      <c r="E46" s="1129" t="s">
        <v>232</v>
      </c>
      <c r="F46" s="888">
        <v>1.8</v>
      </c>
      <c r="G46" s="120" t="e">
        <f t="shared" si="89"/>
        <v>#REF!</v>
      </c>
      <c r="H46" s="49">
        <v>1.8</v>
      </c>
      <c r="I46" s="2"/>
      <c r="J46" s="29"/>
      <c r="K46" s="20">
        <v>1980</v>
      </c>
      <c r="L46" s="5"/>
      <c r="M46" s="170">
        <v>2</v>
      </c>
      <c r="N46" s="71">
        <v>2</v>
      </c>
      <c r="O46" s="739">
        <v>3</v>
      </c>
      <c r="P46" s="1107">
        <f t="shared" si="46"/>
        <v>7</v>
      </c>
      <c r="Q46" s="1108">
        <f t="shared" si="47"/>
        <v>12</v>
      </c>
      <c r="R46" s="30"/>
      <c r="S46" s="3">
        <f>H46</f>
        <v>1.8</v>
      </c>
      <c r="T46" s="25"/>
      <c r="U46" s="219">
        <f t="shared" si="42"/>
        <v>135000</v>
      </c>
      <c r="V46" s="219" t="s">
        <v>642</v>
      </c>
      <c r="W46" s="1042">
        <f t="shared" si="87"/>
        <v>135000</v>
      </c>
      <c r="X46" s="537">
        <f t="shared" si="88"/>
        <v>36755.200000000004</v>
      </c>
      <c r="Y46" s="538">
        <f t="shared" si="50"/>
        <v>500</v>
      </c>
      <c r="Z46" s="1090">
        <f t="shared" si="51"/>
        <v>172255.2</v>
      </c>
      <c r="AA46" s="1098"/>
      <c r="AB46" s="600">
        <v>4</v>
      </c>
      <c r="AC46" s="1056">
        <f t="shared" si="52"/>
        <v>23795.200000000004</v>
      </c>
      <c r="AD46" s="1063">
        <v>0.1</v>
      </c>
      <c r="AE46" s="747">
        <f t="shared" si="53"/>
        <v>12960.000000000002</v>
      </c>
      <c r="AF46" s="600"/>
      <c r="AG46" s="1056">
        <f t="shared" si="54"/>
        <v>0</v>
      </c>
      <c r="AH46" s="1070"/>
      <c r="AI46" s="747">
        <f t="shared" si="55"/>
        <v>0</v>
      </c>
      <c r="AJ46" s="1051"/>
      <c r="AK46" s="270">
        <v>0</v>
      </c>
      <c r="AL46" s="902"/>
      <c r="AM46" s="902">
        <v>2024</v>
      </c>
      <c r="AN46" s="18" t="str">
        <f t="shared" si="56"/>
        <v xml:space="preserve"> </v>
      </c>
      <c r="AO46" s="747" t="str">
        <f t="shared" si="57"/>
        <v xml:space="preserve"> </v>
      </c>
      <c r="AP46" s="4" t="str">
        <f t="shared" si="58"/>
        <v xml:space="preserve"> </v>
      </c>
      <c r="AQ46" s="747" t="str">
        <f t="shared" si="59"/>
        <v xml:space="preserve"> </v>
      </c>
      <c r="AR46" s="4" t="str">
        <f t="shared" si="60"/>
        <v xml:space="preserve"> </v>
      </c>
      <c r="AS46" s="747" t="str">
        <f t="shared" si="61"/>
        <v xml:space="preserve"> </v>
      </c>
      <c r="AT46" s="4" t="str">
        <f t="shared" si="62"/>
        <v xml:space="preserve"> </v>
      </c>
      <c r="AU46" s="747" t="str">
        <f t="shared" si="63"/>
        <v xml:space="preserve"> </v>
      </c>
      <c r="AV46" s="4" t="str">
        <f t="shared" si="64"/>
        <v xml:space="preserve"> </v>
      </c>
      <c r="AW46" s="747" t="str">
        <f t="shared" si="65"/>
        <v xml:space="preserve"> </v>
      </c>
      <c r="AX46" s="4" t="str">
        <f t="shared" si="66"/>
        <v xml:space="preserve"> </v>
      </c>
      <c r="AY46" s="747" t="str">
        <f t="shared" si="67"/>
        <v xml:space="preserve"> </v>
      </c>
      <c r="AZ46" s="4">
        <f t="shared" si="68"/>
        <v>1.8</v>
      </c>
      <c r="BA46" s="747">
        <f t="shared" si="69"/>
        <v>172255.2</v>
      </c>
      <c r="BB46" s="4" t="str">
        <f t="shared" si="70"/>
        <v xml:space="preserve"> </v>
      </c>
      <c r="BC46" s="747" t="str">
        <f t="shared" si="71"/>
        <v xml:space="preserve"> </v>
      </c>
      <c r="BD46" s="4" t="str">
        <f t="shared" si="72"/>
        <v xml:space="preserve"> </v>
      </c>
      <c r="BE46" s="747" t="str">
        <f t="shared" si="73"/>
        <v xml:space="preserve"> </v>
      </c>
      <c r="BF46" s="4" t="str">
        <f t="shared" si="74"/>
        <v xml:space="preserve"> </v>
      </c>
      <c r="BG46" s="747" t="str">
        <f t="shared" si="75"/>
        <v xml:space="preserve"> </v>
      </c>
      <c r="BH46" s="4" t="str">
        <f t="shared" si="76"/>
        <v xml:space="preserve"> </v>
      </c>
      <c r="BI46" s="747" t="str">
        <f t="shared" si="77"/>
        <v xml:space="preserve"> </v>
      </c>
      <c r="BJ46" s="4" t="str">
        <f t="shared" si="78"/>
        <v xml:space="preserve"> </v>
      </c>
      <c r="BK46" s="747" t="str">
        <f t="shared" si="79"/>
        <v xml:space="preserve"> </v>
      </c>
      <c r="BL46" s="4" t="str">
        <f t="shared" si="80"/>
        <v xml:space="preserve"> </v>
      </c>
      <c r="BM46" s="747" t="str">
        <f t="shared" si="81"/>
        <v xml:space="preserve"> </v>
      </c>
      <c r="BN46" s="4" t="str">
        <f t="shared" si="82"/>
        <v xml:space="preserve"> </v>
      </c>
      <c r="BO46" s="747" t="str">
        <f t="shared" si="83"/>
        <v xml:space="preserve"> </v>
      </c>
      <c r="BP46" s="4" t="str">
        <f t="shared" si="84"/>
        <v xml:space="preserve"> </v>
      </c>
      <c r="BQ46" s="747" t="str">
        <f t="shared" si="85"/>
        <v xml:space="preserve"> </v>
      </c>
      <c r="BR46" s="133" t="s">
        <v>618</v>
      </c>
      <c r="BS46" s="133"/>
      <c r="BT46" s="389"/>
      <c r="BU46" s="389"/>
      <c r="BV46" s="389"/>
      <c r="BW46" s="389"/>
      <c r="BX46" s="389"/>
      <c r="BY46" s="389"/>
      <c r="BZ46" s="389"/>
      <c r="CA46" s="389"/>
      <c r="CB46" s="163">
        <f t="shared" si="86"/>
        <v>0</v>
      </c>
      <c r="CC46" s="389"/>
      <c r="CD46" s="389"/>
      <c r="CE46" s="389"/>
      <c r="CF46" s="389"/>
      <c r="CG46" s="389"/>
      <c r="CH46" s="389"/>
      <c r="CI46" s="389"/>
      <c r="CJ46" s="389"/>
      <c r="CK46" s="389"/>
      <c r="CL46" s="389"/>
      <c r="CM46" s="389"/>
      <c r="CN46" s="389"/>
      <c r="CO46" s="389"/>
      <c r="CP46" s="389"/>
      <c r="CQ46" s="389"/>
      <c r="CR46" s="389"/>
      <c r="CS46" s="389"/>
      <c r="CT46" s="389"/>
      <c r="CU46" s="389"/>
      <c r="CV46" s="389"/>
      <c r="CW46" s="389"/>
      <c r="CX46" s="389"/>
      <c r="CY46" s="389"/>
      <c r="CZ46" s="389"/>
      <c r="DA46" s="389"/>
      <c r="DB46" s="389"/>
      <c r="DC46" s="389"/>
      <c r="DD46" s="389"/>
      <c r="DE46" s="389"/>
      <c r="DF46" s="389"/>
      <c r="DG46" s="389"/>
      <c r="DH46" s="389"/>
      <c r="DI46" s="389"/>
      <c r="DJ46" s="389"/>
      <c r="DK46" s="389"/>
      <c r="DL46" s="389"/>
      <c r="DM46" s="389"/>
      <c r="DN46" s="389"/>
      <c r="DO46" s="389"/>
      <c r="DP46" s="389"/>
      <c r="DQ46" s="389"/>
      <c r="DR46" s="389"/>
      <c r="DS46" s="389"/>
      <c r="DT46" s="389"/>
      <c r="DU46" s="389"/>
      <c r="DV46" s="389"/>
      <c r="DW46" s="389"/>
      <c r="DX46" s="389"/>
      <c r="DY46" s="389"/>
      <c r="DZ46" s="389"/>
      <c r="EA46" s="389"/>
      <c r="EB46" s="389"/>
      <c r="EC46" s="389"/>
      <c r="ED46" s="389"/>
      <c r="EE46" s="389"/>
      <c r="EF46" s="389"/>
      <c r="EG46" s="389"/>
      <c r="EH46" s="389"/>
      <c r="EI46" s="389"/>
      <c r="EJ46" s="389"/>
      <c r="EK46" s="389"/>
      <c r="EL46" s="389"/>
      <c r="EM46" s="389"/>
      <c r="EN46" s="389"/>
      <c r="EO46" s="389"/>
      <c r="EP46" s="389"/>
      <c r="EQ46" s="389"/>
      <c r="ER46" s="389"/>
      <c r="ES46" s="389"/>
      <c r="ET46" s="389"/>
      <c r="EU46" s="389"/>
      <c r="EV46" s="389"/>
      <c r="EW46" s="389"/>
      <c r="EX46" s="389"/>
      <c r="EY46" s="389"/>
      <c r="EZ46" s="389"/>
      <c r="FA46" s="389"/>
      <c r="FB46" s="389"/>
      <c r="FC46" s="389"/>
      <c r="FD46" s="389"/>
      <c r="FE46" s="389"/>
      <c r="FF46" s="389"/>
      <c r="FG46" s="389"/>
      <c r="FH46" s="389"/>
      <c r="FI46" s="389"/>
      <c r="FJ46" s="389"/>
      <c r="FK46" s="389"/>
      <c r="FL46" s="389"/>
      <c r="FM46" s="389"/>
      <c r="FN46" s="389"/>
      <c r="FO46" s="389"/>
      <c r="FP46" s="389"/>
      <c r="FQ46" s="389"/>
      <c r="FR46" s="389"/>
      <c r="FS46" s="389"/>
      <c r="FT46" s="389"/>
      <c r="FU46" s="389"/>
      <c r="FV46" s="389"/>
      <c r="FW46" s="389"/>
      <c r="FX46" s="625" t="s">
        <v>437</v>
      </c>
      <c r="FY46" s="626">
        <v>283</v>
      </c>
      <c r="FZ46" s="626">
        <v>30289428</v>
      </c>
      <c r="GA46" s="626">
        <v>55</v>
      </c>
      <c r="GB46" s="626" t="s">
        <v>798</v>
      </c>
      <c r="GC46" s="626">
        <v>20</v>
      </c>
      <c r="GD46" s="626">
        <v>1973</v>
      </c>
      <c r="GE46" s="626">
        <v>1</v>
      </c>
      <c r="GF46" s="626" t="s">
        <v>780</v>
      </c>
      <c r="GG46" s="626">
        <v>2</v>
      </c>
      <c r="GH46" s="626">
        <v>1</v>
      </c>
      <c r="GI46" s="626" t="s">
        <v>780</v>
      </c>
      <c r="GJ46" s="626">
        <v>2</v>
      </c>
      <c r="GK46" s="626" t="s">
        <v>781</v>
      </c>
      <c r="GL46" s="626" t="s">
        <v>782</v>
      </c>
      <c r="GM46" s="626">
        <v>66</v>
      </c>
      <c r="GN46" s="626" t="s">
        <v>783</v>
      </c>
      <c r="GO46" s="626">
        <v>0</v>
      </c>
      <c r="GP46" s="626">
        <v>0</v>
      </c>
      <c r="GQ46" s="626">
        <v>4</v>
      </c>
      <c r="GR46" s="626">
        <v>2</v>
      </c>
      <c r="GS46" s="626">
        <v>2</v>
      </c>
      <c r="GT46" s="626" t="s">
        <v>783</v>
      </c>
      <c r="GU46" s="626" t="s">
        <v>783</v>
      </c>
      <c r="GV46" s="626" t="s">
        <v>783</v>
      </c>
      <c r="GW46" s="626" t="s">
        <v>783</v>
      </c>
      <c r="GX46" s="626" t="s">
        <v>783</v>
      </c>
      <c r="GY46" s="626">
        <v>1649</v>
      </c>
      <c r="GZ46" s="626">
        <v>0.01</v>
      </c>
      <c r="HA46" s="626">
        <v>5</v>
      </c>
      <c r="HB46" s="626" t="s">
        <v>783</v>
      </c>
      <c r="HC46" s="626" t="s">
        <v>782</v>
      </c>
      <c r="HD46" s="626">
        <v>75</v>
      </c>
      <c r="HE46" s="626" t="s">
        <v>783</v>
      </c>
      <c r="HF46" s="626">
        <v>0</v>
      </c>
      <c r="HG46" s="626" t="s">
        <v>783</v>
      </c>
      <c r="HH46" s="626">
        <v>0</v>
      </c>
      <c r="HI46" s="626">
        <v>1</v>
      </c>
      <c r="HJ46" s="626">
        <v>45</v>
      </c>
      <c r="HK46" s="626" t="s">
        <v>784</v>
      </c>
      <c r="HL46" s="626" t="s">
        <v>785</v>
      </c>
      <c r="HM46" s="626" t="s">
        <v>783</v>
      </c>
      <c r="HN46" s="626" t="s">
        <v>783</v>
      </c>
      <c r="HO46" s="626" t="s">
        <v>783</v>
      </c>
      <c r="HP46" s="626" t="s">
        <v>783</v>
      </c>
      <c r="HQ46" s="626" t="s">
        <v>783</v>
      </c>
      <c r="HR46" s="626">
        <v>3980117</v>
      </c>
      <c r="HS46" s="626" t="s">
        <v>783</v>
      </c>
      <c r="HT46" s="626" t="s">
        <v>786</v>
      </c>
      <c r="HU46" s="626" t="s">
        <v>787</v>
      </c>
      <c r="HV46" s="626">
        <v>4</v>
      </c>
      <c r="HW46" s="626">
        <v>2014</v>
      </c>
      <c r="HX46" s="626">
        <v>63</v>
      </c>
      <c r="HY46" s="626">
        <v>0</v>
      </c>
      <c r="HZ46" s="626">
        <v>53</v>
      </c>
      <c r="IA46" s="627">
        <v>41697.500081018516</v>
      </c>
      <c r="IB46" s="626" t="s">
        <v>788</v>
      </c>
      <c r="IC46" s="626">
        <v>3975639</v>
      </c>
      <c r="ID46" s="626">
        <v>2014</v>
      </c>
      <c r="IE46" s="626">
        <v>1712</v>
      </c>
      <c r="IF46" s="626" t="s">
        <v>783</v>
      </c>
      <c r="IG46" s="626" t="s">
        <v>783</v>
      </c>
      <c r="IH46" s="626" t="s">
        <v>783</v>
      </c>
      <c r="II46" s="626" t="s">
        <v>783</v>
      </c>
      <c r="IJ46" s="626" t="s">
        <v>783</v>
      </c>
      <c r="IK46" s="626" t="s">
        <v>783</v>
      </c>
      <c r="IL46" s="626" t="s">
        <v>783</v>
      </c>
      <c r="IM46" s="626" t="s">
        <v>783</v>
      </c>
      <c r="IN46" s="626" t="s">
        <v>783</v>
      </c>
      <c r="IO46" s="626">
        <v>1649</v>
      </c>
      <c r="IP46" s="627">
        <v>37477.354571759257</v>
      </c>
      <c r="IQ46" s="626">
        <v>2</v>
      </c>
      <c r="IR46" s="626" t="s">
        <v>793</v>
      </c>
      <c r="IS46" s="626">
        <v>2</v>
      </c>
      <c r="IT46" s="665">
        <v>41275</v>
      </c>
      <c r="IU46" s="626" t="s">
        <v>783</v>
      </c>
      <c r="IV46" s="626" t="s">
        <v>783</v>
      </c>
      <c r="IW46" s="626" t="s">
        <v>783</v>
      </c>
      <c r="IX46" s="626" t="s">
        <v>781</v>
      </c>
      <c r="IY46" s="626">
        <v>45</v>
      </c>
      <c r="IZ46" s="626" t="s">
        <v>789</v>
      </c>
      <c r="JA46" s="626" t="s">
        <v>783</v>
      </c>
      <c r="JB46" s="626" t="s">
        <v>783</v>
      </c>
      <c r="JC46" s="626" t="s">
        <v>783</v>
      </c>
      <c r="JD46" s="626">
        <v>329426</v>
      </c>
      <c r="JE46" s="626" t="s">
        <v>783</v>
      </c>
      <c r="JF46" s="626" t="s">
        <v>783</v>
      </c>
      <c r="JG46" s="626" t="s">
        <v>802</v>
      </c>
      <c r="JH46" s="626">
        <v>55</v>
      </c>
      <c r="JI46" s="626" t="s">
        <v>783</v>
      </c>
      <c r="JJ46" s="626" t="s">
        <v>783</v>
      </c>
      <c r="JK46" s="626" t="s">
        <v>783</v>
      </c>
      <c r="JL46" s="626" t="s">
        <v>790</v>
      </c>
      <c r="JM46" s="626">
        <v>4</v>
      </c>
      <c r="JN46" s="626">
        <v>3</v>
      </c>
      <c r="JO46" s="626" t="s">
        <v>783</v>
      </c>
      <c r="JP46" s="626">
        <v>10711928</v>
      </c>
      <c r="JQ46" s="626">
        <v>2011</v>
      </c>
      <c r="JR46" s="626">
        <v>3</v>
      </c>
      <c r="JS46" s="626" t="s">
        <v>783</v>
      </c>
      <c r="JT46" s="626" t="s">
        <v>783</v>
      </c>
      <c r="JU46" s="626" t="s">
        <v>857</v>
      </c>
      <c r="JV46" s="628">
        <v>73.470059000000006</v>
      </c>
      <c r="JW46">
        <f>SUM(JV44:JV46)</f>
        <v>4231.9404370000002</v>
      </c>
      <c r="JX46" s="225">
        <v>0.27256940643939392</v>
      </c>
    </row>
    <row r="47" spans="1:284" ht="16" thickBot="1">
      <c r="A47" s="905" t="s">
        <v>5</v>
      </c>
      <c r="B47" s="79">
        <f t="shared" si="49"/>
        <v>1</v>
      </c>
      <c r="C47" s="871" t="s">
        <v>50</v>
      </c>
      <c r="D47" s="489" t="s">
        <v>162</v>
      </c>
      <c r="E47" s="1129" t="s">
        <v>25</v>
      </c>
      <c r="F47" s="888">
        <v>0.6</v>
      </c>
      <c r="G47" s="120" t="e">
        <f t="shared" si="89"/>
        <v>#REF!</v>
      </c>
      <c r="H47" s="46"/>
      <c r="I47" s="3">
        <v>0.6</v>
      </c>
      <c r="J47" s="29"/>
      <c r="K47" s="18"/>
      <c r="L47" s="5"/>
      <c r="M47" s="170">
        <v>2</v>
      </c>
      <c r="N47" s="71">
        <v>2</v>
      </c>
      <c r="O47" s="739">
        <v>4</v>
      </c>
      <c r="P47" s="1107">
        <f t="shared" si="46"/>
        <v>8</v>
      </c>
      <c r="Q47" s="1108">
        <f t="shared" si="47"/>
        <v>16</v>
      </c>
      <c r="R47" s="46"/>
      <c r="S47" s="3">
        <v>0.6</v>
      </c>
      <c r="T47" s="25"/>
      <c r="U47" s="219">
        <f t="shared" si="42"/>
        <v>45000</v>
      </c>
      <c r="V47" s="219" t="s">
        <v>642</v>
      </c>
      <c r="W47" s="1042">
        <f t="shared" si="87"/>
        <v>45000</v>
      </c>
      <c r="X47" s="537">
        <f t="shared" si="88"/>
        <v>0</v>
      </c>
      <c r="Y47" s="538">
        <f t="shared" si="50"/>
        <v>500</v>
      </c>
      <c r="Z47" s="1090">
        <f t="shared" si="51"/>
        <v>45500</v>
      </c>
      <c r="AA47" s="1098"/>
      <c r="AB47" s="600"/>
      <c r="AC47" s="1056">
        <f t="shared" si="52"/>
        <v>0</v>
      </c>
      <c r="AD47" s="1063"/>
      <c r="AE47" s="747">
        <f t="shared" si="53"/>
        <v>0</v>
      </c>
      <c r="AF47" s="600"/>
      <c r="AG47" s="1056">
        <f t="shared" si="54"/>
        <v>0</v>
      </c>
      <c r="AH47" s="1070"/>
      <c r="AI47" s="747">
        <f t="shared" si="55"/>
        <v>0</v>
      </c>
      <c r="AJ47" s="1051"/>
      <c r="AK47" s="270">
        <v>0</v>
      </c>
      <c r="AL47" s="902"/>
      <c r="AM47" s="902">
        <v>2024</v>
      </c>
      <c r="AN47" s="18" t="str">
        <f t="shared" si="56"/>
        <v xml:space="preserve"> </v>
      </c>
      <c r="AO47" s="747" t="str">
        <f t="shared" si="57"/>
        <v xml:space="preserve"> </v>
      </c>
      <c r="AP47" s="4" t="str">
        <f t="shared" si="58"/>
        <v xml:space="preserve"> </v>
      </c>
      <c r="AQ47" s="747" t="str">
        <f t="shared" si="59"/>
        <v xml:space="preserve"> </v>
      </c>
      <c r="AR47" s="4" t="str">
        <f t="shared" si="60"/>
        <v xml:space="preserve"> </v>
      </c>
      <c r="AS47" s="747" t="str">
        <f t="shared" si="61"/>
        <v xml:space="preserve"> </v>
      </c>
      <c r="AT47" s="4" t="str">
        <f t="shared" si="62"/>
        <v xml:space="preserve"> </v>
      </c>
      <c r="AU47" s="747" t="str">
        <f t="shared" si="63"/>
        <v xml:space="preserve"> </v>
      </c>
      <c r="AV47" s="4" t="str">
        <f t="shared" si="64"/>
        <v xml:space="preserve"> </v>
      </c>
      <c r="AW47" s="747" t="str">
        <f t="shared" si="65"/>
        <v xml:space="preserve"> </v>
      </c>
      <c r="AX47" s="4" t="str">
        <f t="shared" si="66"/>
        <v xml:space="preserve"> </v>
      </c>
      <c r="AY47" s="747" t="str">
        <f t="shared" si="67"/>
        <v xml:space="preserve"> </v>
      </c>
      <c r="AZ47" s="4">
        <f t="shared" si="68"/>
        <v>0.6</v>
      </c>
      <c r="BA47" s="747">
        <f t="shared" si="69"/>
        <v>45500</v>
      </c>
      <c r="BB47" s="4" t="str">
        <f t="shared" si="70"/>
        <v xml:space="preserve"> </v>
      </c>
      <c r="BC47" s="747" t="str">
        <f t="shared" si="71"/>
        <v xml:space="preserve"> </v>
      </c>
      <c r="BD47" s="4" t="str">
        <f t="shared" si="72"/>
        <v xml:space="preserve"> </v>
      </c>
      <c r="BE47" s="747" t="str">
        <f t="shared" si="73"/>
        <v xml:space="preserve"> </v>
      </c>
      <c r="BF47" s="4" t="str">
        <f t="shared" si="74"/>
        <v xml:space="preserve"> </v>
      </c>
      <c r="BG47" s="747" t="str">
        <f t="shared" si="75"/>
        <v xml:space="preserve"> </v>
      </c>
      <c r="BH47" s="4" t="str">
        <f t="shared" si="76"/>
        <v xml:space="preserve"> </v>
      </c>
      <c r="BI47" s="747" t="str">
        <f t="shared" si="77"/>
        <v xml:space="preserve"> </v>
      </c>
      <c r="BJ47" s="4" t="str">
        <f t="shared" si="78"/>
        <v xml:space="preserve"> </v>
      </c>
      <c r="BK47" s="747" t="str">
        <f t="shared" si="79"/>
        <v xml:space="preserve"> </v>
      </c>
      <c r="BL47" s="4" t="str">
        <f t="shared" si="80"/>
        <v xml:space="preserve"> </v>
      </c>
      <c r="BM47" s="747" t="str">
        <f t="shared" si="81"/>
        <v xml:space="preserve"> </v>
      </c>
      <c r="BN47" s="4" t="str">
        <f t="shared" si="82"/>
        <v xml:space="preserve"> </v>
      </c>
      <c r="BO47" s="747" t="str">
        <f t="shared" si="83"/>
        <v xml:space="preserve"> </v>
      </c>
      <c r="BP47" s="4" t="str">
        <f t="shared" si="84"/>
        <v xml:space="preserve"> </v>
      </c>
      <c r="BQ47" s="747" t="str">
        <f t="shared" si="85"/>
        <v xml:space="preserve"> </v>
      </c>
      <c r="BR47" s="133"/>
      <c r="BS47" s="133"/>
      <c r="BT47" s="389"/>
      <c r="BU47" s="389"/>
      <c r="BV47" s="389"/>
      <c r="BW47" s="389"/>
      <c r="BX47" s="389"/>
      <c r="BY47" s="389"/>
      <c r="BZ47" s="389"/>
      <c r="CA47" s="389"/>
      <c r="CB47" s="163">
        <f t="shared" si="86"/>
        <v>0</v>
      </c>
      <c r="CC47" s="389"/>
      <c r="CD47" s="389"/>
      <c r="CE47" s="389"/>
      <c r="CF47" s="389"/>
      <c r="CG47" s="389"/>
      <c r="CH47" s="389"/>
      <c r="CI47" s="389"/>
      <c r="CJ47" s="389"/>
      <c r="CK47" s="389"/>
      <c r="CL47" s="389"/>
      <c r="CM47" s="389"/>
      <c r="CN47" s="389"/>
      <c r="CO47" s="389"/>
      <c r="CP47" s="389"/>
      <c r="CQ47" s="389"/>
      <c r="CR47" s="389"/>
      <c r="CS47" s="389"/>
      <c r="CT47" s="389"/>
      <c r="CU47" s="389"/>
      <c r="CV47" s="389"/>
      <c r="CW47" s="389"/>
      <c r="CX47" s="389"/>
      <c r="CY47" s="389"/>
      <c r="CZ47" s="389"/>
      <c r="DA47" s="588"/>
      <c r="DB47" s="588"/>
      <c r="DC47" s="588"/>
      <c r="DD47" s="588"/>
      <c r="DE47" s="588"/>
      <c r="DF47" s="588"/>
      <c r="DG47" s="588"/>
      <c r="DH47" s="588"/>
      <c r="DI47" s="588"/>
      <c r="DJ47" s="588"/>
      <c r="DK47" s="588"/>
      <c r="DL47" s="588"/>
      <c r="DM47" s="588"/>
      <c r="DN47" s="588"/>
      <c r="DO47" s="588"/>
      <c r="DP47" s="588"/>
      <c r="DQ47" s="588"/>
      <c r="DR47" s="588"/>
      <c r="DS47" s="588"/>
      <c r="DT47" s="588"/>
      <c r="DU47" s="588"/>
      <c r="DV47" s="588"/>
      <c r="DW47" s="588"/>
      <c r="DX47" s="588"/>
      <c r="DY47" s="588"/>
      <c r="DZ47" s="588"/>
      <c r="EA47" s="588"/>
      <c r="EB47" s="588"/>
      <c r="EC47" s="588"/>
      <c r="ED47" s="588"/>
      <c r="EE47" s="588"/>
      <c r="EF47" s="588"/>
      <c r="EG47" s="588"/>
      <c r="EH47" s="588"/>
      <c r="EI47" s="588"/>
      <c r="EJ47" s="588"/>
      <c r="EK47" s="588"/>
      <c r="EL47" s="588"/>
      <c r="EM47" s="588"/>
      <c r="EN47" s="588"/>
      <c r="EO47" s="588"/>
      <c r="EP47" s="588"/>
      <c r="EQ47" s="588"/>
      <c r="ER47" s="588"/>
      <c r="ES47" s="588"/>
      <c r="ET47" s="588"/>
      <c r="EU47" s="588"/>
      <c r="EV47" s="588"/>
      <c r="EW47" s="588"/>
      <c r="EX47" s="588"/>
      <c r="EY47" s="588"/>
      <c r="EZ47" s="588"/>
      <c r="FA47" s="588"/>
      <c r="FB47" s="588"/>
      <c r="FC47" s="588"/>
      <c r="FD47" s="588"/>
      <c r="FE47" s="588"/>
      <c r="FF47" s="588"/>
      <c r="FG47" s="588"/>
      <c r="FH47" s="588"/>
      <c r="FI47" s="588"/>
      <c r="FJ47" s="588"/>
      <c r="FK47" s="588"/>
      <c r="FL47" s="588"/>
      <c r="FM47" s="588"/>
      <c r="FN47" s="588"/>
      <c r="FO47" s="588"/>
      <c r="FP47" s="588"/>
      <c r="FQ47" s="588"/>
      <c r="FR47" s="588"/>
      <c r="FS47" s="588"/>
      <c r="FT47" s="588"/>
      <c r="FU47" s="588"/>
      <c r="FV47" s="588"/>
      <c r="FW47" s="588"/>
      <c r="FX47" s="621" t="s">
        <v>439</v>
      </c>
      <c r="FY47" s="622">
        <v>141</v>
      </c>
      <c r="FZ47" s="622">
        <v>30289432</v>
      </c>
      <c r="GA47" s="622">
        <v>55</v>
      </c>
      <c r="GB47" s="622" t="s">
        <v>798</v>
      </c>
      <c r="GC47" s="622">
        <v>18</v>
      </c>
      <c r="GD47" s="622">
        <v>1998</v>
      </c>
      <c r="GE47" s="622">
        <v>0</v>
      </c>
      <c r="GF47" s="622" t="s">
        <v>792</v>
      </c>
      <c r="GG47" s="622">
        <v>0</v>
      </c>
      <c r="GH47" s="622">
        <v>0</v>
      </c>
      <c r="GI47" s="622" t="s">
        <v>792</v>
      </c>
      <c r="GJ47" s="622">
        <v>0</v>
      </c>
      <c r="GK47" s="622" t="s">
        <v>781</v>
      </c>
      <c r="GL47" s="622" t="s">
        <v>782</v>
      </c>
      <c r="GM47" s="622">
        <v>66</v>
      </c>
      <c r="GN47" s="622" t="s">
        <v>783</v>
      </c>
      <c r="GO47" s="622">
        <v>0</v>
      </c>
      <c r="GP47" s="622">
        <v>0</v>
      </c>
      <c r="GQ47" s="622">
        <v>4</v>
      </c>
      <c r="GR47" s="622">
        <v>2</v>
      </c>
      <c r="GS47" s="622">
        <v>7</v>
      </c>
      <c r="GT47" s="622" t="s">
        <v>783</v>
      </c>
      <c r="GU47" s="622" t="s">
        <v>783</v>
      </c>
      <c r="GV47" s="622" t="s">
        <v>783</v>
      </c>
      <c r="GW47" s="622" t="s">
        <v>783</v>
      </c>
      <c r="GX47" s="622" t="s">
        <v>783</v>
      </c>
      <c r="GY47" s="622">
        <v>1649</v>
      </c>
      <c r="GZ47" s="622">
        <v>0.45</v>
      </c>
      <c r="HA47" s="622">
        <v>5</v>
      </c>
      <c r="HB47" s="622" t="s">
        <v>783</v>
      </c>
      <c r="HC47" s="622" t="s">
        <v>782</v>
      </c>
      <c r="HD47" s="622">
        <v>15</v>
      </c>
      <c r="HE47" s="622" t="s">
        <v>783</v>
      </c>
      <c r="HF47" s="622">
        <v>0</v>
      </c>
      <c r="HG47" s="622" t="s">
        <v>783</v>
      </c>
      <c r="HH47" s="622">
        <v>0</v>
      </c>
      <c r="HI47" s="622">
        <v>1</v>
      </c>
      <c r="HJ47" s="622">
        <v>45</v>
      </c>
      <c r="HK47" s="622" t="s">
        <v>784</v>
      </c>
      <c r="HL47" s="622" t="s">
        <v>785</v>
      </c>
      <c r="HM47" s="622" t="s">
        <v>783</v>
      </c>
      <c r="HN47" s="622" t="s">
        <v>783</v>
      </c>
      <c r="HO47" s="622" t="s">
        <v>783</v>
      </c>
      <c r="HP47" s="622" t="s">
        <v>783</v>
      </c>
      <c r="HQ47" s="622" t="s">
        <v>783</v>
      </c>
      <c r="HR47" s="622">
        <v>3980764</v>
      </c>
      <c r="HS47" s="622" t="s">
        <v>783</v>
      </c>
      <c r="HT47" s="622" t="s">
        <v>786</v>
      </c>
      <c r="HU47" s="622" t="s">
        <v>787</v>
      </c>
      <c r="HV47" s="622">
        <v>4</v>
      </c>
      <c r="HW47" s="622">
        <v>2014</v>
      </c>
      <c r="HX47" s="622">
        <v>63</v>
      </c>
      <c r="HY47" s="622">
        <v>0</v>
      </c>
      <c r="HZ47" s="622">
        <v>2376</v>
      </c>
      <c r="IA47" s="623">
        <v>41697.500081018516</v>
      </c>
      <c r="IB47" s="622" t="s">
        <v>788</v>
      </c>
      <c r="IC47" s="622">
        <v>3976286</v>
      </c>
      <c r="ID47" s="622">
        <v>2014</v>
      </c>
      <c r="IE47" s="622">
        <v>1712</v>
      </c>
      <c r="IF47" s="622" t="s">
        <v>783</v>
      </c>
      <c r="IG47" s="622" t="s">
        <v>783</v>
      </c>
      <c r="IH47" s="622" t="s">
        <v>783</v>
      </c>
      <c r="II47" s="622" t="s">
        <v>783</v>
      </c>
      <c r="IJ47" s="622" t="s">
        <v>783</v>
      </c>
      <c r="IK47" s="622" t="s">
        <v>783</v>
      </c>
      <c r="IL47" s="622" t="s">
        <v>783</v>
      </c>
      <c r="IM47" s="622" t="s">
        <v>783</v>
      </c>
      <c r="IN47" s="622" t="s">
        <v>783</v>
      </c>
      <c r="IO47" s="622">
        <v>1649</v>
      </c>
      <c r="IP47" s="623">
        <v>37477.354571759257</v>
      </c>
      <c r="IQ47" s="622">
        <v>2</v>
      </c>
      <c r="IR47" s="622" t="s">
        <v>793</v>
      </c>
      <c r="IS47" s="622">
        <v>7</v>
      </c>
      <c r="IT47" s="644">
        <v>41275</v>
      </c>
      <c r="IU47" s="622" t="s">
        <v>783</v>
      </c>
      <c r="IV47" s="622" t="s">
        <v>783</v>
      </c>
      <c r="IW47" s="622" t="s">
        <v>783</v>
      </c>
      <c r="IX47" s="622" t="s">
        <v>781</v>
      </c>
      <c r="IY47" s="622">
        <v>45</v>
      </c>
      <c r="IZ47" s="622" t="s">
        <v>789</v>
      </c>
      <c r="JA47" s="622" t="s">
        <v>783</v>
      </c>
      <c r="JB47" s="622" t="s">
        <v>783</v>
      </c>
      <c r="JC47" s="622" t="s">
        <v>783</v>
      </c>
      <c r="JD47" s="622">
        <v>329427</v>
      </c>
      <c r="JE47" s="622" t="s">
        <v>783</v>
      </c>
      <c r="JF47" s="622" t="s">
        <v>783</v>
      </c>
      <c r="JG47" s="622" t="s">
        <v>799</v>
      </c>
      <c r="JH47" s="622">
        <v>55</v>
      </c>
      <c r="JI47" s="622" t="s">
        <v>783</v>
      </c>
      <c r="JJ47" s="622" t="s">
        <v>783</v>
      </c>
      <c r="JK47" s="622" t="s">
        <v>783</v>
      </c>
      <c r="JL47" s="622" t="s">
        <v>790</v>
      </c>
      <c r="JM47" s="622">
        <v>4</v>
      </c>
      <c r="JN47" s="622">
        <v>3</v>
      </c>
      <c r="JO47" s="622" t="s">
        <v>783</v>
      </c>
      <c r="JP47" s="622" t="s">
        <v>783</v>
      </c>
      <c r="JQ47" s="622" t="s">
        <v>783</v>
      </c>
      <c r="JR47" s="622" t="s">
        <v>783</v>
      </c>
      <c r="JS47" s="622" t="s">
        <v>783</v>
      </c>
      <c r="JT47" s="622" t="s">
        <v>783</v>
      </c>
      <c r="JU47" s="622" t="s">
        <v>858</v>
      </c>
      <c r="JV47" s="624">
        <v>2376.7266159999999</v>
      </c>
      <c r="JW47">
        <f t="shared" ref="JW47:JW52" si="90">JV47</f>
        <v>2376.7266159999999</v>
      </c>
      <c r="JX47" s="225">
        <v>0.45013761666666663</v>
      </c>
    </row>
    <row r="48" spans="1:284" ht="16" thickBot="1">
      <c r="A48" s="905" t="s">
        <v>5</v>
      </c>
      <c r="B48" s="79">
        <f t="shared" si="49"/>
        <v>1</v>
      </c>
      <c r="C48" s="871" t="s">
        <v>24</v>
      </c>
      <c r="D48" s="489" t="s">
        <v>162</v>
      </c>
      <c r="E48" s="1129" t="s">
        <v>158</v>
      </c>
      <c r="F48" s="888">
        <v>0.75</v>
      </c>
      <c r="G48" s="120" t="e">
        <f t="shared" si="89"/>
        <v>#REF!</v>
      </c>
      <c r="H48" s="46"/>
      <c r="I48" s="3">
        <v>0.75</v>
      </c>
      <c r="J48" s="29"/>
      <c r="K48" s="18">
        <v>1992</v>
      </c>
      <c r="L48" s="5"/>
      <c r="M48" s="170">
        <v>1</v>
      </c>
      <c r="N48" s="71">
        <v>1</v>
      </c>
      <c r="O48" s="739">
        <v>5</v>
      </c>
      <c r="P48" s="1107">
        <f t="shared" si="46"/>
        <v>7</v>
      </c>
      <c r="Q48" s="1108">
        <f t="shared" si="47"/>
        <v>5</v>
      </c>
      <c r="R48" s="46"/>
      <c r="S48" s="3">
        <v>0.75</v>
      </c>
      <c r="T48" s="25"/>
      <c r="U48" s="219">
        <f t="shared" si="42"/>
        <v>56250</v>
      </c>
      <c r="V48" s="219" t="s">
        <v>642</v>
      </c>
      <c r="W48" s="1042">
        <f t="shared" si="87"/>
        <v>56250</v>
      </c>
      <c r="X48" s="537">
        <f t="shared" si="88"/>
        <v>0</v>
      </c>
      <c r="Y48" s="538">
        <f t="shared" si="50"/>
        <v>500</v>
      </c>
      <c r="Z48" s="1090">
        <f t="shared" si="51"/>
        <v>56750</v>
      </c>
      <c r="AA48" s="1098"/>
      <c r="AB48" s="600"/>
      <c r="AC48" s="1056">
        <f t="shared" si="52"/>
        <v>0</v>
      </c>
      <c r="AD48" s="1063"/>
      <c r="AE48" s="747">
        <f t="shared" si="53"/>
        <v>0</v>
      </c>
      <c r="AF48" s="600"/>
      <c r="AG48" s="1056">
        <f t="shared" si="54"/>
        <v>0</v>
      </c>
      <c r="AH48" s="1070"/>
      <c r="AI48" s="747">
        <f t="shared" si="55"/>
        <v>0</v>
      </c>
      <c r="AJ48" s="1051"/>
      <c r="AK48" s="270">
        <v>0</v>
      </c>
      <c r="AL48" s="902"/>
      <c r="AM48" s="902">
        <v>2025</v>
      </c>
      <c r="AN48" s="18" t="str">
        <f t="shared" si="56"/>
        <v xml:space="preserve"> </v>
      </c>
      <c r="AO48" s="747" t="str">
        <f t="shared" si="57"/>
        <v xml:space="preserve"> </v>
      </c>
      <c r="AP48" s="4" t="str">
        <f t="shared" si="58"/>
        <v xml:space="preserve"> </v>
      </c>
      <c r="AQ48" s="747" t="str">
        <f t="shared" si="59"/>
        <v xml:space="preserve"> </v>
      </c>
      <c r="AR48" s="4" t="str">
        <f t="shared" si="60"/>
        <v xml:space="preserve"> </v>
      </c>
      <c r="AS48" s="747" t="str">
        <f t="shared" si="61"/>
        <v xml:space="preserve"> </v>
      </c>
      <c r="AT48" s="4" t="str">
        <f t="shared" si="62"/>
        <v xml:space="preserve"> </v>
      </c>
      <c r="AU48" s="747" t="str">
        <f t="shared" si="63"/>
        <v xml:space="preserve"> </v>
      </c>
      <c r="AV48" s="4" t="str">
        <f t="shared" si="64"/>
        <v xml:space="preserve"> </v>
      </c>
      <c r="AW48" s="747" t="str">
        <f t="shared" si="65"/>
        <v xml:space="preserve"> </v>
      </c>
      <c r="AX48" s="4" t="str">
        <f t="shared" si="66"/>
        <v xml:space="preserve"> </v>
      </c>
      <c r="AY48" s="747" t="str">
        <f t="shared" si="67"/>
        <v xml:space="preserve"> </v>
      </c>
      <c r="AZ48" s="4" t="str">
        <f t="shared" si="68"/>
        <v xml:space="preserve"> </v>
      </c>
      <c r="BA48" s="747" t="str">
        <f t="shared" si="69"/>
        <v xml:space="preserve"> </v>
      </c>
      <c r="BB48" s="4">
        <f t="shared" si="70"/>
        <v>0.75</v>
      </c>
      <c r="BC48" s="747">
        <f t="shared" si="71"/>
        <v>56750</v>
      </c>
      <c r="BD48" s="4" t="str">
        <f t="shared" si="72"/>
        <v xml:space="preserve"> </v>
      </c>
      <c r="BE48" s="747" t="str">
        <f t="shared" si="73"/>
        <v xml:space="preserve"> </v>
      </c>
      <c r="BF48" s="4" t="str">
        <f t="shared" si="74"/>
        <v xml:space="preserve"> </v>
      </c>
      <c r="BG48" s="747" t="str">
        <f t="shared" si="75"/>
        <v xml:space="preserve"> </v>
      </c>
      <c r="BH48" s="4" t="str">
        <f t="shared" si="76"/>
        <v xml:space="preserve"> </v>
      </c>
      <c r="BI48" s="747" t="str">
        <f t="shared" si="77"/>
        <v xml:space="preserve"> </v>
      </c>
      <c r="BJ48" s="4" t="str">
        <f t="shared" si="78"/>
        <v xml:space="preserve"> </v>
      </c>
      <c r="BK48" s="747" t="str">
        <f t="shared" si="79"/>
        <v xml:space="preserve"> </v>
      </c>
      <c r="BL48" s="4" t="str">
        <f t="shared" si="80"/>
        <v xml:space="preserve"> </v>
      </c>
      <c r="BM48" s="747" t="str">
        <f t="shared" si="81"/>
        <v xml:space="preserve"> </v>
      </c>
      <c r="BN48" s="4" t="str">
        <f t="shared" si="82"/>
        <v xml:space="preserve"> </v>
      </c>
      <c r="BO48" s="747" t="str">
        <f t="shared" si="83"/>
        <v xml:space="preserve"> </v>
      </c>
      <c r="BP48" s="4" t="str">
        <f t="shared" si="84"/>
        <v xml:space="preserve"> </v>
      </c>
      <c r="BQ48" s="747" t="str">
        <f t="shared" si="85"/>
        <v xml:space="preserve"> </v>
      </c>
      <c r="BR48" s="133"/>
      <c r="BS48" s="133"/>
      <c r="BT48" s="389"/>
      <c r="BU48" s="389"/>
      <c r="BV48" s="389"/>
      <c r="BW48" s="389"/>
      <c r="BX48" s="389"/>
      <c r="BY48" s="389"/>
      <c r="BZ48" s="389"/>
      <c r="CA48" s="389"/>
      <c r="CB48" s="163">
        <f t="shared" si="86"/>
        <v>0</v>
      </c>
      <c r="CC48" s="389"/>
      <c r="CD48" s="389"/>
      <c r="CE48" s="389"/>
      <c r="CF48" s="389"/>
      <c r="CG48" s="389"/>
      <c r="CH48" s="389"/>
      <c r="CI48" s="389"/>
      <c r="CJ48" s="389"/>
      <c r="CK48" s="389"/>
      <c r="CL48" s="389"/>
      <c r="CM48" s="389"/>
      <c r="CN48" s="389"/>
      <c r="CO48" s="389"/>
      <c r="CP48" s="389"/>
      <c r="CQ48" s="389"/>
      <c r="CR48" s="389"/>
      <c r="CS48" s="389"/>
      <c r="CT48" s="389"/>
      <c r="CU48" s="389"/>
      <c r="CV48" s="389"/>
      <c r="CW48" s="389"/>
      <c r="CX48" s="389"/>
      <c r="CY48" s="389"/>
      <c r="CZ48" s="389"/>
      <c r="DA48" s="389"/>
      <c r="DB48" s="389"/>
      <c r="DC48" s="389"/>
      <c r="DD48" s="389"/>
      <c r="DE48" s="389"/>
      <c r="DF48" s="389"/>
      <c r="DG48" s="389"/>
      <c r="DH48" s="389"/>
      <c r="DI48" s="389"/>
      <c r="DJ48" s="389"/>
      <c r="DK48" s="389"/>
      <c r="DL48" s="389"/>
      <c r="DM48" s="389"/>
      <c r="DN48" s="389"/>
      <c r="DO48" s="389"/>
      <c r="DP48" s="389"/>
      <c r="DQ48" s="389"/>
      <c r="DR48" s="389"/>
      <c r="DS48" s="389"/>
      <c r="DT48" s="389"/>
      <c r="DU48" s="389"/>
      <c r="DV48" s="389"/>
      <c r="DW48" s="389"/>
      <c r="DX48" s="389"/>
      <c r="DY48" s="389"/>
      <c r="DZ48" s="389"/>
      <c r="EA48" s="389"/>
      <c r="EB48" s="389"/>
      <c r="EC48" s="389"/>
      <c r="ED48" s="389"/>
      <c r="EE48" s="389"/>
      <c r="EF48" s="389"/>
      <c r="EG48" s="389"/>
      <c r="EH48" s="389"/>
      <c r="EI48" s="389"/>
      <c r="EJ48" s="389"/>
      <c r="EK48" s="389"/>
      <c r="EL48" s="389"/>
      <c r="EM48" s="389"/>
      <c r="EN48" s="389"/>
      <c r="EO48" s="389"/>
      <c r="EP48" s="389"/>
      <c r="EQ48" s="389"/>
      <c r="ER48" s="389"/>
      <c r="ES48" s="389"/>
      <c r="ET48" s="389"/>
      <c r="EU48" s="389"/>
      <c r="EV48" s="389"/>
      <c r="EW48" s="389"/>
      <c r="EX48" s="389"/>
      <c r="EY48" s="389"/>
      <c r="EZ48" s="389"/>
      <c r="FA48" s="389"/>
      <c r="FB48" s="389"/>
      <c r="FC48" s="389"/>
      <c r="FD48" s="389"/>
      <c r="FE48" s="389"/>
      <c r="FF48" s="389"/>
      <c r="FG48" s="389"/>
      <c r="FH48" s="389"/>
      <c r="FI48" s="389"/>
      <c r="FJ48" s="389"/>
      <c r="FK48" s="389"/>
      <c r="FL48" s="389"/>
      <c r="FM48" s="389"/>
      <c r="FN48" s="389"/>
      <c r="FO48" s="389"/>
      <c r="FP48" s="389"/>
      <c r="FQ48" s="389"/>
      <c r="FR48" s="389"/>
      <c r="FS48" s="389"/>
      <c r="FT48" s="389"/>
      <c r="FU48" s="389"/>
      <c r="FV48" s="389"/>
      <c r="FW48" s="389"/>
      <c r="FX48" s="655" t="s">
        <v>440</v>
      </c>
      <c r="FY48" s="656">
        <v>84</v>
      </c>
      <c r="FZ48" s="656">
        <v>32434869</v>
      </c>
      <c r="GA48" s="656">
        <v>55</v>
      </c>
      <c r="GB48" s="656" t="s">
        <v>798</v>
      </c>
      <c r="GC48" s="656">
        <v>18</v>
      </c>
      <c r="GD48" s="656">
        <v>1970</v>
      </c>
      <c r="GE48" s="656">
        <v>1</v>
      </c>
      <c r="GF48" s="656" t="s">
        <v>780</v>
      </c>
      <c r="GG48" s="656">
        <v>2</v>
      </c>
      <c r="GH48" s="656">
        <v>1</v>
      </c>
      <c r="GI48" s="656" t="s">
        <v>780</v>
      </c>
      <c r="GJ48" s="656">
        <v>2</v>
      </c>
      <c r="GK48" s="656" t="s">
        <v>781</v>
      </c>
      <c r="GL48" s="656" t="s">
        <v>782</v>
      </c>
      <c r="GM48" s="656">
        <v>66</v>
      </c>
      <c r="GN48" s="656" t="s">
        <v>783</v>
      </c>
      <c r="GO48" s="656">
        <v>0</v>
      </c>
      <c r="GP48" s="656">
        <v>0</v>
      </c>
      <c r="GQ48" s="656">
        <v>4</v>
      </c>
      <c r="GR48" s="656">
        <v>2</v>
      </c>
      <c r="GS48" s="656">
        <v>3</v>
      </c>
      <c r="GT48" s="656" t="s">
        <v>783</v>
      </c>
      <c r="GU48" s="656" t="s">
        <v>783</v>
      </c>
      <c r="GV48" s="656" t="s">
        <v>783</v>
      </c>
      <c r="GW48" s="656" t="s">
        <v>783</v>
      </c>
      <c r="GX48" s="656" t="s">
        <v>783</v>
      </c>
      <c r="GY48" s="656">
        <v>1649</v>
      </c>
      <c r="GZ48" s="656">
        <v>0.6</v>
      </c>
      <c r="HA48" s="656">
        <v>5</v>
      </c>
      <c r="HB48" s="656" t="s">
        <v>783</v>
      </c>
      <c r="HC48" s="656" t="s">
        <v>782</v>
      </c>
      <c r="HD48" s="656">
        <v>75</v>
      </c>
      <c r="HE48" s="656" t="s">
        <v>783</v>
      </c>
      <c r="HF48" s="656">
        <v>0</v>
      </c>
      <c r="HG48" s="656" t="s">
        <v>783</v>
      </c>
      <c r="HH48" s="656">
        <v>0</v>
      </c>
      <c r="HI48" s="656">
        <v>1</v>
      </c>
      <c r="HJ48" s="656">
        <v>45</v>
      </c>
      <c r="HK48" s="656" t="s">
        <v>784</v>
      </c>
      <c r="HL48" s="656" t="s">
        <v>785</v>
      </c>
      <c r="HM48" s="656" t="s">
        <v>783</v>
      </c>
      <c r="HN48" s="656" t="s">
        <v>783</v>
      </c>
      <c r="HO48" s="656" t="s">
        <v>783</v>
      </c>
      <c r="HP48" s="656" t="s">
        <v>783</v>
      </c>
      <c r="HQ48" s="656" t="s">
        <v>783</v>
      </c>
      <c r="HR48" s="656">
        <v>3980131</v>
      </c>
      <c r="HS48" s="656" t="s">
        <v>783</v>
      </c>
      <c r="HT48" s="656" t="s">
        <v>786</v>
      </c>
      <c r="HU48" s="656" t="s">
        <v>787</v>
      </c>
      <c r="HV48" s="656">
        <v>4</v>
      </c>
      <c r="HW48" s="656">
        <v>2016</v>
      </c>
      <c r="HX48" s="656">
        <v>63</v>
      </c>
      <c r="HY48" s="656">
        <v>0</v>
      </c>
      <c r="HZ48" s="656">
        <v>3168</v>
      </c>
      <c r="IA48" s="657">
        <v>42227.682129629633</v>
      </c>
      <c r="IB48" s="656" t="s">
        <v>788</v>
      </c>
      <c r="IC48" s="656">
        <v>3975653</v>
      </c>
      <c r="ID48" s="656">
        <v>2014</v>
      </c>
      <c r="IE48" s="656">
        <v>1712</v>
      </c>
      <c r="IF48" s="656" t="s">
        <v>783</v>
      </c>
      <c r="IG48" s="656" t="s">
        <v>783</v>
      </c>
      <c r="IH48" s="656" t="s">
        <v>783</v>
      </c>
      <c r="II48" s="656" t="s">
        <v>783</v>
      </c>
      <c r="IJ48" s="656" t="s">
        <v>783</v>
      </c>
      <c r="IK48" s="656" t="s">
        <v>783</v>
      </c>
      <c r="IL48" s="656" t="s">
        <v>783</v>
      </c>
      <c r="IM48" s="656" t="s">
        <v>783</v>
      </c>
      <c r="IN48" s="656" t="s">
        <v>783</v>
      </c>
      <c r="IO48" s="656">
        <v>1649</v>
      </c>
      <c r="IP48" s="657">
        <v>37477.354571759257</v>
      </c>
      <c r="IQ48" s="656">
        <v>2</v>
      </c>
      <c r="IR48" s="656" t="s">
        <v>793</v>
      </c>
      <c r="IS48" s="656">
        <v>3</v>
      </c>
      <c r="IT48" s="658">
        <v>41275</v>
      </c>
      <c r="IU48" s="656" t="s">
        <v>783</v>
      </c>
      <c r="IV48" s="656" t="s">
        <v>783</v>
      </c>
      <c r="IW48" s="656" t="s">
        <v>783</v>
      </c>
      <c r="IX48" s="656" t="s">
        <v>781</v>
      </c>
      <c r="IY48" s="656">
        <v>45</v>
      </c>
      <c r="IZ48" s="656" t="s">
        <v>789</v>
      </c>
      <c r="JA48" s="656" t="s">
        <v>783</v>
      </c>
      <c r="JB48" s="656" t="s">
        <v>783</v>
      </c>
      <c r="JC48" s="656" t="s">
        <v>783</v>
      </c>
      <c r="JD48" s="656">
        <v>329428</v>
      </c>
      <c r="JE48" s="656" t="s">
        <v>783</v>
      </c>
      <c r="JF48" s="656" t="s">
        <v>783</v>
      </c>
      <c r="JG48" s="656" t="s">
        <v>804</v>
      </c>
      <c r="JH48" s="656">
        <v>55</v>
      </c>
      <c r="JI48" s="656" t="s">
        <v>783</v>
      </c>
      <c r="JJ48" s="656" t="s">
        <v>783</v>
      </c>
      <c r="JK48" s="656" t="s">
        <v>783</v>
      </c>
      <c r="JL48" s="656" t="s">
        <v>790</v>
      </c>
      <c r="JM48" s="656">
        <v>4</v>
      </c>
      <c r="JN48" s="656">
        <v>3</v>
      </c>
      <c r="JO48" s="656" t="s">
        <v>783</v>
      </c>
      <c r="JP48" s="656">
        <v>10711928</v>
      </c>
      <c r="JQ48" s="656">
        <v>2011</v>
      </c>
      <c r="JR48" s="656">
        <v>3</v>
      </c>
      <c r="JS48" s="656" t="s">
        <v>783</v>
      </c>
      <c r="JT48" s="656" t="s">
        <v>783</v>
      </c>
      <c r="JU48" s="656" t="s">
        <v>859</v>
      </c>
      <c r="JV48" s="659">
        <v>3391.113848</v>
      </c>
      <c r="JW48">
        <f t="shared" si="90"/>
        <v>3391.113848</v>
      </c>
      <c r="JX48" s="225">
        <v>0.64225641060606065</v>
      </c>
    </row>
    <row r="49" spans="1:288" ht="16" thickBot="1">
      <c r="A49" s="905" t="s">
        <v>5</v>
      </c>
      <c r="B49" s="79">
        <f t="shared" si="49"/>
        <v>3</v>
      </c>
      <c r="C49" s="871" t="s">
        <v>78</v>
      </c>
      <c r="D49" s="489" t="s">
        <v>141</v>
      </c>
      <c r="E49" s="1129" t="s">
        <v>128</v>
      </c>
      <c r="F49" s="888">
        <v>0.8</v>
      </c>
      <c r="G49" s="120" t="e">
        <f t="shared" si="89"/>
        <v>#REF!</v>
      </c>
      <c r="H49" s="49">
        <v>0.8</v>
      </c>
      <c r="I49" s="2"/>
      <c r="J49" s="29"/>
      <c r="K49" s="18"/>
      <c r="L49" s="5"/>
      <c r="M49" s="170">
        <v>3</v>
      </c>
      <c r="N49" s="71">
        <v>1</v>
      </c>
      <c r="O49" s="739">
        <v>3</v>
      </c>
      <c r="P49" s="1107">
        <f t="shared" si="46"/>
        <v>7</v>
      </c>
      <c r="Q49" s="1108">
        <f t="shared" si="47"/>
        <v>9</v>
      </c>
      <c r="R49" s="30"/>
      <c r="S49" s="3">
        <f>H49</f>
        <v>0.8</v>
      </c>
      <c r="T49" s="25"/>
      <c r="U49" s="219">
        <f t="shared" si="42"/>
        <v>60000</v>
      </c>
      <c r="V49" s="219" t="s">
        <v>642</v>
      </c>
      <c r="W49" s="1042">
        <f t="shared" si="87"/>
        <v>60000</v>
      </c>
      <c r="X49" s="537">
        <f t="shared" si="88"/>
        <v>30263.466666666667</v>
      </c>
      <c r="Y49" s="538">
        <f t="shared" si="50"/>
        <v>500</v>
      </c>
      <c r="Z49" s="1090">
        <f t="shared" si="51"/>
        <v>90763.466666666674</v>
      </c>
      <c r="AA49" s="1098"/>
      <c r="AB49" s="600">
        <v>6</v>
      </c>
      <c r="AC49" s="1056">
        <f t="shared" si="52"/>
        <v>15863.466666666669</v>
      </c>
      <c r="AD49" s="1063">
        <v>0.25</v>
      </c>
      <c r="AE49" s="747">
        <f t="shared" si="53"/>
        <v>14400</v>
      </c>
      <c r="AF49" s="600"/>
      <c r="AG49" s="1056">
        <f t="shared" si="54"/>
        <v>0</v>
      </c>
      <c r="AH49" s="1070"/>
      <c r="AI49" s="747">
        <f t="shared" si="55"/>
        <v>0</v>
      </c>
      <c r="AJ49" s="1051"/>
      <c r="AK49" s="270">
        <v>0</v>
      </c>
      <c r="AL49" s="902"/>
      <c r="AM49" s="902">
        <v>2025</v>
      </c>
      <c r="AN49" s="18" t="str">
        <f t="shared" si="56"/>
        <v xml:space="preserve"> </v>
      </c>
      <c r="AO49" s="747" t="str">
        <f t="shared" si="57"/>
        <v xml:space="preserve"> </v>
      </c>
      <c r="AP49" s="4" t="str">
        <f t="shared" si="58"/>
        <v xml:space="preserve"> </v>
      </c>
      <c r="AQ49" s="747" t="str">
        <f t="shared" si="59"/>
        <v xml:space="preserve"> </v>
      </c>
      <c r="AR49" s="4" t="str">
        <f t="shared" si="60"/>
        <v xml:space="preserve"> </v>
      </c>
      <c r="AS49" s="747" t="str">
        <f t="shared" si="61"/>
        <v xml:space="preserve"> </v>
      </c>
      <c r="AT49" s="4" t="str">
        <f t="shared" si="62"/>
        <v xml:space="preserve"> </v>
      </c>
      <c r="AU49" s="747" t="str">
        <f t="shared" si="63"/>
        <v xml:space="preserve"> </v>
      </c>
      <c r="AV49" s="4" t="str">
        <f t="shared" si="64"/>
        <v xml:space="preserve"> </v>
      </c>
      <c r="AW49" s="747" t="str">
        <f t="shared" si="65"/>
        <v xml:space="preserve"> </v>
      </c>
      <c r="AX49" s="4" t="str">
        <f t="shared" si="66"/>
        <v xml:space="preserve"> </v>
      </c>
      <c r="AY49" s="747" t="str">
        <f t="shared" si="67"/>
        <v xml:space="preserve"> </v>
      </c>
      <c r="AZ49" s="4" t="str">
        <f t="shared" si="68"/>
        <v xml:space="preserve"> </v>
      </c>
      <c r="BA49" s="747" t="str">
        <f t="shared" si="69"/>
        <v xml:space="preserve"> </v>
      </c>
      <c r="BB49" s="4">
        <f t="shared" si="70"/>
        <v>0.8</v>
      </c>
      <c r="BC49" s="747">
        <f t="shared" si="71"/>
        <v>90763.466666666674</v>
      </c>
      <c r="BD49" s="4" t="str">
        <f t="shared" si="72"/>
        <v xml:space="preserve"> </v>
      </c>
      <c r="BE49" s="747" t="str">
        <f t="shared" si="73"/>
        <v xml:space="preserve"> </v>
      </c>
      <c r="BF49" s="4" t="str">
        <f t="shared" si="74"/>
        <v xml:space="preserve"> </v>
      </c>
      <c r="BG49" s="747" t="str">
        <f t="shared" si="75"/>
        <v xml:space="preserve"> </v>
      </c>
      <c r="BH49" s="4" t="str">
        <f t="shared" si="76"/>
        <v xml:space="preserve"> </v>
      </c>
      <c r="BI49" s="747" t="str">
        <f t="shared" si="77"/>
        <v xml:space="preserve"> </v>
      </c>
      <c r="BJ49" s="4" t="str">
        <f t="shared" si="78"/>
        <v xml:space="preserve"> </v>
      </c>
      <c r="BK49" s="747" t="str">
        <f t="shared" si="79"/>
        <v xml:space="preserve"> </v>
      </c>
      <c r="BL49" s="4" t="str">
        <f t="shared" si="80"/>
        <v xml:space="preserve"> </v>
      </c>
      <c r="BM49" s="747" t="str">
        <f t="shared" si="81"/>
        <v xml:space="preserve"> </v>
      </c>
      <c r="BN49" s="4" t="str">
        <f t="shared" si="82"/>
        <v xml:space="preserve"> </v>
      </c>
      <c r="BO49" s="747" t="str">
        <f t="shared" si="83"/>
        <v xml:space="preserve"> </v>
      </c>
      <c r="BP49" s="4" t="str">
        <f t="shared" si="84"/>
        <v xml:space="preserve"> </v>
      </c>
      <c r="BQ49" s="747" t="str">
        <f t="shared" si="85"/>
        <v xml:space="preserve"> </v>
      </c>
      <c r="BR49" s="133" t="s">
        <v>618</v>
      </c>
      <c r="BS49" s="133"/>
      <c r="BT49" s="389"/>
      <c r="BU49" s="389"/>
      <c r="BV49" s="389"/>
      <c r="BW49" s="389"/>
      <c r="BX49" s="389"/>
      <c r="BY49" s="389"/>
      <c r="BZ49" s="389"/>
      <c r="CA49" s="389"/>
      <c r="CB49" s="163">
        <f t="shared" si="86"/>
        <v>0</v>
      </c>
      <c r="CC49" s="389"/>
      <c r="CD49" s="389"/>
      <c r="CE49" s="389"/>
      <c r="CF49" s="389"/>
      <c r="CG49" s="389"/>
      <c r="CH49" s="389"/>
      <c r="CI49" s="389"/>
      <c r="CJ49" s="389"/>
      <c r="CK49" s="389"/>
      <c r="CL49" s="389"/>
      <c r="CM49" s="389"/>
      <c r="CN49" s="389"/>
      <c r="CO49" s="389"/>
      <c r="CP49" s="389"/>
      <c r="CQ49" s="389"/>
      <c r="CR49" s="389"/>
      <c r="CS49" s="389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89"/>
      <c r="DJ49" s="389"/>
      <c r="DK49" s="389"/>
      <c r="DL49" s="389"/>
      <c r="DM49" s="389"/>
      <c r="DN49" s="389"/>
      <c r="DO49" s="389"/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89"/>
      <c r="EB49" s="389"/>
      <c r="EC49" s="389"/>
      <c r="ED49" s="389"/>
      <c r="EE49" s="389"/>
      <c r="EF49" s="389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89"/>
      <c r="FJ49" s="389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  <c r="FU49" s="389"/>
      <c r="FV49" s="389"/>
      <c r="FW49" s="389"/>
      <c r="FX49" s="625" t="s">
        <v>320</v>
      </c>
      <c r="FY49" s="626">
        <v>289</v>
      </c>
      <c r="FZ49" s="626">
        <v>30289244</v>
      </c>
      <c r="GA49" s="626">
        <v>57</v>
      </c>
      <c r="GB49" s="626" t="s">
        <v>801</v>
      </c>
      <c r="GC49" s="626">
        <v>20</v>
      </c>
      <c r="GD49" s="626">
        <v>1983</v>
      </c>
      <c r="GE49" s="626">
        <v>2</v>
      </c>
      <c r="GF49" s="626" t="s">
        <v>148</v>
      </c>
      <c r="GG49" s="626">
        <v>1</v>
      </c>
      <c r="GH49" s="626">
        <v>2</v>
      </c>
      <c r="GI49" s="626" t="s">
        <v>148</v>
      </c>
      <c r="GJ49" s="626">
        <v>1</v>
      </c>
      <c r="GK49" s="626" t="s">
        <v>781</v>
      </c>
      <c r="GL49" s="626" t="s">
        <v>793</v>
      </c>
      <c r="GM49" s="626">
        <v>66</v>
      </c>
      <c r="GN49" s="626" t="s">
        <v>783</v>
      </c>
      <c r="GO49" s="626">
        <v>0</v>
      </c>
      <c r="GP49" s="626">
        <v>0</v>
      </c>
      <c r="GQ49" s="626">
        <v>4</v>
      </c>
      <c r="GR49" s="626">
        <v>2</v>
      </c>
      <c r="GS49" s="626">
        <v>3</v>
      </c>
      <c r="GT49" s="626" t="s">
        <v>783</v>
      </c>
      <c r="GU49" s="626" t="s">
        <v>783</v>
      </c>
      <c r="GV49" s="626" t="s">
        <v>783</v>
      </c>
      <c r="GW49" s="626" t="s">
        <v>783</v>
      </c>
      <c r="GX49" s="626" t="s">
        <v>783</v>
      </c>
      <c r="GY49" s="626">
        <v>1649</v>
      </c>
      <c r="GZ49" s="626">
        <v>0.94</v>
      </c>
      <c r="HA49" s="626">
        <v>5</v>
      </c>
      <c r="HB49" s="626" t="s">
        <v>783</v>
      </c>
      <c r="HC49" s="626" t="s">
        <v>782</v>
      </c>
      <c r="HD49" s="626">
        <v>15</v>
      </c>
      <c r="HE49" s="626" t="s">
        <v>783</v>
      </c>
      <c r="HF49" s="626">
        <v>0</v>
      </c>
      <c r="HG49" s="626" t="s">
        <v>783</v>
      </c>
      <c r="HH49" s="626">
        <v>0</v>
      </c>
      <c r="HI49" s="626">
        <v>1</v>
      </c>
      <c r="HJ49" s="626">
        <v>45</v>
      </c>
      <c r="HK49" s="626" t="s">
        <v>784</v>
      </c>
      <c r="HL49" s="626" t="s">
        <v>785</v>
      </c>
      <c r="HM49" s="626" t="s">
        <v>783</v>
      </c>
      <c r="HN49" s="626" t="s">
        <v>783</v>
      </c>
      <c r="HO49" s="626" t="s">
        <v>783</v>
      </c>
      <c r="HP49" s="626" t="s">
        <v>783</v>
      </c>
      <c r="HQ49" s="626" t="s">
        <v>783</v>
      </c>
      <c r="HR49" s="626">
        <v>3979000</v>
      </c>
      <c r="HS49" s="626" t="s">
        <v>783</v>
      </c>
      <c r="HT49" s="626" t="s">
        <v>786</v>
      </c>
      <c r="HU49" s="626" t="s">
        <v>787</v>
      </c>
      <c r="HV49" s="626">
        <v>4</v>
      </c>
      <c r="HW49" s="626">
        <v>2014</v>
      </c>
      <c r="HX49" s="626">
        <v>63</v>
      </c>
      <c r="HY49" s="626">
        <v>0</v>
      </c>
      <c r="HZ49" s="626">
        <v>4963</v>
      </c>
      <c r="IA49" s="627">
        <v>41697.500081018516</v>
      </c>
      <c r="IB49" s="626" t="s">
        <v>788</v>
      </c>
      <c r="IC49" s="626">
        <v>3974522</v>
      </c>
      <c r="ID49" s="626">
        <v>2014</v>
      </c>
      <c r="IE49" s="626">
        <v>1712</v>
      </c>
      <c r="IF49" s="626" t="s">
        <v>783</v>
      </c>
      <c r="IG49" s="626" t="s">
        <v>783</v>
      </c>
      <c r="IH49" s="626" t="s">
        <v>783</v>
      </c>
      <c r="II49" s="626" t="s">
        <v>783</v>
      </c>
      <c r="IJ49" s="626" t="s">
        <v>783</v>
      </c>
      <c r="IK49" s="626" t="s">
        <v>783</v>
      </c>
      <c r="IL49" s="626" t="s">
        <v>783</v>
      </c>
      <c r="IM49" s="626" t="s">
        <v>783</v>
      </c>
      <c r="IN49" s="626" t="s">
        <v>783</v>
      </c>
      <c r="IO49" s="626">
        <v>1649</v>
      </c>
      <c r="IP49" s="627">
        <v>37477.354571759257</v>
      </c>
      <c r="IQ49" s="626">
        <v>2</v>
      </c>
      <c r="IR49" s="626" t="s">
        <v>793</v>
      </c>
      <c r="IS49" s="626">
        <v>3</v>
      </c>
      <c r="IT49" s="665">
        <v>41275</v>
      </c>
      <c r="IU49" s="626" t="s">
        <v>783</v>
      </c>
      <c r="IV49" s="626" t="s">
        <v>783</v>
      </c>
      <c r="IW49" s="626" t="s">
        <v>783</v>
      </c>
      <c r="IX49" s="626" t="s">
        <v>781</v>
      </c>
      <c r="IY49" s="626">
        <v>45</v>
      </c>
      <c r="IZ49" s="626" t="s">
        <v>789</v>
      </c>
      <c r="JA49" s="626" t="s">
        <v>783</v>
      </c>
      <c r="JB49" s="626" t="s">
        <v>783</v>
      </c>
      <c r="JC49" s="626" t="s">
        <v>783</v>
      </c>
      <c r="JD49" s="626">
        <v>329380</v>
      </c>
      <c r="JE49" s="626" t="s">
        <v>783</v>
      </c>
      <c r="JF49" s="626" t="s">
        <v>783</v>
      </c>
      <c r="JG49" s="626" t="s">
        <v>804</v>
      </c>
      <c r="JH49" s="626">
        <v>57</v>
      </c>
      <c r="JI49" s="626" t="s">
        <v>783</v>
      </c>
      <c r="JJ49" s="626" t="s">
        <v>783</v>
      </c>
      <c r="JK49" s="626" t="s">
        <v>783</v>
      </c>
      <c r="JL49" s="626" t="s">
        <v>790</v>
      </c>
      <c r="JM49" s="626">
        <v>4</v>
      </c>
      <c r="JN49" s="626">
        <v>4</v>
      </c>
      <c r="JO49" s="626" t="s">
        <v>783</v>
      </c>
      <c r="JP49" s="626">
        <v>10711928</v>
      </c>
      <c r="JQ49" s="626">
        <v>2011</v>
      </c>
      <c r="JR49" s="626">
        <v>3</v>
      </c>
      <c r="JS49" s="626" t="s">
        <v>783</v>
      </c>
      <c r="JT49" s="626" t="s">
        <v>783</v>
      </c>
      <c r="JU49" s="626" t="s">
        <v>805</v>
      </c>
      <c r="JV49" s="628">
        <v>5153.1317509999999</v>
      </c>
      <c r="JW49">
        <f t="shared" si="90"/>
        <v>5153.1317509999999</v>
      </c>
      <c r="JX49" s="225">
        <v>0.97597192253787879</v>
      </c>
    </row>
    <row r="50" spans="1:288" ht="16" thickBot="1">
      <c r="A50" s="905" t="s">
        <v>5</v>
      </c>
      <c r="B50" s="79">
        <v>4</v>
      </c>
      <c r="C50" s="1404" t="s">
        <v>41</v>
      </c>
      <c r="D50" s="489" t="s">
        <v>141</v>
      </c>
      <c r="E50" s="1129" t="s">
        <v>142</v>
      </c>
      <c r="F50" s="888">
        <v>0.5</v>
      </c>
      <c r="G50" s="120" t="e">
        <f t="shared" si="89"/>
        <v>#REF!</v>
      </c>
      <c r="H50" s="46"/>
      <c r="I50" s="3">
        <v>0.5</v>
      </c>
      <c r="J50" s="29"/>
      <c r="K50" s="18">
        <v>1973</v>
      </c>
      <c r="L50" s="5"/>
      <c r="M50" s="170">
        <v>1</v>
      </c>
      <c r="N50" s="71">
        <v>1</v>
      </c>
      <c r="O50" s="739">
        <v>5</v>
      </c>
      <c r="P50" s="1107">
        <f t="shared" si="46"/>
        <v>7</v>
      </c>
      <c r="Q50" s="1108">
        <f t="shared" si="47"/>
        <v>5</v>
      </c>
      <c r="R50" s="46">
        <v>0.5</v>
      </c>
      <c r="S50" s="3"/>
      <c r="T50" s="25"/>
      <c r="U50" s="219">
        <v>0</v>
      </c>
      <c r="V50" s="219" t="s">
        <v>642</v>
      </c>
      <c r="W50" s="1042">
        <f t="shared" si="87"/>
        <v>0</v>
      </c>
      <c r="X50" s="537">
        <f t="shared" si="88"/>
        <v>18914.666666666664</v>
      </c>
      <c r="Y50" s="538">
        <f t="shared" si="50"/>
        <v>500</v>
      </c>
      <c r="Z50" s="1090">
        <v>0</v>
      </c>
      <c r="AA50" s="1098"/>
      <c r="AB50" s="600">
        <v>6</v>
      </c>
      <c r="AC50" s="1056">
        <f t="shared" si="52"/>
        <v>9914.6666666666661</v>
      </c>
      <c r="AD50" s="1063">
        <v>0.25</v>
      </c>
      <c r="AE50" s="747">
        <f t="shared" si="53"/>
        <v>9000</v>
      </c>
      <c r="AF50" s="600"/>
      <c r="AG50" s="1056">
        <f t="shared" si="54"/>
        <v>0</v>
      </c>
      <c r="AH50" s="1070"/>
      <c r="AI50" s="747">
        <f t="shared" si="55"/>
        <v>0</v>
      </c>
      <c r="AJ50" s="1051"/>
      <c r="AK50" s="270">
        <v>0</v>
      </c>
      <c r="AL50" s="902"/>
      <c r="AM50" s="902">
        <v>2025</v>
      </c>
      <c r="AN50" s="18" t="str">
        <f t="shared" si="56"/>
        <v xml:space="preserve"> </v>
      </c>
      <c r="AO50" s="747" t="str">
        <f t="shared" si="57"/>
        <v xml:space="preserve"> </v>
      </c>
      <c r="AP50" s="4" t="str">
        <f t="shared" si="58"/>
        <v xml:space="preserve"> </v>
      </c>
      <c r="AQ50" s="747" t="str">
        <f t="shared" si="59"/>
        <v xml:space="preserve"> </v>
      </c>
      <c r="AR50" s="4" t="str">
        <f t="shared" si="60"/>
        <v xml:space="preserve"> </v>
      </c>
      <c r="AS50" s="747" t="str">
        <f t="shared" si="61"/>
        <v xml:space="preserve"> </v>
      </c>
      <c r="AT50" s="4" t="str">
        <f t="shared" si="62"/>
        <v xml:space="preserve"> </v>
      </c>
      <c r="AU50" s="747" t="str">
        <f t="shared" si="63"/>
        <v xml:space="preserve"> </v>
      </c>
      <c r="AV50" s="4" t="str">
        <f t="shared" si="64"/>
        <v xml:space="preserve"> </v>
      </c>
      <c r="AW50" s="747" t="str">
        <f t="shared" si="65"/>
        <v xml:space="preserve"> </v>
      </c>
      <c r="AX50" s="4" t="str">
        <f t="shared" si="66"/>
        <v xml:space="preserve"> </v>
      </c>
      <c r="AY50" s="747" t="str">
        <f t="shared" si="67"/>
        <v xml:space="preserve"> </v>
      </c>
      <c r="AZ50" s="4" t="str">
        <f t="shared" si="68"/>
        <v xml:space="preserve"> </v>
      </c>
      <c r="BA50" s="747" t="str">
        <f t="shared" si="69"/>
        <v xml:space="preserve"> </v>
      </c>
      <c r="BB50" s="4">
        <f t="shared" si="70"/>
        <v>0</v>
      </c>
      <c r="BC50" s="747">
        <f t="shared" si="71"/>
        <v>0</v>
      </c>
      <c r="BD50" s="4" t="str">
        <f t="shared" si="72"/>
        <v xml:space="preserve"> </v>
      </c>
      <c r="BE50" s="747" t="str">
        <f t="shared" si="73"/>
        <v xml:space="preserve"> </v>
      </c>
      <c r="BF50" s="4" t="str">
        <f t="shared" si="74"/>
        <v xml:space="preserve"> </v>
      </c>
      <c r="BG50" s="747" t="str">
        <f t="shared" si="75"/>
        <v xml:space="preserve"> </v>
      </c>
      <c r="BH50" s="4" t="str">
        <f t="shared" si="76"/>
        <v xml:space="preserve"> </v>
      </c>
      <c r="BI50" s="747" t="str">
        <f t="shared" si="77"/>
        <v xml:space="preserve"> </v>
      </c>
      <c r="BJ50" s="4" t="str">
        <f t="shared" si="78"/>
        <v xml:space="preserve"> </v>
      </c>
      <c r="BK50" s="747" t="str">
        <f t="shared" si="79"/>
        <v xml:space="preserve"> </v>
      </c>
      <c r="BL50" s="4" t="str">
        <f t="shared" si="80"/>
        <v xml:space="preserve"> </v>
      </c>
      <c r="BM50" s="747" t="str">
        <f t="shared" si="81"/>
        <v xml:space="preserve"> </v>
      </c>
      <c r="BN50" s="4" t="str">
        <f t="shared" si="82"/>
        <v xml:space="preserve"> </v>
      </c>
      <c r="BO50" s="747" t="str">
        <f t="shared" si="83"/>
        <v xml:space="preserve"> </v>
      </c>
      <c r="BP50" s="4" t="str">
        <f t="shared" si="84"/>
        <v xml:space="preserve"> </v>
      </c>
      <c r="BQ50" s="747" t="str">
        <f t="shared" si="85"/>
        <v xml:space="preserve"> </v>
      </c>
      <c r="BR50" s="133" t="s">
        <v>240</v>
      </c>
      <c r="BS50" s="133"/>
      <c r="BT50" s="389"/>
      <c r="BU50" s="389"/>
      <c r="BV50" s="389"/>
      <c r="BW50" s="589"/>
      <c r="BX50" s="589"/>
      <c r="BY50" s="389"/>
      <c r="BZ50" s="389"/>
      <c r="CA50" s="389"/>
      <c r="CB50" s="163">
        <f t="shared" si="86"/>
        <v>0</v>
      </c>
      <c r="CC50" s="389"/>
      <c r="CD50" s="389"/>
      <c r="CE50" s="389"/>
      <c r="CF50" s="389"/>
      <c r="CG50" s="389"/>
      <c r="CH50" s="389"/>
      <c r="CI50" s="389"/>
      <c r="CJ50" s="389"/>
      <c r="CK50" s="389"/>
      <c r="CL50" s="389"/>
      <c r="CM50" s="389"/>
      <c r="CN50" s="389"/>
      <c r="CO50" s="389"/>
      <c r="CP50" s="389"/>
      <c r="CQ50" s="389"/>
      <c r="CR50" s="389"/>
      <c r="CS50" s="389"/>
      <c r="CT50" s="389"/>
      <c r="CU50" s="389"/>
      <c r="CV50" s="389"/>
      <c r="CW50" s="389"/>
      <c r="CX50" s="389"/>
      <c r="CY50" s="389"/>
      <c r="CZ50" s="389"/>
      <c r="DA50" s="389"/>
      <c r="DB50" s="389"/>
      <c r="DC50" s="389"/>
      <c r="DD50" s="389"/>
      <c r="DE50" s="389"/>
      <c r="DF50" s="389"/>
      <c r="DG50" s="389"/>
      <c r="DH50" s="389"/>
      <c r="DI50" s="389"/>
      <c r="DJ50" s="389"/>
      <c r="DK50" s="389"/>
      <c r="DL50" s="389"/>
      <c r="DM50" s="389"/>
      <c r="DN50" s="389"/>
      <c r="DO50" s="389"/>
      <c r="DP50" s="389"/>
      <c r="DQ50" s="389"/>
      <c r="DR50" s="389"/>
      <c r="DS50" s="389"/>
      <c r="DT50" s="389"/>
      <c r="DU50" s="389"/>
      <c r="DV50" s="389"/>
      <c r="DW50" s="389"/>
      <c r="DX50" s="389"/>
      <c r="DY50" s="389"/>
      <c r="DZ50" s="389"/>
      <c r="EA50" s="389"/>
      <c r="EB50" s="389"/>
      <c r="EC50" s="389"/>
      <c r="ED50" s="389"/>
      <c r="EE50" s="389"/>
      <c r="EF50" s="389"/>
      <c r="EG50" s="389"/>
      <c r="EH50" s="389"/>
      <c r="EI50" s="389"/>
      <c r="EJ50" s="389"/>
      <c r="EK50" s="389"/>
      <c r="EL50" s="389"/>
      <c r="EM50" s="389"/>
      <c r="EN50" s="389"/>
      <c r="EO50" s="389"/>
      <c r="EP50" s="389"/>
      <c r="EQ50" s="389"/>
      <c r="ER50" s="389"/>
      <c r="ES50" s="389"/>
      <c r="ET50" s="389"/>
      <c r="EU50" s="389"/>
      <c r="EV50" s="389"/>
      <c r="EW50" s="389"/>
      <c r="EX50" s="389"/>
      <c r="EY50" s="389"/>
      <c r="EZ50" s="389"/>
      <c r="FA50" s="389"/>
      <c r="FB50" s="389"/>
      <c r="FC50" s="389"/>
      <c r="FD50" s="389"/>
      <c r="FE50" s="389"/>
      <c r="FF50" s="389"/>
      <c r="FG50" s="389"/>
      <c r="FH50" s="389"/>
      <c r="FI50" s="389"/>
      <c r="FJ50" s="389"/>
      <c r="FK50" s="389"/>
      <c r="FL50" s="389"/>
      <c r="FM50" s="389"/>
      <c r="FN50" s="389"/>
      <c r="FO50" s="389"/>
      <c r="FP50" s="389"/>
      <c r="FQ50" s="389"/>
      <c r="FR50" s="389"/>
      <c r="FS50" s="389"/>
      <c r="FT50" s="389"/>
      <c r="FU50" s="389"/>
      <c r="FV50" s="389"/>
      <c r="FW50" s="389"/>
      <c r="FX50" s="720" t="s">
        <v>462</v>
      </c>
      <c r="FY50" s="721">
        <v>238</v>
      </c>
      <c r="FZ50" s="721">
        <v>35528725</v>
      </c>
      <c r="GA50" s="721">
        <v>55</v>
      </c>
      <c r="GB50" s="721" t="s">
        <v>798</v>
      </c>
      <c r="GC50" s="721">
        <v>18</v>
      </c>
      <c r="GD50" s="721">
        <v>2009</v>
      </c>
      <c r="GE50" s="721">
        <v>1</v>
      </c>
      <c r="GF50" s="721" t="s">
        <v>780</v>
      </c>
      <c r="GG50" s="721">
        <v>1</v>
      </c>
      <c r="GH50" s="721">
        <v>1</v>
      </c>
      <c r="GI50" s="721" t="s">
        <v>780</v>
      </c>
      <c r="GJ50" s="721">
        <v>1</v>
      </c>
      <c r="GK50" s="721" t="s">
        <v>781</v>
      </c>
      <c r="GL50" s="721" t="s">
        <v>782</v>
      </c>
      <c r="GM50" s="721">
        <v>66</v>
      </c>
      <c r="GN50" s="721" t="s">
        <v>783</v>
      </c>
      <c r="GO50" s="721">
        <v>0</v>
      </c>
      <c r="GP50" s="721">
        <v>0</v>
      </c>
      <c r="GQ50" s="721">
        <v>4</v>
      </c>
      <c r="GR50" s="721">
        <v>2</v>
      </c>
      <c r="GS50" s="721">
        <v>3</v>
      </c>
      <c r="GT50" s="721" t="s">
        <v>783</v>
      </c>
      <c r="GU50" s="721" t="s">
        <v>783</v>
      </c>
      <c r="GV50" s="721" t="s">
        <v>783</v>
      </c>
      <c r="GW50" s="721" t="s">
        <v>783</v>
      </c>
      <c r="GX50" s="721" t="s">
        <v>783</v>
      </c>
      <c r="GY50" s="721">
        <v>1649</v>
      </c>
      <c r="GZ50" s="721">
        <v>1.24</v>
      </c>
      <c r="HA50" s="721">
        <v>5</v>
      </c>
      <c r="HB50" s="721" t="s">
        <v>783</v>
      </c>
      <c r="HC50" s="721" t="s">
        <v>782</v>
      </c>
      <c r="HD50" s="721">
        <v>35</v>
      </c>
      <c r="HE50" s="721" t="s">
        <v>783</v>
      </c>
      <c r="HF50" s="721">
        <v>0</v>
      </c>
      <c r="HG50" s="721" t="s">
        <v>783</v>
      </c>
      <c r="HH50" s="721">
        <v>0</v>
      </c>
      <c r="HI50" s="721">
        <v>1</v>
      </c>
      <c r="HJ50" s="721">
        <v>45</v>
      </c>
      <c r="HK50" s="721" t="s">
        <v>784</v>
      </c>
      <c r="HL50" s="721" t="s">
        <v>785</v>
      </c>
      <c r="HM50" s="721" t="s">
        <v>783</v>
      </c>
      <c r="HN50" s="721" t="s">
        <v>783</v>
      </c>
      <c r="HO50" s="721" t="s">
        <v>783</v>
      </c>
      <c r="HP50" s="721" t="s">
        <v>783</v>
      </c>
      <c r="HQ50" s="721" t="s">
        <v>783</v>
      </c>
      <c r="HR50" s="721">
        <v>3979906</v>
      </c>
      <c r="HS50" s="721" t="s">
        <v>783</v>
      </c>
      <c r="HT50" s="721" t="s">
        <v>786</v>
      </c>
      <c r="HU50" s="721" t="s">
        <v>787</v>
      </c>
      <c r="HV50" s="721">
        <v>4</v>
      </c>
      <c r="HW50" s="721">
        <v>2016</v>
      </c>
      <c r="HX50" s="721">
        <v>63</v>
      </c>
      <c r="HY50" s="721">
        <v>0</v>
      </c>
      <c r="HZ50" s="721">
        <v>6547</v>
      </c>
      <c r="IA50" s="722">
        <v>42348.42765046296</v>
      </c>
      <c r="IB50" s="721" t="s">
        <v>788</v>
      </c>
      <c r="IC50" s="721">
        <v>3975428</v>
      </c>
      <c r="ID50" s="721">
        <v>2016</v>
      </c>
      <c r="IE50" s="721">
        <v>1712</v>
      </c>
      <c r="IF50" s="721" t="s">
        <v>783</v>
      </c>
      <c r="IG50" s="721" t="s">
        <v>783</v>
      </c>
      <c r="IH50" s="721" t="s">
        <v>783</v>
      </c>
      <c r="II50" s="721" t="s">
        <v>783</v>
      </c>
      <c r="IJ50" s="721" t="s">
        <v>783</v>
      </c>
      <c r="IK50" s="721" t="s">
        <v>783</v>
      </c>
      <c r="IL50" s="721" t="s">
        <v>783</v>
      </c>
      <c r="IM50" s="721" t="s">
        <v>783</v>
      </c>
      <c r="IN50" s="721" t="s">
        <v>783</v>
      </c>
      <c r="IO50" s="721">
        <v>1649</v>
      </c>
      <c r="IP50" s="722">
        <v>37477.354571759257</v>
      </c>
      <c r="IQ50" s="721">
        <v>2</v>
      </c>
      <c r="IR50" s="721" t="s">
        <v>793</v>
      </c>
      <c r="IS50" s="721">
        <v>3</v>
      </c>
      <c r="IT50" s="723">
        <v>41275</v>
      </c>
      <c r="IU50" s="721" t="s">
        <v>783</v>
      </c>
      <c r="IV50" s="721" t="s">
        <v>783</v>
      </c>
      <c r="IW50" s="721" t="s">
        <v>783</v>
      </c>
      <c r="IX50" s="721" t="s">
        <v>781</v>
      </c>
      <c r="IY50" s="721">
        <v>45</v>
      </c>
      <c r="IZ50" s="721" t="s">
        <v>789</v>
      </c>
      <c r="JA50" s="721" t="s">
        <v>783</v>
      </c>
      <c r="JB50" s="721" t="s">
        <v>783</v>
      </c>
      <c r="JC50" s="721" t="s">
        <v>783</v>
      </c>
      <c r="JD50" s="721">
        <v>329440</v>
      </c>
      <c r="JE50" s="721" t="s">
        <v>783</v>
      </c>
      <c r="JF50" s="721" t="s">
        <v>783</v>
      </c>
      <c r="JG50" s="721" t="s">
        <v>804</v>
      </c>
      <c r="JH50" s="721">
        <v>55</v>
      </c>
      <c r="JI50" s="721" t="s">
        <v>783</v>
      </c>
      <c r="JJ50" s="721" t="s">
        <v>783</v>
      </c>
      <c r="JK50" s="721" t="s">
        <v>783</v>
      </c>
      <c r="JL50" s="721" t="s">
        <v>790</v>
      </c>
      <c r="JM50" s="721">
        <v>4</v>
      </c>
      <c r="JN50" s="721">
        <v>3</v>
      </c>
      <c r="JO50" s="721" t="s">
        <v>783</v>
      </c>
      <c r="JP50" s="721">
        <v>10711928</v>
      </c>
      <c r="JQ50" s="721">
        <v>2011</v>
      </c>
      <c r="JR50" s="721">
        <v>3</v>
      </c>
      <c r="JS50" s="721" t="s">
        <v>783</v>
      </c>
      <c r="JT50" s="721" t="s">
        <v>783</v>
      </c>
      <c r="JU50" s="721" t="s">
        <v>885</v>
      </c>
      <c r="JV50" s="724">
        <v>6584.2824700000001</v>
      </c>
      <c r="JW50">
        <f t="shared" si="90"/>
        <v>6584.2824700000001</v>
      </c>
      <c r="JX50" s="225">
        <v>1.2470231950757575</v>
      </c>
    </row>
    <row r="51" spans="1:288" ht="16" thickBot="1">
      <c r="A51" s="905" t="s">
        <v>5</v>
      </c>
      <c r="B51" s="79">
        <f t="shared" si="49"/>
        <v>4</v>
      </c>
      <c r="C51" s="1404" t="s">
        <v>42</v>
      </c>
      <c r="D51" s="489" t="s">
        <v>176</v>
      </c>
      <c r="E51" s="1129" t="s">
        <v>158</v>
      </c>
      <c r="F51" s="888">
        <v>2.6</v>
      </c>
      <c r="G51" s="120" t="e">
        <f t="shared" si="89"/>
        <v>#REF!</v>
      </c>
      <c r="H51" s="49">
        <v>2.6</v>
      </c>
      <c r="I51" s="2"/>
      <c r="J51" s="29"/>
      <c r="K51" s="18"/>
      <c r="L51" s="5"/>
      <c r="M51" s="170">
        <v>3</v>
      </c>
      <c r="N51" s="71">
        <v>1</v>
      </c>
      <c r="O51" s="739">
        <v>3</v>
      </c>
      <c r="P51" s="1107">
        <f t="shared" si="46"/>
        <v>7</v>
      </c>
      <c r="Q51" s="1108">
        <f t="shared" si="47"/>
        <v>9</v>
      </c>
      <c r="R51" s="30">
        <v>2.6</v>
      </c>
      <c r="S51" s="3"/>
      <c r="T51" s="25"/>
      <c r="U51" s="219">
        <v>0</v>
      </c>
      <c r="V51" s="219" t="s">
        <v>642</v>
      </c>
      <c r="W51" s="1042">
        <f t="shared" si="87"/>
        <v>0</v>
      </c>
      <c r="X51" s="537">
        <f t="shared" si="88"/>
        <v>0</v>
      </c>
      <c r="Y51" s="538">
        <f t="shared" si="50"/>
        <v>0</v>
      </c>
      <c r="Z51" s="1090">
        <f>IF(R51+(S51+T51)=0,0,(X51+W51+Y51))</f>
        <v>0</v>
      </c>
      <c r="AA51" s="1098"/>
      <c r="AB51" s="600"/>
      <c r="AC51" s="1056">
        <f t="shared" si="52"/>
        <v>0</v>
      </c>
      <c r="AD51" s="1063"/>
      <c r="AE51" s="747">
        <f t="shared" si="53"/>
        <v>0</v>
      </c>
      <c r="AF51" s="600"/>
      <c r="AG51" s="1056">
        <f t="shared" si="54"/>
        <v>0</v>
      </c>
      <c r="AH51" s="1070"/>
      <c r="AI51" s="747">
        <f t="shared" si="55"/>
        <v>0</v>
      </c>
      <c r="AJ51" s="1051"/>
      <c r="AK51" s="270">
        <v>0</v>
      </c>
      <c r="AL51" s="902"/>
      <c r="AM51" s="902">
        <v>2025</v>
      </c>
      <c r="AN51" s="18" t="str">
        <f t="shared" si="56"/>
        <v xml:space="preserve"> </v>
      </c>
      <c r="AO51" s="747" t="str">
        <f t="shared" si="57"/>
        <v xml:space="preserve"> </v>
      </c>
      <c r="AP51" s="4" t="str">
        <f t="shared" si="58"/>
        <v xml:space="preserve"> </v>
      </c>
      <c r="AQ51" s="747" t="str">
        <f t="shared" si="59"/>
        <v xml:space="preserve"> </v>
      </c>
      <c r="AR51" s="4" t="str">
        <f t="shared" si="60"/>
        <v xml:space="preserve"> </v>
      </c>
      <c r="AS51" s="747" t="str">
        <f t="shared" si="61"/>
        <v xml:space="preserve"> </v>
      </c>
      <c r="AT51" s="4" t="str">
        <f t="shared" si="62"/>
        <v xml:space="preserve"> </v>
      </c>
      <c r="AU51" s="747" t="str">
        <f t="shared" si="63"/>
        <v xml:space="preserve"> </v>
      </c>
      <c r="AV51" s="4" t="str">
        <f t="shared" si="64"/>
        <v xml:space="preserve"> </v>
      </c>
      <c r="AW51" s="747" t="str">
        <f t="shared" si="65"/>
        <v xml:space="preserve"> </v>
      </c>
      <c r="AX51" s="4" t="str">
        <f t="shared" si="66"/>
        <v xml:space="preserve"> </v>
      </c>
      <c r="AY51" s="747" t="str">
        <f t="shared" si="67"/>
        <v xml:space="preserve"> </v>
      </c>
      <c r="AZ51" s="4" t="str">
        <f t="shared" si="68"/>
        <v xml:space="preserve"> </v>
      </c>
      <c r="BA51" s="747" t="str">
        <f t="shared" si="69"/>
        <v xml:space="preserve"> </v>
      </c>
      <c r="BB51" s="4">
        <f t="shared" si="70"/>
        <v>0</v>
      </c>
      <c r="BC51" s="747">
        <f t="shared" si="71"/>
        <v>0</v>
      </c>
      <c r="BD51" s="4" t="str">
        <f t="shared" si="72"/>
        <v xml:space="preserve"> </v>
      </c>
      <c r="BE51" s="747" t="str">
        <f t="shared" si="73"/>
        <v xml:space="preserve"> </v>
      </c>
      <c r="BF51" s="4" t="str">
        <f t="shared" si="74"/>
        <v xml:space="preserve"> </v>
      </c>
      <c r="BG51" s="747" t="str">
        <f t="shared" si="75"/>
        <v xml:space="preserve"> </v>
      </c>
      <c r="BH51" s="4" t="str">
        <f t="shared" si="76"/>
        <v xml:space="preserve"> </v>
      </c>
      <c r="BI51" s="747" t="str">
        <f t="shared" si="77"/>
        <v xml:space="preserve"> </v>
      </c>
      <c r="BJ51" s="4" t="str">
        <f t="shared" si="78"/>
        <v xml:space="preserve"> </v>
      </c>
      <c r="BK51" s="747" t="str">
        <f t="shared" si="79"/>
        <v xml:space="preserve"> </v>
      </c>
      <c r="BL51" s="4" t="str">
        <f t="shared" si="80"/>
        <v xml:space="preserve"> </v>
      </c>
      <c r="BM51" s="747" t="str">
        <f t="shared" si="81"/>
        <v xml:space="preserve"> </v>
      </c>
      <c r="BN51" s="4" t="str">
        <f t="shared" si="82"/>
        <v xml:space="preserve"> </v>
      </c>
      <c r="BO51" s="747" t="str">
        <f t="shared" si="83"/>
        <v xml:space="preserve"> </v>
      </c>
      <c r="BP51" s="4" t="str">
        <f t="shared" si="84"/>
        <v xml:space="preserve"> </v>
      </c>
      <c r="BQ51" s="747" t="str">
        <f t="shared" si="85"/>
        <v xml:space="preserve"> </v>
      </c>
      <c r="BR51" s="133" t="s">
        <v>618</v>
      </c>
      <c r="BS51" s="133"/>
      <c r="BT51" s="389"/>
      <c r="BU51" s="389"/>
      <c r="BV51" s="389"/>
      <c r="BW51" s="389"/>
      <c r="BX51" s="389"/>
      <c r="BY51" s="389"/>
      <c r="BZ51" s="389"/>
      <c r="CA51" s="389"/>
      <c r="CB51" s="163">
        <f t="shared" si="86"/>
        <v>0</v>
      </c>
      <c r="CC51" s="389"/>
      <c r="CD51" s="389"/>
      <c r="CE51" s="389"/>
      <c r="CF51" s="389"/>
      <c r="CG51" s="389"/>
      <c r="CH51" s="389"/>
      <c r="CI51" s="389"/>
      <c r="CJ51" s="389"/>
      <c r="CK51" s="389"/>
      <c r="CL51" s="389"/>
      <c r="CM51" s="389"/>
      <c r="CN51" s="389"/>
      <c r="CO51" s="389"/>
      <c r="CP51" s="389"/>
      <c r="CQ51" s="389"/>
      <c r="CR51" s="389"/>
      <c r="CS51" s="389"/>
      <c r="CT51" s="389"/>
      <c r="CU51" s="389"/>
      <c r="CV51" s="389"/>
      <c r="CW51" s="389"/>
      <c r="CX51" s="389"/>
      <c r="CY51" s="389"/>
      <c r="CZ51" s="389"/>
      <c r="DA51" s="389"/>
      <c r="DB51" s="389"/>
      <c r="DC51" s="389"/>
      <c r="DD51" s="389"/>
      <c r="DE51" s="389"/>
      <c r="DF51" s="389"/>
      <c r="DG51" s="389"/>
      <c r="DH51" s="389"/>
      <c r="DI51" s="389"/>
      <c r="DJ51" s="389"/>
      <c r="DK51" s="389"/>
      <c r="DL51" s="389"/>
      <c r="DM51" s="389"/>
      <c r="DN51" s="389"/>
      <c r="DO51" s="389"/>
      <c r="DP51" s="389"/>
      <c r="DQ51" s="389"/>
      <c r="DR51" s="389"/>
      <c r="DS51" s="389"/>
      <c r="DT51" s="389"/>
      <c r="DU51" s="389"/>
      <c r="DV51" s="389"/>
      <c r="DW51" s="389"/>
      <c r="DX51" s="389"/>
      <c r="DY51" s="389"/>
      <c r="DZ51" s="389"/>
      <c r="EA51" s="389"/>
      <c r="EB51" s="389"/>
      <c r="EC51" s="389"/>
      <c r="ED51" s="389"/>
      <c r="EE51" s="389"/>
      <c r="EF51" s="389"/>
      <c r="EG51" s="389"/>
      <c r="EH51" s="389"/>
      <c r="EI51" s="389"/>
      <c r="EJ51" s="389"/>
      <c r="EK51" s="389"/>
      <c r="EL51" s="389"/>
      <c r="EM51" s="389"/>
      <c r="EN51" s="389"/>
      <c r="EO51" s="389"/>
      <c r="EP51" s="389"/>
      <c r="EQ51" s="389"/>
      <c r="ER51" s="389"/>
      <c r="ES51" s="389"/>
      <c r="ET51" s="389"/>
      <c r="EU51" s="389"/>
      <c r="EV51" s="389"/>
      <c r="EW51" s="389"/>
      <c r="EX51" s="389"/>
      <c r="EY51" s="389"/>
      <c r="EZ51" s="389"/>
      <c r="FA51" s="389"/>
      <c r="FB51" s="389"/>
      <c r="FC51" s="389"/>
      <c r="FD51" s="389"/>
      <c r="FE51" s="389"/>
      <c r="FF51" s="389"/>
      <c r="FG51" s="389"/>
      <c r="FH51" s="389"/>
      <c r="FI51" s="389"/>
      <c r="FJ51" s="389"/>
      <c r="FK51" s="389"/>
      <c r="FL51" s="389"/>
      <c r="FM51" s="389"/>
      <c r="FN51" s="389"/>
      <c r="FO51" s="389"/>
      <c r="FP51" s="389"/>
      <c r="FQ51" s="389"/>
      <c r="FR51" s="389"/>
      <c r="FS51" s="389"/>
      <c r="FT51" s="389"/>
      <c r="FU51" s="389"/>
      <c r="FV51" s="389"/>
      <c r="FW51" s="389"/>
      <c r="FX51" s="720" t="s">
        <v>349</v>
      </c>
      <c r="FY51" s="721">
        <v>65</v>
      </c>
      <c r="FZ51" s="721">
        <v>30289274</v>
      </c>
      <c r="GA51" s="721">
        <v>30</v>
      </c>
      <c r="GB51" s="721" t="s">
        <v>813</v>
      </c>
      <c r="GC51" s="721">
        <v>16</v>
      </c>
      <c r="GD51" s="721">
        <v>1970</v>
      </c>
      <c r="GE51" s="721">
        <v>0</v>
      </c>
      <c r="GF51" s="721" t="s">
        <v>792</v>
      </c>
      <c r="GG51" s="721">
        <v>0</v>
      </c>
      <c r="GH51" s="721">
        <v>0</v>
      </c>
      <c r="GI51" s="721" t="s">
        <v>792</v>
      </c>
      <c r="GJ51" s="721">
        <v>0</v>
      </c>
      <c r="GK51" s="721" t="s">
        <v>781</v>
      </c>
      <c r="GL51" s="721" t="s">
        <v>782</v>
      </c>
      <c r="GM51" s="721">
        <v>66</v>
      </c>
      <c r="GN51" s="721" t="s">
        <v>783</v>
      </c>
      <c r="GO51" s="721">
        <v>0</v>
      </c>
      <c r="GP51" s="721">
        <v>0</v>
      </c>
      <c r="GQ51" s="721">
        <v>4</v>
      </c>
      <c r="GR51" s="721">
        <v>2</v>
      </c>
      <c r="GS51" s="721">
        <v>2</v>
      </c>
      <c r="GT51" s="721" t="s">
        <v>783</v>
      </c>
      <c r="GU51" s="721" t="s">
        <v>783</v>
      </c>
      <c r="GV51" s="721" t="s">
        <v>783</v>
      </c>
      <c r="GW51" s="721" t="s">
        <v>783</v>
      </c>
      <c r="GX51" s="721" t="s">
        <v>783</v>
      </c>
      <c r="GY51" s="721">
        <v>1649</v>
      </c>
      <c r="GZ51" s="721">
        <v>0.41</v>
      </c>
      <c r="HA51" s="721">
        <v>5</v>
      </c>
      <c r="HB51" s="721" t="s">
        <v>783</v>
      </c>
      <c r="HC51" s="721" t="s">
        <v>782</v>
      </c>
      <c r="HD51" s="721">
        <v>15</v>
      </c>
      <c r="HE51" s="721" t="s">
        <v>783</v>
      </c>
      <c r="HF51" s="721">
        <v>0</v>
      </c>
      <c r="HG51" s="721" t="s">
        <v>783</v>
      </c>
      <c r="HH51" s="721">
        <v>0</v>
      </c>
      <c r="HI51" s="721">
        <v>1</v>
      </c>
      <c r="HJ51" s="721">
        <v>45</v>
      </c>
      <c r="HK51" s="721" t="s">
        <v>784</v>
      </c>
      <c r="HL51" s="721" t="s">
        <v>785</v>
      </c>
      <c r="HM51" s="721" t="s">
        <v>783</v>
      </c>
      <c r="HN51" s="721" t="s">
        <v>783</v>
      </c>
      <c r="HO51" s="721" t="s">
        <v>783</v>
      </c>
      <c r="HP51" s="721" t="s">
        <v>783</v>
      </c>
      <c r="HQ51" s="721" t="s">
        <v>783</v>
      </c>
      <c r="HR51" s="721">
        <v>3978900</v>
      </c>
      <c r="HS51" s="721" t="s">
        <v>783</v>
      </c>
      <c r="HT51" s="721" t="s">
        <v>786</v>
      </c>
      <c r="HU51" s="721" t="s">
        <v>787</v>
      </c>
      <c r="HV51" s="721">
        <v>4</v>
      </c>
      <c r="HW51" s="721">
        <v>2014</v>
      </c>
      <c r="HX51" s="721">
        <v>63</v>
      </c>
      <c r="HY51" s="721">
        <v>0</v>
      </c>
      <c r="HZ51" s="721">
        <v>2165</v>
      </c>
      <c r="IA51" s="722">
        <v>41697.500081018516</v>
      </c>
      <c r="IB51" s="721" t="s">
        <v>788</v>
      </c>
      <c r="IC51" s="721">
        <v>3974422</v>
      </c>
      <c r="ID51" s="721">
        <v>2014</v>
      </c>
      <c r="IE51" s="721">
        <v>1712</v>
      </c>
      <c r="IF51" s="721" t="s">
        <v>783</v>
      </c>
      <c r="IG51" s="721" t="s">
        <v>783</v>
      </c>
      <c r="IH51" s="721" t="s">
        <v>783</v>
      </c>
      <c r="II51" s="721" t="s">
        <v>783</v>
      </c>
      <c r="IJ51" s="721" t="s">
        <v>783</v>
      </c>
      <c r="IK51" s="721" t="s">
        <v>783</v>
      </c>
      <c r="IL51" s="721" t="s">
        <v>783</v>
      </c>
      <c r="IM51" s="721" t="s">
        <v>783</v>
      </c>
      <c r="IN51" s="721" t="s">
        <v>783</v>
      </c>
      <c r="IO51" s="721">
        <v>1649</v>
      </c>
      <c r="IP51" s="722">
        <v>37477.354571759257</v>
      </c>
      <c r="IQ51" s="721">
        <v>18</v>
      </c>
      <c r="IR51" s="721" t="s">
        <v>793</v>
      </c>
      <c r="IS51" s="721">
        <v>2</v>
      </c>
      <c r="IT51" s="723">
        <v>41275</v>
      </c>
      <c r="IU51" s="721" t="s">
        <v>783</v>
      </c>
      <c r="IV51" s="721" t="s">
        <v>783</v>
      </c>
      <c r="IW51" s="721" t="s">
        <v>783</v>
      </c>
      <c r="IX51" s="721" t="s">
        <v>781</v>
      </c>
      <c r="IY51" s="721">
        <v>45</v>
      </c>
      <c r="IZ51" s="721" t="s">
        <v>789</v>
      </c>
      <c r="JA51" s="721" t="s">
        <v>783</v>
      </c>
      <c r="JB51" s="721" t="s">
        <v>783</v>
      </c>
      <c r="JC51" s="721" t="s">
        <v>783</v>
      </c>
      <c r="JD51" s="721">
        <v>329385</v>
      </c>
      <c r="JE51" s="721" t="s">
        <v>783</v>
      </c>
      <c r="JF51" s="721" t="s">
        <v>783</v>
      </c>
      <c r="JG51" s="721" t="s">
        <v>809</v>
      </c>
      <c r="JH51" s="721">
        <v>30</v>
      </c>
      <c r="JI51" s="721" t="s">
        <v>783</v>
      </c>
      <c r="JJ51" s="721" t="s">
        <v>783</v>
      </c>
      <c r="JK51" s="721" t="s">
        <v>783</v>
      </c>
      <c r="JL51" s="721" t="s">
        <v>790</v>
      </c>
      <c r="JM51" s="721">
        <v>4</v>
      </c>
      <c r="JN51" s="721">
        <v>1</v>
      </c>
      <c r="JO51" s="721" t="s">
        <v>783</v>
      </c>
      <c r="JP51" s="721">
        <v>10915783</v>
      </c>
      <c r="JQ51" s="721">
        <v>2011</v>
      </c>
      <c r="JR51" s="721">
        <v>11</v>
      </c>
      <c r="JS51" s="721" t="s">
        <v>783</v>
      </c>
      <c r="JT51" s="721" t="s">
        <v>783</v>
      </c>
      <c r="JU51" s="721" t="s">
        <v>814</v>
      </c>
      <c r="JV51" s="724">
        <v>2187.5349489999999</v>
      </c>
      <c r="JW51">
        <f t="shared" si="90"/>
        <v>2187.5349489999999</v>
      </c>
      <c r="JX51" s="225">
        <v>0.41430586155303029</v>
      </c>
    </row>
    <row r="52" spans="1:288" ht="16" thickBot="1">
      <c r="A52" s="905" t="s">
        <v>5</v>
      </c>
      <c r="B52" s="79">
        <f t="shared" si="49"/>
        <v>3</v>
      </c>
      <c r="C52" s="871" t="s">
        <v>91</v>
      </c>
      <c r="D52" s="489" t="s">
        <v>185</v>
      </c>
      <c r="E52" s="1129" t="s">
        <v>193</v>
      </c>
      <c r="F52" s="888">
        <v>0.24</v>
      </c>
      <c r="G52" s="120" t="e">
        <f t="shared" si="89"/>
        <v>#REF!</v>
      </c>
      <c r="H52" s="49">
        <v>0.24</v>
      </c>
      <c r="I52" s="2"/>
      <c r="J52" s="29"/>
      <c r="K52" s="18">
        <v>1991</v>
      </c>
      <c r="L52" s="5"/>
      <c r="M52" s="170">
        <v>1</v>
      </c>
      <c r="N52" s="71">
        <v>1</v>
      </c>
      <c r="O52" s="739">
        <v>5</v>
      </c>
      <c r="P52" s="1107">
        <f t="shared" si="46"/>
        <v>7</v>
      </c>
      <c r="Q52" s="1108">
        <f t="shared" si="47"/>
        <v>5</v>
      </c>
      <c r="R52" s="30"/>
      <c r="S52" s="3">
        <f>H52</f>
        <v>0.24</v>
      </c>
      <c r="T52" s="25"/>
      <c r="U52" s="219">
        <f t="shared" ref="U52:U81" si="91">S52*$O$156+T52*$P$156</f>
        <v>18000</v>
      </c>
      <c r="V52" s="219" t="s">
        <v>642</v>
      </c>
      <c r="W52" s="1042">
        <f t="shared" si="87"/>
        <v>18000</v>
      </c>
      <c r="X52" s="537">
        <f t="shared" si="88"/>
        <v>8285.8666666666668</v>
      </c>
      <c r="Y52" s="538">
        <f t="shared" si="50"/>
        <v>500</v>
      </c>
      <c r="Z52" s="1090">
        <f t="shared" si="51"/>
        <v>26785.866666666669</v>
      </c>
      <c r="AA52" s="1098"/>
      <c r="AB52" s="600">
        <v>5</v>
      </c>
      <c r="AC52" s="1056">
        <f t="shared" si="52"/>
        <v>3965.8666666666668</v>
      </c>
      <c r="AD52" s="1063">
        <v>0.25</v>
      </c>
      <c r="AE52" s="747">
        <f t="shared" si="53"/>
        <v>4320</v>
      </c>
      <c r="AF52" s="600"/>
      <c r="AG52" s="1056">
        <f t="shared" si="54"/>
        <v>0</v>
      </c>
      <c r="AH52" s="1070"/>
      <c r="AI52" s="747">
        <f t="shared" si="55"/>
        <v>0</v>
      </c>
      <c r="AJ52" s="1051"/>
      <c r="AK52" s="270">
        <v>0</v>
      </c>
      <c r="AL52" s="902"/>
      <c r="AM52" s="902">
        <v>2025</v>
      </c>
      <c r="AN52" s="18" t="str">
        <f t="shared" si="56"/>
        <v xml:space="preserve"> </v>
      </c>
      <c r="AO52" s="747" t="str">
        <f t="shared" si="57"/>
        <v xml:space="preserve"> </v>
      </c>
      <c r="AP52" s="4" t="str">
        <f t="shared" si="58"/>
        <v xml:space="preserve"> </v>
      </c>
      <c r="AQ52" s="747" t="str">
        <f t="shared" si="59"/>
        <v xml:space="preserve"> </v>
      </c>
      <c r="AR52" s="4" t="str">
        <f t="shared" si="60"/>
        <v xml:space="preserve"> </v>
      </c>
      <c r="AS52" s="747" t="str">
        <f t="shared" si="61"/>
        <v xml:space="preserve"> </v>
      </c>
      <c r="AT52" s="4" t="str">
        <f t="shared" si="62"/>
        <v xml:space="preserve"> </v>
      </c>
      <c r="AU52" s="747" t="str">
        <f t="shared" si="63"/>
        <v xml:space="preserve"> </v>
      </c>
      <c r="AV52" s="4" t="str">
        <f t="shared" si="64"/>
        <v xml:space="preserve"> </v>
      </c>
      <c r="AW52" s="747" t="str">
        <f t="shared" si="65"/>
        <v xml:space="preserve"> </v>
      </c>
      <c r="AX52" s="4" t="str">
        <f t="shared" si="66"/>
        <v xml:space="preserve"> </v>
      </c>
      <c r="AY52" s="747" t="str">
        <f t="shared" si="67"/>
        <v xml:space="preserve"> </v>
      </c>
      <c r="AZ52" s="4" t="str">
        <f t="shared" si="68"/>
        <v xml:space="preserve"> </v>
      </c>
      <c r="BA52" s="747" t="str">
        <f t="shared" si="69"/>
        <v xml:space="preserve"> </v>
      </c>
      <c r="BB52" s="4">
        <f t="shared" si="70"/>
        <v>0.24</v>
      </c>
      <c r="BC52" s="747">
        <f t="shared" si="71"/>
        <v>26785.866666666669</v>
      </c>
      <c r="BD52" s="4" t="str">
        <f t="shared" si="72"/>
        <v xml:space="preserve"> </v>
      </c>
      <c r="BE52" s="747" t="str">
        <f t="shared" si="73"/>
        <v xml:space="preserve"> </v>
      </c>
      <c r="BF52" s="4" t="str">
        <f t="shared" si="74"/>
        <v xml:space="preserve"> </v>
      </c>
      <c r="BG52" s="747" t="str">
        <f t="shared" si="75"/>
        <v xml:space="preserve"> </v>
      </c>
      <c r="BH52" s="4" t="str">
        <f t="shared" si="76"/>
        <v xml:space="preserve"> </v>
      </c>
      <c r="BI52" s="747" t="str">
        <f t="shared" si="77"/>
        <v xml:space="preserve"> </v>
      </c>
      <c r="BJ52" s="4" t="str">
        <f t="shared" si="78"/>
        <v xml:space="preserve"> </v>
      </c>
      <c r="BK52" s="747" t="str">
        <f t="shared" si="79"/>
        <v xml:space="preserve"> </v>
      </c>
      <c r="BL52" s="4" t="str">
        <f t="shared" si="80"/>
        <v xml:space="preserve"> </v>
      </c>
      <c r="BM52" s="747" t="str">
        <f t="shared" si="81"/>
        <v xml:space="preserve"> </v>
      </c>
      <c r="BN52" s="4" t="str">
        <f t="shared" si="82"/>
        <v xml:space="preserve"> </v>
      </c>
      <c r="BO52" s="747" t="str">
        <f t="shared" si="83"/>
        <v xml:space="preserve"> </v>
      </c>
      <c r="BP52" s="4" t="str">
        <f t="shared" si="84"/>
        <v xml:space="preserve"> </v>
      </c>
      <c r="BQ52" s="747" t="str">
        <f t="shared" si="85"/>
        <v xml:space="preserve"> </v>
      </c>
      <c r="BR52" s="133"/>
      <c r="BS52" s="133"/>
      <c r="BT52" s="389"/>
      <c r="BU52" s="589"/>
      <c r="BV52" s="589"/>
      <c r="BW52" s="588"/>
      <c r="BX52" s="588"/>
      <c r="BY52" s="389"/>
      <c r="BZ52" s="389"/>
      <c r="CA52" s="389"/>
      <c r="CB52" s="163">
        <f t="shared" si="86"/>
        <v>0</v>
      </c>
      <c r="CC52" s="389"/>
      <c r="CD52" s="389"/>
      <c r="CE52" s="389"/>
      <c r="CF52" s="389"/>
      <c r="CG52" s="389"/>
      <c r="CH52" s="389"/>
      <c r="CI52" s="389"/>
      <c r="CJ52" s="389"/>
      <c r="CK52" s="389"/>
      <c r="CL52" s="389"/>
      <c r="CM52" s="389"/>
      <c r="CN52" s="389"/>
      <c r="CO52" s="389"/>
      <c r="CP52" s="389"/>
      <c r="CQ52" s="389"/>
      <c r="CR52" s="389"/>
      <c r="CS52" s="389"/>
      <c r="CT52" s="389"/>
      <c r="CU52" s="389"/>
      <c r="CV52" s="389"/>
      <c r="CW52" s="389"/>
      <c r="CX52" s="389"/>
      <c r="CY52" s="389"/>
      <c r="CZ52" s="389"/>
      <c r="DA52" s="389"/>
      <c r="DB52" s="389"/>
      <c r="DC52" s="389"/>
      <c r="DD52" s="389"/>
      <c r="DE52" s="389"/>
      <c r="DF52" s="389"/>
      <c r="DG52" s="389"/>
      <c r="DH52" s="389"/>
      <c r="DI52" s="389"/>
      <c r="DJ52" s="389"/>
      <c r="DK52" s="389"/>
      <c r="DL52" s="389"/>
      <c r="DM52" s="389"/>
      <c r="DN52" s="389"/>
      <c r="DO52" s="389"/>
      <c r="DP52" s="389"/>
      <c r="DQ52" s="389"/>
      <c r="DR52" s="389"/>
      <c r="DS52" s="389"/>
      <c r="DT52" s="389"/>
      <c r="DU52" s="389"/>
      <c r="DV52" s="389"/>
      <c r="DW52" s="389"/>
      <c r="DX52" s="389"/>
      <c r="DY52" s="389"/>
      <c r="DZ52" s="389"/>
      <c r="EA52" s="389"/>
      <c r="EB52" s="389"/>
      <c r="EC52" s="389"/>
      <c r="ED52" s="389"/>
      <c r="EE52" s="389"/>
      <c r="EF52" s="389"/>
      <c r="EG52" s="389"/>
      <c r="EH52" s="389"/>
      <c r="EI52" s="389"/>
      <c r="EJ52" s="389"/>
      <c r="EK52" s="389"/>
      <c r="EL52" s="389"/>
      <c r="EM52" s="389"/>
      <c r="EN52" s="389"/>
      <c r="EO52" s="389"/>
      <c r="EP52" s="389"/>
      <c r="EQ52" s="389"/>
      <c r="ER52" s="389"/>
      <c r="ES52" s="389"/>
      <c r="ET52" s="389"/>
      <c r="EU52" s="389"/>
      <c r="EV52" s="389"/>
      <c r="EW52" s="389"/>
      <c r="EX52" s="389"/>
      <c r="EY52" s="389"/>
      <c r="EZ52" s="389"/>
      <c r="FA52" s="389"/>
      <c r="FB52" s="389"/>
      <c r="FC52" s="389"/>
      <c r="FD52" s="389"/>
      <c r="FE52" s="389"/>
      <c r="FF52" s="389"/>
      <c r="FG52" s="389"/>
      <c r="FH52" s="389"/>
      <c r="FI52" s="389"/>
      <c r="FJ52" s="389"/>
      <c r="FK52" s="389"/>
      <c r="FL52" s="389"/>
      <c r="FM52" s="389"/>
      <c r="FN52" s="389"/>
      <c r="FO52" s="389"/>
      <c r="FP52" s="389"/>
      <c r="FQ52" s="389"/>
      <c r="FR52" s="389"/>
      <c r="FS52" s="389"/>
      <c r="FT52" s="389"/>
      <c r="FU52" s="389"/>
      <c r="FV52" s="389"/>
      <c r="FW52" s="389"/>
      <c r="FX52" s="655" t="s">
        <v>316</v>
      </c>
      <c r="FY52" s="656">
        <v>140</v>
      </c>
      <c r="FZ52" s="656">
        <v>30289242</v>
      </c>
      <c r="GA52" s="656">
        <v>57</v>
      </c>
      <c r="GB52" s="656" t="s">
        <v>801</v>
      </c>
      <c r="GC52" s="656">
        <v>20</v>
      </c>
      <c r="GD52" s="656">
        <v>1970</v>
      </c>
      <c r="GE52" s="656">
        <v>1</v>
      </c>
      <c r="GF52" s="656" t="s">
        <v>780</v>
      </c>
      <c r="GG52" s="656">
        <v>2</v>
      </c>
      <c r="GH52" s="656">
        <v>1</v>
      </c>
      <c r="GI52" s="656" t="s">
        <v>780</v>
      </c>
      <c r="GJ52" s="656">
        <v>2</v>
      </c>
      <c r="GK52" s="656" t="s">
        <v>781</v>
      </c>
      <c r="GL52" s="656" t="s">
        <v>782</v>
      </c>
      <c r="GM52" s="656">
        <v>66</v>
      </c>
      <c r="GN52" s="656" t="s">
        <v>783</v>
      </c>
      <c r="GO52" s="656">
        <v>0</v>
      </c>
      <c r="GP52" s="656">
        <v>0</v>
      </c>
      <c r="GQ52" s="656">
        <v>4</v>
      </c>
      <c r="GR52" s="656">
        <v>2</v>
      </c>
      <c r="GS52" s="656">
        <v>2</v>
      </c>
      <c r="GT52" s="656" t="s">
        <v>783</v>
      </c>
      <c r="GU52" s="656" t="s">
        <v>783</v>
      </c>
      <c r="GV52" s="656" t="s">
        <v>783</v>
      </c>
      <c r="GW52" s="656" t="s">
        <v>783</v>
      </c>
      <c r="GX52" s="656" t="s">
        <v>783</v>
      </c>
      <c r="GY52" s="656">
        <v>1649</v>
      </c>
      <c r="GZ52" s="656">
        <v>0.68</v>
      </c>
      <c r="HA52" s="656">
        <v>5</v>
      </c>
      <c r="HB52" s="656" t="s">
        <v>783</v>
      </c>
      <c r="HC52" s="656" t="s">
        <v>782</v>
      </c>
      <c r="HD52" s="656">
        <v>75</v>
      </c>
      <c r="HE52" s="656" t="s">
        <v>783</v>
      </c>
      <c r="HF52" s="656">
        <v>0</v>
      </c>
      <c r="HG52" s="656" t="s">
        <v>783</v>
      </c>
      <c r="HH52" s="656">
        <v>0</v>
      </c>
      <c r="HI52" s="656">
        <v>1</v>
      </c>
      <c r="HJ52" s="656">
        <v>45</v>
      </c>
      <c r="HK52" s="656" t="s">
        <v>784</v>
      </c>
      <c r="HL52" s="656" t="s">
        <v>785</v>
      </c>
      <c r="HM52" s="656" t="s">
        <v>783</v>
      </c>
      <c r="HN52" s="656" t="s">
        <v>783</v>
      </c>
      <c r="HO52" s="656" t="s">
        <v>783</v>
      </c>
      <c r="HP52" s="656" t="s">
        <v>783</v>
      </c>
      <c r="HQ52" s="656" t="s">
        <v>783</v>
      </c>
      <c r="HR52" s="656">
        <v>3978917</v>
      </c>
      <c r="HS52" s="656" t="s">
        <v>783</v>
      </c>
      <c r="HT52" s="656" t="s">
        <v>786</v>
      </c>
      <c r="HU52" s="656" t="s">
        <v>787</v>
      </c>
      <c r="HV52" s="656">
        <v>4</v>
      </c>
      <c r="HW52" s="656">
        <v>2014</v>
      </c>
      <c r="HX52" s="656">
        <v>63</v>
      </c>
      <c r="HY52" s="656">
        <v>0</v>
      </c>
      <c r="HZ52" s="656">
        <v>3590</v>
      </c>
      <c r="IA52" s="657">
        <v>41697.500081018516</v>
      </c>
      <c r="IB52" s="656" t="s">
        <v>788</v>
      </c>
      <c r="IC52" s="656">
        <v>3974439</v>
      </c>
      <c r="ID52" s="656">
        <v>2014</v>
      </c>
      <c r="IE52" s="656">
        <v>1712</v>
      </c>
      <c r="IF52" s="656" t="s">
        <v>783</v>
      </c>
      <c r="IG52" s="656" t="s">
        <v>783</v>
      </c>
      <c r="IH52" s="656" t="s">
        <v>783</v>
      </c>
      <c r="II52" s="656" t="s">
        <v>783</v>
      </c>
      <c r="IJ52" s="656" t="s">
        <v>783</v>
      </c>
      <c r="IK52" s="656" t="s">
        <v>783</v>
      </c>
      <c r="IL52" s="656" t="s">
        <v>783</v>
      </c>
      <c r="IM52" s="656" t="s">
        <v>783</v>
      </c>
      <c r="IN52" s="656" t="s">
        <v>783</v>
      </c>
      <c r="IO52" s="656">
        <v>1649</v>
      </c>
      <c r="IP52" s="657">
        <v>37477.354571759257</v>
      </c>
      <c r="IQ52" s="656">
        <v>2</v>
      </c>
      <c r="IR52" s="656" t="s">
        <v>793</v>
      </c>
      <c r="IS52" s="656">
        <v>2</v>
      </c>
      <c r="IT52" s="658">
        <v>41275</v>
      </c>
      <c r="IU52" s="656" t="s">
        <v>783</v>
      </c>
      <c r="IV52" s="656" t="s">
        <v>783</v>
      </c>
      <c r="IW52" s="656" t="s">
        <v>783</v>
      </c>
      <c r="IX52" s="656" t="s">
        <v>781</v>
      </c>
      <c r="IY52" s="656">
        <v>45</v>
      </c>
      <c r="IZ52" s="656" t="s">
        <v>789</v>
      </c>
      <c r="JA52" s="656" t="s">
        <v>783</v>
      </c>
      <c r="JB52" s="656" t="s">
        <v>783</v>
      </c>
      <c r="JC52" s="656" t="s">
        <v>783</v>
      </c>
      <c r="JD52" s="656">
        <v>329379</v>
      </c>
      <c r="JE52" s="656" t="s">
        <v>783</v>
      </c>
      <c r="JF52" s="656" t="s">
        <v>783</v>
      </c>
      <c r="JG52" s="656" t="s">
        <v>802</v>
      </c>
      <c r="JH52" s="656">
        <v>57</v>
      </c>
      <c r="JI52" s="656" t="s">
        <v>783</v>
      </c>
      <c r="JJ52" s="656" t="s">
        <v>783</v>
      </c>
      <c r="JK52" s="656" t="s">
        <v>783</v>
      </c>
      <c r="JL52" s="656" t="s">
        <v>790</v>
      </c>
      <c r="JM52" s="656">
        <v>4</v>
      </c>
      <c r="JN52" s="656">
        <v>4</v>
      </c>
      <c r="JO52" s="656" t="s">
        <v>783</v>
      </c>
      <c r="JP52" s="656">
        <v>10711928</v>
      </c>
      <c r="JQ52" s="656">
        <v>2011</v>
      </c>
      <c r="JR52" s="656">
        <v>3</v>
      </c>
      <c r="JS52" s="656" t="s">
        <v>783</v>
      </c>
      <c r="JT52" s="656" t="s">
        <v>783</v>
      </c>
      <c r="JU52" s="656" t="s">
        <v>803</v>
      </c>
      <c r="JV52" s="659">
        <v>3550.4876859999999</v>
      </c>
      <c r="JW52">
        <f t="shared" si="90"/>
        <v>3550.4876859999999</v>
      </c>
      <c r="JX52" s="225">
        <v>0.67244084962121209</v>
      </c>
      <c r="JZ52" s="224"/>
      <c r="KA52" s="224"/>
      <c r="KB52" s="224"/>
    </row>
    <row r="53" spans="1:288" ht="16" thickBot="1">
      <c r="A53" s="905" t="s">
        <v>5</v>
      </c>
      <c r="B53" s="79">
        <f t="shared" si="49"/>
        <v>3</v>
      </c>
      <c r="C53" s="871" t="s">
        <v>106</v>
      </c>
      <c r="D53" s="489" t="s">
        <v>168</v>
      </c>
      <c r="E53" s="1129" t="s">
        <v>14</v>
      </c>
      <c r="F53" s="888">
        <v>0.23</v>
      </c>
      <c r="G53" s="120" t="e">
        <f t="shared" si="89"/>
        <v>#REF!</v>
      </c>
      <c r="H53" s="47">
        <v>0.23</v>
      </c>
      <c r="I53" s="2"/>
      <c r="J53" s="29"/>
      <c r="K53" s="18"/>
      <c r="L53" s="5"/>
      <c r="M53" s="170">
        <v>2</v>
      </c>
      <c r="N53" s="71">
        <v>2</v>
      </c>
      <c r="O53" s="739">
        <v>2</v>
      </c>
      <c r="P53" s="1107">
        <f t="shared" si="46"/>
        <v>6</v>
      </c>
      <c r="Q53" s="1108">
        <f t="shared" si="47"/>
        <v>8</v>
      </c>
      <c r="R53" s="46"/>
      <c r="S53" s="3">
        <v>0.23</v>
      </c>
      <c r="T53" s="25"/>
      <c r="U53" s="219">
        <f t="shared" si="91"/>
        <v>17250</v>
      </c>
      <c r="V53" s="219" t="s">
        <v>642</v>
      </c>
      <c r="W53" s="1042">
        <f t="shared" si="87"/>
        <v>17250</v>
      </c>
      <c r="X53" s="537">
        <f t="shared" si="88"/>
        <v>0</v>
      </c>
      <c r="Y53" s="538">
        <f t="shared" si="50"/>
        <v>500</v>
      </c>
      <c r="Z53" s="1090">
        <f t="shared" si="51"/>
        <v>17750</v>
      </c>
      <c r="AA53" s="1098"/>
      <c r="AB53" s="600"/>
      <c r="AC53" s="1056">
        <f t="shared" si="52"/>
        <v>0</v>
      </c>
      <c r="AD53" s="1063"/>
      <c r="AE53" s="747">
        <f t="shared" si="53"/>
        <v>0</v>
      </c>
      <c r="AF53" s="600"/>
      <c r="AG53" s="1056">
        <f t="shared" si="54"/>
        <v>0</v>
      </c>
      <c r="AH53" s="1070"/>
      <c r="AI53" s="747">
        <f t="shared" si="55"/>
        <v>0</v>
      </c>
      <c r="AJ53" s="1051"/>
      <c r="AK53" s="270">
        <v>0</v>
      </c>
      <c r="AL53" s="902"/>
      <c r="AM53" s="902">
        <v>2025</v>
      </c>
      <c r="AN53" s="18" t="str">
        <f t="shared" si="56"/>
        <v xml:space="preserve"> </v>
      </c>
      <c r="AO53" s="747" t="str">
        <f t="shared" si="57"/>
        <v xml:space="preserve"> </v>
      </c>
      <c r="AP53" s="4" t="str">
        <f t="shared" si="58"/>
        <v xml:space="preserve"> </v>
      </c>
      <c r="AQ53" s="747" t="str">
        <f t="shared" si="59"/>
        <v xml:space="preserve"> </v>
      </c>
      <c r="AR53" s="4" t="str">
        <f t="shared" si="60"/>
        <v xml:space="preserve"> </v>
      </c>
      <c r="AS53" s="747" t="str">
        <f t="shared" si="61"/>
        <v xml:space="preserve"> </v>
      </c>
      <c r="AT53" s="4" t="str">
        <f t="shared" si="62"/>
        <v xml:space="preserve"> </v>
      </c>
      <c r="AU53" s="747" t="str">
        <f t="shared" si="63"/>
        <v xml:space="preserve"> </v>
      </c>
      <c r="AV53" s="4" t="str">
        <f t="shared" si="64"/>
        <v xml:space="preserve"> </v>
      </c>
      <c r="AW53" s="747" t="str">
        <f t="shared" si="65"/>
        <v xml:space="preserve"> </v>
      </c>
      <c r="AX53" s="4" t="str">
        <f t="shared" si="66"/>
        <v xml:space="preserve"> </v>
      </c>
      <c r="AY53" s="747" t="str">
        <f t="shared" si="67"/>
        <v xml:space="preserve"> </v>
      </c>
      <c r="AZ53" s="4" t="str">
        <f t="shared" si="68"/>
        <v xml:space="preserve"> </v>
      </c>
      <c r="BA53" s="747" t="str">
        <f t="shared" si="69"/>
        <v xml:space="preserve"> </v>
      </c>
      <c r="BB53" s="4">
        <f t="shared" si="70"/>
        <v>0.23</v>
      </c>
      <c r="BC53" s="747">
        <f t="shared" si="71"/>
        <v>17750</v>
      </c>
      <c r="BD53" s="4" t="str">
        <f t="shared" si="72"/>
        <v xml:space="preserve"> </v>
      </c>
      <c r="BE53" s="747" t="str">
        <f t="shared" si="73"/>
        <v xml:space="preserve"> </v>
      </c>
      <c r="BF53" s="4" t="str">
        <f t="shared" si="74"/>
        <v xml:space="preserve"> </v>
      </c>
      <c r="BG53" s="747" t="str">
        <f t="shared" si="75"/>
        <v xml:space="preserve"> </v>
      </c>
      <c r="BH53" s="4" t="str">
        <f t="shared" si="76"/>
        <v xml:space="preserve"> </v>
      </c>
      <c r="BI53" s="747" t="str">
        <f t="shared" si="77"/>
        <v xml:space="preserve"> </v>
      </c>
      <c r="BJ53" s="4" t="str">
        <f t="shared" si="78"/>
        <v xml:space="preserve"> </v>
      </c>
      <c r="BK53" s="747" t="str">
        <f t="shared" si="79"/>
        <v xml:space="preserve"> </v>
      </c>
      <c r="BL53" s="4" t="str">
        <f t="shared" si="80"/>
        <v xml:space="preserve"> </v>
      </c>
      <c r="BM53" s="747" t="str">
        <f t="shared" si="81"/>
        <v xml:space="preserve"> </v>
      </c>
      <c r="BN53" s="4" t="str">
        <f t="shared" si="82"/>
        <v xml:space="preserve"> </v>
      </c>
      <c r="BO53" s="747" t="str">
        <f t="shared" si="83"/>
        <v xml:space="preserve"> </v>
      </c>
      <c r="BP53" s="4" t="str">
        <f t="shared" si="84"/>
        <v xml:space="preserve"> </v>
      </c>
      <c r="BQ53" s="747" t="str">
        <f t="shared" si="85"/>
        <v xml:space="preserve"> </v>
      </c>
      <c r="BR53" s="133"/>
      <c r="BS53" s="133"/>
      <c r="BT53" s="389"/>
      <c r="BU53" s="389"/>
      <c r="BV53" s="389"/>
      <c r="BW53" s="389"/>
      <c r="BX53" s="389"/>
      <c r="BY53" s="389"/>
      <c r="BZ53" s="389"/>
      <c r="CA53" s="389"/>
      <c r="CB53" s="163">
        <f t="shared" si="86"/>
        <v>0</v>
      </c>
      <c r="CC53" s="389"/>
      <c r="CD53" s="389"/>
      <c r="CE53" s="389"/>
      <c r="CF53" s="389"/>
      <c r="CG53" s="389"/>
      <c r="CH53" s="389"/>
      <c r="CI53" s="389"/>
      <c r="CJ53" s="389"/>
      <c r="CK53" s="389"/>
      <c r="CL53" s="389"/>
      <c r="CM53" s="389"/>
      <c r="CN53" s="389"/>
      <c r="CO53" s="389"/>
      <c r="CP53" s="389"/>
      <c r="CQ53" s="389"/>
      <c r="CR53" s="389"/>
      <c r="CS53" s="389"/>
      <c r="CT53" s="389"/>
      <c r="CU53" s="389"/>
      <c r="CV53" s="389"/>
      <c r="CW53" s="389"/>
      <c r="CX53" s="389"/>
      <c r="CY53" s="389"/>
      <c r="CZ53" s="389"/>
      <c r="DA53" s="389"/>
      <c r="DB53" s="389"/>
      <c r="DC53" s="389"/>
      <c r="DD53" s="389"/>
      <c r="DE53" s="389"/>
      <c r="DF53" s="389"/>
      <c r="DG53" s="389"/>
      <c r="DH53" s="389"/>
      <c r="DI53" s="389"/>
      <c r="DJ53" s="389"/>
      <c r="DK53" s="389"/>
      <c r="DL53" s="389"/>
      <c r="DM53" s="389"/>
      <c r="DN53" s="389"/>
      <c r="DO53" s="389"/>
      <c r="DP53" s="389"/>
      <c r="DQ53" s="389"/>
      <c r="DR53" s="389"/>
      <c r="DS53" s="389"/>
      <c r="DT53" s="389"/>
      <c r="DU53" s="389"/>
      <c r="DV53" s="389"/>
      <c r="DW53" s="389"/>
      <c r="DX53" s="389"/>
      <c r="DY53" s="389"/>
      <c r="DZ53" s="389"/>
      <c r="EA53" s="389"/>
      <c r="EB53" s="389"/>
      <c r="EC53" s="389"/>
      <c r="ED53" s="389"/>
      <c r="EE53" s="389"/>
      <c r="EF53" s="389"/>
      <c r="EG53" s="389"/>
      <c r="EH53" s="389"/>
      <c r="EI53" s="389"/>
      <c r="EJ53" s="389"/>
      <c r="EK53" s="389"/>
      <c r="EL53" s="389"/>
      <c r="EM53" s="389"/>
      <c r="EN53" s="389"/>
      <c r="EO53" s="389"/>
      <c r="EP53" s="389"/>
      <c r="EQ53" s="389"/>
      <c r="ER53" s="389"/>
      <c r="ES53" s="389"/>
      <c r="ET53" s="389"/>
      <c r="EU53" s="389"/>
      <c r="EV53" s="389"/>
      <c r="EW53" s="389"/>
      <c r="EX53" s="389"/>
      <c r="EY53" s="389"/>
      <c r="EZ53" s="389"/>
      <c r="FA53" s="389"/>
      <c r="FB53" s="389"/>
      <c r="FC53" s="389"/>
      <c r="FD53" s="389"/>
      <c r="FE53" s="389"/>
      <c r="FF53" s="389"/>
      <c r="FG53" s="389"/>
      <c r="FH53" s="389"/>
      <c r="FI53" s="389"/>
      <c r="FJ53" s="389"/>
      <c r="FK53" s="389"/>
      <c r="FL53" s="389"/>
      <c r="FM53" s="389"/>
      <c r="FN53" s="389"/>
      <c r="FO53" s="389"/>
      <c r="FP53" s="389"/>
      <c r="FQ53" s="389"/>
      <c r="FR53" s="389"/>
      <c r="FS53" s="389"/>
      <c r="FT53" s="389"/>
      <c r="FU53" s="389"/>
      <c r="FV53" s="389"/>
      <c r="FW53" s="389"/>
      <c r="FX53" s="650" t="s">
        <v>440</v>
      </c>
      <c r="FY53" s="651"/>
      <c r="FZ53" s="651"/>
      <c r="GA53" s="651"/>
      <c r="GB53" s="651"/>
      <c r="GC53" s="651"/>
      <c r="GD53" s="651"/>
      <c r="GE53" s="651"/>
      <c r="GF53" s="651"/>
      <c r="GG53" s="651"/>
      <c r="GH53" s="651"/>
      <c r="GI53" s="651"/>
      <c r="GJ53" s="651"/>
      <c r="GK53" s="651"/>
      <c r="GL53" s="651"/>
      <c r="GM53" s="651"/>
      <c r="GN53" s="651"/>
      <c r="GO53" s="651"/>
      <c r="GP53" s="651"/>
      <c r="GQ53" s="651"/>
      <c r="GR53" s="651"/>
      <c r="GS53" s="651"/>
      <c r="GT53" s="651"/>
      <c r="GU53" s="651"/>
      <c r="GV53" s="651"/>
      <c r="GW53" s="651"/>
      <c r="GX53" s="651"/>
      <c r="GY53" s="651"/>
      <c r="GZ53" s="651"/>
      <c r="HA53" s="651"/>
      <c r="HB53" s="651"/>
      <c r="HC53" s="651"/>
      <c r="HD53" s="651"/>
      <c r="HE53" s="651"/>
      <c r="HF53" s="651"/>
      <c r="HG53" s="651"/>
      <c r="HH53" s="651"/>
      <c r="HI53" s="651"/>
      <c r="HJ53" s="651"/>
      <c r="HK53" s="651"/>
      <c r="HL53" s="651"/>
      <c r="HM53" s="651"/>
      <c r="HN53" s="651"/>
      <c r="HO53" s="651"/>
      <c r="HP53" s="651"/>
      <c r="HQ53" s="651"/>
      <c r="HR53" s="651"/>
      <c r="HS53" s="651"/>
      <c r="HT53" s="651"/>
      <c r="HU53" s="651"/>
      <c r="HV53" s="651"/>
      <c r="HW53" s="651"/>
      <c r="HX53" s="651"/>
      <c r="HY53" s="651"/>
      <c r="HZ53" s="651"/>
      <c r="IA53" s="652"/>
      <c r="IB53" s="651"/>
      <c r="IC53" s="651"/>
      <c r="ID53" s="651"/>
      <c r="IE53" s="651"/>
      <c r="IF53" s="651"/>
      <c r="IG53" s="651"/>
      <c r="IH53" s="651"/>
      <c r="II53" s="651"/>
      <c r="IJ53" s="651"/>
      <c r="IK53" s="651"/>
      <c r="IL53" s="651"/>
      <c r="IM53" s="651"/>
      <c r="IN53" s="651"/>
      <c r="IO53" s="651"/>
      <c r="IP53" s="652"/>
      <c r="IQ53" s="651"/>
      <c r="IR53" s="651"/>
      <c r="IS53" s="651"/>
      <c r="IT53" s="653"/>
      <c r="IU53" s="651"/>
      <c r="IV53" s="651"/>
      <c r="IW53" s="651"/>
      <c r="IX53" s="651"/>
      <c r="IY53" s="651"/>
      <c r="IZ53" s="651"/>
      <c r="JA53" s="651"/>
      <c r="JB53" s="651"/>
      <c r="JC53" s="651"/>
      <c r="JD53" s="651"/>
      <c r="JE53" s="651"/>
      <c r="JF53" s="651"/>
      <c r="JG53" s="651"/>
      <c r="JH53" s="651"/>
      <c r="JI53" s="651"/>
      <c r="JJ53" s="651"/>
      <c r="JK53" s="651"/>
      <c r="JL53" s="651"/>
      <c r="JM53" s="651"/>
      <c r="JN53" s="651"/>
      <c r="JO53" s="651"/>
      <c r="JP53" s="651"/>
      <c r="JQ53" s="651"/>
      <c r="JR53" s="651"/>
      <c r="JS53" s="651"/>
      <c r="JT53" s="651"/>
      <c r="JU53" s="651"/>
      <c r="JV53" s="654"/>
      <c r="JX53" s="225"/>
    </row>
    <row r="54" spans="1:288" ht="16" thickBot="1">
      <c r="A54" s="905" t="s">
        <v>5</v>
      </c>
      <c r="B54" s="79">
        <f t="shared" si="49"/>
        <v>3</v>
      </c>
      <c r="C54" s="871" t="s">
        <v>85</v>
      </c>
      <c r="D54" s="489" t="s">
        <v>162</v>
      </c>
      <c r="E54" s="1129" t="s">
        <v>206</v>
      </c>
      <c r="F54" s="888">
        <v>0.25</v>
      </c>
      <c r="G54" s="120" t="e">
        <f t="shared" si="89"/>
        <v>#REF!</v>
      </c>
      <c r="H54" s="51">
        <v>0.25</v>
      </c>
      <c r="I54" s="2"/>
      <c r="J54" s="29"/>
      <c r="K54" s="18"/>
      <c r="L54" s="5"/>
      <c r="M54" s="170">
        <v>1</v>
      </c>
      <c r="N54" s="71">
        <v>2</v>
      </c>
      <c r="O54" s="739">
        <v>3</v>
      </c>
      <c r="P54" s="1107">
        <f t="shared" si="46"/>
        <v>6</v>
      </c>
      <c r="Q54" s="1108">
        <f t="shared" si="47"/>
        <v>6</v>
      </c>
      <c r="R54" s="51"/>
      <c r="S54" s="547">
        <f>H54</f>
        <v>0.25</v>
      </c>
      <c r="T54" s="25"/>
      <c r="U54" s="219">
        <f t="shared" si="91"/>
        <v>18750</v>
      </c>
      <c r="V54" s="219" t="s">
        <v>642</v>
      </c>
      <c r="W54" s="1042">
        <f t="shared" si="87"/>
        <v>18750</v>
      </c>
      <c r="X54" s="537">
        <f t="shared" si="88"/>
        <v>0</v>
      </c>
      <c r="Y54" s="538">
        <f t="shared" si="50"/>
        <v>500</v>
      </c>
      <c r="Z54" s="1090">
        <f t="shared" si="51"/>
        <v>19250</v>
      </c>
      <c r="AA54" s="1098"/>
      <c r="AB54" s="600"/>
      <c r="AC54" s="1056">
        <f t="shared" si="52"/>
        <v>0</v>
      </c>
      <c r="AD54" s="1063"/>
      <c r="AE54" s="747">
        <f t="shared" si="53"/>
        <v>0</v>
      </c>
      <c r="AF54" s="600"/>
      <c r="AG54" s="1056">
        <f t="shared" si="54"/>
        <v>0</v>
      </c>
      <c r="AH54" s="1070"/>
      <c r="AI54" s="747">
        <f t="shared" si="55"/>
        <v>0</v>
      </c>
      <c r="AJ54" s="1051"/>
      <c r="AK54" s="270">
        <v>0</v>
      </c>
      <c r="AL54" s="902"/>
      <c r="AM54" s="902">
        <v>2025</v>
      </c>
      <c r="AN54" s="18" t="str">
        <f t="shared" si="56"/>
        <v xml:space="preserve"> </v>
      </c>
      <c r="AO54" s="747" t="str">
        <f t="shared" si="57"/>
        <v xml:space="preserve"> </v>
      </c>
      <c r="AP54" s="4" t="str">
        <f t="shared" si="58"/>
        <v xml:space="preserve"> </v>
      </c>
      <c r="AQ54" s="747" t="str">
        <f t="shared" si="59"/>
        <v xml:space="preserve"> </v>
      </c>
      <c r="AR54" s="4" t="str">
        <f t="shared" si="60"/>
        <v xml:space="preserve"> </v>
      </c>
      <c r="AS54" s="747" t="str">
        <f t="shared" si="61"/>
        <v xml:space="preserve"> </v>
      </c>
      <c r="AT54" s="4" t="str">
        <f t="shared" si="62"/>
        <v xml:space="preserve"> </v>
      </c>
      <c r="AU54" s="747" t="str">
        <f t="shared" si="63"/>
        <v xml:space="preserve"> </v>
      </c>
      <c r="AV54" s="4" t="str">
        <f t="shared" si="64"/>
        <v xml:space="preserve"> </v>
      </c>
      <c r="AW54" s="747" t="str">
        <f t="shared" si="65"/>
        <v xml:space="preserve"> </v>
      </c>
      <c r="AX54" s="4" t="str">
        <f t="shared" si="66"/>
        <v xml:space="preserve"> </v>
      </c>
      <c r="AY54" s="747" t="str">
        <f t="shared" si="67"/>
        <v xml:space="preserve"> </v>
      </c>
      <c r="AZ54" s="4" t="str">
        <f t="shared" si="68"/>
        <v xml:space="preserve"> </v>
      </c>
      <c r="BA54" s="747" t="str">
        <f t="shared" si="69"/>
        <v xml:space="preserve"> </v>
      </c>
      <c r="BB54" s="4">
        <f t="shared" si="70"/>
        <v>0.25</v>
      </c>
      <c r="BC54" s="747">
        <f t="shared" si="71"/>
        <v>19250</v>
      </c>
      <c r="BD54" s="4" t="str">
        <f t="shared" si="72"/>
        <v xml:space="preserve"> </v>
      </c>
      <c r="BE54" s="747" t="str">
        <f t="shared" si="73"/>
        <v xml:space="preserve"> </v>
      </c>
      <c r="BF54" s="4" t="str">
        <f t="shared" si="74"/>
        <v xml:space="preserve"> </v>
      </c>
      <c r="BG54" s="747" t="str">
        <f t="shared" si="75"/>
        <v xml:space="preserve"> </v>
      </c>
      <c r="BH54" s="4" t="str">
        <f t="shared" si="76"/>
        <v xml:space="preserve"> </v>
      </c>
      <c r="BI54" s="747" t="str">
        <f t="shared" si="77"/>
        <v xml:space="preserve"> </v>
      </c>
      <c r="BJ54" s="4" t="str">
        <f t="shared" si="78"/>
        <v xml:space="preserve"> </v>
      </c>
      <c r="BK54" s="747" t="str">
        <f t="shared" si="79"/>
        <v xml:space="preserve"> </v>
      </c>
      <c r="BL54" s="4" t="str">
        <f t="shared" si="80"/>
        <v xml:space="preserve"> </v>
      </c>
      <c r="BM54" s="747" t="str">
        <f t="shared" si="81"/>
        <v xml:space="preserve"> </v>
      </c>
      <c r="BN54" s="4" t="str">
        <f t="shared" si="82"/>
        <v xml:space="preserve"> </v>
      </c>
      <c r="BO54" s="747" t="str">
        <f t="shared" si="83"/>
        <v xml:space="preserve"> </v>
      </c>
      <c r="BP54" s="4" t="str">
        <f t="shared" si="84"/>
        <v xml:space="preserve"> </v>
      </c>
      <c r="BQ54" s="747" t="str">
        <f t="shared" si="85"/>
        <v xml:space="preserve"> </v>
      </c>
      <c r="BR54" s="133" t="s">
        <v>207</v>
      </c>
      <c r="BS54" s="133"/>
      <c r="BT54" s="389"/>
      <c r="BU54" s="389"/>
      <c r="BV54" s="389"/>
      <c r="BW54" s="389"/>
      <c r="BX54" s="389"/>
      <c r="BY54" s="389"/>
      <c r="BZ54" s="389"/>
      <c r="CA54" s="389"/>
      <c r="CB54" s="163">
        <f t="shared" si="86"/>
        <v>0</v>
      </c>
      <c r="CC54" s="389"/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89"/>
      <c r="EF54" s="389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  <c r="FK54" s="389"/>
      <c r="FL54" s="389"/>
      <c r="FM54" s="389"/>
      <c r="FN54" s="389"/>
      <c r="FO54" s="389"/>
      <c r="FP54" s="389"/>
      <c r="FQ54" s="389"/>
      <c r="FR54" s="389"/>
      <c r="FS54" s="389"/>
      <c r="FT54" s="389"/>
      <c r="FU54" s="389"/>
      <c r="FV54" s="389"/>
      <c r="FW54" s="389"/>
      <c r="FX54" s="639" t="s">
        <v>198</v>
      </c>
      <c r="FY54" s="640">
        <v>249</v>
      </c>
      <c r="FZ54" s="640">
        <v>30289436</v>
      </c>
      <c r="GA54" s="640">
        <v>52</v>
      </c>
      <c r="GB54" s="640" t="s">
        <v>817</v>
      </c>
      <c r="GC54" s="640">
        <v>20</v>
      </c>
      <c r="GD54" s="640">
        <v>1995</v>
      </c>
      <c r="GE54" s="640">
        <v>1</v>
      </c>
      <c r="GF54" s="640" t="s">
        <v>780</v>
      </c>
      <c r="GG54" s="640">
        <v>2</v>
      </c>
      <c r="GH54" s="640">
        <v>1</v>
      </c>
      <c r="GI54" s="640" t="s">
        <v>780</v>
      </c>
      <c r="GJ54" s="640">
        <v>2</v>
      </c>
      <c r="GK54" s="640" t="s">
        <v>781</v>
      </c>
      <c r="GL54" s="640" t="s">
        <v>782</v>
      </c>
      <c r="GM54" s="640">
        <v>66</v>
      </c>
      <c r="GN54" s="640" t="s">
        <v>783</v>
      </c>
      <c r="GO54" s="640">
        <v>0</v>
      </c>
      <c r="GP54" s="640">
        <v>0</v>
      </c>
      <c r="GQ54" s="640">
        <v>4</v>
      </c>
      <c r="GR54" s="640">
        <v>2</v>
      </c>
      <c r="GS54" s="640">
        <v>3</v>
      </c>
      <c r="GT54" s="640" t="s">
        <v>783</v>
      </c>
      <c r="GU54" s="640" t="s">
        <v>783</v>
      </c>
      <c r="GV54" s="640" t="s">
        <v>783</v>
      </c>
      <c r="GW54" s="640" t="s">
        <v>783</v>
      </c>
      <c r="GX54" s="640" t="s">
        <v>783</v>
      </c>
      <c r="GY54" s="640">
        <v>1649</v>
      </c>
      <c r="GZ54" s="640">
        <v>0.89</v>
      </c>
      <c r="HA54" s="640">
        <v>5</v>
      </c>
      <c r="HB54" s="640" t="s">
        <v>783</v>
      </c>
      <c r="HC54" s="640" t="s">
        <v>782</v>
      </c>
      <c r="HD54" s="640">
        <v>275</v>
      </c>
      <c r="HE54" s="640" t="s">
        <v>783</v>
      </c>
      <c r="HF54" s="640">
        <v>0</v>
      </c>
      <c r="HG54" s="640" t="s">
        <v>783</v>
      </c>
      <c r="HH54" s="640">
        <v>0</v>
      </c>
      <c r="HI54" s="640">
        <v>1</v>
      </c>
      <c r="HJ54" s="640">
        <v>45</v>
      </c>
      <c r="HK54" s="640" t="s">
        <v>784</v>
      </c>
      <c r="HL54" s="640" t="s">
        <v>785</v>
      </c>
      <c r="HM54" s="640" t="s">
        <v>783</v>
      </c>
      <c r="HN54" s="640" t="s">
        <v>783</v>
      </c>
      <c r="HO54" s="640" t="s">
        <v>783</v>
      </c>
      <c r="HP54" s="640" t="s">
        <v>783</v>
      </c>
      <c r="HQ54" s="640" t="s">
        <v>783</v>
      </c>
      <c r="HR54" s="640">
        <v>3976525</v>
      </c>
      <c r="HS54" s="640" t="s">
        <v>783</v>
      </c>
      <c r="HT54" s="640" t="s">
        <v>786</v>
      </c>
      <c r="HU54" s="640" t="s">
        <v>787</v>
      </c>
      <c r="HV54" s="640">
        <v>4</v>
      </c>
      <c r="HW54" s="640">
        <v>2014</v>
      </c>
      <c r="HX54" s="640">
        <v>63</v>
      </c>
      <c r="HY54" s="640">
        <v>0</v>
      </c>
      <c r="HZ54" s="640">
        <v>4699</v>
      </c>
      <c r="IA54" s="641">
        <v>41697.500081018516</v>
      </c>
      <c r="IB54" s="640" t="s">
        <v>788</v>
      </c>
      <c r="IC54" s="640">
        <v>3981003</v>
      </c>
      <c r="ID54" s="640">
        <v>2014</v>
      </c>
      <c r="IE54" s="640">
        <v>1712</v>
      </c>
      <c r="IF54" s="640" t="s">
        <v>783</v>
      </c>
      <c r="IG54" s="640" t="s">
        <v>783</v>
      </c>
      <c r="IH54" s="640" t="s">
        <v>783</v>
      </c>
      <c r="II54" s="640" t="s">
        <v>783</v>
      </c>
      <c r="IJ54" s="640" t="s">
        <v>783</v>
      </c>
      <c r="IK54" s="640" t="s">
        <v>783</v>
      </c>
      <c r="IL54" s="640" t="s">
        <v>783</v>
      </c>
      <c r="IM54" s="640" t="s">
        <v>783</v>
      </c>
      <c r="IN54" s="640" t="s">
        <v>783</v>
      </c>
      <c r="IO54" s="640">
        <v>1649</v>
      </c>
      <c r="IP54" s="641">
        <v>37477.354571759257</v>
      </c>
      <c r="IQ54" s="640">
        <v>2</v>
      </c>
      <c r="IR54" s="640" t="s">
        <v>793</v>
      </c>
      <c r="IS54" s="640">
        <v>3</v>
      </c>
      <c r="IT54" s="642">
        <v>41275</v>
      </c>
      <c r="IU54" s="640" t="s">
        <v>783</v>
      </c>
      <c r="IV54" s="640" t="s">
        <v>783</v>
      </c>
      <c r="IW54" s="640" t="s">
        <v>783</v>
      </c>
      <c r="IX54" s="640" t="s">
        <v>781</v>
      </c>
      <c r="IY54" s="640">
        <v>45</v>
      </c>
      <c r="IZ54" s="640" t="s">
        <v>789</v>
      </c>
      <c r="JA54" s="640" t="s">
        <v>783</v>
      </c>
      <c r="JB54" s="640" t="s">
        <v>783</v>
      </c>
      <c r="JC54" s="640" t="s">
        <v>783</v>
      </c>
      <c r="JD54" s="640">
        <v>329429</v>
      </c>
      <c r="JE54" s="640" t="s">
        <v>783</v>
      </c>
      <c r="JF54" s="640" t="s">
        <v>783</v>
      </c>
      <c r="JG54" s="640" t="s">
        <v>804</v>
      </c>
      <c r="JH54" s="640">
        <v>52</v>
      </c>
      <c r="JI54" s="640" t="s">
        <v>783</v>
      </c>
      <c r="JJ54" s="640" t="s">
        <v>783</v>
      </c>
      <c r="JK54" s="640" t="s">
        <v>783</v>
      </c>
      <c r="JL54" s="640" t="s">
        <v>790</v>
      </c>
      <c r="JM54" s="640">
        <v>4</v>
      </c>
      <c r="JN54" s="640">
        <v>4</v>
      </c>
      <c r="JO54" s="640" t="s">
        <v>783</v>
      </c>
      <c r="JP54" s="640" t="s">
        <v>783</v>
      </c>
      <c r="JQ54" s="640" t="s">
        <v>783</v>
      </c>
      <c r="JR54" s="640" t="s">
        <v>783</v>
      </c>
      <c r="JS54" s="640" t="s">
        <v>783</v>
      </c>
      <c r="JT54" s="640" t="s">
        <v>783</v>
      </c>
      <c r="JU54" s="640" t="s">
        <v>861</v>
      </c>
      <c r="JV54" s="643">
        <v>4676.2831740000001</v>
      </c>
      <c r="JX54" s="225"/>
    </row>
    <row r="55" spans="1:288" ht="16" thickBot="1">
      <c r="A55" s="905" t="s">
        <v>5</v>
      </c>
      <c r="B55" s="79">
        <f t="shared" si="49"/>
        <v>3</v>
      </c>
      <c r="C55" s="871" t="s">
        <v>124</v>
      </c>
      <c r="D55" s="489" t="s">
        <v>185</v>
      </c>
      <c r="E55" s="1129" t="s">
        <v>198</v>
      </c>
      <c r="F55" s="888">
        <v>0.3</v>
      </c>
      <c r="G55" s="120" t="e">
        <f t="shared" si="89"/>
        <v>#REF!</v>
      </c>
      <c r="H55" s="49">
        <v>0.3</v>
      </c>
      <c r="I55" s="3"/>
      <c r="J55" s="29"/>
      <c r="K55" s="18">
        <v>1983</v>
      </c>
      <c r="L55" s="5"/>
      <c r="M55" s="170">
        <v>3</v>
      </c>
      <c r="N55" s="71">
        <v>4</v>
      </c>
      <c r="O55" s="739">
        <v>1</v>
      </c>
      <c r="P55" s="1107">
        <v>15</v>
      </c>
      <c r="Q55" s="1108">
        <f t="shared" si="47"/>
        <v>12</v>
      </c>
      <c r="R55" s="30"/>
      <c r="S55" s="3">
        <f>H55</f>
        <v>0.3</v>
      </c>
      <c r="T55" s="25"/>
      <c r="U55" s="219">
        <f t="shared" si="91"/>
        <v>22500</v>
      </c>
      <c r="V55" s="219" t="s">
        <v>642</v>
      </c>
      <c r="W55" s="1042">
        <f t="shared" si="87"/>
        <v>22500</v>
      </c>
      <c r="X55" s="537">
        <f t="shared" si="88"/>
        <v>9365.8666666666668</v>
      </c>
      <c r="Y55" s="538">
        <f t="shared" si="50"/>
        <v>500</v>
      </c>
      <c r="Z55" s="1090">
        <f t="shared" si="51"/>
        <v>32365.866666666669</v>
      </c>
      <c r="AA55" s="1098"/>
      <c r="AB55" s="600">
        <v>4</v>
      </c>
      <c r="AC55" s="1056">
        <f t="shared" si="52"/>
        <v>3965.8666666666668</v>
      </c>
      <c r="AD55" s="1063">
        <v>0.25</v>
      </c>
      <c r="AE55" s="747">
        <f t="shared" si="53"/>
        <v>5400</v>
      </c>
      <c r="AF55" s="600"/>
      <c r="AG55" s="1056">
        <f t="shared" si="54"/>
        <v>0</v>
      </c>
      <c r="AH55" s="1070"/>
      <c r="AI55" s="747">
        <f t="shared" si="55"/>
        <v>0</v>
      </c>
      <c r="AJ55" s="1051"/>
      <c r="AK55" s="270">
        <v>0</v>
      </c>
      <c r="AL55" s="902"/>
      <c r="AM55" s="902">
        <v>2025</v>
      </c>
      <c r="AN55" s="18" t="str">
        <f t="shared" si="56"/>
        <v xml:space="preserve"> </v>
      </c>
      <c r="AO55" s="747" t="str">
        <f t="shared" si="57"/>
        <v xml:space="preserve"> </v>
      </c>
      <c r="AP55" s="4" t="str">
        <f t="shared" si="58"/>
        <v xml:space="preserve"> </v>
      </c>
      <c r="AQ55" s="747" t="str">
        <f t="shared" si="59"/>
        <v xml:space="preserve"> </v>
      </c>
      <c r="AR55" s="4" t="str">
        <f t="shared" si="60"/>
        <v xml:space="preserve"> </v>
      </c>
      <c r="AS55" s="747" t="str">
        <f t="shared" si="61"/>
        <v xml:space="preserve"> </v>
      </c>
      <c r="AT55" s="4" t="str">
        <f t="shared" si="62"/>
        <v xml:space="preserve"> </v>
      </c>
      <c r="AU55" s="747" t="str">
        <f t="shared" si="63"/>
        <v xml:space="preserve"> </v>
      </c>
      <c r="AV55" s="4" t="str">
        <f t="shared" si="64"/>
        <v xml:space="preserve"> </v>
      </c>
      <c r="AW55" s="747" t="str">
        <f t="shared" si="65"/>
        <v xml:space="preserve"> </v>
      </c>
      <c r="AX55" s="4" t="str">
        <f t="shared" si="66"/>
        <v xml:space="preserve"> </v>
      </c>
      <c r="AY55" s="747" t="str">
        <f t="shared" si="67"/>
        <v xml:space="preserve"> </v>
      </c>
      <c r="AZ55" s="4" t="str">
        <f t="shared" si="68"/>
        <v xml:space="preserve"> </v>
      </c>
      <c r="BA55" s="747" t="str">
        <f t="shared" si="69"/>
        <v xml:space="preserve"> </v>
      </c>
      <c r="BB55" s="4">
        <f t="shared" si="70"/>
        <v>0.3</v>
      </c>
      <c r="BC55" s="747">
        <f t="shared" si="71"/>
        <v>32365.866666666669</v>
      </c>
      <c r="BD55" s="4" t="str">
        <f t="shared" si="72"/>
        <v xml:space="preserve"> </v>
      </c>
      <c r="BE55" s="747" t="str">
        <f t="shared" si="73"/>
        <v xml:space="preserve"> </v>
      </c>
      <c r="BF55" s="4" t="str">
        <f t="shared" si="74"/>
        <v xml:space="preserve"> </v>
      </c>
      <c r="BG55" s="747" t="str">
        <f t="shared" si="75"/>
        <v xml:space="preserve"> </v>
      </c>
      <c r="BH55" s="4" t="str">
        <f t="shared" si="76"/>
        <v xml:space="preserve"> </v>
      </c>
      <c r="BI55" s="747" t="str">
        <f t="shared" si="77"/>
        <v xml:space="preserve"> </v>
      </c>
      <c r="BJ55" s="4" t="str">
        <f t="shared" si="78"/>
        <v xml:space="preserve"> </v>
      </c>
      <c r="BK55" s="747" t="str">
        <f t="shared" si="79"/>
        <v xml:space="preserve"> </v>
      </c>
      <c r="BL55" s="4" t="str">
        <f t="shared" si="80"/>
        <v xml:space="preserve"> </v>
      </c>
      <c r="BM55" s="747" t="str">
        <f t="shared" si="81"/>
        <v xml:space="preserve"> </v>
      </c>
      <c r="BN55" s="4" t="str">
        <f t="shared" si="82"/>
        <v xml:space="preserve"> </v>
      </c>
      <c r="BO55" s="747" t="str">
        <f t="shared" si="83"/>
        <v xml:space="preserve"> </v>
      </c>
      <c r="BP55" s="4" t="str">
        <f t="shared" si="84"/>
        <v xml:space="preserve"> </v>
      </c>
      <c r="BQ55" s="747" t="str">
        <f t="shared" si="85"/>
        <v xml:space="preserve"> </v>
      </c>
      <c r="BR55" s="133" t="s">
        <v>625</v>
      </c>
      <c r="BS55" s="133"/>
      <c r="BT55" s="389"/>
      <c r="BU55" s="389"/>
      <c r="BV55" s="389"/>
      <c r="BW55" s="389"/>
      <c r="BX55" s="389"/>
      <c r="BY55" s="389"/>
      <c r="BZ55" s="389"/>
      <c r="CA55" s="389"/>
      <c r="CB55" s="163">
        <f t="shared" si="86"/>
        <v>0</v>
      </c>
      <c r="CC55" s="389"/>
      <c r="CD55" s="389"/>
      <c r="CE55" s="389"/>
      <c r="CF55" s="389"/>
      <c r="CG55" s="389"/>
      <c r="CH55" s="389"/>
      <c r="CI55" s="389"/>
      <c r="CJ55" s="389"/>
      <c r="CK55" s="389"/>
      <c r="CL55" s="389"/>
      <c r="CM55" s="389"/>
      <c r="CN55" s="389"/>
      <c r="CO55" s="389"/>
      <c r="CP55" s="389"/>
      <c r="CQ55" s="389"/>
      <c r="CR55" s="389"/>
      <c r="CS55" s="389"/>
      <c r="CT55" s="389"/>
      <c r="CU55" s="389"/>
      <c r="CV55" s="389"/>
      <c r="CW55" s="389"/>
      <c r="CX55" s="389"/>
      <c r="CY55" s="389"/>
      <c r="CZ55" s="389"/>
      <c r="DA55" s="389"/>
      <c r="DB55" s="389"/>
      <c r="DC55" s="389"/>
      <c r="DD55" s="389"/>
      <c r="DE55" s="389"/>
      <c r="DF55" s="389"/>
      <c r="DG55" s="389"/>
      <c r="DH55" s="389"/>
      <c r="DI55" s="389"/>
      <c r="DJ55" s="389"/>
      <c r="DK55" s="389"/>
      <c r="DL55" s="389"/>
      <c r="DM55" s="389"/>
      <c r="DN55" s="389"/>
      <c r="DO55" s="389"/>
      <c r="DP55" s="389"/>
      <c r="DQ55" s="389"/>
      <c r="DR55" s="389"/>
      <c r="DS55" s="389"/>
      <c r="DT55" s="389"/>
      <c r="DU55" s="389"/>
      <c r="DV55" s="389"/>
      <c r="DW55" s="389"/>
      <c r="DX55" s="389"/>
      <c r="DY55" s="389"/>
      <c r="DZ55" s="389"/>
      <c r="EA55" s="389"/>
      <c r="EB55" s="389"/>
      <c r="EC55" s="389"/>
      <c r="ED55" s="389"/>
      <c r="EE55" s="389"/>
      <c r="EF55" s="389"/>
      <c r="EG55" s="389"/>
      <c r="EH55" s="389"/>
      <c r="EI55" s="389"/>
      <c r="EJ55" s="389"/>
      <c r="EK55" s="389"/>
      <c r="EL55" s="389"/>
      <c r="EM55" s="389"/>
      <c r="EN55" s="389"/>
      <c r="EO55" s="389"/>
      <c r="EP55" s="389"/>
      <c r="EQ55" s="389"/>
      <c r="ER55" s="389"/>
      <c r="ES55" s="389"/>
      <c r="ET55" s="389"/>
      <c r="EU55" s="389"/>
      <c r="EV55" s="389"/>
      <c r="EW55" s="389"/>
      <c r="EX55" s="389"/>
      <c r="EY55" s="389"/>
      <c r="EZ55" s="389"/>
      <c r="FA55" s="389"/>
      <c r="FB55" s="389"/>
      <c r="FC55" s="389"/>
      <c r="FD55" s="389"/>
      <c r="FE55" s="389"/>
      <c r="FF55" s="389"/>
      <c r="FG55" s="389"/>
      <c r="FH55" s="389"/>
      <c r="FI55" s="389"/>
      <c r="FJ55" s="389"/>
      <c r="FK55" s="389"/>
      <c r="FL55" s="389"/>
      <c r="FM55" s="389"/>
      <c r="FN55" s="389"/>
      <c r="FO55" s="389"/>
      <c r="FP55" s="389"/>
      <c r="FQ55" s="389"/>
      <c r="FR55" s="389"/>
      <c r="FS55" s="389"/>
      <c r="FT55" s="389"/>
      <c r="FU55" s="389"/>
      <c r="FV55" s="389"/>
      <c r="FW55" s="389"/>
      <c r="FX55" s="625" t="s">
        <v>407</v>
      </c>
      <c r="FY55" s="626">
        <v>275</v>
      </c>
      <c r="FZ55" s="626">
        <v>30289515</v>
      </c>
      <c r="GA55" s="626" t="s">
        <v>783</v>
      </c>
      <c r="GB55" s="626"/>
      <c r="GC55" s="626" t="s">
        <v>783</v>
      </c>
      <c r="GD55" s="626" t="s">
        <v>783</v>
      </c>
      <c r="GE55" s="626" t="s">
        <v>783</v>
      </c>
      <c r="GF55" s="626"/>
      <c r="GG55" s="626" t="s">
        <v>783</v>
      </c>
      <c r="GH55" s="626" t="s">
        <v>783</v>
      </c>
      <c r="GI55" s="626"/>
      <c r="GJ55" s="626" t="s">
        <v>783</v>
      </c>
      <c r="GK55" s="626" t="s">
        <v>781</v>
      </c>
      <c r="GL55" s="626" t="s">
        <v>783</v>
      </c>
      <c r="GM55" s="626" t="s">
        <v>783</v>
      </c>
      <c r="GN55" s="626" t="s">
        <v>783</v>
      </c>
      <c r="GO55" s="626" t="s">
        <v>783</v>
      </c>
      <c r="GP55" s="626" t="s">
        <v>783</v>
      </c>
      <c r="GQ55" s="626" t="s">
        <v>783</v>
      </c>
      <c r="GR55" s="626" t="s">
        <v>783</v>
      </c>
      <c r="GS55" s="626" t="s">
        <v>783</v>
      </c>
      <c r="GT55" s="626" t="s">
        <v>783</v>
      </c>
      <c r="GU55" s="626" t="s">
        <v>783</v>
      </c>
      <c r="GV55" s="626" t="s">
        <v>783</v>
      </c>
      <c r="GW55" s="626" t="s">
        <v>783</v>
      </c>
      <c r="GX55" s="626" t="s">
        <v>783</v>
      </c>
      <c r="GY55" s="626">
        <v>1649</v>
      </c>
      <c r="GZ55" s="626">
        <v>0</v>
      </c>
      <c r="HA55" s="626">
        <v>9</v>
      </c>
      <c r="HB55" s="626" t="s">
        <v>783</v>
      </c>
      <c r="HC55" s="626" t="s">
        <v>783</v>
      </c>
      <c r="HD55" s="626" t="s">
        <v>783</v>
      </c>
      <c r="HE55" s="626" t="s">
        <v>783</v>
      </c>
      <c r="HF55" s="626" t="s">
        <v>783</v>
      </c>
      <c r="HG55" s="626" t="s">
        <v>783</v>
      </c>
      <c r="HH55" s="626" t="s">
        <v>783</v>
      </c>
      <c r="HI55" s="626" t="s">
        <v>783</v>
      </c>
      <c r="HJ55" s="626" t="s">
        <v>783</v>
      </c>
      <c r="HK55" s="626" t="s">
        <v>783</v>
      </c>
      <c r="HL55" s="626" t="s">
        <v>783</v>
      </c>
      <c r="HM55" s="626" t="s">
        <v>783</v>
      </c>
      <c r="HN55" s="626" t="s">
        <v>783</v>
      </c>
      <c r="HO55" s="626" t="s">
        <v>783</v>
      </c>
      <c r="HP55" s="626" t="s">
        <v>783</v>
      </c>
      <c r="HQ55" s="626" t="s">
        <v>783</v>
      </c>
      <c r="HR55" s="626">
        <v>5074871</v>
      </c>
      <c r="HS55" s="626" t="s">
        <v>783</v>
      </c>
      <c r="HT55" s="626" t="s">
        <v>786</v>
      </c>
      <c r="HU55" s="626" t="s">
        <v>787</v>
      </c>
      <c r="HV55" s="626">
        <v>4</v>
      </c>
      <c r="HW55" s="626">
        <v>2014</v>
      </c>
      <c r="HX55" s="626">
        <v>63</v>
      </c>
      <c r="HY55" s="626">
        <v>2376</v>
      </c>
      <c r="HZ55" s="626">
        <v>5386</v>
      </c>
      <c r="IA55" s="627">
        <v>41697.500081018516</v>
      </c>
      <c r="IB55" s="626" t="s">
        <v>788</v>
      </c>
      <c r="IC55" s="626">
        <v>5074870</v>
      </c>
      <c r="ID55" s="626" t="s">
        <v>783</v>
      </c>
      <c r="IE55" s="626">
        <v>1712</v>
      </c>
      <c r="IF55" s="626" t="s">
        <v>783</v>
      </c>
      <c r="IG55" s="626" t="s">
        <v>783</v>
      </c>
      <c r="IH55" s="626" t="s">
        <v>783</v>
      </c>
      <c r="II55" s="626" t="s">
        <v>783</v>
      </c>
      <c r="IJ55" s="626" t="s">
        <v>783</v>
      </c>
      <c r="IK55" s="626" t="s">
        <v>783</v>
      </c>
      <c r="IL55" s="626" t="s">
        <v>783</v>
      </c>
      <c r="IM55" s="626" t="s">
        <v>783</v>
      </c>
      <c r="IN55" s="626" t="s">
        <v>783</v>
      </c>
      <c r="IO55" s="626">
        <v>2108</v>
      </c>
      <c r="IP55" s="627">
        <v>38587.423726851855</v>
      </c>
      <c r="IQ55" s="626" t="s">
        <v>783</v>
      </c>
      <c r="IR55" s="626" t="s">
        <v>783</v>
      </c>
      <c r="IS55" s="626" t="s">
        <v>783</v>
      </c>
      <c r="IT55" s="626" t="s">
        <v>783</v>
      </c>
      <c r="IU55" s="626" t="s">
        <v>783</v>
      </c>
      <c r="IV55" s="626" t="s">
        <v>783</v>
      </c>
      <c r="IW55" s="626" t="s">
        <v>783</v>
      </c>
      <c r="IX55" s="626" t="s">
        <v>781</v>
      </c>
      <c r="IY55" s="626" t="s">
        <v>783</v>
      </c>
      <c r="IZ55" s="626" t="s">
        <v>783</v>
      </c>
      <c r="JA55" s="626" t="s">
        <v>783</v>
      </c>
      <c r="JB55" s="626" t="s">
        <v>783</v>
      </c>
      <c r="JC55" s="626" t="s">
        <v>783</v>
      </c>
      <c r="JD55" s="626">
        <v>329446</v>
      </c>
      <c r="JE55" s="626" t="s">
        <v>783</v>
      </c>
      <c r="JF55" s="626" t="s">
        <v>783</v>
      </c>
      <c r="JG55" s="626" t="s">
        <v>783</v>
      </c>
      <c r="JH55" s="626" t="s">
        <v>783</v>
      </c>
      <c r="JI55" s="626" t="s">
        <v>783</v>
      </c>
      <c r="JJ55" s="626" t="s">
        <v>783</v>
      </c>
      <c r="JK55" s="626" t="s">
        <v>783</v>
      </c>
      <c r="JL55" s="626" t="s">
        <v>783</v>
      </c>
      <c r="JM55" s="626">
        <v>4</v>
      </c>
      <c r="JN55" s="626" t="s">
        <v>783</v>
      </c>
      <c r="JO55" s="626" t="s">
        <v>783</v>
      </c>
      <c r="JP55" s="626">
        <v>10711928</v>
      </c>
      <c r="JQ55" s="626">
        <v>2011</v>
      </c>
      <c r="JR55" s="626">
        <v>3</v>
      </c>
      <c r="JS55" s="626" t="s">
        <v>783</v>
      </c>
      <c r="JT55" s="626" t="s">
        <v>783</v>
      </c>
      <c r="JU55" s="626" t="s">
        <v>894</v>
      </c>
      <c r="JV55" s="628">
        <v>3006.8536250000002</v>
      </c>
      <c r="JW55">
        <f>SUM(JV54:JV55)</f>
        <v>7683.1367989999999</v>
      </c>
      <c r="JX55" s="225">
        <v>1.0190086956439393</v>
      </c>
    </row>
    <row r="56" spans="1:288" ht="16" thickBot="1">
      <c r="A56" s="905" t="s">
        <v>5</v>
      </c>
      <c r="B56" s="79">
        <f t="shared" si="49"/>
        <v>1</v>
      </c>
      <c r="C56" s="871" t="s">
        <v>101</v>
      </c>
      <c r="D56" s="489" t="s">
        <v>185</v>
      </c>
      <c r="E56" s="1129" t="s">
        <v>34</v>
      </c>
      <c r="F56" s="888">
        <v>0.05</v>
      </c>
      <c r="G56" s="120" t="e">
        <f t="shared" si="89"/>
        <v>#REF!</v>
      </c>
      <c r="H56" s="46"/>
      <c r="I56" s="3">
        <v>0.05</v>
      </c>
      <c r="J56" s="29"/>
      <c r="K56" s="18"/>
      <c r="L56" s="5"/>
      <c r="M56" s="170">
        <v>1</v>
      </c>
      <c r="N56" s="71">
        <v>1</v>
      </c>
      <c r="O56" s="739">
        <v>5</v>
      </c>
      <c r="P56" s="1107">
        <f t="shared" ref="P56:P96" si="92">SUM(M56:O56)</f>
        <v>7</v>
      </c>
      <c r="Q56" s="1108">
        <f t="shared" si="47"/>
        <v>5</v>
      </c>
      <c r="R56" s="46"/>
      <c r="S56" s="3">
        <v>0.05</v>
      </c>
      <c r="T56" s="25"/>
      <c r="U56" s="219">
        <f t="shared" si="91"/>
        <v>3750</v>
      </c>
      <c r="V56" s="219" t="s">
        <v>642</v>
      </c>
      <c r="W56" s="1042">
        <f t="shared" si="87"/>
        <v>3750</v>
      </c>
      <c r="X56" s="537">
        <f t="shared" si="88"/>
        <v>0</v>
      </c>
      <c r="Y56" s="538">
        <f t="shared" si="50"/>
        <v>500</v>
      </c>
      <c r="Z56" s="1090">
        <f t="shared" si="51"/>
        <v>4250</v>
      </c>
      <c r="AA56" s="1098"/>
      <c r="AB56" s="600"/>
      <c r="AC56" s="1056">
        <f t="shared" si="52"/>
        <v>0</v>
      </c>
      <c r="AD56" s="1063"/>
      <c r="AE56" s="747">
        <f t="shared" si="53"/>
        <v>0</v>
      </c>
      <c r="AF56" s="600"/>
      <c r="AG56" s="1056">
        <f t="shared" si="54"/>
        <v>0</v>
      </c>
      <c r="AH56" s="1070"/>
      <c r="AI56" s="747">
        <f t="shared" si="55"/>
        <v>0</v>
      </c>
      <c r="AJ56" s="1051"/>
      <c r="AK56" s="270">
        <v>0</v>
      </c>
      <c r="AL56" s="902"/>
      <c r="AM56" s="902">
        <v>2025</v>
      </c>
      <c r="AN56" s="18" t="str">
        <f t="shared" si="56"/>
        <v xml:space="preserve"> </v>
      </c>
      <c r="AO56" s="747" t="str">
        <f t="shared" si="57"/>
        <v xml:space="preserve"> </v>
      </c>
      <c r="AP56" s="4" t="str">
        <f t="shared" si="58"/>
        <v xml:space="preserve"> </v>
      </c>
      <c r="AQ56" s="747" t="str">
        <f t="shared" si="59"/>
        <v xml:space="preserve"> </v>
      </c>
      <c r="AR56" s="4" t="str">
        <f t="shared" si="60"/>
        <v xml:space="preserve"> </v>
      </c>
      <c r="AS56" s="747" t="str">
        <f t="shared" si="61"/>
        <v xml:space="preserve"> </v>
      </c>
      <c r="AT56" s="4" t="str">
        <f t="shared" si="62"/>
        <v xml:space="preserve"> </v>
      </c>
      <c r="AU56" s="747" t="str">
        <f t="shared" si="63"/>
        <v xml:space="preserve"> </v>
      </c>
      <c r="AV56" s="4" t="str">
        <f t="shared" si="64"/>
        <v xml:space="preserve"> </v>
      </c>
      <c r="AW56" s="747" t="str">
        <f t="shared" si="65"/>
        <v xml:space="preserve"> </v>
      </c>
      <c r="AX56" s="4" t="str">
        <f t="shared" si="66"/>
        <v xml:space="preserve"> </v>
      </c>
      <c r="AY56" s="747" t="str">
        <f t="shared" si="67"/>
        <v xml:space="preserve"> </v>
      </c>
      <c r="AZ56" s="4" t="str">
        <f t="shared" si="68"/>
        <v xml:space="preserve"> </v>
      </c>
      <c r="BA56" s="747" t="str">
        <f t="shared" si="69"/>
        <v xml:space="preserve"> </v>
      </c>
      <c r="BB56" s="4">
        <f t="shared" si="70"/>
        <v>0.05</v>
      </c>
      <c r="BC56" s="747">
        <f t="shared" si="71"/>
        <v>4250</v>
      </c>
      <c r="BD56" s="4" t="str">
        <f t="shared" si="72"/>
        <v xml:space="preserve"> </v>
      </c>
      <c r="BE56" s="747" t="str">
        <f t="shared" si="73"/>
        <v xml:space="preserve"> </v>
      </c>
      <c r="BF56" s="4" t="str">
        <f t="shared" si="74"/>
        <v xml:space="preserve"> </v>
      </c>
      <c r="BG56" s="747" t="str">
        <f t="shared" si="75"/>
        <v xml:space="preserve"> </v>
      </c>
      <c r="BH56" s="4" t="str">
        <f t="shared" si="76"/>
        <v xml:space="preserve"> </v>
      </c>
      <c r="BI56" s="747" t="str">
        <f t="shared" si="77"/>
        <v xml:space="preserve"> </v>
      </c>
      <c r="BJ56" s="4" t="str">
        <f t="shared" si="78"/>
        <v xml:space="preserve"> </v>
      </c>
      <c r="BK56" s="747" t="str">
        <f t="shared" si="79"/>
        <v xml:space="preserve"> </v>
      </c>
      <c r="BL56" s="4" t="str">
        <f t="shared" si="80"/>
        <v xml:space="preserve"> </v>
      </c>
      <c r="BM56" s="747" t="str">
        <f t="shared" si="81"/>
        <v xml:space="preserve"> </v>
      </c>
      <c r="BN56" s="4" t="str">
        <f t="shared" si="82"/>
        <v xml:space="preserve"> </v>
      </c>
      <c r="BO56" s="747" t="str">
        <f t="shared" si="83"/>
        <v xml:space="preserve"> </v>
      </c>
      <c r="BP56" s="4" t="str">
        <f t="shared" si="84"/>
        <v xml:space="preserve"> </v>
      </c>
      <c r="BQ56" s="747" t="str">
        <f t="shared" si="85"/>
        <v xml:space="preserve"> </v>
      </c>
      <c r="BR56" s="133"/>
      <c r="BS56" s="133"/>
      <c r="BT56" s="389"/>
      <c r="BU56" s="588"/>
      <c r="BV56" s="588"/>
      <c r="BW56" s="389"/>
      <c r="BX56" s="389"/>
      <c r="BY56" s="389"/>
      <c r="BZ56" s="389"/>
      <c r="CA56" s="389"/>
      <c r="CB56" s="163">
        <f t="shared" si="86"/>
        <v>0</v>
      </c>
      <c r="CC56" s="389"/>
      <c r="CD56" s="389"/>
      <c r="CE56" s="389"/>
      <c r="CF56" s="389"/>
      <c r="CG56" s="389"/>
      <c r="CH56" s="389"/>
      <c r="CI56" s="389"/>
      <c r="CJ56" s="389"/>
      <c r="CK56" s="389"/>
      <c r="CL56" s="389"/>
      <c r="CM56" s="389"/>
      <c r="CN56" s="389"/>
      <c r="CO56" s="389"/>
      <c r="CP56" s="389"/>
      <c r="CQ56" s="389"/>
      <c r="CR56" s="389"/>
      <c r="CS56" s="389"/>
      <c r="CT56" s="389"/>
      <c r="CU56" s="389"/>
      <c r="CV56" s="389"/>
      <c r="CW56" s="389"/>
      <c r="CX56" s="389"/>
      <c r="CY56" s="389"/>
      <c r="CZ56" s="389"/>
      <c r="DA56" s="389"/>
      <c r="DB56" s="389"/>
      <c r="DC56" s="389"/>
      <c r="DD56" s="389"/>
      <c r="DE56" s="389"/>
      <c r="DF56" s="389"/>
      <c r="DG56" s="389"/>
      <c r="DH56" s="389"/>
      <c r="DI56" s="389"/>
      <c r="DJ56" s="389"/>
      <c r="DK56" s="389"/>
      <c r="DL56" s="389"/>
      <c r="DM56" s="389"/>
      <c r="DN56" s="389"/>
      <c r="DO56" s="389"/>
      <c r="DP56" s="389"/>
      <c r="DQ56" s="389"/>
      <c r="DR56" s="389"/>
      <c r="DS56" s="389"/>
      <c r="DT56" s="389"/>
      <c r="DU56" s="389"/>
      <c r="DV56" s="389"/>
      <c r="DW56" s="389"/>
      <c r="DX56" s="389"/>
      <c r="DY56" s="389"/>
      <c r="DZ56" s="389"/>
      <c r="EA56" s="389"/>
      <c r="EB56" s="389"/>
      <c r="EC56" s="389"/>
      <c r="ED56" s="389"/>
      <c r="EE56" s="389"/>
      <c r="EF56" s="389"/>
      <c r="EG56" s="389"/>
      <c r="EH56" s="389"/>
      <c r="EI56" s="389"/>
      <c r="EJ56" s="389"/>
      <c r="EK56" s="389"/>
      <c r="EL56" s="389"/>
      <c r="EM56" s="389"/>
      <c r="EN56" s="389"/>
      <c r="EO56" s="389"/>
      <c r="EP56" s="389"/>
      <c r="EQ56" s="389"/>
      <c r="ER56" s="389"/>
      <c r="ES56" s="389"/>
      <c r="ET56" s="389"/>
      <c r="EU56" s="389"/>
      <c r="EV56" s="389"/>
      <c r="EW56" s="389"/>
      <c r="EX56" s="389"/>
      <c r="EY56" s="389"/>
      <c r="EZ56" s="389"/>
      <c r="FA56" s="389"/>
      <c r="FB56" s="389"/>
      <c r="FC56" s="389"/>
      <c r="FD56" s="389"/>
      <c r="FE56" s="389"/>
      <c r="FF56" s="389"/>
      <c r="FG56" s="389"/>
      <c r="FH56" s="389"/>
      <c r="FI56" s="389"/>
      <c r="FJ56" s="389"/>
      <c r="FK56" s="389"/>
      <c r="FL56" s="389"/>
      <c r="FM56" s="389"/>
      <c r="FN56" s="389"/>
      <c r="FO56" s="389"/>
      <c r="FP56" s="389"/>
      <c r="FQ56" s="389"/>
      <c r="FR56" s="389"/>
      <c r="FS56" s="389"/>
      <c r="FT56" s="389"/>
      <c r="FU56" s="389"/>
      <c r="FV56" s="389"/>
      <c r="FW56" s="389"/>
      <c r="FX56" s="650" t="s">
        <v>428</v>
      </c>
      <c r="FY56" s="651"/>
      <c r="FZ56" s="651"/>
      <c r="GA56" s="651"/>
      <c r="GB56" s="651"/>
      <c r="GC56" s="651"/>
      <c r="GD56" s="651"/>
      <c r="GE56" s="651"/>
      <c r="GF56" s="651"/>
      <c r="GG56" s="651"/>
      <c r="GH56" s="651"/>
      <c r="GI56" s="651"/>
      <c r="GJ56" s="651"/>
      <c r="GK56" s="651"/>
      <c r="GL56" s="651"/>
      <c r="GM56" s="651"/>
      <c r="GN56" s="651"/>
      <c r="GO56" s="651"/>
      <c r="GP56" s="651"/>
      <c r="GQ56" s="651"/>
      <c r="GR56" s="651"/>
      <c r="GS56" s="651"/>
      <c r="GT56" s="651"/>
      <c r="GU56" s="651"/>
      <c r="GV56" s="651"/>
      <c r="GW56" s="651"/>
      <c r="GX56" s="651"/>
      <c r="GY56" s="651"/>
      <c r="GZ56" s="651"/>
      <c r="HA56" s="651"/>
      <c r="HB56" s="651"/>
      <c r="HC56" s="651"/>
      <c r="HD56" s="651"/>
      <c r="HE56" s="651"/>
      <c r="HF56" s="651"/>
      <c r="HG56" s="651"/>
      <c r="HH56" s="651"/>
      <c r="HI56" s="651"/>
      <c r="HJ56" s="651"/>
      <c r="HK56" s="651"/>
      <c r="HL56" s="651"/>
      <c r="HM56" s="651"/>
      <c r="HN56" s="651"/>
      <c r="HO56" s="651"/>
      <c r="HP56" s="651"/>
      <c r="HQ56" s="651"/>
      <c r="HR56" s="651"/>
      <c r="HS56" s="651"/>
      <c r="HT56" s="651"/>
      <c r="HU56" s="651"/>
      <c r="HV56" s="651"/>
      <c r="HW56" s="651"/>
      <c r="HX56" s="651"/>
      <c r="HY56" s="651"/>
      <c r="HZ56" s="651"/>
      <c r="IA56" s="652"/>
      <c r="IB56" s="651"/>
      <c r="IC56" s="651"/>
      <c r="ID56" s="651"/>
      <c r="IE56" s="651"/>
      <c r="IF56" s="651"/>
      <c r="IG56" s="651"/>
      <c r="IH56" s="651"/>
      <c r="II56" s="651"/>
      <c r="IJ56" s="651"/>
      <c r="IK56" s="651"/>
      <c r="IL56" s="651"/>
      <c r="IM56" s="651"/>
      <c r="IN56" s="651"/>
      <c r="IO56" s="651"/>
      <c r="IP56" s="652"/>
      <c r="IQ56" s="651"/>
      <c r="IR56" s="651"/>
      <c r="IS56" s="651"/>
      <c r="IT56" s="653"/>
      <c r="IU56" s="651"/>
      <c r="IV56" s="651"/>
      <c r="IW56" s="651"/>
      <c r="IX56" s="651"/>
      <c r="IY56" s="651"/>
      <c r="IZ56" s="651"/>
      <c r="JA56" s="651"/>
      <c r="JB56" s="651"/>
      <c r="JC56" s="651"/>
      <c r="JD56" s="651"/>
      <c r="JE56" s="651"/>
      <c r="JF56" s="651"/>
      <c r="JG56" s="651"/>
      <c r="JH56" s="651"/>
      <c r="JI56" s="651"/>
      <c r="JJ56" s="651"/>
      <c r="JK56" s="651"/>
      <c r="JL56" s="651"/>
      <c r="JM56" s="651"/>
      <c r="JN56" s="651"/>
      <c r="JO56" s="651"/>
      <c r="JP56" s="651"/>
      <c r="JQ56" s="651"/>
      <c r="JR56" s="651"/>
      <c r="JS56" s="651"/>
      <c r="JT56" s="651"/>
      <c r="JU56" s="651"/>
      <c r="JV56" s="654"/>
      <c r="JX56" s="371"/>
    </row>
    <row r="57" spans="1:288" ht="16" thickBot="1">
      <c r="A57" s="905" t="s">
        <v>5</v>
      </c>
      <c r="B57" s="79">
        <f t="shared" si="49"/>
        <v>3</v>
      </c>
      <c r="C57" s="871" t="s">
        <v>89</v>
      </c>
      <c r="D57" s="489" t="s">
        <v>135</v>
      </c>
      <c r="E57" s="1129" t="s">
        <v>213</v>
      </c>
      <c r="F57" s="888">
        <v>0.15</v>
      </c>
      <c r="G57" s="120" t="e">
        <f t="shared" si="89"/>
        <v>#REF!</v>
      </c>
      <c r="H57" s="47">
        <v>0.15</v>
      </c>
      <c r="I57" s="2"/>
      <c r="J57" s="29"/>
      <c r="K57" s="18"/>
      <c r="L57" s="5"/>
      <c r="M57" s="170">
        <v>1</v>
      </c>
      <c r="N57" s="71">
        <v>2</v>
      </c>
      <c r="O57" s="739">
        <v>3</v>
      </c>
      <c r="P57" s="1107">
        <f t="shared" si="92"/>
        <v>6</v>
      </c>
      <c r="Q57" s="1108">
        <f t="shared" si="47"/>
        <v>6</v>
      </c>
      <c r="R57" s="46"/>
      <c r="S57" s="3">
        <v>0.15</v>
      </c>
      <c r="T57" s="25"/>
      <c r="U57" s="219">
        <f t="shared" si="91"/>
        <v>11250</v>
      </c>
      <c r="V57" s="219" t="s">
        <v>642</v>
      </c>
      <c r="W57" s="1042">
        <f t="shared" si="87"/>
        <v>11250</v>
      </c>
      <c r="X57" s="537">
        <f t="shared" si="88"/>
        <v>0</v>
      </c>
      <c r="Y57" s="538">
        <f t="shared" si="50"/>
        <v>500</v>
      </c>
      <c r="Z57" s="1090">
        <f t="shared" si="51"/>
        <v>11750</v>
      </c>
      <c r="AA57" s="1098"/>
      <c r="AB57" s="600"/>
      <c r="AC57" s="1056">
        <f t="shared" si="52"/>
        <v>0</v>
      </c>
      <c r="AD57" s="1063"/>
      <c r="AE57" s="747">
        <f t="shared" si="53"/>
        <v>0</v>
      </c>
      <c r="AF57" s="600"/>
      <c r="AG57" s="1056">
        <f t="shared" si="54"/>
        <v>0</v>
      </c>
      <c r="AH57" s="1070"/>
      <c r="AI57" s="747">
        <f t="shared" si="55"/>
        <v>0</v>
      </c>
      <c r="AJ57" s="1051"/>
      <c r="AK57" s="270">
        <v>0</v>
      </c>
      <c r="AL57" s="902"/>
      <c r="AM57" s="902">
        <v>2025</v>
      </c>
      <c r="AN57" s="18" t="str">
        <f t="shared" si="56"/>
        <v xml:space="preserve"> </v>
      </c>
      <c r="AO57" s="747" t="str">
        <f t="shared" si="57"/>
        <v xml:space="preserve"> </v>
      </c>
      <c r="AP57" s="4" t="str">
        <f t="shared" si="58"/>
        <v xml:space="preserve"> </v>
      </c>
      <c r="AQ57" s="747" t="str">
        <f t="shared" si="59"/>
        <v xml:space="preserve"> </v>
      </c>
      <c r="AR57" s="4" t="str">
        <f t="shared" si="60"/>
        <v xml:space="preserve"> </v>
      </c>
      <c r="AS57" s="747" t="str">
        <f t="shared" si="61"/>
        <v xml:space="preserve"> </v>
      </c>
      <c r="AT57" s="4" t="str">
        <f t="shared" si="62"/>
        <v xml:space="preserve"> </v>
      </c>
      <c r="AU57" s="747" t="str">
        <f t="shared" si="63"/>
        <v xml:space="preserve"> </v>
      </c>
      <c r="AV57" s="4" t="str">
        <f t="shared" si="64"/>
        <v xml:space="preserve"> </v>
      </c>
      <c r="AW57" s="747" t="str">
        <f t="shared" si="65"/>
        <v xml:space="preserve"> </v>
      </c>
      <c r="AX57" s="4" t="str">
        <f t="shared" si="66"/>
        <v xml:space="preserve"> </v>
      </c>
      <c r="AY57" s="747" t="str">
        <f t="shared" si="67"/>
        <v xml:space="preserve"> </v>
      </c>
      <c r="AZ57" s="4" t="str">
        <f t="shared" si="68"/>
        <v xml:space="preserve"> </v>
      </c>
      <c r="BA57" s="747" t="str">
        <f t="shared" si="69"/>
        <v xml:space="preserve"> </v>
      </c>
      <c r="BB57" s="4">
        <f t="shared" si="70"/>
        <v>0.15</v>
      </c>
      <c r="BC57" s="747">
        <f t="shared" si="71"/>
        <v>11750</v>
      </c>
      <c r="BD57" s="4" t="str">
        <f t="shared" si="72"/>
        <v xml:space="preserve"> </v>
      </c>
      <c r="BE57" s="747" t="str">
        <f t="shared" si="73"/>
        <v xml:space="preserve"> </v>
      </c>
      <c r="BF57" s="4" t="str">
        <f t="shared" si="74"/>
        <v xml:space="preserve"> </v>
      </c>
      <c r="BG57" s="747" t="str">
        <f t="shared" si="75"/>
        <v xml:space="preserve"> </v>
      </c>
      <c r="BH57" s="4" t="str">
        <f t="shared" si="76"/>
        <v xml:space="preserve"> </v>
      </c>
      <c r="BI57" s="747" t="str">
        <f t="shared" si="77"/>
        <v xml:space="preserve"> </v>
      </c>
      <c r="BJ57" s="4" t="str">
        <f t="shared" si="78"/>
        <v xml:space="preserve"> </v>
      </c>
      <c r="BK57" s="747" t="str">
        <f t="shared" si="79"/>
        <v xml:space="preserve"> </v>
      </c>
      <c r="BL57" s="4" t="str">
        <f t="shared" si="80"/>
        <v xml:space="preserve"> </v>
      </c>
      <c r="BM57" s="747" t="str">
        <f t="shared" si="81"/>
        <v xml:space="preserve"> </v>
      </c>
      <c r="BN57" s="4" t="str">
        <f t="shared" si="82"/>
        <v xml:space="preserve"> </v>
      </c>
      <c r="BO57" s="747" t="str">
        <f t="shared" si="83"/>
        <v xml:space="preserve"> </v>
      </c>
      <c r="BP57" s="4" t="str">
        <f t="shared" si="84"/>
        <v xml:space="preserve"> </v>
      </c>
      <c r="BQ57" s="747" t="str">
        <f t="shared" si="85"/>
        <v xml:space="preserve"> </v>
      </c>
      <c r="BR57" s="133"/>
      <c r="BS57" s="133"/>
      <c r="BT57" s="389"/>
      <c r="BU57" s="389"/>
      <c r="BV57" s="389"/>
      <c r="BW57" s="389"/>
      <c r="BX57" s="389"/>
      <c r="BY57" s="389"/>
      <c r="BZ57" s="389"/>
      <c r="CA57" s="389"/>
      <c r="CB57" s="163">
        <f t="shared" si="86"/>
        <v>0</v>
      </c>
      <c r="CC57" s="389"/>
      <c r="CD57" s="389"/>
      <c r="CE57" s="389"/>
      <c r="CF57" s="389"/>
      <c r="CG57" s="389"/>
      <c r="CH57" s="389"/>
      <c r="CI57" s="389"/>
      <c r="CJ57" s="389"/>
      <c r="CK57" s="389"/>
      <c r="CL57" s="389"/>
      <c r="CM57" s="389"/>
      <c r="CN57" s="389"/>
      <c r="CO57" s="389"/>
      <c r="CP57" s="389"/>
      <c r="CQ57" s="389"/>
      <c r="CR57" s="389"/>
      <c r="CS57" s="389"/>
      <c r="CT57" s="389"/>
      <c r="CU57" s="389"/>
      <c r="CV57" s="389"/>
      <c r="CW57" s="389"/>
      <c r="CX57" s="389"/>
      <c r="CY57" s="389"/>
      <c r="CZ57" s="389"/>
      <c r="DA57" s="389"/>
      <c r="DB57" s="389"/>
      <c r="DC57" s="389"/>
      <c r="DD57" s="389"/>
      <c r="DE57" s="389"/>
      <c r="DF57" s="389"/>
      <c r="DG57" s="389"/>
      <c r="DH57" s="389"/>
      <c r="DI57" s="389"/>
      <c r="DJ57" s="389"/>
      <c r="DK57" s="389"/>
      <c r="DL57" s="389"/>
      <c r="DM57" s="389"/>
      <c r="DN57" s="389"/>
      <c r="DO57" s="389"/>
      <c r="DP57" s="389"/>
      <c r="DQ57" s="389"/>
      <c r="DR57" s="389"/>
      <c r="DS57" s="389"/>
      <c r="DT57" s="389"/>
      <c r="DU57" s="389"/>
      <c r="DV57" s="389"/>
      <c r="DW57" s="389"/>
      <c r="DX57" s="389"/>
      <c r="DY57" s="389"/>
      <c r="DZ57" s="389"/>
      <c r="EA57" s="389"/>
      <c r="EB57" s="389"/>
      <c r="EC57" s="389"/>
      <c r="ED57" s="389"/>
      <c r="EE57" s="389"/>
      <c r="EF57" s="389"/>
      <c r="EG57" s="389"/>
      <c r="EH57" s="389"/>
      <c r="EI57" s="389"/>
      <c r="EJ57" s="389"/>
      <c r="EK57" s="389"/>
      <c r="EL57" s="389"/>
      <c r="EM57" s="389"/>
      <c r="EN57" s="389"/>
      <c r="EO57" s="389"/>
      <c r="EP57" s="389"/>
      <c r="EQ57" s="389"/>
      <c r="ER57" s="389"/>
      <c r="ES57" s="389"/>
      <c r="ET57" s="389"/>
      <c r="EU57" s="389"/>
      <c r="EV57" s="389"/>
      <c r="EW57" s="389"/>
      <c r="EX57" s="389"/>
      <c r="EY57" s="389"/>
      <c r="EZ57" s="389"/>
      <c r="FA57" s="389"/>
      <c r="FB57" s="389"/>
      <c r="FC57" s="389"/>
      <c r="FD57" s="389"/>
      <c r="FE57" s="389"/>
      <c r="FF57" s="389"/>
      <c r="FG57" s="389"/>
      <c r="FH57" s="389"/>
      <c r="FI57" s="389"/>
      <c r="FJ57" s="389"/>
      <c r="FK57" s="389"/>
      <c r="FL57" s="389"/>
      <c r="FM57" s="389"/>
      <c r="FN57" s="389"/>
      <c r="FO57" s="389"/>
      <c r="FP57" s="389"/>
      <c r="FQ57" s="389"/>
      <c r="FR57" s="389"/>
      <c r="FS57" s="389"/>
      <c r="FT57" s="389"/>
      <c r="FU57" s="389"/>
      <c r="FV57" s="389"/>
      <c r="FW57" s="389"/>
      <c r="FX57" s="621"/>
      <c r="FY57" s="622"/>
      <c r="FZ57" s="622"/>
      <c r="GA57" s="622"/>
      <c r="GB57" s="622"/>
      <c r="GC57" s="622"/>
      <c r="GD57" s="622"/>
      <c r="GE57" s="622"/>
      <c r="GF57" s="622"/>
      <c r="GG57" s="622"/>
      <c r="GH57" s="622"/>
      <c r="GI57" s="622"/>
      <c r="GJ57" s="622"/>
      <c r="GK57" s="622"/>
      <c r="GL57" s="622"/>
      <c r="GM57" s="622"/>
      <c r="GN57" s="622"/>
      <c r="GO57" s="622"/>
      <c r="GP57" s="622"/>
      <c r="GQ57" s="622"/>
      <c r="GR57" s="622"/>
      <c r="GS57" s="622"/>
      <c r="GT57" s="622"/>
      <c r="GU57" s="622"/>
      <c r="GV57" s="622"/>
      <c r="GW57" s="622"/>
      <c r="GX57" s="622"/>
      <c r="GY57" s="622"/>
      <c r="GZ57" s="622"/>
      <c r="HA57" s="622"/>
      <c r="HB57" s="622"/>
      <c r="HC57" s="622"/>
      <c r="HD57" s="622"/>
      <c r="HE57" s="622"/>
      <c r="HF57" s="622"/>
      <c r="HG57" s="622"/>
      <c r="HH57" s="622"/>
      <c r="HI57" s="622"/>
      <c r="HJ57" s="622"/>
      <c r="HK57" s="622"/>
      <c r="HL57" s="622"/>
      <c r="HM57" s="622"/>
      <c r="HN57" s="622"/>
      <c r="HO57" s="622"/>
      <c r="HP57" s="622"/>
      <c r="HQ57" s="622"/>
      <c r="HR57" s="622"/>
      <c r="HS57" s="622"/>
      <c r="HT57" s="622"/>
      <c r="HU57" s="622"/>
      <c r="HV57" s="622"/>
      <c r="HW57" s="622"/>
      <c r="HX57" s="622"/>
      <c r="HY57" s="622"/>
      <c r="HZ57" s="622"/>
      <c r="IA57" s="623"/>
      <c r="IB57" s="622"/>
      <c r="IC57" s="622"/>
      <c r="ID57" s="622"/>
      <c r="IE57" s="622"/>
      <c r="IF57" s="622"/>
      <c r="IG57" s="622"/>
      <c r="IH57" s="622"/>
      <c r="II57" s="622"/>
      <c r="IJ57" s="622"/>
      <c r="IK57" s="622"/>
      <c r="IL57" s="622"/>
      <c r="IM57" s="622"/>
      <c r="IN57" s="622"/>
      <c r="IO57" s="622"/>
      <c r="IP57" s="623"/>
      <c r="IQ57" s="622"/>
      <c r="IR57" s="622"/>
      <c r="IS57" s="622"/>
      <c r="IT57" s="644"/>
      <c r="IU57" s="622"/>
      <c r="IV57" s="622"/>
      <c r="IW57" s="622"/>
      <c r="IX57" s="622"/>
      <c r="IY57" s="622"/>
      <c r="IZ57" s="622"/>
      <c r="JA57" s="622"/>
      <c r="JB57" s="622"/>
      <c r="JC57" s="622"/>
      <c r="JD57" s="622"/>
      <c r="JE57" s="622"/>
      <c r="JF57" s="622"/>
      <c r="JG57" s="622"/>
      <c r="JH57" s="622"/>
      <c r="JI57" s="622"/>
      <c r="JJ57" s="622"/>
      <c r="JK57" s="622"/>
      <c r="JL57" s="622"/>
      <c r="JM57" s="622"/>
      <c r="JN57" s="622"/>
      <c r="JO57" s="622"/>
      <c r="JP57" s="622"/>
      <c r="JQ57" s="622"/>
      <c r="JR57" s="622"/>
      <c r="JS57" s="622"/>
      <c r="JT57" s="622"/>
      <c r="JU57" s="622"/>
      <c r="JV57" s="624"/>
      <c r="JX57" s="225"/>
    </row>
    <row r="58" spans="1:288" ht="16" thickBot="1">
      <c r="A58" s="905" t="s">
        <v>5</v>
      </c>
      <c r="B58" s="79">
        <f t="shared" si="49"/>
        <v>3</v>
      </c>
      <c r="C58" s="871" t="s">
        <v>114</v>
      </c>
      <c r="D58" s="489" t="s">
        <v>218</v>
      </c>
      <c r="E58" s="1129" t="s">
        <v>220</v>
      </c>
      <c r="F58" s="888">
        <v>0.3</v>
      </c>
      <c r="G58" s="120" t="e">
        <f>F58+#REF!</f>
        <v>#REF!</v>
      </c>
      <c r="H58" s="47">
        <v>0.3</v>
      </c>
      <c r="I58" s="2"/>
      <c r="J58" s="29"/>
      <c r="K58" s="18"/>
      <c r="L58" s="5"/>
      <c r="M58" s="170">
        <v>1</v>
      </c>
      <c r="N58" s="71">
        <v>2</v>
      </c>
      <c r="O58" s="739">
        <v>4</v>
      </c>
      <c r="P58" s="1107">
        <f t="shared" si="92"/>
        <v>7</v>
      </c>
      <c r="Q58" s="1108">
        <f t="shared" si="47"/>
        <v>8</v>
      </c>
      <c r="R58" s="51"/>
      <c r="S58" s="3">
        <v>0.3</v>
      </c>
      <c r="T58" s="25"/>
      <c r="U58" s="219">
        <f t="shared" si="91"/>
        <v>22500</v>
      </c>
      <c r="V58" s="219" t="s">
        <v>642</v>
      </c>
      <c r="W58" s="1042">
        <f t="shared" si="87"/>
        <v>22500</v>
      </c>
      <c r="X58" s="537">
        <f t="shared" si="88"/>
        <v>0</v>
      </c>
      <c r="Y58" s="538">
        <f t="shared" si="50"/>
        <v>500</v>
      </c>
      <c r="Z58" s="1090">
        <f t="shared" si="51"/>
        <v>23000</v>
      </c>
      <c r="AA58" s="1098"/>
      <c r="AB58" s="600"/>
      <c r="AC58" s="1056">
        <f t="shared" si="52"/>
        <v>0</v>
      </c>
      <c r="AD58" s="1063"/>
      <c r="AE58" s="747">
        <f t="shared" si="53"/>
        <v>0</v>
      </c>
      <c r="AF58" s="600"/>
      <c r="AG58" s="1056">
        <f t="shared" si="54"/>
        <v>0</v>
      </c>
      <c r="AH58" s="1070"/>
      <c r="AI58" s="747">
        <f t="shared" si="55"/>
        <v>0</v>
      </c>
      <c r="AJ58" s="1051"/>
      <c r="AK58" s="270">
        <v>0</v>
      </c>
      <c r="AL58" s="902"/>
      <c r="AM58" s="902">
        <v>2025</v>
      </c>
      <c r="AN58" s="18" t="str">
        <f t="shared" si="56"/>
        <v xml:space="preserve"> </v>
      </c>
      <c r="AO58" s="747" t="str">
        <f t="shared" si="57"/>
        <v xml:space="preserve"> </v>
      </c>
      <c r="AP58" s="4" t="str">
        <f t="shared" si="58"/>
        <v xml:space="preserve"> </v>
      </c>
      <c r="AQ58" s="747" t="str">
        <f t="shared" si="59"/>
        <v xml:space="preserve"> </v>
      </c>
      <c r="AR58" s="4" t="str">
        <f t="shared" si="60"/>
        <v xml:space="preserve"> </v>
      </c>
      <c r="AS58" s="747" t="str">
        <f t="shared" si="61"/>
        <v xml:space="preserve"> </v>
      </c>
      <c r="AT58" s="4" t="str">
        <f t="shared" si="62"/>
        <v xml:space="preserve"> </v>
      </c>
      <c r="AU58" s="747" t="str">
        <f t="shared" si="63"/>
        <v xml:space="preserve"> </v>
      </c>
      <c r="AV58" s="4" t="str">
        <f t="shared" si="64"/>
        <v xml:space="preserve"> </v>
      </c>
      <c r="AW58" s="747" t="str">
        <f t="shared" si="65"/>
        <v xml:space="preserve"> </v>
      </c>
      <c r="AX58" s="4" t="str">
        <f t="shared" si="66"/>
        <v xml:space="preserve"> </v>
      </c>
      <c r="AY58" s="747" t="str">
        <f t="shared" si="67"/>
        <v xml:space="preserve"> </v>
      </c>
      <c r="AZ58" s="4" t="str">
        <f t="shared" si="68"/>
        <v xml:space="preserve"> </v>
      </c>
      <c r="BA58" s="747" t="str">
        <f t="shared" si="69"/>
        <v xml:space="preserve"> </v>
      </c>
      <c r="BB58" s="4">
        <f t="shared" si="70"/>
        <v>0.3</v>
      </c>
      <c r="BC58" s="747">
        <f t="shared" si="71"/>
        <v>23000</v>
      </c>
      <c r="BD58" s="4" t="str">
        <f t="shared" si="72"/>
        <v xml:space="preserve"> </v>
      </c>
      <c r="BE58" s="747" t="str">
        <f t="shared" si="73"/>
        <v xml:space="preserve"> </v>
      </c>
      <c r="BF58" s="4" t="str">
        <f t="shared" si="74"/>
        <v xml:space="preserve"> </v>
      </c>
      <c r="BG58" s="747" t="str">
        <f t="shared" si="75"/>
        <v xml:space="preserve"> </v>
      </c>
      <c r="BH58" s="4" t="str">
        <f t="shared" si="76"/>
        <v xml:space="preserve"> </v>
      </c>
      <c r="BI58" s="747" t="str">
        <f t="shared" si="77"/>
        <v xml:space="preserve"> </v>
      </c>
      <c r="BJ58" s="4" t="str">
        <f t="shared" si="78"/>
        <v xml:space="preserve"> </v>
      </c>
      <c r="BK58" s="747" t="str">
        <f t="shared" si="79"/>
        <v xml:space="preserve"> </v>
      </c>
      <c r="BL58" s="4" t="str">
        <f t="shared" si="80"/>
        <v xml:space="preserve"> </v>
      </c>
      <c r="BM58" s="747" t="str">
        <f t="shared" si="81"/>
        <v xml:space="preserve"> </v>
      </c>
      <c r="BN58" s="4" t="str">
        <f t="shared" si="82"/>
        <v xml:space="preserve"> </v>
      </c>
      <c r="BO58" s="747" t="str">
        <f t="shared" si="83"/>
        <v xml:space="preserve"> </v>
      </c>
      <c r="BP58" s="4" t="str">
        <f t="shared" si="84"/>
        <v xml:space="preserve"> </v>
      </c>
      <c r="BQ58" s="747" t="str">
        <f t="shared" si="85"/>
        <v xml:space="preserve"> </v>
      </c>
      <c r="BR58" s="133" t="s">
        <v>221</v>
      </c>
      <c r="BS58" s="133"/>
      <c r="BT58" s="389"/>
      <c r="BU58" s="389"/>
      <c r="BV58" s="389"/>
      <c r="BW58" s="389"/>
      <c r="BX58" s="389"/>
      <c r="BY58" s="389"/>
      <c r="BZ58" s="389"/>
      <c r="CA58" s="389"/>
      <c r="CB58" s="163">
        <f t="shared" si="86"/>
        <v>0</v>
      </c>
      <c r="CC58" s="389"/>
      <c r="CD58" s="389"/>
      <c r="CE58" s="389"/>
      <c r="CF58" s="389"/>
      <c r="CG58" s="389"/>
      <c r="CH58" s="389"/>
      <c r="CI58" s="389"/>
      <c r="CJ58" s="389"/>
      <c r="CK58" s="389"/>
      <c r="CL58" s="389"/>
      <c r="CM58" s="389"/>
      <c r="CN58" s="389"/>
      <c r="CO58" s="389"/>
      <c r="CP58" s="389"/>
      <c r="CQ58" s="389"/>
      <c r="CR58" s="389"/>
      <c r="CS58" s="389"/>
      <c r="CT58" s="389"/>
      <c r="CU58" s="389"/>
      <c r="CV58" s="389"/>
      <c r="CW58" s="389"/>
      <c r="CX58" s="389"/>
      <c r="CY58" s="389"/>
      <c r="CZ58" s="389"/>
      <c r="DA58" s="389"/>
      <c r="DB58" s="389"/>
      <c r="DC58" s="389"/>
      <c r="DD58" s="389"/>
      <c r="DE58" s="389"/>
      <c r="DF58" s="389"/>
      <c r="DG58" s="389"/>
      <c r="DH58" s="389"/>
      <c r="DI58" s="389"/>
      <c r="DJ58" s="389"/>
      <c r="DK58" s="389"/>
      <c r="DL58" s="389"/>
      <c r="DM58" s="389"/>
      <c r="DN58" s="389"/>
      <c r="DO58" s="389"/>
      <c r="DP58" s="389"/>
      <c r="DQ58" s="389"/>
      <c r="DR58" s="389"/>
      <c r="DS58" s="389"/>
      <c r="DT58" s="389"/>
      <c r="DU58" s="389"/>
      <c r="DV58" s="389"/>
      <c r="DW58" s="389"/>
      <c r="DX58" s="389"/>
      <c r="DY58" s="389"/>
      <c r="DZ58" s="389"/>
      <c r="EA58" s="389"/>
      <c r="EB58" s="389"/>
      <c r="EC58" s="389"/>
      <c r="ED58" s="389"/>
      <c r="EE58" s="389"/>
      <c r="EF58" s="389"/>
      <c r="EG58" s="389"/>
      <c r="EH58" s="389"/>
      <c r="EI58" s="389"/>
      <c r="EJ58" s="389"/>
      <c r="EK58" s="389"/>
      <c r="EL58" s="389"/>
      <c r="EM58" s="389"/>
      <c r="EN58" s="389"/>
      <c r="EO58" s="389"/>
      <c r="EP58" s="389"/>
      <c r="EQ58" s="389"/>
      <c r="ER58" s="389"/>
      <c r="ES58" s="389"/>
      <c r="ET58" s="389"/>
      <c r="EU58" s="389"/>
      <c r="EV58" s="389"/>
      <c r="EW58" s="389"/>
      <c r="EX58" s="389"/>
      <c r="EY58" s="389"/>
      <c r="EZ58" s="389"/>
      <c r="FA58" s="389"/>
      <c r="FB58" s="389"/>
      <c r="FC58" s="389"/>
      <c r="FD58" s="389"/>
      <c r="FE58" s="389"/>
      <c r="FF58" s="389"/>
      <c r="FG58" s="389"/>
      <c r="FH58" s="389"/>
      <c r="FI58" s="389"/>
      <c r="FJ58" s="389"/>
      <c r="FK58" s="389"/>
      <c r="FL58" s="389"/>
      <c r="FM58" s="389"/>
      <c r="FN58" s="389"/>
      <c r="FO58" s="389"/>
      <c r="FP58" s="389"/>
      <c r="FQ58" s="389"/>
      <c r="FR58" s="389"/>
      <c r="FS58" s="389"/>
      <c r="FT58" s="389"/>
      <c r="FU58" s="389"/>
      <c r="FV58" s="389"/>
      <c r="FW58" s="389"/>
      <c r="FX58" s="849" t="s">
        <v>426</v>
      </c>
      <c r="FY58" s="850">
        <v>159</v>
      </c>
      <c r="FZ58" s="850">
        <v>32434895</v>
      </c>
      <c r="GA58" s="850">
        <v>52</v>
      </c>
      <c r="GB58" s="850" t="s">
        <v>817</v>
      </c>
      <c r="GC58" s="850">
        <v>18</v>
      </c>
      <c r="GD58" s="850">
        <v>1980</v>
      </c>
      <c r="GE58" s="850">
        <v>2</v>
      </c>
      <c r="GF58" s="850" t="s">
        <v>148</v>
      </c>
      <c r="GG58" s="850">
        <v>5</v>
      </c>
      <c r="GH58" s="850">
        <v>2</v>
      </c>
      <c r="GI58" s="850" t="s">
        <v>148</v>
      </c>
      <c r="GJ58" s="850">
        <v>5</v>
      </c>
      <c r="GK58" s="850" t="s">
        <v>781</v>
      </c>
      <c r="GL58" s="850" t="s">
        <v>782</v>
      </c>
      <c r="GM58" s="850">
        <v>66</v>
      </c>
      <c r="GN58" s="850" t="s">
        <v>783</v>
      </c>
      <c r="GO58" s="850">
        <v>0</v>
      </c>
      <c r="GP58" s="850">
        <v>0</v>
      </c>
      <c r="GQ58" s="850">
        <v>4</v>
      </c>
      <c r="GR58" s="850">
        <v>2</v>
      </c>
      <c r="GS58" s="850">
        <v>2</v>
      </c>
      <c r="GT58" s="850" t="s">
        <v>783</v>
      </c>
      <c r="GU58" s="850" t="s">
        <v>783</v>
      </c>
      <c r="GV58" s="850" t="s">
        <v>783</v>
      </c>
      <c r="GW58" s="850" t="s">
        <v>783</v>
      </c>
      <c r="GX58" s="850" t="s">
        <v>783</v>
      </c>
      <c r="GY58" s="850">
        <v>1649</v>
      </c>
      <c r="GZ58" s="850">
        <v>0.49</v>
      </c>
      <c r="HA58" s="850">
        <v>5</v>
      </c>
      <c r="HB58" s="850" t="s">
        <v>783</v>
      </c>
      <c r="HC58" s="850" t="s">
        <v>782</v>
      </c>
      <c r="HD58" s="850">
        <v>15</v>
      </c>
      <c r="HE58" s="850" t="s">
        <v>783</v>
      </c>
      <c r="HF58" s="850">
        <v>0</v>
      </c>
      <c r="HG58" s="850" t="s">
        <v>783</v>
      </c>
      <c r="HH58" s="850">
        <v>0</v>
      </c>
      <c r="HI58" s="850">
        <v>1</v>
      </c>
      <c r="HJ58" s="850">
        <v>45</v>
      </c>
      <c r="HK58" s="850" t="s">
        <v>784</v>
      </c>
      <c r="HL58" s="850" t="s">
        <v>785</v>
      </c>
      <c r="HM58" s="850" t="s">
        <v>783</v>
      </c>
      <c r="HN58" s="850" t="s">
        <v>783</v>
      </c>
      <c r="HO58" s="850" t="s">
        <v>783</v>
      </c>
      <c r="HP58" s="850" t="s">
        <v>783</v>
      </c>
      <c r="HQ58" s="850" t="s">
        <v>783</v>
      </c>
      <c r="HR58" s="850">
        <v>3980139</v>
      </c>
      <c r="HS58" s="850" t="s">
        <v>783</v>
      </c>
      <c r="HT58" s="850" t="s">
        <v>786</v>
      </c>
      <c r="HU58" s="850" t="s">
        <v>787</v>
      </c>
      <c r="HV58" s="850">
        <v>4</v>
      </c>
      <c r="HW58" s="850">
        <v>2016</v>
      </c>
      <c r="HX58" s="850">
        <v>63</v>
      </c>
      <c r="HY58" s="850">
        <v>0</v>
      </c>
      <c r="HZ58" s="850">
        <v>2587</v>
      </c>
      <c r="IA58" s="851">
        <v>42227.682129629633</v>
      </c>
      <c r="IB58" s="850" t="s">
        <v>788</v>
      </c>
      <c r="IC58" s="850">
        <v>3975661</v>
      </c>
      <c r="ID58" s="850">
        <v>2014</v>
      </c>
      <c r="IE58" s="850">
        <v>1712</v>
      </c>
      <c r="IF58" s="850" t="s">
        <v>783</v>
      </c>
      <c r="IG58" s="850" t="s">
        <v>783</v>
      </c>
      <c r="IH58" s="850" t="s">
        <v>783</v>
      </c>
      <c r="II58" s="850" t="s">
        <v>783</v>
      </c>
      <c r="IJ58" s="850" t="s">
        <v>783</v>
      </c>
      <c r="IK58" s="850" t="s">
        <v>783</v>
      </c>
      <c r="IL58" s="850" t="s">
        <v>783</v>
      </c>
      <c r="IM58" s="850" t="s">
        <v>783</v>
      </c>
      <c r="IN58" s="850" t="s">
        <v>783</v>
      </c>
      <c r="IO58" s="850">
        <v>1649</v>
      </c>
      <c r="IP58" s="851">
        <v>37477.354571759257</v>
      </c>
      <c r="IQ58" s="850">
        <v>2</v>
      </c>
      <c r="IR58" s="850" t="s">
        <v>793</v>
      </c>
      <c r="IS58" s="850">
        <v>2</v>
      </c>
      <c r="IT58" s="852">
        <v>41275</v>
      </c>
      <c r="IU58" s="850" t="s">
        <v>783</v>
      </c>
      <c r="IV58" s="850" t="s">
        <v>783</v>
      </c>
      <c r="IW58" s="850" t="s">
        <v>783</v>
      </c>
      <c r="IX58" s="850" t="s">
        <v>781</v>
      </c>
      <c r="IY58" s="850">
        <v>45</v>
      </c>
      <c r="IZ58" s="850" t="s">
        <v>789</v>
      </c>
      <c r="JA58" s="850" t="s">
        <v>783</v>
      </c>
      <c r="JB58" s="850" t="s">
        <v>783</v>
      </c>
      <c r="JC58" s="850" t="s">
        <v>783</v>
      </c>
      <c r="JD58" s="850">
        <v>329434</v>
      </c>
      <c r="JE58" s="850" t="s">
        <v>783</v>
      </c>
      <c r="JF58" s="850" t="s">
        <v>783</v>
      </c>
      <c r="JG58" s="850" t="s">
        <v>802</v>
      </c>
      <c r="JH58" s="850">
        <v>52</v>
      </c>
      <c r="JI58" s="850" t="s">
        <v>783</v>
      </c>
      <c r="JJ58" s="850" t="s">
        <v>783</v>
      </c>
      <c r="JK58" s="850" t="s">
        <v>783</v>
      </c>
      <c r="JL58" s="850" t="s">
        <v>790</v>
      </c>
      <c r="JM58" s="850">
        <v>4</v>
      </c>
      <c r="JN58" s="850">
        <v>4</v>
      </c>
      <c r="JO58" s="850" t="s">
        <v>783</v>
      </c>
      <c r="JP58" s="850" t="s">
        <v>783</v>
      </c>
      <c r="JQ58" s="850" t="s">
        <v>783</v>
      </c>
      <c r="JR58" s="850" t="s">
        <v>783</v>
      </c>
      <c r="JS58" s="850" t="s">
        <v>783</v>
      </c>
      <c r="JT58" s="850" t="s">
        <v>783</v>
      </c>
      <c r="JU58" s="850" t="s">
        <v>876</v>
      </c>
      <c r="JV58" s="853">
        <v>2613.8273210000002</v>
      </c>
      <c r="JW58">
        <f>SUM(JV56:JV58)</f>
        <v>2613.8273210000002</v>
      </c>
      <c r="JX58" s="225">
        <v>1.2826321399621214</v>
      </c>
    </row>
    <row r="59" spans="1:288" ht="16" thickBot="1">
      <c r="A59" s="905" t="s">
        <v>5</v>
      </c>
      <c r="B59" s="79">
        <f t="shared" si="49"/>
        <v>3</v>
      </c>
      <c r="C59" s="871" t="s">
        <v>269</v>
      </c>
      <c r="D59" s="489" t="s">
        <v>248</v>
      </c>
      <c r="E59" s="1129" t="s">
        <v>88</v>
      </c>
      <c r="F59" s="888">
        <v>0.14000000000000001</v>
      </c>
      <c r="G59" s="120" t="e">
        <f t="shared" ref="G59:G71" si="93">F59+G58</f>
        <v>#REF!</v>
      </c>
      <c r="H59" s="46">
        <v>0.14000000000000001</v>
      </c>
      <c r="I59" s="2"/>
      <c r="J59" s="29"/>
      <c r="K59" s="18"/>
      <c r="L59" s="5"/>
      <c r="M59" s="170">
        <v>2</v>
      </c>
      <c r="N59" s="71">
        <v>2</v>
      </c>
      <c r="O59" s="739">
        <v>2</v>
      </c>
      <c r="P59" s="1107">
        <f t="shared" si="92"/>
        <v>6</v>
      </c>
      <c r="Q59" s="1108">
        <f t="shared" si="47"/>
        <v>8</v>
      </c>
      <c r="R59" s="46"/>
      <c r="S59" s="547">
        <v>0.14000000000000001</v>
      </c>
      <c r="T59" s="43"/>
      <c r="U59" s="219">
        <f t="shared" si="91"/>
        <v>10500.000000000002</v>
      </c>
      <c r="V59" s="219" t="s">
        <v>642</v>
      </c>
      <c r="W59" s="1042">
        <f t="shared" si="87"/>
        <v>10500.000000000002</v>
      </c>
      <c r="X59" s="539">
        <f t="shared" si="88"/>
        <v>0</v>
      </c>
      <c r="Y59" s="538">
        <f t="shared" si="50"/>
        <v>500</v>
      </c>
      <c r="Z59" s="1090">
        <f t="shared" si="51"/>
        <v>11000.000000000002</v>
      </c>
      <c r="AA59" s="1098"/>
      <c r="AB59" s="600"/>
      <c r="AC59" s="1056">
        <f t="shared" si="52"/>
        <v>0</v>
      </c>
      <c r="AD59" s="1063"/>
      <c r="AE59" s="747">
        <f t="shared" si="53"/>
        <v>0</v>
      </c>
      <c r="AF59" s="600"/>
      <c r="AG59" s="1056">
        <f t="shared" si="54"/>
        <v>0</v>
      </c>
      <c r="AH59" s="1070"/>
      <c r="AI59" s="747">
        <f t="shared" si="55"/>
        <v>0</v>
      </c>
      <c r="AJ59" s="1051"/>
      <c r="AK59" s="270">
        <v>0</v>
      </c>
      <c r="AL59" s="902"/>
      <c r="AM59" s="902">
        <v>2025</v>
      </c>
      <c r="AN59" s="18" t="str">
        <f t="shared" si="56"/>
        <v xml:space="preserve"> </v>
      </c>
      <c r="AO59" s="747" t="str">
        <f t="shared" si="57"/>
        <v xml:space="preserve"> </v>
      </c>
      <c r="AP59" s="4" t="str">
        <f t="shared" si="58"/>
        <v xml:space="preserve"> </v>
      </c>
      <c r="AQ59" s="747" t="str">
        <f t="shared" si="59"/>
        <v xml:space="preserve"> </v>
      </c>
      <c r="AR59" s="4" t="str">
        <f t="shared" si="60"/>
        <v xml:space="preserve"> </v>
      </c>
      <c r="AS59" s="747" t="str">
        <f t="shared" si="61"/>
        <v xml:space="preserve"> </v>
      </c>
      <c r="AT59" s="4" t="str">
        <f t="shared" si="62"/>
        <v xml:space="preserve"> </v>
      </c>
      <c r="AU59" s="747" t="str">
        <f t="shared" si="63"/>
        <v xml:space="preserve"> </v>
      </c>
      <c r="AV59" s="4" t="str">
        <f t="shared" si="64"/>
        <v xml:space="preserve"> </v>
      </c>
      <c r="AW59" s="747" t="str">
        <f t="shared" si="65"/>
        <v xml:space="preserve"> </v>
      </c>
      <c r="AX59" s="4" t="str">
        <f t="shared" si="66"/>
        <v xml:space="preserve"> </v>
      </c>
      <c r="AY59" s="747" t="str">
        <f t="shared" si="67"/>
        <v xml:space="preserve"> </v>
      </c>
      <c r="AZ59" s="4" t="str">
        <f t="shared" si="68"/>
        <v xml:space="preserve"> </v>
      </c>
      <c r="BA59" s="747" t="str">
        <f t="shared" si="69"/>
        <v xml:space="preserve"> </v>
      </c>
      <c r="BB59" s="4">
        <f t="shared" si="70"/>
        <v>0.14000000000000001</v>
      </c>
      <c r="BC59" s="747">
        <f t="shared" si="71"/>
        <v>11000.000000000002</v>
      </c>
      <c r="BD59" s="4" t="str">
        <f t="shared" si="72"/>
        <v xml:space="preserve"> </v>
      </c>
      <c r="BE59" s="747" t="str">
        <f t="shared" si="73"/>
        <v xml:space="preserve"> </v>
      </c>
      <c r="BF59" s="4" t="str">
        <f t="shared" si="74"/>
        <v xml:space="preserve"> </v>
      </c>
      <c r="BG59" s="747" t="str">
        <f t="shared" si="75"/>
        <v xml:space="preserve"> </v>
      </c>
      <c r="BH59" s="4" t="str">
        <f t="shared" si="76"/>
        <v xml:space="preserve"> </v>
      </c>
      <c r="BI59" s="747" t="str">
        <f t="shared" si="77"/>
        <v xml:space="preserve"> </v>
      </c>
      <c r="BJ59" s="4" t="str">
        <f t="shared" si="78"/>
        <v xml:space="preserve"> </v>
      </c>
      <c r="BK59" s="747" t="str">
        <f t="shared" si="79"/>
        <v xml:space="preserve"> </v>
      </c>
      <c r="BL59" s="4" t="str">
        <f t="shared" si="80"/>
        <v xml:space="preserve"> </v>
      </c>
      <c r="BM59" s="747" t="str">
        <f t="shared" si="81"/>
        <v xml:space="preserve"> </v>
      </c>
      <c r="BN59" s="4" t="str">
        <f t="shared" si="82"/>
        <v xml:space="preserve"> </v>
      </c>
      <c r="BO59" s="747" t="str">
        <f t="shared" si="83"/>
        <v xml:space="preserve"> </v>
      </c>
      <c r="BP59" s="4" t="str">
        <f t="shared" si="84"/>
        <v xml:space="preserve"> </v>
      </c>
      <c r="BQ59" s="747" t="str">
        <f t="shared" si="85"/>
        <v xml:space="preserve"> </v>
      </c>
      <c r="BR59" s="133"/>
      <c r="BS59" s="133"/>
      <c r="BT59" s="389"/>
      <c r="BU59" s="389"/>
      <c r="BV59" s="389"/>
      <c r="BW59" s="389"/>
      <c r="BX59" s="389"/>
      <c r="BY59" s="389"/>
      <c r="BZ59" s="389"/>
      <c r="CA59" s="389"/>
      <c r="CB59" s="163">
        <f t="shared" si="86"/>
        <v>0</v>
      </c>
      <c r="CC59" s="389"/>
      <c r="CD59" s="389"/>
      <c r="CE59" s="596"/>
      <c r="CF59" s="596"/>
      <c r="CG59" s="596"/>
      <c r="CH59" s="596"/>
      <c r="CI59" s="596"/>
      <c r="CJ59" s="596"/>
      <c r="CK59" s="596"/>
      <c r="CL59" s="596"/>
      <c r="CM59" s="596"/>
      <c r="CN59" s="596"/>
      <c r="CO59" s="596"/>
      <c r="CP59" s="596"/>
      <c r="CQ59" s="596"/>
      <c r="CR59" s="596"/>
      <c r="CS59" s="596"/>
      <c r="CT59" s="596"/>
      <c r="CU59" s="596"/>
      <c r="CV59" s="596"/>
      <c r="CW59" s="596"/>
      <c r="CX59" s="596"/>
      <c r="CY59" s="596"/>
      <c r="CZ59" s="596"/>
      <c r="DA59" s="389"/>
      <c r="DB59" s="389"/>
      <c r="DC59" s="389"/>
      <c r="DD59" s="389"/>
      <c r="DE59" s="389"/>
      <c r="DF59" s="389"/>
      <c r="DG59" s="389"/>
      <c r="DH59" s="389"/>
      <c r="DI59" s="389"/>
      <c r="DJ59" s="389"/>
      <c r="DK59" s="389"/>
      <c r="DL59" s="389"/>
      <c r="DM59" s="389"/>
      <c r="DN59" s="389"/>
      <c r="DO59" s="389"/>
      <c r="DP59" s="389"/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89"/>
      <c r="EB59" s="389"/>
      <c r="EC59" s="389"/>
      <c r="ED59" s="389"/>
      <c r="EE59" s="389"/>
      <c r="EF59" s="389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89"/>
      <c r="FJ59" s="389"/>
      <c r="FK59" s="389"/>
      <c r="FL59" s="389"/>
      <c r="FM59" s="389"/>
      <c r="FN59" s="389"/>
      <c r="FO59" s="389"/>
      <c r="FP59" s="389"/>
      <c r="FQ59" s="389"/>
      <c r="FR59" s="389"/>
      <c r="FS59" s="389"/>
      <c r="FT59" s="389"/>
      <c r="FU59" s="389"/>
      <c r="FV59" s="389"/>
      <c r="FW59" s="389"/>
      <c r="FX59" s="639" t="s">
        <v>198</v>
      </c>
      <c r="FY59" s="640">
        <v>21</v>
      </c>
      <c r="FZ59" s="640">
        <v>30289440</v>
      </c>
      <c r="GA59" s="640">
        <v>55</v>
      </c>
      <c r="GB59" s="640" t="s">
        <v>798</v>
      </c>
      <c r="GC59" s="640">
        <v>20</v>
      </c>
      <c r="GD59" s="640">
        <v>2010</v>
      </c>
      <c r="GE59" s="640">
        <v>1</v>
      </c>
      <c r="GF59" s="640" t="s">
        <v>780</v>
      </c>
      <c r="GG59" s="640">
        <v>2</v>
      </c>
      <c r="GH59" s="640">
        <v>1</v>
      </c>
      <c r="GI59" s="640" t="s">
        <v>780</v>
      </c>
      <c r="GJ59" s="640">
        <v>2</v>
      </c>
      <c r="GK59" s="640" t="s">
        <v>781</v>
      </c>
      <c r="GL59" s="640" t="s">
        <v>782</v>
      </c>
      <c r="GM59" s="640">
        <v>66</v>
      </c>
      <c r="GN59" s="640" t="s">
        <v>783</v>
      </c>
      <c r="GO59" s="640">
        <v>0</v>
      </c>
      <c r="GP59" s="640">
        <v>0</v>
      </c>
      <c r="GQ59" s="640">
        <v>4</v>
      </c>
      <c r="GR59" s="640">
        <v>2</v>
      </c>
      <c r="GS59" s="640">
        <v>9</v>
      </c>
      <c r="GT59" s="640" t="s">
        <v>783</v>
      </c>
      <c r="GU59" s="640" t="s">
        <v>783</v>
      </c>
      <c r="GV59" s="640" t="s">
        <v>783</v>
      </c>
      <c r="GW59" s="640" t="s">
        <v>783</v>
      </c>
      <c r="GX59" s="640" t="s">
        <v>783</v>
      </c>
      <c r="GY59" s="640">
        <v>1649</v>
      </c>
      <c r="GZ59" s="640">
        <v>0.76</v>
      </c>
      <c r="HA59" s="640">
        <v>5</v>
      </c>
      <c r="HB59" s="640" t="s">
        <v>783</v>
      </c>
      <c r="HC59" s="640" t="s">
        <v>782</v>
      </c>
      <c r="HD59" s="640">
        <v>150</v>
      </c>
      <c r="HE59" s="640" t="s">
        <v>783</v>
      </c>
      <c r="HF59" s="640">
        <v>0</v>
      </c>
      <c r="HG59" s="640" t="s">
        <v>783</v>
      </c>
      <c r="HH59" s="640">
        <v>0</v>
      </c>
      <c r="HI59" s="640">
        <v>1</v>
      </c>
      <c r="HJ59" s="640">
        <v>45</v>
      </c>
      <c r="HK59" s="640" t="s">
        <v>784</v>
      </c>
      <c r="HL59" s="640" t="s">
        <v>785</v>
      </c>
      <c r="HM59" s="640" t="s">
        <v>783</v>
      </c>
      <c r="HN59" s="640" t="s">
        <v>783</v>
      </c>
      <c r="HO59" s="640" t="s">
        <v>783</v>
      </c>
      <c r="HP59" s="640" t="s">
        <v>783</v>
      </c>
      <c r="HQ59" s="640" t="s">
        <v>783</v>
      </c>
      <c r="HR59" s="640">
        <v>3974452</v>
      </c>
      <c r="HS59" s="640" t="s">
        <v>783</v>
      </c>
      <c r="HT59" s="640" t="s">
        <v>786</v>
      </c>
      <c r="HU59" s="640" t="s">
        <v>787</v>
      </c>
      <c r="HV59" s="640">
        <v>4</v>
      </c>
      <c r="HW59" s="640">
        <v>2014</v>
      </c>
      <c r="HX59" s="640">
        <v>63</v>
      </c>
      <c r="HY59" s="640">
        <v>0</v>
      </c>
      <c r="HZ59" s="640">
        <v>4013</v>
      </c>
      <c r="IA59" s="641">
        <v>41697.500081018516</v>
      </c>
      <c r="IB59" s="640" t="s">
        <v>788</v>
      </c>
      <c r="IC59" s="640">
        <v>3978930</v>
      </c>
      <c r="ID59" s="640">
        <v>2014</v>
      </c>
      <c r="IE59" s="640">
        <v>1712</v>
      </c>
      <c r="IF59" s="640" t="s">
        <v>783</v>
      </c>
      <c r="IG59" s="640" t="s">
        <v>783</v>
      </c>
      <c r="IH59" s="640" t="s">
        <v>783</v>
      </c>
      <c r="II59" s="640" t="s">
        <v>783</v>
      </c>
      <c r="IJ59" s="640" t="s">
        <v>783</v>
      </c>
      <c r="IK59" s="640" t="s">
        <v>783</v>
      </c>
      <c r="IL59" s="640" t="s">
        <v>783</v>
      </c>
      <c r="IM59" s="640" t="s">
        <v>783</v>
      </c>
      <c r="IN59" s="640" t="s">
        <v>783</v>
      </c>
      <c r="IO59" s="640">
        <v>1649</v>
      </c>
      <c r="IP59" s="641">
        <v>37477.354571759257</v>
      </c>
      <c r="IQ59" s="640">
        <v>2</v>
      </c>
      <c r="IR59" s="640" t="s">
        <v>793</v>
      </c>
      <c r="IS59" s="640">
        <v>9</v>
      </c>
      <c r="IT59" s="642">
        <v>41275</v>
      </c>
      <c r="IU59" s="640" t="s">
        <v>783</v>
      </c>
      <c r="IV59" s="640" t="s">
        <v>783</v>
      </c>
      <c r="IW59" s="640" t="s">
        <v>783</v>
      </c>
      <c r="IX59" s="640" t="s">
        <v>781</v>
      </c>
      <c r="IY59" s="640">
        <v>45</v>
      </c>
      <c r="IZ59" s="640" t="s">
        <v>789</v>
      </c>
      <c r="JA59" s="640" t="s">
        <v>783</v>
      </c>
      <c r="JB59" s="640" t="s">
        <v>783</v>
      </c>
      <c r="JC59" s="640" t="s">
        <v>783</v>
      </c>
      <c r="JD59" s="640">
        <v>329429</v>
      </c>
      <c r="JE59" s="640" t="s">
        <v>783</v>
      </c>
      <c r="JF59" s="640" t="s">
        <v>783</v>
      </c>
      <c r="JG59" s="640" t="s">
        <v>815</v>
      </c>
      <c r="JH59" s="640">
        <v>55</v>
      </c>
      <c r="JI59" s="640" t="s">
        <v>783</v>
      </c>
      <c r="JJ59" s="640" t="s">
        <v>783</v>
      </c>
      <c r="JK59" s="640" t="s">
        <v>783</v>
      </c>
      <c r="JL59" s="640" t="s">
        <v>790</v>
      </c>
      <c r="JM59" s="640">
        <v>4</v>
      </c>
      <c r="JN59" s="640">
        <v>3</v>
      </c>
      <c r="JO59" s="640" t="s">
        <v>783</v>
      </c>
      <c r="JP59" s="640" t="s">
        <v>783</v>
      </c>
      <c r="JQ59" s="640" t="s">
        <v>783</v>
      </c>
      <c r="JR59" s="640" t="s">
        <v>783</v>
      </c>
      <c r="JS59" s="640" t="s">
        <v>783</v>
      </c>
      <c r="JT59" s="640" t="s">
        <v>783</v>
      </c>
      <c r="JU59" s="640" t="s">
        <v>862</v>
      </c>
      <c r="JV59" s="643">
        <v>4010.0851579999999</v>
      </c>
      <c r="JX59" s="225"/>
    </row>
    <row r="60" spans="1:288" ht="16" thickBot="1">
      <c r="A60" s="905" t="s">
        <v>5</v>
      </c>
      <c r="B60" s="79">
        <f t="shared" si="49"/>
        <v>1</v>
      </c>
      <c r="C60" s="871" t="s">
        <v>68</v>
      </c>
      <c r="D60" s="489" t="s">
        <v>218</v>
      </c>
      <c r="E60" s="1129" t="s">
        <v>219</v>
      </c>
      <c r="F60" s="888">
        <v>0.2</v>
      </c>
      <c r="G60" s="120" t="e">
        <f t="shared" si="93"/>
        <v>#REF!</v>
      </c>
      <c r="H60" s="46"/>
      <c r="I60" s="3">
        <v>0.2</v>
      </c>
      <c r="J60" s="29"/>
      <c r="K60" s="18"/>
      <c r="L60" s="5"/>
      <c r="M60" s="170">
        <v>1</v>
      </c>
      <c r="N60" s="71">
        <v>2</v>
      </c>
      <c r="O60" s="739">
        <v>4</v>
      </c>
      <c r="P60" s="1107">
        <f t="shared" si="92"/>
        <v>7</v>
      </c>
      <c r="Q60" s="1108">
        <f t="shared" si="47"/>
        <v>8</v>
      </c>
      <c r="R60" s="46"/>
      <c r="S60" s="3">
        <v>0.2</v>
      </c>
      <c r="T60" s="25"/>
      <c r="U60" s="219">
        <f t="shared" si="91"/>
        <v>15000</v>
      </c>
      <c r="V60" s="219" t="s">
        <v>642</v>
      </c>
      <c r="W60" s="1042">
        <f t="shared" si="87"/>
        <v>15000</v>
      </c>
      <c r="X60" s="537">
        <f t="shared" si="88"/>
        <v>7565.8666666666668</v>
      </c>
      <c r="Y60" s="538">
        <f t="shared" si="50"/>
        <v>500</v>
      </c>
      <c r="Z60" s="1090">
        <f t="shared" si="51"/>
        <v>23065.866666666669</v>
      </c>
      <c r="AA60" s="1098"/>
      <c r="AB60" s="600">
        <v>6</v>
      </c>
      <c r="AC60" s="1056">
        <f t="shared" si="52"/>
        <v>3965.8666666666672</v>
      </c>
      <c r="AD60" s="1063">
        <v>0.25</v>
      </c>
      <c r="AE60" s="747">
        <f t="shared" si="53"/>
        <v>3600</v>
      </c>
      <c r="AF60" s="600"/>
      <c r="AG60" s="1056">
        <f t="shared" si="54"/>
        <v>0</v>
      </c>
      <c r="AH60" s="1070"/>
      <c r="AI60" s="747">
        <f t="shared" si="55"/>
        <v>0</v>
      </c>
      <c r="AJ60" s="1051"/>
      <c r="AK60" s="270">
        <v>0</v>
      </c>
      <c r="AL60" s="902"/>
      <c r="AM60" s="902">
        <v>2025</v>
      </c>
      <c r="AN60" s="18" t="str">
        <f t="shared" si="56"/>
        <v xml:space="preserve"> </v>
      </c>
      <c r="AO60" s="747" t="str">
        <f t="shared" si="57"/>
        <v xml:space="preserve"> </v>
      </c>
      <c r="AP60" s="4" t="str">
        <f t="shared" si="58"/>
        <v xml:space="preserve"> </v>
      </c>
      <c r="AQ60" s="747" t="str">
        <f t="shared" si="59"/>
        <v xml:space="preserve"> </v>
      </c>
      <c r="AR60" s="4" t="str">
        <f t="shared" si="60"/>
        <v xml:space="preserve"> </v>
      </c>
      <c r="AS60" s="747" t="str">
        <f t="shared" si="61"/>
        <v xml:space="preserve"> </v>
      </c>
      <c r="AT60" s="4" t="str">
        <f t="shared" si="62"/>
        <v xml:space="preserve"> </v>
      </c>
      <c r="AU60" s="747" t="str">
        <f t="shared" si="63"/>
        <v xml:space="preserve"> </v>
      </c>
      <c r="AV60" s="4" t="str">
        <f t="shared" si="64"/>
        <v xml:space="preserve"> </v>
      </c>
      <c r="AW60" s="747" t="str">
        <f t="shared" si="65"/>
        <v xml:space="preserve"> </v>
      </c>
      <c r="AX60" s="4" t="str">
        <f t="shared" si="66"/>
        <v xml:space="preserve"> </v>
      </c>
      <c r="AY60" s="747" t="str">
        <f t="shared" si="67"/>
        <v xml:space="preserve"> </v>
      </c>
      <c r="AZ60" s="4" t="str">
        <f t="shared" si="68"/>
        <v xml:space="preserve"> </v>
      </c>
      <c r="BA60" s="747" t="str">
        <f t="shared" si="69"/>
        <v xml:space="preserve"> </v>
      </c>
      <c r="BB60" s="4">
        <f t="shared" si="70"/>
        <v>0.2</v>
      </c>
      <c r="BC60" s="747">
        <f t="shared" si="71"/>
        <v>23065.866666666669</v>
      </c>
      <c r="BD60" s="4" t="str">
        <f t="shared" si="72"/>
        <v xml:space="preserve"> </v>
      </c>
      <c r="BE60" s="747" t="str">
        <f t="shared" si="73"/>
        <v xml:space="preserve"> </v>
      </c>
      <c r="BF60" s="4" t="str">
        <f t="shared" si="74"/>
        <v xml:space="preserve"> </v>
      </c>
      <c r="BG60" s="747" t="str">
        <f t="shared" si="75"/>
        <v xml:space="preserve"> </v>
      </c>
      <c r="BH60" s="4" t="str">
        <f t="shared" si="76"/>
        <v xml:space="preserve"> </v>
      </c>
      <c r="BI60" s="747" t="str">
        <f t="shared" si="77"/>
        <v xml:space="preserve"> </v>
      </c>
      <c r="BJ60" s="4" t="str">
        <f t="shared" si="78"/>
        <v xml:space="preserve"> </v>
      </c>
      <c r="BK60" s="747" t="str">
        <f t="shared" si="79"/>
        <v xml:space="preserve"> </v>
      </c>
      <c r="BL60" s="4" t="str">
        <f t="shared" si="80"/>
        <v xml:space="preserve"> </v>
      </c>
      <c r="BM60" s="747" t="str">
        <f t="shared" si="81"/>
        <v xml:space="preserve"> </v>
      </c>
      <c r="BN60" s="4" t="str">
        <f t="shared" si="82"/>
        <v xml:space="preserve"> </v>
      </c>
      <c r="BO60" s="747" t="str">
        <f t="shared" si="83"/>
        <v xml:space="preserve"> </v>
      </c>
      <c r="BP60" s="4" t="str">
        <f t="shared" si="84"/>
        <v xml:space="preserve"> </v>
      </c>
      <c r="BQ60" s="747" t="str">
        <f t="shared" si="85"/>
        <v xml:space="preserve"> </v>
      </c>
      <c r="BR60" s="133"/>
      <c r="BS60" s="133"/>
      <c r="BT60" s="389"/>
      <c r="BU60" s="389"/>
      <c r="BV60" s="389"/>
      <c r="BW60" s="389"/>
      <c r="BX60" s="389"/>
      <c r="BY60" s="389"/>
      <c r="BZ60" s="389"/>
      <c r="CA60" s="389"/>
      <c r="CB60" s="163">
        <f t="shared" si="86"/>
        <v>0</v>
      </c>
      <c r="CC60" s="389"/>
      <c r="CD60" s="389"/>
      <c r="CE60" s="389"/>
      <c r="CF60" s="389"/>
      <c r="CG60" s="389"/>
      <c r="CH60" s="389"/>
      <c r="CI60" s="389"/>
      <c r="CJ60" s="389"/>
      <c r="CK60" s="389"/>
      <c r="CL60" s="389"/>
      <c r="CM60" s="389"/>
      <c r="CN60" s="389"/>
      <c r="CO60" s="389"/>
      <c r="CP60" s="389"/>
      <c r="CQ60" s="389"/>
      <c r="CR60" s="389"/>
      <c r="CS60" s="389"/>
      <c r="CT60" s="389"/>
      <c r="CU60" s="389"/>
      <c r="CV60" s="389"/>
      <c r="CW60" s="389"/>
      <c r="CX60" s="389"/>
      <c r="CY60" s="389"/>
      <c r="CZ60" s="389"/>
      <c r="DA60" s="389"/>
      <c r="DB60" s="389"/>
      <c r="DC60" s="389"/>
      <c r="DD60" s="389"/>
      <c r="DE60" s="389"/>
      <c r="DF60" s="389"/>
      <c r="DG60" s="389"/>
      <c r="DH60" s="389"/>
      <c r="DI60" s="389"/>
      <c r="DJ60" s="389"/>
      <c r="DK60" s="389"/>
      <c r="DL60" s="389"/>
      <c r="DM60" s="389"/>
      <c r="DN60" s="389"/>
      <c r="DO60" s="389"/>
      <c r="DP60" s="389"/>
      <c r="DQ60" s="389"/>
      <c r="DR60" s="389"/>
      <c r="DS60" s="389"/>
      <c r="DT60" s="389"/>
      <c r="DU60" s="389"/>
      <c r="DV60" s="389"/>
      <c r="DW60" s="389"/>
      <c r="DX60" s="389"/>
      <c r="DY60" s="389"/>
      <c r="DZ60" s="389"/>
      <c r="EA60" s="389"/>
      <c r="EB60" s="389"/>
      <c r="EC60" s="389"/>
      <c r="ED60" s="389"/>
      <c r="EE60" s="389"/>
      <c r="EF60" s="389"/>
      <c r="EG60" s="389"/>
      <c r="EH60" s="389"/>
      <c r="EI60" s="389"/>
      <c r="EJ60" s="389"/>
      <c r="EK60" s="389"/>
      <c r="EL60" s="389"/>
      <c r="EM60" s="389"/>
      <c r="EN60" s="389"/>
      <c r="EO60" s="389"/>
      <c r="EP60" s="389"/>
      <c r="EQ60" s="389"/>
      <c r="ER60" s="389"/>
      <c r="ES60" s="389"/>
      <c r="ET60" s="389"/>
      <c r="EU60" s="389"/>
      <c r="EV60" s="389"/>
      <c r="EW60" s="389"/>
      <c r="EX60" s="389"/>
      <c r="EY60" s="389"/>
      <c r="EZ60" s="389"/>
      <c r="FA60" s="389"/>
      <c r="FB60" s="389"/>
      <c r="FC60" s="389"/>
      <c r="FD60" s="389"/>
      <c r="FE60" s="389"/>
      <c r="FF60" s="389"/>
      <c r="FG60" s="389"/>
      <c r="FH60" s="389"/>
      <c r="FI60" s="389"/>
      <c r="FJ60" s="389"/>
      <c r="FK60" s="389"/>
      <c r="FL60" s="389"/>
      <c r="FM60" s="389"/>
      <c r="FN60" s="389"/>
      <c r="FO60" s="389"/>
      <c r="FP60" s="389"/>
      <c r="FQ60" s="389"/>
      <c r="FR60" s="389"/>
      <c r="FS60" s="389"/>
      <c r="FT60" s="389"/>
      <c r="FU60" s="389"/>
      <c r="FV60" s="389"/>
      <c r="FW60" s="389"/>
      <c r="FX60" s="671" t="s">
        <v>374</v>
      </c>
      <c r="FY60" s="672">
        <v>255</v>
      </c>
      <c r="FZ60" s="672">
        <v>28092682</v>
      </c>
      <c r="GA60" s="672">
        <v>40</v>
      </c>
      <c r="GB60" s="672" t="s">
        <v>779</v>
      </c>
      <c r="GC60" s="672">
        <v>22</v>
      </c>
      <c r="GD60" s="672">
        <v>2012</v>
      </c>
      <c r="GE60" s="672">
        <v>1</v>
      </c>
      <c r="GF60" s="672" t="s">
        <v>780</v>
      </c>
      <c r="GG60" s="672">
        <v>1</v>
      </c>
      <c r="GH60" s="672">
        <v>1</v>
      </c>
      <c r="GI60" s="672" t="s">
        <v>780</v>
      </c>
      <c r="GJ60" s="672">
        <v>1</v>
      </c>
      <c r="GK60" s="672" t="s">
        <v>781</v>
      </c>
      <c r="GL60" s="672" t="s">
        <v>782</v>
      </c>
      <c r="GM60" s="672">
        <v>66</v>
      </c>
      <c r="GN60" s="672" t="s">
        <v>783</v>
      </c>
      <c r="GO60" s="672">
        <v>0</v>
      </c>
      <c r="GP60" s="672">
        <v>0</v>
      </c>
      <c r="GQ60" s="672">
        <v>4</v>
      </c>
      <c r="GR60" s="672">
        <v>2</v>
      </c>
      <c r="GS60" s="672" t="s">
        <v>783</v>
      </c>
      <c r="GT60" s="672" t="s">
        <v>783</v>
      </c>
      <c r="GU60" s="672" t="s">
        <v>783</v>
      </c>
      <c r="GV60" s="672" t="s">
        <v>783</v>
      </c>
      <c r="GW60" s="672" t="s">
        <v>783</v>
      </c>
      <c r="GX60" s="672" t="s">
        <v>783</v>
      </c>
      <c r="GY60" s="672">
        <v>1649</v>
      </c>
      <c r="GZ60" s="672">
        <v>0.12</v>
      </c>
      <c r="HA60" s="672">
        <v>5</v>
      </c>
      <c r="HB60" s="672" t="s">
        <v>783</v>
      </c>
      <c r="HC60" s="672" t="s">
        <v>782</v>
      </c>
      <c r="HD60" s="672">
        <v>15</v>
      </c>
      <c r="HE60" s="672" t="s">
        <v>783</v>
      </c>
      <c r="HF60" s="672">
        <v>0</v>
      </c>
      <c r="HG60" s="672" t="s">
        <v>783</v>
      </c>
      <c r="HH60" s="672">
        <v>0</v>
      </c>
      <c r="HI60" s="672">
        <v>1</v>
      </c>
      <c r="HJ60" s="672">
        <v>45</v>
      </c>
      <c r="HK60" s="672" t="s">
        <v>784</v>
      </c>
      <c r="HL60" s="672" t="s">
        <v>785</v>
      </c>
      <c r="HM60" s="672" t="s">
        <v>783</v>
      </c>
      <c r="HN60" s="672" t="s">
        <v>783</v>
      </c>
      <c r="HO60" s="672" t="s">
        <v>783</v>
      </c>
      <c r="HP60" s="672" t="s">
        <v>783</v>
      </c>
      <c r="HQ60" s="672" t="s">
        <v>783</v>
      </c>
      <c r="HR60" s="672">
        <v>3976306</v>
      </c>
      <c r="HS60" s="672" t="s">
        <v>783</v>
      </c>
      <c r="HT60" s="672" t="s">
        <v>786</v>
      </c>
      <c r="HU60" s="672" t="s">
        <v>787</v>
      </c>
      <c r="HV60" s="672">
        <v>4</v>
      </c>
      <c r="HW60" s="672">
        <v>2013</v>
      </c>
      <c r="HX60" s="672">
        <v>63</v>
      </c>
      <c r="HY60" s="672">
        <v>0</v>
      </c>
      <c r="HZ60" s="672">
        <v>634</v>
      </c>
      <c r="IA60" s="673">
        <v>41358.405266203707</v>
      </c>
      <c r="IB60" s="672" t="s">
        <v>788</v>
      </c>
      <c r="IC60" s="672">
        <v>3980784</v>
      </c>
      <c r="ID60" s="672">
        <v>2013</v>
      </c>
      <c r="IE60" s="672">
        <v>1712</v>
      </c>
      <c r="IF60" s="672" t="s">
        <v>783</v>
      </c>
      <c r="IG60" s="672" t="s">
        <v>783</v>
      </c>
      <c r="IH60" s="672" t="s">
        <v>783</v>
      </c>
      <c r="II60" s="672" t="s">
        <v>783</v>
      </c>
      <c r="IJ60" s="672" t="s">
        <v>783</v>
      </c>
      <c r="IK60" s="672" t="s">
        <v>783</v>
      </c>
      <c r="IL60" s="672" t="s">
        <v>783</v>
      </c>
      <c r="IM60" s="672" t="s">
        <v>783</v>
      </c>
      <c r="IN60" s="672" t="s">
        <v>783</v>
      </c>
      <c r="IO60" s="672">
        <v>1649</v>
      </c>
      <c r="IP60" s="673">
        <v>38943.586608796293</v>
      </c>
      <c r="IQ60" s="672" t="s">
        <v>783</v>
      </c>
      <c r="IR60" s="672" t="s">
        <v>783</v>
      </c>
      <c r="IS60" s="672" t="s">
        <v>783</v>
      </c>
      <c r="IT60" s="672" t="s">
        <v>783</v>
      </c>
      <c r="IU60" s="672" t="s">
        <v>783</v>
      </c>
      <c r="IV60" s="672" t="s">
        <v>783</v>
      </c>
      <c r="IW60" s="672" t="s">
        <v>783</v>
      </c>
      <c r="IX60" s="672" t="s">
        <v>781</v>
      </c>
      <c r="IY60" s="672">
        <v>45</v>
      </c>
      <c r="IZ60" s="672" t="s">
        <v>789</v>
      </c>
      <c r="JA60" s="672" t="s">
        <v>783</v>
      </c>
      <c r="JB60" s="672" t="s">
        <v>783</v>
      </c>
      <c r="JC60" s="672" t="s">
        <v>783</v>
      </c>
      <c r="JD60" s="672">
        <v>329394</v>
      </c>
      <c r="JE60" s="672" t="s">
        <v>783</v>
      </c>
      <c r="JF60" s="672" t="s">
        <v>783</v>
      </c>
      <c r="JG60" s="672" t="s">
        <v>783</v>
      </c>
      <c r="JH60" s="672" t="s">
        <v>783</v>
      </c>
      <c r="JI60" s="672" t="s">
        <v>783</v>
      </c>
      <c r="JJ60" s="672" t="s">
        <v>783</v>
      </c>
      <c r="JK60" s="672" t="s">
        <v>783</v>
      </c>
      <c r="JL60" s="672" t="s">
        <v>790</v>
      </c>
      <c r="JM60" s="672">
        <v>4</v>
      </c>
      <c r="JN60" s="672">
        <v>2</v>
      </c>
      <c r="JO60" s="672" t="s">
        <v>783</v>
      </c>
      <c r="JP60" s="672">
        <v>10711928</v>
      </c>
      <c r="JQ60" s="672">
        <v>2011</v>
      </c>
      <c r="JR60" s="672">
        <v>3</v>
      </c>
      <c r="JS60" s="672" t="s">
        <v>783</v>
      </c>
      <c r="JT60" s="672" t="s">
        <v>783</v>
      </c>
      <c r="JU60" s="672" t="s">
        <v>824</v>
      </c>
      <c r="JV60" s="674">
        <v>606.72744499999999</v>
      </c>
      <c r="JW60">
        <f>SUM(JV60:JV60)</f>
        <v>606.72744499999999</v>
      </c>
      <c r="JX60" s="225">
        <v>0.24752887803030302</v>
      </c>
    </row>
    <row r="61" spans="1:288" ht="16" thickBot="1">
      <c r="A61" s="905" t="s">
        <v>5</v>
      </c>
      <c r="B61" s="79">
        <f t="shared" si="49"/>
        <v>3</v>
      </c>
      <c r="C61" s="871" t="s">
        <v>56</v>
      </c>
      <c r="D61" s="489" t="s">
        <v>162</v>
      </c>
      <c r="E61" s="1129" t="s">
        <v>158</v>
      </c>
      <c r="F61" s="888">
        <v>1</v>
      </c>
      <c r="G61" s="120" t="e">
        <f t="shared" si="93"/>
        <v>#REF!</v>
      </c>
      <c r="H61" s="47">
        <v>0.1</v>
      </c>
      <c r="I61" s="3">
        <v>0.9</v>
      </c>
      <c r="J61" s="29"/>
      <c r="K61" s="18"/>
      <c r="L61" s="5"/>
      <c r="M61" s="170">
        <v>1</v>
      </c>
      <c r="N61" s="71">
        <v>2</v>
      </c>
      <c r="O61" s="739">
        <v>4</v>
      </c>
      <c r="P61" s="1107">
        <f t="shared" si="92"/>
        <v>7</v>
      </c>
      <c r="Q61" s="1108">
        <f t="shared" ref="Q61:Q96" si="94">O61*N61*M61</f>
        <v>8</v>
      </c>
      <c r="R61" s="46"/>
      <c r="S61" s="3">
        <v>1</v>
      </c>
      <c r="T61" s="25"/>
      <c r="U61" s="219">
        <f t="shared" si="91"/>
        <v>75000</v>
      </c>
      <c r="V61" s="219" t="s">
        <v>642</v>
      </c>
      <c r="W61" s="1042">
        <f t="shared" si="87"/>
        <v>75000</v>
      </c>
      <c r="X61" s="537">
        <f t="shared" si="88"/>
        <v>37829.333333333328</v>
      </c>
      <c r="Y61" s="538">
        <f t="shared" si="50"/>
        <v>500</v>
      </c>
      <c r="Z61" s="1090">
        <f t="shared" si="51"/>
        <v>113329.33333333333</v>
      </c>
      <c r="AA61" s="1098"/>
      <c r="AB61" s="600">
        <v>6</v>
      </c>
      <c r="AC61" s="1056">
        <f t="shared" si="52"/>
        <v>19829.333333333332</v>
      </c>
      <c r="AD61" s="1063">
        <v>0.25</v>
      </c>
      <c r="AE61" s="747">
        <f t="shared" si="53"/>
        <v>18000</v>
      </c>
      <c r="AF61" s="600"/>
      <c r="AG61" s="1056">
        <f t="shared" si="54"/>
        <v>0</v>
      </c>
      <c r="AH61" s="1070"/>
      <c r="AI61" s="747">
        <f t="shared" si="55"/>
        <v>0</v>
      </c>
      <c r="AJ61" s="1051"/>
      <c r="AK61" s="270">
        <v>0</v>
      </c>
      <c r="AL61" s="902"/>
      <c r="AM61" s="902">
        <v>2025</v>
      </c>
      <c r="AN61" s="18" t="str">
        <f t="shared" si="56"/>
        <v xml:space="preserve"> </v>
      </c>
      <c r="AO61" s="747" t="str">
        <f t="shared" si="57"/>
        <v xml:space="preserve"> </v>
      </c>
      <c r="AP61" s="4" t="str">
        <f t="shared" si="58"/>
        <v xml:space="preserve"> </v>
      </c>
      <c r="AQ61" s="747" t="str">
        <f t="shared" si="59"/>
        <v xml:space="preserve"> </v>
      </c>
      <c r="AR61" s="4" t="str">
        <f t="shared" si="60"/>
        <v xml:space="preserve"> </v>
      </c>
      <c r="AS61" s="747" t="str">
        <f t="shared" si="61"/>
        <v xml:space="preserve"> </v>
      </c>
      <c r="AT61" s="4" t="str">
        <f t="shared" si="62"/>
        <v xml:space="preserve"> </v>
      </c>
      <c r="AU61" s="747" t="str">
        <f t="shared" si="63"/>
        <v xml:space="preserve"> </v>
      </c>
      <c r="AV61" s="4" t="str">
        <f t="shared" si="64"/>
        <v xml:space="preserve"> </v>
      </c>
      <c r="AW61" s="747" t="str">
        <f t="shared" si="65"/>
        <v xml:space="preserve"> </v>
      </c>
      <c r="AX61" s="4" t="str">
        <f t="shared" si="66"/>
        <v xml:space="preserve"> </v>
      </c>
      <c r="AY61" s="747" t="str">
        <f t="shared" si="67"/>
        <v xml:space="preserve"> </v>
      </c>
      <c r="AZ61" s="4" t="str">
        <f t="shared" si="68"/>
        <v xml:space="preserve"> </v>
      </c>
      <c r="BA61" s="747" t="str">
        <f t="shared" si="69"/>
        <v xml:space="preserve"> </v>
      </c>
      <c r="BB61" s="4">
        <f t="shared" si="70"/>
        <v>1</v>
      </c>
      <c r="BC61" s="747">
        <f t="shared" si="71"/>
        <v>113329.33333333333</v>
      </c>
      <c r="BD61" s="4" t="str">
        <f t="shared" si="72"/>
        <v xml:space="preserve"> </v>
      </c>
      <c r="BE61" s="747" t="str">
        <f t="shared" si="73"/>
        <v xml:space="preserve"> </v>
      </c>
      <c r="BF61" s="4" t="str">
        <f t="shared" si="74"/>
        <v xml:space="preserve"> </v>
      </c>
      <c r="BG61" s="747" t="str">
        <f t="shared" si="75"/>
        <v xml:space="preserve"> </v>
      </c>
      <c r="BH61" s="4" t="str">
        <f t="shared" si="76"/>
        <v xml:space="preserve"> </v>
      </c>
      <c r="BI61" s="747" t="str">
        <f t="shared" si="77"/>
        <v xml:space="preserve"> </v>
      </c>
      <c r="BJ61" s="4" t="str">
        <f t="shared" si="78"/>
        <v xml:space="preserve"> </v>
      </c>
      <c r="BK61" s="747" t="str">
        <f t="shared" si="79"/>
        <v xml:space="preserve"> </v>
      </c>
      <c r="BL61" s="4" t="str">
        <f t="shared" si="80"/>
        <v xml:space="preserve"> </v>
      </c>
      <c r="BM61" s="747" t="str">
        <f t="shared" si="81"/>
        <v xml:space="preserve"> </v>
      </c>
      <c r="BN61" s="4" t="str">
        <f t="shared" si="82"/>
        <v xml:space="preserve"> </v>
      </c>
      <c r="BO61" s="747" t="str">
        <f t="shared" si="83"/>
        <v xml:space="preserve"> </v>
      </c>
      <c r="BP61" s="4" t="str">
        <f t="shared" si="84"/>
        <v xml:space="preserve"> </v>
      </c>
      <c r="BQ61" s="747" t="str">
        <f t="shared" si="85"/>
        <v xml:space="preserve"> </v>
      </c>
      <c r="BR61" s="133"/>
      <c r="BS61" s="133"/>
      <c r="BT61" s="389"/>
      <c r="BU61" s="389"/>
      <c r="BV61" s="389"/>
      <c r="BW61" s="596"/>
      <c r="BX61" s="596"/>
      <c r="BY61" s="389"/>
      <c r="BZ61" s="389"/>
      <c r="CA61" s="389"/>
      <c r="CB61" s="163">
        <f t="shared" si="86"/>
        <v>0</v>
      </c>
      <c r="CC61" s="389"/>
      <c r="CD61" s="389"/>
      <c r="CE61" s="389"/>
      <c r="CF61" s="389"/>
      <c r="CG61" s="389"/>
      <c r="CH61" s="389"/>
      <c r="CI61" s="389"/>
      <c r="CJ61" s="389"/>
      <c r="CK61" s="389"/>
      <c r="CL61" s="389"/>
      <c r="CM61" s="389"/>
      <c r="CN61" s="389"/>
      <c r="CO61" s="389"/>
      <c r="CP61" s="389"/>
      <c r="CQ61" s="389"/>
      <c r="CR61" s="389"/>
      <c r="CS61" s="389"/>
      <c r="CT61" s="389"/>
      <c r="CU61" s="389"/>
      <c r="CV61" s="389"/>
      <c r="CW61" s="389"/>
      <c r="CX61" s="389"/>
      <c r="CY61" s="389"/>
      <c r="CZ61" s="389"/>
      <c r="DA61" s="389"/>
      <c r="DB61" s="389"/>
      <c r="DC61" s="389"/>
      <c r="DD61" s="389"/>
      <c r="DE61" s="389"/>
      <c r="DF61" s="389"/>
      <c r="DG61" s="389"/>
      <c r="DH61" s="389"/>
      <c r="DI61" s="389"/>
      <c r="DJ61" s="389"/>
      <c r="DK61" s="389"/>
      <c r="DL61" s="389"/>
      <c r="DM61" s="389"/>
      <c r="DN61" s="389"/>
      <c r="DO61" s="389"/>
      <c r="DP61" s="389"/>
      <c r="DQ61" s="389"/>
      <c r="DR61" s="389"/>
      <c r="DS61" s="389"/>
      <c r="DT61" s="389"/>
      <c r="DU61" s="389"/>
      <c r="DV61" s="389"/>
      <c r="DW61" s="389"/>
      <c r="DX61" s="389"/>
      <c r="DY61" s="389"/>
      <c r="DZ61" s="389"/>
      <c r="EA61" s="389"/>
      <c r="EB61" s="389"/>
      <c r="EC61" s="389"/>
      <c r="ED61" s="389"/>
      <c r="EE61" s="389"/>
      <c r="EF61" s="389"/>
      <c r="EG61" s="389"/>
      <c r="EH61" s="389"/>
      <c r="EI61" s="389"/>
      <c r="EJ61" s="389"/>
      <c r="EK61" s="389"/>
      <c r="EL61" s="389"/>
      <c r="EM61" s="389"/>
      <c r="EN61" s="389"/>
      <c r="EO61" s="389"/>
      <c r="EP61" s="389"/>
      <c r="EQ61" s="389"/>
      <c r="ER61" s="389"/>
      <c r="ES61" s="389"/>
      <c r="ET61" s="389"/>
      <c r="EU61" s="389"/>
      <c r="EV61" s="389"/>
      <c r="EW61" s="389"/>
      <c r="EX61" s="389"/>
      <c r="EY61" s="389"/>
      <c r="EZ61" s="389"/>
      <c r="FA61" s="389"/>
      <c r="FB61" s="389"/>
      <c r="FC61" s="389"/>
      <c r="FD61" s="389"/>
      <c r="FE61" s="389"/>
      <c r="FF61" s="389"/>
      <c r="FG61" s="389"/>
      <c r="FH61" s="389"/>
      <c r="FI61" s="389"/>
      <c r="FJ61" s="389"/>
      <c r="FK61" s="389"/>
      <c r="FL61" s="389"/>
      <c r="FM61" s="389"/>
      <c r="FN61" s="389"/>
      <c r="FO61" s="389"/>
      <c r="FP61" s="389"/>
      <c r="FQ61" s="389"/>
      <c r="FR61" s="389"/>
      <c r="FS61" s="389"/>
      <c r="FT61" s="389"/>
      <c r="FU61" s="389"/>
      <c r="FV61" s="389"/>
      <c r="FW61" s="389"/>
      <c r="FX61" s="655" t="s">
        <v>296</v>
      </c>
      <c r="FY61" s="656">
        <v>112</v>
      </c>
      <c r="FZ61" s="656">
        <v>28092668</v>
      </c>
      <c r="GA61" s="656">
        <v>40</v>
      </c>
      <c r="GB61" s="656" t="s">
        <v>779</v>
      </c>
      <c r="GC61" s="656">
        <v>22</v>
      </c>
      <c r="GD61" s="656">
        <v>2012</v>
      </c>
      <c r="GE61" s="656">
        <v>1</v>
      </c>
      <c r="GF61" s="656" t="s">
        <v>780</v>
      </c>
      <c r="GG61" s="656">
        <v>1</v>
      </c>
      <c r="GH61" s="656">
        <v>1</v>
      </c>
      <c r="GI61" s="656" t="s">
        <v>780</v>
      </c>
      <c r="GJ61" s="656">
        <v>1</v>
      </c>
      <c r="GK61" s="656" t="s">
        <v>781</v>
      </c>
      <c r="GL61" s="656" t="s">
        <v>782</v>
      </c>
      <c r="GM61" s="656">
        <v>66</v>
      </c>
      <c r="GN61" s="656" t="s">
        <v>783</v>
      </c>
      <c r="GO61" s="656">
        <v>0</v>
      </c>
      <c r="GP61" s="656">
        <v>0</v>
      </c>
      <c r="GQ61" s="656">
        <v>4</v>
      </c>
      <c r="GR61" s="656">
        <v>2</v>
      </c>
      <c r="GS61" s="656" t="s">
        <v>783</v>
      </c>
      <c r="GT61" s="656" t="s">
        <v>783</v>
      </c>
      <c r="GU61" s="656" t="s">
        <v>783</v>
      </c>
      <c r="GV61" s="656" t="s">
        <v>783</v>
      </c>
      <c r="GW61" s="656" t="s">
        <v>783</v>
      </c>
      <c r="GX61" s="656" t="s">
        <v>783</v>
      </c>
      <c r="GY61" s="656">
        <v>1649</v>
      </c>
      <c r="GZ61" s="656">
        <v>0.09</v>
      </c>
      <c r="HA61" s="656">
        <v>5</v>
      </c>
      <c r="HB61" s="656" t="s">
        <v>783</v>
      </c>
      <c r="HC61" s="656" t="s">
        <v>782</v>
      </c>
      <c r="HD61" s="656">
        <v>15</v>
      </c>
      <c r="HE61" s="656" t="s">
        <v>783</v>
      </c>
      <c r="HF61" s="656">
        <v>0</v>
      </c>
      <c r="HG61" s="656" t="s">
        <v>783</v>
      </c>
      <c r="HH61" s="656">
        <v>0</v>
      </c>
      <c r="HI61" s="656">
        <v>1</v>
      </c>
      <c r="HJ61" s="656">
        <v>45</v>
      </c>
      <c r="HK61" s="656" t="s">
        <v>784</v>
      </c>
      <c r="HL61" s="656" t="s">
        <v>785</v>
      </c>
      <c r="HM61" s="656" t="s">
        <v>783</v>
      </c>
      <c r="HN61" s="656" t="s">
        <v>783</v>
      </c>
      <c r="HO61" s="656" t="s">
        <v>783</v>
      </c>
      <c r="HP61" s="656" t="s">
        <v>783</v>
      </c>
      <c r="HQ61" s="656" t="s">
        <v>783</v>
      </c>
      <c r="HR61" s="656">
        <v>3978959</v>
      </c>
      <c r="HS61" s="656" t="s">
        <v>783</v>
      </c>
      <c r="HT61" s="656" t="s">
        <v>786</v>
      </c>
      <c r="HU61" s="656" t="s">
        <v>787</v>
      </c>
      <c r="HV61" s="656">
        <v>4</v>
      </c>
      <c r="HW61" s="656">
        <v>2013</v>
      </c>
      <c r="HX61" s="656">
        <v>63</v>
      </c>
      <c r="HY61" s="656">
        <v>0</v>
      </c>
      <c r="HZ61" s="656">
        <v>475</v>
      </c>
      <c r="IA61" s="657">
        <v>41358.405266203707</v>
      </c>
      <c r="IB61" s="656" t="s">
        <v>788</v>
      </c>
      <c r="IC61" s="656">
        <v>3974481</v>
      </c>
      <c r="ID61" s="656">
        <v>2013</v>
      </c>
      <c r="IE61" s="656">
        <v>1712</v>
      </c>
      <c r="IF61" s="656" t="s">
        <v>783</v>
      </c>
      <c r="IG61" s="656" t="s">
        <v>783</v>
      </c>
      <c r="IH61" s="656" t="s">
        <v>783</v>
      </c>
      <c r="II61" s="656" t="s">
        <v>783</v>
      </c>
      <c r="IJ61" s="656" t="s">
        <v>783</v>
      </c>
      <c r="IK61" s="656" t="s">
        <v>783</v>
      </c>
      <c r="IL61" s="656" t="s">
        <v>783</v>
      </c>
      <c r="IM61" s="656" t="s">
        <v>783</v>
      </c>
      <c r="IN61" s="656" t="s">
        <v>783</v>
      </c>
      <c r="IO61" s="656">
        <v>1649</v>
      </c>
      <c r="IP61" s="657">
        <v>37477.354571759257</v>
      </c>
      <c r="IQ61" s="656" t="s">
        <v>783</v>
      </c>
      <c r="IR61" s="656" t="s">
        <v>783</v>
      </c>
      <c r="IS61" s="656" t="s">
        <v>783</v>
      </c>
      <c r="IT61" s="656" t="s">
        <v>783</v>
      </c>
      <c r="IU61" s="656" t="s">
        <v>783</v>
      </c>
      <c r="IV61" s="656" t="s">
        <v>783</v>
      </c>
      <c r="IW61" s="656" t="s">
        <v>783</v>
      </c>
      <c r="IX61" s="656" t="s">
        <v>781</v>
      </c>
      <c r="IY61" s="656">
        <v>45</v>
      </c>
      <c r="IZ61" s="656" t="s">
        <v>789</v>
      </c>
      <c r="JA61" s="656" t="s">
        <v>783</v>
      </c>
      <c r="JB61" s="656" t="s">
        <v>783</v>
      </c>
      <c r="JC61" s="656" t="s">
        <v>783</v>
      </c>
      <c r="JD61" s="656">
        <v>329391</v>
      </c>
      <c r="JE61" s="656" t="s">
        <v>783</v>
      </c>
      <c r="JF61" s="656" t="s">
        <v>783</v>
      </c>
      <c r="JG61" s="656" t="s">
        <v>783</v>
      </c>
      <c r="JH61" s="656" t="s">
        <v>783</v>
      </c>
      <c r="JI61" s="656" t="s">
        <v>783</v>
      </c>
      <c r="JJ61" s="656" t="s">
        <v>783</v>
      </c>
      <c r="JK61" s="656" t="s">
        <v>783</v>
      </c>
      <c r="JL61" s="656" t="s">
        <v>790</v>
      </c>
      <c r="JM61" s="656">
        <v>4</v>
      </c>
      <c r="JN61" s="656">
        <v>2</v>
      </c>
      <c r="JO61" s="656" t="s">
        <v>783</v>
      </c>
      <c r="JP61" s="656">
        <v>10711928</v>
      </c>
      <c r="JQ61" s="656">
        <v>2011</v>
      </c>
      <c r="JR61" s="656">
        <v>3</v>
      </c>
      <c r="JS61" s="656" t="s">
        <v>783</v>
      </c>
      <c r="JT61" s="656" t="s">
        <v>783</v>
      </c>
      <c r="JU61" s="656" t="s">
        <v>822</v>
      </c>
      <c r="JV61" s="659">
        <v>435.54978799999998</v>
      </c>
      <c r="JW61">
        <f>SUM(JV61:JV61)</f>
        <v>435.54978799999998</v>
      </c>
      <c r="JX61" s="225">
        <v>0.16268023087121211</v>
      </c>
    </row>
    <row r="62" spans="1:288" ht="16" thickBot="1">
      <c r="A62" s="905" t="s">
        <v>5</v>
      </c>
      <c r="B62" s="79">
        <f t="shared" si="49"/>
        <v>1</v>
      </c>
      <c r="C62" s="871" t="s">
        <v>105</v>
      </c>
      <c r="D62" s="489" t="s">
        <v>157</v>
      </c>
      <c r="E62" s="1129" t="s">
        <v>158</v>
      </c>
      <c r="F62" s="888">
        <v>0.94</v>
      </c>
      <c r="G62" s="120" t="e">
        <f t="shared" si="93"/>
        <v>#REF!</v>
      </c>
      <c r="H62" s="46"/>
      <c r="I62" s="3">
        <v>0.94</v>
      </c>
      <c r="J62" s="29"/>
      <c r="K62" s="18"/>
      <c r="L62" s="5"/>
      <c r="M62" s="170">
        <v>2</v>
      </c>
      <c r="N62" s="75">
        <v>0.5</v>
      </c>
      <c r="O62" s="739">
        <v>4</v>
      </c>
      <c r="P62" s="1109">
        <f t="shared" si="92"/>
        <v>6.5</v>
      </c>
      <c r="Q62" s="1108">
        <f t="shared" si="94"/>
        <v>4</v>
      </c>
      <c r="R62" s="46"/>
      <c r="S62" s="3">
        <v>0.94</v>
      </c>
      <c r="T62" s="25"/>
      <c r="U62" s="219">
        <f t="shared" si="91"/>
        <v>70500</v>
      </c>
      <c r="V62" s="219" t="s">
        <v>642</v>
      </c>
      <c r="W62" s="1042">
        <f t="shared" si="87"/>
        <v>70500</v>
      </c>
      <c r="X62" s="537">
        <f t="shared" si="88"/>
        <v>0</v>
      </c>
      <c r="Y62" s="538">
        <f t="shared" si="50"/>
        <v>500</v>
      </c>
      <c r="Z62" s="1090">
        <f t="shared" si="51"/>
        <v>71000</v>
      </c>
      <c r="AA62" s="1098"/>
      <c r="AB62" s="600"/>
      <c r="AC62" s="1056">
        <f t="shared" si="52"/>
        <v>0</v>
      </c>
      <c r="AD62" s="1063"/>
      <c r="AE62" s="747">
        <f t="shared" si="53"/>
        <v>0</v>
      </c>
      <c r="AF62" s="600"/>
      <c r="AG62" s="1056">
        <f t="shared" si="54"/>
        <v>0</v>
      </c>
      <c r="AH62" s="1070"/>
      <c r="AI62" s="747">
        <f t="shared" si="55"/>
        <v>0</v>
      </c>
      <c r="AJ62" s="1051"/>
      <c r="AK62" s="270">
        <v>0</v>
      </c>
      <c r="AL62" s="902"/>
      <c r="AM62" s="902">
        <v>2026</v>
      </c>
      <c r="AN62" s="18" t="str">
        <f t="shared" si="56"/>
        <v xml:space="preserve"> </v>
      </c>
      <c r="AO62" s="747" t="str">
        <f t="shared" si="57"/>
        <v xml:space="preserve"> </v>
      </c>
      <c r="AP62" s="4" t="str">
        <f t="shared" si="58"/>
        <v xml:space="preserve"> </v>
      </c>
      <c r="AQ62" s="747" t="str">
        <f t="shared" si="59"/>
        <v xml:space="preserve"> </v>
      </c>
      <c r="AR62" s="4" t="str">
        <f t="shared" si="60"/>
        <v xml:space="preserve"> </v>
      </c>
      <c r="AS62" s="747" t="str">
        <f t="shared" si="61"/>
        <v xml:space="preserve"> </v>
      </c>
      <c r="AT62" s="4" t="str">
        <f t="shared" si="62"/>
        <v xml:space="preserve"> </v>
      </c>
      <c r="AU62" s="747" t="str">
        <f t="shared" si="63"/>
        <v xml:space="preserve"> </v>
      </c>
      <c r="AV62" s="4" t="str">
        <f t="shared" si="64"/>
        <v xml:space="preserve"> </v>
      </c>
      <c r="AW62" s="747" t="str">
        <f t="shared" si="65"/>
        <v xml:space="preserve"> </v>
      </c>
      <c r="AX62" s="4" t="str">
        <f t="shared" si="66"/>
        <v xml:space="preserve"> </v>
      </c>
      <c r="AY62" s="747" t="str">
        <f t="shared" si="67"/>
        <v xml:space="preserve"> </v>
      </c>
      <c r="AZ62" s="4" t="str">
        <f t="shared" si="68"/>
        <v xml:space="preserve"> </v>
      </c>
      <c r="BA62" s="747" t="str">
        <f t="shared" si="69"/>
        <v xml:space="preserve"> </v>
      </c>
      <c r="BB62" s="4" t="str">
        <f t="shared" si="70"/>
        <v xml:space="preserve"> </v>
      </c>
      <c r="BC62" s="747" t="str">
        <f t="shared" si="71"/>
        <v xml:space="preserve"> </v>
      </c>
      <c r="BD62" s="4">
        <f t="shared" si="72"/>
        <v>0.94</v>
      </c>
      <c r="BE62" s="747">
        <f t="shared" si="73"/>
        <v>71000</v>
      </c>
      <c r="BF62" s="4" t="str">
        <f t="shared" si="74"/>
        <v xml:space="preserve"> </v>
      </c>
      <c r="BG62" s="747" t="str">
        <f t="shared" si="75"/>
        <v xml:space="preserve"> </v>
      </c>
      <c r="BH62" s="4" t="str">
        <f t="shared" si="76"/>
        <v xml:space="preserve"> </v>
      </c>
      <c r="BI62" s="747" t="str">
        <f t="shared" si="77"/>
        <v xml:space="preserve"> </v>
      </c>
      <c r="BJ62" s="4" t="str">
        <f t="shared" si="78"/>
        <v xml:space="preserve"> </v>
      </c>
      <c r="BK62" s="747" t="str">
        <f t="shared" si="79"/>
        <v xml:space="preserve"> </v>
      </c>
      <c r="BL62" s="4" t="str">
        <f t="shared" si="80"/>
        <v xml:space="preserve"> </v>
      </c>
      <c r="BM62" s="747" t="str">
        <f t="shared" si="81"/>
        <v xml:space="preserve"> </v>
      </c>
      <c r="BN62" s="4" t="str">
        <f t="shared" si="82"/>
        <v xml:space="preserve"> </v>
      </c>
      <c r="BO62" s="747" t="str">
        <f t="shared" si="83"/>
        <v xml:space="preserve"> </v>
      </c>
      <c r="BP62" s="4" t="str">
        <f t="shared" si="84"/>
        <v xml:space="preserve"> </v>
      </c>
      <c r="BQ62" s="747" t="str">
        <f t="shared" si="85"/>
        <v xml:space="preserve"> </v>
      </c>
      <c r="BR62" s="133"/>
      <c r="BS62" s="133"/>
      <c r="BT62" s="389"/>
      <c r="BU62" s="389"/>
      <c r="BV62" s="389"/>
      <c r="BW62" s="389"/>
      <c r="BX62" s="389"/>
      <c r="BY62" s="389"/>
      <c r="BZ62" s="389"/>
      <c r="CA62" s="389"/>
      <c r="CB62" s="163">
        <f t="shared" si="86"/>
        <v>0</v>
      </c>
      <c r="CC62" s="389"/>
      <c r="CD62" s="389"/>
      <c r="CE62" s="389"/>
      <c r="CF62" s="389"/>
      <c r="CG62" s="389"/>
      <c r="CH62" s="389"/>
      <c r="CI62" s="389"/>
      <c r="CJ62" s="389"/>
      <c r="CK62" s="389"/>
      <c r="CL62" s="389"/>
      <c r="CM62" s="389"/>
      <c r="CN62" s="389"/>
      <c r="CO62" s="389"/>
      <c r="CP62" s="389"/>
      <c r="CQ62" s="389"/>
      <c r="CR62" s="389"/>
      <c r="CS62" s="389"/>
      <c r="CT62" s="389"/>
      <c r="CU62" s="389"/>
      <c r="CV62" s="389"/>
      <c r="CW62" s="389"/>
      <c r="CX62" s="389"/>
      <c r="CY62" s="389"/>
      <c r="CZ62" s="389"/>
      <c r="DA62" s="389"/>
      <c r="DB62" s="389"/>
      <c r="DC62" s="389"/>
      <c r="DD62" s="389"/>
      <c r="DE62" s="389"/>
      <c r="DF62" s="389"/>
      <c r="DG62" s="389"/>
      <c r="DH62" s="389"/>
      <c r="DI62" s="389"/>
      <c r="DJ62" s="389"/>
      <c r="DK62" s="389"/>
      <c r="DL62" s="389"/>
      <c r="DM62" s="389"/>
      <c r="DN62" s="389"/>
      <c r="DO62" s="389"/>
      <c r="DP62" s="389"/>
      <c r="DQ62" s="389"/>
      <c r="DR62" s="389"/>
      <c r="DS62" s="389"/>
      <c r="DT62" s="389"/>
      <c r="DU62" s="389"/>
      <c r="DV62" s="389"/>
      <c r="DW62" s="389"/>
      <c r="DX62" s="389"/>
      <c r="DY62" s="389"/>
      <c r="DZ62" s="389"/>
      <c r="EA62" s="389"/>
      <c r="EB62" s="389"/>
      <c r="EC62" s="389"/>
      <c r="ED62" s="389"/>
      <c r="EE62" s="389"/>
      <c r="EF62" s="389"/>
      <c r="EG62" s="389"/>
      <c r="EH62" s="389"/>
      <c r="EI62" s="389"/>
      <c r="EJ62" s="389"/>
      <c r="EK62" s="389"/>
      <c r="EL62" s="389"/>
      <c r="EM62" s="389"/>
      <c r="EN62" s="389"/>
      <c r="EO62" s="389"/>
      <c r="EP62" s="389"/>
      <c r="EQ62" s="389"/>
      <c r="ER62" s="389"/>
      <c r="ES62" s="389"/>
      <c r="ET62" s="389"/>
      <c r="EU62" s="389"/>
      <c r="EV62" s="389"/>
      <c r="EW62" s="389"/>
      <c r="EX62" s="389"/>
      <c r="EY62" s="389"/>
      <c r="EZ62" s="389"/>
      <c r="FA62" s="389"/>
      <c r="FB62" s="389"/>
      <c r="FC62" s="389"/>
      <c r="FD62" s="389"/>
      <c r="FE62" s="389"/>
      <c r="FF62" s="389"/>
      <c r="FG62" s="389"/>
      <c r="FH62" s="389"/>
      <c r="FI62" s="389"/>
      <c r="FJ62" s="389"/>
      <c r="FK62" s="389"/>
      <c r="FL62" s="389"/>
      <c r="FM62" s="389"/>
      <c r="FN62" s="389"/>
      <c r="FO62" s="389"/>
      <c r="FP62" s="389"/>
      <c r="FQ62" s="389"/>
      <c r="FR62" s="389"/>
      <c r="FS62" s="389"/>
      <c r="FT62" s="389"/>
      <c r="FU62" s="389"/>
      <c r="FV62" s="389"/>
      <c r="FW62" s="389"/>
      <c r="FX62" s="666" t="s">
        <v>358</v>
      </c>
      <c r="FY62" s="667">
        <v>72</v>
      </c>
      <c r="FZ62" s="667">
        <v>30289506</v>
      </c>
      <c r="GA62" s="667">
        <v>35</v>
      </c>
      <c r="GB62" s="667" t="s">
        <v>3</v>
      </c>
      <c r="GC62" s="667">
        <v>18</v>
      </c>
      <c r="GD62" s="667">
        <v>1973</v>
      </c>
      <c r="GE62" s="667">
        <v>0</v>
      </c>
      <c r="GF62" s="667" t="s">
        <v>792</v>
      </c>
      <c r="GG62" s="667">
        <v>0</v>
      </c>
      <c r="GH62" s="667">
        <v>0</v>
      </c>
      <c r="GI62" s="667" t="s">
        <v>792</v>
      </c>
      <c r="GJ62" s="667">
        <v>0</v>
      </c>
      <c r="GK62" s="667" t="s">
        <v>781</v>
      </c>
      <c r="GL62" s="667" t="s">
        <v>782</v>
      </c>
      <c r="GM62" s="667">
        <v>66</v>
      </c>
      <c r="GN62" s="667" t="s">
        <v>783</v>
      </c>
      <c r="GO62" s="667">
        <v>0</v>
      </c>
      <c r="GP62" s="667">
        <v>0</v>
      </c>
      <c r="GQ62" s="667">
        <v>4</v>
      </c>
      <c r="GR62" s="667">
        <v>2</v>
      </c>
      <c r="GS62" s="667">
        <v>1</v>
      </c>
      <c r="GT62" s="667" t="s">
        <v>783</v>
      </c>
      <c r="GU62" s="667" t="s">
        <v>783</v>
      </c>
      <c r="GV62" s="667" t="s">
        <v>783</v>
      </c>
      <c r="GW62" s="667" t="s">
        <v>783</v>
      </c>
      <c r="GX62" s="667" t="s">
        <v>783</v>
      </c>
      <c r="GY62" s="667">
        <v>1649</v>
      </c>
      <c r="GZ62" s="667">
        <v>0.4</v>
      </c>
      <c r="HA62" s="667">
        <v>5</v>
      </c>
      <c r="HB62" s="667" t="s">
        <v>783</v>
      </c>
      <c r="HC62" s="667" t="s">
        <v>782</v>
      </c>
      <c r="HD62" s="667">
        <v>15</v>
      </c>
      <c r="HE62" s="667" t="s">
        <v>783</v>
      </c>
      <c r="HF62" s="667">
        <v>0</v>
      </c>
      <c r="HG62" s="667" t="s">
        <v>783</v>
      </c>
      <c r="HH62" s="667">
        <v>0</v>
      </c>
      <c r="HI62" s="667">
        <v>1</v>
      </c>
      <c r="HJ62" s="667">
        <v>45</v>
      </c>
      <c r="HK62" s="667" t="s">
        <v>784</v>
      </c>
      <c r="HL62" s="667" t="s">
        <v>785</v>
      </c>
      <c r="HM62" s="667" t="s">
        <v>783</v>
      </c>
      <c r="HN62" s="667" t="s">
        <v>783</v>
      </c>
      <c r="HO62" s="667" t="s">
        <v>783</v>
      </c>
      <c r="HP62" s="667" t="s">
        <v>783</v>
      </c>
      <c r="HQ62" s="667" t="s">
        <v>783</v>
      </c>
      <c r="HR62" s="667">
        <v>3980766</v>
      </c>
      <c r="HS62" s="667" t="s">
        <v>783</v>
      </c>
      <c r="HT62" s="667" t="s">
        <v>786</v>
      </c>
      <c r="HU62" s="667" t="s">
        <v>787</v>
      </c>
      <c r="HV62" s="667">
        <v>4</v>
      </c>
      <c r="HW62" s="667">
        <v>2014</v>
      </c>
      <c r="HX62" s="667">
        <v>63</v>
      </c>
      <c r="HY62" s="667">
        <v>0</v>
      </c>
      <c r="HZ62" s="667">
        <v>2112</v>
      </c>
      <c r="IA62" s="668">
        <v>41697.500081018516</v>
      </c>
      <c r="IB62" s="667" t="s">
        <v>788</v>
      </c>
      <c r="IC62" s="667">
        <v>3976288</v>
      </c>
      <c r="ID62" s="667">
        <v>2014</v>
      </c>
      <c r="IE62" s="667">
        <v>1712</v>
      </c>
      <c r="IF62" s="667" t="s">
        <v>783</v>
      </c>
      <c r="IG62" s="667" t="s">
        <v>783</v>
      </c>
      <c r="IH62" s="667" t="s">
        <v>783</v>
      </c>
      <c r="II62" s="667" t="s">
        <v>783</v>
      </c>
      <c r="IJ62" s="667" t="s">
        <v>783</v>
      </c>
      <c r="IK62" s="667" t="s">
        <v>783</v>
      </c>
      <c r="IL62" s="667" t="s">
        <v>783</v>
      </c>
      <c r="IM62" s="667" t="s">
        <v>783</v>
      </c>
      <c r="IN62" s="667" t="s">
        <v>783</v>
      </c>
      <c r="IO62" s="667">
        <v>1649</v>
      </c>
      <c r="IP62" s="668">
        <v>37477.354571759257</v>
      </c>
      <c r="IQ62" s="667">
        <v>4</v>
      </c>
      <c r="IR62" s="667" t="s">
        <v>793</v>
      </c>
      <c r="IS62" s="667">
        <v>1</v>
      </c>
      <c r="IT62" s="669">
        <v>41275</v>
      </c>
      <c r="IU62" s="667" t="s">
        <v>783</v>
      </c>
      <c r="IV62" s="667" t="s">
        <v>783</v>
      </c>
      <c r="IW62" s="667" t="s">
        <v>783</v>
      </c>
      <c r="IX62" s="667" t="s">
        <v>781</v>
      </c>
      <c r="IY62" s="667">
        <v>45</v>
      </c>
      <c r="IZ62" s="667" t="s">
        <v>789</v>
      </c>
      <c r="JA62" s="667" t="s">
        <v>783</v>
      </c>
      <c r="JB62" s="667" t="s">
        <v>783</v>
      </c>
      <c r="JC62" s="667" t="s">
        <v>783</v>
      </c>
      <c r="JD62" s="667">
        <v>329442</v>
      </c>
      <c r="JE62" s="667" t="s">
        <v>783</v>
      </c>
      <c r="JF62" s="667" t="s">
        <v>783</v>
      </c>
      <c r="JG62" s="667" t="s">
        <v>795</v>
      </c>
      <c r="JH62" s="667">
        <v>35</v>
      </c>
      <c r="JI62" s="667" t="s">
        <v>783</v>
      </c>
      <c r="JJ62" s="667" t="s">
        <v>783</v>
      </c>
      <c r="JK62" s="667" t="s">
        <v>783</v>
      </c>
      <c r="JL62" s="667" t="s">
        <v>790</v>
      </c>
      <c r="JM62" s="667">
        <v>4</v>
      </c>
      <c r="JN62" s="667">
        <v>1</v>
      </c>
      <c r="JO62" s="667" t="s">
        <v>783</v>
      </c>
      <c r="JP62" s="667">
        <v>12683066</v>
      </c>
      <c r="JQ62" s="667">
        <v>2013</v>
      </c>
      <c r="JR62" s="667">
        <v>12</v>
      </c>
      <c r="JS62" s="667" t="s">
        <v>783</v>
      </c>
      <c r="JT62" s="667" t="s">
        <v>783</v>
      </c>
      <c r="JU62" s="667" t="s">
        <v>888</v>
      </c>
      <c r="JV62" s="670">
        <v>2112.912296</v>
      </c>
      <c r="JW62">
        <f>JV62</f>
        <v>2112.912296</v>
      </c>
      <c r="JX62" s="225">
        <v>0.40017278333333334</v>
      </c>
    </row>
    <row r="63" spans="1:288" ht="16" thickBot="1">
      <c r="A63" s="905" t="s">
        <v>5</v>
      </c>
      <c r="B63" s="79">
        <f t="shared" si="49"/>
        <v>3</v>
      </c>
      <c r="C63" s="871" t="s">
        <v>11</v>
      </c>
      <c r="D63" s="489" t="s">
        <v>135</v>
      </c>
      <c r="E63" s="1129" t="s">
        <v>235</v>
      </c>
      <c r="F63" s="888">
        <v>0.35</v>
      </c>
      <c r="G63" s="120" t="e">
        <f t="shared" si="93"/>
        <v>#REF!</v>
      </c>
      <c r="H63" s="47">
        <v>0.35</v>
      </c>
      <c r="I63" s="2"/>
      <c r="J63" s="29"/>
      <c r="K63" s="18"/>
      <c r="L63" s="5"/>
      <c r="M63" s="170">
        <v>1</v>
      </c>
      <c r="N63" s="71">
        <v>1</v>
      </c>
      <c r="O63" s="739">
        <v>3</v>
      </c>
      <c r="P63" s="1107">
        <f t="shared" si="92"/>
        <v>5</v>
      </c>
      <c r="Q63" s="1108">
        <f t="shared" si="94"/>
        <v>3</v>
      </c>
      <c r="R63" s="46"/>
      <c r="S63" s="3">
        <v>0.35</v>
      </c>
      <c r="T63" s="25"/>
      <c r="U63" s="219">
        <f t="shared" si="91"/>
        <v>26250</v>
      </c>
      <c r="V63" s="219" t="s">
        <v>642</v>
      </c>
      <c r="W63" s="1042">
        <f t="shared" si="87"/>
        <v>26250</v>
      </c>
      <c r="X63" s="537">
        <f t="shared" si="88"/>
        <v>10926.844444444445</v>
      </c>
      <c r="Y63" s="538">
        <f t="shared" si="50"/>
        <v>500</v>
      </c>
      <c r="Z63" s="1090">
        <f t="shared" si="51"/>
        <v>37676.844444444447</v>
      </c>
      <c r="AA63" s="1098"/>
      <c r="AB63" s="600">
        <v>4</v>
      </c>
      <c r="AC63" s="1056">
        <f t="shared" si="52"/>
        <v>4626.8444444444449</v>
      </c>
      <c r="AD63" s="1063">
        <v>0.25</v>
      </c>
      <c r="AE63" s="747">
        <f t="shared" si="53"/>
        <v>6300</v>
      </c>
      <c r="AF63" s="600"/>
      <c r="AG63" s="1056">
        <f t="shared" si="54"/>
        <v>0</v>
      </c>
      <c r="AH63" s="1070"/>
      <c r="AI63" s="747">
        <f t="shared" si="55"/>
        <v>0</v>
      </c>
      <c r="AJ63" s="1051"/>
      <c r="AK63" s="270">
        <v>0</v>
      </c>
      <c r="AL63" s="902"/>
      <c r="AM63" s="902">
        <v>2026</v>
      </c>
      <c r="AN63" s="18" t="str">
        <f t="shared" si="56"/>
        <v xml:space="preserve"> </v>
      </c>
      <c r="AO63" s="747" t="str">
        <f t="shared" si="57"/>
        <v xml:space="preserve"> </v>
      </c>
      <c r="AP63" s="4" t="str">
        <f t="shared" si="58"/>
        <v xml:space="preserve"> </v>
      </c>
      <c r="AQ63" s="747" t="str">
        <f t="shared" si="59"/>
        <v xml:space="preserve"> </v>
      </c>
      <c r="AR63" s="4" t="str">
        <f t="shared" si="60"/>
        <v xml:space="preserve"> </v>
      </c>
      <c r="AS63" s="747" t="str">
        <f t="shared" si="61"/>
        <v xml:space="preserve"> </v>
      </c>
      <c r="AT63" s="4" t="str">
        <f t="shared" si="62"/>
        <v xml:space="preserve"> </v>
      </c>
      <c r="AU63" s="747" t="str">
        <f t="shared" si="63"/>
        <v xml:space="preserve"> </v>
      </c>
      <c r="AV63" s="4" t="str">
        <f t="shared" si="64"/>
        <v xml:space="preserve"> </v>
      </c>
      <c r="AW63" s="747" t="str">
        <f t="shared" si="65"/>
        <v xml:space="preserve"> </v>
      </c>
      <c r="AX63" s="4" t="str">
        <f t="shared" si="66"/>
        <v xml:space="preserve"> </v>
      </c>
      <c r="AY63" s="747" t="str">
        <f t="shared" si="67"/>
        <v xml:space="preserve"> </v>
      </c>
      <c r="AZ63" s="4" t="str">
        <f t="shared" si="68"/>
        <v xml:space="preserve"> </v>
      </c>
      <c r="BA63" s="747" t="str">
        <f t="shared" si="69"/>
        <v xml:space="preserve"> </v>
      </c>
      <c r="BB63" s="4" t="str">
        <f t="shared" si="70"/>
        <v xml:space="preserve"> </v>
      </c>
      <c r="BC63" s="747" t="str">
        <f t="shared" si="71"/>
        <v xml:space="preserve"> </v>
      </c>
      <c r="BD63" s="4">
        <f t="shared" si="72"/>
        <v>0.35</v>
      </c>
      <c r="BE63" s="747">
        <f t="shared" si="73"/>
        <v>37676.844444444447</v>
      </c>
      <c r="BF63" s="4" t="str">
        <f t="shared" si="74"/>
        <v xml:space="preserve"> </v>
      </c>
      <c r="BG63" s="747" t="str">
        <f t="shared" si="75"/>
        <v xml:space="preserve"> </v>
      </c>
      <c r="BH63" s="4" t="str">
        <f t="shared" si="76"/>
        <v xml:space="preserve"> </v>
      </c>
      <c r="BI63" s="747" t="str">
        <f t="shared" si="77"/>
        <v xml:space="preserve"> </v>
      </c>
      <c r="BJ63" s="4" t="str">
        <f t="shared" si="78"/>
        <v xml:space="preserve"> </v>
      </c>
      <c r="BK63" s="747" t="str">
        <f t="shared" si="79"/>
        <v xml:space="preserve"> </v>
      </c>
      <c r="BL63" s="4" t="str">
        <f t="shared" si="80"/>
        <v xml:space="preserve"> </v>
      </c>
      <c r="BM63" s="747" t="str">
        <f t="shared" si="81"/>
        <v xml:space="preserve"> </v>
      </c>
      <c r="BN63" s="4" t="str">
        <f t="shared" si="82"/>
        <v xml:space="preserve"> </v>
      </c>
      <c r="BO63" s="747" t="str">
        <f t="shared" si="83"/>
        <v xml:space="preserve"> </v>
      </c>
      <c r="BP63" s="4" t="str">
        <f t="shared" si="84"/>
        <v xml:space="preserve"> </v>
      </c>
      <c r="BQ63" s="747" t="str">
        <f t="shared" si="85"/>
        <v xml:space="preserve"> </v>
      </c>
      <c r="BR63" s="133" t="s">
        <v>237</v>
      </c>
      <c r="BS63" s="133"/>
      <c r="BT63" s="389"/>
      <c r="BU63" s="389"/>
      <c r="BV63" s="389"/>
      <c r="BW63" s="389"/>
      <c r="BX63" s="389"/>
      <c r="BY63" s="389"/>
      <c r="BZ63" s="389"/>
      <c r="CA63" s="389"/>
      <c r="CB63" s="163">
        <f t="shared" si="86"/>
        <v>0</v>
      </c>
      <c r="CC63" s="389"/>
      <c r="CD63" s="389"/>
      <c r="CE63" s="389"/>
      <c r="CF63" s="389"/>
      <c r="CG63" s="389"/>
      <c r="CH63" s="389"/>
      <c r="CI63" s="389"/>
      <c r="CJ63" s="389"/>
      <c r="CK63" s="389"/>
      <c r="CL63" s="389"/>
      <c r="CM63" s="389"/>
      <c r="CN63" s="389"/>
      <c r="CO63" s="389"/>
      <c r="CP63" s="389"/>
      <c r="CQ63" s="389"/>
      <c r="CR63" s="389"/>
      <c r="CS63" s="389"/>
      <c r="CT63" s="389"/>
      <c r="CU63" s="389"/>
      <c r="CV63" s="389"/>
      <c r="CW63" s="389"/>
      <c r="CX63" s="389"/>
      <c r="CY63" s="389"/>
      <c r="CZ63" s="389"/>
      <c r="DA63" s="389"/>
      <c r="DB63" s="389"/>
      <c r="DC63" s="389"/>
      <c r="DD63" s="389"/>
      <c r="DE63" s="389"/>
      <c r="DF63" s="389"/>
      <c r="DG63" s="389"/>
      <c r="DH63" s="389"/>
      <c r="DI63" s="389"/>
      <c r="DJ63" s="389"/>
      <c r="DK63" s="389"/>
      <c r="DL63" s="389"/>
      <c r="DM63" s="389"/>
      <c r="DN63" s="389"/>
      <c r="DO63" s="389"/>
      <c r="DP63" s="389"/>
      <c r="DQ63" s="389"/>
      <c r="DR63" s="389"/>
      <c r="DS63" s="389"/>
      <c r="DT63" s="389"/>
      <c r="DU63" s="389"/>
      <c r="DV63" s="389"/>
      <c r="DW63" s="389"/>
      <c r="DX63" s="389"/>
      <c r="DY63" s="389"/>
      <c r="DZ63" s="389"/>
      <c r="EA63" s="389"/>
      <c r="EB63" s="389"/>
      <c r="EC63" s="389"/>
      <c r="ED63" s="389"/>
      <c r="EE63" s="389"/>
      <c r="EF63" s="389"/>
      <c r="EG63" s="389"/>
      <c r="EH63" s="389"/>
      <c r="EI63" s="389"/>
      <c r="EJ63" s="389"/>
      <c r="EK63" s="389"/>
      <c r="EL63" s="389"/>
      <c r="EM63" s="389"/>
      <c r="EN63" s="389"/>
      <c r="EO63" s="389"/>
      <c r="EP63" s="389"/>
      <c r="EQ63" s="389"/>
      <c r="ER63" s="389"/>
      <c r="ES63" s="389"/>
      <c r="ET63" s="389"/>
      <c r="EU63" s="389"/>
      <c r="EV63" s="389"/>
      <c r="EW63" s="389"/>
      <c r="EX63" s="389"/>
      <c r="EY63" s="389"/>
      <c r="EZ63" s="389"/>
      <c r="FA63" s="389"/>
      <c r="FB63" s="389"/>
      <c r="FC63" s="389"/>
      <c r="FD63" s="389"/>
      <c r="FE63" s="389"/>
      <c r="FF63" s="389"/>
      <c r="FG63" s="389"/>
      <c r="FH63" s="389"/>
      <c r="FI63" s="389"/>
      <c r="FJ63" s="389"/>
      <c r="FK63" s="389"/>
      <c r="FL63" s="389"/>
      <c r="FM63" s="389"/>
      <c r="FN63" s="389"/>
      <c r="FO63" s="389"/>
      <c r="FP63" s="389"/>
      <c r="FQ63" s="389"/>
      <c r="FR63" s="389"/>
      <c r="FS63" s="389"/>
      <c r="FT63" s="389"/>
      <c r="FU63" s="389"/>
      <c r="FV63" s="389"/>
      <c r="FW63" s="389"/>
      <c r="FX63" s="650" t="s">
        <v>428</v>
      </c>
      <c r="FY63" s="651"/>
      <c r="FZ63" s="651"/>
      <c r="GA63" s="651"/>
      <c r="GB63" s="651"/>
      <c r="GC63" s="651"/>
      <c r="GD63" s="651"/>
      <c r="GE63" s="651"/>
      <c r="GF63" s="651"/>
      <c r="GG63" s="651"/>
      <c r="GH63" s="651"/>
      <c r="GI63" s="651"/>
      <c r="GJ63" s="651"/>
      <c r="GK63" s="651"/>
      <c r="GL63" s="651"/>
      <c r="GM63" s="651"/>
      <c r="GN63" s="651"/>
      <c r="GO63" s="651"/>
      <c r="GP63" s="651"/>
      <c r="GQ63" s="651"/>
      <c r="GR63" s="651"/>
      <c r="GS63" s="651"/>
      <c r="GT63" s="651"/>
      <c r="GU63" s="651"/>
      <c r="GV63" s="651"/>
      <c r="GW63" s="651"/>
      <c r="GX63" s="651"/>
      <c r="GY63" s="651"/>
      <c r="GZ63" s="651"/>
      <c r="HA63" s="651"/>
      <c r="HB63" s="651"/>
      <c r="HC63" s="651"/>
      <c r="HD63" s="651"/>
      <c r="HE63" s="651"/>
      <c r="HF63" s="651"/>
      <c r="HG63" s="651"/>
      <c r="HH63" s="651"/>
      <c r="HI63" s="651"/>
      <c r="HJ63" s="651"/>
      <c r="HK63" s="651"/>
      <c r="HL63" s="651"/>
      <c r="HM63" s="651"/>
      <c r="HN63" s="651"/>
      <c r="HO63" s="651"/>
      <c r="HP63" s="651"/>
      <c r="HQ63" s="651"/>
      <c r="HR63" s="651"/>
      <c r="HS63" s="651"/>
      <c r="HT63" s="651"/>
      <c r="HU63" s="651"/>
      <c r="HV63" s="651"/>
      <c r="HW63" s="651"/>
      <c r="HX63" s="651"/>
      <c r="HY63" s="651"/>
      <c r="HZ63" s="651"/>
      <c r="IA63" s="652"/>
      <c r="IB63" s="651"/>
      <c r="IC63" s="651"/>
      <c r="ID63" s="651"/>
      <c r="IE63" s="651"/>
      <c r="IF63" s="651"/>
      <c r="IG63" s="651"/>
      <c r="IH63" s="651"/>
      <c r="II63" s="651"/>
      <c r="IJ63" s="651"/>
      <c r="IK63" s="651"/>
      <c r="IL63" s="651"/>
      <c r="IM63" s="651"/>
      <c r="IN63" s="651"/>
      <c r="IO63" s="651"/>
      <c r="IP63" s="652"/>
      <c r="IQ63" s="651"/>
      <c r="IR63" s="651"/>
      <c r="IS63" s="651"/>
      <c r="IT63" s="653"/>
      <c r="IU63" s="651"/>
      <c r="IV63" s="651"/>
      <c r="IW63" s="651"/>
      <c r="IX63" s="651"/>
      <c r="IY63" s="651"/>
      <c r="IZ63" s="651"/>
      <c r="JA63" s="651"/>
      <c r="JB63" s="651"/>
      <c r="JC63" s="651"/>
      <c r="JD63" s="651"/>
      <c r="JE63" s="651"/>
      <c r="JF63" s="651"/>
      <c r="JG63" s="651"/>
      <c r="JH63" s="651"/>
      <c r="JI63" s="651"/>
      <c r="JJ63" s="651"/>
      <c r="JK63" s="651"/>
      <c r="JL63" s="651"/>
      <c r="JM63" s="651"/>
      <c r="JN63" s="651"/>
      <c r="JO63" s="651"/>
      <c r="JP63" s="651"/>
      <c r="JQ63" s="651"/>
      <c r="JR63" s="651"/>
      <c r="JS63" s="651"/>
      <c r="JT63" s="651"/>
      <c r="JU63" s="651"/>
      <c r="JV63" s="654"/>
      <c r="JX63" s="371"/>
    </row>
    <row r="64" spans="1:288" ht="16" thickBot="1">
      <c r="A64" s="905" t="s">
        <v>5</v>
      </c>
      <c r="B64" s="79">
        <f t="shared" si="49"/>
        <v>3</v>
      </c>
      <c r="C64" s="871" t="s">
        <v>16</v>
      </c>
      <c r="D64" s="489" t="s">
        <v>192</v>
      </c>
      <c r="E64" s="1129" t="s">
        <v>45</v>
      </c>
      <c r="F64" s="888">
        <v>0.41</v>
      </c>
      <c r="G64" s="120" t="e">
        <f t="shared" si="93"/>
        <v>#REF!</v>
      </c>
      <c r="H64" s="49">
        <v>0.41</v>
      </c>
      <c r="I64" s="2"/>
      <c r="J64" s="29"/>
      <c r="K64" s="18"/>
      <c r="L64" s="5"/>
      <c r="M64" s="170">
        <v>1</v>
      </c>
      <c r="N64" s="71">
        <v>1</v>
      </c>
      <c r="O64" s="739">
        <v>3</v>
      </c>
      <c r="P64" s="1107">
        <f t="shared" si="92"/>
        <v>5</v>
      </c>
      <c r="Q64" s="1108">
        <f t="shared" si="94"/>
        <v>3</v>
      </c>
      <c r="R64" s="30"/>
      <c r="S64" s="3">
        <f>H64</f>
        <v>0.41</v>
      </c>
      <c r="T64" s="25"/>
      <c r="U64" s="219">
        <f t="shared" si="91"/>
        <v>30749.999999999996</v>
      </c>
      <c r="V64" s="219" t="s">
        <v>642</v>
      </c>
      <c r="W64" s="1042">
        <f t="shared" si="87"/>
        <v>30749.999999999996</v>
      </c>
      <c r="X64" s="537">
        <f t="shared" si="88"/>
        <v>10000</v>
      </c>
      <c r="Y64" s="538">
        <f t="shared" si="50"/>
        <v>500</v>
      </c>
      <c r="Z64" s="1090">
        <f t="shared" si="51"/>
        <v>41250</v>
      </c>
      <c r="AA64" s="1098"/>
      <c r="AB64" s="600"/>
      <c r="AC64" s="1056">
        <f t="shared" si="52"/>
        <v>0</v>
      </c>
      <c r="AD64" s="1063"/>
      <c r="AE64" s="747">
        <f t="shared" si="53"/>
        <v>0</v>
      </c>
      <c r="AF64" s="600"/>
      <c r="AG64" s="1056">
        <f t="shared" si="54"/>
        <v>0</v>
      </c>
      <c r="AH64" s="1070" t="s">
        <v>350</v>
      </c>
      <c r="AI64" s="747">
        <f t="shared" si="55"/>
        <v>10000</v>
      </c>
      <c r="AJ64" s="1051"/>
      <c r="AK64" s="270">
        <v>0</v>
      </c>
      <c r="AL64" s="902"/>
      <c r="AM64" s="902">
        <v>2026</v>
      </c>
      <c r="AN64" s="18" t="str">
        <f t="shared" si="56"/>
        <v xml:space="preserve"> </v>
      </c>
      <c r="AO64" s="747" t="str">
        <f t="shared" si="57"/>
        <v xml:space="preserve"> </v>
      </c>
      <c r="AP64" s="4" t="str">
        <f t="shared" si="58"/>
        <v xml:space="preserve"> </v>
      </c>
      <c r="AQ64" s="747" t="str">
        <f t="shared" si="59"/>
        <v xml:space="preserve"> </v>
      </c>
      <c r="AR64" s="4" t="str">
        <f t="shared" si="60"/>
        <v xml:space="preserve"> </v>
      </c>
      <c r="AS64" s="747" t="str">
        <f t="shared" si="61"/>
        <v xml:space="preserve"> </v>
      </c>
      <c r="AT64" s="4" t="str">
        <f t="shared" si="62"/>
        <v xml:space="preserve"> </v>
      </c>
      <c r="AU64" s="747" t="str">
        <f t="shared" si="63"/>
        <v xml:space="preserve"> </v>
      </c>
      <c r="AV64" s="4" t="str">
        <f t="shared" si="64"/>
        <v xml:space="preserve"> </v>
      </c>
      <c r="AW64" s="747" t="str">
        <f t="shared" si="65"/>
        <v xml:space="preserve"> </v>
      </c>
      <c r="AX64" s="4" t="str">
        <f t="shared" si="66"/>
        <v xml:space="preserve"> </v>
      </c>
      <c r="AY64" s="747" t="str">
        <f t="shared" si="67"/>
        <v xml:space="preserve"> </v>
      </c>
      <c r="AZ64" s="4" t="str">
        <f t="shared" si="68"/>
        <v xml:space="preserve"> </v>
      </c>
      <c r="BA64" s="747" t="str">
        <f t="shared" si="69"/>
        <v xml:space="preserve"> </v>
      </c>
      <c r="BB64" s="4" t="str">
        <f t="shared" si="70"/>
        <v xml:space="preserve"> </v>
      </c>
      <c r="BC64" s="747" t="str">
        <f t="shared" si="71"/>
        <v xml:space="preserve"> </v>
      </c>
      <c r="BD64" s="4">
        <f t="shared" si="72"/>
        <v>0.41</v>
      </c>
      <c r="BE64" s="747">
        <f t="shared" si="73"/>
        <v>41250</v>
      </c>
      <c r="BF64" s="4" t="str">
        <f t="shared" si="74"/>
        <v xml:space="preserve"> </v>
      </c>
      <c r="BG64" s="747" t="str">
        <f t="shared" si="75"/>
        <v xml:space="preserve"> </v>
      </c>
      <c r="BH64" s="4" t="str">
        <f t="shared" si="76"/>
        <v xml:space="preserve"> </v>
      </c>
      <c r="BI64" s="747" t="str">
        <f t="shared" si="77"/>
        <v xml:space="preserve"> </v>
      </c>
      <c r="BJ64" s="4" t="str">
        <f t="shared" si="78"/>
        <v xml:space="preserve"> </v>
      </c>
      <c r="BK64" s="747" t="str">
        <f t="shared" si="79"/>
        <v xml:space="preserve"> </v>
      </c>
      <c r="BL64" s="4" t="str">
        <f t="shared" si="80"/>
        <v xml:space="preserve"> </v>
      </c>
      <c r="BM64" s="747" t="str">
        <f t="shared" si="81"/>
        <v xml:space="preserve"> </v>
      </c>
      <c r="BN64" s="4" t="str">
        <f t="shared" si="82"/>
        <v xml:space="preserve"> </v>
      </c>
      <c r="BO64" s="747" t="str">
        <f t="shared" si="83"/>
        <v xml:space="preserve"> </v>
      </c>
      <c r="BP64" s="4" t="str">
        <f t="shared" si="84"/>
        <v xml:space="preserve"> </v>
      </c>
      <c r="BQ64" s="747" t="str">
        <f t="shared" si="85"/>
        <v xml:space="preserve"> </v>
      </c>
      <c r="BR64" s="133"/>
      <c r="BS64" s="133"/>
      <c r="BT64" s="389"/>
      <c r="BU64" s="389"/>
      <c r="BV64" s="389"/>
      <c r="BW64" s="389"/>
      <c r="BX64" s="389"/>
      <c r="BY64" s="389"/>
      <c r="BZ64" s="389"/>
      <c r="CA64" s="389"/>
      <c r="CB64" s="163">
        <f t="shared" si="86"/>
        <v>0</v>
      </c>
      <c r="CC64" s="389"/>
      <c r="CD64" s="389"/>
      <c r="CE64" s="389"/>
      <c r="CF64" s="389"/>
      <c r="CG64" s="389"/>
      <c r="CH64" s="389"/>
      <c r="CI64" s="389"/>
      <c r="CJ64" s="389"/>
      <c r="CK64" s="389"/>
      <c r="CL64" s="389"/>
      <c r="CM64" s="389"/>
      <c r="CN64" s="389"/>
      <c r="CO64" s="389"/>
      <c r="CP64" s="389"/>
      <c r="CQ64" s="389"/>
      <c r="CR64" s="389"/>
      <c r="CS64" s="389"/>
      <c r="CT64" s="389"/>
      <c r="CU64" s="389"/>
      <c r="CV64" s="389"/>
      <c r="CW64" s="389"/>
      <c r="CX64" s="389"/>
      <c r="CY64" s="389"/>
      <c r="CZ64" s="389"/>
      <c r="DA64" s="389"/>
      <c r="DB64" s="389"/>
      <c r="DC64" s="389"/>
      <c r="DD64" s="389"/>
      <c r="DE64" s="389"/>
      <c r="DF64" s="389"/>
      <c r="DG64" s="389"/>
      <c r="DH64" s="389"/>
      <c r="DI64" s="389"/>
      <c r="DJ64" s="389"/>
      <c r="DK64" s="389"/>
      <c r="DL64" s="389"/>
      <c r="DM64" s="389"/>
      <c r="DN64" s="389"/>
      <c r="DO64" s="389"/>
      <c r="DP64" s="389"/>
      <c r="DQ64" s="389"/>
      <c r="DR64" s="389"/>
      <c r="DS64" s="389"/>
      <c r="DT64" s="389"/>
      <c r="DU64" s="389"/>
      <c r="DV64" s="389"/>
      <c r="DW64" s="389"/>
      <c r="DX64" s="389"/>
      <c r="DY64" s="389"/>
      <c r="DZ64" s="389"/>
      <c r="EA64" s="389"/>
      <c r="EB64" s="389"/>
      <c r="EC64" s="389"/>
      <c r="ED64" s="389"/>
      <c r="EE64" s="389"/>
      <c r="EF64" s="389"/>
      <c r="EG64" s="389"/>
      <c r="EH64" s="389"/>
      <c r="EI64" s="389"/>
      <c r="EJ64" s="389"/>
      <c r="EK64" s="389"/>
      <c r="EL64" s="389"/>
      <c r="EM64" s="389"/>
      <c r="EN64" s="389"/>
      <c r="EO64" s="389"/>
      <c r="EP64" s="389"/>
      <c r="EQ64" s="389"/>
      <c r="ER64" s="389"/>
      <c r="ES64" s="389"/>
      <c r="ET64" s="389"/>
      <c r="EU64" s="389"/>
      <c r="EV64" s="389"/>
      <c r="EW64" s="389"/>
      <c r="EX64" s="389"/>
      <c r="EY64" s="389"/>
      <c r="EZ64" s="389"/>
      <c r="FA64" s="389"/>
      <c r="FB64" s="389"/>
      <c r="FC64" s="389"/>
      <c r="FD64" s="389"/>
      <c r="FE64" s="389"/>
      <c r="FF64" s="389"/>
      <c r="FG64" s="389"/>
      <c r="FH64" s="389"/>
      <c r="FI64" s="389"/>
      <c r="FJ64" s="389"/>
      <c r="FK64" s="389"/>
      <c r="FL64" s="389"/>
      <c r="FM64" s="389"/>
      <c r="FN64" s="389"/>
      <c r="FO64" s="389"/>
      <c r="FP64" s="389"/>
      <c r="FQ64" s="389"/>
      <c r="FR64" s="389"/>
      <c r="FS64" s="389"/>
      <c r="FT64" s="389"/>
      <c r="FU64" s="389"/>
      <c r="FV64" s="389"/>
      <c r="FW64" s="389"/>
      <c r="FX64" s="685" t="s">
        <v>374</v>
      </c>
      <c r="FY64" s="686">
        <v>255</v>
      </c>
      <c r="FZ64" s="686">
        <v>28092682</v>
      </c>
      <c r="GA64" s="686">
        <v>40</v>
      </c>
      <c r="GB64" s="686" t="s">
        <v>779</v>
      </c>
      <c r="GC64" s="686">
        <v>22</v>
      </c>
      <c r="GD64" s="686">
        <v>2012</v>
      </c>
      <c r="GE64" s="686">
        <v>1</v>
      </c>
      <c r="GF64" s="686" t="s">
        <v>780</v>
      </c>
      <c r="GG64" s="686">
        <v>1</v>
      </c>
      <c r="GH64" s="686">
        <v>1</v>
      </c>
      <c r="GI64" s="686" t="s">
        <v>780</v>
      </c>
      <c r="GJ64" s="686">
        <v>1</v>
      </c>
      <c r="GK64" s="686" t="s">
        <v>781</v>
      </c>
      <c r="GL64" s="686" t="s">
        <v>782</v>
      </c>
      <c r="GM64" s="686">
        <v>66</v>
      </c>
      <c r="GN64" s="686" t="s">
        <v>783</v>
      </c>
      <c r="GO64" s="686">
        <v>0</v>
      </c>
      <c r="GP64" s="686">
        <v>0</v>
      </c>
      <c r="GQ64" s="686">
        <v>4</v>
      </c>
      <c r="GR64" s="686">
        <v>2</v>
      </c>
      <c r="GS64" s="686" t="s">
        <v>783</v>
      </c>
      <c r="GT64" s="686" t="s">
        <v>783</v>
      </c>
      <c r="GU64" s="686" t="s">
        <v>783</v>
      </c>
      <c r="GV64" s="686" t="s">
        <v>783</v>
      </c>
      <c r="GW64" s="686" t="s">
        <v>783</v>
      </c>
      <c r="GX64" s="686" t="s">
        <v>783</v>
      </c>
      <c r="GY64" s="686">
        <v>1649</v>
      </c>
      <c r="GZ64" s="686">
        <v>0.12</v>
      </c>
      <c r="HA64" s="686">
        <v>5</v>
      </c>
      <c r="HB64" s="686" t="s">
        <v>783</v>
      </c>
      <c r="HC64" s="686" t="s">
        <v>782</v>
      </c>
      <c r="HD64" s="686">
        <v>15</v>
      </c>
      <c r="HE64" s="686" t="s">
        <v>783</v>
      </c>
      <c r="HF64" s="686">
        <v>0</v>
      </c>
      <c r="HG64" s="686" t="s">
        <v>783</v>
      </c>
      <c r="HH64" s="686">
        <v>0</v>
      </c>
      <c r="HI64" s="686">
        <v>1</v>
      </c>
      <c r="HJ64" s="686">
        <v>45</v>
      </c>
      <c r="HK64" s="686" t="s">
        <v>784</v>
      </c>
      <c r="HL64" s="686" t="s">
        <v>785</v>
      </c>
      <c r="HM64" s="686" t="s">
        <v>783</v>
      </c>
      <c r="HN64" s="686" t="s">
        <v>783</v>
      </c>
      <c r="HO64" s="686" t="s">
        <v>783</v>
      </c>
      <c r="HP64" s="686" t="s">
        <v>783</v>
      </c>
      <c r="HQ64" s="686" t="s">
        <v>783</v>
      </c>
      <c r="HR64" s="686">
        <v>3976306</v>
      </c>
      <c r="HS64" s="686" t="s">
        <v>783</v>
      </c>
      <c r="HT64" s="686" t="s">
        <v>786</v>
      </c>
      <c r="HU64" s="686" t="s">
        <v>787</v>
      </c>
      <c r="HV64" s="686">
        <v>4</v>
      </c>
      <c r="HW64" s="686">
        <v>2013</v>
      </c>
      <c r="HX64" s="686">
        <v>63</v>
      </c>
      <c r="HY64" s="686">
        <v>0</v>
      </c>
      <c r="HZ64" s="686">
        <v>634</v>
      </c>
      <c r="IA64" s="687">
        <v>41358.405266203707</v>
      </c>
      <c r="IB64" s="686" t="s">
        <v>788</v>
      </c>
      <c r="IC64" s="686">
        <v>3980784</v>
      </c>
      <c r="ID64" s="686">
        <v>2013</v>
      </c>
      <c r="IE64" s="686">
        <v>1712</v>
      </c>
      <c r="IF64" s="686" t="s">
        <v>783</v>
      </c>
      <c r="IG64" s="686" t="s">
        <v>783</v>
      </c>
      <c r="IH64" s="686" t="s">
        <v>783</v>
      </c>
      <c r="II64" s="686" t="s">
        <v>783</v>
      </c>
      <c r="IJ64" s="686" t="s">
        <v>783</v>
      </c>
      <c r="IK64" s="686" t="s">
        <v>783</v>
      </c>
      <c r="IL64" s="686" t="s">
        <v>783</v>
      </c>
      <c r="IM64" s="686" t="s">
        <v>783</v>
      </c>
      <c r="IN64" s="686" t="s">
        <v>783</v>
      </c>
      <c r="IO64" s="686">
        <v>1649</v>
      </c>
      <c r="IP64" s="687">
        <v>38943.586608796293</v>
      </c>
      <c r="IQ64" s="686" t="s">
        <v>783</v>
      </c>
      <c r="IR64" s="686" t="s">
        <v>783</v>
      </c>
      <c r="IS64" s="686" t="s">
        <v>783</v>
      </c>
      <c r="IT64" s="686" t="s">
        <v>783</v>
      </c>
      <c r="IU64" s="686" t="s">
        <v>783</v>
      </c>
      <c r="IV64" s="686" t="s">
        <v>783</v>
      </c>
      <c r="IW64" s="686" t="s">
        <v>783</v>
      </c>
      <c r="IX64" s="686" t="s">
        <v>781</v>
      </c>
      <c r="IY64" s="686">
        <v>45</v>
      </c>
      <c r="IZ64" s="686" t="s">
        <v>789</v>
      </c>
      <c r="JA64" s="686" t="s">
        <v>783</v>
      </c>
      <c r="JB64" s="686" t="s">
        <v>783</v>
      </c>
      <c r="JC64" s="686" t="s">
        <v>783</v>
      </c>
      <c r="JD64" s="686">
        <v>329394</v>
      </c>
      <c r="JE64" s="686" t="s">
        <v>783</v>
      </c>
      <c r="JF64" s="686" t="s">
        <v>783</v>
      </c>
      <c r="JG64" s="686" t="s">
        <v>783</v>
      </c>
      <c r="JH64" s="686" t="s">
        <v>783</v>
      </c>
      <c r="JI64" s="686" t="s">
        <v>783</v>
      </c>
      <c r="JJ64" s="686" t="s">
        <v>783</v>
      </c>
      <c r="JK64" s="686" t="s">
        <v>783</v>
      </c>
      <c r="JL64" s="686" t="s">
        <v>790</v>
      </c>
      <c r="JM64" s="686">
        <v>4</v>
      </c>
      <c r="JN64" s="686">
        <v>2</v>
      </c>
      <c r="JO64" s="686" t="s">
        <v>783</v>
      </c>
      <c r="JP64" s="686">
        <v>10711928</v>
      </c>
      <c r="JQ64" s="686">
        <v>2011</v>
      </c>
      <c r="JR64" s="686">
        <v>3</v>
      </c>
      <c r="JS64" s="686" t="s">
        <v>783</v>
      </c>
      <c r="JT64" s="686" t="s">
        <v>783</v>
      </c>
      <c r="JU64" s="686" t="s">
        <v>824</v>
      </c>
      <c r="JV64" s="688">
        <v>606.72744499999999</v>
      </c>
      <c r="JW64">
        <f>SUM(JV64:JV64)</f>
        <v>606.72744499999999</v>
      </c>
      <c r="JX64" s="225">
        <v>0.24752887803030302</v>
      </c>
    </row>
    <row r="65" spans="1:285" ht="16" thickBot="1">
      <c r="A65" s="905" t="s">
        <v>5</v>
      </c>
      <c r="B65" s="79">
        <f t="shared" si="49"/>
        <v>3</v>
      </c>
      <c r="C65" s="871" t="s">
        <v>196</v>
      </c>
      <c r="D65" s="489" t="s">
        <v>185</v>
      </c>
      <c r="E65" s="1129" t="s">
        <v>34</v>
      </c>
      <c r="F65" s="888">
        <v>0.25</v>
      </c>
      <c r="G65" s="120" t="e">
        <f t="shared" si="93"/>
        <v>#REF!</v>
      </c>
      <c r="H65" s="51">
        <v>0.25</v>
      </c>
      <c r="I65" s="2"/>
      <c r="J65" s="29"/>
      <c r="K65" s="18"/>
      <c r="L65" s="5"/>
      <c r="M65" s="170">
        <v>1</v>
      </c>
      <c r="N65" s="71">
        <v>1</v>
      </c>
      <c r="O65" s="739">
        <v>2</v>
      </c>
      <c r="P65" s="1107">
        <f t="shared" si="92"/>
        <v>4</v>
      </c>
      <c r="Q65" s="1108">
        <f t="shared" si="94"/>
        <v>2</v>
      </c>
      <c r="R65" s="51"/>
      <c r="S65" s="547">
        <f>H65</f>
        <v>0.25</v>
      </c>
      <c r="T65" s="25"/>
      <c r="U65" s="219">
        <f t="shared" si="91"/>
        <v>18750</v>
      </c>
      <c r="V65" s="219" t="s">
        <v>642</v>
      </c>
      <c r="W65" s="1042">
        <f t="shared" si="87"/>
        <v>18750</v>
      </c>
      <c r="X65" s="537">
        <f t="shared" si="88"/>
        <v>5104.8888888888887</v>
      </c>
      <c r="Y65" s="538">
        <f t="shared" si="50"/>
        <v>500</v>
      </c>
      <c r="Z65" s="1090">
        <f t="shared" si="51"/>
        <v>24354.888888888891</v>
      </c>
      <c r="AA65" s="1098"/>
      <c r="AB65" s="600">
        <v>4</v>
      </c>
      <c r="AC65" s="1056">
        <f t="shared" si="52"/>
        <v>3304.8888888888887</v>
      </c>
      <c r="AD65" s="1063">
        <v>0.1</v>
      </c>
      <c r="AE65" s="747">
        <f t="shared" si="53"/>
        <v>1800</v>
      </c>
      <c r="AF65" s="600"/>
      <c r="AG65" s="1056">
        <f t="shared" si="54"/>
        <v>0</v>
      </c>
      <c r="AH65" s="1070"/>
      <c r="AI65" s="747">
        <f t="shared" si="55"/>
        <v>0</v>
      </c>
      <c r="AJ65" s="1051"/>
      <c r="AK65" s="270">
        <v>0</v>
      </c>
      <c r="AL65" s="902"/>
      <c r="AM65" s="902">
        <v>2026</v>
      </c>
      <c r="AN65" s="18" t="str">
        <f t="shared" si="56"/>
        <v xml:space="preserve"> </v>
      </c>
      <c r="AO65" s="747" t="str">
        <f t="shared" si="57"/>
        <v xml:space="preserve"> </v>
      </c>
      <c r="AP65" s="4" t="str">
        <f t="shared" si="58"/>
        <v xml:space="preserve"> </v>
      </c>
      <c r="AQ65" s="747" t="str">
        <f t="shared" si="59"/>
        <v xml:space="preserve"> </v>
      </c>
      <c r="AR65" s="4" t="str">
        <f t="shared" si="60"/>
        <v xml:space="preserve"> </v>
      </c>
      <c r="AS65" s="747" t="str">
        <f t="shared" si="61"/>
        <v xml:space="preserve"> </v>
      </c>
      <c r="AT65" s="4" t="str">
        <f t="shared" si="62"/>
        <v xml:space="preserve"> </v>
      </c>
      <c r="AU65" s="747" t="str">
        <f t="shared" si="63"/>
        <v xml:space="preserve"> </v>
      </c>
      <c r="AV65" s="4" t="str">
        <f t="shared" si="64"/>
        <v xml:space="preserve"> </v>
      </c>
      <c r="AW65" s="747" t="str">
        <f t="shared" si="65"/>
        <v xml:space="preserve"> </v>
      </c>
      <c r="AX65" s="4" t="str">
        <f t="shared" si="66"/>
        <v xml:space="preserve"> </v>
      </c>
      <c r="AY65" s="747" t="str">
        <f t="shared" si="67"/>
        <v xml:space="preserve"> </v>
      </c>
      <c r="AZ65" s="4" t="str">
        <f t="shared" si="68"/>
        <v xml:space="preserve"> </v>
      </c>
      <c r="BA65" s="747" t="str">
        <f t="shared" si="69"/>
        <v xml:space="preserve"> </v>
      </c>
      <c r="BB65" s="4" t="str">
        <f t="shared" si="70"/>
        <v xml:space="preserve"> </v>
      </c>
      <c r="BC65" s="747" t="str">
        <f t="shared" si="71"/>
        <v xml:space="preserve"> </v>
      </c>
      <c r="BD65" s="4">
        <f t="shared" si="72"/>
        <v>0.25</v>
      </c>
      <c r="BE65" s="747">
        <f t="shared" si="73"/>
        <v>24354.888888888891</v>
      </c>
      <c r="BF65" s="4" t="str">
        <f t="shared" si="74"/>
        <v xml:space="preserve"> </v>
      </c>
      <c r="BG65" s="747" t="str">
        <f t="shared" si="75"/>
        <v xml:space="preserve"> </v>
      </c>
      <c r="BH65" s="4" t="str">
        <f t="shared" si="76"/>
        <v xml:space="preserve"> </v>
      </c>
      <c r="BI65" s="747" t="str">
        <f t="shared" si="77"/>
        <v xml:space="preserve"> </v>
      </c>
      <c r="BJ65" s="4" t="str">
        <f t="shared" si="78"/>
        <v xml:space="preserve"> </v>
      </c>
      <c r="BK65" s="747" t="str">
        <f t="shared" si="79"/>
        <v xml:space="preserve"> </v>
      </c>
      <c r="BL65" s="4" t="str">
        <f t="shared" si="80"/>
        <v xml:space="preserve"> </v>
      </c>
      <c r="BM65" s="747" t="str">
        <f t="shared" si="81"/>
        <v xml:space="preserve"> </v>
      </c>
      <c r="BN65" s="4" t="str">
        <f t="shared" si="82"/>
        <v xml:space="preserve"> </v>
      </c>
      <c r="BO65" s="747" t="str">
        <f t="shared" si="83"/>
        <v xml:space="preserve"> </v>
      </c>
      <c r="BP65" s="4" t="str">
        <f t="shared" si="84"/>
        <v xml:space="preserve"> </v>
      </c>
      <c r="BQ65" s="747" t="str">
        <f t="shared" si="85"/>
        <v xml:space="preserve"> </v>
      </c>
      <c r="BR65" s="133"/>
      <c r="BS65" s="133"/>
      <c r="BT65" s="389"/>
      <c r="BU65" s="389"/>
      <c r="BV65" s="389"/>
      <c r="BW65" s="389"/>
      <c r="BX65" s="389"/>
      <c r="BY65" s="389"/>
      <c r="BZ65" s="389"/>
      <c r="CA65" s="389"/>
      <c r="CB65" s="163">
        <f t="shared" si="86"/>
        <v>0</v>
      </c>
      <c r="CC65" s="389"/>
      <c r="CD65" s="389"/>
      <c r="CE65" s="389"/>
      <c r="CF65" s="389"/>
      <c r="CG65" s="389"/>
      <c r="CH65" s="389"/>
      <c r="CI65" s="389"/>
      <c r="CJ65" s="389"/>
      <c r="CK65" s="389"/>
      <c r="CL65" s="389"/>
      <c r="CM65" s="389"/>
      <c r="CN65" s="389"/>
      <c r="CO65" s="389"/>
      <c r="CP65" s="389"/>
      <c r="CQ65" s="389"/>
      <c r="CR65" s="389"/>
      <c r="CS65" s="389"/>
      <c r="CT65" s="389"/>
      <c r="CU65" s="389"/>
      <c r="CV65" s="389"/>
      <c r="CW65" s="389"/>
      <c r="CX65" s="389"/>
      <c r="CY65" s="389"/>
      <c r="CZ65" s="389"/>
      <c r="DA65" s="389"/>
      <c r="DB65" s="389"/>
      <c r="DC65" s="389"/>
      <c r="DD65" s="389"/>
      <c r="DE65" s="389"/>
      <c r="DF65" s="389"/>
      <c r="DG65" s="389"/>
      <c r="DH65" s="389"/>
      <c r="DI65" s="389"/>
      <c r="DJ65" s="389"/>
      <c r="DK65" s="389"/>
      <c r="DL65" s="389"/>
      <c r="DM65" s="389"/>
      <c r="DN65" s="389"/>
      <c r="DO65" s="389"/>
      <c r="DP65" s="389"/>
      <c r="DQ65" s="389"/>
      <c r="DR65" s="389"/>
      <c r="DS65" s="389"/>
      <c r="DT65" s="389"/>
      <c r="DU65" s="389"/>
      <c r="DV65" s="389"/>
      <c r="DW65" s="389"/>
      <c r="DX65" s="389"/>
      <c r="DY65" s="389"/>
      <c r="DZ65" s="389"/>
      <c r="EA65" s="389"/>
      <c r="EB65" s="389"/>
      <c r="EC65" s="389"/>
      <c r="ED65" s="389"/>
      <c r="EE65" s="389"/>
      <c r="EF65" s="389"/>
      <c r="EG65" s="389"/>
      <c r="EH65" s="389"/>
      <c r="EI65" s="389"/>
      <c r="EJ65" s="389"/>
      <c r="EK65" s="389"/>
      <c r="EL65" s="389"/>
      <c r="EM65" s="389"/>
      <c r="EN65" s="389"/>
      <c r="EO65" s="389"/>
      <c r="EP65" s="389"/>
      <c r="EQ65" s="389"/>
      <c r="ER65" s="389"/>
      <c r="ES65" s="389"/>
      <c r="ET65" s="389"/>
      <c r="EU65" s="389"/>
      <c r="EV65" s="389"/>
      <c r="EW65" s="389"/>
      <c r="EX65" s="389"/>
      <c r="EY65" s="389"/>
      <c r="EZ65" s="389"/>
      <c r="FA65" s="389"/>
      <c r="FB65" s="389"/>
      <c r="FC65" s="389"/>
      <c r="FD65" s="389"/>
      <c r="FE65" s="389"/>
      <c r="FF65" s="389"/>
      <c r="FG65" s="389"/>
      <c r="FH65" s="389"/>
      <c r="FI65" s="389"/>
      <c r="FJ65" s="389"/>
      <c r="FK65" s="389"/>
      <c r="FL65" s="389"/>
      <c r="FM65" s="389"/>
      <c r="FN65" s="389"/>
      <c r="FO65" s="389"/>
      <c r="FP65" s="389"/>
      <c r="FQ65" s="389"/>
      <c r="FR65" s="389"/>
      <c r="FS65" s="389"/>
      <c r="FT65" s="389"/>
      <c r="FU65" s="389"/>
      <c r="FV65" s="389"/>
      <c r="FW65" s="389"/>
      <c r="FX65" s="655" t="s">
        <v>350</v>
      </c>
      <c r="FY65" s="656">
        <v>175</v>
      </c>
      <c r="FZ65" s="656">
        <v>30055531</v>
      </c>
      <c r="GA65" s="656">
        <v>35</v>
      </c>
      <c r="GB65" s="656" t="s">
        <v>3</v>
      </c>
      <c r="GC65" s="656">
        <v>16</v>
      </c>
      <c r="GD65" s="656">
        <v>1970</v>
      </c>
      <c r="GE65" s="656">
        <v>0</v>
      </c>
      <c r="GF65" s="656" t="s">
        <v>792</v>
      </c>
      <c r="GG65" s="656">
        <v>0</v>
      </c>
      <c r="GH65" s="656">
        <v>0</v>
      </c>
      <c r="GI65" s="656" t="s">
        <v>792</v>
      </c>
      <c r="GJ65" s="656">
        <v>0</v>
      </c>
      <c r="GK65" s="656" t="s">
        <v>781</v>
      </c>
      <c r="GL65" s="656" t="s">
        <v>782</v>
      </c>
      <c r="GM65" s="656">
        <v>50</v>
      </c>
      <c r="GN65" s="656" t="s">
        <v>783</v>
      </c>
      <c r="GO65" s="656">
        <v>0</v>
      </c>
      <c r="GP65" s="656">
        <v>0</v>
      </c>
      <c r="GQ65" s="656">
        <v>4</v>
      </c>
      <c r="GR65" s="656">
        <v>2</v>
      </c>
      <c r="GS65" s="656">
        <v>2</v>
      </c>
      <c r="GT65" s="656" t="s">
        <v>783</v>
      </c>
      <c r="GU65" s="656" t="s">
        <v>783</v>
      </c>
      <c r="GV65" s="656" t="s">
        <v>783</v>
      </c>
      <c r="GW65" s="656" t="s">
        <v>783</v>
      </c>
      <c r="GX65" s="656" t="s">
        <v>783</v>
      </c>
      <c r="GY65" s="656">
        <v>1649</v>
      </c>
      <c r="GZ65" s="656">
        <v>0.55000000000000004</v>
      </c>
      <c r="HA65" s="656">
        <v>5</v>
      </c>
      <c r="HB65" s="656" t="s">
        <v>783</v>
      </c>
      <c r="HC65" s="656" t="s">
        <v>782</v>
      </c>
      <c r="HD65" s="656">
        <v>15</v>
      </c>
      <c r="HE65" s="656" t="s">
        <v>783</v>
      </c>
      <c r="HF65" s="656">
        <v>0</v>
      </c>
      <c r="HG65" s="656" t="s">
        <v>783</v>
      </c>
      <c r="HH65" s="656">
        <v>0</v>
      </c>
      <c r="HI65" s="656">
        <v>1</v>
      </c>
      <c r="HJ65" s="656">
        <v>45</v>
      </c>
      <c r="HK65" s="656" t="s">
        <v>784</v>
      </c>
      <c r="HL65" s="656" t="s">
        <v>785</v>
      </c>
      <c r="HM65" s="656" t="s">
        <v>783</v>
      </c>
      <c r="HN65" s="656" t="s">
        <v>783</v>
      </c>
      <c r="HO65" s="656" t="s">
        <v>783</v>
      </c>
      <c r="HP65" s="656" t="s">
        <v>783</v>
      </c>
      <c r="HQ65" s="656" t="s">
        <v>783</v>
      </c>
      <c r="HR65" s="656">
        <v>5074597</v>
      </c>
      <c r="HS65" s="656" t="s">
        <v>783</v>
      </c>
      <c r="HT65" s="656" t="s">
        <v>786</v>
      </c>
      <c r="HU65" s="656" t="s">
        <v>787</v>
      </c>
      <c r="HV65" s="656">
        <v>4</v>
      </c>
      <c r="HW65" s="656">
        <v>2014</v>
      </c>
      <c r="HX65" s="656">
        <v>63</v>
      </c>
      <c r="HY65" s="656">
        <v>2218</v>
      </c>
      <c r="HZ65" s="656">
        <v>5122</v>
      </c>
      <c r="IA65" s="657">
        <v>41642.443113425928</v>
      </c>
      <c r="IB65" s="656" t="s">
        <v>788</v>
      </c>
      <c r="IC65" s="656">
        <v>5074596</v>
      </c>
      <c r="ID65" s="656">
        <v>2012</v>
      </c>
      <c r="IE65" s="656">
        <v>1712</v>
      </c>
      <c r="IF65" s="656" t="s">
        <v>783</v>
      </c>
      <c r="IG65" s="656" t="s">
        <v>783</v>
      </c>
      <c r="IH65" s="656" t="s">
        <v>783</v>
      </c>
      <c r="II65" s="656" t="s">
        <v>783</v>
      </c>
      <c r="IJ65" s="656" t="s">
        <v>783</v>
      </c>
      <c r="IK65" s="656" t="s">
        <v>783</v>
      </c>
      <c r="IL65" s="656" t="s">
        <v>783</v>
      </c>
      <c r="IM65" s="656" t="s">
        <v>783</v>
      </c>
      <c r="IN65" s="656" t="s">
        <v>783</v>
      </c>
      <c r="IO65" s="656">
        <v>1649</v>
      </c>
      <c r="IP65" s="657">
        <v>38587.423726851855</v>
      </c>
      <c r="IQ65" s="656">
        <v>4</v>
      </c>
      <c r="IR65" s="656" t="s">
        <v>793</v>
      </c>
      <c r="IS65" s="656">
        <v>2</v>
      </c>
      <c r="IT65" s="658">
        <v>40544</v>
      </c>
      <c r="IU65" s="656" t="s">
        <v>783</v>
      </c>
      <c r="IV65" s="656" t="s">
        <v>783</v>
      </c>
      <c r="IW65" s="656" t="s">
        <v>783</v>
      </c>
      <c r="IX65" s="656" t="s">
        <v>781</v>
      </c>
      <c r="IY65" s="656">
        <v>45</v>
      </c>
      <c r="IZ65" s="656" t="s">
        <v>789</v>
      </c>
      <c r="JA65" s="656" t="s">
        <v>783</v>
      </c>
      <c r="JB65" s="656" t="s">
        <v>783</v>
      </c>
      <c r="JC65" s="656" t="s">
        <v>783</v>
      </c>
      <c r="JD65" s="656">
        <v>329386</v>
      </c>
      <c r="JE65" s="656" t="s">
        <v>783</v>
      </c>
      <c r="JF65" s="656" t="s">
        <v>783</v>
      </c>
      <c r="JG65" s="656" t="s">
        <v>804</v>
      </c>
      <c r="JH65" s="656">
        <v>35</v>
      </c>
      <c r="JI65" s="656" t="s">
        <v>783</v>
      </c>
      <c r="JJ65" s="656" t="s">
        <v>783</v>
      </c>
      <c r="JK65" s="656" t="s">
        <v>783</v>
      </c>
      <c r="JL65" s="656" t="s">
        <v>790</v>
      </c>
      <c r="JM65" s="656">
        <v>4</v>
      </c>
      <c r="JN65" s="656">
        <v>1</v>
      </c>
      <c r="JO65" s="656" t="s">
        <v>783</v>
      </c>
      <c r="JP65" s="656">
        <v>12683066</v>
      </c>
      <c r="JQ65" s="656">
        <v>2013</v>
      </c>
      <c r="JR65" s="656">
        <v>12</v>
      </c>
      <c r="JS65" s="656" t="s">
        <v>783</v>
      </c>
      <c r="JT65" s="656" t="s">
        <v>783</v>
      </c>
      <c r="JU65" s="656" t="s">
        <v>816</v>
      </c>
      <c r="JV65" s="659">
        <v>2972.8559530000002</v>
      </c>
      <c r="JW65">
        <f>SUM(JV65:JV65)</f>
        <v>2972.8559530000002</v>
      </c>
      <c r="JX65" s="225">
        <v>3.7377592816287879</v>
      </c>
    </row>
    <row r="66" spans="1:285" ht="16" thickBot="1">
      <c r="A66" s="905" t="s">
        <v>5</v>
      </c>
      <c r="B66" s="79">
        <f t="shared" si="49"/>
        <v>3</v>
      </c>
      <c r="C66" s="871" t="s">
        <v>18</v>
      </c>
      <c r="D66" s="489" t="s">
        <v>162</v>
      </c>
      <c r="E66" s="1129" t="s">
        <v>45</v>
      </c>
      <c r="F66" s="888">
        <v>0.19</v>
      </c>
      <c r="G66" s="120" t="e">
        <f t="shared" si="93"/>
        <v>#REF!</v>
      </c>
      <c r="H66" s="49">
        <v>0.19</v>
      </c>
      <c r="I66" s="2"/>
      <c r="J66" s="29"/>
      <c r="K66" s="18"/>
      <c r="L66" s="5"/>
      <c r="M66" s="170">
        <v>1</v>
      </c>
      <c r="N66" s="71">
        <v>1</v>
      </c>
      <c r="O66" s="739">
        <v>3</v>
      </c>
      <c r="P66" s="1107">
        <f t="shared" si="92"/>
        <v>5</v>
      </c>
      <c r="Q66" s="1108">
        <f t="shared" si="94"/>
        <v>3</v>
      </c>
      <c r="R66" s="30"/>
      <c r="S66" s="3">
        <f>H66</f>
        <v>0.19</v>
      </c>
      <c r="T66" s="25"/>
      <c r="U66" s="219">
        <f t="shared" si="91"/>
        <v>14250</v>
      </c>
      <c r="V66" s="219" t="s">
        <v>642</v>
      </c>
      <c r="W66" s="1042">
        <f t="shared" si="87"/>
        <v>14250</v>
      </c>
      <c r="X66" s="537">
        <f t="shared" si="88"/>
        <v>10000</v>
      </c>
      <c r="Y66" s="538">
        <f t="shared" si="50"/>
        <v>500</v>
      </c>
      <c r="Z66" s="1090">
        <f t="shared" si="51"/>
        <v>24750</v>
      </c>
      <c r="AA66" s="1098"/>
      <c r="AB66" s="600"/>
      <c r="AC66" s="1056">
        <f t="shared" si="52"/>
        <v>0</v>
      </c>
      <c r="AD66" s="1063"/>
      <c r="AE66" s="747">
        <f t="shared" si="53"/>
        <v>0</v>
      </c>
      <c r="AF66" s="600"/>
      <c r="AG66" s="1056">
        <f t="shared" si="54"/>
        <v>0</v>
      </c>
      <c r="AH66" s="1070" t="s">
        <v>383</v>
      </c>
      <c r="AI66" s="747">
        <f t="shared" si="55"/>
        <v>10000</v>
      </c>
      <c r="AJ66" s="1051"/>
      <c r="AK66" s="270">
        <v>0</v>
      </c>
      <c r="AL66" s="902"/>
      <c r="AM66" s="902">
        <v>2026</v>
      </c>
      <c r="AN66" s="18" t="str">
        <f t="shared" si="56"/>
        <v xml:space="preserve"> </v>
      </c>
      <c r="AO66" s="747" t="str">
        <f t="shared" si="57"/>
        <v xml:space="preserve"> </v>
      </c>
      <c r="AP66" s="4" t="str">
        <f t="shared" si="58"/>
        <v xml:space="preserve"> </v>
      </c>
      <c r="AQ66" s="747" t="str">
        <f t="shared" si="59"/>
        <v xml:space="preserve"> </v>
      </c>
      <c r="AR66" s="4" t="str">
        <f t="shared" si="60"/>
        <v xml:space="preserve"> </v>
      </c>
      <c r="AS66" s="747" t="str">
        <f t="shared" si="61"/>
        <v xml:space="preserve"> </v>
      </c>
      <c r="AT66" s="4" t="str">
        <f t="shared" si="62"/>
        <v xml:space="preserve"> </v>
      </c>
      <c r="AU66" s="747" t="str">
        <f t="shared" si="63"/>
        <v xml:space="preserve"> </v>
      </c>
      <c r="AV66" s="4" t="str">
        <f t="shared" si="64"/>
        <v xml:space="preserve"> </v>
      </c>
      <c r="AW66" s="747" t="str">
        <f t="shared" si="65"/>
        <v xml:space="preserve"> </v>
      </c>
      <c r="AX66" s="4" t="str">
        <f t="shared" si="66"/>
        <v xml:space="preserve"> </v>
      </c>
      <c r="AY66" s="747" t="str">
        <f t="shared" si="67"/>
        <v xml:space="preserve"> </v>
      </c>
      <c r="AZ66" s="4" t="str">
        <f t="shared" si="68"/>
        <v xml:space="preserve"> </v>
      </c>
      <c r="BA66" s="747" t="str">
        <f t="shared" si="69"/>
        <v xml:space="preserve"> </v>
      </c>
      <c r="BB66" s="4" t="str">
        <f t="shared" si="70"/>
        <v xml:space="preserve"> </v>
      </c>
      <c r="BC66" s="747" t="str">
        <f t="shared" si="71"/>
        <v xml:space="preserve"> </v>
      </c>
      <c r="BD66" s="4">
        <f t="shared" si="72"/>
        <v>0.19</v>
      </c>
      <c r="BE66" s="747">
        <f t="shared" si="73"/>
        <v>24750</v>
      </c>
      <c r="BF66" s="4" t="str">
        <f t="shared" si="74"/>
        <v xml:space="preserve"> </v>
      </c>
      <c r="BG66" s="747" t="str">
        <f t="shared" si="75"/>
        <v xml:space="preserve"> </v>
      </c>
      <c r="BH66" s="4" t="str">
        <f t="shared" si="76"/>
        <v xml:space="preserve"> </v>
      </c>
      <c r="BI66" s="747" t="str">
        <f t="shared" si="77"/>
        <v xml:space="preserve"> </v>
      </c>
      <c r="BJ66" s="4" t="str">
        <f t="shared" si="78"/>
        <v xml:space="preserve"> </v>
      </c>
      <c r="BK66" s="747" t="str">
        <f t="shared" si="79"/>
        <v xml:space="preserve"> </v>
      </c>
      <c r="BL66" s="4" t="str">
        <f t="shared" si="80"/>
        <v xml:space="preserve"> </v>
      </c>
      <c r="BM66" s="747" t="str">
        <f t="shared" si="81"/>
        <v xml:space="preserve"> </v>
      </c>
      <c r="BN66" s="4" t="str">
        <f t="shared" si="82"/>
        <v xml:space="preserve"> </v>
      </c>
      <c r="BO66" s="747" t="str">
        <f t="shared" si="83"/>
        <v xml:space="preserve"> </v>
      </c>
      <c r="BP66" s="4" t="str">
        <f t="shared" si="84"/>
        <v xml:space="preserve"> </v>
      </c>
      <c r="BQ66" s="747" t="str">
        <f t="shared" si="85"/>
        <v xml:space="preserve"> </v>
      </c>
      <c r="BR66" s="133"/>
      <c r="BS66" s="133"/>
      <c r="BT66" s="389"/>
      <c r="BU66" s="389"/>
      <c r="BV66" s="389"/>
      <c r="BW66" s="389"/>
      <c r="BX66" s="389"/>
      <c r="BY66" s="389"/>
      <c r="BZ66" s="389"/>
      <c r="CA66" s="389"/>
      <c r="CB66" s="163">
        <f t="shared" si="86"/>
        <v>0</v>
      </c>
      <c r="CC66" s="389"/>
      <c r="CD66" s="389"/>
      <c r="CE66" s="389"/>
      <c r="CF66" s="389"/>
      <c r="CG66" s="389"/>
      <c r="CH66" s="389"/>
      <c r="CI66" s="389"/>
      <c r="CJ66" s="389"/>
      <c r="CK66" s="389"/>
      <c r="CL66" s="389"/>
      <c r="CM66" s="389"/>
      <c r="CN66" s="389"/>
      <c r="CO66" s="389"/>
      <c r="CP66" s="389"/>
      <c r="CQ66" s="389"/>
      <c r="CR66" s="389"/>
      <c r="CS66" s="389"/>
      <c r="CT66" s="389"/>
      <c r="CU66" s="389"/>
      <c r="CV66" s="389"/>
      <c r="CW66" s="389"/>
      <c r="CX66" s="389"/>
      <c r="CY66" s="389"/>
      <c r="CZ66" s="389"/>
      <c r="DA66" s="389"/>
      <c r="DB66" s="389"/>
      <c r="DC66" s="389"/>
      <c r="DD66" s="389"/>
      <c r="DE66" s="389"/>
      <c r="DF66" s="389"/>
      <c r="DG66" s="389"/>
      <c r="DH66" s="389"/>
      <c r="DI66" s="389"/>
      <c r="DJ66" s="389"/>
      <c r="DK66" s="389"/>
      <c r="DL66" s="389"/>
      <c r="DM66" s="389"/>
      <c r="DN66" s="389"/>
      <c r="DO66" s="389"/>
      <c r="DP66" s="389"/>
      <c r="DQ66" s="389"/>
      <c r="DR66" s="389"/>
      <c r="DS66" s="389"/>
      <c r="DT66" s="389"/>
      <c r="DU66" s="389"/>
      <c r="DV66" s="389"/>
      <c r="DW66" s="389"/>
      <c r="DX66" s="389"/>
      <c r="DY66" s="389"/>
      <c r="DZ66" s="389"/>
      <c r="EA66" s="389"/>
      <c r="EB66" s="389"/>
      <c r="EC66" s="389"/>
      <c r="ED66" s="389"/>
      <c r="EE66" s="389"/>
      <c r="EF66" s="389"/>
      <c r="EG66" s="389"/>
      <c r="EH66" s="389"/>
      <c r="EI66" s="389"/>
      <c r="EJ66" s="389"/>
      <c r="EK66" s="389"/>
      <c r="EL66" s="389"/>
      <c r="EM66" s="389"/>
      <c r="EN66" s="389"/>
      <c r="EO66" s="389"/>
      <c r="EP66" s="389"/>
      <c r="EQ66" s="389"/>
      <c r="ER66" s="389"/>
      <c r="ES66" s="389"/>
      <c r="ET66" s="389"/>
      <c r="EU66" s="389"/>
      <c r="EV66" s="389"/>
      <c r="EW66" s="389"/>
      <c r="EX66" s="389"/>
      <c r="EY66" s="389"/>
      <c r="EZ66" s="389"/>
      <c r="FA66" s="389"/>
      <c r="FB66" s="389"/>
      <c r="FC66" s="389"/>
      <c r="FD66" s="389"/>
      <c r="FE66" s="389"/>
      <c r="FF66" s="389"/>
      <c r="FG66" s="389"/>
      <c r="FH66" s="389"/>
      <c r="FI66" s="389"/>
      <c r="FJ66" s="389"/>
      <c r="FK66" s="389"/>
      <c r="FL66" s="389"/>
      <c r="FM66" s="389"/>
      <c r="FN66" s="389"/>
      <c r="FO66" s="389"/>
      <c r="FP66" s="389"/>
      <c r="FQ66" s="389"/>
      <c r="FR66" s="389"/>
      <c r="FS66" s="389"/>
      <c r="FT66" s="389"/>
      <c r="FU66" s="389"/>
      <c r="FV66" s="389"/>
      <c r="FW66" s="389"/>
      <c r="FX66" s="1232" t="s">
        <v>428</v>
      </c>
      <c r="FY66" s="1240"/>
      <c r="FZ66" s="1240"/>
      <c r="GA66" s="1240"/>
      <c r="GB66" s="1240"/>
      <c r="GC66" s="1240"/>
      <c r="GD66" s="1240"/>
      <c r="GE66" s="1240"/>
      <c r="GF66" s="1240"/>
      <c r="GG66" s="1240"/>
      <c r="GH66" s="1240"/>
      <c r="GI66" s="1240"/>
      <c r="GJ66" s="1240"/>
      <c r="GK66" s="1240"/>
      <c r="GL66" s="1240"/>
      <c r="GM66" s="1240"/>
      <c r="GN66" s="1240"/>
      <c r="GO66" s="1240"/>
      <c r="GP66" s="1240"/>
      <c r="GQ66" s="1240"/>
      <c r="GR66" s="1240"/>
      <c r="GS66" s="1240"/>
      <c r="GT66" s="1240"/>
      <c r="GU66" s="1240"/>
      <c r="GV66" s="1240"/>
      <c r="GW66" s="1240"/>
      <c r="GX66" s="1240"/>
      <c r="GY66" s="1240"/>
      <c r="GZ66" s="1240"/>
      <c r="HA66" s="1240"/>
      <c r="HB66" s="1240"/>
      <c r="HC66" s="1240"/>
      <c r="HD66" s="1240"/>
      <c r="HE66" s="1240"/>
      <c r="HF66" s="1240"/>
      <c r="HG66" s="1240"/>
      <c r="HH66" s="1240"/>
      <c r="HI66" s="1240"/>
      <c r="HJ66" s="1240"/>
      <c r="HK66" s="1240"/>
      <c r="HL66" s="1240"/>
      <c r="HM66" s="1240"/>
      <c r="HN66" s="1240"/>
      <c r="HO66" s="1240"/>
      <c r="HP66" s="1240"/>
      <c r="HQ66" s="1240"/>
      <c r="HR66" s="1240"/>
      <c r="HS66" s="1240"/>
      <c r="HT66" s="1240"/>
      <c r="HU66" s="1240"/>
      <c r="HV66" s="1240"/>
      <c r="HW66" s="1240"/>
      <c r="HX66" s="1240"/>
      <c r="HY66" s="1240"/>
      <c r="HZ66" s="1240"/>
      <c r="IA66" s="1248"/>
      <c r="IB66" s="1240"/>
      <c r="IC66" s="1240"/>
      <c r="ID66" s="1240"/>
      <c r="IE66" s="1240"/>
      <c r="IF66" s="1240"/>
      <c r="IG66" s="1240"/>
      <c r="IH66" s="1240"/>
      <c r="II66" s="1240"/>
      <c r="IJ66" s="1240"/>
      <c r="IK66" s="1240"/>
      <c r="IL66" s="1240"/>
      <c r="IM66" s="1240"/>
      <c r="IN66" s="1240"/>
      <c r="IO66" s="1240"/>
      <c r="IP66" s="1248"/>
      <c r="IQ66" s="1240"/>
      <c r="IR66" s="1240"/>
      <c r="IS66" s="1240"/>
      <c r="IT66" s="1256"/>
      <c r="IU66" s="1240"/>
      <c r="IV66" s="1240"/>
      <c r="IW66" s="1240"/>
      <c r="IX66" s="1240"/>
      <c r="IY66" s="1240"/>
      <c r="IZ66" s="1240"/>
      <c r="JA66" s="1240"/>
      <c r="JB66" s="1240"/>
      <c r="JC66" s="1240"/>
      <c r="JD66" s="1240"/>
      <c r="JE66" s="1240"/>
      <c r="JF66" s="1240"/>
      <c r="JG66" s="1240"/>
      <c r="JH66" s="1240"/>
      <c r="JI66" s="1240"/>
      <c r="JJ66" s="1240"/>
      <c r="JK66" s="1240"/>
      <c r="JL66" s="1240"/>
      <c r="JM66" s="1240"/>
      <c r="JN66" s="1240"/>
      <c r="JO66" s="1240"/>
      <c r="JP66" s="1240"/>
      <c r="JQ66" s="1240"/>
      <c r="JR66" s="1240"/>
      <c r="JS66" s="1240"/>
      <c r="JT66" s="1240"/>
      <c r="JU66" s="1240"/>
      <c r="JV66" s="1264"/>
      <c r="JX66" s="371"/>
      <c r="JY66" s="1161"/>
    </row>
    <row r="67" spans="1:285" ht="16" thickBot="1">
      <c r="A67" s="905" t="s">
        <v>5</v>
      </c>
      <c r="B67" s="79">
        <f t="shared" si="49"/>
        <v>3</v>
      </c>
      <c r="C67" s="871" t="s">
        <v>98</v>
      </c>
      <c r="D67" s="489" t="s">
        <v>185</v>
      </c>
      <c r="E67" s="1129" t="s">
        <v>194</v>
      </c>
      <c r="F67" s="888">
        <v>0.12</v>
      </c>
      <c r="G67" s="120" t="e">
        <f t="shared" si="93"/>
        <v>#REF!</v>
      </c>
      <c r="H67" s="47">
        <v>0.12</v>
      </c>
      <c r="I67" s="11"/>
      <c r="J67" s="29"/>
      <c r="K67" s="18"/>
      <c r="L67" s="5"/>
      <c r="M67" s="170">
        <v>1</v>
      </c>
      <c r="N67" s="71">
        <v>1</v>
      </c>
      <c r="O67" s="739">
        <v>4</v>
      </c>
      <c r="P67" s="1107">
        <f t="shared" si="92"/>
        <v>6</v>
      </c>
      <c r="Q67" s="1108">
        <f t="shared" si="94"/>
        <v>4</v>
      </c>
      <c r="R67" s="46"/>
      <c r="S67" s="3">
        <v>0.12</v>
      </c>
      <c r="T67" s="25"/>
      <c r="U67" s="219">
        <f t="shared" si="91"/>
        <v>9000</v>
      </c>
      <c r="V67" s="219" t="s">
        <v>642</v>
      </c>
      <c r="W67" s="1042">
        <f t="shared" si="87"/>
        <v>9000</v>
      </c>
      <c r="X67" s="537">
        <f t="shared" si="88"/>
        <v>3746.3466666666664</v>
      </c>
      <c r="Y67" s="538">
        <f t="shared" si="50"/>
        <v>500</v>
      </c>
      <c r="Z67" s="1090">
        <f t="shared" si="51"/>
        <v>13246.346666666666</v>
      </c>
      <c r="AA67" s="1098"/>
      <c r="AB67" s="600">
        <v>4</v>
      </c>
      <c r="AC67" s="1056">
        <f t="shared" si="52"/>
        <v>1586.3466666666666</v>
      </c>
      <c r="AD67" s="1063">
        <v>0.25</v>
      </c>
      <c r="AE67" s="747">
        <f t="shared" si="53"/>
        <v>2160</v>
      </c>
      <c r="AF67" s="600"/>
      <c r="AG67" s="1056">
        <f t="shared" si="54"/>
        <v>0</v>
      </c>
      <c r="AH67" s="1070"/>
      <c r="AI67" s="747">
        <f t="shared" si="55"/>
        <v>0</v>
      </c>
      <c r="AJ67" s="1051"/>
      <c r="AK67" s="270">
        <v>0</v>
      </c>
      <c r="AL67" s="902"/>
      <c r="AM67" s="902">
        <v>2026</v>
      </c>
      <c r="AN67" s="18" t="str">
        <f t="shared" si="56"/>
        <v xml:space="preserve"> </v>
      </c>
      <c r="AO67" s="747" t="str">
        <f t="shared" si="57"/>
        <v xml:space="preserve"> </v>
      </c>
      <c r="AP67" s="4" t="str">
        <f t="shared" si="58"/>
        <v xml:space="preserve"> </v>
      </c>
      <c r="AQ67" s="747" t="str">
        <f t="shared" si="59"/>
        <v xml:space="preserve"> </v>
      </c>
      <c r="AR67" s="4" t="str">
        <f t="shared" si="60"/>
        <v xml:space="preserve"> </v>
      </c>
      <c r="AS67" s="747" t="str">
        <f t="shared" si="61"/>
        <v xml:space="preserve"> </v>
      </c>
      <c r="AT67" s="4" t="str">
        <f t="shared" si="62"/>
        <v xml:space="preserve"> </v>
      </c>
      <c r="AU67" s="747" t="str">
        <f t="shared" si="63"/>
        <v xml:space="preserve"> </v>
      </c>
      <c r="AV67" s="4" t="str">
        <f t="shared" si="64"/>
        <v xml:space="preserve"> </v>
      </c>
      <c r="AW67" s="747" t="str">
        <f t="shared" si="65"/>
        <v xml:space="preserve"> </v>
      </c>
      <c r="AX67" s="4" t="str">
        <f t="shared" si="66"/>
        <v xml:space="preserve"> </v>
      </c>
      <c r="AY67" s="747" t="str">
        <f t="shared" si="67"/>
        <v xml:space="preserve"> </v>
      </c>
      <c r="AZ67" s="4" t="str">
        <f t="shared" si="68"/>
        <v xml:space="preserve"> </v>
      </c>
      <c r="BA67" s="747" t="str">
        <f t="shared" si="69"/>
        <v xml:space="preserve"> </v>
      </c>
      <c r="BB67" s="4" t="str">
        <f t="shared" si="70"/>
        <v xml:space="preserve"> </v>
      </c>
      <c r="BC67" s="747" t="str">
        <f t="shared" si="71"/>
        <v xml:space="preserve"> </v>
      </c>
      <c r="BD67" s="4">
        <f t="shared" si="72"/>
        <v>0.12</v>
      </c>
      <c r="BE67" s="747">
        <f t="shared" si="73"/>
        <v>13246.346666666666</v>
      </c>
      <c r="BF67" s="4" t="str">
        <f t="shared" si="74"/>
        <v xml:space="preserve"> </v>
      </c>
      <c r="BG67" s="747" t="str">
        <f t="shared" si="75"/>
        <v xml:space="preserve"> </v>
      </c>
      <c r="BH67" s="4" t="str">
        <f t="shared" si="76"/>
        <v xml:space="preserve"> </v>
      </c>
      <c r="BI67" s="747" t="str">
        <f t="shared" si="77"/>
        <v xml:space="preserve"> </v>
      </c>
      <c r="BJ67" s="4" t="str">
        <f t="shared" si="78"/>
        <v xml:space="preserve"> </v>
      </c>
      <c r="BK67" s="747" t="str">
        <f t="shared" si="79"/>
        <v xml:space="preserve"> </v>
      </c>
      <c r="BL67" s="4" t="str">
        <f t="shared" si="80"/>
        <v xml:space="preserve"> </v>
      </c>
      <c r="BM67" s="747" t="str">
        <f t="shared" si="81"/>
        <v xml:space="preserve"> </v>
      </c>
      <c r="BN67" s="4" t="str">
        <f t="shared" si="82"/>
        <v xml:space="preserve"> </v>
      </c>
      <c r="BO67" s="747" t="str">
        <f t="shared" si="83"/>
        <v xml:space="preserve"> </v>
      </c>
      <c r="BP67" s="4" t="str">
        <f t="shared" si="84"/>
        <v xml:space="preserve"> </v>
      </c>
      <c r="BQ67" s="747" t="str">
        <f t="shared" si="85"/>
        <v xml:space="preserve"> </v>
      </c>
      <c r="BR67" s="133"/>
      <c r="BS67" s="133"/>
      <c r="BT67" s="389"/>
      <c r="BU67" s="389"/>
      <c r="BV67" s="389"/>
      <c r="BW67" s="389"/>
      <c r="BX67" s="389"/>
      <c r="BY67" s="389"/>
      <c r="BZ67" s="389"/>
      <c r="CA67" s="389"/>
      <c r="CB67" s="163">
        <f t="shared" si="86"/>
        <v>0</v>
      </c>
      <c r="CC67" s="389"/>
      <c r="CD67" s="389"/>
      <c r="CE67" s="389"/>
      <c r="CF67" s="389"/>
      <c r="CG67" s="389"/>
      <c r="CH67" s="389"/>
      <c r="CI67" s="389"/>
      <c r="CJ67" s="389"/>
      <c r="CK67" s="389"/>
      <c r="CL67" s="389"/>
      <c r="CM67" s="389"/>
      <c r="CN67" s="389"/>
      <c r="CO67" s="389"/>
      <c r="CP67" s="389"/>
      <c r="CQ67" s="389"/>
      <c r="CR67" s="389"/>
      <c r="CS67" s="389"/>
      <c r="CT67" s="389"/>
      <c r="CU67" s="389"/>
      <c r="CV67" s="389"/>
      <c r="CW67" s="389"/>
      <c r="CX67" s="389"/>
      <c r="CY67" s="389"/>
      <c r="CZ67" s="389"/>
      <c r="DA67" s="389"/>
      <c r="DB67" s="389"/>
      <c r="DC67" s="389"/>
      <c r="DD67" s="389"/>
      <c r="DE67" s="389"/>
      <c r="DF67" s="389"/>
      <c r="DG67" s="389"/>
      <c r="DH67" s="389"/>
      <c r="DI67" s="389"/>
      <c r="DJ67" s="389"/>
      <c r="DK67" s="389"/>
      <c r="DL67" s="389"/>
      <c r="DM67" s="389"/>
      <c r="DN67" s="389"/>
      <c r="DO67" s="389"/>
      <c r="DP67" s="389"/>
      <c r="DQ67" s="389"/>
      <c r="DR67" s="389"/>
      <c r="DS67" s="389"/>
      <c r="DT67" s="389"/>
      <c r="DU67" s="389"/>
      <c r="DV67" s="389"/>
      <c r="DW67" s="389"/>
      <c r="DX67" s="389"/>
      <c r="DY67" s="389"/>
      <c r="DZ67" s="389"/>
      <c r="EA67" s="389"/>
      <c r="EB67" s="389"/>
      <c r="EC67" s="389"/>
      <c r="ED67" s="389"/>
      <c r="EE67" s="389"/>
      <c r="EF67" s="389"/>
      <c r="EG67" s="389"/>
      <c r="EH67" s="389"/>
      <c r="EI67" s="389"/>
      <c r="EJ67" s="389"/>
      <c r="EK67" s="389"/>
      <c r="EL67" s="389"/>
      <c r="EM67" s="389"/>
      <c r="EN67" s="389"/>
      <c r="EO67" s="389"/>
      <c r="EP67" s="389"/>
      <c r="EQ67" s="389"/>
      <c r="ER67" s="389"/>
      <c r="ES67" s="389"/>
      <c r="ET67" s="389"/>
      <c r="EU67" s="389"/>
      <c r="EV67" s="389"/>
      <c r="EW67" s="389"/>
      <c r="EX67" s="389"/>
      <c r="EY67" s="389"/>
      <c r="EZ67" s="389"/>
      <c r="FA67" s="389"/>
      <c r="FB67" s="389"/>
      <c r="FC67" s="389"/>
      <c r="FD67" s="389"/>
      <c r="FE67" s="389"/>
      <c r="FF67" s="389"/>
      <c r="FG67" s="389"/>
      <c r="FH67" s="389"/>
      <c r="FI67" s="389"/>
      <c r="FJ67" s="389"/>
      <c r="FK67" s="389"/>
      <c r="FL67" s="389"/>
      <c r="FM67" s="389"/>
      <c r="FN67" s="389"/>
      <c r="FO67" s="389"/>
      <c r="FP67" s="389"/>
      <c r="FQ67" s="389"/>
      <c r="FR67" s="389"/>
      <c r="FS67" s="389"/>
      <c r="FT67" s="389"/>
      <c r="FU67" s="389"/>
      <c r="FV67" s="389"/>
      <c r="FW67" s="389"/>
      <c r="FX67" s="1229" t="s">
        <v>491</v>
      </c>
      <c r="FY67" s="1237"/>
      <c r="FZ67" s="1237"/>
      <c r="GA67" s="1237"/>
      <c r="GB67" s="1237"/>
      <c r="GC67" s="1237"/>
      <c r="GD67" s="1237"/>
      <c r="GE67" s="1237"/>
      <c r="GF67" s="1237"/>
      <c r="GG67" s="1237"/>
      <c r="GH67" s="1237"/>
      <c r="GI67" s="1237"/>
      <c r="GJ67" s="1237"/>
      <c r="GK67" s="1237"/>
      <c r="GL67" s="1237"/>
      <c r="GM67" s="1237"/>
      <c r="GN67" s="1237"/>
      <c r="GO67" s="1237"/>
      <c r="GP67" s="1237"/>
      <c r="GQ67" s="1237"/>
      <c r="GR67" s="1237"/>
      <c r="GS67" s="1237"/>
      <c r="GT67" s="1237"/>
      <c r="GU67" s="1237"/>
      <c r="GV67" s="1237"/>
      <c r="GW67" s="1237"/>
      <c r="GX67" s="1237"/>
      <c r="GY67" s="1237"/>
      <c r="GZ67" s="1237"/>
      <c r="HA67" s="1237"/>
      <c r="HB67" s="1237"/>
      <c r="HC67" s="1237"/>
      <c r="HD67" s="1237"/>
      <c r="HE67" s="1237"/>
      <c r="HF67" s="1237"/>
      <c r="HG67" s="1237"/>
      <c r="HH67" s="1237"/>
      <c r="HI67" s="1237"/>
      <c r="HJ67" s="1237"/>
      <c r="HK67" s="1237"/>
      <c r="HL67" s="1237"/>
      <c r="HM67" s="1237"/>
      <c r="HN67" s="1237"/>
      <c r="HO67" s="1237"/>
      <c r="HP67" s="1237"/>
      <c r="HQ67" s="1237"/>
      <c r="HR67" s="1237"/>
      <c r="HS67" s="1237"/>
      <c r="HT67" s="1237"/>
      <c r="HU67" s="1237"/>
      <c r="HV67" s="1237"/>
      <c r="HW67" s="1237"/>
      <c r="HX67" s="1237"/>
      <c r="HY67" s="1237"/>
      <c r="HZ67" s="1237"/>
      <c r="IA67" s="1245"/>
      <c r="IB67" s="1237"/>
      <c r="IC67" s="1237"/>
      <c r="ID67" s="1237"/>
      <c r="IE67" s="1237"/>
      <c r="IF67" s="1237"/>
      <c r="IG67" s="1237"/>
      <c r="IH67" s="1237"/>
      <c r="II67" s="1237"/>
      <c r="IJ67" s="1237"/>
      <c r="IK67" s="1237"/>
      <c r="IL67" s="1237"/>
      <c r="IM67" s="1237"/>
      <c r="IN67" s="1237"/>
      <c r="IO67" s="1237"/>
      <c r="IP67" s="1245"/>
      <c r="IQ67" s="1237"/>
      <c r="IR67" s="1237"/>
      <c r="IS67" s="1237"/>
      <c r="IT67" s="1253"/>
      <c r="IU67" s="1237"/>
      <c r="IV67" s="1237"/>
      <c r="IW67" s="1237"/>
      <c r="IX67" s="1237"/>
      <c r="IY67" s="1237"/>
      <c r="IZ67" s="1237"/>
      <c r="JA67" s="1237"/>
      <c r="JB67" s="1237"/>
      <c r="JC67" s="1237"/>
      <c r="JD67" s="1237"/>
      <c r="JE67" s="1237"/>
      <c r="JF67" s="1237"/>
      <c r="JG67" s="1237"/>
      <c r="JH67" s="1237"/>
      <c r="JI67" s="1237"/>
      <c r="JJ67" s="1237"/>
      <c r="JK67" s="1237"/>
      <c r="JL67" s="1237"/>
      <c r="JM67" s="1237"/>
      <c r="JN67" s="1237"/>
      <c r="JO67" s="1237"/>
      <c r="JP67" s="1237"/>
      <c r="JQ67" s="1237"/>
      <c r="JR67" s="1237"/>
      <c r="JS67" s="1237"/>
      <c r="JT67" s="1237"/>
      <c r="JU67" s="1237"/>
      <c r="JV67" s="1261"/>
      <c r="JX67" s="225"/>
    </row>
    <row r="68" spans="1:285" ht="16" thickBot="1">
      <c r="A68" s="905" t="s">
        <v>5</v>
      </c>
      <c r="B68" s="79">
        <f t="shared" si="49"/>
        <v>1</v>
      </c>
      <c r="C68" s="871" t="s">
        <v>120</v>
      </c>
      <c r="D68" s="489" t="s">
        <v>157</v>
      </c>
      <c r="E68" s="1129" t="s">
        <v>65</v>
      </c>
      <c r="F68" s="888">
        <v>0.13</v>
      </c>
      <c r="G68" s="120" t="e">
        <f t="shared" si="93"/>
        <v>#REF!</v>
      </c>
      <c r="H68" s="46"/>
      <c r="I68" s="3">
        <v>0.13</v>
      </c>
      <c r="J68" s="29"/>
      <c r="K68" s="18"/>
      <c r="L68" s="5"/>
      <c r="M68" s="170">
        <v>1</v>
      </c>
      <c r="N68" s="71">
        <v>1</v>
      </c>
      <c r="O68" s="739">
        <v>4</v>
      </c>
      <c r="P68" s="1107">
        <f t="shared" si="92"/>
        <v>6</v>
      </c>
      <c r="Q68" s="1108">
        <f t="shared" si="94"/>
        <v>4</v>
      </c>
      <c r="R68" s="46"/>
      <c r="S68" s="3">
        <v>0.13</v>
      </c>
      <c r="T68" s="25"/>
      <c r="U68" s="219">
        <f t="shared" si="91"/>
        <v>9750</v>
      </c>
      <c r="V68" s="219" t="s">
        <v>642</v>
      </c>
      <c r="W68" s="1042">
        <f t="shared" si="87"/>
        <v>9750</v>
      </c>
      <c r="X68" s="537">
        <f t="shared" si="88"/>
        <v>4917.8133333333335</v>
      </c>
      <c r="Y68" s="538">
        <f t="shared" si="50"/>
        <v>500</v>
      </c>
      <c r="Z68" s="1090">
        <f t="shared" si="51"/>
        <v>15167.813333333334</v>
      </c>
      <c r="AA68" s="1098"/>
      <c r="AB68" s="600">
        <v>6</v>
      </c>
      <c r="AC68" s="1056">
        <f t="shared" si="52"/>
        <v>2577.8133333333335</v>
      </c>
      <c r="AD68" s="1063">
        <v>0.25</v>
      </c>
      <c r="AE68" s="747">
        <f t="shared" si="53"/>
        <v>2340</v>
      </c>
      <c r="AF68" s="600"/>
      <c r="AG68" s="1056">
        <f t="shared" si="54"/>
        <v>0</v>
      </c>
      <c r="AH68" s="1070"/>
      <c r="AI68" s="747">
        <f t="shared" si="55"/>
        <v>0</v>
      </c>
      <c r="AJ68" s="1051"/>
      <c r="AK68" s="270">
        <v>0</v>
      </c>
      <c r="AL68" s="902"/>
      <c r="AM68" s="902">
        <v>2026</v>
      </c>
      <c r="AN68" s="18" t="str">
        <f t="shared" si="56"/>
        <v xml:space="preserve"> </v>
      </c>
      <c r="AO68" s="747" t="str">
        <f t="shared" si="57"/>
        <v xml:space="preserve"> </v>
      </c>
      <c r="AP68" s="4" t="str">
        <f t="shared" si="58"/>
        <v xml:space="preserve"> </v>
      </c>
      <c r="AQ68" s="747" t="str">
        <f t="shared" si="59"/>
        <v xml:space="preserve"> </v>
      </c>
      <c r="AR68" s="4" t="str">
        <f t="shared" si="60"/>
        <v xml:space="preserve"> </v>
      </c>
      <c r="AS68" s="747" t="str">
        <f t="shared" si="61"/>
        <v xml:space="preserve"> </v>
      </c>
      <c r="AT68" s="4" t="str">
        <f t="shared" si="62"/>
        <v xml:space="preserve"> </v>
      </c>
      <c r="AU68" s="747" t="str">
        <f t="shared" si="63"/>
        <v xml:space="preserve"> </v>
      </c>
      <c r="AV68" s="4" t="str">
        <f t="shared" si="64"/>
        <v xml:space="preserve"> </v>
      </c>
      <c r="AW68" s="747" t="str">
        <f t="shared" si="65"/>
        <v xml:space="preserve"> </v>
      </c>
      <c r="AX68" s="4" t="str">
        <f t="shared" si="66"/>
        <v xml:space="preserve"> </v>
      </c>
      <c r="AY68" s="747" t="str">
        <f t="shared" si="67"/>
        <v xml:space="preserve"> </v>
      </c>
      <c r="AZ68" s="4" t="str">
        <f t="shared" si="68"/>
        <v xml:space="preserve"> </v>
      </c>
      <c r="BA68" s="747" t="str">
        <f t="shared" si="69"/>
        <v xml:space="preserve"> </v>
      </c>
      <c r="BB68" s="4" t="str">
        <f t="shared" si="70"/>
        <v xml:space="preserve"> </v>
      </c>
      <c r="BC68" s="747" t="str">
        <f t="shared" si="71"/>
        <v xml:space="preserve"> </v>
      </c>
      <c r="BD68" s="4">
        <f t="shared" si="72"/>
        <v>0.13</v>
      </c>
      <c r="BE68" s="747">
        <f t="shared" si="73"/>
        <v>15167.813333333334</v>
      </c>
      <c r="BF68" s="4" t="str">
        <f t="shared" si="74"/>
        <v xml:space="preserve"> </v>
      </c>
      <c r="BG68" s="747" t="str">
        <f t="shared" si="75"/>
        <v xml:space="preserve"> </v>
      </c>
      <c r="BH68" s="4" t="str">
        <f t="shared" si="76"/>
        <v xml:space="preserve"> </v>
      </c>
      <c r="BI68" s="747" t="str">
        <f t="shared" si="77"/>
        <v xml:space="preserve"> </v>
      </c>
      <c r="BJ68" s="4" t="str">
        <f t="shared" si="78"/>
        <v xml:space="preserve"> </v>
      </c>
      <c r="BK68" s="747" t="str">
        <f t="shared" si="79"/>
        <v xml:space="preserve"> </v>
      </c>
      <c r="BL68" s="4" t="str">
        <f t="shared" si="80"/>
        <v xml:space="preserve"> </v>
      </c>
      <c r="BM68" s="747" t="str">
        <f t="shared" si="81"/>
        <v xml:space="preserve"> </v>
      </c>
      <c r="BN68" s="4" t="str">
        <f t="shared" si="82"/>
        <v xml:space="preserve"> </v>
      </c>
      <c r="BO68" s="747" t="str">
        <f t="shared" si="83"/>
        <v xml:space="preserve"> </v>
      </c>
      <c r="BP68" s="4" t="str">
        <f t="shared" si="84"/>
        <v xml:space="preserve"> </v>
      </c>
      <c r="BQ68" s="747" t="str">
        <f t="shared" si="85"/>
        <v xml:space="preserve"> </v>
      </c>
      <c r="BR68" s="133"/>
      <c r="BS68" s="133"/>
      <c r="BT68" s="389"/>
      <c r="BU68" s="389"/>
      <c r="BV68" s="389"/>
      <c r="BW68" s="389"/>
      <c r="BX68" s="389"/>
      <c r="BY68" s="389"/>
      <c r="BZ68" s="389"/>
      <c r="CA68" s="389"/>
      <c r="CB68" s="163">
        <f t="shared" si="86"/>
        <v>0</v>
      </c>
      <c r="CC68" s="389"/>
      <c r="CD68" s="389"/>
      <c r="CE68" s="389"/>
      <c r="CF68" s="389"/>
      <c r="CG68" s="389"/>
      <c r="CH68" s="389"/>
      <c r="CI68" s="389"/>
      <c r="CJ68" s="389"/>
      <c r="CK68" s="389"/>
      <c r="CL68" s="389"/>
      <c r="CM68" s="389"/>
      <c r="CN68" s="389"/>
      <c r="CO68" s="389"/>
      <c r="CP68" s="389"/>
      <c r="CQ68" s="389"/>
      <c r="CR68" s="389"/>
      <c r="CS68" s="389"/>
      <c r="CT68" s="389"/>
      <c r="CU68" s="389"/>
      <c r="CV68" s="389"/>
      <c r="CW68" s="389"/>
      <c r="CX68" s="389"/>
      <c r="CY68" s="389"/>
      <c r="CZ68" s="389"/>
      <c r="DA68" s="389"/>
      <c r="DB68" s="389"/>
      <c r="DC68" s="389"/>
      <c r="DD68" s="389"/>
      <c r="DE68" s="389"/>
      <c r="DF68" s="389"/>
      <c r="DG68" s="389"/>
      <c r="DH68" s="389"/>
      <c r="DI68" s="389"/>
      <c r="DJ68" s="389"/>
      <c r="DK68" s="389"/>
      <c r="DL68" s="389"/>
      <c r="DM68" s="389"/>
      <c r="DN68" s="389"/>
      <c r="DO68" s="389"/>
      <c r="DP68" s="389"/>
      <c r="DQ68" s="389"/>
      <c r="DR68" s="389"/>
      <c r="DS68" s="389"/>
      <c r="DT68" s="389"/>
      <c r="DU68" s="389"/>
      <c r="DV68" s="389"/>
      <c r="DW68" s="389"/>
      <c r="DX68" s="389"/>
      <c r="DY68" s="389"/>
      <c r="DZ68" s="389"/>
      <c r="EA68" s="389"/>
      <c r="EB68" s="389"/>
      <c r="EC68" s="389"/>
      <c r="ED68" s="389"/>
      <c r="EE68" s="389"/>
      <c r="EF68" s="389"/>
      <c r="EG68" s="389"/>
      <c r="EH68" s="389"/>
      <c r="EI68" s="389"/>
      <c r="EJ68" s="389"/>
      <c r="EK68" s="389"/>
      <c r="EL68" s="389"/>
      <c r="EM68" s="389"/>
      <c r="EN68" s="389"/>
      <c r="EO68" s="389"/>
      <c r="EP68" s="389"/>
      <c r="EQ68" s="389"/>
      <c r="ER68" s="389"/>
      <c r="ES68" s="389"/>
      <c r="ET68" s="389"/>
      <c r="EU68" s="389"/>
      <c r="EV68" s="389"/>
      <c r="EW68" s="389"/>
      <c r="EX68" s="389"/>
      <c r="EY68" s="389"/>
      <c r="EZ68" s="389"/>
      <c r="FA68" s="389"/>
      <c r="FB68" s="389"/>
      <c r="FC68" s="389"/>
      <c r="FD68" s="389"/>
      <c r="FE68" s="389"/>
      <c r="FF68" s="389"/>
      <c r="FG68" s="389"/>
      <c r="FH68" s="389"/>
      <c r="FI68" s="389"/>
      <c r="FJ68" s="389"/>
      <c r="FK68" s="389"/>
      <c r="FL68" s="389"/>
      <c r="FM68" s="389"/>
      <c r="FN68" s="389"/>
      <c r="FO68" s="389"/>
      <c r="FP68" s="389"/>
      <c r="FQ68" s="389"/>
      <c r="FR68" s="389"/>
      <c r="FS68" s="389"/>
      <c r="FT68" s="389"/>
      <c r="FU68" s="389"/>
      <c r="FV68" s="389"/>
      <c r="FW68" s="389"/>
      <c r="FX68" s="660" t="s">
        <v>394</v>
      </c>
      <c r="FY68" s="661">
        <v>152</v>
      </c>
      <c r="FZ68" s="661">
        <v>30289335</v>
      </c>
      <c r="GA68" s="661">
        <v>35</v>
      </c>
      <c r="GB68" s="661" t="s">
        <v>3</v>
      </c>
      <c r="GC68" s="661">
        <v>20</v>
      </c>
      <c r="GD68" s="661">
        <v>1979</v>
      </c>
      <c r="GE68" s="661">
        <v>0</v>
      </c>
      <c r="GF68" s="661" t="s">
        <v>792</v>
      </c>
      <c r="GG68" s="661">
        <v>0</v>
      </c>
      <c r="GH68" s="661">
        <v>0</v>
      </c>
      <c r="GI68" s="661" t="s">
        <v>792</v>
      </c>
      <c r="GJ68" s="661">
        <v>0</v>
      </c>
      <c r="GK68" s="661" t="s">
        <v>781</v>
      </c>
      <c r="GL68" s="661" t="s">
        <v>782</v>
      </c>
      <c r="GM68" s="661">
        <v>66</v>
      </c>
      <c r="GN68" s="661" t="s">
        <v>783</v>
      </c>
      <c r="GO68" s="661">
        <v>0</v>
      </c>
      <c r="GP68" s="661">
        <v>0</v>
      </c>
      <c r="GQ68" s="661">
        <v>4</v>
      </c>
      <c r="GR68" s="661">
        <v>2</v>
      </c>
      <c r="GS68" s="661">
        <v>1</v>
      </c>
      <c r="GT68" s="661" t="s">
        <v>783</v>
      </c>
      <c r="GU68" s="661" t="s">
        <v>783</v>
      </c>
      <c r="GV68" s="661" t="s">
        <v>783</v>
      </c>
      <c r="GW68" s="661" t="s">
        <v>783</v>
      </c>
      <c r="GX68" s="661" t="s">
        <v>783</v>
      </c>
      <c r="GY68" s="661">
        <v>1649</v>
      </c>
      <c r="GZ68" s="661">
        <v>0.27</v>
      </c>
      <c r="HA68" s="661">
        <v>5</v>
      </c>
      <c r="HB68" s="661" t="s">
        <v>783</v>
      </c>
      <c r="HC68" s="661" t="s">
        <v>782</v>
      </c>
      <c r="HD68" s="661">
        <v>15</v>
      </c>
      <c r="HE68" s="661" t="s">
        <v>783</v>
      </c>
      <c r="HF68" s="661">
        <v>0</v>
      </c>
      <c r="HG68" s="661" t="s">
        <v>783</v>
      </c>
      <c r="HH68" s="661">
        <v>0</v>
      </c>
      <c r="HI68" s="661">
        <v>1</v>
      </c>
      <c r="HJ68" s="661">
        <v>45</v>
      </c>
      <c r="HK68" s="661" t="s">
        <v>784</v>
      </c>
      <c r="HL68" s="661" t="s">
        <v>785</v>
      </c>
      <c r="HM68" s="661" t="s">
        <v>783</v>
      </c>
      <c r="HN68" s="661" t="s">
        <v>783</v>
      </c>
      <c r="HO68" s="661" t="s">
        <v>783</v>
      </c>
      <c r="HP68" s="661" t="s">
        <v>783</v>
      </c>
      <c r="HQ68" s="661" t="s">
        <v>783</v>
      </c>
      <c r="HR68" s="661">
        <v>3980156</v>
      </c>
      <c r="HS68" s="661" t="s">
        <v>783</v>
      </c>
      <c r="HT68" s="661" t="s">
        <v>786</v>
      </c>
      <c r="HU68" s="661" t="s">
        <v>787</v>
      </c>
      <c r="HV68" s="661">
        <v>4</v>
      </c>
      <c r="HW68" s="661">
        <v>2014</v>
      </c>
      <c r="HX68" s="661">
        <v>63</v>
      </c>
      <c r="HY68" s="661">
        <v>0</v>
      </c>
      <c r="HZ68" s="661">
        <v>1426</v>
      </c>
      <c r="IA68" s="662">
        <v>41697.500081018516</v>
      </c>
      <c r="IB68" s="661" t="s">
        <v>788</v>
      </c>
      <c r="IC68" s="661">
        <v>3975678</v>
      </c>
      <c r="ID68" s="661">
        <v>2014</v>
      </c>
      <c r="IE68" s="661">
        <v>1712</v>
      </c>
      <c r="IF68" s="661" t="s">
        <v>783</v>
      </c>
      <c r="IG68" s="661" t="s">
        <v>783</v>
      </c>
      <c r="IH68" s="661" t="s">
        <v>783</v>
      </c>
      <c r="II68" s="661" t="s">
        <v>783</v>
      </c>
      <c r="IJ68" s="661" t="s">
        <v>783</v>
      </c>
      <c r="IK68" s="661" t="s">
        <v>783</v>
      </c>
      <c r="IL68" s="661" t="s">
        <v>783</v>
      </c>
      <c r="IM68" s="661" t="s">
        <v>783</v>
      </c>
      <c r="IN68" s="661" t="s">
        <v>783</v>
      </c>
      <c r="IO68" s="661">
        <v>1649</v>
      </c>
      <c r="IP68" s="662">
        <v>37477.354571759257</v>
      </c>
      <c r="IQ68" s="661">
        <v>4</v>
      </c>
      <c r="IR68" s="661" t="s">
        <v>793</v>
      </c>
      <c r="IS68" s="661">
        <v>1</v>
      </c>
      <c r="IT68" s="663">
        <v>41275</v>
      </c>
      <c r="IU68" s="661" t="s">
        <v>783</v>
      </c>
      <c r="IV68" s="661" t="s">
        <v>783</v>
      </c>
      <c r="IW68" s="661" t="s">
        <v>783</v>
      </c>
      <c r="IX68" s="661" t="s">
        <v>781</v>
      </c>
      <c r="IY68" s="661">
        <v>45</v>
      </c>
      <c r="IZ68" s="661" t="s">
        <v>789</v>
      </c>
      <c r="JA68" s="661" t="s">
        <v>783</v>
      </c>
      <c r="JB68" s="661" t="s">
        <v>783</v>
      </c>
      <c r="JC68" s="661" t="s">
        <v>783</v>
      </c>
      <c r="JD68" s="661">
        <v>329408</v>
      </c>
      <c r="JE68" s="661" t="s">
        <v>783</v>
      </c>
      <c r="JF68" s="661" t="s">
        <v>783</v>
      </c>
      <c r="JG68" s="661" t="s">
        <v>795</v>
      </c>
      <c r="JH68" s="661">
        <v>35</v>
      </c>
      <c r="JI68" s="661" t="s">
        <v>783</v>
      </c>
      <c r="JJ68" s="661" t="s">
        <v>783</v>
      </c>
      <c r="JK68" s="661" t="s">
        <v>783</v>
      </c>
      <c r="JL68" s="661" t="s">
        <v>790</v>
      </c>
      <c r="JM68" s="661">
        <v>4</v>
      </c>
      <c r="JN68" s="661">
        <v>1</v>
      </c>
      <c r="JO68" s="661" t="s">
        <v>783</v>
      </c>
      <c r="JP68" s="661">
        <v>12683066</v>
      </c>
      <c r="JQ68" s="661">
        <v>2013</v>
      </c>
      <c r="JR68" s="661">
        <v>12</v>
      </c>
      <c r="JS68" s="661" t="s">
        <v>783</v>
      </c>
      <c r="JT68" s="661" t="s">
        <v>783</v>
      </c>
      <c r="JU68" s="661" t="s">
        <v>834</v>
      </c>
      <c r="JV68" s="664">
        <v>1410.751906</v>
      </c>
      <c r="JW68">
        <f>SUM(JV67:JV68)</f>
        <v>1410.751906</v>
      </c>
      <c r="JX68" s="225">
        <v>0.33999953257575755</v>
      </c>
    </row>
    <row r="69" spans="1:285" ht="16" thickBot="1">
      <c r="A69" s="905" t="s">
        <v>5</v>
      </c>
      <c r="B69" s="79">
        <f t="shared" ref="B69:B100" si="95">IF(AND(H69&gt;0,R69&gt;0),4,(IF(AND(H69&gt;0,R69=""),3,(IF(AND(I69&gt;0,S69&gt;0),1,(IF(AND(J69&gt;0,T69&gt;0),1,2)))))))</f>
        <v>1</v>
      </c>
      <c r="C69" s="871" t="s">
        <v>121</v>
      </c>
      <c r="D69" s="489" t="s">
        <v>141</v>
      </c>
      <c r="E69" s="1129" t="s">
        <v>57</v>
      </c>
      <c r="F69" s="888">
        <v>0.15</v>
      </c>
      <c r="G69" s="120" t="e">
        <f t="shared" si="93"/>
        <v>#REF!</v>
      </c>
      <c r="H69" s="46"/>
      <c r="I69" s="3">
        <v>0.15</v>
      </c>
      <c r="J69" s="29"/>
      <c r="K69" s="18"/>
      <c r="L69" s="5"/>
      <c r="M69" s="170">
        <v>1</v>
      </c>
      <c r="N69" s="71">
        <v>1</v>
      </c>
      <c r="O69" s="739">
        <v>4</v>
      </c>
      <c r="P69" s="1107">
        <f t="shared" si="92"/>
        <v>6</v>
      </c>
      <c r="Q69" s="1108">
        <f t="shared" si="94"/>
        <v>4</v>
      </c>
      <c r="R69" s="46"/>
      <c r="S69" s="3">
        <v>0.15</v>
      </c>
      <c r="T69" s="25"/>
      <c r="U69" s="219">
        <f t="shared" si="91"/>
        <v>11250</v>
      </c>
      <c r="V69" s="219" t="s">
        <v>642</v>
      </c>
      <c r="W69" s="1042">
        <f t="shared" si="87"/>
        <v>11250</v>
      </c>
      <c r="X69" s="537">
        <f t="shared" si="88"/>
        <v>0</v>
      </c>
      <c r="Y69" s="538">
        <f t="shared" ref="Y69:Y100" si="96">IF(V69="RC",(IF(((W69+X69)*0.09)&gt;3000,((W69+X69)*0.09),3000)),(IF((X69+W69)=0,0,500)))</f>
        <v>500</v>
      </c>
      <c r="Z69" s="1090">
        <f t="shared" ref="Z69:Z100" si="97">IF((S69+T69)=0,0,(X69+W69+Y69))</f>
        <v>11750</v>
      </c>
      <c r="AA69" s="1098"/>
      <c r="AB69" s="600"/>
      <c r="AC69" s="1056">
        <f t="shared" ref="AC69:AC100" si="98">AB69*26*F69*440/27*$O$161</f>
        <v>0</v>
      </c>
      <c r="AD69" s="1063"/>
      <c r="AE69" s="747">
        <f t="shared" ref="AE69:AE100" si="99">F69*AD69*$O$162</f>
        <v>0</v>
      </c>
      <c r="AF69" s="600"/>
      <c r="AG69" s="1056">
        <f t="shared" ref="AG69:AG100" si="100">AF69*$O$163</f>
        <v>0</v>
      </c>
      <c r="AH69" s="1070"/>
      <c r="AI69" s="747">
        <f t="shared" ref="AI69:AI100" si="101">IF(AH69="",AH69*0,10000)</f>
        <v>0</v>
      </c>
      <c r="AJ69" s="1051"/>
      <c r="AK69" s="270">
        <v>0</v>
      </c>
      <c r="AL69" s="902"/>
      <c r="AM69" s="902">
        <v>2026</v>
      </c>
      <c r="AN69" s="18" t="str">
        <f t="shared" ref="AN69:AN100" si="102">IF(($AM69=2018),($S69+$T69)," ")</f>
        <v xml:space="preserve"> </v>
      </c>
      <c r="AO69" s="747" t="str">
        <f t="shared" ref="AO69:AO100" si="103">IF($AN69=" ", " ", $Z69)</f>
        <v xml:space="preserve"> </v>
      </c>
      <c r="AP69" s="4" t="str">
        <f t="shared" ref="AP69:AP100" si="104">IF(($AM69=2019),($S69+$T69)," ")</f>
        <v xml:space="preserve"> </v>
      </c>
      <c r="AQ69" s="747" t="str">
        <f t="shared" ref="AQ69:AQ100" si="105">IF($AP69=" ", " ", $Z69)</f>
        <v xml:space="preserve"> </v>
      </c>
      <c r="AR69" s="4" t="str">
        <f t="shared" ref="AR69:AR100" si="106">IF(($AM69=2020),($S69+$T69)," ")</f>
        <v xml:space="preserve"> </v>
      </c>
      <c r="AS69" s="747" t="str">
        <f t="shared" ref="AS69:AS100" si="107">IF(AR69=" ", " ", $Z69)</f>
        <v xml:space="preserve"> </v>
      </c>
      <c r="AT69" s="4" t="str">
        <f t="shared" ref="AT69:AT100" si="108">IF(($AM69=2021),($S69+$T69)," ")</f>
        <v xml:space="preserve"> </v>
      </c>
      <c r="AU69" s="747" t="str">
        <f t="shared" ref="AU69:AU100" si="109">IF(AT69=" ", " ", $Z69)</f>
        <v xml:space="preserve"> </v>
      </c>
      <c r="AV69" s="4" t="str">
        <f t="shared" ref="AV69:AV100" si="110">IF(($AM69=2022),($S69+$T69)," ")</f>
        <v xml:space="preserve"> </v>
      </c>
      <c r="AW69" s="747" t="str">
        <f t="shared" ref="AW69:AW100" si="111">IF(AV69=" ", " ", $Z69)</f>
        <v xml:space="preserve"> </v>
      </c>
      <c r="AX69" s="4" t="str">
        <f t="shared" ref="AX69:AX100" si="112">IF(($AM69=2023),($S69+$T69)," ")</f>
        <v xml:space="preserve"> </v>
      </c>
      <c r="AY69" s="747" t="str">
        <f t="shared" ref="AY69:AY100" si="113">IF(AX69=" ", " ", $Z69)</f>
        <v xml:space="preserve"> </v>
      </c>
      <c r="AZ69" s="4" t="str">
        <f t="shared" ref="AZ69:AZ100" si="114">IF(($AM69=2024),($S69+$T69)," ")</f>
        <v xml:space="preserve"> </v>
      </c>
      <c r="BA69" s="747" t="str">
        <f t="shared" ref="BA69:BA100" si="115">IF(AZ69=" ", " ", $Z69)</f>
        <v xml:space="preserve"> </v>
      </c>
      <c r="BB69" s="4" t="str">
        <f t="shared" ref="BB69:BB100" si="116">IF(($AM69=2025),($S69+$T69)," ")</f>
        <v xml:space="preserve"> </v>
      </c>
      <c r="BC69" s="747" t="str">
        <f t="shared" ref="BC69:BC100" si="117">IF(BB69=" ", " ", $Z69)</f>
        <v xml:space="preserve"> </v>
      </c>
      <c r="BD69" s="4">
        <f t="shared" ref="BD69:BD100" si="118">IF(($AM69=2026),($S69+$T69)," ")</f>
        <v>0.15</v>
      </c>
      <c r="BE69" s="747">
        <f t="shared" ref="BE69:BE100" si="119">IF(BD69=" ", " ", $Z69)</f>
        <v>11750</v>
      </c>
      <c r="BF69" s="4" t="str">
        <f t="shared" ref="BF69:BF100" si="120">IF(($AM69=2027),($S69+$T69)," ")</f>
        <v xml:space="preserve"> </v>
      </c>
      <c r="BG69" s="747" t="str">
        <f t="shared" ref="BG69:BG100" si="121">IF(BF69=" ", " ", $Z69)</f>
        <v xml:space="preserve"> </v>
      </c>
      <c r="BH69" s="4" t="str">
        <f t="shared" ref="BH69:BH100" si="122">IF(($AM69=2028),($S69+$T69)," ")</f>
        <v xml:space="preserve"> </v>
      </c>
      <c r="BI69" s="747" t="str">
        <f t="shared" ref="BI69:BI100" si="123">IF(BH69=" ", " ", $Z69)</f>
        <v xml:space="preserve"> </v>
      </c>
      <c r="BJ69" s="4" t="str">
        <f t="shared" ref="BJ69:BJ100" si="124">IF(($AM69=2029),($S69+$T69)," ")</f>
        <v xml:space="preserve"> </v>
      </c>
      <c r="BK69" s="747" t="str">
        <f t="shared" ref="BK69:BK100" si="125">IF(BJ69=" ", " ", $Z69)</f>
        <v xml:space="preserve"> </v>
      </c>
      <c r="BL69" s="4" t="str">
        <f t="shared" ref="BL69:BL100" si="126">IF(($AM69=2030),($S69+$T69)," ")</f>
        <v xml:space="preserve"> </v>
      </c>
      <c r="BM69" s="747" t="str">
        <f t="shared" ref="BM69:BM100" si="127">IF(BL69=" ", " ", $Z69)</f>
        <v xml:space="preserve"> </v>
      </c>
      <c r="BN69" s="4" t="str">
        <f t="shared" ref="BN69:BN100" si="128">IF(($AM69=2031),($S69+$T69)," ")</f>
        <v xml:space="preserve"> </v>
      </c>
      <c r="BO69" s="747" t="str">
        <f t="shared" ref="BO69:BO100" si="129">IF(BN69=" ", " ", $Z69)</f>
        <v xml:space="preserve"> </v>
      </c>
      <c r="BP69" s="4" t="str">
        <f t="shared" ref="BP69:BP100" si="130">IF(($AM69=2032),($S69+$T69)," ")</f>
        <v xml:space="preserve"> </v>
      </c>
      <c r="BQ69" s="747" t="str">
        <f t="shared" ref="BQ69:BQ100" si="131">IF(BP69=" ", " ", $Z69)</f>
        <v xml:space="preserve"> </v>
      </c>
      <c r="BR69" s="133" t="s">
        <v>244</v>
      </c>
      <c r="BS69" s="133"/>
      <c r="BT69" s="389"/>
      <c r="BU69" s="389"/>
      <c r="BV69" s="389"/>
      <c r="BW69" s="389"/>
      <c r="BX69" s="389"/>
      <c r="BY69" s="389"/>
      <c r="BZ69" s="389"/>
      <c r="CA69" s="389"/>
      <c r="CB69" s="163">
        <f t="shared" ref="CB69:CB100" si="132">(F69+H69+I69+J69+R69+S69+T69)/3-F69</f>
        <v>0</v>
      </c>
      <c r="CC69" s="389"/>
      <c r="CD69" s="589"/>
      <c r="CE69" s="3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389"/>
      <c r="DB69" s="389"/>
      <c r="DC69" s="389"/>
      <c r="DD69" s="389"/>
      <c r="DE69" s="389"/>
      <c r="DF69" s="389"/>
      <c r="DG69" s="389"/>
      <c r="DH69" s="389"/>
      <c r="DI69" s="389"/>
      <c r="DJ69" s="389"/>
      <c r="DK69" s="389"/>
      <c r="DL69" s="389"/>
      <c r="DM69" s="389"/>
      <c r="DN69" s="389"/>
      <c r="DO69" s="389"/>
      <c r="DP69" s="389"/>
      <c r="DQ69" s="389"/>
      <c r="DR69" s="389"/>
      <c r="DS69" s="389"/>
      <c r="DT69" s="389"/>
      <c r="DU69" s="389"/>
      <c r="DV69" s="389"/>
      <c r="DW69" s="389"/>
      <c r="DX69" s="389"/>
      <c r="DY69" s="389"/>
      <c r="DZ69" s="389"/>
      <c r="EA69" s="389"/>
      <c r="EB69" s="389"/>
      <c r="EC69" s="389"/>
      <c r="ED69" s="389"/>
      <c r="EE69" s="389"/>
      <c r="EF69" s="389"/>
      <c r="EG69" s="389"/>
      <c r="EH69" s="389"/>
      <c r="EI69" s="389"/>
      <c r="EJ69" s="389"/>
      <c r="EK69" s="389"/>
      <c r="EL69" s="389"/>
      <c r="EM69" s="389"/>
      <c r="EN69" s="389"/>
      <c r="EO69" s="389"/>
      <c r="EP69" s="389"/>
      <c r="EQ69" s="389"/>
      <c r="ER69" s="389"/>
      <c r="ES69" s="389"/>
      <c r="ET69" s="389"/>
      <c r="EU69" s="389"/>
      <c r="EV69" s="389"/>
      <c r="EW69" s="389"/>
      <c r="EX69" s="389"/>
      <c r="EY69" s="389"/>
      <c r="EZ69" s="389"/>
      <c r="FA69" s="389"/>
      <c r="FB69" s="389"/>
      <c r="FC69" s="389"/>
      <c r="FD69" s="389"/>
      <c r="FE69" s="389"/>
      <c r="FF69" s="389"/>
      <c r="FG69" s="389"/>
      <c r="FH69" s="389"/>
      <c r="FI69" s="389"/>
      <c r="FJ69" s="389"/>
      <c r="FK69" s="389"/>
      <c r="FL69" s="389"/>
      <c r="FM69" s="389"/>
      <c r="FN69" s="389"/>
      <c r="FO69" s="389"/>
      <c r="FP69" s="389"/>
      <c r="FQ69" s="389"/>
      <c r="FR69" s="389"/>
      <c r="FS69" s="389"/>
      <c r="FT69" s="389"/>
      <c r="FU69" s="389"/>
      <c r="FV69" s="389"/>
      <c r="FW69" s="389"/>
      <c r="FX69" s="625" t="s">
        <v>457</v>
      </c>
      <c r="FY69" s="626">
        <v>85</v>
      </c>
      <c r="FZ69" s="626">
        <v>32434964</v>
      </c>
      <c r="GA69" s="626">
        <v>35</v>
      </c>
      <c r="GB69" s="626" t="s">
        <v>3</v>
      </c>
      <c r="GC69" s="626">
        <v>18</v>
      </c>
      <c r="GD69" s="626">
        <v>1970</v>
      </c>
      <c r="GE69" s="626">
        <v>0</v>
      </c>
      <c r="GF69" s="626" t="s">
        <v>792</v>
      </c>
      <c r="GG69" s="626">
        <v>0</v>
      </c>
      <c r="GH69" s="626">
        <v>0</v>
      </c>
      <c r="GI69" s="626" t="s">
        <v>792</v>
      </c>
      <c r="GJ69" s="626">
        <v>0</v>
      </c>
      <c r="GK69" s="626" t="s">
        <v>781</v>
      </c>
      <c r="GL69" s="626" t="s">
        <v>782</v>
      </c>
      <c r="GM69" s="626">
        <v>66</v>
      </c>
      <c r="GN69" s="626" t="s">
        <v>783</v>
      </c>
      <c r="GO69" s="626">
        <v>0</v>
      </c>
      <c r="GP69" s="626">
        <v>0</v>
      </c>
      <c r="GQ69" s="626">
        <v>4</v>
      </c>
      <c r="GR69" s="626">
        <v>2</v>
      </c>
      <c r="GS69" s="626">
        <v>1</v>
      </c>
      <c r="GT69" s="626" t="s">
        <v>783</v>
      </c>
      <c r="GU69" s="626" t="s">
        <v>783</v>
      </c>
      <c r="GV69" s="626" t="s">
        <v>783</v>
      </c>
      <c r="GW69" s="626" t="s">
        <v>783</v>
      </c>
      <c r="GX69" s="626" t="s">
        <v>783</v>
      </c>
      <c r="GY69" s="626">
        <v>1649</v>
      </c>
      <c r="GZ69" s="626">
        <v>0.08</v>
      </c>
      <c r="HA69" s="626">
        <v>5</v>
      </c>
      <c r="HB69" s="626" t="s">
        <v>783</v>
      </c>
      <c r="HC69" s="626" t="s">
        <v>782</v>
      </c>
      <c r="HD69" s="626">
        <v>15</v>
      </c>
      <c r="HE69" s="626" t="s">
        <v>783</v>
      </c>
      <c r="HF69" s="626">
        <v>0</v>
      </c>
      <c r="HG69" s="626" t="s">
        <v>783</v>
      </c>
      <c r="HH69" s="626">
        <v>0</v>
      </c>
      <c r="HI69" s="626">
        <v>1</v>
      </c>
      <c r="HJ69" s="626">
        <v>45</v>
      </c>
      <c r="HK69" s="626" t="s">
        <v>784</v>
      </c>
      <c r="HL69" s="626" t="s">
        <v>785</v>
      </c>
      <c r="HM69" s="626" t="s">
        <v>783</v>
      </c>
      <c r="HN69" s="626" t="s">
        <v>783</v>
      </c>
      <c r="HO69" s="626" t="s">
        <v>783</v>
      </c>
      <c r="HP69" s="626" t="s">
        <v>783</v>
      </c>
      <c r="HQ69" s="626" t="s">
        <v>783</v>
      </c>
      <c r="HR69" s="626">
        <v>3978974</v>
      </c>
      <c r="HS69" s="626" t="s">
        <v>783</v>
      </c>
      <c r="HT69" s="626" t="s">
        <v>786</v>
      </c>
      <c r="HU69" s="626" t="s">
        <v>787</v>
      </c>
      <c r="HV69" s="626">
        <v>4</v>
      </c>
      <c r="HW69" s="626">
        <v>2016</v>
      </c>
      <c r="HX69" s="626">
        <v>63</v>
      </c>
      <c r="HY69" s="626">
        <v>0</v>
      </c>
      <c r="HZ69" s="626">
        <v>422</v>
      </c>
      <c r="IA69" s="627">
        <v>42227.682129629633</v>
      </c>
      <c r="IB69" s="626" t="s">
        <v>788</v>
      </c>
      <c r="IC69" s="626">
        <v>3974496</v>
      </c>
      <c r="ID69" s="626">
        <v>2014</v>
      </c>
      <c r="IE69" s="626">
        <v>1712</v>
      </c>
      <c r="IF69" s="626" t="s">
        <v>783</v>
      </c>
      <c r="IG69" s="626" t="s">
        <v>783</v>
      </c>
      <c r="IH69" s="626" t="s">
        <v>783</v>
      </c>
      <c r="II69" s="626" t="s">
        <v>783</v>
      </c>
      <c r="IJ69" s="626" t="s">
        <v>783</v>
      </c>
      <c r="IK69" s="626" t="s">
        <v>783</v>
      </c>
      <c r="IL69" s="626" t="s">
        <v>783</v>
      </c>
      <c r="IM69" s="626" t="s">
        <v>783</v>
      </c>
      <c r="IN69" s="626" t="s">
        <v>783</v>
      </c>
      <c r="IO69" s="626">
        <v>1649</v>
      </c>
      <c r="IP69" s="627">
        <v>37477.354571759257</v>
      </c>
      <c r="IQ69" s="626">
        <v>4</v>
      </c>
      <c r="IR69" s="626" t="s">
        <v>793</v>
      </c>
      <c r="IS69" s="626">
        <v>1</v>
      </c>
      <c r="IT69" s="665">
        <v>41275</v>
      </c>
      <c r="IU69" s="626" t="s">
        <v>783</v>
      </c>
      <c r="IV69" s="626" t="s">
        <v>783</v>
      </c>
      <c r="IW69" s="626" t="s">
        <v>783</v>
      </c>
      <c r="IX69" s="626" t="s">
        <v>781</v>
      </c>
      <c r="IY69" s="626">
        <v>45</v>
      </c>
      <c r="IZ69" s="626" t="s">
        <v>789</v>
      </c>
      <c r="JA69" s="626" t="s">
        <v>783</v>
      </c>
      <c r="JB69" s="626" t="s">
        <v>783</v>
      </c>
      <c r="JC69" s="626" t="s">
        <v>783</v>
      </c>
      <c r="JD69" s="626">
        <v>329435</v>
      </c>
      <c r="JE69" s="626" t="s">
        <v>783</v>
      </c>
      <c r="JF69" s="626" t="s">
        <v>783</v>
      </c>
      <c r="JG69" s="626" t="s">
        <v>795</v>
      </c>
      <c r="JH69" s="626">
        <v>35</v>
      </c>
      <c r="JI69" s="626" t="s">
        <v>783</v>
      </c>
      <c r="JJ69" s="626" t="s">
        <v>783</v>
      </c>
      <c r="JK69" s="626" t="s">
        <v>783</v>
      </c>
      <c r="JL69" s="626" t="s">
        <v>790</v>
      </c>
      <c r="JM69" s="626">
        <v>4</v>
      </c>
      <c r="JN69" s="626">
        <v>1</v>
      </c>
      <c r="JO69" s="626" t="s">
        <v>783</v>
      </c>
      <c r="JP69" s="626">
        <v>12683066</v>
      </c>
      <c r="JQ69" s="626">
        <v>2013</v>
      </c>
      <c r="JR69" s="626">
        <v>12</v>
      </c>
      <c r="JS69" s="626" t="s">
        <v>783</v>
      </c>
      <c r="JT69" s="626" t="s">
        <v>783</v>
      </c>
      <c r="JU69" s="626" t="s">
        <v>877</v>
      </c>
      <c r="JV69" s="628">
        <v>397.02870999999999</v>
      </c>
      <c r="JW69">
        <f>JV69</f>
        <v>397.02870999999999</v>
      </c>
      <c r="JX69" s="225">
        <v>7.5194831439393942E-2</v>
      </c>
    </row>
    <row r="70" spans="1:285" ht="16" thickBot="1">
      <c r="A70" s="905" t="s">
        <v>5</v>
      </c>
      <c r="B70" s="79">
        <f t="shared" si="95"/>
        <v>1</v>
      </c>
      <c r="C70" s="871" t="s">
        <v>227</v>
      </c>
      <c r="D70" s="489" t="s">
        <v>223</v>
      </c>
      <c r="E70" s="1129" t="s">
        <v>82</v>
      </c>
      <c r="F70" s="888">
        <v>0.11</v>
      </c>
      <c r="G70" s="120" t="e">
        <f t="shared" si="93"/>
        <v>#REF!</v>
      </c>
      <c r="H70" s="46"/>
      <c r="I70" s="3">
        <v>0.11</v>
      </c>
      <c r="J70" s="29"/>
      <c r="K70" s="18"/>
      <c r="L70" s="5"/>
      <c r="M70" s="170">
        <v>1</v>
      </c>
      <c r="N70" s="71">
        <v>1</v>
      </c>
      <c r="O70" s="739">
        <v>4</v>
      </c>
      <c r="P70" s="1107">
        <f t="shared" si="92"/>
        <v>6</v>
      </c>
      <c r="Q70" s="1108">
        <f t="shared" si="94"/>
        <v>4</v>
      </c>
      <c r="R70" s="46"/>
      <c r="S70" s="3">
        <v>0.11</v>
      </c>
      <c r="T70" s="25"/>
      <c r="U70" s="219">
        <f t="shared" si="91"/>
        <v>8250</v>
      </c>
      <c r="V70" s="219" t="s">
        <v>642</v>
      </c>
      <c r="W70" s="1042">
        <f t="shared" si="87"/>
        <v>8250</v>
      </c>
      <c r="X70" s="537">
        <f t="shared" si="88"/>
        <v>0</v>
      </c>
      <c r="Y70" s="538">
        <f t="shared" si="96"/>
        <v>500</v>
      </c>
      <c r="Z70" s="1090">
        <f t="shared" si="97"/>
        <v>8750</v>
      </c>
      <c r="AA70" s="1098"/>
      <c r="AB70" s="600"/>
      <c r="AC70" s="1056">
        <f t="shared" si="98"/>
        <v>0</v>
      </c>
      <c r="AD70" s="1063"/>
      <c r="AE70" s="747">
        <f t="shared" si="99"/>
        <v>0</v>
      </c>
      <c r="AF70" s="600"/>
      <c r="AG70" s="1056">
        <f t="shared" si="100"/>
        <v>0</v>
      </c>
      <c r="AH70" s="1070"/>
      <c r="AI70" s="747">
        <f t="shared" si="101"/>
        <v>0</v>
      </c>
      <c r="AJ70" s="1051"/>
      <c r="AK70" s="270">
        <v>0</v>
      </c>
      <c r="AL70" s="902"/>
      <c r="AM70" s="902">
        <v>2026</v>
      </c>
      <c r="AN70" s="18" t="str">
        <f t="shared" si="102"/>
        <v xml:space="preserve"> </v>
      </c>
      <c r="AO70" s="747" t="str">
        <f t="shared" si="103"/>
        <v xml:space="preserve"> </v>
      </c>
      <c r="AP70" s="4" t="str">
        <f t="shared" si="104"/>
        <v xml:space="preserve"> </v>
      </c>
      <c r="AQ70" s="747" t="str">
        <f t="shared" si="105"/>
        <v xml:space="preserve"> </v>
      </c>
      <c r="AR70" s="4" t="str">
        <f t="shared" si="106"/>
        <v xml:space="preserve"> </v>
      </c>
      <c r="AS70" s="747" t="str">
        <f t="shared" si="107"/>
        <v xml:space="preserve"> </v>
      </c>
      <c r="AT70" s="4" t="str">
        <f t="shared" si="108"/>
        <v xml:space="preserve"> </v>
      </c>
      <c r="AU70" s="747" t="str">
        <f t="shared" si="109"/>
        <v xml:space="preserve"> </v>
      </c>
      <c r="AV70" s="4" t="str">
        <f t="shared" si="110"/>
        <v xml:space="preserve"> </v>
      </c>
      <c r="AW70" s="747" t="str">
        <f t="shared" si="111"/>
        <v xml:space="preserve"> </v>
      </c>
      <c r="AX70" s="4" t="str">
        <f t="shared" si="112"/>
        <v xml:space="preserve"> </v>
      </c>
      <c r="AY70" s="747" t="str">
        <f t="shared" si="113"/>
        <v xml:space="preserve"> </v>
      </c>
      <c r="AZ70" s="4" t="str">
        <f t="shared" si="114"/>
        <v xml:space="preserve"> </v>
      </c>
      <c r="BA70" s="747" t="str">
        <f t="shared" si="115"/>
        <v xml:space="preserve"> </v>
      </c>
      <c r="BB70" s="4" t="str">
        <f t="shared" si="116"/>
        <v xml:space="preserve"> </v>
      </c>
      <c r="BC70" s="747" t="str">
        <f t="shared" si="117"/>
        <v xml:space="preserve"> </v>
      </c>
      <c r="BD70" s="4">
        <f t="shared" si="118"/>
        <v>0.11</v>
      </c>
      <c r="BE70" s="747">
        <f t="shared" si="119"/>
        <v>8750</v>
      </c>
      <c r="BF70" s="4" t="str">
        <f t="shared" si="120"/>
        <v xml:space="preserve"> </v>
      </c>
      <c r="BG70" s="747" t="str">
        <f t="shared" si="121"/>
        <v xml:space="preserve"> </v>
      </c>
      <c r="BH70" s="4" t="str">
        <f t="shared" si="122"/>
        <v xml:space="preserve"> </v>
      </c>
      <c r="BI70" s="747" t="str">
        <f t="shared" si="123"/>
        <v xml:space="preserve"> </v>
      </c>
      <c r="BJ70" s="4" t="str">
        <f t="shared" si="124"/>
        <v xml:space="preserve"> </v>
      </c>
      <c r="BK70" s="747" t="str">
        <f t="shared" si="125"/>
        <v xml:space="preserve"> </v>
      </c>
      <c r="BL70" s="4" t="str">
        <f t="shared" si="126"/>
        <v xml:space="preserve"> </v>
      </c>
      <c r="BM70" s="747" t="str">
        <f t="shared" si="127"/>
        <v xml:space="preserve"> </v>
      </c>
      <c r="BN70" s="4" t="str">
        <f t="shared" si="128"/>
        <v xml:space="preserve"> </v>
      </c>
      <c r="BO70" s="747" t="str">
        <f t="shared" si="129"/>
        <v xml:space="preserve"> </v>
      </c>
      <c r="BP70" s="4" t="str">
        <f t="shared" si="130"/>
        <v xml:space="preserve"> </v>
      </c>
      <c r="BQ70" s="747" t="str">
        <f t="shared" si="131"/>
        <v xml:space="preserve"> </v>
      </c>
      <c r="BR70" s="133"/>
      <c r="BS70" s="133"/>
      <c r="BT70" s="389"/>
      <c r="BU70" s="389"/>
      <c r="BV70" s="389"/>
      <c r="BW70" s="389"/>
      <c r="BX70" s="389"/>
      <c r="BY70" s="389"/>
      <c r="BZ70" s="389"/>
      <c r="CA70" s="389"/>
      <c r="CB70" s="163">
        <f t="shared" si="132"/>
        <v>0</v>
      </c>
      <c r="CC70" s="389"/>
      <c r="CD70" s="389"/>
      <c r="CE70" s="389"/>
      <c r="CF70" s="389"/>
      <c r="CG70" s="389"/>
      <c r="CH70" s="389"/>
      <c r="CI70" s="389"/>
      <c r="CJ70" s="389"/>
      <c r="CK70" s="389"/>
      <c r="CL70" s="389"/>
      <c r="CM70" s="389"/>
      <c r="CN70" s="389"/>
      <c r="CO70" s="389"/>
      <c r="CP70" s="389"/>
      <c r="CQ70" s="389"/>
      <c r="CR70" s="389"/>
      <c r="CS70" s="389"/>
      <c r="CT70" s="389"/>
      <c r="CU70" s="389"/>
      <c r="CV70" s="389"/>
      <c r="CW70" s="389"/>
      <c r="CX70" s="389"/>
      <c r="CY70" s="389"/>
      <c r="CZ70" s="389"/>
      <c r="DA70" s="389"/>
      <c r="DB70" s="389"/>
      <c r="DC70" s="389"/>
      <c r="DD70" s="389"/>
      <c r="DE70" s="389"/>
      <c r="DF70" s="389"/>
      <c r="DG70" s="389"/>
      <c r="DH70" s="389"/>
      <c r="DI70" s="389"/>
      <c r="DJ70" s="389"/>
      <c r="DK70" s="389"/>
      <c r="DL70" s="389"/>
      <c r="DM70" s="389"/>
      <c r="DN70" s="389"/>
      <c r="DO70" s="389"/>
      <c r="DP70" s="389"/>
      <c r="DQ70" s="389"/>
      <c r="DR70" s="389"/>
      <c r="DS70" s="389"/>
      <c r="DT70" s="389"/>
      <c r="DU70" s="389"/>
      <c r="DV70" s="389"/>
      <c r="DW70" s="389"/>
      <c r="DX70" s="389"/>
      <c r="DY70" s="389"/>
      <c r="DZ70" s="389"/>
      <c r="EA70" s="389"/>
      <c r="EB70" s="389"/>
      <c r="EC70" s="389"/>
      <c r="ED70" s="389"/>
      <c r="EE70" s="389"/>
      <c r="EF70" s="389"/>
      <c r="EG70" s="389"/>
      <c r="EH70" s="389"/>
      <c r="EI70" s="389"/>
      <c r="EJ70" s="389"/>
      <c r="EK70" s="389"/>
      <c r="EL70" s="389"/>
      <c r="EM70" s="389"/>
      <c r="EN70" s="389"/>
      <c r="EO70" s="389"/>
      <c r="EP70" s="389"/>
      <c r="EQ70" s="389"/>
      <c r="ER70" s="389"/>
      <c r="ES70" s="389"/>
      <c r="ET70" s="389"/>
      <c r="EU70" s="389"/>
      <c r="EV70" s="389"/>
      <c r="EW70" s="389"/>
      <c r="EX70" s="389"/>
      <c r="EY70" s="389"/>
      <c r="EZ70" s="389"/>
      <c r="FA70" s="389"/>
      <c r="FB70" s="389"/>
      <c r="FC70" s="389"/>
      <c r="FD70" s="389"/>
      <c r="FE70" s="389"/>
      <c r="FF70" s="389"/>
      <c r="FG70" s="389"/>
      <c r="FH70" s="389"/>
      <c r="FI70" s="389"/>
      <c r="FJ70" s="389"/>
      <c r="FK70" s="389"/>
      <c r="FL70" s="389"/>
      <c r="FM70" s="389"/>
      <c r="FN70" s="389"/>
      <c r="FO70" s="389"/>
      <c r="FP70" s="389"/>
      <c r="FQ70" s="389"/>
      <c r="FR70" s="389"/>
      <c r="FS70" s="389"/>
      <c r="FT70" s="389"/>
      <c r="FU70" s="389"/>
      <c r="FV70" s="389"/>
      <c r="FW70" s="389"/>
      <c r="FX70" s="655" t="s">
        <v>350</v>
      </c>
      <c r="FY70" s="656">
        <v>175</v>
      </c>
      <c r="FZ70" s="656">
        <v>30055531</v>
      </c>
      <c r="GA70" s="656">
        <v>35</v>
      </c>
      <c r="GB70" s="656" t="s">
        <v>3</v>
      </c>
      <c r="GC70" s="656">
        <v>16</v>
      </c>
      <c r="GD70" s="656">
        <v>1970</v>
      </c>
      <c r="GE70" s="656">
        <v>0</v>
      </c>
      <c r="GF70" s="656" t="s">
        <v>792</v>
      </c>
      <c r="GG70" s="656">
        <v>0</v>
      </c>
      <c r="GH70" s="656">
        <v>0</v>
      </c>
      <c r="GI70" s="656" t="s">
        <v>792</v>
      </c>
      <c r="GJ70" s="656">
        <v>0</v>
      </c>
      <c r="GK70" s="656" t="s">
        <v>781</v>
      </c>
      <c r="GL70" s="656" t="s">
        <v>782</v>
      </c>
      <c r="GM70" s="656">
        <v>50</v>
      </c>
      <c r="GN70" s="656" t="s">
        <v>783</v>
      </c>
      <c r="GO70" s="656">
        <v>0</v>
      </c>
      <c r="GP70" s="656">
        <v>0</v>
      </c>
      <c r="GQ70" s="656">
        <v>4</v>
      </c>
      <c r="GR70" s="656">
        <v>2</v>
      </c>
      <c r="GS70" s="656">
        <v>2</v>
      </c>
      <c r="GT70" s="656" t="s">
        <v>783</v>
      </c>
      <c r="GU70" s="656" t="s">
        <v>783</v>
      </c>
      <c r="GV70" s="656" t="s">
        <v>783</v>
      </c>
      <c r="GW70" s="656" t="s">
        <v>783</v>
      </c>
      <c r="GX70" s="656" t="s">
        <v>783</v>
      </c>
      <c r="GY70" s="656">
        <v>1649</v>
      </c>
      <c r="GZ70" s="656">
        <v>0.55000000000000004</v>
      </c>
      <c r="HA70" s="656">
        <v>5</v>
      </c>
      <c r="HB70" s="656" t="s">
        <v>783</v>
      </c>
      <c r="HC70" s="656" t="s">
        <v>782</v>
      </c>
      <c r="HD70" s="656">
        <v>15</v>
      </c>
      <c r="HE70" s="656" t="s">
        <v>783</v>
      </c>
      <c r="HF70" s="656">
        <v>0</v>
      </c>
      <c r="HG70" s="656" t="s">
        <v>783</v>
      </c>
      <c r="HH70" s="656">
        <v>0</v>
      </c>
      <c r="HI70" s="656">
        <v>1</v>
      </c>
      <c r="HJ70" s="656">
        <v>45</v>
      </c>
      <c r="HK70" s="656" t="s">
        <v>784</v>
      </c>
      <c r="HL70" s="656" t="s">
        <v>785</v>
      </c>
      <c r="HM70" s="656" t="s">
        <v>783</v>
      </c>
      <c r="HN70" s="656" t="s">
        <v>783</v>
      </c>
      <c r="HO70" s="656" t="s">
        <v>783</v>
      </c>
      <c r="HP70" s="656" t="s">
        <v>783</v>
      </c>
      <c r="HQ70" s="656" t="s">
        <v>783</v>
      </c>
      <c r="HR70" s="656">
        <v>5074597</v>
      </c>
      <c r="HS70" s="656" t="s">
        <v>783</v>
      </c>
      <c r="HT70" s="656" t="s">
        <v>786</v>
      </c>
      <c r="HU70" s="656" t="s">
        <v>787</v>
      </c>
      <c r="HV70" s="656">
        <v>4</v>
      </c>
      <c r="HW70" s="656">
        <v>2014</v>
      </c>
      <c r="HX70" s="656">
        <v>63</v>
      </c>
      <c r="HY70" s="656">
        <v>2218</v>
      </c>
      <c r="HZ70" s="656">
        <v>5122</v>
      </c>
      <c r="IA70" s="657">
        <v>41642.443113425928</v>
      </c>
      <c r="IB70" s="656" t="s">
        <v>788</v>
      </c>
      <c r="IC70" s="656">
        <v>5074596</v>
      </c>
      <c r="ID70" s="656">
        <v>2012</v>
      </c>
      <c r="IE70" s="656">
        <v>1712</v>
      </c>
      <c r="IF70" s="656" t="s">
        <v>783</v>
      </c>
      <c r="IG70" s="656" t="s">
        <v>783</v>
      </c>
      <c r="IH70" s="656" t="s">
        <v>783</v>
      </c>
      <c r="II70" s="656" t="s">
        <v>783</v>
      </c>
      <c r="IJ70" s="656" t="s">
        <v>783</v>
      </c>
      <c r="IK70" s="656" t="s">
        <v>783</v>
      </c>
      <c r="IL70" s="656" t="s">
        <v>783</v>
      </c>
      <c r="IM70" s="656" t="s">
        <v>783</v>
      </c>
      <c r="IN70" s="656" t="s">
        <v>783</v>
      </c>
      <c r="IO70" s="656">
        <v>1649</v>
      </c>
      <c r="IP70" s="657">
        <v>38587.423726851855</v>
      </c>
      <c r="IQ70" s="656">
        <v>4</v>
      </c>
      <c r="IR70" s="656" t="s">
        <v>793</v>
      </c>
      <c r="IS70" s="656">
        <v>2</v>
      </c>
      <c r="IT70" s="658">
        <v>40544</v>
      </c>
      <c r="IU70" s="656" t="s">
        <v>783</v>
      </c>
      <c r="IV70" s="656" t="s">
        <v>783</v>
      </c>
      <c r="IW70" s="656" t="s">
        <v>783</v>
      </c>
      <c r="IX70" s="656" t="s">
        <v>781</v>
      </c>
      <c r="IY70" s="656">
        <v>45</v>
      </c>
      <c r="IZ70" s="656" t="s">
        <v>789</v>
      </c>
      <c r="JA70" s="656" t="s">
        <v>783</v>
      </c>
      <c r="JB70" s="656" t="s">
        <v>783</v>
      </c>
      <c r="JC70" s="656" t="s">
        <v>783</v>
      </c>
      <c r="JD70" s="656">
        <v>329386</v>
      </c>
      <c r="JE70" s="656" t="s">
        <v>783</v>
      </c>
      <c r="JF70" s="656" t="s">
        <v>783</v>
      </c>
      <c r="JG70" s="656" t="s">
        <v>804</v>
      </c>
      <c r="JH70" s="656">
        <v>35</v>
      </c>
      <c r="JI70" s="656" t="s">
        <v>783</v>
      </c>
      <c r="JJ70" s="656" t="s">
        <v>783</v>
      </c>
      <c r="JK70" s="656" t="s">
        <v>783</v>
      </c>
      <c r="JL70" s="656" t="s">
        <v>790</v>
      </c>
      <c r="JM70" s="656">
        <v>4</v>
      </c>
      <c r="JN70" s="656">
        <v>1</v>
      </c>
      <c r="JO70" s="656" t="s">
        <v>783</v>
      </c>
      <c r="JP70" s="656">
        <v>12683066</v>
      </c>
      <c r="JQ70" s="656">
        <v>2013</v>
      </c>
      <c r="JR70" s="656">
        <v>12</v>
      </c>
      <c r="JS70" s="656" t="s">
        <v>783</v>
      </c>
      <c r="JT70" s="656" t="s">
        <v>783</v>
      </c>
      <c r="JU70" s="656" t="s">
        <v>816</v>
      </c>
      <c r="JV70" s="659">
        <v>2972.8559530000002</v>
      </c>
      <c r="JW70">
        <f>SUM(JV70:JV70)</f>
        <v>2972.8559530000002</v>
      </c>
      <c r="JX70" s="225">
        <v>3.7377592816287879</v>
      </c>
    </row>
    <row r="71" spans="1:285" ht="16" thickBot="1">
      <c r="A71" s="905" t="s">
        <v>5</v>
      </c>
      <c r="B71" s="79">
        <f t="shared" si="95"/>
        <v>3</v>
      </c>
      <c r="C71" s="871" t="s">
        <v>87</v>
      </c>
      <c r="D71" s="489" t="s">
        <v>176</v>
      </c>
      <c r="E71" s="1129" t="s">
        <v>158</v>
      </c>
      <c r="F71" s="888">
        <v>0.15</v>
      </c>
      <c r="G71" s="120" t="e">
        <f t="shared" si="93"/>
        <v>#REF!</v>
      </c>
      <c r="H71" s="47">
        <v>0.15</v>
      </c>
      <c r="I71" s="2"/>
      <c r="J71" s="29"/>
      <c r="K71" s="18"/>
      <c r="L71" s="5"/>
      <c r="M71" s="170">
        <v>1</v>
      </c>
      <c r="N71" s="71">
        <v>1</v>
      </c>
      <c r="O71" s="739">
        <v>3</v>
      </c>
      <c r="P71" s="1107">
        <f t="shared" si="92"/>
        <v>5</v>
      </c>
      <c r="Q71" s="1108">
        <f t="shared" si="94"/>
        <v>3</v>
      </c>
      <c r="R71" s="46"/>
      <c r="S71" s="3">
        <f>H71</f>
        <v>0.15</v>
      </c>
      <c r="T71" s="25"/>
      <c r="U71" s="219">
        <f t="shared" si="91"/>
        <v>11250</v>
      </c>
      <c r="V71" s="219" t="s">
        <v>642</v>
      </c>
      <c r="W71" s="1042">
        <f t="shared" ref="W71:W102" si="133">IF(V71="RC", (U71*1.1+15000*S71),U71)</f>
        <v>11250</v>
      </c>
      <c r="X71" s="537">
        <f t="shared" si="88"/>
        <v>0</v>
      </c>
      <c r="Y71" s="538">
        <f t="shared" si="96"/>
        <v>500</v>
      </c>
      <c r="Z71" s="1090">
        <f t="shared" si="97"/>
        <v>11750</v>
      </c>
      <c r="AA71" s="1098"/>
      <c r="AB71" s="600"/>
      <c r="AC71" s="1056">
        <f t="shared" si="98"/>
        <v>0</v>
      </c>
      <c r="AD71" s="1063"/>
      <c r="AE71" s="747">
        <f t="shared" si="99"/>
        <v>0</v>
      </c>
      <c r="AF71" s="600"/>
      <c r="AG71" s="1056">
        <f t="shared" si="100"/>
        <v>0</v>
      </c>
      <c r="AH71" s="1070"/>
      <c r="AI71" s="747">
        <f t="shared" si="101"/>
        <v>0</v>
      </c>
      <c r="AJ71" s="1051"/>
      <c r="AK71" s="270">
        <v>0</v>
      </c>
      <c r="AL71" s="902"/>
      <c r="AM71" s="902">
        <v>2026</v>
      </c>
      <c r="AN71" s="18" t="str">
        <f t="shared" si="102"/>
        <v xml:space="preserve"> </v>
      </c>
      <c r="AO71" s="747" t="str">
        <f t="shared" si="103"/>
        <v xml:space="preserve"> </v>
      </c>
      <c r="AP71" s="4" t="str">
        <f t="shared" si="104"/>
        <v xml:space="preserve"> </v>
      </c>
      <c r="AQ71" s="747" t="str">
        <f t="shared" si="105"/>
        <v xml:space="preserve"> </v>
      </c>
      <c r="AR71" s="4" t="str">
        <f t="shared" si="106"/>
        <v xml:space="preserve"> </v>
      </c>
      <c r="AS71" s="747" t="str">
        <f t="shared" si="107"/>
        <v xml:space="preserve"> </v>
      </c>
      <c r="AT71" s="4" t="str">
        <f t="shared" si="108"/>
        <v xml:space="preserve"> </v>
      </c>
      <c r="AU71" s="747" t="str">
        <f t="shared" si="109"/>
        <v xml:space="preserve"> </v>
      </c>
      <c r="AV71" s="4" t="str">
        <f t="shared" si="110"/>
        <v xml:space="preserve"> </v>
      </c>
      <c r="AW71" s="747" t="str">
        <f t="shared" si="111"/>
        <v xml:space="preserve"> </v>
      </c>
      <c r="AX71" s="4" t="str">
        <f t="shared" si="112"/>
        <v xml:space="preserve"> </v>
      </c>
      <c r="AY71" s="747" t="str">
        <f t="shared" si="113"/>
        <v xml:space="preserve"> </v>
      </c>
      <c r="AZ71" s="4" t="str">
        <f t="shared" si="114"/>
        <v xml:space="preserve"> </v>
      </c>
      <c r="BA71" s="747" t="str">
        <f t="shared" si="115"/>
        <v xml:space="preserve"> </v>
      </c>
      <c r="BB71" s="4" t="str">
        <f t="shared" si="116"/>
        <v xml:space="preserve"> </v>
      </c>
      <c r="BC71" s="747" t="str">
        <f t="shared" si="117"/>
        <v xml:space="preserve"> </v>
      </c>
      <c r="BD71" s="4">
        <f t="shared" si="118"/>
        <v>0.15</v>
      </c>
      <c r="BE71" s="747">
        <f t="shared" si="119"/>
        <v>11750</v>
      </c>
      <c r="BF71" s="4" t="str">
        <f t="shared" si="120"/>
        <v xml:space="preserve"> </v>
      </c>
      <c r="BG71" s="747" t="str">
        <f t="shared" si="121"/>
        <v xml:space="preserve"> </v>
      </c>
      <c r="BH71" s="4" t="str">
        <f t="shared" si="122"/>
        <v xml:space="preserve"> </v>
      </c>
      <c r="BI71" s="747" t="str">
        <f t="shared" si="123"/>
        <v xml:space="preserve"> </v>
      </c>
      <c r="BJ71" s="4" t="str">
        <f t="shared" si="124"/>
        <v xml:space="preserve"> </v>
      </c>
      <c r="BK71" s="747" t="str">
        <f t="shared" si="125"/>
        <v xml:space="preserve"> </v>
      </c>
      <c r="BL71" s="4" t="str">
        <f t="shared" si="126"/>
        <v xml:space="preserve"> </v>
      </c>
      <c r="BM71" s="747" t="str">
        <f t="shared" si="127"/>
        <v xml:space="preserve"> </v>
      </c>
      <c r="BN71" s="4" t="str">
        <f t="shared" si="128"/>
        <v xml:space="preserve"> </v>
      </c>
      <c r="BO71" s="747" t="str">
        <f t="shared" si="129"/>
        <v xml:space="preserve"> </v>
      </c>
      <c r="BP71" s="4" t="str">
        <f t="shared" si="130"/>
        <v xml:space="preserve"> </v>
      </c>
      <c r="BQ71" s="747" t="str">
        <f t="shared" si="131"/>
        <v xml:space="preserve"> </v>
      </c>
      <c r="BR71" s="133" t="s">
        <v>251</v>
      </c>
      <c r="BS71" s="133"/>
      <c r="BT71" s="389"/>
      <c r="BU71" s="389"/>
      <c r="BV71" s="389"/>
      <c r="BW71" s="389"/>
      <c r="BX71" s="389"/>
      <c r="BY71" s="389"/>
      <c r="BZ71" s="389"/>
      <c r="CA71" s="389"/>
      <c r="CB71" s="163">
        <f t="shared" si="132"/>
        <v>0</v>
      </c>
      <c r="CC71" s="389"/>
      <c r="CD71" s="389"/>
      <c r="CE71" s="389"/>
      <c r="CF71" s="389"/>
      <c r="CG71" s="389"/>
      <c r="CH71" s="389"/>
      <c r="CI71" s="389"/>
      <c r="CJ71" s="389"/>
      <c r="CK71" s="389"/>
      <c r="CL71" s="389"/>
      <c r="CM71" s="389"/>
      <c r="CN71" s="389"/>
      <c r="CO71" s="389"/>
      <c r="CP71" s="389"/>
      <c r="CQ71" s="389"/>
      <c r="CR71" s="389"/>
      <c r="CS71" s="389"/>
      <c r="CT71" s="389"/>
      <c r="CU71" s="389"/>
      <c r="CV71" s="389"/>
      <c r="CW71" s="389"/>
      <c r="CX71" s="389"/>
      <c r="CY71" s="389"/>
      <c r="CZ71" s="389"/>
      <c r="DA71" s="389"/>
      <c r="DB71" s="389"/>
      <c r="DC71" s="389"/>
      <c r="DD71" s="389"/>
      <c r="DE71" s="389"/>
      <c r="DF71" s="389"/>
      <c r="DG71" s="389"/>
      <c r="DH71" s="389"/>
      <c r="DI71" s="389"/>
      <c r="DJ71" s="389"/>
      <c r="DK71" s="389"/>
      <c r="DL71" s="389"/>
      <c r="DM71" s="389"/>
      <c r="DN71" s="389"/>
      <c r="DO71" s="389"/>
      <c r="DP71" s="389"/>
      <c r="DQ71" s="389"/>
      <c r="DR71" s="389"/>
      <c r="DS71" s="389"/>
      <c r="DT71" s="389"/>
      <c r="DU71" s="389"/>
      <c r="DV71" s="389"/>
      <c r="DW71" s="389"/>
      <c r="DX71" s="389"/>
      <c r="DY71" s="389"/>
      <c r="DZ71" s="389"/>
      <c r="EA71" s="389"/>
      <c r="EB71" s="389"/>
      <c r="EC71" s="389"/>
      <c r="ED71" s="389"/>
      <c r="EE71" s="389"/>
      <c r="EF71" s="389"/>
      <c r="EG71" s="389"/>
      <c r="EH71" s="389"/>
      <c r="EI71" s="389"/>
      <c r="EJ71" s="389"/>
      <c r="EK71" s="389"/>
      <c r="EL71" s="389"/>
      <c r="EM71" s="389"/>
      <c r="EN71" s="389"/>
      <c r="EO71" s="389"/>
      <c r="EP71" s="389"/>
      <c r="EQ71" s="389"/>
      <c r="ER71" s="389"/>
      <c r="ES71" s="389"/>
      <c r="ET71" s="389"/>
      <c r="EU71" s="389"/>
      <c r="EV71" s="389"/>
      <c r="EW71" s="389"/>
      <c r="EX71" s="389"/>
      <c r="EY71" s="389"/>
      <c r="EZ71" s="389"/>
      <c r="FA71" s="389"/>
      <c r="FB71" s="389"/>
      <c r="FC71" s="389"/>
      <c r="FD71" s="389"/>
      <c r="FE71" s="389"/>
      <c r="FF71" s="389"/>
      <c r="FG71" s="389"/>
      <c r="FH71" s="389"/>
      <c r="FI71" s="389"/>
      <c r="FJ71" s="389"/>
      <c r="FK71" s="389"/>
      <c r="FL71" s="389"/>
      <c r="FM71" s="389"/>
      <c r="FN71" s="389"/>
      <c r="FO71" s="389"/>
      <c r="FP71" s="389"/>
      <c r="FQ71" s="389"/>
      <c r="FR71" s="389"/>
      <c r="FS71" s="389"/>
      <c r="FT71" s="389"/>
      <c r="FU71" s="389"/>
      <c r="FV71" s="389"/>
      <c r="FW71" s="389"/>
      <c r="FX71" s="666" t="s">
        <v>889</v>
      </c>
      <c r="FY71" s="667">
        <v>241</v>
      </c>
      <c r="FZ71" s="667">
        <v>10315027</v>
      </c>
      <c r="GA71" s="667" t="s">
        <v>783</v>
      </c>
      <c r="GB71" s="667"/>
      <c r="GC71" s="667" t="s">
        <v>783</v>
      </c>
      <c r="GD71" s="667" t="s">
        <v>783</v>
      </c>
      <c r="GE71" s="667" t="s">
        <v>783</v>
      </c>
      <c r="GF71" s="667"/>
      <c r="GG71" s="667" t="s">
        <v>783</v>
      </c>
      <c r="GH71" s="667" t="s">
        <v>783</v>
      </c>
      <c r="GI71" s="667"/>
      <c r="GJ71" s="667" t="s">
        <v>783</v>
      </c>
      <c r="GK71" s="667" t="s">
        <v>781</v>
      </c>
      <c r="GL71" s="667" t="s">
        <v>783</v>
      </c>
      <c r="GM71" s="667" t="s">
        <v>783</v>
      </c>
      <c r="GN71" s="667" t="s">
        <v>783</v>
      </c>
      <c r="GO71" s="667" t="s">
        <v>783</v>
      </c>
      <c r="GP71" s="667" t="s">
        <v>783</v>
      </c>
      <c r="GQ71" s="667" t="s">
        <v>783</v>
      </c>
      <c r="GR71" s="667" t="s">
        <v>783</v>
      </c>
      <c r="GS71" s="667" t="s">
        <v>783</v>
      </c>
      <c r="GT71" s="667" t="s">
        <v>783</v>
      </c>
      <c r="GU71" s="667" t="s">
        <v>783</v>
      </c>
      <c r="GV71" s="667" t="s">
        <v>783</v>
      </c>
      <c r="GW71" s="667" t="s">
        <v>783</v>
      </c>
      <c r="GX71" s="667" t="s">
        <v>783</v>
      </c>
      <c r="GY71" s="667">
        <v>1649</v>
      </c>
      <c r="GZ71" s="667">
        <v>0</v>
      </c>
      <c r="HA71" s="667">
        <v>9</v>
      </c>
      <c r="HB71" s="667" t="s">
        <v>783</v>
      </c>
      <c r="HC71" s="667" t="s">
        <v>783</v>
      </c>
      <c r="HD71" s="667" t="s">
        <v>783</v>
      </c>
      <c r="HE71" s="667" t="s">
        <v>783</v>
      </c>
      <c r="HF71" s="667" t="s">
        <v>783</v>
      </c>
      <c r="HG71" s="667" t="s">
        <v>783</v>
      </c>
      <c r="HH71" s="667" t="s">
        <v>783</v>
      </c>
      <c r="HI71" s="667" t="s">
        <v>783</v>
      </c>
      <c r="HJ71" s="667" t="s">
        <v>783</v>
      </c>
      <c r="HK71" s="667" t="s">
        <v>783</v>
      </c>
      <c r="HL71" s="667" t="s">
        <v>783</v>
      </c>
      <c r="HM71" s="667" t="s">
        <v>783</v>
      </c>
      <c r="HN71" s="667" t="s">
        <v>783</v>
      </c>
      <c r="HO71" s="667" t="s">
        <v>783</v>
      </c>
      <c r="HP71" s="667" t="s">
        <v>783</v>
      </c>
      <c r="HQ71" s="667" t="s">
        <v>783</v>
      </c>
      <c r="HR71" s="667">
        <v>3979583</v>
      </c>
      <c r="HS71" s="667" t="s">
        <v>783</v>
      </c>
      <c r="HT71" s="667" t="s">
        <v>786</v>
      </c>
      <c r="HU71" s="667" t="s">
        <v>787</v>
      </c>
      <c r="HV71" s="667">
        <v>4</v>
      </c>
      <c r="HW71" s="667">
        <v>2006</v>
      </c>
      <c r="HX71" s="667">
        <v>63</v>
      </c>
      <c r="HY71" s="667">
        <v>0</v>
      </c>
      <c r="HZ71" s="667">
        <v>1320</v>
      </c>
      <c r="IA71" s="668">
        <v>38560.579108796293</v>
      </c>
      <c r="IB71" s="667" t="s">
        <v>788</v>
      </c>
      <c r="IC71" s="667">
        <v>3975105</v>
      </c>
      <c r="ID71" s="667" t="s">
        <v>783</v>
      </c>
      <c r="IE71" s="667">
        <v>1712</v>
      </c>
      <c r="IF71" s="667" t="s">
        <v>783</v>
      </c>
      <c r="IG71" s="667" t="s">
        <v>783</v>
      </c>
      <c r="IH71" s="667" t="s">
        <v>783</v>
      </c>
      <c r="II71" s="667" t="s">
        <v>783</v>
      </c>
      <c r="IJ71" s="667" t="s">
        <v>783</v>
      </c>
      <c r="IK71" s="667" t="s">
        <v>783</v>
      </c>
      <c r="IL71" s="667" t="s">
        <v>783</v>
      </c>
      <c r="IM71" s="667" t="s">
        <v>783</v>
      </c>
      <c r="IN71" s="667" t="s">
        <v>783</v>
      </c>
      <c r="IO71" s="667">
        <v>2108</v>
      </c>
      <c r="IP71" s="668">
        <v>37477.341331018521</v>
      </c>
      <c r="IQ71" s="667" t="s">
        <v>783</v>
      </c>
      <c r="IR71" s="667" t="s">
        <v>783</v>
      </c>
      <c r="IS71" s="667" t="s">
        <v>783</v>
      </c>
      <c r="IT71" s="667" t="s">
        <v>783</v>
      </c>
      <c r="IU71" s="667" t="s">
        <v>783</v>
      </c>
      <c r="IV71" s="667" t="s">
        <v>783</v>
      </c>
      <c r="IW71" s="667" t="s">
        <v>783</v>
      </c>
      <c r="IX71" s="667" t="s">
        <v>781</v>
      </c>
      <c r="IY71" s="667" t="s">
        <v>783</v>
      </c>
      <c r="IZ71" s="667" t="s">
        <v>783</v>
      </c>
      <c r="JA71" s="667" t="s">
        <v>783</v>
      </c>
      <c r="JB71" s="667" t="s">
        <v>783</v>
      </c>
      <c r="JC71" s="667" t="s">
        <v>783</v>
      </c>
      <c r="JD71" s="667">
        <v>329443</v>
      </c>
      <c r="JE71" s="667" t="s">
        <v>783</v>
      </c>
      <c r="JF71" s="667" t="s">
        <v>783</v>
      </c>
      <c r="JG71" s="667" t="s">
        <v>783</v>
      </c>
      <c r="JH71" s="667" t="s">
        <v>783</v>
      </c>
      <c r="JI71" s="667" t="s">
        <v>783</v>
      </c>
      <c r="JJ71" s="667" t="s">
        <v>783</v>
      </c>
      <c r="JK71" s="667" t="s">
        <v>783</v>
      </c>
      <c r="JL71" s="667" t="s">
        <v>783</v>
      </c>
      <c r="JM71" s="667">
        <v>4</v>
      </c>
      <c r="JN71" s="667" t="s">
        <v>783</v>
      </c>
      <c r="JO71" s="667" t="s">
        <v>783</v>
      </c>
      <c r="JP71" s="667" t="s">
        <v>783</v>
      </c>
      <c r="JQ71" s="667" t="s">
        <v>783</v>
      </c>
      <c r="JR71" s="667" t="s">
        <v>783</v>
      </c>
      <c r="JS71" s="667" t="s">
        <v>783</v>
      </c>
      <c r="JT71" s="667" t="s">
        <v>783</v>
      </c>
      <c r="JU71" s="667" t="s">
        <v>890</v>
      </c>
      <c r="JV71" s="670">
        <v>1340.0817300000001</v>
      </c>
      <c r="JW71">
        <f>JV71</f>
        <v>1340.0817300000001</v>
      </c>
      <c r="JX71" s="225">
        <v>0.25380335795454545</v>
      </c>
    </row>
    <row r="72" spans="1:285" ht="16" thickBot="1">
      <c r="A72" s="905" t="s">
        <v>5</v>
      </c>
      <c r="B72" s="79">
        <f t="shared" si="95"/>
        <v>1</v>
      </c>
      <c r="C72" s="871" t="s">
        <v>82</v>
      </c>
      <c r="D72" s="489" t="s">
        <v>135</v>
      </c>
      <c r="E72" s="1129" t="s">
        <v>213</v>
      </c>
      <c r="F72" s="888">
        <v>0.2</v>
      </c>
      <c r="G72" s="120" t="e">
        <f>F72+G70</f>
        <v>#REF!</v>
      </c>
      <c r="H72" s="46"/>
      <c r="I72" s="3">
        <v>0.2</v>
      </c>
      <c r="J72" s="29"/>
      <c r="K72" s="18"/>
      <c r="L72" s="5"/>
      <c r="M72" s="170">
        <v>1</v>
      </c>
      <c r="N72" s="71">
        <v>1</v>
      </c>
      <c r="O72" s="739">
        <v>4</v>
      </c>
      <c r="P72" s="1107">
        <f t="shared" si="92"/>
        <v>6</v>
      </c>
      <c r="Q72" s="1108">
        <f t="shared" si="94"/>
        <v>4</v>
      </c>
      <c r="R72" s="46"/>
      <c r="S72" s="3">
        <v>0.2</v>
      </c>
      <c r="T72" s="25"/>
      <c r="U72" s="219">
        <f t="shared" si="91"/>
        <v>15000</v>
      </c>
      <c r="V72" s="219" t="s">
        <v>642</v>
      </c>
      <c r="W72" s="1042">
        <f t="shared" si="133"/>
        <v>15000</v>
      </c>
      <c r="X72" s="537">
        <f t="shared" ref="X72:X103" si="134">AC72+AE72+AG72+AI72+AK72</f>
        <v>4921.9555555555553</v>
      </c>
      <c r="Y72" s="538">
        <f t="shared" si="96"/>
        <v>500</v>
      </c>
      <c r="Z72" s="1090">
        <f t="shared" si="97"/>
        <v>20421.955555555556</v>
      </c>
      <c r="AA72" s="1098"/>
      <c r="AB72" s="600">
        <v>2</v>
      </c>
      <c r="AC72" s="1056">
        <f t="shared" si="98"/>
        <v>1321.9555555555555</v>
      </c>
      <c r="AD72" s="1063">
        <v>0.25</v>
      </c>
      <c r="AE72" s="747">
        <f t="shared" si="99"/>
        <v>3600</v>
      </c>
      <c r="AF72" s="600"/>
      <c r="AG72" s="1056">
        <f t="shared" si="100"/>
        <v>0</v>
      </c>
      <c r="AH72" s="1070"/>
      <c r="AI72" s="747">
        <f t="shared" si="101"/>
        <v>0</v>
      </c>
      <c r="AJ72" s="1051"/>
      <c r="AK72" s="270">
        <v>0</v>
      </c>
      <c r="AL72" s="902"/>
      <c r="AM72" s="902">
        <v>2026</v>
      </c>
      <c r="AN72" s="18" t="str">
        <f t="shared" si="102"/>
        <v xml:space="preserve"> </v>
      </c>
      <c r="AO72" s="747" t="str">
        <f t="shared" si="103"/>
        <v xml:space="preserve"> </v>
      </c>
      <c r="AP72" s="4" t="str">
        <f t="shared" si="104"/>
        <v xml:space="preserve"> </v>
      </c>
      <c r="AQ72" s="747" t="str">
        <f t="shared" si="105"/>
        <v xml:space="preserve"> </v>
      </c>
      <c r="AR72" s="4" t="str">
        <f t="shared" si="106"/>
        <v xml:space="preserve"> </v>
      </c>
      <c r="AS72" s="747" t="str">
        <f t="shared" si="107"/>
        <v xml:space="preserve"> </v>
      </c>
      <c r="AT72" s="4" t="str">
        <f t="shared" si="108"/>
        <v xml:space="preserve"> </v>
      </c>
      <c r="AU72" s="747" t="str">
        <f t="shared" si="109"/>
        <v xml:space="preserve"> </v>
      </c>
      <c r="AV72" s="4" t="str">
        <f t="shared" si="110"/>
        <v xml:space="preserve"> </v>
      </c>
      <c r="AW72" s="747" t="str">
        <f t="shared" si="111"/>
        <v xml:space="preserve"> </v>
      </c>
      <c r="AX72" s="4" t="str">
        <f t="shared" si="112"/>
        <v xml:space="preserve"> </v>
      </c>
      <c r="AY72" s="747" t="str">
        <f t="shared" si="113"/>
        <v xml:space="preserve"> </v>
      </c>
      <c r="AZ72" s="4" t="str">
        <f t="shared" si="114"/>
        <v xml:space="preserve"> </v>
      </c>
      <c r="BA72" s="747" t="str">
        <f t="shared" si="115"/>
        <v xml:space="preserve"> </v>
      </c>
      <c r="BB72" s="4" t="str">
        <f t="shared" si="116"/>
        <v xml:space="preserve"> </v>
      </c>
      <c r="BC72" s="747" t="str">
        <f t="shared" si="117"/>
        <v xml:space="preserve"> </v>
      </c>
      <c r="BD72" s="4">
        <f t="shared" si="118"/>
        <v>0.2</v>
      </c>
      <c r="BE72" s="747">
        <f t="shared" si="119"/>
        <v>20421.955555555556</v>
      </c>
      <c r="BF72" s="4" t="str">
        <f t="shared" si="120"/>
        <v xml:space="preserve"> </v>
      </c>
      <c r="BG72" s="747" t="str">
        <f t="shared" si="121"/>
        <v xml:space="preserve"> </v>
      </c>
      <c r="BH72" s="4" t="str">
        <f t="shared" si="122"/>
        <v xml:space="preserve"> </v>
      </c>
      <c r="BI72" s="747" t="str">
        <f t="shared" si="123"/>
        <v xml:space="preserve"> </v>
      </c>
      <c r="BJ72" s="4" t="str">
        <f t="shared" si="124"/>
        <v xml:space="preserve"> </v>
      </c>
      <c r="BK72" s="747" t="str">
        <f t="shared" si="125"/>
        <v xml:space="preserve"> </v>
      </c>
      <c r="BL72" s="4" t="str">
        <f t="shared" si="126"/>
        <v xml:space="preserve"> </v>
      </c>
      <c r="BM72" s="747" t="str">
        <f t="shared" si="127"/>
        <v xml:space="preserve"> </v>
      </c>
      <c r="BN72" s="4" t="str">
        <f t="shared" si="128"/>
        <v xml:space="preserve"> </v>
      </c>
      <c r="BO72" s="747" t="str">
        <f t="shared" si="129"/>
        <v xml:space="preserve"> </v>
      </c>
      <c r="BP72" s="4" t="str">
        <f t="shared" si="130"/>
        <v xml:space="preserve"> </v>
      </c>
      <c r="BQ72" s="747" t="str">
        <f t="shared" si="131"/>
        <v xml:space="preserve"> </v>
      </c>
      <c r="BR72" s="133"/>
      <c r="BS72" s="133"/>
      <c r="BT72" s="389"/>
      <c r="BU72" s="389"/>
      <c r="BV72" s="389"/>
      <c r="BW72" s="389"/>
      <c r="BX72" s="389"/>
      <c r="BY72" s="389"/>
      <c r="BZ72" s="389"/>
      <c r="CA72" s="389"/>
      <c r="CB72" s="163">
        <f t="shared" si="132"/>
        <v>0</v>
      </c>
      <c r="CC72" s="389"/>
      <c r="CD72" s="389"/>
      <c r="CE72" s="389"/>
      <c r="CF72" s="389"/>
      <c r="CG72" s="389"/>
      <c r="CH72" s="389"/>
      <c r="CI72" s="389"/>
      <c r="CJ72" s="389"/>
      <c r="CK72" s="389"/>
      <c r="CL72" s="389"/>
      <c r="CM72" s="389"/>
      <c r="CN72" s="389"/>
      <c r="CO72" s="389"/>
      <c r="CP72" s="389"/>
      <c r="CQ72" s="389"/>
      <c r="CR72" s="389"/>
      <c r="CS72" s="389"/>
      <c r="CT72" s="389"/>
      <c r="CU72" s="389"/>
      <c r="CV72" s="389"/>
      <c r="CW72" s="389"/>
      <c r="CX72" s="389"/>
      <c r="CY72" s="389"/>
      <c r="CZ72" s="389"/>
      <c r="DA72" s="389"/>
      <c r="DB72" s="389"/>
      <c r="DC72" s="389"/>
      <c r="DD72" s="389"/>
      <c r="DE72" s="389"/>
      <c r="DF72" s="389"/>
      <c r="DG72" s="389"/>
      <c r="DH72" s="389"/>
      <c r="DI72" s="389"/>
      <c r="DJ72" s="389"/>
      <c r="DK72" s="389"/>
      <c r="DL72" s="389"/>
      <c r="DM72" s="389"/>
      <c r="DN72" s="389"/>
      <c r="DO72" s="389"/>
      <c r="DP72" s="389"/>
      <c r="DQ72" s="389"/>
      <c r="DR72" s="389"/>
      <c r="DS72" s="389"/>
      <c r="DT72" s="389"/>
      <c r="DU72" s="389"/>
      <c r="DV72" s="389"/>
      <c r="DW72" s="389"/>
      <c r="DX72" s="389"/>
      <c r="DY72" s="389"/>
      <c r="DZ72" s="389"/>
      <c r="EA72" s="389"/>
      <c r="EB72" s="389"/>
      <c r="EC72" s="389"/>
      <c r="ED72" s="389"/>
      <c r="EE72" s="389"/>
      <c r="EF72" s="389"/>
      <c r="EG72" s="389"/>
      <c r="EH72" s="389"/>
      <c r="EI72" s="389"/>
      <c r="EJ72" s="389"/>
      <c r="EK72" s="389"/>
      <c r="EL72" s="389"/>
      <c r="EM72" s="389"/>
      <c r="EN72" s="389"/>
      <c r="EO72" s="389"/>
      <c r="EP72" s="389"/>
      <c r="EQ72" s="389"/>
      <c r="ER72" s="389"/>
      <c r="ES72" s="389"/>
      <c r="ET72" s="389"/>
      <c r="EU72" s="389"/>
      <c r="EV72" s="389"/>
      <c r="EW72" s="389"/>
      <c r="EX72" s="389"/>
      <c r="EY72" s="389"/>
      <c r="EZ72" s="389"/>
      <c r="FA72" s="389"/>
      <c r="FB72" s="389"/>
      <c r="FC72" s="389"/>
      <c r="FD72" s="389"/>
      <c r="FE72" s="389"/>
      <c r="FF72" s="389"/>
      <c r="FG72" s="389"/>
      <c r="FH72" s="389"/>
      <c r="FI72" s="389"/>
      <c r="FJ72" s="389"/>
      <c r="FK72" s="389"/>
      <c r="FL72" s="389"/>
      <c r="FM72" s="389"/>
      <c r="FN72" s="389"/>
      <c r="FO72" s="389"/>
      <c r="FP72" s="389"/>
      <c r="FQ72" s="389"/>
      <c r="FR72" s="389"/>
      <c r="FS72" s="389"/>
      <c r="FT72" s="389"/>
      <c r="FU72" s="389"/>
      <c r="FV72" s="389"/>
      <c r="FW72" s="389"/>
      <c r="FX72" s="639" t="s">
        <v>198</v>
      </c>
      <c r="FY72" s="640">
        <v>46</v>
      </c>
      <c r="FZ72" s="640">
        <v>36244981</v>
      </c>
      <c r="GA72" s="640">
        <v>55</v>
      </c>
      <c r="GB72" s="640" t="s">
        <v>798</v>
      </c>
      <c r="GC72" s="640">
        <v>20</v>
      </c>
      <c r="GD72" s="640">
        <v>2011</v>
      </c>
      <c r="GE72" s="640">
        <v>1</v>
      </c>
      <c r="GF72" s="640" t="s">
        <v>780</v>
      </c>
      <c r="GG72" s="640">
        <v>2</v>
      </c>
      <c r="GH72" s="640">
        <v>1</v>
      </c>
      <c r="GI72" s="640" t="s">
        <v>780</v>
      </c>
      <c r="GJ72" s="640">
        <v>2</v>
      </c>
      <c r="GK72" s="640" t="s">
        <v>781</v>
      </c>
      <c r="GL72" s="640" t="s">
        <v>782</v>
      </c>
      <c r="GM72" s="640">
        <v>66</v>
      </c>
      <c r="GN72" s="640" t="s">
        <v>783</v>
      </c>
      <c r="GO72" s="640">
        <v>0</v>
      </c>
      <c r="GP72" s="640">
        <v>0</v>
      </c>
      <c r="GQ72" s="640">
        <v>4</v>
      </c>
      <c r="GR72" s="640">
        <v>2</v>
      </c>
      <c r="GS72" s="640">
        <v>9</v>
      </c>
      <c r="GT72" s="640" t="s">
        <v>783</v>
      </c>
      <c r="GU72" s="640" t="s">
        <v>783</v>
      </c>
      <c r="GV72" s="640" t="s">
        <v>783</v>
      </c>
      <c r="GW72" s="640" t="s">
        <v>783</v>
      </c>
      <c r="GX72" s="640" t="s">
        <v>783</v>
      </c>
      <c r="GY72" s="640">
        <v>1649</v>
      </c>
      <c r="GZ72" s="640">
        <v>0.33</v>
      </c>
      <c r="HA72" s="640">
        <v>5</v>
      </c>
      <c r="HB72" s="640" t="s">
        <v>783</v>
      </c>
      <c r="HC72" s="640" t="s">
        <v>782</v>
      </c>
      <c r="HD72" s="640">
        <v>35</v>
      </c>
      <c r="HE72" s="640" t="s">
        <v>783</v>
      </c>
      <c r="HF72" s="640">
        <v>0</v>
      </c>
      <c r="HG72" s="640" t="s">
        <v>783</v>
      </c>
      <c r="HH72" s="640">
        <v>0</v>
      </c>
      <c r="HI72" s="640">
        <v>1</v>
      </c>
      <c r="HJ72" s="640">
        <v>45</v>
      </c>
      <c r="HK72" s="640" t="s">
        <v>784</v>
      </c>
      <c r="HL72" s="640" t="s">
        <v>785</v>
      </c>
      <c r="HM72" s="640" t="s">
        <v>783</v>
      </c>
      <c r="HN72" s="640" t="s">
        <v>783</v>
      </c>
      <c r="HO72" s="640" t="s">
        <v>783</v>
      </c>
      <c r="HP72" s="640" t="s">
        <v>783</v>
      </c>
      <c r="HQ72" s="640" t="s">
        <v>783</v>
      </c>
      <c r="HR72" s="640">
        <v>3979236</v>
      </c>
      <c r="HS72" s="640" t="s">
        <v>783</v>
      </c>
      <c r="HT72" s="640" t="s">
        <v>786</v>
      </c>
      <c r="HU72" s="640" t="s">
        <v>787</v>
      </c>
      <c r="HV72" s="640">
        <v>4</v>
      </c>
      <c r="HW72" s="640">
        <v>2016</v>
      </c>
      <c r="HX72" s="640">
        <v>63</v>
      </c>
      <c r="HY72" s="640">
        <v>0</v>
      </c>
      <c r="HZ72" s="640">
        <v>1743</v>
      </c>
      <c r="IA72" s="641">
        <v>42374.403182870374</v>
      </c>
      <c r="IB72" s="640" t="s">
        <v>788</v>
      </c>
      <c r="IC72" s="640">
        <v>3974758</v>
      </c>
      <c r="ID72" s="640">
        <v>2016</v>
      </c>
      <c r="IE72" s="640">
        <v>1712</v>
      </c>
      <c r="IF72" s="640" t="s">
        <v>783</v>
      </c>
      <c r="IG72" s="640" t="s">
        <v>783</v>
      </c>
      <c r="IH72" s="640" t="s">
        <v>783</v>
      </c>
      <c r="II72" s="640" t="s">
        <v>783</v>
      </c>
      <c r="IJ72" s="640" t="s">
        <v>783</v>
      </c>
      <c r="IK72" s="640" t="s">
        <v>783</v>
      </c>
      <c r="IL72" s="640" t="s">
        <v>783</v>
      </c>
      <c r="IM72" s="640" t="s">
        <v>783</v>
      </c>
      <c r="IN72" s="640" t="s">
        <v>783</v>
      </c>
      <c r="IO72" s="640">
        <v>1649</v>
      </c>
      <c r="IP72" s="641">
        <v>41004.418078703704</v>
      </c>
      <c r="IQ72" s="640">
        <v>2</v>
      </c>
      <c r="IR72" s="640" t="s">
        <v>793</v>
      </c>
      <c r="IS72" s="640">
        <v>9</v>
      </c>
      <c r="IT72" s="642">
        <v>41275</v>
      </c>
      <c r="IU72" s="640" t="s">
        <v>783</v>
      </c>
      <c r="IV72" s="640" t="s">
        <v>783</v>
      </c>
      <c r="IW72" s="640" t="s">
        <v>783</v>
      </c>
      <c r="IX72" s="640" t="s">
        <v>781</v>
      </c>
      <c r="IY72" s="640">
        <v>45</v>
      </c>
      <c r="IZ72" s="640" t="s">
        <v>789</v>
      </c>
      <c r="JA72" s="640" t="s">
        <v>783</v>
      </c>
      <c r="JB72" s="640" t="s">
        <v>783</v>
      </c>
      <c r="JC72" s="640" t="s">
        <v>783</v>
      </c>
      <c r="JD72" s="640">
        <v>329429</v>
      </c>
      <c r="JE72" s="640" t="s">
        <v>783</v>
      </c>
      <c r="JF72" s="640" t="s">
        <v>783</v>
      </c>
      <c r="JG72" s="640" t="s">
        <v>815</v>
      </c>
      <c r="JH72" s="640">
        <v>55</v>
      </c>
      <c r="JI72" s="640" t="s">
        <v>783</v>
      </c>
      <c r="JJ72" s="640" t="s">
        <v>783</v>
      </c>
      <c r="JK72" s="640" t="s">
        <v>783</v>
      </c>
      <c r="JL72" s="640" t="s">
        <v>790</v>
      </c>
      <c r="JM72" s="640">
        <v>4</v>
      </c>
      <c r="JN72" s="640">
        <v>3</v>
      </c>
      <c r="JO72" s="640" t="s">
        <v>783</v>
      </c>
      <c r="JP72" s="640">
        <v>10711928</v>
      </c>
      <c r="JQ72" s="640">
        <v>2011</v>
      </c>
      <c r="JR72" s="640">
        <v>3</v>
      </c>
      <c r="JS72" s="640" t="s">
        <v>783</v>
      </c>
      <c r="JT72" s="640" t="s">
        <v>783</v>
      </c>
      <c r="JU72" s="640" t="s">
        <v>863</v>
      </c>
      <c r="JV72" s="643">
        <v>1985.9931799999999</v>
      </c>
      <c r="JX72" s="225"/>
    </row>
    <row r="73" spans="1:285" ht="16" thickBot="1">
      <c r="A73" s="905" t="s">
        <v>5</v>
      </c>
      <c r="B73" s="79">
        <f t="shared" si="95"/>
        <v>1</v>
      </c>
      <c r="C73" s="871" t="s">
        <v>119</v>
      </c>
      <c r="D73" s="489" t="s">
        <v>135</v>
      </c>
      <c r="E73" s="1129" t="s">
        <v>213</v>
      </c>
      <c r="F73" s="888">
        <v>0.06</v>
      </c>
      <c r="G73" s="120" t="e">
        <f>F73+G71</f>
        <v>#REF!</v>
      </c>
      <c r="H73" s="46"/>
      <c r="I73" s="3">
        <f>F73</f>
        <v>0.06</v>
      </c>
      <c r="J73" s="29"/>
      <c r="K73" s="18"/>
      <c r="L73" s="5"/>
      <c r="M73" s="170">
        <v>1</v>
      </c>
      <c r="N73" s="71">
        <v>1</v>
      </c>
      <c r="O73" s="739">
        <v>4</v>
      </c>
      <c r="P73" s="1107">
        <f t="shared" si="92"/>
        <v>6</v>
      </c>
      <c r="Q73" s="1108">
        <f t="shared" si="94"/>
        <v>4</v>
      </c>
      <c r="R73" s="46"/>
      <c r="S73" s="3">
        <f>I73</f>
        <v>0.06</v>
      </c>
      <c r="T73" s="25"/>
      <c r="U73" s="219">
        <f t="shared" si="91"/>
        <v>4500</v>
      </c>
      <c r="V73" s="219" t="s">
        <v>642</v>
      </c>
      <c r="W73" s="1042">
        <f t="shared" si="133"/>
        <v>4500</v>
      </c>
      <c r="X73" s="537">
        <f t="shared" si="134"/>
        <v>12160</v>
      </c>
      <c r="Y73" s="538">
        <f t="shared" si="96"/>
        <v>500</v>
      </c>
      <c r="Z73" s="1090">
        <f t="shared" si="97"/>
        <v>17160</v>
      </c>
      <c r="AA73" s="1098"/>
      <c r="AB73" s="600"/>
      <c r="AC73" s="1056">
        <f t="shared" si="98"/>
        <v>0</v>
      </c>
      <c r="AD73" s="1063">
        <v>0.5</v>
      </c>
      <c r="AE73" s="747">
        <f t="shared" si="99"/>
        <v>2160</v>
      </c>
      <c r="AF73" s="600"/>
      <c r="AG73" s="1056">
        <f t="shared" si="100"/>
        <v>0</v>
      </c>
      <c r="AH73" s="1070" t="s">
        <v>317</v>
      </c>
      <c r="AI73" s="747">
        <f t="shared" si="101"/>
        <v>10000</v>
      </c>
      <c r="AJ73" s="1051"/>
      <c r="AK73" s="270">
        <v>0</v>
      </c>
      <c r="AL73" s="902"/>
      <c r="AM73" s="902">
        <v>2026</v>
      </c>
      <c r="AN73" s="18" t="str">
        <f t="shared" si="102"/>
        <v xml:space="preserve"> </v>
      </c>
      <c r="AO73" s="747" t="str">
        <f t="shared" si="103"/>
        <v xml:space="preserve"> </v>
      </c>
      <c r="AP73" s="4" t="str">
        <f t="shared" si="104"/>
        <v xml:space="preserve"> </v>
      </c>
      <c r="AQ73" s="747" t="str">
        <f t="shared" si="105"/>
        <v xml:space="preserve"> </v>
      </c>
      <c r="AR73" s="4" t="str">
        <f t="shared" si="106"/>
        <v xml:space="preserve"> </v>
      </c>
      <c r="AS73" s="747" t="str">
        <f t="shared" si="107"/>
        <v xml:space="preserve"> </v>
      </c>
      <c r="AT73" s="4" t="str">
        <f t="shared" si="108"/>
        <v xml:space="preserve"> </v>
      </c>
      <c r="AU73" s="747" t="str">
        <f t="shared" si="109"/>
        <v xml:space="preserve"> </v>
      </c>
      <c r="AV73" s="4" t="str">
        <f t="shared" si="110"/>
        <v xml:space="preserve"> </v>
      </c>
      <c r="AW73" s="747" t="str">
        <f t="shared" si="111"/>
        <v xml:space="preserve"> </v>
      </c>
      <c r="AX73" s="4" t="str">
        <f t="shared" si="112"/>
        <v xml:space="preserve"> </v>
      </c>
      <c r="AY73" s="747" t="str">
        <f t="shared" si="113"/>
        <v xml:space="preserve"> </v>
      </c>
      <c r="AZ73" s="4" t="str">
        <f t="shared" si="114"/>
        <v xml:space="preserve"> </v>
      </c>
      <c r="BA73" s="747" t="str">
        <f t="shared" si="115"/>
        <v xml:space="preserve"> </v>
      </c>
      <c r="BB73" s="4" t="str">
        <f t="shared" si="116"/>
        <v xml:space="preserve"> </v>
      </c>
      <c r="BC73" s="747" t="str">
        <f t="shared" si="117"/>
        <v xml:space="preserve"> </v>
      </c>
      <c r="BD73" s="4">
        <f t="shared" si="118"/>
        <v>0.06</v>
      </c>
      <c r="BE73" s="747">
        <f t="shared" si="119"/>
        <v>17160</v>
      </c>
      <c r="BF73" s="4" t="str">
        <f t="shared" si="120"/>
        <v xml:space="preserve"> </v>
      </c>
      <c r="BG73" s="747" t="str">
        <f t="shared" si="121"/>
        <v xml:space="preserve"> </v>
      </c>
      <c r="BH73" s="4" t="str">
        <f t="shared" si="122"/>
        <v xml:space="preserve"> </v>
      </c>
      <c r="BI73" s="747" t="str">
        <f t="shared" si="123"/>
        <v xml:space="preserve"> </v>
      </c>
      <c r="BJ73" s="4" t="str">
        <f t="shared" si="124"/>
        <v xml:space="preserve"> </v>
      </c>
      <c r="BK73" s="747" t="str">
        <f t="shared" si="125"/>
        <v xml:space="preserve"> </v>
      </c>
      <c r="BL73" s="4" t="str">
        <f t="shared" si="126"/>
        <v xml:space="preserve"> </v>
      </c>
      <c r="BM73" s="747" t="str">
        <f t="shared" si="127"/>
        <v xml:space="preserve"> </v>
      </c>
      <c r="BN73" s="4" t="str">
        <f t="shared" si="128"/>
        <v xml:space="preserve"> </v>
      </c>
      <c r="BO73" s="747" t="str">
        <f t="shared" si="129"/>
        <v xml:space="preserve"> </v>
      </c>
      <c r="BP73" s="4" t="str">
        <f t="shared" si="130"/>
        <v xml:space="preserve"> </v>
      </c>
      <c r="BQ73" s="747" t="str">
        <f t="shared" si="131"/>
        <v xml:space="preserve"> </v>
      </c>
      <c r="BR73" s="133"/>
      <c r="BS73" s="133"/>
      <c r="BT73" s="389"/>
      <c r="BU73" s="389"/>
      <c r="BV73" s="389"/>
      <c r="BW73" s="389"/>
      <c r="BX73" s="389"/>
      <c r="BY73" s="389"/>
      <c r="BZ73" s="389"/>
      <c r="CA73" s="389"/>
      <c r="CB73" s="163">
        <f t="shared" si="132"/>
        <v>0</v>
      </c>
      <c r="CC73" s="389"/>
      <c r="CD73" s="389"/>
      <c r="CE73" s="389"/>
      <c r="CF73" s="389"/>
      <c r="CG73" s="389"/>
      <c r="CH73" s="389"/>
      <c r="CI73" s="389"/>
      <c r="CJ73" s="389"/>
      <c r="CK73" s="389"/>
      <c r="CL73" s="389"/>
      <c r="CM73" s="389"/>
      <c r="CN73" s="389"/>
      <c r="CO73" s="389"/>
      <c r="CP73" s="389"/>
      <c r="CQ73" s="389"/>
      <c r="CR73" s="389"/>
      <c r="CS73" s="389"/>
      <c r="CT73" s="389"/>
      <c r="CU73" s="389"/>
      <c r="CV73" s="389"/>
      <c r="CW73" s="389"/>
      <c r="CX73" s="389"/>
      <c r="CY73" s="389"/>
      <c r="CZ73" s="389"/>
      <c r="DA73" s="389"/>
      <c r="DB73" s="389"/>
      <c r="DC73" s="389"/>
      <c r="DD73" s="389"/>
      <c r="DE73" s="389"/>
      <c r="DF73" s="389"/>
      <c r="DG73" s="389"/>
      <c r="DH73" s="389"/>
      <c r="DI73" s="389"/>
      <c r="DJ73" s="389"/>
      <c r="DK73" s="389"/>
      <c r="DL73" s="389"/>
      <c r="DM73" s="389"/>
      <c r="DN73" s="389"/>
      <c r="DO73" s="389"/>
      <c r="DP73" s="389"/>
      <c r="DQ73" s="389"/>
      <c r="DR73" s="389"/>
      <c r="DS73" s="389"/>
      <c r="DT73" s="389"/>
      <c r="DU73" s="389"/>
      <c r="DV73" s="389"/>
      <c r="DW73" s="389"/>
      <c r="DX73" s="389"/>
      <c r="DY73" s="389"/>
      <c r="DZ73" s="389"/>
      <c r="EA73" s="389"/>
      <c r="EB73" s="389"/>
      <c r="EC73" s="389"/>
      <c r="ED73" s="389"/>
      <c r="EE73" s="389"/>
      <c r="EF73" s="389"/>
      <c r="EG73" s="389"/>
      <c r="EH73" s="389"/>
      <c r="EI73" s="389"/>
      <c r="EJ73" s="389"/>
      <c r="EK73" s="389"/>
      <c r="EL73" s="389"/>
      <c r="EM73" s="389"/>
      <c r="EN73" s="389"/>
      <c r="EO73" s="389"/>
      <c r="EP73" s="389"/>
      <c r="EQ73" s="389"/>
      <c r="ER73" s="389"/>
      <c r="ES73" s="389"/>
      <c r="ET73" s="389"/>
      <c r="EU73" s="389"/>
      <c r="EV73" s="389"/>
      <c r="EW73" s="389"/>
      <c r="EX73" s="389"/>
      <c r="EY73" s="389"/>
      <c r="EZ73" s="389"/>
      <c r="FA73" s="389"/>
      <c r="FB73" s="389"/>
      <c r="FC73" s="389"/>
      <c r="FD73" s="389"/>
      <c r="FE73" s="389"/>
      <c r="FF73" s="389"/>
      <c r="FG73" s="389"/>
      <c r="FH73" s="389"/>
      <c r="FI73" s="389"/>
      <c r="FJ73" s="389"/>
      <c r="FK73" s="389"/>
      <c r="FL73" s="389"/>
      <c r="FM73" s="389"/>
      <c r="FN73" s="389"/>
      <c r="FO73" s="389"/>
      <c r="FP73" s="389"/>
      <c r="FQ73" s="389"/>
      <c r="FR73" s="389"/>
      <c r="FS73" s="389"/>
      <c r="FT73" s="389"/>
      <c r="FU73" s="389"/>
      <c r="FV73" s="389"/>
      <c r="FW73" s="389"/>
      <c r="FX73" s="660" t="s">
        <v>320</v>
      </c>
      <c r="FY73" s="661">
        <v>289</v>
      </c>
      <c r="FZ73" s="661">
        <v>30289244</v>
      </c>
      <c r="GA73" s="661">
        <v>57</v>
      </c>
      <c r="GB73" s="661" t="s">
        <v>801</v>
      </c>
      <c r="GC73" s="661">
        <v>20</v>
      </c>
      <c r="GD73" s="661">
        <v>1983</v>
      </c>
      <c r="GE73" s="661">
        <v>2</v>
      </c>
      <c r="GF73" s="661" t="s">
        <v>148</v>
      </c>
      <c r="GG73" s="661">
        <v>1</v>
      </c>
      <c r="GH73" s="661">
        <v>2</v>
      </c>
      <c r="GI73" s="661" t="s">
        <v>148</v>
      </c>
      <c r="GJ73" s="661">
        <v>1</v>
      </c>
      <c r="GK73" s="661" t="s">
        <v>781</v>
      </c>
      <c r="GL73" s="661" t="s">
        <v>793</v>
      </c>
      <c r="GM73" s="661">
        <v>66</v>
      </c>
      <c r="GN73" s="661" t="s">
        <v>783</v>
      </c>
      <c r="GO73" s="661">
        <v>0</v>
      </c>
      <c r="GP73" s="661">
        <v>0</v>
      </c>
      <c r="GQ73" s="661">
        <v>4</v>
      </c>
      <c r="GR73" s="661">
        <v>2</v>
      </c>
      <c r="GS73" s="661">
        <v>3</v>
      </c>
      <c r="GT73" s="661" t="s">
        <v>783</v>
      </c>
      <c r="GU73" s="661" t="s">
        <v>783</v>
      </c>
      <c r="GV73" s="661" t="s">
        <v>783</v>
      </c>
      <c r="GW73" s="661" t="s">
        <v>783</v>
      </c>
      <c r="GX73" s="661" t="s">
        <v>783</v>
      </c>
      <c r="GY73" s="661">
        <v>1649</v>
      </c>
      <c r="GZ73" s="661">
        <v>0.94</v>
      </c>
      <c r="HA73" s="661">
        <v>5</v>
      </c>
      <c r="HB73" s="661" t="s">
        <v>783</v>
      </c>
      <c r="HC73" s="661" t="s">
        <v>782</v>
      </c>
      <c r="HD73" s="661">
        <v>15</v>
      </c>
      <c r="HE73" s="661" t="s">
        <v>783</v>
      </c>
      <c r="HF73" s="661">
        <v>0</v>
      </c>
      <c r="HG73" s="661" t="s">
        <v>783</v>
      </c>
      <c r="HH73" s="661">
        <v>0</v>
      </c>
      <c r="HI73" s="661">
        <v>1</v>
      </c>
      <c r="HJ73" s="661">
        <v>45</v>
      </c>
      <c r="HK73" s="661" t="s">
        <v>784</v>
      </c>
      <c r="HL73" s="661" t="s">
        <v>785</v>
      </c>
      <c r="HM73" s="661" t="s">
        <v>783</v>
      </c>
      <c r="HN73" s="661" t="s">
        <v>783</v>
      </c>
      <c r="HO73" s="661" t="s">
        <v>783</v>
      </c>
      <c r="HP73" s="661" t="s">
        <v>783</v>
      </c>
      <c r="HQ73" s="661" t="s">
        <v>783</v>
      </c>
      <c r="HR73" s="661">
        <v>3979000</v>
      </c>
      <c r="HS73" s="661" t="s">
        <v>783</v>
      </c>
      <c r="HT73" s="661" t="s">
        <v>786</v>
      </c>
      <c r="HU73" s="661" t="s">
        <v>787</v>
      </c>
      <c r="HV73" s="661">
        <v>4</v>
      </c>
      <c r="HW73" s="661">
        <v>2014</v>
      </c>
      <c r="HX73" s="661">
        <v>63</v>
      </c>
      <c r="HY73" s="661">
        <v>0</v>
      </c>
      <c r="HZ73" s="661">
        <v>4963</v>
      </c>
      <c r="IA73" s="662">
        <v>41697.500081018516</v>
      </c>
      <c r="IB73" s="661" t="s">
        <v>788</v>
      </c>
      <c r="IC73" s="661">
        <v>3974522</v>
      </c>
      <c r="ID73" s="661">
        <v>2014</v>
      </c>
      <c r="IE73" s="661">
        <v>1712</v>
      </c>
      <c r="IF73" s="661" t="s">
        <v>783</v>
      </c>
      <c r="IG73" s="661" t="s">
        <v>783</v>
      </c>
      <c r="IH73" s="661" t="s">
        <v>783</v>
      </c>
      <c r="II73" s="661" t="s">
        <v>783</v>
      </c>
      <c r="IJ73" s="661" t="s">
        <v>783</v>
      </c>
      <c r="IK73" s="661" t="s">
        <v>783</v>
      </c>
      <c r="IL73" s="661" t="s">
        <v>783</v>
      </c>
      <c r="IM73" s="661" t="s">
        <v>783</v>
      </c>
      <c r="IN73" s="661" t="s">
        <v>783</v>
      </c>
      <c r="IO73" s="661">
        <v>1649</v>
      </c>
      <c r="IP73" s="662">
        <v>37477.354571759257</v>
      </c>
      <c r="IQ73" s="661">
        <v>2</v>
      </c>
      <c r="IR73" s="661" t="s">
        <v>793</v>
      </c>
      <c r="IS73" s="661">
        <v>3</v>
      </c>
      <c r="IT73" s="663">
        <v>41275</v>
      </c>
      <c r="IU73" s="661" t="s">
        <v>783</v>
      </c>
      <c r="IV73" s="661" t="s">
        <v>783</v>
      </c>
      <c r="IW73" s="661" t="s">
        <v>783</v>
      </c>
      <c r="IX73" s="661" t="s">
        <v>781</v>
      </c>
      <c r="IY73" s="661">
        <v>45</v>
      </c>
      <c r="IZ73" s="661" t="s">
        <v>789</v>
      </c>
      <c r="JA73" s="661" t="s">
        <v>783</v>
      </c>
      <c r="JB73" s="661" t="s">
        <v>783</v>
      </c>
      <c r="JC73" s="661" t="s">
        <v>783</v>
      </c>
      <c r="JD73" s="661">
        <v>329380</v>
      </c>
      <c r="JE73" s="661" t="s">
        <v>783</v>
      </c>
      <c r="JF73" s="661" t="s">
        <v>783</v>
      </c>
      <c r="JG73" s="661" t="s">
        <v>804</v>
      </c>
      <c r="JH73" s="661">
        <v>57</v>
      </c>
      <c r="JI73" s="661" t="s">
        <v>783</v>
      </c>
      <c r="JJ73" s="661" t="s">
        <v>783</v>
      </c>
      <c r="JK73" s="661" t="s">
        <v>783</v>
      </c>
      <c r="JL73" s="661" t="s">
        <v>790</v>
      </c>
      <c r="JM73" s="661">
        <v>4</v>
      </c>
      <c r="JN73" s="661">
        <v>4</v>
      </c>
      <c r="JO73" s="661" t="s">
        <v>783</v>
      </c>
      <c r="JP73" s="661">
        <v>10711928</v>
      </c>
      <c r="JQ73" s="661">
        <v>2011</v>
      </c>
      <c r="JR73" s="661">
        <v>3</v>
      </c>
      <c r="JS73" s="661" t="s">
        <v>783</v>
      </c>
      <c r="JT73" s="661" t="s">
        <v>783</v>
      </c>
      <c r="JU73" s="661" t="s">
        <v>805</v>
      </c>
      <c r="JV73" s="664">
        <v>5153.1317509999999</v>
      </c>
      <c r="JW73">
        <f>JV73</f>
        <v>5153.1317509999999</v>
      </c>
      <c r="JX73" s="225">
        <v>0.97597192253787879</v>
      </c>
    </row>
    <row r="74" spans="1:285" ht="16" thickBot="1">
      <c r="A74" s="905" t="s">
        <v>5</v>
      </c>
      <c r="B74" s="79">
        <f t="shared" si="95"/>
        <v>3</v>
      </c>
      <c r="C74" s="871" t="s">
        <v>86</v>
      </c>
      <c r="D74" s="489" t="s">
        <v>157</v>
      </c>
      <c r="E74" s="1129" t="s">
        <v>158</v>
      </c>
      <c r="F74" s="888">
        <v>0.12</v>
      </c>
      <c r="G74" s="120" t="e">
        <f>F74+G72</f>
        <v>#REF!</v>
      </c>
      <c r="H74" s="49">
        <v>0.12</v>
      </c>
      <c r="I74" s="2"/>
      <c r="J74" s="29"/>
      <c r="K74" s="18"/>
      <c r="L74" s="5"/>
      <c r="M74" s="170">
        <v>1</v>
      </c>
      <c r="N74" s="71">
        <v>1</v>
      </c>
      <c r="O74" s="739">
        <v>3</v>
      </c>
      <c r="P74" s="1107">
        <f t="shared" si="92"/>
        <v>5</v>
      </c>
      <c r="Q74" s="1108">
        <f t="shared" si="94"/>
        <v>3</v>
      </c>
      <c r="R74" s="30"/>
      <c r="S74" s="3">
        <v>0.12</v>
      </c>
      <c r="T74" s="25"/>
      <c r="U74" s="219">
        <f t="shared" si="91"/>
        <v>9000</v>
      </c>
      <c r="V74" s="219" t="s">
        <v>642</v>
      </c>
      <c r="W74" s="1042">
        <f t="shared" si="133"/>
        <v>9000</v>
      </c>
      <c r="X74" s="537">
        <f t="shared" si="134"/>
        <v>0</v>
      </c>
      <c r="Y74" s="538">
        <f t="shared" si="96"/>
        <v>500</v>
      </c>
      <c r="Z74" s="1090">
        <f t="shared" si="97"/>
        <v>9500</v>
      </c>
      <c r="AA74" s="1098"/>
      <c r="AB74" s="600"/>
      <c r="AC74" s="1056">
        <f t="shared" si="98"/>
        <v>0</v>
      </c>
      <c r="AD74" s="1063"/>
      <c r="AE74" s="747">
        <f t="shared" si="99"/>
        <v>0</v>
      </c>
      <c r="AF74" s="600"/>
      <c r="AG74" s="1056">
        <f t="shared" si="100"/>
        <v>0</v>
      </c>
      <c r="AH74" s="1070"/>
      <c r="AI74" s="747">
        <f t="shared" si="101"/>
        <v>0</v>
      </c>
      <c r="AJ74" s="1051"/>
      <c r="AK74" s="270">
        <v>0</v>
      </c>
      <c r="AL74" s="902"/>
      <c r="AM74" s="902">
        <v>2026</v>
      </c>
      <c r="AN74" s="18" t="str">
        <f t="shared" si="102"/>
        <v xml:space="preserve"> </v>
      </c>
      <c r="AO74" s="747" t="str">
        <f t="shared" si="103"/>
        <v xml:space="preserve"> </v>
      </c>
      <c r="AP74" s="4" t="str">
        <f t="shared" si="104"/>
        <v xml:space="preserve"> </v>
      </c>
      <c r="AQ74" s="747" t="str">
        <f t="shared" si="105"/>
        <v xml:space="preserve"> </v>
      </c>
      <c r="AR74" s="4" t="str">
        <f t="shared" si="106"/>
        <v xml:space="preserve"> </v>
      </c>
      <c r="AS74" s="747" t="str">
        <f t="shared" si="107"/>
        <v xml:space="preserve"> </v>
      </c>
      <c r="AT74" s="4" t="str">
        <f t="shared" si="108"/>
        <v xml:space="preserve"> </v>
      </c>
      <c r="AU74" s="747" t="str">
        <f t="shared" si="109"/>
        <v xml:space="preserve"> </v>
      </c>
      <c r="AV74" s="4" t="str">
        <f t="shared" si="110"/>
        <v xml:space="preserve"> </v>
      </c>
      <c r="AW74" s="747" t="str">
        <f t="shared" si="111"/>
        <v xml:space="preserve"> </v>
      </c>
      <c r="AX74" s="4" t="str">
        <f t="shared" si="112"/>
        <v xml:space="preserve"> </v>
      </c>
      <c r="AY74" s="747" t="str">
        <f t="shared" si="113"/>
        <v xml:space="preserve"> </v>
      </c>
      <c r="AZ74" s="4" t="str">
        <f t="shared" si="114"/>
        <v xml:space="preserve"> </v>
      </c>
      <c r="BA74" s="747" t="str">
        <f t="shared" si="115"/>
        <v xml:space="preserve"> </v>
      </c>
      <c r="BB74" s="4" t="str">
        <f t="shared" si="116"/>
        <v xml:space="preserve"> </v>
      </c>
      <c r="BC74" s="747" t="str">
        <f t="shared" si="117"/>
        <v xml:space="preserve"> </v>
      </c>
      <c r="BD74" s="4">
        <f t="shared" si="118"/>
        <v>0.12</v>
      </c>
      <c r="BE74" s="747">
        <f t="shared" si="119"/>
        <v>9500</v>
      </c>
      <c r="BF74" s="4" t="str">
        <f t="shared" si="120"/>
        <v xml:space="preserve"> </v>
      </c>
      <c r="BG74" s="747" t="str">
        <f t="shared" si="121"/>
        <v xml:space="preserve"> </v>
      </c>
      <c r="BH74" s="4" t="str">
        <f t="shared" si="122"/>
        <v xml:space="preserve"> </v>
      </c>
      <c r="BI74" s="747" t="str">
        <f t="shared" si="123"/>
        <v xml:space="preserve"> </v>
      </c>
      <c r="BJ74" s="4" t="str">
        <f t="shared" si="124"/>
        <v xml:space="preserve"> </v>
      </c>
      <c r="BK74" s="747" t="str">
        <f t="shared" si="125"/>
        <v xml:space="preserve"> </v>
      </c>
      <c r="BL74" s="4" t="str">
        <f t="shared" si="126"/>
        <v xml:space="preserve"> </v>
      </c>
      <c r="BM74" s="747" t="str">
        <f t="shared" si="127"/>
        <v xml:space="preserve"> </v>
      </c>
      <c r="BN74" s="4" t="str">
        <f t="shared" si="128"/>
        <v xml:space="preserve"> </v>
      </c>
      <c r="BO74" s="747" t="str">
        <f t="shared" si="129"/>
        <v xml:space="preserve"> </v>
      </c>
      <c r="BP74" s="4" t="str">
        <f t="shared" si="130"/>
        <v xml:space="preserve"> </v>
      </c>
      <c r="BQ74" s="747" t="str">
        <f t="shared" si="131"/>
        <v xml:space="preserve"> </v>
      </c>
      <c r="BR74" s="133"/>
      <c r="BS74" s="133"/>
      <c r="BT74" s="389"/>
      <c r="BU74" s="389"/>
      <c r="BV74" s="389"/>
      <c r="BW74" s="389"/>
      <c r="BX74" s="389"/>
      <c r="BY74" s="389"/>
      <c r="BZ74" s="389"/>
      <c r="CA74" s="389"/>
      <c r="CB74" s="163">
        <f t="shared" si="132"/>
        <v>0</v>
      </c>
      <c r="CC74" s="389"/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389"/>
      <c r="DN74" s="389"/>
      <c r="DO74" s="389"/>
      <c r="DP74" s="389"/>
      <c r="DQ74" s="389"/>
      <c r="DR74" s="389"/>
      <c r="DS74" s="389"/>
      <c r="DT74" s="389"/>
      <c r="DU74" s="389"/>
      <c r="DV74" s="389"/>
      <c r="DW74" s="389"/>
      <c r="DX74" s="389"/>
      <c r="DY74" s="389"/>
      <c r="DZ74" s="389"/>
      <c r="EA74" s="389"/>
      <c r="EB74" s="389"/>
      <c r="EC74" s="389"/>
      <c r="ED74" s="389"/>
      <c r="EE74" s="389"/>
      <c r="EF74" s="389"/>
      <c r="EG74" s="389"/>
      <c r="EH74" s="389"/>
      <c r="EI74" s="389"/>
      <c r="EJ74" s="389"/>
      <c r="EK74" s="389"/>
      <c r="EL74" s="389"/>
      <c r="EM74" s="389"/>
      <c r="EN74" s="389"/>
      <c r="EO74" s="389"/>
      <c r="EP74" s="389"/>
      <c r="EQ74" s="389"/>
      <c r="ER74" s="389"/>
      <c r="ES74" s="389"/>
      <c r="ET74" s="389"/>
      <c r="EU74" s="389"/>
      <c r="EV74" s="389"/>
      <c r="EW74" s="389"/>
      <c r="EX74" s="389"/>
      <c r="EY74" s="389"/>
      <c r="EZ74" s="389"/>
      <c r="FA74" s="389"/>
      <c r="FB74" s="389"/>
      <c r="FC74" s="389"/>
      <c r="FD74" s="389"/>
      <c r="FE74" s="389"/>
      <c r="FF74" s="389"/>
      <c r="FG74" s="389"/>
      <c r="FH74" s="389"/>
      <c r="FI74" s="389"/>
      <c r="FJ74" s="389"/>
      <c r="FK74" s="389"/>
      <c r="FL74" s="389"/>
      <c r="FM74" s="389"/>
      <c r="FN74" s="389"/>
      <c r="FO74" s="389"/>
      <c r="FP74" s="389"/>
      <c r="FQ74" s="389"/>
      <c r="FR74" s="389"/>
      <c r="FS74" s="389"/>
      <c r="FT74" s="389"/>
      <c r="FU74" s="389"/>
      <c r="FV74" s="389"/>
      <c r="FW74" s="389"/>
      <c r="FX74" s="660" t="s">
        <v>324</v>
      </c>
      <c r="FY74" s="661">
        <v>77</v>
      </c>
      <c r="FZ74" s="661">
        <v>30289247</v>
      </c>
      <c r="GA74" s="661">
        <v>55</v>
      </c>
      <c r="GB74" s="661" t="s">
        <v>798</v>
      </c>
      <c r="GC74" s="661">
        <v>20</v>
      </c>
      <c r="GD74" s="661">
        <v>1973</v>
      </c>
      <c r="GE74" s="661">
        <v>1</v>
      </c>
      <c r="GF74" s="661" t="s">
        <v>780</v>
      </c>
      <c r="GG74" s="661">
        <v>2</v>
      </c>
      <c r="GH74" s="661">
        <v>1</v>
      </c>
      <c r="GI74" s="661" t="s">
        <v>780</v>
      </c>
      <c r="GJ74" s="661">
        <v>2</v>
      </c>
      <c r="GK74" s="661" t="s">
        <v>781</v>
      </c>
      <c r="GL74" s="661" t="s">
        <v>782</v>
      </c>
      <c r="GM74" s="661">
        <v>66</v>
      </c>
      <c r="GN74" s="661" t="s">
        <v>783</v>
      </c>
      <c r="GO74" s="661">
        <v>0</v>
      </c>
      <c r="GP74" s="661">
        <v>0</v>
      </c>
      <c r="GQ74" s="661">
        <v>4</v>
      </c>
      <c r="GR74" s="661">
        <v>2</v>
      </c>
      <c r="GS74" s="661">
        <v>2</v>
      </c>
      <c r="GT74" s="661" t="s">
        <v>783</v>
      </c>
      <c r="GU74" s="661" t="s">
        <v>783</v>
      </c>
      <c r="GV74" s="661" t="s">
        <v>783</v>
      </c>
      <c r="GW74" s="661" t="s">
        <v>783</v>
      </c>
      <c r="GX74" s="661" t="s">
        <v>783</v>
      </c>
      <c r="GY74" s="661">
        <v>1649</v>
      </c>
      <c r="GZ74" s="661">
        <v>0.14000000000000001</v>
      </c>
      <c r="HA74" s="661">
        <v>5</v>
      </c>
      <c r="HB74" s="661" t="s">
        <v>783</v>
      </c>
      <c r="HC74" s="661" t="s">
        <v>782</v>
      </c>
      <c r="HD74" s="661">
        <v>15</v>
      </c>
      <c r="HE74" s="661" t="s">
        <v>783</v>
      </c>
      <c r="HF74" s="661">
        <v>0</v>
      </c>
      <c r="HG74" s="661" t="s">
        <v>783</v>
      </c>
      <c r="HH74" s="661">
        <v>0</v>
      </c>
      <c r="HI74" s="661">
        <v>1</v>
      </c>
      <c r="HJ74" s="661">
        <v>45</v>
      </c>
      <c r="HK74" s="661" t="s">
        <v>784</v>
      </c>
      <c r="HL74" s="661" t="s">
        <v>785</v>
      </c>
      <c r="HM74" s="661" t="s">
        <v>783</v>
      </c>
      <c r="HN74" s="661" t="s">
        <v>783</v>
      </c>
      <c r="HO74" s="661" t="s">
        <v>783</v>
      </c>
      <c r="HP74" s="661" t="s">
        <v>783</v>
      </c>
      <c r="HQ74" s="661" t="s">
        <v>783</v>
      </c>
      <c r="HR74" s="661">
        <v>3978960</v>
      </c>
      <c r="HS74" s="661" t="s">
        <v>783</v>
      </c>
      <c r="HT74" s="661" t="s">
        <v>786</v>
      </c>
      <c r="HU74" s="661" t="s">
        <v>787</v>
      </c>
      <c r="HV74" s="661">
        <v>4</v>
      </c>
      <c r="HW74" s="661">
        <v>2014</v>
      </c>
      <c r="HX74" s="661">
        <v>63</v>
      </c>
      <c r="HY74" s="661">
        <v>0</v>
      </c>
      <c r="HZ74" s="661">
        <v>739</v>
      </c>
      <c r="IA74" s="662">
        <v>41697.500081018516</v>
      </c>
      <c r="IB74" s="661" t="s">
        <v>788</v>
      </c>
      <c r="IC74" s="661">
        <v>3974482</v>
      </c>
      <c r="ID74" s="661">
        <v>2014</v>
      </c>
      <c r="IE74" s="661">
        <v>1712</v>
      </c>
      <c r="IF74" s="661" t="s">
        <v>783</v>
      </c>
      <c r="IG74" s="661" t="s">
        <v>783</v>
      </c>
      <c r="IH74" s="661" t="s">
        <v>783</v>
      </c>
      <c r="II74" s="661" t="s">
        <v>783</v>
      </c>
      <c r="IJ74" s="661" t="s">
        <v>783</v>
      </c>
      <c r="IK74" s="661" t="s">
        <v>783</v>
      </c>
      <c r="IL74" s="661" t="s">
        <v>783</v>
      </c>
      <c r="IM74" s="661" t="s">
        <v>783</v>
      </c>
      <c r="IN74" s="661" t="s">
        <v>783</v>
      </c>
      <c r="IO74" s="661">
        <v>1649</v>
      </c>
      <c r="IP74" s="662">
        <v>37477.354571759257</v>
      </c>
      <c r="IQ74" s="661">
        <v>2</v>
      </c>
      <c r="IR74" s="661" t="s">
        <v>793</v>
      </c>
      <c r="IS74" s="661">
        <v>2</v>
      </c>
      <c r="IT74" s="663">
        <v>41275</v>
      </c>
      <c r="IU74" s="661" t="s">
        <v>783</v>
      </c>
      <c r="IV74" s="661" t="s">
        <v>783</v>
      </c>
      <c r="IW74" s="661" t="s">
        <v>783</v>
      </c>
      <c r="IX74" s="661" t="s">
        <v>781</v>
      </c>
      <c r="IY74" s="661">
        <v>45</v>
      </c>
      <c r="IZ74" s="661" t="s">
        <v>789</v>
      </c>
      <c r="JA74" s="661" t="s">
        <v>783</v>
      </c>
      <c r="JB74" s="661" t="s">
        <v>783</v>
      </c>
      <c r="JC74" s="661" t="s">
        <v>783</v>
      </c>
      <c r="JD74" s="661">
        <v>329381</v>
      </c>
      <c r="JE74" s="661" t="s">
        <v>783</v>
      </c>
      <c r="JF74" s="661" t="s">
        <v>783</v>
      </c>
      <c r="JG74" s="661" t="s">
        <v>802</v>
      </c>
      <c r="JH74" s="661">
        <v>55</v>
      </c>
      <c r="JI74" s="661" t="s">
        <v>783</v>
      </c>
      <c r="JJ74" s="661" t="s">
        <v>783</v>
      </c>
      <c r="JK74" s="661" t="s">
        <v>783</v>
      </c>
      <c r="JL74" s="661" t="s">
        <v>790</v>
      </c>
      <c r="JM74" s="661">
        <v>4</v>
      </c>
      <c r="JN74" s="661">
        <v>3</v>
      </c>
      <c r="JO74" s="661" t="s">
        <v>783</v>
      </c>
      <c r="JP74" s="661">
        <v>10711928</v>
      </c>
      <c r="JQ74" s="661">
        <v>2011</v>
      </c>
      <c r="JR74" s="661">
        <v>3</v>
      </c>
      <c r="JS74" s="661" t="s">
        <v>783</v>
      </c>
      <c r="JT74" s="661" t="s">
        <v>783</v>
      </c>
      <c r="JU74" s="661" t="s">
        <v>806</v>
      </c>
      <c r="JV74" s="664">
        <v>761.396118</v>
      </c>
      <c r="JW74">
        <f>JV74</f>
        <v>761.396118</v>
      </c>
      <c r="JX74" s="225">
        <v>0.14420381022727272</v>
      </c>
    </row>
    <row r="75" spans="1:285" ht="16" thickBot="1">
      <c r="A75" s="905" t="s">
        <v>5</v>
      </c>
      <c r="B75" s="79">
        <f t="shared" si="95"/>
        <v>3</v>
      </c>
      <c r="C75" s="871" t="s">
        <v>95</v>
      </c>
      <c r="D75" s="489" t="s">
        <v>162</v>
      </c>
      <c r="E75" s="1129" t="s">
        <v>45</v>
      </c>
      <c r="F75" s="888">
        <v>0.38</v>
      </c>
      <c r="G75" s="120" t="e">
        <f t="shared" ref="G75:G87" si="135">F75+G74</f>
        <v>#REF!</v>
      </c>
      <c r="H75" s="47">
        <v>0.38</v>
      </c>
      <c r="I75" s="2"/>
      <c r="J75" s="29"/>
      <c r="K75" s="18"/>
      <c r="L75" s="5"/>
      <c r="M75" s="170">
        <v>1</v>
      </c>
      <c r="N75" s="71">
        <v>2</v>
      </c>
      <c r="O75" s="739">
        <v>2</v>
      </c>
      <c r="P75" s="1107">
        <f t="shared" si="92"/>
        <v>5</v>
      </c>
      <c r="Q75" s="1108">
        <f t="shared" si="94"/>
        <v>4</v>
      </c>
      <c r="R75" s="46"/>
      <c r="S75" s="3">
        <v>0.38</v>
      </c>
      <c r="T75" s="25"/>
      <c r="U75" s="219">
        <f t="shared" si="91"/>
        <v>28500</v>
      </c>
      <c r="V75" s="219" t="s">
        <v>642</v>
      </c>
      <c r="W75" s="1042">
        <f t="shared" si="133"/>
        <v>28500</v>
      </c>
      <c r="X75" s="537">
        <f t="shared" si="134"/>
        <v>0</v>
      </c>
      <c r="Y75" s="538">
        <f t="shared" si="96"/>
        <v>500</v>
      </c>
      <c r="Z75" s="1090">
        <f t="shared" si="97"/>
        <v>29000</v>
      </c>
      <c r="AA75" s="1098"/>
      <c r="AB75" s="600"/>
      <c r="AC75" s="1056">
        <f t="shared" si="98"/>
        <v>0</v>
      </c>
      <c r="AD75" s="1063"/>
      <c r="AE75" s="747">
        <f t="shared" si="99"/>
        <v>0</v>
      </c>
      <c r="AF75" s="600"/>
      <c r="AG75" s="1056">
        <f t="shared" si="100"/>
        <v>0</v>
      </c>
      <c r="AH75" s="1070"/>
      <c r="AI75" s="747">
        <f t="shared" si="101"/>
        <v>0</v>
      </c>
      <c r="AJ75" s="1051"/>
      <c r="AK75" s="270">
        <v>0</v>
      </c>
      <c r="AL75" s="902"/>
      <c r="AM75" s="902">
        <v>2026</v>
      </c>
      <c r="AN75" s="18" t="str">
        <f t="shared" si="102"/>
        <v xml:space="preserve"> </v>
      </c>
      <c r="AO75" s="747" t="str">
        <f t="shared" si="103"/>
        <v xml:space="preserve"> </v>
      </c>
      <c r="AP75" s="4" t="str">
        <f t="shared" si="104"/>
        <v xml:space="preserve"> </v>
      </c>
      <c r="AQ75" s="747" t="str">
        <f t="shared" si="105"/>
        <v xml:space="preserve"> </v>
      </c>
      <c r="AR75" s="4" t="str">
        <f t="shared" si="106"/>
        <v xml:space="preserve"> </v>
      </c>
      <c r="AS75" s="747" t="str">
        <f t="shared" si="107"/>
        <v xml:space="preserve"> </v>
      </c>
      <c r="AT75" s="4" t="str">
        <f t="shared" si="108"/>
        <v xml:space="preserve"> </v>
      </c>
      <c r="AU75" s="747" t="str">
        <f t="shared" si="109"/>
        <v xml:space="preserve"> </v>
      </c>
      <c r="AV75" s="4" t="str">
        <f t="shared" si="110"/>
        <v xml:space="preserve"> </v>
      </c>
      <c r="AW75" s="747" t="str">
        <f t="shared" si="111"/>
        <v xml:space="preserve"> </v>
      </c>
      <c r="AX75" s="4" t="str">
        <f t="shared" si="112"/>
        <v xml:space="preserve"> </v>
      </c>
      <c r="AY75" s="747" t="str">
        <f t="shared" si="113"/>
        <v xml:space="preserve"> </v>
      </c>
      <c r="AZ75" s="4" t="str">
        <f t="shared" si="114"/>
        <v xml:space="preserve"> </v>
      </c>
      <c r="BA75" s="747" t="str">
        <f t="shared" si="115"/>
        <v xml:space="preserve"> </v>
      </c>
      <c r="BB75" s="4" t="str">
        <f t="shared" si="116"/>
        <v xml:space="preserve"> </v>
      </c>
      <c r="BC75" s="747" t="str">
        <f t="shared" si="117"/>
        <v xml:space="preserve"> </v>
      </c>
      <c r="BD75" s="4">
        <f t="shared" si="118"/>
        <v>0.38</v>
      </c>
      <c r="BE75" s="747">
        <f t="shared" si="119"/>
        <v>29000</v>
      </c>
      <c r="BF75" s="4" t="str">
        <f t="shared" si="120"/>
        <v xml:space="preserve"> </v>
      </c>
      <c r="BG75" s="747" t="str">
        <f t="shared" si="121"/>
        <v xml:space="preserve"> </v>
      </c>
      <c r="BH75" s="4" t="str">
        <f t="shared" si="122"/>
        <v xml:space="preserve"> </v>
      </c>
      <c r="BI75" s="747" t="str">
        <f t="shared" si="123"/>
        <v xml:space="preserve"> </v>
      </c>
      <c r="BJ75" s="4" t="str">
        <f t="shared" si="124"/>
        <v xml:space="preserve"> </v>
      </c>
      <c r="BK75" s="747" t="str">
        <f t="shared" si="125"/>
        <v xml:space="preserve"> </v>
      </c>
      <c r="BL75" s="4" t="str">
        <f t="shared" si="126"/>
        <v xml:space="preserve"> </v>
      </c>
      <c r="BM75" s="747" t="str">
        <f t="shared" si="127"/>
        <v xml:space="preserve"> </v>
      </c>
      <c r="BN75" s="4" t="str">
        <f t="shared" si="128"/>
        <v xml:space="preserve"> </v>
      </c>
      <c r="BO75" s="747" t="str">
        <f t="shared" si="129"/>
        <v xml:space="preserve"> </v>
      </c>
      <c r="BP75" s="4" t="str">
        <f t="shared" si="130"/>
        <v xml:space="preserve"> </v>
      </c>
      <c r="BQ75" s="747" t="str">
        <f t="shared" si="131"/>
        <v xml:space="preserve"> </v>
      </c>
      <c r="BR75" s="133"/>
      <c r="BS75" s="133"/>
      <c r="BT75" s="389"/>
      <c r="BU75" s="389"/>
      <c r="BV75" s="389"/>
      <c r="BW75" s="389"/>
      <c r="BX75" s="389"/>
      <c r="BY75" s="389"/>
      <c r="BZ75" s="389"/>
      <c r="CA75" s="389"/>
      <c r="CB75" s="163">
        <f t="shared" si="132"/>
        <v>0</v>
      </c>
      <c r="CC75" s="389"/>
      <c r="CD75" s="389"/>
      <c r="CE75" s="389"/>
      <c r="CF75" s="389"/>
      <c r="CG75" s="389"/>
      <c r="CH75" s="389"/>
      <c r="CI75" s="389"/>
      <c r="CJ75" s="389"/>
      <c r="CK75" s="389"/>
      <c r="CL75" s="389"/>
      <c r="CM75" s="389"/>
      <c r="CN75" s="389"/>
      <c r="CO75" s="389"/>
      <c r="CP75" s="389"/>
      <c r="CQ75" s="389"/>
      <c r="CR75" s="389"/>
      <c r="CS75" s="389"/>
      <c r="CT75" s="389"/>
      <c r="CU75" s="389"/>
      <c r="CV75" s="389"/>
      <c r="CW75" s="389"/>
      <c r="CX75" s="389"/>
      <c r="CY75" s="389"/>
      <c r="CZ75" s="389"/>
      <c r="DA75" s="389"/>
      <c r="DB75" s="389"/>
      <c r="DC75" s="389"/>
      <c r="DD75" s="389"/>
      <c r="DE75" s="389"/>
      <c r="DF75" s="389"/>
      <c r="DG75" s="389"/>
      <c r="DH75" s="389"/>
      <c r="DI75" s="389"/>
      <c r="DJ75" s="389"/>
      <c r="DK75" s="389"/>
      <c r="DL75" s="389"/>
      <c r="DM75" s="389"/>
      <c r="DN75" s="389"/>
      <c r="DO75" s="389"/>
      <c r="DP75" s="389"/>
      <c r="DQ75" s="389"/>
      <c r="DR75" s="389"/>
      <c r="DS75" s="389"/>
      <c r="DT75" s="389"/>
      <c r="DU75" s="389"/>
      <c r="DV75" s="389"/>
      <c r="DW75" s="389"/>
      <c r="DX75" s="389"/>
      <c r="DY75" s="389"/>
      <c r="DZ75" s="389"/>
      <c r="EA75" s="389"/>
      <c r="EB75" s="389"/>
      <c r="EC75" s="389"/>
      <c r="ED75" s="389"/>
      <c r="EE75" s="389"/>
      <c r="EF75" s="389"/>
      <c r="EG75" s="389"/>
      <c r="EH75" s="389"/>
      <c r="EI75" s="389"/>
      <c r="EJ75" s="389"/>
      <c r="EK75" s="389"/>
      <c r="EL75" s="389"/>
      <c r="EM75" s="389"/>
      <c r="EN75" s="389"/>
      <c r="EO75" s="389"/>
      <c r="EP75" s="389"/>
      <c r="EQ75" s="389"/>
      <c r="ER75" s="389"/>
      <c r="ES75" s="389"/>
      <c r="ET75" s="389"/>
      <c r="EU75" s="389"/>
      <c r="EV75" s="389"/>
      <c r="EW75" s="389"/>
      <c r="EX75" s="389"/>
      <c r="EY75" s="389"/>
      <c r="EZ75" s="389"/>
      <c r="FA75" s="389"/>
      <c r="FB75" s="389"/>
      <c r="FC75" s="389"/>
      <c r="FD75" s="389"/>
      <c r="FE75" s="389"/>
      <c r="FF75" s="389"/>
      <c r="FG75" s="389"/>
      <c r="FH75" s="389"/>
      <c r="FI75" s="389"/>
      <c r="FJ75" s="389"/>
      <c r="FK75" s="389"/>
      <c r="FL75" s="389"/>
      <c r="FM75" s="389"/>
      <c r="FN75" s="389"/>
      <c r="FO75" s="389"/>
      <c r="FP75" s="389"/>
      <c r="FQ75" s="389"/>
      <c r="FR75" s="389"/>
      <c r="FS75" s="389"/>
      <c r="FT75" s="389"/>
      <c r="FU75" s="389"/>
      <c r="FV75" s="389"/>
      <c r="FW75" s="389"/>
      <c r="FX75" s="679" t="s">
        <v>373</v>
      </c>
      <c r="FY75" s="680">
        <v>16</v>
      </c>
      <c r="FZ75" s="680">
        <v>28092643</v>
      </c>
      <c r="GA75" s="680">
        <v>40</v>
      </c>
      <c r="GB75" s="680" t="s">
        <v>779</v>
      </c>
      <c r="GC75" s="680">
        <v>22</v>
      </c>
      <c r="GD75" s="680">
        <v>2012</v>
      </c>
      <c r="GE75" s="680">
        <v>0</v>
      </c>
      <c r="GF75" s="680" t="s">
        <v>792</v>
      </c>
      <c r="GG75" s="680">
        <v>0</v>
      </c>
      <c r="GH75" s="680">
        <v>0</v>
      </c>
      <c r="GI75" s="680" t="s">
        <v>792</v>
      </c>
      <c r="GJ75" s="680">
        <v>0</v>
      </c>
      <c r="GK75" s="680" t="s">
        <v>781</v>
      </c>
      <c r="GL75" s="680" t="s">
        <v>782</v>
      </c>
      <c r="GM75" s="680">
        <v>66</v>
      </c>
      <c r="GN75" s="680" t="s">
        <v>783</v>
      </c>
      <c r="GO75" s="680">
        <v>0</v>
      </c>
      <c r="GP75" s="680">
        <v>0</v>
      </c>
      <c r="GQ75" s="680">
        <v>4</v>
      </c>
      <c r="GR75" s="680">
        <v>1</v>
      </c>
      <c r="GS75" s="680" t="s">
        <v>783</v>
      </c>
      <c r="GT75" s="680" t="s">
        <v>783</v>
      </c>
      <c r="GU75" s="680" t="s">
        <v>783</v>
      </c>
      <c r="GV75" s="680" t="s">
        <v>783</v>
      </c>
      <c r="GW75" s="680" t="s">
        <v>783</v>
      </c>
      <c r="GX75" s="680" t="s">
        <v>783</v>
      </c>
      <c r="GY75" s="680">
        <v>1649</v>
      </c>
      <c r="GZ75" s="680">
        <v>0.05</v>
      </c>
      <c r="HA75" s="680">
        <v>5</v>
      </c>
      <c r="HB75" s="680" t="s">
        <v>783</v>
      </c>
      <c r="HC75" s="680" t="s">
        <v>782</v>
      </c>
      <c r="HD75" s="680">
        <v>15</v>
      </c>
      <c r="HE75" s="680" t="s">
        <v>783</v>
      </c>
      <c r="HF75" s="680">
        <v>0</v>
      </c>
      <c r="HG75" s="680" t="s">
        <v>783</v>
      </c>
      <c r="HH75" s="680">
        <v>0</v>
      </c>
      <c r="HI75" s="680">
        <v>1</v>
      </c>
      <c r="HJ75" s="680">
        <v>45</v>
      </c>
      <c r="HK75" s="680" t="s">
        <v>784</v>
      </c>
      <c r="HL75" s="680" t="s">
        <v>785</v>
      </c>
      <c r="HM75" s="680" t="s">
        <v>783</v>
      </c>
      <c r="HN75" s="680" t="s">
        <v>783</v>
      </c>
      <c r="HO75" s="680" t="s">
        <v>783</v>
      </c>
      <c r="HP75" s="680" t="s">
        <v>783</v>
      </c>
      <c r="HQ75" s="680" t="s">
        <v>783</v>
      </c>
      <c r="HR75" s="680">
        <v>3980785</v>
      </c>
      <c r="HS75" s="680" t="s">
        <v>783</v>
      </c>
      <c r="HT75" s="680" t="s">
        <v>786</v>
      </c>
      <c r="HU75" s="680" t="s">
        <v>787</v>
      </c>
      <c r="HV75" s="680">
        <v>4</v>
      </c>
      <c r="HW75" s="680">
        <v>2013</v>
      </c>
      <c r="HX75" s="680">
        <v>63</v>
      </c>
      <c r="HY75" s="680">
        <v>422</v>
      </c>
      <c r="HZ75" s="680">
        <v>686</v>
      </c>
      <c r="IA75" s="681">
        <v>41358.405266203707</v>
      </c>
      <c r="IB75" s="680" t="s">
        <v>788</v>
      </c>
      <c r="IC75" s="680">
        <v>3976307</v>
      </c>
      <c r="ID75" s="680">
        <v>2013</v>
      </c>
      <c r="IE75" s="680">
        <v>1712</v>
      </c>
      <c r="IF75" s="680" t="s">
        <v>783</v>
      </c>
      <c r="IG75" s="680" t="s">
        <v>783</v>
      </c>
      <c r="IH75" s="680" t="s">
        <v>783</v>
      </c>
      <c r="II75" s="680" t="s">
        <v>783</v>
      </c>
      <c r="IJ75" s="680" t="s">
        <v>783</v>
      </c>
      <c r="IK75" s="680" t="s">
        <v>783</v>
      </c>
      <c r="IL75" s="680" t="s">
        <v>783</v>
      </c>
      <c r="IM75" s="680" t="s">
        <v>783</v>
      </c>
      <c r="IN75" s="680" t="s">
        <v>783</v>
      </c>
      <c r="IO75" s="680">
        <v>1649</v>
      </c>
      <c r="IP75" s="681">
        <v>37600.566631944443</v>
      </c>
      <c r="IQ75" s="680" t="s">
        <v>783</v>
      </c>
      <c r="IR75" s="680" t="s">
        <v>783</v>
      </c>
      <c r="IS75" s="680" t="s">
        <v>783</v>
      </c>
      <c r="IT75" s="680" t="s">
        <v>783</v>
      </c>
      <c r="IU75" s="680" t="s">
        <v>783</v>
      </c>
      <c r="IV75" s="680" t="s">
        <v>783</v>
      </c>
      <c r="IW75" s="680" t="s">
        <v>783</v>
      </c>
      <c r="IX75" s="680" t="s">
        <v>781</v>
      </c>
      <c r="IY75" s="680">
        <v>45</v>
      </c>
      <c r="IZ75" s="680" t="s">
        <v>789</v>
      </c>
      <c r="JA75" s="680" t="s">
        <v>783</v>
      </c>
      <c r="JB75" s="680" t="s">
        <v>783</v>
      </c>
      <c r="JC75" s="680" t="s">
        <v>783</v>
      </c>
      <c r="JD75" s="680">
        <v>329409</v>
      </c>
      <c r="JE75" s="680" t="s">
        <v>783</v>
      </c>
      <c r="JF75" s="680" t="s">
        <v>783</v>
      </c>
      <c r="JG75" s="680" t="s">
        <v>783</v>
      </c>
      <c r="JH75" s="680" t="s">
        <v>783</v>
      </c>
      <c r="JI75" s="680" t="s">
        <v>783</v>
      </c>
      <c r="JJ75" s="680" t="s">
        <v>783</v>
      </c>
      <c r="JK75" s="680" t="s">
        <v>783</v>
      </c>
      <c r="JL75" s="680" t="s">
        <v>790</v>
      </c>
      <c r="JM75" s="680">
        <v>4</v>
      </c>
      <c r="JN75" s="680">
        <v>2</v>
      </c>
      <c r="JO75" s="680" t="s">
        <v>783</v>
      </c>
      <c r="JP75" s="680" t="s">
        <v>783</v>
      </c>
      <c r="JQ75" s="680" t="s">
        <v>783</v>
      </c>
      <c r="JR75" s="680" t="s">
        <v>783</v>
      </c>
      <c r="JS75" s="680" t="s">
        <v>783</v>
      </c>
      <c r="JT75" s="680" t="s">
        <v>783</v>
      </c>
      <c r="JU75" s="680" t="s">
        <v>835</v>
      </c>
      <c r="JV75" s="682">
        <v>348.73087600000002</v>
      </c>
      <c r="JW75">
        <f>SUM(JV75:JV75)</f>
        <v>348.73087600000002</v>
      </c>
      <c r="JX75" s="225">
        <v>0.22217404564393942</v>
      </c>
    </row>
    <row r="76" spans="1:285" ht="16" thickBot="1">
      <c r="A76" s="905" t="s">
        <v>5</v>
      </c>
      <c r="B76" s="79">
        <f t="shared" si="95"/>
        <v>3</v>
      </c>
      <c r="C76" s="871" t="s">
        <v>117</v>
      </c>
      <c r="D76" s="489" t="s">
        <v>245</v>
      </c>
      <c r="E76" s="1129" t="s">
        <v>246</v>
      </c>
      <c r="F76" s="888">
        <v>0.74</v>
      </c>
      <c r="G76" s="120" t="e">
        <f t="shared" si="135"/>
        <v>#REF!</v>
      </c>
      <c r="H76" s="51">
        <v>0.74</v>
      </c>
      <c r="I76" s="2"/>
      <c r="J76" s="29"/>
      <c r="K76" s="18"/>
      <c r="L76" s="5"/>
      <c r="M76" s="1135">
        <v>0.5</v>
      </c>
      <c r="N76" s="386">
        <v>1</v>
      </c>
      <c r="O76" s="1136">
        <v>5</v>
      </c>
      <c r="P76" s="1109">
        <f t="shared" si="92"/>
        <v>6.5</v>
      </c>
      <c r="Q76" s="1108">
        <f t="shared" si="94"/>
        <v>2.5</v>
      </c>
      <c r="R76" s="46"/>
      <c r="S76" s="547">
        <f>H76</f>
        <v>0.74</v>
      </c>
      <c r="T76" s="25"/>
      <c r="U76" s="219">
        <f t="shared" si="91"/>
        <v>55500</v>
      </c>
      <c r="V76" s="219" t="s">
        <v>642</v>
      </c>
      <c r="W76" s="1042">
        <f t="shared" si="133"/>
        <v>55500</v>
      </c>
      <c r="X76" s="537">
        <f t="shared" si="134"/>
        <v>0</v>
      </c>
      <c r="Y76" s="538">
        <f t="shared" si="96"/>
        <v>500</v>
      </c>
      <c r="Z76" s="1090">
        <f t="shared" si="97"/>
        <v>56000</v>
      </c>
      <c r="AA76" s="1098"/>
      <c r="AB76" s="600"/>
      <c r="AC76" s="1056">
        <f t="shared" si="98"/>
        <v>0</v>
      </c>
      <c r="AD76" s="1063"/>
      <c r="AE76" s="747">
        <f t="shared" si="99"/>
        <v>0</v>
      </c>
      <c r="AF76" s="600"/>
      <c r="AG76" s="1056">
        <f t="shared" si="100"/>
        <v>0</v>
      </c>
      <c r="AH76" s="1070"/>
      <c r="AI76" s="747">
        <f t="shared" si="101"/>
        <v>0</v>
      </c>
      <c r="AJ76" s="1051"/>
      <c r="AK76" s="270">
        <v>0</v>
      </c>
      <c r="AL76" s="902"/>
      <c r="AM76" s="902">
        <v>2026</v>
      </c>
      <c r="AN76" s="18" t="str">
        <f t="shared" si="102"/>
        <v xml:space="preserve"> </v>
      </c>
      <c r="AO76" s="747" t="str">
        <f t="shared" si="103"/>
        <v xml:space="preserve"> </v>
      </c>
      <c r="AP76" s="4" t="str">
        <f t="shared" si="104"/>
        <v xml:space="preserve"> </v>
      </c>
      <c r="AQ76" s="747" t="str">
        <f t="shared" si="105"/>
        <v xml:space="preserve"> </v>
      </c>
      <c r="AR76" s="4" t="str">
        <f t="shared" si="106"/>
        <v xml:space="preserve"> </v>
      </c>
      <c r="AS76" s="747" t="str">
        <f t="shared" si="107"/>
        <v xml:space="preserve"> </v>
      </c>
      <c r="AT76" s="4" t="str">
        <f t="shared" si="108"/>
        <v xml:space="preserve"> </v>
      </c>
      <c r="AU76" s="747" t="str">
        <f t="shared" si="109"/>
        <v xml:space="preserve"> </v>
      </c>
      <c r="AV76" s="4" t="str">
        <f t="shared" si="110"/>
        <v xml:space="preserve"> </v>
      </c>
      <c r="AW76" s="747" t="str">
        <f t="shared" si="111"/>
        <v xml:space="preserve"> </v>
      </c>
      <c r="AX76" s="4" t="str">
        <f t="shared" si="112"/>
        <v xml:space="preserve"> </v>
      </c>
      <c r="AY76" s="747" t="str">
        <f t="shared" si="113"/>
        <v xml:space="preserve"> </v>
      </c>
      <c r="AZ76" s="4" t="str">
        <f t="shared" si="114"/>
        <v xml:space="preserve"> </v>
      </c>
      <c r="BA76" s="747" t="str">
        <f t="shared" si="115"/>
        <v xml:space="preserve"> </v>
      </c>
      <c r="BB76" s="4" t="str">
        <f t="shared" si="116"/>
        <v xml:space="preserve"> </v>
      </c>
      <c r="BC76" s="747" t="str">
        <f t="shared" si="117"/>
        <v xml:space="preserve"> </v>
      </c>
      <c r="BD76" s="4">
        <f t="shared" si="118"/>
        <v>0.74</v>
      </c>
      <c r="BE76" s="747">
        <f t="shared" si="119"/>
        <v>56000</v>
      </c>
      <c r="BF76" s="4" t="str">
        <f t="shared" si="120"/>
        <v xml:space="preserve"> </v>
      </c>
      <c r="BG76" s="747" t="str">
        <f t="shared" si="121"/>
        <v xml:space="preserve"> </v>
      </c>
      <c r="BH76" s="4" t="str">
        <f t="shared" si="122"/>
        <v xml:space="preserve"> </v>
      </c>
      <c r="BI76" s="747" t="str">
        <f t="shared" si="123"/>
        <v xml:space="preserve"> </v>
      </c>
      <c r="BJ76" s="4" t="str">
        <f t="shared" si="124"/>
        <v xml:space="preserve"> </v>
      </c>
      <c r="BK76" s="747" t="str">
        <f t="shared" si="125"/>
        <v xml:space="preserve"> </v>
      </c>
      <c r="BL76" s="4" t="str">
        <f t="shared" si="126"/>
        <v xml:space="preserve"> </v>
      </c>
      <c r="BM76" s="747" t="str">
        <f t="shared" si="127"/>
        <v xml:space="preserve"> </v>
      </c>
      <c r="BN76" s="4" t="str">
        <f t="shared" si="128"/>
        <v xml:space="preserve"> </v>
      </c>
      <c r="BO76" s="747" t="str">
        <f t="shared" si="129"/>
        <v xml:space="preserve"> </v>
      </c>
      <c r="BP76" s="4" t="str">
        <f t="shared" si="130"/>
        <v xml:space="preserve"> </v>
      </c>
      <c r="BQ76" s="747" t="str">
        <f t="shared" si="131"/>
        <v xml:space="preserve"> </v>
      </c>
      <c r="BR76" s="133" t="s">
        <v>247</v>
      </c>
      <c r="BS76" s="133"/>
      <c r="BT76" s="389"/>
      <c r="BU76" s="389"/>
      <c r="BV76" s="389"/>
      <c r="BW76" s="389"/>
      <c r="BX76" s="389"/>
      <c r="BY76" s="589"/>
      <c r="BZ76" s="389"/>
      <c r="CA76" s="389"/>
      <c r="CB76" s="163">
        <f t="shared" si="132"/>
        <v>0</v>
      </c>
      <c r="CC76" s="389"/>
      <c r="CD76" s="389"/>
      <c r="CE76" s="389"/>
      <c r="CF76" s="389"/>
      <c r="CG76" s="389"/>
      <c r="CH76" s="389"/>
      <c r="CI76" s="389"/>
      <c r="CJ76" s="389"/>
      <c r="CK76" s="389"/>
      <c r="CL76" s="389"/>
      <c r="CM76" s="389"/>
      <c r="CN76" s="389"/>
      <c r="CO76" s="389"/>
      <c r="CP76" s="389"/>
      <c r="CQ76" s="389"/>
      <c r="CR76" s="389"/>
      <c r="CS76" s="389"/>
      <c r="CT76" s="389"/>
      <c r="CU76" s="389"/>
      <c r="CV76" s="389"/>
      <c r="CW76" s="389"/>
      <c r="CX76" s="389"/>
      <c r="CY76" s="389"/>
      <c r="CZ76" s="389"/>
      <c r="DA76" s="389"/>
      <c r="DB76" s="389"/>
      <c r="DC76" s="389"/>
      <c r="DD76" s="389"/>
      <c r="DE76" s="389"/>
      <c r="DF76" s="389"/>
      <c r="DG76" s="389"/>
      <c r="DH76" s="389"/>
      <c r="DI76" s="389"/>
      <c r="DJ76" s="389"/>
      <c r="DK76" s="389"/>
      <c r="DL76" s="389"/>
      <c r="DM76" s="389"/>
      <c r="DN76" s="389"/>
      <c r="DO76" s="389"/>
      <c r="DP76" s="389"/>
      <c r="DQ76" s="389"/>
      <c r="DR76" s="389"/>
      <c r="DS76" s="389"/>
      <c r="DT76" s="389"/>
      <c r="DU76" s="389"/>
      <c r="DV76" s="389"/>
      <c r="DW76" s="389"/>
      <c r="DX76" s="389"/>
      <c r="DY76" s="389"/>
      <c r="DZ76" s="389"/>
      <c r="EA76" s="389"/>
      <c r="EB76" s="389"/>
      <c r="EC76" s="389"/>
      <c r="ED76" s="389"/>
      <c r="EE76" s="389"/>
      <c r="EF76" s="389"/>
      <c r="EG76" s="389"/>
      <c r="EH76" s="389"/>
      <c r="EI76" s="389"/>
      <c r="EJ76" s="389"/>
      <c r="EK76" s="389"/>
      <c r="EL76" s="389"/>
      <c r="EM76" s="389"/>
      <c r="EN76" s="389"/>
      <c r="EO76" s="389"/>
      <c r="EP76" s="389"/>
      <c r="EQ76" s="389"/>
      <c r="ER76" s="389"/>
      <c r="ES76" s="389"/>
      <c r="ET76" s="389"/>
      <c r="EU76" s="389"/>
      <c r="EV76" s="389"/>
      <c r="EW76" s="389"/>
      <c r="EX76" s="389"/>
      <c r="EY76" s="389"/>
      <c r="EZ76" s="389"/>
      <c r="FA76" s="389"/>
      <c r="FB76" s="389"/>
      <c r="FC76" s="389"/>
      <c r="FD76" s="389"/>
      <c r="FE76" s="389"/>
      <c r="FF76" s="389"/>
      <c r="FG76" s="389"/>
      <c r="FH76" s="389"/>
      <c r="FI76" s="389"/>
      <c r="FJ76" s="389"/>
      <c r="FK76" s="389"/>
      <c r="FL76" s="389"/>
      <c r="FM76" s="389"/>
      <c r="FN76" s="389"/>
      <c r="FO76" s="389"/>
      <c r="FP76" s="389"/>
      <c r="FQ76" s="389"/>
      <c r="FR76" s="389"/>
      <c r="FS76" s="389"/>
      <c r="FT76" s="389"/>
      <c r="FU76" s="389"/>
      <c r="FV76" s="389"/>
      <c r="FW76" s="389"/>
      <c r="FX76" s="660"/>
      <c r="FY76" s="661"/>
      <c r="FZ76" s="661"/>
      <c r="GA76" s="661"/>
      <c r="GB76" s="661"/>
      <c r="GC76" s="661"/>
      <c r="GD76" s="661"/>
      <c r="GE76" s="661"/>
      <c r="GF76" s="661"/>
      <c r="GG76" s="661"/>
      <c r="GH76" s="661"/>
      <c r="GI76" s="661"/>
      <c r="GJ76" s="661"/>
      <c r="GK76" s="661"/>
      <c r="GL76" s="661"/>
      <c r="GM76" s="661"/>
      <c r="GN76" s="661"/>
      <c r="GO76" s="661"/>
      <c r="GP76" s="661"/>
      <c r="GQ76" s="661"/>
      <c r="GR76" s="661"/>
      <c r="GS76" s="661"/>
      <c r="GT76" s="661"/>
      <c r="GU76" s="661"/>
      <c r="GV76" s="661"/>
      <c r="GW76" s="661"/>
      <c r="GX76" s="661"/>
      <c r="GY76" s="661"/>
      <c r="GZ76" s="661"/>
      <c r="HA76" s="661"/>
      <c r="HB76" s="661"/>
      <c r="HC76" s="661"/>
      <c r="HD76" s="661"/>
      <c r="HE76" s="661"/>
      <c r="HF76" s="661"/>
      <c r="HG76" s="661"/>
      <c r="HH76" s="661"/>
      <c r="HI76" s="661"/>
      <c r="HJ76" s="661"/>
      <c r="HK76" s="661"/>
      <c r="HL76" s="661"/>
      <c r="HM76" s="661"/>
      <c r="HN76" s="661"/>
      <c r="HO76" s="661"/>
      <c r="HP76" s="661"/>
      <c r="HQ76" s="661"/>
      <c r="HR76" s="661"/>
      <c r="HS76" s="661"/>
      <c r="HT76" s="661"/>
      <c r="HU76" s="661"/>
      <c r="HV76" s="661"/>
      <c r="HW76" s="661"/>
      <c r="HX76" s="661"/>
      <c r="HY76" s="661"/>
      <c r="HZ76" s="661"/>
      <c r="IA76" s="662"/>
      <c r="IB76" s="661"/>
      <c r="IC76" s="661"/>
      <c r="ID76" s="661"/>
      <c r="IE76" s="661"/>
      <c r="IF76" s="661"/>
      <c r="IG76" s="661"/>
      <c r="IH76" s="661"/>
      <c r="II76" s="661"/>
      <c r="IJ76" s="661"/>
      <c r="IK76" s="661"/>
      <c r="IL76" s="661"/>
      <c r="IM76" s="661"/>
      <c r="IN76" s="661"/>
      <c r="IO76" s="661"/>
      <c r="IP76" s="662"/>
      <c r="IQ76" s="661"/>
      <c r="IR76" s="661"/>
      <c r="IS76" s="661"/>
      <c r="IT76" s="663"/>
      <c r="IU76" s="661"/>
      <c r="IV76" s="661"/>
      <c r="IW76" s="661"/>
      <c r="IX76" s="661"/>
      <c r="IY76" s="661"/>
      <c r="IZ76" s="661"/>
      <c r="JA76" s="661"/>
      <c r="JB76" s="661"/>
      <c r="JC76" s="661"/>
      <c r="JD76" s="661"/>
      <c r="JE76" s="661"/>
      <c r="JF76" s="661"/>
      <c r="JG76" s="661"/>
      <c r="JH76" s="661"/>
      <c r="JI76" s="661"/>
      <c r="JJ76" s="661"/>
      <c r="JK76" s="661"/>
      <c r="JL76" s="661"/>
      <c r="JM76" s="661"/>
      <c r="JN76" s="661"/>
      <c r="JO76" s="661"/>
      <c r="JP76" s="661"/>
      <c r="JQ76" s="661"/>
      <c r="JR76" s="661"/>
      <c r="JS76" s="661"/>
      <c r="JT76" s="661"/>
      <c r="JU76" s="661"/>
      <c r="JV76" s="664"/>
      <c r="JX76" s="225"/>
    </row>
    <row r="77" spans="1:285" ht="16" thickBot="1">
      <c r="A77" s="905" t="s">
        <v>5</v>
      </c>
      <c r="B77" s="79">
        <f t="shared" si="95"/>
        <v>3</v>
      </c>
      <c r="C77" s="871" t="s">
        <v>46</v>
      </c>
      <c r="D77" s="489" t="s">
        <v>185</v>
      </c>
      <c r="E77" s="1129" t="s">
        <v>34</v>
      </c>
      <c r="F77" s="888">
        <v>1.1000000000000001</v>
      </c>
      <c r="G77" s="120" t="e">
        <f t="shared" si="135"/>
        <v>#REF!</v>
      </c>
      <c r="H77" s="47">
        <v>1.1000000000000001</v>
      </c>
      <c r="I77" s="2"/>
      <c r="J77" s="29"/>
      <c r="K77" s="18"/>
      <c r="L77" s="5"/>
      <c r="M77" s="170">
        <v>1</v>
      </c>
      <c r="N77" s="71">
        <v>1</v>
      </c>
      <c r="O77" s="739">
        <v>3</v>
      </c>
      <c r="P77" s="1107">
        <f t="shared" si="92"/>
        <v>5</v>
      </c>
      <c r="Q77" s="1108">
        <f t="shared" si="94"/>
        <v>3</v>
      </c>
      <c r="R77" s="46"/>
      <c r="S77" s="3">
        <v>1.1000000000000001</v>
      </c>
      <c r="T77" s="25"/>
      <c r="U77" s="219">
        <f t="shared" si="91"/>
        <v>82500</v>
      </c>
      <c r="V77" s="219" t="s">
        <v>642</v>
      </c>
      <c r="W77" s="1042">
        <f t="shared" si="133"/>
        <v>82500</v>
      </c>
      <c r="X77" s="537">
        <f t="shared" si="134"/>
        <v>34341.511111111111</v>
      </c>
      <c r="Y77" s="538">
        <f t="shared" si="96"/>
        <v>500</v>
      </c>
      <c r="Z77" s="1090">
        <f t="shared" si="97"/>
        <v>117341.51111111112</v>
      </c>
      <c r="AA77" s="1098"/>
      <c r="AB77" s="600">
        <v>4</v>
      </c>
      <c r="AC77" s="1056">
        <f t="shared" si="98"/>
        <v>14541.511111111111</v>
      </c>
      <c r="AD77" s="1063">
        <v>0.25</v>
      </c>
      <c r="AE77" s="747">
        <f t="shared" si="99"/>
        <v>19800</v>
      </c>
      <c r="AF77" s="600"/>
      <c r="AG77" s="1056">
        <f t="shared" si="100"/>
        <v>0</v>
      </c>
      <c r="AH77" s="1070"/>
      <c r="AI77" s="747">
        <f t="shared" si="101"/>
        <v>0</v>
      </c>
      <c r="AJ77" s="1051"/>
      <c r="AK77" s="270">
        <v>0</v>
      </c>
      <c r="AL77" s="902"/>
      <c r="AM77" s="902">
        <v>2026</v>
      </c>
      <c r="AN77" s="18" t="str">
        <f t="shared" si="102"/>
        <v xml:space="preserve"> </v>
      </c>
      <c r="AO77" s="747" t="str">
        <f t="shared" si="103"/>
        <v xml:space="preserve"> </v>
      </c>
      <c r="AP77" s="4" t="str">
        <f t="shared" si="104"/>
        <v xml:space="preserve"> </v>
      </c>
      <c r="AQ77" s="747" t="str">
        <f t="shared" si="105"/>
        <v xml:space="preserve"> </v>
      </c>
      <c r="AR77" s="4" t="str">
        <f t="shared" si="106"/>
        <v xml:space="preserve"> </v>
      </c>
      <c r="AS77" s="747" t="str">
        <f t="shared" si="107"/>
        <v xml:space="preserve"> </v>
      </c>
      <c r="AT77" s="4" t="str">
        <f t="shared" si="108"/>
        <v xml:space="preserve"> </v>
      </c>
      <c r="AU77" s="747" t="str">
        <f t="shared" si="109"/>
        <v xml:space="preserve"> </v>
      </c>
      <c r="AV77" s="4" t="str">
        <f t="shared" si="110"/>
        <v xml:space="preserve"> </v>
      </c>
      <c r="AW77" s="747" t="str">
        <f t="shared" si="111"/>
        <v xml:space="preserve"> </v>
      </c>
      <c r="AX77" s="4" t="str">
        <f t="shared" si="112"/>
        <v xml:space="preserve"> </v>
      </c>
      <c r="AY77" s="747" t="str">
        <f t="shared" si="113"/>
        <v xml:space="preserve"> </v>
      </c>
      <c r="AZ77" s="4" t="str">
        <f t="shared" si="114"/>
        <v xml:space="preserve"> </v>
      </c>
      <c r="BA77" s="747" t="str">
        <f t="shared" si="115"/>
        <v xml:space="preserve"> </v>
      </c>
      <c r="BB77" s="4" t="str">
        <f t="shared" si="116"/>
        <v xml:space="preserve"> </v>
      </c>
      <c r="BC77" s="747" t="str">
        <f t="shared" si="117"/>
        <v xml:space="preserve"> </v>
      </c>
      <c r="BD77" s="4">
        <f t="shared" si="118"/>
        <v>1.1000000000000001</v>
      </c>
      <c r="BE77" s="747">
        <f t="shared" si="119"/>
        <v>117341.51111111112</v>
      </c>
      <c r="BF77" s="4" t="str">
        <f t="shared" si="120"/>
        <v xml:space="preserve"> </v>
      </c>
      <c r="BG77" s="747" t="str">
        <f t="shared" si="121"/>
        <v xml:space="preserve"> </v>
      </c>
      <c r="BH77" s="4" t="str">
        <f t="shared" si="122"/>
        <v xml:space="preserve"> </v>
      </c>
      <c r="BI77" s="747" t="str">
        <f t="shared" si="123"/>
        <v xml:space="preserve"> </v>
      </c>
      <c r="BJ77" s="4" t="str">
        <f t="shared" si="124"/>
        <v xml:space="preserve"> </v>
      </c>
      <c r="BK77" s="747" t="str">
        <f t="shared" si="125"/>
        <v xml:space="preserve"> </v>
      </c>
      <c r="BL77" s="4" t="str">
        <f t="shared" si="126"/>
        <v xml:space="preserve"> </v>
      </c>
      <c r="BM77" s="747" t="str">
        <f t="shared" si="127"/>
        <v xml:space="preserve"> </v>
      </c>
      <c r="BN77" s="4" t="str">
        <f t="shared" si="128"/>
        <v xml:space="preserve"> </v>
      </c>
      <c r="BO77" s="747" t="str">
        <f t="shared" si="129"/>
        <v xml:space="preserve"> </v>
      </c>
      <c r="BP77" s="4" t="str">
        <f t="shared" si="130"/>
        <v xml:space="preserve"> </v>
      </c>
      <c r="BQ77" s="747" t="str">
        <f t="shared" si="131"/>
        <v xml:space="preserve"> </v>
      </c>
      <c r="BR77" s="133"/>
      <c r="BS77" s="133"/>
      <c r="BT77" s="389"/>
      <c r="BU77" s="389"/>
      <c r="BV77" s="389"/>
      <c r="BW77" s="389"/>
      <c r="BX77" s="389"/>
      <c r="BY77" s="389"/>
      <c r="BZ77" s="389"/>
      <c r="CA77" s="389"/>
      <c r="CB77" s="163">
        <f t="shared" si="132"/>
        <v>0</v>
      </c>
      <c r="CC77" s="389"/>
      <c r="CD77" s="389"/>
      <c r="CE77" s="389"/>
      <c r="CF77" s="389"/>
      <c r="CG77" s="389"/>
      <c r="CH77" s="389"/>
      <c r="CI77" s="389"/>
      <c r="CJ77" s="389"/>
      <c r="CK77" s="389"/>
      <c r="CL77" s="389"/>
      <c r="CM77" s="389"/>
      <c r="CN77" s="389"/>
      <c r="CO77" s="389"/>
      <c r="CP77" s="389"/>
      <c r="CQ77" s="389"/>
      <c r="CR77" s="389"/>
      <c r="CS77" s="389"/>
      <c r="CT77" s="389"/>
      <c r="CU77" s="389"/>
      <c r="CV77" s="389"/>
      <c r="CW77" s="389"/>
      <c r="CX77" s="389"/>
      <c r="CY77" s="389"/>
      <c r="CZ77" s="389"/>
      <c r="DA77" s="389"/>
      <c r="DB77" s="389"/>
      <c r="DC77" s="389"/>
      <c r="DD77" s="389"/>
      <c r="DE77" s="389"/>
      <c r="DF77" s="389"/>
      <c r="DG77" s="389"/>
      <c r="DH77" s="389"/>
      <c r="DI77" s="389"/>
      <c r="DJ77" s="389"/>
      <c r="DK77" s="389"/>
      <c r="DL77" s="389"/>
      <c r="DM77" s="389"/>
      <c r="DN77" s="389"/>
      <c r="DO77" s="389"/>
      <c r="DP77" s="389"/>
      <c r="DQ77" s="389"/>
      <c r="DR77" s="389"/>
      <c r="DS77" s="389"/>
      <c r="DT77" s="389"/>
      <c r="DU77" s="389"/>
      <c r="DV77" s="389"/>
      <c r="DW77" s="389"/>
      <c r="DX77" s="389"/>
      <c r="DY77" s="389"/>
      <c r="DZ77" s="389"/>
      <c r="EA77" s="389"/>
      <c r="EB77" s="389"/>
      <c r="EC77" s="389"/>
      <c r="ED77" s="389"/>
      <c r="EE77" s="389"/>
      <c r="EF77" s="389"/>
      <c r="EG77" s="389"/>
      <c r="EH77" s="389"/>
      <c r="EI77" s="389"/>
      <c r="EJ77" s="389"/>
      <c r="EK77" s="389"/>
      <c r="EL77" s="389"/>
      <c r="EM77" s="389"/>
      <c r="EN77" s="389"/>
      <c r="EO77" s="389"/>
      <c r="EP77" s="389"/>
      <c r="EQ77" s="389"/>
      <c r="ER77" s="389"/>
      <c r="ES77" s="389"/>
      <c r="ET77" s="389"/>
      <c r="EU77" s="389"/>
      <c r="EV77" s="389"/>
      <c r="EW77" s="389"/>
      <c r="EX77" s="389"/>
      <c r="EY77" s="389"/>
      <c r="EZ77" s="389"/>
      <c r="FA77" s="389"/>
      <c r="FB77" s="389"/>
      <c r="FC77" s="389"/>
      <c r="FD77" s="389"/>
      <c r="FE77" s="389"/>
      <c r="FF77" s="389"/>
      <c r="FG77" s="389"/>
      <c r="FH77" s="389"/>
      <c r="FI77" s="389"/>
      <c r="FJ77" s="389"/>
      <c r="FK77" s="389"/>
      <c r="FL77" s="389"/>
      <c r="FM77" s="389"/>
      <c r="FN77" s="389"/>
      <c r="FO77" s="389"/>
      <c r="FP77" s="389"/>
      <c r="FQ77" s="389"/>
      <c r="FR77" s="389"/>
      <c r="FS77" s="389"/>
      <c r="FT77" s="389"/>
      <c r="FU77" s="389"/>
      <c r="FV77" s="389"/>
      <c r="FW77" s="389"/>
      <c r="FX77" s="645" t="s">
        <v>889</v>
      </c>
      <c r="FY77" s="646"/>
      <c r="FZ77" s="646"/>
      <c r="GA77" s="646"/>
      <c r="GB77" s="646"/>
      <c r="GC77" s="646"/>
      <c r="GD77" s="646"/>
      <c r="GE77" s="646"/>
      <c r="GF77" s="646"/>
      <c r="GG77" s="646"/>
      <c r="GH77" s="646"/>
      <c r="GI77" s="646"/>
      <c r="GJ77" s="646"/>
      <c r="GK77" s="646"/>
      <c r="GL77" s="646"/>
      <c r="GM77" s="646"/>
      <c r="GN77" s="646"/>
      <c r="GO77" s="646"/>
      <c r="GP77" s="646"/>
      <c r="GQ77" s="646"/>
      <c r="GR77" s="646"/>
      <c r="GS77" s="646"/>
      <c r="GT77" s="646"/>
      <c r="GU77" s="646"/>
      <c r="GV77" s="646"/>
      <c r="GW77" s="646"/>
      <c r="GX77" s="646"/>
      <c r="GY77" s="646"/>
      <c r="GZ77" s="646"/>
      <c r="HA77" s="646"/>
      <c r="HB77" s="646"/>
      <c r="HC77" s="646"/>
      <c r="HD77" s="646"/>
      <c r="HE77" s="646"/>
      <c r="HF77" s="646"/>
      <c r="HG77" s="646"/>
      <c r="HH77" s="646"/>
      <c r="HI77" s="646"/>
      <c r="HJ77" s="646"/>
      <c r="HK77" s="646"/>
      <c r="HL77" s="646"/>
      <c r="HM77" s="646"/>
      <c r="HN77" s="646"/>
      <c r="HO77" s="646"/>
      <c r="HP77" s="646"/>
      <c r="HQ77" s="646"/>
      <c r="HR77" s="646"/>
      <c r="HS77" s="646"/>
      <c r="HT77" s="646"/>
      <c r="HU77" s="646"/>
      <c r="HV77" s="646"/>
      <c r="HW77" s="646"/>
      <c r="HX77" s="646"/>
      <c r="HY77" s="646"/>
      <c r="HZ77" s="646"/>
      <c r="IA77" s="647"/>
      <c r="IB77" s="646"/>
      <c r="IC77" s="646"/>
      <c r="ID77" s="646"/>
      <c r="IE77" s="646"/>
      <c r="IF77" s="646"/>
      <c r="IG77" s="646"/>
      <c r="IH77" s="646"/>
      <c r="II77" s="646"/>
      <c r="IJ77" s="646"/>
      <c r="IK77" s="646"/>
      <c r="IL77" s="646"/>
      <c r="IM77" s="646"/>
      <c r="IN77" s="646"/>
      <c r="IO77" s="646"/>
      <c r="IP77" s="647"/>
      <c r="IQ77" s="646"/>
      <c r="IR77" s="646"/>
      <c r="IS77" s="646"/>
      <c r="IT77" s="646"/>
      <c r="IU77" s="646"/>
      <c r="IV77" s="646"/>
      <c r="IW77" s="646"/>
      <c r="IX77" s="646"/>
      <c r="IY77" s="646"/>
      <c r="IZ77" s="646"/>
      <c r="JA77" s="646"/>
      <c r="JB77" s="646"/>
      <c r="JC77" s="646"/>
      <c r="JD77" s="646"/>
      <c r="JE77" s="646"/>
      <c r="JF77" s="646"/>
      <c r="JG77" s="646"/>
      <c r="JH77" s="646"/>
      <c r="JI77" s="646"/>
      <c r="JJ77" s="646"/>
      <c r="JK77" s="646"/>
      <c r="JL77" s="646"/>
      <c r="JM77" s="646"/>
      <c r="JN77" s="646"/>
      <c r="JO77" s="646"/>
      <c r="JP77" s="646"/>
      <c r="JQ77" s="646"/>
      <c r="JR77" s="646"/>
      <c r="JS77" s="646"/>
      <c r="JT77" s="646"/>
      <c r="JU77" s="646"/>
      <c r="JV77" s="649"/>
      <c r="JX77" s="225"/>
    </row>
    <row r="78" spans="1:285" ht="16" thickBot="1">
      <c r="A78" s="905" t="s">
        <v>5</v>
      </c>
      <c r="B78" s="79">
        <f t="shared" si="95"/>
        <v>3</v>
      </c>
      <c r="C78" s="871" t="s">
        <v>73</v>
      </c>
      <c r="D78" s="489" t="s">
        <v>238</v>
      </c>
      <c r="E78" s="1129"/>
      <c r="F78" s="888">
        <v>0.23</v>
      </c>
      <c r="G78" s="120" t="e">
        <f t="shared" si="135"/>
        <v>#REF!</v>
      </c>
      <c r="H78" s="47">
        <v>0.23</v>
      </c>
      <c r="I78" s="2"/>
      <c r="J78" s="29"/>
      <c r="K78" s="18"/>
      <c r="L78" s="5"/>
      <c r="M78" s="170">
        <v>1</v>
      </c>
      <c r="N78" s="71">
        <v>1</v>
      </c>
      <c r="O78" s="739">
        <v>3</v>
      </c>
      <c r="P78" s="1107">
        <f t="shared" si="92"/>
        <v>5</v>
      </c>
      <c r="Q78" s="1108">
        <f t="shared" si="94"/>
        <v>3</v>
      </c>
      <c r="R78" s="46"/>
      <c r="S78" s="3">
        <v>0.23</v>
      </c>
      <c r="T78" s="25"/>
      <c r="U78" s="219">
        <f t="shared" si="91"/>
        <v>17250</v>
      </c>
      <c r="V78" s="219" t="s">
        <v>642</v>
      </c>
      <c r="W78" s="1042">
        <f t="shared" si="133"/>
        <v>17250</v>
      </c>
      <c r="X78" s="537">
        <f t="shared" si="134"/>
        <v>8700.746666666666</v>
      </c>
      <c r="Y78" s="538">
        <f t="shared" si="96"/>
        <v>500</v>
      </c>
      <c r="Z78" s="1090">
        <f t="shared" si="97"/>
        <v>26450.746666666666</v>
      </c>
      <c r="AA78" s="1098"/>
      <c r="AB78" s="600">
        <v>6</v>
      </c>
      <c r="AC78" s="1056">
        <f t="shared" si="98"/>
        <v>4560.7466666666669</v>
      </c>
      <c r="AD78" s="1063">
        <v>0.25</v>
      </c>
      <c r="AE78" s="747">
        <f t="shared" si="99"/>
        <v>4140</v>
      </c>
      <c r="AF78" s="600"/>
      <c r="AG78" s="1056">
        <f t="shared" si="100"/>
        <v>0</v>
      </c>
      <c r="AH78" s="1070"/>
      <c r="AI78" s="747">
        <f t="shared" si="101"/>
        <v>0</v>
      </c>
      <c r="AJ78" s="1051"/>
      <c r="AK78" s="270">
        <v>0</v>
      </c>
      <c r="AL78" s="902"/>
      <c r="AM78" s="902">
        <v>2026</v>
      </c>
      <c r="AN78" s="18" t="str">
        <f t="shared" si="102"/>
        <v xml:space="preserve"> </v>
      </c>
      <c r="AO78" s="747" t="str">
        <f t="shared" si="103"/>
        <v xml:space="preserve"> </v>
      </c>
      <c r="AP78" s="4" t="str">
        <f t="shared" si="104"/>
        <v xml:space="preserve"> </v>
      </c>
      <c r="AQ78" s="747" t="str">
        <f t="shared" si="105"/>
        <v xml:space="preserve"> </v>
      </c>
      <c r="AR78" s="4" t="str">
        <f t="shared" si="106"/>
        <v xml:space="preserve"> </v>
      </c>
      <c r="AS78" s="747" t="str">
        <f t="shared" si="107"/>
        <v xml:space="preserve"> </v>
      </c>
      <c r="AT78" s="4" t="str">
        <f t="shared" si="108"/>
        <v xml:space="preserve"> </v>
      </c>
      <c r="AU78" s="747" t="str">
        <f t="shared" si="109"/>
        <v xml:space="preserve"> </v>
      </c>
      <c r="AV78" s="4" t="str">
        <f t="shared" si="110"/>
        <v xml:space="preserve"> </v>
      </c>
      <c r="AW78" s="747" t="str">
        <f t="shared" si="111"/>
        <v xml:space="preserve"> </v>
      </c>
      <c r="AX78" s="4" t="str">
        <f t="shared" si="112"/>
        <v xml:space="preserve"> </v>
      </c>
      <c r="AY78" s="747" t="str">
        <f t="shared" si="113"/>
        <v xml:space="preserve"> </v>
      </c>
      <c r="AZ78" s="4" t="str">
        <f t="shared" si="114"/>
        <v xml:space="preserve"> </v>
      </c>
      <c r="BA78" s="747" t="str">
        <f t="shared" si="115"/>
        <v xml:space="preserve"> </v>
      </c>
      <c r="BB78" s="4" t="str">
        <f t="shared" si="116"/>
        <v xml:space="preserve"> </v>
      </c>
      <c r="BC78" s="747" t="str">
        <f t="shared" si="117"/>
        <v xml:space="preserve"> </v>
      </c>
      <c r="BD78" s="4">
        <f t="shared" si="118"/>
        <v>0.23</v>
      </c>
      <c r="BE78" s="747">
        <f t="shared" si="119"/>
        <v>26450.746666666666</v>
      </c>
      <c r="BF78" s="4" t="str">
        <f t="shared" si="120"/>
        <v xml:space="preserve"> </v>
      </c>
      <c r="BG78" s="747" t="str">
        <f t="shared" si="121"/>
        <v xml:space="preserve"> </v>
      </c>
      <c r="BH78" s="4" t="str">
        <f t="shared" si="122"/>
        <v xml:space="preserve"> </v>
      </c>
      <c r="BI78" s="747" t="str">
        <f t="shared" si="123"/>
        <v xml:space="preserve"> </v>
      </c>
      <c r="BJ78" s="4" t="str">
        <f t="shared" si="124"/>
        <v xml:space="preserve"> </v>
      </c>
      <c r="BK78" s="747" t="str">
        <f t="shared" si="125"/>
        <v xml:space="preserve"> </v>
      </c>
      <c r="BL78" s="4" t="str">
        <f t="shared" si="126"/>
        <v xml:space="preserve"> </v>
      </c>
      <c r="BM78" s="747" t="str">
        <f t="shared" si="127"/>
        <v xml:space="preserve"> </v>
      </c>
      <c r="BN78" s="4" t="str">
        <f t="shared" si="128"/>
        <v xml:space="preserve"> </v>
      </c>
      <c r="BO78" s="747" t="str">
        <f t="shared" si="129"/>
        <v xml:space="preserve"> </v>
      </c>
      <c r="BP78" s="4" t="str">
        <f t="shared" si="130"/>
        <v xml:space="preserve"> </v>
      </c>
      <c r="BQ78" s="747" t="str">
        <f t="shared" si="131"/>
        <v xml:space="preserve"> </v>
      </c>
      <c r="BR78" s="133" t="s">
        <v>237</v>
      </c>
      <c r="BS78" s="133"/>
      <c r="BT78" s="389"/>
      <c r="BU78" s="389"/>
      <c r="BV78" s="389"/>
      <c r="BW78" s="389"/>
      <c r="BX78" s="389"/>
      <c r="BY78" s="389"/>
      <c r="BZ78" s="389"/>
      <c r="CA78" s="389"/>
      <c r="CB78" s="163">
        <f t="shared" si="132"/>
        <v>0</v>
      </c>
      <c r="CC78" s="389"/>
      <c r="CD78" s="389"/>
      <c r="CE78" s="389"/>
      <c r="CF78" s="389"/>
      <c r="CG78" s="389"/>
      <c r="CH78" s="389"/>
      <c r="CI78" s="389"/>
      <c r="CJ78" s="389"/>
      <c r="CK78" s="389"/>
      <c r="CL78" s="389"/>
      <c r="CM78" s="389"/>
      <c r="CN78" s="389"/>
      <c r="CO78" s="389"/>
      <c r="CP78" s="389"/>
      <c r="CQ78" s="389"/>
      <c r="CR78" s="389"/>
      <c r="CS78" s="389"/>
      <c r="CT78" s="389"/>
      <c r="CU78" s="389"/>
      <c r="CV78" s="389"/>
      <c r="CW78" s="389"/>
      <c r="CX78" s="389"/>
      <c r="CY78" s="389"/>
      <c r="CZ78" s="389"/>
      <c r="DA78" s="389"/>
      <c r="DB78" s="389"/>
      <c r="DC78" s="389"/>
      <c r="DD78" s="389"/>
      <c r="DE78" s="389"/>
      <c r="DF78" s="389"/>
      <c r="DG78" s="389"/>
      <c r="DH78" s="389"/>
      <c r="DI78" s="389"/>
      <c r="DJ78" s="389"/>
      <c r="DK78" s="389"/>
      <c r="DL78" s="389"/>
      <c r="DM78" s="389"/>
      <c r="DN78" s="389"/>
      <c r="DO78" s="389"/>
      <c r="DP78" s="389"/>
      <c r="DQ78" s="389"/>
      <c r="DR78" s="389"/>
      <c r="DS78" s="389"/>
      <c r="DT78" s="389"/>
      <c r="DU78" s="389"/>
      <c r="DV78" s="389"/>
      <c r="DW78" s="389"/>
      <c r="DX78" s="389"/>
      <c r="DY78" s="389"/>
      <c r="DZ78" s="389"/>
      <c r="EA78" s="389"/>
      <c r="EB78" s="389"/>
      <c r="EC78" s="389"/>
      <c r="ED78" s="389"/>
      <c r="EE78" s="389"/>
      <c r="EF78" s="389"/>
      <c r="EG78" s="389"/>
      <c r="EH78" s="389"/>
      <c r="EI78" s="389"/>
      <c r="EJ78" s="389"/>
      <c r="EK78" s="389"/>
      <c r="EL78" s="389"/>
      <c r="EM78" s="389"/>
      <c r="EN78" s="389"/>
      <c r="EO78" s="389"/>
      <c r="EP78" s="389"/>
      <c r="EQ78" s="389"/>
      <c r="ER78" s="389"/>
      <c r="ES78" s="389"/>
      <c r="ET78" s="389"/>
      <c r="EU78" s="389"/>
      <c r="EV78" s="389"/>
      <c r="EW78" s="389"/>
      <c r="EX78" s="389"/>
      <c r="EY78" s="389"/>
      <c r="EZ78" s="389"/>
      <c r="FA78" s="389"/>
      <c r="FB78" s="389"/>
      <c r="FC78" s="389"/>
      <c r="FD78" s="389"/>
      <c r="FE78" s="389"/>
      <c r="FF78" s="389"/>
      <c r="FG78" s="389"/>
      <c r="FH78" s="389"/>
      <c r="FI78" s="389"/>
      <c r="FJ78" s="389"/>
      <c r="FK78" s="389"/>
      <c r="FL78" s="389"/>
      <c r="FM78" s="389"/>
      <c r="FN78" s="389"/>
      <c r="FO78" s="389"/>
      <c r="FP78" s="389"/>
      <c r="FQ78" s="389"/>
      <c r="FR78" s="389"/>
      <c r="FS78" s="389"/>
      <c r="FT78" s="389"/>
      <c r="FU78" s="389"/>
      <c r="FV78" s="389"/>
      <c r="FW78" s="389"/>
      <c r="FX78" s="660" t="s">
        <v>458</v>
      </c>
      <c r="FY78" s="661">
        <v>160</v>
      </c>
      <c r="FZ78" s="661">
        <v>32434876</v>
      </c>
      <c r="GA78" s="661">
        <v>35</v>
      </c>
      <c r="GB78" s="661" t="s">
        <v>3</v>
      </c>
      <c r="GC78" s="661">
        <v>20</v>
      </c>
      <c r="GD78" s="661">
        <v>1970</v>
      </c>
      <c r="GE78" s="661">
        <v>0</v>
      </c>
      <c r="GF78" s="661" t="s">
        <v>792</v>
      </c>
      <c r="GG78" s="661">
        <v>0</v>
      </c>
      <c r="GH78" s="661">
        <v>0</v>
      </c>
      <c r="GI78" s="661" t="s">
        <v>792</v>
      </c>
      <c r="GJ78" s="661">
        <v>0</v>
      </c>
      <c r="GK78" s="661" t="s">
        <v>781</v>
      </c>
      <c r="GL78" s="661" t="s">
        <v>782</v>
      </c>
      <c r="GM78" s="661">
        <v>66</v>
      </c>
      <c r="GN78" s="661" t="s">
        <v>783</v>
      </c>
      <c r="GO78" s="661">
        <v>0</v>
      </c>
      <c r="GP78" s="661">
        <v>0</v>
      </c>
      <c r="GQ78" s="661">
        <v>4</v>
      </c>
      <c r="GR78" s="661">
        <v>2</v>
      </c>
      <c r="GS78" s="661">
        <v>1</v>
      </c>
      <c r="GT78" s="661" t="s">
        <v>783</v>
      </c>
      <c r="GU78" s="661" t="s">
        <v>783</v>
      </c>
      <c r="GV78" s="661" t="s">
        <v>783</v>
      </c>
      <c r="GW78" s="661" t="s">
        <v>783</v>
      </c>
      <c r="GX78" s="661" t="s">
        <v>783</v>
      </c>
      <c r="GY78" s="661">
        <v>1649</v>
      </c>
      <c r="GZ78" s="661">
        <v>0.54</v>
      </c>
      <c r="HA78" s="661">
        <v>5</v>
      </c>
      <c r="HB78" s="661" t="s">
        <v>783</v>
      </c>
      <c r="HC78" s="661" t="s">
        <v>782</v>
      </c>
      <c r="HD78" s="661">
        <v>15</v>
      </c>
      <c r="HE78" s="661" t="s">
        <v>783</v>
      </c>
      <c r="HF78" s="661">
        <v>0</v>
      </c>
      <c r="HG78" s="661" t="s">
        <v>783</v>
      </c>
      <c r="HH78" s="661">
        <v>0</v>
      </c>
      <c r="HI78" s="661">
        <v>1</v>
      </c>
      <c r="HJ78" s="661">
        <v>45</v>
      </c>
      <c r="HK78" s="661" t="s">
        <v>784</v>
      </c>
      <c r="HL78" s="661" t="s">
        <v>785</v>
      </c>
      <c r="HM78" s="661" t="s">
        <v>783</v>
      </c>
      <c r="HN78" s="661" t="s">
        <v>783</v>
      </c>
      <c r="HO78" s="661" t="s">
        <v>783</v>
      </c>
      <c r="HP78" s="661" t="s">
        <v>783</v>
      </c>
      <c r="HQ78" s="661" t="s">
        <v>783</v>
      </c>
      <c r="HR78" s="661">
        <v>3978968</v>
      </c>
      <c r="HS78" s="661" t="s">
        <v>783</v>
      </c>
      <c r="HT78" s="661" t="s">
        <v>786</v>
      </c>
      <c r="HU78" s="661" t="s">
        <v>787</v>
      </c>
      <c r="HV78" s="661">
        <v>4</v>
      </c>
      <c r="HW78" s="661">
        <v>2016</v>
      </c>
      <c r="HX78" s="661">
        <v>63</v>
      </c>
      <c r="HY78" s="661">
        <v>0</v>
      </c>
      <c r="HZ78" s="661">
        <v>2851</v>
      </c>
      <c r="IA78" s="662">
        <v>42227.682129629633</v>
      </c>
      <c r="IB78" s="661" t="s">
        <v>788</v>
      </c>
      <c r="IC78" s="661">
        <v>3974490</v>
      </c>
      <c r="ID78" s="661">
        <v>2014</v>
      </c>
      <c r="IE78" s="661">
        <v>1712</v>
      </c>
      <c r="IF78" s="661" t="s">
        <v>783</v>
      </c>
      <c r="IG78" s="661" t="s">
        <v>783</v>
      </c>
      <c r="IH78" s="661" t="s">
        <v>783</v>
      </c>
      <c r="II78" s="661" t="s">
        <v>783</v>
      </c>
      <c r="IJ78" s="661" t="s">
        <v>783</v>
      </c>
      <c r="IK78" s="661" t="s">
        <v>783</v>
      </c>
      <c r="IL78" s="661" t="s">
        <v>783</v>
      </c>
      <c r="IM78" s="661" t="s">
        <v>783</v>
      </c>
      <c r="IN78" s="661" t="s">
        <v>783</v>
      </c>
      <c r="IO78" s="661">
        <v>1649</v>
      </c>
      <c r="IP78" s="662">
        <v>37477.354571759257</v>
      </c>
      <c r="IQ78" s="661">
        <v>4</v>
      </c>
      <c r="IR78" s="661" t="s">
        <v>793</v>
      </c>
      <c r="IS78" s="661">
        <v>1</v>
      </c>
      <c r="IT78" s="663">
        <v>41275</v>
      </c>
      <c r="IU78" s="661" t="s">
        <v>783</v>
      </c>
      <c r="IV78" s="661" t="s">
        <v>783</v>
      </c>
      <c r="IW78" s="661" t="s">
        <v>783</v>
      </c>
      <c r="IX78" s="661" t="s">
        <v>781</v>
      </c>
      <c r="IY78" s="661">
        <v>45</v>
      </c>
      <c r="IZ78" s="661" t="s">
        <v>789</v>
      </c>
      <c r="JA78" s="661" t="s">
        <v>783</v>
      </c>
      <c r="JB78" s="661" t="s">
        <v>783</v>
      </c>
      <c r="JC78" s="661" t="s">
        <v>783</v>
      </c>
      <c r="JD78" s="661">
        <v>329436</v>
      </c>
      <c r="JE78" s="661" t="s">
        <v>783</v>
      </c>
      <c r="JF78" s="661" t="s">
        <v>783</v>
      </c>
      <c r="JG78" s="661" t="s">
        <v>795</v>
      </c>
      <c r="JH78" s="661">
        <v>35</v>
      </c>
      <c r="JI78" s="661" t="s">
        <v>783</v>
      </c>
      <c r="JJ78" s="661" t="s">
        <v>783</v>
      </c>
      <c r="JK78" s="661" t="s">
        <v>783</v>
      </c>
      <c r="JL78" s="661" t="s">
        <v>790</v>
      </c>
      <c r="JM78" s="661">
        <v>4</v>
      </c>
      <c r="JN78" s="661">
        <v>1</v>
      </c>
      <c r="JO78" s="661" t="s">
        <v>783</v>
      </c>
      <c r="JP78" s="661">
        <v>12683066</v>
      </c>
      <c r="JQ78" s="661">
        <v>2013</v>
      </c>
      <c r="JR78" s="661">
        <v>12</v>
      </c>
      <c r="JS78" s="661" t="s">
        <v>783</v>
      </c>
      <c r="JT78" s="661" t="s">
        <v>783</v>
      </c>
      <c r="JU78" s="661" t="s">
        <v>878</v>
      </c>
      <c r="JV78" s="664">
        <v>2843.5650719999999</v>
      </c>
      <c r="JW78">
        <f>JV78</f>
        <v>2843.5650719999999</v>
      </c>
      <c r="JX78" s="225">
        <v>0.53855399090909084</v>
      </c>
    </row>
    <row r="79" spans="1:285" ht="16" thickBot="1">
      <c r="A79" s="905" t="s">
        <v>5</v>
      </c>
      <c r="B79" s="79">
        <f t="shared" si="95"/>
        <v>3</v>
      </c>
      <c r="C79" s="871" t="s">
        <v>131</v>
      </c>
      <c r="D79" s="489" t="s">
        <v>135</v>
      </c>
      <c r="E79" s="1129" t="s">
        <v>235</v>
      </c>
      <c r="F79" s="888">
        <v>0.06</v>
      </c>
      <c r="G79" s="120" t="e">
        <f t="shared" si="135"/>
        <v>#REF!</v>
      </c>
      <c r="H79" s="49">
        <v>0.06</v>
      </c>
      <c r="I79" s="2"/>
      <c r="J79" s="29"/>
      <c r="K79" s="18"/>
      <c r="L79" s="5"/>
      <c r="M79" s="170">
        <v>1</v>
      </c>
      <c r="N79" s="71">
        <v>1</v>
      </c>
      <c r="O79" s="739">
        <v>3</v>
      </c>
      <c r="P79" s="1107">
        <f t="shared" si="92"/>
        <v>5</v>
      </c>
      <c r="Q79" s="1108">
        <f t="shared" si="94"/>
        <v>3</v>
      </c>
      <c r="R79" s="30"/>
      <c r="S79" s="3">
        <f>H79</f>
        <v>0.06</v>
      </c>
      <c r="T79" s="25"/>
      <c r="U79" s="219">
        <f t="shared" si="91"/>
        <v>4500</v>
      </c>
      <c r="V79" s="219" t="s">
        <v>642</v>
      </c>
      <c r="W79" s="1042">
        <f t="shared" si="133"/>
        <v>4500</v>
      </c>
      <c r="X79" s="537">
        <f t="shared" si="134"/>
        <v>0</v>
      </c>
      <c r="Y79" s="538">
        <f t="shared" si="96"/>
        <v>500</v>
      </c>
      <c r="Z79" s="1090">
        <f t="shared" si="97"/>
        <v>5000</v>
      </c>
      <c r="AA79" s="1098"/>
      <c r="AB79" s="600"/>
      <c r="AC79" s="1056">
        <f t="shared" si="98"/>
        <v>0</v>
      </c>
      <c r="AD79" s="1063"/>
      <c r="AE79" s="747">
        <f t="shared" si="99"/>
        <v>0</v>
      </c>
      <c r="AF79" s="600"/>
      <c r="AG79" s="1056">
        <f t="shared" si="100"/>
        <v>0</v>
      </c>
      <c r="AH79" s="1070"/>
      <c r="AI79" s="747">
        <f t="shared" si="101"/>
        <v>0</v>
      </c>
      <c r="AJ79" s="1051"/>
      <c r="AK79" s="270">
        <v>0</v>
      </c>
      <c r="AL79" s="902"/>
      <c r="AM79" s="902">
        <v>2026</v>
      </c>
      <c r="AN79" s="18" t="str">
        <f t="shared" si="102"/>
        <v xml:space="preserve"> </v>
      </c>
      <c r="AO79" s="747" t="str">
        <f t="shared" si="103"/>
        <v xml:space="preserve"> </v>
      </c>
      <c r="AP79" s="4" t="str">
        <f t="shared" si="104"/>
        <v xml:space="preserve"> </v>
      </c>
      <c r="AQ79" s="747" t="str">
        <f t="shared" si="105"/>
        <v xml:space="preserve"> </v>
      </c>
      <c r="AR79" s="4" t="str">
        <f t="shared" si="106"/>
        <v xml:space="preserve"> </v>
      </c>
      <c r="AS79" s="747" t="str">
        <f t="shared" si="107"/>
        <v xml:space="preserve"> </v>
      </c>
      <c r="AT79" s="4" t="str">
        <f t="shared" si="108"/>
        <v xml:space="preserve"> </v>
      </c>
      <c r="AU79" s="747" t="str">
        <f t="shared" si="109"/>
        <v xml:space="preserve"> </v>
      </c>
      <c r="AV79" s="4" t="str">
        <f t="shared" si="110"/>
        <v xml:space="preserve"> </v>
      </c>
      <c r="AW79" s="747" t="str">
        <f t="shared" si="111"/>
        <v xml:space="preserve"> </v>
      </c>
      <c r="AX79" s="4" t="str">
        <f t="shared" si="112"/>
        <v xml:space="preserve"> </v>
      </c>
      <c r="AY79" s="747" t="str">
        <f t="shared" si="113"/>
        <v xml:space="preserve"> </v>
      </c>
      <c r="AZ79" s="4" t="str">
        <f t="shared" si="114"/>
        <v xml:space="preserve"> </v>
      </c>
      <c r="BA79" s="747" t="str">
        <f t="shared" si="115"/>
        <v xml:space="preserve"> </v>
      </c>
      <c r="BB79" s="4" t="str">
        <f t="shared" si="116"/>
        <v xml:space="preserve"> </v>
      </c>
      <c r="BC79" s="747" t="str">
        <f t="shared" si="117"/>
        <v xml:space="preserve"> </v>
      </c>
      <c r="BD79" s="4">
        <f t="shared" si="118"/>
        <v>0.06</v>
      </c>
      <c r="BE79" s="747">
        <f t="shared" si="119"/>
        <v>5000</v>
      </c>
      <c r="BF79" s="4" t="str">
        <f t="shared" si="120"/>
        <v xml:space="preserve"> </v>
      </c>
      <c r="BG79" s="747" t="str">
        <f t="shared" si="121"/>
        <v xml:space="preserve"> </v>
      </c>
      <c r="BH79" s="4" t="str">
        <f t="shared" si="122"/>
        <v xml:space="preserve"> </v>
      </c>
      <c r="BI79" s="747" t="str">
        <f t="shared" si="123"/>
        <v xml:space="preserve"> </v>
      </c>
      <c r="BJ79" s="4" t="str">
        <f t="shared" si="124"/>
        <v xml:space="preserve"> </v>
      </c>
      <c r="BK79" s="747" t="str">
        <f t="shared" si="125"/>
        <v xml:space="preserve"> </v>
      </c>
      <c r="BL79" s="4" t="str">
        <f t="shared" si="126"/>
        <v xml:space="preserve"> </v>
      </c>
      <c r="BM79" s="747" t="str">
        <f t="shared" si="127"/>
        <v xml:space="preserve"> </v>
      </c>
      <c r="BN79" s="4" t="str">
        <f t="shared" si="128"/>
        <v xml:space="preserve"> </v>
      </c>
      <c r="BO79" s="747" t="str">
        <f t="shared" si="129"/>
        <v xml:space="preserve"> </v>
      </c>
      <c r="BP79" s="4" t="str">
        <f t="shared" si="130"/>
        <v xml:space="preserve"> </v>
      </c>
      <c r="BQ79" s="747" t="str">
        <f t="shared" si="131"/>
        <v xml:space="preserve"> </v>
      </c>
      <c r="BR79" s="133"/>
      <c r="BS79" s="133"/>
      <c r="BT79" s="389"/>
      <c r="BU79" s="389"/>
      <c r="BV79" s="389"/>
      <c r="BW79" s="389"/>
      <c r="BX79" s="389"/>
      <c r="BY79" s="389"/>
      <c r="BZ79" s="725"/>
      <c r="CA79" s="725"/>
      <c r="CB79" s="163">
        <f t="shared" si="132"/>
        <v>0</v>
      </c>
      <c r="CC79" s="725"/>
      <c r="CD79" s="389"/>
      <c r="CE79" s="389"/>
      <c r="CF79" s="389"/>
      <c r="CG79" s="389"/>
      <c r="CH79" s="389"/>
      <c r="CI79" s="389"/>
      <c r="CJ79" s="389"/>
      <c r="CK79" s="389"/>
      <c r="CL79" s="389"/>
      <c r="CM79" s="389"/>
      <c r="CN79" s="389"/>
      <c r="CO79" s="389"/>
      <c r="CP79" s="389"/>
      <c r="CQ79" s="389"/>
      <c r="CR79" s="389"/>
      <c r="CS79" s="389"/>
      <c r="CT79" s="389"/>
      <c r="CU79" s="389"/>
      <c r="CV79" s="389"/>
      <c r="CW79" s="389"/>
      <c r="CX79" s="389"/>
      <c r="CY79" s="389"/>
      <c r="CZ79" s="3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389"/>
      <c r="DN79" s="389"/>
      <c r="DO79" s="389"/>
      <c r="DP79" s="389"/>
      <c r="DQ79" s="389"/>
      <c r="DR79" s="389"/>
      <c r="DS79" s="389"/>
      <c r="DT79" s="389"/>
      <c r="DU79" s="389"/>
      <c r="DV79" s="389"/>
      <c r="DW79" s="389"/>
      <c r="DX79" s="389"/>
      <c r="DY79" s="389"/>
      <c r="DZ79" s="389"/>
      <c r="EA79" s="389"/>
      <c r="EB79" s="389"/>
      <c r="EC79" s="389"/>
      <c r="ED79" s="389"/>
      <c r="EE79" s="389"/>
      <c r="EF79" s="389"/>
      <c r="EG79" s="389"/>
      <c r="EH79" s="389"/>
      <c r="EI79" s="389"/>
      <c r="EJ79" s="389"/>
      <c r="EK79" s="389"/>
      <c r="EL79" s="389"/>
      <c r="EM79" s="389"/>
      <c r="EN79" s="389"/>
      <c r="EO79" s="389"/>
      <c r="EP79" s="389"/>
      <c r="EQ79" s="389"/>
      <c r="ER79" s="389"/>
      <c r="ES79" s="389"/>
      <c r="ET79" s="389"/>
      <c r="EU79" s="389"/>
      <c r="EV79" s="389"/>
      <c r="EW79" s="389"/>
      <c r="EX79" s="389"/>
      <c r="EY79" s="389"/>
      <c r="EZ79" s="389"/>
      <c r="FA79" s="389"/>
      <c r="FB79" s="389"/>
      <c r="FC79" s="389"/>
      <c r="FD79" s="389"/>
      <c r="FE79" s="389"/>
      <c r="FF79" s="389"/>
      <c r="FG79" s="389"/>
      <c r="FH79" s="389"/>
      <c r="FI79" s="389"/>
      <c r="FJ79" s="389"/>
      <c r="FK79" s="389"/>
      <c r="FL79" s="389"/>
      <c r="FM79" s="389"/>
      <c r="FN79" s="389"/>
      <c r="FO79" s="389"/>
      <c r="FP79" s="389"/>
      <c r="FQ79" s="389"/>
      <c r="FR79" s="389"/>
      <c r="FS79" s="389"/>
      <c r="FT79" s="389"/>
      <c r="FU79" s="389"/>
      <c r="FV79" s="389"/>
      <c r="FW79" s="389"/>
      <c r="FX79" s="660" t="s">
        <v>460</v>
      </c>
      <c r="FY79" s="661">
        <v>110</v>
      </c>
      <c r="FZ79" s="661">
        <v>30289484</v>
      </c>
      <c r="GA79" s="661">
        <v>52</v>
      </c>
      <c r="GB79" s="661" t="s">
        <v>817</v>
      </c>
      <c r="GC79" s="661">
        <v>20</v>
      </c>
      <c r="GD79" s="661">
        <v>1970</v>
      </c>
      <c r="GE79" s="661">
        <v>1</v>
      </c>
      <c r="GF79" s="661" t="s">
        <v>780</v>
      </c>
      <c r="GG79" s="661">
        <v>2</v>
      </c>
      <c r="GH79" s="661">
        <v>1</v>
      </c>
      <c r="GI79" s="661" t="s">
        <v>780</v>
      </c>
      <c r="GJ79" s="661">
        <v>2</v>
      </c>
      <c r="GK79" s="661" t="s">
        <v>781</v>
      </c>
      <c r="GL79" s="661" t="s">
        <v>782</v>
      </c>
      <c r="GM79" s="661">
        <v>50</v>
      </c>
      <c r="GN79" s="661" t="s">
        <v>783</v>
      </c>
      <c r="GO79" s="661">
        <v>0</v>
      </c>
      <c r="GP79" s="661">
        <v>0</v>
      </c>
      <c r="GQ79" s="661">
        <v>4</v>
      </c>
      <c r="GR79" s="661">
        <v>2</v>
      </c>
      <c r="GS79" s="661">
        <v>1</v>
      </c>
      <c r="GT79" s="661" t="s">
        <v>783</v>
      </c>
      <c r="GU79" s="661" t="s">
        <v>783</v>
      </c>
      <c r="GV79" s="661" t="s">
        <v>783</v>
      </c>
      <c r="GW79" s="661" t="s">
        <v>783</v>
      </c>
      <c r="GX79" s="661" t="s">
        <v>783</v>
      </c>
      <c r="GY79" s="661">
        <v>1649</v>
      </c>
      <c r="GZ79" s="661">
        <v>0.65</v>
      </c>
      <c r="HA79" s="661">
        <v>5</v>
      </c>
      <c r="HB79" s="661" t="s">
        <v>783</v>
      </c>
      <c r="HC79" s="661" t="s">
        <v>782</v>
      </c>
      <c r="HD79" s="661">
        <v>35</v>
      </c>
      <c r="HE79" s="661" t="s">
        <v>783</v>
      </c>
      <c r="HF79" s="661">
        <v>0</v>
      </c>
      <c r="HG79" s="661" t="s">
        <v>783</v>
      </c>
      <c r="HH79" s="661">
        <v>0</v>
      </c>
      <c r="HI79" s="661">
        <v>1</v>
      </c>
      <c r="HJ79" s="661">
        <v>45</v>
      </c>
      <c r="HK79" s="661" t="s">
        <v>784</v>
      </c>
      <c r="HL79" s="661" t="s">
        <v>785</v>
      </c>
      <c r="HM79" s="661" t="s">
        <v>783</v>
      </c>
      <c r="HN79" s="661" t="s">
        <v>783</v>
      </c>
      <c r="HO79" s="661" t="s">
        <v>783</v>
      </c>
      <c r="HP79" s="661" t="s">
        <v>783</v>
      </c>
      <c r="HQ79" s="661" t="s">
        <v>783</v>
      </c>
      <c r="HR79" s="661">
        <v>5074771</v>
      </c>
      <c r="HS79" s="661" t="s">
        <v>783</v>
      </c>
      <c r="HT79" s="661" t="s">
        <v>786</v>
      </c>
      <c r="HU79" s="661" t="s">
        <v>787</v>
      </c>
      <c r="HV79" s="661">
        <v>4</v>
      </c>
      <c r="HW79" s="661">
        <v>2014</v>
      </c>
      <c r="HX79" s="661">
        <v>63</v>
      </c>
      <c r="HY79" s="661">
        <v>0</v>
      </c>
      <c r="HZ79" s="661">
        <v>3432</v>
      </c>
      <c r="IA79" s="662">
        <v>41697.500081018516</v>
      </c>
      <c r="IB79" s="661" t="s">
        <v>788</v>
      </c>
      <c r="IC79" s="661">
        <v>5074770</v>
      </c>
      <c r="ID79" s="661">
        <v>2014</v>
      </c>
      <c r="IE79" s="661">
        <v>1712</v>
      </c>
      <c r="IF79" s="661" t="s">
        <v>783</v>
      </c>
      <c r="IG79" s="661" t="s">
        <v>783</v>
      </c>
      <c r="IH79" s="661" t="s">
        <v>783</v>
      </c>
      <c r="II79" s="661" t="s">
        <v>783</v>
      </c>
      <c r="IJ79" s="661" t="s">
        <v>783</v>
      </c>
      <c r="IK79" s="661" t="s">
        <v>783</v>
      </c>
      <c r="IL79" s="661" t="s">
        <v>783</v>
      </c>
      <c r="IM79" s="661" t="s">
        <v>783</v>
      </c>
      <c r="IN79" s="661" t="s">
        <v>783</v>
      </c>
      <c r="IO79" s="661">
        <v>1649</v>
      </c>
      <c r="IP79" s="662">
        <v>38587.423726851855</v>
      </c>
      <c r="IQ79" s="661">
        <v>2</v>
      </c>
      <c r="IR79" s="661" t="s">
        <v>793</v>
      </c>
      <c r="IS79" s="661">
        <v>1</v>
      </c>
      <c r="IT79" s="663">
        <v>41275</v>
      </c>
      <c r="IU79" s="661" t="s">
        <v>783</v>
      </c>
      <c r="IV79" s="661" t="s">
        <v>783</v>
      </c>
      <c r="IW79" s="661" t="s">
        <v>783</v>
      </c>
      <c r="IX79" s="661" t="s">
        <v>781</v>
      </c>
      <c r="IY79" s="661">
        <v>45</v>
      </c>
      <c r="IZ79" s="661" t="s">
        <v>789</v>
      </c>
      <c r="JA79" s="661" t="s">
        <v>783</v>
      </c>
      <c r="JB79" s="661" t="s">
        <v>783</v>
      </c>
      <c r="JC79" s="661" t="s">
        <v>783</v>
      </c>
      <c r="JD79" s="661">
        <v>329437</v>
      </c>
      <c r="JE79" s="661" t="s">
        <v>783</v>
      </c>
      <c r="JF79" s="661" t="s">
        <v>783</v>
      </c>
      <c r="JG79" s="661" t="s">
        <v>795</v>
      </c>
      <c r="JH79" s="661">
        <v>52</v>
      </c>
      <c r="JI79" s="661" t="s">
        <v>783</v>
      </c>
      <c r="JJ79" s="661" t="s">
        <v>783</v>
      </c>
      <c r="JK79" s="661" t="s">
        <v>783</v>
      </c>
      <c r="JL79" s="661" t="s">
        <v>790</v>
      </c>
      <c r="JM79" s="661">
        <v>4</v>
      </c>
      <c r="JN79" s="661">
        <v>4</v>
      </c>
      <c r="JO79" s="661" t="s">
        <v>783</v>
      </c>
      <c r="JP79" s="661">
        <v>10711928</v>
      </c>
      <c r="JQ79" s="661">
        <v>2011</v>
      </c>
      <c r="JR79" s="661">
        <v>3</v>
      </c>
      <c r="JS79" s="661" t="s">
        <v>783</v>
      </c>
      <c r="JT79" s="661" t="s">
        <v>783</v>
      </c>
      <c r="JU79" s="661" t="s">
        <v>879</v>
      </c>
      <c r="JV79" s="664">
        <v>3583.8704429999998</v>
      </c>
      <c r="JX79" s="225"/>
    </row>
    <row r="80" spans="1:285" ht="16" thickBot="1">
      <c r="A80" s="905" t="s">
        <v>5</v>
      </c>
      <c r="B80" s="79">
        <f t="shared" si="95"/>
        <v>3</v>
      </c>
      <c r="C80" s="871" t="s">
        <v>125</v>
      </c>
      <c r="D80" s="489" t="s">
        <v>185</v>
      </c>
      <c r="E80" s="1129" t="s">
        <v>197</v>
      </c>
      <c r="F80" s="888">
        <v>0.12</v>
      </c>
      <c r="G80" s="120" t="e">
        <f t="shared" si="135"/>
        <v>#REF!</v>
      </c>
      <c r="H80" s="47">
        <v>0.12</v>
      </c>
      <c r="I80" s="2"/>
      <c r="J80" s="29"/>
      <c r="K80" s="18"/>
      <c r="L80" s="5"/>
      <c r="M80" s="170">
        <v>1</v>
      </c>
      <c r="N80" s="71">
        <v>1</v>
      </c>
      <c r="O80" s="739">
        <v>3</v>
      </c>
      <c r="P80" s="1107">
        <f t="shared" si="92"/>
        <v>5</v>
      </c>
      <c r="Q80" s="1108">
        <f t="shared" si="94"/>
        <v>3</v>
      </c>
      <c r="R80" s="46"/>
      <c r="S80" s="3">
        <v>0.12</v>
      </c>
      <c r="T80" s="25"/>
      <c r="U80" s="219">
        <f t="shared" si="91"/>
        <v>9000</v>
      </c>
      <c r="V80" s="219" t="s">
        <v>642</v>
      </c>
      <c r="W80" s="1042">
        <f t="shared" si="133"/>
        <v>9000</v>
      </c>
      <c r="X80" s="537">
        <f t="shared" si="134"/>
        <v>0</v>
      </c>
      <c r="Y80" s="538">
        <f t="shared" si="96"/>
        <v>500</v>
      </c>
      <c r="Z80" s="1090">
        <f t="shared" si="97"/>
        <v>9500</v>
      </c>
      <c r="AA80" s="1098"/>
      <c r="AB80" s="600"/>
      <c r="AC80" s="1056">
        <f t="shared" si="98"/>
        <v>0</v>
      </c>
      <c r="AD80" s="1063"/>
      <c r="AE80" s="747">
        <f t="shared" si="99"/>
        <v>0</v>
      </c>
      <c r="AF80" s="600"/>
      <c r="AG80" s="1056">
        <f t="shared" si="100"/>
        <v>0</v>
      </c>
      <c r="AH80" s="1070"/>
      <c r="AI80" s="747">
        <f t="shared" si="101"/>
        <v>0</v>
      </c>
      <c r="AJ80" s="1051"/>
      <c r="AK80" s="270">
        <v>0</v>
      </c>
      <c r="AL80" s="902"/>
      <c r="AM80" s="902">
        <v>2026</v>
      </c>
      <c r="AN80" s="18" t="str">
        <f t="shared" si="102"/>
        <v xml:space="preserve"> </v>
      </c>
      <c r="AO80" s="747" t="str">
        <f t="shared" si="103"/>
        <v xml:space="preserve"> </v>
      </c>
      <c r="AP80" s="4" t="str">
        <f t="shared" si="104"/>
        <v xml:space="preserve"> </v>
      </c>
      <c r="AQ80" s="747" t="str">
        <f t="shared" si="105"/>
        <v xml:space="preserve"> </v>
      </c>
      <c r="AR80" s="4" t="str">
        <f t="shared" si="106"/>
        <v xml:space="preserve"> </v>
      </c>
      <c r="AS80" s="747" t="str">
        <f t="shared" si="107"/>
        <v xml:space="preserve"> </v>
      </c>
      <c r="AT80" s="4" t="str">
        <f t="shared" si="108"/>
        <v xml:space="preserve"> </v>
      </c>
      <c r="AU80" s="747" t="str">
        <f t="shared" si="109"/>
        <v xml:space="preserve"> </v>
      </c>
      <c r="AV80" s="4" t="str">
        <f t="shared" si="110"/>
        <v xml:space="preserve"> </v>
      </c>
      <c r="AW80" s="747" t="str">
        <f t="shared" si="111"/>
        <v xml:space="preserve"> </v>
      </c>
      <c r="AX80" s="4" t="str">
        <f t="shared" si="112"/>
        <v xml:space="preserve"> </v>
      </c>
      <c r="AY80" s="747" t="str">
        <f t="shared" si="113"/>
        <v xml:space="preserve"> </v>
      </c>
      <c r="AZ80" s="4" t="str">
        <f t="shared" si="114"/>
        <v xml:space="preserve"> </v>
      </c>
      <c r="BA80" s="747" t="str">
        <f t="shared" si="115"/>
        <v xml:space="preserve"> </v>
      </c>
      <c r="BB80" s="4" t="str">
        <f t="shared" si="116"/>
        <v xml:space="preserve"> </v>
      </c>
      <c r="BC80" s="747" t="str">
        <f t="shared" si="117"/>
        <v xml:space="preserve"> </v>
      </c>
      <c r="BD80" s="4">
        <f t="shared" si="118"/>
        <v>0.12</v>
      </c>
      <c r="BE80" s="747">
        <f t="shared" si="119"/>
        <v>9500</v>
      </c>
      <c r="BF80" s="4" t="str">
        <f t="shared" si="120"/>
        <v xml:space="preserve"> </v>
      </c>
      <c r="BG80" s="747" t="str">
        <f t="shared" si="121"/>
        <v xml:space="preserve"> </v>
      </c>
      <c r="BH80" s="4" t="str">
        <f t="shared" si="122"/>
        <v xml:space="preserve"> </v>
      </c>
      <c r="BI80" s="747" t="str">
        <f t="shared" si="123"/>
        <v xml:space="preserve"> </v>
      </c>
      <c r="BJ80" s="4" t="str">
        <f t="shared" si="124"/>
        <v xml:space="preserve"> </v>
      </c>
      <c r="BK80" s="747" t="str">
        <f t="shared" si="125"/>
        <v xml:space="preserve"> </v>
      </c>
      <c r="BL80" s="4" t="str">
        <f t="shared" si="126"/>
        <v xml:space="preserve"> </v>
      </c>
      <c r="BM80" s="747" t="str">
        <f t="shared" si="127"/>
        <v xml:space="preserve"> </v>
      </c>
      <c r="BN80" s="4" t="str">
        <f t="shared" si="128"/>
        <v xml:space="preserve"> </v>
      </c>
      <c r="BO80" s="747" t="str">
        <f t="shared" si="129"/>
        <v xml:space="preserve"> </v>
      </c>
      <c r="BP80" s="4" t="str">
        <f t="shared" si="130"/>
        <v xml:space="preserve"> </v>
      </c>
      <c r="BQ80" s="747" t="str">
        <f t="shared" si="131"/>
        <v xml:space="preserve"> </v>
      </c>
      <c r="BR80" s="133"/>
      <c r="BS80" s="133"/>
      <c r="BT80" s="389"/>
      <c r="BU80" s="389"/>
      <c r="BV80" s="389"/>
      <c r="BW80" s="389"/>
      <c r="BX80" s="389"/>
      <c r="BY80" s="389"/>
      <c r="BZ80" s="389"/>
      <c r="CA80" s="389"/>
      <c r="CB80" s="163">
        <f t="shared" si="132"/>
        <v>0</v>
      </c>
      <c r="CC80" s="389"/>
      <c r="CD80" s="389"/>
      <c r="CE80" s="389"/>
      <c r="CF80" s="389"/>
      <c r="CG80" s="389"/>
      <c r="CH80" s="389"/>
      <c r="CI80" s="389"/>
      <c r="CJ80" s="389"/>
      <c r="CK80" s="389"/>
      <c r="CL80" s="389"/>
      <c r="CM80" s="389"/>
      <c r="CN80" s="389"/>
      <c r="CO80" s="389"/>
      <c r="CP80" s="389"/>
      <c r="CQ80" s="389"/>
      <c r="CR80" s="389"/>
      <c r="CS80" s="389"/>
      <c r="CT80" s="389"/>
      <c r="CU80" s="389"/>
      <c r="CV80" s="389"/>
      <c r="CW80" s="389"/>
      <c r="CX80" s="389"/>
      <c r="CY80" s="389"/>
      <c r="CZ80" s="389"/>
      <c r="DA80" s="389"/>
      <c r="DB80" s="389"/>
      <c r="DC80" s="389"/>
      <c r="DD80" s="389"/>
      <c r="DE80" s="389"/>
      <c r="DF80" s="389"/>
      <c r="DG80" s="389"/>
      <c r="DH80" s="389"/>
      <c r="DI80" s="389"/>
      <c r="DJ80" s="389"/>
      <c r="DK80" s="389"/>
      <c r="DL80" s="389"/>
      <c r="DM80" s="389"/>
      <c r="DN80" s="389"/>
      <c r="DO80" s="389"/>
      <c r="DP80" s="389"/>
      <c r="DQ80" s="389"/>
      <c r="DR80" s="389"/>
      <c r="DS80" s="389"/>
      <c r="DT80" s="389"/>
      <c r="DU80" s="389"/>
      <c r="DV80" s="389"/>
      <c r="DW80" s="389"/>
      <c r="DX80" s="389"/>
      <c r="DY80" s="389"/>
      <c r="DZ80" s="389"/>
      <c r="EA80" s="389"/>
      <c r="EB80" s="389"/>
      <c r="EC80" s="389"/>
      <c r="ED80" s="389"/>
      <c r="EE80" s="389"/>
      <c r="EF80" s="389"/>
      <c r="EG80" s="389"/>
      <c r="EH80" s="389"/>
      <c r="EI80" s="389"/>
      <c r="EJ80" s="389"/>
      <c r="EK80" s="389"/>
      <c r="EL80" s="389"/>
      <c r="EM80" s="389"/>
      <c r="EN80" s="389"/>
      <c r="EO80" s="389"/>
      <c r="EP80" s="389"/>
      <c r="EQ80" s="389"/>
      <c r="ER80" s="389"/>
      <c r="ES80" s="389"/>
      <c r="ET80" s="389"/>
      <c r="EU80" s="389"/>
      <c r="EV80" s="389"/>
      <c r="EW80" s="389"/>
      <c r="EX80" s="389"/>
      <c r="EY80" s="389"/>
      <c r="EZ80" s="389"/>
      <c r="FA80" s="389"/>
      <c r="FB80" s="389"/>
      <c r="FC80" s="389"/>
      <c r="FD80" s="389"/>
      <c r="FE80" s="389"/>
      <c r="FF80" s="389"/>
      <c r="FG80" s="389"/>
      <c r="FH80" s="389"/>
      <c r="FI80" s="389"/>
      <c r="FJ80" s="389"/>
      <c r="FK80" s="389"/>
      <c r="FL80" s="389"/>
      <c r="FM80" s="389"/>
      <c r="FN80" s="389"/>
      <c r="FO80" s="389"/>
      <c r="FP80" s="389"/>
      <c r="FQ80" s="389"/>
      <c r="FR80" s="389"/>
      <c r="FS80" s="389"/>
      <c r="FT80" s="389"/>
      <c r="FU80" s="389"/>
      <c r="FV80" s="389"/>
      <c r="FW80" s="389"/>
      <c r="FX80" s="625" t="s">
        <v>468</v>
      </c>
      <c r="FY80" s="626">
        <v>270</v>
      </c>
      <c r="FZ80" s="626">
        <v>30289517</v>
      </c>
      <c r="GA80" s="626">
        <v>55</v>
      </c>
      <c r="GB80" s="626" t="s">
        <v>798</v>
      </c>
      <c r="GC80" s="626">
        <v>16</v>
      </c>
      <c r="GD80" s="626">
        <v>1972</v>
      </c>
      <c r="GE80" s="626">
        <v>1</v>
      </c>
      <c r="GF80" s="626" t="s">
        <v>780</v>
      </c>
      <c r="GG80" s="626">
        <v>4</v>
      </c>
      <c r="GH80" s="626">
        <v>1</v>
      </c>
      <c r="GI80" s="626" t="s">
        <v>780</v>
      </c>
      <c r="GJ80" s="626">
        <v>4</v>
      </c>
      <c r="GK80" s="626" t="s">
        <v>781</v>
      </c>
      <c r="GL80" s="626" t="s">
        <v>782</v>
      </c>
      <c r="GM80" s="626">
        <v>66</v>
      </c>
      <c r="GN80" s="626" t="s">
        <v>783</v>
      </c>
      <c r="GO80" s="626">
        <v>0</v>
      </c>
      <c r="GP80" s="626">
        <v>0</v>
      </c>
      <c r="GQ80" s="626">
        <v>4</v>
      </c>
      <c r="GR80" s="626">
        <v>2</v>
      </c>
      <c r="GS80" s="626">
        <v>2</v>
      </c>
      <c r="GT80" s="626" t="s">
        <v>783</v>
      </c>
      <c r="GU80" s="626" t="s">
        <v>783</v>
      </c>
      <c r="GV80" s="626" t="s">
        <v>783</v>
      </c>
      <c r="GW80" s="626" t="s">
        <v>783</v>
      </c>
      <c r="GX80" s="626" t="s">
        <v>783</v>
      </c>
      <c r="GY80" s="626">
        <v>1649</v>
      </c>
      <c r="GZ80" s="626">
        <v>0.75</v>
      </c>
      <c r="HA80" s="626">
        <v>5</v>
      </c>
      <c r="HB80" s="626" t="s">
        <v>783</v>
      </c>
      <c r="HC80" s="626" t="s">
        <v>782</v>
      </c>
      <c r="HD80" s="626">
        <v>75</v>
      </c>
      <c r="HE80" s="626" t="s">
        <v>783</v>
      </c>
      <c r="HF80" s="626">
        <v>0</v>
      </c>
      <c r="HG80" s="626" t="s">
        <v>783</v>
      </c>
      <c r="HH80" s="626">
        <v>0</v>
      </c>
      <c r="HI80" s="626">
        <v>1</v>
      </c>
      <c r="HJ80" s="626">
        <v>45</v>
      </c>
      <c r="HK80" s="626" t="s">
        <v>784</v>
      </c>
      <c r="HL80" s="626" t="s">
        <v>785</v>
      </c>
      <c r="HM80" s="626" t="s">
        <v>783</v>
      </c>
      <c r="HN80" s="626" t="s">
        <v>783</v>
      </c>
      <c r="HO80" s="626" t="s">
        <v>783</v>
      </c>
      <c r="HP80" s="626" t="s">
        <v>783</v>
      </c>
      <c r="HQ80" s="626" t="s">
        <v>783</v>
      </c>
      <c r="HR80" s="626">
        <v>3980130</v>
      </c>
      <c r="HS80" s="626" t="s">
        <v>783</v>
      </c>
      <c r="HT80" s="626" t="s">
        <v>786</v>
      </c>
      <c r="HU80" s="626" t="s">
        <v>787</v>
      </c>
      <c r="HV80" s="626">
        <v>4</v>
      </c>
      <c r="HW80" s="626">
        <v>2014</v>
      </c>
      <c r="HX80" s="626">
        <v>63</v>
      </c>
      <c r="HY80" s="626">
        <v>0</v>
      </c>
      <c r="HZ80" s="626">
        <v>3960</v>
      </c>
      <c r="IA80" s="627">
        <v>41697.500081018516</v>
      </c>
      <c r="IB80" s="626" t="s">
        <v>788</v>
      </c>
      <c r="IC80" s="626">
        <v>3975652</v>
      </c>
      <c r="ID80" s="626">
        <v>2014</v>
      </c>
      <c r="IE80" s="626">
        <v>1712</v>
      </c>
      <c r="IF80" s="626" t="s">
        <v>783</v>
      </c>
      <c r="IG80" s="626" t="s">
        <v>783</v>
      </c>
      <c r="IH80" s="626" t="s">
        <v>783</v>
      </c>
      <c r="II80" s="626" t="s">
        <v>783</v>
      </c>
      <c r="IJ80" s="626" t="s">
        <v>783</v>
      </c>
      <c r="IK80" s="626" t="s">
        <v>783</v>
      </c>
      <c r="IL80" s="626" t="s">
        <v>783</v>
      </c>
      <c r="IM80" s="626" t="s">
        <v>783</v>
      </c>
      <c r="IN80" s="626" t="s">
        <v>783</v>
      </c>
      <c r="IO80" s="626">
        <v>1649</v>
      </c>
      <c r="IP80" s="627">
        <v>37477.354571759257</v>
      </c>
      <c r="IQ80" s="626">
        <v>2</v>
      </c>
      <c r="IR80" s="626" t="s">
        <v>793</v>
      </c>
      <c r="IS80" s="626">
        <v>2</v>
      </c>
      <c r="IT80" s="665">
        <v>41275</v>
      </c>
      <c r="IU80" s="626" t="s">
        <v>783</v>
      </c>
      <c r="IV80" s="626" t="s">
        <v>783</v>
      </c>
      <c r="IW80" s="626" t="s">
        <v>783</v>
      </c>
      <c r="IX80" s="626" t="s">
        <v>781</v>
      </c>
      <c r="IY80" s="626">
        <v>45</v>
      </c>
      <c r="IZ80" s="626" t="s">
        <v>789</v>
      </c>
      <c r="JA80" s="626" t="s">
        <v>783</v>
      </c>
      <c r="JB80" s="626" t="s">
        <v>783</v>
      </c>
      <c r="JC80" s="626" t="s">
        <v>783</v>
      </c>
      <c r="JD80" s="626">
        <v>329447</v>
      </c>
      <c r="JE80" s="626" t="s">
        <v>783</v>
      </c>
      <c r="JF80" s="626" t="s">
        <v>783</v>
      </c>
      <c r="JG80" s="626" t="s">
        <v>802</v>
      </c>
      <c r="JH80" s="626">
        <v>55</v>
      </c>
      <c r="JI80" s="626" t="s">
        <v>783</v>
      </c>
      <c r="JJ80" s="626" t="s">
        <v>783</v>
      </c>
      <c r="JK80" s="626" t="s">
        <v>783</v>
      </c>
      <c r="JL80" s="626" t="s">
        <v>790</v>
      </c>
      <c r="JM80" s="626">
        <v>4</v>
      </c>
      <c r="JN80" s="626">
        <v>3</v>
      </c>
      <c r="JO80" s="626" t="s">
        <v>783</v>
      </c>
      <c r="JP80" s="626">
        <v>10711928</v>
      </c>
      <c r="JQ80" s="626">
        <v>2011</v>
      </c>
      <c r="JR80" s="626">
        <v>3</v>
      </c>
      <c r="JS80" s="626" t="s">
        <v>783</v>
      </c>
      <c r="JT80" s="626" t="s">
        <v>783</v>
      </c>
      <c r="JU80" s="626" t="s">
        <v>895</v>
      </c>
      <c r="JV80" s="628">
        <v>3983.0143029999999</v>
      </c>
      <c r="JW80">
        <f>JV80</f>
        <v>3983.0143029999999</v>
      </c>
      <c r="JX80" s="225">
        <v>0.75435876950757574</v>
      </c>
    </row>
    <row r="81" spans="1:286" ht="16" thickBot="1">
      <c r="A81" s="905" t="s">
        <v>5</v>
      </c>
      <c r="B81" s="79">
        <f t="shared" si="95"/>
        <v>1</v>
      </c>
      <c r="C81" s="871" t="s">
        <v>102</v>
      </c>
      <c r="D81" s="489" t="s">
        <v>185</v>
      </c>
      <c r="E81" s="1129" t="s">
        <v>34</v>
      </c>
      <c r="F81" s="888">
        <v>0.22</v>
      </c>
      <c r="G81" s="120" t="e">
        <f t="shared" si="135"/>
        <v>#REF!</v>
      </c>
      <c r="H81" s="46"/>
      <c r="I81" s="3">
        <v>0.22</v>
      </c>
      <c r="J81" s="29"/>
      <c r="K81" s="18"/>
      <c r="L81" s="5"/>
      <c r="M81" s="170">
        <v>1</v>
      </c>
      <c r="N81" s="71">
        <v>1</v>
      </c>
      <c r="O81" s="739">
        <v>5</v>
      </c>
      <c r="P81" s="1107">
        <f t="shared" si="92"/>
        <v>7</v>
      </c>
      <c r="Q81" s="1108">
        <f t="shared" si="94"/>
        <v>5</v>
      </c>
      <c r="R81" s="46"/>
      <c r="S81" s="3">
        <v>0.22</v>
      </c>
      <c r="T81" s="25"/>
      <c r="U81" s="219">
        <f t="shared" si="91"/>
        <v>16500</v>
      </c>
      <c r="V81" s="219" t="s">
        <v>642</v>
      </c>
      <c r="W81" s="1042">
        <f t="shared" si="133"/>
        <v>16500</v>
      </c>
      <c r="X81" s="537">
        <f t="shared" si="134"/>
        <v>8322.4533333333329</v>
      </c>
      <c r="Y81" s="538">
        <f t="shared" si="96"/>
        <v>500</v>
      </c>
      <c r="Z81" s="1090">
        <f t="shared" si="97"/>
        <v>25322.453333333331</v>
      </c>
      <c r="AA81" s="1098"/>
      <c r="AB81" s="600">
        <v>6</v>
      </c>
      <c r="AC81" s="1056">
        <f t="shared" si="98"/>
        <v>4362.4533333333329</v>
      </c>
      <c r="AD81" s="1063">
        <v>0.25</v>
      </c>
      <c r="AE81" s="747">
        <f t="shared" si="99"/>
        <v>3960</v>
      </c>
      <c r="AF81" s="600"/>
      <c r="AG81" s="1056">
        <f t="shared" si="100"/>
        <v>0</v>
      </c>
      <c r="AH81" s="1070"/>
      <c r="AI81" s="747">
        <f t="shared" si="101"/>
        <v>0</v>
      </c>
      <c r="AJ81" s="1051"/>
      <c r="AK81" s="270">
        <v>0</v>
      </c>
      <c r="AL81" s="902"/>
      <c r="AM81" s="902">
        <v>2026</v>
      </c>
      <c r="AN81" s="18" t="str">
        <f t="shared" si="102"/>
        <v xml:space="preserve"> </v>
      </c>
      <c r="AO81" s="747" t="str">
        <f t="shared" si="103"/>
        <v xml:space="preserve"> </v>
      </c>
      <c r="AP81" s="4" t="str">
        <f t="shared" si="104"/>
        <v xml:space="preserve"> </v>
      </c>
      <c r="AQ81" s="747" t="str">
        <f t="shared" si="105"/>
        <v xml:space="preserve"> </v>
      </c>
      <c r="AR81" s="4" t="str">
        <f t="shared" si="106"/>
        <v xml:space="preserve"> </v>
      </c>
      <c r="AS81" s="747" t="str">
        <f t="shared" si="107"/>
        <v xml:space="preserve"> </v>
      </c>
      <c r="AT81" s="4" t="str">
        <f t="shared" si="108"/>
        <v xml:space="preserve"> </v>
      </c>
      <c r="AU81" s="747" t="str">
        <f t="shared" si="109"/>
        <v xml:space="preserve"> </v>
      </c>
      <c r="AV81" s="4" t="str">
        <f t="shared" si="110"/>
        <v xml:space="preserve"> </v>
      </c>
      <c r="AW81" s="747" t="str">
        <f t="shared" si="111"/>
        <v xml:space="preserve"> </v>
      </c>
      <c r="AX81" s="4" t="str">
        <f t="shared" si="112"/>
        <v xml:space="preserve"> </v>
      </c>
      <c r="AY81" s="747" t="str">
        <f t="shared" si="113"/>
        <v xml:space="preserve"> </v>
      </c>
      <c r="AZ81" s="4" t="str">
        <f t="shared" si="114"/>
        <v xml:space="preserve"> </v>
      </c>
      <c r="BA81" s="747" t="str">
        <f t="shared" si="115"/>
        <v xml:space="preserve"> </v>
      </c>
      <c r="BB81" s="4" t="str">
        <f t="shared" si="116"/>
        <v xml:space="preserve"> </v>
      </c>
      <c r="BC81" s="747" t="str">
        <f t="shared" si="117"/>
        <v xml:space="preserve"> </v>
      </c>
      <c r="BD81" s="4">
        <f t="shared" si="118"/>
        <v>0.22</v>
      </c>
      <c r="BE81" s="747">
        <f t="shared" si="119"/>
        <v>25322.453333333331</v>
      </c>
      <c r="BF81" s="4" t="str">
        <f t="shared" si="120"/>
        <v xml:space="preserve"> </v>
      </c>
      <c r="BG81" s="747" t="str">
        <f t="shared" si="121"/>
        <v xml:space="preserve"> </v>
      </c>
      <c r="BH81" s="4" t="str">
        <f t="shared" si="122"/>
        <v xml:space="preserve"> </v>
      </c>
      <c r="BI81" s="747" t="str">
        <f t="shared" si="123"/>
        <v xml:space="preserve"> </v>
      </c>
      <c r="BJ81" s="4" t="str">
        <f t="shared" si="124"/>
        <v xml:space="preserve"> </v>
      </c>
      <c r="BK81" s="747" t="str">
        <f t="shared" si="125"/>
        <v xml:space="preserve"> </v>
      </c>
      <c r="BL81" s="4" t="str">
        <f t="shared" si="126"/>
        <v xml:space="preserve"> </v>
      </c>
      <c r="BM81" s="747" t="str">
        <f t="shared" si="127"/>
        <v xml:space="preserve"> </v>
      </c>
      <c r="BN81" s="4" t="str">
        <f t="shared" si="128"/>
        <v xml:space="preserve"> </v>
      </c>
      <c r="BO81" s="747" t="str">
        <f t="shared" si="129"/>
        <v xml:space="preserve"> </v>
      </c>
      <c r="BP81" s="4" t="str">
        <f t="shared" si="130"/>
        <v xml:space="preserve"> </v>
      </c>
      <c r="BQ81" s="747" t="str">
        <f t="shared" si="131"/>
        <v xml:space="preserve"> </v>
      </c>
      <c r="BR81" s="133" t="s">
        <v>201</v>
      </c>
      <c r="BS81" s="133"/>
      <c r="BT81" s="389"/>
      <c r="BU81" s="389"/>
      <c r="BV81" s="389"/>
      <c r="BW81" s="389"/>
      <c r="BX81" s="389"/>
      <c r="BY81" s="389"/>
      <c r="BZ81" s="389"/>
      <c r="CA81" s="389"/>
      <c r="CB81" s="163">
        <f t="shared" si="132"/>
        <v>0</v>
      </c>
      <c r="CC81" s="389"/>
      <c r="CD81" s="389"/>
      <c r="CE81" s="389"/>
      <c r="CF81" s="389"/>
      <c r="CG81" s="389"/>
      <c r="CH81" s="389"/>
      <c r="CI81" s="389"/>
      <c r="CJ81" s="389"/>
      <c r="CK81" s="389"/>
      <c r="CL81" s="389"/>
      <c r="CM81" s="389"/>
      <c r="CN81" s="389"/>
      <c r="CO81" s="389"/>
      <c r="CP81" s="389"/>
      <c r="CQ81" s="389"/>
      <c r="CR81" s="389"/>
      <c r="CS81" s="389"/>
      <c r="CT81" s="389"/>
      <c r="CU81" s="389"/>
      <c r="CV81" s="389"/>
      <c r="CW81" s="389"/>
      <c r="CX81" s="389"/>
      <c r="CY81" s="389"/>
      <c r="CZ81" s="389"/>
      <c r="DA81" s="389"/>
      <c r="DB81" s="389"/>
      <c r="DC81" s="389"/>
      <c r="DD81" s="389"/>
      <c r="DE81" s="389"/>
      <c r="DF81" s="389"/>
      <c r="DG81" s="389"/>
      <c r="DH81" s="389"/>
      <c r="DI81" s="389"/>
      <c r="DJ81" s="389"/>
      <c r="DK81" s="389"/>
      <c r="DL81" s="389"/>
      <c r="DM81" s="389"/>
      <c r="DN81" s="389"/>
      <c r="DO81" s="389"/>
      <c r="DP81" s="389"/>
      <c r="DQ81" s="389"/>
      <c r="DR81" s="389"/>
      <c r="DS81" s="389"/>
      <c r="DT81" s="389"/>
      <c r="DU81" s="389"/>
      <c r="DV81" s="389"/>
      <c r="DW81" s="389"/>
      <c r="DX81" s="389"/>
      <c r="DY81" s="389"/>
      <c r="DZ81" s="389"/>
      <c r="EA81" s="389"/>
      <c r="EB81" s="389"/>
      <c r="EC81" s="389"/>
      <c r="ED81" s="389"/>
      <c r="EE81" s="389"/>
      <c r="EF81" s="389"/>
      <c r="EG81" s="389"/>
      <c r="EH81" s="389"/>
      <c r="EI81" s="389"/>
      <c r="EJ81" s="389"/>
      <c r="EK81" s="389"/>
      <c r="EL81" s="389"/>
      <c r="EM81" s="389"/>
      <c r="EN81" s="389"/>
      <c r="EO81" s="389"/>
      <c r="EP81" s="389"/>
      <c r="EQ81" s="389"/>
      <c r="ER81" s="389"/>
      <c r="ES81" s="389"/>
      <c r="ET81" s="389"/>
      <c r="EU81" s="389"/>
      <c r="EV81" s="389"/>
      <c r="EW81" s="389"/>
      <c r="EX81" s="389"/>
      <c r="EY81" s="389"/>
      <c r="EZ81" s="389"/>
      <c r="FA81" s="389"/>
      <c r="FB81" s="389"/>
      <c r="FC81" s="389"/>
      <c r="FD81" s="389"/>
      <c r="FE81" s="389"/>
      <c r="FF81" s="389"/>
      <c r="FG81" s="389"/>
      <c r="FH81" s="389"/>
      <c r="FI81" s="389"/>
      <c r="FJ81" s="389"/>
      <c r="FK81" s="389"/>
      <c r="FL81" s="389"/>
      <c r="FM81" s="389"/>
      <c r="FN81" s="389"/>
      <c r="FO81" s="389"/>
      <c r="FP81" s="389"/>
      <c r="FQ81" s="389"/>
      <c r="FR81" s="389"/>
      <c r="FS81" s="389"/>
      <c r="FT81" s="389"/>
      <c r="FU81" s="389"/>
      <c r="FV81" s="389"/>
      <c r="FW81" s="389"/>
      <c r="FX81" s="621" t="s">
        <v>397</v>
      </c>
      <c r="FY81" s="622">
        <v>233</v>
      </c>
      <c r="FZ81" s="622">
        <v>30289338</v>
      </c>
      <c r="GA81" s="622">
        <v>55</v>
      </c>
      <c r="GB81" s="622" t="s">
        <v>798</v>
      </c>
      <c r="GC81" s="622">
        <v>18</v>
      </c>
      <c r="GD81" s="622">
        <v>1970</v>
      </c>
      <c r="GE81" s="622">
        <v>1</v>
      </c>
      <c r="GF81" s="622" t="s">
        <v>780</v>
      </c>
      <c r="GG81" s="622">
        <v>2</v>
      </c>
      <c r="GH81" s="622">
        <v>1</v>
      </c>
      <c r="GI81" s="622" t="s">
        <v>780</v>
      </c>
      <c r="GJ81" s="622">
        <v>2</v>
      </c>
      <c r="GK81" s="622" t="s">
        <v>781</v>
      </c>
      <c r="GL81" s="622" t="s">
        <v>782</v>
      </c>
      <c r="GM81" s="622">
        <v>66</v>
      </c>
      <c r="GN81" s="622" t="s">
        <v>783</v>
      </c>
      <c r="GO81" s="622">
        <v>0</v>
      </c>
      <c r="GP81" s="622">
        <v>0</v>
      </c>
      <c r="GQ81" s="622">
        <v>4</v>
      </c>
      <c r="GR81" s="622">
        <v>2</v>
      </c>
      <c r="GS81" s="622">
        <v>3</v>
      </c>
      <c r="GT81" s="622" t="s">
        <v>783</v>
      </c>
      <c r="GU81" s="622" t="s">
        <v>783</v>
      </c>
      <c r="GV81" s="622" t="s">
        <v>783</v>
      </c>
      <c r="GW81" s="622" t="s">
        <v>783</v>
      </c>
      <c r="GX81" s="622" t="s">
        <v>783</v>
      </c>
      <c r="GY81" s="622">
        <v>1649</v>
      </c>
      <c r="GZ81" s="622">
        <v>0.8</v>
      </c>
      <c r="HA81" s="622">
        <v>5</v>
      </c>
      <c r="HB81" s="622" t="s">
        <v>783</v>
      </c>
      <c r="HC81" s="622" t="s">
        <v>782</v>
      </c>
      <c r="HD81" s="622">
        <v>35</v>
      </c>
      <c r="HE81" s="622" t="s">
        <v>783</v>
      </c>
      <c r="HF81" s="622">
        <v>0</v>
      </c>
      <c r="HG81" s="622" t="s">
        <v>783</v>
      </c>
      <c r="HH81" s="622">
        <v>0</v>
      </c>
      <c r="HI81" s="622">
        <v>1</v>
      </c>
      <c r="HJ81" s="622">
        <v>45</v>
      </c>
      <c r="HK81" s="622" t="s">
        <v>784</v>
      </c>
      <c r="HL81" s="622" t="s">
        <v>785</v>
      </c>
      <c r="HM81" s="622" t="s">
        <v>783</v>
      </c>
      <c r="HN81" s="622" t="s">
        <v>783</v>
      </c>
      <c r="HO81" s="622" t="s">
        <v>783</v>
      </c>
      <c r="HP81" s="622" t="s">
        <v>783</v>
      </c>
      <c r="HQ81" s="622" t="s">
        <v>783</v>
      </c>
      <c r="HR81" s="622">
        <v>3978969</v>
      </c>
      <c r="HS81" s="622" t="s">
        <v>783</v>
      </c>
      <c r="HT81" s="622" t="s">
        <v>786</v>
      </c>
      <c r="HU81" s="622" t="s">
        <v>787</v>
      </c>
      <c r="HV81" s="622">
        <v>4</v>
      </c>
      <c r="HW81" s="622">
        <v>2014</v>
      </c>
      <c r="HX81" s="622">
        <v>63</v>
      </c>
      <c r="HY81" s="622">
        <v>0</v>
      </c>
      <c r="HZ81" s="622">
        <v>4224</v>
      </c>
      <c r="IA81" s="623">
        <v>41697.500081018516</v>
      </c>
      <c r="IB81" s="622" t="s">
        <v>788</v>
      </c>
      <c r="IC81" s="622">
        <v>3974491</v>
      </c>
      <c r="ID81" s="622">
        <v>2014</v>
      </c>
      <c r="IE81" s="622">
        <v>1712</v>
      </c>
      <c r="IF81" s="622" t="s">
        <v>783</v>
      </c>
      <c r="IG81" s="622" t="s">
        <v>783</v>
      </c>
      <c r="IH81" s="622" t="s">
        <v>783</v>
      </c>
      <c r="II81" s="622" t="s">
        <v>783</v>
      </c>
      <c r="IJ81" s="622" t="s">
        <v>783</v>
      </c>
      <c r="IK81" s="622" t="s">
        <v>783</v>
      </c>
      <c r="IL81" s="622" t="s">
        <v>783</v>
      </c>
      <c r="IM81" s="622" t="s">
        <v>783</v>
      </c>
      <c r="IN81" s="622" t="s">
        <v>783</v>
      </c>
      <c r="IO81" s="622">
        <v>1649</v>
      </c>
      <c r="IP81" s="623">
        <v>37477.354571759257</v>
      </c>
      <c r="IQ81" s="622">
        <v>2</v>
      </c>
      <c r="IR81" s="622" t="s">
        <v>793</v>
      </c>
      <c r="IS81" s="622">
        <v>3</v>
      </c>
      <c r="IT81" s="644">
        <v>41275</v>
      </c>
      <c r="IU81" s="622" t="s">
        <v>783</v>
      </c>
      <c r="IV81" s="622" t="s">
        <v>783</v>
      </c>
      <c r="IW81" s="622" t="s">
        <v>783</v>
      </c>
      <c r="IX81" s="622" t="s">
        <v>781</v>
      </c>
      <c r="IY81" s="622">
        <v>45</v>
      </c>
      <c r="IZ81" s="622" t="s">
        <v>789</v>
      </c>
      <c r="JA81" s="622" t="s">
        <v>783</v>
      </c>
      <c r="JB81" s="622" t="s">
        <v>783</v>
      </c>
      <c r="JC81" s="622" t="s">
        <v>783</v>
      </c>
      <c r="JD81" s="622">
        <v>329410</v>
      </c>
      <c r="JE81" s="622" t="s">
        <v>783</v>
      </c>
      <c r="JF81" s="622" t="s">
        <v>783</v>
      </c>
      <c r="JG81" s="622" t="s">
        <v>804</v>
      </c>
      <c r="JH81" s="622">
        <v>55</v>
      </c>
      <c r="JI81" s="622" t="s">
        <v>783</v>
      </c>
      <c r="JJ81" s="622" t="s">
        <v>783</v>
      </c>
      <c r="JK81" s="622" t="s">
        <v>783</v>
      </c>
      <c r="JL81" s="622" t="s">
        <v>790</v>
      </c>
      <c r="JM81" s="622">
        <v>4</v>
      </c>
      <c r="JN81" s="622">
        <v>3</v>
      </c>
      <c r="JO81" s="622" t="s">
        <v>783</v>
      </c>
      <c r="JP81" s="622">
        <v>10711928</v>
      </c>
      <c r="JQ81" s="622">
        <v>2011</v>
      </c>
      <c r="JR81" s="622">
        <v>3</v>
      </c>
      <c r="JS81" s="622" t="s">
        <v>783</v>
      </c>
      <c r="JT81" s="622" t="s">
        <v>783</v>
      </c>
      <c r="JU81" s="622" t="s">
        <v>836</v>
      </c>
      <c r="JV81" s="624">
        <v>4203.3794600000001</v>
      </c>
      <c r="JW81">
        <f>JV81</f>
        <v>4203.3794600000001</v>
      </c>
      <c r="JX81" s="225">
        <v>0.79609459469696975</v>
      </c>
    </row>
    <row r="82" spans="1:286" ht="16" thickBot="1">
      <c r="A82" s="905" t="s">
        <v>5</v>
      </c>
      <c r="B82" s="79">
        <f t="shared" si="95"/>
        <v>3</v>
      </c>
      <c r="C82" s="871" t="s">
        <v>60</v>
      </c>
      <c r="D82" s="489" t="s">
        <v>168</v>
      </c>
      <c r="E82" s="1129" t="s">
        <v>158</v>
      </c>
      <c r="F82" s="888">
        <v>0.65</v>
      </c>
      <c r="G82" s="120" t="e">
        <f t="shared" si="135"/>
        <v>#REF!</v>
      </c>
      <c r="H82" s="398">
        <v>0.65</v>
      </c>
      <c r="I82" s="2"/>
      <c r="J82" s="29"/>
      <c r="K82" s="18"/>
      <c r="L82" s="5"/>
      <c r="M82" s="170">
        <v>1</v>
      </c>
      <c r="N82" s="71">
        <v>1</v>
      </c>
      <c r="O82" s="739">
        <v>3</v>
      </c>
      <c r="P82" s="1107">
        <f t="shared" si="92"/>
        <v>5</v>
      </c>
      <c r="Q82" s="1108">
        <f t="shared" si="94"/>
        <v>3</v>
      </c>
      <c r="R82" s="46"/>
      <c r="S82" s="3">
        <v>0.65</v>
      </c>
      <c r="T82" s="25"/>
      <c r="U82" s="219">
        <f t="shared" ref="U82:U100" si="136">S82*$O$156+T82*$P$156</f>
        <v>48750</v>
      </c>
      <c r="V82" s="219" t="s">
        <v>642</v>
      </c>
      <c r="W82" s="1042">
        <f t="shared" si="133"/>
        <v>48750</v>
      </c>
      <c r="X82" s="537">
        <f t="shared" si="134"/>
        <v>24589.066666666666</v>
      </c>
      <c r="Y82" s="538">
        <f t="shared" si="96"/>
        <v>500</v>
      </c>
      <c r="Z82" s="1090">
        <f t="shared" si="97"/>
        <v>73839.066666666666</v>
      </c>
      <c r="AA82" s="1098"/>
      <c r="AB82" s="600">
        <v>6</v>
      </c>
      <c r="AC82" s="1056">
        <f t="shared" si="98"/>
        <v>12889.066666666666</v>
      </c>
      <c r="AD82" s="1063">
        <v>0.25</v>
      </c>
      <c r="AE82" s="747">
        <f t="shared" si="99"/>
        <v>11700</v>
      </c>
      <c r="AF82" s="600"/>
      <c r="AG82" s="1056">
        <f t="shared" si="100"/>
        <v>0</v>
      </c>
      <c r="AH82" s="1070"/>
      <c r="AI82" s="747">
        <f t="shared" si="101"/>
        <v>0</v>
      </c>
      <c r="AJ82" s="1051"/>
      <c r="AK82" s="270">
        <v>0</v>
      </c>
      <c r="AL82" s="902"/>
      <c r="AM82" s="902">
        <v>2026</v>
      </c>
      <c r="AN82" s="18" t="str">
        <f t="shared" si="102"/>
        <v xml:space="preserve"> </v>
      </c>
      <c r="AO82" s="747" t="str">
        <f t="shared" si="103"/>
        <v xml:space="preserve"> </v>
      </c>
      <c r="AP82" s="4" t="str">
        <f t="shared" si="104"/>
        <v xml:space="preserve"> </v>
      </c>
      <c r="AQ82" s="747" t="str">
        <f t="shared" si="105"/>
        <v xml:space="preserve"> </v>
      </c>
      <c r="AR82" s="4" t="str">
        <f t="shared" si="106"/>
        <v xml:space="preserve"> </v>
      </c>
      <c r="AS82" s="747" t="str">
        <f t="shared" si="107"/>
        <v xml:space="preserve"> </v>
      </c>
      <c r="AT82" s="4" t="str">
        <f t="shared" si="108"/>
        <v xml:space="preserve"> </v>
      </c>
      <c r="AU82" s="747" t="str">
        <f t="shared" si="109"/>
        <v xml:space="preserve"> </v>
      </c>
      <c r="AV82" s="4" t="str">
        <f t="shared" si="110"/>
        <v xml:space="preserve"> </v>
      </c>
      <c r="AW82" s="747" t="str">
        <f t="shared" si="111"/>
        <v xml:space="preserve"> </v>
      </c>
      <c r="AX82" s="4" t="str">
        <f t="shared" si="112"/>
        <v xml:space="preserve"> </v>
      </c>
      <c r="AY82" s="747" t="str">
        <f t="shared" si="113"/>
        <v xml:space="preserve"> </v>
      </c>
      <c r="AZ82" s="4" t="str">
        <f t="shared" si="114"/>
        <v xml:space="preserve"> </v>
      </c>
      <c r="BA82" s="747" t="str">
        <f t="shared" si="115"/>
        <v xml:space="preserve"> </v>
      </c>
      <c r="BB82" s="4" t="str">
        <f t="shared" si="116"/>
        <v xml:space="preserve"> </v>
      </c>
      <c r="BC82" s="747" t="str">
        <f t="shared" si="117"/>
        <v xml:space="preserve"> </v>
      </c>
      <c r="BD82" s="4">
        <f t="shared" si="118"/>
        <v>0.65</v>
      </c>
      <c r="BE82" s="747">
        <f t="shared" si="119"/>
        <v>73839.066666666666</v>
      </c>
      <c r="BF82" s="4" t="str">
        <f t="shared" si="120"/>
        <v xml:space="preserve"> </v>
      </c>
      <c r="BG82" s="747" t="str">
        <f t="shared" si="121"/>
        <v xml:space="preserve"> </v>
      </c>
      <c r="BH82" s="4" t="str">
        <f t="shared" si="122"/>
        <v xml:space="preserve"> </v>
      </c>
      <c r="BI82" s="747" t="str">
        <f t="shared" si="123"/>
        <v xml:space="preserve"> </v>
      </c>
      <c r="BJ82" s="4" t="str">
        <f t="shared" si="124"/>
        <v xml:space="preserve"> </v>
      </c>
      <c r="BK82" s="747" t="str">
        <f t="shared" si="125"/>
        <v xml:space="preserve"> </v>
      </c>
      <c r="BL82" s="4" t="str">
        <f t="shared" si="126"/>
        <v xml:space="preserve"> </v>
      </c>
      <c r="BM82" s="747" t="str">
        <f t="shared" si="127"/>
        <v xml:space="preserve"> </v>
      </c>
      <c r="BN82" s="4" t="str">
        <f t="shared" si="128"/>
        <v xml:space="preserve"> </v>
      </c>
      <c r="BO82" s="747" t="str">
        <f t="shared" si="129"/>
        <v xml:space="preserve"> </v>
      </c>
      <c r="BP82" s="4" t="str">
        <f t="shared" si="130"/>
        <v xml:space="preserve"> </v>
      </c>
      <c r="BQ82" s="747" t="str">
        <f t="shared" si="131"/>
        <v xml:space="preserve"> </v>
      </c>
      <c r="BR82" s="133" t="s">
        <v>628</v>
      </c>
      <c r="BS82" s="133"/>
      <c r="BT82" s="389"/>
      <c r="BU82" s="389"/>
      <c r="BV82" s="389"/>
      <c r="BW82" s="389"/>
      <c r="BX82" s="389"/>
      <c r="BY82" s="389"/>
      <c r="BZ82" s="389"/>
      <c r="CA82" s="389"/>
      <c r="CB82" s="163">
        <f t="shared" si="132"/>
        <v>0</v>
      </c>
      <c r="CC82" s="389"/>
      <c r="CD82" s="389"/>
      <c r="CE82" s="389"/>
      <c r="CF82" s="389"/>
      <c r="CG82" s="389"/>
      <c r="CH82" s="389"/>
      <c r="CI82" s="389"/>
      <c r="CJ82" s="389"/>
      <c r="CK82" s="389"/>
      <c r="CL82" s="389"/>
      <c r="CM82" s="389"/>
      <c r="CN82" s="389"/>
      <c r="CO82" s="389"/>
      <c r="CP82" s="389"/>
      <c r="CQ82" s="389"/>
      <c r="CR82" s="389"/>
      <c r="CS82" s="389"/>
      <c r="CT82" s="389"/>
      <c r="CU82" s="389"/>
      <c r="CV82" s="389"/>
      <c r="CW82" s="389"/>
      <c r="CX82" s="389"/>
      <c r="CY82" s="389"/>
      <c r="CZ82" s="389"/>
      <c r="DA82" s="389"/>
      <c r="DB82" s="389"/>
      <c r="DC82" s="389"/>
      <c r="DD82" s="389"/>
      <c r="DE82" s="389"/>
      <c r="DF82" s="389"/>
      <c r="DG82" s="389"/>
      <c r="DH82" s="389"/>
      <c r="DI82" s="389"/>
      <c r="DJ82" s="389"/>
      <c r="DK82" s="389"/>
      <c r="DL82" s="389"/>
      <c r="DM82" s="389"/>
      <c r="DN82" s="389"/>
      <c r="DO82" s="389"/>
      <c r="DP82" s="389"/>
      <c r="DQ82" s="389"/>
      <c r="DR82" s="389"/>
      <c r="DS82" s="389"/>
      <c r="DT82" s="389"/>
      <c r="DU82" s="389"/>
      <c r="DV82" s="389"/>
      <c r="DW82" s="389"/>
      <c r="DX82" s="389"/>
      <c r="DY82" s="389"/>
      <c r="DZ82" s="389"/>
      <c r="EA82" s="389"/>
      <c r="EB82" s="389"/>
      <c r="EC82" s="389"/>
      <c r="ED82" s="389"/>
      <c r="EE82" s="389"/>
      <c r="EF82" s="389"/>
      <c r="EG82" s="389"/>
      <c r="EH82" s="389"/>
      <c r="EI82" s="389"/>
      <c r="EJ82" s="389"/>
      <c r="EK82" s="389"/>
      <c r="EL82" s="389"/>
      <c r="EM82" s="389"/>
      <c r="EN82" s="389"/>
      <c r="EO82" s="389"/>
      <c r="EP82" s="389"/>
      <c r="EQ82" s="389"/>
      <c r="ER82" s="389"/>
      <c r="ES82" s="389"/>
      <c r="ET82" s="389"/>
      <c r="EU82" s="389"/>
      <c r="EV82" s="389"/>
      <c r="EW82" s="389"/>
      <c r="EX82" s="389"/>
      <c r="EY82" s="389"/>
      <c r="EZ82" s="389"/>
      <c r="FA82" s="389"/>
      <c r="FB82" s="389"/>
      <c r="FC82" s="389"/>
      <c r="FD82" s="389"/>
      <c r="FE82" s="389"/>
      <c r="FF82" s="389"/>
      <c r="FG82" s="389"/>
      <c r="FH82" s="389"/>
      <c r="FI82" s="389"/>
      <c r="FJ82" s="389"/>
      <c r="FK82" s="389"/>
      <c r="FL82" s="389"/>
      <c r="FM82" s="389"/>
      <c r="FN82" s="389"/>
      <c r="FO82" s="389"/>
      <c r="FP82" s="389"/>
      <c r="FQ82" s="389"/>
      <c r="FR82" s="389"/>
      <c r="FS82" s="389"/>
      <c r="FT82" s="389"/>
      <c r="FU82" s="389"/>
      <c r="FV82" s="389"/>
      <c r="FW82" s="389"/>
      <c r="FX82" s="660"/>
      <c r="FY82" s="661"/>
      <c r="FZ82" s="661"/>
      <c r="GA82" s="661"/>
      <c r="GB82" s="661"/>
      <c r="GC82" s="661"/>
      <c r="GD82" s="661"/>
      <c r="GE82" s="661"/>
      <c r="GF82" s="661"/>
      <c r="GG82" s="661"/>
      <c r="GH82" s="661"/>
      <c r="GI82" s="661"/>
      <c r="GJ82" s="661"/>
      <c r="GK82" s="661"/>
      <c r="GL82" s="661"/>
      <c r="GM82" s="661"/>
      <c r="GN82" s="661"/>
      <c r="GO82" s="661"/>
      <c r="GP82" s="661"/>
      <c r="GQ82" s="661"/>
      <c r="GR82" s="661"/>
      <c r="GS82" s="661"/>
      <c r="GT82" s="661"/>
      <c r="GU82" s="661"/>
      <c r="GV82" s="661"/>
      <c r="GW82" s="661"/>
      <c r="GX82" s="661"/>
      <c r="GY82" s="661"/>
      <c r="GZ82" s="661"/>
      <c r="HA82" s="661"/>
      <c r="HB82" s="661"/>
      <c r="HC82" s="661"/>
      <c r="HD82" s="661"/>
      <c r="HE82" s="661"/>
      <c r="HF82" s="661"/>
      <c r="HG82" s="661"/>
      <c r="HH82" s="661"/>
      <c r="HI82" s="661"/>
      <c r="HJ82" s="661"/>
      <c r="HK82" s="661"/>
      <c r="HL82" s="661"/>
      <c r="HM82" s="661"/>
      <c r="HN82" s="661"/>
      <c r="HO82" s="661"/>
      <c r="HP82" s="661"/>
      <c r="HQ82" s="661"/>
      <c r="HR82" s="661"/>
      <c r="HS82" s="661"/>
      <c r="HT82" s="661"/>
      <c r="HU82" s="661"/>
      <c r="HV82" s="661"/>
      <c r="HW82" s="661"/>
      <c r="HX82" s="661"/>
      <c r="HY82" s="661"/>
      <c r="HZ82" s="661"/>
      <c r="IA82" s="662"/>
      <c r="IB82" s="661"/>
      <c r="IC82" s="661"/>
      <c r="ID82" s="661"/>
      <c r="IE82" s="661"/>
      <c r="IF82" s="661"/>
      <c r="IG82" s="661"/>
      <c r="IH82" s="661"/>
      <c r="II82" s="661"/>
      <c r="IJ82" s="661"/>
      <c r="IK82" s="661"/>
      <c r="IL82" s="661"/>
      <c r="IM82" s="661"/>
      <c r="IN82" s="661"/>
      <c r="IO82" s="661"/>
      <c r="IP82" s="662"/>
      <c r="IQ82" s="661"/>
      <c r="IR82" s="661"/>
      <c r="IS82" s="661"/>
      <c r="IT82" s="663"/>
      <c r="IU82" s="661"/>
      <c r="IV82" s="661"/>
      <c r="IW82" s="661"/>
      <c r="IX82" s="661"/>
      <c r="IY82" s="661"/>
      <c r="IZ82" s="661"/>
      <c r="JA82" s="661"/>
      <c r="JB82" s="661"/>
      <c r="JC82" s="661"/>
      <c r="JD82" s="661"/>
      <c r="JE82" s="661"/>
      <c r="JF82" s="661"/>
      <c r="JG82" s="661"/>
      <c r="JH82" s="661"/>
      <c r="JI82" s="661"/>
      <c r="JJ82" s="661"/>
      <c r="JK82" s="661"/>
      <c r="JL82" s="661"/>
      <c r="JM82" s="661"/>
      <c r="JN82" s="661"/>
      <c r="JO82" s="661"/>
      <c r="JP82" s="661"/>
      <c r="JQ82" s="661"/>
      <c r="JR82" s="661"/>
      <c r="JS82" s="661"/>
      <c r="JT82" s="661"/>
      <c r="JU82" s="661"/>
      <c r="JV82" s="664"/>
      <c r="JX82" s="225"/>
    </row>
    <row r="83" spans="1:286" ht="16" thickBot="1">
      <c r="A83" s="905" t="s">
        <v>5</v>
      </c>
      <c r="B83" s="79">
        <f t="shared" si="95"/>
        <v>3</v>
      </c>
      <c r="C83" s="871" t="s">
        <v>53</v>
      </c>
      <c r="D83" s="489" t="s">
        <v>185</v>
      </c>
      <c r="E83" s="1129" t="s">
        <v>186</v>
      </c>
      <c r="F83" s="888">
        <v>0.45</v>
      </c>
      <c r="G83" s="120" t="e">
        <f t="shared" si="135"/>
        <v>#REF!</v>
      </c>
      <c r="H83" s="49">
        <v>0.45</v>
      </c>
      <c r="I83" s="2"/>
      <c r="J83" s="29"/>
      <c r="K83" s="18"/>
      <c r="L83" s="5"/>
      <c r="M83" s="170">
        <v>1</v>
      </c>
      <c r="N83" s="71">
        <v>1</v>
      </c>
      <c r="O83" s="739">
        <v>3</v>
      </c>
      <c r="P83" s="1107">
        <f t="shared" si="92"/>
        <v>5</v>
      </c>
      <c r="Q83" s="1108">
        <f t="shared" si="94"/>
        <v>3</v>
      </c>
      <c r="R83" s="30"/>
      <c r="S83" s="3">
        <f>H83</f>
        <v>0.45</v>
      </c>
      <c r="T83" s="25"/>
      <c r="U83" s="219">
        <f t="shared" si="136"/>
        <v>33750</v>
      </c>
      <c r="V83" s="219" t="s">
        <v>642</v>
      </c>
      <c r="W83" s="1042">
        <f t="shared" si="133"/>
        <v>33750</v>
      </c>
      <c r="X83" s="537">
        <f t="shared" si="134"/>
        <v>17023.199999999997</v>
      </c>
      <c r="Y83" s="538">
        <f t="shared" si="96"/>
        <v>500</v>
      </c>
      <c r="Z83" s="1090">
        <f t="shared" si="97"/>
        <v>51273.2</v>
      </c>
      <c r="AA83" s="1098"/>
      <c r="AB83" s="600">
        <v>6</v>
      </c>
      <c r="AC83" s="1056">
        <f t="shared" si="98"/>
        <v>8923.1999999999989</v>
      </c>
      <c r="AD83" s="1063">
        <v>0.25</v>
      </c>
      <c r="AE83" s="747">
        <f t="shared" si="99"/>
        <v>8100</v>
      </c>
      <c r="AF83" s="600"/>
      <c r="AG83" s="1056">
        <f t="shared" si="100"/>
        <v>0</v>
      </c>
      <c r="AH83" s="1070"/>
      <c r="AI83" s="747">
        <f t="shared" si="101"/>
        <v>0</v>
      </c>
      <c r="AJ83" s="1051"/>
      <c r="AK83" s="270">
        <v>0</v>
      </c>
      <c r="AL83" s="902"/>
      <c r="AM83" s="902">
        <v>2026</v>
      </c>
      <c r="AN83" s="18" t="str">
        <f t="shared" si="102"/>
        <v xml:space="preserve"> </v>
      </c>
      <c r="AO83" s="747" t="str">
        <f t="shared" si="103"/>
        <v xml:space="preserve"> </v>
      </c>
      <c r="AP83" s="4" t="str">
        <f t="shared" si="104"/>
        <v xml:space="preserve"> </v>
      </c>
      <c r="AQ83" s="747" t="str">
        <f t="shared" si="105"/>
        <v xml:space="preserve"> </v>
      </c>
      <c r="AR83" s="4" t="str">
        <f t="shared" si="106"/>
        <v xml:space="preserve"> </v>
      </c>
      <c r="AS83" s="747" t="str">
        <f t="shared" si="107"/>
        <v xml:space="preserve"> </v>
      </c>
      <c r="AT83" s="4" t="str">
        <f t="shared" si="108"/>
        <v xml:space="preserve"> </v>
      </c>
      <c r="AU83" s="747" t="str">
        <f t="shared" si="109"/>
        <v xml:space="preserve"> </v>
      </c>
      <c r="AV83" s="4" t="str">
        <f t="shared" si="110"/>
        <v xml:space="preserve"> </v>
      </c>
      <c r="AW83" s="747" t="str">
        <f t="shared" si="111"/>
        <v xml:space="preserve"> </v>
      </c>
      <c r="AX83" s="4" t="str">
        <f t="shared" si="112"/>
        <v xml:space="preserve"> </v>
      </c>
      <c r="AY83" s="747" t="str">
        <f t="shared" si="113"/>
        <v xml:space="preserve"> </v>
      </c>
      <c r="AZ83" s="4" t="str">
        <f t="shared" si="114"/>
        <v xml:space="preserve"> </v>
      </c>
      <c r="BA83" s="747" t="str">
        <f t="shared" si="115"/>
        <v xml:space="preserve"> </v>
      </c>
      <c r="BB83" s="4" t="str">
        <f t="shared" si="116"/>
        <v xml:space="preserve"> </v>
      </c>
      <c r="BC83" s="747" t="str">
        <f t="shared" si="117"/>
        <v xml:space="preserve"> </v>
      </c>
      <c r="BD83" s="4">
        <f t="shared" si="118"/>
        <v>0.45</v>
      </c>
      <c r="BE83" s="747">
        <f t="shared" si="119"/>
        <v>51273.2</v>
      </c>
      <c r="BF83" s="4" t="str">
        <f t="shared" si="120"/>
        <v xml:space="preserve"> </v>
      </c>
      <c r="BG83" s="747" t="str">
        <f t="shared" si="121"/>
        <v xml:space="preserve"> </v>
      </c>
      <c r="BH83" s="4" t="str">
        <f t="shared" si="122"/>
        <v xml:space="preserve"> </v>
      </c>
      <c r="BI83" s="747" t="str">
        <f t="shared" si="123"/>
        <v xml:space="preserve"> </v>
      </c>
      <c r="BJ83" s="4" t="str">
        <f t="shared" si="124"/>
        <v xml:space="preserve"> </v>
      </c>
      <c r="BK83" s="747" t="str">
        <f t="shared" si="125"/>
        <v xml:space="preserve"> </v>
      </c>
      <c r="BL83" s="4" t="str">
        <f t="shared" si="126"/>
        <v xml:space="preserve"> </v>
      </c>
      <c r="BM83" s="747" t="str">
        <f t="shared" si="127"/>
        <v xml:space="preserve"> </v>
      </c>
      <c r="BN83" s="4" t="str">
        <f t="shared" si="128"/>
        <v xml:space="preserve"> </v>
      </c>
      <c r="BO83" s="747" t="str">
        <f t="shared" si="129"/>
        <v xml:space="preserve"> </v>
      </c>
      <c r="BP83" s="4" t="str">
        <f t="shared" si="130"/>
        <v xml:space="preserve"> </v>
      </c>
      <c r="BQ83" s="747" t="str">
        <f t="shared" si="131"/>
        <v xml:space="preserve"> </v>
      </c>
      <c r="BR83" s="133"/>
      <c r="BS83" s="133"/>
      <c r="BT83" s="389"/>
      <c r="BU83" s="389"/>
      <c r="BV83" s="389"/>
      <c r="BW83" s="389"/>
      <c r="BX83" s="389"/>
      <c r="BY83" s="389"/>
      <c r="BZ83" s="389"/>
      <c r="CA83" s="389"/>
      <c r="CB83" s="163">
        <f t="shared" si="132"/>
        <v>0</v>
      </c>
      <c r="CC83" s="389"/>
      <c r="CD83" s="389"/>
      <c r="CE83" s="389"/>
      <c r="CF83" s="389"/>
      <c r="CG83" s="389"/>
      <c r="CH83" s="389"/>
      <c r="CI83" s="389"/>
      <c r="CJ83" s="389"/>
      <c r="CK83" s="389"/>
      <c r="CL83" s="389"/>
      <c r="CM83" s="389"/>
      <c r="CN83" s="389"/>
      <c r="CO83" s="389"/>
      <c r="CP83" s="389"/>
      <c r="CQ83" s="389"/>
      <c r="CR83" s="389"/>
      <c r="CS83" s="389"/>
      <c r="CT83" s="389"/>
      <c r="CU83" s="389"/>
      <c r="CV83" s="389"/>
      <c r="CW83" s="389"/>
      <c r="CX83" s="389"/>
      <c r="CY83" s="389"/>
      <c r="CZ83" s="389"/>
      <c r="DA83" s="389"/>
      <c r="DB83" s="389"/>
      <c r="DC83" s="389"/>
      <c r="DD83" s="389"/>
      <c r="DE83" s="389"/>
      <c r="DF83" s="389"/>
      <c r="DG83" s="389"/>
      <c r="DH83" s="389"/>
      <c r="DI83" s="389"/>
      <c r="DJ83" s="389"/>
      <c r="DK83" s="389"/>
      <c r="DL83" s="389"/>
      <c r="DM83" s="389"/>
      <c r="DN83" s="389"/>
      <c r="DO83" s="389"/>
      <c r="DP83" s="389"/>
      <c r="DQ83" s="389"/>
      <c r="DR83" s="389"/>
      <c r="DS83" s="389"/>
      <c r="DT83" s="389"/>
      <c r="DU83" s="389"/>
      <c r="DV83" s="389"/>
      <c r="DW83" s="389"/>
      <c r="DX83" s="389"/>
      <c r="DY83" s="389"/>
      <c r="DZ83" s="389"/>
      <c r="EA83" s="389"/>
      <c r="EB83" s="389"/>
      <c r="EC83" s="389"/>
      <c r="ED83" s="389"/>
      <c r="EE83" s="389"/>
      <c r="EF83" s="389"/>
      <c r="EG83" s="389"/>
      <c r="EH83" s="389"/>
      <c r="EI83" s="389"/>
      <c r="EJ83" s="389"/>
      <c r="EK83" s="389"/>
      <c r="EL83" s="389"/>
      <c r="EM83" s="389"/>
      <c r="EN83" s="389"/>
      <c r="EO83" s="389"/>
      <c r="EP83" s="389"/>
      <c r="EQ83" s="389"/>
      <c r="ER83" s="389"/>
      <c r="ES83" s="389"/>
      <c r="ET83" s="389"/>
      <c r="EU83" s="389"/>
      <c r="EV83" s="389"/>
      <c r="EW83" s="389"/>
      <c r="EX83" s="389"/>
      <c r="EY83" s="389"/>
      <c r="EZ83" s="389"/>
      <c r="FA83" s="389"/>
      <c r="FB83" s="389"/>
      <c r="FC83" s="389"/>
      <c r="FD83" s="389"/>
      <c r="FE83" s="389"/>
      <c r="FF83" s="389"/>
      <c r="FG83" s="389"/>
      <c r="FH83" s="389"/>
      <c r="FI83" s="389"/>
      <c r="FJ83" s="389"/>
      <c r="FK83" s="389"/>
      <c r="FL83" s="389"/>
      <c r="FM83" s="389"/>
      <c r="FN83" s="389"/>
      <c r="FO83" s="389"/>
      <c r="FP83" s="389"/>
      <c r="FQ83" s="389"/>
      <c r="FR83" s="389"/>
      <c r="FS83" s="389"/>
      <c r="FT83" s="389"/>
      <c r="FU83" s="389"/>
      <c r="FV83" s="389"/>
      <c r="FW83" s="389"/>
      <c r="FX83" s="625" t="s">
        <v>907</v>
      </c>
      <c r="FY83" s="626">
        <v>286</v>
      </c>
      <c r="FZ83" s="626">
        <v>32434906</v>
      </c>
      <c r="GA83" s="626" t="s">
        <v>783</v>
      </c>
      <c r="GB83" s="626"/>
      <c r="GC83" s="626" t="s">
        <v>783</v>
      </c>
      <c r="GD83" s="626" t="s">
        <v>783</v>
      </c>
      <c r="GE83" s="626" t="s">
        <v>783</v>
      </c>
      <c r="GF83" s="626"/>
      <c r="GG83" s="626" t="s">
        <v>783</v>
      </c>
      <c r="GH83" s="626" t="s">
        <v>783</v>
      </c>
      <c r="GI83" s="626"/>
      <c r="GJ83" s="626" t="s">
        <v>783</v>
      </c>
      <c r="GK83" s="626" t="s">
        <v>781</v>
      </c>
      <c r="GL83" s="626" t="s">
        <v>783</v>
      </c>
      <c r="GM83" s="626" t="s">
        <v>783</v>
      </c>
      <c r="GN83" s="626" t="s">
        <v>783</v>
      </c>
      <c r="GO83" s="626" t="s">
        <v>783</v>
      </c>
      <c r="GP83" s="626" t="s">
        <v>783</v>
      </c>
      <c r="GQ83" s="626" t="s">
        <v>783</v>
      </c>
      <c r="GR83" s="626" t="s">
        <v>783</v>
      </c>
      <c r="GS83" s="626" t="s">
        <v>783</v>
      </c>
      <c r="GT83" s="626" t="s">
        <v>783</v>
      </c>
      <c r="GU83" s="626" t="s">
        <v>783</v>
      </c>
      <c r="GV83" s="626" t="s">
        <v>783</v>
      </c>
      <c r="GW83" s="626" t="s">
        <v>783</v>
      </c>
      <c r="GX83" s="626" t="s">
        <v>783</v>
      </c>
      <c r="GY83" s="626">
        <v>1649</v>
      </c>
      <c r="GZ83" s="626">
        <v>0</v>
      </c>
      <c r="HA83" s="626">
        <v>9</v>
      </c>
      <c r="HB83" s="626" t="s">
        <v>783</v>
      </c>
      <c r="HC83" s="626" t="s">
        <v>783</v>
      </c>
      <c r="HD83" s="626" t="s">
        <v>783</v>
      </c>
      <c r="HE83" s="626" t="s">
        <v>783</v>
      </c>
      <c r="HF83" s="626" t="s">
        <v>783</v>
      </c>
      <c r="HG83" s="626" t="s">
        <v>783</v>
      </c>
      <c r="HH83" s="626" t="s">
        <v>783</v>
      </c>
      <c r="HI83" s="626" t="s">
        <v>783</v>
      </c>
      <c r="HJ83" s="626" t="s">
        <v>783</v>
      </c>
      <c r="HK83" s="626" t="s">
        <v>783</v>
      </c>
      <c r="HL83" s="626" t="s">
        <v>783</v>
      </c>
      <c r="HM83" s="626" t="s">
        <v>783</v>
      </c>
      <c r="HN83" s="626" t="s">
        <v>783</v>
      </c>
      <c r="HO83" s="626" t="s">
        <v>783</v>
      </c>
      <c r="HP83" s="626" t="s">
        <v>783</v>
      </c>
      <c r="HQ83" s="626" t="s">
        <v>783</v>
      </c>
      <c r="HR83" s="626">
        <v>3978991</v>
      </c>
      <c r="HS83" s="626" t="s">
        <v>783</v>
      </c>
      <c r="HT83" s="626" t="s">
        <v>786</v>
      </c>
      <c r="HU83" s="626" t="s">
        <v>787</v>
      </c>
      <c r="HV83" s="626">
        <v>4</v>
      </c>
      <c r="HW83" s="626">
        <v>2016</v>
      </c>
      <c r="HX83" s="626">
        <v>63</v>
      </c>
      <c r="HY83" s="626">
        <v>0</v>
      </c>
      <c r="HZ83" s="626">
        <v>2323</v>
      </c>
      <c r="IA83" s="627">
        <v>42227.682129629633</v>
      </c>
      <c r="IB83" s="626" t="s">
        <v>788</v>
      </c>
      <c r="IC83" s="626">
        <v>3974513</v>
      </c>
      <c r="ID83" s="626" t="s">
        <v>783</v>
      </c>
      <c r="IE83" s="626">
        <v>1712</v>
      </c>
      <c r="IF83" s="626" t="s">
        <v>783</v>
      </c>
      <c r="IG83" s="626" t="s">
        <v>783</v>
      </c>
      <c r="IH83" s="626" t="s">
        <v>783</v>
      </c>
      <c r="II83" s="626" t="s">
        <v>783</v>
      </c>
      <c r="IJ83" s="626" t="s">
        <v>783</v>
      </c>
      <c r="IK83" s="626" t="s">
        <v>783</v>
      </c>
      <c r="IL83" s="626" t="s">
        <v>783</v>
      </c>
      <c r="IM83" s="626" t="s">
        <v>783</v>
      </c>
      <c r="IN83" s="626" t="s">
        <v>783</v>
      </c>
      <c r="IO83" s="626">
        <v>2108</v>
      </c>
      <c r="IP83" s="627">
        <v>37477.341331018521</v>
      </c>
      <c r="IQ83" s="626" t="s">
        <v>783</v>
      </c>
      <c r="IR83" s="626" t="s">
        <v>783</v>
      </c>
      <c r="IS83" s="626" t="s">
        <v>783</v>
      </c>
      <c r="IT83" s="626" t="s">
        <v>783</v>
      </c>
      <c r="IU83" s="626" t="s">
        <v>783</v>
      </c>
      <c r="IV83" s="626" t="s">
        <v>783</v>
      </c>
      <c r="IW83" s="626" t="s">
        <v>783</v>
      </c>
      <c r="IX83" s="626" t="s">
        <v>781</v>
      </c>
      <c r="IY83" s="626" t="s">
        <v>783</v>
      </c>
      <c r="IZ83" s="626" t="s">
        <v>783</v>
      </c>
      <c r="JA83" s="626" t="s">
        <v>783</v>
      </c>
      <c r="JB83" s="626" t="s">
        <v>783</v>
      </c>
      <c r="JC83" s="626" t="s">
        <v>783</v>
      </c>
      <c r="JD83" s="626">
        <v>329512</v>
      </c>
      <c r="JE83" s="626" t="s">
        <v>783</v>
      </c>
      <c r="JF83" s="626" t="s">
        <v>783</v>
      </c>
      <c r="JG83" s="626" t="s">
        <v>783</v>
      </c>
      <c r="JH83" s="626" t="s">
        <v>783</v>
      </c>
      <c r="JI83" s="626" t="s">
        <v>783</v>
      </c>
      <c r="JJ83" s="626" t="s">
        <v>783</v>
      </c>
      <c r="JK83" s="626" t="s">
        <v>783</v>
      </c>
      <c r="JL83" s="626" t="s">
        <v>783</v>
      </c>
      <c r="JM83" s="626">
        <v>4</v>
      </c>
      <c r="JN83" s="626" t="s">
        <v>783</v>
      </c>
      <c r="JO83" s="626" t="s">
        <v>783</v>
      </c>
      <c r="JP83" s="626" t="s">
        <v>783</v>
      </c>
      <c r="JQ83" s="626" t="s">
        <v>783</v>
      </c>
      <c r="JR83" s="626" t="s">
        <v>783</v>
      </c>
      <c r="JS83" s="626" t="s">
        <v>783</v>
      </c>
      <c r="JT83" s="626" t="s">
        <v>783</v>
      </c>
      <c r="JU83" s="626" t="s">
        <v>908</v>
      </c>
      <c r="JV83" s="628">
        <v>2320.8631970000001</v>
      </c>
      <c r="JW83">
        <f>JV83</f>
        <v>2320.8631970000001</v>
      </c>
      <c r="JX83" s="371">
        <v>0.43955742367424244</v>
      </c>
    </row>
    <row r="84" spans="1:286" ht="16" thickBot="1">
      <c r="A84" s="905" t="s">
        <v>5</v>
      </c>
      <c r="B84" s="79">
        <f t="shared" si="95"/>
        <v>3</v>
      </c>
      <c r="C84" s="871" t="s">
        <v>97</v>
      </c>
      <c r="D84" s="489" t="s">
        <v>185</v>
      </c>
      <c r="E84" s="1129" t="s">
        <v>194</v>
      </c>
      <c r="F84" s="888">
        <v>0.12</v>
      </c>
      <c r="G84" s="120" t="e">
        <f t="shared" si="135"/>
        <v>#REF!</v>
      </c>
      <c r="H84" s="47">
        <v>0.12</v>
      </c>
      <c r="I84" s="2"/>
      <c r="J84" s="29"/>
      <c r="K84" s="18"/>
      <c r="L84" s="5"/>
      <c r="M84" s="170">
        <v>1</v>
      </c>
      <c r="N84" s="71">
        <v>1</v>
      </c>
      <c r="O84" s="739">
        <v>4</v>
      </c>
      <c r="P84" s="1107">
        <f t="shared" si="92"/>
        <v>6</v>
      </c>
      <c r="Q84" s="1108">
        <f t="shared" si="94"/>
        <v>4</v>
      </c>
      <c r="R84" s="46"/>
      <c r="S84" s="3">
        <v>0.12</v>
      </c>
      <c r="T84" s="25"/>
      <c r="U84" s="219">
        <f t="shared" si="136"/>
        <v>9000</v>
      </c>
      <c r="V84" s="219" t="s">
        <v>642</v>
      </c>
      <c r="W84" s="1042">
        <f t="shared" si="133"/>
        <v>9000</v>
      </c>
      <c r="X84" s="537">
        <f t="shared" si="134"/>
        <v>4539.5200000000004</v>
      </c>
      <c r="Y84" s="538">
        <f t="shared" si="96"/>
        <v>500</v>
      </c>
      <c r="Z84" s="1090">
        <f t="shared" si="97"/>
        <v>14039.52</v>
      </c>
      <c r="AA84" s="1098"/>
      <c r="AB84" s="600">
        <v>6</v>
      </c>
      <c r="AC84" s="1056">
        <f t="shared" si="98"/>
        <v>2379.52</v>
      </c>
      <c r="AD84" s="1063">
        <v>0.25</v>
      </c>
      <c r="AE84" s="747">
        <f t="shared" si="99"/>
        <v>2160</v>
      </c>
      <c r="AF84" s="600"/>
      <c r="AG84" s="1056">
        <f t="shared" si="100"/>
        <v>0</v>
      </c>
      <c r="AH84" s="1070"/>
      <c r="AI84" s="747">
        <f t="shared" si="101"/>
        <v>0</v>
      </c>
      <c r="AJ84" s="1051"/>
      <c r="AK84" s="270">
        <v>0</v>
      </c>
      <c r="AL84" s="902"/>
      <c r="AM84" s="902">
        <v>2026</v>
      </c>
      <c r="AN84" s="18" t="str">
        <f t="shared" si="102"/>
        <v xml:space="preserve"> </v>
      </c>
      <c r="AO84" s="747" t="str">
        <f t="shared" si="103"/>
        <v xml:space="preserve"> </v>
      </c>
      <c r="AP84" s="4" t="str">
        <f t="shared" si="104"/>
        <v xml:space="preserve"> </v>
      </c>
      <c r="AQ84" s="747" t="str">
        <f t="shared" si="105"/>
        <v xml:space="preserve"> </v>
      </c>
      <c r="AR84" s="4" t="str">
        <f t="shared" si="106"/>
        <v xml:space="preserve"> </v>
      </c>
      <c r="AS84" s="747" t="str">
        <f t="shared" si="107"/>
        <v xml:space="preserve"> </v>
      </c>
      <c r="AT84" s="4" t="str">
        <f t="shared" si="108"/>
        <v xml:space="preserve"> </v>
      </c>
      <c r="AU84" s="747" t="str">
        <f t="shared" si="109"/>
        <v xml:space="preserve"> </v>
      </c>
      <c r="AV84" s="4" t="str">
        <f t="shared" si="110"/>
        <v xml:space="preserve"> </v>
      </c>
      <c r="AW84" s="747" t="str">
        <f t="shared" si="111"/>
        <v xml:space="preserve"> </v>
      </c>
      <c r="AX84" s="4" t="str">
        <f t="shared" si="112"/>
        <v xml:space="preserve"> </v>
      </c>
      <c r="AY84" s="747" t="str">
        <f t="shared" si="113"/>
        <v xml:space="preserve"> </v>
      </c>
      <c r="AZ84" s="4" t="str">
        <f t="shared" si="114"/>
        <v xml:space="preserve"> </v>
      </c>
      <c r="BA84" s="747" t="str">
        <f t="shared" si="115"/>
        <v xml:space="preserve"> </v>
      </c>
      <c r="BB84" s="4" t="str">
        <f t="shared" si="116"/>
        <v xml:space="preserve"> </v>
      </c>
      <c r="BC84" s="747" t="str">
        <f t="shared" si="117"/>
        <v xml:space="preserve"> </v>
      </c>
      <c r="BD84" s="4">
        <f t="shared" si="118"/>
        <v>0.12</v>
      </c>
      <c r="BE84" s="747">
        <f t="shared" si="119"/>
        <v>14039.52</v>
      </c>
      <c r="BF84" s="4" t="str">
        <f t="shared" si="120"/>
        <v xml:space="preserve"> </v>
      </c>
      <c r="BG84" s="747" t="str">
        <f t="shared" si="121"/>
        <v xml:space="preserve"> </v>
      </c>
      <c r="BH84" s="4" t="str">
        <f t="shared" si="122"/>
        <v xml:space="preserve"> </v>
      </c>
      <c r="BI84" s="747" t="str">
        <f t="shared" si="123"/>
        <v xml:space="preserve"> </v>
      </c>
      <c r="BJ84" s="4" t="str">
        <f t="shared" si="124"/>
        <v xml:space="preserve"> </v>
      </c>
      <c r="BK84" s="747" t="str">
        <f t="shared" si="125"/>
        <v xml:space="preserve"> </v>
      </c>
      <c r="BL84" s="4" t="str">
        <f t="shared" si="126"/>
        <v xml:space="preserve"> </v>
      </c>
      <c r="BM84" s="747" t="str">
        <f t="shared" si="127"/>
        <v xml:space="preserve"> </v>
      </c>
      <c r="BN84" s="4" t="str">
        <f t="shared" si="128"/>
        <v xml:space="preserve"> </v>
      </c>
      <c r="BO84" s="747" t="str">
        <f t="shared" si="129"/>
        <v xml:space="preserve"> </v>
      </c>
      <c r="BP84" s="4" t="str">
        <f t="shared" si="130"/>
        <v xml:space="preserve"> </v>
      </c>
      <c r="BQ84" s="747" t="str">
        <f t="shared" si="131"/>
        <v xml:space="preserve"> </v>
      </c>
      <c r="BR84" s="133"/>
      <c r="BS84" s="133"/>
      <c r="BT84" s="389"/>
      <c r="BU84" s="389"/>
      <c r="BV84" s="389"/>
      <c r="BW84" s="389"/>
      <c r="BX84" s="389"/>
      <c r="BY84" s="389"/>
      <c r="BZ84" s="389"/>
      <c r="CA84" s="389"/>
      <c r="CB84" s="163">
        <f t="shared" si="132"/>
        <v>0</v>
      </c>
      <c r="CC84" s="389"/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389"/>
      <c r="CT84" s="389"/>
      <c r="CU84" s="389"/>
      <c r="CV84" s="389"/>
      <c r="CW84" s="389"/>
      <c r="CX84" s="389"/>
      <c r="CY84" s="389"/>
      <c r="CZ84" s="389"/>
      <c r="DA84" s="389"/>
      <c r="DB84" s="389"/>
      <c r="DC84" s="389"/>
      <c r="DD84" s="389"/>
      <c r="DE84" s="389"/>
      <c r="DF84" s="389"/>
      <c r="DG84" s="389"/>
      <c r="DH84" s="389"/>
      <c r="DI84" s="389"/>
      <c r="DJ84" s="389"/>
      <c r="DK84" s="389"/>
      <c r="DL84" s="389"/>
      <c r="DM84" s="389"/>
      <c r="DN84" s="389"/>
      <c r="DO84" s="389"/>
      <c r="DP84" s="389"/>
      <c r="DQ84" s="389"/>
      <c r="DR84" s="389"/>
      <c r="DS84" s="389"/>
      <c r="DT84" s="389"/>
      <c r="DU84" s="389"/>
      <c r="DV84" s="389"/>
      <c r="DW84" s="389"/>
      <c r="DX84" s="389"/>
      <c r="DY84" s="389"/>
      <c r="DZ84" s="389"/>
      <c r="EA84" s="389"/>
      <c r="EB84" s="389"/>
      <c r="EC84" s="389"/>
      <c r="ED84" s="389"/>
      <c r="EE84" s="389"/>
      <c r="EF84" s="389"/>
      <c r="EG84" s="389"/>
      <c r="EH84" s="389"/>
      <c r="EI84" s="389"/>
      <c r="EJ84" s="389"/>
      <c r="EK84" s="389"/>
      <c r="EL84" s="389"/>
      <c r="EM84" s="389"/>
      <c r="EN84" s="389"/>
      <c r="EO84" s="389"/>
      <c r="EP84" s="389"/>
      <c r="EQ84" s="389"/>
      <c r="ER84" s="389"/>
      <c r="ES84" s="389"/>
      <c r="ET84" s="389"/>
      <c r="EU84" s="389"/>
      <c r="EV84" s="389"/>
      <c r="EW84" s="389"/>
      <c r="EX84" s="389"/>
      <c r="EY84" s="389"/>
      <c r="EZ84" s="389"/>
      <c r="FA84" s="389"/>
      <c r="FB84" s="389"/>
      <c r="FC84" s="389"/>
      <c r="FD84" s="389"/>
      <c r="FE84" s="389"/>
      <c r="FF84" s="389"/>
      <c r="FG84" s="389"/>
      <c r="FH84" s="389"/>
      <c r="FI84" s="389"/>
      <c r="FJ84" s="389"/>
      <c r="FK84" s="389"/>
      <c r="FL84" s="389"/>
      <c r="FM84" s="389"/>
      <c r="FN84" s="389"/>
      <c r="FO84" s="389"/>
      <c r="FP84" s="389"/>
      <c r="FQ84" s="389"/>
      <c r="FR84" s="389"/>
      <c r="FS84" s="389"/>
      <c r="FT84" s="389"/>
      <c r="FU84" s="389"/>
      <c r="FV84" s="389"/>
      <c r="FW84" s="389"/>
      <c r="FX84" s="666"/>
      <c r="FY84" s="667"/>
      <c r="FZ84" s="667"/>
      <c r="GA84" s="667"/>
      <c r="GB84" s="667"/>
      <c r="GC84" s="667"/>
      <c r="GD84" s="667"/>
      <c r="GE84" s="667"/>
      <c r="GF84" s="667"/>
      <c r="GG84" s="667"/>
      <c r="GH84" s="667"/>
      <c r="GI84" s="667"/>
      <c r="GJ84" s="667"/>
      <c r="GK84" s="667"/>
      <c r="GL84" s="667"/>
      <c r="GM84" s="667"/>
      <c r="GN84" s="667"/>
      <c r="GO84" s="667"/>
      <c r="GP84" s="667"/>
      <c r="GQ84" s="667"/>
      <c r="GR84" s="667"/>
      <c r="GS84" s="667"/>
      <c r="GT84" s="667"/>
      <c r="GU84" s="667"/>
      <c r="GV84" s="667"/>
      <c r="GW84" s="667"/>
      <c r="GX84" s="667"/>
      <c r="GY84" s="667"/>
      <c r="GZ84" s="667"/>
      <c r="HA84" s="667"/>
      <c r="HB84" s="667"/>
      <c r="HC84" s="667"/>
      <c r="HD84" s="667"/>
      <c r="HE84" s="667"/>
      <c r="HF84" s="667"/>
      <c r="HG84" s="667"/>
      <c r="HH84" s="667"/>
      <c r="HI84" s="667"/>
      <c r="HJ84" s="667"/>
      <c r="HK84" s="667"/>
      <c r="HL84" s="667"/>
      <c r="HM84" s="667"/>
      <c r="HN84" s="667"/>
      <c r="HO84" s="667"/>
      <c r="HP84" s="667"/>
      <c r="HQ84" s="667"/>
      <c r="HR84" s="667"/>
      <c r="HS84" s="667"/>
      <c r="HT84" s="667"/>
      <c r="HU84" s="667"/>
      <c r="HV84" s="667"/>
      <c r="HW84" s="667"/>
      <c r="HX84" s="667"/>
      <c r="HY84" s="667"/>
      <c r="HZ84" s="667"/>
      <c r="IA84" s="668"/>
      <c r="IB84" s="667"/>
      <c r="IC84" s="667"/>
      <c r="ID84" s="667"/>
      <c r="IE84" s="667"/>
      <c r="IF84" s="667"/>
      <c r="IG84" s="667"/>
      <c r="IH84" s="667"/>
      <c r="II84" s="667"/>
      <c r="IJ84" s="667"/>
      <c r="IK84" s="667"/>
      <c r="IL84" s="667"/>
      <c r="IM84" s="667"/>
      <c r="IN84" s="667"/>
      <c r="IO84" s="667"/>
      <c r="IP84" s="668"/>
      <c r="IQ84" s="667"/>
      <c r="IR84" s="667"/>
      <c r="IS84" s="667"/>
      <c r="IT84" s="669"/>
      <c r="IU84" s="667"/>
      <c r="IV84" s="667"/>
      <c r="IW84" s="667"/>
      <c r="IX84" s="667"/>
      <c r="IY84" s="667"/>
      <c r="IZ84" s="667"/>
      <c r="JA84" s="667"/>
      <c r="JB84" s="667"/>
      <c r="JC84" s="667"/>
      <c r="JD84" s="667"/>
      <c r="JE84" s="667"/>
      <c r="JF84" s="667"/>
      <c r="JG84" s="667"/>
      <c r="JH84" s="667"/>
      <c r="JI84" s="667"/>
      <c r="JJ84" s="667"/>
      <c r="JK84" s="667"/>
      <c r="JL84" s="667"/>
      <c r="JM84" s="667"/>
      <c r="JN84" s="667"/>
      <c r="JO84" s="667"/>
      <c r="JP84" s="667"/>
      <c r="JQ84" s="667"/>
      <c r="JR84" s="667"/>
      <c r="JS84" s="667"/>
      <c r="JT84" s="667"/>
      <c r="JU84" s="667"/>
      <c r="JV84" s="670"/>
      <c r="JX84" s="225"/>
    </row>
    <row r="85" spans="1:286" ht="16" thickBot="1">
      <c r="A85" s="905" t="s">
        <v>5</v>
      </c>
      <c r="B85" s="79">
        <f t="shared" si="95"/>
        <v>3</v>
      </c>
      <c r="C85" s="871" t="s">
        <v>1023</v>
      </c>
      <c r="D85" s="489" t="s">
        <v>135</v>
      </c>
      <c r="E85" s="1129" t="s">
        <v>213</v>
      </c>
      <c r="F85" s="888">
        <v>0.5</v>
      </c>
      <c r="G85" s="120" t="e">
        <f t="shared" si="135"/>
        <v>#REF!</v>
      </c>
      <c r="H85" s="49">
        <v>0.5</v>
      </c>
      <c r="I85" s="2"/>
      <c r="J85" s="29"/>
      <c r="K85" s="18"/>
      <c r="L85" s="5"/>
      <c r="M85" s="735">
        <v>1</v>
      </c>
      <c r="N85" s="75">
        <v>0.5</v>
      </c>
      <c r="O85" s="740">
        <v>3</v>
      </c>
      <c r="P85" s="1109">
        <f t="shared" si="92"/>
        <v>4.5</v>
      </c>
      <c r="Q85" s="1108">
        <f t="shared" si="94"/>
        <v>1.5</v>
      </c>
      <c r="R85" s="30"/>
      <c r="S85" s="3">
        <f>H85</f>
        <v>0.5</v>
      </c>
      <c r="T85" s="25"/>
      <c r="U85" s="219">
        <f t="shared" si="136"/>
        <v>37500</v>
      </c>
      <c r="V85" s="219" t="s">
        <v>642</v>
      </c>
      <c r="W85" s="1042">
        <f t="shared" si="133"/>
        <v>37500</v>
      </c>
      <c r="X85" s="537">
        <f t="shared" si="134"/>
        <v>0</v>
      </c>
      <c r="Y85" s="538">
        <f t="shared" si="96"/>
        <v>500</v>
      </c>
      <c r="Z85" s="1090">
        <f t="shared" si="97"/>
        <v>38000</v>
      </c>
      <c r="AA85" s="1098"/>
      <c r="AB85" s="600"/>
      <c r="AC85" s="1056">
        <f t="shared" si="98"/>
        <v>0</v>
      </c>
      <c r="AD85" s="1063"/>
      <c r="AE85" s="747">
        <f t="shared" si="99"/>
        <v>0</v>
      </c>
      <c r="AF85" s="600"/>
      <c r="AG85" s="1056">
        <f t="shared" si="100"/>
        <v>0</v>
      </c>
      <c r="AH85" s="1070"/>
      <c r="AI85" s="747">
        <f t="shared" si="101"/>
        <v>0</v>
      </c>
      <c r="AJ85" s="1051"/>
      <c r="AK85" s="270">
        <v>0</v>
      </c>
      <c r="AL85" s="902"/>
      <c r="AM85" s="902">
        <v>2027</v>
      </c>
      <c r="AN85" s="18" t="str">
        <f t="shared" si="102"/>
        <v xml:space="preserve"> </v>
      </c>
      <c r="AO85" s="747" t="str">
        <f t="shared" si="103"/>
        <v xml:space="preserve"> </v>
      </c>
      <c r="AP85" s="4" t="str">
        <f t="shared" si="104"/>
        <v xml:space="preserve"> </v>
      </c>
      <c r="AQ85" s="747" t="str">
        <f t="shared" si="105"/>
        <v xml:space="preserve"> </v>
      </c>
      <c r="AR85" s="4" t="str">
        <f t="shared" si="106"/>
        <v xml:space="preserve"> </v>
      </c>
      <c r="AS85" s="747" t="str">
        <f t="shared" si="107"/>
        <v xml:space="preserve"> </v>
      </c>
      <c r="AT85" s="4" t="str">
        <f t="shared" si="108"/>
        <v xml:space="preserve"> </v>
      </c>
      <c r="AU85" s="747" t="str">
        <f t="shared" si="109"/>
        <v xml:space="preserve"> </v>
      </c>
      <c r="AV85" s="4" t="str">
        <f t="shared" si="110"/>
        <v xml:space="preserve"> </v>
      </c>
      <c r="AW85" s="747" t="str">
        <f t="shared" si="111"/>
        <v xml:space="preserve"> </v>
      </c>
      <c r="AX85" s="4" t="str">
        <f t="shared" si="112"/>
        <v xml:space="preserve"> </v>
      </c>
      <c r="AY85" s="747" t="str">
        <f t="shared" si="113"/>
        <v xml:space="preserve"> </v>
      </c>
      <c r="AZ85" s="4" t="str">
        <f t="shared" si="114"/>
        <v xml:space="preserve"> </v>
      </c>
      <c r="BA85" s="747" t="str">
        <f t="shared" si="115"/>
        <v xml:space="preserve"> </v>
      </c>
      <c r="BB85" s="4" t="str">
        <f t="shared" si="116"/>
        <v xml:space="preserve"> </v>
      </c>
      <c r="BC85" s="747" t="str">
        <f t="shared" si="117"/>
        <v xml:space="preserve"> </v>
      </c>
      <c r="BD85" s="4" t="str">
        <f t="shared" si="118"/>
        <v xml:space="preserve"> </v>
      </c>
      <c r="BE85" s="747" t="str">
        <f t="shared" si="119"/>
        <v xml:space="preserve"> </v>
      </c>
      <c r="BF85" s="4">
        <f t="shared" si="120"/>
        <v>0.5</v>
      </c>
      <c r="BG85" s="747">
        <f t="shared" si="121"/>
        <v>38000</v>
      </c>
      <c r="BH85" s="4" t="str">
        <f t="shared" si="122"/>
        <v xml:space="preserve"> </v>
      </c>
      <c r="BI85" s="747" t="str">
        <f t="shared" si="123"/>
        <v xml:space="preserve"> </v>
      </c>
      <c r="BJ85" s="4" t="str">
        <f t="shared" si="124"/>
        <v xml:space="preserve"> </v>
      </c>
      <c r="BK85" s="747" t="str">
        <f t="shared" si="125"/>
        <v xml:space="preserve"> </v>
      </c>
      <c r="BL85" s="4" t="str">
        <f t="shared" si="126"/>
        <v xml:space="preserve"> </v>
      </c>
      <c r="BM85" s="747" t="str">
        <f t="shared" si="127"/>
        <v xml:space="preserve"> </v>
      </c>
      <c r="BN85" s="4" t="str">
        <f t="shared" si="128"/>
        <v xml:space="preserve"> </v>
      </c>
      <c r="BO85" s="747" t="str">
        <f t="shared" si="129"/>
        <v xml:space="preserve"> </v>
      </c>
      <c r="BP85" s="4" t="str">
        <f t="shared" si="130"/>
        <v xml:space="preserve"> </v>
      </c>
      <c r="BQ85" s="747" t="str">
        <f t="shared" si="131"/>
        <v xml:space="preserve"> </v>
      </c>
      <c r="BR85" s="133"/>
      <c r="BS85" s="133"/>
      <c r="BT85" s="389"/>
      <c r="BU85" s="389"/>
      <c r="BV85" s="389"/>
      <c r="BW85" s="389"/>
      <c r="BX85" s="389"/>
      <c r="BY85" s="389"/>
      <c r="BZ85" s="389"/>
      <c r="CA85" s="389"/>
      <c r="CB85" s="163">
        <f t="shared" si="132"/>
        <v>0</v>
      </c>
      <c r="CC85" s="389"/>
      <c r="CD85" s="389"/>
      <c r="CE85" s="389"/>
      <c r="CF85" s="389"/>
      <c r="CG85" s="389"/>
      <c r="CH85" s="389"/>
      <c r="CI85" s="389"/>
      <c r="CJ85" s="389"/>
      <c r="CK85" s="389"/>
      <c r="CL85" s="389"/>
      <c r="CM85" s="389"/>
      <c r="CN85" s="389"/>
      <c r="CO85" s="389"/>
      <c r="CP85" s="389"/>
      <c r="CQ85" s="389"/>
      <c r="CR85" s="389"/>
      <c r="CS85" s="389"/>
      <c r="CT85" s="389"/>
      <c r="CU85" s="389"/>
      <c r="CV85" s="389"/>
      <c r="CW85" s="389"/>
      <c r="CX85" s="389"/>
      <c r="CY85" s="389"/>
      <c r="CZ85" s="389"/>
      <c r="DA85" s="389"/>
      <c r="DB85" s="389"/>
      <c r="DC85" s="389"/>
      <c r="DD85" s="389"/>
      <c r="DE85" s="389"/>
      <c r="DF85" s="389"/>
      <c r="DG85" s="389"/>
      <c r="DH85" s="389"/>
      <c r="DI85" s="389"/>
      <c r="DJ85" s="389"/>
      <c r="DK85" s="389"/>
      <c r="DL85" s="389"/>
      <c r="DM85" s="389"/>
      <c r="DN85" s="389"/>
      <c r="DO85" s="389"/>
      <c r="DP85" s="389"/>
      <c r="DQ85" s="389"/>
      <c r="DR85" s="389"/>
      <c r="DS85" s="389"/>
      <c r="DT85" s="389"/>
      <c r="DU85" s="389"/>
      <c r="DV85" s="389"/>
      <c r="DW85" s="389"/>
      <c r="DX85" s="389"/>
      <c r="DY85" s="389"/>
      <c r="DZ85" s="389"/>
      <c r="EA85" s="389"/>
      <c r="EB85" s="389"/>
      <c r="EC85" s="389"/>
      <c r="ED85" s="389"/>
      <c r="EE85" s="389"/>
      <c r="EF85" s="389"/>
      <c r="EG85" s="389"/>
      <c r="EH85" s="389"/>
      <c r="EI85" s="389"/>
      <c r="EJ85" s="389"/>
      <c r="EK85" s="389"/>
      <c r="EL85" s="389"/>
      <c r="EM85" s="389"/>
      <c r="EN85" s="389"/>
      <c r="EO85" s="389"/>
      <c r="EP85" s="389"/>
      <c r="EQ85" s="389"/>
      <c r="ER85" s="389"/>
      <c r="ES85" s="389"/>
      <c r="ET85" s="389"/>
      <c r="EU85" s="389"/>
      <c r="EV85" s="389"/>
      <c r="EW85" s="389"/>
      <c r="EX85" s="389"/>
      <c r="EY85" s="389"/>
      <c r="EZ85" s="389"/>
      <c r="FA85" s="389"/>
      <c r="FB85" s="389"/>
      <c r="FC85" s="389"/>
      <c r="FD85" s="389"/>
      <c r="FE85" s="389"/>
      <c r="FF85" s="389"/>
      <c r="FG85" s="389"/>
      <c r="FH85" s="389"/>
      <c r="FI85" s="389"/>
      <c r="FJ85" s="389"/>
      <c r="FK85" s="389"/>
      <c r="FL85" s="389"/>
      <c r="FM85" s="389"/>
      <c r="FN85" s="389"/>
      <c r="FO85" s="389"/>
      <c r="FP85" s="389"/>
      <c r="FQ85" s="389"/>
      <c r="FR85" s="389"/>
      <c r="FS85" s="389"/>
      <c r="FT85" s="389"/>
      <c r="FU85" s="389"/>
      <c r="FV85" s="389"/>
      <c r="FW85" s="389"/>
      <c r="FX85" s="625" t="s">
        <v>364</v>
      </c>
      <c r="FY85" s="626">
        <v>63</v>
      </c>
      <c r="FZ85" s="626">
        <v>30289306</v>
      </c>
      <c r="GA85" s="626">
        <v>35</v>
      </c>
      <c r="GB85" s="626" t="s">
        <v>3</v>
      </c>
      <c r="GC85" s="626">
        <v>20</v>
      </c>
      <c r="GD85" s="626">
        <v>1970</v>
      </c>
      <c r="GE85" s="626">
        <v>0</v>
      </c>
      <c r="GF85" s="626" t="s">
        <v>792</v>
      </c>
      <c r="GG85" s="626">
        <v>0</v>
      </c>
      <c r="GH85" s="626">
        <v>0</v>
      </c>
      <c r="GI85" s="626" t="s">
        <v>792</v>
      </c>
      <c r="GJ85" s="626">
        <v>0</v>
      </c>
      <c r="GK85" s="626" t="s">
        <v>781</v>
      </c>
      <c r="GL85" s="626" t="s">
        <v>782</v>
      </c>
      <c r="GM85" s="626">
        <v>66</v>
      </c>
      <c r="GN85" s="626" t="s">
        <v>783</v>
      </c>
      <c r="GO85" s="626">
        <v>0</v>
      </c>
      <c r="GP85" s="626">
        <v>0</v>
      </c>
      <c r="GQ85" s="626">
        <v>4</v>
      </c>
      <c r="GR85" s="626">
        <v>2</v>
      </c>
      <c r="GS85" s="626">
        <v>2</v>
      </c>
      <c r="GT85" s="626" t="s">
        <v>783</v>
      </c>
      <c r="GU85" s="626" t="s">
        <v>783</v>
      </c>
      <c r="GV85" s="626" t="s">
        <v>783</v>
      </c>
      <c r="GW85" s="626" t="s">
        <v>783</v>
      </c>
      <c r="GX85" s="626" t="s">
        <v>783</v>
      </c>
      <c r="GY85" s="626">
        <v>1649</v>
      </c>
      <c r="GZ85" s="626">
        <v>0.46</v>
      </c>
      <c r="HA85" s="626">
        <v>5</v>
      </c>
      <c r="HB85" s="626" t="s">
        <v>783</v>
      </c>
      <c r="HC85" s="626" t="s">
        <v>782</v>
      </c>
      <c r="HD85" s="626">
        <v>35</v>
      </c>
      <c r="HE85" s="626" t="s">
        <v>783</v>
      </c>
      <c r="HF85" s="626">
        <v>0</v>
      </c>
      <c r="HG85" s="626" t="s">
        <v>783</v>
      </c>
      <c r="HH85" s="626">
        <v>0</v>
      </c>
      <c r="HI85" s="626">
        <v>1</v>
      </c>
      <c r="HJ85" s="626">
        <v>45</v>
      </c>
      <c r="HK85" s="626" t="s">
        <v>784</v>
      </c>
      <c r="HL85" s="626" t="s">
        <v>785</v>
      </c>
      <c r="HM85" s="626" t="s">
        <v>783</v>
      </c>
      <c r="HN85" s="626" t="s">
        <v>783</v>
      </c>
      <c r="HO85" s="626" t="s">
        <v>783</v>
      </c>
      <c r="HP85" s="626" t="s">
        <v>783</v>
      </c>
      <c r="HQ85" s="626" t="s">
        <v>783</v>
      </c>
      <c r="HR85" s="626">
        <v>3979509</v>
      </c>
      <c r="HS85" s="626" t="s">
        <v>783</v>
      </c>
      <c r="HT85" s="626" t="s">
        <v>786</v>
      </c>
      <c r="HU85" s="626" t="s">
        <v>787</v>
      </c>
      <c r="HV85" s="626">
        <v>4</v>
      </c>
      <c r="HW85" s="626">
        <v>2014</v>
      </c>
      <c r="HX85" s="626">
        <v>63</v>
      </c>
      <c r="HY85" s="626">
        <v>9557</v>
      </c>
      <c r="HZ85" s="626">
        <v>11986</v>
      </c>
      <c r="IA85" s="627">
        <v>41697.500081018516</v>
      </c>
      <c r="IB85" s="626" t="s">
        <v>788</v>
      </c>
      <c r="IC85" s="626">
        <v>3975031</v>
      </c>
      <c r="ID85" s="626">
        <v>2014</v>
      </c>
      <c r="IE85" s="626">
        <v>1712</v>
      </c>
      <c r="IF85" s="626" t="s">
        <v>783</v>
      </c>
      <c r="IG85" s="626" t="s">
        <v>783</v>
      </c>
      <c r="IH85" s="626" t="s">
        <v>783</v>
      </c>
      <c r="II85" s="626" t="s">
        <v>783</v>
      </c>
      <c r="IJ85" s="626" t="s">
        <v>783</v>
      </c>
      <c r="IK85" s="626" t="s">
        <v>783</v>
      </c>
      <c r="IL85" s="626" t="s">
        <v>783</v>
      </c>
      <c r="IM85" s="626" t="s">
        <v>783</v>
      </c>
      <c r="IN85" s="626" t="s">
        <v>783</v>
      </c>
      <c r="IO85" s="626">
        <v>1649</v>
      </c>
      <c r="IP85" s="627">
        <v>40955.597627314812</v>
      </c>
      <c r="IQ85" s="626">
        <v>4</v>
      </c>
      <c r="IR85" s="626" t="s">
        <v>793</v>
      </c>
      <c r="IS85" s="626">
        <v>2</v>
      </c>
      <c r="IT85" s="665">
        <v>41275</v>
      </c>
      <c r="IU85" s="626" t="s">
        <v>783</v>
      </c>
      <c r="IV85" s="626" t="s">
        <v>783</v>
      </c>
      <c r="IW85" s="626" t="s">
        <v>783</v>
      </c>
      <c r="IX85" s="626" t="s">
        <v>781</v>
      </c>
      <c r="IY85" s="626">
        <v>45</v>
      </c>
      <c r="IZ85" s="626" t="s">
        <v>789</v>
      </c>
      <c r="JA85" s="626" t="s">
        <v>783</v>
      </c>
      <c r="JB85" s="626" t="s">
        <v>783</v>
      </c>
      <c r="JC85" s="626" t="s">
        <v>783</v>
      </c>
      <c r="JD85" s="626">
        <v>329387</v>
      </c>
      <c r="JE85" s="626" t="s">
        <v>783</v>
      </c>
      <c r="JF85" s="626" t="s">
        <v>783</v>
      </c>
      <c r="JG85" s="626" t="s">
        <v>804</v>
      </c>
      <c r="JH85" s="626">
        <v>35</v>
      </c>
      <c r="JI85" s="626" t="s">
        <v>783</v>
      </c>
      <c r="JJ85" s="626" t="s">
        <v>783</v>
      </c>
      <c r="JK85" s="626" t="s">
        <v>783</v>
      </c>
      <c r="JL85" s="626" t="s">
        <v>790</v>
      </c>
      <c r="JM85" s="626">
        <v>4</v>
      </c>
      <c r="JN85" s="626">
        <v>1</v>
      </c>
      <c r="JO85" s="626" t="s">
        <v>783</v>
      </c>
      <c r="JP85" s="626">
        <v>12683066</v>
      </c>
      <c r="JQ85" s="626">
        <v>2013</v>
      </c>
      <c r="JR85" s="626">
        <v>12</v>
      </c>
      <c r="JS85" s="626" t="s">
        <v>783</v>
      </c>
      <c r="JT85" s="626" t="s">
        <v>783</v>
      </c>
      <c r="JU85" s="626" t="s">
        <v>818</v>
      </c>
      <c r="JV85" s="628">
        <v>2412.1152830000001</v>
      </c>
      <c r="JW85">
        <f>SUM(JV85:JV85)</f>
        <v>2412.1152830000001</v>
      </c>
      <c r="JX85" s="225">
        <v>1.9768212132575758</v>
      </c>
    </row>
    <row r="86" spans="1:286" ht="16" thickBot="1">
      <c r="A86" s="905" t="s">
        <v>5</v>
      </c>
      <c r="B86" s="79">
        <f t="shared" si="95"/>
        <v>4</v>
      </c>
      <c r="C86" s="1404" t="s">
        <v>76</v>
      </c>
      <c r="D86" s="489" t="s">
        <v>69</v>
      </c>
      <c r="E86" s="1129" t="s">
        <v>180</v>
      </c>
      <c r="F86" s="888">
        <v>0.22</v>
      </c>
      <c r="G86" s="120" t="e">
        <f t="shared" si="135"/>
        <v>#REF!</v>
      </c>
      <c r="H86" s="50">
        <v>0.22</v>
      </c>
      <c r="I86" s="2"/>
      <c r="J86" s="29"/>
      <c r="K86" s="18"/>
      <c r="L86" s="5"/>
      <c r="M86" s="735">
        <v>1</v>
      </c>
      <c r="N86" s="75">
        <v>0.5</v>
      </c>
      <c r="O86" s="740">
        <v>3</v>
      </c>
      <c r="P86" s="1109">
        <f t="shared" si="92"/>
        <v>4.5</v>
      </c>
      <c r="Q86" s="1108">
        <f t="shared" si="94"/>
        <v>1.5</v>
      </c>
      <c r="R86" s="4">
        <v>0.22</v>
      </c>
      <c r="S86" s="547"/>
      <c r="T86" s="25"/>
      <c r="U86" s="219">
        <v>0</v>
      </c>
      <c r="V86" s="219" t="s">
        <v>642</v>
      </c>
      <c r="W86" s="1042">
        <f t="shared" si="133"/>
        <v>0</v>
      </c>
      <c r="X86" s="537">
        <f t="shared" si="134"/>
        <v>0</v>
      </c>
      <c r="Y86" s="538">
        <f t="shared" si="96"/>
        <v>0</v>
      </c>
      <c r="Z86" s="1090">
        <f>IF(R86+(S86+T86)=0,0,(X86+W86+Y86))</f>
        <v>0</v>
      </c>
      <c r="AA86" s="1098"/>
      <c r="AB86" s="600"/>
      <c r="AC86" s="1056">
        <f t="shared" si="98"/>
        <v>0</v>
      </c>
      <c r="AD86" s="1063"/>
      <c r="AE86" s="747">
        <f t="shared" si="99"/>
        <v>0</v>
      </c>
      <c r="AF86" s="600"/>
      <c r="AG86" s="1056">
        <f t="shared" si="100"/>
        <v>0</v>
      </c>
      <c r="AH86" s="1070"/>
      <c r="AI86" s="747">
        <f t="shared" si="101"/>
        <v>0</v>
      </c>
      <c r="AJ86" s="1051"/>
      <c r="AK86" s="270">
        <v>0</v>
      </c>
      <c r="AL86" s="902"/>
      <c r="AM86" s="902">
        <v>2027</v>
      </c>
      <c r="AN86" s="18" t="str">
        <f t="shared" si="102"/>
        <v xml:space="preserve"> </v>
      </c>
      <c r="AO86" s="747" t="str">
        <f t="shared" si="103"/>
        <v xml:space="preserve"> </v>
      </c>
      <c r="AP86" s="4" t="str">
        <f t="shared" si="104"/>
        <v xml:space="preserve"> </v>
      </c>
      <c r="AQ86" s="747" t="str">
        <f t="shared" si="105"/>
        <v xml:space="preserve"> </v>
      </c>
      <c r="AR86" s="4" t="str">
        <f t="shared" si="106"/>
        <v xml:space="preserve"> </v>
      </c>
      <c r="AS86" s="747" t="str">
        <f t="shared" si="107"/>
        <v xml:space="preserve"> </v>
      </c>
      <c r="AT86" s="4" t="str">
        <f t="shared" si="108"/>
        <v xml:space="preserve"> </v>
      </c>
      <c r="AU86" s="747" t="str">
        <f t="shared" si="109"/>
        <v xml:space="preserve"> </v>
      </c>
      <c r="AV86" s="4" t="str">
        <f t="shared" si="110"/>
        <v xml:space="preserve"> </v>
      </c>
      <c r="AW86" s="747" t="str">
        <f t="shared" si="111"/>
        <v xml:space="preserve"> </v>
      </c>
      <c r="AX86" s="4" t="str">
        <f t="shared" si="112"/>
        <v xml:space="preserve"> </v>
      </c>
      <c r="AY86" s="747" t="str">
        <f t="shared" si="113"/>
        <v xml:space="preserve"> </v>
      </c>
      <c r="AZ86" s="4" t="str">
        <f t="shared" si="114"/>
        <v xml:space="preserve"> </v>
      </c>
      <c r="BA86" s="747" t="str">
        <f t="shared" si="115"/>
        <v xml:space="preserve"> </v>
      </c>
      <c r="BB86" s="4" t="str">
        <f t="shared" si="116"/>
        <v xml:space="preserve"> </v>
      </c>
      <c r="BC86" s="747" t="str">
        <f t="shared" si="117"/>
        <v xml:space="preserve"> </v>
      </c>
      <c r="BD86" s="4" t="str">
        <f t="shared" si="118"/>
        <v xml:space="preserve"> </v>
      </c>
      <c r="BE86" s="747" t="str">
        <f t="shared" si="119"/>
        <v xml:space="preserve"> </v>
      </c>
      <c r="BF86" s="4">
        <f t="shared" si="120"/>
        <v>0</v>
      </c>
      <c r="BG86" s="747">
        <f t="shared" si="121"/>
        <v>0</v>
      </c>
      <c r="BH86" s="4" t="str">
        <f t="shared" si="122"/>
        <v xml:space="preserve"> </v>
      </c>
      <c r="BI86" s="747" t="str">
        <f t="shared" si="123"/>
        <v xml:space="preserve"> </v>
      </c>
      <c r="BJ86" s="4" t="str">
        <f t="shared" si="124"/>
        <v xml:space="preserve"> </v>
      </c>
      <c r="BK86" s="747" t="str">
        <f t="shared" si="125"/>
        <v xml:space="preserve"> </v>
      </c>
      <c r="BL86" s="4" t="str">
        <f t="shared" si="126"/>
        <v xml:space="preserve"> </v>
      </c>
      <c r="BM86" s="747" t="str">
        <f t="shared" si="127"/>
        <v xml:space="preserve"> </v>
      </c>
      <c r="BN86" s="4" t="str">
        <f t="shared" si="128"/>
        <v xml:space="preserve"> </v>
      </c>
      <c r="BO86" s="747" t="str">
        <f t="shared" si="129"/>
        <v xml:space="preserve"> </v>
      </c>
      <c r="BP86" s="4" t="str">
        <f t="shared" si="130"/>
        <v xml:space="preserve"> </v>
      </c>
      <c r="BQ86" s="747" t="str">
        <f t="shared" si="131"/>
        <v xml:space="preserve"> </v>
      </c>
      <c r="BR86" s="133"/>
      <c r="BS86" s="133"/>
      <c r="BT86" s="389"/>
      <c r="BU86" s="389"/>
      <c r="BV86" s="389"/>
      <c r="BW86" s="389"/>
      <c r="BX86" s="389"/>
      <c r="BY86" s="588"/>
      <c r="BZ86" s="389"/>
      <c r="CA86" s="389"/>
      <c r="CB86" s="163">
        <f t="shared" si="132"/>
        <v>0</v>
      </c>
      <c r="CC86" s="389"/>
      <c r="CD86" s="389"/>
      <c r="CE86" s="389"/>
      <c r="CF86" s="389"/>
      <c r="CG86" s="389"/>
      <c r="CH86" s="389"/>
      <c r="CI86" s="389"/>
      <c r="CJ86" s="389"/>
      <c r="CK86" s="389"/>
      <c r="CL86" s="389"/>
      <c r="CM86" s="389"/>
      <c r="CN86" s="389"/>
      <c r="CO86" s="389"/>
      <c r="CP86" s="389"/>
      <c r="CQ86" s="389"/>
      <c r="CR86" s="389"/>
      <c r="CS86" s="389"/>
      <c r="CT86" s="389"/>
      <c r="CU86" s="389"/>
      <c r="CV86" s="389"/>
      <c r="CW86" s="389"/>
      <c r="CX86" s="389"/>
      <c r="CY86" s="389"/>
      <c r="CZ86" s="389"/>
      <c r="DA86" s="389"/>
      <c r="DB86" s="389"/>
      <c r="DC86" s="389"/>
      <c r="DD86" s="389"/>
      <c r="DE86" s="389"/>
      <c r="DF86" s="389"/>
      <c r="DG86" s="389"/>
      <c r="DH86" s="389"/>
      <c r="DI86" s="389"/>
      <c r="DJ86" s="389"/>
      <c r="DK86" s="389"/>
      <c r="DL86" s="389"/>
      <c r="DM86" s="389"/>
      <c r="DN86" s="389"/>
      <c r="DO86" s="389"/>
      <c r="DP86" s="389"/>
      <c r="DQ86" s="389"/>
      <c r="DR86" s="389"/>
      <c r="DS86" s="389"/>
      <c r="DT86" s="389"/>
      <c r="DU86" s="389"/>
      <c r="DV86" s="389"/>
      <c r="DW86" s="389"/>
      <c r="DX86" s="389"/>
      <c r="DY86" s="389"/>
      <c r="DZ86" s="389"/>
      <c r="EA86" s="389"/>
      <c r="EB86" s="389"/>
      <c r="EC86" s="389"/>
      <c r="ED86" s="389"/>
      <c r="EE86" s="389"/>
      <c r="EF86" s="389"/>
      <c r="EG86" s="389"/>
      <c r="EH86" s="389"/>
      <c r="EI86" s="389"/>
      <c r="EJ86" s="389"/>
      <c r="EK86" s="389"/>
      <c r="EL86" s="389"/>
      <c r="EM86" s="389"/>
      <c r="EN86" s="389"/>
      <c r="EO86" s="389"/>
      <c r="EP86" s="389"/>
      <c r="EQ86" s="389"/>
      <c r="ER86" s="389"/>
      <c r="ES86" s="389"/>
      <c r="ET86" s="389"/>
      <c r="EU86" s="389"/>
      <c r="EV86" s="389"/>
      <c r="EW86" s="389"/>
      <c r="EX86" s="389"/>
      <c r="EY86" s="389"/>
      <c r="EZ86" s="389"/>
      <c r="FA86" s="389"/>
      <c r="FB86" s="389"/>
      <c r="FC86" s="389"/>
      <c r="FD86" s="389"/>
      <c r="FE86" s="389"/>
      <c r="FF86" s="389"/>
      <c r="FG86" s="389"/>
      <c r="FH86" s="389"/>
      <c r="FI86" s="389"/>
      <c r="FJ86" s="389"/>
      <c r="FK86" s="389"/>
      <c r="FL86" s="389"/>
      <c r="FM86" s="389"/>
      <c r="FN86" s="389"/>
      <c r="FO86" s="389"/>
      <c r="FP86" s="389"/>
      <c r="FQ86" s="389"/>
      <c r="FR86" s="389"/>
      <c r="FS86" s="389"/>
      <c r="FT86" s="389"/>
      <c r="FU86" s="389"/>
      <c r="FV86" s="389"/>
      <c r="FW86" s="389"/>
      <c r="FX86" s="666" t="s">
        <v>841</v>
      </c>
      <c r="FY86" s="667">
        <v>149</v>
      </c>
      <c r="FZ86" s="667">
        <v>10315344</v>
      </c>
      <c r="GA86" s="667" t="s">
        <v>783</v>
      </c>
      <c r="GB86" s="667"/>
      <c r="GC86" s="667" t="s">
        <v>783</v>
      </c>
      <c r="GD86" s="667" t="s">
        <v>783</v>
      </c>
      <c r="GE86" s="667" t="s">
        <v>783</v>
      </c>
      <c r="GF86" s="667"/>
      <c r="GG86" s="667" t="s">
        <v>783</v>
      </c>
      <c r="GH86" s="667" t="s">
        <v>783</v>
      </c>
      <c r="GI86" s="667"/>
      <c r="GJ86" s="667" t="s">
        <v>783</v>
      </c>
      <c r="GK86" s="667" t="s">
        <v>781</v>
      </c>
      <c r="GL86" s="667" t="s">
        <v>783</v>
      </c>
      <c r="GM86" s="667" t="s">
        <v>783</v>
      </c>
      <c r="GN86" s="667" t="s">
        <v>783</v>
      </c>
      <c r="GO86" s="667" t="s">
        <v>783</v>
      </c>
      <c r="GP86" s="667" t="s">
        <v>783</v>
      </c>
      <c r="GQ86" s="667" t="s">
        <v>783</v>
      </c>
      <c r="GR86" s="667" t="s">
        <v>783</v>
      </c>
      <c r="GS86" s="667" t="s">
        <v>783</v>
      </c>
      <c r="GT86" s="667" t="s">
        <v>783</v>
      </c>
      <c r="GU86" s="667" t="s">
        <v>783</v>
      </c>
      <c r="GV86" s="667" t="s">
        <v>783</v>
      </c>
      <c r="GW86" s="667" t="s">
        <v>783</v>
      </c>
      <c r="GX86" s="667" t="s">
        <v>783</v>
      </c>
      <c r="GY86" s="667">
        <v>1649</v>
      </c>
      <c r="GZ86" s="667">
        <v>0</v>
      </c>
      <c r="HA86" s="667">
        <v>9</v>
      </c>
      <c r="HB86" s="667" t="s">
        <v>783</v>
      </c>
      <c r="HC86" s="667" t="s">
        <v>783</v>
      </c>
      <c r="HD86" s="667" t="s">
        <v>783</v>
      </c>
      <c r="HE86" s="667" t="s">
        <v>783</v>
      </c>
      <c r="HF86" s="667" t="s">
        <v>783</v>
      </c>
      <c r="HG86" s="667" t="s">
        <v>783</v>
      </c>
      <c r="HH86" s="667" t="s">
        <v>783</v>
      </c>
      <c r="HI86" s="667" t="s">
        <v>783</v>
      </c>
      <c r="HJ86" s="667" t="s">
        <v>783</v>
      </c>
      <c r="HK86" s="667" t="s">
        <v>783</v>
      </c>
      <c r="HL86" s="667" t="s">
        <v>783</v>
      </c>
      <c r="HM86" s="667" t="s">
        <v>783</v>
      </c>
      <c r="HN86" s="667" t="s">
        <v>783</v>
      </c>
      <c r="HO86" s="667" t="s">
        <v>783</v>
      </c>
      <c r="HP86" s="667" t="s">
        <v>783</v>
      </c>
      <c r="HQ86" s="667" t="s">
        <v>783</v>
      </c>
      <c r="HR86" s="667">
        <v>3980767</v>
      </c>
      <c r="HS86" s="667" t="s">
        <v>783</v>
      </c>
      <c r="HT86" s="667" t="s">
        <v>786</v>
      </c>
      <c r="HU86" s="667" t="s">
        <v>787</v>
      </c>
      <c r="HV86" s="667">
        <v>4</v>
      </c>
      <c r="HW86" s="667">
        <v>2006</v>
      </c>
      <c r="HX86" s="667">
        <v>63</v>
      </c>
      <c r="HY86" s="667">
        <v>0</v>
      </c>
      <c r="HZ86" s="667">
        <v>1214</v>
      </c>
      <c r="IA86" s="668">
        <v>38560.614988425928</v>
      </c>
      <c r="IB86" s="667" t="s">
        <v>788</v>
      </c>
      <c r="IC86" s="667">
        <v>3976289</v>
      </c>
      <c r="ID86" s="667" t="s">
        <v>783</v>
      </c>
      <c r="IE86" s="667">
        <v>1712</v>
      </c>
      <c r="IF86" s="667" t="s">
        <v>783</v>
      </c>
      <c r="IG86" s="667" t="s">
        <v>783</v>
      </c>
      <c r="IH86" s="667" t="s">
        <v>783</v>
      </c>
      <c r="II86" s="667" t="s">
        <v>783</v>
      </c>
      <c r="IJ86" s="667" t="s">
        <v>783</v>
      </c>
      <c r="IK86" s="667" t="s">
        <v>783</v>
      </c>
      <c r="IL86" s="667" t="s">
        <v>783</v>
      </c>
      <c r="IM86" s="667" t="s">
        <v>783</v>
      </c>
      <c r="IN86" s="667" t="s">
        <v>783</v>
      </c>
      <c r="IO86" s="667">
        <v>2108</v>
      </c>
      <c r="IP86" s="668">
        <v>37477.341331018521</v>
      </c>
      <c r="IQ86" s="667" t="s">
        <v>783</v>
      </c>
      <c r="IR86" s="667" t="s">
        <v>783</v>
      </c>
      <c r="IS86" s="667" t="s">
        <v>783</v>
      </c>
      <c r="IT86" s="667" t="s">
        <v>783</v>
      </c>
      <c r="IU86" s="667" t="s">
        <v>783</v>
      </c>
      <c r="IV86" s="667" t="s">
        <v>783</v>
      </c>
      <c r="IW86" s="667" t="s">
        <v>783</v>
      </c>
      <c r="IX86" s="667" t="s">
        <v>781</v>
      </c>
      <c r="IY86" s="667" t="s">
        <v>783</v>
      </c>
      <c r="IZ86" s="667" t="s">
        <v>783</v>
      </c>
      <c r="JA86" s="667" t="s">
        <v>783</v>
      </c>
      <c r="JB86" s="667" t="s">
        <v>783</v>
      </c>
      <c r="JC86" s="667" t="s">
        <v>783</v>
      </c>
      <c r="JD86" s="667">
        <v>329416</v>
      </c>
      <c r="JE86" s="667" t="s">
        <v>783</v>
      </c>
      <c r="JF86" s="667" t="s">
        <v>783</v>
      </c>
      <c r="JG86" s="667" t="s">
        <v>783</v>
      </c>
      <c r="JH86" s="667" t="s">
        <v>783</v>
      </c>
      <c r="JI86" s="667" t="s">
        <v>783</v>
      </c>
      <c r="JJ86" s="667" t="s">
        <v>783</v>
      </c>
      <c r="JK86" s="667" t="s">
        <v>783</v>
      </c>
      <c r="JL86" s="667" t="s">
        <v>783</v>
      </c>
      <c r="JM86" s="667">
        <v>4</v>
      </c>
      <c r="JN86" s="667" t="s">
        <v>783</v>
      </c>
      <c r="JO86" s="667" t="s">
        <v>783</v>
      </c>
      <c r="JP86" s="667" t="s">
        <v>783</v>
      </c>
      <c r="JQ86" s="667" t="s">
        <v>783</v>
      </c>
      <c r="JR86" s="667" t="s">
        <v>783</v>
      </c>
      <c r="JS86" s="667" t="s">
        <v>783</v>
      </c>
      <c r="JT86" s="667" t="s">
        <v>783</v>
      </c>
      <c r="JU86" s="667" t="s">
        <v>842</v>
      </c>
      <c r="JV86" s="670">
        <v>1200.8223499999999</v>
      </c>
      <c r="JW86">
        <f>JV86</f>
        <v>1200.8223499999999</v>
      </c>
      <c r="JX86" s="225">
        <v>0.22742847537878785</v>
      </c>
    </row>
    <row r="87" spans="1:286" ht="16" thickBot="1">
      <c r="A87" s="905" t="s">
        <v>5</v>
      </c>
      <c r="B87" s="79">
        <f t="shared" si="95"/>
        <v>4</v>
      </c>
      <c r="C87" s="1404" t="s">
        <v>69</v>
      </c>
      <c r="D87" s="489" t="s">
        <v>65</v>
      </c>
      <c r="E87" s="1129" t="s">
        <v>135</v>
      </c>
      <c r="F87" s="888">
        <v>2.91</v>
      </c>
      <c r="G87" s="120" t="e">
        <f t="shared" si="135"/>
        <v>#REF!</v>
      </c>
      <c r="H87" s="49">
        <v>2.91</v>
      </c>
      <c r="I87" s="2"/>
      <c r="J87" s="29"/>
      <c r="K87" s="18"/>
      <c r="L87" s="5"/>
      <c r="M87" s="735">
        <v>1</v>
      </c>
      <c r="N87" s="75">
        <v>0.5</v>
      </c>
      <c r="O87" s="740">
        <v>3</v>
      </c>
      <c r="P87" s="1109">
        <f t="shared" si="92"/>
        <v>4.5</v>
      </c>
      <c r="Q87" s="1108">
        <f t="shared" si="94"/>
        <v>1.5</v>
      </c>
      <c r="R87" s="30">
        <v>2.91</v>
      </c>
      <c r="S87" s="3"/>
      <c r="T87" s="25"/>
      <c r="U87" s="219">
        <v>0</v>
      </c>
      <c r="V87" s="219" t="s">
        <v>642</v>
      </c>
      <c r="W87" s="1042">
        <f t="shared" si="133"/>
        <v>0</v>
      </c>
      <c r="X87" s="537">
        <f t="shared" si="134"/>
        <v>0</v>
      </c>
      <c r="Y87" s="538">
        <f t="shared" si="96"/>
        <v>0</v>
      </c>
      <c r="Z87" s="1090">
        <f>IF(R87+(S87+T87)=0,0,(X87+W87+Y87))</f>
        <v>0</v>
      </c>
      <c r="AA87" s="1098"/>
      <c r="AB87" s="600"/>
      <c r="AC87" s="1056">
        <f t="shared" si="98"/>
        <v>0</v>
      </c>
      <c r="AD87" s="1063"/>
      <c r="AE87" s="747">
        <f t="shared" si="99"/>
        <v>0</v>
      </c>
      <c r="AF87" s="600"/>
      <c r="AG87" s="1056">
        <f t="shared" si="100"/>
        <v>0</v>
      </c>
      <c r="AH87" s="1070"/>
      <c r="AI87" s="747">
        <f t="shared" si="101"/>
        <v>0</v>
      </c>
      <c r="AJ87" s="1051"/>
      <c r="AK87" s="270">
        <v>0</v>
      </c>
      <c r="AL87" s="902"/>
      <c r="AM87" s="902">
        <v>2027</v>
      </c>
      <c r="AN87" s="18" t="str">
        <f t="shared" si="102"/>
        <v xml:space="preserve"> </v>
      </c>
      <c r="AO87" s="747" t="str">
        <f t="shared" si="103"/>
        <v xml:space="preserve"> </v>
      </c>
      <c r="AP87" s="4" t="str">
        <f t="shared" si="104"/>
        <v xml:space="preserve"> </v>
      </c>
      <c r="AQ87" s="747" t="str">
        <f t="shared" si="105"/>
        <v xml:space="preserve"> </v>
      </c>
      <c r="AR87" s="4" t="str">
        <f t="shared" si="106"/>
        <v xml:space="preserve"> </v>
      </c>
      <c r="AS87" s="747" t="str">
        <f t="shared" si="107"/>
        <v xml:space="preserve"> </v>
      </c>
      <c r="AT87" s="4" t="str">
        <f t="shared" si="108"/>
        <v xml:space="preserve"> </v>
      </c>
      <c r="AU87" s="747" t="str">
        <f t="shared" si="109"/>
        <v xml:space="preserve"> </v>
      </c>
      <c r="AV87" s="4" t="str">
        <f t="shared" si="110"/>
        <v xml:space="preserve"> </v>
      </c>
      <c r="AW87" s="747" t="str">
        <f t="shared" si="111"/>
        <v xml:space="preserve"> </v>
      </c>
      <c r="AX87" s="4" t="str">
        <f t="shared" si="112"/>
        <v xml:space="preserve"> </v>
      </c>
      <c r="AY87" s="747" t="str">
        <f t="shared" si="113"/>
        <v xml:space="preserve"> </v>
      </c>
      <c r="AZ87" s="4" t="str">
        <f t="shared" si="114"/>
        <v xml:space="preserve"> </v>
      </c>
      <c r="BA87" s="747" t="str">
        <f t="shared" si="115"/>
        <v xml:space="preserve"> </v>
      </c>
      <c r="BB87" s="4" t="str">
        <f t="shared" si="116"/>
        <v xml:space="preserve"> </v>
      </c>
      <c r="BC87" s="747" t="str">
        <f t="shared" si="117"/>
        <v xml:space="preserve"> </v>
      </c>
      <c r="BD87" s="4" t="str">
        <f t="shared" si="118"/>
        <v xml:space="preserve"> </v>
      </c>
      <c r="BE87" s="747" t="str">
        <f t="shared" si="119"/>
        <v xml:space="preserve"> </v>
      </c>
      <c r="BF87" s="4">
        <f t="shared" si="120"/>
        <v>0</v>
      </c>
      <c r="BG87" s="747">
        <f t="shared" si="121"/>
        <v>0</v>
      </c>
      <c r="BH87" s="4" t="str">
        <f t="shared" si="122"/>
        <v xml:space="preserve"> </v>
      </c>
      <c r="BI87" s="747" t="str">
        <f t="shared" si="123"/>
        <v xml:space="preserve"> </v>
      </c>
      <c r="BJ87" s="4" t="str">
        <f t="shared" si="124"/>
        <v xml:space="preserve"> </v>
      </c>
      <c r="BK87" s="747" t="str">
        <f t="shared" si="125"/>
        <v xml:space="preserve"> </v>
      </c>
      <c r="BL87" s="4" t="str">
        <f t="shared" si="126"/>
        <v xml:space="preserve"> </v>
      </c>
      <c r="BM87" s="747" t="str">
        <f t="shared" si="127"/>
        <v xml:space="preserve"> </v>
      </c>
      <c r="BN87" s="4" t="str">
        <f t="shared" si="128"/>
        <v xml:space="preserve"> </v>
      </c>
      <c r="BO87" s="747" t="str">
        <f t="shared" si="129"/>
        <v xml:space="preserve"> </v>
      </c>
      <c r="BP87" s="4" t="str">
        <f t="shared" si="130"/>
        <v xml:space="preserve"> </v>
      </c>
      <c r="BQ87" s="747" t="str">
        <f t="shared" si="131"/>
        <v xml:space="preserve"> </v>
      </c>
      <c r="BR87" s="133" t="s">
        <v>181</v>
      </c>
      <c r="BS87" s="133"/>
      <c r="BT87" s="389"/>
      <c r="BU87" s="389"/>
      <c r="BV87" s="389"/>
      <c r="BW87" s="389"/>
      <c r="BX87" s="389"/>
      <c r="BY87" s="389"/>
      <c r="BZ87" s="389"/>
      <c r="CA87" s="389"/>
      <c r="CB87" s="163">
        <f t="shared" si="132"/>
        <v>0</v>
      </c>
      <c r="CC87" s="389"/>
      <c r="CD87" s="389"/>
      <c r="CE87" s="389"/>
      <c r="CF87" s="389"/>
      <c r="CG87" s="389"/>
      <c r="CH87" s="389"/>
      <c r="CI87" s="389"/>
      <c r="CJ87" s="389"/>
      <c r="CK87" s="389"/>
      <c r="CL87" s="389"/>
      <c r="CM87" s="389"/>
      <c r="CN87" s="389"/>
      <c r="CO87" s="389"/>
      <c r="CP87" s="389"/>
      <c r="CQ87" s="389"/>
      <c r="CR87" s="389"/>
      <c r="CS87" s="389"/>
      <c r="CT87" s="389"/>
      <c r="CU87" s="389"/>
      <c r="CV87" s="389"/>
      <c r="CW87" s="389"/>
      <c r="CX87" s="389"/>
      <c r="CY87" s="389"/>
      <c r="CZ87" s="389"/>
      <c r="DA87" s="389"/>
      <c r="DB87" s="389"/>
      <c r="DC87" s="389"/>
      <c r="DD87" s="389"/>
      <c r="DE87" s="389"/>
      <c r="DF87" s="389"/>
      <c r="DG87" s="389"/>
      <c r="DH87" s="389"/>
      <c r="DI87" s="389"/>
      <c r="DJ87" s="389"/>
      <c r="DK87" s="389"/>
      <c r="DL87" s="389"/>
      <c r="DM87" s="389"/>
      <c r="DN87" s="389"/>
      <c r="DO87" s="389"/>
      <c r="DP87" s="389"/>
      <c r="DQ87" s="389"/>
      <c r="DR87" s="389"/>
      <c r="DS87" s="389"/>
      <c r="DT87" s="389"/>
      <c r="DU87" s="389"/>
      <c r="DV87" s="389"/>
      <c r="DW87" s="389"/>
      <c r="DX87" s="389"/>
      <c r="DY87" s="389"/>
      <c r="DZ87" s="389"/>
      <c r="EA87" s="389"/>
      <c r="EB87" s="389"/>
      <c r="EC87" s="389"/>
      <c r="ED87" s="389"/>
      <c r="EE87" s="389"/>
      <c r="EF87" s="389"/>
      <c r="EG87" s="389"/>
      <c r="EH87" s="389"/>
      <c r="EI87" s="389"/>
      <c r="EJ87" s="389"/>
      <c r="EK87" s="389"/>
      <c r="EL87" s="389"/>
      <c r="EM87" s="389"/>
      <c r="EN87" s="389"/>
      <c r="EO87" s="389"/>
      <c r="EP87" s="389"/>
      <c r="EQ87" s="389"/>
      <c r="ER87" s="389"/>
      <c r="ES87" s="389"/>
      <c r="ET87" s="389"/>
      <c r="EU87" s="389"/>
      <c r="EV87" s="389"/>
      <c r="EW87" s="389"/>
      <c r="EX87" s="389"/>
      <c r="EY87" s="389"/>
      <c r="EZ87" s="389"/>
      <c r="FA87" s="389"/>
      <c r="FB87" s="389"/>
      <c r="FC87" s="389"/>
      <c r="FD87" s="389"/>
      <c r="FE87" s="389"/>
      <c r="FF87" s="389"/>
      <c r="FG87" s="389"/>
      <c r="FH87" s="389"/>
      <c r="FI87" s="389"/>
      <c r="FJ87" s="389"/>
      <c r="FK87" s="389"/>
      <c r="FL87" s="389"/>
      <c r="FM87" s="389"/>
      <c r="FN87" s="389"/>
      <c r="FO87" s="389"/>
      <c r="FP87" s="389"/>
      <c r="FQ87" s="389"/>
      <c r="FR87" s="389"/>
      <c r="FS87" s="389"/>
      <c r="FT87" s="389"/>
      <c r="FU87" s="389"/>
      <c r="FV87" s="389"/>
      <c r="FW87" s="389"/>
      <c r="FX87" s="645" t="s">
        <v>889</v>
      </c>
      <c r="FY87" s="646"/>
      <c r="FZ87" s="646"/>
      <c r="GA87" s="646"/>
      <c r="GB87" s="646"/>
      <c r="GC87" s="646"/>
      <c r="GD87" s="646"/>
      <c r="GE87" s="646"/>
      <c r="GF87" s="646"/>
      <c r="GG87" s="646"/>
      <c r="GH87" s="646"/>
      <c r="GI87" s="646"/>
      <c r="GJ87" s="646"/>
      <c r="GK87" s="646"/>
      <c r="GL87" s="646"/>
      <c r="GM87" s="646"/>
      <c r="GN87" s="646"/>
      <c r="GO87" s="646"/>
      <c r="GP87" s="646"/>
      <c r="GQ87" s="646"/>
      <c r="GR87" s="646"/>
      <c r="GS87" s="646"/>
      <c r="GT87" s="646"/>
      <c r="GU87" s="646"/>
      <c r="GV87" s="646"/>
      <c r="GW87" s="646"/>
      <c r="GX87" s="646"/>
      <c r="GY87" s="646"/>
      <c r="GZ87" s="646"/>
      <c r="HA87" s="646"/>
      <c r="HB87" s="646"/>
      <c r="HC87" s="646"/>
      <c r="HD87" s="646"/>
      <c r="HE87" s="646"/>
      <c r="HF87" s="646"/>
      <c r="HG87" s="646"/>
      <c r="HH87" s="646"/>
      <c r="HI87" s="646"/>
      <c r="HJ87" s="646"/>
      <c r="HK87" s="646"/>
      <c r="HL87" s="646"/>
      <c r="HM87" s="646"/>
      <c r="HN87" s="646"/>
      <c r="HO87" s="646"/>
      <c r="HP87" s="646"/>
      <c r="HQ87" s="646"/>
      <c r="HR87" s="646"/>
      <c r="HS87" s="646"/>
      <c r="HT87" s="646"/>
      <c r="HU87" s="646"/>
      <c r="HV87" s="646"/>
      <c r="HW87" s="646"/>
      <c r="HX87" s="646"/>
      <c r="HY87" s="646"/>
      <c r="HZ87" s="646"/>
      <c r="IA87" s="647"/>
      <c r="IB87" s="646"/>
      <c r="IC87" s="646"/>
      <c r="ID87" s="646"/>
      <c r="IE87" s="646"/>
      <c r="IF87" s="646"/>
      <c r="IG87" s="646"/>
      <c r="IH87" s="646"/>
      <c r="II87" s="646"/>
      <c r="IJ87" s="646"/>
      <c r="IK87" s="646"/>
      <c r="IL87" s="646"/>
      <c r="IM87" s="646"/>
      <c r="IN87" s="646"/>
      <c r="IO87" s="646"/>
      <c r="IP87" s="647"/>
      <c r="IQ87" s="646"/>
      <c r="IR87" s="646"/>
      <c r="IS87" s="646"/>
      <c r="IT87" s="646"/>
      <c r="IU87" s="646"/>
      <c r="IV87" s="646"/>
      <c r="IW87" s="646"/>
      <c r="IX87" s="646"/>
      <c r="IY87" s="646"/>
      <c r="IZ87" s="646"/>
      <c r="JA87" s="646"/>
      <c r="JB87" s="646"/>
      <c r="JC87" s="646"/>
      <c r="JD87" s="646"/>
      <c r="JE87" s="646"/>
      <c r="JF87" s="646"/>
      <c r="JG87" s="646"/>
      <c r="JH87" s="646"/>
      <c r="JI87" s="646"/>
      <c r="JJ87" s="646"/>
      <c r="JK87" s="646"/>
      <c r="JL87" s="646"/>
      <c r="JM87" s="646"/>
      <c r="JN87" s="646"/>
      <c r="JO87" s="646"/>
      <c r="JP87" s="646"/>
      <c r="JQ87" s="646"/>
      <c r="JR87" s="646"/>
      <c r="JS87" s="646"/>
      <c r="JT87" s="646"/>
      <c r="JU87" s="646"/>
      <c r="JV87" s="649"/>
      <c r="JX87" s="225"/>
    </row>
    <row r="88" spans="1:286" ht="16" thickBot="1">
      <c r="A88" s="905" t="s">
        <v>5</v>
      </c>
      <c r="B88" s="79">
        <f t="shared" si="95"/>
        <v>1</v>
      </c>
      <c r="C88" s="871" t="s">
        <v>59</v>
      </c>
      <c r="D88" s="489" t="s">
        <v>173</v>
      </c>
      <c r="E88" s="1129" t="s">
        <v>132</v>
      </c>
      <c r="F88" s="888">
        <v>0.27</v>
      </c>
      <c r="G88" s="120" t="e">
        <f>F88+G86</f>
        <v>#REF!</v>
      </c>
      <c r="H88" s="46"/>
      <c r="I88" s="3">
        <v>0.27</v>
      </c>
      <c r="J88" s="29"/>
      <c r="K88" s="18"/>
      <c r="L88" s="5"/>
      <c r="M88" s="170">
        <v>4</v>
      </c>
      <c r="N88" s="71">
        <v>2</v>
      </c>
      <c r="O88" s="739">
        <v>3</v>
      </c>
      <c r="P88" s="1107">
        <f t="shared" si="92"/>
        <v>9</v>
      </c>
      <c r="Q88" s="1108">
        <f t="shared" si="94"/>
        <v>24</v>
      </c>
      <c r="R88" s="46"/>
      <c r="S88" s="3">
        <v>0.27</v>
      </c>
      <c r="T88" s="25"/>
      <c r="U88" s="219">
        <f t="shared" si="136"/>
        <v>20250</v>
      </c>
      <c r="V88" s="219" t="s">
        <v>642</v>
      </c>
      <c r="W88" s="1042">
        <f t="shared" si="133"/>
        <v>20250</v>
      </c>
      <c r="X88" s="537">
        <f t="shared" si="134"/>
        <v>4860</v>
      </c>
      <c r="Y88" s="538">
        <f t="shared" si="96"/>
        <v>500</v>
      </c>
      <c r="Z88" s="1090">
        <f t="shared" si="97"/>
        <v>25610</v>
      </c>
      <c r="AA88" s="1098"/>
      <c r="AB88" s="600"/>
      <c r="AC88" s="1056">
        <f t="shared" si="98"/>
        <v>0</v>
      </c>
      <c r="AD88" s="1063">
        <v>0.25</v>
      </c>
      <c r="AE88" s="747">
        <f t="shared" si="99"/>
        <v>4860</v>
      </c>
      <c r="AF88" s="600"/>
      <c r="AG88" s="1056">
        <f t="shared" si="100"/>
        <v>0</v>
      </c>
      <c r="AH88" s="1070"/>
      <c r="AI88" s="747">
        <f t="shared" si="101"/>
        <v>0</v>
      </c>
      <c r="AJ88" s="1051"/>
      <c r="AK88" s="270">
        <v>0</v>
      </c>
      <c r="AL88" s="902">
        <v>2018</v>
      </c>
      <c r="AM88" s="902">
        <v>2027</v>
      </c>
      <c r="AN88" s="18" t="str">
        <f t="shared" si="102"/>
        <v xml:space="preserve"> </v>
      </c>
      <c r="AO88" s="747" t="str">
        <f t="shared" si="103"/>
        <v xml:space="preserve"> </v>
      </c>
      <c r="AP88" s="4" t="str">
        <f t="shared" si="104"/>
        <v xml:space="preserve"> </v>
      </c>
      <c r="AQ88" s="747" t="str">
        <f t="shared" si="105"/>
        <v xml:space="preserve"> </v>
      </c>
      <c r="AR88" s="4" t="str">
        <f t="shared" si="106"/>
        <v xml:space="preserve"> </v>
      </c>
      <c r="AS88" s="747" t="str">
        <f t="shared" si="107"/>
        <v xml:space="preserve"> </v>
      </c>
      <c r="AT88" s="4" t="str">
        <f t="shared" si="108"/>
        <v xml:space="preserve"> </v>
      </c>
      <c r="AU88" s="747" t="str">
        <f t="shared" si="109"/>
        <v xml:space="preserve"> </v>
      </c>
      <c r="AV88" s="4" t="str">
        <f t="shared" si="110"/>
        <v xml:space="preserve"> </v>
      </c>
      <c r="AW88" s="747" t="str">
        <f t="shared" si="111"/>
        <v xml:space="preserve"> </v>
      </c>
      <c r="AX88" s="4" t="str">
        <f t="shared" si="112"/>
        <v xml:space="preserve"> </v>
      </c>
      <c r="AY88" s="747" t="str">
        <f t="shared" si="113"/>
        <v xml:space="preserve"> </v>
      </c>
      <c r="AZ88" s="4" t="str">
        <f t="shared" si="114"/>
        <v xml:space="preserve"> </v>
      </c>
      <c r="BA88" s="747" t="str">
        <f t="shared" si="115"/>
        <v xml:space="preserve"> </v>
      </c>
      <c r="BB88" s="4" t="str">
        <f t="shared" si="116"/>
        <v xml:space="preserve"> </v>
      </c>
      <c r="BC88" s="747" t="str">
        <f t="shared" si="117"/>
        <v xml:space="preserve"> </v>
      </c>
      <c r="BD88" s="4" t="str">
        <f t="shared" si="118"/>
        <v xml:space="preserve"> </v>
      </c>
      <c r="BE88" s="747" t="str">
        <f t="shared" si="119"/>
        <v xml:space="preserve"> </v>
      </c>
      <c r="BF88" s="4">
        <f t="shared" si="120"/>
        <v>0.27</v>
      </c>
      <c r="BG88" s="747">
        <f t="shared" si="121"/>
        <v>25610</v>
      </c>
      <c r="BH88" s="4" t="str">
        <f t="shared" si="122"/>
        <v xml:space="preserve"> </v>
      </c>
      <c r="BI88" s="747" t="str">
        <f t="shared" si="123"/>
        <v xml:space="preserve"> </v>
      </c>
      <c r="BJ88" s="4" t="str">
        <f t="shared" si="124"/>
        <v xml:space="preserve"> </v>
      </c>
      <c r="BK88" s="747" t="str">
        <f t="shared" si="125"/>
        <v xml:space="preserve"> </v>
      </c>
      <c r="BL88" s="4" t="str">
        <f t="shared" si="126"/>
        <v xml:space="preserve"> </v>
      </c>
      <c r="BM88" s="747" t="str">
        <f t="shared" si="127"/>
        <v xml:space="preserve"> </v>
      </c>
      <c r="BN88" s="4" t="str">
        <f t="shared" si="128"/>
        <v xml:space="preserve"> </v>
      </c>
      <c r="BO88" s="747" t="str">
        <f t="shared" si="129"/>
        <v xml:space="preserve"> </v>
      </c>
      <c r="BP88" s="4" t="str">
        <f t="shared" si="130"/>
        <v xml:space="preserve"> </v>
      </c>
      <c r="BQ88" s="747" t="str">
        <f t="shared" si="131"/>
        <v xml:space="preserve"> </v>
      </c>
      <c r="BR88" s="133"/>
      <c r="BS88" s="133"/>
      <c r="BT88" s="389"/>
      <c r="BU88" s="389"/>
      <c r="BV88" s="389"/>
      <c r="BW88" s="389"/>
      <c r="BX88" s="389"/>
      <c r="BY88" s="389"/>
      <c r="BZ88" s="389"/>
      <c r="CA88" s="389"/>
      <c r="CB88" s="163">
        <f t="shared" si="132"/>
        <v>0</v>
      </c>
      <c r="CC88" s="389"/>
      <c r="CD88" s="389"/>
      <c r="CE88" s="389"/>
      <c r="CF88" s="389"/>
      <c r="CG88" s="389"/>
      <c r="CH88" s="389"/>
      <c r="CI88" s="389"/>
      <c r="CJ88" s="389"/>
      <c r="CK88" s="389"/>
      <c r="CL88" s="389"/>
      <c r="CM88" s="389"/>
      <c r="CN88" s="389"/>
      <c r="CO88" s="389"/>
      <c r="CP88" s="389"/>
      <c r="CQ88" s="389"/>
      <c r="CR88" s="389"/>
      <c r="CS88" s="389"/>
      <c r="CT88" s="389"/>
      <c r="CU88" s="389"/>
      <c r="CV88" s="389"/>
      <c r="CW88" s="389"/>
      <c r="CX88" s="389"/>
      <c r="CY88" s="389"/>
      <c r="CZ88" s="389"/>
      <c r="DA88" s="389"/>
      <c r="DB88" s="389"/>
      <c r="DC88" s="389"/>
      <c r="DD88" s="389"/>
      <c r="DE88" s="389"/>
      <c r="DF88" s="389"/>
      <c r="DG88" s="389"/>
      <c r="DH88" s="389"/>
      <c r="DI88" s="389"/>
      <c r="DJ88" s="389"/>
      <c r="DK88" s="389"/>
      <c r="DL88" s="389"/>
      <c r="DM88" s="389"/>
      <c r="DN88" s="389"/>
      <c r="DO88" s="389"/>
      <c r="DP88" s="389"/>
      <c r="DQ88" s="389"/>
      <c r="DR88" s="389"/>
      <c r="DS88" s="389"/>
      <c r="DT88" s="389"/>
      <c r="DU88" s="389"/>
      <c r="DV88" s="389"/>
      <c r="DW88" s="389"/>
      <c r="DX88" s="389"/>
      <c r="DY88" s="389"/>
      <c r="DZ88" s="389"/>
      <c r="EA88" s="389"/>
      <c r="EB88" s="389"/>
      <c r="EC88" s="389"/>
      <c r="ED88" s="389"/>
      <c r="EE88" s="389"/>
      <c r="EF88" s="389"/>
      <c r="EG88" s="389"/>
      <c r="EH88" s="389"/>
      <c r="EI88" s="389"/>
      <c r="EJ88" s="389"/>
      <c r="EK88" s="389"/>
      <c r="EL88" s="389"/>
      <c r="EM88" s="389"/>
      <c r="EN88" s="389"/>
      <c r="EO88" s="389"/>
      <c r="EP88" s="389"/>
      <c r="EQ88" s="389"/>
      <c r="ER88" s="389"/>
      <c r="ES88" s="389"/>
      <c r="ET88" s="389"/>
      <c r="EU88" s="389"/>
      <c r="EV88" s="389"/>
      <c r="EW88" s="389"/>
      <c r="EX88" s="389"/>
      <c r="EY88" s="389"/>
      <c r="EZ88" s="389"/>
      <c r="FA88" s="389"/>
      <c r="FB88" s="389"/>
      <c r="FC88" s="389"/>
      <c r="FD88" s="389"/>
      <c r="FE88" s="389"/>
      <c r="FF88" s="389"/>
      <c r="FG88" s="389"/>
      <c r="FH88" s="389"/>
      <c r="FI88" s="389"/>
      <c r="FJ88" s="389"/>
      <c r="FK88" s="389"/>
      <c r="FL88" s="389"/>
      <c r="FM88" s="389"/>
      <c r="FN88" s="389"/>
      <c r="FO88" s="389"/>
      <c r="FP88" s="389"/>
      <c r="FQ88" s="389"/>
      <c r="FR88" s="389"/>
      <c r="FS88" s="389"/>
      <c r="FT88" s="389"/>
      <c r="FU88" s="389"/>
      <c r="FV88" s="389"/>
      <c r="FW88" s="389"/>
      <c r="FX88" s="1225" t="s">
        <v>476</v>
      </c>
      <c r="FY88" s="1233">
        <v>178</v>
      </c>
      <c r="FZ88" s="1233">
        <v>30289534</v>
      </c>
      <c r="GA88" s="1233">
        <v>55</v>
      </c>
      <c r="GB88" s="1233" t="s">
        <v>798</v>
      </c>
      <c r="GC88" s="1233">
        <v>20</v>
      </c>
      <c r="GD88" s="1233">
        <v>1979</v>
      </c>
      <c r="GE88" s="1233">
        <v>2</v>
      </c>
      <c r="GF88" s="1233" t="s">
        <v>148</v>
      </c>
      <c r="GG88" s="1233">
        <v>3</v>
      </c>
      <c r="GH88" s="1233">
        <v>2</v>
      </c>
      <c r="GI88" s="1233" t="s">
        <v>148</v>
      </c>
      <c r="GJ88" s="1233">
        <v>3</v>
      </c>
      <c r="GK88" s="1233" t="s">
        <v>781</v>
      </c>
      <c r="GL88" s="1233" t="s">
        <v>782</v>
      </c>
      <c r="GM88" s="1233">
        <v>66</v>
      </c>
      <c r="GN88" s="1233" t="s">
        <v>783</v>
      </c>
      <c r="GO88" s="1233">
        <v>0</v>
      </c>
      <c r="GP88" s="1233">
        <v>0</v>
      </c>
      <c r="GQ88" s="1233">
        <v>4</v>
      </c>
      <c r="GR88" s="1233">
        <v>2</v>
      </c>
      <c r="GS88" s="1233">
        <v>3</v>
      </c>
      <c r="GT88" s="1233" t="s">
        <v>783</v>
      </c>
      <c r="GU88" s="1233" t="s">
        <v>783</v>
      </c>
      <c r="GV88" s="1233" t="s">
        <v>783</v>
      </c>
      <c r="GW88" s="1233" t="s">
        <v>783</v>
      </c>
      <c r="GX88" s="1233" t="s">
        <v>783</v>
      </c>
      <c r="GY88" s="1233">
        <v>1649</v>
      </c>
      <c r="GZ88" s="1233">
        <v>0.28000000000000003</v>
      </c>
      <c r="HA88" s="1233">
        <v>5</v>
      </c>
      <c r="HB88" s="1233" t="s">
        <v>783</v>
      </c>
      <c r="HC88" s="1233" t="s">
        <v>782</v>
      </c>
      <c r="HD88" s="1233">
        <v>35</v>
      </c>
      <c r="HE88" s="1233" t="s">
        <v>783</v>
      </c>
      <c r="HF88" s="1233">
        <v>0</v>
      </c>
      <c r="HG88" s="1233" t="s">
        <v>783</v>
      </c>
      <c r="HH88" s="1233">
        <v>0</v>
      </c>
      <c r="HI88" s="1233">
        <v>1</v>
      </c>
      <c r="HJ88" s="1233">
        <v>45</v>
      </c>
      <c r="HK88" s="1233" t="s">
        <v>784</v>
      </c>
      <c r="HL88" s="1233" t="s">
        <v>785</v>
      </c>
      <c r="HM88" s="1233" t="s">
        <v>783</v>
      </c>
      <c r="HN88" s="1233" t="s">
        <v>783</v>
      </c>
      <c r="HO88" s="1233" t="s">
        <v>783</v>
      </c>
      <c r="HP88" s="1233" t="s">
        <v>783</v>
      </c>
      <c r="HQ88" s="1233" t="s">
        <v>783</v>
      </c>
      <c r="HR88" s="1233">
        <v>3980773</v>
      </c>
      <c r="HS88" s="1233" t="s">
        <v>783</v>
      </c>
      <c r="HT88" s="1233" t="s">
        <v>786</v>
      </c>
      <c r="HU88" s="1233" t="s">
        <v>787</v>
      </c>
      <c r="HV88" s="1233">
        <v>4</v>
      </c>
      <c r="HW88" s="1233">
        <v>2014</v>
      </c>
      <c r="HX88" s="1233">
        <v>63</v>
      </c>
      <c r="HY88" s="1233">
        <v>0</v>
      </c>
      <c r="HZ88" s="1233">
        <v>1478</v>
      </c>
      <c r="IA88" s="1241">
        <v>41697.500081018516</v>
      </c>
      <c r="IB88" s="1233" t="s">
        <v>788</v>
      </c>
      <c r="IC88" s="1233">
        <v>3976295</v>
      </c>
      <c r="ID88" s="1233">
        <v>2014</v>
      </c>
      <c r="IE88" s="1233">
        <v>1712</v>
      </c>
      <c r="IF88" s="1233" t="s">
        <v>783</v>
      </c>
      <c r="IG88" s="1233" t="s">
        <v>783</v>
      </c>
      <c r="IH88" s="1233" t="s">
        <v>783</v>
      </c>
      <c r="II88" s="1233" t="s">
        <v>783</v>
      </c>
      <c r="IJ88" s="1233" t="s">
        <v>783</v>
      </c>
      <c r="IK88" s="1233" t="s">
        <v>783</v>
      </c>
      <c r="IL88" s="1233" t="s">
        <v>783</v>
      </c>
      <c r="IM88" s="1233" t="s">
        <v>783</v>
      </c>
      <c r="IN88" s="1233" t="s">
        <v>783</v>
      </c>
      <c r="IO88" s="1233">
        <v>1649</v>
      </c>
      <c r="IP88" s="1241">
        <v>37477.354571759257</v>
      </c>
      <c r="IQ88" s="1233">
        <v>2</v>
      </c>
      <c r="IR88" s="1233" t="s">
        <v>793</v>
      </c>
      <c r="IS88" s="1233">
        <v>3</v>
      </c>
      <c r="IT88" s="1249">
        <v>41275</v>
      </c>
      <c r="IU88" s="1233" t="s">
        <v>783</v>
      </c>
      <c r="IV88" s="1233" t="s">
        <v>783</v>
      </c>
      <c r="IW88" s="1233" t="s">
        <v>783</v>
      </c>
      <c r="IX88" s="1233" t="s">
        <v>781</v>
      </c>
      <c r="IY88" s="1233">
        <v>45</v>
      </c>
      <c r="IZ88" s="1233" t="s">
        <v>789</v>
      </c>
      <c r="JA88" s="1233" t="s">
        <v>783</v>
      </c>
      <c r="JB88" s="1233" t="s">
        <v>783</v>
      </c>
      <c r="JC88" s="1233" t="s">
        <v>783</v>
      </c>
      <c r="JD88" s="1233">
        <v>329454</v>
      </c>
      <c r="JE88" s="1233" t="s">
        <v>783</v>
      </c>
      <c r="JF88" s="1233" t="s">
        <v>783</v>
      </c>
      <c r="JG88" s="1233" t="s">
        <v>804</v>
      </c>
      <c r="JH88" s="1233">
        <v>55</v>
      </c>
      <c r="JI88" s="1233" t="s">
        <v>783</v>
      </c>
      <c r="JJ88" s="1233" t="s">
        <v>783</v>
      </c>
      <c r="JK88" s="1233" t="s">
        <v>783</v>
      </c>
      <c r="JL88" s="1233" t="s">
        <v>790</v>
      </c>
      <c r="JM88" s="1233">
        <v>4</v>
      </c>
      <c r="JN88" s="1233">
        <v>3</v>
      </c>
      <c r="JO88" s="1233" t="s">
        <v>783</v>
      </c>
      <c r="JP88" s="1233" t="s">
        <v>783</v>
      </c>
      <c r="JQ88" s="1233" t="s">
        <v>783</v>
      </c>
      <c r="JR88" s="1233" t="s">
        <v>783</v>
      </c>
      <c r="JS88" s="1233" t="s">
        <v>783</v>
      </c>
      <c r="JT88" s="1233" t="s">
        <v>783</v>
      </c>
      <c r="JU88" s="1233" t="s">
        <v>915</v>
      </c>
      <c r="JV88" s="1257">
        <v>1506.416498</v>
      </c>
      <c r="JX88" s="371"/>
      <c r="JY88" s="1161"/>
      <c r="JZ88" s="1161"/>
    </row>
    <row r="89" spans="1:286" ht="16" thickBot="1">
      <c r="A89" s="1405" t="s">
        <v>5</v>
      </c>
      <c r="B89" s="79">
        <f t="shared" si="95"/>
        <v>4</v>
      </c>
      <c r="C89" s="1404" t="s">
        <v>43</v>
      </c>
      <c r="D89" s="489" t="s">
        <v>191</v>
      </c>
      <c r="E89" s="1129" t="s">
        <v>13</v>
      </c>
      <c r="F89" s="888">
        <v>1.31</v>
      </c>
      <c r="G89" s="120" t="e">
        <f t="shared" ref="G89:G100" si="137">F89+G88</f>
        <v>#REF!</v>
      </c>
      <c r="H89" s="51">
        <v>1.31</v>
      </c>
      <c r="I89" s="2"/>
      <c r="J89" s="29"/>
      <c r="K89" s="18"/>
      <c r="L89" s="5"/>
      <c r="M89" s="735">
        <v>1</v>
      </c>
      <c r="N89" s="75">
        <v>0.5</v>
      </c>
      <c r="O89" s="740">
        <v>5</v>
      </c>
      <c r="P89" s="1109">
        <f t="shared" si="92"/>
        <v>6.5</v>
      </c>
      <c r="Q89" s="1108">
        <f t="shared" si="94"/>
        <v>2.5</v>
      </c>
      <c r="R89" s="46">
        <v>1.31</v>
      </c>
      <c r="S89" s="547"/>
      <c r="T89" s="25"/>
      <c r="U89" s="219">
        <v>0</v>
      </c>
      <c r="V89" s="219" t="s">
        <v>642</v>
      </c>
      <c r="W89" s="1042">
        <f t="shared" si="133"/>
        <v>0</v>
      </c>
      <c r="X89" s="537">
        <f t="shared" si="134"/>
        <v>0</v>
      </c>
      <c r="Y89" s="538">
        <f t="shared" si="96"/>
        <v>0</v>
      </c>
      <c r="Z89" s="1090">
        <f>IF(R89+(S89+T89)=0,0,(X89+W89+Y89))</f>
        <v>0</v>
      </c>
      <c r="AA89" s="1098"/>
      <c r="AB89" s="600"/>
      <c r="AC89" s="1056">
        <f t="shared" si="98"/>
        <v>0</v>
      </c>
      <c r="AD89" s="1063"/>
      <c r="AE89" s="747">
        <f t="shared" si="99"/>
        <v>0</v>
      </c>
      <c r="AF89" s="600"/>
      <c r="AG89" s="1056">
        <f t="shared" si="100"/>
        <v>0</v>
      </c>
      <c r="AH89" s="1070"/>
      <c r="AI89" s="747">
        <f t="shared" si="101"/>
        <v>0</v>
      </c>
      <c r="AJ89" s="1051"/>
      <c r="AK89" s="270">
        <v>0</v>
      </c>
      <c r="AL89" s="902"/>
      <c r="AM89" s="902">
        <v>2027</v>
      </c>
      <c r="AN89" s="18" t="str">
        <f t="shared" si="102"/>
        <v xml:space="preserve"> </v>
      </c>
      <c r="AO89" s="747" t="str">
        <f t="shared" si="103"/>
        <v xml:space="preserve"> </v>
      </c>
      <c r="AP89" s="4" t="str">
        <f t="shared" si="104"/>
        <v xml:space="preserve"> </v>
      </c>
      <c r="AQ89" s="747" t="str">
        <f t="shared" si="105"/>
        <v xml:space="preserve"> </v>
      </c>
      <c r="AR89" s="4" t="str">
        <f t="shared" si="106"/>
        <v xml:space="preserve"> </v>
      </c>
      <c r="AS89" s="747" t="str">
        <f t="shared" si="107"/>
        <v xml:space="preserve"> </v>
      </c>
      <c r="AT89" s="4" t="str">
        <f t="shared" si="108"/>
        <v xml:space="preserve"> </v>
      </c>
      <c r="AU89" s="747" t="str">
        <f t="shared" si="109"/>
        <v xml:space="preserve"> </v>
      </c>
      <c r="AV89" s="4" t="str">
        <f t="shared" si="110"/>
        <v xml:space="preserve"> </v>
      </c>
      <c r="AW89" s="747" t="str">
        <f t="shared" si="111"/>
        <v xml:space="preserve"> </v>
      </c>
      <c r="AX89" s="4" t="str">
        <f t="shared" si="112"/>
        <v xml:space="preserve"> </v>
      </c>
      <c r="AY89" s="747" t="str">
        <f t="shared" si="113"/>
        <v xml:space="preserve"> </v>
      </c>
      <c r="AZ89" s="4" t="str">
        <f t="shared" si="114"/>
        <v xml:space="preserve"> </v>
      </c>
      <c r="BA89" s="747" t="str">
        <f t="shared" si="115"/>
        <v xml:space="preserve"> </v>
      </c>
      <c r="BB89" s="4" t="str">
        <f t="shared" si="116"/>
        <v xml:space="preserve"> </v>
      </c>
      <c r="BC89" s="747" t="str">
        <f t="shared" si="117"/>
        <v xml:space="preserve"> </v>
      </c>
      <c r="BD89" s="4" t="str">
        <f t="shared" si="118"/>
        <v xml:space="preserve"> </v>
      </c>
      <c r="BE89" s="747" t="str">
        <f t="shared" si="119"/>
        <v xml:space="preserve"> </v>
      </c>
      <c r="BF89" s="4">
        <f t="shared" si="120"/>
        <v>0</v>
      </c>
      <c r="BG89" s="747">
        <f t="shared" si="121"/>
        <v>0</v>
      </c>
      <c r="BH89" s="4" t="str">
        <f t="shared" si="122"/>
        <v xml:space="preserve"> </v>
      </c>
      <c r="BI89" s="747" t="str">
        <f t="shared" si="123"/>
        <v xml:space="preserve"> </v>
      </c>
      <c r="BJ89" s="4" t="str">
        <f t="shared" si="124"/>
        <v xml:space="preserve"> </v>
      </c>
      <c r="BK89" s="747" t="str">
        <f t="shared" si="125"/>
        <v xml:space="preserve"> </v>
      </c>
      <c r="BL89" s="4" t="str">
        <f t="shared" si="126"/>
        <v xml:space="preserve"> </v>
      </c>
      <c r="BM89" s="747" t="str">
        <f t="shared" si="127"/>
        <v xml:space="preserve"> </v>
      </c>
      <c r="BN89" s="4" t="str">
        <f t="shared" si="128"/>
        <v xml:space="preserve"> </v>
      </c>
      <c r="BO89" s="747" t="str">
        <f t="shared" si="129"/>
        <v xml:space="preserve"> </v>
      </c>
      <c r="BP89" s="4" t="str">
        <f t="shared" si="130"/>
        <v xml:space="preserve"> </v>
      </c>
      <c r="BQ89" s="747" t="str">
        <f t="shared" si="131"/>
        <v xml:space="preserve"> </v>
      </c>
      <c r="BR89" s="133"/>
      <c r="BS89" s="133"/>
      <c r="BT89" s="389"/>
      <c r="BU89" s="389"/>
      <c r="BV89" s="389"/>
      <c r="BW89" s="389"/>
      <c r="BX89" s="389"/>
      <c r="BY89" s="389"/>
      <c r="BZ89" s="389"/>
      <c r="CA89" s="389"/>
      <c r="CB89" s="163">
        <f t="shared" si="132"/>
        <v>0</v>
      </c>
      <c r="CC89" s="389"/>
      <c r="CD89" s="389"/>
      <c r="CE89" s="725"/>
      <c r="CF89" s="725"/>
      <c r="CG89" s="725"/>
      <c r="CH89" s="725"/>
      <c r="CI89" s="725"/>
      <c r="CJ89" s="725"/>
      <c r="CK89" s="725"/>
      <c r="CL89" s="725"/>
      <c r="CM89" s="725"/>
      <c r="CN89" s="725"/>
      <c r="CO89" s="725"/>
      <c r="CP89" s="725"/>
      <c r="CQ89" s="725"/>
      <c r="CR89" s="725"/>
      <c r="CS89" s="725"/>
      <c r="CT89" s="725"/>
      <c r="CU89" s="725"/>
      <c r="CV89" s="725"/>
      <c r="CW89" s="725"/>
      <c r="CX89" s="725"/>
      <c r="CY89" s="725"/>
      <c r="CZ89" s="725"/>
      <c r="DA89" s="389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389"/>
      <c r="DN89" s="389"/>
      <c r="DO89" s="389"/>
      <c r="DP89" s="389"/>
      <c r="DQ89" s="389"/>
      <c r="DR89" s="389"/>
      <c r="DS89" s="389"/>
      <c r="DT89" s="389"/>
      <c r="DU89" s="389"/>
      <c r="DV89" s="389"/>
      <c r="DW89" s="389"/>
      <c r="DX89" s="389"/>
      <c r="DY89" s="389"/>
      <c r="DZ89" s="389"/>
      <c r="EA89" s="389"/>
      <c r="EB89" s="389"/>
      <c r="EC89" s="389"/>
      <c r="ED89" s="389"/>
      <c r="EE89" s="389"/>
      <c r="EF89" s="389"/>
      <c r="EG89" s="389"/>
      <c r="EH89" s="389"/>
      <c r="EI89" s="389"/>
      <c r="EJ89" s="389"/>
      <c r="EK89" s="389"/>
      <c r="EL89" s="389"/>
      <c r="EM89" s="389"/>
      <c r="EN89" s="389"/>
      <c r="EO89" s="389"/>
      <c r="EP89" s="389"/>
      <c r="EQ89" s="389"/>
      <c r="ER89" s="389"/>
      <c r="ES89" s="389"/>
      <c r="ET89" s="389"/>
      <c r="EU89" s="389"/>
      <c r="EV89" s="389"/>
      <c r="EW89" s="389"/>
      <c r="EX89" s="389"/>
      <c r="EY89" s="389"/>
      <c r="EZ89" s="389"/>
      <c r="FA89" s="389"/>
      <c r="FB89" s="389"/>
      <c r="FC89" s="389"/>
      <c r="FD89" s="389"/>
      <c r="FE89" s="389"/>
      <c r="FF89" s="389"/>
      <c r="FG89" s="389"/>
      <c r="FH89" s="389"/>
      <c r="FI89" s="389"/>
      <c r="FJ89" s="389"/>
      <c r="FK89" s="389"/>
      <c r="FL89" s="389"/>
      <c r="FM89" s="389"/>
      <c r="FN89" s="389"/>
      <c r="FO89" s="389"/>
      <c r="FP89" s="389"/>
      <c r="FQ89" s="389"/>
      <c r="FR89" s="389"/>
      <c r="FS89" s="389"/>
      <c r="FT89" s="389"/>
      <c r="FU89" s="389"/>
      <c r="FV89" s="389"/>
      <c r="FW89" s="389"/>
      <c r="FX89" s="655" t="s">
        <v>476</v>
      </c>
      <c r="FY89" s="656">
        <v>228</v>
      </c>
      <c r="FZ89" s="656">
        <v>30289532</v>
      </c>
      <c r="GA89" s="656">
        <v>55</v>
      </c>
      <c r="GB89" s="656" t="s">
        <v>798</v>
      </c>
      <c r="GC89" s="656">
        <v>20</v>
      </c>
      <c r="GD89" s="656">
        <v>1979</v>
      </c>
      <c r="GE89" s="656">
        <v>2</v>
      </c>
      <c r="GF89" s="656" t="s">
        <v>148</v>
      </c>
      <c r="GG89" s="656">
        <v>3</v>
      </c>
      <c r="GH89" s="656">
        <v>2</v>
      </c>
      <c r="GI89" s="656" t="s">
        <v>148</v>
      </c>
      <c r="GJ89" s="656">
        <v>3</v>
      </c>
      <c r="GK89" s="656" t="s">
        <v>781</v>
      </c>
      <c r="GL89" s="656" t="s">
        <v>782</v>
      </c>
      <c r="GM89" s="656">
        <v>66</v>
      </c>
      <c r="GN89" s="656" t="s">
        <v>783</v>
      </c>
      <c r="GO89" s="656">
        <v>0</v>
      </c>
      <c r="GP89" s="656">
        <v>0</v>
      </c>
      <c r="GQ89" s="656">
        <v>4</v>
      </c>
      <c r="GR89" s="656">
        <v>2</v>
      </c>
      <c r="GS89" s="656">
        <v>3</v>
      </c>
      <c r="GT89" s="656" t="s">
        <v>783</v>
      </c>
      <c r="GU89" s="656" t="s">
        <v>783</v>
      </c>
      <c r="GV89" s="656" t="s">
        <v>783</v>
      </c>
      <c r="GW89" s="656" t="s">
        <v>783</v>
      </c>
      <c r="GX89" s="656" t="s">
        <v>783</v>
      </c>
      <c r="GY89" s="656">
        <v>1649</v>
      </c>
      <c r="GZ89" s="656">
        <v>0.35</v>
      </c>
      <c r="HA89" s="656">
        <v>5</v>
      </c>
      <c r="HB89" s="656" t="s">
        <v>783</v>
      </c>
      <c r="HC89" s="656" t="s">
        <v>782</v>
      </c>
      <c r="HD89" s="656">
        <v>35</v>
      </c>
      <c r="HE89" s="656" t="s">
        <v>783</v>
      </c>
      <c r="HF89" s="656">
        <v>0</v>
      </c>
      <c r="HG89" s="656" t="s">
        <v>783</v>
      </c>
      <c r="HH89" s="656">
        <v>0</v>
      </c>
      <c r="HI89" s="656">
        <v>1</v>
      </c>
      <c r="HJ89" s="656">
        <v>45</v>
      </c>
      <c r="HK89" s="656" t="s">
        <v>784</v>
      </c>
      <c r="HL89" s="656" t="s">
        <v>785</v>
      </c>
      <c r="HM89" s="656" t="s">
        <v>783</v>
      </c>
      <c r="HN89" s="656" t="s">
        <v>783</v>
      </c>
      <c r="HO89" s="656" t="s">
        <v>783</v>
      </c>
      <c r="HP89" s="656" t="s">
        <v>783</v>
      </c>
      <c r="HQ89" s="656" t="s">
        <v>783</v>
      </c>
      <c r="HR89" s="656">
        <v>3980772</v>
      </c>
      <c r="HS89" s="656" t="s">
        <v>783</v>
      </c>
      <c r="HT89" s="656" t="s">
        <v>786</v>
      </c>
      <c r="HU89" s="656" t="s">
        <v>787</v>
      </c>
      <c r="HV89" s="656">
        <v>4</v>
      </c>
      <c r="HW89" s="656">
        <v>2014</v>
      </c>
      <c r="HX89" s="656">
        <v>63</v>
      </c>
      <c r="HY89" s="656">
        <v>0</v>
      </c>
      <c r="HZ89" s="656">
        <v>1848</v>
      </c>
      <c r="IA89" s="657">
        <v>41697.500081018516</v>
      </c>
      <c r="IB89" s="656" t="s">
        <v>788</v>
      </c>
      <c r="IC89" s="656">
        <v>3976294</v>
      </c>
      <c r="ID89" s="656">
        <v>2014</v>
      </c>
      <c r="IE89" s="656">
        <v>1712</v>
      </c>
      <c r="IF89" s="656" t="s">
        <v>783</v>
      </c>
      <c r="IG89" s="656" t="s">
        <v>783</v>
      </c>
      <c r="IH89" s="656" t="s">
        <v>783</v>
      </c>
      <c r="II89" s="656" t="s">
        <v>783</v>
      </c>
      <c r="IJ89" s="656" t="s">
        <v>783</v>
      </c>
      <c r="IK89" s="656" t="s">
        <v>783</v>
      </c>
      <c r="IL89" s="656" t="s">
        <v>783</v>
      </c>
      <c r="IM89" s="656" t="s">
        <v>783</v>
      </c>
      <c r="IN89" s="656" t="s">
        <v>783</v>
      </c>
      <c r="IO89" s="656">
        <v>1649</v>
      </c>
      <c r="IP89" s="657">
        <v>37477.354571759257</v>
      </c>
      <c r="IQ89" s="656">
        <v>2</v>
      </c>
      <c r="IR89" s="656" t="s">
        <v>793</v>
      </c>
      <c r="IS89" s="656">
        <v>3</v>
      </c>
      <c r="IT89" s="658">
        <v>41275</v>
      </c>
      <c r="IU89" s="656" t="s">
        <v>783</v>
      </c>
      <c r="IV89" s="656" t="s">
        <v>783</v>
      </c>
      <c r="IW89" s="656" t="s">
        <v>783</v>
      </c>
      <c r="IX89" s="656" t="s">
        <v>781</v>
      </c>
      <c r="IY89" s="656">
        <v>45</v>
      </c>
      <c r="IZ89" s="656" t="s">
        <v>789</v>
      </c>
      <c r="JA89" s="656" t="s">
        <v>783</v>
      </c>
      <c r="JB89" s="656" t="s">
        <v>783</v>
      </c>
      <c r="JC89" s="656" t="s">
        <v>783</v>
      </c>
      <c r="JD89" s="656">
        <v>329454</v>
      </c>
      <c r="JE89" s="656" t="s">
        <v>783</v>
      </c>
      <c r="JF89" s="656" t="s">
        <v>783</v>
      </c>
      <c r="JG89" s="656" t="s">
        <v>804</v>
      </c>
      <c r="JH89" s="656">
        <v>55</v>
      </c>
      <c r="JI89" s="656" t="s">
        <v>783</v>
      </c>
      <c r="JJ89" s="656" t="s">
        <v>783</v>
      </c>
      <c r="JK89" s="656" t="s">
        <v>783</v>
      </c>
      <c r="JL89" s="656" t="s">
        <v>790</v>
      </c>
      <c r="JM89" s="656">
        <v>4</v>
      </c>
      <c r="JN89" s="656">
        <v>3</v>
      </c>
      <c r="JO89" s="656" t="s">
        <v>783</v>
      </c>
      <c r="JP89" s="656" t="s">
        <v>783</v>
      </c>
      <c r="JQ89" s="656" t="s">
        <v>783</v>
      </c>
      <c r="JR89" s="656" t="s">
        <v>783</v>
      </c>
      <c r="JS89" s="656" t="s">
        <v>783</v>
      </c>
      <c r="JT89" s="656" t="s">
        <v>783</v>
      </c>
      <c r="JU89" s="656" t="s">
        <v>916</v>
      </c>
      <c r="JV89" s="659">
        <v>1827.008566</v>
      </c>
      <c r="JW89">
        <f>SUM(JV88:JV89)</f>
        <v>3333.425064</v>
      </c>
      <c r="JX89" s="225">
        <v>0.63133050454545458</v>
      </c>
      <c r="JY89" s="1161"/>
    </row>
    <row r="90" spans="1:286" ht="16" thickBot="1">
      <c r="A90" s="905" t="s">
        <v>5</v>
      </c>
      <c r="B90" s="79">
        <f t="shared" si="95"/>
        <v>4</v>
      </c>
      <c r="C90" s="1404" t="s">
        <v>84</v>
      </c>
      <c r="D90" s="489" t="s">
        <v>162</v>
      </c>
      <c r="E90" s="1129" t="s">
        <v>158</v>
      </c>
      <c r="F90" s="888">
        <v>0.35</v>
      </c>
      <c r="G90" s="120" t="e">
        <f t="shared" si="137"/>
        <v>#REF!</v>
      </c>
      <c r="H90" s="49">
        <v>0.35</v>
      </c>
      <c r="I90" s="2"/>
      <c r="J90" s="29"/>
      <c r="K90" s="18"/>
      <c r="L90" s="5"/>
      <c r="M90" s="170">
        <v>1</v>
      </c>
      <c r="N90" s="71">
        <v>1</v>
      </c>
      <c r="O90" s="739">
        <v>2</v>
      </c>
      <c r="P90" s="1107">
        <f t="shared" si="92"/>
        <v>4</v>
      </c>
      <c r="Q90" s="1108">
        <f t="shared" si="94"/>
        <v>2</v>
      </c>
      <c r="R90" s="30">
        <v>0.35</v>
      </c>
      <c r="S90" s="3"/>
      <c r="T90" s="25"/>
      <c r="U90" s="219">
        <v>0</v>
      </c>
      <c r="V90" s="219" t="s">
        <v>642</v>
      </c>
      <c r="W90" s="1042">
        <f t="shared" si="133"/>
        <v>0</v>
      </c>
      <c r="X90" s="537">
        <f t="shared" si="134"/>
        <v>0</v>
      </c>
      <c r="Y90" s="538">
        <f t="shared" si="96"/>
        <v>0</v>
      </c>
      <c r="Z90" s="1090">
        <f>IF(R90+(S90+T90)=0,0,(X90+W90+Y90))</f>
        <v>0</v>
      </c>
      <c r="AA90" s="1098"/>
      <c r="AB90" s="600"/>
      <c r="AC90" s="1056">
        <f t="shared" si="98"/>
        <v>0</v>
      </c>
      <c r="AD90" s="1063"/>
      <c r="AE90" s="747">
        <f t="shared" si="99"/>
        <v>0</v>
      </c>
      <c r="AF90" s="600"/>
      <c r="AG90" s="1056">
        <f t="shared" si="100"/>
        <v>0</v>
      </c>
      <c r="AH90" s="1070"/>
      <c r="AI90" s="747">
        <f t="shared" si="101"/>
        <v>0</v>
      </c>
      <c r="AJ90" s="1051"/>
      <c r="AK90" s="270">
        <v>0</v>
      </c>
      <c r="AL90" s="902"/>
      <c r="AM90" s="902">
        <v>2027</v>
      </c>
      <c r="AN90" s="18" t="str">
        <f t="shared" si="102"/>
        <v xml:space="preserve"> </v>
      </c>
      <c r="AO90" s="747" t="str">
        <f t="shared" si="103"/>
        <v xml:space="preserve"> </v>
      </c>
      <c r="AP90" s="4" t="str">
        <f t="shared" si="104"/>
        <v xml:space="preserve"> </v>
      </c>
      <c r="AQ90" s="747" t="str">
        <f t="shared" si="105"/>
        <v xml:space="preserve"> </v>
      </c>
      <c r="AR90" s="4" t="str">
        <f t="shared" si="106"/>
        <v xml:space="preserve"> </v>
      </c>
      <c r="AS90" s="747" t="str">
        <f t="shared" si="107"/>
        <v xml:space="preserve"> </v>
      </c>
      <c r="AT90" s="4" t="str">
        <f t="shared" si="108"/>
        <v xml:space="preserve"> </v>
      </c>
      <c r="AU90" s="747" t="str">
        <f t="shared" si="109"/>
        <v xml:space="preserve"> </v>
      </c>
      <c r="AV90" s="4" t="str">
        <f t="shared" si="110"/>
        <v xml:space="preserve"> </v>
      </c>
      <c r="AW90" s="747" t="str">
        <f t="shared" si="111"/>
        <v xml:space="preserve"> </v>
      </c>
      <c r="AX90" s="4" t="str">
        <f t="shared" si="112"/>
        <v xml:space="preserve"> </v>
      </c>
      <c r="AY90" s="747" t="str">
        <f t="shared" si="113"/>
        <v xml:space="preserve"> </v>
      </c>
      <c r="AZ90" s="4" t="str">
        <f t="shared" si="114"/>
        <v xml:space="preserve"> </v>
      </c>
      <c r="BA90" s="747" t="str">
        <f t="shared" si="115"/>
        <v xml:space="preserve"> </v>
      </c>
      <c r="BB90" s="4" t="str">
        <f t="shared" si="116"/>
        <v xml:space="preserve"> </v>
      </c>
      <c r="BC90" s="747" t="str">
        <f t="shared" si="117"/>
        <v xml:space="preserve"> </v>
      </c>
      <c r="BD90" s="4" t="str">
        <f t="shared" si="118"/>
        <v xml:space="preserve"> </v>
      </c>
      <c r="BE90" s="747" t="str">
        <f t="shared" si="119"/>
        <v xml:space="preserve"> </v>
      </c>
      <c r="BF90" s="4">
        <f t="shared" si="120"/>
        <v>0</v>
      </c>
      <c r="BG90" s="747">
        <f t="shared" si="121"/>
        <v>0</v>
      </c>
      <c r="BH90" s="4" t="str">
        <f t="shared" si="122"/>
        <v xml:space="preserve"> </v>
      </c>
      <c r="BI90" s="747" t="str">
        <f t="shared" si="123"/>
        <v xml:space="preserve"> </v>
      </c>
      <c r="BJ90" s="4" t="str">
        <f t="shared" si="124"/>
        <v xml:space="preserve"> </v>
      </c>
      <c r="BK90" s="747" t="str">
        <f t="shared" si="125"/>
        <v xml:space="preserve"> </v>
      </c>
      <c r="BL90" s="4" t="str">
        <f t="shared" si="126"/>
        <v xml:space="preserve"> </v>
      </c>
      <c r="BM90" s="747" t="str">
        <f t="shared" si="127"/>
        <v xml:space="preserve"> </v>
      </c>
      <c r="BN90" s="4" t="str">
        <f t="shared" si="128"/>
        <v xml:space="preserve"> </v>
      </c>
      <c r="BO90" s="747" t="str">
        <f t="shared" si="129"/>
        <v xml:space="preserve"> </v>
      </c>
      <c r="BP90" s="4" t="str">
        <f t="shared" si="130"/>
        <v xml:space="preserve"> </v>
      </c>
      <c r="BQ90" s="747" t="str">
        <f t="shared" si="131"/>
        <v xml:space="preserve"> </v>
      </c>
      <c r="BR90" s="133"/>
      <c r="BS90" s="133"/>
      <c r="BT90" s="389"/>
      <c r="BU90" s="389"/>
      <c r="BV90" s="389"/>
      <c r="BW90" s="389"/>
      <c r="BX90" s="389"/>
      <c r="BY90" s="389"/>
      <c r="BZ90" s="389"/>
      <c r="CA90" s="389"/>
      <c r="CB90" s="163">
        <f t="shared" si="132"/>
        <v>0</v>
      </c>
      <c r="CC90" s="389"/>
      <c r="CD90" s="389"/>
      <c r="CE90" s="389"/>
      <c r="CF90" s="389"/>
      <c r="CG90" s="389"/>
      <c r="CH90" s="389"/>
      <c r="CI90" s="389"/>
      <c r="CJ90" s="389"/>
      <c r="CK90" s="389"/>
      <c r="CL90" s="389"/>
      <c r="CM90" s="389"/>
      <c r="CN90" s="389"/>
      <c r="CO90" s="389"/>
      <c r="CP90" s="389"/>
      <c r="CQ90" s="389"/>
      <c r="CR90" s="389"/>
      <c r="CS90" s="389"/>
      <c r="CT90" s="389"/>
      <c r="CU90" s="389"/>
      <c r="CV90" s="389"/>
      <c r="CW90" s="389"/>
      <c r="CX90" s="389"/>
      <c r="CY90" s="389"/>
      <c r="CZ90" s="389"/>
      <c r="DA90" s="389"/>
      <c r="DB90" s="389"/>
      <c r="DC90" s="389"/>
      <c r="DD90" s="389"/>
      <c r="DE90" s="389"/>
      <c r="DF90" s="389"/>
      <c r="DG90" s="389"/>
      <c r="DH90" s="389"/>
      <c r="DI90" s="389"/>
      <c r="DJ90" s="389"/>
      <c r="DK90" s="389"/>
      <c r="DL90" s="389"/>
      <c r="DM90" s="389"/>
      <c r="DN90" s="389"/>
      <c r="DO90" s="389"/>
      <c r="DP90" s="389"/>
      <c r="DQ90" s="389"/>
      <c r="DR90" s="389"/>
      <c r="DS90" s="389"/>
      <c r="DT90" s="389"/>
      <c r="DU90" s="389"/>
      <c r="DV90" s="389"/>
      <c r="DW90" s="389"/>
      <c r="DX90" s="389"/>
      <c r="DY90" s="389"/>
      <c r="DZ90" s="389"/>
      <c r="EA90" s="389"/>
      <c r="EB90" s="389"/>
      <c r="EC90" s="389"/>
      <c r="ED90" s="389"/>
      <c r="EE90" s="389"/>
      <c r="EF90" s="389"/>
      <c r="EG90" s="389"/>
      <c r="EH90" s="389"/>
      <c r="EI90" s="389"/>
      <c r="EJ90" s="389"/>
      <c r="EK90" s="389"/>
      <c r="EL90" s="389"/>
      <c r="EM90" s="389"/>
      <c r="EN90" s="389"/>
      <c r="EO90" s="389"/>
      <c r="EP90" s="389"/>
      <c r="EQ90" s="389"/>
      <c r="ER90" s="389"/>
      <c r="ES90" s="389"/>
      <c r="ET90" s="389"/>
      <c r="EU90" s="389"/>
      <c r="EV90" s="389"/>
      <c r="EW90" s="389"/>
      <c r="EX90" s="389"/>
      <c r="EY90" s="389"/>
      <c r="EZ90" s="389"/>
      <c r="FA90" s="389"/>
      <c r="FB90" s="389"/>
      <c r="FC90" s="389"/>
      <c r="FD90" s="389"/>
      <c r="FE90" s="389"/>
      <c r="FF90" s="389"/>
      <c r="FG90" s="389"/>
      <c r="FH90" s="389"/>
      <c r="FI90" s="389"/>
      <c r="FJ90" s="389"/>
      <c r="FK90" s="389"/>
      <c r="FL90" s="389"/>
      <c r="FM90" s="389"/>
      <c r="FN90" s="389"/>
      <c r="FO90" s="389"/>
      <c r="FP90" s="389"/>
      <c r="FQ90" s="389"/>
      <c r="FR90" s="389"/>
      <c r="FS90" s="389"/>
      <c r="FT90" s="389"/>
      <c r="FU90" s="389"/>
      <c r="FV90" s="389"/>
      <c r="FW90" s="389"/>
      <c r="FX90" s="1226" t="s">
        <v>308</v>
      </c>
      <c r="FY90" s="1234">
        <v>82</v>
      </c>
      <c r="FZ90" s="1234">
        <v>30289359</v>
      </c>
      <c r="GA90" s="1234" t="s">
        <v>783</v>
      </c>
      <c r="GB90" s="1234"/>
      <c r="GC90" s="1234" t="s">
        <v>783</v>
      </c>
      <c r="GD90" s="1234" t="s">
        <v>783</v>
      </c>
      <c r="GE90" s="1234" t="s">
        <v>783</v>
      </c>
      <c r="GF90" s="1234"/>
      <c r="GG90" s="1234" t="s">
        <v>783</v>
      </c>
      <c r="GH90" s="1234" t="s">
        <v>783</v>
      </c>
      <c r="GI90" s="1234"/>
      <c r="GJ90" s="1234" t="s">
        <v>783</v>
      </c>
      <c r="GK90" s="1234" t="s">
        <v>781</v>
      </c>
      <c r="GL90" s="1234" t="s">
        <v>783</v>
      </c>
      <c r="GM90" s="1234" t="s">
        <v>783</v>
      </c>
      <c r="GN90" s="1234" t="s">
        <v>783</v>
      </c>
      <c r="GO90" s="1234" t="s">
        <v>783</v>
      </c>
      <c r="GP90" s="1234" t="s">
        <v>783</v>
      </c>
      <c r="GQ90" s="1234" t="s">
        <v>783</v>
      </c>
      <c r="GR90" s="1234" t="s">
        <v>783</v>
      </c>
      <c r="GS90" s="1234" t="s">
        <v>783</v>
      </c>
      <c r="GT90" s="1234" t="s">
        <v>783</v>
      </c>
      <c r="GU90" s="1234" t="s">
        <v>783</v>
      </c>
      <c r="GV90" s="1234" t="s">
        <v>783</v>
      </c>
      <c r="GW90" s="1234" t="s">
        <v>783</v>
      </c>
      <c r="GX90" s="1234" t="s">
        <v>783</v>
      </c>
      <c r="GY90" s="1234">
        <v>1649</v>
      </c>
      <c r="GZ90" s="1234">
        <v>0</v>
      </c>
      <c r="HA90" s="1234">
        <v>9</v>
      </c>
      <c r="HB90" s="1234" t="s">
        <v>783</v>
      </c>
      <c r="HC90" s="1234" t="s">
        <v>783</v>
      </c>
      <c r="HD90" s="1234" t="s">
        <v>783</v>
      </c>
      <c r="HE90" s="1234" t="s">
        <v>783</v>
      </c>
      <c r="HF90" s="1234" t="s">
        <v>783</v>
      </c>
      <c r="HG90" s="1234" t="s">
        <v>783</v>
      </c>
      <c r="HH90" s="1234" t="s">
        <v>783</v>
      </c>
      <c r="HI90" s="1234" t="s">
        <v>783</v>
      </c>
      <c r="HJ90" s="1234" t="s">
        <v>783</v>
      </c>
      <c r="HK90" s="1234" t="s">
        <v>783</v>
      </c>
      <c r="HL90" s="1234" t="s">
        <v>783</v>
      </c>
      <c r="HM90" s="1234" t="s">
        <v>783</v>
      </c>
      <c r="HN90" s="1234" t="s">
        <v>783</v>
      </c>
      <c r="HO90" s="1234" t="s">
        <v>783</v>
      </c>
      <c r="HP90" s="1234" t="s">
        <v>783</v>
      </c>
      <c r="HQ90" s="1234" t="s">
        <v>783</v>
      </c>
      <c r="HR90" s="1234">
        <v>5074761</v>
      </c>
      <c r="HS90" s="1234" t="s">
        <v>783</v>
      </c>
      <c r="HT90" s="1234" t="s">
        <v>786</v>
      </c>
      <c r="HU90" s="1234" t="s">
        <v>787</v>
      </c>
      <c r="HV90" s="1234">
        <v>4</v>
      </c>
      <c r="HW90" s="1234">
        <v>2014</v>
      </c>
      <c r="HX90" s="1234">
        <v>63</v>
      </c>
      <c r="HY90" s="1234">
        <v>0</v>
      </c>
      <c r="HZ90" s="1234">
        <v>4805</v>
      </c>
      <c r="IA90" s="1242">
        <v>41697.500081018516</v>
      </c>
      <c r="IB90" s="1234" t="s">
        <v>788</v>
      </c>
      <c r="IC90" s="1234">
        <v>5074760</v>
      </c>
      <c r="ID90" s="1234">
        <v>2014</v>
      </c>
      <c r="IE90" s="1234">
        <v>1712</v>
      </c>
      <c r="IF90" s="1234" t="s">
        <v>783</v>
      </c>
      <c r="IG90" s="1234" t="s">
        <v>783</v>
      </c>
      <c r="IH90" s="1234" t="s">
        <v>783</v>
      </c>
      <c r="II90" s="1234" t="s">
        <v>783</v>
      </c>
      <c r="IJ90" s="1234" t="s">
        <v>783</v>
      </c>
      <c r="IK90" s="1234" t="s">
        <v>783</v>
      </c>
      <c r="IL90" s="1234" t="s">
        <v>783</v>
      </c>
      <c r="IM90" s="1234" t="s">
        <v>783</v>
      </c>
      <c r="IN90" s="1234" t="s">
        <v>783</v>
      </c>
      <c r="IO90" s="1234">
        <v>2108</v>
      </c>
      <c r="IP90" s="1242">
        <v>38587.423726851855</v>
      </c>
      <c r="IQ90" s="1234" t="s">
        <v>783</v>
      </c>
      <c r="IR90" s="1234" t="s">
        <v>783</v>
      </c>
      <c r="IS90" s="1234" t="s">
        <v>783</v>
      </c>
      <c r="IT90" s="1234" t="s">
        <v>783</v>
      </c>
      <c r="IU90" s="1234" t="s">
        <v>783</v>
      </c>
      <c r="IV90" s="1234" t="s">
        <v>783</v>
      </c>
      <c r="IW90" s="1234" t="s">
        <v>783</v>
      </c>
      <c r="IX90" s="1234" t="s">
        <v>781</v>
      </c>
      <c r="IY90" s="1234" t="s">
        <v>783</v>
      </c>
      <c r="IZ90" s="1234" t="s">
        <v>783</v>
      </c>
      <c r="JA90" s="1234" t="s">
        <v>783</v>
      </c>
      <c r="JB90" s="1234" t="s">
        <v>783</v>
      </c>
      <c r="JC90" s="1234" t="s">
        <v>783</v>
      </c>
      <c r="JD90" s="1234">
        <v>329412</v>
      </c>
      <c r="JE90" s="1234" t="s">
        <v>783</v>
      </c>
      <c r="JF90" s="1234" t="s">
        <v>783</v>
      </c>
      <c r="JG90" s="1234" t="s">
        <v>783</v>
      </c>
      <c r="JH90" s="1234" t="s">
        <v>783</v>
      </c>
      <c r="JI90" s="1234" t="s">
        <v>783</v>
      </c>
      <c r="JJ90" s="1234" t="s">
        <v>783</v>
      </c>
      <c r="JK90" s="1234" t="s">
        <v>783</v>
      </c>
      <c r="JL90" s="1234" t="s">
        <v>783</v>
      </c>
      <c r="JM90" s="1234">
        <v>4</v>
      </c>
      <c r="JN90" s="1234" t="s">
        <v>783</v>
      </c>
      <c r="JO90" s="1234" t="s">
        <v>783</v>
      </c>
      <c r="JP90" s="1234">
        <v>10711928</v>
      </c>
      <c r="JQ90" s="1234">
        <v>2011</v>
      </c>
      <c r="JR90" s="1234">
        <v>3</v>
      </c>
      <c r="JS90" s="1234" t="s">
        <v>783</v>
      </c>
      <c r="JT90" s="1234" t="s">
        <v>783</v>
      </c>
      <c r="JU90" s="1234" t="s">
        <v>837</v>
      </c>
      <c r="JV90" s="1258">
        <v>4811.9065680000003</v>
      </c>
      <c r="JW90">
        <f>SUM(JV90:JV90)</f>
        <v>4811.9065680000003</v>
      </c>
      <c r="JX90" s="225">
        <v>2.5384711204545454</v>
      </c>
    </row>
    <row r="91" spans="1:286" ht="16" thickBot="1">
      <c r="A91" s="905" t="s">
        <v>5</v>
      </c>
      <c r="B91" s="79">
        <f t="shared" si="95"/>
        <v>3</v>
      </c>
      <c r="C91" s="871" t="s">
        <v>110</v>
      </c>
      <c r="D91" s="489" t="s">
        <v>157</v>
      </c>
      <c r="E91" s="1129" t="s">
        <v>162</v>
      </c>
      <c r="F91" s="888">
        <v>1.04</v>
      </c>
      <c r="G91" s="120" t="e">
        <f t="shared" si="137"/>
        <v>#REF!</v>
      </c>
      <c r="H91" s="47">
        <v>1.04</v>
      </c>
      <c r="I91" s="2"/>
      <c r="J91" s="29"/>
      <c r="K91" s="18"/>
      <c r="L91" s="5"/>
      <c r="M91" s="735">
        <v>1</v>
      </c>
      <c r="N91" s="75">
        <v>0.5</v>
      </c>
      <c r="O91" s="740">
        <v>3</v>
      </c>
      <c r="P91" s="1109">
        <f t="shared" si="92"/>
        <v>4.5</v>
      </c>
      <c r="Q91" s="1108">
        <f t="shared" si="94"/>
        <v>1.5</v>
      </c>
      <c r="R91" s="46"/>
      <c r="S91" s="3">
        <v>1.04</v>
      </c>
      <c r="T91" s="25"/>
      <c r="U91" s="219">
        <f t="shared" si="136"/>
        <v>78000</v>
      </c>
      <c r="V91" s="219" t="s">
        <v>642</v>
      </c>
      <c r="W91" s="1042">
        <f t="shared" si="133"/>
        <v>78000</v>
      </c>
      <c r="X91" s="537">
        <f t="shared" si="134"/>
        <v>0</v>
      </c>
      <c r="Y91" s="538">
        <f t="shared" si="96"/>
        <v>500</v>
      </c>
      <c r="Z91" s="1090">
        <f t="shared" si="97"/>
        <v>78500</v>
      </c>
      <c r="AA91" s="1098"/>
      <c r="AB91" s="600"/>
      <c r="AC91" s="1056">
        <f t="shared" si="98"/>
        <v>0</v>
      </c>
      <c r="AD91" s="1063"/>
      <c r="AE91" s="747">
        <f t="shared" si="99"/>
        <v>0</v>
      </c>
      <c r="AF91" s="600"/>
      <c r="AG91" s="1056">
        <f t="shared" si="100"/>
        <v>0</v>
      </c>
      <c r="AH91" s="1070"/>
      <c r="AI91" s="747">
        <f t="shared" si="101"/>
        <v>0</v>
      </c>
      <c r="AJ91" s="1051"/>
      <c r="AK91" s="270">
        <v>0</v>
      </c>
      <c r="AL91" s="902"/>
      <c r="AM91" s="902">
        <v>2027</v>
      </c>
      <c r="AN91" s="18" t="str">
        <f t="shared" si="102"/>
        <v xml:space="preserve"> </v>
      </c>
      <c r="AO91" s="747" t="str">
        <f t="shared" si="103"/>
        <v xml:space="preserve"> </v>
      </c>
      <c r="AP91" s="4" t="str">
        <f t="shared" si="104"/>
        <v xml:space="preserve"> </v>
      </c>
      <c r="AQ91" s="747" t="str">
        <f t="shared" si="105"/>
        <v xml:space="preserve"> </v>
      </c>
      <c r="AR91" s="4" t="str">
        <f t="shared" si="106"/>
        <v xml:space="preserve"> </v>
      </c>
      <c r="AS91" s="747" t="str">
        <f t="shared" si="107"/>
        <v xml:space="preserve"> </v>
      </c>
      <c r="AT91" s="4" t="str">
        <f t="shared" si="108"/>
        <v xml:space="preserve"> </v>
      </c>
      <c r="AU91" s="747" t="str">
        <f t="shared" si="109"/>
        <v xml:space="preserve"> </v>
      </c>
      <c r="AV91" s="4" t="str">
        <f t="shared" si="110"/>
        <v xml:space="preserve"> </v>
      </c>
      <c r="AW91" s="747" t="str">
        <f t="shared" si="111"/>
        <v xml:space="preserve"> </v>
      </c>
      <c r="AX91" s="4" t="str">
        <f t="shared" si="112"/>
        <v xml:space="preserve"> </v>
      </c>
      <c r="AY91" s="747" t="str">
        <f t="shared" si="113"/>
        <v xml:space="preserve"> </v>
      </c>
      <c r="AZ91" s="4" t="str">
        <f t="shared" si="114"/>
        <v xml:space="preserve"> </v>
      </c>
      <c r="BA91" s="747" t="str">
        <f t="shared" si="115"/>
        <v xml:space="preserve"> </v>
      </c>
      <c r="BB91" s="4" t="str">
        <f t="shared" si="116"/>
        <v xml:space="preserve"> </v>
      </c>
      <c r="BC91" s="747" t="str">
        <f t="shared" si="117"/>
        <v xml:space="preserve"> </v>
      </c>
      <c r="BD91" s="4" t="str">
        <f t="shared" si="118"/>
        <v xml:space="preserve"> </v>
      </c>
      <c r="BE91" s="747" t="str">
        <f t="shared" si="119"/>
        <v xml:space="preserve"> </v>
      </c>
      <c r="BF91" s="4">
        <f t="shared" si="120"/>
        <v>1.04</v>
      </c>
      <c r="BG91" s="747">
        <f t="shared" si="121"/>
        <v>78500</v>
      </c>
      <c r="BH91" s="4" t="str">
        <f t="shared" si="122"/>
        <v xml:space="preserve"> </v>
      </c>
      <c r="BI91" s="747" t="str">
        <f t="shared" si="123"/>
        <v xml:space="preserve"> </v>
      </c>
      <c r="BJ91" s="4" t="str">
        <f t="shared" si="124"/>
        <v xml:space="preserve"> </v>
      </c>
      <c r="BK91" s="747" t="str">
        <f t="shared" si="125"/>
        <v xml:space="preserve"> </v>
      </c>
      <c r="BL91" s="4" t="str">
        <f t="shared" si="126"/>
        <v xml:space="preserve"> </v>
      </c>
      <c r="BM91" s="747" t="str">
        <f t="shared" si="127"/>
        <v xml:space="preserve"> </v>
      </c>
      <c r="BN91" s="4" t="str">
        <f t="shared" si="128"/>
        <v xml:space="preserve"> </v>
      </c>
      <c r="BO91" s="747" t="str">
        <f t="shared" si="129"/>
        <v xml:space="preserve"> </v>
      </c>
      <c r="BP91" s="4" t="str">
        <f t="shared" si="130"/>
        <v xml:space="preserve"> </v>
      </c>
      <c r="BQ91" s="747" t="str">
        <f t="shared" si="131"/>
        <v xml:space="preserve"> </v>
      </c>
      <c r="BR91" s="133" t="s">
        <v>169</v>
      </c>
      <c r="BS91" s="133"/>
      <c r="BT91" s="389"/>
      <c r="BU91" s="389"/>
      <c r="BV91" s="389"/>
      <c r="BW91" s="389"/>
      <c r="BX91" s="389"/>
      <c r="BY91" s="389"/>
      <c r="BZ91" s="389"/>
      <c r="CA91" s="389"/>
      <c r="CB91" s="163">
        <f t="shared" si="132"/>
        <v>0</v>
      </c>
      <c r="CC91" s="389"/>
      <c r="CD91" s="389"/>
      <c r="CE91" s="389"/>
      <c r="CF91" s="389"/>
      <c r="CG91" s="389"/>
      <c r="CH91" s="389"/>
      <c r="CI91" s="389"/>
      <c r="CJ91" s="389"/>
      <c r="CK91" s="389"/>
      <c r="CL91" s="389"/>
      <c r="CM91" s="389"/>
      <c r="CN91" s="389"/>
      <c r="CO91" s="389"/>
      <c r="CP91" s="389"/>
      <c r="CQ91" s="389"/>
      <c r="CR91" s="389"/>
      <c r="CS91" s="389"/>
      <c r="CT91" s="389"/>
      <c r="CU91" s="389"/>
      <c r="CV91" s="389"/>
      <c r="CW91" s="389"/>
      <c r="CX91" s="389"/>
      <c r="CY91" s="389"/>
      <c r="CZ91" s="389"/>
      <c r="DA91" s="389"/>
      <c r="DB91" s="389"/>
      <c r="DC91" s="389"/>
      <c r="DD91" s="389"/>
      <c r="DE91" s="389"/>
      <c r="DF91" s="389"/>
      <c r="DG91" s="389"/>
      <c r="DH91" s="389"/>
      <c r="DI91" s="389"/>
      <c r="DJ91" s="389"/>
      <c r="DK91" s="389"/>
      <c r="DL91" s="389"/>
      <c r="DM91" s="389"/>
      <c r="DN91" s="389"/>
      <c r="DO91" s="389"/>
      <c r="DP91" s="389"/>
      <c r="DQ91" s="389"/>
      <c r="DR91" s="389"/>
      <c r="DS91" s="389"/>
      <c r="DT91" s="389"/>
      <c r="DU91" s="389"/>
      <c r="DV91" s="389"/>
      <c r="DW91" s="389"/>
      <c r="DX91" s="389"/>
      <c r="DY91" s="389"/>
      <c r="DZ91" s="389"/>
      <c r="EA91" s="389"/>
      <c r="EB91" s="389"/>
      <c r="EC91" s="389"/>
      <c r="ED91" s="389"/>
      <c r="EE91" s="389"/>
      <c r="EF91" s="389"/>
      <c r="EG91" s="389"/>
      <c r="EH91" s="389"/>
      <c r="EI91" s="389"/>
      <c r="EJ91" s="389"/>
      <c r="EK91" s="389"/>
      <c r="EL91" s="389"/>
      <c r="EM91" s="389"/>
      <c r="EN91" s="389"/>
      <c r="EO91" s="389"/>
      <c r="EP91" s="389"/>
      <c r="EQ91" s="389"/>
      <c r="ER91" s="389"/>
      <c r="ES91" s="389"/>
      <c r="ET91" s="389"/>
      <c r="EU91" s="389"/>
      <c r="EV91" s="389"/>
      <c r="EW91" s="389"/>
      <c r="EX91" s="389"/>
      <c r="EY91" s="389"/>
      <c r="EZ91" s="389"/>
      <c r="FA91" s="389"/>
      <c r="FB91" s="389"/>
      <c r="FC91" s="389"/>
      <c r="FD91" s="389"/>
      <c r="FE91" s="389"/>
      <c r="FF91" s="389"/>
      <c r="FG91" s="389"/>
      <c r="FH91" s="389"/>
      <c r="FI91" s="389"/>
      <c r="FJ91" s="389"/>
      <c r="FK91" s="389"/>
      <c r="FL91" s="389"/>
      <c r="FM91" s="389"/>
      <c r="FN91" s="389"/>
      <c r="FO91" s="389"/>
      <c r="FP91" s="389"/>
      <c r="FQ91" s="389"/>
      <c r="FR91" s="389"/>
      <c r="FS91" s="389"/>
      <c r="FT91" s="389"/>
      <c r="FU91" s="389"/>
      <c r="FV91" s="389"/>
      <c r="FW91" s="389"/>
      <c r="FX91" s="1227" t="s">
        <v>468</v>
      </c>
      <c r="FY91" s="1235"/>
      <c r="FZ91" s="1235"/>
      <c r="GA91" s="1235"/>
      <c r="GB91" s="1235"/>
      <c r="GC91" s="1235"/>
      <c r="GD91" s="1235"/>
      <c r="GE91" s="1235"/>
      <c r="GF91" s="1235"/>
      <c r="GG91" s="1235"/>
      <c r="GH91" s="1235"/>
      <c r="GI91" s="1235"/>
      <c r="GJ91" s="1235"/>
      <c r="GK91" s="1235"/>
      <c r="GL91" s="1235"/>
      <c r="GM91" s="1235"/>
      <c r="GN91" s="1235"/>
      <c r="GO91" s="1235"/>
      <c r="GP91" s="1235"/>
      <c r="GQ91" s="1235"/>
      <c r="GR91" s="1235"/>
      <c r="GS91" s="1235"/>
      <c r="GT91" s="1235"/>
      <c r="GU91" s="1235"/>
      <c r="GV91" s="1235"/>
      <c r="GW91" s="1235"/>
      <c r="GX91" s="1235"/>
      <c r="GY91" s="1235"/>
      <c r="GZ91" s="1235"/>
      <c r="HA91" s="1235"/>
      <c r="HB91" s="1235"/>
      <c r="HC91" s="1235"/>
      <c r="HD91" s="1235"/>
      <c r="HE91" s="1235"/>
      <c r="HF91" s="1235"/>
      <c r="HG91" s="1235"/>
      <c r="HH91" s="1235"/>
      <c r="HI91" s="1235"/>
      <c r="HJ91" s="1235"/>
      <c r="HK91" s="1235"/>
      <c r="HL91" s="1235"/>
      <c r="HM91" s="1235"/>
      <c r="HN91" s="1235"/>
      <c r="HO91" s="1235"/>
      <c r="HP91" s="1235"/>
      <c r="HQ91" s="1235"/>
      <c r="HR91" s="1235"/>
      <c r="HS91" s="1235"/>
      <c r="HT91" s="1235"/>
      <c r="HU91" s="1235"/>
      <c r="HV91" s="1235"/>
      <c r="HW91" s="1235"/>
      <c r="HX91" s="1235"/>
      <c r="HY91" s="1235"/>
      <c r="HZ91" s="1235"/>
      <c r="IA91" s="1243"/>
      <c r="IB91" s="1235"/>
      <c r="IC91" s="1235"/>
      <c r="ID91" s="1235"/>
      <c r="IE91" s="1235"/>
      <c r="IF91" s="1235"/>
      <c r="IG91" s="1235"/>
      <c r="IH91" s="1235"/>
      <c r="II91" s="1235"/>
      <c r="IJ91" s="1235"/>
      <c r="IK91" s="1235"/>
      <c r="IL91" s="1235"/>
      <c r="IM91" s="1235"/>
      <c r="IN91" s="1235"/>
      <c r="IO91" s="1235"/>
      <c r="IP91" s="1243"/>
      <c r="IQ91" s="1235"/>
      <c r="IR91" s="1235"/>
      <c r="IS91" s="1235"/>
      <c r="IT91" s="1251"/>
      <c r="IU91" s="1235"/>
      <c r="IV91" s="1235"/>
      <c r="IW91" s="1235"/>
      <c r="IX91" s="1235"/>
      <c r="IY91" s="1235"/>
      <c r="IZ91" s="1235"/>
      <c r="JA91" s="1235"/>
      <c r="JB91" s="1235"/>
      <c r="JC91" s="1235"/>
      <c r="JD91" s="1235"/>
      <c r="JE91" s="1235"/>
      <c r="JF91" s="1235"/>
      <c r="JG91" s="1235"/>
      <c r="JH91" s="1235"/>
      <c r="JI91" s="1235"/>
      <c r="JJ91" s="1235"/>
      <c r="JK91" s="1235"/>
      <c r="JL91" s="1235"/>
      <c r="JM91" s="1235"/>
      <c r="JN91" s="1235"/>
      <c r="JO91" s="1235"/>
      <c r="JP91" s="1235"/>
      <c r="JQ91" s="1235"/>
      <c r="JR91" s="1235"/>
      <c r="JS91" s="1235"/>
      <c r="JT91" s="1235"/>
      <c r="JU91" s="1235"/>
      <c r="JV91" s="1259"/>
      <c r="JX91" s="225"/>
    </row>
    <row r="92" spans="1:286" ht="16" thickBot="1">
      <c r="A92" s="905" t="s">
        <v>5</v>
      </c>
      <c r="B92" s="79">
        <f t="shared" si="95"/>
        <v>3</v>
      </c>
      <c r="C92" s="871" t="s">
        <v>58</v>
      </c>
      <c r="D92" s="489" t="s">
        <v>162</v>
      </c>
      <c r="E92" s="1129" t="s">
        <v>158</v>
      </c>
      <c r="F92" s="888">
        <v>0.2</v>
      </c>
      <c r="G92" s="120" t="e">
        <f t="shared" si="137"/>
        <v>#REF!</v>
      </c>
      <c r="H92" s="51">
        <v>0.2</v>
      </c>
      <c r="I92" s="2"/>
      <c r="J92" s="29"/>
      <c r="K92" s="18"/>
      <c r="L92" s="5"/>
      <c r="M92" s="170">
        <v>1</v>
      </c>
      <c r="N92" s="71">
        <v>1</v>
      </c>
      <c r="O92" s="739">
        <v>2</v>
      </c>
      <c r="P92" s="1107">
        <f t="shared" si="92"/>
        <v>4</v>
      </c>
      <c r="Q92" s="1108">
        <f t="shared" si="94"/>
        <v>2</v>
      </c>
      <c r="R92" s="51"/>
      <c r="S92" s="547">
        <f>H92</f>
        <v>0.2</v>
      </c>
      <c r="T92" s="25"/>
      <c r="U92" s="219">
        <f t="shared" si="136"/>
        <v>15000</v>
      </c>
      <c r="V92" s="219" t="s">
        <v>642</v>
      </c>
      <c r="W92" s="1042">
        <f t="shared" si="133"/>
        <v>15000</v>
      </c>
      <c r="X92" s="537">
        <f t="shared" si="134"/>
        <v>6243.9111111111106</v>
      </c>
      <c r="Y92" s="538">
        <f t="shared" si="96"/>
        <v>500</v>
      </c>
      <c r="Z92" s="1090">
        <f t="shared" si="97"/>
        <v>21743.911111111112</v>
      </c>
      <c r="AA92" s="1098"/>
      <c r="AB92" s="600">
        <v>4</v>
      </c>
      <c r="AC92" s="1056">
        <f t="shared" si="98"/>
        <v>2643.911111111111</v>
      </c>
      <c r="AD92" s="1063">
        <v>0.25</v>
      </c>
      <c r="AE92" s="747">
        <f t="shared" si="99"/>
        <v>3600</v>
      </c>
      <c r="AF92" s="600"/>
      <c r="AG92" s="1056">
        <f t="shared" si="100"/>
        <v>0</v>
      </c>
      <c r="AH92" s="1070"/>
      <c r="AI92" s="747">
        <f t="shared" si="101"/>
        <v>0</v>
      </c>
      <c r="AJ92" s="1051"/>
      <c r="AK92" s="270">
        <v>0</v>
      </c>
      <c r="AL92" s="902"/>
      <c r="AM92" s="902">
        <v>2027</v>
      </c>
      <c r="AN92" s="18" t="str">
        <f t="shared" si="102"/>
        <v xml:space="preserve"> </v>
      </c>
      <c r="AO92" s="747" t="str">
        <f t="shared" si="103"/>
        <v xml:space="preserve"> </v>
      </c>
      <c r="AP92" s="4" t="str">
        <f t="shared" si="104"/>
        <v xml:space="preserve"> </v>
      </c>
      <c r="AQ92" s="747" t="str">
        <f t="shared" si="105"/>
        <v xml:space="preserve"> </v>
      </c>
      <c r="AR92" s="4" t="str">
        <f t="shared" si="106"/>
        <v xml:space="preserve"> </v>
      </c>
      <c r="AS92" s="747" t="str">
        <f t="shared" si="107"/>
        <v xml:space="preserve"> </v>
      </c>
      <c r="AT92" s="4" t="str">
        <f t="shared" si="108"/>
        <v xml:space="preserve"> </v>
      </c>
      <c r="AU92" s="747" t="str">
        <f t="shared" si="109"/>
        <v xml:space="preserve"> </v>
      </c>
      <c r="AV92" s="4" t="str">
        <f t="shared" si="110"/>
        <v xml:space="preserve"> </v>
      </c>
      <c r="AW92" s="747" t="str">
        <f t="shared" si="111"/>
        <v xml:space="preserve"> </v>
      </c>
      <c r="AX92" s="4" t="str">
        <f t="shared" si="112"/>
        <v xml:space="preserve"> </v>
      </c>
      <c r="AY92" s="747" t="str">
        <f t="shared" si="113"/>
        <v xml:space="preserve"> </v>
      </c>
      <c r="AZ92" s="4" t="str">
        <f t="shared" si="114"/>
        <v xml:space="preserve"> </v>
      </c>
      <c r="BA92" s="747" t="str">
        <f t="shared" si="115"/>
        <v xml:space="preserve"> </v>
      </c>
      <c r="BB92" s="4" t="str">
        <f t="shared" si="116"/>
        <v xml:space="preserve"> </v>
      </c>
      <c r="BC92" s="747" t="str">
        <f t="shared" si="117"/>
        <v xml:space="preserve"> </v>
      </c>
      <c r="BD92" s="4" t="str">
        <f t="shared" si="118"/>
        <v xml:space="preserve"> </v>
      </c>
      <c r="BE92" s="747" t="str">
        <f t="shared" si="119"/>
        <v xml:space="preserve"> </v>
      </c>
      <c r="BF92" s="4">
        <f t="shared" si="120"/>
        <v>0.2</v>
      </c>
      <c r="BG92" s="747">
        <f t="shared" si="121"/>
        <v>21743.911111111112</v>
      </c>
      <c r="BH92" s="4" t="str">
        <f t="shared" si="122"/>
        <v xml:space="preserve"> </v>
      </c>
      <c r="BI92" s="747" t="str">
        <f t="shared" si="123"/>
        <v xml:space="preserve"> </v>
      </c>
      <c r="BJ92" s="4" t="str">
        <f t="shared" si="124"/>
        <v xml:space="preserve"> </v>
      </c>
      <c r="BK92" s="747" t="str">
        <f t="shared" si="125"/>
        <v xml:space="preserve"> </v>
      </c>
      <c r="BL92" s="4" t="str">
        <f t="shared" si="126"/>
        <v xml:space="preserve"> </v>
      </c>
      <c r="BM92" s="747" t="str">
        <f t="shared" si="127"/>
        <v xml:space="preserve"> </v>
      </c>
      <c r="BN92" s="4" t="str">
        <f t="shared" si="128"/>
        <v xml:space="preserve"> </v>
      </c>
      <c r="BO92" s="747" t="str">
        <f t="shared" si="129"/>
        <v xml:space="preserve"> </v>
      </c>
      <c r="BP92" s="4" t="str">
        <f t="shared" si="130"/>
        <v xml:space="preserve"> </v>
      </c>
      <c r="BQ92" s="747" t="str">
        <f t="shared" si="131"/>
        <v xml:space="preserve"> </v>
      </c>
      <c r="BR92" s="133"/>
      <c r="BS92" s="133"/>
      <c r="BT92" s="389"/>
      <c r="BU92" s="389"/>
      <c r="BV92" s="389"/>
      <c r="BW92" s="389"/>
      <c r="BX92" s="389"/>
      <c r="BY92" s="389"/>
      <c r="BZ92" s="389"/>
      <c r="CA92" s="389"/>
      <c r="CB92" s="163">
        <f t="shared" si="132"/>
        <v>0</v>
      </c>
      <c r="CC92" s="389"/>
      <c r="CD92" s="389"/>
      <c r="CE92" s="389"/>
      <c r="CF92" s="389"/>
      <c r="CG92" s="389"/>
      <c r="CH92" s="389"/>
      <c r="CI92" s="389"/>
      <c r="CJ92" s="389"/>
      <c r="CK92" s="389"/>
      <c r="CL92" s="389"/>
      <c r="CM92" s="389"/>
      <c r="CN92" s="389"/>
      <c r="CO92" s="389"/>
      <c r="CP92" s="389"/>
      <c r="CQ92" s="389"/>
      <c r="CR92" s="389"/>
      <c r="CS92" s="389"/>
      <c r="CT92" s="389"/>
      <c r="CU92" s="389"/>
      <c r="CV92" s="389"/>
      <c r="CW92" s="389"/>
      <c r="CX92" s="389"/>
      <c r="CY92" s="389"/>
      <c r="CZ92" s="389"/>
      <c r="DA92" s="389"/>
      <c r="DB92" s="389"/>
      <c r="DC92" s="389"/>
      <c r="DD92" s="389"/>
      <c r="DE92" s="389"/>
      <c r="DF92" s="389"/>
      <c r="DG92" s="389"/>
      <c r="DH92" s="389"/>
      <c r="DI92" s="389"/>
      <c r="DJ92" s="389"/>
      <c r="DK92" s="389"/>
      <c r="DL92" s="389"/>
      <c r="DM92" s="389"/>
      <c r="DN92" s="389"/>
      <c r="DO92" s="389"/>
      <c r="DP92" s="389"/>
      <c r="DQ92" s="389"/>
      <c r="DR92" s="389"/>
      <c r="DS92" s="389"/>
      <c r="DT92" s="389"/>
      <c r="DU92" s="389"/>
      <c r="DV92" s="389"/>
      <c r="DW92" s="389"/>
      <c r="DX92" s="389"/>
      <c r="DY92" s="389"/>
      <c r="DZ92" s="389"/>
      <c r="EA92" s="389"/>
      <c r="EB92" s="389"/>
      <c r="EC92" s="389"/>
      <c r="ED92" s="389"/>
      <c r="EE92" s="389"/>
      <c r="EF92" s="389"/>
      <c r="EG92" s="389"/>
      <c r="EH92" s="389"/>
      <c r="EI92" s="389"/>
      <c r="EJ92" s="389"/>
      <c r="EK92" s="389"/>
      <c r="EL92" s="389"/>
      <c r="EM92" s="389"/>
      <c r="EN92" s="389"/>
      <c r="EO92" s="389"/>
      <c r="EP92" s="389"/>
      <c r="EQ92" s="389"/>
      <c r="ER92" s="389"/>
      <c r="ES92" s="389"/>
      <c r="ET92" s="389"/>
      <c r="EU92" s="389"/>
      <c r="EV92" s="389"/>
      <c r="EW92" s="389"/>
      <c r="EX92" s="389"/>
      <c r="EY92" s="389"/>
      <c r="EZ92" s="389"/>
      <c r="FA92" s="389"/>
      <c r="FB92" s="389"/>
      <c r="FC92" s="389"/>
      <c r="FD92" s="389"/>
      <c r="FE92" s="389"/>
      <c r="FF92" s="389"/>
      <c r="FG92" s="389"/>
      <c r="FH92" s="389"/>
      <c r="FI92" s="389"/>
      <c r="FJ92" s="389"/>
      <c r="FK92" s="389"/>
      <c r="FL92" s="389"/>
      <c r="FM92" s="389"/>
      <c r="FN92" s="389"/>
      <c r="FO92" s="389"/>
      <c r="FP92" s="389"/>
      <c r="FQ92" s="389"/>
      <c r="FR92" s="389"/>
      <c r="FS92" s="389"/>
      <c r="FT92" s="389"/>
      <c r="FU92" s="389"/>
      <c r="FV92" s="389"/>
      <c r="FW92" s="389"/>
      <c r="FX92" s="634" t="s">
        <v>198</v>
      </c>
      <c r="FY92" s="635">
        <v>55</v>
      </c>
      <c r="FZ92" s="635">
        <v>30289442</v>
      </c>
      <c r="GA92" s="635">
        <v>55</v>
      </c>
      <c r="GB92" s="635" t="s">
        <v>798</v>
      </c>
      <c r="GC92" s="635">
        <v>20</v>
      </c>
      <c r="GD92" s="635">
        <v>2010</v>
      </c>
      <c r="GE92" s="635">
        <v>1</v>
      </c>
      <c r="GF92" s="635" t="s">
        <v>780</v>
      </c>
      <c r="GG92" s="635">
        <v>2</v>
      </c>
      <c r="GH92" s="635">
        <v>1</v>
      </c>
      <c r="GI92" s="635" t="s">
        <v>780</v>
      </c>
      <c r="GJ92" s="635">
        <v>2</v>
      </c>
      <c r="GK92" s="635" t="s">
        <v>781</v>
      </c>
      <c r="GL92" s="635" t="s">
        <v>782</v>
      </c>
      <c r="GM92" s="635">
        <v>66</v>
      </c>
      <c r="GN92" s="635" t="s">
        <v>783</v>
      </c>
      <c r="GO92" s="635">
        <v>0</v>
      </c>
      <c r="GP92" s="635">
        <v>0</v>
      </c>
      <c r="GQ92" s="635">
        <v>4</v>
      </c>
      <c r="GR92" s="635">
        <v>2</v>
      </c>
      <c r="GS92" s="635">
        <v>9</v>
      </c>
      <c r="GT92" s="635" t="s">
        <v>783</v>
      </c>
      <c r="GU92" s="635" t="s">
        <v>783</v>
      </c>
      <c r="GV92" s="635" t="s">
        <v>783</v>
      </c>
      <c r="GW92" s="635" t="s">
        <v>783</v>
      </c>
      <c r="GX92" s="635" t="s">
        <v>783</v>
      </c>
      <c r="GY92" s="635">
        <v>1649</v>
      </c>
      <c r="GZ92" s="635">
        <v>1.21</v>
      </c>
      <c r="HA92" s="635">
        <v>5</v>
      </c>
      <c r="HB92" s="635" t="s">
        <v>783</v>
      </c>
      <c r="HC92" s="635" t="s">
        <v>782</v>
      </c>
      <c r="HD92" s="635">
        <v>150</v>
      </c>
      <c r="HE92" s="635" t="s">
        <v>783</v>
      </c>
      <c r="HF92" s="635">
        <v>0</v>
      </c>
      <c r="HG92" s="635" t="s">
        <v>783</v>
      </c>
      <c r="HH92" s="635">
        <v>0</v>
      </c>
      <c r="HI92" s="635">
        <v>1</v>
      </c>
      <c r="HJ92" s="635">
        <v>45</v>
      </c>
      <c r="HK92" s="635" t="s">
        <v>784</v>
      </c>
      <c r="HL92" s="635" t="s">
        <v>785</v>
      </c>
      <c r="HM92" s="635" t="s">
        <v>783</v>
      </c>
      <c r="HN92" s="635" t="s">
        <v>783</v>
      </c>
      <c r="HO92" s="635" t="s">
        <v>783</v>
      </c>
      <c r="HP92" s="635" t="s">
        <v>783</v>
      </c>
      <c r="HQ92" s="635" t="s">
        <v>783</v>
      </c>
      <c r="HR92" s="635">
        <v>3975627</v>
      </c>
      <c r="HS92" s="635" t="s">
        <v>783</v>
      </c>
      <c r="HT92" s="635" t="s">
        <v>786</v>
      </c>
      <c r="HU92" s="635" t="s">
        <v>787</v>
      </c>
      <c r="HV92" s="635">
        <v>4</v>
      </c>
      <c r="HW92" s="635">
        <v>2014</v>
      </c>
      <c r="HX92" s="635">
        <v>63</v>
      </c>
      <c r="HY92" s="635">
        <v>0</v>
      </c>
      <c r="HZ92" s="635">
        <v>6389</v>
      </c>
      <c r="IA92" s="636">
        <v>41697.500081018516</v>
      </c>
      <c r="IB92" s="635" t="s">
        <v>788</v>
      </c>
      <c r="IC92" s="635">
        <v>3980105</v>
      </c>
      <c r="ID92" s="635">
        <v>2014</v>
      </c>
      <c r="IE92" s="635">
        <v>1712</v>
      </c>
      <c r="IF92" s="635" t="s">
        <v>783</v>
      </c>
      <c r="IG92" s="635" t="s">
        <v>783</v>
      </c>
      <c r="IH92" s="635" t="s">
        <v>783</v>
      </c>
      <c r="II92" s="635" t="s">
        <v>783</v>
      </c>
      <c r="IJ92" s="635" t="s">
        <v>783</v>
      </c>
      <c r="IK92" s="635" t="s">
        <v>783</v>
      </c>
      <c r="IL92" s="635" t="s">
        <v>783</v>
      </c>
      <c r="IM92" s="635" t="s">
        <v>783</v>
      </c>
      <c r="IN92" s="635" t="s">
        <v>783</v>
      </c>
      <c r="IO92" s="635">
        <v>1649</v>
      </c>
      <c r="IP92" s="636">
        <v>37477.354571759257</v>
      </c>
      <c r="IQ92" s="635">
        <v>2</v>
      </c>
      <c r="IR92" s="635" t="s">
        <v>793</v>
      </c>
      <c r="IS92" s="635">
        <v>9</v>
      </c>
      <c r="IT92" s="637">
        <v>41275</v>
      </c>
      <c r="IU92" s="635" t="s">
        <v>783</v>
      </c>
      <c r="IV92" s="635" t="s">
        <v>783</v>
      </c>
      <c r="IW92" s="635" t="s">
        <v>783</v>
      </c>
      <c r="IX92" s="635" t="s">
        <v>781</v>
      </c>
      <c r="IY92" s="635">
        <v>45</v>
      </c>
      <c r="IZ92" s="635" t="s">
        <v>789</v>
      </c>
      <c r="JA92" s="635" t="s">
        <v>783</v>
      </c>
      <c r="JB92" s="635" t="s">
        <v>783</v>
      </c>
      <c r="JC92" s="635" t="s">
        <v>783</v>
      </c>
      <c r="JD92" s="635">
        <v>329429</v>
      </c>
      <c r="JE92" s="635" t="s">
        <v>783</v>
      </c>
      <c r="JF92" s="635" t="s">
        <v>783</v>
      </c>
      <c r="JG92" s="635" t="s">
        <v>815</v>
      </c>
      <c r="JH92" s="635">
        <v>55</v>
      </c>
      <c r="JI92" s="635" t="s">
        <v>783</v>
      </c>
      <c r="JJ92" s="635" t="s">
        <v>783</v>
      </c>
      <c r="JK92" s="635" t="s">
        <v>783</v>
      </c>
      <c r="JL92" s="635" t="s">
        <v>790</v>
      </c>
      <c r="JM92" s="635">
        <v>4</v>
      </c>
      <c r="JN92" s="635">
        <v>3</v>
      </c>
      <c r="JO92" s="635" t="s">
        <v>783</v>
      </c>
      <c r="JP92" s="635" t="s">
        <v>783</v>
      </c>
      <c r="JQ92" s="635" t="s">
        <v>783</v>
      </c>
      <c r="JR92" s="635" t="s">
        <v>783</v>
      </c>
      <c r="JS92" s="635" t="s">
        <v>783</v>
      </c>
      <c r="JT92" s="635" t="s">
        <v>783</v>
      </c>
      <c r="JU92" s="635" t="s">
        <v>864</v>
      </c>
      <c r="JV92" s="638">
        <v>6348.7940170000002</v>
      </c>
      <c r="JX92" s="225"/>
    </row>
    <row r="93" spans="1:286" ht="16" thickBot="1">
      <c r="A93" s="905" t="s">
        <v>5</v>
      </c>
      <c r="B93" s="79">
        <f t="shared" si="95"/>
        <v>1</v>
      </c>
      <c r="C93" s="871" t="s">
        <v>66</v>
      </c>
      <c r="D93" s="489" t="s">
        <v>168</v>
      </c>
      <c r="E93" s="1129" t="s">
        <v>158</v>
      </c>
      <c r="F93" s="888">
        <v>0.6</v>
      </c>
      <c r="G93" s="120" t="e">
        <f t="shared" si="137"/>
        <v>#REF!</v>
      </c>
      <c r="H93" s="46"/>
      <c r="I93" s="3">
        <v>0.6</v>
      </c>
      <c r="J93" s="29"/>
      <c r="K93" s="18"/>
      <c r="L93" s="5"/>
      <c r="M93" s="170">
        <v>3</v>
      </c>
      <c r="N93" s="71">
        <v>4</v>
      </c>
      <c r="O93" s="739">
        <v>3</v>
      </c>
      <c r="P93" s="1107">
        <f t="shared" si="92"/>
        <v>10</v>
      </c>
      <c r="Q93" s="1108">
        <f t="shared" si="94"/>
        <v>36</v>
      </c>
      <c r="R93" s="46"/>
      <c r="S93" s="3">
        <v>0.6</v>
      </c>
      <c r="T93" s="25"/>
      <c r="U93" s="219">
        <f t="shared" si="136"/>
        <v>45000</v>
      </c>
      <c r="V93" s="219" t="s">
        <v>642</v>
      </c>
      <c r="W93" s="1042">
        <f t="shared" si="133"/>
        <v>45000</v>
      </c>
      <c r="X93" s="537">
        <f t="shared" si="134"/>
        <v>22697.599999999999</v>
      </c>
      <c r="Y93" s="538">
        <f t="shared" si="96"/>
        <v>500</v>
      </c>
      <c r="Z93" s="1090">
        <f t="shared" si="97"/>
        <v>68197.600000000006</v>
      </c>
      <c r="AA93" s="1098"/>
      <c r="AB93" s="600">
        <v>6</v>
      </c>
      <c r="AC93" s="1056">
        <f t="shared" si="98"/>
        <v>11897.599999999999</v>
      </c>
      <c r="AD93" s="1063">
        <v>0.25</v>
      </c>
      <c r="AE93" s="747">
        <f t="shared" si="99"/>
        <v>10800</v>
      </c>
      <c r="AF93" s="600"/>
      <c r="AG93" s="1056">
        <f t="shared" si="100"/>
        <v>0</v>
      </c>
      <c r="AH93" s="1070"/>
      <c r="AI93" s="747">
        <f t="shared" si="101"/>
        <v>0</v>
      </c>
      <c r="AJ93" s="1051"/>
      <c r="AK93" s="270">
        <v>0</v>
      </c>
      <c r="AL93" s="902">
        <v>2018</v>
      </c>
      <c r="AM93" s="902">
        <v>2027</v>
      </c>
      <c r="AN93" s="18" t="str">
        <f t="shared" si="102"/>
        <v xml:space="preserve"> </v>
      </c>
      <c r="AO93" s="747" t="str">
        <f t="shared" si="103"/>
        <v xml:space="preserve"> </v>
      </c>
      <c r="AP93" s="4" t="str">
        <f t="shared" si="104"/>
        <v xml:space="preserve"> </v>
      </c>
      <c r="AQ93" s="747" t="str">
        <f t="shared" si="105"/>
        <v xml:space="preserve"> </v>
      </c>
      <c r="AR93" s="4" t="str">
        <f t="shared" si="106"/>
        <v xml:space="preserve"> </v>
      </c>
      <c r="AS93" s="747" t="str">
        <f t="shared" si="107"/>
        <v xml:space="preserve"> </v>
      </c>
      <c r="AT93" s="4" t="str">
        <f t="shared" si="108"/>
        <v xml:space="preserve"> </v>
      </c>
      <c r="AU93" s="747" t="str">
        <f t="shared" si="109"/>
        <v xml:space="preserve"> </v>
      </c>
      <c r="AV93" s="4" t="str">
        <f t="shared" si="110"/>
        <v xml:space="preserve"> </v>
      </c>
      <c r="AW93" s="747" t="str">
        <f t="shared" si="111"/>
        <v xml:space="preserve"> </v>
      </c>
      <c r="AX93" s="4" t="str">
        <f t="shared" si="112"/>
        <v xml:space="preserve"> </v>
      </c>
      <c r="AY93" s="747" t="str">
        <f t="shared" si="113"/>
        <v xml:space="preserve"> </v>
      </c>
      <c r="AZ93" s="4" t="str">
        <f t="shared" si="114"/>
        <v xml:space="preserve"> </v>
      </c>
      <c r="BA93" s="747" t="str">
        <f t="shared" si="115"/>
        <v xml:space="preserve"> </v>
      </c>
      <c r="BB93" s="4" t="str">
        <f t="shared" si="116"/>
        <v xml:space="preserve"> </v>
      </c>
      <c r="BC93" s="747" t="str">
        <f t="shared" si="117"/>
        <v xml:space="preserve"> </v>
      </c>
      <c r="BD93" s="4" t="str">
        <f t="shared" si="118"/>
        <v xml:space="preserve"> </v>
      </c>
      <c r="BE93" s="747" t="str">
        <f t="shared" si="119"/>
        <v xml:space="preserve"> </v>
      </c>
      <c r="BF93" s="4">
        <f t="shared" si="120"/>
        <v>0.6</v>
      </c>
      <c r="BG93" s="747">
        <f t="shared" si="121"/>
        <v>68197.600000000006</v>
      </c>
      <c r="BH93" s="4" t="str">
        <f t="shared" si="122"/>
        <v xml:space="preserve"> </v>
      </c>
      <c r="BI93" s="747" t="str">
        <f t="shared" si="123"/>
        <v xml:space="preserve"> </v>
      </c>
      <c r="BJ93" s="4" t="str">
        <f t="shared" si="124"/>
        <v xml:space="preserve"> </v>
      </c>
      <c r="BK93" s="747" t="str">
        <f t="shared" si="125"/>
        <v xml:space="preserve"> </v>
      </c>
      <c r="BL93" s="4" t="str">
        <f t="shared" si="126"/>
        <v xml:space="preserve"> </v>
      </c>
      <c r="BM93" s="747" t="str">
        <f t="shared" si="127"/>
        <v xml:space="preserve"> </v>
      </c>
      <c r="BN93" s="4" t="str">
        <f t="shared" si="128"/>
        <v xml:space="preserve"> </v>
      </c>
      <c r="BO93" s="747" t="str">
        <f t="shared" si="129"/>
        <v xml:space="preserve"> </v>
      </c>
      <c r="BP93" s="4" t="str">
        <f t="shared" si="130"/>
        <v xml:space="preserve"> </v>
      </c>
      <c r="BQ93" s="747" t="str">
        <f t="shared" si="131"/>
        <v xml:space="preserve"> </v>
      </c>
      <c r="BR93" s="133"/>
      <c r="BS93" s="133"/>
      <c r="BT93" s="389"/>
      <c r="BU93" s="389"/>
      <c r="BV93" s="389"/>
      <c r="BW93" s="389"/>
      <c r="BX93" s="389"/>
      <c r="BY93" s="389"/>
      <c r="BZ93" s="389"/>
      <c r="CA93" s="389"/>
      <c r="CB93" s="163">
        <f t="shared" si="132"/>
        <v>0</v>
      </c>
      <c r="CC93" s="389"/>
      <c r="CD93" s="389"/>
      <c r="CE93" s="389"/>
      <c r="CF93" s="389"/>
      <c r="CG93" s="389"/>
      <c r="CH93" s="389"/>
      <c r="CI93" s="389"/>
      <c r="CJ93" s="389"/>
      <c r="CK93" s="389"/>
      <c r="CL93" s="389"/>
      <c r="CM93" s="389"/>
      <c r="CN93" s="389"/>
      <c r="CO93" s="389"/>
      <c r="CP93" s="389"/>
      <c r="CQ93" s="389"/>
      <c r="CR93" s="389"/>
      <c r="CS93" s="389"/>
      <c r="CT93" s="389"/>
      <c r="CU93" s="389"/>
      <c r="CV93" s="389"/>
      <c r="CW93" s="389"/>
      <c r="CX93" s="389"/>
      <c r="CY93" s="389"/>
      <c r="CZ93" s="389"/>
      <c r="DA93" s="389"/>
      <c r="DB93" s="389"/>
      <c r="DC93" s="389"/>
      <c r="DD93" s="389"/>
      <c r="DE93" s="389"/>
      <c r="DF93" s="389"/>
      <c r="DG93" s="389"/>
      <c r="DH93" s="389"/>
      <c r="DI93" s="389"/>
      <c r="DJ93" s="389"/>
      <c r="DK93" s="389"/>
      <c r="DL93" s="389"/>
      <c r="DM93" s="389"/>
      <c r="DN93" s="389"/>
      <c r="DO93" s="389"/>
      <c r="DP93" s="389"/>
      <c r="DQ93" s="389"/>
      <c r="DR93" s="389"/>
      <c r="DS93" s="389"/>
      <c r="DT93" s="389"/>
      <c r="DU93" s="389"/>
      <c r="DV93" s="389"/>
      <c r="DW93" s="389"/>
      <c r="DX93" s="389"/>
      <c r="DY93" s="389"/>
      <c r="DZ93" s="389"/>
      <c r="EA93" s="389"/>
      <c r="EB93" s="389"/>
      <c r="EC93" s="389"/>
      <c r="ED93" s="389"/>
      <c r="EE93" s="389"/>
      <c r="EF93" s="389"/>
      <c r="EG93" s="389"/>
      <c r="EH93" s="389"/>
      <c r="EI93" s="389"/>
      <c r="EJ93" s="389"/>
      <c r="EK93" s="389"/>
      <c r="EL93" s="389"/>
      <c r="EM93" s="389"/>
      <c r="EN93" s="389"/>
      <c r="EO93" s="389"/>
      <c r="EP93" s="389"/>
      <c r="EQ93" s="389"/>
      <c r="ER93" s="389"/>
      <c r="ES93" s="389"/>
      <c r="ET93" s="389"/>
      <c r="EU93" s="389"/>
      <c r="EV93" s="389"/>
      <c r="EW93" s="389"/>
      <c r="EX93" s="389"/>
      <c r="EY93" s="389"/>
      <c r="EZ93" s="389"/>
      <c r="FA93" s="389"/>
      <c r="FB93" s="389"/>
      <c r="FC93" s="389"/>
      <c r="FD93" s="389"/>
      <c r="FE93" s="389"/>
      <c r="FF93" s="389"/>
      <c r="FG93" s="389"/>
      <c r="FH93" s="389"/>
      <c r="FI93" s="389"/>
      <c r="FJ93" s="389"/>
      <c r="FK93" s="389"/>
      <c r="FL93" s="389"/>
      <c r="FM93" s="389"/>
      <c r="FN93" s="389"/>
      <c r="FO93" s="389"/>
      <c r="FP93" s="389"/>
      <c r="FQ93" s="389"/>
      <c r="FR93" s="389"/>
      <c r="FS93" s="389"/>
      <c r="FT93" s="389"/>
      <c r="FU93" s="389"/>
      <c r="FV93" s="389"/>
      <c r="FW93" s="389"/>
      <c r="FX93" s="650" t="s">
        <v>324</v>
      </c>
      <c r="FY93" s="651"/>
      <c r="FZ93" s="651"/>
      <c r="GA93" s="651"/>
      <c r="GB93" s="651"/>
      <c r="GC93" s="651"/>
      <c r="GD93" s="651"/>
      <c r="GE93" s="651"/>
      <c r="GF93" s="651"/>
      <c r="GG93" s="651"/>
      <c r="GH93" s="651"/>
      <c r="GI93" s="651"/>
      <c r="GJ93" s="651"/>
      <c r="GK93" s="651"/>
      <c r="GL93" s="651"/>
      <c r="GM93" s="651"/>
      <c r="GN93" s="651"/>
      <c r="GO93" s="651"/>
      <c r="GP93" s="651"/>
      <c r="GQ93" s="651"/>
      <c r="GR93" s="651"/>
      <c r="GS93" s="651"/>
      <c r="GT93" s="651"/>
      <c r="GU93" s="651"/>
      <c r="GV93" s="651"/>
      <c r="GW93" s="651"/>
      <c r="GX93" s="651"/>
      <c r="GY93" s="651"/>
      <c r="GZ93" s="651"/>
      <c r="HA93" s="651"/>
      <c r="HB93" s="651"/>
      <c r="HC93" s="651"/>
      <c r="HD93" s="651"/>
      <c r="HE93" s="651"/>
      <c r="HF93" s="651"/>
      <c r="HG93" s="651"/>
      <c r="HH93" s="651"/>
      <c r="HI93" s="651"/>
      <c r="HJ93" s="651"/>
      <c r="HK93" s="651"/>
      <c r="HL93" s="651"/>
      <c r="HM93" s="651"/>
      <c r="HN93" s="651"/>
      <c r="HO93" s="651"/>
      <c r="HP93" s="651"/>
      <c r="HQ93" s="651"/>
      <c r="HR93" s="651"/>
      <c r="HS93" s="651"/>
      <c r="HT93" s="651"/>
      <c r="HU93" s="651"/>
      <c r="HV93" s="651"/>
      <c r="HW93" s="651"/>
      <c r="HX93" s="651"/>
      <c r="HY93" s="651"/>
      <c r="HZ93" s="651"/>
      <c r="IA93" s="652"/>
      <c r="IB93" s="651"/>
      <c r="IC93" s="651"/>
      <c r="ID93" s="651"/>
      <c r="IE93" s="651"/>
      <c r="IF93" s="651"/>
      <c r="IG93" s="651"/>
      <c r="IH93" s="651"/>
      <c r="II93" s="651"/>
      <c r="IJ93" s="651"/>
      <c r="IK93" s="651"/>
      <c r="IL93" s="651"/>
      <c r="IM93" s="651"/>
      <c r="IN93" s="651"/>
      <c r="IO93" s="651"/>
      <c r="IP93" s="652"/>
      <c r="IQ93" s="651"/>
      <c r="IR93" s="651"/>
      <c r="IS93" s="651"/>
      <c r="IT93" s="653"/>
      <c r="IU93" s="651"/>
      <c r="IV93" s="651"/>
      <c r="IW93" s="651"/>
      <c r="IX93" s="651"/>
      <c r="IY93" s="651"/>
      <c r="IZ93" s="651"/>
      <c r="JA93" s="651"/>
      <c r="JB93" s="651"/>
      <c r="JC93" s="651"/>
      <c r="JD93" s="651"/>
      <c r="JE93" s="651"/>
      <c r="JF93" s="651"/>
      <c r="JG93" s="651"/>
      <c r="JH93" s="651"/>
      <c r="JI93" s="651"/>
      <c r="JJ93" s="651"/>
      <c r="JK93" s="651"/>
      <c r="JL93" s="651"/>
      <c r="JM93" s="651"/>
      <c r="JN93" s="651"/>
      <c r="JO93" s="651"/>
      <c r="JP93" s="651"/>
      <c r="JQ93" s="651"/>
      <c r="JR93" s="651"/>
      <c r="JS93" s="651"/>
      <c r="JT93" s="651"/>
      <c r="JU93" s="651"/>
      <c r="JV93" s="654"/>
      <c r="JX93" s="225"/>
    </row>
    <row r="94" spans="1:286" ht="16" thickBot="1">
      <c r="A94" s="905" t="s">
        <v>5</v>
      </c>
      <c r="B94" s="79">
        <f t="shared" si="95"/>
        <v>3</v>
      </c>
      <c r="C94" s="871" t="s">
        <v>118</v>
      </c>
      <c r="D94" s="489" t="s">
        <v>168</v>
      </c>
      <c r="E94" s="1129" t="s">
        <v>66</v>
      </c>
      <c r="F94" s="888">
        <v>0.26</v>
      </c>
      <c r="G94" s="120" t="e">
        <f t="shared" si="137"/>
        <v>#REF!</v>
      </c>
      <c r="H94" s="51">
        <v>0.26</v>
      </c>
      <c r="I94" s="2"/>
      <c r="J94" s="29"/>
      <c r="K94" s="18">
        <v>1987</v>
      </c>
      <c r="L94" s="5"/>
      <c r="M94" s="170">
        <v>1</v>
      </c>
      <c r="N94" s="71">
        <v>1</v>
      </c>
      <c r="O94" s="739">
        <v>2</v>
      </c>
      <c r="P94" s="1107">
        <f t="shared" si="92"/>
        <v>4</v>
      </c>
      <c r="Q94" s="1108">
        <f t="shared" si="94"/>
        <v>2</v>
      </c>
      <c r="R94" s="46"/>
      <c r="S94" s="547">
        <f>H94</f>
        <v>0.26</v>
      </c>
      <c r="T94" s="25"/>
      <c r="U94" s="219">
        <f t="shared" si="136"/>
        <v>19500</v>
      </c>
      <c r="V94" s="219" t="s">
        <v>642</v>
      </c>
      <c r="W94" s="1042">
        <f t="shared" si="133"/>
        <v>19500</v>
      </c>
      <c r="X94" s="537">
        <f t="shared" si="134"/>
        <v>0</v>
      </c>
      <c r="Y94" s="538">
        <f t="shared" si="96"/>
        <v>500</v>
      </c>
      <c r="Z94" s="1090">
        <f t="shared" si="97"/>
        <v>20000</v>
      </c>
      <c r="AA94" s="1098"/>
      <c r="AB94" s="600"/>
      <c r="AC94" s="1056">
        <f t="shared" si="98"/>
        <v>0</v>
      </c>
      <c r="AD94" s="1063"/>
      <c r="AE94" s="747">
        <f t="shared" si="99"/>
        <v>0</v>
      </c>
      <c r="AF94" s="600"/>
      <c r="AG94" s="1056">
        <f t="shared" si="100"/>
        <v>0</v>
      </c>
      <c r="AH94" s="1070"/>
      <c r="AI94" s="747">
        <f t="shared" si="101"/>
        <v>0</v>
      </c>
      <c r="AJ94" s="1051"/>
      <c r="AK94" s="270">
        <v>0</v>
      </c>
      <c r="AL94" s="902"/>
      <c r="AM94" s="902">
        <v>2027</v>
      </c>
      <c r="AN94" s="18" t="str">
        <f t="shared" si="102"/>
        <v xml:space="preserve"> </v>
      </c>
      <c r="AO94" s="747" t="str">
        <f t="shared" si="103"/>
        <v xml:space="preserve"> </v>
      </c>
      <c r="AP94" s="4" t="str">
        <f t="shared" si="104"/>
        <v xml:space="preserve"> </v>
      </c>
      <c r="AQ94" s="747" t="str">
        <f t="shared" si="105"/>
        <v xml:space="preserve"> </v>
      </c>
      <c r="AR94" s="4" t="str">
        <f t="shared" si="106"/>
        <v xml:space="preserve"> </v>
      </c>
      <c r="AS94" s="747" t="str">
        <f t="shared" si="107"/>
        <v xml:space="preserve"> </v>
      </c>
      <c r="AT94" s="4" t="str">
        <f t="shared" si="108"/>
        <v xml:space="preserve"> </v>
      </c>
      <c r="AU94" s="747" t="str">
        <f t="shared" si="109"/>
        <v xml:space="preserve"> </v>
      </c>
      <c r="AV94" s="4" t="str">
        <f t="shared" si="110"/>
        <v xml:space="preserve"> </v>
      </c>
      <c r="AW94" s="747" t="str">
        <f t="shared" si="111"/>
        <v xml:space="preserve"> </v>
      </c>
      <c r="AX94" s="4" t="str">
        <f t="shared" si="112"/>
        <v xml:space="preserve"> </v>
      </c>
      <c r="AY94" s="747" t="str">
        <f t="shared" si="113"/>
        <v xml:space="preserve"> </v>
      </c>
      <c r="AZ94" s="4" t="str">
        <f t="shared" si="114"/>
        <v xml:space="preserve"> </v>
      </c>
      <c r="BA94" s="747" t="str">
        <f t="shared" si="115"/>
        <v xml:space="preserve"> </v>
      </c>
      <c r="BB94" s="4" t="str">
        <f t="shared" si="116"/>
        <v xml:space="preserve"> </v>
      </c>
      <c r="BC94" s="747" t="str">
        <f t="shared" si="117"/>
        <v xml:space="preserve"> </v>
      </c>
      <c r="BD94" s="4" t="str">
        <f t="shared" si="118"/>
        <v xml:space="preserve"> </v>
      </c>
      <c r="BE94" s="747" t="str">
        <f t="shared" si="119"/>
        <v xml:space="preserve"> </v>
      </c>
      <c r="BF94" s="4">
        <f t="shared" si="120"/>
        <v>0.26</v>
      </c>
      <c r="BG94" s="747">
        <f t="shared" si="121"/>
        <v>20000</v>
      </c>
      <c r="BH94" s="4" t="str">
        <f t="shared" si="122"/>
        <v xml:space="preserve"> </v>
      </c>
      <c r="BI94" s="747" t="str">
        <f t="shared" si="123"/>
        <v xml:space="preserve"> </v>
      </c>
      <c r="BJ94" s="4" t="str">
        <f t="shared" si="124"/>
        <v xml:space="preserve"> </v>
      </c>
      <c r="BK94" s="747" t="str">
        <f t="shared" si="125"/>
        <v xml:space="preserve"> </v>
      </c>
      <c r="BL94" s="4" t="str">
        <f t="shared" si="126"/>
        <v xml:space="preserve"> </v>
      </c>
      <c r="BM94" s="747" t="str">
        <f t="shared" si="127"/>
        <v xml:space="preserve"> </v>
      </c>
      <c r="BN94" s="4" t="str">
        <f t="shared" si="128"/>
        <v xml:space="preserve"> </v>
      </c>
      <c r="BO94" s="747" t="str">
        <f t="shared" si="129"/>
        <v xml:space="preserve"> </v>
      </c>
      <c r="BP94" s="4" t="str">
        <f t="shared" si="130"/>
        <v xml:space="preserve"> </v>
      </c>
      <c r="BQ94" s="747" t="str">
        <f t="shared" si="131"/>
        <v xml:space="preserve"> </v>
      </c>
      <c r="BR94" s="133"/>
      <c r="BS94" s="133"/>
      <c r="BT94" s="389"/>
      <c r="BU94" s="389"/>
      <c r="BV94" s="389"/>
      <c r="BW94" s="389"/>
      <c r="BX94" s="389"/>
      <c r="BY94" s="389"/>
      <c r="BZ94" s="389"/>
      <c r="CA94" s="389"/>
      <c r="CB94" s="163">
        <f t="shared" si="132"/>
        <v>0</v>
      </c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389"/>
      <c r="CO94" s="389"/>
      <c r="CP94" s="389"/>
      <c r="CQ94" s="389"/>
      <c r="CR94" s="389"/>
      <c r="CS94" s="389"/>
      <c r="CT94" s="389"/>
      <c r="CU94" s="389"/>
      <c r="CV94" s="389"/>
      <c r="CW94" s="389"/>
      <c r="CX94" s="389"/>
      <c r="CY94" s="389"/>
      <c r="CZ94" s="389"/>
      <c r="DA94" s="389"/>
      <c r="DB94" s="389"/>
      <c r="DC94" s="389"/>
      <c r="DD94" s="389"/>
      <c r="DE94" s="389"/>
      <c r="DF94" s="389"/>
      <c r="DG94" s="389"/>
      <c r="DH94" s="389"/>
      <c r="DI94" s="389"/>
      <c r="DJ94" s="389"/>
      <c r="DK94" s="389"/>
      <c r="DL94" s="389"/>
      <c r="DM94" s="389"/>
      <c r="DN94" s="389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89"/>
      <c r="EF94" s="389"/>
      <c r="EG94" s="389"/>
      <c r="EH94" s="389"/>
      <c r="EI94" s="389"/>
      <c r="EJ94" s="389"/>
      <c r="EK94" s="389"/>
      <c r="EL94" s="389"/>
      <c r="EM94" s="389"/>
      <c r="EN94" s="389"/>
      <c r="EO94" s="389"/>
      <c r="EP94" s="389"/>
      <c r="EQ94" s="389"/>
      <c r="ER94" s="389"/>
      <c r="ES94" s="389"/>
      <c r="ET94" s="389"/>
      <c r="EU94" s="389"/>
      <c r="EV94" s="389"/>
      <c r="EW94" s="389"/>
      <c r="EX94" s="389"/>
      <c r="EY94" s="389"/>
      <c r="EZ94" s="389"/>
      <c r="FA94" s="389"/>
      <c r="FB94" s="389"/>
      <c r="FC94" s="389"/>
      <c r="FD94" s="389"/>
      <c r="FE94" s="389"/>
      <c r="FF94" s="389"/>
      <c r="FG94" s="389"/>
      <c r="FH94" s="389"/>
      <c r="FI94" s="389"/>
      <c r="FJ94" s="389"/>
      <c r="FK94" s="389"/>
      <c r="FL94" s="389"/>
      <c r="FM94" s="389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655" t="s">
        <v>328</v>
      </c>
      <c r="FY94" s="656">
        <v>208</v>
      </c>
      <c r="FZ94" s="656">
        <v>30289248</v>
      </c>
      <c r="GA94" s="656">
        <v>55</v>
      </c>
      <c r="GB94" s="656" t="s">
        <v>798</v>
      </c>
      <c r="GC94" s="656">
        <v>18</v>
      </c>
      <c r="GD94" s="656">
        <v>1990</v>
      </c>
      <c r="GE94" s="656">
        <v>1</v>
      </c>
      <c r="GF94" s="656" t="s">
        <v>780</v>
      </c>
      <c r="GG94" s="656">
        <v>2</v>
      </c>
      <c r="GH94" s="656">
        <v>1</v>
      </c>
      <c r="GI94" s="656" t="s">
        <v>780</v>
      </c>
      <c r="GJ94" s="656">
        <v>2</v>
      </c>
      <c r="GK94" s="656" t="s">
        <v>781</v>
      </c>
      <c r="GL94" s="656" t="s">
        <v>782</v>
      </c>
      <c r="GM94" s="656">
        <v>66</v>
      </c>
      <c r="GN94" s="656" t="s">
        <v>783</v>
      </c>
      <c r="GO94" s="656">
        <v>0</v>
      </c>
      <c r="GP94" s="656">
        <v>0</v>
      </c>
      <c r="GQ94" s="656">
        <v>4</v>
      </c>
      <c r="GR94" s="656">
        <v>2</v>
      </c>
      <c r="GS94" s="656">
        <v>2</v>
      </c>
      <c r="GT94" s="656" t="s">
        <v>783</v>
      </c>
      <c r="GU94" s="656" t="s">
        <v>783</v>
      </c>
      <c r="GV94" s="656" t="s">
        <v>783</v>
      </c>
      <c r="GW94" s="656" t="s">
        <v>783</v>
      </c>
      <c r="GX94" s="656" t="s">
        <v>783</v>
      </c>
      <c r="GY94" s="656">
        <v>1649</v>
      </c>
      <c r="GZ94" s="656">
        <v>0.27</v>
      </c>
      <c r="HA94" s="656">
        <v>5</v>
      </c>
      <c r="HB94" s="656" t="s">
        <v>783</v>
      </c>
      <c r="HC94" s="656" t="s">
        <v>782</v>
      </c>
      <c r="HD94" s="656">
        <v>15</v>
      </c>
      <c r="HE94" s="656" t="s">
        <v>783</v>
      </c>
      <c r="HF94" s="656">
        <v>0</v>
      </c>
      <c r="HG94" s="656" t="s">
        <v>783</v>
      </c>
      <c r="HH94" s="656">
        <v>0</v>
      </c>
      <c r="HI94" s="656">
        <v>1</v>
      </c>
      <c r="HJ94" s="656">
        <v>45</v>
      </c>
      <c r="HK94" s="656" t="s">
        <v>784</v>
      </c>
      <c r="HL94" s="656" t="s">
        <v>785</v>
      </c>
      <c r="HM94" s="656" t="s">
        <v>783</v>
      </c>
      <c r="HN94" s="656" t="s">
        <v>783</v>
      </c>
      <c r="HO94" s="656" t="s">
        <v>783</v>
      </c>
      <c r="HP94" s="656" t="s">
        <v>783</v>
      </c>
      <c r="HQ94" s="656" t="s">
        <v>783</v>
      </c>
      <c r="HR94" s="656">
        <v>3980106</v>
      </c>
      <c r="HS94" s="656" t="s">
        <v>783</v>
      </c>
      <c r="HT94" s="656" t="s">
        <v>786</v>
      </c>
      <c r="HU94" s="656" t="s">
        <v>787</v>
      </c>
      <c r="HV94" s="656">
        <v>4</v>
      </c>
      <c r="HW94" s="656">
        <v>2014</v>
      </c>
      <c r="HX94" s="656">
        <v>63</v>
      </c>
      <c r="HY94" s="656">
        <v>0</v>
      </c>
      <c r="HZ94" s="656">
        <v>1426</v>
      </c>
      <c r="IA94" s="657">
        <v>41697.500081018516</v>
      </c>
      <c r="IB94" s="656" t="s">
        <v>788</v>
      </c>
      <c r="IC94" s="656">
        <v>3975628</v>
      </c>
      <c r="ID94" s="656">
        <v>2014</v>
      </c>
      <c r="IE94" s="656">
        <v>1712</v>
      </c>
      <c r="IF94" s="656" t="s">
        <v>783</v>
      </c>
      <c r="IG94" s="656" t="s">
        <v>783</v>
      </c>
      <c r="IH94" s="656" t="s">
        <v>783</v>
      </c>
      <c r="II94" s="656" t="s">
        <v>783</v>
      </c>
      <c r="IJ94" s="656" t="s">
        <v>783</v>
      </c>
      <c r="IK94" s="656" t="s">
        <v>783</v>
      </c>
      <c r="IL94" s="656" t="s">
        <v>783</v>
      </c>
      <c r="IM94" s="656" t="s">
        <v>783</v>
      </c>
      <c r="IN94" s="656" t="s">
        <v>783</v>
      </c>
      <c r="IO94" s="656">
        <v>1649</v>
      </c>
      <c r="IP94" s="657">
        <v>37477.354571759257</v>
      </c>
      <c r="IQ94" s="656">
        <v>2</v>
      </c>
      <c r="IR94" s="656" t="s">
        <v>793</v>
      </c>
      <c r="IS94" s="656">
        <v>2</v>
      </c>
      <c r="IT94" s="658">
        <v>41275</v>
      </c>
      <c r="IU94" s="656" t="s">
        <v>783</v>
      </c>
      <c r="IV94" s="656" t="s">
        <v>783</v>
      </c>
      <c r="IW94" s="656" t="s">
        <v>783</v>
      </c>
      <c r="IX94" s="656" t="s">
        <v>781</v>
      </c>
      <c r="IY94" s="656">
        <v>45</v>
      </c>
      <c r="IZ94" s="656" t="s">
        <v>789</v>
      </c>
      <c r="JA94" s="656" t="s">
        <v>783</v>
      </c>
      <c r="JB94" s="656" t="s">
        <v>783</v>
      </c>
      <c r="JC94" s="656" t="s">
        <v>783</v>
      </c>
      <c r="JD94" s="656">
        <v>329382</v>
      </c>
      <c r="JE94" s="656" t="s">
        <v>783</v>
      </c>
      <c r="JF94" s="656" t="s">
        <v>783</v>
      </c>
      <c r="JG94" s="656" t="s">
        <v>802</v>
      </c>
      <c r="JH94" s="656">
        <v>55</v>
      </c>
      <c r="JI94" s="656" t="s">
        <v>783</v>
      </c>
      <c r="JJ94" s="656" t="s">
        <v>783</v>
      </c>
      <c r="JK94" s="656" t="s">
        <v>783</v>
      </c>
      <c r="JL94" s="656" t="s">
        <v>790</v>
      </c>
      <c r="JM94" s="656">
        <v>4</v>
      </c>
      <c r="JN94" s="656">
        <v>3</v>
      </c>
      <c r="JO94" s="656" t="s">
        <v>783</v>
      </c>
      <c r="JP94" s="656">
        <v>10711928</v>
      </c>
      <c r="JQ94" s="656">
        <v>2011</v>
      </c>
      <c r="JR94" s="656">
        <v>3</v>
      </c>
      <c r="JS94" s="656" t="s">
        <v>783</v>
      </c>
      <c r="JT94" s="656" t="s">
        <v>783</v>
      </c>
      <c r="JU94" s="656" t="s">
        <v>807</v>
      </c>
      <c r="JV94" s="659">
        <v>1402.5875940000001</v>
      </c>
      <c r="JX94" s="225"/>
    </row>
    <row r="95" spans="1:286" ht="16" thickBot="1">
      <c r="A95" s="905" t="s">
        <v>5</v>
      </c>
      <c r="B95" s="79">
        <f t="shared" si="95"/>
        <v>3</v>
      </c>
      <c r="C95" s="871" t="s">
        <v>75</v>
      </c>
      <c r="D95" s="489" t="s">
        <v>157</v>
      </c>
      <c r="E95" s="1129" t="s">
        <v>158</v>
      </c>
      <c r="F95" s="888">
        <v>0.08</v>
      </c>
      <c r="G95" s="120" t="e">
        <f t="shared" si="137"/>
        <v>#REF!</v>
      </c>
      <c r="H95" s="51">
        <v>0.08</v>
      </c>
      <c r="I95" s="2"/>
      <c r="J95" s="29"/>
      <c r="K95" s="18"/>
      <c r="L95" s="5"/>
      <c r="M95" s="170">
        <v>1</v>
      </c>
      <c r="N95" s="71">
        <v>0.5</v>
      </c>
      <c r="O95" s="739">
        <v>3</v>
      </c>
      <c r="P95" s="1107">
        <f t="shared" si="92"/>
        <v>4.5</v>
      </c>
      <c r="Q95" s="1108">
        <f t="shared" si="94"/>
        <v>1.5</v>
      </c>
      <c r="R95" s="51"/>
      <c r="S95" s="547">
        <f>H95</f>
        <v>0.08</v>
      </c>
      <c r="T95" s="25"/>
      <c r="U95" s="219">
        <f t="shared" si="136"/>
        <v>6000</v>
      </c>
      <c r="V95" s="219" t="s">
        <v>642</v>
      </c>
      <c r="W95" s="1042">
        <f t="shared" si="133"/>
        <v>6000</v>
      </c>
      <c r="X95" s="537">
        <f t="shared" si="134"/>
        <v>0</v>
      </c>
      <c r="Y95" s="538">
        <f t="shared" si="96"/>
        <v>500</v>
      </c>
      <c r="Z95" s="1090">
        <f t="shared" si="97"/>
        <v>6500</v>
      </c>
      <c r="AA95" s="1098"/>
      <c r="AB95" s="600"/>
      <c r="AC95" s="1056">
        <f t="shared" si="98"/>
        <v>0</v>
      </c>
      <c r="AD95" s="1063"/>
      <c r="AE95" s="747">
        <f t="shared" si="99"/>
        <v>0</v>
      </c>
      <c r="AF95" s="600"/>
      <c r="AG95" s="1056">
        <f t="shared" si="100"/>
        <v>0</v>
      </c>
      <c r="AH95" s="1070"/>
      <c r="AI95" s="747">
        <f t="shared" si="101"/>
        <v>0</v>
      </c>
      <c r="AJ95" s="1051"/>
      <c r="AK95" s="270">
        <v>0</v>
      </c>
      <c r="AL95" s="902"/>
      <c r="AM95" s="902">
        <v>2027</v>
      </c>
      <c r="AN95" s="18" t="str">
        <f t="shared" si="102"/>
        <v xml:space="preserve"> </v>
      </c>
      <c r="AO95" s="747" t="str">
        <f t="shared" si="103"/>
        <v xml:space="preserve"> </v>
      </c>
      <c r="AP95" s="4" t="str">
        <f t="shared" si="104"/>
        <v xml:space="preserve"> </v>
      </c>
      <c r="AQ95" s="747" t="str">
        <f t="shared" si="105"/>
        <v xml:space="preserve"> </v>
      </c>
      <c r="AR95" s="4" t="str">
        <f t="shared" si="106"/>
        <v xml:space="preserve"> </v>
      </c>
      <c r="AS95" s="747" t="str">
        <f t="shared" si="107"/>
        <v xml:space="preserve"> </v>
      </c>
      <c r="AT95" s="4" t="str">
        <f t="shared" si="108"/>
        <v xml:space="preserve"> </v>
      </c>
      <c r="AU95" s="747" t="str">
        <f t="shared" si="109"/>
        <v xml:space="preserve"> </v>
      </c>
      <c r="AV95" s="4" t="str">
        <f t="shared" si="110"/>
        <v xml:space="preserve"> </v>
      </c>
      <c r="AW95" s="747" t="str">
        <f t="shared" si="111"/>
        <v xml:space="preserve"> </v>
      </c>
      <c r="AX95" s="4" t="str">
        <f t="shared" si="112"/>
        <v xml:space="preserve"> </v>
      </c>
      <c r="AY95" s="747" t="str">
        <f t="shared" si="113"/>
        <v xml:space="preserve"> </v>
      </c>
      <c r="AZ95" s="4" t="str">
        <f t="shared" si="114"/>
        <v xml:space="preserve"> </v>
      </c>
      <c r="BA95" s="747" t="str">
        <f t="shared" si="115"/>
        <v xml:space="preserve"> </v>
      </c>
      <c r="BB95" s="4" t="str">
        <f t="shared" si="116"/>
        <v xml:space="preserve"> </v>
      </c>
      <c r="BC95" s="747" t="str">
        <f t="shared" si="117"/>
        <v xml:space="preserve"> </v>
      </c>
      <c r="BD95" s="4" t="str">
        <f t="shared" si="118"/>
        <v xml:space="preserve"> </v>
      </c>
      <c r="BE95" s="747" t="str">
        <f t="shared" si="119"/>
        <v xml:space="preserve"> </v>
      </c>
      <c r="BF95" s="4">
        <f t="shared" si="120"/>
        <v>0.08</v>
      </c>
      <c r="BG95" s="747">
        <f t="shared" si="121"/>
        <v>6500</v>
      </c>
      <c r="BH95" s="4" t="str">
        <f t="shared" si="122"/>
        <v xml:space="preserve"> </v>
      </c>
      <c r="BI95" s="747" t="str">
        <f t="shared" si="123"/>
        <v xml:space="preserve"> </v>
      </c>
      <c r="BJ95" s="4" t="str">
        <f t="shared" si="124"/>
        <v xml:space="preserve"> </v>
      </c>
      <c r="BK95" s="747" t="str">
        <f t="shared" si="125"/>
        <v xml:space="preserve"> </v>
      </c>
      <c r="BL95" s="4" t="str">
        <f t="shared" si="126"/>
        <v xml:space="preserve"> </v>
      </c>
      <c r="BM95" s="747" t="str">
        <f t="shared" si="127"/>
        <v xml:space="preserve"> </v>
      </c>
      <c r="BN95" s="4" t="str">
        <f t="shared" si="128"/>
        <v xml:space="preserve"> </v>
      </c>
      <c r="BO95" s="747" t="str">
        <f t="shared" si="129"/>
        <v xml:space="preserve"> </v>
      </c>
      <c r="BP95" s="4" t="str">
        <f t="shared" si="130"/>
        <v xml:space="preserve"> </v>
      </c>
      <c r="BQ95" s="747" t="str">
        <f t="shared" si="131"/>
        <v xml:space="preserve"> </v>
      </c>
      <c r="BR95" s="133" t="s">
        <v>249</v>
      </c>
      <c r="BS95" s="133"/>
      <c r="BT95" s="389"/>
      <c r="BU95" s="389"/>
      <c r="BV95" s="389"/>
      <c r="BW95" s="389"/>
      <c r="BX95" s="389"/>
      <c r="BY95" s="389"/>
      <c r="BZ95" s="389"/>
      <c r="CA95" s="389"/>
      <c r="CB95" s="163">
        <f t="shared" si="132"/>
        <v>0</v>
      </c>
      <c r="CC95" s="389"/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389"/>
      <c r="CO95" s="389"/>
      <c r="CP95" s="389"/>
      <c r="CQ95" s="389"/>
      <c r="CR95" s="389"/>
      <c r="CS95" s="389"/>
      <c r="CT95" s="389"/>
      <c r="CU95" s="389"/>
      <c r="CV95" s="389"/>
      <c r="CW95" s="389"/>
      <c r="CX95" s="389"/>
      <c r="CY95" s="389"/>
      <c r="CZ95" s="389"/>
      <c r="DA95" s="389"/>
      <c r="DB95" s="389"/>
      <c r="DC95" s="389"/>
      <c r="DD95" s="389"/>
      <c r="DE95" s="389"/>
      <c r="DF95" s="389"/>
      <c r="DG95" s="389"/>
      <c r="DH95" s="389"/>
      <c r="DI95" s="389"/>
      <c r="DJ95" s="389"/>
      <c r="DK95" s="389"/>
      <c r="DL95" s="389"/>
      <c r="DM95" s="389"/>
      <c r="DN95" s="389"/>
      <c r="DO95" s="389"/>
      <c r="DP95" s="389"/>
      <c r="DQ95" s="389"/>
      <c r="DR95" s="389"/>
      <c r="DS95" s="389"/>
      <c r="DT95" s="389"/>
      <c r="DU95" s="389"/>
      <c r="DV95" s="389"/>
      <c r="DW95" s="389"/>
      <c r="DX95" s="389"/>
      <c r="DY95" s="389"/>
      <c r="DZ95" s="389"/>
      <c r="EA95" s="389"/>
      <c r="EB95" s="389"/>
      <c r="EC95" s="389"/>
      <c r="ED95" s="389"/>
      <c r="EE95" s="389"/>
      <c r="EF95" s="389"/>
      <c r="EG95" s="389"/>
      <c r="EH95" s="389"/>
      <c r="EI95" s="389"/>
      <c r="EJ95" s="389"/>
      <c r="EK95" s="389"/>
      <c r="EL95" s="389"/>
      <c r="EM95" s="389"/>
      <c r="EN95" s="389"/>
      <c r="EO95" s="389"/>
      <c r="EP95" s="389"/>
      <c r="EQ95" s="389"/>
      <c r="ER95" s="389"/>
      <c r="ES95" s="389"/>
      <c r="ET95" s="389"/>
      <c r="EU95" s="389"/>
      <c r="EV95" s="389"/>
      <c r="EW95" s="389"/>
      <c r="EX95" s="389"/>
      <c r="EY95" s="389"/>
      <c r="EZ95" s="389"/>
      <c r="FA95" s="389"/>
      <c r="FB95" s="389"/>
      <c r="FC95" s="389"/>
      <c r="FD95" s="389"/>
      <c r="FE95" s="389"/>
      <c r="FF95" s="389"/>
      <c r="FG95" s="389"/>
      <c r="FH95" s="389"/>
      <c r="FI95" s="389"/>
      <c r="FJ95" s="389"/>
      <c r="FK95" s="389"/>
      <c r="FL95" s="389"/>
      <c r="FM95" s="389"/>
      <c r="FN95" s="389"/>
      <c r="FO95" s="389"/>
      <c r="FP95" s="389"/>
      <c r="FQ95" s="389"/>
      <c r="FR95" s="389"/>
      <c r="FS95" s="389"/>
      <c r="FT95" s="389"/>
      <c r="FU95" s="389"/>
      <c r="FV95" s="389"/>
      <c r="FW95" s="389"/>
      <c r="FX95" s="666" t="s">
        <v>465</v>
      </c>
      <c r="FY95" s="667">
        <v>12</v>
      </c>
      <c r="FZ95" s="667">
        <v>30289503</v>
      </c>
      <c r="GA95" s="667">
        <v>55</v>
      </c>
      <c r="GB95" s="667" t="s">
        <v>798</v>
      </c>
      <c r="GC95" s="667">
        <v>18</v>
      </c>
      <c r="GD95" s="667">
        <v>1998</v>
      </c>
      <c r="GE95" s="667">
        <v>1</v>
      </c>
      <c r="GF95" s="667" t="s">
        <v>780</v>
      </c>
      <c r="GG95" s="667">
        <v>5</v>
      </c>
      <c r="GH95" s="667">
        <v>1</v>
      </c>
      <c r="GI95" s="667" t="s">
        <v>780</v>
      </c>
      <c r="GJ95" s="667">
        <v>5</v>
      </c>
      <c r="GK95" s="667" t="s">
        <v>781</v>
      </c>
      <c r="GL95" s="667" t="s">
        <v>782</v>
      </c>
      <c r="GM95" s="667">
        <v>100</v>
      </c>
      <c r="GN95" s="667" t="s">
        <v>783</v>
      </c>
      <c r="GO95" s="667">
        <v>0</v>
      </c>
      <c r="GP95" s="667">
        <v>0</v>
      </c>
      <c r="GQ95" s="667">
        <v>4</v>
      </c>
      <c r="GR95" s="667">
        <v>2</v>
      </c>
      <c r="GS95" s="667">
        <v>7</v>
      </c>
      <c r="GT95" s="667" t="s">
        <v>783</v>
      </c>
      <c r="GU95" s="667" t="s">
        <v>783</v>
      </c>
      <c r="GV95" s="667" t="s">
        <v>783</v>
      </c>
      <c r="GW95" s="667" t="s">
        <v>783</v>
      </c>
      <c r="GX95" s="667" t="s">
        <v>783</v>
      </c>
      <c r="GY95" s="667">
        <v>1649</v>
      </c>
      <c r="GZ95" s="667">
        <v>0.14000000000000001</v>
      </c>
      <c r="HA95" s="667">
        <v>5</v>
      </c>
      <c r="HB95" s="667" t="s">
        <v>783</v>
      </c>
      <c r="HC95" s="667" t="s">
        <v>782</v>
      </c>
      <c r="HD95" s="667">
        <v>35</v>
      </c>
      <c r="HE95" s="667" t="s">
        <v>783</v>
      </c>
      <c r="HF95" s="667">
        <v>0</v>
      </c>
      <c r="HG95" s="667" t="s">
        <v>783</v>
      </c>
      <c r="HH95" s="667">
        <v>0</v>
      </c>
      <c r="HI95" s="667">
        <v>1</v>
      </c>
      <c r="HJ95" s="667">
        <v>45</v>
      </c>
      <c r="HK95" s="667" t="s">
        <v>784</v>
      </c>
      <c r="HL95" s="667" t="s">
        <v>785</v>
      </c>
      <c r="HM95" s="667" t="s">
        <v>783</v>
      </c>
      <c r="HN95" s="667" t="s">
        <v>783</v>
      </c>
      <c r="HO95" s="667" t="s">
        <v>783</v>
      </c>
      <c r="HP95" s="667" t="s">
        <v>783</v>
      </c>
      <c r="HQ95" s="667" t="s">
        <v>783</v>
      </c>
      <c r="HR95" s="667">
        <v>3979001</v>
      </c>
      <c r="HS95" s="667" t="s">
        <v>783</v>
      </c>
      <c r="HT95" s="667" t="s">
        <v>786</v>
      </c>
      <c r="HU95" s="667" t="s">
        <v>787</v>
      </c>
      <c r="HV95" s="667">
        <v>4</v>
      </c>
      <c r="HW95" s="667">
        <v>2014</v>
      </c>
      <c r="HX95" s="667">
        <v>63</v>
      </c>
      <c r="HY95" s="667">
        <v>0</v>
      </c>
      <c r="HZ95" s="667">
        <v>739</v>
      </c>
      <c r="IA95" s="668">
        <v>41697.500081018516</v>
      </c>
      <c r="IB95" s="667" t="s">
        <v>788</v>
      </c>
      <c r="IC95" s="667">
        <v>3974523</v>
      </c>
      <c r="ID95" s="667">
        <v>2014</v>
      </c>
      <c r="IE95" s="667">
        <v>1712</v>
      </c>
      <c r="IF95" s="667" t="s">
        <v>783</v>
      </c>
      <c r="IG95" s="667" t="s">
        <v>783</v>
      </c>
      <c r="IH95" s="667" t="s">
        <v>783</v>
      </c>
      <c r="II95" s="667" t="s">
        <v>783</v>
      </c>
      <c r="IJ95" s="667" t="s">
        <v>783</v>
      </c>
      <c r="IK95" s="667" t="s">
        <v>783</v>
      </c>
      <c r="IL95" s="667" t="s">
        <v>783</v>
      </c>
      <c r="IM95" s="667" t="s">
        <v>783</v>
      </c>
      <c r="IN95" s="667" t="s">
        <v>783</v>
      </c>
      <c r="IO95" s="667">
        <v>1649</v>
      </c>
      <c r="IP95" s="668">
        <v>37477.354571759257</v>
      </c>
      <c r="IQ95" s="667">
        <v>2</v>
      </c>
      <c r="IR95" s="667" t="s">
        <v>793</v>
      </c>
      <c r="IS95" s="667">
        <v>7</v>
      </c>
      <c r="IT95" s="669">
        <v>41275</v>
      </c>
      <c r="IU95" s="667" t="s">
        <v>783</v>
      </c>
      <c r="IV95" s="667" t="s">
        <v>783</v>
      </c>
      <c r="IW95" s="667" t="s">
        <v>783</v>
      </c>
      <c r="IX95" s="667" t="s">
        <v>781</v>
      </c>
      <c r="IY95" s="667">
        <v>45</v>
      </c>
      <c r="IZ95" s="667" t="s">
        <v>789</v>
      </c>
      <c r="JA95" s="667" t="s">
        <v>783</v>
      </c>
      <c r="JB95" s="667" t="s">
        <v>783</v>
      </c>
      <c r="JC95" s="667" t="s">
        <v>783</v>
      </c>
      <c r="JD95" s="667">
        <v>329441</v>
      </c>
      <c r="JE95" s="667" t="s">
        <v>783</v>
      </c>
      <c r="JF95" s="667" t="s">
        <v>783</v>
      </c>
      <c r="JG95" s="667" t="s">
        <v>799</v>
      </c>
      <c r="JH95" s="667">
        <v>55</v>
      </c>
      <c r="JI95" s="667" t="s">
        <v>783</v>
      </c>
      <c r="JJ95" s="667" t="s">
        <v>783</v>
      </c>
      <c r="JK95" s="667" t="s">
        <v>783</v>
      </c>
      <c r="JL95" s="667" t="s">
        <v>790</v>
      </c>
      <c r="JM95" s="667">
        <v>4</v>
      </c>
      <c r="JN95" s="667">
        <v>3</v>
      </c>
      <c r="JO95" s="667" t="s">
        <v>783</v>
      </c>
      <c r="JP95" s="667" t="s">
        <v>783</v>
      </c>
      <c r="JQ95" s="667" t="s">
        <v>783</v>
      </c>
      <c r="JR95" s="667" t="s">
        <v>783</v>
      </c>
      <c r="JS95" s="667" t="s">
        <v>783</v>
      </c>
      <c r="JT95" s="667" t="s">
        <v>783</v>
      </c>
      <c r="JU95" s="667" t="s">
        <v>886</v>
      </c>
      <c r="JV95" s="670">
        <v>741.14919399999997</v>
      </c>
      <c r="JX95" s="225"/>
    </row>
    <row r="96" spans="1:286" ht="16" thickBot="1">
      <c r="A96" s="905" t="s">
        <v>5</v>
      </c>
      <c r="B96" s="79">
        <f t="shared" si="95"/>
        <v>3</v>
      </c>
      <c r="C96" s="871" t="s">
        <v>44</v>
      </c>
      <c r="D96" s="489" t="s">
        <v>162</v>
      </c>
      <c r="E96" s="1129" t="s">
        <v>158</v>
      </c>
      <c r="F96" s="888">
        <v>1.04</v>
      </c>
      <c r="G96" s="120" t="e">
        <f t="shared" si="137"/>
        <v>#REF!</v>
      </c>
      <c r="H96" s="49">
        <v>1.04</v>
      </c>
      <c r="I96" s="2"/>
      <c r="J96" s="29"/>
      <c r="K96" s="18"/>
      <c r="L96" s="5"/>
      <c r="M96" s="170">
        <v>1</v>
      </c>
      <c r="N96" s="71">
        <v>1</v>
      </c>
      <c r="O96" s="739">
        <v>2</v>
      </c>
      <c r="P96" s="1107">
        <f t="shared" si="92"/>
        <v>4</v>
      </c>
      <c r="Q96" s="1108">
        <f t="shared" si="94"/>
        <v>2</v>
      </c>
      <c r="R96" s="30"/>
      <c r="S96" s="3">
        <f>H96</f>
        <v>1.04</v>
      </c>
      <c r="T96" s="25"/>
      <c r="U96" s="219">
        <f t="shared" si="136"/>
        <v>78000</v>
      </c>
      <c r="V96" s="219" t="s">
        <v>642</v>
      </c>
      <c r="W96" s="1042">
        <f t="shared" si="133"/>
        <v>78000</v>
      </c>
      <c r="X96" s="537">
        <f t="shared" si="134"/>
        <v>0</v>
      </c>
      <c r="Y96" s="538">
        <f t="shared" si="96"/>
        <v>500</v>
      </c>
      <c r="Z96" s="1090">
        <f t="shared" si="97"/>
        <v>78500</v>
      </c>
      <c r="AA96" s="1098"/>
      <c r="AB96" s="600"/>
      <c r="AC96" s="1056">
        <f t="shared" si="98"/>
        <v>0</v>
      </c>
      <c r="AD96" s="1063"/>
      <c r="AE96" s="747">
        <f t="shared" si="99"/>
        <v>0</v>
      </c>
      <c r="AF96" s="600"/>
      <c r="AG96" s="1056">
        <f t="shared" si="100"/>
        <v>0</v>
      </c>
      <c r="AH96" s="1070"/>
      <c r="AI96" s="747">
        <f t="shared" si="101"/>
        <v>0</v>
      </c>
      <c r="AJ96" s="1051"/>
      <c r="AK96" s="270">
        <v>0</v>
      </c>
      <c r="AL96" s="902"/>
      <c r="AM96" s="902">
        <v>2027</v>
      </c>
      <c r="AN96" s="18" t="str">
        <f t="shared" si="102"/>
        <v xml:space="preserve"> </v>
      </c>
      <c r="AO96" s="747" t="str">
        <f t="shared" si="103"/>
        <v xml:space="preserve"> </v>
      </c>
      <c r="AP96" s="4" t="str">
        <f t="shared" si="104"/>
        <v xml:space="preserve"> </v>
      </c>
      <c r="AQ96" s="747" t="str">
        <f t="shared" si="105"/>
        <v xml:space="preserve"> </v>
      </c>
      <c r="AR96" s="4" t="str">
        <f t="shared" si="106"/>
        <v xml:space="preserve"> </v>
      </c>
      <c r="AS96" s="747" t="str">
        <f t="shared" si="107"/>
        <v xml:space="preserve"> </v>
      </c>
      <c r="AT96" s="4" t="str">
        <f t="shared" si="108"/>
        <v xml:space="preserve"> </v>
      </c>
      <c r="AU96" s="747" t="str">
        <f t="shared" si="109"/>
        <v xml:space="preserve"> </v>
      </c>
      <c r="AV96" s="4" t="str">
        <f t="shared" si="110"/>
        <v xml:space="preserve"> </v>
      </c>
      <c r="AW96" s="747" t="str">
        <f t="shared" si="111"/>
        <v xml:space="preserve"> </v>
      </c>
      <c r="AX96" s="4" t="str">
        <f t="shared" si="112"/>
        <v xml:space="preserve"> </v>
      </c>
      <c r="AY96" s="747" t="str">
        <f t="shared" si="113"/>
        <v xml:space="preserve"> </v>
      </c>
      <c r="AZ96" s="4" t="str">
        <f t="shared" si="114"/>
        <v xml:space="preserve"> </v>
      </c>
      <c r="BA96" s="747" t="str">
        <f t="shared" si="115"/>
        <v xml:space="preserve"> </v>
      </c>
      <c r="BB96" s="4" t="str">
        <f t="shared" si="116"/>
        <v xml:space="preserve"> </v>
      </c>
      <c r="BC96" s="747" t="str">
        <f t="shared" si="117"/>
        <v xml:space="preserve"> </v>
      </c>
      <c r="BD96" s="4" t="str">
        <f t="shared" si="118"/>
        <v xml:space="preserve"> </v>
      </c>
      <c r="BE96" s="747" t="str">
        <f t="shared" si="119"/>
        <v xml:space="preserve"> </v>
      </c>
      <c r="BF96" s="4">
        <f t="shared" si="120"/>
        <v>1.04</v>
      </c>
      <c r="BG96" s="747">
        <f t="shared" si="121"/>
        <v>78500</v>
      </c>
      <c r="BH96" s="4" t="str">
        <f t="shared" si="122"/>
        <v xml:space="preserve"> </v>
      </c>
      <c r="BI96" s="747" t="str">
        <f t="shared" si="123"/>
        <v xml:space="preserve"> </v>
      </c>
      <c r="BJ96" s="4" t="str">
        <f t="shared" si="124"/>
        <v xml:space="preserve"> </v>
      </c>
      <c r="BK96" s="747" t="str">
        <f t="shared" si="125"/>
        <v xml:space="preserve"> </v>
      </c>
      <c r="BL96" s="4" t="str">
        <f t="shared" si="126"/>
        <v xml:space="preserve"> </v>
      </c>
      <c r="BM96" s="747" t="str">
        <f t="shared" si="127"/>
        <v xml:space="preserve"> </v>
      </c>
      <c r="BN96" s="4" t="str">
        <f t="shared" si="128"/>
        <v xml:space="preserve"> </v>
      </c>
      <c r="BO96" s="747" t="str">
        <f t="shared" si="129"/>
        <v xml:space="preserve"> </v>
      </c>
      <c r="BP96" s="4" t="str">
        <f t="shared" si="130"/>
        <v xml:space="preserve"> </v>
      </c>
      <c r="BQ96" s="747" t="str">
        <f t="shared" si="131"/>
        <v xml:space="preserve"> </v>
      </c>
      <c r="BR96" s="133" t="s">
        <v>268</v>
      </c>
      <c r="BS96" s="133"/>
      <c r="BT96" s="389"/>
      <c r="BU96" s="389"/>
      <c r="BV96" s="389"/>
      <c r="BW96" s="389"/>
      <c r="BX96" s="389"/>
      <c r="BY96" s="389"/>
      <c r="BZ96" s="389"/>
      <c r="CA96" s="389"/>
      <c r="CB96" s="163">
        <f t="shared" si="132"/>
        <v>0</v>
      </c>
      <c r="CC96" s="389"/>
      <c r="CD96" s="389"/>
      <c r="CE96" s="389"/>
      <c r="CF96" s="389"/>
      <c r="CG96" s="389"/>
      <c r="CH96" s="389"/>
      <c r="CI96" s="389"/>
      <c r="CJ96" s="389"/>
      <c r="CK96" s="389"/>
      <c r="CL96" s="389"/>
      <c r="CM96" s="389"/>
      <c r="CN96" s="389"/>
      <c r="CO96" s="389"/>
      <c r="CP96" s="389"/>
      <c r="CQ96" s="389"/>
      <c r="CR96" s="389"/>
      <c r="CS96" s="389"/>
      <c r="CT96" s="389"/>
      <c r="CU96" s="389"/>
      <c r="CV96" s="389"/>
      <c r="CW96" s="389"/>
      <c r="CX96" s="389"/>
      <c r="CY96" s="389"/>
      <c r="CZ96" s="389"/>
      <c r="DA96" s="389"/>
      <c r="DB96" s="389"/>
      <c r="DC96" s="389"/>
      <c r="DD96" s="389"/>
      <c r="DE96" s="389"/>
      <c r="DF96" s="389"/>
      <c r="DG96" s="389"/>
      <c r="DH96" s="389"/>
      <c r="DI96" s="389"/>
      <c r="DJ96" s="389"/>
      <c r="DK96" s="389"/>
      <c r="DL96" s="389"/>
      <c r="DM96" s="389"/>
      <c r="DN96" s="389"/>
      <c r="DO96" s="389"/>
      <c r="DP96" s="389"/>
      <c r="DQ96" s="389"/>
      <c r="DR96" s="389"/>
      <c r="DS96" s="389"/>
      <c r="DT96" s="389"/>
      <c r="DU96" s="389"/>
      <c r="DV96" s="389"/>
      <c r="DW96" s="389"/>
      <c r="DX96" s="389"/>
      <c r="DY96" s="389"/>
      <c r="DZ96" s="389"/>
      <c r="EA96" s="389"/>
      <c r="EB96" s="389"/>
      <c r="EC96" s="389"/>
      <c r="ED96" s="389"/>
      <c r="EE96" s="389"/>
      <c r="EF96" s="389"/>
      <c r="EG96" s="389"/>
      <c r="EH96" s="389"/>
      <c r="EI96" s="389"/>
      <c r="EJ96" s="389"/>
      <c r="EK96" s="389"/>
      <c r="EL96" s="389"/>
      <c r="EM96" s="389"/>
      <c r="EN96" s="389"/>
      <c r="EO96" s="389"/>
      <c r="EP96" s="389"/>
      <c r="EQ96" s="389"/>
      <c r="ER96" s="389"/>
      <c r="ES96" s="389"/>
      <c r="ET96" s="389"/>
      <c r="EU96" s="389"/>
      <c r="EV96" s="389"/>
      <c r="EW96" s="389"/>
      <c r="EX96" s="389"/>
      <c r="EY96" s="389"/>
      <c r="EZ96" s="389"/>
      <c r="FA96" s="389"/>
      <c r="FB96" s="389"/>
      <c r="FC96" s="389"/>
      <c r="FD96" s="389"/>
      <c r="FE96" s="389"/>
      <c r="FF96" s="389"/>
      <c r="FG96" s="389"/>
      <c r="FH96" s="389"/>
      <c r="FI96" s="389"/>
      <c r="FJ96" s="389"/>
      <c r="FK96" s="389"/>
      <c r="FL96" s="389"/>
      <c r="FM96" s="389"/>
      <c r="FN96" s="389"/>
      <c r="FO96" s="389"/>
      <c r="FP96" s="389"/>
      <c r="FQ96" s="389"/>
      <c r="FR96" s="389"/>
      <c r="FS96" s="389"/>
      <c r="FT96" s="389"/>
      <c r="FU96" s="389"/>
      <c r="FV96" s="389"/>
      <c r="FW96" s="389"/>
      <c r="FX96" s="634" t="s">
        <v>198</v>
      </c>
      <c r="FY96" s="635">
        <v>122</v>
      </c>
      <c r="FZ96" s="635">
        <v>30289461</v>
      </c>
      <c r="GA96" s="635">
        <v>55</v>
      </c>
      <c r="GB96" s="635" t="s">
        <v>798</v>
      </c>
      <c r="GC96" s="635">
        <v>20</v>
      </c>
      <c r="GD96" s="635">
        <v>2011</v>
      </c>
      <c r="GE96" s="635">
        <v>1</v>
      </c>
      <c r="GF96" s="635" t="s">
        <v>780</v>
      </c>
      <c r="GG96" s="635">
        <v>2</v>
      </c>
      <c r="GH96" s="635">
        <v>1</v>
      </c>
      <c r="GI96" s="635" t="s">
        <v>780</v>
      </c>
      <c r="GJ96" s="635">
        <v>2</v>
      </c>
      <c r="GK96" s="635" t="s">
        <v>781</v>
      </c>
      <c r="GL96" s="635" t="s">
        <v>782</v>
      </c>
      <c r="GM96" s="635">
        <v>66</v>
      </c>
      <c r="GN96" s="635" t="s">
        <v>783</v>
      </c>
      <c r="GO96" s="635">
        <v>0</v>
      </c>
      <c r="GP96" s="635">
        <v>0</v>
      </c>
      <c r="GQ96" s="635">
        <v>4</v>
      </c>
      <c r="GR96" s="635">
        <v>2</v>
      </c>
      <c r="GS96" s="635">
        <v>9</v>
      </c>
      <c r="GT96" s="635" t="s">
        <v>783</v>
      </c>
      <c r="GU96" s="635" t="s">
        <v>783</v>
      </c>
      <c r="GV96" s="635" t="s">
        <v>783</v>
      </c>
      <c r="GW96" s="635" t="s">
        <v>783</v>
      </c>
      <c r="GX96" s="635" t="s">
        <v>783</v>
      </c>
      <c r="GY96" s="635">
        <v>1649</v>
      </c>
      <c r="GZ96" s="635">
        <v>0.23</v>
      </c>
      <c r="HA96" s="635">
        <v>5</v>
      </c>
      <c r="HB96" s="635" t="s">
        <v>783</v>
      </c>
      <c r="HC96" s="635" t="s">
        <v>782</v>
      </c>
      <c r="HD96" s="635">
        <v>35</v>
      </c>
      <c r="HE96" s="635" t="s">
        <v>783</v>
      </c>
      <c r="HF96" s="635">
        <v>0</v>
      </c>
      <c r="HG96" s="635" t="s">
        <v>783</v>
      </c>
      <c r="HH96" s="635">
        <v>0</v>
      </c>
      <c r="HI96" s="635">
        <v>1</v>
      </c>
      <c r="HJ96" s="635">
        <v>45</v>
      </c>
      <c r="HK96" s="635" t="s">
        <v>784</v>
      </c>
      <c r="HL96" s="635" t="s">
        <v>785</v>
      </c>
      <c r="HM96" s="635" t="s">
        <v>783</v>
      </c>
      <c r="HN96" s="635" t="s">
        <v>783</v>
      </c>
      <c r="HO96" s="635" t="s">
        <v>783</v>
      </c>
      <c r="HP96" s="635" t="s">
        <v>783</v>
      </c>
      <c r="HQ96" s="635" t="s">
        <v>783</v>
      </c>
      <c r="HR96" s="635">
        <v>3980094</v>
      </c>
      <c r="HS96" s="635" t="s">
        <v>783</v>
      </c>
      <c r="HT96" s="635" t="s">
        <v>786</v>
      </c>
      <c r="HU96" s="635" t="s">
        <v>787</v>
      </c>
      <c r="HV96" s="635">
        <v>4</v>
      </c>
      <c r="HW96" s="635">
        <v>2014</v>
      </c>
      <c r="HX96" s="635">
        <v>63</v>
      </c>
      <c r="HY96" s="635">
        <v>0</v>
      </c>
      <c r="HZ96" s="635">
        <v>1214</v>
      </c>
      <c r="IA96" s="636">
        <v>41697.500081018516</v>
      </c>
      <c r="IB96" s="635" t="s">
        <v>788</v>
      </c>
      <c r="IC96" s="635">
        <v>3975616</v>
      </c>
      <c r="ID96" s="635">
        <v>2014</v>
      </c>
      <c r="IE96" s="635">
        <v>1712</v>
      </c>
      <c r="IF96" s="635" t="s">
        <v>783</v>
      </c>
      <c r="IG96" s="635" t="s">
        <v>783</v>
      </c>
      <c r="IH96" s="635" t="s">
        <v>783</v>
      </c>
      <c r="II96" s="635" t="s">
        <v>783</v>
      </c>
      <c r="IJ96" s="635" t="s">
        <v>783</v>
      </c>
      <c r="IK96" s="635" t="s">
        <v>783</v>
      </c>
      <c r="IL96" s="635" t="s">
        <v>783</v>
      </c>
      <c r="IM96" s="635" t="s">
        <v>783</v>
      </c>
      <c r="IN96" s="635" t="s">
        <v>783</v>
      </c>
      <c r="IO96" s="635">
        <v>1649</v>
      </c>
      <c r="IP96" s="636">
        <v>41004.418263888889</v>
      </c>
      <c r="IQ96" s="635">
        <v>2</v>
      </c>
      <c r="IR96" s="635" t="s">
        <v>793</v>
      </c>
      <c r="IS96" s="635">
        <v>9</v>
      </c>
      <c r="IT96" s="637">
        <v>41275</v>
      </c>
      <c r="IU96" s="635" t="s">
        <v>783</v>
      </c>
      <c r="IV96" s="635" t="s">
        <v>783</v>
      </c>
      <c r="IW96" s="635" t="s">
        <v>783</v>
      </c>
      <c r="IX96" s="635" t="s">
        <v>781</v>
      </c>
      <c r="IY96" s="635">
        <v>45</v>
      </c>
      <c r="IZ96" s="635" t="s">
        <v>789</v>
      </c>
      <c r="JA96" s="635" t="s">
        <v>783</v>
      </c>
      <c r="JB96" s="635" t="s">
        <v>783</v>
      </c>
      <c r="JC96" s="635" t="s">
        <v>783</v>
      </c>
      <c r="JD96" s="635">
        <v>329429</v>
      </c>
      <c r="JE96" s="635" t="s">
        <v>783</v>
      </c>
      <c r="JF96" s="635" t="s">
        <v>783</v>
      </c>
      <c r="JG96" s="635" t="s">
        <v>815</v>
      </c>
      <c r="JH96" s="635">
        <v>55</v>
      </c>
      <c r="JI96" s="635" t="s">
        <v>783</v>
      </c>
      <c r="JJ96" s="635" t="s">
        <v>783</v>
      </c>
      <c r="JK96" s="635" t="s">
        <v>783</v>
      </c>
      <c r="JL96" s="635" t="s">
        <v>790</v>
      </c>
      <c r="JM96" s="635">
        <v>4</v>
      </c>
      <c r="JN96" s="635">
        <v>3</v>
      </c>
      <c r="JO96" s="635" t="s">
        <v>783</v>
      </c>
      <c r="JP96" s="635">
        <v>10711928</v>
      </c>
      <c r="JQ96" s="635">
        <v>2011</v>
      </c>
      <c r="JR96" s="635">
        <v>3</v>
      </c>
      <c r="JS96" s="635" t="s">
        <v>783</v>
      </c>
      <c r="JT96" s="635" t="s">
        <v>783</v>
      </c>
      <c r="JU96" s="635" t="s">
        <v>865</v>
      </c>
      <c r="JV96" s="638">
        <v>1223.418208</v>
      </c>
      <c r="JX96" s="225"/>
    </row>
    <row r="97" spans="1:285" ht="16" thickBot="1">
      <c r="A97" s="905" t="s">
        <v>5</v>
      </c>
      <c r="B97" s="79">
        <f t="shared" si="95"/>
        <v>2</v>
      </c>
      <c r="C97" s="871" t="s">
        <v>47</v>
      </c>
      <c r="D97" s="489" t="s">
        <v>141</v>
      </c>
      <c r="E97" s="1129" t="s">
        <v>158</v>
      </c>
      <c r="F97" s="888">
        <v>1.55</v>
      </c>
      <c r="G97" s="120" t="e">
        <f t="shared" si="137"/>
        <v>#REF!</v>
      </c>
      <c r="H97" s="46"/>
      <c r="I97" s="3">
        <v>1.55</v>
      </c>
      <c r="J97" s="29"/>
      <c r="K97" s="18" t="s">
        <v>49</v>
      </c>
      <c r="L97" s="5"/>
      <c r="M97" s="170">
        <v>4</v>
      </c>
      <c r="N97" s="71">
        <v>5</v>
      </c>
      <c r="O97" s="739">
        <v>2</v>
      </c>
      <c r="P97" s="1107">
        <v>15</v>
      </c>
      <c r="Q97" s="1108">
        <v>124</v>
      </c>
      <c r="R97" s="46"/>
      <c r="S97" s="11"/>
      <c r="T97" s="546">
        <v>1.55</v>
      </c>
      <c r="U97" s="219">
        <f t="shared" si="136"/>
        <v>320850</v>
      </c>
      <c r="V97" s="219" t="s">
        <v>643</v>
      </c>
      <c r="W97" s="1042">
        <f t="shared" si="133"/>
        <v>352935</v>
      </c>
      <c r="X97" s="537">
        <f t="shared" si="134"/>
        <v>58635.46666666666</v>
      </c>
      <c r="Y97" s="538">
        <f t="shared" si="96"/>
        <v>37041.341999999997</v>
      </c>
      <c r="Z97" s="1090">
        <f t="shared" si="97"/>
        <v>448611.80866666668</v>
      </c>
      <c r="AA97" s="1098"/>
      <c r="AB97" s="600">
        <v>6</v>
      </c>
      <c r="AC97" s="1056">
        <f t="shared" si="98"/>
        <v>30735.466666666664</v>
      </c>
      <c r="AD97" s="1063">
        <v>0.25</v>
      </c>
      <c r="AE97" s="747">
        <f t="shared" si="99"/>
        <v>27900</v>
      </c>
      <c r="AF97" s="600"/>
      <c r="AG97" s="1056">
        <f t="shared" si="100"/>
        <v>0</v>
      </c>
      <c r="AH97" s="1070"/>
      <c r="AI97" s="747">
        <f t="shared" si="101"/>
        <v>0</v>
      </c>
      <c r="AJ97" s="1051"/>
      <c r="AK97" s="270">
        <v>0</v>
      </c>
      <c r="AL97" s="902">
        <v>2018</v>
      </c>
      <c r="AM97" s="902">
        <f>AL97+10</f>
        <v>2028</v>
      </c>
      <c r="AN97" s="18" t="str">
        <f t="shared" si="102"/>
        <v xml:space="preserve"> </v>
      </c>
      <c r="AO97" s="747" t="str">
        <f t="shared" si="103"/>
        <v xml:space="preserve"> </v>
      </c>
      <c r="AP97" s="4" t="str">
        <f t="shared" si="104"/>
        <v xml:space="preserve"> </v>
      </c>
      <c r="AQ97" s="747" t="str">
        <f t="shared" si="105"/>
        <v xml:space="preserve"> </v>
      </c>
      <c r="AR97" s="4" t="str">
        <f t="shared" si="106"/>
        <v xml:space="preserve"> </v>
      </c>
      <c r="AS97" s="747" t="str">
        <f t="shared" si="107"/>
        <v xml:space="preserve"> </v>
      </c>
      <c r="AT97" s="4" t="str">
        <f t="shared" si="108"/>
        <v xml:space="preserve"> </v>
      </c>
      <c r="AU97" s="747" t="str">
        <f t="shared" si="109"/>
        <v xml:space="preserve"> </v>
      </c>
      <c r="AV97" s="4" t="str">
        <f t="shared" si="110"/>
        <v xml:space="preserve"> </v>
      </c>
      <c r="AW97" s="747" t="str">
        <f t="shared" si="111"/>
        <v xml:space="preserve"> </v>
      </c>
      <c r="AX97" s="4" t="str">
        <f t="shared" si="112"/>
        <v xml:space="preserve"> </v>
      </c>
      <c r="AY97" s="747" t="str">
        <f t="shared" si="113"/>
        <v xml:space="preserve"> </v>
      </c>
      <c r="AZ97" s="4" t="str">
        <f t="shared" si="114"/>
        <v xml:space="preserve"> </v>
      </c>
      <c r="BA97" s="747" t="str">
        <f t="shared" si="115"/>
        <v xml:space="preserve"> </v>
      </c>
      <c r="BB97" s="4" t="str">
        <f t="shared" si="116"/>
        <v xml:space="preserve"> </v>
      </c>
      <c r="BC97" s="747" t="str">
        <f t="shared" si="117"/>
        <v xml:space="preserve"> </v>
      </c>
      <c r="BD97" s="4" t="str">
        <f t="shared" si="118"/>
        <v xml:space="preserve"> </v>
      </c>
      <c r="BE97" s="747" t="str">
        <f t="shared" si="119"/>
        <v xml:space="preserve"> </v>
      </c>
      <c r="BF97" s="4" t="str">
        <f t="shared" si="120"/>
        <v xml:space="preserve"> </v>
      </c>
      <c r="BG97" s="747" t="str">
        <f t="shared" si="121"/>
        <v xml:space="preserve"> </v>
      </c>
      <c r="BH97" s="4">
        <f t="shared" si="122"/>
        <v>1.55</v>
      </c>
      <c r="BI97" s="747">
        <f t="shared" si="123"/>
        <v>448611.80866666668</v>
      </c>
      <c r="BJ97" s="4" t="str">
        <f t="shared" si="124"/>
        <v xml:space="preserve"> </v>
      </c>
      <c r="BK97" s="747" t="str">
        <f t="shared" si="125"/>
        <v xml:space="preserve"> </v>
      </c>
      <c r="BL97" s="4" t="str">
        <f t="shared" si="126"/>
        <v xml:space="preserve"> </v>
      </c>
      <c r="BM97" s="747" t="str">
        <f t="shared" si="127"/>
        <v xml:space="preserve"> </v>
      </c>
      <c r="BN97" s="4" t="str">
        <f t="shared" si="128"/>
        <v xml:space="preserve"> </v>
      </c>
      <c r="BO97" s="747" t="str">
        <f t="shared" si="129"/>
        <v xml:space="preserve"> </v>
      </c>
      <c r="BP97" s="4" t="str">
        <f t="shared" si="130"/>
        <v xml:space="preserve"> </v>
      </c>
      <c r="BQ97" s="747" t="str">
        <f t="shared" si="131"/>
        <v xml:space="preserve"> </v>
      </c>
      <c r="BR97" s="133" t="s">
        <v>615</v>
      </c>
      <c r="BS97" s="133"/>
      <c r="BT97" s="389"/>
      <c r="BU97" s="389"/>
      <c r="BV97" s="389"/>
      <c r="BW97" s="389"/>
      <c r="BX97" s="389"/>
      <c r="BY97" s="389"/>
      <c r="BZ97" s="389"/>
      <c r="CA97" s="389"/>
      <c r="CB97" s="163">
        <f t="shared" si="132"/>
        <v>0</v>
      </c>
      <c r="CC97" s="389"/>
      <c r="CD97" s="389"/>
      <c r="CE97" s="389"/>
      <c r="CF97" s="389"/>
      <c r="CG97" s="389"/>
      <c r="CH97" s="389"/>
      <c r="CI97" s="389"/>
      <c r="CJ97" s="389"/>
      <c r="CK97" s="389"/>
      <c r="CL97" s="389"/>
      <c r="CM97" s="389"/>
      <c r="CN97" s="389"/>
      <c r="CO97" s="389"/>
      <c r="CP97" s="389"/>
      <c r="CQ97" s="389"/>
      <c r="CR97" s="389"/>
      <c r="CS97" s="389"/>
      <c r="CT97" s="389"/>
      <c r="CU97" s="389"/>
      <c r="CV97" s="389"/>
      <c r="CW97" s="389"/>
      <c r="CX97" s="389"/>
      <c r="CY97" s="389"/>
      <c r="CZ97" s="389"/>
      <c r="DA97" s="389"/>
      <c r="DB97" s="389"/>
      <c r="DC97" s="389"/>
      <c r="DD97" s="389"/>
      <c r="DE97" s="389"/>
      <c r="DF97" s="389"/>
      <c r="DG97" s="389"/>
      <c r="DH97" s="389"/>
      <c r="DI97" s="389"/>
      <c r="DJ97" s="389"/>
      <c r="DK97" s="389"/>
      <c r="DL97" s="389"/>
      <c r="DM97" s="389"/>
      <c r="DN97" s="389"/>
      <c r="DO97" s="389"/>
      <c r="DP97" s="389"/>
      <c r="DQ97" s="389"/>
      <c r="DR97" s="389"/>
      <c r="DS97" s="389"/>
      <c r="DT97" s="389"/>
      <c r="DU97" s="389"/>
      <c r="DV97" s="389"/>
      <c r="DW97" s="389"/>
      <c r="DX97" s="389"/>
      <c r="DY97" s="389"/>
      <c r="DZ97" s="389"/>
      <c r="EA97" s="389"/>
      <c r="EB97" s="389"/>
      <c r="EC97" s="389"/>
      <c r="ED97" s="389"/>
      <c r="EE97" s="389"/>
      <c r="EF97" s="389"/>
      <c r="EG97" s="389"/>
      <c r="EH97" s="389"/>
      <c r="EI97" s="389"/>
      <c r="EJ97" s="389"/>
      <c r="EK97" s="389"/>
      <c r="EL97" s="389"/>
      <c r="EM97" s="389"/>
      <c r="EN97" s="389"/>
      <c r="EO97" s="389"/>
      <c r="EP97" s="389"/>
      <c r="EQ97" s="389"/>
      <c r="ER97" s="389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389"/>
      <c r="FL97" s="389"/>
      <c r="FM97" s="389"/>
      <c r="FN97" s="389"/>
      <c r="FO97" s="389"/>
      <c r="FP97" s="389"/>
      <c r="FQ97" s="389"/>
      <c r="FR97" s="389"/>
      <c r="FS97" s="389"/>
      <c r="FT97" s="389"/>
      <c r="FU97" s="389"/>
      <c r="FV97" s="389"/>
      <c r="FW97" s="389"/>
      <c r="FX97" s="1228" t="s">
        <v>198</v>
      </c>
      <c r="FY97" s="1236">
        <v>201</v>
      </c>
      <c r="FZ97" s="1236">
        <v>36244979</v>
      </c>
      <c r="GA97" s="1236">
        <v>55</v>
      </c>
      <c r="GB97" s="1236" t="s">
        <v>798</v>
      </c>
      <c r="GC97" s="1236">
        <v>20</v>
      </c>
      <c r="GD97" s="1236">
        <v>2011</v>
      </c>
      <c r="GE97" s="1236">
        <v>1</v>
      </c>
      <c r="GF97" s="1236" t="s">
        <v>780</v>
      </c>
      <c r="GG97" s="1236">
        <v>2</v>
      </c>
      <c r="GH97" s="1236">
        <v>1</v>
      </c>
      <c r="GI97" s="1236" t="s">
        <v>780</v>
      </c>
      <c r="GJ97" s="1236">
        <v>2</v>
      </c>
      <c r="GK97" s="1236" t="s">
        <v>781</v>
      </c>
      <c r="GL97" s="1236" t="s">
        <v>782</v>
      </c>
      <c r="GM97" s="1236">
        <v>66</v>
      </c>
      <c r="GN97" s="1236" t="s">
        <v>783</v>
      </c>
      <c r="GO97" s="1236">
        <v>0</v>
      </c>
      <c r="GP97" s="1236">
        <v>0</v>
      </c>
      <c r="GQ97" s="1236">
        <v>4</v>
      </c>
      <c r="GR97" s="1236">
        <v>2</v>
      </c>
      <c r="GS97" s="1236">
        <v>9</v>
      </c>
      <c r="GT97" s="1236" t="s">
        <v>783</v>
      </c>
      <c r="GU97" s="1236" t="s">
        <v>783</v>
      </c>
      <c r="GV97" s="1236" t="s">
        <v>783</v>
      </c>
      <c r="GW97" s="1236" t="s">
        <v>783</v>
      </c>
      <c r="GX97" s="1236" t="s">
        <v>783</v>
      </c>
      <c r="GY97" s="1236">
        <v>1649</v>
      </c>
      <c r="GZ97" s="1236">
        <v>0.31</v>
      </c>
      <c r="HA97" s="1236">
        <v>5</v>
      </c>
      <c r="HB97" s="1236" t="s">
        <v>783</v>
      </c>
      <c r="HC97" s="1236" t="s">
        <v>782</v>
      </c>
      <c r="HD97" s="1236">
        <v>35</v>
      </c>
      <c r="HE97" s="1236" t="s">
        <v>783</v>
      </c>
      <c r="HF97" s="1236">
        <v>0</v>
      </c>
      <c r="HG97" s="1236" t="s">
        <v>783</v>
      </c>
      <c r="HH97" s="1236">
        <v>0</v>
      </c>
      <c r="HI97" s="1236">
        <v>1</v>
      </c>
      <c r="HJ97" s="1236">
        <v>45</v>
      </c>
      <c r="HK97" s="1236" t="s">
        <v>784</v>
      </c>
      <c r="HL97" s="1236" t="s">
        <v>785</v>
      </c>
      <c r="HM97" s="1236" t="s">
        <v>783</v>
      </c>
      <c r="HN97" s="1236" t="s">
        <v>783</v>
      </c>
      <c r="HO97" s="1236" t="s">
        <v>783</v>
      </c>
      <c r="HP97" s="1236" t="s">
        <v>783</v>
      </c>
      <c r="HQ97" s="1236" t="s">
        <v>783</v>
      </c>
      <c r="HR97" s="1236">
        <v>3979236</v>
      </c>
      <c r="HS97" s="1236" t="s">
        <v>783</v>
      </c>
      <c r="HT97" s="1236" t="s">
        <v>786</v>
      </c>
      <c r="HU97" s="1236" t="s">
        <v>787</v>
      </c>
      <c r="HV97" s="1236">
        <v>4</v>
      </c>
      <c r="HW97" s="1236">
        <v>2016</v>
      </c>
      <c r="HX97" s="1236">
        <v>63</v>
      </c>
      <c r="HY97" s="1236">
        <v>3432</v>
      </c>
      <c r="HZ97" s="1236">
        <v>5069</v>
      </c>
      <c r="IA97" s="1244">
        <v>42374.403182870374</v>
      </c>
      <c r="IB97" s="1236" t="s">
        <v>788</v>
      </c>
      <c r="IC97" s="1236">
        <v>3974758</v>
      </c>
      <c r="ID97" s="1236">
        <v>2016</v>
      </c>
      <c r="IE97" s="1236">
        <v>1712</v>
      </c>
      <c r="IF97" s="1236" t="s">
        <v>783</v>
      </c>
      <c r="IG97" s="1236" t="s">
        <v>783</v>
      </c>
      <c r="IH97" s="1236" t="s">
        <v>783</v>
      </c>
      <c r="II97" s="1236" t="s">
        <v>783</v>
      </c>
      <c r="IJ97" s="1236" t="s">
        <v>783</v>
      </c>
      <c r="IK97" s="1236" t="s">
        <v>783</v>
      </c>
      <c r="IL97" s="1236" t="s">
        <v>783</v>
      </c>
      <c r="IM97" s="1236" t="s">
        <v>783</v>
      </c>
      <c r="IN97" s="1236" t="s">
        <v>783</v>
      </c>
      <c r="IO97" s="1236">
        <v>1649</v>
      </c>
      <c r="IP97" s="1244">
        <v>41004.418078703704</v>
      </c>
      <c r="IQ97" s="1236">
        <v>2</v>
      </c>
      <c r="IR97" s="1236" t="s">
        <v>793</v>
      </c>
      <c r="IS97" s="1236">
        <v>9</v>
      </c>
      <c r="IT97" s="1252">
        <v>41275</v>
      </c>
      <c r="IU97" s="1236" t="s">
        <v>783</v>
      </c>
      <c r="IV97" s="1236" t="s">
        <v>783</v>
      </c>
      <c r="IW97" s="1236" t="s">
        <v>783</v>
      </c>
      <c r="IX97" s="1236" t="s">
        <v>781</v>
      </c>
      <c r="IY97" s="1236">
        <v>45</v>
      </c>
      <c r="IZ97" s="1236" t="s">
        <v>789</v>
      </c>
      <c r="JA97" s="1236" t="s">
        <v>783</v>
      </c>
      <c r="JB97" s="1236" t="s">
        <v>783</v>
      </c>
      <c r="JC97" s="1236" t="s">
        <v>783</v>
      </c>
      <c r="JD97" s="1236">
        <v>329429</v>
      </c>
      <c r="JE97" s="1236" t="s">
        <v>783</v>
      </c>
      <c r="JF97" s="1236" t="s">
        <v>783</v>
      </c>
      <c r="JG97" s="1236" t="s">
        <v>815</v>
      </c>
      <c r="JH97" s="1236">
        <v>55</v>
      </c>
      <c r="JI97" s="1236" t="s">
        <v>783</v>
      </c>
      <c r="JJ97" s="1236" t="s">
        <v>783</v>
      </c>
      <c r="JK97" s="1236" t="s">
        <v>783</v>
      </c>
      <c r="JL97" s="1236" t="s">
        <v>790</v>
      </c>
      <c r="JM97" s="1236">
        <v>4</v>
      </c>
      <c r="JN97" s="1236">
        <v>3</v>
      </c>
      <c r="JO97" s="1236" t="s">
        <v>783</v>
      </c>
      <c r="JP97" s="1236">
        <v>10711928</v>
      </c>
      <c r="JQ97" s="1236">
        <v>2011</v>
      </c>
      <c r="JR97" s="1236">
        <v>3</v>
      </c>
      <c r="JS97" s="1236" t="s">
        <v>783</v>
      </c>
      <c r="JT97" s="1236" t="s">
        <v>783</v>
      </c>
      <c r="JU97" s="1236" t="s">
        <v>866</v>
      </c>
      <c r="JV97" s="1260">
        <v>1865.2195380000001</v>
      </c>
      <c r="JX97" s="225"/>
    </row>
    <row r="98" spans="1:285" ht="16" thickBot="1">
      <c r="A98" s="905" t="s">
        <v>5</v>
      </c>
      <c r="B98" s="79">
        <f t="shared" si="95"/>
        <v>1</v>
      </c>
      <c r="C98" s="871" t="s">
        <v>23</v>
      </c>
      <c r="D98" s="489" t="s">
        <v>162</v>
      </c>
      <c r="E98" s="1129" t="s">
        <v>158</v>
      </c>
      <c r="F98" s="888">
        <v>1.58</v>
      </c>
      <c r="G98" s="120" t="e">
        <f t="shared" si="137"/>
        <v>#REF!</v>
      </c>
      <c r="H98" s="46"/>
      <c r="I98" s="3">
        <f>F98</f>
        <v>1.58</v>
      </c>
      <c r="J98" s="29"/>
      <c r="K98" s="18">
        <v>1974</v>
      </c>
      <c r="L98" s="5"/>
      <c r="M98" s="170">
        <v>3</v>
      </c>
      <c r="N98" s="71">
        <v>2</v>
      </c>
      <c r="O98" s="739">
        <v>3</v>
      </c>
      <c r="P98" s="1107">
        <f t="shared" ref="P98:P126" si="138">SUM(M98:O98)</f>
        <v>8</v>
      </c>
      <c r="Q98" s="1108">
        <v>124</v>
      </c>
      <c r="R98" s="46"/>
      <c r="S98" s="3">
        <f>I98</f>
        <v>1.58</v>
      </c>
      <c r="T98" s="25"/>
      <c r="U98" s="219">
        <f t="shared" si="136"/>
        <v>118500</v>
      </c>
      <c r="V98" s="219" t="s">
        <v>642</v>
      </c>
      <c r="W98" s="1042">
        <f t="shared" si="133"/>
        <v>118500</v>
      </c>
      <c r="X98" s="537">
        <f t="shared" si="134"/>
        <v>0</v>
      </c>
      <c r="Y98" s="538">
        <f t="shared" si="96"/>
        <v>500</v>
      </c>
      <c r="Z98" s="1090">
        <f t="shared" si="97"/>
        <v>119000</v>
      </c>
      <c r="AA98" s="1098"/>
      <c r="AB98" s="600"/>
      <c r="AC98" s="1056">
        <f t="shared" si="98"/>
        <v>0</v>
      </c>
      <c r="AD98" s="1063"/>
      <c r="AE98" s="747">
        <f t="shared" si="99"/>
        <v>0</v>
      </c>
      <c r="AF98" s="600"/>
      <c r="AG98" s="1056">
        <f t="shared" si="100"/>
        <v>0</v>
      </c>
      <c r="AH98" s="1070"/>
      <c r="AI98" s="747">
        <f t="shared" si="101"/>
        <v>0</v>
      </c>
      <c r="AJ98" s="1051"/>
      <c r="AK98" s="270">
        <v>0</v>
      </c>
      <c r="AL98" s="902">
        <v>2018</v>
      </c>
      <c r="AM98" s="902">
        <f>AL98+10</f>
        <v>2028</v>
      </c>
      <c r="AN98" s="18" t="str">
        <f t="shared" si="102"/>
        <v xml:space="preserve"> </v>
      </c>
      <c r="AO98" s="747" t="str">
        <f t="shared" si="103"/>
        <v xml:space="preserve"> </v>
      </c>
      <c r="AP98" s="4" t="str">
        <f t="shared" si="104"/>
        <v xml:space="preserve"> </v>
      </c>
      <c r="AQ98" s="747" t="str">
        <f t="shared" si="105"/>
        <v xml:space="preserve"> </v>
      </c>
      <c r="AR98" s="4" t="str">
        <f t="shared" si="106"/>
        <v xml:space="preserve"> </v>
      </c>
      <c r="AS98" s="747" t="str">
        <f t="shared" si="107"/>
        <v xml:space="preserve"> </v>
      </c>
      <c r="AT98" s="4" t="str">
        <f t="shared" si="108"/>
        <v xml:space="preserve"> </v>
      </c>
      <c r="AU98" s="747" t="str">
        <f t="shared" si="109"/>
        <v xml:space="preserve"> </v>
      </c>
      <c r="AV98" s="4" t="str">
        <f t="shared" si="110"/>
        <v xml:space="preserve"> </v>
      </c>
      <c r="AW98" s="747" t="str">
        <f t="shared" si="111"/>
        <v xml:space="preserve"> </v>
      </c>
      <c r="AX98" s="4" t="str">
        <f t="shared" si="112"/>
        <v xml:space="preserve"> </v>
      </c>
      <c r="AY98" s="747" t="str">
        <f t="shared" si="113"/>
        <v xml:space="preserve"> </v>
      </c>
      <c r="AZ98" s="4" t="str">
        <f t="shared" si="114"/>
        <v xml:space="preserve"> </v>
      </c>
      <c r="BA98" s="747" t="str">
        <f t="shared" si="115"/>
        <v xml:space="preserve"> </v>
      </c>
      <c r="BB98" s="4" t="str">
        <f t="shared" si="116"/>
        <v xml:space="preserve"> </v>
      </c>
      <c r="BC98" s="747" t="str">
        <f t="shared" si="117"/>
        <v xml:space="preserve"> </v>
      </c>
      <c r="BD98" s="4" t="str">
        <f t="shared" si="118"/>
        <v xml:space="preserve"> </v>
      </c>
      <c r="BE98" s="747" t="str">
        <f t="shared" si="119"/>
        <v xml:space="preserve"> </v>
      </c>
      <c r="BF98" s="4" t="str">
        <f t="shared" si="120"/>
        <v xml:space="preserve"> </v>
      </c>
      <c r="BG98" s="747" t="str">
        <f t="shared" si="121"/>
        <v xml:space="preserve"> </v>
      </c>
      <c r="BH98" s="4">
        <f t="shared" si="122"/>
        <v>1.58</v>
      </c>
      <c r="BI98" s="747">
        <f t="shared" si="123"/>
        <v>119000</v>
      </c>
      <c r="BJ98" s="4" t="str">
        <f t="shared" si="124"/>
        <v xml:space="preserve"> </v>
      </c>
      <c r="BK98" s="747" t="str">
        <f t="shared" si="125"/>
        <v xml:space="preserve"> </v>
      </c>
      <c r="BL98" s="4" t="str">
        <f t="shared" si="126"/>
        <v xml:space="preserve"> </v>
      </c>
      <c r="BM98" s="747" t="str">
        <f t="shared" si="127"/>
        <v xml:space="preserve"> </v>
      </c>
      <c r="BN98" s="4" t="str">
        <f t="shared" si="128"/>
        <v xml:space="preserve"> </v>
      </c>
      <c r="BO98" s="747" t="str">
        <f t="shared" si="129"/>
        <v xml:space="preserve"> </v>
      </c>
      <c r="BP98" s="4" t="str">
        <f t="shared" si="130"/>
        <v xml:space="preserve"> </v>
      </c>
      <c r="BQ98" s="747" t="str">
        <f t="shared" si="131"/>
        <v xml:space="preserve"> </v>
      </c>
      <c r="BR98" s="133" t="s">
        <v>189</v>
      </c>
      <c r="BS98" s="133"/>
      <c r="BT98" s="389"/>
      <c r="BU98" s="389"/>
      <c r="BV98" s="389"/>
      <c r="BW98" s="389"/>
      <c r="BX98" s="389"/>
      <c r="BY98" s="389"/>
      <c r="BZ98" s="389"/>
      <c r="CA98" s="389"/>
      <c r="CB98" s="163">
        <f t="shared" si="132"/>
        <v>0</v>
      </c>
      <c r="CC98" s="389"/>
      <c r="CD98" s="389"/>
      <c r="CE98" s="389"/>
      <c r="CF98" s="389"/>
      <c r="CG98" s="389"/>
      <c r="CH98" s="389"/>
      <c r="CI98" s="389"/>
      <c r="CJ98" s="389"/>
      <c r="CK98" s="389"/>
      <c r="CL98" s="389"/>
      <c r="CM98" s="389"/>
      <c r="CN98" s="389"/>
      <c r="CO98" s="389"/>
      <c r="CP98" s="389"/>
      <c r="CQ98" s="389"/>
      <c r="CR98" s="389"/>
      <c r="CS98" s="389"/>
      <c r="CT98" s="389"/>
      <c r="CU98" s="389"/>
      <c r="CV98" s="389"/>
      <c r="CW98" s="389"/>
      <c r="CX98" s="389"/>
      <c r="CY98" s="389"/>
      <c r="CZ98" s="389"/>
      <c r="DA98" s="389"/>
      <c r="DB98" s="389"/>
      <c r="DC98" s="389"/>
      <c r="DD98" s="389"/>
      <c r="DE98" s="389"/>
      <c r="DF98" s="389"/>
      <c r="DG98" s="389"/>
      <c r="DH98" s="389"/>
      <c r="DI98" s="389"/>
      <c r="DJ98" s="389"/>
      <c r="DK98" s="389"/>
      <c r="DL98" s="389"/>
      <c r="DM98" s="389"/>
      <c r="DN98" s="389"/>
      <c r="DO98" s="389"/>
      <c r="DP98" s="389"/>
      <c r="DQ98" s="389"/>
      <c r="DR98" s="389"/>
      <c r="DS98" s="389"/>
      <c r="DT98" s="389"/>
      <c r="DU98" s="389"/>
      <c r="DV98" s="389"/>
      <c r="DW98" s="389"/>
      <c r="DX98" s="389"/>
      <c r="DY98" s="389"/>
      <c r="DZ98" s="389"/>
      <c r="EA98" s="389"/>
      <c r="EB98" s="389"/>
      <c r="EC98" s="389"/>
      <c r="ED98" s="389"/>
      <c r="EE98" s="389"/>
      <c r="EF98" s="389"/>
      <c r="EG98" s="389"/>
      <c r="EH98" s="389"/>
      <c r="EI98" s="389"/>
      <c r="EJ98" s="389"/>
      <c r="EK98" s="389"/>
      <c r="EL98" s="389"/>
      <c r="EM98" s="389"/>
      <c r="EN98" s="389"/>
      <c r="EO98" s="389"/>
      <c r="EP98" s="389"/>
      <c r="EQ98" s="389"/>
      <c r="ER98" s="389"/>
      <c r="ES98" s="389"/>
      <c r="ET98" s="389"/>
      <c r="EU98" s="389"/>
      <c r="EV98" s="389"/>
      <c r="EW98" s="389"/>
      <c r="EX98" s="389"/>
      <c r="EY98" s="389"/>
      <c r="EZ98" s="389"/>
      <c r="FA98" s="389"/>
      <c r="FB98" s="389"/>
      <c r="FC98" s="389"/>
      <c r="FD98" s="389"/>
      <c r="FE98" s="389"/>
      <c r="FF98" s="389"/>
      <c r="FG98" s="389"/>
      <c r="FH98" s="389"/>
      <c r="FI98" s="389"/>
      <c r="FJ98" s="389"/>
      <c r="FK98" s="389"/>
      <c r="FL98" s="389"/>
      <c r="FM98" s="389"/>
      <c r="FN98" s="389"/>
      <c r="FO98" s="389"/>
      <c r="FP98" s="389"/>
      <c r="FQ98" s="389"/>
      <c r="FR98" s="389"/>
      <c r="FS98" s="389"/>
      <c r="FT98" s="389"/>
      <c r="FU98" s="389"/>
      <c r="FV98" s="389"/>
      <c r="FW98" s="389"/>
      <c r="FX98" s="655" t="s">
        <v>473</v>
      </c>
      <c r="FY98" s="656">
        <v>244</v>
      </c>
      <c r="FZ98" s="656">
        <v>30289522</v>
      </c>
      <c r="GA98" s="656">
        <v>35</v>
      </c>
      <c r="GB98" s="656" t="s">
        <v>3</v>
      </c>
      <c r="GC98" s="656">
        <v>18</v>
      </c>
      <c r="GD98" s="656">
        <v>1981</v>
      </c>
      <c r="GE98" s="656">
        <v>0</v>
      </c>
      <c r="GF98" s="656" t="s">
        <v>792</v>
      </c>
      <c r="GG98" s="656">
        <v>0</v>
      </c>
      <c r="GH98" s="656">
        <v>0</v>
      </c>
      <c r="GI98" s="656" t="s">
        <v>792</v>
      </c>
      <c r="GJ98" s="656">
        <v>0</v>
      </c>
      <c r="GK98" s="656" t="s">
        <v>781</v>
      </c>
      <c r="GL98" s="656" t="s">
        <v>793</v>
      </c>
      <c r="GM98" s="656">
        <v>66</v>
      </c>
      <c r="GN98" s="656" t="s">
        <v>783</v>
      </c>
      <c r="GO98" s="656">
        <v>0</v>
      </c>
      <c r="GP98" s="656">
        <v>0</v>
      </c>
      <c r="GQ98" s="656">
        <v>4</v>
      </c>
      <c r="GR98" s="656">
        <v>2</v>
      </c>
      <c r="GS98" s="656">
        <v>1</v>
      </c>
      <c r="GT98" s="656" t="s">
        <v>783</v>
      </c>
      <c r="GU98" s="656" t="s">
        <v>783</v>
      </c>
      <c r="GV98" s="656" t="s">
        <v>783</v>
      </c>
      <c r="GW98" s="656" t="s">
        <v>783</v>
      </c>
      <c r="GX98" s="656" t="s">
        <v>783</v>
      </c>
      <c r="GY98" s="656">
        <v>1649</v>
      </c>
      <c r="GZ98" s="656">
        <v>1.97</v>
      </c>
      <c r="HA98" s="656">
        <v>5</v>
      </c>
      <c r="HB98" s="656" t="s">
        <v>783</v>
      </c>
      <c r="HC98" s="656" t="s">
        <v>782</v>
      </c>
      <c r="HD98" s="656">
        <v>15</v>
      </c>
      <c r="HE98" s="656" t="s">
        <v>783</v>
      </c>
      <c r="HF98" s="656">
        <v>0</v>
      </c>
      <c r="HG98" s="656" t="s">
        <v>783</v>
      </c>
      <c r="HH98" s="656">
        <v>0</v>
      </c>
      <c r="HI98" s="656">
        <v>1</v>
      </c>
      <c r="HJ98" s="656">
        <v>45</v>
      </c>
      <c r="HK98" s="656" t="s">
        <v>784</v>
      </c>
      <c r="HL98" s="656" t="s">
        <v>785</v>
      </c>
      <c r="HM98" s="656" t="s">
        <v>783</v>
      </c>
      <c r="HN98" s="656" t="s">
        <v>783</v>
      </c>
      <c r="HO98" s="656" t="s">
        <v>783</v>
      </c>
      <c r="HP98" s="656" t="s">
        <v>783</v>
      </c>
      <c r="HQ98" s="656" t="s">
        <v>783</v>
      </c>
      <c r="HR98" s="656">
        <v>3980128</v>
      </c>
      <c r="HS98" s="656" t="s">
        <v>783</v>
      </c>
      <c r="HT98" s="656" t="s">
        <v>786</v>
      </c>
      <c r="HU98" s="656" t="s">
        <v>787</v>
      </c>
      <c r="HV98" s="656">
        <v>4</v>
      </c>
      <c r="HW98" s="656">
        <v>2014</v>
      </c>
      <c r="HX98" s="656">
        <v>63</v>
      </c>
      <c r="HY98" s="656">
        <v>11774</v>
      </c>
      <c r="HZ98" s="656">
        <v>22176</v>
      </c>
      <c r="IA98" s="657">
        <v>41697.500081018516</v>
      </c>
      <c r="IB98" s="656" t="s">
        <v>788</v>
      </c>
      <c r="IC98" s="656">
        <v>3975650</v>
      </c>
      <c r="ID98" s="656">
        <v>2014</v>
      </c>
      <c r="IE98" s="656">
        <v>1712</v>
      </c>
      <c r="IF98" s="656" t="s">
        <v>783</v>
      </c>
      <c r="IG98" s="656" t="s">
        <v>783</v>
      </c>
      <c r="IH98" s="656" t="s">
        <v>783</v>
      </c>
      <c r="II98" s="656" t="s">
        <v>783</v>
      </c>
      <c r="IJ98" s="656" t="s">
        <v>783</v>
      </c>
      <c r="IK98" s="656" t="s">
        <v>783</v>
      </c>
      <c r="IL98" s="656" t="s">
        <v>783</v>
      </c>
      <c r="IM98" s="656" t="s">
        <v>783</v>
      </c>
      <c r="IN98" s="656" t="s">
        <v>783</v>
      </c>
      <c r="IO98" s="656">
        <v>1649</v>
      </c>
      <c r="IP98" s="657">
        <v>40569.538182870368</v>
      </c>
      <c r="IQ98" s="656">
        <v>4</v>
      </c>
      <c r="IR98" s="656" t="s">
        <v>793</v>
      </c>
      <c r="IS98" s="656">
        <v>1</v>
      </c>
      <c r="IT98" s="658">
        <v>41275</v>
      </c>
      <c r="IU98" s="656" t="s">
        <v>783</v>
      </c>
      <c r="IV98" s="656" t="s">
        <v>783</v>
      </c>
      <c r="IW98" s="656" t="s">
        <v>783</v>
      </c>
      <c r="IX98" s="656" t="s">
        <v>781</v>
      </c>
      <c r="IY98" s="656">
        <v>45</v>
      </c>
      <c r="IZ98" s="656" t="s">
        <v>789</v>
      </c>
      <c r="JA98" s="656" t="s">
        <v>783</v>
      </c>
      <c r="JB98" s="656" t="s">
        <v>783</v>
      </c>
      <c r="JC98" s="656" t="s">
        <v>783</v>
      </c>
      <c r="JD98" s="656">
        <v>329451</v>
      </c>
      <c r="JE98" s="656" t="s">
        <v>783</v>
      </c>
      <c r="JF98" s="656" t="s">
        <v>783</v>
      </c>
      <c r="JG98" s="656" t="s">
        <v>795</v>
      </c>
      <c r="JH98" s="656">
        <v>35</v>
      </c>
      <c r="JI98" s="656" t="s">
        <v>783</v>
      </c>
      <c r="JJ98" s="656" t="s">
        <v>783</v>
      </c>
      <c r="JK98" s="656" t="s">
        <v>783</v>
      </c>
      <c r="JL98" s="656" t="s">
        <v>790</v>
      </c>
      <c r="JM98" s="656">
        <v>4</v>
      </c>
      <c r="JN98" s="656">
        <v>1</v>
      </c>
      <c r="JO98" s="656" t="s">
        <v>783</v>
      </c>
      <c r="JP98" s="656">
        <v>12683066</v>
      </c>
      <c r="JQ98" s="656">
        <v>2013</v>
      </c>
      <c r="JR98" s="656">
        <v>12</v>
      </c>
      <c r="JS98" s="656" t="s">
        <v>783</v>
      </c>
      <c r="JT98" s="656" t="s">
        <v>783</v>
      </c>
      <c r="JU98" s="656" t="s">
        <v>909</v>
      </c>
      <c r="JV98" s="659">
        <v>10431.914323000001</v>
      </c>
      <c r="JW98">
        <f>JV98</f>
        <v>10431.914323000001</v>
      </c>
      <c r="JX98" s="371">
        <v>1.9757413490530304</v>
      </c>
    </row>
    <row r="99" spans="1:285" ht="16" thickBot="1">
      <c r="A99" s="905" t="s">
        <v>5</v>
      </c>
      <c r="B99" s="79">
        <f t="shared" si="95"/>
        <v>1</v>
      </c>
      <c r="C99" s="871" t="s">
        <v>51</v>
      </c>
      <c r="D99" s="489" t="s">
        <v>185</v>
      </c>
      <c r="E99" s="1129" t="s">
        <v>130</v>
      </c>
      <c r="F99" s="888">
        <v>1.9</v>
      </c>
      <c r="G99" s="120" t="e">
        <f t="shared" si="137"/>
        <v>#REF!</v>
      </c>
      <c r="H99" s="46"/>
      <c r="I99" s="33">
        <v>1.9</v>
      </c>
      <c r="J99" s="29"/>
      <c r="K99" s="18"/>
      <c r="L99" s="5"/>
      <c r="M99" s="170">
        <v>4</v>
      </c>
      <c r="N99" s="71">
        <v>5</v>
      </c>
      <c r="O99" s="739">
        <v>2</v>
      </c>
      <c r="P99" s="1107">
        <f t="shared" si="138"/>
        <v>11</v>
      </c>
      <c r="Q99" s="1108">
        <f t="shared" ref="Q99:Q112" si="139">O99*N99*M99</f>
        <v>40</v>
      </c>
      <c r="R99" s="46"/>
      <c r="S99" s="547">
        <f>I99</f>
        <v>1.9</v>
      </c>
      <c r="T99" s="25"/>
      <c r="U99" s="219">
        <f t="shared" si="136"/>
        <v>142500</v>
      </c>
      <c r="V99" s="219" t="s">
        <v>642</v>
      </c>
      <c r="W99" s="1042">
        <f t="shared" si="133"/>
        <v>142500</v>
      </c>
      <c r="X99" s="537">
        <f t="shared" si="134"/>
        <v>71875.733333333337</v>
      </c>
      <c r="Y99" s="538">
        <f t="shared" si="96"/>
        <v>500</v>
      </c>
      <c r="Z99" s="1090">
        <f t="shared" si="97"/>
        <v>214875.73333333334</v>
      </c>
      <c r="AA99" s="1098"/>
      <c r="AB99" s="600">
        <v>6</v>
      </c>
      <c r="AC99" s="1056">
        <f t="shared" si="98"/>
        <v>37675.73333333333</v>
      </c>
      <c r="AD99" s="1063">
        <v>0.25</v>
      </c>
      <c r="AE99" s="747">
        <f t="shared" si="99"/>
        <v>34200</v>
      </c>
      <c r="AF99" s="600"/>
      <c r="AG99" s="1056">
        <f t="shared" si="100"/>
        <v>0</v>
      </c>
      <c r="AH99" s="1070"/>
      <c r="AI99" s="747">
        <f t="shared" si="101"/>
        <v>0</v>
      </c>
      <c r="AJ99" s="1051"/>
      <c r="AK99" s="270">
        <v>0</v>
      </c>
      <c r="AL99" s="902">
        <v>2018</v>
      </c>
      <c r="AM99" s="902">
        <f>AL99+10</f>
        <v>2028</v>
      </c>
      <c r="AN99" s="18" t="str">
        <f t="shared" si="102"/>
        <v xml:space="preserve"> </v>
      </c>
      <c r="AO99" s="747" t="str">
        <f t="shared" si="103"/>
        <v xml:space="preserve"> </v>
      </c>
      <c r="AP99" s="4" t="str">
        <f t="shared" si="104"/>
        <v xml:space="preserve"> </v>
      </c>
      <c r="AQ99" s="747" t="str">
        <f t="shared" si="105"/>
        <v xml:space="preserve"> </v>
      </c>
      <c r="AR99" s="4" t="str">
        <f t="shared" si="106"/>
        <v xml:space="preserve"> </v>
      </c>
      <c r="AS99" s="747" t="str">
        <f t="shared" si="107"/>
        <v xml:space="preserve"> </v>
      </c>
      <c r="AT99" s="4" t="str">
        <f t="shared" si="108"/>
        <v xml:space="preserve"> </v>
      </c>
      <c r="AU99" s="747" t="str">
        <f t="shared" si="109"/>
        <v xml:space="preserve"> </v>
      </c>
      <c r="AV99" s="4" t="str">
        <f t="shared" si="110"/>
        <v xml:space="preserve"> </v>
      </c>
      <c r="AW99" s="747" t="str">
        <f t="shared" si="111"/>
        <v xml:space="preserve"> </v>
      </c>
      <c r="AX99" s="4" t="str">
        <f t="shared" si="112"/>
        <v xml:space="preserve"> </v>
      </c>
      <c r="AY99" s="747" t="str">
        <f t="shared" si="113"/>
        <v xml:space="preserve"> </v>
      </c>
      <c r="AZ99" s="4" t="str">
        <f t="shared" si="114"/>
        <v xml:space="preserve"> </v>
      </c>
      <c r="BA99" s="747" t="str">
        <f t="shared" si="115"/>
        <v xml:space="preserve"> </v>
      </c>
      <c r="BB99" s="4" t="str">
        <f t="shared" si="116"/>
        <v xml:space="preserve"> </v>
      </c>
      <c r="BC99" s="747" t="str">
        <f t="shared" si="117"/>
        <v xml:space="preserve"> </v>
      </c>
      <c r="BD99" s="4" t="str">
        <f t="shared" si="118"/>
        <v xml:space="preserve"> </v>
      </c>
      <c r="BE99" s="747" t="str">
        <f t="shared" si="119"/>
        <v xml:space="preserve"> </v>
      </c>
      <c r="BF99" s="4" t="str">
        <f t="shared" si="120"/>
        <v xml:space="preserve"> </v>
      </c>
      <c r="BG99" s="747" t="str">
        <f t="shared" si="121"/>
        <v xml:space="preserve"> </v>
      </c>
      <c r="BH99" s="4">
        <f t="shared" si="122"/>
        <v>1.9</v>
      </c>
      <c r="BI99" s="747">
        <f t="shared" si="123"/>
        <v>214875.73333333334</v>
      </c>
      <c r="BJ99" s="4" t="str">
        <f t="shared" si="124"/>
        <v xml:space="preserve"> </v>
      </c>
      <c r="BK99" s="747" t="str">
        <f t="shared" si="125"/>
        <v xml:space="preserve"> </v>
      </c>
      <c r="BL99" s="4" t="str">
        <f t="shared" si="126"/>
        <v xml:space="preserve"> </v>
      </c>
      <c r="BM99" s="747" t="str">
        <f t="shared" si="127"/>
        <v xml:space="preserve"> </v>
      </c>
      <c r="BN99" s="4" t="str">
        <f t="shared" si="128"/>
        <v xml:space="preserve"> </v>
      </c>
      <c r="BO99" s="747" t="str">
        <f t="shared" si="129"/>
        <v xml:space="preserve"> </v>
      </c>
      <c r="BP99" s="4" t="str">
        <f t="shared" si="130"/>
        <v xml:space="preserve"> </v>
      </c>
      <c r="BQ99" s="747" t="str">
        <f t="shared" si="131"/>
        <v xml:space="preserve"> </v>
      </c>
      <c r="BR99" s="133" t="s">
        <v>626</v>
      </c>
      <c r="BS99" s="133"/>
      <c r="BT99" s="389"/>
      <c r="BU99" s="389"/>
      <c r="BV99" s="389"/>
      <c r="BW99" s="389"/>
      <c r="BX99" s="389"/>
      <c r="BY99" s="389"/>
      <c r="BZ99" s="389"/>
      <c r="CA99" s="389"/>
      <c r="CB99" s="163">
        <f t="shared" si="132"/>
        <v>0</v>
      </c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89"/>
      <c r="EF99" s="389"/>
      <c r="EG99" s="389"/>
      <c r="EH99" s="389"/>
      <c r="EI99" s="389"/>
      <c r="EJ99" s="389"/>
      <c r="EK99" s="389"/>
      <c r="EL99" s="389"/>
      <c r="EM99" s="389"/>
      <c r="EN99" s="389"/>
      <c r="EO99" s="389"/>
      <c r="EP99" s="389"/>
      <c r="EQ99" s="389"/>
      <c r="ER99" s="389"/>
      <c r="ES99" s="389"/>
      <c r="ET99" s="389"/>
      <c r="EU99" s="389"/>
      <c r="EV99" s="389"/>
      <c r="EW99" s="389"/>
      <c r="EX99" s="389"/>
      <c r="EY99" s="389"/>
      <c r="EZ99" s="389"/>
      <c r="FA99" s="389"/>
      <c r="FB99" s="389"/>
      <c r="FC99" s="389"/>
      <c r="FD99" s="389"/>
      <c r="FE99" s="389"/>
      <c r="FF99" s="389"/>
      <c r="FG99" s="389"/>
      <c r="FH99" s="389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694" t="s">
        <v>198</v>
      </c>
      <c r="FY99" s="695">
        <v>252</v>
      </c>
      <c r="FZ99" s="695">
        <v>30289444</v>
      </c>
      <c r="GA99" s="695">
        <v>55</v>
      </c>
      <c r="GB99" s="695" t="s">
        <v>798</v>
      </c>
      <c r="GC99" s="695">
        <v>20</v>
      </c>
      <c r="GD99" s="695">
        <v>2011</v>
      </c>
      <c r="GE99" s="695">
        <v>1</v>
      </c>
      <c r="GF99" s="695" t="s">
        <v>780</v>
      </c>
      <c r="GG99" s="695">
        <v>2</v>
      </c>
      <c r="GH99" s="695">
        <v>1</v>
      </c>
      <c r="GI99" s="695" t="s">
        <v>780</v>
      </c>
      <c r="GJ99" s="695">
        <v>2</v>
      </c>
      <c r="GK99" s="695" t="s">
        <v>781</v>
      </c>
      <c r="GL99" s="695" t="s">
        <v>782</v>
      </c>
      <c r="GM99" s="695">
        <v>66</v>
      </c>
      <c r="GN99" s="695" t="s">
        <v>783</v>
      </c>
      <c r="GO99" s="695">
        <v>0</v>
      </c>
      <c r="GP99" s="695">
        <v>0</v>
      </c>
      <c r="GQ99" s="695">
        <v>4</v>
      </c>
      <c r="GR99" s="695">
        <v>2</v>
      </c>
      <c r="GS99" s="695">
        <v>9</v>
      </c>
      <c r="GT99" s="695" t="s">
        <v>783</v>
      </c>
      <c r="GU99" s="695" t="s">
        <v>783</v>
      </c>
      <c r="GV99" s="695" t="s">
        <v>783</v>
      </c>
      <c r="GW99" s="695" t="s">
        <v>783</v>
      </c>
      <c r="GX99" s="695" t="s">
        <v>783</v>
      </c>
      <c r="GY99" s="695">
        <v>1649</v>
      </c>
      <c r="GZ99" s="695">
        <v>0.42</v>
      </c>
      <c r="HA99" s="695">
        <v>5</v>
      </c>
      <c r="HB99" s="695" t="s">
        <v>783</v>
      </c>
      <c r="HC99" s="695" t="s">
        <v>782</v>
      </c>
      <c r="HD99" s="695">
        <v>150</v>
      </c>
      <c r="HE99" s="695" t="s">
        <v>783</v>
      </c>
      <c r="HF99" s="695">
        <v>0</v>
      </c>
      <c r="HG99" s="695" t="s">
        <v>783</v>
      </c>
      <c r="HH99" s="695">
        <v>0</v>
      </c>
      <c r="HI99" s="695">
        <v>1</v>
      </c>
      <c r="HJ99" s="695">
        <v>45</v>
      </c>
      <c r="HK99" s="695" t="s">
        <v>784</v>
      </c>
      <c r="HL99" s="695" t="s">
        <v>785</v>
      </c>
      <c r="HM99" s="695" t="s">
        <v>783</v>
      </c>
      <c r="HN99" s="695" t="s">
        <v>783</v>
      </c>
      <c r="HO99" s="695" t="s">
        <v>783</v>
      </c>
      <c r="HP99" s="695" t="s">
        <v>783</v>
      </c>
      <c r="HQ99" s="695" t="s">
        <v>783</v>
      </c>
      <c r="HR99" s="695">
        <v>3975626</v>
      </c>
      <c r="HS99" s="695" t="s">
        <v>783</v>
      </c>
      <c r="HT99" s="695" t="s">
        <v>786</v>
      </c>
      <c r="HU99" s="695" t="s">
        <v>787</v>
      </c>
      <c r="HV99" s="695">
        <v>4</v>
      </c>
      <c r="HW99" s="695">
        <v>2014</v>
      </c>
      <c r="HX99" s="695">
        <v>63</v>
      </c>
      <c r="HY99" s="695">
        <v>0</v>
      </c>
      <c r="HZ99" s="695">
        <v>2218</v>
      </c>
      <c r="IA99" s="696">
        <v>41697.500081018516</v>
      </c>
      <c r="IB99" s="695" t="s">
        <v>788</v>
      </c>
      <c r="IC99" s="695">
        <v>3980104</v>
      </c>
      <c r="ID99" s="695">
        <v>2014</v>
      </c>
      <c r="IE99" s="695">
        <v>1712</v>
      </c>
      <c r="IF99" s="695" t="s">
        <v>783</v>
      </c>
      <c r="IG99" s="695" t="s">
        <v>783</v>
      </c>
      <c r="IH99" s="695" t="s">
        <v>783</v>
      </c>
      <c r="II99" s="695" t="s">
        <v>783</v>
      </c>
      <c r="IJ99" s="695" t="s">
        <v>783</v>
      </c>
      <c r="IK99" s="695" t="s">
        <v>783</v>
      </c>
      <c r="IL99" s="695" t="s">
        <v>783</v>
      </c>
      <c r="IM99" s="695" t="s">
        <v>783</v>
      </c>
      <c r="IN99" s="695" t="s">
        <v>783</v>
      </c>
      <c r="IO99" s="695">
        <v>1649</v>
      </c>
      <c r="IP99" s="696">
        <v>37477.354571759257</v>
      </c>
      <c r="IQ99" s="695">
        <v>2</v>
      </c>
      <c r="IR99" s="695" t="s">
        <v>793</v>
      </c>
      <c r="IS99" s="695">
        <v>9</v>
      </c>
      <c r="IT99" s="697">
        <v>41275</v>
      </c>
      <c r="IU99" s="695" t="s">
        <v>783</v>
      </c>
      <c r="IV99" s="695" t="s">
        <v>783</v>
      </c>
      <c r="IW99" s="695" t="s">
        <v>783</v>
      </c>
      <c r="IX99" s="695" t="s">
        <v>781</v>
      </c>
      <c r="IY99" s="695">
        <v>45</v>
      </c>
      <c r="IZ99" s="695" t="s">
        <v>789</v>
      </c>
      <c r="JA99" s="695" t="s">
        <v>783</v>
      </c>
      <c r="JB99" s="695" t="s">
        <v>783</v>
      </c>
      <c r="JC99" s="695" t="s">
        <v>783</v>
      </c>
      <c r="JD99" s="695">
        <v>329429</v>
      </c>
      <c r="JE99" s="695" t="s">
        <v>783</v>
      </c>
      <c r="JF99" s="695" t="s">
        <v>783</v>
      </c>
      <c r="JG99" s="695" t="s">
        <v>815</v>
      </c>
      <c r="JH99" s="695">
        <v>55</v>
      </c>
      <c r="JI99" s="695" t="s">
        <v>783</v>
      </c>
      <c r="JJ99" s="695" t="s">
        <v>783</v>
      </c>
      <c r="JK99" s="695" t="s">
        <v>783</v>
      </c>
      <c r="JL99" s="695" t="s">
        <v>790</v>
      </c>
      <c r="JM99" s="695">
        <v>4</v>
      </c>
      <c r="JN99" s="695">
        <v>3</v>
      </c>
      <c r="JO99" s="695" t="s">
        <v>783</v>
      </c>
      <c r="JP99" s="695" t="s">
        <v>783</v>
      </c>
      <c r="JQ99" s="695" t="s">
        <v>783</v>
      </c>
      <c r="JR99" s="695" t="s">
        <v>783</v>
      </c>
      <c r="JS99" s="695" t="s">
        <v>783</v>
      </c>
      <c r="JT99" s="695" t="s">
        <v>783</v>
      </c>
      <c r="JU99" s="695" t="s">
        <v>867</v>
      </c>
      <c r="JV99" s="698">
        <v>2217.695663</v>
      </c>
      <c r="JX99" s="225"/>
    </row>
    <row r="100" spans="1:285" ht="16" thickBot="1">
      <c r="A100" s="905" t="s">
        <v>5</v>
      </c>
      <c r="B100" s="79">
        <f t="shared" si="95"/>
        <v>1</v>
      </c>
      <c r="C100" s="871" t="s">
        <v>234</v>
      </c>
      <c r="D100" s="489" t="s">
        <v>168</v>
      </c>
      <c r="E100" s="1129" t="s">
        <v>129</v>
      </c>
      <c r="F100" s="888">
        <v>2.15</v>
      </c>
      <c r="G100" s="120" t="e">
        <f t="shared" si="137"/>
        <v>#REF!</v>
      </c>
      <c r="H100" s="46"/>
      <c r="I100" s="33">
        <v>2.15</v>
      </c>
      <c r="J100" s="29"/>
      <c r="K100" s="18"/>
      <c r="L100" s="5"/>
      <c r="M100" s="170">
        <v>3</v>
      </c>
      <c r="N100" s="71">
        <v>3</v>
      </c>
      <c r="O100" s="739">
        <v>3</v>
      </c>
      <c r="P100" s="1107">
        <f t="shared" si="138"/>
        <v>9</v>
      </c>
      <c r="Q100" s="1108">
        <f t="shared" si="139"/>
        <v>27</v>
      </c>
      <c r="R100" s="46"/>
      <c r="S100" s="33">
        <f>I100</f>
        <v>2.15</v>
      </c>
      <c r="T100" s="25"/>
      <c r="U100" s="219">
        <f t="shared" si="136"/>
        <v>161250</v>
      </c>
      <c r="V100" s="219" t="s">
        <v>642</v>
      </c>
      <c r="W100" s="1042">
        <f t="shared" si="133"/>
        <v>161250</v>
      </c>
      <c r="X100" s="537">
        <f t="shared" si="134"/>
        <v>183222.04444444444</v>
      </c>
      <c r="Y100" s="538">
        <f t="shared" si="96"/>
        <v>500</v>
      </c>
      <c r="Z100" s="1090">
        <f t="shared" si="97"/>
        <v>344972.04444444447</v>
      </c>
      <c r="AA100" s="1098"/>
      <c r="AB100" s="600">
        <v>4</v>
      </c>
      <c r="AC100" s="1056">
        <f t="shared" si="98"/>
        <v>28422.044444444444</v>
      </c>
      <c r="AD100" s="1063">
        <v>1</v>
      </c>
      <c r="AE100" s="747">
        <f t="shared" si="99"/>
        <v>154800</v>
      </c>
      <c r="AF100" s="600"/>
      <c r="AG100" s="1056">
        <f t="shared" si="100"/>
        <v>0</v>
      </c>
      <c r="AH100" s="1070"/>
      <c r="AI100" s="747">
        <f t="shared" si="101"/>
        <v>0</v>
      </c>
      <c r="AJ100" s="1051"/>
      <c r="AK100" s="270">
        <v>0</v>
      </c>
      <c r="AL100" s="902">
        <v>2019</v>
      </c>
      <c r="AM100" s="902">
        <f>AL100+10</f>
        <v>2029</v>
      </c>
      <c r="AN100" s="18" t="str">
        <f t="shared" si="102"/>
        <v xml:space="preserve"> </v>
      </c>
      <c r="AO100" s="747" t="str">
        <f t="shared" si="103"/>
        <v xml:space="preserve"> </v>
      </c>
      <c r="AP100" s="4" t="str">
        <f t="shared" si="104"/>
        <v xml:space="preserve"> </v>
      </c>
      <c r="AQ100" s="747" t="str">
        <f t="shared" si="105"/>
        <v xml:space="preserve"> </v>
      </c>
      <c r="AR100" s="4" t="str">
        <f t="shared" si="106"/>
        <v xml:space="preserve"> </v>
      </c>
      <c r="AS100" s="747" t="str">
        <f t="shared" si="107"/>
        <v xml:space="preserve"> </v>
      </c>
      <c r="AT100" s="4" t="str">
        <f t="shared" si="108"/>
        <v xml:space="preserve"> </v>
      </c>
      <c r="AU100" s="747" t="str">
        <f t="shared" si="109"/>
        <v xml:space="preserve"> </v>
      </c>
      <c r="AV100" s="4" t="str">
        <f t="shared" si="110"/>
        <v xml:space="preserve"> </v>
      </c>
      <c r="AW100" s="747" t="str">
        <f t="shared" si="111"/>
        <v xml:space="preserve"> </v>
      </c>
      <c r="AX100" s="4" t="str">
        <f t="shared" si="112"/>
        <v xml:space="preserve"> </v>
      </c>
      <c r="AY100" s="747" t="str">
        <f t="shared" si="113"/>
        <v xml:space="preserve"> </v>
      </c>
      <c r="AZ100" s="4" t="str">
        <f t="shared" si="114"/>
        <v xml:space="preserve"> </v>
      </c>
      <c r="BA100" s="747" t="str">
        <f t="shared" si="115"/>
        <v xml:space="preserve"> </v>
      </c>
      <c r="BB100" s="4" t="str">
        <f t="shared" si="116"/>
        <v xml:space="preserve"> </v>
      </c>
      <c r="BC100" s="747" t="str">
        <f t="shared" si="117"/>
        <v xml:space="preserve"> </v>
      </c>
      <c r="BD100" s="4" t="str">
        <f t="shared" si="118"/>
        <v xml:space="preserve"> </v>
      </c>
      <c r="BE100" s="747" t="str">
        <f t="shared" si="119"/>
        <v xml:space="preserve"> </v>
      </c>
      <c r="BF100" s="4" t="str">
        <f t="shared" si="120"/>
        <v xml:space="preserve"> </v>
      </c>
      <c r="BG100" s="747" t="str">
        <f t="shared" si="121"/>
        <v xml:space="preserve"> </v>
      </c>
      <c r="BH100" s="4" t="str">
        <f t="shared" si="122"/>
        <v xml:space="preserve"> </v>
      </c>
      <c r="BI100" s="747" t="str">
        <f t="shared" si="123"/>
        <v xml:space="preserve"> </v>
      </c>
      <c r="BJ100" s="4">
        <f t="shared" si="124"/>
        <v>2.15</v>
      </c>
      <c r="BK100" s="747">
        <f t="shared" si="125"/>
        <v>344972.04444444447</v>
      </c>
      <c r="BL100" s="4" t="str">
        <f t="shared" si="126"/>
        <v xml:space="preserve"> </v>
      </c>
      <c r="BM100" s="747" t="str">
        <f t="shared" si="127"/>
        <v xml:space="preserve"> </v>
      </c>
      <c r="BN100" s="4" t="str">
        <f t="shared" si="128"/>
        <v xml:space="preserve"> </v>
      </c>
      <c r="BO100" s="747" t="str">
        <f t="shared" si="129"/>
        <v xml:space="preserve"> </v>
      </c>
      <c r="BP100" s="4" t="str">
        <f t="shared" si="130"/>
        <v xml:space="preserve"> </v>
      </c>
      <c r="BQ100" s="747" t="str">
        <f t="shared" si="131"/>
        <v xml:space="preserve"> </v>
      </c>
      <c r="BR100" s="133"/>
      <c r="BS100" s="133"/>
      <c r="BT100" s="389"/>
      <c r="BU100" s="389"/>
      <c r="BV100" s="389"/>
      <c r="BW100" s="389"/>
      <c r="BX100" s="389"/>
      <c r="BY100" s="389"/>
      <c r="BZ100" s="389"/>
      <c r="CA100" s="389"/>
      <c r="CB100" s="163">
        <f t="shared" si="132"/>
        <v>0</v>
      </c>
      <c r="CC100" s="389"/>
      <c r="CD100" s="389"/>
      <c r="CE100" s="589"/>
      <c r="CF100" s="589"/>
      <c r="CG100" s="589"/>
      <c r="CH100" s="589"/>
      <c r="CI100" s="589"/>
      <c r="CJ100" s="589"/>
      <c r="CK100" s="589"/>
      <c r="CL100" s="589"/>
      <c r="CM100" s="589"/>
      <c r="CN100" s="589"/>
      <c r="CO100" s="589"/>
      <c r="CP100" s="589"/>
      <c r="CQ100" s="589"/>
      <c r="CR100" s="589"/>
      <c r="CS100" s="589"/>
      <c r="CT100" s="589"/>
      <c r="CU100" s="589"/>
      <c r="CV100" s="589"/>
      <c r="CW100" s="589"/>
      <c r="CX100" s="589"/>
      <c r="CY100" s="589"/>
      <c r="CZ100" s="589"/>
      <c r="DA100" s="389"/>
      <c r="DB100" s="389"/>
      <c r="DC100" s="389"/>
      <c r="DD100" s="389"/>
      <c r="DE100" s="389"/>
      <c r="DF100" s="389"/>
      <c r="DG100" s="389"/>
      <c r="DH100" s="389"/>
      <c r="DI100" s="389"/>
      <c r="DJ100" s="389"/>
      <c r="DK100" s="389"/>
      <c r="DL100" s="389"/>
      <c r="DM100" s="389"/>
      <c r="DN100" s="389"/>
      <c r="DO100" s="389"/>
      <c r="DP100" s="389"/>
      <c r="DQ100" s="389"/>
      <c r="DR100" s="389"/>
      <c r="DS100" s="389"/>
      <c r="DT100" s="389"/>
      <c r="DU100" s="389"/>
      <c r="DV100" s="389"/>
      <c r="DW100" s="389"/>
      <c r="DX100" s="389"/>
      <c r="DY100" s="389"/>
      <c r="DZ100" s="389"/>
      <c r="EA100" s="389"/>
      <c r="EB100" s="389"/>
      <c r="EC100" s="389"/>
      <c r="ED100" s="389"/>
      <c r="EE100" s="389"/>
      <c r="EF100" s="389"/>
      <c r="EG100" s="389"/>
      <c r="EH100" s="389"/>
      <c r="EI100" s="389"/>
      <c r="EJ100" s="389"/>
      <c r="EK100" s="389"/>
      <c r="EL100" s="389"/>
      <c r="EM100" s="389"/>
      <c r="EN100" s="389"/>
      <c r="EO100" s="389"/>
      <c r="EP100" s="389"/>
      <c r="EQ100" s="389"/>
      <c r="ER100" s="389"/>
      <c r="ES100" s="389"/>
      <c r="ET100" s="389"/>
      <c r="EU100" s="389"/>
      <c r="EV100" s="389"/>
      <c r="EW100" s="389"/>
      <c r="EX100" s="389"/>
      <c r="EY100" s="389"/>
      <c r="EZ100" s="389"/>
      <c r="FA100" s="389"/>
      <c r="FB100" s="389"/>
      <c r="FC100" s="389"/>
      <c r="FD100" s="389"/>
      <c r="FE100" s="389"/>
      <c r="FF100" s="389"/>
      <c r="FG100" s="389"/>
      <c r="FH100" s="389"/>
      <c r="FI100" s="389"/>
      <c r="FJ100" s="389"/>
      <c r="FK100" s="389"/>
      <c r="FL100" s="389"/>
      <c r="FM100" s="389"/>
      <c r="FN100" s="389"/>
      <c r="FO100" s="389"/>
      <c r="FP100" s="389"/>
      <c r="FQ100" s="389"/>
      <c r="FR100" s="389"/>
      <c r="FS100" s="389"/>
      <c r="FT100" s="389"/>
      <c r="FU100" s="389"/>
      <c r="FV100" s="389"/>
      <c r="FW100" s="389"/>
      <c r="FX100" s="639" t="s">
        <v>198</v>
      </c>
      <c r="FY100" s="640">
        <v>279</v>
      </c>
      <c r="FZ100" s="640">
        <v>30289458</v>
      </c>
      <c r="GA100" s="640">
        <v>55</v>
      </c>
      <c r="GB100" s="640" t="s">
        <v>798</v>
      </c>
      <c r="GC100" s="640">
        <v>20</v>
      </c>
      <c r="GD100" s="640">
        <v>2011</v>
      </c>
      <c r="GE100" s="640">
        <v>1</v>
      </c>
      <c r="GF100" s="640" t="s">
        <v>780</v>
      </c>
      <c r="GG100" s="640">
        <v>2</v>
      </c>
      <c r="GH100" s="640">
        <v>1</v>
      </c>
      <c r="GI100" s="640" t="s">
        <v>780</v>
      </c>
      <c r="GJ100" s="640">
        <v>2</v>
      </c>
      <c r="GK100" s="640" t="s">
        <v>781</v>
      </c>
      <c r="GL100" s="640" t="s">
        <v>782</v>
      </c>
      <c r="GM100" s="640">
        <v>66</v>
      </c>
      <c r="GN100" s="640" t="s">
        <v>783</v>
      </c>
      <c r="GO100" s="640">
        <v>0</v>
      </c>
      <c r="GP100" s="640">
        <v>0</v>
      </c>
      <c r="GQ100" s="640">
        <v>4</v>
      </c>
      <c r="GR100" s="640">
        <v>2</v>
      </c>
      <c r="GS100" s="640">
        <v>9</v>
      </c>
      <c r="GT100" s="640" t="s">
        <v>783</v>
      </c>
      <c r="GU100" s="640" t="s">
        <v>783</v>
      </c>
      <c r="GV100" s="640" t="s">
        <v>783</v>
      </c>
      <c r="GW100" s="640" t="s">
        <v>783</v>
      </c>
      <c r="GX100" s="640" t="s">
        <v>783</v>
      </c>
      <c r="GY100" s="640">
        <v>1649</v>
      </c>
      <c r="GZ100" s="640">
        <v>0.1</v>
      </c>
      <c r="HA100" s="640">
        <v>5</v>
      </c>
      <c r="HB100" s="640" t="s">
        <v>783</v>
      </c>
      <c r="HC100" s="640" t="s">
        <v>782</v>
      </c>
      <c r="HD100" s="640">
        <v>35</v>
      </c>
      <c r="HE100" s="640" t="s">
        <v>783</v>
      </c>
      <c r="HF100" s="640">
        <v>0</v>
      </c>
      <c r="HG100" s="640" t="s">
        <v>783</v>
      </c>
      <c r="HH100" s="640">
        <v>0</v>
      </c>
      <c r="HI100" s="640">
        <v>1</v>
      </c>
      <c r="HJ100" s="640">
        <v>45</v>
      </c>
      <c r="HK100" s="640" t="s">
        <v>784</v>
      </c>
      <c r="HL100" s="640" t="s">
        <v>785</v>
      </c>
      <c r="HM100" s="640" t="s">
        <v>783</v>
      </c>
      <c r="HN100" s="640" t="s">
        <v>783</v>
      </c>
      <c r="HO100" s="640" t="s">
        <v>783</v>
      </c>
      <c r="HP100" s="640" t="s">
        <v>783</v>
      </c>
      <c r="HQ100" s="640" t="s">
        <v>783</v>
      </c>
      <c r="HR100" s="640">
        <v>3979237</v>
      </c>
      <c r="HS100" s="640" t="s">
        <v>783</v>
      </c>
      <c r="HT100" s="640" t="s">
        <v>786</v>
      </c>
      <c r="HU100" s="640" t="s">
        <v>787</v>
      </c>
      <c r="HV100" s="640">
        <v>4</v>
      </c>
      <c r="HW100" s="640">
        <v>2014</v>
      </c>
      <c r="HX100" s="640">
        <v>63</v>
      </c>
      <c r="HY100" s="640">
        <v>0</v>
      </c>
      <c r="HZ100" s="640">
        <v>528</v>
      </c>
      <c r="IA100" s="641">
        <v>41697.500081018516</v>
      </c>
      <c r="IB100" s="640" t="s">
        <v>788</v>
      </c>
      <c r="IC100" s="640">
        <v>3974759</v>
      </c>
      <c r="ID100" s="640">
        <v>2014</v>
      </c>
      <c r="IE100" s="640">
        <v>1712</v>
      </c>
      <c r="IF100" s="640" t="s">
        <v>783</v>
      </c>
      <c r="IG100" s="640" t="s">
        <v>783</v>
      </c>
      <c r="IH100" s="640" t="s">
        <v>783</v>
      </c>
      <c r="II100" s="640" t="s">
        <v>783</v>
      </c>
      <c r="IJ100" s="640" t="s">
        <v>783</v>
      </c>
      <c r="IK100" s="640" t="s">
        <v>783</v>
      </c>
      <c r="IL100" s="640" t="s">
        <v>783</v>
      </c>
      <c r="IM100" s="640" t="s">
        <v>783</v>
      </c>
      <c r="IN100" s="640" t="s">
        <v>783</v>
      </c>
      <c r="IO100" s="640">
        <v>1649</v>
      </c>
      <c r="IP100" s="641">
        <v>41004.418171296296</v>
      </c>
      <c r="IQ100" s="640">
        <v>2</v>
      </c>
      <c r="IR100" s="640" t="s">
        <v>793</v>
      </c>
      <c r="IS100" s="640">
        <v>9</v>
      </c>
      <c r="IT100" s="642">
        <v>41275</v>
      </c>
      <c r="IU100" s="640" t="s">
        <v>783</v>
      </c>
      <c r="IV100" s="640" t="s">
        <v>783</v>
      </c>
      <c r="IW100" s="640" t="s">
        <v>783</v>
      </c>
      <c r="IX100" s="640" t="s">
        <v>781</v>
      </c>
      <c r="IY100" s="640">
        <v>45</v>
      </c>
      <c r="IZ100" s="640" t="s">
        <v>789</v>
      </c>
      <c r="JA100" s="640" t="s">
        <v>783</v>
      </c>
      <c r="JB100" s="640" t="s">
        <v>783</v>
      </c>
      <c r="JC100" s="640" t="s">
        <v>783</v>
      </c>
      <c r="JD100" s="640">
        <v>329429</v>
      </c>
      <c r="JE100" s="640" t="s">
        <v>783</v>
      </c>
      <c r="JF100" s="640" t="s">
        <v>783</v>
      </c>
      <c r="JG100" s="640" t="s">
        <v>815</v>
      </c>
      <c r="JH100" s="640">
        <v>55</v>
      </c>
      <c r="JI100" s="640" t="s">
        <v>783</v>
      </c>
      <c r="JJ100" s="640" t="s">
        <v>783</v>
      </c>
      <c r="JK100" s="640" t="s">
        <v>783</v>
      </c>
      <c r="JL100" s="640" t="s">
        <v>790</v>
      </c>
      <c r="JM100" s="640">
        <v>4</v>
      </c>
      <c r="JN100" s="640">
        <v>3</v>
      </c>
      <c r="JO100" s="640" t="s">
        <v>783</v>
      </c>
      <c r="JP100" s="640">
        <v>10711928</v>
      </c>
      <c r="JQ100" s="640">
        <v>2011</v>
      </c>
      <c r="JR100" s="640">
        <v>3</v>
      </c>
      <c r="JS100" s="640" t="s">
        <v>783</v>
      </c>
      <c r="JT100" s="640" t="s">
        <v>783</v>
      </c>
      <c r="JU100" s="640" t="s">
        <v>868</v>
      </c>
      <c r="JV100" s="643">
        <v>533.31659000000002</v>
      </c>
      <c r="JW100">
        <f>SUM(JV27:JV100)</f>
        <v>158677.63593600004</v>
      </c>
      <c r="JX100" s="225">
        <v>4.5803907342803027</v>
      </c>
    </row>
    <row r="101" spans="1:285" ht="16" thickBot="1">
      <c r="A101" s="905" t="s">
        <v>5</v>
      </c>
      <c r="B101" s="79">
        <f t="shared" ref="B101:B137" si="140">IF(AND(H101&gt;0,R101&gt;0),4,(IF(AND(H101&gt;0,R101=""),3,(IF(AND(I101&gt;0,S101&gt;0),1,(IF(AND(J101&gt;0,T101&gt;0),1,2)))))))</f>
        <v>1</v>
      </c>
      <c r="C101" s="871" t="s">
        <v>122</v>
      </c>
      <c r="D101" s="489" t="s">
        <v>185</v>
      </c>
      <c r="E101" s="1129" t="s">
        <v>197</v>
      </c>
      <c r="F101" s="888">
        <v>1.1000000000000001</v>
      </c>
      <c r="G101" s="120" t="e">
        <f>F101+G99</f>
        <v>#REF!</v>
      </c>
      <c r="H101" s="46"/>
      <c r="I101" s="3">
        <v>1.1000000000000001</v>
      </c>
      <c r="J101" s="29"/>
      <c r="K101" s="18">
        <v>1978</v>
      </c>
      <c r="L101" s="5"/>
      <c r="M101" s="170">
        <v>3</v>
      </c>
      <c r="N101" s="71">
        <v>4</v>
      </c>
      <c r="O101" s="1134">
        <v>2</v>
      </c>
      <c r="P101" s="1107">
        <f t="shared" si="138"/>
        <v>9</v>
      </c>
      <c r="Q101" s="1108">
        <f t="shared" si="139"/>
        <v>24</v>
      </c>
      <c r="R101" s="46"/>
      <c r="S101" s="3">
        <v>1.1000000000000001</v>
      </c>
      <c r="T101" s="43"/>
      <c r="U101" s="219">
        <f>S101*$O$156</f>
        <v>82500</v>
      </c>
      <c r="V101" s="219" t="s">
        <v>642</v>
      </c>
      <c r="W101" s="1042">
        <f t="shared" si="133"/>
        <v>82500</v>
      </c>
      <c r="X101" s="537">
        <f t="shared" si="134"/>
        <v>0</v>
      </c>
      <c r="Y101" s="538">
        <f t="shared" ref="Y101:Y132" si="141">IF(V101="RC",(IF(((W101+X101)*0.09)&gt;3000,((W101+X101)*0.09),3000)),(IF((X101+W101)=0,0,500)))</f>
        <v>500</v>
      </c>
      <c r="Z101" s="1090">
        <f t="shared" ref="Z101:Z132" si="142">IF((S101+T101)=0,0,(X101+W101+Y101))</f>
        <v>83000</v>
      </c>
      <c r="AA101" s="1098"/>
      <c r="AB101" s="600"/>
      <c r="AC101" s="1056">
        <f t="shared" ref="AC101:AC132" si="143">AB101*26*F101*440/27*$O$161</f>
        <v>0</v>
      </c>
      <c r="AD101" s="1063"/>
      <c r="AE101" s="747">
        <f t="shared" ref="AE101:AE132" si="144">F101*AD101*$O$162</f>
        <v>0</v>
      </c>
      <c r="AF101" s="600"/>
      <c r="AG101" s="1056">
        <f t="shared" ref="AG101:AG132" si="145">AF101*$O$163</f>
        <v>0</v>
      </c>
      <c r="AH101" s="1070"/>
      <c r="AI101" s="747">
        <f t="shared" ref="AI101:AI132" si="146">IF(AH101="",AH101*0,10000)</f>
        <v>0</v>
      </c>
      <c r="AJ101" s="1051"/>
      <c r="AK101" s="270">
        <v>0</v>
      </c>
      <c r="AL101" s="902">
        <v>2020</v>
      </c>
      <c r="AM101" s="902">
        <v>2029</v>
      </c>
      <c r="AN101" s="18" t="str">
        <f t="shared" ref="AN101:AN137" si="147">IF(($AM101=2018),($S101+$T101)," ")</f>
        <v xml:space="preserve"> </v>
      </c>
      <c r="AO101" s="747" t="str">
        <f t="shared" ref="AO101:AO137" si="148">IF($AN101=" ", " ", $Z101)</f>
        <v xml:space="preserve"> </v>
      </c>
      <c r="AP101" s="4" t="str">
        <f t="shared" ref="AP101:AP137" si="149">IF(($AM101=2019),($S101+$T101)," ")</f>
        <v xml:space="preserve"> </v>
      </c>
      <c r="AQ101" s="747" t="str">
        <f t="shared" ref="AQ101:AQ137" si="150">IF($AP101=" ", " ", $Z101)</f>
        <v xml:space="preserve"> </v>
      </c>
      <c r="AR101" s="4" t="str">
        <f t="shared" ref="AR101:AR137" si="151">IF(($AM101=2020),($S101+$T101)," ")</f>
        <v xml:space="preserve"> </v>
      </c>
      <c r="AS101" s="747" t="str">
        <f t="shared" ref="AS101:AS132" si="152">IF(AR101=" ", " ", $Z101)</f>
        <v xml:space="preserve"> </v>
      </c>
      <c r="AT101" s="4" t="str">
        <f t="shared" ref="AT101:AT137" si="153">IF(($AM101=2021),($S101+$T101)," ")</f>
        <v xml:space="preserve"> </v>
      </c>
      <c r="AU101" s="747" t="str">
        <f t="shared" ref="AU101:AU132" si="154">IF(AT101=" ", " ", $Z101)</f>
        <v xml:space="preserve"> </v>
      </c>
      <c r="AV101" s="4" t="str">
        <f t="shared" ref="AV101:AV137" si="155">IF(($AM101=2022),($S101+$T101)," ")</f>
        <v xml:space="preserve"> </v>
      </c>
      <c r="AW101" s="747" t="str">
        <f t="shared" ref="AW101:AW132" si="156">IF(AV101=" ", " ", $Z101)</f>
        <v xml:space="preserve"> </v>
      </c>
      <c r="AX101" s="4" t="str">
        <f t="shared" ref="AX101:AX137" si="157">IF(($AM101=2023),($S101+$T101)," ")</f>
        <v xml:space="preserve"> </v>
      </c>
      <c r="AY101" s="747" t="str">
        <f t="shared" ref="AY101:AY132" si="158">IF(AX101=" ", " ", $Z101)</f>
        <v xml:space="preserve"> </v>
      </c>
      <c r="AZ101" s="4" t="str">
        <f t="shared" ref="AZ101:AZ137" si="159">IF(($AM101=2024),($S101+$T101)," ")</f>
        <v xml:space="preserve"> </v>
      </c>
      <c r="BA101" s="747" t="str">
        <f t="shared" ref="BA101:BA132" si="160">IF(AZ101=" ", " ", $Z101)</f>
        <v xml:space="preserve"> </v>
      </c>
      <c r="BB101" s="4" t="str">
        <f t="shared" ref="BB101:BB137" si="161">IF(($AM101=2025),($S101+$T101)," ")</f>
        <v xml:space="preserve"> </v>
      </c>
      <c r="BC101" s="747" t="str">
        <f t="shared" ref="BC101:BC132" si="162">IF(BB101=" ", " ", $Z101)</f>
        <v xml:space="preserve"> </v>
      </c>
      <c r="BD101" s="4" t="str">
        <f t="shared" ref="BD101:BD137" si="163">IF(($AM101=2026),($S101+$T101)," ")</f>
        <v xml:space="preserve"> </v>
      </c>
      <c r="BE101" s="747" t="str">
        <f t="shared" ref="BE101:BE132" si="164">IF(BD101=" ", " ", $Z101)</f>
        <v xml:space="preserve"> </v>
      </c>
      <c r="BF101" s="4" t="str">
        <f t="shared" ref="BF101:BF137" si="165">IF(($AM101=2027),($S101+$T101)," ")</f>
        <v xml:space="preserve"> </v>
      </c>
      <c r="BG101" s="747" t="str">
        <f t="shared" ref="BG101:BG132" si="166">IF(BF101=" ", " ", $Z101)</f>
        <v xml:space="preserve"> </v>
      </c>
      <c r="BH101" s="4" t="str">
        <f t="shared" ref="BH101:BH137" si="167">IF(($AM101=2028),($S101+$T101)," ")</f>
        <v xml:space="preserve"> </v>
      </c>
      <c r="BI101" s="747" t="str">
        <f t="shared" ref="BI101:BI132" si="168">IF(BH101=" ", " ", $Z101)</f>
        <v xml:space="preserve"> </v>
      </c>
      <c r="BJ101" s="4">
        <f t="shared" ref="BJ101:BJ137" si="169">IF(($AM101=2029),($S101+$T101)," ")</f>
        <v>1.1000000000000001</v>
      </c>
      <c r="BK101" s="747">
        <f t="shared" ref="BK101:BK132" si="170">IF(BJ101=" ", " ", $Z101)</f>
        <v>83000</v>
      </c>
      <c r="BL101" s="4" t="str">
        <f t="shared" ref="BL101:BL137" si="171">IF(($AM101=2030),($S101+$T101)," ")</f>
        <v xml:space="preserve"> </v>
      </c>
      <c r="BM101" s="747" t="str">
        <f t="shared" ref="BM101:BM132" si="172">IF(BL101=" ", " ", $Z101)</f>
        <v xml:space="preserve"> </v>
      </c>
      <c r="BN101" s="4" t="str">
        <f t="shared" ref="BN101:BN137" si="173">IF(($AM101=2031),($S101+$T101)," ")</f>
        <v xml:space="preserve"> </v>
      </c>
      <c r="BO101" s="747" t="str">
        <f t="shared" ref="BO101:BO132" si="174">IF(BN101=" ", " ", $Z101)</f>
        <v xml:space="preserve"> </v>
      </c>
      <c r="BP101" s="4" t="str">
        <f t="shared" ref="BP101:BP137" si="175">IF(($AM101=2032),($S101+$T101)," ")</f>
        <v xml:space="preserve"> </v>
      </c>
      <c r="BQ101" s="747" t="str">
        <f t="shared" ref="BQ101:BQ132" si="176">IF(BP101=" ", " ", $Z101)</f>
        <v xml:space="preserve"> </v>
      </c>
      <c r="BR101" s="133" t="s">
        <v>202</v>
      </c>
      <c r="BS101" s="133"/>
      <c r="BT101" s="389"/>
      <c r="BU101" s="389"/>
      <c r="BV101" s="389"/>
      <c r="BW101" s="389"/>
      <c r="BX101" s="389"/>
      <c r="BY101" s="389"/>
      <c r="BZ101" s="389"/>
      <c r="CA101" s="389"/>
      <c r="CB101" s="163">
        <f t="shared" ref="CB101:CB137" si="177">(F101+H101+I101+J101+R101+S101+T101)/3-F101</f>
        <v>0</v>
      </c>
      <c r="CC101" s="389"/>
      <c r="CD101" s="389"/>
      <c r="CE101" s="389"/>
      <c r="CF101" s="389"/>
      <c r="CG101" s="389"/>
      <c r="CH101" s="389"/>
      <c r="CI101" s="389"/>
      <c r="CJ101" s="389"/>
      <c r="CK101" s="389"/>
      <c r="CL101" s="389"/>
      <c r="CM101" s="389"/>
      <c r="CN101" s="389"/>
      <c r="CO101" s="389"/>
      <c r="CP101" s="389"/>
      <c r="CQ101" s="389"/>
      <c r="CR101" s="389"/>
      <c r="CS101" s="389"/>
      <c r="CT101" s="389"/>
      <c r="CU101" s="389"/>
      <c r="CV101" s="389"/>
      <c r="CW101" s="389"/>
      <c r="CX101" s="389"/>
      <c r="CY101" s="389"/>
      <c r="CZ101" s="389"/>
      <c r="DA101" s="389"/>
      <c r="DB101" s="389"/>
      <c r="DC101" s="389"/>
      <c r="DD101" s="389"/>
      <c r="DE101" s="389"/>
      <c r="DF101" s="389"/>
      <c r="DG101" s="389"/>
      <c r="DH101" s="389"/>
      <c r="DI101" s="389"/>
      <c r="DJ101" s="389"/>
      <c r="DK101" s="389"/>
      <c r="DL101" s="389"/>
      <c r="DM101" s="389"/>
      <c r="DN101" s="389"/>
      <c r="DO101" s="389"/>
      <c r="DP101" s="389"/>
      <c r="DQ101" s="389"/>
      <c r="DR101" s="389"/>
      <c r="DS101" s="389"/>
      <c r="DT101" s="389"/>
      <c r="DU101" s="389"/>
      <c r="DV101" s="389"/>
      <c r="DW101" s="389"/>
      <c r="DX101" s="389"/>
      <c r="DY101" s="389"/>
      <c r="DZ101" s="389"/>
      <c r="EA101" s="389"/>
      <c r="EB101" s="389"/>
      <c r="EC101" s="389"/>
      <c r="ED101" s="389"/>
      <c r="EE101" s="389"/>
      <c r="EF101" s="389"/>
      <c r="EG101" s="389"/>
      <c r="EH101" s="389"/>
      <c r="EI101" s="389"/>
      <c r="EJ101" s="389"/>
      <c r="EK101" s="389"/>
      <c r="EL101" s="389"/>
      <c r="EM101" s="389"/>
      <c r="EN101" s="389"/>
      <c r="EO101" s="389"/>
      <c r="EP101" s="389"/>
      <c r="EQ101" s="389"/>
      <c r="ER101" s="389"/>
      <c r="ES101" s="389"/>
      <c r="ET101" s="389"/>
      <c r="EU101" s="389"/>
      <c r="EV101" s="389"/>
      <c r="EW101" s="389"/>
      <c r="EX101" s="389"/>
      <c r="EY101" s="389"/>
      <c r="EZ101" s="389"/>
      <c r="FA101" s="389"/>
      <c r="FB101" s="389"/>
      <c r="FC101" s="389"/>
      <c r="FD101" s="389"/>
      <c r="FE101" s="389"/>
      <c r="FF101" s="389"/>
      <c r="FG101" s="389"/>
      <c r="FH101" s="389"/>
      <c r="FI101" s="389"/>
      <c r="FJ101" s="389"/>
      <c r="FK101" s="389"/>
      <c r="FL101" s="389"/>
      <c r="FM101" s="389"/>
      <c r="FN101" s="389"/>
      <c r="FO101" s="389"/>
      <c r="FP101" s="389"/>
      <c r="FQ101" s="389"/>
      <c r="FR101" s="389"/>
      <c r="FS101" s="389"/>
      <c r="FT101" s="389"/>
      <c r="FU101" s="389"/>
      <c r="FV101" s="389"/>
      <c r="FW101" s="389"/>
      <c r="FX101" s="655" t="s">
        <v>414</v>
      </c>
      <c r="FY101" s="656">
        <v>106</v>
      </c>
      <c r="FZ101" s="656">
        <v>30289381</v>
      </c>
      <c r="GA101" s="656">
        <v>40</v>
      </c>
      <c r="GB101" s="656" t="s">
        <v>779</v>
      </c>
      <c r="GC101" s="656">
        <v>22</v>
      </c>
      <c r="GD101" s="656">
        <v>2006</v>
      </c>
      <c r="GE101" s="656">
        <v>2</v>
      </c>
      <c r="GF101" s="656" t="s">
        <v>148</v>
      </c>
      <c r="GG101" s="656">
        <v>2</v>
      </c>
      <c r="GH101" s="656">
        <v>2</v>
      </c>
      <c r="GI101" s="656" t="s">
        <v>148</v>
      </c>
      <c r="GJ101" s="656">
        <v>2</v>
      </c>
      <c r="GK101" s="656" t="s">
        <v>781</v>
      </c>
      <c r="GL101" s="656" t="s">
        <v>782</v>
      </c>
      <c r="GM101" s="656">
        <v>66</v>
      </c>
      <c r="GN101" s="656" t="s">
        <v>783</v>
      </c>
      <c r="GO101" s="656">
        <v>0</v>
      </c>
      <c r="GP101" s="656">
        <v>0</v>
      </c>
      <c r="GQ101" s="656">
        <v>4</v>
      </c>
      <c r="GR101" s="656">
        <v>2</v>
      </c>
      <c r="GS101" s="656">
        <v>1</v>
      </c>
      <c r="GT101" s="656" t="s">
        <v>783</v>
      </c>
      <c r="GU101" s="656" t="s">
        <v>783</v>
      </c>
      <c r="GV101" s="656" t="s">
        <v>783</v>
      </c>
      <c r="GW101" s="656" t="s">
        <v>783</v>
      </c>
      <c r="GX101" s="656" t="s">
        <v>783</v>
      </c>
      <c r="GY101" s="656">
        <v>1649</v>
      </c>
      <c r="GZ101" s="656">
        <v>1.48</v>
      </c>
      <c r="HA101" s="656">
        <v>5</v>
      </c>
      <c r="HB101" s="656" t="s">
        <v>783</v>
      </c>
      <c r="HC101" s="656" t="s">
        <v>782</v>
      </c>
      <c r="HD101" s="656">
        <v>35</v>
      </c>
      <c r="HE101" s="656" t="s">
        <v>783</v>
      </c>
      <c r="HF101" s="656">
        <v>0</v>
      </c>
      <c r="HG101" s="656" t="s">
        <v>783</v>
      </c>
      <c r="HH101" s="656">
        <v>0</v>
      </c>
      <c r="HI101" s="656">
        <v>1</v>
      </c>
      <c r="HJ101" s="656">
        <v>45</v>
      </c>
      <c r="HK101" s="656" t="s">
        <v>784</v>
      </c>
      <c r="HL101" s="656" t="s">
        <v>785</v>
      </c>
      <c r="HM101" s="656" t="s">
        <v>783</v>
      </c>
      <c r="HN101" s="656" t="s">
        <v>783</v>
      </c>
      <c r="HO101" s="656" t="s">
        <v>783</v>
      </c>
      <c r="HP101" s="656" t="s">
        <v>783</v>
      </c>
      <c r="HQ101" s="656" t="s">
        <v>783</v>
      </c>
      <c r="HR101" s="656">
        <v>3980163</v>
      </c>
      <c r="HS101" s="656" t="s">
        <v>783</v>
      </c>
      <c r="HT101" s="656" t="s">
        <v>786</v>
      </c>
      <c r="HU101" s="656" t="s">
        <v>787</v>
      </c>
      <c r="HV101" s="656">
        <v>4</v>
      </c>
      <c r="HW101" s="656">
        <v>2014</v>
      </c>
      <c r="HX101" s="656">
        <v>63</v>
      </c>
      <c r="HY101" s="656">
        <v>2640</v>
      </c>
      <c r="HZ101" s="656">
        <v>10454</v>
      </c>
      <c r="IA101" s="657">
        <v>41697.500081018516</v>
      </c>
      <c r="IB101" s="656" t="s">
        <v>788</v>
      </c>
      <c r="IC101" s="656">
        <v>3975685</v>
      </c>
      <c r="ID101" s="656">
        <v>2014</v>
      </c>
      <c r="IE101" s="656">
        <v>1712</v>
      </c>
      <c r="IF101" s="656" t="s">
        <v>783</v>
      </c>
      <c r="IG101" s="656" t="s">
        <v>783</v>
      </c>
      <c r="IH101" s="656" t="s">
        <v>783</v>
      </c>
      <c r="II101" s="656" t="s">
        <v>783</v>
      </c>
      <c r="IJ101" s="656" t="s">
        <v>783</v>
      </c>
      <c r="IK101" s="656" t="s">
        <v>783</v>
      </c>
      <c r="IL101" s="656" t="s">
        <v>783</v>
      </c>
      <c r="IM101" s="656" t="s">
        <v>783</v>
      </c>
      <c r="IN101" s="656" t="s">
        <v>783</v>
      </c>
      <c r="IO101" s="656">
        <v>1649</v>
      </c>
      <c r="IP101" s="657">
        <v>37477.354571759257</v>
      </c>
      <c r="IQ101" s="656">
        <v>1</v>
      </c>
      <c r="IR101" s="656" t="s">
        <v>793</v>
      </c>
      <c r="IS101" s="656">
        <v>1</v>
      </c>
      <c r="IT101" s="658">
        <v>40544</v>
      </c>
      <c r="IU101" s="656" t="s">
        <v>783</v>
      </c>
      <c r="IV101" s="656" t="s">
        <v>783</v>
      </c>
      <c r="IW101" s="656" t="s">
        <v>783</v>
      </c>
      <c r="IX101" s="656" t="s">
        <v>781</v>
      </c>
      <c r="IY101" s="656">
        <v>45</v>
      </c>
      <c r="IZ101" s="656" t="s">
        <v>789</v>
      </c>
      <c r="JA101" s="656" t="s">
        <v>783</v>
      </c>
      <c r="JB101" s="656" t="s">
        <v>783</v>
      </c>
      <c r="JC101" s="656" t="s">
        <v>783</v>
      </c>
      <c r="JD101" s="656">
        <v>329417</v>
      </c>
      <c r="JE101" s="656" t="s">
        <v>783</v>
      </c>
      <c r="JF101" s="656" t="s">
        <v>783</v>
      </c>
      <c r="JG101" s="656" t="s">
        <v>795</v>
      </c>
      <c r="JH101" s="656">
        <v>40</v>
      </c>
      <c r="JI101" s="656" t="s">
        <v>783</v>
      </c>
      <c r="JJ101" s="656" t="s">
        <v>783</v>
      </c>
      <c r="JK101" s="656" t="s">
        <v>783</v>
      </c>
      <c r="JL101" s="656" t="s">
        <v>790</v>
      </c>
      <c r="JM101" s="656">
        <v>4</v>
      </c>
      <c r="JN101" s="656">
        <v>2</v>
      </c>
      <c r="JO101" s="656" t="s">
        <v>783</v>
      </c>
      <c r="JP101" s="656">
        <v>10711928</v>
      </c>
      <c r="JQ101" s="656">
        <v>2011</v>
      </c>
      <c r="JR101" s="656">
        <v>3</v>
      </c>
      <c r="JS101" s="656" t="s">
        <v>783</v>
      </c>
      <c r="JT101" s="656" t="s">
        <v>783</v>
      </c>
      <c r="JU101" s="656" t="s">
        <v>844</v>
      </c>
      <c r="JV101" s="659">
        <v>7772.1464219999998</v>
      </c>
      <c r="JW101">
        <f>SUM(JV101:JV101)</f>
        <v>7772.1464219999998</v>
      </c>
      <c r="JX101" s="225">
        <v>1.9693191092803028</v>
      </c>
    </row>
    <row r="102" spans="1:285" ht="16" thickBot="1">
      <c r="A102" s="905" t="s">
        <v>5</v>
      </c>
      <c r="B102" s="79">
        <f t="shared" si="140"/>
        <v>1</v>
      </c>
      <c r="C102" s="871" t="s">
        <v>212</v>
      </c>
      <c r="D102" s="489" t="s">
        <v>135</v>
      </c>
      <c r="E102" s="1129" t="s">
        <v>213</v>
      </c>
      <c r="F102" s="888">
        <v>1.24</v>
      </c>
      <c r="G102" s="120" t="e">
        <f t="shared" ref="G102:G107" si="178">F102+G101</f>
        <v>#REF!</v>
      </c>
      <c r="H102" s="46"/>
      <c r="I102" s="3">
        <v>1.24</v>
      </c>
      <c r="J102" s="29"/>
      <c r="K102" s="18">
        <v>1970</v>
      </c>
      <c r="L102" s="5"/>
      <c r="M102" s="170">
        <v>3</v>
      </c>
      <c r="N102" s="71">
        <v>3</v>
      </c>
      <c r="O102" s="739">
        <v>3</v>
      </c>
      <c r="P102" s="1107">
        <f t="shared" si="138"/>
        <v>9</v>
      </c>
      <c r="Q102" s="1108">
        <f t="shared" si="139"/>
        <v>27</v>
      </c>
      <c r="R102" s="46"/>
      <c r="S102" s="3">
        <f>I102</f>
        <v>1.24</v>
      </c>
      <c r="T102" s="25"/>
      <c r="U102" s="219">
        <f t="shared" ref="U102:U137" si="179">S102*$O$156+T102*$P$156</f>
        <v>93000</v>
      </c>
      <c r="V102" s="219" t="s">
        <v>642</v>
      </c>
      <c r="W102" s="1042">
        <f t="shared" si="133"/>
        <v>93000</v>
      </c>
      <c r="X102" s="537">
        <f t="shared" si="134"/>
        <v>0</v>
      </c>
      <c r="Y102" s="538">
        <f t="shared" si="141"/>
        <v>500</v>
      </c>
      <c r="Z102" s="1090">
        <f t="shared" si="142"/>
        <v>93500</v>
      </c>
      <c r="AA102" s="1098"/>
      <c r="AB102" s="600"/>
      <c r="AC102" s="1056">
        <f t="shared" si="143"/>
        <v>0</v>
      </c>
      <c r="AD102" s="1063"/>
      <c r="AE102" s="747">
        <f t="shared" si="144"/>
        <v>0</v>
      </c>
      <c r="AF102" s="600"/>
      <c r="AG102" s="1056">
        <f t="shared" si="145"/>
        <v>0</v>
      </c>
      <c r="AH102" s="1070"/>
      <c r="AI102" s="747">
        <f t="shared" si="146"/>
        <v>0</v>
      </c>
      <c r="AJ102" s="1051"/>
      <c r="AK102" s="270">
        <v>0</v>
      </c>
      <c r="AL102" s="902">
        <v>2019</v>
      </c>
      <c r="AM102" s="902">
        <f>AL102+10</f>
        <v>2029</v>
      </c>
      <c r="AN102" s="18" t="str">
        <f t="shared" si="147"/>
        <v xml:space="preserve"> </v>
      </c>
      <c r="AO102" s="747" t="str">
        <f t="shared" si="148"/>
        <v xml:space="preserve"> </v>
      </c>
      <c r="AP102" s="4" t="str">
        <f t="shared" si="149"/>
        <v xml:space="preserve"> </v>
      </c>
      <c r="AQ102" s="747" t="str">
        <f t="shared" si="150"/>
        <v xml:space="preserve"> </v>
      </c>
      <c r="AR102" s="4" t="str">
        <f t="shared" si="151"/>
        <v xml:space="preserve"> </v>
      </c>
      <c r="AS102" s="747" t="str">
        <f t="shared" si="152"/>
        <v xml:space="preserve"> </v>
      </c>
      <c r="AT102" s="4" t="str">
        <f t="shared" si="153"/>
        <v xml:space="preserve"> </v>
      </c>
      <c r="AU102" s="747" t="str">
        <f t="shared" si="154"/>
        <v xml:space="preserve"> </v>
      </c>
      <c r="AV102" s="4" t="str">
        <f t="shared" si="155"/>
        <v xml:space="preserve"> </v>
      </c>
      <c r="AW102" s="747" t="str">
        <f t="shared" si="156"/>
        <v xml:space="preserve"> </v>
      </c>
      <c r="AX102" s="4" t="str">
        <f t="shared" si="157"/>
        <v xml:space="preserve"> </v>
      </c>
      <c r="AY102" s="747" t="str">
        <f t="shared" si="158"/>
        <v xml:space="preserve"> </v>
      </c>
      <c r="AZ102" s="4" t="str">
        <f t="shared" si="159"/>
        <v xml:space="preserve"> </v>
      </c>
      <c r="BA102" s="747" t="str">
        <f t="shared" si="160"/>
        <v xml:space="preserve"> </v>
      </c>
      <c r="BB102" s="4" t="str">
        <f t="shared" si="161"/>
        <v xml:space="preserve"> </v>
      </c>
      <c r="BC102" s="747" t="str">
        <f t="shared" si="162"/>
        <v xml:space="preserve"> </v>
      </c>
      <c r="BD102" s="4" t="str">
        <f t="shared" si="163"/>
        <v xml:space="preserve"> </v>
      </c>
      <c r="BE102" s="747" t="str">
        <f t="shared" si="164"/>
        <v xml:space="preserve"> </v>
      </c>
      <c r="BF102" s="4" t="str">
        <f t="shared" si="165"/>
        <v xml:space="preserve"> </v>
      </c>
      <c r="BG102" s="747" t="str">
        <f t="shared" si="166"/>
        <v xml:space="preserve"> </v>
      </c>
      <c r="BH102" s="4" t="str">
        <f t="shared" si="167"/>
        <v xml:space="preserve"> </v>
      </c>
      <c r="BI102" s="747" t="str">
        <f t="shared" si="168"/>
        <v xml:space="preserve"> </v>
      </c>
      <c r="BJ102" s="4">
        <f t="shared" si="169"/>
        <v>1.24</v>
      </c>
      <c r="BK102" s="747">
        <f t="shared" si="170"/>
        <v>93500</v>
      </c>
      <c r="BL102" s="4" t="str">
        <f t="shared" si="171"/>
        <v xml:space="preserve"> </v>
      </c>
      <c r="BM102" s="747" t="str">
        <f t="shared" si="172"/>
        <v xml:space="preserve"> </v>
      </c>
      <c r="BN102" s="4" t="str">
        <f t="shared" si="173"/>
        <v xml:space="preserve"> </v>
      </c>
      <c r="BO102" s="747" t="str">
        <f t="shared" si="174"/>
        <v xml:space="preserve"> </v>
      </c>
      <c r="BP102" s="4" t="str">
        <f t="shared" si="175"/>
        <v xml:space="preserve"> </v>
      </c>
      <c r="BQ102" s="747" t="str">
        <f t="shared" si="176"/>
        <v xml:space="preserve"> </v>
      </c>
      <c r="BR102" s="133" t="s">
        <v>214</v>
      </c>
      <c r="BS102" s="133"/>
      <c r="BT102" s="389"/>
      <c r="BU102" s="389"/>
      <c r="BV102" s="389"/>
      <c r="BW102" s="389"/>
      <c r="BX102" s="389"/>
      <c r="BY102" s="389"/>
      <c r="BZ102" s="389"/>
      <c r="CA102" s="389"/>
      <c r="CB102" s="163">
        <f t="shared" si="177"/>
        <v>0</v>
      </c>
      <c r="CC102" s="389"/>
      <c r="CD102" s="389"/>
      <c r="CE102" s="389"/>
      <c r="CF102" s="389"/>
      <c r="CG102" s="389"/>
      <c r="CH102" s="389"/>
      <c r="CI102" s="389"/>
      <c r="CJ102" s="389"/>
      <c r="CK102" s="389"/>
      <c r="CL102" s="389"/>
      <c r="CM102" s="389"/>
      <c r="CN102" s="389"/>
      <c r="CO102" s="389"/>
      <c r="CP102" s="389"/>
      <c r="CQ102" s="389"/>
      <c r="CR102" s="389"/>
      <c r="CS102" s="389"/>
      <c r="CT102" s="389"/>
      <c r="CU102" s="389"/>
      <c r="CV102" s="389"/>
      <c r="CW102" s="389"/>
      <c r="CX102" s="389"/>
      <c r="CY102" s="389"/>
      <c r="CZ102" s="389"/>
      <c r="DA102" s="389"/>
      <c r="DB102" s="389"/>
      <c r="DC102" s="389"/>
      <c r="DD102" s="389"/>
      <c r="DE102" s="389"/>
      <c r="DF102" s="389"/>
      <c r="DG102" s="389"/>
      <c r="DH102" s="389"/>
      <c r="DI102" s="389"/>
      <c r="DJ102" s="389"/>
      <c r="DK102" s="389"/>
      <c r="DL102" s="389"/>
      <c r="DM102" s="389"/>
      <c r="DN102" s="389"/>
      <c r="DO102" s="389"/>
      <c r="DP102" s="389"/>
      <c r="DQ102" s="389"/>
      <c r="DR102" s="389"/>
      <c r="DS102" s="389"/>
      <c r="DT102" s="389"/>
      <c r="DU102" s="389"/>
      <c r="DV102" s="389"/>
      <c r="DW102" s="389"/>
      <c r="DX102" s="389"/>
      <c r="DY102" s="389"/>
      <c r="DZ102" s="389"/>
      <c r="EA102" s="389"/>
      <c r="EB102" s="389"/>
      <c r="EC102" s="389"/>
      <c r="ED102" s="389"/>
      <c r="EE102" s="389"/>
      <c r="EF102" s="389"/>
      <c r="EG102" s="389"/>
      <c r="EH102" s="389"/>
      <c r="EI102" s="389"/>
      <c r="EJ102" s="389"/>
      <c r="EK102" s="389"/>
      <c r="EL102" s="389"/>
      <c r="EM102" s="389"/>
      <c r="EN102" s="389"/>
      <c r="EO102" s="389"/>
      <c r="EP102" s="389"/>
      <c r="EQ102" s="389"/>
      <c r="ER102" s="389"/>
      <c r="ES102" s="389"/>
      <c r="ET102" s="389"/>
      <c r="EU102" s="389"/>
      <c r="EV102" s="389"/>
      <c r="EW102" s="389"/>
      <c r="EX102" s="389"/>
      <c r="EY102" s="389"/>
      <c r="EZ102" s="389"/>
      <c r="FA102" s="389"/>
      <c r="FB102" s="389"/>
      <c r="FC102" s="389"/>
      <c r="FD102" s="389"/>
      <c r="FE102" s="389"/>
      <c r="FF102" s="389"/>
      <c r="FG102" s="389"/>
      <c r="FH102" s="389"/>
      <c r="FI102" s="389"/>
      <c r="FJ102" s="389"/>
      <c r="FK102" s="389"/>
      <c r="FL102" s="389"/>
      <c r="FM102" s="389"/>
      <c r="FN102" s="389"/>
      <c r="FO102" s="389"/>
      <c r="FP102" s="389"/>
      <c r="FQ102" s="389"/>
      <c r="FR102" s="389"/>
      <c r="FS102" s="389"/>
      <c r="FT102" s="389"/>
      <c r="FU102" s="389"/>
      <c r="FV102" s="389"/>
      <c r="FW102" s="389"/>
      <c r="FX102" s="666" t="s">
        <v>414</v>
      </c>
      <c r="FY102" s="667">
        <v>106</v>
      </c>
      <c r="FZ102" s="667">
        <v>30289381</v>
      </c>
      <c r="GA102" s="667">
        <v>40</v>
      </c>
      <c r="GB102" s="667" t="s">
        <v>779</v>
      </c>
      <c r="GC102" s="667">
        <v>22</v>
      </c>
      <c r="GD102" s="667">
        <v>2006</v>
      </c>
      <c r="GE102" s="667">
        <v>2</v>
      </c>
      <c r="GF102" s="667" t="s">
        <v>148</v>
      </c>
      <c r="GG102" s="667">
        <v>2</v>
      </c>
      <c r="GH102" s="667">
        <v>2</v>
      </c>
      <c r="GI102" s="667" t="s">
        <v>148</v>
      </c>
      <c r="GJ102" s="667">
        <v>2</v>
      </c>
      <c r="GK102" s="667" t="s">
        <v>781</v>
      </c>
      <c r="GL102" s="667" t="s">
        <v>782</v>
      </c>
      <c r="GM102" s="667">
        <v>66</v>
      </c>
      <c r="GN102" s="667" t="s">
        <v>783</v>
      </c>
      <c r="GO102" s="667">
        <v>0</v>
      </c>
      <c r="GP102" s="667">
        <v>0</v>
      </c>
      <c r="GQ102" s="667">
        <v>4</v>
      </c>
      <c r="GR102" s="667">
        <v>2</v>
      </c>
      <c r="GS102" s="667">
        <v>1</v>
      </c>
      <c r="GT102" s="667" t="s">
        <v>783</v>
      </c>
      <c r="GU102" s="667" t="s">
        <v>783</v>
      </c>
      <c r="GV102" s="667" t="s">
        <v>783</v>
      </c>
      <c r="GW102" s="667" t="s">
        <v>783</v>
      </c>
      <c r="GX102" s="667" t="s">
        <v>783</v>
      </c>
      <c r="GY102" s="667">
        <v>1649</v>
      </c>
      <c r="GZ102" s="667">
        <v>1.48</v>
      </c>
      <c r="HA102" s="667">
        <v>5</v>
      </c>
      <c r="HB102" s="667" t="s">
        <v>783</v>
      </c>
      <c r="HC102" s="667" t="s">
        <v>782</v>
      </c>
      <c r="HD102" s="667">
        <v>35</v>
      </c>
      <c r="HE102" s="667" t="s">
        <v>783</v>
      </c>
      <c r="HF102" s="667">
        <v>0</v>
      </c>
      <c r="HG102" s="667" t="s">
        <v>783</v>
      </c>
      <c r="HH102" s="667">
        <v>0</v>
      </c>
      <c r="HI102" s="667">
        <v>1</v>
      </c>
      <c r="HJ102" s="667">
        <v>45</v>
      </c>
      <c r="HK102" s="667" t="s">
        <v>784</v>
      </c>
      <c r="HL102" s="667" t="s">
        <v>785</v>
      </c>
      <c r="HM102" s="667" t="s">
        <v>783</v>
      </c>
      <c r="HN102" s="667" t="s">
        <v>783</v>
      </c>
      <c r="HO102" s="667" t="s">
        <v>783</v>
      </c>
      <c r="HP102" s="667" t="s">
        <v>783</v>
      </c>
      <c r="HQ102" s="667" t="s">
        <v>783</v>
      </c>
      <c r="HR102" s="667">
        <v>3980163</v>
      </c>
      <c r="HS102" s="667" t="s">
        <v>783</v>
      </c>
      <c r="HT102" s="667" t="s">
        <v>786</v>
      </c>
      <c r="HU102" s="667" t="s">
        <v>787</v>
      </c>
      <c r="HV102" s="667">
        <v>4</v>
      </c>
      <c r="HW102" s="667">
        <v>2014</v>
      </c>
      <c r="HX102" s="667">
        <v>63</v>
      </c>
      <c r="HY102" s="667">
        <v>2640</v>
      </c>
      <c r="HZ102" s="667">
        <v>10454</v>
      </c>
      <c r="IA102" s="668">
        <v>41697.500081018516</v>
      </c>
      <c r="IB102" s="667" t="s">
        <v>788</v>
      </c>
      <c r="IC102" s="667">
        <v>3975685</v>
      </c>
      <c r="ID102" s="667">
        <v>2014</v>
      </c>
      <c r="IE102" s="667">
        <v>1712</v>
      </c>
      <c r="IF102" s="667" t="s">
        <v>783</v>
      </c>
      <c r="IG102" s="667" t="s">
        <v>783</v>
      </c>
      <c r="IH102" s="667" t="s">
        <v>783</v>
      </c>
      <c r="II102" s="667" t="s">
        <v>783</v>
      </c>
      <c r="IJ102" s="667" t="s">
        <v>783</v>
      </c>
      <c r="IK102" s="667" t="s">
        <v>783</v>
      </c>
      <c r="IL102" s="667" t="s">
        <v>783</v>
      </c>
      <c r="IM102" s="667" t="s">
        <v>783</v>
      </c>
      <c r="IN102" s="667" t="s">
        <v>783</v>
      </c>
      <c r="IO102" s="667">
        <v>1649</v>
      </c>
      <c r="IP102" s="668">
        <v>37477.354571759257</v>
      </c>
      <c r="IQ102" s="667">
        <v>1</v>
      </c>
      <c r="IR102" s="667" t="s">
        <v>793</v>
      </c>
      <c r="IS102" s="667">
        <v>1</v>
      </c>
      <c r="IT102" s="669">
        <v>40544</v>
      </c>
      <c r="IU102" s="667" t="s">
        <v>783</v>
      </c>
      <c r="IV102" s="667" t="s">
        <v>783</v>
      </c>
      <c r="IW102" s="667" t="s">
        <v>783</v>
      </c>
      <c r="IX102" s="667" t="s">
        <v>781</v>
      </c>
      <c r="IY102" s="667">
        <v>45</v>
      </c>
      <c r="IZ102" s="667" t="s">
        <v>789</v>
      </c>
      <c r="JA102" s="667" t="s">
        <v>783</v>
      </c>
      <c r="JB102" s="667" t="s">
        <v>783</v>
      </c>
      <c r="JC102" s="667" t="s">
        <v>783</v>
      </c>
      <c r="JD102" s="667">
        <v>329417</v>
      </c>
      <c r="JE102" s="667" t="s">
        <v>783</v>
      </c>
      <c r="JF102" s="667" t="s">
        <v>783</v>
      </c>
      <c r="JG102" s="667" t="s">
        <v>795</v>
      </c>
      <c r="JH102" s="667">
        <v>40</v>
      </c>
      <c r="JI102" s="667" t="s">
        <v>783</v>
      </c>
      <c r="JJ102" s="667" t="s">
        <v>783</v>
      </c>
      <c r="JK102" s="667" t="s">
        <v>783</v>
      </c>
      <c r="JL102" s="667" t="s">
        <v>790</v>
      </c>
      <c r="JM102" s="667">
        <v>4</v>
      </c>
      <c r="JN102" s="667">
        <v>2</v>
      </c>
      <c r="JO102" s="667" t="s">
        <v>783</v>
      </c>
      <c r="JP102" s="667">
        <v>10711928</v>
      </c>
      <c r="JQ102" s="667">
        <v>2011</v>
      </c>
      <c r="JR102" s="667">
        <v>3</v>
      </c>
      <c r="JS102" s="667" t="s">
        <v>783</v>
      </c>
      <c r="JT102" s="667" t="s">
        <v>783</v>
      </c>
      <c r="JU102" s="667" t="s">
        <v>844</v>
      </c>
      <c r="JV102" s="670">
        <v>7772.1464219999998</v>
      </c>
      <c r="JW102">
        <f>SUM(JV102:JV102)</f>
        <v>7772.1464219999998</v>
      </c>
      <c r="JX102" s="225">
        <v>1.9693191092803028</v>
      </c>
    </row>
    <row r="103" spans="1:285" ht="16" thickBot="1">
      <c r="A103" s="905" t="s">
        <v>5</v>
      </c>
      <c r="B103" s="79">
        <f t="shared" si="140"/>
        <v>1</v>
      </c>
      <c r="C103" s="871" t="s">
        <v>74</v>
      </c>
      <c r="D103" s="489" t="s">
        <v>157</v>
      </c>
      <c r="E103" s="1129" t="s">
        <v>158</v>
      </c>
      <c r="F103" s="888">
        <v>0.75</v>
      </c>
      <c r="G103" s="120" t="e">
        <f t="shared" si="178"/>
        <v>#REF!</v>
      </c>
      <c r="H103" s="46"/>
      <c r="I103" s="3">
        <v>0.75</v>
      </c>
      <c r="J103" s="29"/>
      <c r="K103" s="18" t="s">
        <v>77</v>
      </c>
      <c r="L103" s="5"/>
      <c r="M103" s="170">
        <v>2</v>
      </c>
      <c r="N103" s="71">
        <v>3</v>
      </c>
      <c r="O103" s="739">
        <v>3</v>
      </c>
      <c r="P103" s="1107">
        <f t="shared" si="138"/>
        <v>8</v>
      </c>
      <c r="Q103" s="1108">
        <f t="shared" si="139"/>
        <v>18</v>
      </c>
      <c r="R103" s="46"/>
      <c r="S103" s="3">
        <v>0.75</v>
      </c>
      <c r="T103" s="25"/>
      <c r="U103" s="219">
        <f t="shared" si="179"/>
        <v>56250</v>
      </c>
      <c r="V103" s="219" t="s">
        <v>642</v>
      </c>
      <c r="W103" s="1042">
        <f t="shared" ref="W103:W134" si="180">IF(V103="RC", (U103*1.1+15000*S103),U103)</f>
        <v>56250</v>
      </c>
      <c r="X103" s="537">
        <f t="shared" si="134"/>
        <v>0</v>
      </c>
      <c r="Y103" s="538">
        <f t="shared" si="141"/>
        <v>500</v>
      </c>
      <c r="Z103" s="1090">
        <f t="shared" si="142"/>
        <v>56750</v>
      </c>
      <c r="AA103" s="1098"/>
      <c r="AB103" s="600"/>
      <c r="AC103" s="1056">
        <f t="shared" si="143"/>
        <v>0</v>
      </c>
      <c r="AD103" s="1063"/>
      <c r="AE103" s="747">
        <f t="shared" si="144"/>
        <v>0</v>
      </c>
      <c r="AF103" s="600"/>
      <c r="AG103" s="1056">
        <f t="shared" si="145"/>
        <v>0</v>
      </c>
      <c r="AH103" s="1070"/>
      <c r="AI103" s="747">
        <f t="shared" si="146"/>
        <v>0</v>
      </c>
      <c r="AJ103" s="1051"/>
      <c r="AK103" s="270">
        <v>0</v>
      </c>
      <c r="AL103" s="902">
        <v>2020</v>
      </c>
      <c r="AM103" s="902">
        <v>2029</v>
      </c>
      <c r="AN103" s="18" t="str">
        <f t="shared" si="147"/>
        <v xml:space="preserve"> </v>
      </c>
      <c r="AO103" s="747" t="str">
        <f t="shared" si="148"/>
        <v xml:space="preserve"> </v>
      </c>
      <c r="AP103" s="4" t="str">
        <f t="shared" si="149"/>
        <v xml:space="preserve"> </v>
      </c>
      <c r="AQ103" s="747" t="str">
        <f t="shared" si="150"/>
        <v xml:space="preserve"> </v>
      </c>
      <c r="AR103" s="4" t="str">
        <f t="shared" si="151"/>
        <v xml:space="preserve"> </v>
      </c>
      <c r="AS103" s="747" t="str">
        <f t="shared" si="152"/>
        <v xml:space="preserve"> </v>
      </c>
      <c r="AT103" s="4" t="str">
        <f t="shared" si="153"/>
        <v xml:space="preserve"> </v>
      </c>
      <c r="AU103" s="747" t="str">
        <f t="shared" si="154"/>
        <v xml:space="preserve"> </v>
      </c>
      <c r="AV103" s="4" t="str">
        <f t="shared" si="155"/>
        <v xml:space="preserve"> </v>
      </c>
      <c r="AW103" s="747" t="str">
        <f t="shared" si="156"/>
        <v xml:space="preserve"> </v>
      </c>
      <c r="AX103" s="4" t="str">
        <f t="shared" si="157"/>
        <v xml:space="preserve"> </v>
      </c>
      <c r="AY103" s="747" t="str">
        <f t="shared" si="158"/>
        <v xml:space="preserve"> </v>
      </c>
      <c r="AZ103" s="4" t="str">
        <f t="shared" si="159"/>
        <v xml:space="preserve"> </v>
      </c>
      <c r="BA103" s="747" t="str">
        <f t="shared" si="160"/>
        <v xml:space="preserve"> </v>
      </c>
      <c r="BB103" s="4" t="str">
        <f t="shared" si="161"/>
        <v xml:space="preserve"> </v>
      </c>
      <c r="BC103" s="747" t="str">
        <f t="shared" si="162"/>
        <v xml:space="preserve"> </v>
      </c>
      <c r="BD103" s="4" t="str">
        <f t="shared" si="163"/>
        <v xml:space="preserve"> </v>
      </c>
      <c r="BE103" s="747" t="str">
        <f t="shared" si="164"/>
        <v xml:space="preserve"> </v>
      </c>
      <c r="BF103" s="4" t="str">
        <f t="shared" si="165"/>
        <v xml:space="preserve"> </v>
      </c>
      <c r="BG103" s="747" t="str">
        <f t="shared" si="166"/>
        <v xml:space="preserve"> </v>
      </c>
      <c r="BH103" s="4" t="str">
        <f t="shared" si="167"/>
        <v xml:space="preserve"> </v>
      </c>
      <c r="BI103" s="747" t="str">
        <f t="shared" si="168"/>
        <v xml:space="preserve"> </v>
      </c>
      <c r="BJ103" s="4">
        <f t="shared" si="169"/>
        <v>0.75</v>
      </c>
      <c r="BK103" s="747">
        <f t="shared" si="170"/>
        <v>56750</v>
      </c>
      <c r="BL103" s="4" t="str">
        <f t="shared" si="171"/>
        <v xml:space="preserve"> </v>
      </c>
      <c r="BM103" s="747" t="str">
        <f t="shared" si="172"/>
        <v xml:space="preserve"> </v>
      </c>
      <c r="BN103" s="4" t="str">
        <f t="shared" si="173"/>
        <v xml:space="preserve"> </v>
      </c>
      <c r="BO103" s="747" t="str">
        <f t="shared" si="174"/>
        <v xml:space="preserve"> </v>
      </c>
      <c r="BP103" s="4" t="str">
        <f t="shared" si="175"/>
        <v xml:space="preserve"> </v>
      </c>
      <c r="BQ103" s="747" t="str">
        <f t="shared" si="176"/>
        <v xml:space="preserve"> </v>
      </c>
      <c r="BR103" s="133" t="s">
        <v>241</v>
      </c>
      <c r="BS103" s="133"/>
      <c r="BT103" s="389"/>
      <c r="BU103" s="389"/>
      <c r="BV103" s="389"/>
      <c r="BW103" s="389"/>
      <c r="BX103" s="389"/>
      <c r="BY103" s="389"/>
      <c r="BZ103" s="389"/>
      <c r="CA103" s="389"/>
      <c r="CB103" s="163">
        <f t="shared" si="177"/>
        <v>0</v>
      </c>
      <c r="CC103" s="389"/>
      <c r="CD103" s="389"/>
      <c r="CE103" s="389"/>
      <c r="CF103" s="389"/>
      <c r="CG103" s="389"/>
      <c r="CH103" s="389"/>
      <c r="CI103" s="389"/>
      <c r="CJ103" s="389"/>
      <c r="CK103" s="389"/>
      <c r="CL103" s="389"/>
      <c r="CM103" s="389"/>
      <c r="CN103" s="389"/>
      <c r="CO103" s="389"/>
      <c r="CP103" s="389"/>
      <c r="CQ103" s="389"/>
      <c r="CR103" s="389"/>
      <c r="CS103" s="389"/>
      <c r="CT103" s="389"/>
      <c r="CU103" s="389"/>
      <c r="CV103" s="389"/>
      <c r="CW103" s="389"/>
      <c r="CX103" s="389"/>
      <c r="CY103" s="389"/>
      <c r="CZ103" s="389"/>
      <c r="DA103" s="389"/>
      <c r="DB103" s="389"/>
      <c r="DC103" s="389"/>
      <c r="DD103" s="389"/>
      <c r="DE103" s="389"/>
      <c r="DF103" s="389"/>
      <c r="DG103" s="389"/>
      <c r="DH103" s="389"/>
      <c r="DI103" s="389"/>
      <c r="DJ103" s="389"/>
      <c r="DK103" s="389"/>
      <c r="DL103" s="389"/>
      <c r="DM103" s="389"/>
      <c r="DN103" s="389"/>
      <c r="DO103" s="389"/>
      <c r="DP103" s="389"/>
      <c r="DQ103" s="389"/>
      <c r="DR103" s="389"/>
      <c r="DS103" s="389"/>
      <c r="DT103" s="389"/>
      <c r="DU103" s="389"/>
      <c r="DV103" s="389"/>
      <c r="DW103" s="389"/>
      <c r="DX103" s="389"/>
      <c r="DY103" s="389"/>
      <c r="DZ103" s="389"/>
      <c r="EA103" s="389"/>
      <c r="EB103" s="389"/>
      <c r="EC103" s="389"/>
      <c r="ED103" s="389"/>
      <c r="EE103" s="389"/>
      <c r="EF103" s="389"/>
      <c r="EG103" s="389"/>
      <c r="EH103" s="389"/>
      <c r="EI103" s="389"/>
      <c r="EJ103" s="389"/>
      <c r="EK103" s="389"/>
      <c r="EL103" s="389"/>
      <c r="EM103" s="389"/>
      <c r="EN103" s="389"/>
      <c r="EO103" s="389"/>
      <c r="EP103" s="389"/>
      <c r="EQ103" s="389"/>
      <c r="ER103" s="389"/>
      <c r="ES103" s="389"/>
      <c r="ET103" s="389"/>
      <c r="EU103" s="389"/>
      <c r="EV103" s="389"/>
      <c r="EW103" s="389"/>
      <c r="EX103" s="389"/>
      <c r="EY103" s="389"/>
      <c r="EZ103" s="389"/>
      <c r="FA103" s="389"/>
      <c r="FB103" s="389"/>
      <c r="FC103" s="389"/>
      <c r="FD103" s="389"/>
      <c r="FE103" s="389"/>
      <c r="FF103" s="389"/>
      <c r="FG103" s="389"/>
      <c r="FH103" s="389"/>
      <c r="FI103" s="389"/>
      <c r="FJ103" s="389"/>
      <c r="FK103" s="389"/>
      <c r="FL103" s="389"/>
      <c r="FM103" s="389"/>
      <c r="FN103" s="389"/>
      <c r="FO103" s="389"/>
      <c r="FP103" s="389"/>
      <c r="FQ103" s="389"/>
      <c r="FR103" s="389"/>
      <c r="FS103" s="389"/>
      <c r="FT103" s="389"/>
      <c r="FU103" s="389"/>
      <c r="FV103" s="389"/>
      <c r="FW103" s="389"/>
      <c r="FX103" s="645" t="s">
        <v>473</v>
      </c>
      <c r="FY103" s="646"/>
      <c r="FZ103" s="646"/>
      <c r="GA103" s="646"/>
      <c r="GB103" s="646"/>
      <c r="GC103" s="646"/>
      <c r="GD103" s="646"/>
      <c r="GE103" s="646"/>
      <c r="GF103" s="646"/>
      <c r="GG103" s="646"/>
      <c r="GH103" s="646"/>
      <c r="GI103" s="646"/>
      <c r="GJ103" s="646"/>
      <c r="GK103" s="646"/>
      <c r="GL103" s="646"/>
      <c r="GM103" s="646"/>
      <c r="GN103" s="646"/>
      <c r="GO103" s="646"/>
      <c r="GP103" s="646"/>
      <c r="GQ103" s="646"/>
      <c r="GR103" s="646"/>
      <c r="GS103" s="646"/>
      <c r="GT103" s="646"/>
      <c r="GU103" s="646"/>
      <c r="GV103" s="646"/>
      <c r="GW103" s="646"/>
      <c r="GX103" s="646"/>
      <c r="GY103" s="646"/>
      <c r="GZ103" s="646"/>
      <c r="HA103" s="646"/>
      <c r="HB103" s="646"/>
      <c r="HC103" s="646"/>
      <c r="HD103" s="646"/>
      <c r="HE103" s="646"/>
      <c r="HF103" s="646"/>
      <c r="HG103" s="646"/>
      <c r="HH103" s="646"/>
      <c r="HI103" s="646"/>
      <c r="HJ103" s="646"/>
      <c r="HK103" s="646"/>
      <c r="HL103" s="646"/>
      <c r="HM103" s="646"/>
      <c r="HN103" s="646"/>
      <c r="HO103" s="646"/>
      <c r="HP103" s="646"/>
      <c r="HQ103" s="646"/>
      <c r="HR103" s="646"/>
      <c r="HS103" s="646"/>
      <c r="HT103" s="646"/>
      <c r="HU103" s="646"/>
      <c r="HV103" s="646"/>
      <c r="HW103" s="646"/>
      <c r="HX103" s="646"/>
      <c r="HY103" s="646"/>
      <c r="HZ103" s="646"/>
      <c r="IA103" s="647"/>
      <c r="IB103" s="646"/>
      <c r="IC103" s="646"/>
      <c r="ID103" s="646"/>
      <c r="IE103" s="646"/>
      <c r="IF103" s="646"/>
      <c r="IG103" s="646"/>
      <c r="IH103" s="646"/>
      <c r="II103" s="646"/>
      <c r="IJ103" s="646"/>
      <c r="IK103" s="646"/>
      <c r="IL103" s="646"/>
      <c r="IM103" s="646"/>
      <c r="IN103" s="646"/>
      <c r="IO103" s="646"/>
      <c r="IP103" s="647"/>
      <c r="IQ103" s="646"/>
      <c r="IR103" s="646"/>
      <c r="IS103" s="646"/>
      <c r="IT103" s="648"/>
      <c r="IU103" s="646"/>
      <c r="IV103" s="646"/>
      <c r="IW103" s="646"/>
      <c r="IX103" s="646"/>
      <c r="IY103" s="646"/>
      <c r="IZ103" s="646"/>
      <c r="JA103" s="646"/>
      <c r="JB103" s="646"/>
      <c r="JC103" s="646"/>
      <c r="JD103" s="646"/>
      <c r="JE103" s="646"/>
      <c r="JF103" s="646"/>
      <c r="JG103" s="646"/>
      <c r="JH103" s="646"/>
      <c r="JI103" s="646"/>
      <c r="JJ103" s="646"/>
      <c r="JK103" s="646"/>
      <c r="JL103" s="646"/>
      <c r="JM103" s="646"/>
      <c r="JN103" s="646"/>
      <c r="JO103" s="646"/>
      <c r="JP103" s="646"/>
      <c r="JQ103" s="646"/>
      <c r="JR103" s="646"/>
      <c r="JS103" s="646"/>
      <c r="JT103" s="646"/>
      <c r="JU103" s="646"/>
      <c r="JV103" s="649"/>
      <c r="JX103" s="225"/>
    </row>
    <row r="104" spans="1:285" ht="16" thickBot="1">
      <c r="A104" s="905" t="s">
        <v>5</v>
      </c>
      <c r="B104" s="79">
        <f t="shared" si="140"/>
        <v>1</v>
      </c>
      <c r="C104" s="871" t="s">
        <v>226</v>
      </c>
      <c r="D104" s="489" t="s">
        <v>135</v>
      </c>
      <c r="E104" s="1129" t="s">
        <v>224</v>
      </c>
      <c r="F104" s="888">
        <v>1</v>
      </c>
      <c r="G104" s="120" t="e">
        <f t="shared" si="178"/>
        <v>#REF!</v>
      </c>
      <c r="H104" s="46"/>
      <c r="I104" s="33">
        <v>1</v>
      </c>
      <c r="J104" s="29"/>
      <c r="K104" s="18">
        <v>1991</v>
      </c>
      <c r="L104" s="5"/>
      <c r="M104" s="170">
        <v>4</v>
      </c>
      <c r="N104" s="71">
        <v>4</v>
      </c>
      <c r="O104" s="739">
        <v>2</v>
      </c>
      <c r="P104" s="1107">
        <f t="shared" si="138"/>
        <v>10</v>
      </c>
      <c r="Q104" s="1108">
        <f t="shared" si="139"/>
        <v>32</v>
      </c>
      <c r="R104" s="46"/>
      <c r="S104" s="547">
        <f>I104</f>
        <v>1</v>
      </c>
      <c r="T104" s="25"/>
      <c r="U104" s="219">
        <f t="shared" si="179"/>
        <v>75000</v>
      </c>
      <c r="V104" s="219" t="s">
        <v>642</v>
      </c>
      <c r="W104" s="1042">
        <f t="shared" si="180"/>
        <v>75000</v>
      </c>
      <c r="X104" s="537">
        <f t="shared" ref="X104:X137" si="181">AC104+AE104+AG104+AI104+AK104</f>
        <v>0</v>
      </c>
      <c r="Y104" s="538">
        <f t="shared" si="141"/>
        <v>500</v>
      </c>
      <c r="Z104" s="1090">
        <f t="shared" si="142"/>
        <v>75500</v>
      </c>
      <c r="AA104" s="1098"/>
      <c r="AB104" s="600"/>
      <c r="AC104" s="1056">
        <f t="shared" si="143"/>
        <v>0</v>
      </c>
      <c r="AD104" s="1063"/>
      <c r="AE104" s="747">
        <f t="shared" si="144"/>
        <v>0</v>
      </c>
      <c r="AF104" s="600"/>
      <c r="AG104" s="1056">
        <f t="shared" si="145"/>
        <v>0</v>
      </c>
      <c r="AH104" s="1070"/>
      <c r="AI104" s="747">
        <f t="shared" si="146"/>
        <v>0</v>
      </c>
      <c r="AJ104" s="1051"/>
      <c r="AK104" s="270">
        <v>0</v>
      </c>
      <c r="AL104" s="902">
        <v>2019</v>
      </c>
      <c r="AM104" s="902">
        <f t="shared" ref="AM104:AM109" si="182">AL104+10</f>
        <v>2029</v>
      </c>
      <c r="AN104" s="18" t="str">
        <f t="shared" si="147"/>
        <v xml:space="preserve"> </v>
      </c>
      <c r="AO104" s="747" t="str">
        <f t="shared" si="148"/>
        <v xml:space="preserve"> </v>
      </c>
      <c r="AP104" s="4" t="str">
        <f t="shared" si="149"/>
        <v xml:space="preserve"> </v>
      </c>
      <c r="AQ104" s="747" t="str">
        <f t="shared" si="150"/>
        <v xml:space="preserve"> </v>
      </c>
      <c r="AR104" s="4" t="str">
        <f t="shared" si="151"/>
        <v xml:space="preserve"> </v>
      </c>
      <c r="AS104" s="747" t="str">
        <f t="shared" si="152"/>
        <v xml:space="preserve"> </v>
      </c>
      <c r="AT104" s="4" t="str">
        <f t="shared" si="153"/>
        <v xml:space="preserve"> </v>
      </c>
      <c r="AU104" s="747" t="str">
        <f t="shared" si="154"/>
        <v xml:space="preserve"> </v>
      </c>
      <c r="AV104" s="4" t="str">
        <f t="shared" si="155"/>
        <v xml:space="preserve"> </v>
      </c>
      <c r="AW104" s="747" t="str">
        <f t="shared" si="156"/>
        <v xml:space="preserve"> </v>
      </c>
      <c r="AX104" s="4" t="str">
        <f t="shared" si="157"/>
        <v xml:space="preserve"> </v>
      </c>
      <c r="AY104" s="747" t="str">
        <f t="shared" si="158"/>
        <v xml:space="preserve"> </v>
      </c>
      <c r="AZ104" s="4" t="str">
        <f t="shared" si="159"/>
        <v xml:space="preserve"> </v>
      </c>
      <c r="BA104" s="747" t="str">
        <f t="shared" si="160"/>
        <v xml:space="preserve"> </v>
      </c>
      <c r="BB104" s="4" t="str">
        <f t="shared" si="161"/>
        <v xml:space="preserve"> </v>
      </c>
      <c r="BC104" s="747" t="str">
        <f t="shared" si="162"/>
        <v xml:space="preserve"> </v>
      </c>
      <c r="BD104" s="4" t="str">
        <f t="shared" si="163"/>
        <v xml:space="preserve"> </v>
      </c>
      <c r="BE104" s="747" t="str">
        <f t="shared" si="164"/>
        <v xml:space="preserve"> </v>
      </c>
      <c r="BF104" s="4" t="str">
        <f t="shared" si="165"/>
        <v xml:space="preserve"> </v>
      </c>
      <c r="BG104" s="747" t="str">
        <f t="shared" si="166"/>
        <v xml:space="preserve"> </v>
      </c>
      <c r="BH104" s="4" t="str">
        <f t="shared" si="167"/>
        <v xml:space="preserve"> </v>
      </c>
      <c r="BI104" s="747" t="str">
        <f t="shared" si="168"/>
        <v xml:space="preserve"> </v>
      </c>
      <c r="BJ104" s="4">
        <f t="shared" si="169"/>
        <v>1</v>
      </c>
      <c r="BK104" s="747">
        <f t="shared" si="170"/>
        <v>75500</v>
      </c>
      <c r="BL104" s="4" t="str">
        <f t="shared" si="171"/>
        <v xml:space="preserve"> </v>
      </c>
      <c r="BM104" s="747" t="str">
        <f t="shared" si="172"/>
        <v xml:space="preserve"> </v>
      </c>
      <c r="BN104" s="4" t="str">
        <f t="shared" si="173"/>
        <v xml:space="preserve"> </v>
      </c>
      <c r="BO104" s="747" t="str">
        <f t="shared" si="174"/>
        <v xml:space="preserve"> </v>
      </c>
      <c r="BP104" s="4" t="str">
        <f t="shared" si="175"/>
        <v xml:space="preserve"> </v>
      </c>
      <c r="BQ104" s="747" t="str">
        <f t="shared" si="176"/>
        <v xml:space="preserve"> </v>
      </c>
      <c r="BR104" s="133"/>
      <c r="BS104" s="133"/>
      <c r="BT104" s="389"/>
      <c r="BU104" s="389"/>
      <c r="BV104" s="389"/>
      <c r="BW104" s="389"/>
      <c r="BX104" s="389"/>
      <c r="BY104" s="389"/>
      <c r="BZ104" s="389"/>
      <c r="CA104" s="389"/>
      <c r="CB104" s="163">
        <f t="shared" si="177"/>
        <v>0</v>
      </c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89"/>
      <c r="EC104" s="389"/>
      <c r="ED104" s="389"/>
      <c r="EE104" s="389"/>
      <c r="EF104" s="389"/>
      <c r="EG104" s="389"/>
      <c r="EH104" s="389"/>
      <c r="EI104" s="389"/>
      <c r="EJ104" s="389"/>
      <c r="EK104" s="389"/>
      <c r="EL104" s="389"/>
      <c r="EM104" s="389"/>
      <c r="EN104" s="389"/>
      <c r="EO104" s="389"/>
      <c r="EP104" s="389"/>
      <c r="EQ104" s="389"/>
      <c r="ER104" s="389"/>
      <c r="ES104" s="389"/>
      <c r="ET104" s="389"/>
      <c r="EU104" s="389"/>
      <c r="EV104" s="389"/>
      <c r="EW104" s="389"/>
      <c r="EX104" s="389"/>
      <c r="EY104" s="389"/>
      <c r="EZ104" s="389"/>
      <c r="FA104" s="389"/>
      <c r="FB104" s="389"/>
      <c r="FC104" s="389"/>
      <c r="FD104" s="389"/>
      <c r="FE104" s="389"/>
      <c r="FF104" s="389"/>
      <c r="FG104" s="389"/>
      <c r="FH104" s="389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625" t="s">
        <v>428</v>
      </c>
      <c r="FY104" s="626">
        <v>177</v>
      </c>
      <c r="FZ104" s="626">
        <v>30289530</v>
      </c>
      <c r="GA104" s="626">
        <v>55</v>
      </c>
      <c r="GB104" s="626" t="s">
        <v>798</v>
      </c>
      <c r="GC104" s="626">
        <v>20</v>
      </c>
      <c r="GD104" s="626">
        <v>1990</v>
      </c>
      <c r="GE104" s="626">
        <v>1</v>
      </c>
      <c r="GF104" s="626" t="s">
        <v>780</v>
      </c>
      <c r="GG104" s="626">
        <v>2</v>
      </c>
      <c r="GH104" s="626">
        <v>1</v>
      </c>
      <c r="GI104" s="626" t="s">
        <v>780</v>
      </c>
      <c r="GJ104" s="626">
        <v>2</v>
      </c>
      <c r="GK104" s="626" t="s">
        <v>781</v>
      </c>
      <c r="GL104" s="626" t="s">
        <v>782</v>
      </c>
      <c r="GM104" s="626">
        <v>66</v>
      </c>
      <c r="GN104" s="626" t="s">
        <v>783</v>
      </c>
      <c r="GO104" s="626">
        <v>0</v>
      </c>
      <c r="GP104" s="626">
        <v>0</v>
      </c>
      <c r="GQ104" s="626">
        <v>4</v>
      </c>
      <c r="GR104" s="626">
        <v>2</v>
      </c>
      <c r="GS104" s="626">
        <v>1</v>
      </c>
      <c r="GT104" s="626" t="s">
        <v>783</v>
      </c>
      <c r="GU104" s="626" t="s">
        <v>783</v>
      </c>
      <c r="GV104" s="626" t="s">
        <v>783</v>
      </c>
      <c r="GW104" s="626" t="s">
        <v>783</v>
      </c>
      <c r="GX104" s="626" t="s">
        <v>783</v>
      </c>
      <c r="GY104" s="626">
        <v>1649</v>
      </c>
      <c r="GZ104" s="626">
        <v>0.13</v>
      </c>
      <c r="HA104" s="626">
        <v>5</v>
      </c>
      <c r="HB104" s="626" t="s">
        <v>783</v>
      </c>
      <c r="HC104" s="626" t="s">
        <v>793</v>
      </c>
      <c r="HD104" s="626">
        <v>25</v>
      </c>
      <c r="HE104" s="626" t="s">
        <v>783</v>
      </c>
      <c r="HF104" s="626">
        <v>0</v>
      </c>
      <c r="HG104" s="626" t="s">
        <v>783</v>
      </c>
      <c r="HH104" s="626">
        <v>0</v>
      </c>
      <c r="HI104" s="626">
        <v>1</v>
      </c>
      <c r="HJ104" s="626">
        <v>45</v>
      </c>
      <c r="HK104" s="626" t="s">
        <v>784</v>
      </c>
      <c r="HL104" s="626" t="s">
        <v>785</v>
      </c>
      <c r="HM104" s="626" t="s">
        <v>783</v>
      </c>
      <c r="HN104" s="626" t="s">
        <v>783</v>
      </c>
      <c r="HO104" s="626" t="s">
        <v>783</v>
      </c>
      <c r="HP104" s="626" t="s">
        <v>783</v>
      </c>
      <c r="HQ104" s="626" t="s">
        <v>783</v>
      </c>
      <c r="HR104" s="626">
        <v>3978942</v>
      </c>
      <c r="HS104" s="626" t="s">
        <v>783</v>
      </c>
      <c r="HT104" s="626" t="s">
        <v>786</v>
      </c>
      <c r="HU104" s="626" t="s">
        <v>787</v>
      </c>
      <c r="HV104" s="626">
        <v>4</v>
      </c>
      <c r="HW104" s="626">
        <v>2014</v>
      </c>
      <c r="HX104" s="626">
        <v>63</v>
      </c>
      <c r="HY104" s="626">
        <v>0</v>
      </c>
      <c r="HZ104" s="626">
        <v>686</v>
      </c>
      <c r="IA104" s="627">
        <v>41697.500081018516</v>
      </c>
      <c r="IB104" s="626" t="s">
        <v>788</v>
      </c>
      <c r="IC104" s="626">
        <v>3974464</v>
      </c>
      <c r="ID104" s="626">
        <v>2014</v>
      </c>
      <c r="IE104" s="626">
        <v>1712</v>
      </c>
      <c r="IF104" s="626" t="s">
        <v>783</v>
      </c>
      <c r="IG104" s="626" t="s">
        <v>783</v>
      </c>
      <c r="IH104" s="626" t="s">
        <v>783</v>
      </c>
      <c r="II104" s="626" t="s">
        <v>783</v>
      </c>
      <c r="IJ104" s="626" t="s">
        <v>783</v>
      </c>
      <c r="IK104" s="626" t="s">
        <v>783</v>
      </c>
      <c r="IL104" s="626" t="s">
        <v>783</v>
      </c>
      <c r="IM104" s="626" t="s">
        <v>783</v>
      </c>
      <c r="IN104" s="626" t="s">
        <v>783</v>
      </c>
      <c r="IO104" s="626">
        <v>1649</v>
      </c>
      <c r="IP104" s="627">
        <v>37477.354571759257</v>
      </c>
      <c r="IQ104" s="626">
        <v>2</v>
      </c>
      <c r="IR104" s="626" t="s">
        <v>793</v>
      </c>
      <c r="IS104" s="626">
        <v>1</v>
      </c>
      <c r="IT104" s="665">
        <v>41275</v>
      </c>
      <c r="IU104" s="626" t="s">
        <v>783</v>
      </c>
      <c r="IV104" s="626" t="s">
        <v>783</v>
      </c>
      <c r="IW104" s="626" t="s">
        <v>783</v>
      </c>
      <c r="IX104" s="626" t="s">
        <v>781</v>
      </c>
      <c r="IY104" s="626">
        <v>45</v>
      </c>
      <c r="IZ104" s="626" t="s">
        <v>789</v>
      </c>
      <c r="JA104" s="626" t="s">
        <v>783</v>
      </c>
      <c r="JB104" s="626" t="s">
        <v>783</v>
      </c>
      <c r="JC104" s="626" t="s">
        <v>783</v>
      </c>
      <c r="JD104" s="626">
        <v>329452</v>
      </c>
      <c r="JE104" s="626" t="s">
        <v>783</v>
      </c>
      <c r="JF104" s="626" t="s">
        <v>783</v>
      </c>
      <c r="JG104" s="626" t="s">
        <v>795</v>
      </c>
      <c r="JH104" s="626">
        <v>55</v>
      </c>
      <c r="JI104" s="626" t="s">
        <v>783</v>
      </c>
      <c r="JJ104" s="626" t="s">
        <v>783</v>
      </c>
      <c r="JK104" s="626" t="s">
        <v>783</v>
      </c>
      <c r="JL104" s="626" t="s">
        <v>790</v>
      </c>
      <c r="JM104" s="626">
        <v>4</v>
      </c>
      <c r="JN104" s="626">
        <v>3</v>
      </c>
      <c r="JO104" s="626" t="s">
        <v>783</v>
      </c>
      <c r="JP104" s="626">
        <v>10711928</v>
      </c>
      <c r="JQ104" s="626">
        <v>2011</v>
      </c>
      <c r="JR104" s="626">
        <v>3</v>
      </c>
      <c r="JS104" s="626" t="s">
        <v>783</v>
      </c>
      <c r="JT104" s="626" t="s">
        <v>783</v>
      </c>
      <c r="JU104" s="626" t="s">
        <v>910</v>
      </c>
      <c r="JV104" s="628">
        <v>630.92606799999999</v>
      </c>
      <c r="JX104" s="371"/>
    </row>
    <row r="105" spans="1:285" ht="16" thickBot="1">
      <c r="A105" s="905" t="s">
        <v>5</v>
      </c>
      <c r="B105" s="79">
        <f t="shared" si="140"/>
        <v>1</v>
      </c>
      <c r="C105" s="871" t="s">
        <v>4</v>
      </c>
      <c r="D105" s="489" t="s">
        <v>135</v>
      </c>
      <c r="E105" s="1129" t="s">
        <v>158</v>
      </c>
      <c r="F105" s="888">
        <v>1.36</v>
      </c>
      <c r="G105" s="120" t="e">
        <f t="shared" si="178"/>
        <v>#REF!</v>
      </c>
      <c r="H105" s="46"/>
      <c r="I105" s="33">
        <v>1.36</v>
      </c>
      <c r="J105" s="29"/>
      <c r="K105" s="18" t="s">
        <v>6</v>
      </c>
      <c r="L105" s="5"/>
      <c r="M105" s="170">
        <v>4</v>
      </c>
      <c r="N105" s="71">
        <v>5</v>
      </c>
      <c r="O105" s="739">
        <v>2</v>
      </c>
      <c r="P105" s="1107">
        <f t="shared" si="138"/>
        <v>11</v>
      </c>
      <c r="Q105" s="1108">
        <f t="shared" si="139"/>
        <v>40</v>
      </c>
      <c r="R105" s="46"/>
      <c r="S105" s="547">
        <f>I105</f>
        <v>1.36</v>
      </c>
      <c r="T105" s="25"/>
      <c r="U105" s="219">
        <f t="shared" si="179"/>
        <v>102000.00000000001</v>
      </c>
      <c r="V105" s="219" t="s">
        <v>642</v>
      </c>
      <c r="W105" s="1042">
        <f t="shared" si="180"/>
        <v>102000.00000000001</v>
      </c>
      <c r="X105" s="537">
        <f t="shared" si="181"/>
        <v>0</v>
      </c>
      <c r="Y105" s="538">
        <f t="shared" si="141"/>
        <v>500</v>
      </c>
      <c r="Z105" s="1090">
        <f t="shared" si="142"/>
        <v>102500.00000000001</v>
      </c>
      <c r="AA105" s="1098"/>
      <c r="AB105" s="600"/>
      <c r="AC105" s="1056">
        <f t="shared" si="143"/>
        <v>0</v>
      </c>
      <c r="AD105" s="1063"/>
      <c r="AE105" s="747">
        <f t="shared" si="144"/>
        <v>0</v>
      </c>
      <c r="AF105" s="600"/>
      <c r="AG105" s="1056">
        <f t="shared" si="145"/>
        <v>0</v>
      </c>
      <c r="AH105" s="1070"/>
      <c r="AI105" s="747">
        <f t="shared" si="146"/>
        <v>0</v>
      </c>
      <c r="AJ105" s="1051"/>
      <c r="AK105" s="270">
        <v>0</v>
      </c>
      <c r="AL105" s="902">
        <v>2019</v>
      </c>
      <c r="AM105" s="902">
        <f t="shared" si="182"/>
        <v>2029</v>
      </c>
      <c r="AN105" s="18" t="str">
        <f t="shared" si="147"/>
        <v xml:space="preserve"> </v>
      </c>
      <c r="AO105" s="747" t="str">
        <f t="shared" si="148"/>
        <v xml:space="preserve"> </v>
      </c>
      <c r="AP105" s="4" t="str">
        <f t="shared" si="149"/>
        <v xml:space="preserve"> </v>
      </c>
      <c r="AQ105" s="747" t="str">
        <f t="shared" si="150"/>
        <v xml:space="preserve"> </v>
      </c>
      <c r="AR105" s="4" t="str">
        <f t="shared" si="151"/>
        <v xml:space="preserve"> </v>
      </c>
      <c r="AS105" s="747" t="str">
        <f t="shared" si="152"/>
        <v xml:space="preserve"> </v>
      </c>
      <c r="AT105" s="4" t="str">
        <f t="shared" si="153"/>
        <v xml:space="preserve"> </v>
      </c>
      <c r="AU105" s="747" t="str">
        <f t="shared" si="154"/>
        <v xml:space="preserve"> </v>
      </c>
      <c r="AV105" s="4" t="str">
        <f t="shared" si="155"/>
        <v xml:space="preserve"> </v>
      </c>
      <c r="AW105" s="747" t="str">
        <f t="shared" si="156"/>
        <v xml:space="preserve"> </v>
      </c>
      <c r="AX105" s="4" t="str">
        <f t="shared" si="157"/>
        <v xml:space="preserve"> </v>
      </c>
      <c r="AY105" s="747" t="str">
        <f t="shared" si="158"/>
        <v xml:space="preserve"> </v>
      </c>
      <c r="AZ105" s="4" t="str">
        <f t="shared" si="159"/>
        <v xml:space="preserve"> </v>
      </c>
      <c r="BA105" s="747" t="str">
        <f t="shared" si="160"/>
        <v xml:space="preserve"> </v>
      </c>
      <c r="BB105" s="4" t="str">
        <f t="shared" si="161"/>
        <v xml:space="preserve"> </v>
      </c>
      <c r="BC105" s="747" t="str">
        <f t="shared" si="162"/>
        <v xml:space="preserve"> </v>
      </c>
      <c r="BD105" s="4" t="str">
        <f t="shared" si="163"/>
        <v xml:space="preserve"> </v>
      </c>
      <c r="BE105" s="747" t="str">
        <f t="shared" si="164"/>
        <v xml:space="preserve"> </v>
      </c>
      <c r="BF105" s="4" t="str">
        <f t="shared" si="165"/>
        <v xml:space="preserve"> </v>
      </c>
      <c r="BG105" s="747" t="str">
        <f t="shared" si="166"/>
        <v xml:space="preserve"> </v>
      </c>
      <c r="BH105" s="4" t="str">
        <f t="shared" si="167"/>
        <v xml:space="preserve"> </v>
      </c>
      <c r="BI105" s="747" t="str">
        <f t="shared" si="168"/>
        <v xml:space="preserve"> </v>
      </c>
      <c r="BJ105" s="4">
        <f t="shared" si="169"/>
        <v>1.36</v>
      </c>
      <c r="BK105" s="747">
        <f t="shared" si="170"/>
        <v>102500.00000000001</v>
      </c>
      <c r="BL105" s="4" t="str">
        <f t="shared" si="171"/>
        <v xml:space="preserve"> </v>
      </c>
      <c r="BM105" s="747" t="str">
        <f t="shared" si="172"/>
        <v xml:space="preserve"> </v>
      </c>
      <c r="BN105" s="4" t="str">
        <f t="shared" si="173"/>
        <v xml:space="preserve"> </v>
      </c>
      <c r="BO105" s="747" t="str">
        <f t="shared" si="174"/>
        <v xml:space="preserve"> </v>
      </c>
      <c r="BP105" s="4" t="str">
        <f t="shared" si="175"/>
        <v xml:space="preserve"> </v>
      </c>
      <c r="BQ105" s="747" t="str">
        <f t="shared" si="176"/>
        <v xml:space="preserve"> </v>
      </c>
      <c r="BR105" s="133"/>
      <c r="BS105" s="133"/>
      <c r="BT105" s="389"/>
      <c r="BU105" s="389"/>
      <c r="BV105" s="389"/>
      <c r="BW105" s="389"/>
      <c r="BX105" s="389"/>
      <c r="BY105" s="389"/>
      <c r="BZ105" s="389"/>
      <c r="CA105" s="389"/>
      <c r="CB105" s="163">
        <f t="shared" si="177"/>
        <v>0</v>
      </c>
      <c r="CC105" s="389"/>
      <c r="CD105" s="389"/>
      <c r="CE105" s="389"/>
      <c r="CF105" s="389"/>
      <c r="CG105" s="389"/>
      <c r="CH105" s="389"/>
      <c r="CI105" s="389"/>
      <c r="CJ105" s="389"/>
      <c r="CK105" s="389"/>
      <c r="CL105" s="389"/>
      <c r="CM105" s="389"/>
      <c r="CN105" s="389"/>
      <c r="CO105" s="389"/>
      <c r="CP105" s="389"/>
      <c r="CQ105" s="389"/>
      <c r="CR105" s="389"/>
      <c r="CS105" s="389"/>
      <c r="CT105" s="389"/>
      <c r="CU105" s="389"/>
      <c r="CV105" s="389"/>
      <c r="CW105" s="389"/>
      <c r="CX105" s="389"/>
      <c r="CY105" s="389"/>
      <c r="CZ105" s="389"/>
      <c r="DA105" s="389"/>
      <c r="DB105" s="389"/>
      <c r="DC105" s="389"/>
      <c r="DD105" s="389"/>
      <c r="DE105" s="389"/>
      <c r="DF105" s="389"/>
      <c r="DG105" s="389"/>
      <c r="DH105" s="389"/>
      <c r="DI105" s="389"/>
      <c r="DJ105" s="389"/>
      <c r="DK105" s="389"/>
      <c r="DL105" s="389"/>
      <c r="DM105" s="389"/>
      <c r="DN105" s="389"/>
      <c r="DO105" s="389"/>
      <c r="DP105" s="389"/>
      <c r="DQ105" s="389"/>
      <c r="DR105" s="389"/>
      <c r="DS105" s="389"/>
      <c r="DT105" s="389"/>
      <c r="DU105" s="389"/>
      <c r="DV105" s="389"/>
      <c r="DW105" s="389"/>
      <c r="DX105" s="389"/>
      <c r="DY105" s="389"/>
      <c r="DZ105" s="389"/>
      <c r="EA105" s="389"/>
      <c r="EB105" s="389"/>
      <c r="EC105" s="389"/>
      <c r="ED105" s="389"/>
      <c r="EE105" s="389"/>
      <c r="EF105" s="389"/>
      <c r="EG105" s="389"/>
      <c r="EH105" s="389"/>
      <c r="EI105" s="389"/>
      <c r="EJ105" s="389"/>
      <c r="EK105" s="389"/>
      <c r="EL105" s="389"/>
      <c r="EM105" s="389"/>
      <c r="EN105" s="389"/>
      <c r="EO105" s="389"/>
      <c r="EP105" s="389"/>
      <c r="EQ105" s="389"/>
      <c r="ER105" s="389"/>
      <c r="ES105" s="389"/>
      <c r="ET105" s="389"/>
      <c r="EU105" s="389"/>
      <c r="EV105" s="389"/>
      <c r="EW105" s="389"/>
      <c r="EX105" s="389"/>
      <c r="EY105" s="389"/>
      <c r="EZ105" s="389"/>
      <c r="FA105" s="389"/>
      <c r="FB105" s="389"/>
      <c r="FC105" s="389"/>
      <c r="FD105" s="389"/>
      <c r="FE105" s="389"/>
      <c r="FF105" s="389"/>
      <c r="FG105" s="389"/>
      <c r="FH105" s="389"/>
      <c r="FI105" s="389"/>
      <c r="FJ105" s="389"/>
      <c r="FK105" s="389"/>
      <c r="FL105" s="389"/>
      <c r="FM105" s="389"/>
      <c r="FN105" s="389"/>
      <c r="FO105" s="389"/>
      <c r="FP105" s="389"/>
      <c r="FQ105" s="389"/>
      <c r="FR105" s="389"/>
      <c r="FS105" s="389"/>
      <c r="FT105" s="389"/>
      <c r="FU105" s="389"/>
      <c r="FV105" s="389"/>
      <c r="FW105" s="389"/>
      <c r="FX105" s="666" t="s">
        <v>395</v>
      </c>
      <c r="FY105" s="667">
        <v>126</v>
      </c>
      <c r="FZ105" s="667">
        <v>35434488</v>
      </c>
      <c r="GA105" s="667">
        <v>55</v>
      </c>
      <c r="GB105" s="667" t="s">
        <v>798</v>
      </c>
      <c r="GC105" s="667">
        <v>22</v>
      </c>
      <c r="GD105" s="667">
        <v>1995</v>
      </c>
      <c r="GE105" s="667">
        <v>0</v>
      </c>
      <c r="GF105" s="667" t="s">
        <v>792</v>
      </c>
      <c r="GG105" s="667">
        <v>0</v>
      </c>
      <c r="GH105" s="667">
        <v>0</v>
      </c>
      <c r="GI105" s="667" t="s">
        <v>792</v>
      </c>
      <c r="GJ105" s="667">
        <v>0</v>
      </c>
      <c r="GK105" s="667" t="s">
        <v>781</v>
      </c>
      <c r="GL105" s="667" t="s">
        <v>782</v>
      </c>
      <c r="GM105" s="667">
        <v>66</v>
      </c>
      <c r="GN105" s="667" t="s">
        <v>783</v>
      </c>
      <c r="GO105" s="667">
        <v>0</v>
      </c>
      <c r="GP105" s="667">
        <v>0</v>
      </c>
      <c r="GQ105" s="667">
        <v>4</v>
      </c>
      <c r="GR105" s="667">
        <v>2</v>
      </c>
      <c r="GS105" s="667">
        <v>3</v>
      </c>
      <c r="GT105" s="667" t="s">
        <v>783</v>
      </c>
      <c r="GU105" s="667" t="s">
        <v>783</v>
      </c>
      <c r="GV105" s="667" t="s">
        <v>783</v>
      </c>
      <c r="GW105" s="667" t="s">
        <v>783</v>
      </c>
      <c r="GX105" s="667" t="s">
        <v>783</v>
      </c>
      <c r="GY105" s="667">
        <v>1649</v>
      </c>
      <c r="GZ105" s="667">
        <v>0.55000000000000004</v>
      </c>
      <c r="HA105" s="667">
        <v>5</v>
      </c>
      <c r="HB105" s="667" t="s">
        <v>783</v>
      </c>
      <c r="HC105" s="667" t="s">
        <v>782</v>
      </c>
      <c r="HD105" s="667">
        <v>15</v>
      </c>
      <c r="HE105" s="667" t="s">
        <v>783</v>
      </c>
      <c r="HF105" s="667">
        <v>0</v>
      </c>
      <c r="HG105" s="667" t="s">
        <v>783</v>
      </c>
      <c r="HH105" s="667">
        <v>0</v>
      </c>
      <c r="HI105" s="667">
        <v>1</v>
      </c>
      <c r="HJ105" s="667">
        <v>45</v>
      </c>
      <c r="HK105" s="667" t="s">
        <v>784</v>
      </c>
      <c r="HL105" s="667" t="s">
        <v>785</v>
      </c>
      <c r="HM105" s="667" t="s">
        <v>783</v>
      </c>
      <c r="HN105" s="667" t="s">
        <v>783</v>
      </c>
      <c r="HO105" s="667" t="s">
        <v>783</v>
      </c>
      <c r="HP105" s="667" t="s">
        <v>783</v>
      </c>
      <c r="HQ105" s="667" t="s">
        <v>783</v>
      </c>
      <c r="HR105" s="667">
        <v>3979924</v>
      </c>
      <c r="HS105" s="667" t="s">
        <v>783</v>
      </c>
      <c r="HT105" s="667" t="s">
        <v>786</v>
      </c>
      <c r="HU105" s="667" t="s">
        <v>787</v>
      </c>
      <c r="HV105" s="667">
        <v>4</v>
      </c>
      <c r="HW105" s="667">
        <v>2016</v>
      </c>
      <c r="HX105" s="667">
        <v>63</v>
      </c>
      <c r="HY105" s="667">
        <v>1215</v>
      </c>
      <c r="HZ105" s="667">
        <v>4119</v>
      </c>
      <c r="IA105" s="668">
        <v>42347.555590277778</v>
      </c>
      <c r="IB105" s="667" t="s">
        <v>788</v>
      </c>
      <c r="IC105" s="667">
        <v>3975446</v>
      </c>
      <c r="ID105" s="667">
        <v>2016</v>
      </c>
      <c r="IE105" s="667">
        <v>1712</v>
      </c>
      <c r="IF105" s="667" t="s">
        <v>783</v>
      </c>
      <c r="IG105" s="667" t="s">
        <v>783</v>
      </c>
      <c r="IH105" s="667" t="s">
        <v>783</v>
      </c>
      <c r="II105" s="667" t="s">
        <v>783</v>
      </c>
      <c r="IJ105" s="667" t="s">
        <v>783</v>
      </c>
      <c r="IK105" s="667" t="s">
        <v>783</v>
      </c>
      <c r="IL105" s="667" t="s">
        <v>783</v>
      </c>
      <c r="IM105" s="667" t="s">
        <v>783</v>
      </c>
      <c r="IN105" s="667" t="s">
        <v>783</v>
      </c>
      <c r="IO105" s="667">
        <v>1649</v>
      </c>
      <c r="IP105" s="668">
        <v>37477.354571759257</v>
      </c>
      <c r="IQ105" s="667">
        <v>2</v>
      </c>
      <c r="IR105" s="667" t="s">
        <v>793</v>
      </c>
      <c r="IS105" s="667">
        <v>3</v>
      </c>
      <c r="IT105" s="669">
        <v>41275</v>
      </c>
      <c r="IU105" s="667" t="s">
        <v>783</v>
      </c>
      <c r="IV105" s="667" t="s">
        <v>783</v>
      </c>
      <c r="IW105" s="667" t="s">
        <v>783</v>
      </c>
      <c r="IX105" s="667" t="s">
        <v>781</v>
      </c>
      <c r="IY105" s="667">
        <v>45</v>
      </c>
      <c r="IZ105" s="667" t="s">
        <v>789</v>
      </c>
      <c r="JA105" s="667" t="s">
        <v>783</v>
      </c>
      <c r="JB105" s="667" t="s">
        <v>783</v>
      </c>
      <c r="JC105" s="667" t="s">
        <v>783</v>
      </c>
      <c r="JD105" s="667">
        <v>329418</v>
      </c>
      <c r="JE105" s="667" t="s">
        <v>783</v>
      </c>
      <c r="JF105" s="667" t="s">
        <v>783</v>
      </c>
      <c r="JG105" s="667" t="s">
        <v>804</v>
      </c>
      <c r="JH105" s="667">
        <v>55</v>
      </c>
      <c r="JI105" s="667" t="s">
        <v>783</v>
      </c>
      <c r="JJ105" s="667" t="s">
        <v>783</v>
      </c>
      <c r="JK105" s="667" t="s">
        <v>783</v>
      </c>
      <c r="JL105" s="667" t="s">
        <v>790</v>
      </c>
      <c r="JM105" s="667">
        <v>4</v>
      </c>
      <c r="JN105" s="667">
        <v>3</v>
      </c>
      <c r="JO105" s="667" t="s">
        <v>783</v>
      </c>
      <c r="JP105" s="667">
        <v>10711928</v>
      </c>
      <c r="JQ105" s="667">
        <v>2011</v>
      </c>
      <c r="JR105" s="667">
        <v>3</v>
      </c>
      <c r="JS105" s="667" t="s">
        <v>783</v>
      </c>
      <c r="JT105" s="667" t="s">
        <v>783</v>
      </c>
      <c r="JU105" s="667" t="s">
        <v>845</v>
      </c>
      <c r="JV105" s="670">
        <v>2880.3597669999999</v>
      </c>
      <c r="JW105">
        <f>SUM(JV105:JV105)</f>
        <v>2880.3597669999999</v>
      </c>
      <c r="JX105" s="225">
        <v>2.0610491454545454</v>
      </c>
    </row>
    <row r="106" spans="1:285" ht="16" thickBot="1">
      <c r="A106" s="905" t="s">
        <v>5</v>
      </c>
      <c r="B106" s="79">
        <f t="shared" si="140"/>
        <v>1</v>
      </c>
      <c r="C106" s="871" t="s">
        <v>1034</v>
      </c>
      <c r="D106" s="489" t="s">
        <v>157</v>
      </c>
      <c r="E106" s="1129" t="s">
        <v>158</v>
      </c>
      <c r="F106" s="888">
        <v>1.7</v>
      </c>
      <c r="G106" s="120" t="e">
        <f t="shared" si="178"/>
        <v>#REF!</v>
      </c>
      <c r="H106" s="46"/>
      <c r="I106" s="2"/>
      <c r="J106" s="32">
        <v>1.7</v>
      </c>
      <c r="K106" s="18"/>
      <c r="L106" s="5"/>
      <c r="M106" s="170">
        <v>4</v>
      </c>
      <c r="N106" s="71">
        <v>3</v>
      </c>
      <c r="O106" s="739">
        <v>2</v>
      </c>
      <c r="P106" s="1107">
        <f t="shared" si="138"/>
        <v>9</v>
      </c>
      <c r="Q106" s="1108">
        <f t="shared" si="139"/>
        <v>24</v>
      </c>
      <c r="R106" s="46"/>
      <c r="S106" s="2"/>
      <c r="T106" s="546">
        <f>J106</f>
        <v>1.7</v>
      </c>
      <c r="U106" s="1039">
        <f t="shared" si="179"/>
        <v>351900</v>
      </c>
      <c r="V106" s="219" t="s">
        <v>642</v>
      </c>
      <c r="W106" s="1042">
        <f t="shared" si="180"/>
        <v>351900</v>
      </c>
      <c r="X106" s="537">
        <f t="shared" si="181"/>
        <v>0</v>
      </c>
      <c r="Y106" s="538">
        <f t="shared" si="141"/>
        <v>500</v>
      </c>
      <c r="Z106" s="1090">
        <f t="shared" si="142"/>
        <v>352400</v>
      </c>
      <c r="AA106" s="1098"/>
      <c r="AB106" s="600"/>
      <c r="AC106" s="1056">
        <f t="shared" si="143"/>
        <v>0</v>
      </c>
      <c r="AD106" s="1063"/>
      <c r="AE106" s="747">
        <f t="shared" si="144"/>
        <v>0</v>
      </c>
      <c r="AF106" s="600"/>
      <c r="AG106" s="1056">
        <f t="shared" si="145"/>
        <v>0</v>
      </c>
      <c r="AH106" s="1070"/>
      <c r="AI106" s="747">
        <f t="shared" si="146"/>
        <v>0</v>
      </c>
      <c r="AJ106" s="1051"/>
      <c r="AK106" s="270">
        <v>0</v>
      </c>
      <c r="AL106" s="902">
        <v>2020</v>
      </c>
      <c r="AM106" s="902">
        <f t="shared" si="182"/>
        <v>2030</v>
      </c>
      <c r="AN106" s="18" t="str">
        <f t="shared" si="147"/>
        <v xml:space="preserve"> </v>
      </c>
      <c r="AO106" s="747" t="str">
        <f t="shared" si="148"/>
        <v xml:space="preserve"> </v>
      </c>
      <c r="AP106" s="4" t="str">
        <f t="shared" si="149"/>
        <v xml:space="preserve"> </v>
      </c>
      <c r="AQ106" s="747" t="str">
        <f t="shared" si="150"/>
        <v xml:space="preserve"> </v>
      </c>
      <c r="AR106" s="4" t="str">
        <f t="shared" si="151"/>
        <v xml:space="preserve"> </v>
      </c>
      <c r="AS106" s="747" t="str">
        <f t="shared" si="152"/>
        <v xml:space="preserve"> </v>
      </c>
      <c r="AT106" s="4" t="str">
        <f t="shared" si="153"/>
        <v xml:space="preserve"> </v>
      </c>
      <c r="AU106" s="747" t="str">
        <f t="shared" si="154"/>
        <v xml:space="preserve"> </v>
      </c>
      <c r="AV106" s="4" t="str">
        <f t="shared" si="155"/>
        <v xml:space="preserve"> </v>
      </c>
      <c r="AW106" s="747" t="str">
        <f t="shared" si="156"/>
        <v xml:space="preserve"> </v>
      </c>
      <c r="AX106" s="4" t="str">
        <f t="shared" si="157"/>
        <v xml:space="preserve"> </v>
      </c>
      <c r="AY106" s="747" t="str">
        <f t="shared" si="158"/>
        <v xml:space="preserve"> </v>
      </c>
      <c r="AZ106" s="4" t="str">
        <f t="shared" si="159"/>
        <v xml:space="preserve"> </v>
      </c>
      <c r="BA106" s="747" t="str">
        <f t="shared" si="160"/>
        <v xml:space="preserve"> </v>
      </c>
      <c r="BB106" s="4" t="str">
        <f t="shared" si="161"/>
        <v xml:space="preserve"> </v>
      </c>
      <c r="BC106" s="747" t="str">
        <f t="shared" si="162"/>
        <v xml:space="preserve"> </v>
      </c>
      <c r="BD106" s="4" t="str">
        <f t="shared" si="163"/>
        <v xml:space="preserve"> </v>
      </c>
      <c r="BE106" s="747" t="str">
        <f t="shared" si="164"/>
        <v xml:space="preserve"> </v>
      </c>
      <c r="BF106" s="4" t="str">
        <f t="shared" si="165"/>
        <v xml:space="preserve"> </v>
      </c>
      <c r="BG106" s="747" t="str">
        <f t="shared" si="166"/>
        <v xml:space="preserve"> </v>
      </c>
      <c r="BH106" s="4" t="str">
        <f t="shared" si="167"/>
        <v xml:space="preserve"> </v>
      </c>
      <c r="BI106" s="747" t="str">
        <f t="shared" si="168"/>
        <v xml:space="preserve"> </v>
      </c>
      <c r="BJ106" s="4" t="str">
        <f t="shared" si="169"/>
        <v xml:space="preserve"> </v>
      </c>
      <c r="BK106" s="747" t="str">
        <f t="shared" si="170"/>
        <v xml:space="preserve"> </v>
      </c>
      <c r="BL106" s="4">
        <f t="shared" si="171"/>
        <v>1.7</v>
      </c>
      <c r="BM106" s="747">
        <f t="shared" si="172"/>
        <v>352400</v>
      </c>
      <c r="BN106" s="4" t="str">
        <f t="shared" si="173"/>
        <v xml:space="preserve"> </v>
      </c>
      <c r="BO106" s="747" t="str">
        <f t="shared" si="174"/>
        <v xml:space="preserve"> </v>
      </c>
      <c r="BP106" s="4" t="str">
        <f t="shared" si="175"/>
        <v xml:space="preserve"> </v>
      </c>
      <c r="BQ106" s="747" t="str">
        <f t="shared" si="176"/>
        <v xml:space="preserve"> </v>
      </c>
      <c r="BR106" s="133" t="s">
        <v>626</v>
      </c>
      <c r="BS106" s="133"/>
      <c r="BT106" s="389"/>
      <c r="BU106" s="389"/>
      <c r="BV106" s="389"/>
      <c r="BW106" s="389"/>
      <c r="BX106" s="389"/>
      <c r="BY106" s="389"/>
      <c r="BZ106" s="389"/>
      <c r="CA106" s="389"/>
      <c r="CB106" s="163">
        <f t="shared" si="177"/>
        <v>0</v>
      </c>
      <c r="CC106" s="389"/>
      <c r="CD106" s="389"/>
      <c r="CE106" s="389"/>
      <c r="CF106" s="389"/>
      <c r="CG106" s="389"/>
      <c r="CH106" s="389"/>
      <c r="CI106" s="389"/>
      <c r="CJ106" s="389"/>
      <c r="CK106" s="389"/>
      <c r="CL106" s="389"/>
      <c r="CM106" s="389"/>
      <c r="CN106" s="389"/>
      <c r="CO106" s="389"/>
      <c r="CP106" s="389"/>
      <c r="CQ106" s="389"/>
      <c r="CR106" s="389"/>
      <c r="CS106" s="389"/>
      <c r="CT106" s="389"/>
      <c r="CU106" s="389"/>
      <c r="CV106" s="389"/>
      <c r="CW106" s="389"/>
      <c r="CX106" s="389"/>
      <c r="CY106" s="389"/>
      <c r="CZ106" s="389"/>
      <c r="DA106" s="389"/>
      <c r="DB106" s="389"/>
      <c r="DC106" s="389"/>
      <c r="DD106" s="389"/>
      <c r="DE106" s="389"/>
      <c r="DF106" s="389"/>
      <c r="DG106" s="389"/>
      <c r="DH106" s="389"/>
      <c r="DI106" s="389"/>
      <c r="DJ106" s="389"/>
      <c r="DK106" s="389"/>
      <c r="DL106" s="389"/>
      <c r="DM106" s="389"/>
      <c r="DN106" s="389"/>
      <c r="DO106" s="389"/>
      <c r="DP106" s="389"/>
      <c r="DQ106" s="389"/>
      <c r="DR106" s="389"/>
      <c r="DS106" s="389"/>
      <c r="DT106" s="389"/>
      <c r="DU106" s="389"/>
      <c r="DV106" s="389"/>
      <c r="DW106" s="389"/>
      <c r="DX106" s="389"/>
      <c r="DY106" s="389"/>
      <c r="DZ106" s="389"/>
      <c r="EA106" s="389"/>
      <c r="EB106" s="389"/>
      <c r="EC106" s="389"/>
      <c r="ED106" s="389"/>
      <c r="EE106" s="389"/>
      <c r="EF106" s="389"/>
      <c r="EG106" s="389"/>
      <c r="EH106" s="389"/>
      <c r="EI106" s="389"/>
      <c r="EJ106" s="389"/>
      <c r="EK106" s="389"/>
      <c r="EL106" s="389"/>
      <c r="EM106" s="389"/>
      <c r="EN106" s="389"/>
      <c r="EO106" s="389"/>
      <c r="EP106" s="389"/>
      <c r="EQ106" s="389"/>
      <c r="ER106" s="389"/>
      <c r="ES106" s="389"/>
      <c r="ET106" s="389"/>
      <c r="EU106" s="389"/>
      <c r="EV106" s="389"/>
      <c r="EW106" s="389"/>
      <c r="EX106" s="389"/>
      <c r="EY106" s="389"/>
      <c r="EZ106" s="389"/>
      <c r="FA106" s="389"/>
      <c r="FB106" s="389"/>
      <c r="FC106" s="389"/>
      <c r="FD106" s="389"/>
      <c r="FE106" s="389"/>
      <c r="FF106" s="389"/>
      <c r="FG106" s="389"/>
      <c r="FH106" s="389"/>
      <c r="FI106" s="389"/>
      <c r="FJ106" s="389"/>
      <c r="FK106" s="389"/>
      <c r="FL106" s="389"/>
      <c r="FM106" s="389"/>
      <c r="FN106" s="389"/>
      <c r="FO106" s="389"/>
      <c r="FP106" s="389"/>
      <c r="FQ106" s="389"/>
      <c r="FR106" s="389"/>
      <c r="FS106" s="389"/>
      <c r="FT106" s="389"/>
      <c r="FU106" s="389"/>
      <c r="FV106" s="389"/>
      <c r="FW106" s="389"/>
      <c r="FX106" s="625" t="s">
        <v>428</v>
      </c>
      <c r="FY106" s="626">
        <v>250</v>
      </c>
      <c r="FZ106" s="626">
        <v>30289529</v>
      </c>
      <c r="GA106" s="626">
        <v>55</v>
      </c>
      <c r="GB106" s="626" t="s">
        <v>798</v>
      </c>
      <c r="GC106" s="626">
        <v>20</v>
      </c>
      <c r="GD106" s="626">
        <v>1990</v>
      </c>
      <c r="GE106" s="626">
        <v>1</v>
      </c>
      <c r="GF106" s="626" t="s">
        <v>780</v>
      </c>
      <c r="GG106" s="626">
        <v>2</v>
      </c>
      <c r="GH106" s="626">
        <v>1</v>
      </c>
      <c r="GI106" s="626" t="s">
        <v>780</v>
      </c>
      <c r="GJ106" s="626">
        <v>2</v>
      </c>
      <c r="GK106" s="626" t="s">
        <v>781</v>
      </c>
      <c r="GL106" s="626" t="s">
        <v>782</v>
      </c>
      <c r="GM106" s="626">
        <v>66</v>
      </c>
      <c r="GN106" s="626" t="s">
        <v>783</v>
      </c>
      <c r="GO106" s="626">
        <v>0</v>
      </c>
      <c r="GP106" s="626">
        <v>0</v>
      </c>
      <c r="GQ106" s="626">
        <v>4</v>
      </c>
      <c r="GR106" s="626">
        <v>2</v>
      </c>
      <c r="GS106" s="626">
        <v>1</v>
      </c>
      <c r="GT106" s="626" t="s">
        <v>783</v>
      </c>
      <c r="GU106" s="626" t="s">
        <v>783</v>
      </c>
      <c r="GV106" s="626" t="s">
        <v>783</v>
      </c>
      <c r="GW106" s="626" t="s">
        <v>783</v>
      </c>
      <c r="GX106" s="626" t="s">
        <v>783</v>
      </c>
      <c r="GY106" s="626">
        <v>1649</v>
      </c>
      <c r="GZ106" s="626">
        <v>0.18</v>
      </c>
      <c r="HA106" s="626">
        <v>5</v>
      </c>
      <c r="HB106" s="626" t="s">
        <v>783</v>
      </c>
      <c r="HC106" s="626" t="s">
        <v>793</v>
      </c>
      <c r="HD106" s="626">
        <v>25</v>
      </c>
      <c r="HE106" s="626" t="s">
        <v>783</v>
      </c>
      <c r="HF106" s="626">
        <v>0</v>
      </c>
      <c r="HG106" s="626" t="s">
        <v>783</v>
      </c>
      <c r="HH106" s="626">
        <v>0</v>
      </c>
      <c r="HI106" s="626">
        <v>1</v>
      </c>
      <c r="HJ106" s="626">
        <v>45</v>
      </c>
      <c r="HK106" s="626" t="s">
        <v>784</v>
      </c>
      <c r="HL106" s="626" t="s">
        <v>785</v>
      </c>
      <c r="HM106" s="626" t="s">
        <v>783</v>
      </c>
      <c r="HN106" s="626" t="s">
        <v>783</v>
      </c>
      <c r="HO106" s="626" t="s">
        <v>783</v>
      </c>
      <c r="HP106" s="626" t="s">
        <v>783</v>
      </c>
      <c r="HQ106" s="626" t="s">
        <v>783</v>
      </c>
      <c r="HR106" s="626">
        <v>3978941</v>
      </c>
      <c r="HS106" s="626" t="s">
        <v>783</v>
      </c>
      <c r="HT106" s="626" t="s">
        <v>786</v>
      </c>
      <c r="HU106" s="626" t="s">
        <v>787</v>
      </c>
      <c r="HV106" s="626">
        <v>4</v>
      </c>
      <c r="HW106" s="626">
        <v>2014</v>
      </c>
      <c r="HX106" s="626">
        <v>63</v>
      </c>
      <c r="HY106" s="626">
        <v>0</v>
      </c>
      <c r="HZ106" s="626">
        <v>950</v>
      </c>
      <c r="IA106" s="627">
        <v>41697.500081018516</v>
      </c>
      <c r="IB106" s="626" t="s">
        <v>788</v>
      </c>
      <c r="IC106" s="626">
        <v>3974463</v>
      </c>
      <c r="ID106" s="626">
        <v>2014</v>
      </c>
      <c r="IE106" s="626">
        <v>1712</v>
      </c>
      <c r="IF106" s="626" t="s">
        <v>783</v>
      </c>
      <c r="IG106" s="626" t="s">
        <v>783</v>
      </c>
      <c r="IH106" s="626" t="s">
        <v>783</v>
      </c>
      <c r="II106" s="626" t="s">
        <v>783</v>
      </c>
      <c r="IJ106" s="626" t="s">
        <v>783</v>
      </c>
      <c r="IK106" s="626" t="s">
        <v>783</v>
      </c>
      <c r="IL106" s="626" t="s">
        <v>783</v>
      </c>
      <c r="IM106" s="626" t="s">
        <v>783</v>
      </c>
      <c r="IN106" s="626" t="s">
        <v>783</v>
      </c>
      <c r="IO106" s="626">
        <v>1649</v>
      </c>
      <c r="IP106" s="627">
        <v>37477.354571759257</v>
      </c>
      <c r="IQ106" s="626">
        <v>2</v>
      </c>
      <c r="IR106" s="626" t="s">
        <v>793</v>
      </c>
      <c r="IS106" s="626">
        <v>1</v>
      </c>
      <c r="IT106" s="665">
        <v>41275</v>
      </c>
      <c r="IU106" s="626" t="s">
        <v>783</v>
      </c>
      <c r="IV106" s="626" t="s">
        <v>783</v>
      </c>
      <c r="IW106" s="626" t="s">
        <v>783</v>
      </c>
      <c r="IX106" s="626" t="s">
        <v>781</v>
      </c>
      <c r="IY106" s="626">
        <v>45</v>
      </c>
      <c r="IZ106" s="626" t="s">
        <v>789</v>
      </c>
      <c r="JA106" s="626" t="s">
        <v>783</v>
      </c>
      <c r="JB106" s="626" t="s">
        <v>783</v>
      </c>
      <c r="JC106" s="626" t="s">
        <v>783</v>
      </c>
      <c r="JD106" s="626">
        <v>329452</v>
      </c>
      <c r="JE106" s="626" t="s">
        <v>783</v>
      </c>
      <c r="JF106" s="626" t="s">
        <v>783</v>
      </c>
      <c r="JG106" s="626" t="s">
        <v>795</v>
      </c>
      <c r="JH106" s="626">
        <v>55</v>
      </c>
      <c r="JI106" s="626" t="s">
        <v>783</v>
      </c>
      <c r="JJ106" s="626" t="s">
        <v>783</v>
      </c>
      <c r="JK106" s="626" t="s">
        <v>783</v>
      </c>
      <c r="JL106" s="626" t="s">
        <v>790</v>
      </c>
      <c r="JM106" s="626">
        <v>4</v>
      </c>
      <c r="JN106" s="626">
        <v>3</v>
      </c>
      <c r="JO106" s="626" t="s">
        <v>783</v>
      </c>
      <c r="JP106" s="626">
        <v>10711928</v>
      </c>
      <c r="JQ106" s="626">
        <v>2011</v>
      </c>
      <c r="JR106" s="626">
        <v>3</v>
      </c>
      <c r="JS106" s="626" t="s">
        <v>783</v>
      </c>
      <c r="JT106" s="626" t="s">
        <v>783</v>
      </c>
      <c r="JU106" s="626" t="s">
        <v>911</v>
      </c>
      <c r="JV106" s="628">
        <v>882.14652799999999</v>
      </c>
      <c r="JX106" s="371"/>
    </row>
    <row r="107" spans="1:285" ht="16" thickBot="1">
      <c r="A107" s="905" t="s">
        <v>5</v>
      </c>
      <c r="B107" s="79">
        <f t="shared" si="140"/>
        <v>1</v>
      </c>
      <c r="C107" s="871" t="s">
        <v>27</v>
      </c>
      <c r="D107" s="489" t="s">
        <v>162</v>
      </c>
      <c r="E107" s="1129" t="s">
        <v>158</v>
      </c>
      <c r="F107" s="888">
        <v>0.5</v>
      </c>
      <c r="G107" s="120" t="e">
        <f t="shared" si="178"/>
        <v>#REF!</v>
      </c>
      <c r="H107" s="46"/>
      <c r="I107" s="33">
        <v>0.5</v>
      </c>
      <c r="J107" s="29"/>
      <c r="K107" s="18"/>
      <c r="L107" s="5"/>
      <c r="M107" s="170">
        <v>2</v>
      </c>
      <c r="N107" s="71">
        <v>2</v>
      </c>
      <c r="O107" s="739">
        <v>2</v>
      </c>
      <c r="P107" s="1107">
        <f t="shared" si="138"/>
        <v>6</v>
      </c>
      <c r="Q107" s="1108">
        <f t="shared" si="139"/>
        <v>8</v>
      </c>
      <c r="R107" s="46"/>
      <c r="S107" s="547">
        <f>I107</f>
        <v>0.5</v>
      </c>
      <c r="T107" s="25"/>
      <c r="U107" s="219">
        <f t="shared" si="179"/>
        <v>37500</v>
      </c>
      <c r="V107" s="219" t="s">
        <v>642</v>
      </c>
      <c r="W107" s="1042">
        <f t="shared" si="180"/>
        <v>37500</v>
      </c>
      <c r="X107" s="537">
        <f t="shared" si="181"/>
        <v>18914.666666666664</v>
      </c>
      <c r="Y107" s="538">
        <f t="shared" si="141"/>
        <v>500</v>
      </c>
      <c r="Z107" s="1090">
        <f t="shared" si="142"/>
        <v>56914.666666666664</v>
      </c>
      <c r="AA107" s="1098"/>
      <c r="AB107" s="600">
        <v>6</v>
      </c>
      <c r="AC107" s="1056">
        <f t="shared" si="143"/>
        <v>9914.6666666666661</v>
      </c>
      <c r="AD107" s="1063">
        <v>0.25</v>
      </c>
      <c r="AE107" s="747">
        <f t="shared" si="144"/>
        <v>9000</v>
      </c>
      <c r="AF107" s="600"/>
      <c r="AG107" s="1056">
        <f t="shared" si="145"/>
        <v>0</v>
      </c>
      <c r="AH107" s="1070"/>
      <c r="AI107" s="747">
        <f t="shared" si="146"/>
        <v>0</v>
      </c>
      <c r="AJ107" s="1051"/>
      <c r="AK107" s="270">
        <v>0</v>
      </c>
      <c r="AL107" s="902">
        <v>2020</v>
      </c>
      <c r="AM107" s="902">
        <f t="shared" si="182"/>
        <v>2030</v>
      </c>
      <c r="AN107" s="18" t="str">
        <f t="shared" si="147"/>
        <v xml:space="preserve"> </v>
      </c>
      <c r="AO107" s="747" t="str">
        <f t="shared" si="148"/>
        <v xml:space="preserve"> </v>
      </c>
      <c r="AP107" s="4" t="str">
        <f t="shared" si="149"/>
        <v xml:space="preserve"> </v>
      </c>
      <c r="AQ107" s="747" t="str">
        <f t="shared" si="150"/>
        <v xml:space="preserve"> </v>
      </c>
      <c r="AR107" s="4" t="str">
        <f t="shared" si="151"/>
        <v xml:space="preserve"> </v>
      </c>
      <c r="AS107" s="747" t="str">
        <f t="shared" si="152"/>
        <v xml:space="preserve"> </v>
      </c>
      <c r="AT107" s="4" t="str">
        <f t="shared" si="153"/>
        <v xml:space="preserve"> </v>
      </c>
      <c r="AU107" s="747" t="str">
        <f t="shared" si="154"/>
        <v xml:space="preserve"> </v>
      </c>
      <c r="AV107" s="4" t="str">
        <f t="shared" si="155"/>
        <v xml:space="preserve"> </v>
      </c>
      <c r="AW107" s="747" t="str">
        <f t="shared" si="156"/>
        <v xml:space="preserve"> </v>
      </c>
      <c r="AX107" s="4" t="str">
        <f t="shared" si="157"/>
        <v xml:space="preserve"> </v>
      </c>
      <c r="AY107" s="747" t="str">
        <f t="shared" si="158"/>
        <v xml:space="preserve"> </v>
      </c>
      <c r="AZ107" s="4" t="str">
        <f t="shared" si="159"/>
        <v xml:space="preserve"> </v>
      </c>
      <c r="BA107" s="747" t="str">
        <f t="shared" si="160"/>
        <v xml:space="preserve"> </v>
      </c>
      <c r="BB107" s="4" t="str">
        <f t="shared" si="161"/>
        <v xml:space="preserve"> </v>
      </c>
      <c r="BC107" s="747" t="str">
        <f t="shared" si="162"/>
        <v xml:space="preserve"> </v>
      </c>
      <c r="BD107" s="4" t="str">
        <f t="shared" si="163"/>
        <v xml:space="preserve"> </v>
      </c>
      <c r="BE107" s="747" t="str">
        <f t="shared" si="164"/>
        <v xml:space="preserve"> </v>
      </c>
      <c r="BF107" s="4" t="str">
        <f t="shared" si="165"/>
        <v xml:space="preserve"> </v>
      </c>
      <c r="BG107" s="747" t="str">
        <f t="shared" si="166"/>
        <v xml:space="preserve"> </v>
      </c>
      <c r="BH107" s="4" t="str">
        <f t="shared" si="167"/>
        <v xml:space="preserve"> </v>
      </c>
      <c r="BI107" s="747" t="str">
        <f t="shared" si="168"/>
        <v xml:space="preserve"> </v>
      </c>
      <c r="BJ107" s="4" t="str">
        <f t="shared" si="169"/>
        <v xml:space="preserve"> </v>
      </c>
      <c r="BK107" s="747" t="str">
        <f t="shared" si="170"/>
        <v xml:space="preserve"> </v>
      </c>
      <c r="BL107" s="4">
        <f t="shared" si="171"/>
        <v>0.5</v>
      </c>
      <c r="BM107" s="747">
        <f t="shared" si="172"/>
        <v>56914.666666666664</v>
      </c>
      <c r="BN107" s="4" t="str">
        <f t="shared" si="173"/>
        <v xml:space="preserve"> </v>
      </c>
      <c r="BO107" s="747" t="str">
        <f t="shared" si="174"/>
        <v xml:space="preserve"> </v>
      </c>
      <c r="BP107" s="4" t="str">
        <f t="shared" si="175"/>
        <v xml:space="preserve"> </v>
      </c>
      <c r="BQ107" s="747" t="str">
        <f t="shared" si="176"/>
        <v xml:space="preserve"> </v>
      </c>
      <c r="BR107" s="133"/>
      <c r="BS107" s="133"/>
      <c r="BT107" s="389"/>
      <c r="BU107" s="389"/>
      <c r="BV107" s="389"/>
      <c r="BW107" s="389"/>
      <c r="BX107" s="389"/>
      <c r="BY107" s="389"/>
      <c r="BZ107" s="389"/>
      <c r="CA107" s="389"/>
      <c r="CB107" s="163">
        <f t="shared" si="177"/>
        <v>0</v>
      </c>
      <c r="CC107" s="389"/>
      <c r="CD107" s="389"/>
      <c r="CE107" s="389"/>
      <c r="CF107" s="389"/>
      <c r="CG107" s="389"/>
      <c r="CH107" s="389"/>
      <c r="CI107" s="389"/>
      <c r="CJ107" s="389"/>
      <c r="CK107" s="389"/>
      <c r="CL107" s="389"/>
      <c r="CM107" s="389"/>
      <c r="CN107" s="389"/>
      <c r="CO107" s="389"/>
      <c r="CP107" s="389"/>
      <c r="CQ107" s="389"/>
      <c r="CR107" s="389"/>
      <c r="CS107" s="389"/>
      <c r="CT107" s="389"/>
      <c r="CU107" s="389"/>
      <c r="CV107" s="389"/>
      <c r="CW107" s="389"/>
      <c r="CX107" s="389"/>
      <c r="CY107" s="389"/>
      <c r="CZ107" s="389"/>
      <c r="DA107" s="389"/>
      <c r="DB107" s="389"/>
      <c r="DC107" s="389"/>
      <c r="DD107" s="389"/>
      <c r="DE107" s="389"/>
      <c r="DF107" s="389"/>
      <c r="DG107" s="389"/>
      <c r="DH107" s="389"/>
      <c r="DI107" s="389"/>
      <c r="DJ107" s="389"/>
      <c r="DK107" s="389"/>
      <c r="DL107" s="389"/>
      <c r="DM107" s="389"/>
      <c r="DN107" s="389"/>
      <c r="DO107" s="389"/>
      <c r="DP107" s="389"/>
      <c r="DQ107" s="389"/>
      <c r="DR107" s="389"/>
      <c r="DS107" s="389"/>
      <c r="DT107" s="389"/>
      <c r="DU107" s="389"/>
      <c r="DV107" s="389"/>
      <c r="DW107" s="389"/>
      <c r="DX107" s="389"/>
      <c r="DY107" s="389"/>
      <c r="DZ107" s="389"/>
      <c r="EA107" s="389"/>
      <c r="EB107" s="389"/>
      <c r="EC107" s="389"/>
      <c r="ED107" s="389"/>
      <c r="EE107" s="389"/>
      <c r="EF107" s="389"/>
      <c r="EG107" s="389"/>
      <c r="EH107" s="389"/>
      <c r="EI107" s="389"/>
      <c r="EJ107" s="389"/>
      <c r="EK107" s="389"/>
      <c r="EL107" s="389"/>
      <c r="EM107" s="389"/>
      <c r="EN107" s="389"/>
      <c r="EO107" s="389"/>
      <c r="EP107" s="389"/>
      <c r="EQ107" s="389"/>
      <c r="ER107" s="389"/>
      <c r="ES107" s="389"/>
      <c r="ET107" s="389"/>
      <c r="EU107" s="389"/>
      <c r="EV107" s="389"/>
      <c r="EW107" s="389"/>
      <c r="EX107" s="389"/>
      <c r="EY107" s="389"/>
      <c r="EZ107" s="389"/>
      <c r="FA107" s="389"/>
      <c r="FB107" s="389"/>
      <c r="FC107" s="389"/>
      <c r="FD107" s="389"/>
      <c r="FE107" s="389"/>
      <c r="FF107" s="389"/>
      <c r="FG107" s="389"/>
      <c r="FH107" s="389"/>
      <c r="FI107" s="389"/>
      <c r="FJ107" s="389"/>
      <c r="FK107" s="389"/>
      <c r="FL107" s="389"/>
      <c r="FM107" s="389"/>
      <c r="FN107" s="389"/>
      <c r="FO107" s="389"/>
      <c r="FP107" s="389"/>
      <c r="FQ107" s="389"/>
      <c r="FR107" s="389"/>
      <c r="FS107" s="389"/>
      <c r="FT107" s="389"/>
      <c r="FU107" s="389"/>
      <c r="FV107" s="389"/>
      <c r="FW107" s="389"/>
      <c r="FX107" s="666" t="s">
        <v>408</v>
      </c>
      <c r="FY107" s="667">
        <v>180</v>
      </c>
      <c r="FZ107" s="667">
        <v>30289363</v>
      </c>
      <c r="GA107" s="667">
        <v>35</v>
      </c>
      <c r="GB107" s="667" t="s">
        <v>3</v>
      </c>
      <c r="GC107" s="667">
        <v>24</v>
      </c>
      <c r="GD107" s="667">
        <v>1970</v>
      </c>
      <c r="GE107" s="667">
        <v>0</v>
      </c>
      <c r="GF107" s="667" t="s">
        <v>792</v>
      </c>
      <c r="GG107" s="667">
        <v>0</v>
      </c>
      <c r="GH107" s="667">
        <v>0</v>
      </c>
      <c r="GI107" s="667" t="s">
        <v>792</v>
      </c>
      <c r="GJ107" s="667">
        <v>0</v>
      </c>
      <c r="GK107" s="667" t="s">
        <v>781</v>
      </c>
      <c r="GL107" s="667" t="s">
        <v>782</v>
      </c>
      <c r="GM107" s="667">
        <v>66</v>
      </c>
      <c r="GN107" s="667" t="s">
        <v>783</v>
      </c>
      <c r="GO107" s="667">
        <v>0</v>
      </c>
      <c r="GP107" s="667">
        <v>0</v>
      </c>
      <c r="GQ107" s="667">
        <v>4</v>
      </c>
      <c r="GR107" s="667">
        <v>2</v>
      </c>
      <c r="GS107" s="667">
        <v>1</v>
      </c>
      <c r="GT107" s="667" t="s">
        <v>783</v>
      </c>
      <c r="GU107" s="667" t="s">
        <v>783</v>
      </c>
      <c r="GV107" s="667" t="s">
        <v>783</v>
      </c>
      <c r="GW107" s="667" t="s">
        <v>783</v>
      </c>
      <c r="GX107" s="667" t="s">
        <v>783</v>
      </c>
      <c r="GY107" s="667">
        <v>1649</v>
      </c>
      <c r="GZ107" s="667">
        <v>0.8</v>
      </c>
      <c r="HA107" s="667">
        <v>5</v>
      </c>
      <c r="HB107" s="667" t="s">
        <v>783</v>
      </c>
      <c r="HC107" s="667" t="s">
        <v>782</v>
      </c>
      <c r="HD107" s="667">
        <v>15</v>
      </c>
      <c r="HE107" s="667" t="s">
        <v>783</v>
      </c>
      <c r="HF107" s="667">
        <v>0</v>
      </c>
      <c r="HG107" s="667" t="s">
        <v>783</v>
      </c>
      <c r="HH107" s="667">
        <v>0</v>
      </c>
      <c r="HI107" s="667">
        <v>1</v>
      </c>
      <c r="HJ107" s="667">
        <v>45</v>
      </c>
      <c r="HK107" s="667" t="s">
        <v>784</v>
      </c>
      <c r="HL107" s="667" t="s">
        <v>785</v>
      </c>
      <c r="HM107" s="667" t="s">
        <v>783</v>
      </c>
      <c r="HN107" s="667" t="s">
        <v>783</v>
      </c>
      <c r="HO107" s="667" t="s">
        <v>783</v>
      </c>
      <c r="HP107" s="667" t="s">
        <v>783</v>
      </c>
      <c r="HQ107" s="667" t="s">
        <v>783</v>
      </c>
      <c r="HR107" s="667">
        <v>3980101</v>
      </c>
      <c r="HS107" s="667" t="s">
        <v>783</v>
      </c>
      <c r="HT107" s="667" t="s">
        <v>786</v>
      </c>
      <c r="HU107" s="667" t="s">
        <v>787</v>
      </c>
      <c r="HV107" s="667">
        <v>4</v>
      </c>
      <c r="HW107" s="667">
        <v>2014</v>
      </c>
      <c r="HX107" s="667">
        <v>63</v>
      </c>
      <c r="HY107" s="667">
        <v>0</v>
      </c>
      <c r="HZ107" s="667">
        <v>4224</v>
      </c>
      <c r="IA107" s="668">
        <v>41697.500081018516</v>
      </c>
      <c r="IB107" s="667" t="s">
        <v>788</v>
      </c>
      <c r="IC107" s="667">
        <v>3975623</v>
      </c>
      <c r="ID107" s="667">
        <v>2014</v>
      </c>
      <c r="IE107" s="667">
        <v>1712</v>
      </c>
      <c r="IF107" s="667" t="s">
        <v>783</v>
      </c>
      <c r="IG107" s="667" t="s">
        <v>783</v>
      </c>
      <c r="IH107" s="667" t="s">
        <v>783</v>
      </c>
      <c r="II107" s="667" t="s">
        <v>783</v>
      </c>
      <c r="IJ107" s="667" t="s">
        <v>783</v>
      </c>
      <c r="IK107" s="667" t="s">
        <v>783</v>
      </c>
      <c r="IL107" s="667" t="s">
        <v>783</v>
      </c>
      <c r="IM107" s="667" t="s">
        <v>783</v>
      </c>
      <c r="IN107" s="667" t="s">
        <v>783</v>
      </c>
      <c r="IO107" s="667">
        <v>1649</v>
      </c>
      <c r="IP107" s="668">
        <v>37477.354571759257</v>
      </c>
      <c r="IQ107" s="667">
        <v>4</v>
      </c>
      <c r="IR107" s="667" t="s">
        <v>793</v>
      </c>
      <c r="IS107" s="667">
        <v>1</v>
      </c>
      <c r="IT107" s="669">
        <v>41275</v>
      </c>
      <c r="IU107" s="667" t="s">
        <v>783</v>
      </c>
      <c r="IV107" s="667" t="s">
        <v>783</v>
      </c>
      <c r="IW107" s="667" t="s">
        <v>783</v>
      </c>
      <c r="IX107" s="667" t="s">
        <v>781</v>
      </c>
      <c r="IY107" s="667">
        <v>45</v>
      </c>
      <c r="IZ107" s="667" t="s">
        <v>789</v>
      </c>
      <c r="JA107" s="667" t="s">
        <v>783</v>
      </c>
      <c r="JB107" s="667" t="s">
        <v>783</v>
      </c>
      <c r="JC107" s="667" t="s">
        <v>783</v>
      </c>
      <c r="JD107" s="667">
        <v>329413</v>
      </c>
      <c r="JE107" s="667" t="s">
        <v>783</v>
      </c>
      <c r="JF107" s="667" t="s">
        <v>783</v>
      </c>
      <c r="JG107" s="667" t="s">
        <v>795</v>
      </c>
      <c r="JH107" s="667">
        <v>35</v>
      </c>
      <c r="JI107" s="667" t="s">
        <v>783</v>
      </c>
      <c r="JJ107" s="667" t="s">
        <v>783</v>
      </c>
      <c r="JK107" s="667" t="s">
        <v>783</v>
      </c>
      <c r="JL107" s="667" t="s">
        <v>790</v>
      </c>
      <c r="JM107" s="667">
        <v>4</v>
      </c>
      <c r="JN107" s="667">
        <v>1</v>
      </c>
      <c r="JO107" s="667" t="s">
        <v>783</v>
      </c>
      <c r="JP107" s="667">
        <v>12683066</v>
      </c>
      <c r="JQ107" s="667">
        <v>2013</v>
      </c>
      <c r="JR107" s="667">
        <v>12</v>
      </c>
      <c r="JS107" s="667" t="s">
        <v>783</v>
      </c>
      <c r="JT107" s="667" t="s">
        <v>783</v>
      </c>
      <c r="JU107" s="667" t="s">
        <v>838</v>
      </c>
      <c r="JV107" s="670">
        <v>4205.3557680000004</v>
      </c>
      <c r="JW107">
        <f>JV107</f>
        <v>4205.3557680000004</v>
      </c>
      <c r="JX107" s="225">
        <v>0.79646889545454547</v>
      </c>
    </row>
    <row r="108" spans="1:285" ht="16" thickBot="1">
      <c r="A108" s="905" t="s">
        <v>5</v>
      </c>
      <c r="B108" s="79">
        <f t="shared" si="140"/>
        <v>1</v>
      </c>
      <c r="C108" s="871" t="s">
        <v>90</v>
      </c>
      <c r="D108" s="489" t="s">
        <v>162</v>
      </c>
      <c r="E108" s="1129" t="s">
        <v>182</v>
      </c>
      <c r="F108" s="888">
        <v>0.25</v>
      </c>
      <c r="G108" s="120" t="e">
        <f>F108+G106</f>
        <v>#REF!</v>
      </c>
      <c r="H108" s="46"/>
      <c r="I108" s="3">
        <v>0.25</v>
      </c>
      <c r="J108" s="29"/>
      <c r="K108" s="18">
        <v>1988</v>
      </c>
      <c r="L108" s="5"/>
      <c r="M108" s="170">
        <v>1</v>
      </c>
      <c r="N108" s="71">
        <v>3</v>
      </c>
      <c r="O108" s="739">
        <v>3</v>
      </c>
      <c r="P108" s="1107">
        <f t="shared" si="138"/>
        <v>7</v>
      </c>
      <c r="Q108" s="1108">
        <f t="shared" si="139"/>
        <v>9</v>
      </c>
      <c r="R108" s="30"/>
      <c r="S108" s="3">
        <v>0.25</v>
      </c>
      <c r="T108" s="25"/>
      <c r="U108" s="219">
        <f t="shared" si="179"/>
        <v>18750</v>
      </c>
      <c r="V108" s="219" t="s">
        <v>642</v>
      </c>
      <c r="W108" s="1042">
        <f t="shared" si="180"/>
        <v>18750</v>
      </c>
      <c r="X108" s="537">
        <f t="shared" si="181"/>
        <v>7804.8888888888887</v>
      </c>
      <c r="Y108" s="538">
        <f t="shared" si="141"/>
        <v>500</v>
      </c>
      <c r="Z108" s="1090">
        <f t="shared" si="142"/>
        <v>27054.888888888891</v>
      </c>
      <c r="AA108" s="1098"/>
      <c r="AB108" s="600">
        <v>4</v>
      </c>
      <c r="AC108" s="1056">
        <f t="shared" si="143"/>
        <v>3304.8888888888887</v>
      </c>
      <c r="AD108" s="1063">
        <v>0.25</v>
      </c>
      <c r="AE108" s="747">
        <f t="shared" si="144"/>
        <v>4500</v>
      </c>
      <c r="AF108" s="600"/>
      <c r="AG108" s="1056">
        <f t="shared" si="145"/>
        <v>0</v>
      </c>
      <c r="AH108" s="1070"/>
      <c r="AI108" s="747">
        <f t="shared" si="146"/>
        <v>0</v>
      </c>
      <c r="AJ108" s="1051"/>
      <c r="AK108" s="270">
        <v>0</v>
      </c>
      <c r="AL108" s="902">
        <v>2020</v>
      </c>
      <c r="AM108" s="902">
        <f t="shared" si="182"/>
        <v>2030</v>
      </c>
      <c r="AN108" s="18" t="str">
        <f t="shared" si="147"/>
        <v xml:space="preserve"> </v>
      </c>
      <c r="AO108" s="747" t="str">
        <f t="shared" si="148"/>
        <v xml:space="preserve"> </v>
      </c>
      <c r="AP108" s="4" t="str">
        <f t="shared" si="149"/>
        <v xml:space="preserve"> </v>
      </c>
      <c r="AQ108" s="747" t="str">
        <f t="shared" si="150"/>
        <v xml:space="preserve"> </v>
      </c>
      <c r="AR108" s="4" t="str">
        <f t="shared" si="151"/>
        <v xml:space="preserve"> </v>
      </c>
      <c r="AS108" s="747" t="str">
        <f t="shared" si="152"/>
        <v xml:space="preserve"> </v>
      </c>
      <c r="AT108" s="4" t="str">
        <f t="shared" si="153"/>
        <v xml:space="preserve"> </v>
      </c>
      <c r="AU108" s="747" t="str">
        <f t="shared" si="154"/>
        <v xml:space="preserve"> </v>
      </c>
      <c r="AV108" s="4" t="str">
        <f t="shared" si="155"/>
        <v xml:space="preserve"> </v>
      </c>
      <c r="AW108" s="747" t="str">
        <f t="shared" si="156"/>
        <v xml:space="preserve"> </v>
      </c>
      <c r="AX108" s="4" t="str">
        <f t="shared" si="157"/>
        <v xml:space="preserve"> </v>
      </c>
      <c r="AY108" s="747" t="str">
        <f t="shared" si="158"/>
        <v xml:space="preserve"> </v>
      </c>
      <c r="AZ108" s="4" t="str">
        <f t="shared" si="159"/>
        <v xml:space="preserve"> </v>
      </c>
      <c r="BA108" s="747" t="str">
        <f t="shared" si="160"/>
        <v xml:space="preserve"> </v>
      </c>
      <c r="BB108" s="4" t="str">
        <f t="shared" si="161"/>
        <v xml:space="preserve"> </v>
      </c>
      <c r="BC108" s="747" t="str">
        <f t="shared" si="162"/>
        <v xml:space="preserve"> </v>
      </c>
      <c r="BD108" s="4" t="str">
        <f t="shared" si="163"/>
        <v xml:space="preserve"> </v>
      </c>
      <c r="BE108" s="747" t="str">
        <f t="shared" si="164"/>
        <v xml:space="preserve"> </v>
      </c>
      <c r="BF108" s="4" t="str">
        <f t="shared" si="165"/>
        <v xml:space="preserve"> </v>
      </c>
      <c r="BG108" s="747" t="str">
        <f t="shared" si="166"/>
        <v xml:space="preserve"> </v>
      </c>
      <c r="BH108" s="4" t="str">
        <f t="shared" si="167"/>
        <v xml:space="preserve"> </v>
      </c>
      <c r="BI108" s="747" t="str">
        <f t="shared" si="168"/>
        <v xml:space="preserve"> </v>
      </c>
      <c r="BJ108" s="4" t="str">
        <f t="shared" si="169"/>
        <v xml:space="preserve"> </v>
      </c>
      <c r="BK108" s="747" t="str">
        <f t="shared" si="170"/>
        <v xml:space="preserve"> </v>
      </c>
      <c r="BL108" s="4">
        <f t="shared" si="171"/>
        <v>0.25</v>
      </c>
      <c r="BM108" s="747">
        <f t="shared" si="172"/>
        <v>27054.888888888891</v>
      </c>
      <c r="BN108" s="4" t="str">
        <f t="shared" si="173"/>
        <v xml:space="preserve"> </v>
      </c>
      <c r="BO108" s="747" t="str">
        <f t="shared" si="174"/>
        <v xml:space="preserve"> </v>
      </c>
      <c r="BP108" s="4" t="str">
        <f t="shared" si="175"/>
        <v xml:space="preserve"> </v>
      </c>
      <c r="BQ108" s="747" t="str">
        <f t="shared" si="176"/>
        <v xml:space="preserve"> </v>
      </c>
      <c r="BR108" s="133"/>
      <c r="BS108" s="133"/>
      <c r="BT108" s="389"/>
      <c r="BU108" s="389"/>
      <c r="BV108" s="389"/>
      <c r="BW108" s="389"/>
      <c r="BX108" s="389"/>
      <c r="BY108" s="389"/>
      <c r="BZ108" s="389"/>
      <c r="CA108" s="389"/>
      <c r="CB108" s="163">
        <f t="shared" si="177"/>
        <v>0</v>
      </c>
      <c r="CC108" s="389"/>
      <c r="CD108" s="389"/>
      <c r="CE108" s="389"/>
      <c r="CF108" s="389"/>
      <c r="CG108" s="389"/>
      <c r="CH108" s="389"/>
      <c r="CI108" s="389"/>
      <c r="CJ108" s="389"/>
      <c r="CK108" s="389"/>
      <c r="CL108" s="389"/>
      <c r="CM108" s="389"/>
      <c r="CN108" s="389"/>
      <c r="CO108" s="389"/>
      <c r="CP108" s="389"/>
      <c r="CQ108" s="389"/>
      <c r="CR108" s="389"/>
      <c r="CS108" s="389"/>
      <c r="CT108" s="389"/>
      <c r="CU108" s="389"/>
      <c r="CV108" s="389"/>
      <c r="CW108" s="389"/>
      <c r="CX108" s="389"/>
      <c r="CY108" s="389"/>
      <c r="CZ108" s="389"/>
      <c r="DA108" s="389"/>
      <c r="DB108" s="389"/>
      <c r="DC108" s="389"/>
      <c r="DD108" s="389"/>
      <c r="DE108" s="389"/>
      <c r="DF108" s="389"/>
      <c r="DG108" s="389"/>
      <c r="DH108" s="389"/>
      <c r="DI108" s="389"/>
      <c r="DJ108" s="389"/>
      <c r="DK108" s="389"/>
      <c r="DL108" s="389"/>
      <c r="DM108" s="389"/>
      <c r="DN108" s="389"/>
      <c r="DO108" s="389"/>
      <c r="DP108" s="389"/>
      <c r="DQ108" s="389"/>
      <c r="DR108" s="389"/>
      <c r="DS108" s="389"/>
      <c r="DT108" s="389"/>
      <c r="DU108" s="389"/>
      <c r="DV108" s="389"/>
      <c r="DW108" s="389"/>
      <c r="DX108" s="389"/>
      <c r="DY108" s="389"/>
      <c r="DZ108" s="389"/>
      <c r="EA108" s="389"/>
      <c r="EB108" s="389"/>
      <c r="EC108" s="389"/>
      <c r="ED108" s="389"/>
      <c r="EE108" s="389"/>
      <c r="EF108" s="389"/>
      <c r="EG108" s="389"/>
      <c r="EH108" s="389"/>
      <c r="EI108" s="389"/>
      <c r="EJ108" s="389"/>
      <c r="EK108" s="389"/>
      <c r="EL108" s="389"/>
      <c r="EM108" s="389"/>
      <c r="EN108" s="389"/>
      <c r="EO108" s="389"/>
      <c r="EP108" s="389"/>
      <c r="EQ108" s="389"/>
      <c r="ER108" s="389"/>
      <c r="ES108" s="389"/>
      <c r="ET108" s="389"/>
      <c r="EU108" s="389"/>
      <c r="EV108" s="389"/>
      <c r="EW108" s="389"/>
      <c r="EX108" s="389"/>
      <c r="EY108" s="389"/>
      <c r="EZ108" s="389"/>
      <c r="FA108" s="389"/>
      <c r="FB108" s="389"/>
      <c r="FC108" s="389"/>
      <c r="FD108" s="389"/>
      <c r="FE108" s="389"/>
      <c r="FF108" s="389"/>
      <c r="FG108" s="389"/>
      <c r="FH108" s="389"/>
      <c r="FI108" s="389"/>
      <c r="FJ108" s="389"/>
      <c r="FK108" s="389"/>
      <c r="FL108" s="389"/>
      <c r="FM108" s="389"/>
      <c r="FN108" s="389"/>
      <c r="FO108" s="389"/>
      <c r="FP108" s="389"/>
      <c r="FQ108" s="389"/>
      <c r="FR108" s="389"/>
      <c r="FS108" s="389"/>
      <c r="FT108" s="389"/>
      <c r="FU108" s="389"/>
      <c r="FV108" s="389"/>
      <c r="FW108" s="389"/>
      <c r="FX108" s="625" t="s">
        <v>460</v>
      </c>
      <c r="FY108" s="626">
        <v>200</v>
      </c>
      <c r="FZ108" s="626">
        <v>30289487</v>
      </c>
      <c r="GA108" s="626">
        <v>52</v>
      </c>
      <c r="GB108" s="626" t="s">
        <v>817</v>
      </c>
      <c r="GC108" s="626">
        <v>20</v>
      </c>
      <c r="GD108" s="626">
        <v>1970</v>
      </c>
      <c r="GE108" s="626">
        <v>1</v>
      </c>
      <c r="GF108" s="626" t="s">
        <v>780</v>
      </c>
      <c r="GG108" s="626">
        <v>2</v>
      </c>
      <c r="GH108" s="626">
        <v>1</v>
      </c>
      <c r="GI108" s="626" t="s">
        <v>780</v>
      </c>
      <c r="GJ108" s="626">
        <v>2</v>
      </c>
      <c r="GK108" s="626" t="s">
        <v>781</v>
      </c>
      <c r="GL108" s="626" t="s">
        <v>782</v>
      </c>
      <c r="GM108" s="626">
        <v>50</v>
      </c>
      <c r="GN108" s="626" t="s">
        <v>783</v>
      </c>
      <c r="GO108" s="626">
        <v>0</v>
      </c>
      <c r="GP108" s="626">
        <v>0</v>
      </c>
      <c r="GQ108" s="626">
        <v>4</v>
      </c>
      <c r="GR108" s="626">
        <v>2</v>
      </c>
      <c r="GS108" s="626">
        <v>1</v>
      </c>
      <c r="GT108" s="626" t="s">
        <v>783</v>
      </c>
      <c r="GU108" s="626" t="s">
        <v>783</v>
      </c>
      <c r="GV108" s="626" t="s">
        <v>783</v>
      </c>
      <c r="GW108" s="626" t="s">
        <v>783</v>
      </c>
      <c r="GX108" s="626" t="s">
        <v>783</v>
      </c>
      <c r="GY108" s="626">
        <v>1649</v>
      </c>
      <c r="GZ108" s="626">
        <v>0.67</v>
      </c>
      <c r="HA108" s="626">
        <v>5</v>
      </c>
      <c r="HB108" s="626" t="s">
        <v>783</v>
      </c>
      <c r="HC108" s="626" t="s">
        <v>782</v>
      </c>
      <c r="HD108" s="626">
        <v>75</v>
      </c>
      <c r="HE108" s="626" t="s">
        <v>783</v>
      </c>
      <c r="HF108" s="626">
        <v>0</v>
      </c>
      <c r="HG108" s="626" t="s">
        <v>783</v>
      </c>
      <c r="HH108" s="626">
        <v>0</v>
      </c>
      <c r="HI108" s="626">
        <v>1</v>
      </c>
      <c r="HJ108" s="626">
        <v>45</v>
      </c>
      <c r="HK108" s="626" t="s">
        <v>784</v>
      </c>
      <c r="HL108" s="626" t="s">
        <v>785</v>
      </c>
      <c r="HM108" s="626" t="s">
        <v>783</v>
      </c>
      <c r="HN108" s="626" t="s">
        <v>783</v>
      </c>
      <c r="HO108" s="626" t="s">
        <v>783</v>
      </c>
      <c r="HP108" s="626" t="s">
        <v>783</v>
      </c>
      <c r="HQ108" s="626" t="s">
        <v>783</v>
      </c>
      <c r="HR108" s="626">
        <v>3978912</v>
      </c>
      <c r="HS108" s="626" t="s">
        <v>783</v>
      </c>
      <c r="HT108" s="626" t="s">
        <v>786</v>
      </c>
      <c r="HU108" s="626" t="s">
        <v>787</v>
      </c>
      <c r="HV108" s="626">
        <v>4</v>
      </c>
      <c r="HW108" s="626">
        <v>2014</v>
      </c>
      <c r="HX108" s="626">
        <v>63</v>
      </c>
      <c r="HY108" s="626">
        <v>0</v>
      </c>
      <c r="HZ108" s="626">
        <v>3538</v>
      </c>
      <c r="IA108" s="627">
        <v>41697.500081018516</v>
      </c>
      <c r="IB108" s="626" t="s">
        <v>788</v>
      </c>
      <c r="IC108" s="626">
        <v>3974434</v>
      </c>
      <c r="ID108" s="626">
        <v>2014</v>
      </c>
      <c r="IE108" s="626">
        <v>1712</v>
      </c>
      <c r="IF108" s="626" t="s">
        <v>783</v>
      </c>
      <c r="IG108" s="626" t="s">
        <v>783</v>
      </c>
      <c r="IH108" s="626" t="s">
        <v>783</v>
      </c>
      <c r="II108" s="626" t="s">
        <v>783</v>
      </c>
      <c r="IJ108" s="626" t="s">
        <v>783</v>
      </c>
      <c r="IK108" s="626" t="s">
        <v>783</v>
      </c>
      <c r="IL108" s="626" t="s">
        <v>783</v>
      </c>
      <c r="IM108" s="626" t="s">
        <v>783</v>
      </c>
      <c r="IN108" s="626" t="s">
        <v>783</v>
      </c>
      <c r="IO108" s="626">
        <v>1649</v>
      </c>
      <c r="IP108" s="627">
        <v>37477.354571759257</v>
      </c>
      <c r="IQ108" s="626">
        <v>2</v>
      </c>
      <c r="IR108" s="626" t="s">
        <v>793</v>
      </c>
      <c r="IS108" s="626">
        <v>1</v>
      </c>
      <c r="IT108" s="665">
        <v>41275</v>
      </c>
      <c r="IU108" s="626" t="s">
        <v>783</v>
      </c>
      <c r="IV108" s="626" t="s">
        <v>783</v>
      </c>
      <c r="IW108" s="626" t="s">
        <v>783</v>
      </c>
      <c r="IX108" s="626" t="s">
        <v>781</v>
      </c>
      <c r="IY108" s="626">
        <v>45</v>
      </c>
      <c r="IZ108" s="626" t="s">
        <v>789</v>
      </c>
      <c r="JA108" s="626" t="s">
        <v>783</v>
      </c>
      <c r="JB108" s="626" t="s">
        <v>783</v>
      </c>
      <c r="JC108" s="626" t="s">
        <v>783</v>
      </c>
      <c r="JD108" s="626">
        <v>329437</v>
      </c>
      <c r="JE108" s="626" t="s">
        <v>783</v>
      </c>
      <c r="JF108" s="626" t="s">
        <v>783</v>
      </c>
      <c r="JG108" s="626" t="s">
        <v>795</v>
      </c>
      <c r="JH108" s="626">
        <v>52</v>
      </c>
      <c r="JI108" s="626" t="s">
        <v>783</v>
      </c>
      <c r="JJ108" s="626" t="s">
        <v>783</v>
      </c>
      <c r="JK108" s="626" t="s">
        <v>783</v>
      </c>
      <c r="JL108" s="626" t="s">
        <v>790</v>
      </c>
      <c r="JM108" s="626">
        <v>4</v>
      </c>
      <c r="JN108" s="626">
        <v>4</v>
      </c>
      <c r="JO108" s="626" t="s">
        <v>783</v>
      </c>
      <c r="JP108" s="626">
        <v>10711928</v>
      </c>
      <c r="JQ108" s="626">
        <v>2011</v>
      </c>
      <c r="JR108" s="626">
        <v>3</v>
      </c>
      <c r="JS108" s="626" t="s">
        <v>783</v>
      </c>
      <c r="JT108" s="626" t="s">
        <v>783</v>
      </c>
      <c r="JU108" s="626" t="s">
        <v>880</v>
      </c>
      <c r="JV108" s="628">
        <v>3608.6614890000001</v>
      </c>
      <c r="JX108" s="225"/>
    </row>
    <row r="109" spans="1:285" ht="16" thickBot="1">
      <c r="A109" s="905" t="s">
        <v>5</v>
      </c>
      <c r="B109" s="79">
        <f t="shared" si="140"/>
        <v>1</v>
      </c>
      <c r="C109" s="871" t="s">
        <v>70</v>
      </c>
      <c r="D109" s="489" t="s">
        <v>243</v>
      </c>
      <c r="E109" s="1129" t="s">
        <v>158</v>
      </c>
      <c r="F109" s="888">
        <v>0.43</v>
      </c>
      <c r="G109" s="120" t="e">
        <f>F109+G108</f>
        <v>#REF!</v>
      </c>
      <c r="H109" s="46"/>
      <c r="I109" s="3">
        <v>0.43</v>
      </c>
      <c r="J109" s="29"/>
      <c r="K109" s="18"/>
      <c r="L109" s="5"/>
      <c r="M109" s="170">
        <v>2</v>
      </c>
      <c r="N109" s="71">
        <v>3</v>
      </c>
      <c r="O109" s="739">
        <v>3</v>
      </c>
      <c r="P109" s="1107">
        <f t="shared" si="138"/>
        <v>8</v>
      </c>
      <c r="Q109" s="1108">
        <f t="shared" si="139"/>
        <v>18</v>
      </c>
      <c r="R109" s="46"/>
      <c r="S109" s="3">
        <v>0.43</v>
      </c>
      <c r="T109" s="25"/>
      <c r="U109" s="219">
        <f t="shared" si="179"/>
        <v>32250</v>
      </c>
      <c r="V109" s="219" t="s">
        <v>642</v>
      </c>
      <c r="W109" s="1042">
        <f t="shared" si="180"/>
        <v>32250</v>
      </c>
      <c r="X109" s="537">
        <f t="shared" si="181"/>
        <v>0</v>
      </c>
      <c r="Y109" s="538">
        <f t="shared" si="141"/>
        <v>500</v>
      </c>
      <c r="Z109" s="1090">
        <f t="shared" si="142"/>
        <v>32750</v>
      </c>
      <c r="AA109" s="1098"/>
      <c r="AB109" s="600"/>
      <c r="AC109" s="1056">
        <f t="shared" si="143"/>
        <v>0</v>
      </c>
      <c r="AD109" s="1063"/>
      <c r="AE109" s="747">
        <f t="shared" si="144"/>
        <v>0</v>
      </c>
      <c r="AF109" s="600"/>
      <c r="AG109" s="1056">
        <f t="shared" si="145"/>
        <v>0</v>
      </c>
      <c r="AH109" s="1070"/>
      <c r="AI109" s="747">
        <f t="shared" si="146"/>
        <v>0</v>
      </c>
      <c r="AJ109" s="1051"/>
      <c r="AK109" s="270">
        <v>0</v>
      </c>
      <c r="AL109" s="902">
        <v>2020</v>
      </c>
      <c r="AM109" s="902">
        <f t="shared" si="182"/>
        <v>2030</v>
      </c>
      <c r="AN109" s="18" t="str">
        <f t="shared" si="147"/>
        <v xml:space="preserve"> </v>
      </c>
      <c r="AO109" s="747" t="str">
        <f t="shared" si="148"/>
        <v xml:space="preserve"> </v>
      </c>
      <c r="AP109" s="4" t="str">
        <f t="shared" si="149"/>
        <v xml:space="preserve"> </v>
      </c>
      <c r="AQ109" s="747" t="str">
        <f t="shared" si="150"/>
        <v xml:space="preserve"> </v>
      </c>
      <c r="AR109" s="4" t="str">
        <f t="shared" si="151"/>
        <v xml:space="preserve"> </v>
      </c>
      <c r="AS109" s="747" t="str">
        <f t="shared" si="152"/>
        <v xml:space="preserve"> </v>
      </c>
      <c r="AT109" s="4" t="str">
        <f t="shared" si="153"/>
        <v xml:space="preserve"> </v>
      </c>
      <c r="AU109" s="747" t="str">
        <f t="shared" si="154"/>
        <v xml:space="preserve"> </v>
      </c>
      <c r="AV109" s="4" t="str">
        <f t="shared" si="155"/>
        <v xml:space="preserve"> </v>
      </c>
      <c r="AW109" s="747" t="str">
        <f t="shared" si="156"/>
        <v xml:space="preserve"> </v>
      </c>
      <c r="AX109" s="4" t="str">
        <f t="shared" si="157"/>
        <v xml:space="preserve"> </v>
      </c>
      <c r="AY109" s="747" t="str">
        <f t="shared" si="158"/>
        <v xml:space="preserve"> </v>
      </c>
      <c r="AZ109" s="4" t="str">
        <f t="shared" si="159"/>
        <v xml:space="preserve"> </v>
      </c>
      <c r="BA109" s="747" t="str">
        <f t="shared" si="160"/>
        <v xml:space="preserve"> </v>
      </c>
      <c r="BB109" s="4" t="str">
        <f t="shared" si="161"/>
        <v xml:space="preserve"> </v>
      </c>
      <c r="BC109" s="747" t="str">
        <f t="shared" si="162"/>
        <v xml:space="preserve"> </v>
      </c>
      <c r="BD109" s="4" t="str">
        <f t="shared" si="163"/>
        <v xml:space="preserve"> </v>
      </c>
      <c r="BE109" s="747" t="str">
        <f t="shared" si="164"/>
        <v xml:space="preserve"> </v>
      </c>
      <c r="BF109" s="4" t="str">
        <f t="shared" si="165"/>
        <v xml:space="preserve"> </v>
      </c>
      <c r="BG109" s="747" t="str">
        <f t="shared" si="166"/>
        <v xml:space="preserve"> </v>
      </c>
      <c r="BH109" s="4" t="str">
        <f t="shared" si="167"/>
        <v xml:space="preserve"> </v>
      </c>
      <c r="BI109" s="747" t="str">
        <f t="shared" si="168"/>
        <v xml:space="preserve"> </v>
      </c>
      <c r="BJ109" s="4" t="str">
        <f t="shared" si="169"/>
        <v xml:space="preserve"> </v>
      </c>
      <c r="BK109" s="747" t="str">
        <f t="shared" si="170"/>
        <v xml:space="preserve"> </v>
      </c>
      <c r="BL109" s="4">
        <f t="shared" si="171"/>
        <v>0.43</v>
      </c>
      <c r="BM109" s="747">
        <f t="shared" si="172"/>
        <v>32750</v>
      </c>
      <c r="BN109" s="4" t="str">
        <f t="shared" si="173"/>
        <v xml:space="preserve"> </v>
      </c>
      <c r="BO109" s="747" t="str">
        <f t="shared" si="174"/>
        <v xml:space="preserve"> </v>
      </c>
      <c r="BP109" s="4" t="str">
        <f t="shared" si="175"/>
        <v xml:space="preserve"> </v>
      </c>
      <c r="BQ109" s="747" t="str">
        <f t="shared" si="176"/>
        <v xml:space="preserve"> </v>
      </c>
      <c r="BR109" s="133"/>
      <c r="BS109" s="133"/>
      <c r="BT109" s="389"/>
      <c r="BU109" s="389"/>
      <c r="BV109" s="389"/>
      <c r="BW109" s="389"/>
      <c r="BX109" s="389"/>
      <c r="BY109" s="389"/>
      <c r="BZ109" s="389"/>
      <c r="CA109" s="389"/>
      <c r="CB109" s="163">
        <f t="shared" si="177"/>
        <v>0</v>
      </c>
      <c r="CC109" s="389"/>
      <c r="CD109" s="389"/>
      <c r="CE109" s="389"/>
      <c r="CF109" s="389"/>
      <c r="CG109" s="389"/>
      <c r="CH109" s="389"/>
      <c r="CI109" s="389"/>
      <c r="CJ109" s="389"/>
      <c r="CK109" s="389"/>
      <c r="CL109" s="389"/>
      <c r="CM109" s="389"/>
      <c r="CN109" s="389"/>
      <c r="CO109" s="389"/>
      <c r="CP109" s="389"/>
      <c r="CQ109" s="389"/>
      <c r="CR109" s="389"/>
      <c r="CS109" s="389"/>
      <c r="CT109" s="389"/>
      <c r="CU109" s="389"/>
      <c r="CV109" s="389"/>
      <c r="CW109" s="389"/>
      <c r="CX109" s="389"/>
      <c r="CY109" s="389"/>
      <c r="CZ109" s="389"/>
      <c r="DA109" s="389"/>
      <c r="DB109" s="389"/>
      <c r="DC109" s="389"/>
      <c r="DD109" s="389"/>
      <c r="DE109" s="389"/>
      <c r="DF109" s="389"/>
      <c r="DG109" s="389"/>
      <c r="DH109" s="389"/>
      <c r="DI109" s="389"/>
      <c r="DJ109" s="389"/>
      <c r="DK109" s="389"/>
      <c r="DL109" s="389"/>
      <c r="DM109" s="389"/>
      <c r="DN109" s="389"/>
      <c r="DO109" s="389"/>
      <c r="DP109" s="389"/>
      <c r="DQ109" s="389"/>
      <c r="DR109" s="389"/>
      <c r="DS109" s="389"/>
      <c r="DT109" s="389"/>
      <c r="DU109" s="389"/>
      <c r="DV109" s="389"/>
      <c r="DW109" s="389"/>
      <c r="DX109" s="389"/>
      <c r="DY109" s="389"/>
      <c r="DZ109" s="389"/>
      <c r="EA109" s="389"/>
      <c r="EB109" s="389"/>
      <c r="EC109" s="389"/>
      <c r="ED109" s="389"/>
      <c r="EE109" s="389"/>
      <c r="EF109" s="389"/>
      <c r="EG109" s="389"/>
      <c r="EH109" s="389"/>
      <c r="EI109" s="389"/>
      <c r="EJ109" s="389"/>
      <c r="EK109" s="389"/>
      <c r="EL109" s="389"/>
      <c r="EM109" s="389"/>
      <c r="EN109" s="389"/>
      <c r="EO109" s="389"/>
      <c r="EP109" s="389"/>
      <c r="EQ109" s="389"/>
      <c r="ER109" s="389"/>
      <c r="ES109" s="389"/>
      <c r="ET109" s="389"/>
      <c r="EU109" s="389"/>
      <c r="EV109" s="389"/>
      <c r="EW109" s="389"/>
      <c r="EX109" s="389"/>
      <c r="EY109" s="389"/>
      <c r="EZ109" s="389"/>
      <c r="FA109" s="389"/>
      <c r="FB109" s="389"/>
      <c r="FC109" s="389"/>
      <c r="FD109" s="389"/>
      <c r="FE109" s="389"/>
      <c r="FF109" s="389"/>
      <c r="FG109" s="389"/>
      <c r="FH109" s="389"/>
      <c r="FI109" s="389"/>
      <c r="FJ109" s="389"/>
      <c r="FK109" s="389"/>
      <c r="FL109" s="389"/>
      <c r="FM109" s="389"/>
      <c r="FN109" s="389"/>
      <c r="FO109" s="389"/>
      <c r="FP109" s="389"/>
      <c r="FQ109" s="389"/>
      <c r="FR109" s="389"/>
      <c r="FS109" s="389"/>
      <c r="FT109" s="389"/>
      <c r="FU109" s="389"/>
      <c r="FV109" s="389"/>
      <c r="FW109" s="389"/>
      <c r="FX109" s="1227" t="s">
        <v>468</v>
      </c>
      <c r="FY109" s="1235"/>
      <c r="FZ109" s="1235"/>
      <c r="GA109" s="1235"/>
      <c r="GB109" s="1235"/>
      <c r="GC109" s="1235"/>
      <c r="GD109" s="1235"/>
      <c r="GE109" s="1235"/>
      <c r="GF109" s="1235"/>
      <c r="GG109" s="1235"/>
      <c r="GH109" s="1235"/>
      <c r="GI109" s="1235"/>
      <c r="GJ109" s="1235"/>
      <c r="GK109" s="1235"/>
      <c r="GL109" s="1235"/>
      <c r="GM109" s="1235"/>
      <c r="GN109" s="1235"/>
      <c r="GO109" s="1235"/>
      <c r="GP109" s="1235"/>
      <c r="GQ109" s="1235"/>
      <c r="GR109" s="1235"/>
      <c r="GS109" s="1235"/>
      <c r="GT109" s="1235"/>
      <c r="GU109" s="1235"/>
      <c r="GV109" s="1235"/>
      <c r="GW109" s="1235"/>
      <c r="GX109" s="1235"/>
      <c r="GY109" s="1235"/>
      <c r="GZ109" s="1235"/>
      <c r="HA109" s="1235"/>
      <c r="HB109" s="1235"/>
      <c r="HC109" s="1235"/>
      <c r="HD109" s="1235"/>
      <c r="HE109" s="1235"/>
      <c r="HF109" s="1235"/>
      <c r="HG109" s="1235"/>
      <c r="HH109" s="1235"/>
      <c r="HI109" s="1235"/>
      <c r="HJ109" s="1235"/>
      <c r="HK109" s="1235"/>
      <c r="HL109" s="1235"/>
      <c r="HM109" s="1235"/>
      <c r="HN109" s="1235"/>
      <c r="HO109" s="1235"/>
      <c r="HP109" s="1235"/>
      <c r="HQ109" s="1235"/>
      <c r="HR109" s="1235"/>
      <c r="HS109" s="1235"/>
      <c r="HT109" s="1235"/>
      <c r="HU109" s="1235"/>
      <c r="HV109" s="1235"/>
      <c r="HW109" s="1235"/>
      <c r="HX109" s="1235"/>
      <c r="HY109" s="1235"/>
      <c r="HZ109" s="1235"/>
      <c r="IA109" s="1243"/>
      <c r="IB109" s="1235"/>
      <c r="IC109" s="1235"/>
      <c r="ID109" s="1235"/>
      <c r="IE109" s="1235"/>
      <c r="IF109" s="1235"/>
      <c r="IG109" s="1235"/>
      <c r="IH109" s="1235"/>
      <c r="II109" s="1235"/>
      <c r="IJ109" s="1235"/>
      <c r="IK109" s="1235"/>
      <c r="IL109" s="1235"/>
      <c r="IM109" s="1235"/>
      <c r="IN109" s="1235"/>
      <c r="IO109" s="1235"/>
      <c r="IP109" s="1243"/>
      <c r="IQ109" s="1235"/>
      <c r="IR109" s="1235"/>
      <c r="IS109" s="1235"/>
      <c r="IT109" s="1251"/>
      <c r="IU109" s="1235"/>
      <c r="IV109" s="1235"/>
      <c r="IW109" s="1235"/>
      <c r="IX109" s="1235"/>
      <c r="IY109" s="1235"/>
      <c r="IZ109" s="1235"/>
      <c r="JA109" s="1235"/>
      <c r="JB109" s="1235"/>
      <c r="JC109" s="1235"/>
      <c r="JD109" s="1235"/>
      <c r="JE109" s="1235"/>
      <c r="JF109" s="1235"/>
      <c r="JG109" s="1235"/>
      <c r="JH109" s="1235"/>
      <c r="JI109" s="1235"/>
      <c r="JJ109" s="1235"/>
      <c r="JK109" s="1235"/>
      <c r="JL109" s="1235"/>
      <c r="JM109" s="1235"/>
      <c r="JN109" s="1235"/>
      <c r="JO109" s="1235"/>
      <c r="JP109" s="1235"/>
      <c r="JQ109" s="1235"/>
      <c r="JR109" s="1235"/>
      <c r="JS109" s="1235"/>
      <c r="JT109" s="1235"/>
      <c r="JU109" s="1235"/>
      <c r="JV109" s="1259"/>
      <c r="JX109" s="225"/>
    </row>
    <row r="110" spans="1:285" ht="16" thickBot="1">
      <c r="A110" s="905" t="s">
        <v>5</v>
      </c>
      <c r="B110" s="79">
        <f t="shared" si="140"/>
        <v>1</v>
      </c>
      <c r="C110" s="871" t="s">
        <v>1024</v>
      </c>
      <c r="D110" s="489" t="s">
        <v>135</v>
      </c>
      <c r="E110" s="1129" t="s">
        <v>230</v>
      </c>
      <c r="F110" s="888">
        <v>1.07</v>
      </c>
      <c r="G110" s="120" t="e">
        <f>F110+G109</f>
        <v>#REF!</v>
      </c>
      <c r="H110" s="46"/>
      <c r="I110" s="33">
        <v>1.07</v>
      </c>
      <c r="J110" s="29"/>
      <c r="K110" s="18"/>
      <c r="L110" s="5"/>
      <c r="M110" s="170">
        <v>3</v>
      </c>
      <c r="N110" s="71">
        <v>1</v>
      </c>
      <c r="O110" s="739">
        <v>3</v>
      </c>
      <c r="P110" s="1107">
        <f t="shared" si="138"/>
        <v>7</v>
      </c>
      <c r="Q110" s="1108">
        <f t="shared" si="139"/>
        <v>9</v>
      </c>
      <c r="R110" s="46"/>
      <c r="S110" s="547">
        <f>I110</f>
        <v>1.07</v>
      </c>
      <c r="T110" s="25"/>
      <c r="U110" s="219">
        <f t="shared" si="179"/>
        <v>80250</v>
      </c>
      <c r="V110" s="219" t="s">
        <v>642</v>
      </c>
      <c r="W110" s="1042">
        <f t="shared" si="180"/>
        <v>80250</v>
      </c>
      <c r="X110" s="537">
        <f t="shared" si="181"/>
        <v>21848.924444444445</v>
      </c>
      <c r="Y110" s="538">
        <f t="shared" si="141"/>
        <v>500</v>
      </c>
      <c r="Z110" s="1090">
        <f t="shared" si="142"/>
        <v>102598.92444444445</v>
      </c>
      <c r="AA110" s="1098"/>
      <c r="AB110" s="600">
        <v>4</v>
      </c>
      <c r="AC110" s="1056">
        <f t="shared" si="143"/>
        <v>14144.924444444443</v>
      </c>
      <c r="AD110" s="1063">
        <v>0.1</v>
      </c>
      <c r="AE110" s="747">
        <f t="shared" si="144"/>
        <v>7704.0000000000009</v>
      </c>
      <c r="AF110" s="600"/>
      <c r="AG110" s="1056">
        <f t="shared" si="145"/>
        <v>0</v>
      </c>
      <c r="AH110" s="1070"/>
      <c r="AI110" s="747">
        <f t="shared" si="146"/>
        <v>0</v>
      </c>
      <c r="AJ110" s="1051"/>
      <c r="AK110" s="270">
        <v>0</v>
      </c>
      <c r="AL110" s="902">
        <v>2021</v>
      </c>
      <c r="AM110" s="902">
        <v>2030</v>
      </c>
      <c r="AN110" s="18" t="str">
        <f t="shared" si="147"/>
        <v xml:space="preserve"> </v>
      </c>
      <c r="AO110" s="747" t="str">
        <f t="shared" si="148"/>
        <v xml:space="preserve"> </v>
      </c>
      <c r="AP110" s="4" t="str">
        <f t="shared" si="149"/>
        <v xml:space="preserve"> </v>
      </c>
      <c r="AQ110" s="747" t="str">
        <f t="shared" si="150"/>
        <v xml:space="preserve"> </v>
      </c>
      <c r="AR110" s="4" t="str">
        <f t="shared" si="151"/>
        <v xml:space="preserve"> </v>
      </c>
      <c r="AS110" s="747" t="str">
        <f t="shared" si="152"/>
        <v xml:space="preserve"> </v>
      </c>
      <c r="AT110" s="4" t="str">
        <f t="shared" si="153"/>
        <v xml:space="preserve"> </v>
      </c>
      <c r="AU110" s="747" t="str">
        <f t="shared" si="154"/>
        <v xml:space="preserve"> </v>
      </c>
      <c r="AV110" s="4" t="str">
        <f t="shared" si="155"/>
        <v xml:space="preserve"> </v>
      </c>
      <c r="AW110" s="747" t="str">
        <f t="shared" si="156"/>
        <v xml:space="preserve"> </v>
      </c>
      <c r="AX110" s="4" t="str">
        <f t="shared" si="157"/>
        <v xml:space="preserve"> </v>
      </c>
      <c r="AY110" s="747" t="str">
        <f t="shared" si="158"/>
        <v xml:space="preserve"> </v>
      </c>
      <c r="AZ110" s="4" t="str">
        <f t="shared" si="159"/>
        <v xml:space="preserve"> </v>
      </c>
      <c r="BA110" s="747" t="str">
        <f t="shared" si="160"/>
        <v xml:space="preserve"> </v>
      </c>
      <c r="BB110" s="4" t="str">
        <f t="shared" si="161"/>
        <v xml:space="preserve"> </v>
      </c>
      <c r="BC110" s="747" t="str">
        <f t="shared" si="162"/>
        <v xml:space="preserve"> </v>
      </c>
      <c r="BD110" s="4" t="str">
        <f t="shared" si="163"/>
        <v xml:space="preserve"> </v>
      </c>
      <c r="BE110" s="747" t="str">
        <f t="shared" si="164"/>
        <v xml:space="preserve"> </v>
      </c>
      <c r="BF110" s="4" t="str">
        <f t="shared" si="165"/>
        <v xml:space="preserve"> </v>
      </c>
      <c r="BG110" s="747" t="str">
        <f t="shared" si="166"/>
        <v xml:space="preserve"> </v>
      </c>
      <c r="BH110" s="4" t="str">
        <f t="shared" si="167"/>
        <v xml:space="preserve"> </v>
      </c>
      <c r="BI110" s="747" t="str">
        <f t="shared" si="168"/>
        <v xml:space="preserve"> </v>
      </c>
      <c r="BJ110" s="4" t="str">
        <f t="shared" si="169"/>
        <v xml:space="preserve"> </v>
      </c>
      <c r="BK110" s="747" t="str">
        <f t="shared" si="170"/>
        <v xml:space="preserve"> </v>
      </c>
      <c r="BL110" s="4">
        <f t="shared" si="171"/>
        <v>1.07</v>
      </c>
      <c r="BM110" s="747">
        <f t="shared" si="172"/>
        <v>102598.92444444445</v>
      </c>
      <c r="BN110" s="4" t="str">
        <f t="shared" si="173"/>
        <v xml:space="preserve"> </v>
      </c>
      <c r="BO110" s="747" t="str">
        <f t="shared" si="174"/>
        <v xml:space="preserve"> </v>
      </c>
      <c r="BP110" s="4" t="str">
        <f t="shared" si="175"/>
        <v xml:space="preserve"> </v>
      </c>
      <c r="BQ110" s="747" t="str">
        <f t="shared" si="176"/>
        <v xml:space="preserve"> </v>
      </c>
      <c r="BR110" s="133"/>
      <c r="BS110" s="133"/>
      <c r="BT110" s="389"/>
      <c r="BU110" s="389"/>
      <c r="BV110" s="389"/>
      <c r="BW110" s="389"/>
      <c r="BX110" s="389"/>
      <c r="BY110" s="389"/>
      <c r="BZ110" s="389"/>
      <c r="CA110" s="389"/>
      <c r="CB110" s="163">
        <f t="shared" si="177"/>
        <v>0</v>
      </c>
      <c r="CC110" s="389"/>
      <c r="CD110" s="725"/>
      <c r="CE110" s="389"/>
      <c r="CF110" s="389"/>
      <c r="CG110" s="389"/>
      <c r="CH110" s="389"/>
      <c r="CI110" s="389"/>
      <c r="CJ110" s="389"/>
      <c r="CK110" s="389"/>
      <c r="CL110" s="389"/>
      <c r="CM110" s="389"/>
      <c r="CN110" s="389"/>
      <c r="CO110" s="389"/>
      <c r="CP110" s="389"/>
      <c r="CQ110" s="389"/>
      <c r="CR110" s="389"/>
      <c r="CS110" s="389"/>
      <c r="CT110" s="389"/>
      <c r="CU110" s="389"/>
      <c r="CV110" s="389"/>
      <c r="CW110" s="389"/>
      <c r="CX110" s="389"/>
      <c r="CY110" s="389"/>
      <c r="CZ110" s="389"/>
      <c r="DA110" s="725"/>
      <c r="DB110" s="725"/>
      <c r="DC110" s="725"/>
      <c r="DD110" s="725"/>
      <c r="DE110" s="725"/>
      <c r="DF110" s="725"/>
      <c r="DG110" s="725"/>
      <c r="DH110" s="725"/>
      <c r="DI110" s="725"/>
      <c r="DJ110" s="725"/>
      <c r="DK110" s="725"/>
      <c r="DL110" s="725"/>
      <c r="DM110" s="725"/>
      <c r="DN110" s="725"/>
      <c r="DO110" s="725"/>
      <c r="DP110" s="725"/>
      <c r="DQ110" s="725"/>
      <c r="DR110" s="725"/>
      <c r="DS110" s="725"/>
      <c r="DT110" s="725"/>
      <c r="DU110" s="725"/>
      <c r="DV110" s="725"/>
      <c r="DW110" s="725"/>
      <c r="DX110" s="725"/>
      <c r="DY110" s="725"/>
      <c r="DZ110" s="725"/>
      <c r="EA110" s="725"/>
      <c r="EB110" s="725"/>
      <c r="EC110" s="725"/>
      <c r="ED110" s="725"/>
      <c r="EE110" s="725"/>
      <c r="EF110" s="725"/>
      <c r="EG110" s="725"/>
      <c r="EH110" s="725"/>
      <c r="EI110" s="725"/>
      <c r="EJ110" s="725"/>
      <c r="EK110" s="725"/>
      <c r="EL110" s="725"/>
      <c r="EM110" s="725"/>
      <c r="EN110" s="725"/>
      <c r="EO110" s="725"/>
      <c r="EP110" s="725"/>
      <c r="EQ110" s="725"/>
      <c r="ER110" s="725"/>
      <c r="ES110" s="725"/>
      <c r="ET110" s="725"/>
      <c r="EU110" s="725"/>
      <c r="EV110" s="725"/>
      <c r="EW110" s="725"/>
      <c r="EX110" s="725"/>
      <c r="EY110" s="725"/>
      <c r="EZ110" s="725"/>
      <c r="FA110" s="725"/>
      <c r="FB110" s="725"/>
      <c r="FC110" s="725"/>
      <c r="FD110" s="725"/>
      <c r="FE110" s="725"/>
      <c r="FF110" s="725"/>
      <c r="FG110" s="725"/>
      <c r="FH110" s="725"/>
      <c r="FI110" s="725"/>
      <c r="FJ110" s="725"/>
      <c r="FK110" s="725"/>
      <c r="FL110" s="725"/>
      <c r="FM110" s="725"/>
      <c r="FN110" s="725"/>
      <c r="FO110" s="725"/>
      <c r="FP110" s="725"/>
      <c r="FQ110" s="725"/>
      <c r="FR110" s="725"/>
      <c r="FS110" s="725"/>
      <c r="FT110" s="725"/>
      <c r="FU110" s="725"/>
      <c r="FV110" s="725"/>
      <c r="FW110" s="725"/>
      <c r="FX110" s="660" t="s">
        <v>428</v>
      </c>
      <c r="FY110" s="661">
        <v>61</v>
      </c>
      <c r="FZ110" s="661">
        <v>30289527</v>
      </c>
      <c r="GA110" s="661">
        <v>57</v>
      </c>
      <c r="GB110" s="661" t="s">
        <v>801</v>
      </c>
      <c r="GC110" s="661">
        <v>20</v>
      </c>
      <c r="GD110" s="661">
        <v>1980</v>
      </c>
      <c r="GE110" s="661">
        <v>2</v>
      </c>
      <c r="GF110" s="661" t="s">
        <v>148</v>
      </c>
      <c r="GG110" s="661">
        <v>1</v>
      </c>
      <c r="GH110" s="661">
        <v>2</v>
      </c>
      <c r="GI110" s="661" t="s">
        <v>148</v>
      </c>
      <c r="GJ110" s="661">
        <v>1</v>
      </c>
      <c r="GK110" s="661" t="s">
        <v>781</v>
      </c>
      <c r="GL110" s="661" t="s">
        <v>782</v>
      </c>
      <c r="GM110" s="661">
        <v>66</v>
      </c>
      <c r="GN110" s="661" t="s">
        <v>783</v>
      </c>
      <c r="GO110" s="661">
        <v>0</v>
      </c>
      <c r="GP110" s="661">
        <v>0</v>
      </c>
      <c r="GQ110" s="661">
        <v>4</v>
      </c>
      <c r="GR110" s="661">
        <v>2</v>
      </c>
      <c r="GS110" s="661">
        <v>2</v>
      </c>
      <c r="GT110" s="661" t="s">
        <v>783</v>
      </c>
      <c r="GU110" s="661" t="s">
        <v>783</v>
      </c>
      <c r="GV110" s="661" t="s">
        <v>783</v>
      </c>
      <c r="GW110" s="661" t="s">
        <v>783</v>
      </c>
      <c r="GX110" s="661" t="s">
        <v>783</v>
      </c>
      <c r="GY110" s="661">
        <v>1649</v>
      </c>
      <c r="GZ110" s="661">
        <v>3.26</v>
      </c>
      <c r="HA110" s="661">
        <v>5</v>
      </c>
      <c r="HB110" s="661" t="s">
        <v>783</v>
      </c>
      <c r="HC110" s="661" t="s">
        <v>782</v>
      </c>
      <c r="HD110" s="661">
        <v>15</v>
      </c>
      <c r="HE110" s="661" t="s">
        <v>783</v>
      </c>
      <c r="HF110" s="661">
        <v>0</v>
      </c>
      <c r="HG110" s="661" t="s">
        <v>783</v>
      </c>
      <c r="HH110" s="661">
        <v>0</v>
      </c>
      <c r="HI110" s="661">
        <v>1</v>
      </c>
      <c r="HJ110" s="661">
        <v>45</v>
      </c>
      <c r="HK110" s="661" t="s">
        <v>784</v>
      </c>
      <c r="HL110" s="661" t="s">
        <v>785</v>
      </c>
      <c r="HM110" s="661" t="s">
        <v>783</v>
      </c>
      <c r="HN110" s="661" t="s">
        <v>783</v>
      </c>
      <c r="HO110" s="661" t="s">
        <v>783</v>
      </c>
      <c r="HP110" s="661" t="s">
        <v>783</v>
      </c>
      <c r="HQ110" s="661" t="s">
        <v>783</v>
      </c>
      <c r="HR110" s="661">
        <v>3980158</v>
      </c>
      <c r="HS110" s="661" t="s">
        <v>783</v>
      </c>
      <c r="HT110" s="661" t="s">
        <v>786</v>
      </c>
      <c r="HU110" s="661" t="s">
        <v>787</v>
      </c>
      <c r="HV110" s="661">
        <v>4</v>
      </c>
      <c r="HW110" s="661">
        <v>2014</v>
      </c>
      <c r="HX110" s="661">
        <v>63</v>
      </c>
      <c r="HY110" s="661">
        <v>0</v>
      </c>
      <c r="HZ110" s="661">
        <v>17213</v>
      </c>
      <c r="IA110" s="662">
        <v>41697.500081018516</v>
      </c>
      <c r="IB110" s="661" t="s">
        <v>788</v>
      </c>
      <c r="IC110" s="661">
        <v>3975680</v>
      </c>
      <c r="ID110" s="661">
        <v>2014</v>
      </c>
      <c r="IE110" s="661">
        <v>1712</v>
      </c>
      <c r="IF110" s="661" t="s">
        <v>783</v>
      </c>
      <c r="IG110" s="661" t="s">
        <v>783</v>
      </c>
      <c r="IH110" s="661" t="s">
        <v>783</v>
      </c>
      <c r="II110" s="661" t="s">
        <v>783</v>
      </c>
      <c r="IJ110" s="661" t="s">
        <v>783</v>
      </c>
      <c r="IK110" s="661" t="s">
        <v>783</v>
      </c>
      <c r="IL110" s="661" t="s">
        <v>783</v>
      </c>
      <c r="IM110" s="661" t="s">
        <v>783</v>
      </c>
      <c r="IN110" s="661" t="s">
        <v>783</v>
      </c>
      <c r="IO110" s="661">
        <v>1649</v>
      </c>
      <c r="IP110" s="662">
        <v>37477.354571759257</v>
      </c>
      <c r="IQ110" s="661">
        <v>2</v>
      </c>
      <c r="IR110" s="661" t="s">
        <v>793</v>
      </c>
      <c r="IS110" s="661">
        <v>2</v>
      </c>
      <c r="IT110" s="663">
        <v>41275</v>
      </c>
      <c r="IU110" s="661" t="s">
        <v>783</v>
      </c>
      <c r="IV110" s="661" t="s">
        <v>783</v>
      </c>
      <c r="IW110" s="661" t="s">
        <v>783</v>
      </c>
      <c r="IX110" s="661" t="s">
        <v>781</v>
      </c>
      <c r="IY110" s="661">
        <v>45</v>
      </c>
      <c r="IZ110" s="661" t="s">
        <v>789</v>
      </c>
      <c r="JA110" s="661" t="s">
        <v>783</v>
      </c>
      <c r="JB110" s="661" t="s">
        <v>783</v>
      </c>
      <c r="JC110" s="661" t="s">
        <v>783</v>
      </c>
      <c r="JD110" s="661">
        <v>329452</v>
      </c>
      <c r="JE110" s="661" t="s">
        <v>783</v>
      </c>
      <c r="JF110" s="661" t="s">
        <v>783</v>
      </c>
      <c r="JG110" s="661" t="s">
        <v>802</v>
      </c>
      <c r="JH110" s="661">
        <v>57</v>
      </c>
      <c r="JI110" s="661" t="s">
        <v>783</v>
      </c>
      <c r="JJ110" s="661" t="s">
        <v>783</v>
      </c>
      <c r="JK110" s="661" t="s">
        <v>783</v>
      </c>
      <c r="JL110" s="661" t="s">
        <v>790</v>
      </c>
      <c r="JM110" s="661">
        <v>4</v>
      </c>
      <c r="JN110" s="661">
        <v>4</v>
      </c>
      <c r="JO110" s="661" t="s">
        <v>783</v>
      </c>
      <c r="JP110" s="661">
        <v>10711928</v>
      </c>
      <c r="JQ110" s="661">
        <v>2011</v>
      </c>
      <c r="JR110" s="661">
        <v>3</v>
      </c>
      <c r="JS110" s="661" t="s">
        <v>783</v>
      </c>
      <c r="JT110" s="661" t="s">
        <v>783</v>
      </c>
      <c r="JU110" s="661" t="s">
        <v>912</v>
      </c>
      <c r="JV110" s="664">
        <v>17134.387939</v>
      </c>
      <c r="JW110">
        <f>SUM(JV108:JV110)</f>
        <v>20743.049427999998</v>
      </c>
      <c r="JX110" s="371">
        <v>3.5317160104166665</v>
      </c>
    </row>
    <row r="111" spans="1:285" ht="16" thickBot="1">
      <c r="A111" s="905" t="s">
        <v>5</v>
      </c>
      <c r="B111" s="79">
        <f t="shared" si="140"/>
        <v>1</v>
      </c>
      <c r="C111" s="871" t="s">
        <v>30</v>
      </c>
      <c r="D111" s="489" t="s">
        <v>157</v>
      </c>
      <c r="E111" s="1129" t="s">
        <v>211</v>
      </c>
      <c r="F111" s="888">
        <v>0.54</v>
      </c>
      <c r="G111" s="120" t="e">
        <f>F111+G110</f>
        <v>#REF!</v>
      </c>
      <c r="H111" s="46"/>
      <c r="I111" s="33">
        <v>0.54</v>
      </c>
      <c r="J111" s="29"/>
      <c r="K111" s="18" t="s">
        <v>36</v>
      </c>
      <c r="L111" s="5"/>
      <c r="M111" s="170">
        <v>2</v>
      </c>
      <c r="N111" s="71">
        <v>2</v>
      </c>
      <c r="O111" s="739">
        <v>2</v>
      </c>
      <c r="P111" s="1107">
        <f t="shared" si="138"/>
        <v>6</v>
      </c>
      <c r="Q111" s="1108">
        <f t="shared" si="139"/>
        <v>8</v>
      </c>
      <c r="R111" s="46"/>
      <c r="S111" s="547">
        <f>I111</f>
        <v>0.54</v>
      </c>
      <c r="T111" s="25"/>
      <c r="U111" s="219">
        <f t="shared" si="179"/>
        <v>40500</v>
      </c>
      <c r="V111" s="219" t="s">
        <v>642</v>
      </c>
      <c r="W111" s="1042">
        <f t="shared" si="180"/>
        <v>40500</v>
      </c>
      <c r="X111" s="537">
        <f t="shared" si="181"/>
        <v>20427.840000000004</v>
      </c>
      <c r="Y111" s="538">
        <f t="shared" si="141"/>
        <v>500</v>
      </c>
      <c r="Z111" s="1090">
        <f t="shared" si="142"/>
        <v>61427.840000000004</v>
      </c>
      <c r="AA111" s="1098"/>
      <c r="AB111" s="600">
        <v>6</v>
      </c>
      <c r="AC111" s="1056">
        <f t="shared" si="143"/>
        <v>10707.840000000002</v>
      </c>
      <c r="AD111" s="1063">
        <v>0.25</v>
      </c>
      <c r="AE111" s="747">
        <f t="shared" si="144"/>
        <v>9720</v>
      </c>
      <c r="AF111" s="600"/>
      <c r="AG111" s="1056">
        <f t="shared" si="145"/>
        <v>0</v>
      </c>
      <c r="AH111" s="1070"/>
      <c r="AI111" s="747">
        <f t="shared" si="146"/>
        <v>0</v>
      </c>
      <c r="AJ111" s="1051"/>
      <c r="AK111" s="270">
        <v>0</v>
      </c>
      <c r="AL111" s="902">
        <v>2020</v>
      </c>
      <c r="AM111" s="902">
        <f>AL111+10</f>
        <v>2030</v>
      </c>
      <c r="AN111" s="18" t="str">
        <f t="shared" si="147"/>
        <v xml:space="preserve"> </v>
      </c>
      <c r="AO111" s="747" t="str">
        <f t="shared" si="148"/>
        <v xml:space="preserve"> </v>
      </c>
      <c r="AP111" s="4" t="str">
        <f t="shared" si="149"/>
        <v xml:space="preserve"> </v>
      </c>
      <c r="AQ111" s="747" t="str">
        <f t="shared" si="150"/>
        <v xml:space="preserve"> </v>
      </c>
      <c r="AR111" s="4" t="str">
        <f t="shared" si="151"/>
        <v xml:space="preserve"> </v>
      </c>
      <c r="AS111" s="747" t="str">
        <f t="shared" si="152"/>
        <v xml:space="preserve"> </v>
      </c>
      <c r="AT111" s="4" t="str">
        <f t="shared" si="153"/>
        <v xml:space="preserve"> </v>
      </c>
      <c r="AU111" s="747" t="str">
        <f t="shared" si="154"/>
        <v xml:space="preserve"> </v>
      </c>
      <c r="AV111" s="4" t="str">
        <f t="shared" si="155"/>
        <v xml:space="preserve"> </v>
      </c>
      <c r="AW111" s="747" t="str">
        <f t="shared" si="156"/>
        <v xml:space="preserve"> </v>
      </c>
      <c r="AX111" s="4" t="str">
        <f t="shared" si="157"/>
        <v xml:space="preserve"> </v>
      </c>
      <c r="AY111" s="747" t="str">
        <f t="shared" si="158"/>
        <v xml:space="preserve"> </v>
      </c>
      <c r="AZ111" s="4" t="str">
        <f t="shared" si="159"/>
        <v xml:space="preserve"> </v>
      </c>
      <c r="BA111" s="747" t="str">
        <f t="shared" si="160"/>
        <v xml:space="preserve"> </v>
      </c>
      <c r="BB111" s="4" t="str">
        <f t="shared" si="161"/>
        <v xml:space="preserve"> </v>
      </c>
      <c r="BC111" s="747" t="str">
        <f t="shared" si="162"/>
        <v xml:space="preserve"> </v>
      </c>
      <c r="BD111" s="4" t="str">
        <f t="shared" si="163"/>
        <v xml:space="preserve"> </v>
      </c>
      <c r="BE111" s="747" t="str">
        <f t="shared" si="164"/>
        <v xml:space="preserve"> </v>
      </c>
      <c r="BF111" s="4" t="str">
        <f t="shared" si="165"/>
        <v xml:space="preserve"> </v>
      </c>
      <c r="BG111" s="747" t="str">
        <f t="shared" si="166"/>
        <v xml:space="preserve"> </v>
      </c>
      <c r="BH111" s="4" t="str">
        <f t="shared" si="167"/>
        <v xml:space="preserve"> </v>
      </c>
      <c r="BI111" s="747" t="str">
        <f t="shared" si="168"/>
        <v xml:space="preserve"> </v>
      </c>
      <c r="BJ111" s="4" t="str">
        <f t="shared" si="169"/>
        <v xml:space="preserve"> </v>
      </c>
      <c r="BK111" s="747" t="str">
        <f t="shared" si="170"/>
        <v xml:space="preserve"> </v>
      </c>
      <c r="BL111" s="4">
        <f t="shared" si="171"/>
        <v>0.54</v>
      </c>
      <c r="BM111" s="747">
        <f t="shared" si="172"/>
        <v>61427.840000000004</v>
      </c>
      <c r="BN111" s="4" t="str">
        <f t="shared" si="173"/>
        <v xml:space="preserve"> </v>
      </c>
      <c r="BO111" s="747" t="str">
        <f t="shared" si="174"/>
        <v xml:space="preserve"> </v>
      </c>
      <c r="BP111" s="4" t="str">
        <f t="shared" si="175"/>
        <v xml:space="preserve"> </v>
      </c>
      <c r="BQ111" s="747" t="str">
        <f t="shared" si="176"/>
        <v xml:space="preserve"> </v>
      </c>
      <c r="BR111" s="133" t="s">
        <v>627</v>
      </c>
      <c r="BS111" s="133"/>
      <c r="BT111" s="389"/>
      <c r="BU111" s="389"/>
      <c r="BV111" s="389"/>
      <c r="BW111" s="389"/>
      <c r="BX111" s="389"/>
      <c r="BY111" s="725"/>
      <c r="BZ111" s="389"/>
      <c r="CA111" s="389"/>
      <c r="CB111" s="163">
        <f t="shared" si="177"/>
        <v>0</v>
      </c>
      <c r="CC111" s="389"/>
      <c r="CD111" s="389"/>
      <c r="CE111" s="389"/>
      <c r="CF111" s="389"/>
      <c r="CG111" s="389"/>
      <c r="CH111" s="389"/>
      <c r="CI111" s="389"/>
      <c r="CJ111" s="389"/>
      <c r="CK111" s="389"/>
      <c r="CL111" s="389"/>
      <c r="CM111" s="389"/>
      <c r="CN111" s="389"/>
      <c r="CO111" s="389"/>
      <c r="CP111" s="389"/>
      <c r="CQ111" s="389"/>
      <c r="CR111" s="389"/>
      <c r="CS111" s="389"/>
      <c r="CT111" s="389"/>
      <c r="CU111" s="389"/>
      <c r="CV111" s="389"/>
      <c r="CW111" s="389"/>
      <c r="CX111" s="389"/>
      <c r="CY111" s="389"/>
      <c r="CZ111" s="389"/>
      <c r="DA111" s="389"/>
      <c r="DB111" s="389"/>
      <c r="DC111" s="389"/>
      <c r="DD111" s="389"/>
      <c r="DE111" s="389"/>
      <c r="DF111" s="389"/>
      <c r="DG111" s="389"/>
      <c r="DH111" s="389"/>
      <c r="DI111" s="389"/>
      <c r="DJ111" s="389"/>
      <c r="DK111" s="389"/>
      <c r="DL111" s="389"/>
      <c r="DM111" s="389"/>
      <c r="DN111" s="389"/>
      <c r="DO111" s="389"/>
      <c r="DP111" s="389"/>
      <c r="DQ111" s="389"/>
      <c r="DR111" s="389"/>
      <c r="DS111" s="389"/>
      <c r="DT111" s="389"/>
      <c r="DU111" s="389"/>
      <c r="DV111" s="389"/>
      <c r="DW111" s="389"/>
      <c r="DX111" s="389"/>
      <c r="DY111" s="389"/>
      <c r="DZ111" s="389"/>
      <c r="EA111" s="389"/>
      <c r="EB111" s="389"/>
      <c r="EC111" s="389"/>
      <c r="ED111" s="389"/>
      <c r="EE111" s="389"/>
      <c r="EF111" s="389"/>
      <c r="EG111" s="389"/>
      <c r="EH111" s="389"/>
      <c r="EI111" s="389"/>
      <c r="EJ111" s="389"/>
      <c r="EK111" s="389"/>
      <c r="EL111" s="389"/>
      <c r="EM111" s="389"/>
      <c r="EN111" s="389"/>
      <c r="EO111" s="389"/>
      <c r="EP111" s="389"/>
      <c r="EQ111" s="389"/>
      <c r="ER111" s="389"/>
      <c r="ES111" s="389"/>
      <c r="ET111" s="389"/>
      <c r="EU111" s="389"/>
      <c r="EV111" s="389"/>
      <c r="EW111" s="389"/>
      <c r="EX111" s="389"/>
      <c r="EY111" s="389"/>
      <c r="EZ111" s="389"/>
      <c r="FA111" s="389"/>
      <c r="FB111" s="389"/>
      <c r="FC111" s="389"/>
      <c r="FD111" s="389"/>
      <c r="FE111" s="389"/>
      <c r="FF111" s="389"/>
      <c r="FG111" s="389"/>
      <c r="FH111" s="389"/>
      <c r="FI111" s="389"/>
      <c r="FJ111" s="389"/>
      <c r="FK111" s="389"/>
      <c r="FL111" s="389"/>
      <c r="FM111" s="389"/>
      <c r="FN111" s="389"/>
      <c r="FO111" s="389"/>
      <c r="FP111" s="389"/>
      <c r="FQ111" s="389"/>
      <c r="FR111" s="389"/>
      <c r="FS111" s="389"/>
      <c r="FT111" s="389"/>
      <c r="FU111" s="389"/>
      <c r="FV111" s="389"/>
      <c r="FW111" s="389"/>
      <c r="FX111" s="625" t="s">
        <v>365</v>
      </c>
      <c r="FY111" s="626">
        <v>151</v>
      </c>
      <c r="FZ111" s="626">
        <v>10315237</v>
      </c>
      <c r="GA111" s="626" t="s">
        <v>783</v>
      </c>
      <c r="GB111" s="626"/>
      <c r="GC111" s="626" t="s">
        <v>783</v>
      </c>
      <c r="GD111" s="626" t="s">
        <v>783</v>
      </c>
      <c r="GE111" s="626" t="s">
        <v>783</v>
      </c>
      <c r="GF111" s="626"/>
      <c r="GG111" s="626" t="s">
        <v>783</v>
      </c>
      <c r="GH111" s="626" t="s">
        <v>783</v>
      </c>
      <c r="GI111" s="626"/>
      <c r="GJ111" s="626" t="s">
        <v>783</v>
      </c>
      <c r="GK111" s="626" t="s">
        <v>781</v>
      </c>
      <c r="GL111" s="626" t="s">
        <v>783</v>
      </c>
      <c r="GM111" s="626" t="s">
        <v>783</v>
      </c>
      <c r="GN111" s="626" t="s">
        <v>783</v>
      </c>
      <c r="GO111" s="626" t="s">
        <v>783</v>
      </c>
      <c r="GP111" s="626" t="s">
        <v>783</v>
      </c>
      <c r="GQ111" s="626" t="s">
        <v>783</v>
      </c>
      <c r="GR111" s="626" t="s">
        <v>783</v>
      </c>
      <c r="GS111" s="626" t="s">
        <v>783</v>
      </c>
      <c r="GT111" s="626" t="s">
        <v>783</v>
      </c>
      <c r="GU111" s="626" t="s">
        <v>783</v>
      </c>
      <c r="GV111" s="626" t="s">
        <v>783</v>
      </c>
      <c r="GW111" s="626" t="s">
        <v>783</v>
      </c>
      <c r="GX111" s="626" t="s">
        <v>783</v>
      </c>
      <c r="GY111" s="626">
        <v>1649</v>
      </c>
      <c r="GZ111" s="626">
        <v>0</v>
      </c>
      <c r="HA111" s="626">
        <v>9</v>
      </c>
      <c r="HB111" s="626" t="s">
        <v>783</v>
      </c>
      <c r="HC111" s="626" t="s">
        <v>783</v>
      </c>
      <c r="HD111" s="626" t="s">
        <v>783</v>
      </c>
      <c r="HE111" s="626" t="s">
        <v>783</v>
      </c>
      <c r="HF111" s="626" t="s">
        <v>783</v>
      </c>
      <c r="HG111" s="626" t="s">
        <v>783</v>
      </c>
      <c r="HH111" s="626" t="s">
        <v>783</v>
      </c>
      <c r="HI111" s="626" t="s">
        <v>783</v>
      </c>
      <c r="HJ111" s="626" t="s">
        <v>783</v>
      </c>
      <c r="HK111" s="626" t="s">
        <v>783</v>
      </c>
      <c r="HL111" s="626" t="s">
        <v>783</v>
      </c>
      <c r="HM111" s="626" t="s">
        <v>783</v>
      </c>
      <c r="HN111" s="626" t="s">
        <v>783</v>
      </c>
      <c r="HO111" s="626" t="s">
        <v>783</v>
      </c>
      <c r="HP111" s="626" t="s">
        <v>783</v>
      </c>
      <c r="HQ111" s="626" t="s">
        <v>783</v>
      </c>
      <c r="HR111" s="626">
        <v>3979003</v>
      </c>
      <c r="HS111" s="626" t="s">
        <v>783</v>
      </c>
      <c r="HT111" s="626" t="s">
        <v>786</v>
      </c>
      <c r="HU111" s="626" t="s">
        <v>787</v>
      </c>
      <c r="HV111" s="626">
        <v>4</v>
      </c>
      <c r="HW111" s="626">
        <v>2006</v>
      </c>
      <c r="HX111" s="626">
        <v>63</v>
      </c>
      <c r="HY111" s="626">
        <v>0</v>
      </c>
      <c r="HZ111" s="626">
        <v>264</v>
      </c>
      <c r="IA111" s="627">
        <v>38560.614988425928</v>
      </c>
      <c r="IB111" s="626" t="s">
        <v>788</v>
      </c>
      <c r="IC111" s="626">
        <v>3974525</v>
      </c>
      <c r="ID111" s="626" t="s">
        <v>783</v>
      </c>
      <c r="IE111" s="626">
        <v>1712</v>
      </c>
      <c r="IF111" s="626" t="s">
        <v>783</v>
      </c>
      <c r="IG111" s="626" t="s">
        <v>783</v>
      </c>
      <c r="IH111" s="626" t="s">
        <v>783</v>
      </c>
      <c r="II111" s="626" t="s">
        <v>783</v>
      </c>
      <c r="IJ111" s="626" t="s">
        <v>783</v>
      </c>
      <c r="IK111" s="626" t="s">
        <v>783</v>
      </c>
      <c r="IL111" s="626" t="s">
        <v>783</v>
      </c>
      <c r="IM111" s="626" t="s">
        <v>783</v>
      </c>
      <c r="IN111" s="626" t="s">
        <v>783</v>
      </c>
      <c r="IO111" s="626">
        <v>2108</v>
      </c>
      <c r="IP111" s="627">
        <v>37477.341331018521</v>
      </c>
      <c r="IQ111" s="626" t="s">
        <v>783</v>
      </c>
      <c r="IR111" s="626" t="s">
        <v>783</v>
      </c>
      <c r="IS111" s="626" t="s">
        <v>783</v>
      </c>
      <c r="IT111" s="626" t="s">
        <v>783</v>
      </c>
      <c r="IU111" s="626" t="s">
        <v>783</v>
      </c>
      <c r="IV111" s="626" t="s">
        <v>783</v>
      </c>
      <c r="IW111" s="626" t="s">
        <v>783</v>
      </c>
      <c r="IX111" s="626" t="s">
        <v>781</v>
      </c>
      <c r="IY111" s="626" t="s">
        <v>783</v>
      </c>
      <c r="IZ111" s="626" t="s">
        <v>783</v>
      </c>
      <c r="JA111" s="626" t="s">
        <v>783</v>
      </c>
      <c r="JB111" s="626" t="s">
        <v>783</v>
      </c>
      <c r="JC111" s="626" t="s">
        <v>783</v>
      </c>
      <c r="JD111" s="626">
        <v>329450</v>
      </c>
      <c r="JE111" s="626" t="s">
        <v>783</v>
      </c>
      <c r="JF111" s="626" t="s">
        <v>783</v>
      </c>
      <c r="JG111" s="626" t="s">
        <v>783</v>
      </c>
      <c r="JH111" s="626" t="s">
        <v>783</v>
      </c>
      <c r="JI111" s="626" t="s">
        <v>783</v>
      </c>
      <c r="JJ111" s="626" t="s">
        <v>783</v>
      </c>
      <c r="JK111" s="626" t="s">
        <v>783</v>
      </c>
      <c r="JL111" s="626" t="s">
        <v>783</v>
      </c>
      <c r="JM111" s="626">
        <v>4</v>
      </c>
      <c r="JN111" s="626" t="s">
        <v>783</v>
      </c>
      <c r="JO111" s="626" t="s">
        <v>783</v>
      </c>
      <c r="JP111" s="626" t="s">
        <v>783</v>
      </c>
      <c r="JQ111" s="626" t="s">
        <v>783</v>
      </c>
      <c r="JR111" s="626" t="s">
        <v>783</v>
      </c>
      <c r="JS111" s="626" t="s">
        <v>783</v>
      </c>
      <c r="JT111" s="626" t="s">
        <v>783</v>
      </c>
      <c r="JU111" s="626" t="s">
        <v>913</v>
      </c>
      <c r="JV111" s="628">
        <v>266.252568</v>
      </c>
      <c r="JX111" s="371"/>
      <c r="JY111" s="1161"/>
    </row>
    <row r="112" spans="1:285" ht="16" thickBot="1">
      <c r="A112" s="905" t="s">
        <v>5</v>
      </c>
      <c r="B112" s="79">
        <f t="shared" si="140"/>
        <v>1</v>
      </c>
      <c r="C112" s="871" t="s">
        <v>40</v>
      </c>
      <c r="D112" s="489" t="s">
        <v>141</v>
      </c>
      <c r="E112" s="1129" t="s">
        <v>32</v>
      </c>
      <c r="F112" s="888">
        <v>0.27</v>
      </c>
      <c r="G112" s="120" t="e">
        <f>F112+G111</f>
        <v>#REF!</v>
      </c>
      <c r="H112" s="46"/>
      <c r="I112" s="33">
        <v>0.27</v>
      </c>
      <c r="J112" s="29"/>
      <c r="K112" s="18"/>
      <c r="L112" s="5"/>
      <c r="M112" s="170">
        <v>1</v>
      </c>
      <c r="N112" s="71">
        <v>3</v>
      </c>
      <c r="O112" s="739">
        <v>3</v>
      </c>
      <c r="P112" s="1107">
        <f t="shared" si="138"/>
        <v>7</v>
      </c>
      <c r="Q112" s="1108">
        <f t="shared" si="139"/>
        <v>9</v>
      </c>
      <c r="R112" s="51"/>
      <c r="S112" s="547">
        <f>I112</f>
        <v>0.27</v>
      </c>
      <c r="T112" s="25"/>
      <c r="U112" s="219">
        <f t="shared" si="179"/>
        <v>20250</v>
      </c>
      <c r="V112" s="219" t="s">
        <v>642</v>
      </c>
      <c r="W112" s="1042">
        <f t="shared" si="180"/>
        <v>20250</v>
      </c>
      <c r="X112" s="537">
        <f t="shared" si="181"/>
        <v>7536.9600000000009</v>
      </c>
      <c r="Y112" s="538">
        <f t="shared" si="141"/>
        <v>500</v>
      </c>
      <c r="Z112" s="1090">
        <f t="shared" si="142"/>
        <v>28286.959999999999</v>
      </c>
      <c r="AA112" s="1098"/>
      <c r="AB112" s="600">
        <v>3</v>
      </c>
      <c r="AC112" s="1056">
        <f t="shared" si="143"/>
        <v>2676.9600000000005</v>
      </c>
      <c r="AD112" s="1063">
        <v>0.25</v>
      </c>
      <c r="AE112" s="747">
        <f t="shared" si="144"/>
        <v>4860</v>
      </c>
      <c r="AF112" s="600"/>
      <c r="AG112" s="1056">
        <f t="shared" si="145"/>
        <v>0</v>
      </c>
      <c r="AH112" s="1070"/>
      <c r="AI112" s="747">
        <f t="shared" si="146"/>
        <v>0</v>
      </c>
      <c r="AJ112" s="1051"/>
      <c r="AK112" s="270">
        <v>0</v>
      </c>
      <c r="AL112" s="902">
        <v>2021</v>
      </c>
      <c r="AM112" s="902">
        <v>2030</v>
      </c>
      <c r="AN112" s="18" t="str">
        <f t="shared" si="147"/>
        <v xml:space="preserve"> </v>
      </c>
      <c r="AO112" s="747" t="str">
        <f t="shared" si="148"/>
        <v xml:space="preserve"> </v>
      </c>
      <c r="AP112" s="4" t="str">
        <f t="shared" si="149"/>
        <v xml:space="preserve"> </v>
      </c>
      <c r="AQ112" s="747" t="str">
        <f t="shared" si="150"/>
        <v xml:space="preserve"> </v>
      </c>
      <c r="AR112" s="4" t="str">
        <f t="shared" si="151"/>
        <v xml:space="preserve"> </v>
      </c>
      <c r="AS112" s="747" t="str">
        <f t="shared" si="152"/>
        <v xml:space="preserve"> </v>
      </c>
      <c r="AT112" s="4" t="str">
        <f t="shared" si="153"/>
        <v xml:space="preserve"> </v>
      </c>
      <c r="AU112" s="747" t="str">
        <f t="shared" si="154"/>
        <v xml:space="preserve"> </v>
      </c>
      <c r="AV112" s="4" t="str">
        <f t="shared" si="155"/>
        <v xml:space="preserve"> </v>
      </c>
      <c r="AW112" s="747" t="str">
        <f t="shared" si="156"/>
        <v xml:space="preserve"> </v>
      </c>
      <c r="AX112" s="4" t="str">
        <f t="shared" si="157"/>
        <v xml:space="preserve"> </v>
      </c>
      <c r="AY112" s="747" t="str">
        <f t="shared" si="158"/>
        <v xml:space="preserve"> </v>
      </c>
      <c r="AZ112" s="4" t="str">
        <f t="shared" si="159"/>
        <v xml:space="preserve"> </v>
      </c>
      <c r="BA112" s="747" t="str">
        <f t="shared" si="160"/>
        <v xml:space="preserve"> </v>
      </c>
      <c r="BB112" s="4" t="str">
        <f t="shared" si="161"/>
        <v xml:space="preserve"> </v>
      </c>
      <c r="BC112" s="747" t="str">
        <f t="shared" si="162"/>
        <v xml:space="preserve"> </v>
      </c>
      <c r="BD112" s="4" t="str">
        <f t="shared" si="163"/>
        <v xml:space="preserve"> </v>
      </c>
      <c r="BE112" s="747" t="str">
        <f t="shared" si="164"/>
        <v xml:space="preserve"> </v>
      </c>
      <c r="BF112" s="4" t="str">
        <f t="shared" si="165"/>
        <v xml:space="preserve"> </v>
      </c>
      <c r="BG112" s="747" t="str">
        <f t="shared" si="166"/>
        <v xml:space="preserve"> </v>
      </c>
      <c r="BH112" s="4" t="str">
        <f t="shared" si="167"/>
        <v xml:space="preserve"> </v>
      </c>
      <c r="BI112" s="747" t="str">
        <f t="shared" si="168"/>
        <v xml:space="preserve"> </v>
      </c>
      <c r="BJ112" s="4" t="str">
        <f t="shared" si="169"/>
        <v xml:space="preserve"> </v>
      </c>
      <c r="BK112" s="747" t="str">
        <f t="shared" si="170"/>
        <v xml:space="preserve"> </v>
      </c>
      <c r="BL112" s="4">
        <f t="shared" si="171"/>
        <v>0.27</v>
      </c>
      <c r="BM112" s="747">
        <f t="shared" si="172"/>
        <v>28286.959999999999</v>
      </c>
      <c r="BN112" s="4" t="str">
        <f t="shared" si="173"/>
        <v xml:space="preserve"> </v>
      </c>
      <c r="BO112" s="747" t="str">
        <f t="shared" si="174"/>
        <v xml:space="preserve"> </v>
      </c>
      <c r="BP112" s="4" t="str">
        <f t="shared" si="175"/>
        <v xml:space="preserve"> </v>
      </c>
      <c r="BQ112" s="747" t="str">
        <f t="shared" si="176"/>
        <v xml:space="preserve"> </v>
      </c>
      <c r="BR112" s="133"/>
      <c r="BS112" s="133"/>
      <c r="BT112" s="389"/>
      <c r="BU112" s="389"/>
      <c r="BV112" s="389"/>
      <c r="BW112" s="389"/>
      <c r="BX112" s="389"/>
      <c r="BY112" s="389"/>
      <c r="BZ112" s="389"/>
      <c r="CA112" s="389"/>
      <c r="CB112" s="163">
        <f t="shared" si="177"/>
        <v>0</v>
      </c>
      <c r="CC112" s="389"/>
      <c r="CD112" s="389"/>
      <c r="CE112" s="389"/>
      <c r="CF112" s="389"/>
      <c r="CG112" s="389"/>
      <c r="CH112" s="389"/>
      <c r="CI112" s="389"/>
      <c r="CJ112" s="389"/>
      <c r="CK112" s="389"/>
      <c r="CL112" s="389"/>
      <c r="CM112" s="389"/>
      <c r="CN112" s="389"/>
      <c r="CO112" s="389"/>
      <c r="CP112" s="389"/>
      <c r="CQ112" s="389"/>
      <c r="CR112" s="389"/>
      <c r="CS112" s="389"/>
      <c r="CT112" s="389"/>
      <c r="CU112" s="389"/>
      <c r="CV112" s="389"/>
      <c r="CW112" s="389"/>
      <c r="CX112" s="389"/>
      <c r="CY112" s="389"/>
      <c r="CZ112" s="389"/>
      <c r="DA112" s="389"/>
      <c r="DB112" s="389"/>
      <c r="DC112" s="389"/>
      <c r="DD112" s="389"/>
      <c r="DE112" s="389"/>
      <c r="DF112" s="389"/>
      <c r="DG112" s="389"/>
      <c r="DH112" s="389"/>
      <c r="DI112" s="389"/>
      <c r="DJ112" s="389"/>
      <c r="DK112" s="389"/>
      <c r="DL112" s="389"/>
      <c r="DM112" s="389"/>
      <c r="DN112" s="389"/>
      <c r="DO112" s="389"/>
      <c r="DP112" s="389"/>
      <c r="DQ112" s="389"/>
      <c r="DR112" s="389"/>
      <c r="DS112" s="389"/>
      <c r="DT112" s="389"/>
      <c r="DU112" s="389"/>
      <c r="DV112" s="389"/>
      <c r="DW112" s="389"/>
      <c r="DX112" s="389"/>
      <c r="DY112" s="389"/>
      <c r="DZ112" s="389"/>
      <c r="EA112" s="389"/>
      <c r="EB112" s="389"/>
      <c r="EC112" s="389"/>
      <c r="ED112" s="389"/>
      <c r="EE112" s="389"/>
      <c r="EF112" s="389"/>
      <c r="EG112" s="389"/>
      <c r="EH112" s="389"/>
      <c r="EI112" s="389"/>
      <c r="EJ112" s="389"/>
      <c r="EK112" s="389"/>
      <c r="EL112" s="389"/>
      <c r="EM112" s="389"/>
      <c r="EN112" s="389"/>
      <c r="EO112" s="389"/>
      <c r="EP112" s="389"/>
      <c r="EQ112" s="389"/>
      <c r="ER112" s="389"/>
      <c r="ES112" s="389"/>
      <c r="ET112" s="389"/>
      <c r="EU112" s="389"/>
      <c r="EV112" s="389"/>
      <c r="EW112" s="389"/>
      <c r="EX112" s="389"/>
      <c r="EY112" s="389"/>
      <c r="EZ112" s="389"/>
      <c r="FA112" s="389"/>
      <c r="FB112" s="389"/>
      <c r="FC112" s="389"/>
      <c r="FD112" s="389"/>
      <c r="FE112" s="389"/>
      <c r="FF112" s="389"/>
      <c r="FG112" s="389"/>
      <c r="FH112" s="389"/>
      <c r="FI112" s="389"/>
      <c r="FJ112" s="389"/>
      <c r="FK112" s="389"/>
      <c r="FL112" s="389"/>
      <c r="FM112" s="389"/>
      <c r="FN112" s="389"/>
      <c r="FO112" s="389"/>
      <c r="FP112" s="389"/>
      <c r="FQ112" s="389"/>
      <c r="FR112" s="389"/>
      <c r="FS112" s="389"/>
      <c r="FT112" s="389"/>
      <c r="FU112" s="389"/>
      <c r="FV112" s="389"/>
      <c r="FW112" s="389"/>
      <c r="FX112" s="666" t="s">
        <v>460</v>
      </c>
      <c r="FY112" s="667">
        <v>81</v>
      </c>
      <c r="FZ112" s="667">
        <v>30289485</v>
      </c>
      <c r="GA112" s="667" t="s">
        <v>783</v>
      </c>
      <c r="GB112" s="667"/>
      <c r="GC112" s="667" t="s">
        <v>783</v>
      </c>
      <c r="GD112" s="667" t="s">
        <v>783</v>
      </c>
      <c r="GE112" s="667" t="s">
        <v>783</v>
      </c>
      <c r="GF112" s="667"/>
      <c r="GG112" s="667" t="s">
        <v>783</v>
      </c>
      <c r="GH112" s="667" t="s">
        <v>783</v>
      </c>
      <c r="GI112" s="667"/>
      <c r="GJ112" s="667" t="s">
        <v>783</v>
      </c>
      <c r="GK112" s="667" t="s">
        <v>781</v>
      </c>
      <c r="GL112" s="667" t="s">
        <v>783</v>
      </c>
      <c r="GM112" s="667" t="s">
        <v>783</v>
      </c>
      <c r="GN112" s="667" t="s">
        <v>783</v>
      </c>
      <c r="GO112" s="667" t="s">
        <v>783</v>
      </c>
      <c r="GP112" s="667" t="s">
        <v>783</v>
      </c>
      <c r="GQ112" s="667" t="s">
        <v>783</v>
      </c>
      <c r="GR112" s="667" t="s">
        <v>783</v>
      </c>
      <c r="GS112" s="667" t="s">
        <v>783</v>
      </c>
      <c r="GT112" s="667" t="s">
        <v>783</v>
      </c>
      <c r="GU112" s="667" t="s">
        <v>783</v>
      </c>
      <c r="GV112" s="667" t="s">
        <v>783</v>
      </c>
      <c r="GW112" s="667" t="s">
        <v>783</v>
      </c>
      <c r="GX112" s="667" t="s">
        <v>783</v>
      </c>
      <c r="GY112" s="667">
        <v>1649</v>
      </c>
      <c r="GZ112" s="667">
        <v>0</v>
      </c>
      <c r="HA112" s="667">
        <v>9</v>
      </c>
      <c r="HB112" s="667" t="s">
        <v>783</v>
      </c>
      <c r="HC112" s="667" t="s">
        <v>783</v>
      </c>
      <c r="HD112" s="667" t="s">
        <v>783</v>
      </c>
      <c r="HE112" s="667" t="s">
        <v>783</v>
      </c>
      <c r="HF112" s="667" t="s">
        <v>783</v>
      </c>
      <c r="HG112" s="667" t="s">
        <v>783</v>
      </c>
      <c r="HH112" s="667" t="s">
        <v>783</v>
      </c>
      <c r="HI112" s="667" t="s">
        <v>783</v>
      </c>
      <c r="HJ112" s="667" t="s">
        <v>783</v>
      </c>
      <c r="HK112" s="667" t="s">
        <v>783</v>
      </c>
      <c r="HL112" s="667" t="s">
        <v>783</v>
      </c>
      <c r="HM112" s="667" t="s">
        <v>783</v>
      </c>
      <c r="HN112" s="667" t="s">
        <v>783</v>
      </c>
      <c r="HO112" s="667" t="s">
        <v>783</v>
      </c>
      <c r="HP112" s="667" t="s">
        <v>783</v>
      </c>
      <c r="HQ112" s="667" t="s">
        <v>783</v>
      </c>
      <c r="HR112" s="667">
        <v>5074771</v>
      </c>
      <c r="HS112" s="667" t="s">
        <v>783</v>
      </c>
      <c r="HT112" s="667" t="s">
        <v>786</v>
      </c>
      <c r="HU112" s="667" t="s">
        <v>787</v>
      </c>
      <c r="HV112" s="667">
        <v>4</v>
      </c>
      <c r="HW112" s="667">
        <v>2014</v>
      </c>
      <c r="HX112" s="667">
        <v>63</v>
      </c>
      <c r="HY112" s="667">
        <v>3432</v>
      </c>
      <c r="HZ112" s="667">
        <v>3854</v>
      </c>
      <c r="IA112" s="668">
        <v>41697.500081018516</v>
      </c>
      <c r="IB112" s="667" t="s">
        <v>788</v>
      </c>
      <c r="IC112" s="667">
        <v>5074770</v>
      </c>
      <c r="ID112" s="667" t="s">
        <v>783</v>
      </c>
      <c r="IE112" s="667">
        <v>1712</v>
      </c>
      <c r="IF112" s="667" t="s">
        <v>783</v>
      </c>
      <c r="IG112" s="667" t="s">
        <v>783</v>
      </c>
      <c r="IH112" s="667" t="s">
        <v>783</v>
      </c>
      <c r="II112" s="667" t="s">
        <v>783</v>
      </c>
      <c r="IJ112" s="667" t="s">
        <v>783</v>
      </c>
      <c r="IK112" s="667" t="s">
        <v>783</v>
      </c>
      <c r="IL112" s="667" t="s">
        <v>783</v>
      </c>
      <c r="IM112" s="667" t="s">
        <v>783</v>
      </c>
      <c r="IN112" s="667" t="s">
        <v>783</v>
      </c>
      <c r="IO112" s="667">
        <v>2108</v>
      </c>
      <c r="IP112" s="668">
        <v>38670.58394675926</v>
      </c>
      <c r="IQ112" s="667" t="s">
        <v>783</v>
      </c>
      <c r="IR112" s="667" t="s">
        <v>783</v>
      </c>
      <c r="IS112" s="667" t="s">
        <v>783</v>
      </c>
      <c r="IT112" s="667" t="s">
        <v>783</v>
      </c>
      <c r="IU112" s="667" t="s">
        <v>783</v>
      </c>
      <c r="IV112" s="667" t="s">
        <v>783</v>
      </c>
      <c r="IW112" s="667" t="s">
        <v>783</v>
      </c>
      <c r="IX112" s="667" t="s">
        <v>781</v>
      </c>
      <c r="IY112" s="667" t="s">
        <v>783</v>
      </c>
      <c r="IZ112" s="667" t="s">
        <v>783</v>
      </c>
      <c r="JA112" s="667" t="s">
        <v>783</v>
      </c>
      <c r="JB112" s="667" t="s">
        <v>783</v>
      </c>
      <c r="JC112" s="667" t="s">
        <v>783</v>
      </c>
      <c r="JD112" s="667">
        <v>329437</v>
      </c>
      <c r="JE112" s="667" t="s">
        <v>783</v>
      </c>
      <c r="JF112" s="667" t="s">
        <v>783</v>
      </c>
      <c r="JG112" s="667" t="s">
        <v>783</v>
      </c>
      <c r="JH112" s="667" t="s">
        <v>783</v>
      </c>
      <c r="JI112" s="667" t="s">
        <v>783</v>
      </c>
      <c r="JJ112" s="667" t="s">
        <v>783</v>
      </c>
      <c r="JK112" s="667" t="s">
        <v>783</v>
      </c>
      <c r="JL112" s="667" t="s">
        <v>783</v>
      </c>
      <c r="JM112" s="667">
        <v>4</v>
      </c>
      <c r="JN112" s="667" t="s">
        <v>783</v>
      </c>
      <c r="JO112" s="667" t="s">
        <v>783</v>
      </c>
      <c r="JP112" s="667">
        <v>10711928</v>
      </c>
      <c r="JQ112" s="667">
        <v>2011</v>
      </c>
      <c r="JR112" s="667">
        <v>3</v>
      </c>
      <c r="JS112" s="667" t="s">
        <v>783</v>
      </c>
      <c r="JT112" s="667" t="s">
        <v>783</v>
      </c>
      <c r="JU112" s="667" t="s">
        <v>881</v>
      </c>
      <c r="JV112" s="670">
        <v>440.67452800000001</v>
      </c>
      <c r="JW112">
        <f>SUM(JV110:JV112)</f>
        <v>17841.315035</v>
      </c>
      <c r="JX112" s="225">
        <v>1.4456830416666666</v>
      </c>
    </row>
    <row r="113" spans="1:286" ht="16" thickBot="1">
      <c r="A113" s="905">
        <f>B113</f>
        <v>1</v>
      </c>
      <c r="B113" s="79">
        <f t="shared" si="140"/>
        <v>1</v>
      </c>
      <c r="C113" s="871" t="s">
        <v>33</v>
      </c>
      <c r="D113" s="489" t="s">
        <v>136</v>
      </c>
      <c r="E113" s="1129" t="s">
        <v>137</v>
      </c>
      <c r="F113" s="888">
        <v>0.25</v>
      </c>
      <c r="G113" s="120">
        <f>F113</f>
        <v>0.25</v>
      </c>
      <c r="H113" s="46"/>
      <c r="I113" s="33">
        <v>0.25</v>
      </c>
      <c r="J113" s="29"/>
      <c r="K113" s="18"/>
      <c r="L113" s="5" t="s">
        <v>140</v>
      </c>
      <c r="M113" s="170">
        <v>1</v>
      </c>
      <c r="N113" s="71">
        <v>1</v>
      </c>
      <c r="O113" s="739">
        <v>2</v>
      </c>
      <c r="P113" s="1107">
        <f t="shared" si="138"/>
        <v>4</v>
      </c>
      <c r="Q113" s="1108">
        <v>0.5</v>
      </c>
      <c r="R113" s="46"/>
      <c r="S113" s="547">
        <v>0.25</v>
      </c>
      <c r="T113" s="25"/>
      <c r="U113" s="219">
        <f t="shared" si="179"/>
        <v>18750</v>
      </c>
      <c r="V113" s="219" t="s">
        <v>642</v>
      </c>
      <c r="W113" s="1042">
        <f t="shared" si="180"/>
        <v>18750</v>
      </c>
      <c r="X113" s="537">
        <f t="shared" si="181"/>
        <v>0</v>
      </c>
      <c r="Y113" s="538">
        <f t="shared" si="141"/>
        <v>500</v>
      </c>
      <c r="Z113" s="1090">
        <f t="shared" si="142"/>
        <v>19250</v>
      </c>
      <c r="AA113" s="1098"/>
      <c r="AB113" s="600"/>
      <c r="AC113" s="1056">
        <f t="shared" si="143"/>
        <v>0</v>
      </c>
      <c r="AD113" s="1063"/>
      <c r="AE113" s="747">
        <f t="shared" si="144"/>
        <v>0</v>
      </c>
      <c r="AF113" s="600"/>
      <c r="AG113" s="1056">
        <f t="shared" si="145"/>
        <v>0</v>
      </c>
      <c r="AH113" s="1070"/>
      <c r="AI113" s="747">
        <f t="shared" si="146"/>
        <v>0</v>
      </c>
      <c r="AJ113" s="1051"/>
      <c r="AK113" s="270">
        <v>0</v>
      </c>
      <c r="AL113" s="902">
        <v>2021</v>
      </c>
      <c r="AM113" s="902">
        <f t="shared" ref="AM113:AM126" si="183">AL113+10</f>
        <v>2031</v>
      </c>
      <c r="AN113" s="18" t="str">
        <f t="shared" si="147"/>
        <v xml:space="preserve"> </v>
      </c>
      <c r="AO113" s="747" t="str">
        <f t="shared" si="148"/>
        <v xml:space="preserve"> </v>
      </c>
      <c r="AP113" s="4" t="str">
        <f t="shared" si="149"/>
        <v xml:space="preserve"> </v>
      </c>
      <c r="AQ113" s="747" t="str">
        <f t="shared" si="150"/>
        <v xml:space="preserve"> </v>
      </c>
      <c r="AR113" s="4" t="str">
        <f t="shared" si="151"/>
        <v xml:space="preserve"> </v>
      </c>
      <c r="AS113" s="747" t="str">
        <f t="shared" si="152"/>
        <v xml:space="preserve"> </v>
      </c>
      <c r="AT113" s="4" t="str">
        <f t="shared" si="153"/>
        <v xml:space="preserve"> </v>
      </c>
      <c r="AU113" s="747" t="str">
        <f t="shared" si="154"/>
        <v xml:space="preserve"> </v>
      </c>
      <c r="AV113" s="4" t="str">
        <f t="shared" si="155"/>
        <v xml:space="preserve"> </v>
      </c>
      <c r="AW113" s="747" t="str">
        <f t="shared" si="156"/>
        <v xml:space="preserve"> </v>
      </c>
      <c r="AX113" s="4" t="str">
        <f t="shared" si="157"/>
        <v xml:space="preserve"> </v>
      </c>
      <c r="AY113" s="747" t="str">
        <f t="shared" si="158"/>
        <v xml:space="preserve"> </v>
      </c>
      <c r="AZ113" s="4" t="str">
        <f t="shared" si="159"/>
        <v xml:space="preserve"> </v>
      </c>
      <c r="BA113" s="747" t="str">
        <f t="shared" si="160"/>
        <v xml:space="preserve"> </v>
      </c>
      <c r="BB113" s="4" t="str">
        <f t="shared" si="161"/>
        <v xml:space="preserve"> </v>
      </c>
      <c r="BC113" s="747" t="str">
        <f t="shared" si="162"/>
        <v xml:space="preserve"> </v>
      </c>
      <c r="BD113" s="4" t="str">
        <f t="shared" si="163"/>
        <v xml:space="preserve"> </v>
      </c>
      <c r="BE113" s="747" t="str">
        <f t="shared" si="164"/>
        <v xml:space="preserve"> </v>
      </c>
      <c r="BF113" s="4" t="str">
        <f t="shared" si="165"/>
        <v xml:space="preserve"> </v>
      </c>
      <c r="BG113" s="747" t="str">
        <f t="shared" si="166"/>
        <v xml:space="preserve"> </v>
      </c>
      <c r="BH113" s="4" t="str">
        <f t="shared" si="167"/>
        <v xml:space="preserve"> </v>
      </c>
      <c r="BI113" s="747" t="str">
        <f t="shared" si="168"/>
        <v xml:space="preserve"> </v>
      </c>
      <c r="BJ113" s="4" t="str">
        <f t="shared" si="169"/>
        <v xml:space="preserve"> </v>
      </c>
      <c r="BK113" s="747" t="str">
        <f t="shared" si="170"/>
        <v xml:space="preserve"> </v>
      </c>
      <c r="BL113" s="4" t="str">
        <f t="shared" si="171"/>
        <v xml:space="preserve"> </v>
      </c>
      <c r="BM113" s="747" t="str">
        <f t="shared" si="172"/>
        <v xml:space="preserve"> </v>
      </c>
      <c r="BN113" s="4">
        <f t="shared" si="173"/>
        <v>0.25</v>
      </c>
      <c r="BO113" s="747">
        <f t="shared" si="174"/>
        <v>19250</v>
      </c>
      <c r="BP113" s="4" t="str">
        <f t="shared" si="175"/>
        <v xml:space="preserve"> </v>
      </c>
      <c r="BQ113" s="747" t="str">
        <f t="shared" si="176"/>
        <v xml:space="preserve"> </v>
      </c>
      <c r="BR113" s="133"/>
      <c r="BS113" s="133"/>
      <c r="BT113" s="389"/>
      <c r="BU113" s="389"/>
      <c r="BV113" s="389"/>
      <c r="BW113" s="389"/>
      <c r="BX113" s="389"/>
      <c r="BY113" s="389"/>
      <c r="BZ113" s="389"/>
      <c r="CA113" s="389"/>
      <c r="CB113" s="163">
        <f t="shared" si="177"/>
        <v>0</v>
      </c>
      <c r="CC113" s="389"/>
      <c r="CD113" s="389"/>
      <c r="CE113" s="389"/>
      <c r="CF113" s="389"/>
      <c r="CG113" s="389"/>
      <c r="CH113" s="389"/>
      <c r="CI113" s="389"/>
      <c r="CJ113" s="389"/>
      <c r="CK113" s="389"/>
      <c r="CL113" s="389"/>
      <c r="CM113" s="389"/>
      <c r="CN113" s="389"/>
      <c r="CO113" s="389"/>
      <c r="CP113" s="389"/>
      <c r="CQ113" s="389"/>
      <c r="CR113" s="389"/>
      <c r="CS113" s="389"/>
      <c r="CT113" s="389"/>
      <c r="CU113" s="389"/>
      <c r="CV113" s="389"/>
      <c r="CW113" s="389"/>
      <c r="CX113" s="389"/>
      <c r="CY113" s="389"/>
      <c r="CZ113" s="389"/>
      <c r="DA113" s="389"/>
      <c r="DB113" s="389"/>
      <c r="DC113" s="389"/>
      <c r="DD113" s="389"/>
      <c r="DE113" s="389"/>
      <c r="DF113" s="389"/>
      <c r="DG113" s="389"/>
      <c r="DH113" s="389"/>
      <c r="DI113" s="389"/>
      <c r="DJ113" s="389"/>
      <c r="DK113" s="389"/>
      <c r="DL113" s="389"/>
      <c r="DM113" s="389"/>
      <c r="DN113" s="389"/>
      <c r="DO113" s="389"/>
      <c r="DP113" s="389"/>
      <c r="DQ113" s="389"/>
      <c r="DR113" s="389"/>
      <c r="DS113" s="389"/>
      <c r="DT113" s="389"/>
      <c r="DU113" s="389"/>
      <c r="DV113" s="389"/>
      <c r="DW113" s="389"/>
      <c r="DX113" s="389"/>
      <c r="DY113" s="389"/>
      <c r="DZ113" s="389"/>
      <c r="EA113" s="389"/>
      <c r="EB113" s="389"/>
      <c r="EC113" s="389"/>
      <c r="ED113" s="389"/>
      <c r="EE113" s="389"/>
      <c r="EF113" s="389"/>
      <c r="EG113" s="389"/>
      <c r="EH113" s="389"/>
      <c r="EI113" s="389"/>
      <c r="EJ113" s="389"/>
      <c r="EK113" s="389"/>
      <c r="EL113" s="389"/>
      <c r="EM113" s="389"/>
      <c r="EN113" s="389"/>
      <c r="EO113" s="389"/>
      <c r="EP113" s="389"/>
      <c r="EQ113" s="389"/>
      <c r="ER113" s="389"/>
      <c r="ES113" s="389"/>
      <c r="ET113" s="389"/>
      <c r="EU113" s="389"/>
      <c r="EV113" s="389"/>
      <c r="EW113" s="389"/>
      <c r="EX113" s="389"/>
      <c r="EY113" s="389"/>
      <c r="EZ113" s="389"/>
      <c r="FA113" s="389"/>
      <c r="FB113" s="389"/>
      <c r="FC113" s="389"/>
      <c r="FD113" s="389"/>
      <c r="FE113" s="389"/>
      <c r="FF113" s="389"/>
      <c r="FG113" s="389"/>
      <c r="FH113" s="389"/>
      <c r="FI113" s="389"/>
      <c r="FJ113" s="389"/>
      <c r="FK113" s="389"/>
      <c r="FL113" s="389"/>
      <c r="FM113" s="389"/>
      <c r="FN113" s="389"/>
      <c r="FO113" s="389"/>
      <c r="FP113" s="389"/>
      <c r="FQ113" s="389"/>
      <c r="FR113" s="389"/>
      <c r="FS113" s="389"/>
      <c r="FT113" s="389"/>
      <c r="FU113" s="389"/>
      <c r="FV113" s="389"/>
      <c r="FW113" s="389"/>
      <c r="FX113" s="1225" t="s">
        <v>470</v>
      </c>
      <c r="FY113" s="1233">
        <v>142</v>
      </c>
      <c r="FZ113" s="1233">
        <v>30289518</v>
      </c>
      <c r="GA113" s="1233">
        <v>30</v>
      </c>
      <c r="GB113" s="1233" t="s">
        <v>813</v>
      </c>
      <c r="GC113" s="1233">
        <v>8</v>
      </c>
      <c r="GD113" s="1233">
        <v>1970</v>
      </c>
      <c r="GE113" s="1233">
        <v>0</v>
      </c>
      <c r="GF113" s="1233" t="s">
        <v>792</v>
      </c>
      <c r="GG113" s="1233">
        <v>0</v>
      </c>
      <c r="GH113" s="1233">
        <v>0</v>
      </c>
      <c r="GI113" s="1233" t="s">
        <v>792</v>
      </c>
      <c r="GJ113" s="1233">
        <v>0</v>
      </c>
      <c r="GK113" s="1233" t="s">
        <v>781</v>
      </c>
      <c r="GL113" s="1233" t="s">
        <v>782</v>
      </c>
      <c r="GM113" s="1233">
        <v>66</v>
      </c>
      <c r="GN113" s="1233" t="s">
        <v>783</v>
      </c>
      <c r="GO113" s="1233">
        <v>0</v>
      </c>
      <c r="GP113" s="1233">
        <v>0</v>
      </c>
      <c r="GQ113" s="1233">
        <v>4</v>
      </c>
      <c r="GR113" s="1233">
        <v>1</v>
      </c>
      <c r="GS113" s="1233">
        <v>1</v>
      </c>
      <c r="GT113" s="1233" t="s">
        <v>783</v>
      </c>
      <c r="GU113" s="1233" t="s">
        <v>783</v>
      </c>
      <c r="GV113" s="1233" t="s">
        <v>783</v>
      </c>
      <c r="GW113" s="1233" t="s">
        <v>783</v>
      </c>
      <c r="GX113" s="1233" t="s">
        <v>783</v>
      </c>
      <c r="GY113" s="1233">
        <v>1649</v>
      </c>
      <c r="GZ113" s="1233">
        <v>0.33</v>
      </c>
      <c r="HA113" s="1233">
        <v>5</v>
      </c>
      <c r="HB113" s="1233" t="s">
        <v>783</v>
      </c>
      <c r="HC113" s="1233" t="s">
        <v>782</v>
      </c>
      <c r="HD113" s="1233">
        <v>15</v>
      </c>
      <c r="HE113" s="1233" t="s">
        <v>783</v>
      </c>
      <c r="HF113" s="1233">
        <v>0</v>
      </c>
      <c r="HG113" s="1233" t="s">
        <v>783</v>
      </c>
      <c r="HH113" s="1233">
        <v>0</v>
      </c>
      <c r="HI113" s="1233">
        <v>1</v>
      </c>
      <c r="HJ113" s="1233">
        <v>45</v>
      </c>
      <c r="HK113" s="1233" t="s">
        <v>784</v>
      </c>
      <c r="HL113" s="1233" t="s">
        <v>785</v>
      </c>
      <c r="HM113" s="1233" t="s">
        <v>783</v>
      </c>
      <c r="HN113" s="1233" t="s">
        <v>783</v>
      </c>
      <c r="HO113" s="1233" t="s">
        <v>783</v>
      </c>
      <c r="HP113" s="1233" t="s">
        <v>783</v>
      </c>
      <c r="HQ113" s="1233" t="s">
        <v>783</v>
      </c>
      <c r="HR113" s="1233">
        <v>3980763</v>
      </c>
      <c r="HS113" s="1233" t="s">
        <v>783</v>
      </c>
      <c r="HT113" s="1233" t="s">
        <v>786</v>
      </c>
      <c r="HU113" s="1233" t="s">
        <v>787</v>
      </c>
      <c r="HV113" s="1233">
        <v>4</v>
      </c>
      <c r="HW113" s="1233">
        <v>2014</v>
      </c>
      <c r="HX113" s="1233">
        <v>63</v>
      </c>
      <c r="HY113" s="1233">
        <v>0</v>
      </c>
      <c r="HZ113" s="1233">
        <v>1742</v>
      </c>
      <c r="IA113" s="1241">
        <v>41697.500081018516</v>
      </c>
      <c r="IB113" s="1233" t="s">
        <v>788</v>
      </c>
      <c r="IC113" s="1233">
        <v>3976285</v>
      </c>
      <c r="ID113" s="1233">
        <v>2014</v>
      </c>
      <c r="IE113" s="1233">
        <v>1712</v>
      </c>
      <c r="IF113" s="1233" t="s">
        <v>783</v>
      </c>
      <c r="IG113" s="1233" t="s">
        <v>783</v>
      </c>
      <c r="IH113" s="1233" t="s">
        <v>783</v>
      </c>
      <c r="II113" s="1233" t="s">
        <v>783</v>
      </c>
      <c r="IJ113" s="1233" t="s">
        <v>783</v>
      </c>
      <c r="IK113" s="1233" t="s">
        <v>783</v>
      </c>
      <c r="IL113" s="1233" t="s">
        <v>783</v>
      </c>
      <c r="IM113" s="1233" t="s">
        <v>783</v>
      </c>
      <c r="IN113" s="1233" t="s">
        <v>783</v>
      </c>
      <c r="IO113" s="1233">
        <v>1649</v>
      </c>
      <c r="IP113" s="1241">
        <v>37477.354571759257</v>
      </c>
      <c r="IQ113" s="1233">
        <v>18</v>
      </c>
      <c r="IR113" s="1233" t="s">
        <v>793</v>
      </c>
      <c r="IS113" s="1233">
        <v>1</v>
      </c>
      <c r="IT113" s="1249">
        <v>41275</v>
      </c>
      <c r="IU113" s="1233" t="s">
        <v>783</v>
      </c>
      <c r="IV113" s="1233" t="s">
        <v>783</v>
      </c>
      <c r="IW113" s="1233" t="s">
        <v>783</v>
      </c>
      <c r="IX113" s="1233" t="s">
        <v>781</v>
      </c>
      <c r="IY113" s="1233">
        <v>45</v>
      </c>
      <c r="IZ113" s="1233" t="s">
        <v>789</v>
      </c>
      <c r="JA113" s="1233" t="s">
        <v>783</v>
      </c>
      <c r="JB113" s="1233" t="s">
        <v>783</v>
      </c>
      <c r="JC113" s="1233" t="s">
        <v>783</v>
      </c>
      <c r="JD113" s="1233">
        <v>329448</v>
      </c>
      <c r="JE113" s="1233" t="s">
        <v>783</v>
      </c>
      <c r="JF113" s="1233" t="s">
        <v>783</v>
      </c>
      <c r="JG113" s="1233" t="s">
        <v>804</v>
      </c>
      <c r="JH113" s="1233">
        <v>30</v>
      </c>
      <c r="JI113" s="1233" t="s">
        <v>783</v>
      </c>
      <c r="JJ113" s="1233" t="s">
        <v>783</v>
      </c>
      <c r="JK113" s="1233" t="s">
        <v>783</v>
      </c>
      <c r="JL113" s="1233" t="s">
        <v>790</v>
      </c>
      <c r="JM113" s="1233">
        <v>4</v>
      </c>
      <c r="JN113" s="1233">
        <v>1</v>
      </c>
      <c r="JO113" s="1233" t="s">
        <v>783</v>
      </c>
      <c r="JP113" s="1233">
        <v>10915783</v>
      </c>
      <c r="JQ113" s="1233">
        <v>2011</v>
      </c>
      <c r="JR113" s="1233">
        <v>11</v>
      </c>
      <c r="JS113" s="1233" t="s">
        <v>896</v>
      </c>
      <c r="JT113" s="1233" t="s">
        <v>897</v>
      </c>
      <c r="JU113" s="1233" t="s">
        <v>898</v>
      </c>
      <c r="JV113" s="1257">
        <v>1744.354619</v>
      </c>
      <c r="JW113">
        <f>JV113</f>
        <v>1744.354619</v>
      </c>
      <c r="JX113" s="225">
        <v>0.33037019299242426</v>
      </c>
    </row>
    <row r="114" spans="1:286" ht="16" thickBot="1">
      <c r="A114" s="905" t="s">
        <v>5</v>
      </c>
      <c r="B114" s="79">
        <f t="shared" si="140"/>
        <v>1</v>
      </c>
      <c r="C114" s="871" t="s">
        <v>108</v>
      </c>
      <c r="D114" s="489" t="s">
        <v>141</v>
      </c>
      <c r="E114" s="1129" t="s">
        <v>32</v>
      </c>
      <c r="F114" s="888">
        <v>0.36</v>
      </c>
      <c r="G114" s="120">
        <f t="shared" ref="G114:G126" si="184">F114+G113</f>
        <v>0.61</v>
      </c>
      <c r="H114" s="46"/>
      <c r="I114" s="33">
        <v>0.36</v>
      </c>
      <c r="J114" s="29"/>
      <c r="K114" s="18">
        <v>1984</v>
      </c>
      <c r="L114" s="5"/>
      <c r="M114" s="170">
        <v>1</v>
      </c>
      <c r="N114" s="71">
        <v>2</v>
      </c>
      <c r="O114" s="739">
        <v>2</v>
      </c>
      <c r="P114" s="1107">
        <f t="shared" si="138"/>
        <v>5</v>
      </c>
      <c r="Q114" s="1108">
        <f t="shared" ref="Q114:Q126" si="185">O114*N114*M114</f>
        <v>4</v>
      </c>
      <c r="R114" s="46"/>
      <c r="S114" s="547">
        <f>I114</f>
        <v>0.36</v>
      </c>
      <c r="T114" s="25"/>
      <c r="U114" s="219">
        <f t="shared" si="179"/>
        <v>27000</v>
      </c>
      <c r="V114" s="219" t="s">
        <v>642</v>
      </c>
      <c r="W114" s="1042">
        <f t="shared" si="180"/>
        <v>27000</v>
      </c>
      <c r="X114" s="537">
        <f t="shared" si="181"/>
        <v>0</v>
      </c>
      <c r="Y114" s="538">
        <f t="shared" si="141"/>
        <v>500</v>
      </c>
      <c r="Z114" s="1090">
        <f t="shared" si="142"/>
        <v>27500</v>
      </c>
      <c r="AA114" s="1098"/>
      <c r="AB114" s="600"/>
      <c r="AC114" s="1056">
        <f t="shared" si="143"/>
        <v>0</v>
      </c>
      <c r="AD114" s="1063"/>
      <c r="AE114" s="747">
        <f t="shared" si="144"/>
        <v>0</v>
      </c>
      <c r="AF114" s="600"/>
      <c r="AG114" s="1056">
        <f t="shared" si="145"/>
        <v>0</v>
      </c>
      <c r="AH114" s="1070"/>
      <c r="AI114" s="747">
        <f t="shared" si="146"/>
        <v>0</v>
      </c>
      <c r="AJ114" s="1051"/>
      <c r="AK114" s="270">
        <v>0</v>
      </c>
      <c r="AL114" s="902">
        <v>2021</v>
      </c>
      <c r="AM114" s="902">
        <f t="shared" si="183"/>
        <v>2031</v>
      </c>
      <c r="AN114" s="18" t="str">
        <f t="shared" si="147"/>
        <v xml:space="preserve"> </v>
      </c>
      <c r="AO114" s="747" t="str">
        <f t="shared" si="148"/>
        <v xml:space="preserve"> </v>
      </c>
      <c r="AP114" s="4" t="str">
        <f t="shared" si="149"/>
        <v xml:space="preserve"> </v>
      </c>
      <c r="AQ114" s="747" t="str">
        <f t="shared" si="150"/>
        <v xml:space="preserve"> </v>
      </c>
      <c r="AR114" s="4" t="str">
        <f t="shared" si="151"/>
        <v xml:space="preserve"> </v>
      </c>
      <c r="AS114" s="747" t="str">
        <f t="shared" si="152"/>
        <v xml:space="preserve"> </v>
      </c>
      <c r="AT114" s="4" t="str">
        <f t="shared" si="153"/>
        <v xml:space="preserve"> </v>
      </c>
      <c r="AU114" s="747" t="str">
        <f t="shared" si="154"/>
        <v xml:space="preserve"> </v>
      </c>
      <c r="AV114" s="4" t="str">
        <f t="shared" si="155"/>
        <v xml:space="preserve"> </v>
      </c>
      <c r="AW114" s="747" t="str">
        <f t="shared" si="156"/>
        <v xml:space="preserve"> </v>
      </c>
      <c r="AX114" s="4" t="str">
        <f t="shared" si="157"/>
        <v xml:space="preserve"> </v>
      </c>
      <c r="AY114" s="747" t="str">
        <f t="shared" si="158"/>
        <v xml:space="preserve"> </v>
      </c>
      <c r="AZ114" s="4" t="str">
        <f t="shared" si="159"/>
        <v xml:space="preserve"> </v>
      </c>
      <c r="BA114" s="747" t="str">
        <f t="shared" si="160"/>
        <v xml:space="preserve"> </v>
      </c>
      <c r="BB114" s="4" t="str">
        <f t="shared" si="161"/>
        <v xml:space="preserve"> </v>
      </c>
      <c r="BC114" s="747" t="str">
        <f t="shared" si="162"/>
        <v xml:space="preserve"> </v>
      </c>
      <c r="BD114" s="4" t="str">
        <f t="shared" si="163"/>
        <v xml:space="preserve"> </v>
      </c>
      <c r="BE114" s="747" t="str">
        <f t="shared" si="164"/>
        <v xml:space="preserve"> </v>
      </c>
      <c r="BF114" s="4" t="str">
        <f t="shared" si="165"/>
        <v xml:space="preserve"> </v>
      </c>
      <c r="BG114" s="747" t="str">
        <f t="shared" si="166"/>
        <v xml:space="preserve"> </v>
      </c>
      <c r="BH114" s="4" t="str">
        <f t="shared" si="167"/>
        <v xml:space="preserve"> </v>
      </c>
      <c r="BI114" s="747" t="str">
        <f t="shared" si="168"/>
        <v xml:space="preserve"> </v>
      </c>
      <c r="BJ114" s="4" t="str">
        <f t="shared" si="169"/>
        <v xml:space="preserve"> </v>
      </c>
      <c r="BK114" s="747" t="str">
        <f t="shared" si="170"/>
        <v xml:space="preserve"> </v>
      </c>
      <c r="BL114" s="4" t="str">
        <f t="shared" si="171"/>
        <v xml:space="preserve"> </v>
      </c>
      <c r="BM114" s="747" t="str">
        <f t="shared" si="172"/>
        <v xml:space="preserve"> </v>
      </c>
      <c r="BN114" s="4">
        <f t="shared" si="173"/>
        <v>0.36</v>
      </c>
      <c r="BO114" s="747">
        <f t="shared" si="174"/>
        <v>27500</v>
      </c>
      <c r="BP114" s="4" t="str">
        <f t="shared" si="175"/>
        <v xml:space="preserve"> </v>
      </c>
      <c r="BQ114" s="747" t="str">
        <f t="shared" si="176"/>
        <v xml:space="preserve"> </v>
      </c>
      <c r="BR114" s="133"/>
      <c r="BS114" s="133"/>
      <c r="BT114" s="389"/>
      <c r="BU114" s="389"/>
      <c r="BV114" s="389"/>
      <c r="BW114" s="389"/>
      <c r="BX114" s="389"/>
      <c r="BY114" s="389"/>
      <c r="BZ114" s="389"/>
      <c r="CA114" s="389"/>
      <c r="CB114" s="163">
        <f t="shared" si="177"/>
        <v>0</v>
      </c>
      <c r="CC114" s="389"/>
      <c r="CD114" s="725"/>
      <c r="CE114" s="389"/>
      <c r="CF114" s="389"/>
      <c r="CG114" s="389"/>
      <c r="CH114" s="389"/>
      <c r="CI114" s="389"/>
      <c r="CJ114" s="389"/>
      <c r="CK114" s="389"/>
      <c r="CL114" s="389"/>
      <c r="CM114" s="389"/>
      <c r="CN114" s="389"/>
      <c r="CO114" s="389"/>
      <c r="CP114" s="389"/>
      <c r="CQ114" s="389"/>
      <c r="CR114" s="389"/>
      <c r="CS114" s="389"/>
      <c r="CT114" s="389"/>
      <c r="CU114" s="389"/>
      <c r="CV114" s="389"/>
      <c r="CW114" s="389"/>
      <c r="CX114" s="389"/>
      <c r="CY114" s="389"/>
      <c r="CZ114" s="389"/>
      <c r="DA114" s="725"/>
      <c r="DB114" s="725"/>
      <c r="DC114" s="725"/>
      <c r="DD114" s="725"/>
      <c r="DE114" s="725"/>
      <c r="DF114" s="725"/>
      <c r="DG114" s="725"/>
      <c r="DH114" s="725"/>
      <c r="DI114" s="725"/>
      <c r="DJ114" s="725"/>
      <c r="DK114" s="725"/>
      <c r="DL114" s="725"/>
      <c r="DM114" s="725"/>
      <c r="DN114" s="725"/>
      <c r="DO114" s="725"/>
      <c r="DP114" s="725"/>
      <c r="DQ114" s="725"/>
      <c r="DR114" s="725"/>
      <c r="DS114" s="725"/>
      <c r="DT114" s="725"/>
      <c r="DU114" s="725"/>
      <c r="DV114" s="725"/>
      <c r="DW114" s="725"/>
      <c r="DX114" s="725"/>
      <c r="DY114" s="725"/>
      <c r="DZ114" s="725"/>
      <c r="EA114" s="725"/>
      <c r="EB114" s="725"/>
      <c r="EC114" s="725"/>
      <c r="ED114" s="725"/>
      <c r="EE114" s="725"/>
      <c r="EF114" s="725"/>
      <c r="EG114" s="725"/>
      <c r="EH114" s="725"/>
      <c r="EI114" s="725"/>
      <c r="EJ114" s="725"/>
      <c r="EK114" s="725"/>
      <c r="EL114" s="725"/>
      <c r="EM114" s="725"/>
      <c r="EN114" s="725"/>
      <c r="EO114" s="725"/>
      <c r="EP114" s="725"/>
      <c r="EQ114" s="725"/>
      <c r="ER114" s="725"/>
      <c r="ES114" s="725"/>
      <c r="ET114" s="725"/>
      <c r="EU114" s="725"/>
      <c r="EV114" s="725"/>
      <c r="EW114" s="725"/>
      <c r="EX114" s="725"/>
      <c r="EY114" s="725"/>
      <c r="EZ114" s="725"/>
      <c r="FA114" s="725"/>
      <c r="FB114" s="725"/>
      <c r="FC114" s="725"/>
      <c r="FD114" s="725"/>
      <c r="FE114" s="725"/>
      <c r="FF114" s="725"/>
      <c r="FG114" s="725"/>
      <c r="FH114" s="725"/>
      <c r="FI114" s="725"/>
      <c r="FJ114" s="725"/>
      <c r="FK114" s="725"/>
      <c r="FL114" s="725"/>
      <c r="FM114" s="725"/>
      <c r="FN114" s="725"/>
      <c r="FO114" s="725"/>
      <c r="FP114" s="725"/>
      <c r="FQ114" s="725"/>
      <c r="FR114" s="725"/>
      <c r="FS114" s="725"/>
      <c r="FT114" s="725"/>
      <c r="FU114" s="725"/>
      <c r="FV114" s="725"/>
      <c r="FW114" s="725"/>
      <c r="FX114" s="1232" t="s">
        <v>428</v>
      </c>
      <c r="FY114" s="1240"/>
      <c r="FZ114" s="1240"/>
      <c r="GA114" s="1240"/>
      <c r="GB114" s="1240"/>
      <c r="GC114" s="1240"/>
      <c r="GD114" s="1240"/>
      <c r="GE114" s="1240"/>
      <c r="GF114" s="1240"/>
      <c r="GG114" s="1240"/>
      <c r="GH114" s="1240"/>
      <c r="GI114" s="1240"/>
      <c r="GJ114" s="1240"/>
      <c r="GK114" s="1240"/>
      <c r="GL114" s="1240"/>
      <c r="GM114" s="1240"/>
      <c r="GN114" s="1240"/>
      <c r="GO114" s="1240"/>
      <c r="GP114" s="1240"/>
      <c r="GQ114" s="1240"/>
      <c r="GR114" s="1240"/>
      <c r="GS114" s="1240"/>
      <c r="GT114" s="1240"/>
      <c r="GU114" s="1240"/>
      <c r="GV114" s="1240"/>
      <c r="GW114" s="1240"/>
      <c r="GX114" s="1240"/>
      <c r="GY114" s="1240"/>
      <c r="GZ114" s="1240"/>
      <c r="HA114" s="1240"/>
      <c r="HB114" s="1240"/>
      <c r="HC114" s="1240"/>
      <c r="HD114" s="1240"/>
      <c r="HE114" s="1240"/>
      <c r="HF114" s="1240"/>
      <c r="HG114" s="1240"/>
      <c r="HH114" s="1240"/>
      <c r="HI114" s="1240"/>
      <c r="HJ114" s="1240"/>
      <c r="HK114" s="1240"/>
      <c r="HL114" s="1240"/>
      <c r="HM114" s="1240"/>
      <c r="HN114" s="1240"/>
      <c r="HO114" s="1240"/>
      <c r="HP114" s="1240"/>
      <c r="HQ114" s="1240"/>
      <c r="HR114" s="1240"/>
      <c r="HS114" s="1240"/>
      <c r="HT114" s="1240"/>
      <c r="HU114" s="1240"/>
      <c r="HV114" s="1240"/>
      <c r="HW114" s="1240"/>
      <c r="HX114" s="1240"/>
      <c r="HY114" s="1240"/>
      <c r="HZ114" s="1240"/>
      <c r="IA114" s="1248"/>
      <c r="IB114" s="1240"/>
      <c r="IC114" s="1240"/>
      <c r="ID114" s="1240"/>
      <c r="IE114" s="1240"/>
      <c r="IF114" s="1240"/>
      <c r="IG114" s="1240"/>
      <c r="IH114" s="1240"/>
      <c r="II114" s="1240"/>
      <c r="IJ114" s="1240"/>
      <c r="IK114" s="1240"/>
      <c r="IL114" s="1240"/>
      <c r="IM114" s="1240"/>
      <c r="IN114" s="1240"/>
      <c r="IO114" s="1240"/>
      <c r="IP114" s="1248"/>
      <c r="IQ114" s="1240"/>
      <c r="IR114" s="1240"/>
      <c r="IS114" s="1240"/>
      <c r="IT114" s="1256"/>
      <c r="IU114" s="1240"/>
      <c r="IV114" s="1240"/>
      <c r="IW114" s="1240"/>
      <c r="IX114" s="1240"/>
      <c r="IY114" s="1240"/>
      <c r="IZ114" s="1240"/>
      <c r="JA114" s="1240"/>
      <c r="JB114" s="1240"/>
      <c r="JC114" s="1240"/>
      <c r="JD114" s="1240"/>
      <c r="JE114" s="1240"/>
      <c r="JF114" s="1240"/>
      <c r="JG114" s="1240"/>
      <c r="JH114" s="1240"/>
      <c r="JI114" s="1240"/>
      <c r="JJ114" s="1240"/>
      <c r="JK114" s="1240"/>
      <c r="JL114" s="1240"/>
      <c r="JM114" s="1240"/>
      <c r="JN114" s="1240"/>
      <c r="JO114" s="1240"/>
      <c r="JP114" s="1240"/>
      <c r="JQ114" s="1240"/>
      <c r="JR114" s="1240"/>
      <c r="JS114" s="1240"/>
      <c r="JT114" s="1240"/>
      <c r="JU114" s="1240"/>
      <c r="JV114" s="1264"/>
      <c r="JX114" s="371"/>
    </row>
    <row r="115" spans="1:286" ht="16" thickBot="1">
      <c r="A115" s="905" t="s">
        <v>5</v>
      </c>
      <c r="B115" s="79">
        <f t="shared" si="140"/>
        <v>1</v>
      </c>
      <c r="C115" s="871" t="s">
        <v>80</v>
      </c>
      <c r="D115" s="489" t="s">
        <v>164</v>
      </c>
      <c r="E115" s="1129" t="s">
        <v>165</v>
      </c>
      <c r="F115" s="888">
        <v>0.17</v>
      </c>
      <c r="G115" s="120">
        <f t="shared" si="184"/>
        <v>0.78</v>
      </c>
      <c r="H115" s="46"/>
      <c r="I115" s="33">
        <v>0.17</v>
      </c>
      <c r="J115" s="29"/>
      <c r="K115" s="18"/>
      <c r="L115" s="5"/>
      <c r="M115" s="170">
        <v>1</v>
      </c>
      <c r="N115" s="71">
        <v>1</v>
      </c>
      <c r="O115" s="739">
        <v>2</v>
      </c>
      <c r="P115" s="1107">
        <f t="shared" si="138"/>
        <v>4</v>
      </c>
      <c r="Q115" s="1108">
        <f t="shared" si="185"/>
        <v>2</v>
      </c>
      <c r="R115" s="46"/>
      <c r="S115" s="547">
        <f>I115</f>
        <v>0.17</v>
      </c>
      <c r="T115" s="25"/>
      <c r="U115" s="219">
        <f t="shared" si="179"/>
        <v>12750.000000000002</v>
      </c>
      <c r="V115" s="219" t="s">
        <v>642</v>
      </c>
      <c r="W115" s="1042">
        <f t="shared" si="180"/>
        <v>12750.000000000002</v>
      </c>
      <c r="X115" s="537">
        <f t="shared" si="181"/>
        <v>0</v>
      </c>
      <c r="Y115" s="538">
        <f t="shared" si="141"/>
        <v>500</v>
      </c>
      <c r="Z115" s="1090">
        <f t="shared" si="142"/>
        <v>13250.000000000002</v>
      </c>
      <c r="AA115" s="1098"/>
      <c r="AB115" s="600"/>
      <c r="AC115" s="1056">
        <f t="shared" si="143"/>
        <v>0</v>
      </c>
      <c r="AD115" s="1063"/>
      <c r="AE115" s="747">
        <f t="shared" si="144"/>
        <v>0</v>
      </c>
      <c r="AF115" s="600"/>
      <c r="AG115" s="1056">
        <f t="shared" si="145"/>
        <v>0</v>
      </c>
      <c r="AH115" s="1070"/>
      <c r="AI115" s="747">
        <f t="shared" si="146"/>
        <v>0</v>
      </c>
      <c r="AJ115" s="1051"/>
      <c r="AK115" s="270">
        <v>0</v>
      </c>
      <c r="AL115" s="902">
        <v>2021</v>
      </c>
      <c r="AM115" s="902">
        <f t="shared" si="183"/>
        <v>2031</v>
      </c>
      <c r="AN115" s="18" t="str">
        <f t="shared" si="147"/>
        <v xml:space="preserve"> </v>
      </c>
      <c r="AO115" s="747" t="str">
        <f t="shared" si="148"/>
        <v xml:space="preserve"> </v>
      </c>
      <c r="AP115" s="4" t="str">
        <f t="shared" si="149"/>
        <v xml:space="preserve"> </v>
      </c>
      <c r="AQ115" s="747" t="str">
        <f t="shared" si="150"/>
        <v xml:space="preserve"> </v>
      </c>
      <c r="AR115" s="4" t="str">
        <f t="shared" si="151"/>
        <v xml:space="preserve"> </v>
      </c>
      <c r="AS115" s="747" t="str">
        <f t="shared" si="152"/>
        <v xml:space="preserve"> </v>
      </c>
      <c r="AT115" s="4" t="str">
        <f t="shared" si="153"/>
        <v xml:space="preserve"> </v>
      </c>
      <c r="AU115" s="747" t="str">
        <f t="shared" si="154"/>
        <v xml:space="preserve"> </v>
      </c>
      <c r="AV115" s="4" t="str">
        <f t="shared" si="155"/>
        <v xml:space="preserve"> </v>
      </c>
      <c r="AW115" s="747" t="str">
        <f t="shared" si="156"/>
        <v xml:space="preserve"> </v>
      </c>
      <c r="AX115" s="4" t="str">
        <f t="shared" si="157"/>
        <v xml:space="preserve"> </v>
      </c>
      <c r="AY115" s="747" t="str">
        <f t="shared" si="158"/>
        <v xml:space="preserve"> </v>
      </c>
      <c r="AZ115" s="4" t="str">
        <f t="shared" si="159"/>
        <v xml:space="preserve"> </v>
      </c>
      <c r="BA115" s="747" t="str">
        <f t="shared" si="160"/>
        <v xml:space="preserve"> </v>
      </c>
      <c r="BB115" s="4" t="str">
        <f t="shared" si="161"/>
        <v xml:space="preserve"> </v>
      </c>
      <c r="BC115" s="747" t="str">
        <f t="shared" si="162"/>
        <v xml:space="preserve"> </v>
      </c>
      <c r="BD115" s="4" t="str">
        <f t="shared" si="163"/>
        <v xml:space="preserve"> </v>
      </c>
      <c r="BE115" s="747" t="str">
        <f t="shared" si="164"/>
        <v xml:space="preserve"> </v>
      </c>
      <c r="BF115" s="4" t="str">
        <f t="shared" si="165"/>
        <v xml:space="preserve"> </v>
      </c>
      <c r="BG115" s="747" t="str">
        <f t="shared" si="166"/>
        <v xml:space="preserve"> </v>
      </c>
      <c r="BH115" s="4" t="str">
        <f t="shared" si="167"/>
        <v xml:space="preserve"> </v>
      </c>
      <c r="BI115" s="747" t="str">
        <f t="shared" si="168"/>
        <v xml:space="preserve"> </v>
      </c>
      <c r="BJ115" s="4" t="str">
        <f t="shared" si="169"/>
        <v xml:space="preserve"> </v>
      </c>
      <c r="BK115" s="747" t="str">
        <f t="shared" si="170"/>
        <v xml:space="preserve"> </v>
      </c>
      <c r="BL115" s="4" t="str">
        <f t="shared" si="171"/>
        <v xml:space="preserve"> </v>
      </c>
      <c r="BM115" s="747" t="str">
        <f t="shared" si="172"/>
        <v xml:space="preserve"> </v>
      </c>
      <c r="BN115" s="4">
        <f t="shared" si="173"/>
        <v>0.17</v>
      </c>
      <c r="BO115" s="747">
        <f t="shared" si="174"/>
        <v>13250.000000000002</v>
      </c>
      <c r="BP115" s="4" t="str">
        <f t="shared" si="175"/>
        <v xml:space="preserve"> </v>
      </c>
      <c r="BQ115" s="747" t="str">
        <f t="shared" si="176"/>
        <v xml:space="preserve"> </v>
      </c>
      <c r="BR115" s="133"/>
      <c r="BS115" s="133"/>
      <c r="BT115" s="389"/>
      <c r="BU115" s="389"/>
      <c r="BV115" s="389"/>
      <c r="BW115" s="389"/>
      <c r="BX115" s="389"/>
      <c r="BY115" s="389"/>
      <c r="BZ115" s="389"/>
      <c r="CA115" s="389"/>
      <c r="CB115" s="163">
        <f t="shared" si="177"/>
        <v>0</v>
      </c>
      <c r="CC115" s="389"/>
      <c r="CD115" s="389"/>
      <c r="CE115" s="389"/>
      <c r="CF115" s="389"/>
      <c r="CG115" s="389"/>
      <c r="CH115" s="389"/>
      <c r="CI115" s="389"/>
      <c r="CJ115" s="389"/>
      <c r="CK115" s="389"/>
      <c r="CL115" s="389"/>
      <c r="CM115" s="389"/>
      <c r="CN115" s="389"/>
      <c r="CO115" s="389"/>
      <c r="CP115" s="389"/>
      <c r="CQ115" s="389"/>
      <c r="CR115" s="389"/>
      <c r="CS115" s="389"/>
      <c r="CT115" s="389"/>
      <c r="CU115" s="389"/>
      <c r="CV115" s="389"/>
      <c r="CW115" s="389"/>
      <c r="CX115" s="389"/>
      <c r="CY115" s="389"/>
      <c r="CZ115" s="389"/>
      <c r="DA115" s="389"/>
      <c r="DB115" s="389"/>
      <c r="DC115" s="389"/>
      <c r="DD115" s="389"/>
      <c r="DE115" s="389"/>
      <c r="DF115" s="389"/>
      <c r="DG115" s="389"/>
      <c r="DH115" s="389"/>
      <c r="DI115" s="389"/>
      <c r="DJ115" s="389"/>
      <c r="DK115" s="389"/>
      <c r="DL115" s="389"/>
      <c r="DM115" s="389"/>
      <c r="DN115" s="389"/>
      <c r="DO115" s="389"/>
      <c r="DP115" s="389"/>
      <c r="DQ115" s="389"/>
      <c r="DR115" s="389"/>
      <c r="DS115" s="389"/>
      <c r="DT115" s="389"/>
      <c r="DU115" s="389"/>
      <c r="DV115" s="389"/>
      <c r="DW115" s="389"/>
      <c r="DX115" s="389"/>
      <c r="DY115" s="389"/>
      <c r="DZ115" s="389"/>
      <c r="EA115" s="389"/>
      <c r="EB115" s="389"/>
      <c r="EC115" s="389"/>
      <c r="ED115" s="389"/>
      <c r="EE115" s="389"/>
      <c r="EF115" s="389"/>
      <c r="EG115" s="389"/>
      <c r="EH115" s="389"/>
      <c r="EI115" s="389"/>
      <c r="EJ115" s="389"/>
      <c r="EK115" s="389"/>
      <c r="EL115" s="389"/>
      <c r="EM115" s="389"/>
      <c r="EN115" s="389"/>
      <c r="EO115" s="389"/>
      <c r="EP115" s="389"/>
      <c r="EQ115" s="389"/>
      <c r="ER115" s="389"/>
      <c r="ES115" s="389"/>
      <c r="ET115" s="389"/>
      <c r="EU115" s="389"/>
      <c r="EV115" s="389"/>
      <c r="EW115" s="389"/>
      <c r="EX115" s="389"/>
      <c r="EY115" s="389"/>
      <c r="EZ115" s="389"/>
      <c r="FA115" s="389"/>
      <c r="FB115" s="389"/>
      <c r="FC115" s="389"/>
      <c r="FD115" s="389"/>
      <c r="FE115" s="389"/>
      <c r="FF115" s="389"/>
      <c r="FG115" s="389"/>
      <c r="FH115" s="389"/>
      <c r="FI115" s="389"/>
      <c r="FJ115" s="389"/>
      <c r="FK115" s="389"/>
      <c r="FL115" s="389"/>
      <c r="FM115" s="389"/>
      <c r="FN115" s="389"/>
      <c r="FO115" s="389"/>
      <c r="FP115" s="389"/>
      <c r="FQ115" s="389"/>
      <c r="FR115" s="389"/>
      <c r="FS115" s="389"/>
      <c r="FT115" s="389"/>
      <c r="FU115" s="389"/>
      <c r="FV115" s="389"/>
      <c r="FW115" s="389"/>
      <c r="FX115" s="666" t="s">
        <v>328</v>
      </c>
      <c r="FY115" s="667">
        <v>208</v>
      </c>
      <c r="FZ115" s="667">
        <v>30289248</v>
      </c>
      <c r="GA115" s="667">
        <v>55</v>
      </c>
      <c r="GB115" s="667" t="s">
        <v>798</v>
      </c>
      <c r="GC115" s="667">
        <v>18</v>
      </c>
      <c r="GD115" s="667">
        <v>1990</v>
      </c>
      <c r="GE115" s="667">
        <v>1</v>
      </c>
      <c r="GF115" s="667" t="s">
        <v>780</v>
      </c>
      <c r="GG115" s="667">
        <v>2</v>
      </c>
      <c r="GH115" s="667">
        <v>1</v>
      </c>
      <c r="GI115" s="667" t="s">
        <v>780</v>
      </c>
      <c r="GJ115" s="667">
        <v>2</v>
      </c>
      <c r="GK115" s="667" t="s">
        <v>781</v>
      </c>
      <c r="GL115" s="667" t="s">
        <v>782</v>
      </c>
      <c r="GM115" s="667">
        <v>66</v>
      </c>
      <c r="GN115" s="667" t="s">
        <v>783</v>
      </c>
      <c r="GO115" s="667">
        <v>0</v>
      </c>
      <c r="GP115" s="667">
        <v>0</v>
      </c>
      <c r="GQ115" s="667">
        <v>4</v>
      </c>
      <c r="GR115" s="667">
        <v>2</v>
      </c>
      <c r="GS115" s="667">
        <v>2</v>
      </c>
      <c r="GT115" s="667" t="s">
        <v>783</v>
      </c>
      <c r="GU115" s="667" t="s">
        <v>783</v>
      </c>
      <c r="GV115" s="667" t="s">
        <v>783</v>
      </c>
      <c r="GW115" s="667" t="s">
        <v>783</v>
      </c>
      <c r="GX115" s="667" t="s">
        <v>783</v>
      </c>
      <c r="GY115" s="667">
        <v>1649</v>
      </c>
      <c r="GZ115" s="667">
        <v>0.27</v>
      </c>
      <c r="HA115" s="667">
        <v>5</v>
      </c>
      <c r="HB115" s="667" t="s">
        <v>783</v>
      </c>
      <c r="HC115" s="667" t="s">
        <v>782</v>
      </c>
      <c r="HD115" s="667">
        <v>15</v>
      </c>
      <c r="HE115" s="667" t="s">
        <v>783</v>
      </c>
      <c r="HF115" s="667">
        <v>0</v>
      </c>
      <c r="HG115" s="667" t="s">
        <v>783</v>
      </c>
      <c r="HH115" s="667">
        <v>0</v>
      </c>
      <c r="HI115" s="667">
        <v>1</v>
      </c>
      <c r="HJ115" s="667">
        <v>45</v>
      </c>
      <c r="HK115" s="667" t="s">
        <v>784</v>
      </c>
      <c r="HL115" s="667" t="s">
        <v>785</v>
      </c>
      <c r="HM115" s="667" t="s">
        <v>783</v>
      </c>
      <c r="HN115" s="667" t="s">
        <v>783</v>
      </c>
      <c r="HO115" s="667" t="s">
        <v>783</v>
      </c>
      <c r="HP115" s="667" t="s">
        <v>783</v>
      </c>
      <c r="HQ115" s="667" t="s">
        <v>783</v>
      </c>
      <c r="HR115" s="667">
        <v>3980106</v>
      </c>
      <c r="HS115" s="667" t="s">
        <v>783</v>
      </c>
      <c r="HT115" s="667" t="s">
        <v>786</v>
      </c>
      <c r="HU115" s="667" t="s">
        <v>787</v>
      </c>
      <c r="HV115" s="667">
        <v>4</v>
      </c>
      <c r="HW115" s="667">
        <v>2014</v>
      </c>
      <c r="HX115" s="667">
        <v>63</v>
      </c>
      <c r="HY115" s="667">
        <v>0</v>
      </c>
      <c r="HZ115" s="667">
        <v>1426</v>
      </c>
      <c r="IA115" s="668">
        <v>41697.500081018516</v>
      </c>
      <c r="IB115" s="667" t="s">
        <v>788</v>
      </c>
      <c r="IC115" s="667">
        <v>3975628</v>
      </c>
      <c r="ID115" s="667">
        <v>2014</v>
      </c>
      <c r="IE115" s="667">
        <v>1712</v>
      </c>
      <c r="IF115" s="667" t="s">
        <v>783</v>
      </c>
      <c r="IG115" s="667" t="s">
        <v>783</v>
      </c>
      <c r="IH115" s="667" t="s">
        <v>783</v>
      </c>
      <c r="II115" s="667" t="s">
        <v>783</v>
      </c>
      <c r="IJ115" s="667" t="s">
        <v>783</v>
      </c>
      <c r="IK115" s="667" t="s">
        <v>783</v>
      </c>
      <c r="IL115" s="667" t="s">
        <v>783</v>
      </c>
      <c r="IM115" s="667" t="s">
        <v>783</v>
      </c>
      <c r="IN115" s="667" t="s">
        <v>783</v>
      </c>
      <c r="IO115" s="667">
        <v>1649</v>
      </c>
      <c r="IP115" s="668">
        <v>37477.354571759257</v>
      </c>
      <c r="IQ115" s="667">
        <v>2</v>
      </c>
      <c r="IR115" s="667" t="s">
        <v>793</v>
      </c>
      <c r="IS115" s="667">
        <v>2</v>
      </c>
      <c r="IT115" s="669">
        <v>41275</v>
      </c>
      <c r="IU115" s="667" t="s">
        <v>783</v>
      </c>
      <c r="IV115" s="667" t="s">
        <v>783</v>
      </c>
      <c r="IW115" s="667" t="s">
        <v>783</v>
      </c>
      <c r="IX115" s="667" t="s">
        <v>781</v>
      </c>
      <c r="IY115" s="667">
        <v>45</v>
      </c>
      <c r="IZ115" s="667" t="s">
        <v>789</v>
      </c>
      <c r="JA115" s="667" t="s">
        <v>783</v>
      </c>
      <c r="JB115" s="667" t="s">
        <v>783</v>
      </c>
      <c r="JC115" s="667" t="s">
        <v>783</v>
      </c>
      <c r="JD115" s="667">
        <v>329382</v>
      </c>
      <c r="JE115" s="667" t="s">
        <v>783</v>
      </c>
      <c r="JF115" s="667" t="s">
        <v>783</v>
      </c>
      <c r="JG115" s="667" t="s">
        <v>802</v>
      </c>
      <c r="JH115" s="667">
        <v>55</v>
      </c>
      <c r="JI115" s="667" t="s">
        <v>783</v>
      </c>
      <c r="JJ115" s="667" t="s">
        <v>783</v>
      </c>
      <c r="JK115" s="667" t="s">
        <v>783</v>
      </c>
      <c r="JL115" s="667" t="s">
        <v>790</v>
      </c>
      <c r="JM115" s="667">
        <v>4</v>
      </c>
      <c r="JN115" s="667">
        <v>3</v>
      </c>
      <c r="JO115" s="667" t="s">
        <v>783</v>
      </c>
      <c r="JP115" s="667">
        <v>10711928</v>
      </c>
      <c r="JQ115" s="667">
        <v>2011</v>
      </c>
      <c r="JR115" s="667">
        <v>3</v>
      </c>
      <c r="JS115" s="667" t="s">
        <v>783</v>
      </c>
      <c r="JT115" s="667" t="s">
        <v>783</v>
      </c>
      <c r="JU115" s="667" t="s">
        <v>807</v>
      </c>
      <c r="JV115" s="670">
        <v>1402.5875940000001</v>
      </c>
      <c r="JX115" s="225"/>
    </row>
    <row r="116" spans="1:286" ht="16" thickBot="1">
      <c r="A116" s="905" t="s">
        <v>5</v>
      </c>
      <c r="B116" s="79">
        <f t="shared" si="140"/>
        <v>1</v>
      </c>
      <c r="C116" s="871" t="s">
        <v>81</v>
      </c>
      <c r="D116" s="489" t="s">
        <v>164</v>
      </c>
      <c r="E116" s="1129" t="s">
        <v>109</v>
      </c>
      <c r="F116" s="888">
        <v>0.25</v>
      </c>
      <c r="G116" s="120">
        <f t="shared" si="184"/>
        <v>1.03</v>
      </c>
      <c r="H116" s="46"/>
      <c r="I116" s="33">
        <v>0.25</v>
      </c>
      <c r="J116" s="29"/>
      <c r="K116" s="18"/>
      <c r="L116" s="5"/>
      <c r="M116" s="170">
        <v>2</v>
      </c>
      <c r="N116" s="71">
        <v>1</v>
      </c>
      <c r="O116" s="739">
        <v>2</v>
      </c>
      <c r="P116" s="1107">
        <f t="shared" si="138"/>
        <v>5</v>
      </c>
      <c r="Q116" s="1108">
        <f t="shared" si="185"/>
        <v>4</v>
      </c>
      <c r="R116" s="46"/>
      <c r="S116" s="547">
        <f>I116</f>
        <v>0.25</v>
      </c>
      <c r="T116" s="25"/>
      <c r="U116" s="219">
        <f t="shared" si="179"/>
        <v>18750</v>
      </c>
      <c r="V116" s="219" t="s">
        <v>642</v>
      </c>
      <c r="W116" s="1042">
        <f t="shared" si="180"/>
        <v>18750</v>
      </c>
      <c r="X116" s="537">
        <f t="shared" si="181"/>
        <v>0</v>
      </c>
      <c r="Y116" s="538">
        <f t="shared" si="141"/>
        <v>500</v>
      </c>
      <c r="Z116" s="1090">
        <f t="shared" si="142"/>
        <v>19250</v>
      </c>
      <c r="AA116" s="1098"/>
      <c r="AB116" s="600"/>
      <c r="AC116" s="1056">
        <f t="shared" si="143"/>
        <v>0</v>
      </c>
      <c r="AD116" s="1063"/>
      <c r="AE116" s="747">
        <f t="shared" si="144"/>
        <v>0</v>
      </c>
      <c r="AF116" s="600"/>
      <c r="AG116" s="1056">
        <f t="shared" si="145"/>
        <v>0</v>
      </c>
      <c r="AH116" s="1070"/>
      <c r="AI116" s="747">
        <f t="shared" si="146"/>
        <v>0</v>
      </c>
      <c r="AJ116" s="1051"/>
      <c r="AK116" s="270">
        <v>0</v>
      </c>
      <c r="AL116" s="902">
        <v>2021</v>
      </c>
      <c r="AM116" s="902">
        <f t="shared" si="183"/>
        <v>2031</v>
      </c>
      <c r="AN116" s="18" t="str">
        <f t="shared" si="147"/>
        <v xml:space="preserve"> </v>
      </c>
      <c r="AO116" s="747" t="str">
        <f t="shared" si="148"/>
        <v xml:space="preserve"> </v>
      </c>
      <c r="AP116" s="4" t="str">
        <f t="shared" si="149"/>
        <v xml:space="preserve"> </v>
      </c>
      <c r="AQ116" s="747" t="str">
        <f t="shared" si="150"/>
        <v xml:space="preserve"> </v>
      </c>
      <c r="AR116" s="4" t="str">
        <f t="shared" si="151"/>
        <v xml:space="preserve"> </v>
      </c>
      <c r="AS116" s="747" t="str">
        <f t="shared" si="152"/>
        <v xml:space="preserve"> </v>
      </c>
      <c r="AT116" s="4" t="str">
        <f t="shared" si="153"/>
        <v xml:space="preserve"> </v>
      </c>
      <c r="AU116" s="747" t="str">
        <f t="shared" si="154"/>
        <v xml:space="preserve"> </v>
      </c>
      <c r="AV116" s="4" t="str">
        <f t="shared" si="155"/>
        <v xml:space="preserve"> </v>
      </c>
      <c r="AW116" s="747" t="str">
        <f t="shared" si="156"/>
        <v xml:space="preserve"> </v>
      </c>
      <c r="AX116" s="4" t="str">
        <f t="shared" si="157"/>
        <v xml:space="preserve"> </v>
      </c>
      <c r="AY116" s="747" t="str">
        <f t="shared" si="158"/>
        <v xml:space="preserve"> </v>
      </c>
      <c r="AZ116" s="4" t="str">
        <f t="shared" si="159"/>
        <v xml:space="preserve"> </v>
      </c>
      <c r="BA116" s="747" t="str">
        <f t="shared" si="160"/>
        <v xml:space="preserve"> </v>
      </c>
      <c r="BB116" s="4" t="str">
        <f t="shared" si="161"/>
        <v xml:space="preserve"> </v>
      </c>
      <c r="BC116" s="747" t="str">
        <f t="shared" si="162"/>
        <v xml:space="preserve"> </v>
      </c>
      <c r="BD116" s="4" t="str">
        <f t="shared" si="163"/>
        <v xml:space="preserve"> </v>
      </c>
      <c r="BE116" s="747" t="str">
        <f t="shared" si="164"/>
        <v xml:space="preserve"> </v>
      </c>
      <c r="BF116" s="4" t="str">
        <f t="shared" si="165"/>
        <v xml:space="preserve"> </v>
      </c>
      <c r="BG116" s="747" t="str">
        <f t="shared" si="166"/>
        <v xml:space="preserve"> </v>
      </c>
      <c r="BH116" s="4" t="str">
        <f t="shared" si="167"/>
        <v xml:space="preserve"> </v>
      </c>
      <c r="BI116" s="747" t="str">
        <f t="shared" si="168"/>
        <v xml:space="preserve"> </v>
      </c>
      <c r="BJ116" s="4" t="str">
        <f t="shared" si="169"/>
        <v xml:space="preserve"> </v>
      </c>
      <c r="BK116" s="747" t="str">
        <f t="shared" si="170"/>
        <v xml:space="preserve"> </v>
      </c>
      <c r="BL116" s="4" t="str">
        <f t="shared" si="171"/>
        <v xml:space="preserve"> </v>
      </c>
      <c r="BM116" s="747" t="str">
        <f t="shared" si="172"/>
        <v xml:space="preserve"> </v>
      </c>
      <c r="BN116" s="4">
        <f t="shared" si="173"/>
        <v>0.25</v>
      </c>
      <c r="BO116" s="747">
        <f t="shared" si="174"/>
        <v>19250</v>
      </c>
      <c r="BP116" s="4" t="str">
        <f t="shared" si="175"/>
        <v xml:space="preserve"> </v>
      </c>
      <c r="BQ116" s="747" t="str">
        <f t="shared" si="176"/>
        <v xml:space="preserve"> </v>
      </c>
      <c r="BR116" s="133"/>
      <c r="BS116" s="133"/>
      <c r="BT116" s="389"/>
      <c r="BU116" s="389"/>
      <c r="BV116" s="389"/>
      <c r="BW116" s="389"/>
      <c r="BX116" s="389"/>
      <c r="BY116" s="389"/>
      <c r="BZ116" s="389"/>
      <c r="CA116" s="389"/>
      <c r="CB116" s="163">
        <f t="shared" si="177"/>
        <v>0</v>
      </c>
      <c r="CC116" s="389"/>
      <c r="CD116" s="389"/>
      <c r="CE116" s="389"/>
      <c r="CF116" s="389"/>
      <c r="CG116" s="389"/>
      <c r="CH116" s="389"/>
      <c r="CI116" s="389"/>
      <c r="CJ116" s="389"/>
      <c r="CK116" s="389"/>
      <c r="CL116" s="389"/>
      <c r="CM116" s="389"/>
      <c r="CN116" s="389"/>
      <c r="CO116" s="389"/>
      <c r="CP116" s="389"/>
      <c r="CQ116" s="389"/>
      <c r="CR116" s="389"/>
      <c r="CS116" s="389"/>
      <c r="CT116" s="389"/>
      <c r="CU116" s="389"/>
      <c r="CV116" s="389"/>
      <c r="CW116" s="389"/>
      <c r="CX116" s="389"/>
      <c r="CY116" s="389"/>
      <c r="CZ116" s="389"/>
      <c r="DA116" s="389"/>
      <c r="DB116" s="389"/>
      <c r="DC116" s="389"/>
      <c r="DD116" s="389"/>
      <c r="DE116" s="389"/>
      <c r="DF116" s="389"/>
      <c r="DG116" s="389"/>
      <c r="DH116" s="389"/>
      <c r="DI116" s="389"/>
      <c r="DJ116" s="389"/>
      <c r="DK116" s="389"/>
      <c r="DL116" s="389"/>
      <c r="DM116" s="389"/>
      <c r="DN116" s="389"/>
      <c r="DO116" s="389"/>
      <c r="DP116" s="389"/>
      <c r="DQ116" s="389"/>
      <c r="DR116" s="389"/>
      <c r="DS116" s="389"/>
      <c r="DT116" s="389"/>
      <c r="DU116" s="389"/>
      <c r="DV116" s="389"/>
      <c r="DW116" s="389"/>
      <c r="DX116" s="389"/>
      <c r="DY116" s="389"/>
      <c r="DZ116" s="389"/>
      <c r="EA116" s="389"/>
      <c r="EB116" s="389"/>
      <c r="EC116" s="389"/>
      <c r="ED116" s="389"/>
      <c r="EE116" s="389"/>
      <c r="EF116" s="389"/>
      <c r="EG116" s="389"/>
      <c r="EH116" s="389"/>
      <c r="EI116" s="389"/>
      <c r="EJ116" s="389"/>
      <c r="EK116" s="389"/>
      <c r="EL116" s="389"/>
      <c r="EM116" s="389"/>
      <c r="EN116" s="389"/>
      <c r="EO116" s="389"/>
      <c r="EP116" s="389"/>
      <c r="EQ116" s="389"/>
      <c r="ER116" s="389"/>
      <c r="ES116" s="389"/>
      <c r="ET116" s="389"/>
      <c r="EU116" s="389"/>
      <c r="EV116" s="389"/>
      <c r="EW116" s="389"/>
      <c r="EX116" s="389"/>
      <c r="EY116" s="389"/>
      <c r="EZ116" s="389"/>
      <c r="FA116" s="389"/>
      <c r="FB116" s="389"/>
      <c r="FC116" s="389"/>
      <c r="FD116" s="389"/>
      <c r="FE116" s="389"/>
      <c r="FF116" s="389"/>
      <c r="FG116" s="389"/>
      <c r="FH116" s="389"/>
      <c r="FI116" s="389"/>
      <c r="FJ116" s="389"/>
      <c r="FK116" s="389"/>
      <c r="FL116" s="389"/>
      <c r="FM116" s="389"/>
      <c r="FN116" s="389"/>
      <c r="FO116" s="389"/>
      <c r="FP116" s="389"/>
      <c r="FQ116" s="389"/>
      <c r="FR116" s="389"/>
      <c r="FS116" s="389"/>
      <c r="FT116" s="389"/>
      <c r="FU116" s="389"/>
      <c r="FV116" s="389"/>
      <c r="FW116" s="389"/>
      <c r="FX116" s="660" t="s">
        <v>328</v>
      </c>
      <c r="FY116" s="661">
        <v>271</v>
      </c>
      <c r="FZ116" s="661">
        <v>30289251</v>
      </c>
      <c r="GA116" s="661">
        <v>55</v>
      </c>
      <c r="GB116" s="661" t="s">
        <v>798</v>
      </c>
      <c r="GC116" s="661">
        <v>18</v>
      </c>
      <c r="GD116" s="661">
        <v>1990</v>
      </c>
      <c r="GE116" s="661">
        <v>1</v>
      </c>
      <c r="GF116" s="661" t="s">
        <v>780</v>
      </c>
      <c r="GG116" s="661">
        <v>2</v>
      </c>
      <c r="GH116" s="661">
        <v>1</v>
      </c>
      <c r="GI116" s="661" t="s">
        <v>780</v>
      </c>
      <c r="GJ116" s="661">
        <v>2</v>
      </c>
      <c r="GK116" s="661" t="s">
        <v>781</v>
      </c>
      <c r="GL116" s="661" t="s">
        <v>782</v>
      </c>
      <c r="GM116" s="661">
        <v>66</v>
      </c>
      <c r="GN116" s="661" t="s">
        <v>783</v>
      </c>
      <c r="GO116" s="661">
        <v>0</v>
      </c>
      <c r="GP116" s="661">
        <v>0</v>
      </c>
      <c r="GQ116" s="661">
        <v>4</v>
      </c>
      <c r="GR116" s="661">
        <v>2</v>
      </c>
      <c r="GS116" s="661">
        <v>2</v>
      </c>
      <c r="GT116" s="661" t="s">
        <v>783</v>
      </c>
      <c r="GU116" s="661" t="s">
        <v>783</v>
      </c>
      <c r="GV116" s="661" t="s">
        <v>783</v>
      </c>
      <c r="GW116" s="661" t="s">
        <v>783</v>
      </c>
      <c r="GX116" s="661" t="s">
        <v>783</v>
      </c>
      <c r="GY116" s="661">
        <v>1649</v>
      </c>
      <c r="GZ116" s="661">
        <v>0.09</v>
      </c>
      <c r="HA116" s="661">
        <v>5</v>
      </c>
      <c r="HB116" s="661" t="s">
        <v>783</v>
      </c>
      <c r="HC116" s="661" t="s">
        <v>782</v>
      </c>
      <c r="HD116" s="661">
        <v>15</v>
      </c>
      <c r="HE116" s="661" t="s">
        <v>783</v>
      </c>
      <c r="HF116" s="661">
        <v>0</v>
      </c>
      <c r="HG116" s="661" t="s">
        <v>783</v>
      </c>
      <c r="HH116" s="661">
        <v>0</v>
      </c>
      <c r="HI116" s="661">
        <v>1</v>
      </c>
      <c r="HJ116" s="661">
        <v>45</v>
      </c>
      <c r="HK116" s="661" t="s">
        <v>784</v>
      </c>
      <c r="HL116" s="661" t="s">
        <v>785</v>
      </c>
      <c r="HM116" s="661" t="s">
        <v>783</v>
      </c>
      <c r="HN116" s="661" t="s">
        <v>783</v>
      </c>
      <c r="HO116" s="661" t="s">
        <v>783</v>
      </c>
      <c r="HP116" s="661" t="s">
        <v>783</v>
      </c>
      <c r="HQ116" s="661" t="s">
        <v>783</v>
      </c>
      <c r="HR116" s="661">
        <v>3980107</v>
      </c>
      <c r="HS116" s="661" t="s">
        <v>783</v>
      </c>
      <c r="HT116" s="661" t="s">
        <v>786</v>
      </c>
      <c r="HU116" s="661" t="s">
        <v>787</v>
      </c>
      <c r="HV116" s="661">
        <v>4</v>
      </c>
      <c r="HW116" s="661">
        <v>2014</v>
      </c>
      <c r="HX116" s="661">
        <v>63</v>
      </c>
      <c r="HY116" s="661">
        <v>0</v>
      </c>
      <c r="HZ116" s="661">
        <v>475</v>
      </c>
      <c r="IA116" s="662">
        <v>41697.500081018516</v>
      </c>
      <c r="IB116" s="661" t="s">
        <v>788</v>
      </c>
      <c r="IC116" s="661">
        <v>3975629</v>
      </c>
      <c r="ID116" s="661">
        <v>2014</v>
      </c>
      <c r="IE116" s="661">
        <v>1712</v>
      </c>
      <c r="IF116" s="661" t="s">
        <v>783</v>
      </c>
      <c r="IG116" s="661" t="s">
        <v>783</v>
      </c>
      <c r="IH116" s="661" t="s">
        <v>783</v>
      </c>
      <c r="II116" s="661" t="s">
        <v>783</v>
      </c>
      <c r="IJ116" s="661" t="s">
        <v>783</v>
      </c>
      <c r="IK116" s="661" t="s">
        <v>783</v>
      </c>
      <c r="IL116" s="661" t="s">
        <v>783</v>
      </c>
      <c r="IM116" s="661" t="s">
        <v>783</v>
      </c>
      <c r="IN116" s="661" t="s">
        <v>783</v>
      </c>
      <c r="IO116" s="661">
        <v>1649</v>
      </c>
      <c r="IP116" s="662">
        <v>37477.354571759257</v>
      </c>
      <c r="IQ116" s="661">
        <v>2</v>
      </c>
      <c r="IR116" s="661" t="s">
        <v>793</v>
      </c>
      <c r="IS116" s="661">
        <v>2</v>
      </c>
      <c r="IT116" s="663">
        <v>41275</v>
      </c>
      <c r="IU116" s="661" t="s">
        <v>783</v>
      </c>
      <c r="IV116" s="661" t="s">
        <v>783</v>
      </c>
      <c r="IW116" s="661" t="s">
        <v>783</v>
      </c>
      <c r="IX116" s="661" t="s">
        <v>781</v>
      </c>
      <c r="IY116" s="661">
        <v>45</v>
      </c>
      <c r="IZ116" s="661" t="s">
        <v>789</v>
      </c>
      <c r="JA116" s="661" t="s">
        <v>783</v>
      </c>
      <c r="JB116" s="661" t="s">
        <v>783</v>
      </c>
      <c r="JC116" s="661" t="s">
        <v>783</v>
      </c>
      <c r="JD116" s="661">
        <v>329382</v>
      </c>
      <c r="JE116" s="661" t="s">
        <v>783</v>
      </c>
      <c r="JF116" s="661" t="s">
        <v>783</v>
      </c>
      <c r="JG116" s="661" t="s">
        <v>802</v>
      </c>
      <c r="JH116" s="661">
        <v>55</v>
      </c>
      <c r="JI116" s="661" t="s">
        <v>783</v>
      </c>
      <c r="JJ116" s="661" t="s">
        <v>783</v>
      </c>
      <c r="JK116" s="661" t="s">
        <v>783</v>
      </c>
      <c r="JL116" s="661" t="s">
        <v>790</v>
      </c>
      <c r="JM116" s="661">
        <v>4</v>
      </c>
      <c r="JN116" s="661">
        <v>3</v>
      </c>
      <c r="JO116" s="661" t="s">
        <v>783</v>
      </c>
      <c r="JP116" s="661">
        <v>10711928</v>
      </c>
      <c r="JQ116" s="661">
        <v>2011</v>
      </c>
      <c r="JR116" s="661">
        <v>3</v>
      </c>
      <c r="JS116" s="661" t="s">
        <v>783</v>
      </c>
      <c r="JT116" s="661" t="s">
        <v>783</v>
      </c>
      <c r="JU116" s="661" t="s">
        <v>808</v>
      </c>
      <c r="JV116" s="664">
        <v>465.04900199999997</v>
      </c>
      <c r="JW116">
        <f>SUM(JV114:JV116)</f>
        <v>1867.6365960000001</v>
      </c>
      <c r="JX116" s="225">
        <v>0.53617148787878799</v>
      </c>
    </row>
    <row r="117" spans="1:286" ht="16" thickBot="1">
      <c r="A117" s="905" t="s">
        <v>5</v>
      </c>
      <c r="B117" s="79">
        <f t="shared" si="140"/>
        <v>1</v>
      </c>
      <c r="C117" s="871" t="s">
        <v>29</v>
      </c>
      <c r="D117" s="489" t="s">
        <v>162</v>
      </c>
      <c r="E117" s="1129" t="s">
        <v>158</v>
      </c>
      <c r="F117" s="888">
        <v>0.18</v>
      </c>
      <c r="G117" s="120">
        <f t="shared" si="184"/>
        <v>1.21</v>
      </c>
      <c r="H117" s="46"/>
      <c r="I117" s="33">
        <v>0.18</v>
      </c>
      <c r="J117" s="29"/>
      <c r="K117" s="18"/>
      <c r="L117" s="5"/>
      <c r="M117" s="735">
        <v>1</v>
      </c>
      <c r="N117" s="75">
        <v>0.5</v>
      </c>
      <c r="O117" s="740">
        <v>1</v>
      </c>
      <c r="P117" s="1109">
        <f t="shared" si="138"/>
        <v>2.5</v>
      </c>
      <c r="Q117" s="1108">
        <f t="shared" si="185"/>
        <v>0.5</v>
      </c>
      <c r="R117" s="46"/>
      <c r="S117" s="547">
        <f>I117</f>
        <v>0.18</v>
      </c>
      <c r="T117" s="25"/>
      <c r="U117" s="219">
        <f t="shared" si="179"/>
        <v>13500</v>
      </c>
      <c r="V117" s="219" t="s">
        <v>642</v>
      </c>
      <c r="W117" s="1042">
        <f t="shared" si="180"/>
        <v>13500</v>
      </c>
      <c r="X117" s="537">
        <f t="shared" si="181"/>
        <v>0</v>
      </c>
      <c r="Y117" s="538">
        <f t="shared" si="141"/>
        <v>500</v>
      </c>
      <c r="Z117" s="1090">
        <f t="shared" si="142"/>
        <v>14000</v>
      </c>
      <c r="AA117" s="1098"/>
      <c r="AB117" s="600"/>
      <c r="AC117" s="1056">
        <f t="shared" si="143"/>
        <v>0</v>
      </c>
      <c r="AD117" s="1063"/>
      <c r="AE117" s="747">
        <f t="shared" si="144"/>
        <v>0</v>
      </c>
      <c r="AF117" s="600"/>
      <c r="AG117" s="1056">
        <f t="shared" si="145"/>
        <v>0</v>
      </c>
      <c r="AH117" s="1070"/>
      <c r="AI117" s="747">
        <f t="shared" si="146"/>
        <v>0</v>
      </c>
      <c r="AJ117" s="1051"/>
      <c r="AK117" s="270">
        <v>0</v>
      </c>
      <c r="AL117" s="902">
        <v>2021</v>
      </c>
      <c r="AM117" s="902">
        <f t="shared" si="183"/>
        <v>2031</v>
      </c>
      <c r="AN117" s="18" t="str">
        <f t="shared" si="147"/>
        <v xml:space="preserve"> </v>
      </c>
      <c r="AO117" s="747" t="str">
        <f t="shared" si="148"/>
        <v xml:space="preserve"> </v>
      </c>
      <c r="AP117" s="4" t="str">
        <f t="shared" si="149"/>
        <v xml:space="preserve"> </v>
      </c>
      <c r="AQ117" s="747" t="str">
        <f t="shared" si="150"/>
        <v xml:space="preserve"> </v>
      </c>
      <c r="AR117" s="4" t="str">
        <f t="shared" si="151"/>
        <v xml:space="preserve"> </v>
      </c>
      <c r="AS117" s="747" t="str">
        <f t="shared" si="152"/>
        <v xml:space="preserve"> </v>
      </c>
      <c r="AT117" s="4" t="str">
        <f t="shared" si="153"/>
        <v xml:space="preserve"> </v>
      </c>
      <c r="AU117" s="747" t="str">
        <f t="shared" si="154"/>
        <v xml:space="preserve"> </v>
      </c>
      <c r="AV117" s="4" t="str">
        <f t="shared" si="155"/>
        <v xml:space="preserve"> </v>
      </c>
      <c r="AW117" s="747" t="str">
        <f t="shared" si="156"/>
        <v xml:space="preserve"> </v>
      </c>
      <c r="AX117" s="4" t="str">
        <f t="shared" si="157"/>
        <v xml:space="preserve"> </v>
      </c>
      <c r="AY117" s="747" t="str">
        <f t="shared" si="158"/>
        <v xml:space="preserve"> </v>
      </c>
      <c r="AZ117" s="4" t="str">
        <f t="shared" si="159"/>
        <v xml:space="preserve"> </v>
      </c>
      <c r="BA117" s="747" t="str">
        <f t="shared" si="160"/>
        <v xml:space="preserve"> </v>
      </c>
      <c r="BB117" s="4" t="str">
        <f t="shared" si="161"/>
        <v xml:space="preserve"> </v>
      </c>
      <c r="BC117" s="747" t="str">
        <f t="shared" si="162"/>
        <v xml:space="preserve"> </v>
      </c>
      <c r="BD117" s="4" t="str">
        <f t="shared" si="163"/>
        <v xml:space="preserve"> </v>
      </c>
      <c r="BE117" s="747" t="str">
        <f t="shared" si="164"/>
        <v xml:space="preserve"> </v>
      </c>
      <c r="BF117" s="4" t="str">
        <f t="shared" si="165"/>
        <v xml:space="preserve"> </v>
      </c>
      <c r="BG117" s="747" t="str">
        <f t="shared" si="166"/>
        <v xml:space="preserve"> </v>
      </c>
      <c r="BH117" s="4" t="str">
        <f t="shared" si="167"/>
        <v xml:space="preserve"> </v>
      </c>
      <c r="BI117" s="747" t="str">
        <f t="shared" si="168"/>
        <v xml:space="preserve"> </v>
      </c>
      <c r="BJ117" s="4" t="str">
        <f t="shared" si="169"/>
        <v xml:space="preserve"> </v>
      </c>
      <c r="BK117" s="747" t="str">
        <f t="shared" si="170"/>
        <v xml:space="preserve"> </v>
      </c>
      <c r="BL117" s="4" t="str">
        <f t="shared" si="171"/>
        <v xml:space="preserve"> </v>
      </c>
      <c r="BM117" s="747" t="str">
        <f t="shared" si="172"/>
        <v xml:space="preserve"> </v>
      </c>
      <c r="BN117" s="4">
        <f t="shared" si="173"/>
        <v>0.18</v>
      </c>
      <c r="BO117" s="747">
        <f t="shared" si="174"/>
        <v>14000</v>
      </c>
      <c r="BP117" s="4" t="str">
        <f t="shared" si="175"/>
        <v xml:space="preserve"> </v>
      </c>
      <c r="BQ117" s="747" t="str">
        <f t="shared" si="176"/>
        <v xml:space="preserve"> </v>
      </c>
      <c r="BR117" s="133"/>
      <c r="BS117" s="133"/>
      <c r="BT117" s="389"/>
      <c r="BU117" s="389"/>
      <c r="BV117" s="389"/>
      <c r="BW117" s="389"/>
      <c r="BX117" s="389"/>
      <c r="BY117" s="389"/>
      <c r="BZ117" s="389"/>
      <c r="CA117" s="389"/>
      <c r="CB117" s="163">
        <f t="shared" si="177"/>
        <v>0</v>
      </c>
      <c r="CC117" s="389"/>
      <c r="CD117" s="389"/>
      <c r="CE117" s="389"/>
      <c r="CF117" s="389"/>
      <c r="CG117" s="389"/>
      <c r="CH117" s="389"/>
      <c r="CI117" s="389"/>
      <c r="CJ117" s="389"/>
      <c r="CK117" s="389"/>
      <c r="CL117" s="389"/>
      <c r="CM117" s="389"/>
      <c r="CN117" s="389"/>
      <c r="CO117" s="389"/>
      <c r="CP117" s="389"/>
      <c r="CQ117" s="389"/>
      <c r="CR117" s="389"/>
      <c r="CS117" s="389"/>
      <c r="CT117" s="389"/>
      <c r="CU117" s="389"/>
      <c r="CV117" s="389"/>
      <c r="CW117" s="389"/>
      <c r="CX117" s="389"/>
      <c r="CY117" s="389"/>
      <c r="CZ117" s="389"/>
      <c r="DA117" s="389"/>
      <c r="DB117" s="389"/>
      <c r="DC117" s="389"/>
      <c r="DD117" s="389"/>
      <c r="DE117" s="389"/>
      <c r="DF117" s="389"/>
      <c r="DG117" s="389"/>
      <c r="DH117" s="389"/>
      <c r="DI117" s="389"/>
      <c r="DJ117" s="389"/>
      <c r="DK117" s="389"/>
      <c r="DL117" s="389"/>
      <c r="DM117" s="389"/>
      <c r="DN117" s="389"/>
      <c r="DO117" s="389"/>
      <c r="DP117" s="389"/>
      <c r="DQ117" s="389"/>
      <c r="DR117" s="389"/>
      <c r="DS117" s="389"/>
      <c r="DT117" s="389"/>
      <c r="DU117" s="389"/>
      <c r="DV117" s="389"/>
      <c r="DW117" s="389"/>
      <c r="DX117" s="389"/>
      <c r="DY117" s="389"/>
      <c r="DZ117" s="389"/>
      <c r="EA117" s="389"/>
      <c r="EB117" s="389"/>
      <c r="EC117" s="389"/>
      <c r="ED117" s="389"/>
      <c r="EE117" s="389"/>
      <c r="EF117" s="389"/>
      <c r="EG117" s="389"/>
      <c r="EH117" s="389"/>
      <c r="EI117" s="389"/>
      <c r="EJ117" s="389"/>
      <c r="EK117" s="389"/>
      <c r="EL117" s="389"/>
      <c r="EM117" s="389"/>
      <c r="EN117" s="389"/>
      <c r="EO117" s="389"/>
      <c r="EP117" s="389"/>
      <c r="EQ117" s="389"/>
      <c r="ER117" s="389"/>
      <c r="ES117" s="389"/>
      <c r="ET117" s="389"/>
      <c r="EU117" s="389"/>
      <c r="EV117" s="389"/>
      <c r="EW117" s="389"/>
      <c r="EX117" s="389"/>
      <c r="EY117" s="389"/>
      <c r="EZ117" s="389"/>
      <c r="FA117" s="389"/>
      <c r="FB117" s="389"/>
      <c r="FC117" s="389"/>
      <c r="FD117" s="389"/>
      <c r="FE117" s="389"/>
      <c r="FF117" s="389"/>
      <c r="FG117" s="389"/>
      <c r="FH117" s="389"/>
      <c r="FI117" s="389"/>
      <c r="FJ117" s="389"/>
      <c r="FK117" s="389"/>
      <c r="FL117" s="389"/>
      <c r="FM117" s="389"/>
      <c r="FN117" s="389"/>
      <c r="FO117" s="389"/>
      <c r="FP117" s="389"/>
      <c r="FQ117" s="389"/>
      <c r="FR117" s="389"/>
      <c r="FS117" s="389"/>
      <c r="FT117" s="389"/>
      <c r="FU117" s="389"/>
      <c r="FV117" s="389"/>
      <c r="FW117" s="389"/>
      <c r="FX117" s="660" t="s">
        <v>422</v>
      </c>
      <c r="FY117" s="661">
        <v>281</v>
      </c>
      <c r="FZ117" s="661">
        <v>30289403</v>
      </c>
      <c r="GA117" s="661" t="s">
        <v>783</v>
      </c>
      <c r="GB117" s="661"/>
      <c r="GC117" s="661" t="s">
        <v>783</v>
      </c>
      <c r="GD117" s="661" t="s">
        <v>783</v>
      </c>
      <c r="GE117" s="661" t="s">
        <v>783</v>
      </c>
      <c r="GF117" s="661"/>
      <c r="GG117" s="661" t="s">
        <v>783</v>
      </c>
      <c r="GH117" s="661" t="s">
        <v>783</v>
      </c>
      <c r="GI117" s="661"/>
      <c r="GJ117" s="661" t="s">
        <v>783</v>
      </c>
      <c r="GK117" s="661" t="s">
        <v>781</v>
      </c>
      <c r="GL117" s="661" t="s">
        <v>783</v>
      </c>
      <c r="GM117" s="661" t="s">
        <v>783</v>
      </c>
      <c r="GN117" s="661" t="s">
        <v>783</v>
      </c>
      <c r="GO117" s="661" t="s">
        <v>783</v>
      </c>
      <c r="GP117" s="661" t="s">
        <v>783</v>
      </c>
      <c r="GQ117" s="661" t="s">
        <v>783</v>
      </c>
      <c r="GR117" s="661" t="s">
        <v>783</v>
      </c>
      <c r="GS117" s="661" t="s">
        <v>783</v>
      </c>
      <c r="GT117" s="661" t="s">
        <v>783</v>
      </c>
      <c r="GU117" s="661" t="s">
        <v>783</v>
      </c>
      <c r="GV117" s="661" t="s">
        <v>783</v>
      </c>
      <c r="GW117" s="661" t="s">
        <v>783</v>
      </c>
      <c r="GX117" s="661" t="s">
        <v>783</v>
      </c>
      <c r="GY117" s="661">
        <v>1649</v>
      </c>
      <c r="GZ117" s="661">
        <v>0</v>
      </c>
      <c r="HA117" s="661">
        <v>9</v>
      </c>
      <c r="HB117" s="661" t="s">
        <v>783</v>
      </c>
      <c r="HC117" s="661" t="s">
        <v>783</v>
      </c>
      <c r="HD117" s="661" t="s">
        <v>783</v>
      </c>
      <c r="HE117" s="661" t="s">
        <v>783</v>
      </c>
      <c r="HF117" s="661" t="s">
        <v>783</v>
      </c>
      <c r="HG117" s="661" t="s">
        <v>783</v>
      </c>
      <c r="HH117" s="661" t="s">
        <v>783</v>
      </c>
      <c r="HI117" s="661" t="s">
        <v>783</v>
      </c>
      <c r="HJ117" s="661" t="s">
        <v>783</v>
      </c>
      <c r="HK117" s="661" t="s">
        <v>783</v>
      </c>
      <c r="HL117" s="661" t="s">
        <v>783</v>
      </c>
      <c r="HM117" s="661" t="s">
        <v>783</v>
      </c>
      <c r="HN117" s="661" t="s">
        <v>783</v>
      </c>
      <c r="HO117" s="661" t="s">
        <v>783</v>
      </c>
      <c r="HP117" s="661" t="s">
        <v>783</v>
      </c>
      <c r="HQ117" s="661" t="s">
        <v>783</v>
      </c>
      <c r="HR117" s="661">
        <v>5074702</v>
      </c>
      <c r="HS117" s="661" t="s">
        <v>783</v>
      </c>
      <c r="HT117" s="661" t="s">
        <v>786</v>
      </c>
      <c r="HU117" s="661" t="s">
        <v>787</v>
      </c>
      <c r="HV117" s="661">
        <v>4</v>
      </c>
      <c r="HW117" s="661">
        <v>2014</v>
      </c>
      <c r="HX117" s="661">
        <v>63</v>
      </c>
      <c r="HY117" s="661">
        <v>4224</v>
      </c>
      <c r="HZ117" s="661">
        <v>4699</v>
      </c>
      <c r="IA117" s="662">
        <v>41697.500081018516</v>
      </c>
      <c r="IB117" s="661" t="s">
        <v>788</v>
      </c>
      <c r="IC117" s="661">
        <v>5074703</v>
      </c>
      <c r="ID117" s="661" t="s">
        <v>783</v>
      </c>
      <c r="IE117" s="661">
        <v>1712</v>
      </c>
      <c r="IF117" s="661" t="s">
        <v>783</v>
      </c>
      <c r="IG117" s="661" t="s">
        <v>783</v>
      </c>
      <c r="IH117" s="661" t="s">
        <v>783</v>
      </c>
      <c r="II117" s="661" t="s">
        <v>783</v>
      </c>
      <c r="IJ117" s="661" t="s">
        <v>783</v>
      </c>
      <c r="IK117" s="661" t="s">
        <v>783</v>
      </c>
      <c r="IL117" s="661" t="s">
        <v>783</v>
      </c>
      <c r="IM117" s="661" t="s">
        <v>783</v>
      </c>
      <c r="IN117" s="661" t="s">
        <v>783</v>
      </c>
      <c r="IO117" s="661">
        <v>2108</v>
      </c>
      <c r="IP117" s="662">
        <v>38587.423726851855</v>
      </c>
      <c r="IQ117" s="661" t="s">
        <v>783</v>
      </c>
      <c r="IR117" s="661" t="s">
        <v>783</v>
      </c>
      <c r="IS117" s="661" t="s">
        <v>783</v>
      </c>
      <c r="IT117" s="661" t="s">
        <v>783</v>
      </c>
      <c r="IU117" s="661" t="s">
        <v>783</v>
      </c>
      <c r="IV117" s="661" t="s">
        <v>783</v>
      </c>
      <c r="IW117" s="661" t="s">
        <v>783</v>
      </c>
      <c r="IX117" s="661" t="s">
        <v>781</v>
      </c>
      <c r="IY117" s="661" t="s">
        <v>783</v>
      </c>
      <c r="IZ117" s="661" t="s">
        <v>783</v>
      </c>
      <c r="JA117" s="661" t="s">
        <v>783</v>
      </c>
      <c r="JB117" s="661" t="s">
        <v>783</v>
      </c>
      <c r="JC117" s="661" t="s">
        <v>783</v>
      </c>
      <c r="JD117" s="661">
        <v>329419</v>
      </c>
      <c r="JE117" s="661" t="s">
        <v>783</v>
      </c>
      <c r="JF117" s="661" t="s">
        <v>783</v>
      </c>
      <c r="JG117" s="661" t="s">
        <v>783</v>
      </c>
      <c r="JH117" s="661" t="s">
        <v>783</v>
      </c>
      <c r="JI117" s="661" t="s">
        <v>783</v>
      </c>
      <c r="JJ117" s="661" t="s">
        <v>783</v>
      </c>
      <c r="JK117" s="661" t="s">
        <v>783</v>
      </c>
      <c r="JL117" s="661" t="s">
        <v>783</v>
      </c>
      <c r="JM117" s="661">
        <v>4</v>
      </c>
      <c r="JN117" s="661" t="s">
        <v>783</v>
      </c>
      <c r="JO117" s="661" t="s">
        <v>783</v>
      </c>
      <c r="JP117" s="661">
        <v>10711928</v>
      </c>
      <c r="JQ117" s="661">
        <v>2011</v>
      </c>
      <c r="JR117" s="661">
        <v>3</v>
      </c>
      <c r="JS117" s="661" t="s">
        <v>783</v>
      </c>
      <c r="JT117" s="661" t="s">
        <v>783</v>
      </c>
      <c r="JU117" s="661" t="s">
        <v>846</v>
      </c>
      <c r="JV117" s="664">
        <v>476.336206</v>
      </c>
      <c r="JW117">
        <f>SUM(JV117:JV117)</f>
        <v>476.336206</v>
      </c>
      <c r="JX117" s="225">
        <v>2.1276688058712123</v>
      </c>
    </row>
    <row r="118" spans="1:286" ht="16" thickBot="1">
      <c r="A118" s="905" t="s">
        <v>5</v>
      </c>
      <c r="B118" s="79">
        <f t="shared" si="140"/>
        <v>1</v>
      </c>
      <c r="C118" s="871" t="s">
        <v>109</v>
      </c>
      <c r="D118" s="489" t="s">
        <v>166</v>
      </c>
      <c r="E118" s="1129" t="s">
        <v>167</v>
      </c>
      <c r="F118" s="888">
        <v>0.31</v>
      </c>
      <c r="G118" s="120">
        <f t="shared" si="184"/>
        <v>1.52</v>
      </c>
      <c r="H118" s="46"/>
      <c r="I118" s="33">
        <v>0.31</v>
      </c>
      <c r="J118" s="29"/>
      <c r="K118" s="18"/>
      <c r="L118" s="5"/>
      <c r="M118" s="170">
        <v>2</v>
      </c>
      <c r="N118" s="71">
        <v>1</v>
      </c>
      <c r="O118" s="739">
        <v>2</v>
      </c>
      <c r="P118" s="1107">
        <f t="shared" si="138"/>
        <v>5</v>
      </c>
      <c r="Q118" s="1108">
        <f t="shared" si="185"/>
        <v>4</v>
      </c>
      <c r="R118" s="46"/>
      <c r="S118" s="547">
        <f>I118</f>
        <v>0.31</v>
      </c>
      <c r="T118" s="25"/>
      <c r="U118" s="219">
        <f t="shared" si="179"/>
        <v>23250</v>
      </c>
      <c r="V118" s="219" t="s">
        <v>642</v>
      </c>
      <c r="W118" s="1042">
        <f t="shared" si="180"/>
        <v>23250</v>
      </c>
      <c r="X118" s="537">
        <f t="shared" si="181"/>
        <v>0</v>
      </c>
      <c r="Y118" s="538">
        <f t="shared" si="141"/>
        <v>500</v>
      </c>
      <c r="Z118" s="1090">
        <f t="shared" si="142"/>
        <v>23750</v>
      </c>
      <c r="AA118" s="1098"/>
      <c r="AB118" s="600"/>
      <c r="AC118" s="1056">
        <f t="shared" si="143"/>
        <v>0</v>
      </c>
      <c r="AD118" s="1063"/>
      <c r="AE118" s="747">
        <f t="shared" si="144"/>
        <v>0</v>
      </c>
      <c r="AF118" s="600"/>
      <c r="AG118" s="1056">
        <f t="shared" si="145"/>
        <v>0</v>
      </c>
      <c r="AH118" s="1070"/>
      <c r="AI118" s="747">
        <f t="shared" si="146"/>
        <v>0</v>
      </c>
      <c r="AJ118" s="1051"/>
      <c r="AK118" s="270">
        <v>0</v>
      </c>
      <c r="AL118" s="902">
        <v>2021</v>
      </c>
      <c r="AM118" s="902">
        <f t="shared" si="183"/>
        <v>2031</v>
      </c>
      <c r="AN118" s="18" t="str">
        <f t="shared" si="147"/>
        <v xml:space="preserve"> </v>
      </c>
      <c r="AO118" s="747" t="str">
        <f t="shared" si="148"/>
        <v xml:space="preserve"> </v>
      </c>
      <c r="AP118" s="4" t="str">
        <f t="shared" si="149"/>
        <v xml:space="preserve"> </v>
      </c>
      <c r="AQ118" s="747" t="str">
        <f t="shared" si="150"/>
        <v xml:space="preserve"> </v>
      </c>
      <c r="AR118" s="4" t="str">
        <f t="shared" si="151"/>
        <v xml:space="preserve"> </v>
      </c>
      <c r="AS118" s="747" t="str">
        <f t="shared" si="152"/>
        <v xml:space="preserve"> </v>
      </c>
      <c r="AT118" s="4" t="str">
        <f t="shared" si="153"/>
        <v xml:space="preserve"> </v>
      </c>
      <c r="AU118" s="747" t="str">
        <f t="shared" si="154"/>
        <v xml:space="preserve"> </v>
      </c>
      <c r="AV118" s="4" t="str">
        <f t="shared" si="155"/>
        <v xml:space="preserve"> </v>
      </c>
      <c r="AW118" s="747" t="str">
        <f t="shared" si="156"/>
        <v xml:space="preserve"> </v>
      </c>
      <c r="AX118" s="4" t="str">
        <f t="shared" si="157"/>
        <v xml:space="preserve"> </v>
      </c>
      <c r="AY118" s="747" t="str">
        <f t="shared" si="158"/>
        <v xml:space="preserve"> </v>
      </c>
      <c r="AZ118" s="4" t="str">
        <f t="shared" si="159"/>
        <v xml:space="preserve"> </v>
      </c>
      <c r="BA118" s="747" t="str">
        <f t="shared" si="160"/>
        <v xml:space="preserve"> </v>
      </c>
      <c r="BB118" s="4" t="str">
        <f t="shared" si="161"/>
        <v xml:space="preserve"> </v>
      </c>
      <c r="BC118" s="747" t="str">
        <f t="shared" si="162"/>
        <v xml:space="preserve"> </v>
      </c>
      <c r="BD118" s="4" t="str">
        <f t="shared" si="163"/>
        <v xml:space="preserve"> </v>
      </c>
      <c r="BE118" s="747" t="str">
        <f t="shared" si="164"/>
        <v xml:space="preserve"> </v>
      </c>
      <c r="BF118" s="4" t="str">
        <f t="shared" si="165"/>
        <v xml:space="preserve"> </v>
      </c>
      <c r="BG118" s="747" t="str">
        <f t="shared" si="166"/>
        <v xml:space="preserve"> </v>
      </c>
      <c r="BH118" s="4" t="str">
        <f t="shared" si="167"/>
        <v xml:space="preserve"> </v>
      </c>
      <c r="BI118" s="747" t="str">
        <f t="shared" si="168"/>
        <v xml:space="preserve"> </v>
      </c>
      <c r="BJ118" s="4" t="str">
        <f t="shared" si="169"/>
        <v xml:space="preserve"> </v>
      </c>
      <c r="BK118" s="747" t="str">
        <f t="shared" si="170"/>
        <v xml:space="preserve"> </v>
      </c>
      <c r="BL118" s="4" t="str">
        <f t="shared" si="171"/>
        <v xml:space="preserve"> </v>
      </c>
      <c r="BM118" s="747" t="str">
        <f t="shared" si="172"/>
        <v xml:space="preserve"> </v>
      </c>
      <c r="BN118" s="4">
        <f t="shared" si="173"/>
        <v>0.31</v>
      </c>
      <c r="BO118" s="747">
        <f t="shared" si="174"/>
        <v>23750</v>
      </c>
      <c r="BP118" s="4" t="str">
        <f t="shared" si="175"/>
        <v xml:space="preserve"> </v>
      </c>
      <c r="BQ118" s="747" t="str">
        <f t="shared" si="176"/>
        <v xml:space="preserve"> </v>
      </c>
      <c r="BR118" s="133"/>
      <c r="BS118" s="133"/>
      <c r="BT118" s="389"/>
      <c r="BU118" s="389"/>
      <c r="BV118" s="389"/>
      <c r="BW118" s="389"/>
      <c r="BX118" s="389"/>
      <c r="BY118" s="389"/>
      <c r="BZ118" s="389"/>
      <c r="CA118" s="389"/>
      <c r="CB118" s="163">
        <f t="shared" si="177"/>
        <v>0</v>
      </c>
      <c r="CC118" s="389"/>
      <c r="CD118" s="389"/>
      <c r="CE118" s="389"/>
      <c r="CF118" s="389"/>
      <c r="CG118" s="389"/>
      <c r="CH118" s="389"/>
      <c r="CI118" s="389"/>
      <c r="CJ118" s="389"/>
      <c r="CK118" s="389"/>
      <c r="CL118" s="389"/>
      <c r="CM118" s="389"/>
      <c r="CN118" s="389"/>
      <c r="CO118" s="389"/>
      <c r="CP118" s="389"/>
      <c r="CQ118" s="389"/>
      <c r="CR118" s="389"/>
      <c r="CS118" s="389"/>
      <c r="CT118" s="389"/>
      <c r="CU118" s="389"/>
      <c r="CV118" s="389"/>
      <c r="CW118" s="389"/>
      <c r="CX118" s="389"/>
      <c r="CY118" s="389"/>
      <c r="CZ118" s="389"/>
      <c r="DA118" s="389"/>
      <c r="DB118" s="389"/>
      <c r="DC118" s="389"/>
      <c r="DD118" s="389"/>
      <c r="DE118" s="389"/>
      <c r="DF118" s="389"/>
      <c r="DG118" s="389"/>
      <c r="DH118" s="389"/>
      <c r="DI118" s="389"/>
      <c r="DJ118" s="389"/>
      <c r="DK118" s="389"/>
      <c r="DL118" s="389"/>
      <c r="DM118" s="389"/>
      <c r="DN118" s="389"/>
      <c r="DO118" s="389"/>
      <c r="DP118" s="389"/>
      <c r="DQ118" s="389"/>
      <c r="DR118" s="389"/>
      <c r="DS118" s="389"/>
      <c r="DT118" s="389"/>
      <c r="DU118" s="389"/>
      <c r="DV118" s="389"/>
      <c r="DW118" s="389"/>
      <c r="DX118" s="389"/>
      <c r="DY118" s="389"/>
      <c r="DZ118" s="389"/>
      <c r="EA118" s="389"/>
      <c r="EB118" s="389"/>
      <c r="EC118" s="389"/>
      <c r="ED118" s="389"/>
      <c r="EE118" s="389"/>
      <c r="EF118" s="389"/>
      <c r="EG118" s="389"/>
      <c r="EH118" s="389"/>
      <c r="EI118" s="389"/>
      <c r="EJ118" s="389"/>
      <c r="EK118" s="389"/>
      <c r="EL118" s="389"/>
      <c r="EM118" s="389"/>
      <c r="EN118" s="389"/>
      <c r="EO118" s="389"/>
      <c r="EP118" s="389"/>
      <c r="EQ118" s="389"/>
      <c r="ER118" s="389"/>
      <c r="ES118" s="389"/>
      <c r="ET118" s="389"/>
      <c r="EU118" s="389"/>
      <c r="EV118" s="389"/>
      <c r="EW118" s="389"/>
      <c r="EX118" s="389"/>
      <c r="EY118" s="389"/>
      <c r="EZ118" s="389"/>
      <c r="FA118" s="389"/>
      <c r="FB118" s="389"/>
      <c r="FC118" s="389"/>
      <c r="FD118" s="389"/>
      <c r="FE118" s="389"/>
      <c r="FF118" s="389"/>
      <c r="FG118" s="389"/>
      <c r="FH118" s="389"/>
      <c r="FI118" s="389"/>
      <c r="FJ118" s="389"/>
      <c r="FK118" s="389"/>
      <c r="FL118" s="389"/>
      <c r="FM118" s="389"/>
      <c r="FN118" s="389"/>
      <c r="FO118" s="389"/>
      <c r="FP118" s="389"/>
      <c r="FQ118" s="389"/>
      <c r="FR118" s="389"/>
      <c r="FS118" s="389"/>
      <c r="FT118" s="389"/>
      <c r="FU118" s="389"/>
      <c r="FV118" s="389"/>
      <c r="FW118" s="389"/>
      <c r="FX118" s="679"/>
      <c r="FY118" s="680"/>
      <c r="FZ118" s="680"/>
      <c r="GA118" s="680"/>
      <c r="GB118" s="680"/>
      <c r="GC118" s="680"/>
      <c r="GD118" s="680"/>
      <c r="GE118" s="680"/>
      <c r="GF118" s="680"/>
      <c r="GG118" s="680"/>
      <c r="GH118" s="680"/>
      <c r="GI118" s="680"/>
      <c r="GJ118" s="680"/>
      <c r="GK118" s="680"/>
      <c r="GL118" s="680"/>
      <c r="GM118" s="680"/>
      <c r="GN118" s="680"/>
      <c r="GO118" s="680"/>
      <c r="GP118" s="680"/>
      <c r="GQ118" s="680"/>
      <c r="GR118" s="680"/>
      <c r="GS118" s="680"/>
      <c r="GT118" s="680"/>
      <c r="GU118" s="680"/>
      <c r="GV118" s="680"/>
      <c r="GW118" s="680"/>
      <c r="GX118" s="680"/>
      <c r="GY118" s="680"/>
      <c r="GZ118" s="680"/>
      <c r="HA118" s="680"/>
      <c r="HB118" s="680"/>
      <c r="HC118" s="680"/>
      <c r="HD118" s="680"/>
      <c r="HE118" s="680"/>
      <c r="HF118" s="680"/>
      <c r="HG118" s="680"/>
      <c r="HH118" s="680"/>
      <c r="HI118" s="680"/>
      <c r="HJ118" s="680"/>
      <c r="HK118" s="680"/>
      <c r="HL118" s="680"/>
      <c r="HM118" s="680"/>
      <c r="HN118" s="680"/>
      <c r="HO118" s="680"/>
      <c r="HP118" s="680"/>
      <c r="HQ118" s="680"/>
      <c r="HR118" s="680"/>
      <c r="HS118" s="680"/>
      <c r="HT118" s="680"/>
      <c r="HU118" s="680"/>
      <c r="HV118" s="680"/>
      <c r="HW118" s="680"/>
      <c r="HX118" s="680"/>
      <c r="HY118" s="680"/>
      <c r="HZ118" s="680"/>
      <c r="IA118" s="681"/>
      <c r="IB118" s="680"/>
      <c r="IC118" s="680"/>
      <c r="ID118" s="680"/>
      <c r="IE118" s="680"/>
      <c r="IF118" s="680"/>
      <c r="IG118" s="680"/>
      <c r="IH118" s="680"/>
      <c r="II118" s="680"/>
      <c r="IJ118" s="680"/>
      <c r="IK118" s="680"/>
      <c r="IL118" s="680"/>
      <c r="IM118" s="680"/>
      <c r="IN118" s="680"/>
      <c r="IO118" s="680"/>
      <c r="IP118" s="681"/>
      <c r="IQ118" s="680"/>
      <c r="IR118" s="680"/>
      <c r="IS118" s="680"/>
      <c r="IT118" s="680"/>
      <c r="IU118" s="680"/>
      <c r="IV118" s="680"/>
      <c r="IW118" s="680"/>
      <c r="IX118" s="680"/>
      <c r="IY118" s="680"/>
      <c r="IZ118" s="680"/>
      <c r="JA118" s="680"/>
      <c r="JB118" s="680"/>
      <c r="JC118" s="680"/>
      <c r="JD118" s="680"/>
      <c r="JE118" s="680"/>
      <c r="JF118" s="680"/>
      <c r="JG118" s="680"/>
      <c r="JH118" s="680"/>
      <c r="JI118" s="680"/>
      <c r="JJ118" s="680"/>
      <c r="JK118" s="680"/>
      <c r="JL118" s="680"/>
      <c r="JM118" s="680"/>
      <c r="JN118" s="680"/>
      <c r="JO118" s="680"/>
      <c r="JP118" s="680"/>
      <c r="JQ118" s="680"/>
      <c r="JR118" s="680"/>
      <c r="JS118" s="680"/>
      <c r="JT118" s="680"/>
      <c r="JU118" s="680"/>
      <c r="JV118" s="682"/>
      <c r="JX118" s="225"/>
    </row>
    <row r="119" spans="1:286" ht="16" thickBot="1">
      <c r="A119" s="905" t="s">
        <v>5</v>
      </c>
      <c r="B119" s="79">
        <f t="shared" si="140"/>
        <v>1</v>
      </c>
      <c r="C119" s="871" t="s">
        <v>107</v>
      </c>
      <c r="D119" s="489" t="s">
        <v>135</v>
      </c>
      <c r="E119" s="1129" t="s">
        <v>158</v>
      </c>
      <c r="F119" s="888">
        <v>0.25</v>
      </c>
      <c r="G119" s="120">
        <f t="shared" si="184"/>
        <v>1.77</v>
      </c>
      <c r="H119" s="46"/>
      <c r="I119" s="3">
        <v>0.25</v>
      </c>
      <c r="J119" s="29"/>
      <c r="K119" s="18"/>
      <c r="L119" s="5"/>
      <c r="M119" s="170">
        <v>1</v>
      </c>
      <c r="N119" s="71">
        <v>1</v>
      </c>
      <c r="O119" s="739">
        <v>3</v>
      </c>
      <c r="P119" s="1107">
        <f t="shared" si="138"/>
        <v>5</v>
      </c>
      <c r="Q119" s="1108">
        <f t="shared" si="185"/>
        <v>3</v>
      </c>
      <c r="R119" s="46"/>
      <c r="S119" s="3">
        <v>0.25</v>
      </c>
      <c r="T119" s="25"/>
      <c r="U119" s="219">
        <f t="shared" si="179"/>
        <v>18750</v>
      </c>
      <c r="V119" s="219" t="s">
        <v>642</v>
      </c>
      <c r="W119" s="1042">
        <f t="shared" si="180"/>
        <v>18750</v>
      </c>
      <c r="X119" s="537">
        <f t="shared" si="181"/>
        <v>6978.6666666666661</v>
      </c>
      <c r="Y119" s="538">
        <f t="shared" si="141"/>
        <v>500</v>
      </c>
      <c r="Z119" s="1090">
        <f t="shared" si="142"/>
        <v>26228.666666666664</v>
      </c>
      <c r="AA119" s="1098"/>
      <c r="AB119" s="600">
        <v>3</v>
      </c>
      <c r="AC119" s="1056">
        <f t="shared" si="143"/>
        <v>2478.6666666666665</v>
      </c>
      <c r="AD119" s="1063">
        <v>0.25</v>
      </c>
      <c r="AE119" s="747">
        <f t="shared" si="144"/>
        <v>4500</v>
      </c>
      <c r="AF119" s="600"/>
      <c r="AG119" s="1056">
        <f t="shared" si="145"/>
        <v>0</v>
      </c>
      <c r="AH119" s="1070"/>
      <c r="AI119" s="747">
        <f t="shared" si="146"/>
        <v>0</v>
      </c>
      <c r="AJ119" s="1051"/>
      <c r="AK119" s="270">
        <v>0</v>
      </c>
      <c r="AL119" s="902">
        <v>2021</v>
      </c>
      <c r="AM119" s="902">
        <f t="shared" si="183"/>
        <v>2031</v>
      </c>
      <c r="AN119" s="18" t="str">
        <f t="shared" si="147"/>
        <v xml:space="preserve"> </v>
      </c>
      <c r="AO119" s="747" t="str">
        <f t="shared" si="148"/>
        <v xml:space="preserve"> </v>
      </c>
      <c r="AP119" s="4" t="str">
        <f t="shared" si="149"/>
        <v xml:space="preserve"> </v>
      </c>
      <c r="AQ119" s="747" t="str">
        <f t="shared" si="150"/>
        <v xml:space="preserve"> </v>
      </c>
      <c r="AR119" s="4" t="str">
        <f t="shared" si="151"/>
        <v xml:space="preserve"> </v>
      </c>
      <c r="AS119" s="747" t="str">
        <f t="shared" si="152"/>
        <v xml:space="preserve"> </v>
      </c>
      <c r="AT119" s="4" t="str">
        <f t="shared" si="153"/>
        <v xml:space="preserve"> </v>
      </c>
      <c r="AU119" s="747" t="str">
        <f t="shared" si="154"/>
        <v xml:space="preserve"> </v>
      </c>
      <c r="AV119" s="4" t="str">
        <f t="shared" si="155"/>
        <v xml:space="preserve"> </v>
      </c>
      <c r="AW119" s="747" t="str">
        <f t="shared" si="156"/>
        <v xml:space="preserve"> </v>
      </c>
      <c r="AX119" s="4" t="str">
        <f t="shared" si="157"/>
        <v xml:space="preserve"> </v>
      </c>
      <c r="AY119" s="747" t="str">
        <f t="shared" si="158"/>
        <v xml:space="preserve"> </v>
      </c>
      <c r="AZ119" s="4" t="str">
        <f t="shared" si="159"/>
        <v xml:space="preserve"> </v>
      </c>
      <c r="BA119" s="747" t="str">
        <f t="shared" si="160"/>
        <v xml:space="preserve"> </v>
      </c>
      <c r="BB119" s="4" t="str">
        <f t="shared" si="161"/>
        <v xml:space="preserve"> </v>
      </c>
      <c r="BC119" s="747" t="str">
        <f t="shared" si="162"/>
        <v xml:space="preserve"> </v>
      </c>
      <c r="BD119" s="4" t="str">
        <f t="shared" si="163"/>
        <v xml:space="preserve"> </v>
      </c>
      <c r="BE119" s="747" t="str">
        <f t="shared" si="164"/>
        <v xml:space="preserve"> </v>
      </c>
      <c r="BF119" s="4" t="str">
        <f t="shared" si="165"/>
        <v xml:space="preserve"> </v>
      </c>
      <c r="BG119" s="747" t="str">
        <f t="shared" si="166"/>
        <v xml:space="preserve"> </v>
      </c>
      <c r="BH119" s="4" t="str">
        <f t="shared" si="167"/>
        <v xml:space="preserve"> </v>
      </c>
      <c r="BI119" s="747" t="str">
        <f t="shared" si="168"/>
        <v xml:space="preserve"> </v>
      </c>
      <c r="BJ119" s="4" t="str">
        <f t="shared" si="169"/>
        <v xml:space="preserve"> </v>
      </c>
      <c r="BK119" s="747" t="str">
        <f t="shared" si="170"/>
        <v xml:space="preserve"> </v>
      </c>
      <c r="BL119" s="4" t="str">
        <f t="shared" si="171"/>
        <v xml:space="preserve"> </v>
      </c>
      <c r="BM119" s="747" t="str">
        <f t="shared" si="172"/>
        <v xml:space="preserve"> </v>
      </c>
      <c r="BN119" s="4">
        <f t="shared" si="173"/>
        <v>0.25</v>
      </c>
      <c r="BO119" s="747">
        <f t="shared" si="174"/>
        <v>26228.666666666664</v>
      </c>
      <c r="BP119" s="4" t="str">
        <f t="shared" si="175"/>
        <v xml:space="preserve"> </v>
      </c>
      <c r="BQ119" s="747" t="str">
        <f t="shared" si="176"/>
        <v xml:space="preserve"> </v>
      </c>
      <c r="BR119" s="133"/>
      <c r="BS119" s="133"/>
      <c r="BT119" s="389"/>
      <c r="BU119" s="389"/>
      <c r="BV119" s="389"/>
      <c r="BW119" s="389"/>
      <c r="BX119" s="389"/>
      <c r="BY119" s="389"/>
      <c r="BZ119" s="389"/>
      <c r="CA119" s="389"/>
      <c r="CB119" s="163">
        <f t="shared" si="177"/>
        <v>0</v>
      </c>
      <c r="CC119" s="389"/>
      <c r="CD119" s="389"/>
      <c r="CE119" s="389"/>
      <c r="CF119" s="389"/>
      <c r="CG119" s="389"/>
      <c r="CH119" s="389"/>
      <c r="CI119" s="389"/>
      <c r="CJ119" s="389"/>
      <c r="CK119" s="389"/>
      <c r="CL119" s="389"/>
      <c r="CM119" s="389"/>
      <c r="CN119" s="389"/>
      <c r="CO119" s="389"/>
      <c r="CP119" s="389"/>
      <c r="CQ119" s="389"/>
      <c r="CR119" s="389"/>
      <c r="CS119" s="389"/>
      <c r="CT119" s="389"/>
      <c r="CU119" s="389"/>
      <c r="CV119" s="389"/>
      <c r="CW119" s="389"/>
      <c r="CX119" s="389"/>
      <c r="CY119" s="389"/>
      <c r="CZ119" s="389"/>
      <c r="DA119" s="389"/>
      <c r="DB119" s="389"/>
      <c r="DC119" s="389"/>
      <c r="DD119" s="389"/>
      <c r="DE119" s="389"/>
      <c r="DF119" s="389"/>
      <c r="DG119" s="389"/>
      <c r="DH119" s="389"/>
      <c r="DI119" s="389"/>
      <c r="DJ119" s="389"/>
      <c r="DK119" s="389"/>
      <c r="DL119" s="389"/>
      <c r="DM119" s="389"/>
      <c r="DN119" s="389"/>
      <c r="DO119" s="389"/>
      <c r="DP119" s="389"/>
      <c r="DQ119" s="389"/>
      <c r="DR119" s="389"/>
      <c r="DS119" s="389"/>
      <c r="DT119" s="389"/>
      <c r="DU119" s="389"/>
      <c r="DV119" s="389"/>
      <c r="DW119" s="389"/>
      <c r="DX119" s="389"/>
      <c r="DY119" s="389"/>
      <c r="DZ119" s="389"/>
      <c r="EA119" s="389"/>
      <c r="EB119" s="389"/>
      <c r="EC119" s="389"/>
      <c r="ED119" s="389"/>
      <c r="EE119" s="389"/>
      <c r="EF119" s="389"/>
      <c r="EG119" s="389"/>
      <c r="EH119" s="389"/>
      <c r="EI119" s="389"/>
      <c r="EJ119" s="389"/>
      <c r="EK119" s="389"/>
      <c r="EL119" s="389"/>
      <c r="EM119" s="389"/>
      <c r="EN119" s="389"/>
      <c r="EO119" s="389"/>
      <c r="EP119" s="389"/>
      <c r="EQ119" s="389"/>
      <c r="ER119" s="389"/>
      <c r="ES119" s="389"/>
      <c r="ET119" s="389"/>
      <c r="EU119" s="389"/>
      <c r="EV119" s="389"/>
      <c r="EW119" s="389"/>
      <c r="EX119" s="389"/>
      <c r="EY119" s="389"/>
      <c r="EZ119" s="389"/>
      <c r="FA119" s="389"/>
      <c r="FB119" s="389"/>
      <c r="FC119" s="389"/>
      <c r="FD119" s="389"/>
      <c r="FE119" s="389"/>
      <c r="FF119" s="389"/>
      <c r="FG119" s="389"/>
      <c r="FH119" s="389"/>
      <c r="FI119" s="389"/>
      <c r="FJ119" s="389"/>
      <c r="FK119" s="389"/>
      <c r="FL119" s="389"/>
      <c r="FM119" s="389"/>
      <c r="FN119" s="389"/>
      <c r="FO119" s="389"/>
      <c r="FP119" s="389"/>
      <c r="FQ119" s="389"/>
      <c r="FR119" s="389"/>
      <c r="FS119" s="389"/>
      <c r="FT119" s="389"/>
      <c r="FU119" s="389"/>
      <c r="FV119" s="389"/>
      <c r="FW119" s="389"/>
      <c r="FX119" s="660" t="s">
        <v>354</v>
      </c>
      <c r="FY119" s="661">
        <v>247</v>
      </c>
      <c r="FZ119" s="661">
        <v>30289488</v>
      </c>
      <c r="GA119" s="661">
        <v>30</v>
      </c>
      <c r="GB119" s="661" t="s">
        <v>813</v>
      </c>
      <c r="GC119" s="661">
        <v>16</v>
      </c>
      <c r="GD119" s="661">
        <v>1970</v>
      </c>
      <c r="GE119" s="661">
        <v>0</v>
      </c>
      <c r="GF119" s="661" t="s">
        <v>792</v>
      </c>
      <c r="GG119" s="661">
        <v>0</v>
      </c>
      <c r="GH119" s="661">
        <v>0</v>
      </c>
      <c r="GI119" s="661" t="s">
        <v>792</v>
      </c>
      <c r="GJ119" s="661">
        <v>0</v>
      </c>
      <c r="GK119" s="661" t="s">
        <v>781</v>
      </c>
      <c r="GL119" s="661" t="s">
        <v>782</v>
      </c>
      <c r="GM119" s="661">
        <v>66</v>
      </c>
      <c r="GN119" s="661" t="s">
        <v>783</v>
      </c>
      <c r="GO119" s="661">
        <v>0</v>
      </c>
      <c r="GP119" s="661">
        <v>0</v>
      </c>
      <c r="GQ119" s="661">
        <v>4</v>
      </c>
      <c r="GR119" s="661">
        <v>2</v>
      </c>
      <c r="GS119" s="661">
        <v>1</v>
      </c>
      <c r="GT119" s="661" t="s">
        <v>783</v>
      </c>
      <c r="GU119" s="661" t="s">
        <v>783</v>
      </c>
      <c r="GV119" s="661" t="s">
        <v>783</v>
      </c>
      <c r="GW119" s="661" t="s">
        <v>783</v>
      </c>
      <c r="GX119" s="661" t="s">
        <v>783</v>
      </c>
      <c r="GY119" s="661">
        <v>1649</v>
      </c>
      <c r="GZ119" s="661">
        <v>1.31</v>
      </c>
      <c r="HA119" s="661">
        <v>5</v>
      </c>
      <c r="HB119" s="661" t="s">
        <v>783</v>
      </c>
      <c r="HC119" s="661" t="s">
        <v>782</v>
      </c>
      <c r="HD119" s="661">
        <v>75</v>
      </c>
      <c r="HE119" s="661" t="s">
        <v>783</v>
      </c>
      <c r="HF119" s="661">
        <v>0</v>
      </c>
      <c r="HG119" s="661" t="s">
        <v>783</v>
      </c>
      <c r="HH119" s="661">
        <v>0</v>
      </c>
      <c r="HI119" s="661">
        <v>1</v>
      </c>
      <c r="HJ119" s="661">
        <v>45</v>
      </c>
      <c r="HK119" s="661" t="s">
        <v>784</v>
      </c>
      <c r="HL119" s="661" t="s">
        <v>785</v>
      </c>
      <c r="HM119" s="661" t="s">
        <v>783</v>
      </c>
      <c r="HN119" s="661" t="s">
        <v>783</v>
      </c>
      <c r="HO119" s="661" t="s">
        <v>783</v>
      </c>
      <c r="HP119" s="661" t="s">
        <v>783</v>
      </c>
      <c r="HQ119" s="661" t="s">
        <v>783</v>
      </c>
      <c r="HR119" s="661">
        <v>3979229</v>
      </c>
      <c r="HS119" s="661" t="s">
        <v>783</v>
      </c>
      <c r="HT119" s="661" t="s">
        <v>786</v>
      </c>
      <c r="HU119" s="661" t="s">
        <v>787</v>
      </c>
      <c r="HV119" s="661">
        <v>4</v>
      </c>
      <c r="HW119" s="661">
        <v>2014</v>
      </c>
      <c r="HX119" s="661">
        <v>63</v>
      </c>
      <c r="HY119" s="661">
        <v>0</v>
      </c>
      <c r="HZ119" s="661">
        <v>6917</v>
      </c>
      <c r="IA119" s="662">
        <v>41697.500081018516</v>
      </c>
      <c r="IB119" s="661" t="s">
        <v>788</v>
      </c>
      <c r="IC119" s="661">
        <v>3974751</v>
      </c>
      <c r="ID119" s="661">
        <v>2014</v>
      </c>
      <c r="IE119" s="661">
        <v>1712</v>
      </c>
      <c r="IF119" s="661" t="s">
        <v>783</v>
      </c>
      <c r="IG119" s="661" t="s">
        <v>783</v>
      </c>
      <c r="IH119" s="661" t="s">
        <v>783</v>
      </c>
      <c r="II119" s="661" t="s">
        <v>783</v>
      </c>
      <c r="IJ119" s="661" t="s">
        <v>783</v>
      </c>
      <c r="IK119" s="661" t="s">
        <v>783</v>
      </c>
      <c r="IL119" s="661" t="s">
        <v>783</v>
      </c>
      <c r="IM119" s="661" t="s">
        <v>783</v>
      </c>
      <c r="IN119" s="661" t="s">
        <v>783</v>
      </c>
      <c r="IO119" s="661">
        <v>1649</v>
      </c>
      <c r="IP119" s="662">
        <v>37477.354571759257</v>
      </c>
      <c r="IQ119" s="661">
        <v>18</v>
      </c>
      <c r="IR119" s="661" t="s">
        <v>793</v>
      </c>
      <c r="IS119" s="661">
        <v>1</v>
      </c>
      <c r="IT119" s="663">
        <v>41275</v>
      </c>
      <c r="IU119" s="661" t="s">
        <v>783</v>
      </c>
      <c r="IV119" s="661" t="s">
        <v>783</v>
      </c>
      <c r="IW119" s="661" t="s">
        <v>783</v>
      </c>
      <c r="IX119" s="661" t="s">
        <v>781</v>
      </c>
      <c r="IY119" s="661">
        <v>45</v>
      </c>
      <c r="IZ119" s="661" t="s">
        <v>789</v>
      </c>
      <c r="JA119" s="661" t="s">
        <v>783</v>
      </c>
      <c r="JB119" s="661" t="s">
        <v>783</v>
      </c>
      <c r="JC119" s="661" t="s">
        <v>783</v>
      </c>
      <c r="JD119" s="661">
        <v>329438</v>
      </c>
      <c r="JE119" s="661" t="s">
        <v>783</v>
      </c>
      <c r="JF119" s="661" t="s">
        <v>783</v>
      </c>
      <c r="JG119" s="661" t="s">
        <v>804</v>
      </c>
      <c r="JH119" s="661">
        <v>30</v>
      </c>
      <c r="JI119" s="661" t="s">
        <v>783</v>
      </c>
      <c r="JJ119" s="661" t="s">
        <v>783</v>
      </c>
      <c r="JK119" s="661" t="s">
        <v>783</v>
      </c>
      <c r="JL119" s="661" t="s">
        <v>790</v>
      </c>
      <c r="JM119" s="661">
        <v>4</v>
      </c>
      <c r="JN119" s="661">
        <v>1</v>
      </c>
      <c r="JO119" s="661" t="s">
        <v>783</v>
      </c>
      <c r="JP119" s="661">
        <v>10915783</v>
      </c>
      <c r="JQ119" s="661">
        <v>2011</v>
      </c>
      <c r="JR119" s="661">
        <v>11</v>
      </c>
      <c r="JS119" s="661" t="s">
        <v>783</v>
      </c>
      <c r="JT119" s="661" t="s">
        <v>783</v>
      </c>
      <c r="JU119" s="661" t="s">
        <v>882</v>
      </c>
      <c r="JV119" s="664">
        <v>6931.8508430000002</v>
      </c>
      <c r="JW119">
        <f>JV119</f>
        <v>6931.8508430000002</v>
      </c>
      <c r="JX119" s="225">
        <v>1.3128505384469698</v>
      </c>
    </row>
    <row r="120" spans="1:286" ht="16" thickBot="1">
      <c r="A120" s="905" t="s">
        <v>5</v>
      </c>
      <c r="B120" s="79">
        <f t="shared" si="140"/>
        <v>1</v>
      </c>
      <c r="C120" s="871" t="s">
        <v>111</v>
      </c>
      <c r="D120" s="489" t="s">
        <v>132</v>
      </c>
      <c r="E120" s="1129" t="s">
        <v>59</v>
      </c>
      <c r="F120" s="888">
        <v>0.14000000000000001</v>
      </c>
      <c r="G120" s="120">
        <f t="shared" si="184"/>
        <v>1.9100000000000001</v>
      </c>
      <c r="H120" s="46"/>
      <c r="I120" s="3">
        <v>0.14000000000000001</v>
      </c>
      <c r="J120" s="29"/>
      <c r="K120" s="18"/>
      <c r="L120" s="5"/>
      <c r="M120" s="170">
        <v>2</v>
      </c>
      <c r="N120" s="71">
        <v>1</v>
      </c>
      <c r="O120" s="739">
        <v>2</v>
      </c>
      <c r="P120" s="1107">
        <f t="shared" si="138"/>
        <v>5</v>
      </c>
      <c r="Q120" s="1108">
        <f t="shared" si="185"/>
        <v>4</v>
      </c>
      <c r="R120" s="46"/>
      <c r="S120" s="3">
        <v>0.14000000000000001</v>
      </c>
      <c r="T120" s="25"/>
      <c r="U120" s="219">
        <f t="shared" si="179"/>
        <v>10500.000000000002</v>
      </c>
      <c r="V120" s="219" t="s">
        <v>642</v>
      </c>
      <c r="W120" s="1042">
        <f t="shared" si="180"/>
        <v>10500.000000000002</v>
      </c>
      <c r="X120" s="537">
        <f t="shared" si="181"/>
        <v>0</v>
      </c>
      <c r="Y120" s="538">
        <f t="shared" si="141"/>
        <v>500</v>
      </c>
      <c r="Z120" s="1090">
        <f t="shared" si="142"/>
        <v>11000.000000000002</v>
      </c>
      <c r="AA120" s="1098"/>
      <c r="AB120" s="600"/>
      <c r="AC120" s="1056">
        <f t="shared" si="143"/>
        <v>0</v>
      </c>
      <c r="AD120" s="1063"/>
      <c r="AE120" s="747">
        <f t="shared" si="144"/>
        <v>0</v>
      </c>
      <c r="AF120" s="600"/>
      <c r="AG120" s="1056">
        <f t="shared" si="145"/>
        <v>0</v>
      </c>
      <c r="AH120" s="1070"/>
      <c r="AI120" s="747">
        <f t="shared" si="146"/>
        <v>0</v>
      </c>
      <c r="AJ120" s="1051"/>
      <c r="AK120" s="270">
        <v>0</v>
      </c>
      <c r="AL120" s="902">
        <v>2021</v>
      </c>
      <c r="AM120" s="902">
        <f t="shared" si="183"/>
        <v>2031</v>
      </c>
      <c r="AN120" s="18" t="str">
        <f t="shared" si="147"/>
        <v xml:space="preserve"> </v>
      </c>
      <c r="AO120" s="747" t="str">
        <f t="shared" si="148"/>
        <v xml:space="preserve"> </v>
      </c>
      <c r="AP120" s="4" t="str">
        <f t="shared" si="149"/>
        <v xml:space="preserve"> </v>
      </c>
      <c r="AQ120" s="747" t="str">
        <f t="shared" si="150"/>
        <v xml:space="preserve"> </v>
      </c>
      <c r="AR120" s="4" t="str">
        <f t="shared" si="151"/>
        <v xml:space="preserve"> </v>
      </c>
      <c r="AS120" s="747" t="str">
        <f t="shared" si="152"/>
        <v xml:space="preserve"> </v>
      </c>
      <c r="AT120" s="4" t="str">
        <f t="shared" si="153"/>
        <v xml:space="preserve"> </v>
      </c>
      <c r="AU120" s="747" t="str">
        <f t="shared" si="154"/>
        <v xml:space="preserve"> </v>
      </c>
      <c r="AV120" s="4" t="str">
        <f t="shared" si="155"/>
        <v xml:space="preserve"> </v>
      </c>
      <c r="AW120" s="747" t="str">
        <f t="shared" si="156"/>
        <v xml:space="preserve"> </v>
      </c>
      <c r="AX120" s="4" t="str">
        <f t="shared" si="157"/>
        <v xml:space="preserve"> </v>
      </c>
      <c r="AY120" s="747" t="str">
        <f t="shared" si="158"/>
        <v xml:space="preserve"> </v>
      </c>
      <c r="AZ120" s="4" t="str">
        <f t="shared" si="159"/>
        <v xml:space="preserve"> </v>
      </c>
      <c r="BA120" s="747" t="str">
        <f t="shared" si="160"/>
        <v xml:space="preserve"> </v>
      </c>
      <c r="BB120" s="4" t="str">
        <f t="shared" si="161"/>
        <v xml:space="preserve"> </v>
      </c>
      <c r="BC120" s="747" t="str">
        <f t="shared" si="162"/>
        <v xml:space="preserve"> </v>
      </c>
      <c r="BD120" s="4" t="str">
        <f t="shared" si="163"/>
        <v xml:space="preserve"> </v>
      </c>
      <c r="BE120" s="747" t="str">
        <f t="shared" si="164"/>
        <v xml:space="preserve"> </v>
      </c>
      <c r="BF120" s="4" t="str">
        <f t="shared" si="165"/>
        <v xml:space="preserve"> </v>
      </c>
      <c r="BG120" s="747" t="str">
        <f t="shared" si="166"/>
        <v xml:space="preserve"> </v>
      </c>
      <c r="BH120" s="4" t="str">
        <f t="shared" si="167"/>
        <v xml:space="preserve"> </v>
      </c>
      <c r="BI120" s="747" t="str">
        <f t="shared" si="168"/>
        <v xml:space="preserve"> </v>
      </c>
      <c r="BJ120" s="4" t="str">
        <f t="shared" si="169"/>
        <v xml:space="preserve"> </v>
      </c>
      <c r="BK120" s="747" t="str">
        <f t="shared" si="170"/>
        <v xml:space="preserve"> </v>
      </c>
      <c r="BL120" s="4" t="str">
        <f t="shared" si="171"/>
        <v xml:space="preserve"> </v>
      </c>
      <c r="BM120" s="747" t="str">
        <f t="shared" si="172"/>
        <v xml:space="preserve"> </v>
      </c>
      <c r="BN120" s="4">
        <f t="shared" si="173"/>
        <v>0.14000000000000001</v>
      </c>
      <c r="BO120" s="747">
        <f t="shared" si="174"/>
        <v>11000.000000000002</v>
      </c>
      <c r="BP120" s="4" t="str">
        <f t="shared" si="175"/>
        <v xml:space="preserve"> </v>
      </c>
      <c r="BQ120" s="747" t="str">
        <f t="shared" si="176"/>
        <v xml:space="preserve"> </v>
      </c>
      <c r="BR120" s="133"/>
      <c r="BS120" s="133"/>
      <c r="BT120" s="389"/>
      <c r="BU120" s="389"/>
      <c r="BV120" s="389"/>
      <c r="BW120" s="389"/>
      <c r="BX120" s="389"/>
      <c r="BY120" s="389"/>
      <c r="BZ120" s="389"/>
      <c r="CA120" s="389"/>
      <c r="CB120" s="163">
        <f t="shared" si="177"/>
        <v>0</v>
      </c>
      <c r="CC120" s="389"/>
      <c r="CD120" s="389"/>
      <c r="CE120" s="389"/>
      <c r="CF120" s="389"/>
      <c r="CG120" s="389"/>
      <c r="CH120" s="389"/>
      <c r="CI120" s="389"/>
      <c r="CJ120" s="389"/>
      <c r="CK120" s="389"/>
      <c r="CL120" s="389"/>
      <c r="CM120" s="389"/>
      <c r="CN120" s="389"/>
      <c r="CO120" s="389"/>
      <c r="CP120" s="389"/>
      <c r="CQ120" s="389"/>
      <c r="CR120" s="389"/>
      <c r="CS120" s="389"/>
      <c r="CT120" s="389"/>
      <c r="CU120" s="389"/>
      <c r="CV120" s="389"/>
      <c r="CW120" s="389"/>
      <c r="CX120" s="389"/>
      <c r="CY120" s="389"/>
      <c r="CZ120" s="389"/>
      <c r="DA120" s="389"/>
      <c r="DB120" s="389"/>
      <c r="DC120" s="389"/>
      <c r="DD120" s="389"/>
      <c r="DE120" s="389"/>
      <c r="DF120" s="389"/>
      <c r="DG120" s="389"/>
      <c r="DH120" s="389"/>
      <c r="DI120" s="389"/>
      <c r="DJ120" s="389"/>
      <c r="DK120" s="389"/>
      <c r="DL120" s="389"/>
      <c r="DM120" s="389"/>
      <c r="DN120" s="389"/>
      <c r="DO120" s="389"/>
      <c r="DP120" s="389"/>
      <c r="DQ120" s="389"/>
      <c r="DR120" s="389"/>
      <c r="DS120" s="389"/>
      <c r="DT120" s="389"/>
      <c r="DU120" s="389"/>
      <c r="DV120" s="389"/>
      <c r="DW120" s="389"/>
      <c r="DX120" s="389"/>
      <c r="DY120" s="389"/>
      <c r="DZ120" s="389"/>
      <c r="EA120" s="389"/>
      <c r="EB120" s="389"/>
      <c r="EC120" s="389"/>
      <c r="ED120" s="389"/>
      <c r="EE120" s="389"/>
      <c r="EF120" s="389"/>
      <c r="EG120" s="389"/>
      <c r="EH120" s="389"/>
      <c r="EI120" s="389"/>
      <c r="EJ120" s="389"/>
      <c r="EK120" s="389"/>
      <c r="EL120" s="389"/>
      <c r="EM120" s="389"/>
      <c r="EN120" s="389"/>
      <c r="EO120" s="389"/>
      <c r="EP120" s="389"/>
      <c r="EQ120" s="389"/>
      <c r="ER120" s="389"/>
      <c r="ES120" s="389"/>
      <c r="ET120" s="389"/>
      <c r="EU120" s="389"/>
      <c r="EV120" s="389"/>
      <c r="EW120" s="389"/>
      <c r="EX120" s="389"/>
      <c r="EY120" s="389"/>
      <c r="EZ120" s="389"/>
      <c r="FA120" s="389"/>
      <c r="FB120" s="389"/>
      <c r="FC120" s="389"/>
      <c r="FD120" s="389"/>
      <c r="FE120" s="389"/>
      <c r="FF120" s="389"/>
      <c r="FG120" s="389"/>
      <c r="FH120" s="389"/>
      <c r="FI120" s="389"/>
      <c r="FJ120" s="389"/>
      <c r="FK120" s="389"/>
      <c r="FL120" s="389"/>
      <c r="FM120" s="389"/>
      <c r="FN120" s="389"/>
      <c r="FO120" s="389"/>
      <c r="FP120" s="389"/>
      <c r="FQ120" s="389"/>
      <c r="FR120" s="389"/>
      <c r="FS120" s="389"/>
      <c r="FT120" s="389"/>
      <c r="FU120" s="389"/>
      <c r="FV120" s="389"/>
      <c r="FW120" s="389"/>
      <c r="FX120" s="625" t="s">
        <v>424</v>
      </c>
      <c r="FY120" s="626">
        <v>73</v>
      </c>
      <c r="FZ120" s="626">
        <v>30289414</v>
      </c>
      <c r="GA120" s="626">
        <v>55</v>
      </c>
      <c r="GB120" s="626" t="s">
        <v>798</v>
      </c>
      <c r="GC120" s="626">
        <v>18</v>
      </c>
      <c r="GD120" s="626">
        <v>2009</v>
      </c>
      <c r="GE120" s="626">
        <v>1</v>
      </c>
      <c r="GF120" s="626" t="s">
        <v>780</v>
      </c>
      <c r="GG120" s="626">
        <v>2</v>
      </c>
      <c r="GH120" s="626">
        <v>1</v>
      </c>
      <c r="GI120" s="626" t="s">
        <v>780</v>
      </c>
      <c r="GJ120" s="626">
        <v>2</v>
      </c>
      <c r="GK120" s="626" t="s">
        <v>781</v>
      </c>
      <c r="GL120" s="626" t="s">
        <v>782</v>
      </c>
      <c r="GM120" s="626">
        <v>66</v>
      </c>
      <c r="GN120" s="626" t="s">
        <v>783</v>
      </c>
      <c r="GO120" s="626">
        <v>0</v>
      </c>
      <c r="GP120" s="626">
        <v>0</v>
      </c>
      <c r="GQ120" s="626">
        <v>4</v>
      </c>
      <c r="GR120" s="626">
        <v>2</v>
      </c>
      <c r="GS120" s="626">
        <v>9</v>
      </c>
      <c r="GT120" s="626" t="s">
        <v>783</v>
      </c>
      <c r="GU120" s="626" t="s">
        <v>783</v>
      </c>
      <c r="GV120" s="626" t="s">
        <v>783</v>
      </c>
      <c r="GW120" s="626" t="s">
        <v>783</v>
      </c>
      <c r="GX120" s="626" t="s">
        <v>783</v>
      </c>
      <c r="GY120" s="626">
        <v>1649</v>
      </c>
      <c r="GZ120" s="626">
        <v>0.23</v>
      </c>
      <c r="HA120" s="626">
        <v>5</v>
      </c>
      <c r="HB120" s="626" t="s">
        <v>783</v>
      </c>
      <c r="HC120" s="626" t="s">
        <v>782</v>
      </c>
      <c r="HD120" s="626">
        <v>15</v>
      </c>
      <c r="HE120" s="626" t="s">
        <v>783</v>
      </c>
      <c r="HF120" s="626">
        <v>0</v>
      </c>
      <c r="HG120" s="626" t="s">
        <v>783</v>
      </c>
      <c r="HH120" s="626">
        <v>0</v>
      </c>
      <c r="HI120" s="626">
        <v>1</v>
      </c>
      <c r="HJ120" s="626">
        <v>45</v>
      </c>
      <c r="HK120" s="626" t="s">
        <v>784</v>
      </c>
      <c r="HL120" s="626" t="s">
        <v>785</v>
      </c>
      <c r="HM120" s="626" t="s">
        <v>783</v>
      </c>
      <c r="HN120" s="626" t="s">
        <v>783</v>
      </c>
      <c r="HO120" s="626" t="s">
        <v>783</v>
      </c>
      <c r="HP120" s="626" t="s">
        <v>783</v>
      </c>
      <c r="HQ120" s="626" t="s">
        <v>783</v>
      </c>
      <c r="HR120" s="626">
        <v>3980715</v>
      </c>
      <c r="HS120" s="626" t="s">
        <v>783</v>
      </c>
      <c r="HT120" s="626" t="s">
        <v>786</v>
      </c>
      <c r="HU120" s="626" t="s">
        <v>787</v>
      </c>
      <c r="HV120" s="626">
        <v>4</v>
      </c>
      <c r="HW120" s="626">
        <v>2014</v>
      </c>
      <c r="HX120" s="626">
        <v>63</v>
      </c>
      <c r="HY120" s="626">
        <v>581</v>
      </c>
      <c r="HZ120" s="626">
        <v>1795</v>
      </c>
      <c r="IA120" s="627">
        <v>41697.500081018516</v>
      </c>
      <c r="IB120" s="626" t="s">
        <v>788</v>
      </c>
      <c r="IC120" s="626">
        <v>3976237</v>
      </c>
      <c r="ID120" s="626">
        <v>2014</v>
      </c>
      <c r="IE120" s="626">
        <v>1712</v>
      </c>
      <c r="IF120" s="626" t="s">
        <v>783</v>
      </c>
      <c r="IG120" s="626" t="s">
        <v>783</v>
      </c>
      <c r="IH120" s="626" t="s">
        <v>783</v>
      </c>
      <c r="II120" s="626" t="s">
        <v>783</v>
      </c>
      <c r="IJ120" s="626" t="s">
        <v>783</v>
      </c>
      <c r="IK120" s="626" t="s">
        <v>783</v>
      </c>
      <c r="IL120" s="626" t="s">
        <v>783</v>
      </c>
      <c r="IM120" s="626" t="s">
        <v>783</v>
      </c>
      <c r="IN120" s="626" t="s">
        <v>783</v>
      </c>
      <c r="IO120" s="626">
        <v>1649</v>
      </c>
      <c r="IP120" s="627">
        <v>39296.319722222222</v>
      </c>
      <c r="IQ120" s="626">
        <v>2</v>
      </c>
      <c r="IR120" s="626" t="s">
        <v>793</v>
      </c>
      <c r="IS120" s="626">
        <v>9</v>
      </c>
      <c r="IT120" s="665">
        <v>41275</v>
      </c>
      <c r="IU120" s="626" t="s">
        <v>783</v>
      </c>
      <c r="IV120" s="626" t="s">
        <v>783</v>
      </c>
      <c r="IW120" s="626" t="s">
        <v>783</v>
      </c>
      <c r="IX120" s="626" t="s">
        <v>781</v>
      </c>
      <c r="IY120" s="626">
        <v>45</v>
      </c>
      <c r="IZ120" s="626" t="s">
        <v>789</v>
      </c>
      <c r="JA120" s="626" t="s">
        <v>783</v>
      </c>
      <c r="JB120" s="626" t="s">
        <v>783</v>
      </c>
      <c r="JC120" s="626" t="s">
        <v>783</v>
      </c>
      <c r="JD120" s="626">
        <v>329421</v>
      </c>
      <c r="JE120" s="626" t="s">
        <v>783</v>
      </c>
      <c r="JF120" s="626" t="s">
        <v>783</v>
      </c>
      <c r="JG120" s="626" t="s">
        <v>815</v>
      </c>
      <c r="JH120" s="626">
        <v>55</v>
      </c>
      <c r="JI120" s="626" t="s">
        <v>783</v>
      </c>
      <c r="JJ120" s="626" t="s">
        <v>783</v>
      </c>
      <c r="JK120" s="626" t="s">
        <v>783</v>
      </c>
      <c r="JL120" s="626" t="s">
        <v>790</v>
      </c>
      <c r="JM120" s="626">
        <v>4</v>
      </c>
      <c r="JN120" s="626">
        <v>3</v>
      </c>
      <c r="JO120" s="626" t="s">
        <v>783</v>
      </c>
      <c r="JP120" s="626">
        <v>10711928</v>
      </c>
      <c r="JQ120" s="626">
        <v>2011</v>
      </c>
      <c r="JR120" s="626">
        <v>3</v>
      </c>
      <c r="JS120" s="626" t="s">
        <v>783</v>
      </c>
      <c r="JT120" s="626" t="s">
        <v>783</v>
      </c>
      <c r="JU120" s="626" t="s">
        <v>847</v>
      </c>
      <c r="JV120" s="628">
        <v>1141.411891</v>
      </c>
      <c r="JX120" s="225"/>
    </row>
    <row r="121" spans="1:286" ht="16" thickBot="1">
      <c r="A121" s="905" t="s">
        <v>5</v>
      </c>
      <c r="B121" s="79">
        <f t="shared" si="140"/>
        <v>1</v>
      </c>
      <c r="C121" s="871" t="s">
        <v>93</v>
      </c>
      <c r="D121" s="489" t="s">
        <v>162</v>
      </c>
      <c r="E121" s="1129" t="s">
        <v>80</v>
      </c>
      <c r="F121" s="888">
        <v>0.2</v>
      </c>
      <c r="G121" s="120">
        <f t="shared" si="184"/>
        <v>2.1100000000000003</v>
      </c>
      <c r="H121" s="46"/>
      <c r="I121" s="33">
        <v>0.2</v>
      </c>
      <c r="J121" s="29"/>
      <c r="K121" s="18"/>
      <c r="L121" s="5"/>
      <c r="M121" s="170">
        <v>1</v>
      </c>
      <c r="N121" s="71">
        <v>1</v>
      </c>
      <c r="O121" s="739">
        <v>2</v>
      </c>
      <c r="P121" s="1107">
        <f t="shared" si="138"/>
        <v>4</v>
      </c>
      <c r="Q121" s="1108">
        <f t="shared" si="185"/>
        <v>2</v>
      </c>
      <c r="R121" s="46"/>
      <c r="S121" s="547">
        <f>I121</f>
        <v>0.2</v>
      </c>
      <c r="T121" s="25"/>
      <c r="U121" s="219">
        <f t="shared" si="179"/>
        <v>15000</v>
      </c>
      <c r="V121" s="219" t="s">
        <v>642</v>
      </c>
      <c r="W121" s="1042">
        <f t="shared" si="180"/>
        <v>15000</v>
      </c>
      <c r="X121" s="537">
        <f t="shared" si="181"/>
        <v>0</v>
      </c>
      <c r="Y121" s="538">
        <f t="shared" si="141"/>
        <v>500</v>
      </c>
      <c r="Z121" s="1090">
        <f t="shared" si="142"/>
        <v>15500</v>
      </c>
      <c r="AA121" s="1098"/>
      <c r="AB121" s="600"/>
      <c r="AC121" s="1056">
        <f t="shared" si="143"/>
        <v>0</v>
      </c>
      <c r="AD121" s="1063"/>
      <c r="AE121" s="747">
        <f t="shared" si="144"/>
        <v>0</v>
      </c>
      <c r="AF121" s="600"/>
      <c r="AG121" s="1056">
        <f t="shared" si="145"/>
        <v>0</v>
      </c>
      <c r="AH121" s="1070"/>
      <c r="AI121" s="747">
        <f t="shared" si="146"/>
        <v>0</v>
      </c>
      <c r="AJ121" s="1051"/>
      <c r="AK121" s="270">
        <v>0</v>
      </c>
      <c r="AL121" s="902">
        <v>2021</v>
      </c>
      <c r="AM121" s="902">
        <f t="shared" si="183"/>
        <v>2031</v>
      </c>
      <c r="AN121" s="18" t="str">
        <f t="shared" si="147"/>
        <v xml:space="preserve"> </v>
      </c>
      <c r="AO121" s="747" t="str">
        <f t="shared" si="148"/>
        <v xml:space="preserve"> </v>
      </c>
      <c r="AP121" s="4" t="str">
        <f t="shared" si="149"/>
        <v xml:space="preserve"> </v>
      </c>
      <c r="AQ121" s="747" t="str">
        <f t="shared" si="150"/>
        <v xml:space="preserve"> </v>
      </c>
      <c r="AR121" s="4" t="str">
        <f t="shared" si="151"/>
        <v xml:space="preserve"> </v>
      </c>
      <c r="AS121" s="747" t="str">
        <f t="shared" si="152"/>
        <v xml:space="preserve"> </v>
      </c>
      <c r="AT121" s="4" t="str">
        <f t="shared" si="153"/>
        <v xml:space="preserve"> </v>
      </c>
      <c r="AU121" s="747" t="str">
        <f t="shared" si="154"/>
        <v xml:space="preserve"> </v>
      </c>
      <c r="AV121" s="4" t="str">
        <f t="shared" si="155"/>
        <v xml:space="preserve"> </v>
      </c>
      <c r="AW121" s="747" t="str">
        <f t="shared" si="156"/>
        <v xml:space="preserve"> </v>
      </c>
      <c r="AX121" s="4" t="str">
        <f t="shared" si="157"/>
        <v xml:space="preserve"> </v>
      </c>
      <c r="AY121" s="747" t="str">
        <f t="shared" si="158"/>
        <v xml:space="preserve"> </v>
      </c>
      <c r="AZ121" s="4" t="str">
        <f t="shared" si="159"/>
        <v xml:space="preserve"> </v>
      </c>
      <c r="BA121" s="747" t="str">
        <f t="shared" si="160"/>
        <v xml:space="preserve"> </v>
      </c>
      <c r="BB121" s="4" t="str">
        <f t="shared" si="161"/>
        <v xml:space="preserve"> </v>
      </c>
      <c r="BC121" s="747" t="str">
        <f t="shared" si="162"/>
        <v xml:space="preserve"> </v>
      </c>
      <c r="BD121" s="4" t="str">
        <f t="shared" si="163"/>
        <v xml:space="preserve"> </v>
      </c>
      <c r="BE121" s="747" t="str">
        <f t="shared" si="164"/>
        <v xml:space="preserve"> </v>
      </c>
      <c r="BF121" s="4" t="str">
        <f t="shared" si="165"/>
        <v xml:space="preserve"> </v>
      </c>
      <c r="BG121" s="747" t="str">
        <f t="shared" si="166"/>
        <v xml:space="preserve"> </v>
      </c>
      <c r="BH121" s="4" t="str">
        <f t="shared" si="167"/>
        <v xml:space="preserve"> </v>
      </c>
      <c r="BI121" s="747" t="str">
        <f t="shared" si="168"/>
        <v xml:space="preserve"> </v>
      </c>
      <c r="BJ121" s="4" t="str">
        <f t="shared" si="169"/>
        <v xml:space="preserve"> </v>
      </c>
      <c r="BK121" s="747" t="str">
        <f t="shared" si="170"/>
        <v xml:space="preserve"> </v>
      </c>
      <c r="BL121" s="4" t="str">
        <f t="shared" si="171"/>
        <v xml:space="preserve"> </v>
      </c>
      <c r="BM121" s="747" t="str">
        <f t="shared" si="172"/>
        <v xml:space="preserve"> </v>
      </c>
      <c r="BN121" s="4">
        <f t="shared" si="173"/>
        <v>0.2</v>
      </c>
      <c r="BO121" s="747">
        <f t="shared" si="174"/>
        <v>15500</v>
      </c>
      <c r="BP121" s="4" t="str">
        <f t="shared" si="175"/>
        <v xml:space="preserve"> </v>
      </c>
      <c r="BQ121" s="747" t="str">
        <f t="shared" si="176"/>
        <v xml:space="preserve"> </v>
      </c>
      <c r="BR121" s="133"/>
      <c r="BS121" s="133"/>
      <c r="BT121" s="389"/>
      <c r="BU121" s="389"/>
      <c r="BV121" s="389"/>
      <c r="BW121" s="389"/>
      <c r="BX121" s="389"/>
      <c r="BY121" s="389"/>
      <c r="BZ121" s="389"/>
      <c r="CA121" s="389"/>
      <c r="CB121" s="163">
        <f t="shared" si="177"/>
        <v>0</v>
      </c>
      <c r="CC121" s="389"/>
      <c r="CD121" s="389"/>
      <c r="CE121" s="389"/>
      <c r="CF121" s="389"/>
      <c r="CG121" s="389"/>
      <c r="CH121" s="389"/>
      <c r="CI121" s="389"/>
      <c r="CJ121" s="389"/>
      <c r="CK121" s="389"/>
      <c r="CL121" s="389"/>
      <c r="CM121" s="389"/>
      <c r="CN121" s="389"/>
      <c r="CO121" s="389"/>
      <c r="CP121" s="389"/>
      <c r="CQ121" s="389"/>
      <c r="CR121" s="389"/>
      <c r="CS121" s="389"/>
      <c r="CT121" s="389"/>
      <c r="CU121" s="389"/>
      <c r="CV121" s="389"/>
      <c r="CW121" s="389"/>
      <c r="CX121" s="389"/>
      <c r="CY121" s="389"/>
      <c r="CZ121" s="389"/>
      <c r="DA121" s="389"/>
      <c r="DB121" s="389"/>
      <c r="DC121" s="389"/>
      <c r="DD121" s="389"/>
      <c r="DE121" s="389"/>
      <c r="DF121" s="389"/>
      <c r="DG121" s="389"/>
      <c r="DH121" s="389"/>
      <c r="DI121" s="389"/>
      <c r="DJ121" s="389"/>
      <c r="DK121" s="389"/>
      <c r="DL121" s="389"/>
      <c r="DM121" s="389"/>
      <c r="DN121" s="389"/>
      <c r="DO121" s="389"/>
      <c r="DP121" s="389"/>
      <c r="DQ121" s="389"/>
      <c r="DR121" s="389"/>
      <c r="DS121" s="389"/>
      <c r="DT121" s="389"/>
      <c r="DU121" s="389"/>
      <c r="DV121" s="389"/>
      <c r="DW121" s="389"/>
      <c r="DX121" s="389"/>
      <c r="DY121" s="389"/>
      <c r="DZ121" s="389"/>
      <c r="EA121" s="389"/>
      <c r="EB121" s="389"/>
      <c r="EC121" s="389"/>
      <c r="ED121" s="389"/>
      <c r="EE121" s="389"/>
      <c r="EF121" s="389"/>
      <c r="EG121" s="389"/>
      <c r="EH121" s="389"/>
      <c r="EI121" s="389"/>
      <c r="EJ121" s="389"/>
      <c r="EK121" s="389"/>
      <c r="EL121" s="389"/>
      <c r="EM121" s="389"/>
      <c r="EN121" s="389"/>
      <c r="EO121" s="389"/>
      <c r="EP121" s="389"/>
      <c r="EQ121" s="389"/>
      <c r="ER121" s="389"/>
      <c r="ES121" s="389"/>
      <c r="ET121" s="389"/>
      <c r="EU121" s="389"/>
      <c r="EV121" s="389"/>
      <c r="EW121" s="389"/>
      <c r="EX121" s="389"/>
      <c r="EY121" s="389"/>
      <c r="EZ121" s="389"/>
      <c r="FA121" s="389"/>
      <c r="FB121" s="389"/>
      <c r="FC121" s="389"/>
      <c r="FD121" s="389"/>
      <c r="FE121" s="389"/>
      <c r="FF121" s="389"/>
      <c r="FG121" s="389"/>
      <c r="FH121" s="389"/>
      <c r="FI121" s="389"/>
      <c r="FJ121" s="389"/>
      <c r="FK121" s="389"/>
      <c r="FL121" s="389"/>
      <c r="FM121" s="389"/>
      <c r="FN121" s="389"/>
      <c r="FO121" s="389"/>
      <c r="FP121" s="389"/>
      <c r="FQ121" s="389"/>
      <c r="FR121" s="389"/>
      <c r="FS121" s="389"/>
      <c r="FT121" s="389"/>
      <c r="FU121" s="389"/>
      <c r="FV121" s="389"/>
      <c r="FW121" s="389"/>
      <c r="FX121" s="666" t="s">
        <v>466</v>
      </c>
      <c r="FY121" s="667">
        <v>212</v>
      </c>
      <c r="FZ121" s="667">
        <v>30289508</v>
      </c>
      <c r="GA121" s="667">
        <v>55</v>
      </c>
      <c r="GB121" s="667" t="s">
        <v>798</v>
      </c>
      <c r="GC121" s="667">
        <v>18</v>
      </c>
      <c r="GD121" s="667">
        <v>1972</v>
      </c>
      <c r="GE121" s="667">
        <v>1</v>
      </c>
      <c r="GF121" s="667" t="s">
        <v>780</v>
      </c>
      <c r="GG121" s="667">
        <v>1</v>
      </c>
      <c r="GH121" s="667">
        <v>1</v>
      </c>
      <c r="GI121" s="667" t="s">
        <v>780</v>
      </c>
      <c r="GJ121" s="667">
        <v>1</v>
      </c>
      <c r="GK121" s="667" t="s">
        <v>781</v>
      </c>
      <c r="GL121" s="667" t="s">
        <v>782</v>
      </c>
      <c r="GM121" s="667">
        <v>50</v>
      </c>
      <c r="GN121" s="667" t="s">
        <v>783</v>
      </c>
      <c r="GO121" s="667">
        <v>0</v>
      </c>
      <c r="GP121" s="667">
        <v>0</v>
      </c>
      <c r="GQ121" s="667">
        <v>4</v>
      </c>
      <c r="GR121" s="667">
        <v>2</v>
      </c>
      <c r="GS121" s="667">
        <v>1</v>
      </c>
      <c r="GT121" s="667" t="s">
        <v>783</v>
      </c>
      <c r="GU121" s="667" t="s">
        <v>783</v>
      </c>
      <c r="GV121" s="667" t="s">
        <v>783</v>
      </c>
      <c r="GW121" s="667" t="s">
        <v>783</v>
      </c>
      <c r="GX121" s="667" t="s">
        <v>783</v>
      </c>
      <c r="GY121" s="667">
        <v>1649</v>
      </c>
      <c r="GZ121" s="667">
        <v>0.22</v>
      </c>
      <c r="HA121" s="667">
        <v>5</v>
      </c>
      <c r="HB121" s="667" t="s">
        <v>783</v>
      </c>
      <c r="HC121" s="667" t="s">
        <v>782</v>
      </c>
      <c r="HD121" s="667">
        <v>15</v>
      </c>
      <c r="HE121" s="667" t="s">
        <v>783</v>
      </c>
      <c r="HF121" s="667">
        <v>0</v>
      </c>
      <c r="HG121" s="667" t="s">
        <v>783</v>
      </c>
      <c r="HH121" s="667">
        <v>0</v>
      </c>
      <c r="HI121" s="667">
        <v>1</v>
      </c>
      <c r="HJ121" s="667">
        <v>45</v>
      </c>
      <c r="HK121" s="667" t="s">
        <v>784</v>
      </c>
      <c r="HL121" s="667" t="s">
        <v>785</v>
      </c>
      <c r="HM121" s="667" t="s">
        <v>783</v>
      </c>
      <c r="HN121" s="667" t="s">
        <v>783</v>
      </c>
      <c r="HO121" s="667" t="s">
        <v>783</v>
      </c>
      <c r="HP121" s="667" t="s">
        <v>783</v>
      </c>
      <c r="HQ121" s="667" t="s">
        <v>783</v>
      </c>
      <c r="HR121" s="667">
        <v>5074841</v>
      </c>
      <c r="HS121" s="667" t="s">
        <v>783</v>
      </c>
      <c r="HT121" s="667" t="s">
        <v>786</v>
      </c>
      <c r="HU121" s="667" t="s">
        <v>787</v>
      </c>
      <c r="HV121" s="667">
        <v>4</v>
      </c>
      <c r="HW121" s="667">
        <v>2014</v>
      </c>
      <c r="HX121" s="667">
        <v>63</v>
      </c>
      <c r="HY121" s="667">
        <v>0</v>
      </c>
      <c r="HZ121" s="667">
        <v>1162</v>
      </c>
      <c r="IA121" s="668">
        <v>41697.500081018516</v>
      </c>
      <c r="IB121" s="667" t="s">
        <v>788</v>
      </c>
      <c r="IC121" s="667">
        <v>5074840</v>
      </c>
      <c r="ID121" s="667">
        <v>2014</v>
      </c>
      <c r="IE121" s="667">
        <v>1712</v>
      </c>
      <c r="IF121" s="667" t="s">
        <v>783</v>
      </c>
      <c r="IG121" s="667" t="s">
        <v>783</v>
      </c>
      <c r="IH121" s="667" t="s">
        <v>783</v>
      </c>
      <c r="II121" s="667" t="s">
        <v>783</v>
      </c>
      <c r="IJ121" s="667" t="s">
        <v>783</v>
      </c>
      <c r="IK121" s="667" t="s">
        <v>783</v>
      </c>
      <c r="IL121" s="667" t="s">
        <v>783</v>
      </c>
      <c r="IM121" s="667" t="s">
        <v>783</v>
      </c>
      <c r="IN121" s="667" t="s">
        <v>783</v>
      </c>
      <c r="IO121" s="667">
        <v>1649</v>
      </c>
      <c r="IP121" s="668">
        <v>38587.423726851855</v>
      </c>
      <c r="IQ121" s="667">
        <v>2</v>
      </c>
      <c r="IR121" s="667" t="s">
        <v>793</v>
      </c>
      <c r="IS121" s="667">
        <v>1</v>
      </c>
      <c r="IT121" s="669">
        <v>41275</v>
      </c>
      <c r="IU121" s="667" t="s">
        <v>783</v>
      </c>
      <c r="IV121" s="667" t="s">
        <v>783</v>
      </c>
      <c r="IW121" s="667" t="s">
        <v>783</v>
      </c>
      <c r="IX121" s="667" t="s">
        <v>781</v>
      </c>
      <c r="IY121" s="667">
        <v>45</v>
      </c>
      <c r="IZ121" s="667" t="s">
        <v>789</v>
      </c>
      <c r="JA121" s="667" t="s">
        <v>783</v>
      </c>
      <c r="JB121" s="667" t="s">
        <v>783</v>
      </c>
      <c r="JC121" s="667" t="s">
        <v>783</v>
      </c>
      <c r="JD121" s="667">
        <v>329444</v>
      </c>
      <c r="JE121" s="667" t="s">
        <v>783</v>
      </c>
      <c r="JF121" s="667" t="s">
        <v>783</v>
      </c>
      <c r="JG121" s="667" t="s">
        <v>795</v>
      </c>
      <c r="JH121" s="667">
        <v>55</v>
      </c>
      <c r="JI121" s="667" t="s">
        <v>783</v>
      </c>
      <c r="JJ121" s="667" t="s">
        <v>783</v>
      </c>
      <c r="JK121" s="667" t="s">
        <v>783</v>
      </c>
      <c r="JL121" s="667" t="s">
        <v>790</v>
      </c>
      <c r="JM121" s="667">
        <v>4</v>
      </c>
      <c r="JN121" s="667">
        <v>3</v>
      </c>
      <c r="JO121" s="667" t="s">
        <v>783</v>
      </c>
      <c r="JP121" s="667">
        <v>10711928</v>
      </c>
      <c r="JQ121" s="667">
        <v>2011</v>
      </c>
      <c r="JR121" s="667">
        <v>3</v>
      </c>
      <c r="JS121" s="667" t="s">
        <v>783</v>
      </c>
      <c r="JT121" s="667" t="s">
        <v>783</v>
      </c>
      <c r="JU121" s="667" t="s">
        <v>891</v>
      </c>
      <c r="JV121" s="670">
        <v>1229.3601349999999</v>
      </c>
      <c r="JX121" s="225"/>
    </row>
    <row r="122" spans="1:286" ht="16" thickBot="1">
      <c r="A122" s="905" t="s">
        <v>5</v>
      </c>
      <c r="B122" s="79">
        <f t="shared" si="140"/>
        <v>1</v>
      </c>
      <c r="C122" s="871" t="s">
        <v>61</v>
      </c>
      <c r="D122" s="489" t="s">
        <v>135</v>
      </c>
      <c r="E122" s="1129" t="s">
        <v>213</v>
      </c>
      <c r="F122" s="888">
        <v>0.54</v>
      </c>
      <c r="G122" s="120">
        <f t="shared" si="184"/>
        <v>2.6500000000000004</v>
      </c>
      <c r="H122" s="46"/>
      <c r="I122" s="33">
        <v>0.54</v>
      </c>
      <c r="J122" s="29"/>
      <c r="K122" s="18"/>
      <c r="L122" s="5"/>
      <c r="M122" s="170">
        <v>1</v>
      </c>
      <c r="N122" s="71">
        <v>1</v>
      </c>
      <c r="O122" s="739">
        <v>3</v>
      </c>
      <c r="P122" s="1107">
        <f t="shared" si="138"/>
        <v>5</v>
      </c>
      <c r="Q122" s="1108">
        <f t="shared" si="185"/>
        <v>3</v>
      </c>
      <c r="R122" s="46"/>
      <c r="S122" s="585">
        <v>0.54</v>
      </c>
      <c r="T122" s="25"/>
      <c r="U122" s="219">
        <f t="shared" si="179"/>
        <v>40500</v>
      </c>
      <c r="V122" s="219" t="s">
        <v>642</v>
      </c>
      <c r="W122" s="1042">
        <f t="shared" si="180"/>
        <v>40500</v>
      </c>
      <c r="X122" s="537">
        <f t="shared" si="181"/>
        <v>0</v>
      </c>
      <c r="Y122" s="538">
        <f t="shared" si="141"/>
        <v>500</v>
      </c>
      <c r="Z122" s="1090">
        <f t="shared" si="142"/>
        <v>41000</v>
      </c>
      <c r="AA122" s="1098"/>
      <c r="AB122" s="600"/>
      <c r="AC122" s="1056">
        <f t="shared" si="143"/>
        <v>0</v>
      </c>
      <c r="AD122" s="1063"/>
      <c r="AE122" s="747">
        <f t="shared" si="144"/>
        <v>0</v>
      </c>
      <c r="AF122" s="600"/>
      <c r="AG122" s="1056">
        <f t="shared" si="145"/>
        <v>0</v>
      </c>
      <c r="AH122" s="1070"/>
      <c r="AI122" s="747">
        <f t="shared" si="146"/>
        <v>0</v>
      </c>
      <c r="AJ122" s="1051"/>
      <c r="AK122" s="270">
        <v>0</v>
      </c>
      <c r="AL122" s="902">
        <v>2021</v>
      </c>
      <c r="AM122" s="902">
        <f t="shared" si="183"/>
        <v>2031</v>
      </c>
      <c r="AN122" s="18" t="str">
        <f t="shared" si="147"/>
        <v xml:space="preserve"> </v>
      </c>
      <c r="AO122" s="747" t="str">
        <f t="shared" si="148"/>
        <v xml:space="preserve"> </v>
      </c>
      <c r="AP122" s="4" t="str">
        <f t="shared" si="149"/>
        <v xml:space="preserve"> </v>
      </c>
      <c r="AQ122" s="747" t="str">
        <f t="shared" si="150"/>
        <v xml:space="preserve"> </v>
      </c>
      <c r="AR122" s="4" t="str">
        <f t="shared" si="151"/>
        <v xml:space="preserve"> </v>
      </c>
      <c r="AS122" s="747" t="str">
        <f t="shared" si="152"/>
        <v xml:space="preserve"> </v>
      </c>
      <c r="AT122" s="4" t="str">
        <f t="shared" si="153"/>
        <v xml:space="preserve"> </v>
      </c>
      <c r="AU122" s="747" t="str">
        <f t="shared" si="154"/>
        <v xml:space="preserve"> </v>
      </c>
      <c r="AV122" s="4" t="str">
        <f t="shared" si="155"/>
        <v xml:space="preserve"> </v>
      </c>
      <c r="AW122" s="747" t="str">
        <f t="shared" si="156"/>
        <v xml:space="preserve"> </v>
      </c>
      <c r="AX122" s="4" t="str">
        <f t="shared" si="157"/>
        <v xml:space="preserve"> </v>
      </c>
      <c r="AY122" s="747" t="str">
        <f t="shared" si="158"/>
        <v xml:space="preserve"> </v>
      </c>
      <c r="AZ122" s="4" t="str">
        <f t="shared" si="159"/>
        <v xml:space="preserve"> </v>
      </c>
      <c r="BA122" s="747" t="str">
        <f t="shared" si="160"/>
        <v xml:space="preserve"> </v>
      </c>
      <c r="BB122" s="4" t="str">
        <f t="shared" si="161"/>
        <v xml:space="preserve"> </v>
      </c>
      <c r="BC122" s="747" t="str">
        <f t="shared" si="162"/>
        <v xml:space="preserve"> </v>
      </c>
      <c r="BD122" s="4" t="str">
        <f t="shared" si="163"/>
        <v xml:space="preserve"> </v>
      </c>
      <c r="BE122" s="747" t="str">
        <f t="shared" si="164"/>
        <v xml:space="preserve"> </v>
      </c>
      <c r="BF122" s="4" t="str">
        <f t="shared" si="165"/>
        <v xml:space="preserve"> </v>
      </c>
      <c r="BG122" s="747" t="str">
        <f t="shared" si="166"/>
        <v xml:space="preserve"> </v>
      </c>
      <c r="BH122" s="4" t="str">
        <f t="shared" si="167"/>
        <v xml:space="preserve"> </v>
      </c>
      <c r="BI122" s="747" t="str">
        <f t="shared" si="168"/>
        <v xml:space="preserve"> </v>
      </c>
      <c r="BJ122" s="4" t="str">
        <f t="shared" si="169"/>
        <v xml:space="preserve"> </v>
      </c>
      <c r="BK122" s="747" t="str">
        <f t="shared" si="170"/>
        <v xml:space="preserve"> </v>
      </c>
      <c r="BL122" s="4" t="str">
        <f t="shared" si="171"/>
        <v xml:space="preserve"> </v>
      </c>
      <c r="BM122" s="747" t="str">
        <f t="shared" si="172"/>
        <v xml:space="preserve"> </v>
      </c>
      <c r="BN122" s="4">
        <f t="shared" si="173"/>
        <v>0.54</v>
      </c>
      <c r="BO122" s="747">
        <f t="shared" si="174"/>
        <v>41000</v>
      </c>
      <c r="BP122" s="4" t="str">
        <f t="shared" si="175"/>
        <v xml:space="preserve"> </v>
      </c>
      <c r="BQ122" s="747" t="str">
        <f t="shared" si="176"/>
        <v xml:space="preserve"> </v>
      </c>
      <c r="BR122" s="133"/>
      <c r="BS122" s="133"/>
      <c r="BT122" s="389"/>
      <c r="BU122" s="389"/>
      <c r="BV122" s="389"/>
      <c r="BW122" s="389"/>
      <c r="BX122" s="389"/>
      <c r="BY122" s="389"/>
      <c r="BZ122" s="389"/>
      <c r="CA122" s="389"/>
      <c r="CB122" s="163">
        <f t="shared" si="177"/>
        <v>0</v>
      </c>
      <c r="CC122" s="389"/>
      <c r="CD122" s="389"/>
      <c r="CE122" s="588"/>
      <c r="CF122" s="588"/>
      <c r="CG122" s="588"/>
      <c r="CH122" s="588"/>
      <c r="CI122" s="588"/>
      <c r="CJ122" s="588"/>
      <c r="CK122" s="588"/>
      <c r="CL122" s="588"/>
      <c r="CM122" s="588"/>
      <c r="CN122" s="588"/>
      <c r="CO122" s="588"/>
      <c r="CP122" s="588"/>
      <c r="CQ122" s="588"/>
      <c r="CR122" s="588"/>
      <c r="CS122" s="588"/>
      <c r="CT122" s="588"/>
      <c r="CU122" s="588"/>
      <c r="CV122" s="588"/>
      <c r="CW122" s="588"/>
      <c r="CX122" s="588"/>
      <c r="CY122" s="588"/>
      <c r="CZ122" s="588"/>
      <c r="DA122" s="389"/>
      <c r="DB122" s="389"/>
      <c r="DC122" s="389"/>
      <c r="DD122" s="389"/>
      <c r="DE122" s="389"/>
      <c r="DF122" s="389"/>
      <c r="DG122" s="389"/>
      <c r="DH122" s="389"/>
      <c r="DI122" s="389"/>
      <c r="DJ122" s="389"/>
      <c r="DK122" s="389"/>
      <c r="DL122" s="389"/>
      <c r="DM122" s="389"/>
      <c r="DN122" s="389"/>
      <c r="DO122" s="389"/>
      <c r="DP122" s="389"/>
      <c r="DQ122" s="389"/>
      <c r="DR122" s="389"/>
      <c r="DS122" s="389"/>
      <c r="DT122" s="389"/>
      <c r="DU122" s="389"/>
      <c r="DV122" s="389"/>
      <c r="DW122" s="389"/>
      <c r="DX122" s="389"/>
      <c r="DY122" s="389"/>
      <c r="DZ122" s="389"/>
      <c r="EA122" s="389"/>
      <c r="EB122" s="389"/>
      <c r="EC122" s="389"/>
      <c r="ED122" s="389"/>
      <c r="EE122" s="389"/>
      <c r="EF122" s="389"/>
      <c r="EG122" s="389"/>
      <c r="EH122" s="389"/>
      <c r="EI122" s="389"/>
      <c r="EJ122" s="389"/>
      <c r="EK122" s="389"/>
      <c r="EL122" s="389"/>
      <c r="EM122" s="389"/>
      <c r="EN122" s="389"/>
      <c r="EO122" s="389"/>
      <c r="EP122" s="389"/>
      <c r="EQ122" s="389"/>
      <c r="ER122" s="389"/>
      <c r="ES122" s="389"/>
      <c r="ET122" s="389"/>
      <c r="EU122" s="389"/>
      <c r="EV122" s="389"/>
      <c r="EW122" s="389"/>
      <c r="EX122" s="389"/>
      <c r="EY122" s="389"/>
      <c r="EZ122" s="389"/>
      <c r="FA122" s="389"/>
      <c r="FB122" s="389"/>
      <c r="FC122" s="389"/>
      <c r="FD122" s="389"/>
      <c r="FE122" s="389"/>
      <c r="FF122" s="389"/>
      <c r="FG122" s="389"/>
      <c r="FH122" s="389"/>
      <c r="FI122" s="389"/>
      <c r="FJ122" s="389"/>
      <c r="FK122" s="389"/>
      <c r="FL122" s="389"/>
      <c r="FM122" s="389"/>
      <c r="FN122" s="389"/>
      <c r="FO122" s="389"/>
      <c r="FP122" s="389"/>
      <c r="FQ122" s="389"/>
      <c r="FR122" s="389"/>
      <c r="FS122" s="389"/>
      <c r="FT122" s="389"/>
      <c r="FU122" s="389"/>
      <c r="FV122" s="389"/>
      <c r="FW122" s="389"/>
      <c r="FX122" s="625" t="s">
        <v>449</v>
      </c>
      <c r="FY122" s="626">
        <v>13</v>
      </c>
      <c r="FZ122" s="626">
        <v>30289466</v>
      </c>
      <c r="GA122" s="626">
        <v>55</v>
      </c>
      <c r="GB122" s="626" t="s">
        <v>798</v>
      </c>
      <c r="GC122" s="626">
        <v>18</v>
      </c>
      <c r="GD122" s="626">
        <v>1979</v>
      </c>
      <c r="GE122" s="626">
        <v>1</v>
      </c>
      <c r="GF122" s="626" t="s">
        <v>780</v>
      </c>
      <c r="GG122" s="626">
        <v>1</v>
      </c>
      <c r="GH122" s="626">
        <v>1</v>
      </c>
      <c r="GI122" s="626" t="s">
        <v>780</v>
      </c>
      <c r="GJ122" s="626">
        <v>1</v>
      </c>
      <c r="GK122" s="626" t="s">
        <v>781</v>
      </c>
      <c r="GL122" s="626" t="s">
        <v>782</v>
      </c>
      <c r="GM122" s="626">
        <v>66</v>
      </c>
      <c r="GN122" s="626" t="s">
        <v>783</v>
      </c>
      <c r="GO122" s="626">
        <v>0</v>
      </c>
      <c r="GP122" s="626">
        <v>0</v>
      </c>
      <c r="GQ122" s="626">
        <v>4</v>
      </c>
      <c r="GR122" s="626">
        <v>2</v>
      </c>
      <c r="GS122" s="626">
        <v>2</v>
      </c>
      <c r="GT122" s="626" t="s">
        <v>783</v>
      </c>
      <c r="GU122" s="626" t="s">
        <v>783</v>
      </c>
      <c r="GV122" s="626" t="s">
        <v>783</v>
      </c>
      <c r="GW122" s="626" t="s">
        <v>783</v>
      </c>
      <c r="GX122" s="626" t="s">
        <v>783</v>
      </c>
      <c r="GY122" s="626">
        <v>1649</v>
      </c>
      <c r="GZ122" s="626">
        <v>0.82</v>
      </c>
      <c r="HA122" s="626">
        <v>5</v>
      </c>
      <c r="HB122" s="626" t="s">
        <v>783</v>
      </c>
      <c r="HC122" s="626" t="s">
        <v>782</v>
      </c>
      <c r="HD122" s="626">
        <v>35</v>
      </c>
      <c r="HE122" s="626" t="s">
        <v>783</v>
      </c>
      <c r="HF122" s="626">
        <v>0</v>
      </c>
      <c r="HG122" s="626" t="s">
        <v>783</v>
      </c>
      <c r="HH122" s="626">
        <v>0</v>
      </c>
      <c r="HI122" s="626">
        <v>1</v>
      </c>
      <c r="HJ122" s="626">
        <v>45</v>
      </c>
      <c r="HK122" s="626" t="s">
        <v>784</v>
      </c>
      <c r="HL122" s="626" t="s">
        <v>785</v>
      </c>
      <c r="HM122" s="626" t="s">
        <v>783</v>
      </c>
      <c r="HN122" s="626" t="s">
        <v>783</v>
      </c>
      <c r="HO122" s="626" t="s">
        <v>783</v>
      </c>
      <c r="HP122" s="626" t="s">
        <v>783</v>
      </c>
      <c r="HQ122" s="626" t="s">
        <v>783</v>
      </c>
      <c r="HR122" s="626">
        <v>5074795</v>
      </c>
      <c r="HS122" s="626" t="s">
        <v>783</v>
      </c>
      <c r="HT122" s="626" t="s">
        <v>786</v>
      </c>
      <c r="HU122" s="626" t="s">
        <v>787</v>
      </c>
      <c r="HV122" s="626">
        <v>4</v>
      </c>
      <c r="HW122" s="626">
        <v>2014</v>
      </c>
      <c r="HX122" s="626">
        <v>63</v>
      </c>
      <c r="HY122" s="626">
        <v>1742</v>
      </c>
      <c r="HZ122" s="626">
        <v>6072</v>
      </c>
      <c r="IA122" s="627">
        <v>41697.500081018516</v>
      </c>
      <c r="IB122" s="626" t="s">
        <v>788</v>
      </c>
      <c r="IC122" s="626">
        <v>5074794</v>
      </c>
      <c r="ID122" s="626">
        <v>2014</v>
      </c>
      <c r="IE122" s="626">
        <v>1712</v>
      </c>
      <c r="IF122" s="626" t="s">
        <v>783</v>
      </c>
      <c r="IG122" s="626" t="s">
        <v>783</v>
      </c>
      <c r="IH122" s="626" t="s">
        <v>783</v>
      </c>
      <c r="II122" s="626" t="s">
        <v>783</v>
      </c>
      <c r="IJ122" s="626" t="s">
        <v>783</v>
      </c>
      <c r="IK122" s="626" t="s">
        <v>783</v>
      </c>
      <c r="IL122" s="626" t="s">
        <v>783</v>
      </c>
      <c r="IM122" s="626" t="s">
        <v>783</v>
      </c>
      <c r="IN122" s="626" t="s">
        <v>783</v>
      </c>
      <c r="IO122" s="626">
        <v>1649</v>
      </c>
      <c r="IP122" s="627">
        <v>38587.423726851855</v>
      </c>
      <c r="IQ122" s="626">
        <v>2</v>
      </c>
      <c r="IR122" s="626" t="s">
        <v>793</v>
      </c>
      <c r="IS122" s="626">
        <v>2</v>
      </c>
      <c r="IT122" s="665">
        <v>41275</v>
      </c>
      <c r="IU122" s="626" t="s">
        <v>783</v>
      </c>
      <c r="IV122" s="626" t="s">
        <v>783</v>
      </c>
      <c r="IW122" s="626" t="s">
        <v>783</v>
      </c>
      <c r="IX122" s="626" t="s">
        <v>781</v>
      </c>
      <c r="IY122" s="626">
        <v>45</v>
      </c>
      <c r="IZ122" s="626" t="s">
        <v>789</v>
      </c>
      <c r="JA122" s="626" t="s">
        <v>783</v>
      </c>
      <c r="JB122" s="626" t="s">
        <v>783</v>
      </c>
      <c r="JC122" s="626" t="s">
        <v>783</v>
      </c>
      <c r="JD122" s="626">
        <v>329430</v>
      </c>
      <c r="JE122" s="626" t="s">
        <v>783</v>
      </c>
      <c r="JF122" s="626" t="s">
        <v>783</v>
      </c>
      <c r="JG122" s="626" t="s">
        <v>802</v>
      </c>
      <c r="JH122" s="626">
        <v>55</v>
      </c>
      <c r="JI122" s="626" t="s">
        <v>783</v>
      </c>
      <c r="JJ122" s="626" t="s">
        <v>783</v>
      </c>
      <c r="JK122" s="626" t="s">
        <v>783</v>
      </c>
      <c r="JL122" s="626" t="s">
        <v>790</v>
      </c>
      <c r="JM122" s="626">
        <v>4</v>
      </c>
      <c r="JN122" s="626">
        <v>3</v>
      </c>
      <c r="JO122" s="626" t="s">
        <v>783</v>
      </c>
      <c r="JP122" s="626">
        <v>10711928</v>
      </c>
      <c r="JQ122" s="626">
        <v>2011</v>
      </c>
      <c r="JR122" s="626">
        <v>3</v>
      </c>
      <c r="JS122" s="626" t="s">
        <v>783</v>
      </c>
      <c r="JT122" s="626" t="s">
        <v>783</v>
      </c>
      <c r="JU122" s="626" t="s">
        <v>869</v>
      </c>
      <c r="JV122" s="628">
        <v>4324.8232239999998</v>
      </c>
      <c r="JX122" s="225"/>
    </row>
    <row r="123" spans="1:286" ht="16" thickBot="1">
      <c r="A123" s="905" t="s">
        <v>5</v>
      </c>
      <c r="B123" s="79">
        <f t="shared" si="140"/>
        <v>1</v>
      </c>
      <c r="C123" s="871" t="s">
        <v>21</v>
      </c>
      <c r="D123" s="489" t="s">
        <v>168</v>
      </c>
      <c r="E123" s="1129" t="s">
        <v>162</v>
      </c>
      <c r="F123" s="888">
        <v>0.63</v>
      </c>
      <c r="G123" s="120">
        <f t="shared" si="184"/>
        <v>3.2800000000000002</v>
      </c>
      <c r="H123" s="46"/>
      <c r="I123" s="33">
        <v>0.63</v>
      </c>
      <c r="J123" s="29"/>
      <c r="K123" s="18"/>
      <c r="L123" s="5"/>
      <c r="M123" s="170">
        <v>2</v>
      </c>
      <c r="N123" s="71">
        <v>1</v>
      </c>
      <c r="O123" s="739">
        <v>3</v>
      </c>
      <c r="P123" s="1107">
        <f t="shared" si="138"/>
        <v>6</v>
      </c>
      <c r="Q123" s="1108">
        <f t="shared" si="185"/>
        <v>6</v>
      </c>
      <c r="R123" s="46"/>
      <c r="S123" s="547">
        <f>I123</f>
        <v>0.63</v>
      </c>
      <c r="T123" s="25"/>
      <c r="U123" s="219">
        <f t="shared" si="179"/>
        <v>47250</v>
      </c>
      <c r="V123" s="219" t="s">
        <v>642</v>
      </c>
      <c r="W123" s="1042">
        <f t="shared" si="180"/>
        <v>47250</v>
      </c>
      <c r="X123" s="537">
        <f t="shared" si="181"/>
        <v>0</v>
      </c>
      <c r="Y123" s="538">
        <f t="shared" si="141"/>
        <v>500</v>
      </c>
      <c r="Z123" s="1090">
        <f t="shared" si="142"/>
        <v>47750</v>
      </c>
      <c r="AA123" s="1098"/>
      <c r="AB123" s="600"/>
      <c r="AC123" s="1056">
        <f t="shared" si="143"/>
        <v>0</v>
      </c>
      <c r="AD123" s="1063"/>
      <c r="AE123" s="747">
        <f t="shared" si="144"/>
        <v>0</v>
      </c>
      <c r="AF123" s="600"/>
      <c r="AG123" s="1056">
        <f t="shared" si="145"/>
        <v>0</v>
      </c>
      <c r="AH123" s="1070"/>
      <c r="AI123" s="747">
        <f t="shared" si="146"/>
        <v>0</v>
      </c>
      <c r="AJ123" s="1051"/>
      <c r="AK123" s="270">
        <v>0</v>
      </c>
      <c r="AL123" s="902">
        <v>2021</v>
      </c>
      <c r="AM123" s="902">
        <f t="shared" si="183"/>
        <v>2031</v>
      </c>
      <c r="AN123" s="18" t="str">
        <f t="shared" si="147"/>
        <v xml:space="preserve"> </v>
      </c>
      <c r="AO123" s="747" t="str">
        <f t="shared" si="148"/>
        <v xml:space="preserve"> </v>
      </c>
      <c r="AP123" s="4" t="str">
        <f t="shared" si="149"/>
        <v xml:space="preserve"> </v>
      </c>
      <c r="AQ123" s="747" t="str">
        <f t="shared" si="150"/>
        <v xml:space="preserve"> </v>
      </c>
      <c r="AR123" s="4" t="str">
        <f t="shared" si="151"/>
        <v xml:space="preserve"> </v>
      </c>
      <c r="AS123" s="747" t="str">
        <f t="shared" si="152"/>
        <v xml:space="preserve"> </v>
      </c>
      <c r="AT123" s="4" t="str">
        <f t="shared" si="153"/>
        <v xml:space="preserve"> </v>
      </c>
      <c r="AU123" s="747" t="str">
        <f t="shared" si="154"/>
        <v xml:space="preserve"> </v>
      </c>
      <c r="AV123" s="4" t="str">
        <f t="shared" si="155"/>
        <v xml:space="preserve"> </v>
      </c>
      <c r="AW123" s="747" t="str">
        <f t="shared" si="156"/>
        <v xml:space="preserve"> </v>
      </c>
      <c r="AX123" s="4" t="str">
        <f t="shared" si="157"/>
        <v xml:space="preserve"> </v>
      </c>
      <c r="AY123" s="747" t="str">
        <f t="shared" si="158"/>
        <v xml:space="preserve"> </v>
      </c>
      <c r="AZ123" s="4" t="str">
        <f t="shared" si="159"/>
        <v xml:space="preserve"> </v>
      </c>
      <c r="BA123" s="747" t="str">
        <f t="shared" si="160"/>
        <v xml:space="preserve"> </v>
      </c>
      <c r="BB123" s="4" t="str">
        <f t="shared" si="161"/>
        <v xml:space="preserve"> </v>
      </c>
      <c r="BC123" s="747" t="str">
        <f t="shared" si="162"/>
        <v xml:space="preserve"> </v>
      </c>
      <c r="BD123" s="4" t="str">
        <f t="shared" si="163"/>
        <v xml:space="preserve"> </v>
      </c>
      <c r="BE123" s="747" t="str">
        <f t="shared" si="164"/>
        <v xml:space="preserve"> </v>
      </c>
      <c r="BF123" s="4" t="str">
        <f t="shared" si="165"/>
        <v xml:space="preserve"> </v>
      </c>
      <c r="BG123" s="747" t="str">
        <f t="shared" si="166"/>
        <v xml:space="preserve"> </v>
      </c>
      <c r="BH123" s="4" t="str">
        <f t="shared" si="167"/>
        <v xml:space="preserve"> </v>
      </c>
      <c r="BI123" s="747" t="str">
        <f t="shared" si="168"/>
        <v xml:space="preserve"> </v>
      </c>
      <c r="BJ123" s="4" t="str">
        <f t="shared" si="169"/>
        <v xml:space="preserve"> </v>
      </c>
      <c r="BK123" s="747" t="str">
        <f t="shared" si="170"/>
        <v xml:space="preserve"> </v>
      </c>
      <c r="BL123" s="4" t="str">
        <f t="shared" si="171"/>
        <v xml:space="preserve"> </v>
      </c>
      <c r="BM123" s="747" t="str">
        <f t="shared" si="172"/>
        <v xml:space="preserve"> </v>
      </c>
      <c r="BN123" s="4">
        <f t="shared" si="173"/>
        <v>0.63</v>
      </c>
      <c r="BO123" s="747">
        <f t="shared" si="174"/>
        <v>47750</v>
      </c>
      <c r="BP123" s="4" t="str">
        <f t="shared" si="175"/>
        <v xml:space="preserve"> </v>
      </c>
      <c r="BQ123" s="747" t="str">
        <f t="shared" si="176"/>
        <v xml:space="preserve"> </v>
      </c>
      <c r="BR123" s="133"/>
      <c r="BS123" s="133"/>
      <c r="BT123" s="389"/>
      <c r="BU123" s="596"/>
      <c r="BV123" s="596"/>
      <c r="BW123" s="389"/>
      <c r="BX123" s="389"/>
      <c r="BY123" s="389"/>
      <c r="BZ123" s="389"/>
      <c r="CA123" s="389"/>
      <c r="CB123" s="163">
        <f t="shared" si="177"/>
        <v>0</v>
      </c>
      <c r="CC123" s="389"/>
      <c r="CD123" s="389"/>
      <c r="CE123" s="389"/>
      <c r="CF123" s="389"/>
      <c r="CG123" s="389"/>
      <c r="CH123" s="389"/>
      <c r="CI123" s="389"/>
      <c r="CJ123" s="389"/>
      <c r="CK123" s="389"/>
      <c r="CL123" s="389"/>
      <c r="CM123" s="389"/>
      <c r="CN123" s="389"/>
      <c r="CO123" s="389"/>
      <c r="CP123" s="389"/>
      <c r="CQ123" s="389"/>
      <c r="CR123" s="389"/>
      <c r="CS123" s="389"/>
      <c r="CT123" s="389"/>
      <c r="CU123" s="389"/>
      <c r="CV123" s="389"/>
      <c r="CW123" s="389"/>
      <c r="CX123" s="389"/>
      <c r="CY123" s="389"/>
      <c r="CZ123" s="389"/>
      <c r="DA123" s="389"/>
      <c r="DB123" s="389"/>
      <c r="DC123" s="389"/>
      <c r="DD123" s="389"/>
      <c r="DE123" s="389"/>
      <c r="DF123" s="389"/>
      <c r="DG123" s="389"/>
      <c r="DH123" s="389"/>
      <c r="DI123" s="389"/>
      <c r="DJ123" s="389"/>
      <c r="DK123" s="389"/>
      <c r="DL123" s="389"/>
      <c r="DM123" s="389"/>
      <c r="DN123" s="389"/>
      <c r="DO123" s="389"/>
      <c r="DP123" s="389"/>
      <c r="DQ123" s="389"/>
      <c r="DR123" s="389"/>
      <c r="DS123" s="389"/>
      <c r="DT123" s="389"/>
      <c r="DU123" s="389"/>
      <c r="DV123" s="389"/>
      <c r="DW123" s="389"/>
      <c r="DX123" s="389"/>
      <c r="DY123" s="389"/>
      <c r="DZ123" s="389"/>
      <c r="EA123" s="389"/>
      <c r="EB123" s="389"/>
      <c r="EC123" s="389"/>
      <c r="ED123" s="389"/>
      <c r="EE123" s="389"/>
      <c r="EF123" s="389"/>
      <c r="EG123" s="389"/>
      <c r="EH123" s="389"/>
      <c r="EI123" s="389"/>
      <c r="EJ123" s="389"/>
      <c r="EK123" s="389"/>
      <c r="EL123" s="389"/>
      <c r="EM123" s="389"/>
      <c r="EN123" s="389"/>
      <c r="EO123" s="389"/>
      <c r="EP123" s="389"/>
      <c r="EQ123" s="389"/>
      <c r="ER123" s="389"/>
      <c r="ES123" s="389"/>
      <c r="ET123" s="389"/>
      <c r="EU123" s="389"/>
      <c r="EV123" s="389"/>
      <c r="EW123" s="389"/>
      <c r="EX123" s="389"/>
      <c r="EY123" s="389"/>
      <c r="EZ123" s="389"/>
      <c r="FA123" s="389"/>
      <c r="FB123" s="389"/>
      <c r="FC123" s="389"/>
      <c r="FD123" s="389"/>
      <c r="FE123" s="389"/>
      <c r="FF123" s="389"/>
      <c r="FG123" s="389"/>
      <c r="FH123" s="389"/>
      <c r="FI123" s="389"/>
      <c r="FJ123" s="389"/>
      <c r="FK123" s="389"/>
      <c r="FL123" s="389"/>
      <c r="FM123" s="389"/>
      <c r="FN123" s="389"/>
      <c r="FO123" s="389"/>
      <c r="FP123" s="389"/>
      <c r="FQ123" s="389"/>
      <c r="FR123" s="389"/>
      <c r="FS123" s="389"/>
      <c r="FT123" s="389"/>
      <c r="FU123" s="389"/>
      <c r="FV123" s="389"/>
      <c r="FW123" s="389"/>
      <c r="FX123" s="1226" t="s">
        <v>198</v>
      </c>
      <c r="FY123" s="1234">
        <v>83</v>
      </c>
      <c r="FZ123" s="1234">
        <v>30289439</v>
      </c>
      <c r="GA123" s="1234">
        <v>52</v>
      </c>
      <c r="GB123" s="1234" t="s">
        <v>817</v>
      </c>
      <c r="GC123" s="1234">
        <v>20</v>
      </c>
      <c r="GD123" s="1234">
        <v>1995</v>
      </c>
      <c r="GE123" s="1234">
        <v>1</v>
      </c>
      <c r="GF123" s="1234" t="s">
        <v>780</v>
      </c>
      <c r="GG123" s="1234">
        <v>2</v>
      </c>
      <c r="GH123" s="1234">
        <v>1</v>
      </c>
      <c r="GI123" s="1234" t="s">
        <v>780</v>
      </c>
      <c r="GJ123" s="1234">
        <v>2</v>
      </c>
      <c r="GK123" s="1234" t="s">
        <v>781</v>
      </c>
      <c r="GL123" s="1234" t="s">
        <v>782</v>
      </c>
      <c r="GM123" s="1234">
        <v>66</v>
      </c>
      <c r="GN123" s="1234" t="s">
        <v>783</v>
      </c>
      <c r="GO123" s="1234">
        <v>0</v>
      </c>
      <c r="GP123" s="1234">
        <v>0</v>
      </c>
      <c r="GQ123" s="1234">
        <v>4</v>
      </c>
      <c r="GR123" s="1234">
        <v>2</v>
      </c>
      <c r="GS123" s="1234">
        <v>3</v>
      </c>
      <c r="GT123" s="1234" t="s">
        <v>783</v>
      </c>
      <c r="GU123" s="1234" t="s">
        <v>783</v>
      </c>
      <c r="GV123" s="1234" t="s">
        <v>783</v>
      </c>
      <c r="GW123" s="1234" t="s">
        <v>783</v>
      </c>
      <c r="GX123" s="1234" t="s">
        <v>783</v>
      </c>
      <c r="GY123" s="1234">
        <v>1649</v>
      </c>
      <c r="GZ123" s="1234">
        <v>0.26</v>
      </c>
      <c r="HA123" s="1234">
        <v>5</v>
      </c>
      <c r="HB123" s="1234" t="s">
        <v>783</v>
      </c>
      <c r="HC123" s="1234" t="s">
        <v>782</v>
      </c>
      <c r="HD123" s="1234">
        <v>350</v>
      </c>
      <c r="HE123" s="1234" t="s">
        <v>783</v>
      </c>
      <c r="HF123" s="1234">
        <v>0</v>
      </c>
      <c r="HG123" s="1234" t="s">
        <v>783</v>
      </c>
      <c r="HH123" s="1234">
        <v>0</v>
      </c>
      <c r="HI123" s="1234">
        <v>1</v>
      </c>
      <c r="HJ123" s="1234">
        <v>45</v>
      </c>
      <c r="HK123" s="1234" t="s">
        <v>784</v>
      </c>
      <c r="HL123" s="1234" t="s">
        <v>785</v>
      </c>
      <c r="HM123" s="1234" t="s">
        <v>783</v>
      </c>
      <c r="HN123" s="1234" t="s">
        <v>783</v>
      </c>
      <c r="HO123" s="1234" t="s">
        <v>783</v>
      </c>
      <c r="HP123" s="1234" t="s">
        <v>783</v>
      </c>
      <c r="HQ123" s="1234" t="s">
        <v>783</v>
      </c>
      <c r="HR123" s="1234">
        <v>3974458</v>
      </c>
      <c r="HS123" s="1234" t="s">
        <v>783</v>
      </c>
      <c r="HT123" s="1234" t="s">
        <v>786</v>
      </c>
      <c r="HU123" s="1234" t="s">
        <v>787</v>
      </c>
      <c r="HV123" s="1234">
        <v>4</v>
      </c>
      <c r="HW123" s="1234">
        <v>2014</v>
      </c>
      <c r="HX123" s="1234">
        <v>63</v>
      </c>
      <c r="HY123" s="1234">
        <v>0</v>
      </c>
      <c r="HZ123" s="1234">
        <v>1373</v>
      </c>
      <c r="IA123" s="1242">
        <v>41697.500081018516</v>
      </c>
      <c r="IB123" s="1234" t="s">
        <v>788</v>
      </c>
      <c r="IC123" s="1234">
        <v>3978936</v>
      </c>
      <c r="ID123" s="1234">
        <v>2014</v>
      </c>
      <c r="IE123" s="1234">
        <v>1712</v>
      </c>
      <c r="IF123" s="1234" t="s">
        <v>783</v>
      </c>
      <c r="IG123" s="1234" t="s">
        <v>783</v>
      </c>
      <c r="IH123" s="1234" t="s">
        <v>783</v>
      </c>
      <c r="II123" s="1234" t="s">
        <v>783</v>
      </c>
      <c r="IJ123" s="1234" t="s">
        <v>783</v>
      </c>
      <c r="IK123" s="1234" t="s">
        <v>783</v>
      </c>
      <c r="IL123" s="1234" t="s">
        <v>783</v>
      </c>
      <c r="IM123" s="1234" t="s">
        <v>783</v>
      </c>
      <c r="IN123" s="1234" t="s">
        <v>783</v>
      </c>
      <c r="IO123" s="1234">
        <v>1649</v>
      </c>
      <c r="IP123" s="1242">
        <v>37477.354571759257</v>
      </c>
      <c r="IQ123" s="1234">
        <v>2</v>
      </c>
      <c r="IR123" s="1234" t="s">
        <v>793</v>
      </c>
      <c r="IS123" s="1234">
        <v>3</v>
      </c>
      <c r="IT123" s="1250">
        <v>41275</v>
      </c>
      <c r="IU123" s="1234" t="s">
        <v>783</v>
      </c>
      <c r="IV123" s="1234" t="s">
        <v>783</v>
      </c>
      <c r="IW123" s="1234" t="s">
        <v>783</v>
      </c>
      <c r="IX123" s="1234" t="s">
        <v>781</v>
      </c>
      <c r="IY123" s="1234">
        <v>45</v>
      </c>
      <c r="IZ123" s="1234" t="s">
        <v>789</v>
      </c>
      <c r="JA123" s="1234" t="s">
        <v>783</v>
      </c>
      <c r="JB123" s="1234" t="s">
        <v>783</v>
      </c>
      <c r="JC123" s="1234" t="s">
        <v>783</v>
      </c>
      <c r="JD123" s="1234">
        <v>329429</v>
      </c>
      <c r="JE123" s="1234" t="s">
        <v>783</v>
      </c>
      <c r="JF123" s="1234" t="s">
        <v>783</v>
      </c>
      <c r="JG123" s="1234" t="s">
        <v>804</v>
      </c>
      <c r="JH123" s="1234">
        <v>52</v>
      </c>
      <c r="JI123" s="1234" t="s">
        <v>783</v>
      </c>
      <c r="JJ123" s="1234" t="s">
        <v>783</v>
      </c>
      <c r="JK123" s="1234" t="s">
        <v>783</v>
      </c>
      <c r="JL123" s="1234" t="s">
        <v>790</v>
      </c>
      <c r="JM123" s="1234">
        <v>4</v>
      </c>
      <c r="JN123" s="1234">
        <v>4</v>
      </c>
      <c r="JO123" s="1234" t="s">
        <v>783</v>
      </c>
      <c r="JP123" s="1234" t="s">
        <v>783</v>
      </c>
      <c r="JQ123" s="1234" t="s">
        <v>783</v>
      </c>
      <c r="JR123" s="1234" t="s">
        <v>783</v>
      </c>
      <c r="JS123" s="1234" t="s">
        <v>783</v>
      </c>
      <c r="JT123" s="1234" t="s">
        <v>783</v>
      </c>
      <c r="JU123" s="1234" t="s">
        <v>860</v>
      </c>
      <c r="JV123" s="1258">
        <v>1323.657549</v>
      </c>
      <c r="JX123" s="225"/>
    </row>
    <row r="124" spans="1:286" ht="16" thickBot="1">
      <c r="A124" s="905" t="s">
        <v>5</v>
      </c>
      <c r="B124" s="79">
        <f t="shared" si="140"/>
        <v>1</v>
      </c>
      <c r="C124" s="871" t="s">
        <v>10</v>
      </c>
      <c r="D124" s="489" t="s">
        <v>135</v>
      </c>
      <c r="E124" s="1129" t="s">
        <v>235</v>
      </c>
      <c r="F124" s="888">
        <v>0.45</v>
      </c>
      <c r="G124" s="120">
        <f t="shared" si="184"/>
        <v>3.7300000000000004</v>
      </c>
      <c r="H124" s="46"/>
      <c r="I124" s="3">
        <v>0.45</v>
      </c>
      <c r="J124" s="29"/>
      <c r="K124" s="18">
        <v>1984</v>
      </c>
      <c r="L124" s="5"/>
      <c r="M124" s="170">
        <v>1</v>
      </c>
      <c r="N124" s="71">
        <v>2</v>
      </c>
      <c r="O124" s="739">
        <v>3</v>
      </c>
      <c r="P124" s="1107">
        <f t="shared" si="138"/>
        <v>6</v>
      </c>
      <c r="Q124" s="1108">
        <f t="shared" si="185"/>
        <v>6</v>
      </c>
      <c r="R124" s="46"/>
      <c r="S124" s="3">
        <v>0.45</v>
      </c>
      <c r="T124" s="25"/>
      <c r="U124" s="219">
        <f t="shared" si="179"/>
        <v>33750</v>
      </c>
      <c r="V124" s="219" t="s">
        <v>642</v>
      </c>
      <c r="W124" s="1042">
        <f t="shared" si="180"/>
        <v>33750</v>
      </c>
      <c r="X124" s="537">
        <f t="shared" si="181"/>
        <v>17023.199999999997</v>
      </c>
      <c r="Y124" s="538">
        <f t="shared" si="141"/>
        <v>500</v>
      </c>
      <c r="Z124" s="1090">
        <f t="shared" si="142"/>
        <v>51273.2</v>
      </c>
      <c r="AA124" s="1098"/>
      <c r="AB124" s="600">
        <v>6</v>
      </c>
      <c r="AC124" s="1056">
        <f t="shared" si="143"/>
        <v>8923.1999999999989</v>
      </c>
      <c r="AD124" s="1063">
        <v>0.25</v>
      </c>
      <c r="AE124" s="747">
        <f t="shared" si="144"/>
        <v>8100</v>
      </c>
      <c r="AF124" s="600"/>
      <c r="AG124" s="1056">
        <f t="shared" si="145"/>
        <v>0</v>
      </c>
      <c r="AH124" s="1070"/>
      <c r="AI124" s="747">
        <f t="shared" si="146"/>
        <v>0</v>
      </c>
      <c r="AJ124" s="1051"/>
      <c r="AK124" s="270">
        <v>0</v>
      </c>
      <c r="AL124" s="902">
        <v>2021</v>
      </c>
      <c r="AM124" s="902">
        <f t="shared" si="183"/>
        <v>2031</v>
      </c>
      <c r="AN124" s="18" t="str">
        <f t="shared" si="147"/>
        <v xml:space="preserve"> </v>
      </c>
      <c r="AO124" s="747" t="str">
        <f t="shared" si="148"/>
        <v xml:space="preserve"> </v>
      </c>
      <c r="AP124" s="4" t="str">
        <f t="shared" si="149"/>
        <v xml:space="preserve"> </v>
      </c>
      <c r="AQ124" s="747" t="str">
        <f t="shared" si="150"/>
        <v xml:space="preserve"> </v>
      </c>
      <c r="AR124" s="4" t="str">
        <f t="shared" si="151"/>
        <v xml:space="preserve"> </v>
      </c>
      <c r="AS124" s="747" t="str">
        <f t="shared" si="152"/>
        <v xml:space="preserve"> </v>
      </c>
      <c r="AT124" s="4" t="str">
        <f t="shared" si="153"/>
        <v xml:space="preserve"> </v>
      </c>
      <c r="AU124" s="747" t="str">
        <f t="shared" si="154"/>
        <v xml:space="preserve"> </v>
      </c>
      <c r="AV124" s="4" t="str">
        <f t="shared" si="155"/>
        <v xml:space="preserve"> </v>
      </c>
      <c r="AW124" s="747" t="str">
        <f t="shared" si="156"/>
        <v xml:space="preserve"> </v>
      </c>
      <c r="AX124" s="4" t="str">
        <f t="shared" si="157"/>
        <v xml:space="preserve"> </v>
      </c>
      <c r="AY124" s="747" t="str">
        <f t="shared" si="158"/>
        <v xml:space="preserve"> </v>
      </c>
      <c r="AZ124" s="4" t="str">
        <f t="shared" si="159"/>
        <v xml:space="preserve"> </v>
      </c>
      <c r="BA124" s="747" t="str">
        <f t="shared" si="160"/>
        <v xml:space="preserve"> </v>
      </c>
      <c r="BB124" s="4" t="str">
        <f t="shared" si="161"/>
        <v xml:space="preserve"> </v>
      </c>
      <c r="BC124" s="747" t="str">
        <f t="shared" si="162"/>
        <v xml:space="preserve"> </v>
      </c>
      <c r="BD124" s="4" t="str">
        <f t="shared" si="163"/>
        <v xml:space="preserve"> </v>
      </c>
      <c r="BE124" s="747" t="str">
        <f t="shared" si="164"/>
        <v xml:space="preserve"> </v>
      </c>
      <c r="BF124" s="4" t="str">
        <f t="shared" si="165"/>
        <v xml:space="preserve"> </v>
      </c>
      <c r="BG124" s="747" t="str">
        <f t="shared" si="166"/>
        <v xml:space="preserve"> </v>
      </c>
      <c r="BH124" s="4" t="str">
        <f t="shared" si="167"/>
        <v xml:space="preserve"> </v>
      </c>
      <c r="BI124" s="747" t="str">
        <f t="shared" si="168"/>
        <v xml:space="preserve"> </v>
      </c>
      <c r="BJ124" s="4" t="str">
        <f t="shared" si="169"/>
        <v xml:space="preserve"> </v>
      </c>
      <c r="BK124" s="747" t="str">
        <f t="shared" si="170"/>
        <v xml:space="preserve"> </v>
      </c>
      <c r="BL124" s="4" t="str">
        <f t="shared" si="171"/>
        <v xml:space="preserve"> </v>
      </c>
      <c r="BM124" s="747" t="str">
        <f t="shared" si="172"/>
        <v xml:space="preserve"> </v>
      </c>
      <c r="BN124" s="4">
        <f t="shared" si="173"/>
        <v>0.45</v>
      </c>
      <c r="BO124" s="747">
        <f t="shared" si="174"/>
        <v>51273.2</v>
      </c>
      <c r="BP124" s="4" t="str">
        <f t="shared" si="175"/>
        <v xml:space="preserve"> </v>
      </c>
      <c r="BQ124" s="747" t="str">
        <f t="shared" si="176"/>
        <v xml:space="preserve"> </v>
      </c>
      <c r="BR124" s="133" t="s">
        <v>237</v>
      </c>
      <c r="BS124" s="133"/>
      <c r="BT124" s="389"/>
      <c r="BU124" s="389"/>
      <c r="BV124" s="389"/>
      <c r="BW124" s="389"/>
      <c r="BX124" s="389"/>
      <c r="BY124" s="389"/>
      <c r="BZ124" s="389"/>
      <c r="CA124" s="389"/>
      <c r="CB124" s="163">
        <f t="shared" si="177"/>
        <v>0</v>
      </c>
      <c r="CC124" s="389"/>
      <c r="CD124" s="389"/>
      <c r="CE124" s="389"/>
      <c r="CF124" s="389"/>
      <c r="CG124" s="389"/>
      <c r="CH124" s="389"/>
      <c r="CI124" s="389"/>
      <c r="CJ124" s="389"/>
      <c r="CK124" s="389"/>
      <c r="CL124" s="389"/>
      <c r="CM124" s="389"/>
      <c r="CN124" s="389"/>
      <c r="CO124" s="389"/>
      <c r="CP124" s="389"/>
      <c r="CQ124" s="389"/>
      <c r="CR124" s="389"/>
      <c r="CS124" s="389"/>
      <c r="CT124" s="389"/>
      <c r="CU124" s="389"/>
      <c r="CV124" s="389"/>
      <c r="CW124" s="389"/>
      <c r="CX124" s="389"/>
      <c r="CY124" s="389"/>
      <c r="CZ124" s="389"/>
      <c r="DA124" s="389"/>
      <c r="DB124" s="389"/>
      <c r="DC124" s="389"/>
      <c r="DD124" s="389"/>
      <c r="DE124" s="389"/>
      <c r="DF124" s="389"/>
      <c r="DG124" s="389"/>
      <c r="DH124" s="389"/>
      <c r="DI124" s="389"/>
      <c r="DJ124" s="389"/>
      <c r="DK124" s="389"/>
      <c r="DL124" s="389"/>
      <c r="DM124" s="389"/>
      <c r="DN124" s="389"/>
      <c r="DO124" s="389"/>
      <c r="DP124" s="389"/>
      <c r="DQ124" s="389"/>
      <c r="DR124" s="389"/>
      <c r="DS124" s="389"/>
      <c r="DT124" s="389"/>
      <c r="DU124" s="389"/>
      <c r="DV124" s="389"/>
      <c r="DW124" s="389"/>
      <c r="DX124" s="389"/>
      <c r="DY124" s="389"/>
      <c r="DZ124" s="389"/>
      <c r="EA124" s="389"/>
      <c r="EB124" s="389"/>
      <c r="EC124" s="389"/>
      <c r="ED124" s="389"/>
      <c r="EE124" s="389"/>
      <c r="EF124" s="389"/>
      <c r="EG124" s="389"/>
      <c r="EH124" s="389"/>
      <c r="EI124" s="389"/>
      <c r="EJ124" s="389"/>
      <c r="EK124" s="389"/>
      <c r="EL124" s="389"/>
      <c r="EM124" s="389"/>
      <c r="EN124" s="389"/>
      <c r="EO124" s="389"/>
      <c r="EP124" s="389"/>
      <c r="EQ124" s="389"/>
      <c r="ER124" s="389"/>
      <c r="ES124" s="389"/>
      <c r="ET124" s="389"/>
      <c r="EU124" s="389"/>
      <c r="EV124" s="389"/>
      <c r="EW124" s="389"/>
      <c r="EX124" s="389"/>
      <c r="EY124" s="389"/>
      <c r="EZ124" s="389"/>
      <c r="FA124" s="389"/>
      <c r="FB124" s="389"/>
      <c r="FC124" s="389"/>
      <c r="FD124" s="389"/>
      <c r="FE124" s="389"/>
      <c r="FF124" s="389"/>
      <c r="FG124" s="389"/>
      <c r="FH124" s="389"/>
      <c r="FI124" s="389"/>
      <c r="FJ124" s="389"/>
      <c r="FK124" s="389"/>
      <c r="FL124" s="389"/>
      <c r="FM124" s="389"/>
      <c r="FN124" s="389"/>
      <c r="FO124" s="389"/>
      <c r="FP124" s="389"/>
      <c r="FQ124" s="389"/>
      <c r="FR124" s="389"/>
      <c r="FS124" s="389"/>
      <c r="FT124" s="389"/>
      <c r="FU124" s="389"/>
      <c r="FV124" s="389"/>
      <c r="FW124" s="389"/>
      <c r="FX124" s="666" t="s">
        <v>449</v>
      </c>
      <c r="FY124" s="667">
        <v>290</v>
      </c>
      <c r="FZ124" s="667">
        <v>30289463</v>
      </c>
      <c r="GA124" s="667">
        <v>55</v>
      </c>
      <c r="GB124" s="667" t="s">
        <v>798</v>
      </c>
      <c r="GC124" s="667">
        <v>20</v>
      </c>
      <c r="GD124" s="667">
        <v>1970</v>
      </c>
      <c r="GE124" s="667">
        <v>1</v>
      </c>
      <c r="GF124" s="667" t="s">
        <v>780</v>
      </c>
      <c r="GG124" s="667">
        <v>1</v>
      </c>
      <c r="GH124" s="667">
        <v>1</v>
      </c>
      <c r="GI124" s="667" t="s">
        <v>780</v>
      </c>
      <c r="GJ124" s="667">
        <v>1</v>
      </c>
      <c r="GK124" s="667" t="s">
        <v>781</v>
      </c>
      <c r="GL124" s="667" t="s">
        <v>782</v>
      </c>
      <c r="GM124" s="667">
        <v>50</v>
      </c>
      <c r="GN124" s="667" t="s">
        <v>783</v>
      </c>
      <c r="GO124" s="667">
        <v>0</v>
      </c>
      <c r="GP124" s="667">
        <v>0</v>
      </c>
      <c r="GQ124" s="667">
        <v>4</v>
      </c>
      <c r="GR124" s="667">
        <v>2</v>
      </c>
      <c r="GS124" s="667">
        <v>2</v>
      </c>
      <c r="GT124" s="667" t="s">
        <v>783</v>
      </c>
      <c r="GU124" s="667" t="s">
        <v>783</v>
      </c>
      <c r="GV124" s="667" t="s">
        <v>783</v>
      </c>
      <c r="GW124" s="667" t="s">
        <v>783</v>
      </c>
      <c r="GX124" s="667" t="s">
        <v>783</v>
      </c>
      <c r="GY124" s="667">
        <v>1649</v>
      </c>
      <c r="GZ124" s="667">
        <v>0.28000000000000003</v>
      </c>
      <c r="HA124" s="667">
        <v>5</v>
      </c>
      <c r="HB124" s="667" t="s">
        <v>783</v>
      </c>
      <c r="HC124" s="667" t="s">
        <v>782</v>
      </c>
      <c r="HD124" s="667">
        <v>35</v>
      </c>
      <c r="HE124" s="667" t="s">
        <v>783</v>
      </c>
      <c r="HF124" s="667">
        <v>0</v>
      </c>
      <c r="HG124" s="667" t="s">
        <v>783</v>
      </c>
      <c r="HH124" s="667">
        <v>0</v>
      </c>
      <c r="HI124" s="667">
        <v>1</v>
      </c>
      <c r="HJ124" s="667">
        <v>45</v>
      </c>
      <c r="HK124" s="667" t="s">
        <v>784</v>
      </c>
      <c r="HL124" s="667" t="s">
        <v>785</v>
      </c>
      <c r="HM124" s="667" t="s">
        <v>783</v>
      </c>
      <c r="HN124" s="667" t="s">
        <v>783</v>
      </c>
      <c r="HO124" s="667" t="s">
        <v>783</v>
      </c>
      <c r="HP124" s="667" t="s">
        <v>783</v>
      </c>
      <c r="HQ124" s="667" t="s">
        <v>783</v>
      </c>
      <c r="HR124" s="667">
        <v>3978903</v>
      </c>
      <c r="HS124" s="667" t="s">
        <v>783</v>
      </c>
      <c r="HT124" s="667" t="s">
        <v>786</v>
      </c>
      <c r="HU124" s="667" t="s">
        <v>787</v>
      </c>
      <c r="HV124" s="667">
        <v>4</v>
      </c>
      <c r="HW124" s="667">
        <v>2014</v>
      </c>
      <c r="HX124" s="667">
        <v>63</v>
      </c>
      <c r="HY124" s="667">
        <v>0</v>
      </c>
      <c r="HZ124" s="667">
        <v>1478</v>
      </c>
      <c r="IA124" s="668">
        <v>41697.500081018516</v>
      </c>
      <c r="IB124" s="667" t="s">
        <v>788</v>
      </c>
      <c r="IC124" s="667">
        <v>3974425</v>
      </c>
      <c r="ID124" s="667">
        <v>2014</v>
      </c>
      <c r="IE124" s="667">
        <v>1712</v>
      </c>
      <c r="IF124" s="667" t="s">
        <v>783</v>
      </c>
      <c r="IG124" s="667" t="s">
        <v>783</v>
      </c>
      <c r="IH124" s="667" t="s">
        <v>783</v>
      </c>
      <c r="II124" s="667" t="s">
        <v>783</v>
      </c>
      <c r="IJ124" s="667" t="s">
        <v>783</v>
      </c>
      <c r="IK124" s="667" t="s">
        <v>783</v>
      </c>
      <c r="IL124" s="667" t="s">
        <v>783</v>
      </c>
      <c r="IM124" s="667" t="s">
        <v>783</v>
      </c>
      <c r="IN124" s="667" t="s">
        <v>783</v>
      </c>
      <c r="IO124" s="667">
        <v>1649</v>
      </c>
      <c r="IP124" s="668">
        <v>37477.354571759257</v>
      </c>
      <c r="IQ124" s="667">
        <v>2</v>
      </c>
      <c r="IR124" s="667" t="s">
        <v>793</v>
      </c>
      <c r="IS124" s="667">
        <v>2</v>
      </c>
      <c r="IT124" s="669">
        <v>41275</v>
      </c>
      <c r="IU124" s="667" t="s">
        <v>783</v>
      </c>
      <c r="IV124" s="667" t="s">
        <v>783</v>
      </c>
      <c r="IW124" s="667" t="s">
        <v>783</v>
      </c>
      <c r="IX124" s="667" t="s">
        <v>781</v>
      </c>
      <c r="IY124" s="667">
        <v>45</v>
      </c>
      <c r="IZ124" s="667" t="s">
        <v>789</v>
      </c>
      <c r="JA124" s="667" t="s">
        <v>783</v>
      </c>
      <c r="JB124" s="667" t="s">
        <v>783</v>
      </c>
      <c r="JC124" s="667" t="s">
        <v>783</v>
      </c>
      <c r="JD124" s="667">
        <v>329430</v>
      </c>
      <c r="JE124" s="667" t="s">
        <v>783</v>
      </c>
      <c r="JF124" s="667" t="s">
        <v>783</v>
      </c>
      <c r="JG124" s="667" t="s">
        <v>802</v>
      </c>
      <c r="JH124" s="667">
        <v>55</v>
      </c>
      <c r="JI124" s="667" t="s">
        <v>783</v>
      </c>
      <c r="JJ124" s="667" t="s">
        <v>783</v>
      </c>
      <c r="JK124" s="667" t="s">
        <v>783</v>
      </c>
      <c r="JL124" s="667" t="s">
        <v>790</v>
      </c>
      <c r="JM124" s="667">
        <v>4</v>
      </c>
      <c r="JN124" s="667">
        <v>3</v>
      </c>
      <c r="JO124" s="667" t="s">
        <v>783</v>
      </c>
      <c r="JP124" s="667">
        <v>10711928</v>
      </c>
      <c r="JQ124" s="667">
        <v>2011</v>
      </c>
      <c r="JR124" s="667">
        <v>3</v>
      </c>
      <c r="JS124" s="667" t="s">
        <v>783</v>
      </c>
      <c r="JT124" s="667" t="s">
        <v>783</v>
      </c>
      <c r="JU124" s="667" t="s">
        <v>870</v>
      </c>
      <c r="JV124" s="670">
        <v>1490.2674939999999</v>
      </c>
      <c r="JX124" s="225"/>
    </row>
    <row r="125" spans="1:286" ht="16" thickBot="1">
      <c r="A125" s="905" t="s">
        <v>5</v>
      </c>
      <c r="B125" s="79">
        <f t="shared" si="140"/>
        <v>1</v>
      </c>
      <c r="C125" s="871" t="s">
        <v>99</v>
      </c>
      <c r="D125" s="489" t="s">
        <v>185</v>
      </c>
      <c r="E125" s="1129" t="s">
        <v>194</v>
      </c>
      <c r="F125" s="888">
        <v>0.09</v>
      </c>
      <c r="G125" s="120">
        <f t="shared" si="184"/>
        <v>3.8200000000000003</v>
      </c>
      <c r="H125" s="46"/>
      <c r="I125" s="3">
        <v>0.09</v>
      </c>
      <c r="J125" s="29"/>
      <c r="K125" s="18"/>
      <c r="L125" s="5"/>
      <c r="M125" s="170">
        <v>1</v>
      </c>
      <c r="N125" s="71">
        <v>1</v>
      </c>
      <c r="O125" s="739">
        <v>3</v>
      </c>
      <c r="P125" s="1107">
        <f t="shared" si="138"/>
        <v>5</v>
      </c>
      <c r="Q125" s="1108">
        <f t="shared" si="185"/>
        <v>3</v>
      </c>
      <c r="R125" s="46"/>
      <c r="S125" s="3">
        <v>0.09</v>
      </c>
      <c r="T125" s="25"/>
      <c r="U125" s="219">
        <f t="shared" si="179"/>
        <v>6750</v>
      </c>
      <c r="V125" s="219" t="s">
        <v>642</v>
      </c>
      <c r="W125" s="1042">
        <f t="shared" si="180"/>
        <v>6750</v>
      </c>
      <c r="X125" s="537">
        <f t="shared" si="181"/>
        <v>3404.64</v>
      </c>
      <c r="Y125" s="538">
        <f t="shared" si="141"/>
        <v>500</v>
      </c>
      <c r="Z125" s="1090">
        <f t="shared" si="142"/>
        <v>10654.64</v>
      </c>
      <c r="AA125" s="1098"/>
      <c r="AB125" s="600">
        <v>6</v>
      </c>
      <c r="AC125" s="1056">
        <f t="shared" si="143"/>
        <v>1784.6399999999999</v>
      </c>
      <c r="AD125" s="1063">
        <v>0.25</v>
      </c>
      <c r="AE125" s="747">
        <f t="shared" si="144"/>
        <v>1620</v>
      </c>
      <c r="AF125" s="600"/>
      <c r="AG125" s="1056">
        <f t="shared" si="145"/>
        <v>0</v>
      </c>
      <c r="AH125" s="1070"/>
      <c r="AI125" s="747">
        <f t="shared" si="146"/>
        <v>0</v>
      </c>
      <c r="AJ125" s="1051"/>
      <c r="AK125" s="270">
        <v>0</v>
      </c>
      <c r="AL125" s="902">
        <v>2021</v>
      </c>
      <c r="AM125" s="902">
        <f t="shared" si="183"/>
        <v>2031</v>
      </c>
      <c r="AN125" s="18" t="str">
        <f t="shared" si="147"/>
        <v xml:space="preserve"> </v>
      </c>
      <c r="AO125" s="747" t="str">
        <f t="shared" si="148"/>
        <v xml:space="preserve"> </v>
      </c>
      <c r="AP125" s="4" t="str">
        <f t="shared" si="149"/>
        <v xml:space="preserve"> </v>
      </c>
      <c r="AQ125" s="747" t="str">
        <f t="shared" si="150"/>
        <v xml:space="preserve"> </v>
      </c>
      <c r="AR125" s="4" t="str">
        <f t="shared" si="151"/>
        <v xml:space="preserve"> </v>
      </c>
      <c r="AS125" s="747" t="str">
        <f t="shared" si="152"/>
        <v xml:space="preserve"> </v>
      </c>
      <c r="AT125" s="4" t="str">
        <f t="shared" si="153"/>
        <v xml:space="preserve"> </v>
      </c>
      <c r="AU125" s="747" t="str">
        <f t="shared" si="154"/>
        <v xml:space="preserve"> </v>
      </c>
      <c r="AV125" s="4" t="str">
        <f t="shared" si="155"/>
        <v xml:space="preserve"> </v>
      </c>
      <c r="AW125" s="747" t="str">
        <f t="shared" si="156"/>
        <v xml:space="preserve"> </v>
      </c>
      <c r="AX125" s="4" t="str">
        <f t="shared" si="157"/>
        <v xml:space="preserve"> </v>
      </c>
      <c r="AY125" s="747" t="str">
        <f t="shared" si="158"/>
        <v xml:space="preserve"> </v>
      </c>
      <c r="AZ125" s="4" t="str">
        <f t="shared" si="159"/>
        <v xml:space="preserve"> </v>
      </c>
      <c r="BA125" s="747" t="str">
        <f t="shared" si="160"/>
        <v xml:space="preserve"> </v>
      </c>
      <c r="BB125" s="4" t="str">
        <f t="shared" si="161"/>
        <v xml:space="preserve"> </v>
      </c>
      <c r="BC125" s="747" t="str">
        <f t="shared" si="162"/>
        <v xml:space="preserve"> </v>
      </c>
      <c r="BD125" s="4" t="str">
        <f t="shared" si="163"/>
        <v xml:space="preserve"> </v>
      </c>
      <c r="BE125" s="747" t="str">
        <f t="shared" si="164"/>
        <v xml:space="preserve"> </v>
      </c>
      <c r="BF125" s="4" t="str">
        <f t="shared" si="165"/>
        <v xml:space="preserve"> </v>
      </c>
      <c r="BG125" s="747" t="str">
        <f t="shared" si="166"/>
        <v xml:space="preserve"> </v>
      </c>
      <c r="BH125" s="4" t="str">
        <f t="shared" si="167"/>
        <v xml:space="preserve"> </v>
      </c>
      <c r="BI125" s="747" t="str">
        <f t="shared" si="168"/>
        <v xml:space="preserve"> </v>
      </c>
      <c r="BJ125" s="4" t="str">
        <f t="shared" si="169"/>
        <v xml:space="preserve"> </v>
      </c>
      <c r="BK125" s="747" t="str">
        <f t="shared" si="170"/>
        <v xml:space="preserve"> </v>
      </c>
      <c r="BL125" s="4" t="str">
        <f t="shared" si="171"/>
        <v xml:space="preserve"> </v>
      </c>
      <c r="BM125" s="747" t="str">
        <f t="shared" si="172"/>
        <v xml:space="preserve"> </v>
      </c>
      <c r="BN125" s="4">
        <f t="shared" si="173"/>
        <v>0.09</v>
      </c>
      <c r="BO125" s="747">
        <f t="shared" si="174"/>
        <v>10654.64</v>
      </c>
      <c r="BP125" s="4" t="str">
        <f t="shared" si="175"/>
        <v xml:space="preserve"> </v>
      </c>
      <c r="BQ125" s="747" t="str">
        <f t="shared" si="176"/>
        <v xml:space="preserve"> </v>
      </c>
      <c r="BR125" s="133"/>
      <c r="BS125" s="133"/>
      <c r="BT125" s="389"/>
      <c r="BU125" s="389"/>
      <c r="BV125" s="389"/>
      <c r="BW125" s="389"/>
      <c r="BX125" s="389"/>
      <c r="BY125" s="389"/>
      <c r="BZ125" s="389"/>
      <c r="CA125" s="389"/>
      <c r="CB125" s="163">
        <f t="shared" si="177"/>
        <v>0</v>
      </c>
      <c r="CC125" s="389"/>
      <c r="CD125" s="389"/>
      <c r="CE125" s="389"/>
      <c r="CF125" s="389"/>
      <c r="CG125" s="389"/>
      <c r="CH125" s="389"/>
      <c r="CI125" s="389"/>
      <c r="CJ125" s="389"/>
      <c r="CK125" s="389"/>
      <c r="CL125" s="389"/>
      <c r="CM125" s="389"/>
      <c r="CN125" s="389"/>
      <c r="CO125" s="389"/>
      <c r="CP125" s="389"/>
      <c r="CQ125" s="389"/>
      <c r="CR125" s="389"/>
      <c r="CS125" s="389"/>
      <c r="CT125" s="389"/>
      <c r="CU125" s="389"/>
      <c r="CV125" s="389"/>
      <c r="CW125" s="389"/>
      <c r="CX125" s="389"/>
      <c r="CY125" s="389"/>
      <c r="CZ125" s="389"/>
      <c r="DA125" s="389"/>
      <c r="DB125" s="389"/>
      <c r="DC125" s="389"/>
      <c r="DD125" s="389"/>
      <c r="DE125" s="389"/>
      <c r="DF125" s="389"/>
      <c r="DG125" s="389"/>
      <c r="DH125" s="389"/>
      <c r="DI125" s="389"/>
      <c r="DJ125" s="389"/>
      <c r="DK125" s="389"/>
      <c r="DL125" s="389"/>
      <c r="DM125" s="389"/>
      <c r="DN125" s="389"/>
      <c r="DO125" s="389"/>
      <c r="DP125" s="389"/>
      <c r="DQ125" s="389"/>
      <c r="DR125" s="389"/>
      <c r="DS125" s="389"/>
      <c r="DT125" s="389"/>
      <c r="DU125" s="389"/>
      <c r="DV125" s="389"/>
      <c r="DW125" s="389"/>
      <c r="DX125" s="389"/>
      <c r="DY125" s="389"/>
      <c r="DZ125" s="389"/>
      <c r="EA125" s="389"/>
      <c r="EB125" s="389"/>
      <c r="EC125" s="389"/>
      <c r="ED125" s="389"/>
      <c r="EE125" s="389"/>
      <c r="EF125" s="389"/>
      <c r="EG125" s="389"/>
      <c r="EH125" s="389"/>
      <c r="EI125" s="389"/>
      <c r="EJ125" s="389"/>
      <c r="EK125" s="389"/>
      <c r="EL125" s="389"/>
      <c r="EM125" s="389"/>
      <c r="EN125" s="389"/>
      <c r="EO125" s="389"/>
      <c r="EP125" s="389"/>
      <c r="EQ125" s="389"/>
      <c r="ER125" s="389"/>
      <c r="ES125" s="389"/>
      <c r="ET125" s="389"/>
      <c r="EU125" s="389"/>
      <c r="EV125" s="389"/>
      <c r="EW125" s="389"/>
      <c r="EX125" s="389"/>
      <c r="EY125" s="389"/>
      <c r="EZ125" s="389"/>
      <c r="FA125" s="389"/>
      <c r="FB125" s="389"/>
      <c r="FC125" s="389"/>
      <c r="FD125" s="389"/>
      <c r="FE125" s="389"/>
      <c r="FF125" s="389"/>
      <c r="FG125" s="389"/>
      <c r="FH125" s="389"/>
      <c r="FI125" s="389"/>
      <c r="FJ125" s="389"/>
      <c r="FK125" s="389"/>
      <c r="FL125" s="389"/>
      <c r="FM125" s="389"/>
      <c r="FN125" s="389"/>
      <c r="FO125" s="389"/>
      <c r="FP125" s="389"/>
      <c r="FQ125" s="389"/>
      <c r="FR125" s="389"/>
      <c r="FS125" s="389"/>
      <c r="FT125" s="389"/>
      <c r="FU125" s="389"/>
      <c r="FV125" s="389"/>
      <c r="FW125" s="389"/>
      <c r="FX125" s="1225" t="s">
        <v>424</v>
      </c>
      <c r="FY125" s="1233">
        <v>96</v>
      </c>
      <c r="FZ125" s="1233">
        <v>30289408</v>
      </c>
      <c r="GA125" s="1233">
        <v>55</v>
      </c>
      <c r="GB125" s="1233" t="s">
        <v>798</v>
      </c>
      <c r="GC125" s="1233">
        <v>18</v>
      </c>
      <c r="GD125" s="1233">
        <v>2009</v>
      </c>
      <c r="GE125" s="1233">
        <v>1</v>
      </c>
      <c r="GF125" s="1233" t="s">
        <v>780</v>
      </c>
      <c r="GG125" s="1233">
        <v>2</v>
      </c>
      <c r="GH125" s="1233">
        <v>1</v>
      </c>
      <c r="GI125" s="1233" t="s">
        <v>780</v>
      </c>
      <c r="GJ125" s="1233">
        <v>2</v>
      </c>
      <c r="GK125" s="1233" t="s">
        <v>781</v>
      </c>
      <c r="GL125" s="1233" t="s">
        <v>782</v>
      </c>
      <c r="GM125" s="1233">
        <v>66</v>
      </c>
      <c r="GN125" s="1233" t="s">
        <v>783</v>
      </c>
      <c r="GO125" s="1233">
        <v>0</v>
      </c>
      <c r="GP125" s="1233">
        <v>0</v>
      </c>
      <c r="GQ125" s="1233">
        <v>4</v>
      </c>
      <c r="GR125" s="1233">
        <v>2</v>
      </c>
      <c r="GS125" s="1233">
        <v>9</v>
      </c>
      <c r="GT125" s="1233" t="s">
        <v>783</v>
      </c>
      <c r="GU125" s="1233" t="s">
        <v>783</v>
      </c>
      <c r="GV125" s="1233" t="s">
        <v>783</v>
      </c>
      <c r="GW125" s="1233" t="s">
        <v>783</v>
      </c>
      <c r="GX125" s="1233" t="s">
        <v>783</v>
      </c>
      <c r="GY125" s="1233">
        <v>1649</v>
      </c>
      <c r="GZ125" s="1233">
        <v>0.01</v>
      </c>
      <c r="HA125" s="1233">
        <v>5</v>
      </c>
      <c r="HB125" s="1233" t="s">
        <v>783</v>
      </c>
      <c r="HC125" s="1233" t="s">
        <v>782</v>
      </c>
      <c r="HD125" s="1233">
        <v>15</v>
      </c>
      <c r="HE125" s="1233" t="s">
        <v>783</v>
      </c>
      <c r="HF125" s="1233">
        <v>0</v>
      </c>
      <c r="HG125" s="1233" t="s">
        <v>783</v>
      </c>
      <c r="HH125" s="1233">
        <v>0</v>
      </c>
      <c r="HI125" s="1233">
        <v>1</v>
      </c>
      <c r="HJ125" s="1233">
        <v>45</v>
      </c>
      <c r="HK125" s="1233" t="s">
        <v>784</v>
      </c>
      <c r="HL125" s="1233" t="s">
        <v>785</v>
      </c>
      <c r="HM125" s="1233" t="s">
        <v>783</v>
      </c>
      <c r="HN125" s="1233" t="s">
        <v>783</v>
      </c>
      <c r="HO125" s="1233" t="s">
        <v>783</v>
      </c>
      <c r="HP125" s="1233" t="s">
        <v>783</v>
      </c>
      <c r="HQ125" s="1233" t="s">
        <v>783</v>
      </c>
      <c r="HR125" s="1233">
        <v>3978962</v>
      </c>
      <c r="HS125" s="1233" t="s">
        <v>783</v>
      </c>
      <c r="HT125" s="1233" t="s">
        <v>786</v>
      </c>
      <c r="HU125" s="1233" t="s">
        <v>787</v>
      </c>
      <c r="HV125" s="1233">
        <v>4</v>
      </c>
      <c r="HW125" s="1233">
        <v>2014</v>
      </c>
      <c r="HX125" s="1233">
        <v>63</v>
      </c>
      <c r="HY125" s="1233">
        <v>0</v>
      </c>
      <c r="HZ125" s="1233">
        <v>53</v>
      </c>
      <c r="IA125" s="1241">
        <v>41697.500081018516</v>
      </c>
      <c r="IB125" s="1233" t="s">
        <v>788</v>
      </c>
      <c r="IC125" s="1233">
        <v>3974484</v>
      </c>
      <c r="ID125" s="1233">
        <v>2014</v>
      </c>
      <c r="IE125" s="1233">
        <v>1712</v>
      </c>
      <c r="IF125" s="1233" t="s">
        <v>783</v>
      </c>
      <c r="IG125" s="1233" t="s">
        <v>783</v>
      </c>
      <c r="IH125" s="1233" t="s">
        <v>783</v>
      </c>
      <c r="II125" s="1233" t="s">
        <v>783</v>
      </c>
      <c r="IJ125" s="1233" t="s">
        <v>783</v>
      </c>
      <c r="IK125" s="1233" t="s">
        <v>783</v>
      </c>
      <c r="IL125" s="1233" t="s">
        <v>783</v>
      </c>
      <c r="IM125" s="1233" t="s">
        <v>783</v>
      </c>
      <c r="IN125" s="1233" t="s">
        <v>783</v>
      </c>
      <c r="IO125" s="1233">
        <v>1649</v>
      </c>
      <c r="IP125" s="1241">
        <v>37477.354571759257</v>
      </c>
      <c r="IQ125" s="1233">
        <v>2</v>
      </c>
      <c r="IR125" s="1233" t="s">
        <v>793</v>
      </c>
      <c r="IS125" s="1233">
        <v>9</v>
      </c>
      <c r="IT125" s="1249">
        <v>41275</v>
      </c>
      <c r="IU125" s="1233" t="s">
        <v>783</v>
      </c>
      <c r="IV125" s="1233" t="s">
        <v>783</v>
      </c>
      <c r="IW125" s="1233" t="s">
        <v>783</v>
      </c>
      <c r="IX125" s="1233" t="s">
        <v>781</v>
      </c>
      <c r="IY125" s="1233">
        <v>45</v>
      </c>
      <c r="IZ125" s="1233" t="s">
        <v>789</v>
      </c>
      <c r="JA125" s="1233" t="s">
        <v>783</v>
      </c>
      <c r="JB125" s="1233" t="s">
        <v>783</v>
      </c>
      <c r="JC125" s="1233" t="s">
        <v>783</v>
      </c>
      <c r="JD125" s="1233">
        <v>329421</v>
      </c>
      <c r="JE125" s="1233" t="s">
        <v>783</v>
      </c>
      <c r="JF125" s="1233" t="s">
        <v>783</v>
      </c>
      <c r="JG125" s="1233" t="s">
        <v>815</v>
      </c>
      <c r="JH125" s="1233">
        <v>55</v>
      </c>
      <c r="JI125" s="1233" t="s">
        <v>783</v>
      </c>
      <c r="JJ125" s="1233" t="s">
        <v>783</v>
      </c>
      <c r="JK125" s="1233" t="s">
        <v>783</v>
      </c>
      <c r="JL125" s="1233" t="s">
        <v>790</v>
      </c>
      <c r="JM125" s="1233">
        <v>4</v>
      </c>
      <c r="JN125" s="1233">
        <v>3</v>
      </c>
      <c r="JO125" s="1233" t="s">
        <v>783</v>
      </c>
      <c r="JP125" s="1233" t="s">
        <v>783</v>
      </c>
      <c r="JQ125" s="1233" t="s">
        <v>783</v>
      </c>
      <c r="JR125" s="1233" t="s">
        <v>783</v>
      </c>
      <c r="JS125" s="1233" t="s">
        <v>783</v>
      </c>
      <c r="JT125" s="1233" t="s">
        <v>783</v>
      </c>
      <c r="JU125" s="1233" t="s">
        <v>848</v>
      </c>
      <c r="JV125" s="1257">
        <v>25.130922000000002</v>
      </c>
      <c r="JX125" s="225"/>
    </row>
    <row r="126" spans="1:286" ht="16" thickBot="1">
      <c r="A126" s="905" t="s">
        <v>5</v>
      </c>
      <c r="B126" s="79">
        <f t="shared" si="140"/>
        <v>1</v>
      </c>
      <c r="C126" s="871" t="s">
        <v>96</v>
      </c>
      <c r="D126" s="489" t="s">
        <v>132</v>
      </c>
      <c r="E126" s="1129" t="s">
        <v>158</v>
      </c>
      <c r="F126" s="888">
        <v>0.12</v>
      </c>
      <c r="G126" s="120">
        <f t="shared" si="184"/>
        <v>3.9400000000000004</v>
      </c>
      <c r="H126" s="46"/>
      <c r="I126" s="3">
        <v>0.12</v>
      </c>
      <c r="J126" s="29"/>
      <c r="K126" s="18"/>
      <c r="L126" s="5"/>
      <c r="M126" s="170">
        <v>1</v>
      </c>
      <c r="N126" s="71">
        <v>1</v>
      </c>
      <c r="O126" s="739">
        <v>2</v>
      </c>
      <c r="P126" s="1107">
        <f t="shared" si="138"/>
        <v>4</v>
      </c>
      <c r="Q126" s="1108">
        <f t="shared" si="185"/>
        <v>2</v>
      </c>
      <c r="R126" s="46"/>
      <c r="S126" s="3">
        <v>0.12</v>
      </c>
      <c r="T126" s="25"/>
      <c r="U126" s="219">
        <f t="shared" si="179"/>
        <v>9000</v>
      </c>
      <c r="V126" s="219" t="s">
        <v>642</v>
      </c>
      <c r="W126" s="1042">
        <f t="shared" si="180"/>
        <v>9000</v>
      </c>
      <c r="X126" s="537">
        <f t="shared" si="181"/>
        <v>3746.3466666666664</v>
      </c>
      <c r="Y126" s="538">
        <f t="shared" si="141"/>
        <v>500</v>
      </c>
      <c r="Z126" s="1090">
        <f t="shared" si="142"/>
        <v>13246.346666666666</v>
      </c>
      <c r="AA126" s="1098"/>
      <c r="AB126" s="600">
        <v>4</v>
      </c>
      <c r="AC126" s="1056">
        <f t="shared" si="143"/>
        <v>1586.3466666666666</v>
      </c>
      <c r="AD126" s="1063">
        <v>0.25</v>
      </c>
      <c r="AE126" s="747">
        <f t="shared" si="144"/>
        <v>2160</v>
      </c>
      <c r="AF126" s="600"/>
      <c r="AG126" s="1056">
        <f t="shared" si="145"/>
        <v>0</v>
      </c>
      <c r="AH126" s="1070"/>
      <c r="AI126" s="747">
        <f t="shared" si="146"/>
        <v>0</v>
      </c>
      <c r="AJ126" s="1051"/>
      <c r="AK126" s="270">
        <v>0</v>
      </c>
      <c r="AL126" s="902">
        <v>2021</v>
      </c>
      <c r="AM126" s="902">
        <f t="shared" si="183"/>
        <v>2031</v>
      </c>
      <c r="AN126" s="18" t="str">
        <f t="shared" si="147"/>
        <v xml:space="preserve"> </v>
      </c>
      <c r="AO126" s="747" t="str">
        <f t="shared" si="148"/>
        <v xml:space="preserve"> </v>
      </c>
      <c r="AP126" s="4" t="str">
        <f t="shared" si="149"/>
        <v xml:space="preserve"> </v>
      </c>
      <c r="AQ126" s="747" t="str">
        <f t="shared" si="150"/>
        <v xml:space="preserve"> </v>
      </c>
      <c r="AR126" s="4" t="str">
        <f t="shared" si="151"/>
        <v xml:space="preserve"> </v>
      </c>
      <c r="AS126" s="747" t="str">
        <f t="shared" si="152"/>
        <v xml:space="preserve"> </v>
      </c>
      <c r="AT126" s="4" t="str">
        <f t="shared" si="153"/>
        <v xml:space="preserve"> </v>
      </c>
      <c r="AU126" s="747" t="str">
        <f t="shared" si="154"/>
        <v xml:space="preserve"> </v>
      </c>
      <c r="AV126" s="4" t="str">
        <f t="shared" si="155"/>
        <v xml:space="preserve"> </v>
      </c>
      <c r="AW126" s="747" t="str">
        <f t="shared" si="156"/>
        <v xml:space="preserve"> </v>
      </c>
      <c r="AX126" s="4" t="str">
        <f t="shared" si="157"/>
        <v xml:space="preserve"> </v>
      </c>
      <c r="AY126" s="747" t="str">
        <f t="shared" si="158"/>
        <v xml:space="preserve"> </v>
      </c>
      <c r="AZ126" s="4" t="str">
        <f t="shared" si="159"/>
        <v xml:space="preserve"> </v>
      </c>
      <c r="BA126" s="747" t="str">
        <f t="shared" si="160"/>
        <v xml:space="preserve"> </v>
      </c>
      <c r="BB126" s="4" t="str">
        <f t="shared" si="161"/>
        <v xml:space="preserve"> </v>
      </c>
      <c r="BC126" s="747" t="str">
        <f t="shared" si="162"/>
        <v xml:space="preserve"> </v>
      </c>
      <c r="BD126" s="4" t="str">
        <f t="shared" si="163"/>
        <v xml:space="preserve"> </v>
      </c>
      <c r="BE126" s="747" t="str">
        <f t="shared" si="164"/>
        <v xml:space="preserve"> </v>
      </c>
      <c r="BF126" s="4" t="str">
        <f t="shared" si="165"/>
        <v xml:space="preserve"> </v>
      </c>
      <c r="BG126" s="747" t="str">
        <f t="shared" si="166"/>
        <v xml:space="preserve"> </v>
      </c>
      <c r="BH126" s="4" t="str">
        <f t="shared" si="167"/>
        <v xml:space="preserve"> </v>
      </c>
      <c r="BI126" s="747" t="str">
        <f t="shared" si="168"/>
        <v xml:space="preserve"> </v>
      </c>
      <c r="BJ126" s="4" t="str">
        <f t="shared" si="169"/>
        <v xml:space="preserve"> </v>
      </c>
      <c r="BK126" s="747" t="str">
        <f t="shared" si="170"/>
        <v xml:space="preserve"> </v>
      </c>
      <c r="BL126" s="4" t="str">
        <f t="shared" si="171"/>
        <v xml:space="preserve"> </v>
      </c>
      <c r="BM126" s="747" t="str">
        <f t="shared" si="172"/>
        <v xml:space="preserve"> </v>
      </c>
      <c r="BN126" s="4">
        <f t="shared" si="173"/>
        <v>0.12</v>
      </c>
      <c r="BO126" s="747">
        <f t="shared" si="174"/>
        <v>13246.346666666666</v>
      </c>
      <c r="BP126" s="4" t="str">
        <f t="shared" si="175"/>
        <v xml:space="preserve"> </v>
      </c>
      <c r="BQ126" s="747" t="str">
        <f t="shared" si="176"/>
        <v xml:space="preserve"> </v>
      </c>
      <c r="BR126" s="133"/>
      <c r="BS126" s="133"/>
      <c r="BT126" s="389"/>
      <c r="BU126" s="389"/>
      <c r="BV126" s="389"/>
      <c r="BW126" s="389"/>
      <c r="BX126" s="389"/>
      <c r="BY126" s="389"/>
      <c r="BZ126" s="389"/>
      <c r="CA126" s="389"/>
      <c r="CB126" s="163">
        <f t="shared" si="177"/>
        <v>0</v>
      </c>
      <c r="CC126" s="389"/>
      <c r="CD126" s="389"/>
      <c r="CE126" s="389"/>
      <c r="CF126" s="389"/>
      <c r="CG126" s="389"/>
      <c r="CH126" s="389"/>
      <c r="CI126" s="389"/>
      <c r="CJ126" s="389"/>
      <c r="CK126" s="389"/>
      <c r="CL126" s="389"/>
      <c r="CM126" s="389"/>
      <c r="CN126" s="389"/>
      <c r="CO126" s="389"/>
      <c r="CP126" s="389"/>
      <c r="CQ126" s="389"/>
      <c r="CR126" s="389"/>
      <c r="CS126" s="389"/>
      <c r="CT126" s="389"/>
      <c r="CU126" s="389"/>
      <c r="CV126" s="389"/>
      <c r="CW126" s="389"/>
      <c r="CX126" s="389"/>
      <c r="CY126" s="389"/>
      <c r="CZ126" s="389"/>
      <c r="DA126" s="389"/>
      <c r="DB126" s="389"/>
      <c r="DC126" s="389"/>
      <c r="DD126" s="389"/>
      <c r="DE126" s="389"/>
      <c r="DF126" s="389"/>
      <c r="DG126" s="389"/>
      <c r="DH126" s="389"/>
      <c r="DI126" s="389"/>
      <c r="DJ126" s="389"/>
      <c r="DK126" s="389"/>
      <c r="DL126" s="389"/>
      <c r="DM126" s="389"/>
      <c r="DN126" s="389"/>
      <c r="DO126" s="389"/>
      <c r="DP126" s="389"/>
      <c r="DQ126" s="389"/>
      <c r="DR126" s="389"/>
      <c r="DS126" s="389"/>
      <c r="DT126" s="389"/>
      <c r="DU126" s="389"/>
      <c r="DV126" s="389"/>
      <c r="DW126" s="389"/>
      <c r="DX126" s="389"/>
      <c r="DY126" s="389"/>
      <c r="DZ126" s="389"/>
      <c r="EA126" s="389"/>
      <c r="EB126" s="389"/>
      <c r="EC126" s="389"/>
      <c r="ED126" s="389"/>
      <c r="EE126" s="389"/>
      <c r="EF126" s="389"/>
      <c r="EG126" s="389"/>
      <c r="EH126" s="389"/>
      <c r="EI126" s="389"/>
      <c r="EJ126" s="389"/>
      <c r="EK126" s="389"/>
      <c r="EL126" s="389"/>
      <c r="EM126" s="389"/>
      <c r="EN126" s="389"/>
      <c r="EO126" s="389"/>
      <c r="EP126" s="389"/>
      <c r="EQ126" s="389"/>
      <c r="ER126" s="389"/>
      <c r="ES126" s="389"/>
      <c r="ET126" s="389"/>
      <c r="EU126" s="389"/>
      <c r="EV126" s="389"/>
      <c r="EW126" s="389"/>
      <c r="EX126" s="389"/>
      <c r="EY126" s="389"/>
      <c r="EZ126" s="389"/>
      <c r="FA126" s="389"/>
      <c r="FB126" s="389"/>
      <c r="FC126" s="389"/>
      <c r="FD126" s="389"/>
      <c r="FE126" s="389"/>
      <c r="FF126" s="389"/>
      <c r="FG126" s="389"/>
      <c r="FH126" s="389"/>
      <c r="FI126" s="389"/>
      <c r="FJ126" s="389"/>
      <c r="FK126" s="389"/>
      <c r="FL126" s="389"/>
      <c r="FM126" s="389"/>
      <c r="FN126" s="389"/>
      <c r="FO126" s="389"/>
      <c r="FP126" s="389"/>
      <c r="FQ126" s="389"/>
      <c r="FR126" s="389"/>
      <c r="FS126" s="389"/>
      <c r="FT126" s="389"/>
      <c r="FU126" s="389"/>
      <c r="FV126" s="389"/>
      <c r="FW126" s="389"/>
      <c r="FX126" s="666" t="s">
        <v>365</v>
      </c>
      <c r="FY126" s="667">
        <v>266</v>
      </c>
      <c r="FZ126" s="667">
        <v>10313982</v>
      </c>
      <c r="GA126" s="667" t="s">
        <v>783</v>
      </c>
      <c r="GB126" s="667"/>
      <c r="GC126" s="667" t="s">
        <v>783</v>
      </c>
      <c r="GD126" s="667" t="s">
        <v>783</v>
      </c>
      <c r="GE126" s="667" t="s">
        <v>783</v>
      </c>
      <c r="GF126" s="667"/>
      <c r="GG126" s="667" t="s">
        <v>783</v>
      </c>
      <c r="GH126" s="667" t="s">
        <v>783</v>
      </c>
      <c r="GI126" s="667"/>
      <c r="GJ126" s="667" t="s">
        <v>783</v>
      </c>
      <c r="GK126" s="667" t="s">
        <v>781</v>
      </c>
      <c r="GL126" s="667" t="s">
        <v>783</v>
      </c>
      <c r="GM126" s="667" t="s">
        <v>783</v>
      </c>
      <c r="GN126" s="667" t="s">
        <v>783</v>
      </c>
      <c r="GO126" s="667" t="s">
        <v>783</v>
      </c>
      <c r="GP126" s="667" t="s">
        <v>783</v>
      </c>
      <c r="GQ126" s="667" t="s">
        <v>783</v>
      </c>
      <c r="GR126" s="667" t="s">
        <v>783</v>
      </c>
      <c r="GS126" s="667" t="s">
        <v>783</v>
      </c>
      <c r="GT126" s="667" t="s">
        <v>783</v>
      </c>
      <c r="GU126" s="667" t="s">
        <v>783</v>
      </c>
      <c r="GV126" s="667" t="s">
        <v>783</v>
      </c>
      <c r="GW126" s="667" t="s">
        <v>783</v>
      </c>
      <c r="GX126" s="667" t="s">
        <v>783</v>
      </c>
      <c r="GY126" s="667">
        <v>1649</v>
      </c>
      <c r="GZ126" s="667">
        <v>0</v>
      </c>
      <c r="HA126" s="667">
        <v>9</v>
      </c>
      <c r="HB126" s="667" t="s">
        <v>783</v>
      </c>
      <c r="HC126" s="667" t="s">
        <v>783</v>
      </c>
      <c r="HD126" s="667" t="s">
        <v>783</v>
      </c>
      <c r="HE126" s="667" t="s">
        <v>783</v>
      </c>
      <c r="HF126" s="667" t="s">
        <v>783</v>
      </c>
      <c r="HG126" s="667" t="s">
        <v>783</v>
      </c>
      <c r="HH126" s="667" t="s">
        <v>783</v>
      </c>
      <c r="HI126" s="667" t="s">
        <v>783</v>
      </c>
      <c r="HJ126" s="667" t="s">
        <v>783</v>
      </c>
      <c r="HK126" s="667" t="s">
        <v>783</v>
      </c>
      <c r="HL126" s="667" t="s">
        <v>783</v>
      </c>
      <c r="HM126" s="667" t="s">
        <v>783</v>
      </c>
      <c r="HN126" s="667" t="s">
        <v>783</v>
      </c>
      <c r="HO126" s="667" t="s">
        <v>783</v>
      </c>
      <c r="HP126" s="667" t="s">
        <v>783</v>
      </c>
      <c r="HQ126" s="667" t="s">
        <v>783</v>
      </c>
      <c r="HR126" s="667">
        <v>3974526</v>
      </c>
      <c r="HS126" s="667" t="s">
        <v>783</v>
      </c>
      <c r="HT126" s="667" t="s">
        <v>786</v>
      </c>
      <c r="HU126" s="667" t="s">
        <v>787</v>
      </c>
      <c r="HV126" s="667">
        <v>4</v>
      </c>
      <c r="HW126" s="667">
        <v>2006</v>
      </c>
      <c r="HX126" s="667">
        <v>63</v>
      </c>
      <c r="HY126" s="667">
        <v>0</v>
      </c>
      <c r="HZ126" s="667">
        <v>634</v>
      </c>
      <c r="IA126" s="668">
        <v>38560.579108796293</v>
      </c>
      <c r="IB126" s="667" t="s">
        <v>788</v>
      </c>
      <c r="IC126" s="667">
        <v>3979004</v>
      </c>
      <c r="ID126" s="667" t="s">
        <v>783</v>
      </c>
      <c r="IE126" s="667">
        <v>1712</v>
      </c>
      <c r="IF126" s="667" t="s">
        <v>783</v>
      </c>
      <c r="IG126" s="667" t="s">
        <v>783</v>
      </c>
      <c r="IH126" s="667" t="s">
        <v>783</v>
      </c>
      <c r="II126" s="667" t="s">
        <v>783</v>
      </c>
      <c r="IJ126" s="667" t="s">
        <v>783</v>
      </c>
      <c r="IK126" s="667" t="s">
        <v>783</v>
      </c>
      <c r="IL126" s="667" t="s">
        <v>783</v>
      </c>
      <c r="IM126" s="667" t="s">
        <v>783</v>
      </c>
      <c r="IN126" s="667" t="s">
        <v>783</v>
      </c>
      <c r="IO126" s="667">
        <v>2108</v>
      </c>
      <c r="IP126" s="668">
        <v>37477.341331018521</v>
      </c>
      <c r="IQ126" s="667" t="s">
        <v>783</v>
      </c>
      <c r="IR126" s="667" t="s">
        <v>783</v>
      </c>
      <c r="IS126" s="667" t="s">
        <v>783</v>
      </c>
      <c r="IT126" s="667" t="s">
        <v>783</v>
      </c>
      <c r="IU126" s="667" t="s">
        <v>783</v>
      </c>
      <c r="IV126" s="667" t="s">
        <v>783</v>
      </c>
      <c r="IW126" s="667" t="s">
        <v>783</v>
      </c>
      <c r="IX126" s="667" t="s">
        <v>781</v>
      </c>
      <c r="IY126" s="667" t="s">
        <v>783</v>
      </c>
      <c r="IZ126" s="667" t="s">
        <v>783</v>
      </c>
      <c r="JA126" s="667" t="s">
        <v>783</v>
      </c>
      <c r="JB126" s="667" t="s">
        <v>783</v>
      </c>
      <c r="JC126" s="667" t="s">
        <v>783</v>
      </c>
      <c r="JD126" s="667">
        <v>329450</v>
      </c>
      <c r="JE126" s="667" t="s">
        <v>783</v>
      </c>
      <c r="JF126" s="667" t="s">
        <v>783</v>
      </c>
      <c r="JG126" s="667" t="s">
        <v>783</v>
      </c>
      <c r="JH126" s="667" t="s">
        <v>783</v>
      </c>
      <c r="JI126" s="667" t="s">
        <v>783</v>
      </c>
      <c r="JJ126" s="667" t="s">
        <v>783</v>
      </c>
      <c r="JK126" s="667" t="s">
        <v>783</v>
      </c>
      <c r="JL126" s="667" t="s">
        <v>783</v>
      </c>
      <c r="JM126" s="667">
        <v>4</v>
      </c>
      <c r="JN126" s="667" t="s">
        <v>783</v>
      </c>
      <c r="JO126" s="667" t="s">
        <v>783</v>
      </c>
      <c r="JP126" s="667" t="s">
        <v>783</v>
      </c>
      <c r="JQ126" s="667" t="s">
        <v>783</v>
      </c>
      <c r="JR126" s="667" t="s">
        <v>783</v>
      </c>
      <c r="JS126" s="667" t="s">
        <v>783</v>
      </c>
      <c r="JT126" s="667" t="s">
        <v>783</v>
      </c>
      <c r="JU126" s="667" t="s">
        <v>914</v>
      </c>
      <c r="JV126" s="670">
        <v>660.43638799999997</v>
      </c>
      <c r="JW126">
        <f>SUM(JV125:JV126)</f>
        <v>685.56731000000002</v>
      </c>
      <c r="JX126" s="371">
        <v>0.17550927196969696</v>
      </c>
      <c r="JZ126" s="1161"/>
    </row>
    <row r="127" spans="1:286" ht="16" thickBot="1">
      <c r="A127" s="905" t="s">
        <v>5</v>
      </c>
      <c r="B127" s="79">
        <f t="shared" si="140"/>
        <v>1</v>
      </c>
      <c r="C127" s="871" t="s">
        <v>124</v>
      </c>
      <c r="D127" s="489" t="s">
        <v>185</v>
      </c>
      <c r="E127" s="1129" t="s">
        <v>198</v>
      </c>
      <c r="F127" s="888">
        <v>0.9</v>
      </c>
      <c r="G127" s="120" t="e">
        <f>F127+#REF!</f>
        <v>#REF!</v>
      </c>
      <c r="H127" s="49"/>
      <c r="I127" s="3">
        <v>0.9</v>
      </c>
      <c r="J127" s="29"/>
      <c r="K127" s="18">
        <v>1983</v>
      </c>
      <c r="L127" s="5"/>
      <c r="M127" s="170">
        <v>3</v>
      </c>
      <c r="N127" s="71">
        <v>4</v>
      </c>
      <c r="O127" s="739">
        <v>1</v>
      </c>
      <c r="P127" s="1107">
        <v>15</v>
      </c>
      <c r="Q127" s="1108">
        <v>124</v>
      </c>
      <c r="R127" s="30"/>
      <c r="S127" s="3">
        <f>I127</f>
        <v>0.9</v>
      </c>
      <c r="T127" s="25"/>
      <c r="U127" s="219">
        <f t="shared" si="179"/>
        <v>67500</v>
      </c>
      <c r="V127" s="219" t="s">
        <v>642</v>
      </c>
      <c r="W127" s="1042">
        <f t="shared" si="180"/>
        <v>67500</v>
      </c>
      <c r="X127" s="537">
        <f t="shared" si="181"/>
        <v>28097.600000000002</v>
      </c>
      <c r="Y127" s="538">
        <f t="shared" si="141"/>
        <v>500</v>
      </c>
      <c r="Z127" s="1090">
        <f t="shared" si="142"/>
        <v>96097.600000000006</v>
      </c>
      <c r="AA127" s="1098"/>
      <c r="AB127" s="600">
        <v>4</v>
      </c>
      <c r="AC127" s="1056">
        <f t="shared" si="143"/>
        <v>11897.600000000002</v>
      </c>
      <c r="AD127" s="1063">
        <v>0.25</v>
      </c>
      <c r="AE127" s="747">
        <f t="shared" si="144"/>
        <v>16200</v>
      </c>
      <c r="AF127" s="600"/>
      <c r="AG127" s="1056">
        <f t="shared" si="145"/>
        <v>0</v>
      </c>
      <c r="AH127" s="1070"/>
      <c r="AI127" s="747">
        <f t="shared" si="146"/>
        <v>0</v>
      </c>
      <c r="AJ127" s="1051"/>
      <c r="AK127" s="270">
        <v>0</v>
      </c>
      <c r="AL127" s="902">
        <v>2022</v>
      </c>
      <c r="AM127" s="902">
        <v>2031</v>
      </c>
      <c r="AN127" s="18" t="str">
        <f t="shared" si="147"/>
        <v xml:space="preserve"> </v>
      </c>
      <c r="AO127" s="747" t="str">
        <f t="shared" si="148"/>
        <v xml:space="preserve"> </v>
      </c>
      <c r="AP127" s="4" t="str">
        <f t="shared" si="149"/>
        <v xml:space="preserve"> </v>
      </c>
      <c r="AQ127" s="747" t="str">
        <f t="shared" si="150"/>
        <v xml:space="preserve"> </v>
      </c>
      <c r="AR127" s="4" t="str">
        <f t="shared" si="151"/>
        <v xml:space="preserve"> </v>
      </c>
      <c r="AS127" s="747" t="str">
        <f t="shared" si="152"/>
        <v xml:space="preserve"> </v>
      </c>
      <c r="AT127" s="4" t="str">
        <f t="shared" si="153"/>
        <v xml:space="preserve"> </v>
      </c>
      <c r="AU127" s="747" t="str">
        <f t="shared" si="154"/>
        <v xml:space="preserve"> </v>
      </c>
      <c r="AV127" s="4" t="str">
        <f t="shared" si="155"/>
        <v xml:space="preserve"> </v>
      </c>
      <c r="AW127" s="747" t="str">
        <f t="shared" si="156"/>
        <v xml:space="preserve"> </v>
      </c>
      <c r="AX127" s="4" t="str">
        <f t="shared" si="157"/>
        <v xml:space="preserve"> </v>
      </c>
      <c r="AY127" s="747" t="str">
        <f t="shared" si="158"/>
        <v xml:space="preserve"> </v>
      </c>
      <c r="AZ127" s="4" t="str">
        <f t="shared" si="159"/>
        <v xml:space="preserve"> </v>
      </c>
      <c r="BA127" s="747" t="str">
        <f t="shared" si="160"/>
        <v xml:space="preserve"> </v>
      </c>
      <c r="BB127" s="4" t="str">
        <f t="shared" si="161"/>
        <v xml:space="preserve"> </v>
      </c>
      <c r="BC127" s="747" t="str">
        <f t="shared" si="162"/>
        <v xml:space="preserve"> </v>
      </c>
      <c r="BD127" s="4" t="str">
        <f t="shared" si="163"/>
        <v xml:space="preserve"> </v>
      </c>
      <c r="BE127" s="747" t="str">
        <f t="shared" si="164"/>
        <v xml:space="preserve"> </v>
      </c>
      <c r="BF127" s="4" t="str">
        <f t="shared" si="165"/>
        <v xml:space="preserve"> </v>
      </c>
      <c r="BG127" s="747" t="str">
        <f t="shared" si="166"/>
        <v xml:space="preserve"> </v>
      </c>
      <c r="BH127" s="4" t="str">
        <f t="shared" si="167"/>
        <v xml:space="preserve"> </v>
      </c>
      <c r="BI127" s="747" t="str">
        <f t="shared" si="168"/>
        <v xml:space="preserve"> </v>
      </c>
      <c r="BJ127" s="4" t="str">
        <f t="shared" si="169"/>
        <v xml:space="preserve"> </v>
      </c>
      <c r="BK127" s="747" t="str">
        <f t="shared" si="170"/>
        <v xml:space="preserve"> </v>
      </c>
      <c r="BL127" s="4" t="str">
        <f t="shared" si="171"/>
        <v xml:space="preserve"> </v>
      </c>
      <c r="BM127" s="747" t="str">
        <f t="shared" si="172"/>
        <v xml:space="preserve"> </v>
      </c>
      <c r="BN127" s="4">
        <f t="shared" si="173"/>
        <v>0.9</v>
      </c>
      <c r="BO127" s="747">
        <f t="shared" si="174"/>
        <v>96097.600000000006</v>
      </c>
      <c r="BP127" s="4" t="str">
        <f t="shared" si="175"/>
        <v xml:space="preserve"> </v>
      </c>
      <c r="BQ127" s="747" t="str">
        <f t="shared" si="176"/>
        <v xml:space="preserve"> </v>
      </c>
      <c r="BR127" s="133" t="s">
        <v>625</v>
      </c>
      <c r="BS127" s="133"/>
      <c r="BT127" s="389"/>
      <c r="BU127" s="389"/>
      <c r="BV127" s="389"/>
      <c r="BW127" s="389"/>
      <c r="BX127" s="389"/>
      <c r="BY127" s="389"/>
      <c r="BZ127" s="389"/>
      <c r="CA127" s="389"/>
      <c r="CB127" s="163">
        <f t="shared" si="177"/>
        <v>0</v>
      </c>
      <c r="CC127" s="389"/>
      <c r="CD127" s="389"/>
      <c r="CE127" s="389"/>
      <c r="CF127" s="389"/>
      <c r="CG127" s="389"/>
      <c r="CH127" s="389"/>
      <c r="CI127" s="389"/>
      <c r="CJ127" s="389"/>
      <c r="CK127" s="389"/>
      <c r="CL127" s="389"/>
      <c r="CM127" s="389"/>
      <c r="CN127" s="389"/>
      <c r="CO127" s="389"/>
      <c r="CP127" s="389"/>
      <c r="CQ127" s="389"/>
      <c r="CR127" s="389"/>
      <c r="CS127" s="389"/>
      <c r="CT127" s="389"/>
      <c r="CU127" s="389"/>
      <c r="CV127" s="389"/>
      <c r="CW127" s="389"/>
      <c r="CX127" s="389"/>
      <c r="CY127" s="389"/>
      <c r="CZ127" s="389"/>
      <c r="DA127" s="389"/>
      <c r="DB127" s="389"/>
      <c r="DC127" s="389"/>
      <c r="DD127" s="389"/>
      <c r="DE127" s="389"/>
      <c r="DF127" s="389"/>
      <c r="DG127" s="389"/>
      <c r="DH127" s="389"/>
      <c r="DI127" s="389"/>
      <c r="DJ127" s="389"/>
      <c r="DK127" s="389"/>
      <c r="DL127" s="389"/>
      <c r="DM127" s="389"/>
      <c r="DN127" s="389"/>
      <c r="DO127" s="389"/>
      <c r="DP127" s="389"/>
      <c r="DQ127" s="389"/>
      <c r="DR127" s="389"/>
      <c r="DS127" s="389"/>
      <c r="DT127" s="389"/>
      <c r="DU127" s="389"/>
      <c r="DV127" s="389"/>
      <c r="DW127" s="389"/>
      <c r="DX127" s="389"/>
      <c r="DY127" s="389"/>
      <c r="DZ127" s="389"/>
      <c r="EA127" s="389"/>
      <c r="EB127" s="389"/>
      <c r="EC127" s="389"/>
      <c r="ED127" s="389"/>
      <c r="EE127" s="389"/>
      <c r="EF127" s="389"/>
      <c r="EG127" s="389"/>
      <c r="EH127" s="389"/>
      <c r="EI127" s="389"/>
      <c r="EJ127" s="389"/>
      <c r="EK127" s="389"/>
      <c r="EL127" s="389"/>
      <c r="EM127" s="389"/>
      <c r="EN127" s="389"/>
      <c r="EO127" s="389"/>
      <c r="EP127" s="389"/>
      <c r="EQ127" s="389"/>
      <c r="ER127" s="389"/>
      <c r="ES127" s="389"/>
      <c r="ET127" s="389"/>
      <c r="EU127" s="389"/>
      <c r="EV127" s="389"/>
      <c r="EW127" s="389"/>
      <c r="EX127" s="389"/>
      <c r="EY127" s="389"/>
      <c r="EZ127" s="389"/>
      <c r="FA127" s="389"/>
      <c r="FB127" s="389"/>
      <c r="FC127" s="389"/>
      <c r="FD127" s="389"/>
      <c r="FE127" s="389"/>
      <c r="FF127" s="389"/>
      <c r="FG127" s="389"/>
      <c r="FH127" s="389"/>
      <c r="FI127" s="389"/>
      <c r="FJ127" s="389"/>
      <c r="FK127" s="389"/>
      <c r="FL127" s="389"/>
      <c r="FM127" s="389"/>
      <c r="FN127" s="389"/>
      <c r="FO127" s="389"/>
      <c r="FP127" s="389"/>
      <c r="FQ127" s="389"/>
      <c r="FR127" s="389"/>
      <c r="FS127" s="389"/>
      <c r="FT127" s="389"/>
      <c r="FU127" s="389"/>
      <c r="FV127" s="389"/>
      <c r="FW127" s="389"/>
      <c r="FX127" s="660" t="s">
        <v>424</v>
      </c>
      <c r="FY127" s="661">
        <v>229</v>
      </c>
      <c r="FZ127" s="661">
        <v>30289415</v>
      </c>
      <c r="GA127" s="661">
        <v>35</v>
      </c>
      <c r="GB127" s="661" t="s">
        <v>3</v>
      </c>
      <c r="GC127" s="661">
        <v>16</v>
      </c>
      <c r="GD127" s="661">
        <v>2009</v>
      </c>
      <c r="GE127" s="661">
        <v>0</v>
      </c>
      <c r="GF127" s="661" t="s">
        <v>792</v>
      </c>
      <c r="GG127" s="661">
        <v>0</v>
      </c>
      <c r="GH127" s="661">
        <v>0</v>
      </c>
      <c r="GI127" s="661" t="s">
        <v>792</v>
      </c>
      <c r="GJ127" s="661">
        <v>0</v>
      </c>
      <c r="GK127" s="661" t="s">
        <v>781</v>
      </c>
      <c r="GL127" s="661" t="s">
        <v>782</v>
      </c>
      <c r="GM127" s="661">
        <v>50</v>
      </c>
      <c r="GN127" s="661" t="s">
        <v>783</v>
      </c>
      <c r="GO127" s="661">
        <v>0</v>
      </c>
      <c r="GP127" s="661">
        <v>0</v>
      </c>
      <c r="GQ127" s="661">
        <v>4</v>
      </c>
      <c r="GR127" s="661">
        <v>2</v>
      </c>
      <c r="GS127" s="661">
        <v>1</v>
      </c>
      <c r="GT127" s="661" t="s">
        <v>783</v>
      </c>
      <c r="GU127" s="661" t="s">
        <v>783</v>
      </c>
      <c r="GV127" s="661" t="s">
        <v>783</v>
      </c>
      <c r="GW127" s="661" t="s">
        <v>783</v>
      </c>
      <c r="GX127" s="661" t="s">
        <v>783</v>
      </c>
      <c r="GY127" s="661">
        <v>1649</v>
      </c>
      <c r="GZ127" s="661">
        <v>0.11</v>
      </c>
      <c r="HA127" s="661">
        <v>5</v>
      </c>
      <c r="HB127" s="661" t="s">
        <v>783</v>
      </c>
      <c r="HC127" s="661" t="s">
        <v>782</v>
      </c>
      <c r="HD127" s="661">
        <v>15</v>
      </c>
      <c r="HE127" s="661" t="s">
        <v>783</v>
      </c>
      <c r="HF127" s="661">
        <v>0</v>
      </c>
      <c r="HG127" s="661" t="s">
        <v>783</v>
      </c>
      <c r="HH127" s="661">
        <v>0</v>
      </c>
      <c r="HI127" s="661">
        <v>1</v>
      </c>
      <c r="HJ127" s="661">
        <v>45</v>
      </c>
      <c r="HK127" s="661" t="s">
        <v>784</v>
      </c>
      <c r="HL127" s="661" t="s">
        <v>785</v>
      </c>
      <c r="HM127" s="661" t="s">
        <v>783</v>
      </c>
      <c r="HN127" s="661" t="s">
        <v>783</v>
      </c>
      <c r="HO127" s="661" t="s">
        <v>783</v>
      </c>
      <c r="HP127" s="661" t="s">
        <v>783</v>
      </c>
      <c r="HQ127" s="661" t="s">
        <v>783</v>
      </c>
      <c r="HR127" s="661">
        <v>3980715</v>
      </c>
      <c r="HS127" s="661" t="s">
        <v>783</v>
      </c>
      <c r="HT127" s="661" t="s">
        <v>786</v>
      </c>
      <c r="HU127" s="661" t="s">
        <v>787</v>
      </c>
      <c r="HV127" s="661">
        <v>4</v>
      </c>
      <c r="HW127" s="661">
        <v>2014</v>
      </c>
      <c r="HX127" s="661">
        <v>63</v>
      </c>
      <c r="HY127" s="661">
        <v>0</v>
      </c>
      <c r="HZ127" s="661">
        <v>581</v>
      </c>
      <c r="IA127" s="662">
        <v>41697.500081018516</v>
      </c>
      <c r="IB127" s="661" t="s">
        <v>788</v>
      </c>
      <c r="IC127" s="661">
        <v>3976237</v>
      </c>
      <c r="ID127" s="661">
        <v>2014</v>
      </c>
      <c r="IE127" s="661">
        <v>1712</v>
      </c>
      <c r="IF127" s="661" t="s">
        <v>783</v>
      </c>
      <c r="IG127" s="661" t="s">
        <v>783</v>
      </c>
      <c r="IH127" s="661" t="s">
        <v>783</v>
      </c>
      <c r="II127" s="661" t="s">
        <v>783</v>
      </c>
      <c r="IJ127" s="661" t="s">
        <v>783</v>
      </c>
      <c r="IK127" s="661" t="s">
        <v>783</v>
      </c>
      <c r="IL127" s="661" t="s">
        <v>783</v>
      </c>
      <c r="IM127" s="661" t="s">
        <v>783</v>
      </c>
      <c r="IN127" s="661" t="s">
        <v>783</v>
      </c>
      <c r="IO127" s="661">
        <v>1649</v>
      </c>
      <c r="IP127" s="662">
        <v>39296.319722222222</v>
      </c>
      <c r="IQ127" s="661">
        <v>4</v>
      </c>
      <c r="IR127" s="661" t="s">
        <v>793</v>
      </c>
      <c r="IS127" s="661">
        <v>1</v>
      </c>
      <c r="IT127" s="663">
        <v>41275</v>
      </c>
      <c r="IU127" s="661" t="s">
        <v>783</v>
      </c>
      <c r="IV127" s="661" t="s">
        <v>783</v>
      </c>
      <c r="IW127" s="661" t="s">
        <v>783</v>
      </c>
      <c r="IX127" s="661" t="s">
        <v>781</v>
      </c>
      <c r="IY127" s="661">
        <v>45</v>
      </c>
      <c r="IZ127" s="661" t="s">
        <v>789</v>
      </c>
      <c r="JA127" s="661" t="s">
        <v>783</v>
      </c>
      <c r="JB127" s="661" t="s">
        <v>783</v>
      </c>
      <c r="JC127" s="661" t="s">
        <v>783</v>
      </c>
      <c r="JD127" s="661">
        <v>329421</v>
      </c>
      <c r="JE127" s="661" t="s">
        <v>783</v>
      </c>
      <c r="JF127" s="661" t="s">
        <v>783</v>
      </c>
      <c r="JG127" s="661" t="s">
        <v>795</v>
      </c>
      <c r="JH127" s="661">
        <v>35</v>
      </c>
      <c r="JI127" s="661" t="s">
        <v>783</v>
      </c>
      <c r="JJ127" s="661" t="s">
        <v>783</v>
      </c>
      <c r="JK127" s="661" t="s">
        <v>783</v>
      </c>
      <c r="JL127" s="661" t="s">
        <v>790</v>
      </c>
      <c r="JM127" s="661">
        <v>4</v>
      </c>
      <c r="JN127" s="661">
        <v>1</v>
      </c>
      <c r="JO127" s="661" t="s">
        <v>783</v>
      </c>
      <c r="JP127" s="661">
        <v>12683066</v>
      </c>
      <c r="JQ127" s="661">
        <v>2013</v>
      </c>
      <c r="JR127" s="661">
        <v>12</v>
      </c>
      <c r="JS127" s="661" t="s">
        <v>783</v>
      </c>
      <c r="JT127" s="661" t="s">
        <v>783</v>
      </c>
      <c r="JU127" s="661" t="s">
        <v>849</v>
      </c>
      <c r="JV127" s="664">
        <v>546.25796300000002</v>
      </c>
      <c r="JW127">
        <f>SUM(JV125:JV127)</f>
        <v>1231.8252729999999</v>
      </c>
      <c r="JX127" s="225">
        <v>0.32439408636363637</v>
      </c>
    </row>
    <row r="128" spans="1:286" ht="16" thickBot="1">
      <c r="A128" s="905" t="s">
        <v>5</v>
      </c>
      <c r="B128" s="79">
        <f t="shared" si="140"/>
        <v>1</v>
      </c>
      <c r="C128" s="871" t="s">
        <v>17</v>
      </c>
      <c r="D128" s="489" t="s">
        <v>162</v>
      </c>
      <c r="E128" s="1129" t="s">
        <v>45</v>
      </c>
      <c r="F128" s="888">
        <v>0.1</v>
      </c>
      <c r="G128" s="120" t="e">
        <f>F128+G127</f>
        <v>#REF!</v>
      </c>
      <c r="H128" s="30"/>
      <c r="I128" s="33">
        <v>0.1</v>
      </c>
      <c r="J128" s="29"/>
      <c r="K128" s="18"/>
      <c r="L128" s="5"/>
      <c r="M128" s="735">
        <v>1</v>
      </c>
      <c r="N128" s="75">
        <v>0.5</v>
      </c>
      <c r="O128" s="740">
        <v>2</v>
      </c>
      <c r="P128" s="1109">
        <f t="shared" ref="P128:P137" si="186">SUM(M128:O128)</f>
        <v>3.5</v>
      </c>
      <c r="Q128" s="1108">
        <f>O128*N128*M128</f>
        <v>1</v>
      </c>
      <c r="R128" s="30"/>
      <c r="S128" s="547">
        <f>I128</f>
        <v>0.1</v>
      </c>
      <c r="T128" s="25"/>
      <c r="U128" s="219">
        <f t="shared" si="179"/>
        <v>7500</v>
      </c>
      <c r="V128" s="219" t="s">
        <v>642</v>
      </c>
      <c r="W128" s="1042">
        <f t="shared" si="180"/>
        <v>7500</v>
      </c>
      <c r="X128" s="537">
        <f t="shared" si="181"/>
        <v>0</v>
      </c>
      <c r="Y128" s="538">
        <f t="shared" si="141"/>
        <v>500</v>
      </c>
      <c r="Z128" s="1090">
        <f t="shared" si="142"/>
        <v>8000</v>
      </c>
      <c r="AA128" s="1098"/>
      <c r="AB128" s="600"/>
      <c r="AC128" s="1056">
        <f t="shared" si="143"/>
        <v>0</v>
      </c>
      <c r="AD128" s="1063"/>
      <c r="AE128" s="747">
        <f t="shared" si="144"/>
        <v>0</v>
      </c>
      <c r="AF128" s="600"/>
      <c r="AG128" s="1056">
        <f t="shared" si="145"/>
        <v>0</v>
      </c>
      <c r="AH128" s="1070"/>
      <c r="AI128" s="747">
        <f t="shared" si="146"/>
        <v>0</v>
      </c>
      <c r="AJ128" s="1051"/>
      <c r="AK128" s="270">
        <v>0</v>
      </c>
      <c r="AL128" s="902">
        <v>2021</v>
      </c>
      <c r="AM128" s="902">
        <f>AL128+10</f>
        <v>2031</v>
      </c>
      <c r="AN128" s="18" t="str">
        <f t="shared" si="147"/>
        <v xml:space="preserve"> </v>
      </c>
      <c r="AO128" s="747" t="str">
        <f t="shared" si="148"/>
        <v xml:space="preserve"> </v>
      </c>
      <c r="AP128" s="4" t="str">
        <f t="shared" si="149"/>
        <v xml:space="preserve"> </v>
      </c>
      <c r="AQ128" s="747" t="str">
        <f t="shared" si="150"/>
        <v xml:space="preserve"> </v>
      </c>
      <c r="AR128" s="4" t="str">
        <f t="shared" si="151"/>
        <v xml:space="preserve"> </v>
      </c>
      <c r="AS128" s="747" t="str">
        <f t="shared" si="152"/>
        <v xml:space="preserve"> </v>
      </c>
      <c r="AT128" s="4" t="str">
        <f t="shared" si="153"/>
        <v xml:space="preserve"> </v>
      </c>
      <c r="AU128" s="747" t="str">
        <f t="shared" si="154"/>
        <v xml:space="preserve"> </v>
      </c>
      <c r="AV128" s="4" t="str">
        <f t="shared" si="155"/>
        <v xml:space="preserve"> </v>
      </c>
      <c r="AW128" s="747" t="str">
        <f t="shared" si="156"/>
        <v xml:space="preserve"> </v>
      </c>
      <c r="AX128" s="4" t="str">
        <f t="shared" si="157"/>
        <v xml:space="preserve"> </v>
      </c>
      <c r="AY128" s="747" t="str">
        <f t="shared" si="158"/>
        <v xml:space="preserve"> </v>
      </c>
      <c r="AZ128" s="4" t="str">
        <f t="shared" si="159"/>
        <v xml:space="preserve"> </v>
      </c>
      <c r="BA128" s="747" t="str">
        <f t="shared" si="160"/>
        <v xml:space="preserve"> </v>
      </c>
      <c r="BB128" s="4" t="str">
        <f t="shared" si="161"/>
        <v xml:space="preserve"> </v>
      </c>
      <c r="BC128" s="747" t="str">
        <f t="shared" si="162"/>
        <v xml:space="preserve"> </v>
      </c>
      <c r="BD128" s="4" t="str">
        <f t="shared" si="163"/>
        <v xml:space="preserve"> </v>
      </c>
      <c r="BE128" s="747" t="str">
        <f t="shared" si="164"/>
        <v xml:space="preserve"> </v>
      </c>
      <c r="BF128" s="4" t="str">
        <f t="shared" si="165"/>
        <v xml:space="preserve"> </v>
      </c>
      <c r="BG128" s="747" t="str">
        <f t="shared" si="166"/>
        <v xml:space="preserve"> </v>
      </c>
      <c r="BH128" s="4" t="str">
        <f t="shared" si="167"/>
        <v xml:space="preserve"> </v>
      </c>
      <c r="BI128" s="747" t="str">
        <f t="shared" si="168"/>
        <v xml:space="preserve"> </v>
      </c>
      <c r="BJ128" s="4" t="str">
        <f t="shared" si="169"/>
        <v xml:space="preserve"> </v>
      </c>
      <c r="BK128" s="747" t="str">
        <f t="shared" si="170"/>
        <v xml:space="preserve"> </v>
      </c>
      <c r="BL128" s="4" t="str">
        <f t="shared" si="171"/>
        <v xml:space="preserve"> </v>
      </c>
      <c r="BM128" s="747" t="str">
        <f t="shared" si="172"/>
        <v xml:space="preserve"> </v>
      </c>
      <c r="BN128" s="4">
        <f t="shared" si="173"/>
        <v>0.1</v>
      </c>
      <c r="BO128" s="747">
        <f t="shared" si="174"/>
        <v>8000</v>
      </c>
      <c r="BP128" s="4" t="str">
        <f t="shared" si="175"/>
        <v xml:space="preserve"> </v>
      </c>
      <c r="BQ128" s="747" t="str">
        <f t="shared" si="176"/>
        <v xml:space="preserve"> </v>
      </c>
      <c r="BR128" s="133"/>
      <c r="BS128" s="133"/>
      <c r="BT128" s="389"/>
      <c r="BU128" s="389"/>
      <c r="BV128" s="389"/>
      <c r="BW128" s="389"/>
      <c r="BX128" s="389"/>
      <c r="BY128" s="389"/>
      <c r="BZ128" s="389"/>
      <c r="CA128" s="389"/>
      <c r="CB128" s="163">
        <f t="shared" si="177"/>
        <v>0</v>
      </c>
      <c r="CC128" s="389"/>
      <c r="CD128" s="389"/>
      <c r="CE128" s="389"/>
      <c r="CF128" s="389"/>
      <c r="CG128" s="389"/>
      <c r="CH128" s="389"/>
      <c r="CI128" s="389"/>
      <c r="CJ128" s="389"/>
      <c r="CK128" s="389"/>
      <c r="CL128" s="389"/>
      <c r="CM128" s="389"/>
      <c r="CN128" s="389"/>
      <c r="CO128" s="389"/>
      <c r="CP128" s="389"/>
      <c r="CQ128" s="389"/>
      <c r="CR128" s="389"/>
      <c r="CS128" s="389"/>
      <c r="CT128" s="389"/>
      <c r="CU128" s="389"/>
      <c r="CV128" s="389"/>
      <c r="CW128" s="389"/>
      <c r="CX128" s="389"/>
      <c r="CY128" s="389"/>
      <c r="CZ128" s="389"/>
      <c r="DA128" s="389"/>
      <c r="DB128" s="389"/>
      <c r="DC128" s="389"/>
      <c r="DD128" s="389"/>
      <c r="DE128" s="389"/>
      <c r="DF128" s="389"/>
      <c r="DG128" s="389"/>
      <c r="DH128" s="389"/>
      <c r="DI128" s="389"/>
      <c r="DJ128" s="389"/>
      <c r="DK128" s="389"/>
      <c r="DL128" s="389"/>
      <c r="DM128" s="389"/>
      <c r="DN128" s="389"/>
      <c r="DO128" s="389"/>
      <c r="DP128" s="389"/>
      <c r="DQ128" s="389"/>
      <c r="DR128" s="389"/>
      <c r="DS128" s="389"/>
      <c r="DT128" s="389"/>
      <c r="DU128" s="389"/>
      <c r="DV128" s="389"/>
      <c r="DW128" s="389"/>
      <c r="DX128" s="389"/>
      <c r="DY128" s="389"/>
      <c r="DZ128" s="389"/>
      <c r="EA128" s="389"/>
      <c r="EB128" s="389"/>
      <c r="EC128" s="389"/>
      <c r="ED128" s="389"/>
      <c r="EE128" s="389"/>
      <c r="EF128" s="389"/>
      <c r="EG128" s="389"/>
      <c r="EH128" s="389"/>
      <c r="EI128" s="389"/>
      <c r="EJ128" s="389"/>
      <c r="EK128" s="389"/>
      <c r="EL128" s="389"/>
      <c r="EM128" s="389"/>
      <c r="EN128" s="389"/>
      <c r="EO128" s="389"/>
      <c r="EP128" s="389"/>
      <c r="EQ128" s="389"/>
      <c r="ER128" s="389"/>
      <c r="ES128" s="389"/>
      <c r="ET128" s="389"/>
      <c r="EU128" s="389"/>
      <c r="EV128" s="389"/>
      <c r="EW128" s="389"/>
      <c r="EX128" s="389"/>
      <c r="EY128" s="389"/>
      <c r="EZ128" s="389"/>
      <c r="FA128" s="389"/>
      <c r="FB128" s="389"/>
      <c r="FC128" s="389"/>
      <c r="FD128" s="389"/>
      <c r="FE128" s="389"/>
      <c r="FF128" s="389"/>
      <c r="FG128" s="389"/>
      <c r="FH128" s="389"/>
      <c r="FI128" s="389"/>
      <c r="FJ128" s="389"/>
      <c r="FK128" s="389"/>
      <c r="FL128" s="389"/>
      <c r="FM128" s="389"/>
      <c r="FN128" s="389"/>
      <c r="FO128" s="389"/>
      <c r="FP128" s="389"/>
      <c r="FQ128" s="389"/>
      <c r="FR128" s="389"/>
      <c r="FS128" s="389"/>
      <c r="FT128" s="389"/>
      <c r="FU128" s="389"/>
      <c r="FV128" s="389"/>
      <c r="FW128" s="389"/>
      <c r="FX128" s="660" t="s">
        <v>337</v>
      </c>
      <c r="FY128" s="661">
        <v>86</v>
      </c>
      <c r="FZ128" s="661">
        <v>32434880</v>
      </c>
      <c r="GA128" s="661">
        <v>57</v>
      </c>
      <c r="GB128" s="661" t="s">
        <v>801</v>
      </c>
      <c r="GC128" s="661">
        <v>22</v>
      </c>
      <c r="GD128" s="661">
        <v>2002</v>
      </c>
      <c r="GE128" s="661">
        <v>1</v>
      </c>
      <c r="GF128" s="661" t="s">
        <v>780</v>
      </c>
      <c r="GG128" s="661">
        <v>2</v>
      </c>
      <c r="GH128" s="661">
        <v>1</v>
      </c>
      <c r="GI128" s="661" t="s">
        <v>780</v>
      </c>
      <c r="GJ128" s="661">
        <v>2</v>
      </c>
      <c r="GK128" s="661" t="s">
        <v>781</v>
      </c>
      <c r="GL128" s="661" t="s">
        <v>782</v>
      </c>
      <c r="GM128" s="661">
        <v>50</v>
      </c>
      <c r="GN128" s="661" t="s">
        <v>783</v>
      </c>
      <c r="GO128" s="661">
        <v>0</v>
      </c>
      <c r="GP128" s="661">
        <v>0</v>
      </c>
      <c r="GQ128" s="661">
        <v>4</v>
      </c>
      <c r="GR128" s="661">
        <v>2</v>
      </c>
      <c r="GS128" s="661">
        <v>4</v>
      </c>
      <c r="GT128" s="661" t="s">
        <v>783</v>
      </c>
      <c r="GU128" s="661" t="s">
        <v>783</v>
      </c>
      <c r="GV128" s="661" t="s">
        <v>783</v>
      </c>
      <c r="GW128" s="661" t="s">
        <v>783</v>
      </c>
      <c r="GX128" s="661" t="s">
        <v>783</v>
      </c>
      <c r="GY128" s="661">
        <v>1649</v>
      </c>
      <c r="GZ128" s="661">
        <v>0.55000000000000004</v>
      </c>
      <c r="HA128" s="661">
        <v>5</v>
      </c>
      <c r="HB128" s="661" t="s">
        <v>783</v>
      </c>
      <c r="HC128" s="661" t="s">
        <v>782</v>
      </c>
      <c r="HD128" s="661">
        <v>75</v>
      </c>
      <c r="HE128" s="661" t="s">
        <v>783</v>
      </c>
      <c r="HF128" s="661">
        <v>0</v>
      </c>
      <c r="HG128" s="661" t="s">
        <v>783</v>
      </c>
      <c r="HH128" s="661">
        <v>0</v>
      </c>
      <c r="HI128" s="661">
        <v>1</v>
      </c>
      <c r="HJ128" s="661">
        <v>45</v>
      </c>
      <c r="HK128" s="661" t="s">
        <v>784</v>
      </c>
      <c r="HL128" s="661" t="s">
        <v>785</v>
      </c>
      <c r="HM128" s="661" t="s">
        <v>783</v>
      </c>
      <c r="HN128" s="661" t="s">
        <v>783</v>
      </c>
      <c r="HO128" s="661" t="s">
        <v>783</v>
      </c>
      <c r="HP128" s="661" t="s">
        <v>783</v>
      </c>
      <c r="HQ128" s="661" t="s">
        <v>783</v>
      </c>
      <c r="HR128" s="661">
        <v>3976291</v>
      </c>
      <c r="HS128" s="661" t="s">
        <v>783</v>
      </c>
      <c r="HT128" s="661" t="s">
        <v>786</v>
      </c>
      <c r="HU128" s="661" t="s">
        <v>787</v>
      </c>
      <c r="HV128" s="661">
        <v>4</v>
      </c>
      <c r="HW128" s="661">
        <v>2016</v>
      </c>
      <c r="HX128" s="661">
        <v>63</v>
      </c>
      <c r="HY128" s="661">
        <v>0</v>
      </c>
      <c r="HZ128" s="661">
        <v>2904</v>
      </c>
      <c r="IA128" s="662">
        <v>42227.682129629633</v>
      </c>
      <c r="IB128" s="661" t="s">
        <v>788</v>
      </c>
      <c r="IC128" s="661">
        <v>3980769</v>
      </c>
      <c r="ID128" s="661">
        <v>2014</v>
      </c>
      <c r="IE128" s="661">
        <v>1712</v>
      </c>
      <c r="IF128" s="661" t="s">
        <v>783</v>
      </c>
      <c r="IG128" s="661" t="s">
        <v>783</v>
      </c>
      <c r="IH128" s="661" t="s">
        <v>783</v>
      </c>
      <c r="II128" s="661" t="s">
        <v>783</v>
      </c>
      <c r="IJ128" s="661" t="s">
        <v>783</v>
      </c>
      <c r="IK128" s="661" t="s">
        <v>783</v>
      </c>
      <c r="IL128" s="661" t="s">
        <v>783</v>
      </c>
      <c r="IM128" s="661" t="s">
        <v>783</v>
      </c>
      <c r="IN128" s="661" t="s">
        <v>783</v>
      </c>
      <c r="IO128" s="661">
        <v>1649</v>
      </c>
      <c r="IP128" s="662">
        <v>37477.354571759257</v>
      </c>
      <c r="IQ128" s="661">
        <v>2</v>
      </c>
      <c r="IR128" s="661" t="s">
        <v>793</v>
      </c>
      <c r="IS128" s="661">
        <v>4</v>
      </c>
      <c r="IT128" s="663">
        <v>41275</v>
      </c>
      <c r="IU128" s="661" t="s">
        <v>783</v>
      </c>
      <c r="IV128" s="661" t="s">
        <v>783</v>
      </c>
      <c r="IW128" s="661" t="s">
        <v>783</v>
      </c>
      <c r="IX128" s="661" t="s">
        <v>781</v>
      </c>
      <c r="IY128" s="661">
        <v>45</v>
      </c>
      <c r="IZ128" s="661" t="s">
        <v>789</v>
      </c>
      <c r="JA128" s="661" t="s">
        <v>783</v>
      </c>
      <c r="JB128" s="661" t="s">
        <v>783</v>
      </c>
      <c r="JC128" s="661" t="s">
        <v>783</v>
      </c>
      <c r="JD128" s="661">
        <v>329383</v>
      </c>
      <c r="JE128" s="661" t="s">
        <v>783</v>
      </c>
      <c r="JF128" s="661" t="s">
        <v>783</v>
      </c>
      <c r="JG128" s="661" t="s">
        <v>809</v>
      </c>
      <c r="JH128" s="661">
        <v>57</v>
      </c>
      <c r="JI128" s="661" t="s">
        <v>783</v>
      </c>
      <c r="JJ128" s="661" t="s">
        <v>783</v>
      </c>
      <c r="JK128" s="661" t="s">
        <v>783</v>
      </c>
      <c r="JL128" s="661" t="s">
        <v>790</v>
      </c>
      <c r="JM128" s="661">
        <v>4</v>
      </c>
      <c r="JN128" s="661">
        <v>4</v>
      </c>
      <c r="JO128" s="661" t="s">
        <v>783</v>
      </c>
      <c r="JP128" s="661">
        <v>10711928</v>
      </c>
      <c r="JQ128" s="661">
        <v>2011</v>
      </c>
      <c r="JR128" s="661">
        <v>3</v>
      </c>
      <c r="JS128" s="661" t="s">
        <v>783</v>
      </c>
      <c r="JT128" s="661" t="s">
        <v>783</v>
      </c>
      <c r="JU128" s="661" t="s">
        <v>810</v>
      </c>
      <c r="JV128" s="664">
        <v>2834.3252980000002</v>
      </c>
      <c r="JW128">
        <f>SUM(JV128:JV128)</f>
        <v>2834.3252980000002</v>
      </c>
      <c r="JX128" s="225">
        <f>JW128/5280</f>
        <v>0.53680403371212126</v>
      </c>
    </row>
    <row r="129" spans="1:286" ht="16" thickBot="1">
      <c r="A129" s="905" t="s">
        <v>5</v>
      </c>
      <c r="B129" s="79">
        <f t="shared" si="140"/>
        <v>1</v>
      </c>
      <c r="C129" s="871" t="s">
        <v>112</v>
      </c>
      <c r="D129" s="489" t="s">
        <v>190</v>
      </c>
      <c r="E129" s="1129" t="s">
        <v>59</v>
      </c>
      <c r="F129" s="888">
        <v>0.2</v>
      </c>
      <c r="G129" s="120" t="e">
        <f>F129+G128</f>
        <v>#REF!</v>
      </c>
      <c r="H129" s="46"/>
      <c r="I129" s="33">
        <v>0.2</v>
      </c>
      <c r="J129" s="29"/>
      <c r="K129" s="18"/>
      <c r="L129" s="5"/>
      <c r="M129" s="170">
        <v>1</v>
      </c>
      <c r="N129" s="71">
        <v>1</v>
      </c>
      <c r="O129" s="739">
        <v>3</v>
      </c>
      <c r="P129" s="1107">
        <f t="shared" si="186"/>
        <v>5</v>
      </c>
      <c r="Q129" s="1108">
        <f>O129*N129*M129</f>
        <v>3</v>
      </c>
      <c r="R129" s="46"/>
      <c r="S129" s="547">
        <f>I129</f>
        <v>0.2</v>
      </c>
      <c r="T129" s="25"/>
      <c r="U129" s="219">
        <f t="shared" si="179"/>
        <v>15000</v>
      </c>
      <c r="V129" s="219" t="s">
        <v>642</v>
      </c>
      <c r="W129" s="1042">
        <f t="shared" si="180"/>
        <v>15000</v>
      </c>
      <c r="X129" s="537">
        <f t="shared" si="181"/>
        <v>7565.8666666666668</v>
      </c>
      <c r="Y129" s="538">
        <f t="shared" si="141"/>
        <v>500</v>
      </c>
      <c r="Z129" s="1090">
        <f t="shared" si="142"/>
        <v>23065.866666666669</v>
      </c>
      <c r="AA129" s="1098"/>
      <c r="AB129" s="600">
        <v>6</v>
      </c>
      <c r="AC129" s="1056">
        <f t="shared" si="143"/>
        <v>3965.8666666666672</v>
      </c>
      <c r="AD129" s="1063">
        <v>0.25</v>
      </c>
      <c r="AE129" s="747">
        <f t="shared" si="144"/>
        <v>3600</v>
      </c>
      <c r="AF129" s="600"/>
      <c r="AG129" s="1056">
        <f t="shared" si="145"/>
        <v>0</v>
      </c>
      <c r="AH129" s="1070"/>
      <c r="AI129" s="747">
        <f t="shared" si="146"/>
        <v>0</v>
      </c>
      <c r="AJ129" s="1051"/>
      <c r="AK129" s="270">
        <v>0</v>
      </c>
      <c r="AL129" s="902">
        <v>2021</v>
      </c>
      <c r="AM129" s="902">
        <f>AL129+10</f>
        <v>2031</v>
      </c>
      <c r="AN129" s="18" t="str">
        <f t="shared" si="147"/>
        <v xml:space="preserve"> </v>
      </c>
      <c r="AO129" s="747" t="str">
        <f t="shared" si="148"/>
        <v xml:space="preserve"> </v>
      </c>
      <c r="AP129" s="4" t="str">
        <f t="shared" si="149"/>
        <v xml:space="preserve"> </v>
      </c>
      <c r="AQ129" s="747" t="str">
        <f t="shared" si="150"/>
        <v xml:space="preserve"> </v>
      </c>
      <c r="AR129" s="4" t="str">
        <f t="shared" si="151"/>
        <v xml:space="preserve"> </v>
      </c>
      <c r="AS129" s="747" t="str">
        <f t="shared" si="152"/>
        <v xml:space="preserve"> </v>
      </c>
      <c r="AT129" s="4" t="str">
        <f t="shared" si="153"/>
        <v xml:space="preserve"> </v>
      </c>
      <c r="AU129" s="747" t="str">
        <f t="shared" si="154"/>
        <v xml:space="preserve"> </v>
      </c>
      <c r="AV129" s="4" t="str">
        <f t="shared" si="155"/>
        <v xml:space="preserve"> </v>
      </c>
      <c r="AW129" s="747" t="str">
        <f t="shared" si="156"/>
        <v xml:space="preserve"> </v>
      </c>
      <c r="AX129" s="4" t="str">
        <f t="shared" si="157"/>
        <v xml:space="preserve"> </v>
      </c>
      <c r="AY129" s="747" t="str">
        <f t="shared" si="158"/>
        <v xml:space="preserve"> </v>
      </c>
      <c r="AZ129" s="4" t="str">
        <f t="shared" si="159"/>
        <v xml:space="preserve"> </v>
      </c>
      <c r="BA129" s="747" t="str">
        <f t="shared" si="160"/>
        <v xml:space="preserve"> </v>
      </c>
      <c r="BB129" s="4" t="str">
        <f t="shared" si="161"/>
        <v xml:space="preserve"> </v>
      </c>
      <c r="BC129" s="747" t="str">
        <f t="shared" si="162"/>
        <v xml:space="preserve"> </v>
      </c>
      <c r="BD129" s="4" t="str">
        <f t="shared" si="163"/>
        <v xml:space="preserve"> </v>
      </c>
      <c r="BE129" s="747" t="str">
        <f t="shared" si="164"/>
        <v xml:space="preserve"> </v>
      </c>
      <c r="BF129" s="4" t="str">
        <f t="shared" si="165"/>
        <v xml:space="preserve"> </v>
      </c>
      <c r="BG129" s="747" t="str">
        <f t="shared" si="166"/>
        <v xml:space="preserve"> </v>
      </c>
      <c r="BH129" s="4" t="str">
        <f t="shared" si="167"/>
        <v xml:space="preserve"> </v>
      </c>
      <c r="BI129" s="747" t="str">
        <f t="shared" si="168"/>
        <v xml:space="preserve"> </v>
      </c>
      <c r="BJ129" s="4" t="str">
        <f t="shared" si="169"/>
        <v xml:space="preserve"> </v>
      </c>
      <c r="BK129" s="747" t="str">
        <f t="shared" si="170"/>
        <v xml:space="preserve"> </v>
      </c>
      <c r="BL129" s="4" t="str">
        <f t="shared" si="171"/>
        <v xml:space="preserve"> </v>
      </c>
      <c r="BM129" s="747" t="str">
        <f t="shared" si="172"/>
        <v xml:space="preserve"> </v>
      </c>
      <c r="BN129" s="4">
        <f t="shared" si="173"/>
        <v>0.2</v>
      </c>
      <c r="BO129" s="747">
        <f t="shared" si="174"/>
        <v>23065.866666666669</v>
      </c>
      <c r="BP129" s="4" t="str">
        <f t="shared" si="175"/>
        <v xml:space="preserve"> </v>
      </c>
      <c r="BQ129" s="747" t="str">
        <f t="shared" si="176"/>
        <v xml:space="preserve"> </v>
      </c>
      <c r="BR129" s="133"/>
      <c r="BS129" s="133"/>
      <c r="BT129" s="389"/>
      <c r="BU129" s="389"/>
      <c r="BV129" s="389"/>
      <c r="BW129" s="389"/>
      <c r="BX129" s="389"/>
      <c r="BY129" s="389"/>
      <c r="BZ129" s="389"/>
      <c r="CA129" s="389"/>
      <c r="CB129" s="163">
        <f t="shared" si="177"/>
        <v>0</v>
      </c>
      <c r="CC129" s="389"/>
      <c r="CD129" s="389"/>
      <c r="CE129" s="389"/>
      <c r="CF129" s="389"/>
      <c r="CG129" s="389"/>
      <c r="CH129" s="389"/>
      <c r="CI129" s="389"/>
      <c r="CJ129" s="389"/>
      <c r="CK129" s="389"/>
      <c r="CL129" s="389"/>
      <c r="CM129" s="389"/>
      <c r="CN129" s="389"/>
      <c r="CO129" s="389"/>
      <c r="CP129" s="389"/>
      <c r="CQ129" s="389"/>
      <c r="CR129" s="389"/>
      <c r="CS129" s="389"/>
      <c r="CT129" s="389"/>
      <c r="CU129" s="389"/>
      <c r="CV129" s="389"/>
      <c r="CW129" s="389"/>
      <c r="CX129" s="389"/>
      <c r="CY129" s="389"/>
      <c r="CZ129" s="389"/>
      <c r="DA129" s="389"/>
      <c r="DB129" s="389"/>
      <c r="DC129" s="389"/>
      <c r="DD129" s="389"/>
      <c r="DE129" s="389"/>
      <c r="DF129" s="389"/>
      <c r="DG129" s="389"/>
      <c r="DH129" s="389"/>
      <c r="DI129" s="389"/>
      <c r="DJ129" s="389"/>
      <c r="DK129" s="389"/>
      <c r="DL129" s="389"/>
      <c r="DM129" s="389"/>
      <c r="DN129" s="389"/>
      <c r="DO129" s="389"/>
      <c r="DP129" s="389"/>
      <c r="DQ129" s="389"/>
      <c r="DR129" s="389"/>
      <c r="DS129" s="389"/>
      <c r="DT129" s="389"/>
      <c r="DU129" s="389"/>
      <c r="DV129" s="389"/>
      <c r="DW129" s="389"/>
      <c r="DX129" s="389"/>
      <c r="DY129" s="389"/>
      <c r="DZ129" s="389"/>
      <c r="EA129" s="389"/>
      <c r="EB129" s="389"/>
      <c r="EC129" s="389"/>
      <c r="ED129" s="389"/>
      <c r="EE129" s="389"/>
      <c r="EF129" s="389"/>
      <c r="EG129" s="389"/>
      <c r="EH129" s="389"/>
      <c r="EI129" s="389"/>
      <c r="EJ129" s="389"/>
      <c r="EK129" s="389"/>
      <c r="EL129" s="389"/>
      <c r="EM129" s="389"/>
      <c r="EN129" s="389"/>
      <c r="EO129" s="389"/>
      <c r="EP129" s="389"/>
      <c r="EQ129" s="389"/>
      <c r="ER129" s="389"/>
      <c r="ES129" s="389"/>
      <c r="ET129" s="389"/>
      <c r="EU129" s="389"/>
      <c r="EV129" s="389"/>
      <c r="EW129" s="389"/>
      <c r="EX129" s="389"/>
      <c r="EY129" s="389"/>
      <c r="EZ129" s="389"/>
      <c r="FA129" s="389"/>
      <c r="FB129" s="389"/>
      <c r="FC129" s="389"/>
      <c r="FD129" s="389"/>
      <c r="FE129" s="389"/>
      <c r="FF129" s="389"/>
      <c r="FG129" s="389"/>
      <c r="FH129" s="389"/>
      <c r="FI129" s="389"/>
      <c r="FJ129" s="389"/>
      <c r="FK129" s="389"/>
      <c r="FL129" s="389"/>
      <c r="FM129" s="389"/>
      <c r="FN129" s="389"/>
      <c r="FO129" s="389"/>
      <c r="FP129" s="389"/>
      <c r="FQ129" s="389"/>
      <c r="FR129" s="389"/>
      <c r="FS129" s="389"/>
      <c r="FT129" s="389"/>
      <c r="FU129" s="389"/>
      <c r="FV129" s="389"/>
      <c r="FW129" s="389"/>
      <c r="FX129" s="660" t="s">
        <v>424</v>
      </c>
      <c r="FY129" s="661">
        <v>229</v>
      </c>
      <c r="FZ129" s="661">
        <v>30289415</v>
      </c>
      <c r="GA129" s="661">
        <v>35</v>
      </c>
      <c r="GB129" s="661" t="s">
        <v>3</v>
      </c>
      <c r="GC129" s="661">
        <v>16</v>
      </c>
      <c r="GD129" s="661">
        <v>2009</v>
      </c>
      <c r="GE129" s="661">
        <v>0</v>
      </c>
      <c r="GF129" s="661" t="s">
        <v>792</v>
      </c>
      <c r="GG129" s="661">
        <v>0</v>
      </c>
      <c r="GH129" s="661">
        <v>0</v>
      </c>
      <c r="GI129" s="661" t="s">
        <v>792</v>
      </c>
      <c r="GJ129" s="661">
        <v>0</v>
      </c>
      <c r="GK129" s="661" t="s">
        <v>781</v>
      </c>
      <c r="GL129" s="661" t="s">
        <v>782</v>
      </c>
      <c r="GM129" s="661">
        <v>50</v>
      </c>
      <c r="GN129" s="661" t="s">
        <v>783</v>
      </c>
      <c r="GO129" s="661">
        <v>0</v>
      </c>
      <c r="GP129" s="661">
        <v>0</v>
      </c>
      <c r="GQ129" s="661">
        <v>4</v>
      </c>
      <c r="GR129" s="661">
        <v>2</v>
      </c>
      <c r="GS129" s="661">
        <v>1</v>
      </c>
      <c r="GT129" s="661" t="s">
        <v>783</v>
      </c>
      <c r="GU129" s="661" t="s">
        <v>783</v>
      </c>
      <c r="GV129" s="661" t="s">
        <v>783</v>
      </c>
      <c r="GW129" s="661" t="s">
        <v>783</v>
      </c>
      <c r="GX129" s="661" t="s">
        <v>783</v>
      </c>
      <c r="GY129" s="661">
        <v>1649</v>
      </c>
      <c r="GZ129" s="661">
        <v>0.11</v>
      </c>
      <c r="HA129" s="661">
        <v>5</v>
      </c>
      <c r="HB129" s="661" t="s">
        <v>783</v>
      </c>
      <c r="HC129" s="661" t="s">
        <v>782</v>
      </c>
      <c r="HD129" s="661">
        <v>15</v>
      </c>
      <c r="HE129" s="661" t="s">
        <v>783</v>
      </c>
      <c r="HF129" s="661">
        <v>0</v>
      </c>
      <c r="HG129" s="661" t="s">
        <v>783</v>
      </c>
      <c r="HH129" s="661">
        <v>0</v>
      </c>
      <c r="HI129" s="661">
        <v>1</v>
      </c>
      <c r="HJ129" s="661">
        <v>45</v>
      </c>
      <c r="HK129" s="661" t="s">
        <v>784</v>
      </c>
      <c r="HL129" s="661" t="s">
        <v>785</v>
      </c>
      <c r="HM129" s="661" t="s">
        <v>783</v>
      </c>
      <c r="HN129" s="661" t="s">
        <v>783</v>
      </c>
      <c r="HO129" s="661" t="s">
        <v>783</v>
      </c>
      <c r="HP129" s="661" t="s">
        <v>783</v>
      </c>
      <c r="HQ129" s="661" t="s">
        <v>783</v>
      </c>
      <c r="HR129" s="661">
        <v>3980715</v>
      </c>
      <c r="HS129" s="661" t="s">
        <v>783</v>
      </c>
      <c r="HT129" s="661" t="s">
        <v>786</v>
      </c>
      <c r="HU129" s="661" t="s">
        <v>787</v>
      </c>
      <c r="HV129" s="661">
        <v>4</v>
      </c>
      <c r="HW129" s="661">
        <v>2014</v>
      </c>
      <c r="HX129" s="661">
        <v>63</v>
      </c>
      <c r="HY129" s="661">
        <v>0</v>
      </c>
      <c r="HZ129" s="661">
        <v>581</v>
      </c>
      <c r="IA129" s="662">
        <v>41697.500081018516</v>
      </c>
      <c r="IB129" s="661" t="s">
        <v>788</v>
      </c>
      <c r="IC129" s="661">
        <v>3976237</v>
      </c>
      <c r="ID129" s="661">
        <v>2014</v>
      </c>
      <c r="IE129" s="661">
        <v>1712</v>
      </c>
      <c r="IF129" s="661" t="s">
        <v>783</v>
      </c>
      <c r="IG129" s="661" t="s">
        <v>783</v>
      </c>
      <c r="IH129" s="661" t="s">
        <v>783</v>
      </c>
      <c r="II129" s="661" t="s">
        <v>783</v>
      </c>
      <c r="IJ129" s="661" t="s">
        <v>783</v>
      </c>
      <c r="IK129" s="661" t="s">
        <v>783</v>
      </c>
      <c r="IL129" s="661" t="s">
        <v>783</v>
      </c>
      <c r="IM129" s="661" t="s">
        <v>783</v>
      </c>
      <c r="IN129" s="661" t="s">
        <v>783</v>
      </c>
      <c r="IO129" s="661">
        <v>1649</v>
      </c>
      <c r="IP129" s="662">
        <v>39296.319722222222</v>
      </c>
      <c r="IQ129" s="661">
        <v>4</v>
      </c>
      <c r="IR129" s="661" t="s">
        <v>793</v>
      </c>
      <c r="IS129" s="661">
        <v>1</v>
      </c>
      <c r="IT129" s="663">
        <v>41275</v>
      </c>
      <c r="IU129" s="661" t="s">
        <v>783</v>
      </c>
      <c r="IV129" s="661" t="s">
        <v>783</v>
      </c>
      <c r="IW129" s="661" t="s">
        <v>783</v>
      </c>
      <c r="IX129" s="661" t="s">
        <v>781</v>
      </c>
      <c r="IY129" s="661">
        <v>45</v>
      </c>
      <c r="IZ129" s="661" t="s">
        <v>789</v>
      </c>
      <c r="JA129" s="661" t="s">
        <v>783</v>
      </c>
      <c r="JB129" s="661" t="s">
        <v>783</v>
      </c>
      <c r="JC129" s="661" t="s">
        <v>783</v>
      </c>
      <c r="JD129" s="661">
        <v>329421</v>
      </c>
      <c r="JE129" s="661" t="s">
        <v>783</v>
      </c>
      <c r="JF129" s="661" t="s">
        <v>783</v>
      </c>
      <c r="JG129" s="661" t="s">
        <v>795</v>
      </c>
      <c r="JH129" s="661">
        <v>35</v>
      </c>
      <c r="JI129" s="661" t="s">
        <v>783</v>
      </c>
      <c r="JJ129" s="661" t="s">
        <v>783</v>
      </c>
      <c r="JK129" s="661" t="s">
        <v>783</v>
      </c>
      <c r="JL129" s="661" t="s">
        <v>790</v>
      </c>
      <c r="JM129" s="661">
        <v>4</v>
      </c>
      <c r="JN129" s="661">
        <v>1</v>
      </c>
      <c r="JO129" s="661" t="s">
        <v>783</v>
      </c>
      <c r="JP129" s="661">
        <v>12683066</v>
      </c>
      <c r="JQ129" s="661">
        <v>2013</v>
      </c>
      <c r="JR129" s="661">
        <v>12</v>
      </c>
      <c r="JS129" s="661" t="s">
        <v>783</v>
      </c>
      <c r="JT129" s="661" t="s">
        <v>783</v>
      </c>
      <c r="JU129" s="661" t="s">
        <v>849</v>
      </c>
      <c r="JV129" s="664">
        <v>546.25796300000002</v>
      </c>
      <c r="JW129">
        <f>SUM(JV127:JV129)</f>
        <v>3926.8412240000002</v>
      </c>
      <c r="JX129" s="225">
        <v>0.32439408636363637</v>
      </c>
    </row>
    <row r="130" spans="1:286" ht="16" thickBot="1">
      <c r="A130" s="905" t="s">
        <v>5</v>
      </c>
      <c r="B130" s="79">
        <f t="shared" si="140"/>
        <v>1</v>
      </c>
      <c r="C130" s="871" t="s">
        <v>71</v>
      </c>
      <c r="D130" s="489" t="s">
        <v>141</v>
      </c>
      <c r="E130" s="1129" t="s">
        <v>32</v>
      </c>
      <c r="F130" s="888">
        <v>0.44</v>
      </c>
      <c r="G130" s="120" t="e">
        <f>F130+G128</f>
        <v>#REF!</v>
      </c>
      <c r="H130" s="46"/>
      <c r="I130" s="2"/>
      <c r="J130" s="32">
        <v>0.44</v>
      </c>
      <c r="K130" s="18"/>
      <c r="L130" s="5"/>
      <c r="M130" s="170">
        <v>1</v>
      </c>
      <c r="N130" s="71">
        <v>1</v>
      </c>
      <c r="O130" s="739">
        <v>1</v>
      </c>
      <c r="P130" s="1107">
        <f t="shared" si="186"/>
        <v>3</v>
      </c>
      <c r="Q130" s="1108">
        <f>O130*N130*M130</f>
        <v>1</v>
      </c>
      <c r="R130" s="46"/>
      <c r="S130" s="11"/>
      <c r="T130" s="546">
        <f>J130</f>
        <v>0.44</v>
      </c>
      <c r="U130" s="219">
        <f t="shared" si="179"/>
        <v>91080</v>
      </c>
      <c r="V130" s="219" t="s">
        <v>642</v>
      </c>
      <c r="W130" s="1042">
        <f t="shared" si="180"/>
        <v>91080</v>
      </c>
      <c r="X130" s="537">
        <f t="shared" si="181"/>
        <v>13736.604444444443</v>
      </c>
      <c r="Y130" s="538">
        <f t="shared" si="141"/>
        <v>500</v>
      </c>
      <c r="Z130" s="1090">
        <f t="shared" si="142"/>
        <v>105316.60444444444</v>
      </c>
      <c r="AA130" s="1098"/>
      <c r="AB130" s="600">
        <v>4</v>
      </c>
      <c r="AC130" s="1056">
        <f t="shared" si="143"/>
        <v>5816.6044444444433</v>
      </c>
      <c r="AD130" s="1063">
        <v>0.25</v>
      </c>
      <c r="AE130" s="747">
        <f t="shared" si="144"/>
        <v>7920</v>
      </c>
      <c r="AF130" s="600"/>
      <c r="AG130" s="1056">
        <f t="shared" si="145"/>
        <v>0</v>
      </c>
      <c r="AH130" s="1070"/>
      <c r="AI130" s="747">
        <f t="shared" si="146"/>
        <v>0</v>
      </c>
      <c r="AJ130" s="1051"/>
      <c r="AK130" s="270">
        <v>0</v>
      </c>
      <c r="AL130" s="902">
        <v>2022</v>
      </c>
      <c r="AM130" s="902">
        <f>AL130+10</f>
        <v>2032</v>
      </c>
      <c r="AN130" s="18" t="str">
        <f t="shared" si="147"/>
        <v xml:space="preserve"> </v>
      </c>
      <c r="AO130" s="747" t="str">
        <f t="shared" si="148"/>
        <v xml:space="preserve"> </v>
      </c>
      <c r="AP130" s="4" t="str">
        <f t="shared" si="149"/>
        <v xml:space="preserve"> </v>
      </c>
      <c r="AQ130" s="747" t="str">
        <f t="shared" si="150"/>
        <v xml:space="preserve"> </v>
      </c>
      <c r="AR130" s="4" t="str">
        <f t="shared" si="151"/>
        <v xml:space="preserve"> </v>
      </c>
      <c r="AS130" s="747" t="str">
        <f t="shared" si="152"/>
        <v xml:space="preserve"> </v>
      </c>
      <c r="AT130" s="4" t="str">
        <f t="shared" si="153"/>
        <v xml:space="preserve"> </v>
      </c>
      <c r="AU130" s="747" t="str">
        <f t="shared" si="154"/>
        <v xml:space="preserve"> </v>
      </c>
      <c r="AV130" s="4" t="str">
        <f t="shared" si="155"/>
        <v xml:space="preserve"> </v>
      </c>
      <c r="AW130" s="747" t="str">
        <f t="shared" si="156"/>
        <v xml:space="preserve"> </v>
      </c>
      <c r="AX130" s="4" t="str">
        <f t="shared" si="157"/>
        <v xml:space="preserve"> </v>
      </c>
      <c r="AY130" s="747" t="str">
        <f t="shared" si="158"/>
        <v xml:space="preserve"> </v>
      </c>
      <c r="AZ130" s="4" t="str">
        <f t="shared" si="159"/>
        <v xml:space="preserve"> </v>
      </c>
      <c r="BA130" s="747" t="str">
        <f t="shared" si="160"/>
        <v xml:space="preserve"> </v>
      </c>
      <c r="BB130" s="4" t="str">
        <f t="shared" si="161"/>
        <v xml:space="preserve"> </v>
      </c>
      <c r="BC130" s="747" t="str">
        <f t="shared" si="162"/>
        <v xml:space="preserve"> </v>
      </c>
      <c r="BD130" s="4" t="str">
        <f t="shared" si="163"/>
        <v xml:space="preserve"> </v>
      </c>
      <c r="BE130" s="747" t="str">
        <f t="shared" si="164"/>
        <v xml:space="preserve"> </v>
      </c>
      <c r="BF130" s="4" t="str">
        <f t="shared" si="165"/>
        <v xml:space="preserve"> </v>
      </c>
      <c r="BG130" s="747" t="str">
        <f t="shared" si="166"/>
        <v xml:space="preserve"> </v>
      </c>
      <c r="BH130" s="4" t="str">
        <f t="shared" si="167"/>
        <v xml:space="preserve"> </v>
      </c>
      <c r="BI130" s="747" t="str">
        <f t="shared" si="168"/>
        <v xml:space="preserve"> </v>
      </c>
      <c r="BJ130" s="4" t="str">
        <f t="shared" si="169"/>
        <v xml:space="preserve"> </v>
      </c>
      <c r="BK130" s="747" t="str">
        <f t="shared" si="170"/>
        <v xml:space="preserve"> </v>
      </c>
      <c r="BL130" s="4" t="str">
        <f t="shared" si="171"/>
        <v xml:space="preserve"> </v>
      </c>
      <c r="BM130" s="747" t="str">
        <f t="shared" si="172"/>
        <v xml:space="preserve"> </v>
      </c>
      <c r="BN130" s="4" t="str">
        <f t="shared" si="173"/>
        <v xml:space="preserve"> </v>
      </c>
      <c r="BO130" s="747" t="str">
        <f t="shared" si="174"/>
        <v xml:space="preserve"> </v>
      </c>
      <c r="BP130" s="4">
        <f t="shared" si="175"/>
        <v>0.44</v>
      </c>
      <c r="BQ130" s="747">
        <f t="shared" si="176"/>
        <v>105316.60444444444</v>
      </c>
      <c r="BR130" s="133"/>
      <c r="BS130" s="133"/>
      <c r="BT130" s="389"/>
      <c r="BU130" s="389"/>
      <c r="BV130" s="389"/>
      <c r="BW130" s="389"/>
      <c r="BX130" s="389"/>
      <c r="BY130" s="389"/>
      <c r="BZ130" s="725"/>
      <c r="CA130" s="725"/>
      <c r="CB130" s="163">
        <f t="shared" si="177"/>
        <v>0</v>
      </c>
      <c r="CC130" s="725"/>
      <c r="CD130" s="389"/>
      <c r="CE130" s="389"/>
      <c r="CF130" s="389"/>
      <c r="CG130" s="389"/>
      <c r="CH130" s="389"/>
      <c r="CI130" s="389"/>
      <c r="CJ130" s="389"/>
      <c r="CK130" s="389"/>
      <c r="CL130" s="389"/>
      <c r="CM130" s="389"/>
      <c r="CN130" s="389"/>
      <c r="CO130" s="389"/>
      <c r="CP130" s="389"/>
      <c r="CQ130" s="389"/>
      <c r="CR130" s="389"/>
      <c r="CS130" s="389"/>
      <c r="CT130" s="389"/>
      <c r="CU130" s="389"/>
      <c r="CV130" s="389"/>
      <c r="CW130" s="389"/>
      <c r="CX130" s="389"/>
      <c r="CY130" s="389"/>
      <c r="CZ130" s="389"/>
      <c r="DA130" s="389"/>
      <c r="DB130" s="389"/>
      <c r="DC130" s="389"/>
      <c r="DD130" s="389"/>
      <c r="DE130" s="389"/>
      <c r="DF130" s="389"/>
      <c r="DG130" s="389"/>
      <c r="DH130" s="389"/>
      <c r="DI130" s="389"/>
      <c r="DJ130" s="389"/>
      <c r="DK130" s="389"/>
      <c r="DL130" s="389"/>
      <c r="DM130" s="389"/>
      <c r="DN130" s="389"/>
      <c r="DO130" s="389"/>
      <c r="DP130" s="389"/>
      <c r="DQ130" s="389"/>
      <c r="DR130" s="389"/>
      <c r="DS130" s="389"/>
      <c r="DT130" s="389"/>
      <c r="DU130" s="389"/>
      <c r="DV130" s="389"/>
      <c r="DW130" s="389"/>
      <c r="DX130" s="389"/>
      <c r="DY130" s="389"/>
      <c r="DZ130" s="389"/>
      <c r="EA130" s="389"/>
      <c r="EB130" s="389"/>
      <c r="EC130" s="389"/>
      <c r="ED130" s="389"/>
      <c r="EE130" s="389"/>
      <c r="EF130" s="389"/>
      <c r="EG130" s="389"/>
      <c r="EH130" s="389"/>
      <c r="EI130" s="389"/>
      <c r="EJ130" s="389"/>
      <c r="EK130" s="389"/>
      <c r="EL130" s="389"/>
      <c r="EM130" s="389"/>
      <c r="EN130" s="389"/>
      <c r="EO130" s="389"/>
      <c r="EP130" s="389"/>
      <c r="EQ130" s="389"/>
      <c r="ER130" s="389"/>
      <c r="ES130" s="389"/>
      <c r="ET130" s="389"/>
      <c r="EU130" s="389"/>
      <c r="EV130" s="389"/>
      <c r="EW130" s="389"/>
      <c r="EX130" s="389"/>
      <c r="EY130" s="389"/>
      <c r="EZ130" s="389"/>
      <c r="FA130" s="389"/>
      <c r="FB130" s="389"/>
      <c r="FC130" s="389"/>
      <c r="FD130" s="389"/>
      <c r="FE130" s="389"/>
      <c r="FF130" s="389"/>
      <c r="FG130" s="389"/>
      <c r="FH130" s="389"/>
      <c r="FI130" s="389"/>
      <c r="FJ130" s="389"/>
      <c r="FK130" s="389"/>
      <c r="FL130" s="389"/>
      <c r="FM130" s="389"/>
      <c r="FN130" s="389"/>
      <c r="FO130" s="389"/>
      <c r="FP130" s="389"/>
      <c r="FQ130" s="389"/>
      <c r="FR130" s="389"/>
      <c r="FS130" s="389"/>
      <c r="FT130" s="389"/>
      <c r="FU130" s="389"/>
      <c r="FV130" s="389"/>
      <c r="FW130" s="389"/>
      <c r="FX130" s="660" t="s">
        <v>402</v>
      </c>
      <c r="FY130" s="661">
        <v>282</v>
      </c>
      <c r="FZ130" s="661">
        <v>30289490</v>
      </c>
      <c r="GA130" s="661">
        <v>55</v>
      </c>
      <c r="GB130" s="661" t="s">
        <v>798</v>
      </c>
      <c r="GC130" s="661">
        <v>20</v>
      </c>
      <c r="GD130" s="661">
        <v>1970</v>
      </c>
      <c r="GE130" s="661">
        <v>1</v>
      </c>
      <c r="GF130" s="661" t="s">
        <v>780</v>
      </c>
      <c r="GG130" s="661">
        <v>2</v>
      </c>
      <c r="GH130" s="661">
        <v>1</v>
      </c>
      <c r="GI130" s="661" t="s">
        <v>780</v>
      </c>
      <c r="GJ130" s="661">
        <v>2</v>
      </c>
      <c r="GK130" s="661" t="s">
        <v>781</v>
      </c>
      <c r="GL130" s="661" t="s">
        <v>782</v>
      </c>
      <c r="GM130" s="661">
        <v>66</v>
      </c>
      <c r="GN130" s="661" t="s">
        <v>783</v>
      </c>
      <c r="GO130" s="661">
        <v>0</v>
      </c>
      <c r="GP130" s="661">
        <v>0</v>
      </c>
      <c r="GQ130" s="661">
        <v>4</v>
      </c>
      <c r="GR130" s="661">
        <v>2</v>
      </c>
      <c r="GS130" s="661">
        <v>1</v>
      </c>
      <c r="GT130" s="661" t="s">
        <v>783</v>
      </c>
      <c r="GU130" s="661" t="s">
        <v>783</v>
      </c>
      <c r="GV130" s="661" t="s">
        <v>783</v>
      </c>
      <c r="GW130" s="661" t="s">
        <v>783</v>
      </c>
      <c r="GX130" s="661" t="s">
        <v>783</v>
      </c>
      <c r="GY130" s="661">
        <v>1649</v>
      </c>
      <c r="GZ130" s="661">
        <v>0.89</v>
      </c>
      <c r="HA130" s="661">
        <v>5</v>
      </c>
      <c r="HB130" s="661" t="s">
        <v>783</v>
      </c>
      <c r="HC130" s="661" t="s">
        <v>782</v>
      </c>
      <c r="HD130" s="661">
        <v>150</v>
      </c>
      <c r="HE130" s="661" t="s">
        <v>783</v>
      </c>
      <c r="HF130" s="661">
        <v>0</v>
      </c>
      <c r="HG130" s="661" t="s">
        <v>783</v>
      </c>
      <c r="HH130" s="661">
        <v>0</v>
      </c>
      <c r="HI130" s="661">
        <v>1</v>
      </c>
      <c r="HJ130" s="661">
        <v>45</v>
      </c>
      <c r="HK130" s="661" t="s">
        <v>784</v>
      </c>
      <c r="HL130" s="661" t="s">
        <v>785</v>
      </c>
      <c r="HM130" s="661" t="s">
        <v>783</v>
      </c>
      <c r="HN130" s="661" t="s">
        <v>783</v>
      </c>
      <c r="HO130" s="661" t="s">
        <v>783</v>
      </c>
      <c r="HP130" s="661" t="s">
        <v>783</v>
      </c>
      <c r="HQ130" s="661" t="s">
        <v>783</v>
      </c>
      <c r="HR130" s="661">
        <v>3980121</v>
      </c>
      <c r="HS130" s="661" t="s">
        <v>783</v>
      </c>
      <c r="HT130" s="661" t="s">
        <v>786</v>
      </c>
      <c r="HU130" s="661" t="s">
        <v>787</v>
      </c>
      <c r="HV130" s="661">
        <v>4</v>
      </c>
      <c r="HW130" s="661">
        <v>2014</v>
      </c>
      <c r="HX130" s="661">
        <v>63</v>
      </c>
      <c r="HY130" s="661">
        <v>0</v>
      </c>
      <c r="HZ130" s="661">
        <v>4699</v>
      </c>
      <c r="IA130" s="662">
        <v>41697.500081018516</v>
      </c>
      <c r="IB130" s="661" t="s">
        <v>788</v>
      </c>
      <c r="IC130" s="661">
        <v>3975643</v>
      </c>
      <c r="ID130" s="661">
        <v>2014</v>
      </c>
      <c r="IE130" s="661">
        <v>1712</v>
      </c>
      <c r="IF130" s="661" t="s">
        <v>783</v>
      </c>
      <c r="IG130" s="661" t="s">
        <v>783</v>
      </c>
      <c r="IH130" s="661" t="s">
        <v>783</v>
      </c>
      <c r="II130" s="661" t="s">
        <v>783</v>
      </c>
      <c r="IJ130" s="661" t="s">
        <v>783</v>
      </c>
      <c r="IK130" s="661" t="s">
        <v>783</v>
      </c>
      <c r="IL130" s="661" t="s">
        <v>783</v>
      </c>
      <c r="IM130" s="661" t="s">
        <v>783</v>
      </c>
      <c r="IN130" s="661" t="s">
        <v>783</v>
      </c>
      <c r="IO130" s="661">
        <v>1649</v>
      </c>
      <c r="IP130" s="662">
        <v>37477.354571759257</v>
      </c>
      <c r="IQ130" s="661">
        <v>2</v>
      </c>
      <c r="IR130" s="661" t="s">
        <v>793</v>
      </c>
      <c r="IS130" s="661">
        <v>1</v>
      </c>
      <c r="IT130" s="663">
        <v>41275</v>
      </c>
      <c r="IU130" s="661" t="s">
        <v>783</v>
      </c>
      <c r="IV130" s="661" t="s">
        <v>783</v>
      </c>
      <c r="IW130" s="661" t="s">
        <v>783</v>
      </c>
      <c r="IX130" s="661" t="s">
        <v>781</v>
      </c>
      <c r="IY130" s="661">
        <v>45</v>
      </c>
      <c r="IZ130" s="661" t="s">
        <v>789</v>
      </c>
      <c r="JA130" s="661" t="s">
        <v>783</v>
      </c>
      <c r="JB130" s="661" t="s">
        <v>783</v>
      </c>
      <c r="JC130" s="661" t="s">
        <v>783</v>
      </c>
      <c r="JD130" s="661">
        <v>329439</v>
      </c>
      <c r="JE130" s="661" t="s">
        <v>783</v>
      </c>
      <c r="JF130" s="661" t="s">
        <v>783</v>
      </c>
      <c r="JG130" s="661" t="s">
        <v>795</v>
      </c>
      <c r="JH130" s="661">
        <v>55</v>
      </c>
      <c r="JI130" s="661" t="s">
        <v>783</v>
      </c>
      <c r="JJ130" s="661" t="s">
        <v>783</v>
      </c>
      <c r="JK130" s="661" t="s">
        <v>783</v>
      </c>
      <c r="JL130" s="661" t="s">
        <v>790</v>
      </c>
      <c r="JM130" s="661">
        <v>4</v>
      </c>
      <c r="JN130" s="661">
        <v>3</v>
      </c>
      <c r="JO130" s="661" t="s">
        <v>783</v>
      </c>
      <c r="JP130" s="661">
        <v>10711928</v>
      </c>
      <c r="JQ130" s="661">
        <v>2011</v>
      </c>
      <c r="JR130" s="661">
        <v>3</v>
      </c>
      <c r="JS130" s="661" t="s">
        <v>783</v>
      </c>
      <c r="JT130" s="661" t="s">
        <v>783</v>
      </c>
      <c r="JU130" s="661" t="s">
        <v>883</v>
      </c>
      <c r="JV130" s="664">
        <v>4670.1777750000001</v>
      </c>
      <c r="JX130" s="225"/>
    </row>
    <row r="131" spans="1:286" ht="16" thickBot="1">
      <c r="A131" s="905" t="s">
        <v>5</v>
      </c>
      <c r="B131" s="79">
        <f t="shared" si="140"/>
        <v>2</v>
      </c>
      <c r="C131" s="871" t="s">
        <v>128</v>
      </c>
      <c r="D131" s="489" t="s">
        <v>141</v>
      </c>
      <c r="E131" s="1129" t="s">
        <v>158</v>
      </c>
      <c r="F131" s="888">
        <v>1.1000000000000001</v>
      </c>
      <c r="G131" s="120" t="e">
        <f>F131+G129</f>
        <v>#REF!</v>
      </c>
      <c r="H131" s="46"/>
      <c r="I131" s="3">
        <v>1.1000000000000001</v>
      </c>
      <c r="J131" s="56"/>
      <c r="K131" s="18"/>
      <c r="L131" s="5"/>
      <c r="M131" s="170">
        <v>5</v>
      </c>
      <c r="N131" s="71">
        <v>5</v>
      </c>
      <c r="O131" s="739">
        <v>3</v>
      </c>
      <c r="P131" s="1107">
        <f t="shared" si="186"/>
        <v>13</v>
      </c>
      <c r="Q131" s="1108">
        <f>O131*N131*M131</f>
        <v>75</v>
      </c>
      <c r="R131" s="46"/>
      <c r="S131" s="3"/>
      <c r="T131" s="43">
        <f>I131</f>
        <v>1.1000000000000001</v>
      </c>
      <c r="U131" s="219">
        <f t="shared" si="179"/>
        <v>227700.00000000003</v>
      </c>
      <c r="V131" s="219" t="s">
        <v>642</v>
      </c>
      <c r="W131" s="1042">
        <f t="shared" si="180"/>
        <v>227700.00000000003</v>
      </c>
      <c r="X131" s="537">
        <f t="shared" si="181"/>
        <v>0</v>
      </c>
      <c r="Y131" s="538">
        <f t="shared" si="141"/>
        <v>500</v>
      </c>
      <c r="Z131" s="1090">
        <f t="shared" si="142"/>
        <v>228200.00000000003</v>
      </c>
      <c r="AA131" s="1098"/>
      <c r="AB131" s="600"/>
      <c r="AC131" s="1056">
        <f t="shared" si="143"/>
        <v>0</v>
      </c>
      <c r="AD131" s="1063"/>
      <c r="AE131" s="747">
        <f t="shared" si="144"/>
        <v>0</v>
      </c>
      <c r="AF131" s="600"/>
      <c r="AG131" s="1056">
        <f t="shared" si="145"/>
        <v>0</v>
      </c>
      <c r="AH131" s="1070"/>
      <c r="AI131" s="747">
        <f t="shared" si="146"/>
        <v>0</v>
      </c>
      <c r="AJ131" s="1051"/>
      <c r="AK131" s="270">
        <v>0</v>
      </c>
      <c r="AL131" s="902">
        <v>2022</v>
      </c>
      <c r="AM131" s="902">
        <f>AL131+10</f>
        <v>2032</v>
      </c>
      <c r="AN131" s="18" t="str">
        <f t="shared" si="147"/>
        <v xml:space="preserve"> </v>
      </c>
      <c r="AO131" s="747" t="str">
        <f t="shared" si="148"/>
        <v xml:space="preserve"> </v>
      </c>
      <c r="AP131" s="4" t="str">
        <f t="shared" si="149"/>
        <v xml:space="preserve"> </v>
      </c>
      <c r="AQ131" s="747" t="str">
        <f t="shared" si="150"/>
        <v xml:space="preserve"> </v>
      </c>
      <c r="AR131" s="4" t="str">
        <f t="shared" si="151"/>
        <v xml:space="preserve"> </v>
      </c>
      <c r="AS131" s="747" t="str">
        <f t="shared" si="152"/>
        <v xml:space="preserve"> </v>
      </c>
      <c r="AT131" s="4" t="str">
        <f t="shared" si="153"/>
        <v xml:space="preserve"> </v>
      </c>
      <c r="AU131" s="747" t="str">
        <f t="shared" si="154"/>
        <v xml:space="preserve"> </v>
      </c>
      <c r="AV131" s="4" t="str">
        <f t="shared" si="155"/>
        <v xml:space="preserve"> </v>
      </c>
      <c r="AW131" s="747" t="str">
        <f t="shared" si="156"/>
        <v xml:space="preserve"> </v>
      </c>
      <c r="AX131" s="4" t="str">
        <f t="shared" si="157"/>
        <v xml:space="preserve"> </v>
      </c>
      <c r="AY131" s="747" t="str">
        <f t="shared" si="158"/>
        <v xml:space="preserve"> </v>
      </c>
      <c r="AZ131" s="4" t="str">
        <f t="shared" si="159"/>
        <v xml:space="preserve"> </v>
      </c>
      <c r="BA131" s="747" t="str">
        <f t="shared" si="160"/>
        <v xml:space="preserve"> </v>
      </c>
      <c r="BB131" s="4" t="str">
        <f t="shared" si="161"/>
        <v xml:space="preserve"> </v>
      </c>
      <c r="BC131" s="747" t="str">
        <f t="shared" si="162"/>
        <v xml:space="preserve"> </v>
      </c>
      <c r="BD131" s="4" t="str">
        <f t="shared" si="163"/>
        <v xml:space="preserve"> </v>
      </c>
      <c r="BE131" s="747" t="str">
        <f t="shared" si="164"/>
        <v xml:space="preserve"> </v>
      </c>
      <c r="BF131" s="4" t="str">
        <f t="shared" si="165"/>
        <v xml:space="preserve"> </v>
      </c>
      <c r="BG131" s="747" t="str">
        <f t="shared" si="166"/>
        <v xml:space="preserve"> </v>
      </c>
      <c r="BH131" s="4" t="str">
        <f t="shared" si="167"/>
        <v xml:space="preserve"> </v>
      </c>
      <c r="BI131" s="747" t="str">
        <f t="shared" si="168"/>
        <v xml:space="preserve"> </v>
      </c>
      <c r="BJ131" s="4" t="str">
        <f t="shared" si="169"/>
        <v xml:space="preserve"> </v>
      </c>
      <c r="BK131" s="747" t="str">
        <f t="shared" si="170"/>
        <v xml:space="preserve"> </v>
      </c>
      <c r="BL131" s="4" t="str">
        <f t="shared" si="171"/>
        <v xml:space="preserve"> </v>
      </c>
      <c r="BM131" s="747" t="str">
        <f t="shared" si="172"/>
        <v xml:space="preserve"> </v>
      </c>
      <c r="BN131" s="4" t="str">
        <f t="shared" si="173"/>
        <v xml:space="preserve"> </v>
      </c>
      <c r="BO131" s="747" t="str">
        <f t="shared" si="174"/>
        <v xml:space="preserve"> </v>
      </c>
      <c r="BP131" s="4">
        <f t="shared" si="175"/>
        <v>1.1000000000000001</v>
      </c>
      <c r="BQ131" s="747">
        <f t="shared" si="176"/>
        <v>228200.00000000003</v>
      </c>
      <c r="BR131" s="133" t="s">
        <v>12</v>
      </c>
      <c r="BS131" s="133"/>
      <c r="BT131" s="389"/>
      <c r="BU131" s="389"/>
      <c r="BV131" s="389"/>
      <c r="BW131" s="389"/>
      <c r="BX131" s="389"/>
      <c r="BY131" s="389"/>
      <c r="BZ131" s="389"/>
      <c r="CA131" s="389"/>
      <c r="CB131" s="163">
        <f t="shared" si="177"/>
        <v>0</v>
      </c>
      <c r="CC131" s="389"/>
      <c r="CD131" s="389"/>
      <c r="CE131" s="389"/>
      <c r="CF131" s="389"/>
      <c r="CG131" s="389"/>
      <c r="CH131" s="389"/>
      <c r="CI131" s="389"/>
      <c r="CJ131" s="389"/>
      <c r="CK131" s="389"/>
      <c r="CL131" s="389"/>
      <c r="CM131" s="389"/>
      <c r="CN131" s="389"/>
      <c r="CO131" s="389"/>
      <c r="CP131" s="389"/>
      <c r="CQ131" s="389"/>
      <c r="CR131" s="389"/>
      <c r="CS131" s="389"/>
      <c r="CT131" s="389"/>
      <c r="CU131" s="389"/>
      <c r="CV131" s="389"/>
      <c r="CW131" s="389"/>
      <c r="CX131" s="389"/>
      <c r="CY131" s="389"/>
      <c r="CZ131" s="389"/>
      <c r="DA131" s="389"/>
      <c r="DB131" s="389"/>
      <c r="DC131" s="389"/>
      <c r="DD131" s="389"/>
      <c r="DE131" s="389"/>
      <c r="DF131" s="389"/>
      <c r="DG131" s="389"/>
      <c r="DH131" s="389"/>
      <c r="DI131" s="389"/>
      <c r="DJ131" s="389"/>
      <c r="DK131" s="389"/>
      <c r="DL131" s="389"/>
      <c r="DM131" s="389"/>
      <c r="DN131" s="389"/>
      <c r="DO131" s="389"/>
      <c r="DP131" s="389"/>
      <c r="DQ131" s="389"/>
      <c r="DR131" s="389"/>
      <c r="DS131" s="389"/>
      <c r="DT131" s="389"/>
      <c r="DU131" s="389"/>
      <c r="DV131" s="389"/>
      <c r="DW131" s="389"/>
      <c r="DX131" s="389"/>
      <c r="DY131" s="389"/>
      <c r="DZ131" s="389"/>
      <c r="EA131" s="389"/>
      <c r="EB131" s="389"/>
      <c r="EC131" s="389"/>
      <c r="ED131" s="389"/>
      <c r="EE131" s="389"/>
      <c r="EF131" s="389"/>
      <c r="EG131" s="389"/>
      <c r="EH131" s="389"/>
      <c r="EI131" s="389"/>
      <c r="EJ131" s="389"/>
      <c r="EK131" s="389"/>
      <c r="EL131" s="389"/>
      <c r="EM131" s="389"/>
      <c r="EN131" s="389"/>
      <c r="EO131" s="389"/>
      <c r="EP131" s="389"/>
      <c r="EQ131" s="389"/>
      <c r="ER131" s="389"/>
      <c r="ES131" s="389"/>
      <c r="ET131" s="389"/>
      <c r="EU131" s="389"/>
      <c r="EV131" s="389"/>
      <c r="EW131" s="389"/>
      <c r="EX131" s="389"/>
      <c r="EY131" s="389"/>
      <c r="EZ131" s="389"/>
      <c r="FA131" s="389"/>
      <c r="FB131" s="389"/>
      <c r="FC131" s="389"/>
      <c r="FD131" s="389"/>
      <c r="FE131" s="389"/>
      <c r="FF131" s="389"/>
      <c r="FG131" s="389"/>
      <c r="FH131" s="389"/>
      <c r="FI131" s="389"/>
      <c r="FJ131" s="389"/>
      <c r="FK131" s="389"/>
      <c r="FL131" s="389"/>
      <c r="FM131" s="389"/>
      <c r="FN131" s="389"/>
      <c r="FO131" s="389"/>
      <c r="FP131" s="389"/>
      <c r="FQ131" s="389"/>
      <c r="FR131" s="389"/>
      <c r="FS131" s="389"/>
      <c r="FT131" s="389"/>
      <c r="FU131" s="389"/>
      <c r="FV131" s="389"/>
      <c r="FW131" s="389"/>
      <c r="FX131" s="660" t="s">
        <v>402</v>
      </c>
      <c r="FY131" s="661">
        <v>302</v>
      </c>
      <c r="FZ131" s="661">
        <v>30289492</v>
      </c>
      <c r="GA131" s="661">
        <v>55</v>
      </c>
      <c r="GB131" s="661" t="s">
        <v>798</v>
      </c>
      <c r="GC131" s="661">
        <v>18</v>
      </c>
      <c r="GD131" s="661">
        <v>1970</v>
      </c>
      <c r="GE131" s="661">
        <v>1</v>
      </c>
      <c r="GF131" s="661" t="s">
        <v>780</v>
      </c>
      <c r="GG131" s="661">
        <v>2</v>
      </c>
      <c r="GH131" s="661">
        <v>1</v>
      </c>
      <c r="GI131" s="661" t="s">
        <v>780</v>
      </c>
      <c r="GJ131" s="661">
        <v>2</v>
      </c>
      <c r="GK131" s="661" t="s">
        <v>781</v>
      </c>
      <c r="GL131" s="661" t="s">
        <v>782</v>
      </c>
      <c r="GM131" s="661">
        <v>66</v>
      </c>
      <c r="GN131" s="661" t="s">
        <v>783</v>
      </c>
      <c r="GO131" s="661">
        <v>0</v>
      </c>
      <c r="GP131" s="661">
        <v>0</v>
      </c>
      <c r="GQ131" s="661">
        <v>4</v>
      </c>
      <c r="GR131" s="661">
        <v>2</v>
      </c>
      <c r="GS131" s="661">
        <v>1</v>
      </c>
      <c r="GT131" s="661" t="s">
        <v>783</v>
      </c>
      <c r="GU131" s="661" t="s">
        <v>783</v>
      </c>
      <c r="GV131" s="661" t="s">
        <v>783</v>
      </c>
      <c r="GW131" s="661" t="s">
        <v>783</v>
      </c>
      <c r="GX131" s="661" t="s">
        <v>783</v>
      </c>
      <c r="GY131" s="661">
        <v>1649</v>
      </c>
      <c r="GZ131" s="661">
        <v>0.25</v>
      </c>
      <c r="HA131" s="661">
        <v>5</v>
      </c>
      <c r="HB131" s="661" t="s">
        <v>783</v>
      </c>
      <c r="HC131" s="661" t="s">
        <v>782</v>
      </c>
      <c r="HD131" s="661">
        <v>35</v>
      </c>
      <c r="HE131" s="661" t="s">
        <v>783</v>
      </c>
      <c r="HF131" s="661">
        <v>0</v>
      </c>
      <c r="HG131" s="661" t="s">
        <v>783</v>
      </c>
      <c r="HH131" s="661">
        <v>0</v>
      </c>
      <c r="HI131" s="661">
        <v>1</v>
      </c>
      <c r="HJ131" s="661">
        <v>45</v>
      </c>
      <c r="HK131" s="661" t="s">
        <v>784</v>
      </c>
      <c r="HL131" s="661" t="s">
        <v>785</v>
      </c>
      <c r="HM131" s="661" t="s">
        <v>783</v>
      </c>
      <c r="HN131" s="661" t="s">
        <v>783</v>
      </c>
      <c r="HO131" s="661" t="s">
        <v>783</v>
      </c>
      <c r="HP131" s="661" t="s">
        <v>783</v>
      </c>
      <c r="HQ131" s="661" t="s">
        <v>783</v>
      </c>
      <c r="HR131" s="661">
        <v>3980122</v>
      </c>
      <c r="HS131" s="661" t="s">
        <v>783</v>
      </c>
      <c r="HT131" s="661" t="s">
        <v>786</v>
      </c>
      <c r="HU131" s="661" t="s">
        <v>787</v>
      </c>
      <c r="HV131" s="661">
        <v>4</v>
      </c>
      <c r="HW131" s="661">
        <v>2014</v>
      </c>
      <c r="HX131" s="661">
        <v>63</v>
      </c>
      <c r="HY131" s="661">
        <v>0</v>
      </c>
      <c r="HZ131" s="661">
        <v>1320</v>
      </c>
      <c r="IA131" s="662">
        <v>41697.500081018516</v>
      </c>
      <c r="IB131" s="661" t="s">
        <v>788</v>
      </c>
      <c r="IC131" s="661">
        <v>3975644</v>
      </c>
      <c r="ID131" s="661">
        <v>2014</v>
      </c>
      <c r="IE131" s="661">
        <v>1712</v>
      </c>
      <c r="IF131" s="661" t="s">
        <v>783</v>
      </c>
      <c r="IG131" s="661" t="s">
        <v>783</v>
      </c>
      <c r="IH131" s="661" t="s">
        <v>783</v>
      </c>
      <c r="II131" s="661" t="s">
        <v>783</v>
      </c>
      <c r="IJ131" s="661" t="s">
        <v>783</v>
      </c>
      <c r="IK131" s="661" t="s">
        <v>783</v>
      </c>
      <c r="IL131" s="661" t="s">
        <v>783</v>
      </c>
      <c r="IM131" s="661" t="s">
        <v>783</v>
      </c>
      <c r="IN131" s="661" t="s">
        <v>783</v>
      </c>
      <c r="IO131" s="661">
        <v>1649</v>
      </c>
      <c r="IP131" s="662">
        <v>37477.354571759257</v>
      </c>
      <c r="IQ131" s="661">
        <v>2</v>
      </c>
      <c r="IR131" s="661" t="s">
        <v>793</v>
      </c>
      <c r="IS131" s="661">
        <v>1</v>
      </c>
      <c r="IT131" s="663">
        <v>41275</v>
      </c>
      <c r="IU131" s="661" t="s">
        <v>783</v>
      </c>
      <c r="IV131" s="661" t="s">
        <v>783</v>
      </c>
      <c r="IW131" s="661" t="s">
        <v>783</v>
      </c>
      <c r="IX131" s="661" t="s">
        <v>781</v>
      </c>
      <c r="IY131" s="661">
        <v>45</v>
      </c>
      <c r="IZ131" s="661" t="s">
        <v>789</v>
      </c>
      <c r="JA131" s="661" t="s">
        <v>783</v>
      </c>
      <c r="JB131" s="661" t="s">
        <v>783</v>
      </c>
      <c r="JC131" s="661" t="s">
        <v>783</v>
      </c>
      <c r="JD131" s="661">
        <v>329439</v>
      </c>
      <c r="JE131" s="661" t="s">
        <v>783</v>
      </c>
      <c r="JF131" s="661" t="s">
        <v>783</v>
      </c>
      <c r="JG131" s="661" t="s">
        <v>795</v>
      </c>
      <c r="JH131" s="661">
        <v>55</v>
      </c>
      <c r="JI131" s="661" t="s">
        <v>783</v>
      </c>
      <c r="JJ131" s="661" t="s">
        <v>783</v>
      </c>
      <c r="JK131" s="661" t="s">
        <v>783</v>
      </c>
      <c r="JL131" s="661" t="s">
        <v>790</v>
      </c>
      <c r="JM131" s="661">
        <v>4</v>
      </c>
      <c r="JN131" s="661">
        <v>3</v>
      </c>
      <c r="JO131" s="661" t="s">
        <v>783</v>
      </c>
      <c r="JP131" s="661">
        <v>10711928</v>
      </c>
      <c r="JQ131" s="661">
        <v>2011</v>
      </c>
      <c r="JR131" s="661">
        <v>3</v>
      </c>
      <c r="JS131" s="661" t="s">
        <v>783</v>
      </c>
      <c r="JT131" s="661" t="s">
        <v>783</v>
      </c>
      <c r="JU131" s="661" t="s">
        <v>884</v>
      </c>
      <c r="JV131" s="664">
        <v>1358.8699160000001</v>
      </c>
      <c r="JW131">
        <f>SUM(JV130:JV131)</f>
        <v>6029.0476909999998</v>
      </c>
      <c r="JX131" s="225">
        <v>1.1418650929924241</v>
      </c>
    </row>
    <row r="132" spans="1:286" ht="16" thickBot="1">
      <c r="A132" s="905" t="s">
        <v>5</v>
      </c>
      <c r="B132" s="79">
        <f t="shared" si="140"/>
        <v>3</v>
      </c>
      <c r="C132" s="871" t="s">
        <v>64</v>
      </c>
      <c r="D132" s="489" t="s">
        <v>168</v>
      </c>
      <c r="E132" s="1129" t="s">
        <v>158</v>
      </c>
      <c r="F132" s="888">
        <v>0.08</v>
      </c>
      <c r="G132" s="120" t="e">
        <f>F132+G130</f>
        <v>#REF!</v>
      </c>
      <c r="H132" s="51">
        <v>0.08</v>
      </c>
      <c r="I132" s="2"/>
      <c r="J132" s="29"/>
      <c r="K132" s="18"/>
      <c r="L132" s="5"/>
      <c r="M132" s="735">
        <v>1</v>
      </c>
      <c r="N132" s="75">
        <v>0.5</v>
      </c>
      <c r="O132" s="740">
        <v>2</v>
      </c>
      <c r="P132" s="1109">
        <f t="shared" si="186"/>
        <v>3.5</v>
      </c>
      <c r="Q132" s="1108">
        <f>O132*N132*M132</f>
        <v>1</v>
      </c>
      <c r="R132" s="46"/>
      <c r="S132" s="547">
        <f>H132</f>
        <v>0.08</v>
      </c>
      <c r="T132" s="25"/>
      <c r="U132" s="219">
        <f t="shared" si="179"/>
        <v>6000</v>
      </c>
      <c r="V132" s="219" t="s">
        <v>642</v>
      </c>
      <c r="W132" s="1042">
        <f t="shared" si="180"/>
        <v>6000</v>
      </c>
      <c r="X132" s="537">
        <f t="shared" si="181"/>
        <v>0</v>
      </c>
      <c r="Y132" s="538">
        <f t="shared" si="141"/>
        <v>500</v>
      </c>
      <c r="Z132" s="1090">
        <f t="shared" si="142"/>
        <v>6500</v>
      </c>
      <c r="AA132" s="1098"/>
      <c r="AB132" s="600"/>
      <c r="AC132" s="1056">
        <f t="shared" si="143"/>
        <v>0</v>
      </c>
      <c r="AD132" s="1063"/>
      <c r="AE132" s="747">
        <f t="shared" si="144"/>
        <v>0</v>
      </c>
      <c r="AF132" s="600"/>
      <c r="AG132" s="1056">
        <f t="shared" si="145"/>
        <v>0</v>
      </c>
      <c r="AH132" s="1070"/>
      <c r="AI132" s="747">
        <f t="shared" si="146"/>
        <v>0</v>
      </c>
      <c r="AJ132" s="1051"/>
      <c r="AK132" s="270">
        <v>0</v>
      </c>
      <c r="AL132" s="902"/>
      <c r="AM132" s="902">
        <v>2032</v>
      </c>
      <c r="AN132" s="18" t="str">
        <f t="shared" si="147"/>
        <v xml:space="preserve"> </v>
      </c>
      <c r="AO132" s="747" t="str">
        <f t="shared" si="148"/>
        <v xml:space="preserve"> </v>
      </c>
      <c r="AP132" s="4" t="str">
        <f t="shared" si="149"/>
        <v xml:space="preserve"> </v>
      </c>
      <c r="AQ132" s="747" t="str">
        <f t="shared" si="150"/>
        <v xml:space="preserve"> </v>
      </c>
      <c r="AR132" s="4" t="str">
        <f t="shared" si="151"/>
        <v xml:space="preserve"> </v>
      </c>
      <c r="AS132" s="747" t="str">
        <f t="shared" si="152"/>
        <v xml:space="preserve"> </v>
      </c>
      <c r="AT132" s="4" t="str">
        <f t="shared" si="153"/>
        <v xml:space="preserve"> </v>
      </c>
      <c r="AU132" s="747" t="str">
        <f t="shared" si="154"/>
        <v xml:space="preserve"> </v>
      </c>
      <c r="AV132" s="4" t="str">
        <f t="shared" si="155"/>
        <v xml:space="preserve"> </v>
      </c>
      <c r="AW132" s="747" t="str">
        <f t="shared" si="156"/>
        <v xml:space="preserve"> </v>
      </c>
      <c r="AX132" s="4" t="str">
        <f t="shared" si="157"/>
        <v xml:space="preserve"> </v>
      </c>
      <c r="AY132" s="747" t="str">
        <f t="shared" si="158"/>
        <v xml:space="preserve"> </v>
      </c>
      <c r="AZ132" s="4" t="str">
        <f t="shared" si="159"/>
        <v xml:space="preserve"> </v>
      </c>
      <c r="BA132" s="747" t="str">
        <f t="shared" si="160"/>
        <v xml:space="preserve"> </v>
      </c>
      <c r="BB132" s="4" t="str">
        <f t="shared" si="161"/>
        <v xml:space="preserve"> </v>
      </c>
      <c r="BC132" s="747" t="str">
        <f t="shared" si="162"/>
        <v xml:space="preserve"> </v>
      </c>
      <c r="BD132" s="4" t="str">
        <f t="shared" si="163"/>
        <v xml:space="preserve"> </v>
      </c>
      <c r="BE132" s="747" t="str">
        <f t="shared" si="164"/>
        <v xml:space="preserve"> </v>
      </c>
      <c r="BF132" s="4" t="str">
        <f t="shared" si="165"/>
        <v xml:space="preserve"> </v>
      </c>
      <c r="BG132" s="747" t="str">
        <f t="shared" si="166"/>
        <v xml:space="preserve"> </v>
      </c>
      <c r="BH132" s="4" t="str">
        <f t="shared" si="167"/>
        <v xml:space="preserve"> </v>
      </c>
      <c r="BI132" s="747" t="str">
        <f t="shared" si="168"/>
        <v xml:space="preserve"> </v>
      </c>
      <c r="BJ132" s="4" t="str">
        <f t="shared" si="169"/>
        <v xml:space="preserve"> </v>
      </c>
      <c r="BK132" s="747" t="str">
        <f t="shared" si="170"/>
        <v xml:space="preserve"> </v>
      </c>
      <c r="BL132" s="4" t="str">
        <f t="shared" si="171"/>
        <v xml:space="preserve"> </v>
      </c>
      <c r="BM132" s="747" t="str">
        <f t="shared" si="172"/>
        <v xml:space="preserve"> </v>
      </c>
      <c r="BN132" s="4" t="str">
        <f t="shared" si="173"/>
        <v xml:space="preserve"> </v>
      </c>
      <c r="BO132" s="747" t="str">
        <f t="shared" si="174"/>
        <v xml:space="preserve"> </v>
      </c>
      <c r="BP132" s="4">
        <f t="shared" si="175"/>
        <v>0.08</v>
      </c>
      <c r="BQ132" s="747">
        <f t="shared" si="176"/>
        <v>6500</v>
      </c>
      <c r="BR132" s="133" t="s">
        <v>266</v>
      </c>
      <c r="BS132" s="133"/>
      <c r="BT132" s="389"/>
      <c r="BU132" s="389"/>
      <c r="BV132" s="389"/>
      <c r="BW132" s="389"/>
      <c r="BX132" s="389"/>
      <c r="BY132" s="389"/>
      <c r="BZ132" s="389"/>
      <c r="CA132" s="389"/>
      <c r="CB132" s="163">
        <f t="shared" si="177"/>
        <v>0</v>
      </c>
      <c r="CC132" s="389"/>
      <c r="CD132" s="389"/>
      <c r="CE132" s="389"/>
      <c r="CF132" s="389"/>
      <c r="CG132" s="389"/>
      <c r="CH132" s="389"/>
      <c r="CI132" s="389"/>
      <c r="CJ132" s="389"/>
      <c r="CK132" s="389"/>
      <c r="CL132" s="389"/>
      <c r="CM132" s="389"/>
      <c r="CN132" s="389"/>
      <c r="CO132" s="389"/>
      <c r="CP132" s="389"/>
      <c r="CQ132" s="389"/>
      <c r="CR132" s="389"/>
      <c r="CS132" s="389"/>
      <c r="CT132" s="389"/>
      <c r="CU132" s="389"/>
      <c r="CV132" s="389"/>
      <c r="CW132" s="389"/>
      <c r="CX132" s="389"/>
      <c r="CY132" s="389"/>
      <c r="CZ132" s="389"/>
      <c r="DA132" s="389"/>
      <c r="DB132" s="389"/>
      <c r="DC132" s="389"/>
      <c r="DD132" s="389"/>
      <c r="DE132" s="389"/>
      <c r="DF132" s="389"/>
      <c r="DG132" s="389"/>
      <c r="DH132" s="389"/>
      <c r="DI132" s="389"/>
      <c r="DJ132" s="389"/>
      <c r="DK132" s="389"/>
      <c r="DL132" s="389"/>
      <c r="DM132" s="389"/>
      <c r="DN132" s="389"/>
      <c r="DO132" s="389"/>
      <c r="DP132" s="389"/>
      <c r="DQ132" s="389"/>
      <c r="DR132" s="389"/>
      <c r="DS132" s="389"/>
      <c r="DT132" s="389"/>
      <c r="DU132" s="389"/>
      <c r="DV132" s="389"/>
      <c r="DW132" s="389"/>
      <c r="DX132" s="389"/>
      <c r="DY132" s="389"/>
      <c r="DZ132" s="389"/>
      <c r="EA132" s="389"/>
      <c r="EB132" s="389"/>
      <c r="EC132" s="389"/>
      <c r="ED132" s="389"/>
      <c r="EE132" s="389"/>
      <c r="EF132" s="389"/>
      <c r="EG132" s="389"/>
      <c r="EH132" s="389"/>
      <c r="EI132" s="389"/>
      <c r="EJ132" s="389"/>
      <c r="EK132" s="389"/>
      <c r="EL132" s="389"/>
      <c r="EM132" s="389"/>
      <c r="EN132" s="389"/>
      <c r="EO132" s="389"/>
      <c r="EP132" s="389"/>
      <c r="EQ132" s="389"/>
      <c r="ER132" s="389"/>
      <c r="ES132" s="389"/>
      <c r="ET132" s="389"/>
      <c r="EU132" s="389"/>
      <c r="EV132" s="389"/>
      <c r="EW132" s="389"/>
      <c r="EX132" s="389"/>
      <c r="EY132" s="389"/>
      <c r="EZ132" s="389"/>
      <c r="FA132" s="389"/>
      <c r="FB132" s="389"/>
      <c r="FC132" s="389"/>
      <c r="FD132" s="389"/>
      <c r="FE132" s="389"/>
      <c r="FF132" s="389"/>
      <c r="FG132" s="389"/>
      <c r="FH132" s="389"/>
      <c r="FI132" s="389"/>
      <c r="FJ132" s="389"/>
      <c r="FK132" s="389"/>
      <c r="FL132" s="389"/>
      <c r="FM132" s="389"/>
      <c r="FN132" s="389"/>
      <c r="FO132" s="389"/>
      <c r="FP132" s="389"/>
      <c r="FQ132" s="389"/>
      <c r="FR132" s="389"/>
      <c r="FS132" s="389"/>
      <c r="FT132" s="389"/>
      <c r="FU132" s="389"/>
      <c r="FV132" s="389"/>
      <c r="FW132" s="389"/>
      <c r="FX132" s="625" t="s">
        <v>449</v>
      </c>
      <c r="FY132" s="626">
        <v>298</v>
      </c>
      <c r="FZ132" s="626">
        <v>30289467</v>
      </c>
      <c r="GA132" s="626" t="s">
        <v>783</v>
      </c>
      <c r="GB132" s="626"/>
      <c r="GC132" s="626" t="s">
        <v>783</v>
      </c>
      <c r="GD132" s="626" t="s">
        <v>783</v>
      </c>
      <c r="GE132" s="626" t="s">
        <v>783</v>
      </c>
      <c r="GF132" s="626"/>
      <c r="GG132" s="626" t="s">
        <v>783</v>
      </c>
      <c r="GH132" s="626" t="s">
        <v>783</v>
      </c>
      <c r="GI132" s="626"/>
      <c r="GJ132" s="626" t="s">
        <v>783</v>
      </c>
      <c r="GK132" s="626" t="s">
        <v>781</v>
      </c>
      <c r="GL132" s="626" t="s">
        <v>783</v>
      </c>
      <c r="GM132" s="626" t="s">
        <v>783</v>
      </c>
      <c r="GN132" s="626" t="s">
        <v>783</v>
      </c>
      <c r="GO132" s="626" t="s">
        <v>783</v>
      </c>
      <c r="GP132" s="626" t="s">
        <v>783</v>
      </c>
      <c r="GQ132" s="626" t="s">
        <v>783</v>
      </c>
      <c r="GR132" s="626" t="s">
        <v>783</v>
      </c>
      <c r="GS132" s="626" t="s">
        <v>783</v>
      </c>
      <c r="GT132" s="626" t="s">
        <v>783</v>
      </c>
      <c r="GU132" s="626" t="s">
        <v>783</v>
      </c>
      <c r="GV132" s="626" t="s">
        <v>783</v>
      </c>
      <c r="GW132" s="626" t="s">
        <v>783</v>
      </c>
      <c r="GX132" s="626" t="s">
        <v>783</v>
      </c>
      <c r="GY132" s="626">
        <v>1649</v>
      </c>
      <c r="GZ132" s="626">
        <v>0</v>
      </c>
      <c r="HA132" s="626">
        <v>9</v>
      </c>
      <c r="HB132" s="626" t="s">
        <v>783</v>
      </c>
      <c r="HC132" s="626" t="s">
        <v>783</v>
      </c>
      <c r="HD132" s="626" t="s">
        <v>783</v>
      </c>
      <c r="HE132" s="626" t="s">
        <v>783</v>
      </c>
      <c r="HF132" s="626" t="s">
        <v>783</v>
      </c>
      <c r="HG132" s="626" t="s">
        <v>783</v>
      </c>
      <c r="HH132" s="626" t="s">
        <v>783</v>
      </c>
      <c r="HI132" s="626" t="s">
        <v>783</v>
      </c>
      <c r="HJ132" s="626" t="s">
        <v>783</v>
      </c>
      <c r="HK132" s="626" t="s">
        <v>783</v>
      </c>
      <c r="HL132" s="626" t="s">
        <v>783</v>
      </c>
      <c r="HM132" s="626" t="s">
        <v>783</v>
      </c>
      <c r="HN132" s="626" t="s">
        <v>783</v>
      </c>
      <c r="HO132" s="626" t="s">
        <v>783</v>
      </c>
      <c r="HP132" s="626" t="s">
        <v>783</v>
      </c>
      <c r="HQ132" s="626" t="s">
        <v>783</v>
      </c>
      <c r="HR132" s="626">
        <v>5074795</v>
      </c>
      <c r="HS132" s="626" t="s">
        <v>783</v>
      </c>
      <c r="HT132" s="626" t="s">
        <v>786</v>
      </c>
      <c r="HU132" s="626" t="s">
        <v>787</v>
      </c>
      <c r="HV132" s="626">
        <v>4</v>
      </c>
      <c r="HW132" s="626">
        <v>2014</v>
      </c>
      <c r="HX132" s="626">
        <v>63</v>
      </c>
      <c r="HY132" s="626">
        <v>0</v>
      </c>
      <c r="HZ132" s="626">
        <v>1742</v>
      </c>
      <c r="IA132" s="627">
        <v>41697.500081018516</v>
      </c>
      <c r="IB132" s="626" t="s">
        <v>788</v>
      </c>
      <c r="IC132" s="626">
        <v>5074794</v>
      </c>
      <c r="ID132" s="626">
        <v>2014</v>
      </c>
      <c r="IE132" s="626">
        <v>1712</v>
      </c>
      <c r="IF132" s="626" t="s">
        <v>783</v>
      </c>
      <c r="IG132" s="626" t="s">
        <v>783</v>
      </c>
      <c r="IH132" s="626" t="s">
        <v>783</v>
      </c>
      <c r="II132" s="626" t="s">
        <v>783</v>
      </c>
      <c r="IJ132" s="626" t="s">
        <v>783</v>
      </c>
      <c r="IK132" s="626" t="s">
        <v>783</v>
      </c>
      <c r="IL132" s="626" t="s">
        <v>783</v>
      </c>
      <c r="IM132" s="626" t="s">
        <v>783</v>
      </c>
      <c r="IN132" s="626" t="s">
        <v>783</v>
      </c>
      <c r="IO132" s="626">
        <v>2108</v>
      </c>
      <c r="IP132" s="627">
        <v>38587.423726851855</v>
      </c>
      <c r="IQ132" s="626" t="s">
        <v>783</v>
      </c>
      <c r="IR132" s="626" t="s">
        <v>783</v>
      </c>
      <c r="IS132" s="626" t="s">
        <v>783</v>
      </c>
      <c r="IT132" s="626" t="s">
        <v>783</v>
      </c>
      <c r="IU132" s="626" t="s">
        <v>783</v>
      </c>
      <c r="IV132" s="626" t="s">
        <v>783</v>
      </c>
      <c r="IW132" s="626" t="s">
        <v>783</v>
      </c>
      <c r="IX132" s="626" t="s">
        <v>781</v>
      </c>
      <c r="IY132" s="626" t="s">
        <v>783</v>
      </c>
      <c r="IZ132" s="626" t="s">
        <v>783</v>
      </c>
      <c r="JA132" s="626" t="s">
        <v>783</v>
      </c>
      <c r="JB132" s="626" t="s">
        <v>783</v>
      </c>
      <c r="JC132" s="626" t="s">
        <v>783</v>
      </c>
      <c r="JD132" s="626">
        <v>329430</v>
      </c>
      <c r="JE132" s="626" t="s">
        <v>783</v>
      </c>
      <c r="JF132" s="626" t="s">
        <v>783</v>
      </c>
      <c r="JG132" s="626" t="s">
        <v>783</v>
      </c>
      <c r="JH132" s="626" t="s">
        <v>783</v>
      </c>
      <c r="JI132" s="626" t="s">
        <v>783</v>
      </c>
      <c r="JJ132" s="626" t="s">
        <v>783</v>
      </c>
      <c r="JK132" s="626" t="s">
        <v>783</v>
      </c>
      <c r="JL132" s="626" t="s">
        <v>783</v>
      </c>
      <c r="JM132" s="626">
        <v>4</v>
      </c>
      <c r="JN132" s="626" t="s">
        <v>783</v>
      </c>
      <c r="JO132" s="626" t="s">
        <v>783</v>
      </c>
      <c r="JP132" s="626">
        <v>10711928</v>
      </c>
      <c r="JQ132" s="626">
        <v>2011</v>
      </c>
      <c r="JR132" s="626">
        <v>3</v>
      </c>
      <c r="JS132" s="626" t="s">
        <v>783</v>
      </c>
      <c r="JT132" s="626" t="s">
        <v>783</v>
      </c>
      <c r="JU132" s="626" t="s">
        <v>871</v>
      </c>
      <c r="JV132" s="628">
        <v>1739.91345</v>
      </c>
      <c r="JW132">
        <f>SUM(JV130:JV132)</f>
        <v>7768.9611409999998</v>
      </c>
      <c r="JX132" s="225">
        <v>1.4308720015151515</v>
      </c>
      <c r="JY132" s="1163"/>
    </row>
    <row r="133" spans="1:286" ht="16" thickBot="1">
      <c r="A133" s="905" t="s">
        <v>5</v>
      </c>
      <c r="B133" s="79">
        <f t="shared" si="140"/>
        <v>1</v>
      </c>
      <c r="C133" s="871" t="s">
        <v>1022</v>
      </c>
      <c r="D133" s="489" t="s">
        <v>162</v>
      </c>
      <c r="E133" s="1129" t="s">
        <v>45</v>
      </c>
      <c r="F133" s="888">
        <v>1.25</v>
      </c>
      <c r="G133" s="120" t="e">
        <f>F133+G132</f>
        <v>#REF!</v>
      </c>
      <c r="H133" s="30"/>
      <c r="I133" s="33">
        <v>1.25</v>
      </c>
      <c r="J133" s="29"/>
      <c r="K133" s="18"/>
      <c r="L133" s="5"/>
      <c r="M133" s="170"/>
      <c r="N133" s="71"/>
      <c r="O133" s="739"/>
      <c r="P133" s="1107">
        <f t="shared" si="186"/>
        <v>0</v>
      </c>
      <c r="Q133" s="1108">
        <v>0.5</v>
      </c>
      <c r="R133" s="30"/>
      <c r="S133" s="547">
        <f>I133</f>
        <v>1.25</v>
      </c>
      <c r="T133" s="25"/>
      <c r="U133" s="219">
        <f t="shared" si="179"/>
        <v>93750</v>
      </c>
      <c r="V133" s="219" t="s">
        <v>642</v>
      </c>
      <c r="W133" s="1042">
        <f t="shared" si="180"/>
        <v>93750</v>
      </c>
      <c r="X133" s="537">
        <f t="shared" si="181"/>
        <v>0</v>
      </c>
      <c r="Y133" s="538">
        <f t="shared" ref="Y133:Y137" si="187">IF(V133="RC",(IF(((W133+X133)*0.09)&gt;3000,((W133+X133)*0.09),3000)),(IF((X133+W133)=0,0,500)))</f>
        <v>500</v>
      </c>
      <c r="Z133" s="1090">
        <f t="shared" ref="Z133:Z137" si="188">IF((S133+T133)=0,0,(X133+W133+Y133))</f>
        <v>94250</v>
      </c>
      <c r="AA133" s="1098"/>
      <c r="AB133" s="600"/>
      <c r="AC133" s="1056">
        <f t="shared" ref="AC133:AC135" si="189">AB133*26*F133*440/27*$O$161</f>
        <v>0</v>
      </c>
      <c r="AD133" s="1063"/>
      <c r="AE133" s="747">
        <f t="shared" ref="AE133:AE135" si="190">F133*AD133*$O$162</f>
        <v>0</v>
      </c>
      <c r="AF133" s="600"/>
      <c r="AG133" s="1056">
        <f t="shared" ref="AG133:AG137" si="191">AF133*$O$163</f>
        <v>0</v>
      </c>
      <c r="AH133" s="1070"/>
      <c r="AI133" s="747">
        <f t="shared" ref="AI133:AI137" si="192">IF(AH133="",AH133*0,10000)</f>
        <v>0</v>
      </c>
      <c r="AJ133" s="1051"/>
      <c r="AK133" s="270">
        <v>0</v>
      </c>
      <c r="AL133" s="902"/>
      <c r="AM133" s="902">
        <v>2032</v>
      </c>
      <c r="AN133" s="877" t="str">
        <f t="shared" si="147"/>
        <v xml:space="preserve"> </v>
      </c>
      <c r="AO133" s="747" t="str">
        <f t="shared" si="148"/>
        <v xml:space="preserve"> </v>
      </c>
      <c r="AP133" s="4" t="str">
        <f t="shared" si="149"/>
        <v xml:space="preserve"> </v>
      </c>
      <c r="AQ133" s="747" t="str">
        <f t="shared" si="150"/>
        <v xml:space="preserve"> </v>
      </c>
      <c r="AR133" s="4" t="str">
        <f t="shared" si="151"/>
        <v xml:space="preserve"> </v>
      </c>
      <c r="AS133" s="747" t="str">
        <f t="shared" ref="AS133:AS137" si="193">IF(AR133=" ", " ", $Z133)</f>
        <v xml:space="preserve"> </v>
      </c>
      <c r="AT133" s="4" t="str">
        <f t="shared" si="153"/>
        <v xml:space="preserve"> </v>
      </c>
      <c r="AU133" s="747" t="str">
        <f t="shared" ref="AU133:AU137" si="194">IF(AT133=" ", " ", $Z133)</f>
        <v xml:space="preserve"> </v>
      </c>
      <c r="AV133" s="4" t="str">
        <f t="shared" si="155"/>
        <v xml:space="preserve"> </v>
      </c>
      <c r="AW133" s="747" t="str">
        <f t="shared" ref="AW133:AW137" si="195">IF(AV133=" ", " ", $Z133)</f>
        <v xml:space="preserve"> </v>
      </c>
      <c r="AX133" s="4" t="str">
        <f t="shared" si="157"/>
        <v xml:space="preserve"> </v>
      </c>
      <c r="AY133" s="747" t="str">
        <f t="shared" ref="AY133:AY137" si="196">IF(AX133=" ", " ", $Z133)</f>
        <v xml:space="preserve"> </v>
      </c>
      <c r="AZ133" s="4" t="str">
        <f t="shared" si="159"/>
        <v xml:space="preserve"> </v>
      </c>
      <c r="BA133" s="747" t="str">
        <f t="shared" ref="BA133:BA137" si="197">IF(AZ133=" ", " ", $Z133)</f>
        <v xml:space="preserve"> </v>
      </c>
      <c r="BB133" s="4" t="str">
        <f t="shared" si="161"/>
        <v xml:space="preserve"> </v>
      </c>
      <c r="BC133" s="747" t="str">
        <f t="shared" ref="BC133:BC137" si="198">IF(BB133=" ", " ", $Z133)</f>
        <v xml:space="preserve"> </v>
      </c>
      <c r="BD133" s="4" t="str">
        <f t="shared" si="163"/>
        <v xml:space="preserve"> </v>
      </c>
      <c r="BE133" s="747" t="str">
        <f t="shared" ref="BE133:BE137" si="199">IF(BD133=" ", " ", $Z133)</f>
        <v xml:space="preserve"> </v>
      </c>
      <c r="BF133" s="4" t="str">
        <f t="shared" si="165"/>
        <v xml:space="preserve"> </v>
      </c>
      <c r="BG133" s="747" t="str">
        <f t="shared" ref="BG133:BG137" si="200">IF(BF133=" ", " ", $Z133)</f>
        <v xml:space="preserve"> </v>
      </c>
      <c r="BH133" s="4" t="str">
        <f t="shared" si="167"/>
        <v xml:space="preserve"> </v>
      </c>
      <c r="BI133" s="747" t="str">
        <f t="shared" ref="BI133:BI137" si="201">IF(BH133=" ", " ", $Z133)</f>
        <v xml:space="preserve"> </v>
      </c>
      <c r="BJ133" s="4" t="str">
        <f t="shared" si="169"/>
        <v xml:space="preserve"> </v>
      </c>
      <c r="BK133" s="747" t="str">
        <f t="shared" ref="BK133:BK137" si="202">IF(BJ133=" ", " ", $Z133)</f>
        <v xml:space="preserve"> </v>
      </c>
      <c r="BL133" s="4" t="str">
        <f t="shared" si="171"/>
        <v xml:space="preserve"> </v>
      </c>
      <c r="BM133" s="747" t="str">
        <f t="shared" ref="BM133:BM137" si="203">IF(BL133=" ", " ", $Z133)</f>
        <v xml:space="preserve"> </v>
      </c>
      <c r="BN133" s="4" t="str">
        <f t="shared" si="173"/>
        <v xml:space="preserve"> </v>
      </c>
      <c r="BO133" s="747" t="str">
        <f t="shared" ref="BO133:BO137" si="204">IF(BN133=" ", " ", $Z133)</f>
        <v xml:space="preserve"> </v>
      </c>
      <c r="BP133" s="4">
        <f t="shared" si="175"/>
        <v>1.25</v>
      </c>
      <c r="BQ133" s="747">
        <f t="shared" ref="BQ133:BQ137" si="205">IF(BP133=" ", " ", $Z133)</f>
        <v>94250</v>
      </c>
      <c r="BR133" s="133"/>
      <c r="BS133" s="133"/>
      <c r="BT133" s="389"/>
      <c r="BU133" s="389"/>
      <c r="BV133" s="389"/>
      <c r="BW133" s="725"/>
      <c r="BX133" s="725"/>
      <c r="BY133" s="389"/>
      <c r="BZ133" s="389"/>
      <c r="CA133" s="389"/>
      <c r="CB133" s="163">
        <f t="shared" si="177"/>
        <v>0</v>
      </c>
      <c r="CC133" s="389"/>
      <c r="CD133" s="389"/>
      <c r="CE133" s="389"/>
      <c r="CF133" s="389"/>
      <c r="CG133" s="389"/>
      <c r="CH133" s="389"/>
      <c r="CI133" s="389"/>
      <c r="CJ133" s="389"/>
      <c r="CK133" s="389"/>
      <c r="CL133" s="389"/>
      <c r="CM133" s="389"/>
      <c r="CN133" s="389"/>
      <c r="CO133" s="389"/>
      <c r="CP133" s="389"/>
      <c r="CQ133" s="389"/>
      <c r="CR133" s="389"/>
      <c r="CS133" s="389"/>
      <c r="CT133" s="389"/>
      <c r="CU133" s="389"/>
      <c r="CV133" s="389"/>
      <c r="CW133" s="389"/>
      <c r="CX133" s="389"/>
      <c r="CY133" s="389"/>
      <c r="CZ133" s="389"/>
      <c r="DA133" s="389"/>
      <c r="DB133" s="389"/>
      <c r="DC133" s="389"/>
      <c r="DD133" s="389"/>
      <c r="DE133" s="389"/>
      <c r="DF133" s="389"/>
      <c r="DG133" s="389"/>
      <c r="DH133" s="389"/>
      <c r="DI133" s="389"/>
      <c r="DJ133" s="389"/>
      <c r="DK133" s="389"/>
      <c r="DL133" s="389"/>
      <c r="DM133" s="389"/>
      <c r="DN133" s="389"/>
      <c r="DO133" s="389"/>
      <c r="DP133" s="389"/>
      <c r="DQ133" s="389"/>
      <c r="DR133" s="389"/>
      <c r="DS133" s="389"/>
      <c r="DT133" s="389"/>
      <c r="DU133" s="389"/>
      <c r="DV133" s="389"/>
      <c r="DW133" s="389"/>
      <c r="DX133" s="389"/>
      <c r="DY133" s="389"/>
      <c r="DZ133" s="389"/>
      <c r="EA133" s="389"/>
      <c r="EB133" s="389"/>
      <c r="EC133" s="389"/>
      <c r="ED133" s="389"/>
      <c r="EE133" s="389"/>
      <c r="EF133" s="389"/>
      <c r="EG133" s="389"/>
      <c r="EH133" s="389"/>
      <c r="EI133" s="389"/>
      <c r="EJ133" s="389"/>
      <c r="EK133" s="389"/>
      <c r="EL133" s="389"/>
      <c r="EM133" s="389"/>
      <c r="EN133" s="389"/>
      <c r="EO133" s="389"/>
      <c r="EP133" s="389"/>
      <c r="EQ133" s="389"/>
      <c r="ER133" s="389"/>
      <c r="ES133" s="389"/>
      <c r="ET133" s="389"/>
      <c r="EU133" s="389"/>
      <c r="EV133" s="389"/>
      <c r="EW133" s="389"/>
      <c r="EX133" s="389"/>
      <c r="EY133" s="389"/>
      <c r="EZ133" s="389"/>
      <c r="FA133" s="389"/>
      <c r="FB133" s="389"/>
      <c r="FC133" s="389"/>
      <c r="FD133" s="389"/>
      <c r="FE133" s="389"/>
      <c r="FF133" s="389"/>
      <c r="FG133" s="389"/>
      <c r="FH133" s="389"/>
      <c r="FI133" s="389"/>
      <c r="FJ133" s="389"/>
      <c r="FK133" s="389"/>
      <c r="FL133" s="389"/>
      <c r="FM133" s="389"/>
      <c r="FN133" s="389"/>
      <c r="FO133" s="389"/>
      <c r="FP133" s="389"/>
      <c r="FQ133" s="389"/>
      <c r="FR133" s="389"/>
      <c r="FS133" s="389"/>
      <c r="FT133" s="389"/>
      <c r="FU133" s="389"/>
      <c r="FV133" s="389"/>
      <c r="FW133" s="389"/>
      <c r="FX133" s="666" t="s">
        <v>452</v>
      </c>
      <c r="FY133" s="667">
        <v>120</v>
      </c>
      <c r="FZ133" s="667">
        <v>30289471</v>
      </c>
      <c r="GA133" s="667">
        <v>55</v>
      </c>
      <c r="GB133" s="667" t="s">
        <v>798</v>
      </c>
      <c r="GC133" s="667">
        <v>18</v>
      </c>
      <c r="GD133" s="667">
        <v>1973</v>
      </c>
      <c r="GE133" s="667">
        <v>1</v>
      </c>
      <c r="GF133" s="667" t="s">
        <v>780</v>
      </c>
      <c r="GG133" s="667">
        <v>1</v>
      </c>
      <c r="GH133" s="667">
        <v>1</v>
      </c>
      <c r="GI133" s="667" t="s">
        <v>780</v>
      </c>
      <c r="GJ133" s="667">
        <v>1</v>
      </c>
      <c r="GK133" s="667" t="s">
        <v>781</v>
      </c>
      <c r="GL133" s="667" t="s">
        <v>782</v>
      </c>
      <c r="GM133" s="667">
        <v>66</v>
      </c>
      <c r="GN133" s="667" t="s">
        <v>783</v>
      </c>
      <c r="GO133" s="667">
        <v>0</v>
      </c>
      <c r="GP133" s="667">
        <v>0</v>
      </c>
      <c r="GQ133" s="667">
        <v>4</v>
      </c>
      <c r="GR133" s="667">
        <v>2</v>
      </c>
      <c r="GS133" s="667">
        <v>2</v>
      </c>
      <c r="GT133" s="667" t="s">
        <v>783</v>
      </c>
      <c r="GU133" s="667" t="s">
        <v>783</v>
      </c>
      <c r="GV133" s="667" t="s">
        <v>783</v>
      </c>
      <c r="GW133" s="667" t="s">
        <v>783</v>
      </c>
      <c r="GX133" s="667" t="s">
        <v>783</v>
      </c>
      <c r="GY133" s="667">
        <v>1649</v>
      </c>
      <c r="GZ133" s="667">
        <v>0.27</v>
      </c>
      <c r="HA133" s="667">
        <v>5</v>
      </c>
      <c r="HB133" s="667" t="s">
        <v>783</v>
      </c>
      <c r="HC133" s="667" t="s">
        <v>782</v>
      </c>
      <c r="HD133" s="667">
        <v>15</v>
      </c>
      <c r="HE133" s="667" t="s">
        <v>783</v>
      </c>
      <c r="HF133" s="667">
        <v>0</v>
      </c>
      <c r="HG133" s="667" t="s">
        <v>783</v>
      </c>
      <c r="HH133" s="667">
        <v>0</v>
      </c>
      <c r="HI133" s="667">
        <v>1</v>
      </c>
      <c r="HJ133" s="667">
        <v>45</v>
      </c>
      <c r="HK133" s="667" t="s">
        <v>784</v>
      </c>
      <c r="HL133" s="667" t="s">
        <v>785</v>
      </c>
      <c r="HM133" s="667" t="s">
        <v>783</v>
      </c>
      <c r="HN133" s="667" t="s">
        <v>783</v>
      </c>
      <c r="HO133" s="667" t="s">
        <v>783</v>
      </c>
      <c r="HP133" s="667" t="s">
        <v>783</v>
      </c>
      <c r="HQ133" s="667" t="s">
        <v>783</v>
      </c>
      <c r="HR133" s="667">
        <v>3978943</v>
      </c>
      <c r="HS133" s="667" t="s">
        <v>783</v>
      </c>
      <c r="HT133" s="667" t="s">
        <v>786</v>
      </c>
      <c r="HU133" s="667" t="s">
        <v>787</v>
      </c>
      <c r="HV133" s="667">
        <v>4</v>
      </c>
      <c r="HW133" s="667">
        <v>2014</v>
      </c>
      <c r="HX133" s="667">
        <v>63</v>
      </c>
      <c r="HY133" s="667">
        <v>0</v>
      </c>
      <c r="HZ133" s="667">
        <v>1426</v>
      </c>
      <c r="IA133" s="668">
        <v>41697.500081018516</v>
      </c>
      <c r="IB133" s="667" t="s">
        <v>788</v>
      </c>
      <c r="IC133" s="667">
        <v>3974465</v>
      </c>
      <c r="ID133" s="667">
        <v>2014</v>
      </c>
      <c r="IE133" s="667">
        <v>1712</v>
      </c>
      <c r="IF133" s="667" t="s">
        <v>783</v>
      </c>
      <c r="IG133" s="667" t="s">
        <v>783</v>
      </c>
      <c r="IH133" s="667" t="s">
        <v>783</v>
      </c>
      <c r="II133" s="667" t="s">
        <v>783</v>
      </c>
      <c r="IJ133" s="667" t="s">
        <v>783</v>
      </c>
      <c r="IK133" s="667" t="s">
        <v>783</v>
      </c>
      <c r="IL133" s="667" t="s">
        <v>783</v>
      </c>
      <c r="IM133" s="667" t="s">
        <v>783</v>
      </c>
      <c r="IN133" s="667" t="s">
        <v>783</v>
      </c>
      <c r="IO133" s="667">
        <v>1649</v>
      </c>
      <c r="IP133" s="668">
        <v>37477.354571759257</v>
      </c>
      <c r="IQ133" s="667">
        <v>2</v>
      </c>
      <c r="IR133" s="667" t="s">
        <v>793</v>
      </c>
      <c r="IS133" s="667">
        <v>2</v>
      </c>
      <c r="IT133" s="669">
        <v>41275</v>
      </c>
      <c r="IU133" s="667" t="s">
        <v>783</v>
      </c>
      <c r="IV133" s="667" t="s">
        <v>783</v>
      </c>
      <c r="IW133" s="667" t="s">
        <v>783</v>
      </c>
      <c r="IX133" s="667" t="s">
        <v>781</v>
      </c>
      <c r="IY133" s="667">
        <v>45</v>
      </c>
      <c r="IZ133" s="667" t="s">
        <v>789</v>
      </c>
      <c r="JA133" s="667" t="s">
        <v>783</v>
      </c>
      <c r="JB133" s="667" t="s">
        <v>783</v>
      </c>
      <c r="JC133" s="667" t="s">
        <v>783</v>
      </c>
      <c r="JD133" s="667">
        <v>329432</v>
      </c>
      <c r="JE133" s="667" t="s">
        <v>783</v>
      </c>
      <c r="JF133" s="667" t="s">
        <v>783</v>
      </c>
      <c r="JG133" s="667" t="s">
        <v>802</v>
      </c>
      <c r="JH133" s="667">
        <v>55</v>
      </c>
      <c r="JI133" s="667" t="s">
        <v>783</v>
      </c>
      <c r="JJ133" s="667" t="s">
        <v>783</v>
      </c>
      <c r="JK133" s="667" t="s">
        <v>783</v>
      </c>
      <c r="JL133" s="667" t="s">
        <v>790</v>
      </c>
      <c r="JM133" s="667">
        <v>4</v>
      </c>
      <c r="JN133" s="667">
        <v>3</v>
      </c>
      <c r="JO133" s="667" t="s">
        <v>783</v>
      </c>
      <c r="JP133" s="667">
        <v>10711928</v>
      </c>
      <c r="JQ133" s="667">
        <v>2011</v>
      </c>
      <c r="JR133" s="667">
        <v>3</v>
      </c>
      <c r="JS133" s="667" t="s">
        <v>783</v>
      </c>
      <c r="JT133" s="667" t="s">
        <v>783</v>
      </c>
      <c r="JU133" s="667" t="s">
        <v>872</v>
      </c>
      <c r="JV133" s="670">
        <v>1476.424902</v>
      </c>
      <c r="JX133" s="225"/>
      <c r="JY133" s="1163"/>
    </row>
    <row r="134" spans="1:286" ht="16" thickBot="1">
      <c r="A134" s="905" t="s">
        <v>5</v>
      </c>
      <c r="B134" s="79">
        <f t="shared" si="140"/>
        <v>1</v>
      </c>
      <c r="C134" s="871" t="s">
        <v>79</v>
      </c>
      <c r="D134" s="489" t="s">
        <v>250</v>
      </c>
      <c r="E134" s="1129"/>
      <c r="F134" s="888">
        <v>0.12</v>
      </c>
      <c r="G134" s="120" t="e">
        <f>F134+G133</f>
        <v>#REF!</v>
      </c>
      <c r="H134" s="46"/>
      <c r="I134" s="2"/>
      <c r="J134" s="32">
        <v>0.12</v>
      </c>
      <c r="K134" s="18">
        <v>1987</v>
      </c>
      <c r="L134" s="5"/>
      <c r="M134" s="170">
        <v>4</v>
      </c>
      <c r="N134" s="71">
        <v>1</v>
      </c>
      <c r="O134" s="739">
        <v>1</v>
      </c>
      <c r="P134" s="1107">
        <f t="shared" si="186"/>
        <v>6</v>
      </c>
      <c r="Q134" s="1108">
        <f>O134*N134*M134</f>
        <v>4</v>
      </c>
      <c r="R134" s="46"/>
      <c r="S134" s="2"/>
      <c r="T134" s="546">
        <f>J134</f>
        <v>0.12</v>
      </c>
      <c r="U134" s="219">
        <f t="shared" si="179"/>
        <v>24840</v>
      </c>
      <c r="V134" s="219" t="s">
        <v>642</v>
      </c>
      <c r="W134" s="1042">
        <f t="shared" si="180"/>
        <v>24840</v>
      </c>
      <c r="X134" s="537">
        <f t="shared" si="181"/>
        <v>0</v>
      </c>
      <c r="Y134" s="538">
        <f t="shared" si="187"/>
        <v>500</v>
      </c>
      <c r="Z134" s="1090">
        <f t="shared" si="188"/>
        <v>25340</v>
      </c>
      <c r="AA134" s="1098"/>
      <c r="AB134" s="600"/>
      <c r="AC134" s="1056">
        <f t="shared" si="189"/>
        <v>0</v>
      </c>
      <c r="AD134" s="1063"/>
      <c r="AE134" s="747">
        <f t="shared" si="190"/>
        <v>0</v>
      </c>
      <c r="AF134" s="600"/>
      <c r="AG134" s="1056">
        <f t="shared" si="191"/>
        <v>0</v>
      </c>
      <c r="AH134" s="1070"/>
      <c r="AI134" s="747">
        <f t="shared" si="192"/>
        <v>0</v>
      </c>
      <c r="AJ134" s="1051"/>
      <c r="AK134" s="270">
        <v>0</v>
      </c>
      <c r="AL134" s="902">
        <v>2022</v>
      </c>
      <c r="AM134" s="902">
        <f>AL134+10</f>
        <v>2032</v>
      </c>
      <c r="AN134" s="18" t="str">
        <f t="shared" si="147"/>
        <v xml:space="preserve"> </v>
      </c>
      <c r="AO134" s="747" t="str">
        <f t="shared" si="148"/>
        <v xml:space="preserve"> </v>
      </c>
      <c r="AP134" s="4" t="str">
        <f t="shared" si="149"/>
        <v xml:space="preserve"> </v>
      </c>
      <c r="AQ134" s="747" t="str">
        <f t="shared" si="150"/>
        <v xml:space="preserve"> </v>
      </c>
      <c r="AR134" s="4" t="str">
        <f t="shared" si="151"/>
        <v xml:space="preserve"> </v>
      </c>
      <c r="AS134" s="747" t="str">
        <f t="shared" si="193"/>
        <v xml:space="preserve"> </v>
      </c>
      <c r="AT134" s="4" t="str">
        <f t="shared" si="153"/>
        <v xml:space="preserve"> </v>
      </c>
      <c r="AU134" s="747" t="str">
        <f t="shared" si="194"/>
        <v xml:space="preserve"> </v>
      </c>
      <c r="AV134" s="4" t="str">
        <f t="shared" si="155"/>
        <v xml:space="preserve"> </v>
      </c>
      <c r="AW134" s="747" t="str">
        <f t="shared" si="195"/>
        <v xml:space="preserve"> </v>
      </c>
      <c r="AX134" s="4" t="str">
        <f t="shared" si="157"/>
        <v xml:space="preserve"> </v>
      </c>
      <c r="AY134" s="747" t="str">
        <f t="shared" si="196"/>
        <v xml:space="preserve"> </v>
      </c>
      <c r="AZ134" s="4" t="str">
        <f t="shared" si="159"/>
        <v xml:space="preserve"> </v>
      </c>
      <c r="BA134" s="747" t="str">
        <f t="shared" si="197"/>
        <v xml:space="preserve"> </v>
      </c>
      <c r="BB134" s="4" t="str">
        <f t="shared" si="161"/>
        <v xml:space="preserve"> </v>
      </c>
      <c r="BC134" s="747" t="str">
        <f t="shared" si="198"/>
        <v xml:space="preserve"> </v>
      </c>
      <c r="BD134" s="4" t="str">
        <f t="shared" si="163"/>
        <v xml:space="preserve"> </v>
      </c>
      <c r="BE134" s="747" t="str">
        <f t="shared" si="199"/>
        <v xml:space="preserve"> </v>
      </c>
      <c r="BF134" s="4" t="str">
        <f t="shared" si="165"/>
        <v xml:space="preserve"> </v>
      </c>
      <c r="BG134" s="747" t="str">
        <f t="shared" si="200"/>
        <v xml:space="preserve"> </v>
      </c>
      <c r="BH134" s="4" t="str">
        <f t="shared" si="167"/>
        <v xml:space="preserve"> </v>
      </c>
      <c r="BI134" s="747" t="str">
        <f t="shared" si="201"/>
        <v xml:space="preserve"> </v>
      </c>
      <c r="BJ134" s="4" t="str">
        <f t="shared" si="169"/>
        <v xml:space="preserve"> </v>
      </c>
      <c r="BK134" s="747" t="str">
        <f t="shared" si="202"/>
        <v xml:space="preserve"> </v>
      </c>
      <c r="BL134" s="4" t="str">
        <f t="shared" si="171"/>
        <v xml:space="preserve"> </v>
      </c>
      <c r="BM134" s="747" t="str">
        <f t="shared" si="203"/>
        <v xml:space="preserve"> </v>
      </c>
      <c r="BN134" s="4" t="str">
        <f t="shared" si="173"/>
        <v xml:space="preserve"> </v>
      </c>
      <c r="BO134" s="747" t="str">
        <f t="shared" si="204"/>
        <v xml:space="preserve"> </v>
      </c>
      <c r="BP134" s="4">
        <f t="shared" si="175"/>
        <v>0.12</v>
      </c>
      <c r="BQ134" s="747">
        <f t="shared" si="205"/>
        <v>25340</v>
      </c>
      <c r="BR134" s="133"/>
      <c r="BS134" s="133"/>
      <c r="BT134" s="389"/>
      <c r="BU134" s="389"/>
      <c r="BV134" s="389"/>
      <c r="BW134" s="389"/>
      <c r="BX134" s="389"/>
      <c r="BY134" s="596"/>
      <c r="BZ134" s="389"/>
      <c r="CA134" s="389"/>
      <c r="CB134" s="163">
        <f t="shared" si="177"/>
        <v>0</v>
      </c>
      <c r="CC134" s="389"/>
      <c r="CD134" s="389"/>
      <c r="CE134" s="389"/>
      <c r="CF134" s="389"/>
      <c r="CG134" s="389"/>
      <c r="CH134" s="389"/>
      <c r="CI134" s="389"/>
      <c r="CJ134" s="389"/>
      <c r="CK134" s="389"/>
      <c r="CL134" s="389"/>
      <c r="CM134" s="389"/>
      <c r="CN134" s="389"/>
      <c r="CO134" s="389"/>
      <c r="CP134" s="389"/>
      <c r="CQ134" s="389"/>
      <c r="CR134" s="389"/>
      <c r="CS134" s="389"/>
      <c r="CT134" s="389"/>
      <c r="CU134" s="389"/>
      <c r="CV134" s="389"/>
      <c r="CW134" s="389"/>
      <c r="CX134" s="389"/>
      <c r="CY134" s="389"/>
      <c r="CZ134" s="389"/>
      <c r="DA134" s="389"/>
      <c r="DB134" s="389"/>
      <c r="DC134" s="389"/>
      <c r="DD134" s="389"/>
      <c r="DE134" s="389"/>
      <c r="DF134" s="389"/>
      <c r="DG134" s="389"/>
      <c r="DH134" s="389"/>
      <c r="DI134" s="389"/>
      <c r="DJ134" s="389"/>
      <c r="DK134" s="389"/>
      <c r="DL134" s="389"/>
      <c r="DM134" s="389"/>
      <c r="DN134" s="389"/>
      <c r="DO134" s="389"/>
      <c r="DP134" s="389"/>
      <c r="DQ134" s="389"/>
      <c r="DR134" s="389"/>
      <c r="DS134" s="389"/>
      <c r="DT134" s="389"/>
      <c r="DU134" s="389"/>
      <c r="DV134" s="389"/>
      <c r="DW134" s="389"/>
      <c r="DX134" s="389"/>
      <c r="DY134" s="389"/>
      <c r="DZ134" s="389"/>
      <c r="EA134" s="389"/>
      <c r="EB134" s="389"/>
      <c r="EC134" s="389"/>
      <c r="ED134" s="389"/>
      <c r="EE134" s="389"/>
      <c r="EF134" s="389"/>
      <c r="EG134" s="389"/>
      <c r="EH134" s="389"/>
      <c r="EI134" s="389"/>
      <c r="EJ134" s="389"/>
      <c r="EK134" s="389"/>
      <c r="EL134" s="389"/>
      <c r="EM134" s="389"/>
      <c r="EN134" s="389"/>
      <c r="EO134" s="389"/>
      <c r="EP134" s="389"/>
      <c r="EQ134" s="389"/>
      <c r="ER134" s="389"/>
      <c r="ES134" s="389"/>
      <c r="ET134" s="389"/>
      <c r="EU134" s="389"/>
      <c r="EV134" s="389"/>
      <c r="EW134" s="389"/>
      <c r="EX134" s="389"/>
      <c r="EY134" s="389"/>
      <c r="EZ134" s="389"/>
      <c r="FA134" s="389"/>
      <c r="FB134" s="389"/>
      <c r="FC134" s="389"/>
      <c r="FD134" s="389"/>
      <c r="FE134" s="389"/>
      <c r="FF134" s="389"/>
      <c r="FG134" s="389"/>
      <c r="FH134" s="389"/>
      <c r="FI134" s="389"/>
      <c r="FJ134" s="389"/>
      <c r="FK134" s="389"/>
      <c r="FL134" s="389"/>
      <c r="FM134" s="389"/>
      <c r="FN134" s="389"/>
      <c r="FO134" s="389"/>
      <c r="FP134" s="389"/>
      <c r="FQ134" s="389"/>
      <c r="FR134" s="389"/>
      <c r="FS134" s="389"/>
      <c r="FT134" s="389"/>
      <c r="FU134" s="389"/>
      <c r="FV134" s="389"/>
      <c r="FW134" s="389"/>
      <c r="FX134" s="625" t="s">
        <v>398</v>
      </c>
      <c r="FY134" s="626">
        <v>6</v>
      </c>
      <c r="FZ134" s="626">
        <v>10315230</v>
      </c>
      <c r="GA134" s="626" t="s">
        <v>783</v>
      </c>
      <c r="GB134" s="626"/>
      <c r="GC134" s="626" t="s">
        <v>783</v>
      </c>
      <c r="GD134" s="626" t="s">
        <v>783</v>
      </c>
      <c r="GE134" s="626" t="s">
        <v>783</v>
      </c>
      <c r="GF134" s="626"/>
      <c r="GG134" s="626" t="s">
        <v>783</v>
      </c>
      <c r="GH134" s="626" t="s">
        <v>783</v>
      </c>
      <c r="GI134" s="626"/>
      <c r="GJ134" s="626" t="s">
        <v>783</v>
      </c>
      <c r="GK134" s="626" t="s">
        <v>781</v>
      </c>
      <c r="GL134" s="626" t="s">
        <v>783</v>
      </c>
      <c r="GM134" s="626" t="s">
        <v>783</v>
      </c>
      <c r="GN134" s="626" t="s">
        <v>783</v>
      </c>
      <c r="GO134" s="626" t="s">
        <v>783</v>
      </c>
      <c r="GP134" s="626" t="s">
        <v>783</v>
      </c>
      <c r="GQ134" s="626" t="s">
        <v>783</v>
      </c>
      <c r="GR134" s="626" t="s">
        <v>783</v>
      </c>
      <c r="GS134" s="626" t="s">
        <v>783</v>
      </c>
      <c r="GT134" s="626" t="s">
        <v>783</v>
      </c>
      <c r="GU134" s="626" t="s">
        <v>783</v>
      </c>
      <c r="GV134" s="626" t="s">
        <v>783</v>
      </c>
      <c r="GW134" s="626" t="s">
        <v>783</v>
      </c>
      <c r="GX134" s="626" t="s">
        <v>783</v>
      </c>
      <c r="GY134" s="626">
        <v>1649</v>
      </c>
      <c r="GZ134" s="626">
        <v>0</v>
      </c>
      <c r="HA134" s="626">
        <v>9</v>
      </c>
      <c r="HB134" s="626" t="s">
        <v>783</v>
      </c>
      <c r="HC134" s="626" t="s">
        <v>783</v>
      </c>
      <c r="HD134" s="626" t="s">
        <v>783</v>
      </c>
      <c r="HE134" s="626" t="s">
        <v>783</v>
      </c>
      <c r="HF134" s="626" t="s">
        <v>783</v>
      </c>
      <c r="HG134" s="626" t="s">
        <v>783</v>
      </c>
      <c r="HH134" s="626" t="s">
        <v>783</v>
      </c>
      <c r="HI134" s="626" t="s">
        <v>783</v>
      </c>
      <c r="HJ134" s="626" t="s">
        <v>783</v>
      </c>
      <c r="HK134" s="626" t="s">
        <v>783</v>
      </c>
      <c r="HL134" s="626" t="s">
        <v>783</v>
      </c>
      <c r="HM134" s="626" t="s">
        <v>783</v>
      </c>
      <c r="HN134" s="626" t="s">
        <v>783</v>
      </c>
      <c r="HO134" s="626" t="s">
        <v>783</v>
      </c>
      <c r="HP134" s="626" t="s">
        <v>783</v>
      </c>
      <c r="HQ134" s="626" t="s">
        <v>783</v>
      </c>
      <c r="HR134" s="626">
        <v>3978970</v>
      </c>
      <c r="HS134" s="626" t="s">
        <v>783</v>
      </c>
      <c r="HT134" s="626" t="s">
        <v>786</v>
      </c>
      <c r="HU134" s="626" t="s">
        <v>787</v>
      </c>
      <c r="HV134" s="626">
        <v>4</v>
      </c>
      <c r="HW134" s="626">
        <v>2006</v>
      </c>
      <c r="HX134" s="626">
        <v>63</v>
      </c>
      <c r="HY134" s="626">
        <v>0</v>
      </c>
      <c r="HZ134" s="626">
        <v>13570</v>
      </c>
      <c r="IA134" s="627">
        <v>38560.614988425928</v>
      </c>
      <c r="IB134" s="626" t="s">
        <v>788</v>
      </c>
      <c r="IC134" s="626">
        <v>3974492</v>
      </c>
      <c r="ID134" s="626" t="s">
        <v>783</v>
      </c>
      <c r="IE134" s="626">
        <v>1712</v>
      </c>
      <c r="IF134" s="626" t="s">
        <v>783</v>
      </c>
      <c r="IG134" s="626" t="s">
        <v>783</v>
      </c>
      <c r="IH134" s="626" t="s">
        <v>783</v>
      </c>
      <c r="II134" s="626" t="s">
        <v>783</v>
      </c>
      <c r="IJ134" s="626" t="s">
        <v>783</v>
      </c>
      <c r="IK134" s="626" t="s">
        <v>783</v>
      </c>
      <c r="IL134" s="626" t="s">
        <v>783</v>
      </c>
      <c r="IM134" s="626" t="s">
        <v>783</v>
      </c>
      <c r="IN134" s="626" t="s">
        <v>783</v>
      </c>
      <c r="IO134" s="626">
        <v>2108</v>
      </c>
      <c r="IP134" s="627">
        <v>37477.341331018521</v>
      </c>
      <c r="IQ134" s="626" t="s">
        <v>783</v>
      </c>
      <c r="IR134" s="626" t="s">
        <v>783</v>
      </c>
      <c r="IS134" s="626" t="s">
        <v>783</v>
      </c>
      <c r="IT134" s="626" t="s">
        <v>783</v>
      </c>
      <c r="IU134" s="626" t="s">
        <v>783</v>
      </c>
      <c r="IV134" s="626" t="s">
        <v>783</v>
      </c>
      <c r="IW134" s="626" t="s">
        <v>783</v>
      </c>
      <c r="IX134" s="626" t="s">
        <v>781</v>
      </c>
      <c r="IY134" s="626" t="s">
        <v>783</v>
      </c>
      <c r="IZ134" s="626" t="s">
        <v>783</v>
      </c>
      <c r="JA134" s="626" t="s">
        <v>783</v>
      </c>
      <c r="JB134" s="626" t="s">
        <v>783</v>
      </c>
      <c r="JC134" s="626" t="s">
        <v>783</v>
      </c>
      <c r="JD134" s="626">
        <v>329422</v>
      </c>
      <c r="JE134" s="626" t="s">
        <v>783</v>
      </c>
      <c r="JF134" s="626" t="s">
        <v>783</v>
      </c>
      <c r="JG134" s="626" t="s">
        <v>783</v>
      </c>
      <c r="JH134" s="626" t="s">
        <v>783</v>
      </c>
      <c r="JI134" s="626" t="s">
        <v>783</v>
      </c>
      <c r="JJ134" s="626" t="s">
        <v>783</v>
      </c>
      <c r="JK134" s="626" t="s">
        <v>783</v>
      </c>
      <c r="JL134" s="626" t="s">
        <v>783</v>
      </c>
      <c r="JM134" s="626">
        <v>4</v>
      </c>
      <c r="JN134" s="626" t="s">
        <v>783</v>
      </c>
      <c r="JO134" s="626" t="s">
        <v>783</v>
      </c>
      <c r="JP134" s="626" t="s">
        <v>783</v>
      </c>
      <c r="JQ134" s="626" t="s">
        <v>783</v>
      </c>
      <c r="JR134" s="626" t="s">
        <v>783</v>
      </c>
      <c r="JS134" s="626" t="s">
        <v>783</v>
      </c>
      <c r="JT134" s="626" t="s">
        <v>783</v>
      </c>
      <c r="JU134" s="626" t="s">
        <v>850</v>
      </c>
      <c r="JV134" s="628">
        <v>13562.314313000001</v>
      </c>
      <c r="JW134">
        <f>JV134</f>
        <v>13562.314313000001</v>
      </c>
      <c r="JX134" s="225">
        <v>2.5686201350378788</v>
      </c>
      <c r="JZ134" s="1163"/>
    </row>
    <row r="135" spans="1:286" ht="16" thickBot="1">
      <c r="A135" s="905" t="s">
        <v>5</v>
      </c>
      <c r="B135" s="79">
        <f t="shared" si="140"/>
        <v>1</v>
      </c>
      <c r="C135" s="909" t="s">
        <v>45</v>
      </c>
      <c r="D135" s="489" t="s">
        <v>162</v>
      </c>
      <c r="E135" s="1129" t="s">
        <v>158</v>
      </c>
      <c r="F135" s="888">
        <v>3.26</v>
      </c>
      <c r="G135" s="120" t="e">
        <f>F135+G133</f>
        <v>#REF!</v>
      </c>
      <c r="H135" s="46"/>
      <c r="I135" s="2"/>
      <c r="J135" s="32">
        <v>3.26</v>
      </c>
      <c r="K135" s="18" t="s">
        <v>48</v>
      </c>
      <c r="L135" s="5">
        <v>2015</v>
      </c>
      <c r="M135" s="170">
        <v>3</v>
      </c>
      <c r="N135" s="71">
        <v>3</v>
      </c>
      <c r="O135" s="739">
        <v>1</v>
      </c>
      <c r="P135" s="1107">
        <f t="shared" si="186"/>
        <v>7</v>
      </c>
      <c r="Q135" s="1108">
        <f>O135*N135*M135</f>
        <v>9</v>
      </c>
      <c r="R135" s="30"/>
      <c r="S135" s="2"/>
      <c r="T135" s="546">
        <v>3.26</v>
      </c>
      <c r="U135" s="1040">
        <f t="shared" si="179"/>
        <v>674820</v>
      </c>
      <c r="V135" s="219" t="s">
        <v>642</v>
      </c>
      <c r="W135" s="1042">
        <f t="shared" ref="W135:W137" si="206">IF(V135="RC", (U135*1.1+15000*S135),U135)</f>
        <v>674820</v>
      </c>
      <c r="X135" s="537">
        <f t="shared" si="181"/>
        <v>73680</v>
      </c>
      <c r="Y135" s="538">
        <f t="shared" si="187"/>
        <v>500</v>
      </c>
      <c r="Z135" s="1090">
        <f t="shared" si="188"/>
        <v>749000</v>
      </c>
      <c r="AA135" s="1098"/>
      <c r="AB135" s="600"/>
      <c r="AC135" s="1056">
        <f t="shared" si="189"/>
        <v>0</v>
      </c>
      <c r="AD135" s="1063">
        <v>0.25</v>
      </c>
      <c r="AE135" s="747">
        <f t="shared" si="190"/>
        <v>58679.999999999993</v>
      </c>
      <c r="AF135" s="600">
        <v>250</v>
      </c>
      <c r="AG135" s="1056">
        <f t="shared" si="191"/>
        <v>15000</v>
      </c>
      <c r="AH135" s="1070"/>
      <c r="AI135" s="747">
        <f t="shared" si="192"/>
        <v>0</v>
      </c>
      <c r="AJ135" s="1051"/>
      <c r="AK135" s="270">
        <v>0</v>
      </c>
      <c r="AL135" s="902">
        <v>2022</v>
      </c>
      <c r="AM135" s="902">
        <f>AL135+15</f>
        <v>2037</v>
      </c>
      <c r="AN135" s="18" t="str">
        <f t="shared" si="147"/>
        <v xml:space="preserve"> </v>
      </c>
      <c r="AO135" s="747" t="str">
        <f t="shared" si="148"/>
        <v xml:space="preserve"> </v>
      </c>
      <c r="AP135" s="4" t="str">
        <f t="shared" si="149"/>
        <v xml:space="preserve"> </v>
      </c>
      <c r="AQ135" s="747" t="str">
        <f t="shared" si="150"/>
        <v xml:space="preserve"> </v>
      </c>
      <c r="AR135" s="4" t="str">
        <f t="shared" si="151"/>
        <v xml:space="preserve"> </v>
      </c>
      <c r="AS135" s="747" t="str">
        <f t="shared" si="193"/>
        <v xml:space="preserve"> </v>
      </c>
      <c r="AT135" s="4" t="str">
        <f t="shared" si="153"/>
        <v xml:space="preserve"> </v>
      </c>
      <c r="AU135" s="747" t="str">
        <f t="shared" si="194"/>
        <v xml:space="preserve"> </v>
      </c>
      <c r="AV135" s="4" t="str">
        <f t="shared" si="155"/>
        <v xml:space="preserve"> </v>
      </c>
      <c r="AW135" s="747" t="str">
        <f t="shared" si="195"/>
        <v xml:space="preserve"> </v>
      </c>
      <c r="AX135" s="4" t="str">
        <f t="shared" si="157"/>
        <v xml:space="preserve"> </v>
      </c>
      <c r="AY135" s="747" t="str">
        <f t="shared" si="196"/>
        <v xml:space="preserve"> </v>
      </c>
      <c r="AZ135" s="4" t="str">
        <f t="shared" si="159"/>
        <v xml:space="preserve"> </v>
      </c>
      <c r="BA135" s="747" t="str">
        <f t="shared" si="197"/>
        <v xml:space="preserve"> </v>
      </c>
      <c r="BB135" s="4" t="str">
        <f t="shared" si="161"/>
        <v xml:space="preserve"> </v>
      </c>
      <c r="BC135" s="747" t="str">
        <f t="shared" si="198"/>
        <v xml:space="preserve"> </v>
      </c>
      <c r="BD135" s="4" t="str">
        <f t="shared" si="163"/>
        <v xml:space="preserve"> </v>
      </c>
      <c r="BE135" s="747" t="str">
        <f t="shared" si="199"/>
        <v xml:space="preserve"> </v>
      </c>
      <c r="BF135" s="4" t="str">
        <f t="shared" si="165"/>
        <v xml:space="preserve"> </v>
      </c>
      <c r="BG135" s="747" t="str">
        <f t="shared" si="200"/>
        <v xml:space="preserve"> </v>
      </c>
      <c r="BH135" s="4" t="str">
        <f t="shared" si="167"/>
        <v xml:space="preserve"> </v>
      </c>
      <c r="BI135" s="747" t="str">
        <f t="shared" si="201"/>
        <v xml:space="preserve"> </v>
      </c>
      <c r="BJ135" s="4" t="str">
        <f t="shared" si="169"/>
        <v xml:space="preserve"> </v>
      </c>
      <c r="BK135" s="747" t="str">
        <f t="shared" si="202"/>
        <v xml:space="preserve"> </v>
      </c>
      <c r="BL135" s="4" t="str">
        <f t="shared" si="171"/>
        <v xml:space="preserve"> </v>
      </c>
      <c r="BM135" s="747" t="str">
        <f t="shared" si="203"/>
        <v xml:space="preserve"> </v>
      </c>
      <c r="BN135" s="4" t="str">
        <f t="shared" si="173"/>
        <v xml:space="preserve"> </v>
      </c>
      <c r="BO135" s="747" t="str">
        <f t="shared" si="204"/>
        <v xml:space="preserve"> </v>
      </c>
      <c r="BP135" s="4" t="str">
        <f t="shared" si="175"/>
        <v xml:space="preserve"> </v>
      </c>
      <c r="BQ135" s="747" t="str">
        <f t="shared" si="205"/>
        <v xml:space="preserve"> </v>
      </c>
      <c r="BR135" s="133" t="s">
        <v>265</v>
      </c>
      <c r="BS135" s="133"/>
      <c r="BT135" s="389"/>
      <c r="BU135" s="389"/>
      <c r="BV135" s="389"/>
      <c r="BW135" s="389"/>
      <c r="BX135" s="389"/>
      <c r="BY135" s="389"/>
      <c r="BZ135" s="389"/>
      <c r="CA135" s="389"/>
      <c r="CB135" s="163">
        <f t="shared" si="177"/>
        <v>0</v>
      </c>
      <c r="CC135" s="389"/>
      <c r="CD135" s="389"/>
      <c r="CE135" s="389"/>
      <c r="CF135" s="389"/>
      <c r="CG135" s="389"/>
      <c r="CH135" s="389"/>
      <c r="CI135" s="389"/>
      <c r="CJ135" s="389"/>
      <c r="CK135" s="389"/>
      <c r="CL135" s="389"/>
      <c r="CM135" s="389"/>
      <c r="CN135" s="389"/>
      <c r="CO135" s="389"/>
      <c r="CP135" s="389"/>
      <c r="CQ135" s="389"/>
      <c r="CR135" s="389"/>
      <c r="CS135" s="389"/>
      <c r="CT135" s="389"/>
      <c r="CU135" s="389"/>
      <c r="CV135" s="389"/>
      <c r="CW135" s="389"/>
      <c r="CX135" s="389"/>
      <c r="CY135" s="389"/>
      <c r="CZ135" s="389"/>
      <c r="DA135" s="389"/>
      <c r="DB135" s="389"/>
      <c r="DC135" s="389"/>
      <c r="DD135" s="389"/>
      <c r="DE135" s="389"/>
      <c r="DF135" s="389"/>
      <c r="DG135" s="389"/>
      <c r="DH135" s="389"/>
      <c r="DI135" s="389"/>
      <c r="DJ135" s="389"/>
      <c r="DK135" s="389"/>
      <c r="DL135" s="389"/>
      <c r="DM135" s="389"/>
      <c r="DN135" s="389"/>
      <c r="DO135" s="389"/>
      <c r="DP135" s="389"/>
      <c r="DQ135" s="389"/>
      <c r="DR135" s="389"/>
      <c r="DS135" s="389"/>
      <c r="DT135" s="389"/>
      <c r="DU135" s="389"/>
      <c r="DV135" s="389"/>
      <c r="DW135" s="389"/>
      <c r="DX135" s="389"/>
      <c r="DY135" s="389"/>
      <c r="DZ135" s="389"/>
      <c r="EA135" s="389"/>
      <c r="EB135" s="389"/>
      <c r="EC135" s="389"/>
      <c r="ED135" s="389"/>
      <c r="EE135" s="389"/>
      <c r="EF135" s="389"/>
      <c r="EG135" s="389"/>
      <c r="EH135" s="389"/>
      <c r="EI135" s="389"/>
      <c r="EJ135" s="389"/>
      <c r="EK135" s="389"/>
      <c r="EL135" s="389"/>
      <c r="EM135" s="389"/>
      <c r="EN135" s="389"/>
      <c r="EO135" s="389"/>
      <c r="EP135" s="389"/>
      <c r="EQ135" s="389"/>
      <c r="ER135" s="389"/>
      <c r="ES135" s="389"/>
      <c r="ET135" s="389"/>
      <c r="EU135" s="389"/>
      <c r="EV135" s="389"/>
      <c r="EW135" s="389"/>
      <c r="EX135" s="389"/>
      <c r="EY135" s="389"/>
      <c r="EZ135" s="389"/>
      <c r="FA135" s="389"/>
      <c r="FB135" s="389"/>
      <c r="FC135" s="389"/>
      <c r="FD135" s="389"/>
      <c r="FE135" s="389"/>
      <c r="FF135" s="389"/>
      <c r="FG135" s="389"/>
      <c r="FH135" s="389"/>
      <c r="FI135" s="389"/>
      <c r="FJ135" s="389"/>
      <c r="FK135" s="389"/>
      <c r="FL135" s="389"/>
      <c r="FM135" s="389"/>
      <c r="FN135" s="389"/>
      <c r="FO135" s="389"/>
      <c r="FP135" s="389"/>
      <c r="FQ135" s="389"/>
      <c r="FR135" s="389"/>
      <c r="FS135" s="389"/>
      <c r="FT135" s="389"/>
      <c r="FU135" s="389"/>
      <c r="FV135" s="389"/>
      <c r="FW135" s="389"/>
      <c r="FX135" s="666" t="s">
        <v>376</v>
      </c>
      <c r="FY135" s="667">
        <v>124</v>
      </c>
      <c r="FZ135" s="667">
        <v>30289317</v>
      </c>
      <c r="GA135" s="667">
        <v>55</v>
      </c>
      <c r="GB135" s="667" t="s">
        <v>798</v>
      </c>
      <c r="GC135" s="667">
        <v>20</v>
      </c>
      <c r="GD135" s="667">
        <v>1970</v>
      </c>
      <c r="GE135" s="667">
        <v>1</v>
      </c>
      <c r="GF135" s="667" t="s">
        <v>780</v>
      </c>
      <c r="GG135" s="667">
        <v>1</v>
      </c>
      <c r="GH135" s="667">
        <v>1</v>
      </c>
      <c r="GI135" s="667" t="s">
        <v>780</v>
      </c>
      <c r="GJ135" s="667">
        <v>1</v>
      </c>
      <c r="GK135" s="667" t="s">
        <v>781</v>
      </c>
      <c r="GL135" s="667" t="s">
        <v>782</v>
      </c>
      <c r="GM135" s="667">
        <v>66</v>
      </c>
      <c r="GN135" s="667" t="s">
        <v>783</v>
      </c>
      <c r="GO135" s="667">
        <v>0</v>
      </c>
      <c r="GP135" s="667">
        <v>0</v>
      </c>
      <c r="GQ135" s="667">
        <v>4</v>
      </c>
      <c r="GR135" s="667">
        <v>2</v>
      </c>
      <c r="GS135" s="667">
        <v>1</v>
      </c>
      <c r="GT135" s="667" t="s">
        <v>783</v>
      </c>
      <c r="GU135" s="667" t="s">
        <v>783</v>
      </c>
      <c r="GV135" s="667" t="s">
        <v>783</v>
      </c>
      <c r="GW135" s="667" t="s">
        <v>783</v>
      </c>
      <c r="GX135" s="667" t="s">
        <v>783</v>
      </c>
      <c r="GY135" s="667">
        <v>1649</v>
      </c>
      <c r="GZ135" s="667">
        <v>0.4</v>
      </c>
      <c r="HA135" s="667">
        <v>5</v>
      </c>
      <c r="HB135" s="667" t="s">
        <v>783</v>
      </c>
      <c r="HC135" s="667" t="s">
        <v>782</v>
      </c>
      <c r="HD135" s="667">
        <v>35</v>
      </c>
      <c r="HE135" s="667" t="s">
        <v>783</v>
      </c>
      <c r="HF135" s="667">
        <v>0</v>
      </c>
      <c r="HG135" s="667" t="s">
        <v>783</v>
      </c>
      <c r="HH135" s="667">
        <v>0</v>
      </c>
      <c r="HI135" s="667">
        <v>1</v>
      </c>
      <c r="HJ135" s="667">
        <v>45</v>
      </c>
      <c r="HK135" s="667" t="s">
        <v>784</v>
      </c>
      <c r="HL135" s="667" t="s">
        <v>785</v>
      </c>
      <c r="HM135" s="667" t="s">
        <v>783</v>
      </c>
      <c r="HN135" s="667" t="s">
        <v>783</v>
      </c>
      <c r="HO135" s="667" t="s">
        <v>783</v>
      </c>
      <c r="HP135" s="667" t="s">
        <v>783</v>
      </c>
      <c r="HQ135" s="667" t="s">
        <v>783</v>
      </c>
      <c r="HR135" s="667">
        <v>3980110</v>
      </c>
      <c r="HS135" s="667" t="s">
        <v>783</v>
      </c>
      <c r="HT135" s="667" t="s">
        <v>786</v>
      </c>
      <c r="HU135" s="667" t="s">
        <v>787</v>
      </c>
      <c r="HV135" s="667">
        <v>4</v>
      </c>
      <c r="HW135" s="667">
        <v>2014</v>
      </c>
      <c r="HX135" s="667">
        <v>63</v>
      </c>
      <c r="HY135" s="667">
        <v>0</v>
      </c>
      <c r="HZ135" s="667">
        <v>2112</v>
      </c>
      <c r="IA135" s="668">
        <v>41697.500081018516</v>
      </c>
      <c r="IB135" s="667" t="s">
        <v>788</v>
      </c>
      <c r="IC135" s="667">
        <v>3975632</v>
      </c>
      <c r="ID135" s="667">
        <v>2014</v>
      </c>
      <c r="IE135" s="667">
        <v>1712</v>
      </c>
      <c r="IF135" s="667" t="s">
        <v>783</v>
      </c>
      <c r="IG135" s="667" t="s">
        <v>783</v>
      </c>
      <c r="IH135" s="667" t="s">
        <v>783</v>
      </c>
      <c r="II135" s="667" t="s">
        <v>783</v>
      </c>
      <c r="IJ135" s="667" t="s">
        <v>783</v>
      </c>
      <c r="IK135" s="667" t="s">
        <v>783</v>
      </c>
      <c r="IL135" s="667" t="s">
        <v>783</v>
      </c>
      <c r="IM135" s="667" t="s">
        <v>783</v>
      </c>
      <c r="IN135" s="667" t="s">
        <v>783</v>
      </c>
      <c r="IO135" s="667">
        <v>1649</v>
      </c>
      <c r="IP135" s="668">
        <v>37477.354571759257</v>
      </c>
      <c r="IQ135" s="667">
        <v>2</v>
      </c>
      <c r="IR135" s="667" t="s">
        <v>793</v>
      </c>
      <c r="IS135" s="667">
        <v>1</v>
      </c>
      <c r="IT135" s="669">
        <v>41275</v>
      </c>
      <c r="IU135" s="667" t="s">
        <v>783</v>
      </c>
      <c r="IV135" s="667" t="s">
        <v>783</v>
      </c>
      <c r="IW135" s="667" t="s">
        <v>783</v>
      </c>
      <c r="IX135" s="667" t="s">
        <v>781</v>
      </c>
      <c r="IY135" s="667">
        <v>45</v>
      </c>
      <c r="IZ135" s="667" t="s">
        <v>789</v>
      </c>
      <c r="JA135" s="667" t="s">
        <v>783</v>
      </c>
      <c r="JB135" s="667" t="s">
        <v>783</v>
      </c>
      <c r="JC135" s="667" t="s">
        <v>783</v>
      </c>
      <c r="JD135" s="667">
        <v>329395</v>
      </c>
      <c r="JE135" s="667" t="s">
        <v>783</v>
      </c>
      <c r="JF135" s="667" t="s">
        <v>783</v>
      </c>
      <c r="JG135" s="667" t="s">
        <v>795</v>
      </c>
      <c r="JH135" s="667">
        <v>55</v>
      </c>
      <c r="JI135" s="667" t="s">
        <v>783</v>
      </c>
      <c r="JJ135" s="667" t="s">
        <v>783</v>
      </c>
      <c r="JK135" s="667" t="s">
        <v>783</v>
      </c>
      <c r="JL135" s="667" t="s">
        <v>790</v>
      </c>
      <c r="JM135" s="667">
        <v>4</v>
      </c>
      <c r="JN135" s="667">
        <v>3</v>
      </c>
      <c r="JO135" s="667" t="s">
        <v>783</v>
      </c>
      <c r="JP135" s="667">
        <v>10711928</v>
      </c>
      <c r="JQ135" s="667">
        <v>2011</v>
      </c>
      <c r="JR135" s="667">
        <v>3</v>
      </c>
      <c r="JS135" s="667" t="s">
        <v>783</v>
      </c>
      <c r="JT135" s="667" t="s">
        <v>783</v>
      </c>
      <c r="JU135" s="667" t="s">
        <v>825</v>
      </c>
      <c r="JV135" s="670">
        <v>2073.917809</v>
      </c>
      <c r="JW135">
        <f>JV135</f>
        <v>2073.917809</v>
      </c>
      <c r="JX135" s="225">
        <v>0.39278746382575758</v>
      </c>
      <c r="JY135" s="1163"/>
      <c r="JZ135" s="1163"/>
    </row>
    <row r="136" spans="1:286" ht="16" thickBot="1">
      <c r="A136" s="905" t="s">
        <v>5</v>
      </c>
      <c r="B136" s="79">
        <f t="shared" si="140"/>
        <v>2</v>
      </c>
      <c r="C136" s="871" t="s">
        <v>63</v>
      </c>
      <c r="D136" s="489"/>
      <c r="E136" s="1129">
        <v>0.26</v>
      </c>
      <c r="F136" s="888">
        <v>0</v>
      </c>
      <c r="G136" s="120" t="e">
        <f>F136+G135</f>
        <v>#REF!</v>
      </c>
      <c r="H136" s="46"/>
      <c r="I136" s="2"/>
      <c r="J136" s="29"/>
      <c r="K136" s="18"/>
      <c r="L136" s="5"/>
      <c r="M136" s="741"/>
      <c r="N136" s="65"/>
      <c r="O136" s="69"/>
      <c r="P136" s="1107">
        <f t="shared" si="186"/>
        <v>0</v>
      </c>
      <c r="Q136" s="1108">
        <v>0.5</v>
      </c>
      <c r="R136" s="46"/>
      <c r="S136" s="2"/>
      <c r="T136" s="25"/>
      <c r="U136" s="219">
        <f t="shared" si="179"/>
        <v>0</v>
      </c>
      <c r="V136" s="219" t="s">
        <v>642</v>
      </c>
      <c r="W136" s="1042">
        <f t="shared" si="206"/>
        <v>0</v>
      </c>
      <c r="X136" s="537">
        <f t="shared" si="181"/>
        <v>0</v>
      </c>
      <c r="Y136" s="538">
        <f t="shared" si="187"/>
        <v>0</v>
      </c>
      <c r="Z136" s="1090">
        <f t="shared" si="188"/>
        <v>0</v>
      </c>
      <c r="AA136" s="1098"/>
      <c r="AB136" s="600"/>
      <c r="AC136" s="1056"/>
      <c r="AD136" s="1063"/>
      <c r="AE136" s="747"/>
      <c r="AF136" s="600"/>
      <c r="AG136" s="1056">
        <f t="shared" si="191"/>
        <v>0</v>
      </c>
      <c r="AH136" s="1070"/>
      <c r="AI136" s="747">
        <f t="shared" si="192"/>
        <v>0</v>
      </c>
      <c r="AJ136" s="1051"/>
      <c r="AK136" s="270">
        <v>0</v>
      </c>
      <c r="AL136" s="902"/>
      <c r="AM136" s="902"/>
      <c r="AN136" s="18" t="str">
        <f t="shared" si="147"/>
        <v xml:space="preserve"> </v>
      </c>
      <c r="AO136" s="747" t="str">
        <f t="shared" si="148"/>
        <v xml:space="preserve"> </v>
      </c>
      <c r="AP136" s="4" t="str">
        <f t="shared" si="149"/>
        <v xml:space="preserve"> </v>
      </c>
      <c r="AQ136" s="747" t="str">
        <f t="shared" si="150"/>
        <v xml:space="preserve"> </v>
      </c>
      <c r="AR136" s="4" t="str">
        <f t="shared" si="151"/>
        <v xml:space="preserve"> </v>
      </c>
      <c r="AS136" s="747" t="str">
        <f t="shared" si="193"/>
        <v xml:space="preserve"> </v>
      </c>
      <c r="AT136" s="4" t="str">
        <f t="shared" si="153"/>
        <v xml:space="preserve"> </v>
      </c>
      <c r="AU136" s="747" t="str">
        <f t="shared" si="194"/>
        <v xml:space="preserve"> </v>
      </c>
      <c r="AV136" s="4" t="str">
        <f t="shared" si="155"/>
        <v xml:space="preserve"> </v>
      </c>
      <c r="AW136" s="747" t="str">
        <f t="shared" si="195"/>
        <v xml:space="preserve"> </v>
      </c>
      <c r="AX136" s="4" t="str">
        <f t="shared" si="157"/>
        <v xml:space="preserve"> </v>
      </c>
      <c r="AY136" s="747" t="str">
        <f t="shared" si="196"/>
        <v xml:space="preserve"> </v>
      </c>
      <c r="AZ136" s="4" t="str">
        <f t="shared" si="159"/>
        <v xml:space="preserve"> </v>
      </c>
      <c r="BA136" s="747" t="str">
        <f t="shared" si="197"/>
        <v xml:space="preserve"> </v>
      </c>
      <c r="BB136" s="4" t="str">
        <f t="shared" si="161"/>
        <v xml:space="preserve"> </v>
      </c>
      <c r="BC136" s="747" t="str">
        <f t="shared" si="198"/>
        <v xml:space="preserve"> </v>
      </c>
      <c r="BD136" s="4" t="str">
        <f t="shared" si="163"/>
        <v xml:space="preserve"> </v>
      </c>
      <c r="BE136" s="747" t="str">
        <f t="shared" si="199"/>
        <v xml:space="preserve"> </v>
      </c>
      <c r="BF136" s="4" t="str">
        <f t="shared" si="165"/>
        <v xml:space="preserve"> </v>
      </c>
      <c r="BG136" s="747" t="str">
        <f t="shared" si="200"/>
        <v xml:space="preserve"> </v>
      </c>
      <c r="BH136" s="4" t="str">
        <f t="shared" si="167"/>
        <v xml:space="preserve"> </v>
      </c>
      <c r="BI136" s="747" t="str">
        <f t="shared" si="201"/>
        <v xml:space="preserve"> </v>
      </c>
      <c r="BJ136" s="4" t="str">
        <f t="shared" si="169"/>
        <v xml:space="preserve"> </v>
      </c>
      <c r="BK136" s="747" t="str">
        <f t="shared" si="202"/>
        <v xml:space="preserve"> </v>
      </c>
      <c r="BL136" s="4" t="str">
        <f t="shared" si="171"/>
        <v xml:space="preserve"> </v>
      </c>
      <c r="BM136" s="747" t="str">
        <f t="shared" si="203"/>
        <v xml:space="preserve"> </v>
      </c>
      <c r="BN136" s="4" t="str">
        <f t="shared" si="173"/>
        <v xml:space="preserve"> </v>
      </c>
      <c r="BO136" s="747" t="str">
        <f t="shared" si="204"/>
        <v xml:space="preserve"> </v>
      </c>
      <c r="BP136" s="4" t="str">
        <f t="shared" si="175"/>
        <v xml:space="preserve"> </v>
      </c>
      <c r="BQ136" s="747" t="str">
        <f t="shared" si="205"/>
        <v xml:space="preserve"> </v>
      </c>
      <c r="BR136" s="133"/>
      <c r="BS136" s="133"/>
      <c r="BT136" s="389"/>
      <c r="BU136" s="389"/>
      <c r="BV136" s="389"/>
      <c r="BW136" s="389"/>
      <c r="BX136" s="389"/>
      <c r="BY136" s="389"/>
      <c r="BZ136" s="389"/>
      <c r="CA136" s="389"/>
      <c r="CB136" s="163">
        <f t="shared" si="177"/>
        <v>0</v>
      </c>
      <c r="CC136" s="389"/>
      <c r="CD136" s="389"/>
      <c r="CE136" s="389"/>
      <c r="CF136" s="389"/>
      <c r="CG136" s="389"/>
      <c r="CH136" s="389"/>
      <c r="CI136" s="389"/>
      <c r="CJ136" s="389"/>
      <c r="CK136" s="389"/>
      <c r="CL136" s="389"/>
      <c r="CM136" s="389"/>
      <c r="CN136" s="389"/>
      <c r="CO136" s="389"/>
      <c r="CP136" s="389"/>
      <c r="CQ136" s="389"/>
      <c r="CR136" s="389"/>
      <c r="CS136" s="389"/>
      <c r="CT136" s="389"/>
      <c r="CU136" s="389"/>
      <c r="CV136" s="389"/>
      <c r="CW136" s="389"/>
      <c r="CX136" s="389"/>
      <c r="CY136" s="389"/>
      <c r="CZ136" s="389"/>
      <c r="DA136" s="389"/>
      <c r="DB136" s="389"/>
      <c r="DC136" s="389"/>
      <c r="DD136" s="389"/>
      <c r="DE136" s="389"/>
      <c r="DF136" s="389"/>
      <c r="DG136" s="389"/>
      <c r="DH136" s="389"/>
      <c r="DI136" s="389"/>
      <c r="DJ136" s="389"/>
      <c r="DK136" s="389"/>
      <c r="DL136" s="389"/>
      <c r="DM136" s="389"/>
      <c r="DN136" s="389"/>
      <c r="DO136" s="389"/>
      <c r="DP136" s="389"/>
      <c r="DQ136" s="389"/>
      <c r="DR136" s="389"/>
      <c r="DS136" s="389"/>
      <c r="DT136" s="389"/>
      <c r="DU136" s="389"/>
      <c r="DV136" s="389"/>
      <c r="DW136" s="389"/>
      <c r="DX136" s="389"/>
      <c r="DY136" s="389"/>
      <c r="DZ136" s="389"/>
      <c r="EA136" s="389"/>
      <c r="EB136" s="389"/>
      <c r="EC136" s="389"/>
      <c r="ED136" s="389"/>
      <c r="EE136" s="389"/>
      <c r="EF136" s="389"/>
      <c r="EG136" s="389"/>
      <c r="EH136" s="389"/>
      <c r="EI136" s="389"/>
      <c r="EJ136" s="389"/>
      <c r="EK136" s="389"/>
      <c r="EL136" s="389"/>
      <c r="EM136" s="389"/>
      <c r="EN136" s="389"/>
      <c r="EO136" s="389"/>
      <c r="EP136" s="389"/>
      <c r="EQ136" s="389"/>
      <c r="ER136" s="389"/>
      <c r="ES136" s="389"/>
      <c r="ET136" s="389"/>
      <c r="EU136" s="389"/>
      <c r="EV136" s="389"/>
      <c r="EW136" s="389"/>
      <c r="EX136" s="389"/>
      <c r="EY136" s="389"/>
      <c r="EZ136" s="389"/>
      <c r="FA136" s="389"/>
      <c r="FB136" s="389"/>
      <c r="FC136" s="389"/>
      <c r="FD136" s="389"/>
      <c r="FE136" s="389"/>
      <c r="FF136" s="389"/>
      <c r="FG136" s="389"/>
      <c r="FH136" s="389"/>
      <c r="FI136" s="389"/>
      <c r="FJ136" s="389"/>
      <c r="FK136" s="389"/>
      <c r="FL136" s="389"/>
      <c r="FM136" s="389"/>
      <c r="FN136" s="389"/>
      <c r="FO136" s="389"/>
      <c r="FP136" s="389"/>
      <c r="FQ136" s="389"/>
      <c r="FR136" s="389"/>
      <c r="FS136" s="389"/>
      <c r="FT136" s="389"/>
      <c r="FU136" s="389"/>
      <c r="FV136" s="389"/>
      <c r="FW136" s="389"/>
      <c r="FX136" s="625" t="s">
        <v>379</v>
      </c>
      <c r="FY136" s="626">
        <v>288</v>
      </c>
      <c r="FZ136" s="626">
        <v>30289318</v>
      </c>
      <c r="GA136" s="626">
        <v>55</v>
      </c>
      <c r="GB136" s="626" t="s">
        <v>798</v>
      </c>
      <c r="GC136" s="626">
        <v>18</v>
      </c>
      <c r="GD136" s="626">
        <v>2009</v>
      </c>
      <c r="GE136" s="626">
        <v>1</v>
      </c>
      <c r="GF136" s="626" t="s">
        <v>780</v>
      </c>
      <c r="GG136" s="626">
        <v>2</v>
      </c>
      <c r="GH136" s="626">
        <v>1</v>
      </c>
      <c r="GI136" s="626" t="s">
        <v>780</v>
      </c>
      <c r="GJ136" s="626">
        <v>2</v>
      </c>
      <c r="GK136" s="626" t="s">
        <v>781</v>
      </c>
      <c r="GL136" s="626" t="s">
        <v>782</v>
      </c>
      <c r="GM136" s="626">
        <v>50</v>
      </c>
      <c r="GN136" s="626" t="s">
        <v>783</v>
      </c>
      <c r="GO136" s="626">
        <v>0</v>
      </c>
      <c r="GP136" s="626">
        <v>0</v>
      </c>
      <c r="GQ136" s="626">
        <v>4</v>
      </c>
      <c r="GR136" s="626">
        <v>2</v>
      </c>
      <c r="GS136" s="626">
        <v>9</v>
      </c>
      <c r="GT136" s="626" t="s">
        <v>783</v>
      </c>
      <c r="GU136" s="626" t="s">
        <v>783</v>
      </c>
      <c r="GV136" s="626" t="s">
        <v>783</v>
      </c>
      <c r="GW136" s="626" t="s">
        <v>783</v>
      </c>
      <c r="GX136" s="626" t="s">
        <v>783</v>
      </c>
      <c r="GY136" s="626">
        <v>1649</v>
      </c>
      <c r="GZ136" s="626">
        <v>0.4</v>
      </c>
      <c r="HA136" s="626">
        <v>5</v>
      </c>
      <c r="HB136" s="626" t="s">
        <v>783</v>
      </c>
      <c r="HC136" s="626" t="s">
        <v>782</v>
      </c>
      <c r="HD136" s="626">
        <v>15</v>
      </c>
      <c r="HE136" s="626" t="s">
        <v>783</v>
      </c>
      <c r="HF136" s="626">
        <v>0</v>
      </c>
      <c r="HG136" s="626" t="s">
        <v>783</v>
      </c>
      <c r="HH136" s="626">
        <v>0</v>
      </c>
      <c r="HI136" s="626">
        <v>1</v>
      </c>
      <c r="HJ136" s="626">
        <v>45</v>
      </c>
      <c r="HK136" s="626" t="s">
        <v>784</v>
      </c>
      <c r="HL136" s="626" t="s">
        <v>785</v>
      </c>
      <c r="HM136" s="626" t="s">
        <v>783</v>
      </c>
      <c r="HN136" s="626" t="s">
        <v>783</v>
      </c>
      <c r="HO136" s="626" t="s">
        <v>783</v>
      </c>
      <c r="HP136" s="626" t="s">
        <v>783</v>
      </c>
      <c r="HQ136" s="626" t="s">
        <v>783</v>
      </c>
      <c r="HR136" s="626">
        <v>5074781</v>
      </c>
      <c r="HS136" s="626" t="s">
        <v>783</v>
      </c>
      <c r="HT136" s="626" t="s">
        <v>786</v>
      </c>
      <c r="HU136" s="626" t="s">
        <v>787</v>
      </c>
      <c r="HV136" s="626">
        <v>4</v>
      </c>
      <c r="HW136" s="626">
        <v>2014</v>
      </c>
      <c r="HX136" s="626">
        <v>63</v>
      </c>
      <c r="HY136" s="626">
        <v>2587</v>
      </c>
      <c r="HZ136" s="626">
        <v>4699</v>
      </c>
      <c r="IA136" s="627">
        <v>41697.500081018516</v>
      </c>
      <c r="IB136" s="626" t="s">
        <v>788</v>
      </c>
      <c r="IC136" s="626">
        <v>5074780</v>
      </c>
      <c r="ID136" s="626">
        <v>2014</v>
      </c>
      <c r="IE136" s="626">
        <v>1712</v>
      </c>
      <c r="IF136" s="626" t="s">
        <v>783</v>
      </c>
      <c r="IG136" s="626" t="s">
        <v>783</v>
      </c>
      <c r="IH136" s="626" t="s">
        <v>783</v>
      </c>
      <c r="II136" s="626" t="s">
        <v>783</v>
      </c>
      <c r="IJ136" s="626" t="s">
        <v>783</v>
      </c>
      <c r="IK136" s="626" t="s">
        <v>783</v>
      </c>
      <c r="IL136" s="626" t="s">
        <v>783</v>
      </c>
      <c r="IM136" s="626" t="s">
        <v>783</v>
      </c>
      <c r="IN136" s="626" t="s">
        <v>783</v>
      </c>
      <c r="IO136" s="626">
        <v>1649</v>
      </c>
      <c r="IP136" s="627">
        <v>38587.423726851855</v>
      </c>
      <c r="IQ136" s="626">
        <v>2</v>
      </c>
      <c r="IR136" s="626" t="s">
        <v>793</v>
      </c>
      <c r="IS136" s="626">
        <v>9</v>
      </c>
      <c r="IT136" s="665">
        <v>41275</v>
      </c>
      <c r="IU136" s="626" t="s">
        <v>783</v>
      </c>
      <c r="IV136" s="626" t="s">
        <v>783</v>
      </c>
      <c r="IW136" s="626" t="s">
        <v>783</v>
      </c>
      <c r="IX136" s="626" t="s">
        <v>781</v>
      </c>
      <c r="IY136" s="626">
        <v>45</v>
      </c>
      <c r="IZ136" s="626" t="s">
        <v>789</v>
      </c>
      <c r="JA136" s="626" t="s">
        <v>783</v>
      </c>
      <c r="JB136" s="626" t="s">
        <v>783</v>
      </c>
      <c r="JC136" s="626" t="s">
        <v>783</v>
      </c>
      <c r="JD136" s="626">
        <v>329400</v>
      </c>
      <c r="JE136" s="626" t="s">
        <v>783</v>
      </c>
      <c r="JF136" s="626" t="s">
        <v>783</v>
      </c>
      <c r="JG136" s="626" t="s">
        <v>815</v>
      </c>
      <c r="JH136" s="626">
        <v>55</v>
      </c>
      <c r="JI136" s="626" t="s">
        <v>783</v>
      </c>
      <c r="JJ136" s="626" t="s">
        <v>783</v>
      </c>
      <c r="JK136" s="626" t="s">
        <v>783</v>
      </c>
      <c r="JL136" s="626" t="s">
        <v>790</v>
      </c>
      <c r="JM136" s="626">
        <v>4</v>
      </c>
      <c r="JN136" s="626">
        <v>3</v>
      </c>
      <c r="JO136" s="626" t="s">
        <v>783</v>
      </c>
      <c r="JP136" s="626" t="s">
        <v>783</v>
      </c>
      <c r="JQ136" s="626" t="s">
        <v>783</v>
      </c>
      <c r="JR136" s="626" t="s">
        <v>783</v>
      </c>
      <c r="JS136" s="626" t="s">
        <v>783</v>
      </c>
      <c r="JT136" s="626" t="s">
        <v>783</v>
      </c>
      <c r="JU136" s="626" t="s">
        <v>826</v>
      </c>
      <c r="JV136" s="628">
        <v>2134.4923869999998</v>
      </c>
      <c r="JW136">
        <f>JV136</f>
        <v>2134.4923869999998</v>
      </c>
      <c r="JX136" s="225">
        <v>1.39278746382576</v>
      </c>
      <c r="JY136" s="1163">
        <f>JV136/5280</f>
        <v>0.40425992178030301</v>
      </c>
    </row>
    <row r="137" spans="1:286" ht="16" thickBot="1">
      <c r="A137" s="907" t="s">
        <v>5</v>
      </c>
      <c r="B137" s="872">
        <f t="shared" si="140"/>
        <v>2</v>
      </c>
      <c r="C137" s="873" t="s">
        <v>67</v>
      </c>
      <c r="D137" s="489"/>
      <c r="E137" s="1129">
        <v>1.17</v>
      </c>
      <c r="F137" s="889">
        <v>0</v>
      </c>
      <c r="G137" s="120" t="e">
        <f>F137+G136</f>
        <v>#REF!</v>
      </c>
      <c r="H137" s="48"/>
      <c r="I137" s="7"/>
      <c r="J137" s="31"/>
      <c r="K137" s="18"/>
      <c r="L137" s="5"/>
      <c r="M137" s="741"/>
      <c r="N137" s="65"/>
      <c r="O137" s="69"/>
      <c r="P137" s="1110">
        <f t="shared" si="186"/>
        <v>0</v>
      </c>
      <c r="Q137" s="1111">
        <v>0.5</v>
      </c>
      <c r="R137" s="48"/>
      <c r="S137" s="7"/>
      <c r="T137" s="26"/>
      <c r="U137" s="418">
        <f t="shared" si="179"/>
        <v>0</v>
      </c>
      <c r="V137" s="418" t="s">
        <v>642</v>
      </c>
      <c r="W137" s="1044">
        <f t="shared" si="206"/>
        <v>0</v>
      </c>
      <c r="X137" s="528">
        <f t="shared" si="181"/>
        <v>0</v>
      </c>
      <c r="Y137" s="529">
        <f t="shared" si="187"/>
        <v>0</v>
      </c>
      <c r="Z137" s="1095">
        <f t="shared" si="188"/>
        <v>0</v>
      </c>
      <c r="AA137" s="1098"/>
      <c r="AB137" s="600"/>
      <c r="AC137" s="1056"/>
      <c r="AD137" s="1063"/>
      <c r="AE137" s="747"/>
      <c r="AF137" s="600"/>
      <c r="AG137" s="1056">
        <f t="shared" si="191"/>
        <v>0</v>
      </c>
      <c r="AH137" s="1070"/>
      <c r="AI137" s="747">
        <f t="shared" si="192"/>
        <v>0</v>
      </c>
      <c r="AJ137" s="1051"/>
      <c r="AK137" s="270">
        <v>0</v>
      </c>
      <c r="AL137" s="903"/>
      <c r="AM137" s="903"/>
      <c r="AN137" s="18" t="str">
        <f t="shared" si="147"/>
        <v xml:space="preserve"> </v>
      </c>
      <c r="AO137" s="747" t="str">
        <f t="shared" si="148"/>
        <v xml:space="preserve"> </v>
      </c>
      <c r="AP137" s="4" t="str">
        <f t="shared" si="149"/>
        <v xml:space="preserve"> </v>
      </c>
      <c r="AQ137" s="747" t="str">
        <f t="shared" si="150"/>
        <v xml:space="preserve"> </v>
      </c>
      <c r="AR137" s="4" t="str">
        <f t="shared" si="151"/>
        <v xml:space="preserve"> </v>
      </c>
      <c r="AS137" s="747" t="str">
        <f t="shared" si="193"/>
        <v xml:space="preserve"> </v>
      </c>
      <c r="AT137" s="4" t="str">
        <f t="shared" si="153"/>
        <v xml:space="preserve"> </v>
      </c>
      <c r="AU137" s="747" t="str">
        <f t="shared" si="194"/>
        <v xml:space="preserve"> </v>
      </c>
      <c r="AV137" s="4" t="str">
        <f t="shared" si="155"/>
        <v xml:space="preserve"> </v>
      </c>
      <c r="AW137" s="747" t="str">
        <f t="shared" si="195"/>
        <v xml:space="preserve"> </v>
      </c>
      <c r="AX137" s="4" t="str">
        <f t="shared" si="157"/>
        <v xml:space="preserve"> </v>
      </c>
      <c r="AY137" s="747" t="str">
        <f t="shared" si="196"/>
        <v xml:space="preserve"> </v>
      </c>
      <c r="AZ137" s="4" t="str">
        <f t="shared" si="159"/>
        <v xml:space="preserve"> </v>
      </c>
      <c r="BA137" s="747" t="str">
        <f t="shared" si="197"/>
        <v xml:space="preserve"> </v>
      </c>
      <c r="BB137" s="4" t="str">
        <f t="shared" si="161"/>
        <v xml:space="preserve"> </v>
      </c>
      <c r="BC137" s="747" t="str">
        <f t="shared" si="198"/>
        <v xml:space="preserve"> </v>
      </c>
      <c r="BD137" s="4" t="str">
        <f t="shared" si="163"/>
        <v xml:space="preserve"> </v>
      </c>
      <c r="BE137" s="747" t="str">
        <f t="shared" si="199"/>
        <v xml:space="preserve"> </v>
      </c>
      <c r="BF137" s="4" t="str">
        <f t="shared" si="165"/>
        <v xml:space="preserve"> </v>
      </c>
      <c r="BG137" s="747" t="str">
        <f t="shared" si="200"/>
        <v xml:space="preserve"> </v>
      </c>
      <c r="BH137" s="4" t="str">
        <f t="shared" si="167"/>
        <v xml:space="preserve"> </v>
      </c>
      <c r="BI137" s="747" t="str">
        <f t="shared" si="201"/>
        <v xml:space="preserve"> </v>
      </c>
      <c r="BJ137" s="4" t="str">
        <f t="shared" si="169"/>
        <v xml:space="preserve"> </v>
      </c>
      <c r="BK137" s="747" t="str">
        <f t="shared" si="202"/>
        <v xml:space="preserve"> </v>
      </c>
      <c r="BL137" s="4" t="str">
        <f t="shared" si="171"/>
        <v xml:space="preserve"> </v>
      </c>
      <c r="BM137" s="747" t="str">
        <f t="shared" si="203"/>
        <v xml:space="preserve"> </v>
      </c>
      <c r="BN137" s="4" t="str">
        <f t="shared" si="173"/>
        <v xml:space="preserve"> </v>
      </c>
      <c r="BO137" s="747" t="str">
        <f t="shared" si="204"/>
        <v xml:space="preserve"> </v>
      </c>
      <c r="BP137" s="4" t="str">
        <f t="shared" si="175"/>
        <v xml:space="preserve"> </v>
      </c>
      <c r="BQ137" s="747" t="str">
        <f t="shared" si="205"/>
        <v xml:space="preserve"> </v>
      </c>
      <c r="BR137" s="133"/>
      <c r="BS137" s="133"/>
      <c r="BT137" s="389"/>
      <c r="BU137" s="389"/>
      <c r="BV137" s="389"/>
      <c r="BW137" s="389"/>
      <c r="BX137" s="389"/>
      <c r="BY137" s="389"/>
      <c r="BZ137" s="389"/>
      <c r="CA137" s="389"/>
      <c r="CB137" s="163">
        <f t="shared" si="177"/>
        <v>0</v>
      </c>
      <c r="CC137" s="389"/>
      <c r="CD137" s="389"/>
      <c r="CE137" s="389"/>
      <c r="CF137" s="389"/>
      <c r="CG137" s="389"/>
      <c r="CH137" s="389"/>
      <c r="CI137" s="389"/>
      <c r="CJ137" s="389"/>
      <c r="CK137" s="389"/>
      <c r="CL137" s="389"/>
      <c r="CM137" s="389"/>
      <c r="CN137" s="389"/>
      <c r="CO137" s="389"/>
      <c r="CP137" s="389"/>
      <c r="CQ137" s="389"/>
      <c r="CR137" s="389"/>
      <c r="CS137" s="389"/>
      <c r="CT137" s="389"/>
      <c r="CU137" s="389"/>
      <c r="CV137" s="389"/>
      <c r="CW137" s="389"/>
      <c r="CX137" s="389"/>
      <c r="CY137" s="389"/>
      <c r="CZ137" s="389"/>
      <c r="DA137" s="389"/>
      <c r="DB137" s="389"/>
      <c r="DC137" s="389"/>
      <c r="DD137" s="389"/>
      <c r="DE137" s="389"/>
      <c r="DF137" s="389"/>
      <c r="DG137" s="389"/>
      <c r="DH137" s="389"/>
      <c r="DI137" s="389"/>
      <c r="DJ137" s="389"/>
      <c r="DK137" s="389"/>
      <c r="DL137" s="389"/>
      <c r="DM137" s="389"/>
      <c r="DN137" s="389"/>
      <c r="DO137" s="389"/>
      <c r="DP137" s="389"/>
      <c r="DQ137" s="389"/>
      <c r="DR137" s="389"/>
      <c r="DS137" s="389"/>
      <c r="DT137" s="389"/>
      <c r="DU137" s="389"/>
      <c r="DV137" s="389"/>
      <c r="DW137" s="389"/>
      <c r="DX137" s="389"/>
      <c r="DY137" s="389"/>
      <c r="DZ137" s="389"/>
      <c r="EA137" s="389"/>
      <c r="EB137" s="389"/>
      <c r="EC137" s="389"/>
      <c r="ED137" s="389"/>
      <c r="EE137" s="389"/>
      <c r="EF137" s="389"/>
      <c r="EG137" s="389"/>
      <c r="EH137" s="389"/>
      <c r="EI137" s="389"/>
      <c r="EJ137" s="389"/>
      <c r="EK137" s="389"/>
      <c r="EL137" s="389"/>
      <c r="EM137" s="389"/>
      <c r="EN137" s="389"/>
      <c r="EO137" s="389"/>
      <c r="EP137" s="389"/>
      <c r="EQ137" s="389"/>
      <c r="ER137" s="389"/>
      <c r="ES137" s="389"/>
      <c r="ET137" s="389"/>
      <c r="EU137" s="389"/>
      <c r="EV137" s="389"/>
      <c r="EW137" s="389"/>
      <c r="EX137" s="389"/>
      <c r="EY137" s="389"/>
      <c r="EZ137" s="389"/>
      <c r="FA137" s="389"/>
      <c r="FB137" s="389"/>
      <c r="FC137" s="389"/>
      <c r="FD137" s="389"/>
      <c r="FE137" s="389"/>
      <c r="FF137" s="389"/>
      <c r="FG137" s="389"/>
      <c r="FH137" s="389"/>
      <c r="FI137" s="389"/>
      <c r="FJ137" s="389"/>
      <c r="FK137" s="389"/>
      <c r="FL137" s="389"/>
      <c r="FM137" s="389"/>
      <c r="FN137" s="389"/>
      <c r="FO137" s="389"/>
      <c r="FP137" s="389"/>
      <c r="FQ137" s="389"/>
      <c r="FR137" s="389"/>
      <c r="FS137" s="389"/>
      <c r="FT137" s="389"/>
      <c r="FU137" s="389"/>
      <c r="FV137" s="389"/>
      <c r="FW137" s="389"/>
      <c r="FX137" s="666" t="s">
        <v>380</v>
      </c>
      <c r="FY137" s="667">
        <v>70</v>
      </c>
      <c r="FZ137" s="667">
        <v>30289322</v>
      </c>
      <c r="GA137" s="667">
        <v>55</v>
      </c>
      <c r="GB137" s="667" t="s">
        <v>798</v>
      </c>
      <c r="GC137" s="667">
        <v>18</v>
      </c>
      <c r="GD137" s="667">
        <v>2009</v>
      </c>
      <c r="GE137" s="667">
        <v>0</v>
      </c>
      <c r="GF137" s="667" t="s">
        <v>792</v>
      </c>
      <c r="GG137" s="667">
        <v>0</v>
      </c>
      <c r="GH137" s="667">
        <v>0</v>
      </c>
      <c r="GI137" s="667" t="s">
        <v>792</v>
      </c>
      <c r="GJ137" s="667">
        <v>0</v>
      </c>
      <c r="GK137" s="667" t="s">
        <v>781</v>
      </c>
      <c r="GL137" s="667" t="s">
        <v>782</v>
      </c>
      <c r="GM137" s="667">
        <v>66</v>
      </c>
      <c r="GN137" s="667" t="s">
        <v>783</v>
      </c>
      <c r="GO137" s="667">
        <v>0</v>
      </c>
      <c r="GP137" s="667">
        <v>0</v>
      </c>
      <c r="GQ137" s="667">
        <v>4</v>
      </c>
      <c r="GR137" s="667">
        <v>2</v>
      </c>
      <c r="GS137" s="667">
        <v>9</v>
      </c>
      <c r="GT137" s="667" t="s">
        <v>783</v>
      </c>
      <c r="GU137" s="667" t="s">
        <v>783</v>
      </c>
      <c r="GV137" s="667" t="s">
        <v>783</v>
      </c>
      <c r="GW137" s="667" t="s">
        <v>783</v>
      </c>
      <c r="GX137" s="667" t="s">
        <v>783</v>
      </c>
      <c r="GY137" s="667">
        <v>1649</v>
      </c>
      <c r="GZ137" s="667">
        <v>0.39</v>
      </c>
      <c r="HA137" s="667">
        <v>5</v>
      </c>
      <c r="HB137" s="667" t="s">
        <v>783</v>
      </c>
      <c r="HC137" s="667" t="s">
        <v>782</v>
      </c>
      <c r="HD137" s="667">
        <v>15</v>
      </c>
      <c r="HE137" s="667" t="s">
        <v>783</v>
      </c>
      <c r="HF137" s="667">
        <v>0</v>
      </c>
      <c r="HG137" s="667" t="s">
        <v>783</v>
      </c>
      <c r="HH137" s="667">
        <v>0</v>
      </c>
      <c r="HI137" s="667">
        <v>1</v>
      </c>
      <c r="HJ137" s="667">
        <v>45</v>
      </c>
      <c r="HK137" s="667" t="s">
        <v>784</v>
      </c>
      <c r="HL137" s="667" t="s">
        <v>785</v>
      </c>
      <c r="HM137" s="667" t="s">
        <v>783</v>
      </c>
      <c r="HN137" s="667" t="s">
        <v>783</v>
      </c>
      <c r="HO137" s="667" t="s">
        <v>783</v>
      </c>
      <c r="HP137" s="667" t="s">
        <v>783</v>
      </c>
      <c r="HQ137" s="667" t="s">
        <v>783</v>
      </c>
      <c r="HR137" s="667">
        <v>3979228</v>
      </c>
      <c r="HS137" s="667" t="s">
        <v>783</v>
      </c>
      <c r="HT137" s="667" t="s">
        <v>786</v>
      </c>
      <c r="HU137" s="667" t="s">
        <v>787</v>
      </c>
      <c r="HV137" s="667">
        <v>4</v>
      </c>
      <c r="HW137" s="667">
        <v>2014</v>
      </c>
      <c r="HX137" s="667">
        <v>63</v>
      </c>
      <c r="HY137" s="667">
        <v>0</v>
      </c>
      <c r="HZ137" s="667">
        <v>2059</v>
      </c>
      <c r="IA137" s="668">
        <v>41697.500081018516</v>
      </c>
      <c r="IB137" s="667" t="s">
        <v>788</v>
      </c>
      <c r="IC137" s="667">
        <v>3974750</v>
      </c>
      <c r="ID137" s="667">
        <v>2014</v>
      </c>
      <c r="IE137" s="667">
        <v>1712</v>
      </c>
      <c r="IF137" s="667" t="s">
        <v>783</v>
      </c>
      <c r="IG137" s="667" t="s">
        <v>783</v>
      </c>
      <c r="IH137" s="667" t="s">
        <v>783</v>
      </c>
      <c r="II137" s="667" t="s">
        <v>783</v>
      </c>
      <c r="IJ137" s="667" t="s">
        <v>783</v>
      </c>
      <c r="IK137" s="667" t="s">
        <v>783</v>
      </c>
      <c r="IL137" s="667" t="s">
        <v>783</v>
      </c>
      <c r="IM137" s="667" t="s">
        <v>783</v>
      </c>
      <c r="IN137" s="667" t="s">
        <v>783</v>
      </c>
      <c r="IO137" s="667">
        <v>1649</v>
      </c>
      <c r="IP137" s="668">
        <v>37477.354571759257</v>
      </c>
      <c r="IQ137" s="667">
        <v>2</v>
      </c>
      <c r="IR137" s="667" t="s">
        <v>793</v>
      </c>
      <c r="IS137" s="667">
        <v>9</v>
      </c>
      <c r="IT137" s="669">
        <v>41275</v>
      </c>
      <c r="IU137" s="667" t="s">
        <v>783</v>
      </c>
      <c r="IV137" s="667" t="s">
        <v>783</v>
      </c>
      <c r="IW137" s="667" t="s">
        <v>783</v>
      </c>
      <c r="IX137" s="667" t="s">
        <v>781</v>
      </c>
      <c r="IY137" s="667">
        <v>45</v>
      </c>
      <c r="IZ137" s="667" t="s">
        <v>789</v>
      </c>
      <c r="JA137" s="667" t="s">
        <v>783</v>
      </c>
      <c r="JB137" s="667" t="s">
        <v>783</v>
      </c>
      <c r="JC137" s="667" t="s">
        <v>783</v>
      </c>
      <c r="JD137" s="667">
        <v>329401</v>
      </c>
      <c r="JE137" s="667" t="s">
        <v>783</v>
      </c>
      <c r="JF137" s="667" t="s">
        <v>783</v>
      </c>
      <c r="JG137" s="667" t="s">
        <v>815</v>
      </c>
      <c r="JH137" s="667">
        <v>55</v>
      </c>
      <c r="JI137" s="667" t="s">
        <v>783</v>
      </c>
      <c r="JJ137" s="667" t="s">
        <v>783</v>
      </c>
      <c r="JK137" s="667" t="s">
        <v>783</v>
      </c>
      <c r="JL137" s="667" t="s">
        <v>790</v>
      </c>
      <c r="JM137" s="667">
        <v>4</v>
      </c>
      <c r="JN137" s="667">
        <v>3</v>
      </c>
      <c r="JO137" s="667" t="s">
        <v>783</v>
      </c>
      <c r="JP137" s="667" t="s">
        <v>783</v>
      </c>
      <c r="JQ137" s="667" t="s">
        <v>783</v>
      </c>
      <c r="JR137" s="667" t="s">
        <v>783</v>
      </c>
      <c r="JS137" s="667" t="s">
        <v>783</v>
      </c>
      <c r="JT137" s="667" t="s">
        <v>783</v>
      </c>
      <c r="JU137" s="667" t="s">
        <v>827</v>
      </c>
      <c r="JV137" s="670">
        <v>1403.200924</v>
      </c>
      <c r="JW137">
        <f>SUM(JV136:JV137)</f>
        <v>3537.693311</v>
      </c>
      <c r="JX137" s="225">
        <v>1.1651966587121212</v>
      </c>
      <c r="JY137" s="1163"/>
      <c r="JZ137" s="1163"/>
    </row>
    <row r="138" spans="1:286" ht="16" thickBot="1">
      <c r="A138" s="426" t="s">
        <v>5</v>
      </c>
      <c r="B138" s="143">
        <f t="shared" ref="B138:B139" si="207">IF(AND(H138&gt;0,R138&gt;0),4,(IF(AND(H138&gt;0,R138=""),3,(IF(AND(I138&gt;0,S138&gt;0),1,(IF(AND(J138&gt;0,T138&gt;0),1,2)))))))</f>
        <v>2</v>
      </c>
      <c r="C138" s="597" t="s">
        <v>94</v>
      </c>
      <c r="D138" s="102"/>
      <c r="E138" s="103"/>
      <c r="F138" s="42"/>
      <c r="G138" s="507" t="e">
        <f t="shared" ref="G138:G139" si="208">F138+G137</f>
        <v>#REF!</v>
      </c>
      <c r="H138" s="45"/>
      <c r="I138" s="14"/>
      <c r="J138" s="28"/>
      <c r="K138" s="18"/>
      <c r="L138" s="5"/>
      <c r="M138" s="67"/>
      <c r="N138" s="67"/>
      <c r="O138" s="78"/>
      <c r="P138" s="1112">
        <f t="shared" ref="P138:P139" si="209">SUM(M138:O138)</f>
        <v>0</v>
      </c>
      <c r="Q138" s="1113"/>
      <c r="R138" s="885"/>
      <c r="S138" s="885"/>
      <c r="T138" s="886"/>
      <c r="U138" s="1035"/>
      <c r="V138" s="1036"/>
      <c r="W138" s="1037"/>
      <c r="X138" s="1038"/>
      <c r="Y138" s="526">
        <f t="shared" ref="Y138:Y139" si="210">IF(V138="RC",(IF(((W138+X138)*0.08)&gt;3000,(W138+X138),3000)),0)</f>
        <v>0</v>
      </c>
      <c r="Z138" s="1096">
        <f t="shared" ref="Z138:Z139" si="211">IF((S138+T138)=0,0,(X138+W138+Y138))</f>
        <v>0</v>
      </c>
      <c r="AA138" s="1098"/>
      <c r="AB138" s="1057"/>
      <c r="AC138" s="1058"/>
      <c r="AD138" s="1063"/>
      <c r="AE138" s="1064"/>
      <c r="AF138" s="1057"/>
      <c r="AG138" s="1058"/>
      <c r="AH138" s="1071"/>
      <c r="AI138" s="1064"/>
      <c r="AJ138" s="1052"/>
      <c r="AK138" s="577"/>
      <c r="AL138" s="786"/>
      <c r="AM138" s="786"/>
      <c r="AN138" s="4" t="str">
        <f t="shared" ref="AN138:AN139" si="212">IF(($AM138=2018),($S138+$T138)," ")</f>
        <v xml:space="preserve"> </v>
      </c>
      <c r="AO138" s="747" t="str">
        <f t="shared" ref="AO138:AO139" si="213">IF($AN138=" ", " ", $Z138)</f>
        <v xml:space="preserve"> </v>
      </c>
      <c r="AP138" s="4" t="str">
        <f t="shared" ref="AP138:AP139" si="214">IF(($AM138=2019),($S138+$T138)," ")</f>
        <v xml:space="preserve"> </v>
      </c>
      <c r="AQ138" s="747" t="str">
        <f t="shared" ref="AQ138:AQ139" si="215">IF($AP138=" ", " ", $Z138)</f>
        <v xml:space="preserve"> </v>
      </c>
      <c r="AR138" s="4" t="str">
        <f t="shared" ref="AR138:AR139" si="216">IF(($AM138=2020),($S138+$T138)," ")</f>
        <v xml:space="preserve"> </v>
      </c>
      <c r="AS138" s="747" t="str">
        <f t="shared" ref="AS138:AS139" si="217">IF(AR138=" ", " ", $Z138)</f>
        <v xml:space="preserve"> </v>
      </c>
      <c r="AT138" s="4" t="str">
        <f t="shared" ref="AT138:AT139" si="218">IF(($AM138=2021),($S138+$T138)," ")</f>
        <v xml:space="preserve"> </v>
      </c>
      <c r="AU138" s="747" t="str">
        <f t="shared" ref="AU138:AU139" si="219">IF(AT138=" ", " ", $Z138)</f>
        <v xml:space="preserve"> </v>
      </c>
      <c r="AV138" s="4" t="str">
        <f t="shared" ref="AV138:AV139" si="220">IF(($AM138=2022),($S138+$T138)," ")</f>
        <v xml:space="preserve"> </v>
      </c>
      <c r="AW138" s="747" t="str">
        <f t="shared" ref="AW138:AW139" si="221">IF(AV138=" ", " ", $Z138)</f>
        <v xml:space="preserve"> </v>
      </c>
      <c r="AX138" s="4" t="str">
        <f t="shared" ref="AX138:AX139" si="222">IF(($AM138=2023),($S138+$T138)," ")</f>
        <v xml:space="preserve"> </v>
      </c>
      <c r="AY138" s="747" t="str">
        <f t="shared" ref="AY138:AY139" si="223">IF(AX138=" ", " ", $Z138)</f>
        <v xml:space="preserve"> </v>
      </c>
      <c r="AZ138" s="4" t="str">
        <f t="shared" ref="AZ138:AZ139" si="224">IF(($AM138=2024),($S138+$T138)," ")</f>
        <v xml:space="preserve"> </v>
      </c>
      <c r="BA138" s="747" t="str">
        <f t="shared" ref="BA138:BA139" si="225">IF(AZ138=" ", " ", $Z138)</f>
        <v xml:space="preserve"> </v>
      </c>
      <c r="BB138" s="4" t="str">
        <f t="shared" ref="BB138:BB139" si="226">IF(($AM138=2025),($S138+$T138)," ")</f>
        <v xml:space="preserve"> </v>
      </c>
      <c r="BC138" s="747" t="str">
        <f t="shared" ref="BC138:BC139" si="227">IF(BB138=" ", " ", $Z138)</f>
        <v xml:space="preserve"> </v>
      </c>
      <c r="BD138" s="4" t="str">
        <f t="shared" ref="BD138:BD139" si="228">IF(($AM138=2026),($S138+$T138)," ")</f>
        <v xml:space="preserve"> </v>
      </c>
      <c r="BE138" s="747" t="str">
        <f t="shared" ref="BE138:BE139" si="229">IF(BD138=" ", " ", $Z138)</f>
        <v xml:space="preserve"> </v>
      </c>
      <c r="BF138" s="4" t="str">
        <f t="shared" ref="BF138:BF139" si="230">IF(($AM138=2027),($S138+$T138)," ")</f>
        <v xml:space="preserve"> </v>
      </c>
      <c r="BG138" s="747" t="str">
        <f t="shared" ref="BG138:BG139" si="231">IF(BF138=" ", " ", $Z138)</f>
        <v xml:space="preserve"> </v>
      </c>
      <c r="BH138" s="4" t="str">
        <f t="shared" ref="BH138:BH139" si="232">IF(($AM138=2028),($S138+$T138)," ")</f>
        <v xml:space="preserve"> </v>
      </c>
      <c r="BI138" s="747" t="str">
        <f t="shared" ref="BI138:BI139" si="233">IF(BH138=" ", " ", $Z138)</f>
        <v xml:space="preserve"> </v>
      </c>
      <c r="BJ138" s="4" t="str">
        <f t="shared" ref="BJ138:BJ139" si="234">IF(($AM138=2029),($S138+$T138)," ")</f>
        <v xml:space="preserve"> </v>
      </c>
      <c r="BK138" s="747" t="str">
        <f t="shared" ref="BK138:BK139" si="235">IF(BJ138=" ", " ", $Z138)</f>
        <v xml:space="preserve"> </v>
      </c>
      <c r="BL138" s="4" t="str">
        <f t="shared" ref="BL138:BL139" si="236">IF(($AM138=2030),($S138+$T138)," ")</f>
        <v xml:space="preserve"> </v>
      </c>
      <c r="BM138" s="747" t="str">
        <f t="shared" ref="BM138:BM139" si="237">IF(BL138=" ", " ", $Z138)</f>
        <v xml:space="preserve"> </v>
      </c>
      <c r="BN138" s="4" t="str">
        <f t="shared" ref="BN138:BN139" si="238">IF(($AM138=2031),($S138+$T138)," ")</f>
        <v xml:space="preserve"> </v>
      </c>
      <c r="BO138" s="747" t="str">
        <f t="shared" ref="BO138:BO139" si="239">IF(BN138=" ", " ", $Z138)</f>
        <v xml:space="preserve"> </v>
      </c>
      <c r="BP138" s="4" t="str">
        <f t="shared" ref="BP138:BP139" si="240">IF(($AM138=2032),($S138+$T138)," ")</f>
        <v xml:space="preserve"> </v>
      </c>
      <c r="BQ138" s="747" t="str">
        <f t="shared" ref="BQ138:BQ139" si="241">IF(BP138=" ", " ", $Z138)</f>
        <v xml:space="preserve"> </v>
      </c>
      <c r="BR138" s="580"/>
      <c r="BS138" s="580"/>
      <c r="BT138" s="725"/>
      <c r="BU138" s="725"/>
      <c r="BV138" s="725"/>
      <c r="BW138" s="725"/>
      <c r="BX138" s="725"/>
      <c r="BY138" s="725"/>
      <c r="BZ138" s="389"/>
      <c r="CA138" s="389"/>
      <c r="CB138" s="389"/>
      <c r="CC138" s="389"/>
      <c r="CD138" s="389"/>
      <c r="CE138" s="389"/>
      <c r="CF138" s="389"/>
      <c r="CG138" s="389"/>
      <c r="CH138" s="389"/>
      <c r="CI138" s="389"/>
      <c r="CJ138" s="389"/>
      <c r="CK138" s="389"/>
      <c r="CL138" s="389"/>
      <c r="CM138" s="389"/>
      <c r="CN138" s="389"/>
      <c r="CO138" s="389"/>
      <c r="CP138" s="389"/>
      <c r="CQ138" s="389"/>
      <c r="CR138" s="389"/>
      <c r="CS138" s="389"/>
      <c r="CT138" s="389"/>
      <c r="CU138" s="389"/>
      <c r="CV138" s="389"/>
      <c r="CW138" s="389"/>
      <c r="CX138" s="389"/>
      <c r="CY138" s="389"/>
      <c r="CZ138" s="389"/>
      <c r="DA138" s="389"/>
      <c r="DB138" s="389"/>
      <c r="DC138" s="389"/>
      <c r="DD138" s="389"/>
      <c r="DE138" s="389"/>
      <c r="DF138" s="389"/>
      <c r="DG138" s="389"/>
      <c r="DH138" s="389"/>
      <c r="DI138" s="389"/>
      <c r="DJ138" s="389"/>
      <c r="DK138" s="389"/>
      <c r="DL138" s="389"/>
      <c r="DM138" s="389"/>
      <c r="DN138" s="389"/>
      <c r="DO138" s="389"/>
      <c r="DP138" s="389"/>
      <c r="DQ138" s="389"/>
      <c r="DR138" s="389"/>
      <c r="DS138" s="389"/>
      <c r="DT138" s="389"/>
      <c r="DU138" s="389"/>
      <c r="DV138" s="389"/>
      <c r="DW138" s="389"/>
      <c r="DX138" s="389"/>
      <c r="DY138" s="389"/>
      <c r="DZ138" s="389"/>
      <c r="EA138" s="389"/>
      <c r="EB138" s="389"/>
      <c r="EC138" s="389"/>
      <c r="ED138" s="389"/>
      <c r="EE138" s="389"/>
      <c r="EF138" s="389"/>
      <c r="EG138" s="389"/>
      <c r="EH138" s="389"/>
      <c r="EI138" s="389"/>
      <c r="EJ138" s="389"/>
      <c r="EK138" s="389"/>
      <c r="EL138" s="389"/>
      <c r="EM138" s="389"/>
      <c r="EN138" s="389"/>
      <c r="EO138" s="389"/>
      <c r="EP138" s="389"/>
      <c r="EQ138" s="389"/>
      <c r="ER138" s="389"/>
      <c r="ES138" s="389"/>
      <c r="ET138" s="389"/>
      <c r="EU138" s="389"/>
      <c r="EV138" s="389"/>
      <c r="EW138" s="389"/>
      <c r="EX138" s="389"/>
      <c r="EY138" s="389"/>
      <c r="EZ138" s="389"/>
      <c r="FA138" s="389"/>
      <c r="FB138" s="389"/>
      <c r="FC138" s="389"/>
      <c r="FD138" s="389"/>
      <c r="FE138" s="389"/>
      <c r="FF138" s="389"/>
      <c r="FG138" s="389"/>
      <c r="FH138" s="389"/>
      <c r="FI138" s="389"/>
      <c r="FJ138" s="389"/>
      <c r="FK138" s="389"/>
      <c r="FL138" s="389"/>
      <c r="FM138" s="389"/>
      <c r="FN138" s="389"/>
      <c r="FO138" s="389"/>
      <c r="FP138" s="389"/>
      <c r="FQ138" s="389"/>
      <c r="FR138" s="389"/>
      <c r="FS138" s="389"/>
      <c r="FT138" s="389"/>
      <c r="FU138" s="389"/>
      <c r="FV138" s="389"/>
      <c r="FW138" s="389"/>
      <c r="FX138" s="625" t="s">
        <v>478</v>
      </c>
      <c r="FY138" s="626">
        <v>187</v>
      </c>
      <c r="FZ138" s="626">
        <v>30289545</v>
      </c>
      <c r="GA138" s="626">
        <v>35</v>
      </c>
      <c r="GB138" s="626" t="s">
        <v>3</v>
      </c>
      <c r="GC138" s="626">
        <v>18</v>
      </c>
      <c r="GD138" s="626">
        <v>1970</v>
      </c>
      <c r="GE138" s="626">
        <v>0</v>
      </c>
      <c r="GF138" s="626" t="s">
        <v>792</v>
      </c>
      <c r="GG138" s="626">
        <v>0</v>
      </c>
      <c r="GH138" s="626">
        <v>0</v>
      </c>
      <c r="GI138" s="626" t="s">
        <v>792</v>
      </c>
      <c r="GJ138" s="626">
        <v>0</v>
      </c>
      <c r="GK138" s="626" t="s">
        <v>781</v>
      </c>
      <c r="GL138" s="626" t="s">
        <v>782</v>
      </c>
      <c r="GM138" s="626">
        <v>66</v>
      </c>
      <c r="GN138" s="626" t="s">
        <v>783</v>
      </c>
      <c r="GO138" s="626">
        <v>0</v>
      </c>
      <c r="GP138" s="626">
        <v>0</v>
      </c>
      <c r="GQ138" s="626">
        <v>4</v>
      </c>
      <c r="GR138" s="626">
        <v>2</v>
      </c>
      <c r="GS138" s="626">
        <v>1</v>
      </c>
      <c r="GT138" s="626" t="s">
        <v>783</v>
      </c>
      <c r="GU138" s="626" t="s">
        <v>783</v>
      </c>
      <c r="GV138" s="626" t="s">
        <v>783</v>
      </c>
      <c r="GW138" s="626" t="s">
        <v>783</v>
      </c>
      <c r="GX138" s="626" t="s">
        <v>783</v>
      </c>
      <c r="GY138" s="626">
        <v>1649</v>
      </c>
      <c r="GZ138" s="626">
        <v>1.43</v>
      </c>
      <c r="HA138" s="626">
        <v>5</v>
      </c>
      <c r="HB138" s="626" t="s">
        <v>783</v>
      </c>
      <c r="HC138" s="626" t="s">
        <v>782</v>
      </c>
      <c r="HD138" s="626">
        <v>15</v>
      </c>
      <c r="HE138" s="626" t="s">
        <v>783</v>
      </c>
      <c r="HF138" s="626">
        <v>0</v>
      </c>
      <c r="HG138" s="626" t="s">
        <v>783</v>
      </c>
      <c r="HH138" s="626">
        <v>0</v>
      </c>
      <c r="HI138" s="626">
        <v>1</v>
      </c>
      <c r="HJ138" s="626">
        <v>45</v>
      </c>
      <c r="HK138" s="626" t="s">
        <v>784</v>
      </c>
      <c r="HL138" s="626" t="s">
        <v>785</v>
      </c>
      <c r="HM138" s="626" t="s">
        <v>783</v>
      </c>
      <c r="HN138" s="626" t="s">
        <v>783</v>
      </c>
      <c r="HO138" s="626" t="s">
        <v>783</v>
      </c>
      <c r="HP138" s="626" t="s">
        <v>783</v>
      </c>
      <c r="HQ138" s="626" t="s">
        <v>783</v>
      </c>
      <c r="HR138" s="626">
        <v>3979089</v>
      </c>
      <c r="HS138" s="626" t="s">
        <v>783</v>
      </c>
      <c r="HT138" s="626" t="s">
        <v>786</v>
      </c>
      <c r="HU138" s="626" t="s">
        <v>787</v>
      </c>
      <c r="HV138" s="626">
        <v>4</v>
      </c>
      <c r="HW138" s="626">
        <v>2014</v>
      </c>
      <c r="HX138" s="626">
        <v>63</v>
      </c>
      <c r="HY138" s="626">
        <v>19431</v>
      </c>
      <c r="HZ138" s="626">
        <v>26981</v>
      </c>
      <c r="IA138" s="627">
        <v>41697.500081018516</v>
      </c>
      <c r="IB138" s="626" t="s">
        <v>788</v>
      </c>
      <c r="IC138" s="626">
        <v>3974611</v>
      </c>
      <c r="ID138" s="626">
        <v>2014</v>
      </c>
      <c r="IE138" s="626">
        <v>1712</v>
      </c>
      <c r="IF138" s="626" t="s">
        <v>783</v>
      </c>
      <c r="IG138" s="626" t="s">
        <v>783</v>
      </c>
      <c r="IH138" s="626" t="s">
        <v>783</v>
      </c>
      <c r="II138" s="626" t="s">
        <v>783</v>
      </c>
      <c r="IJ138" s="626" t="s">
        <v>783</v>
      </c>
      <c r="IK138" s="626" t="s">
        <v>783</v>
      </c>
      <c r="IL138" s="626" t="s">
        <v>783</v>
      </c>
      <c r="IM138" s="626" t="s">
        <v>783</v>
      </c>
      <c r="IN138" s="626" t="s">
        <v>783</v>
      </c>
      <c r="IO138" s="626">
        <v>1649</v>
      </c>
      <c r="IP138" s="627">
        <v>37477.354571759257</v>
      </c>
      <c r="IQ138" s="626">
        <v>4</v>
      </c>
      <c r="IR138" s="626" t="s">
        <v>793</v>
      </c>
      <c r="IS138" s="626">
        <v>1</v>
      </c>
      <c r="IT138" s="665">
        <v>41275</v>
      </c>
      <c r="IU138" s="626" t="s">
        <v>783</v>
      </c>
      <c r="IV138" s="626" t="s">
        <v>783</v>
      </c>
      <c r="IW138" s="626" t="s">
        <v>783</v>
      </c>
      <c r="IX138" s="626" t="s">
        <v>781</v>
      </c>
      <c r="IY138" s="626">
        <v>45</v>
      </c>
      <c r="IZ138" s="626" t="s">
        <v>789</v>
      </c>
      <c r="JA138" s="626" t="s">
        <v>783</v>
      </c>
      <c r="JB138" s="626" t="s">
        <v>783</v>
      </c>
      <c r="JC138" s="626" t="s">
        <v>783</v>
      </c>
      <c r="JD138" s="626">
        <v>329455</v>
      </c>
      <c r="JE138" s="626" t="s">
        <v>783</v>
      </c>
      <c r="JF138" s="626" t="s">
        <v>783</v>
      </c>
      <c r="JG138" s="626" t="s">
        <v>795</v>
      </c>
      <c r="JH138" s="626">
        <v>35</v>
      </c>
      <c r="JI138" s="626" t="s">
        <v>783</v>
      </c>
      <c r="JJ138" s="626" t="s">
        <v>783</v>
      </c>
      <c r="JK138" s="626" t="s">
        <v>783</v>
      </c>
      <c r="JL138" s="626" t="s">
        <v>790</v>
      </c>
      <c r="JM138" s="626">
        <v>4</v>
      </c>
      <c r="JN138" s="626">
        <v>1</v>
      </c>
      <c r="JO138" s="626" t="s">
        <v>783</v>
      </c>
      <c r="JP138" s="626">
        <v>12683066</v>
      </c>
      <c r="JQ138" s="626">
        <v>2013</v>
      </c>
      <c r="JR138" s="626">
        <v>12</v>
      </c>
      <c r="JS138" s="626" t="s">
        <v>783</v>
      </c>
      <c r="JT138" s="626" t="s">
        <v>783</v>
      </c>
      <c r="JU138" s="626" t="s">
        <v>918</v>
      </c>
      <c r="JV138" s="628">
        <v>7550.3101790000001</v>
      </c>
      <c r="JW138">
        <f>SUM(JV137:JV138)</f>
        <v>8953.5111030000007</v>
      </c>
      <c r="JX138" s="225">
        <v>2.5858318515151515</v>
      </c>
      <c r="JY138" s="827"/>
      <c r="JZ138" s="827"/>
    </row>
    <row r="139" spans="1:286" ht="16" thickBot="1">
      <c r="A139" s="932" t="s">
        <v>5</v>
      </c>
      <c r="B139" s="227">
        <f t="shared" si="207"/>
        <v>2</v>
      </c>
      <c r="C139" s="608" t="s">
        <v>100</v>
      </c>
      <c r="D139" s="179"/>
      <c r="E139" s="180"/>
      <c r="F139" s="181"/>
      <c r="G139" s="477" t="e">
        <f t="shared" si="208"/>
        <v>#REF!</v>
      </c>
      <c r="H139" s="182"/>
      <c r="I139" s="183"/>
      <c r="J139" s="184"/>
      <c r="K139" s="185"/>
      <c r="L139" s="186"/>
      <c r="M139" s="197"/>
      <c r="N139" s="197"/>
      <c r="O139" s="933"/>
      <c r="P139" s="1114">
        <f t="shared" si="209"/>
        <v>0</v>
      </c>
      <c r="Q139" s="1115"/>
      <c r="R139" s="930"/>
      <c r="S139" s="930"/>
      <c r="T139" s="936"/>
      <c r="U139" s="937"/>
      <c r="V139" s="938"/>
      <c r="W139" s="939"/>
      <c r="X139" s="940"/>
      <c r="Y139" s="532">
        <f t="shared" si="210"/>
        <v>0</v>
      </c>
      <c r="Z139" s="1097">
        <f t="shared" si="211"/>
        <v>0</v>
      </c>
      <c r="AA139" s="1098"/>
      <c r="AB139" s="1059"/>
      <c r="AC139" s="1060"/>
      <c r="AD139" s="1065"/>
      <c r="AE139" s="1066"/>
      <c r="AF139" s="1059"/>
      <c r="AG139" s="1060"/>
      <c r="AH139" s="1072"/>
      <c r="AI139" s="1066"/>
      <c r="AJ139" s="1053"/>
      <c r="AK139" s="931"/>
      <c r="AL139" s="786"/>
      <c r="AM139" s="786"/>
      <c r="AN139" s="272" t="str">
        <f t="shared" si="212"/>
        <v xml:space="preserve"> </v>
      </c>
      <c r="AO139" s="925" t="str">
        <f t="shared" si="213"/>
        <v xml:space="preserve"> </v>
      </c>
      <c r="AP139" s="272" t="str">
        <f t="shared" si="214"/>
        <v xml:space="preserve"> </v>
      </c>
      <c r="AQ139" s="925" t="str">
        <f t="shared" si="215"/>
        <v xml:space="preserve"> </v>
      </c>
      <c r="AR139" s="272" t="str">
        <f t="shared" si="216"/>
        <v xml:space="preserve"> </v>
      </c>
      <c r="AS139" s="925" t="str">
        <f t="shared" si="217"/>
        <v xml:space="preserve"> </v>
      </c>
      <c r="AT139" s="272" t="str">
        <f t="shared" si="218"/>
        <v xml:space="preserve"> </v>
      </c>
      <c r="AU139" s="925" t="str">
        <f t="shared" si="219"/>
        <v xml:space="preserve"> </v>
      </c>
      <c r="AV139" s="272" t="str">
        <f t="shared" si="220"/>
        <v xml:space="preserve"> </v>
      </c>
      <c r="AW139" s="925" t="str">
        <f t="shared" si="221"/>
        <v xml:space="preserve"> </v>
      </c>
      <c r="AX139" s="272" t="str">
        <f t="shared" si="222"/>
        <v xml:space="preserve"> </v>
      </c>
      <c r="AY139" s="925" t="str">
        <f t="shared" si="223"/>
        <v xml:space="preserve"> </v>
      </c>
      <c r="AZ139" s="272" t="str">
        <f t="shared" si="224"/>
        <v xml:space="preserve"> </v>
      </c>
      <c r="BA139" s="925" t="str">
        <f t="shared" si="225"/>
        <v xml:space="preserve"> </v>
      </c>
      <c r="BB139" s="272" t="str">
        <f t="shared" si="226"/>
        <v xml:space="preserve"> </v>
      </c>
      <c r="BC139" s="925" t="str">
        <f t="shared" si="227"/>
        <v xml:space="preserve"> </v>
      </c>
      <c r="BD139" s="272" t="str">
        <f t="shared" si="228"/>
        <v xml:space="preserve"> </v>
      </c>
      <c r="BE139" s="925" t="str">
        <f t="shared" si="229"/>
        <v xml:space="preserve"> </v>
      </c>
      <c r="BF139" s="272" t="str">
        <f t="shared" si="230"/>
        <v xml:space="preserve"> </v>
      </c>
      <c r="BG139" s="925" t="str">
        <f t="shared" si="231"/>
        <v xml:space="preserve"> </v>
      </c>
      <c r="BH139" s="272" t="str">
        <f t="shared" si="232"/>
        <v xml:space="preserve"> </v>
      </c>
      <c r="BI139" s="925" t="str">
        <f t="shared" si="233"/>
        <v xml:space="preserve"> </v>
      </c>
      <c r="BJ139" s="272" t="str">
        <f t="shared" si="234"/>
        <v xml:space="preserve"> </v>
      </c>
      <c r="BK139" s="925" t="str">
        <f t="shared" si="235"/>
        <v xml:space="preserve"> </v>
      </c>
      <c r="BL139" s="272" t="str">
        <f t="shared" si="236"/>
        <v xml:space="preserve"> </v>
      </c>
      <c r="BM139" s="925" t="str">
        <f t="shared" si="237"/>
        <v xml:space="preserve"> </v>
      </c>
      <c r="BN139" s="272" t="str">
        <f t="shared" si="238"/>
        <v xml:space="preserve"> </v>
      </c>
      <c r="BO139" s="925" t="str">
        <f t="shared" si="239"/>
        <v xml:space="preserve"> </v>
      </c>
      <c r="BP139" s="272" t="str">
        <f t="shared" si="240"/>
        <v xml:space="preserve"> </v>
      </c>
      <c r="BQ139" s="925" t="str">
        <f t="shared" si="241"/>
        <v xml:space="preserve"> </v>
      </c>
      <c r="BR139" s="580"/>
      <c r="BS139" s="580"/>
      <c r="BT139" s="725"/>
      <c r="BU139" s="725"/>
      <c r="BV139" s="725"/>
      <c r="BW139" s="389"/>
      <c r="BX139" s="389"/>
      <c r="BY139" s="389"/>
      <c r="BZ139" s="389"/>
      <c r="CA139" s="389"/>
      <c r="CB139" s="389"/>
      <c r="CC139" s="389"/>
      <c r="CD139" s="389"/>
      <c r="CE139" s="389"/>
      <c r="CF139" s="389"/>
      <c r="CG139" s="389"/>
      <c r="CH139" s="389"/>
      <c r="CI139" s="389"/>
      <c r="CJ139" s="389"/>
      <c r="CK139" s="389"/>
      <c r="CL139" s="389"/>
      <c r="CM139" s="389"/>
      <c r="CN139" s="389"/>
      <c r="CO139" s="389"/>
      <c r="CP139" s="389"/>
      <c r="CQ139" s="389"/>
      <c r="CR139" s="389"/>
      <c r="CS139" s="389"/>
      <c r="CT139" s="389"/>
      <c r="CU139" s="389"/>
      <c r="CV139" s="389"/>
      <c r="CW139" s="389"/>
      <c r="CX139" s="389"/>
      <c r="CY139" s="389"/>
      <c r="CZ139" s="389"/>
      <c r="DA139" s="389"/>
      <c r="DB139" s="389"/>
      <c r="DC139" s="389"/>
      <c r="DD139" s="389"/>
      <c r="DE139" s="389"/>
      <c r="DF139" s="389"/>
      <c r="DG139" s="389"/>
      <c r="DH139" s="389"/>
      <c r="DI139" s="389"/>
      <c r="DJ139" s="389"/>
      <c r="DK139" s="389"/>
      <c r="DL139" s="389"/>
      <c r="DM139" s="389"/>
      <c r="DN139" s="389"/>
      <c r="DO139" s="389"/>
      <c r="DP139" s="389"/>
      <c r="DQ139" s="389"/>
      <c r="DR139" s="389"/>
      <c r="DS139" s="389"/>
      <c r="DT139" s="389"/>
      <c r="DU139" s="389"/>
      <c r="DV139" s="389"/>
      <c r="DW139" s="389"/>
      <c r="DX139" s="389"/>
      <c r="DY139" s="389"/>
      <c r="DZ139" s="389"/>
      <c r="EA139" s="389"/>
      <c r="EB139" s="389"/>
      <c r="EC139" s="389"/>
      <c r="ED139" s="389"/>
      <c r="EE139" s="389"/>
      <c r="EF139" s="389"/>
      <c r="EG139" s="389"/>
      <c r="EH139" s="389"/>
      <c r="EI139" s="389"/>
      <c r="EJ139" s="389"/>
      <c r="EK139" s="389"/>
      <c r="EL139" s="389"/>
      <c r="EM139" s="389"/>
      <c r="EN139" s="389"/>
      <c r="EO139" s="389"/>
      <c r="EP139" s="389"/>
      <c r="EQ139" s="389"/>
      <c r="ER139" s="389"/>
      <c r="ES139" s="389"/>
      <c r="ET139" s="389"/>
      <c r="EU139" s="389"/>
      <c r="EV139" s="389"/>
      <c r="EW139" s="389"/>
      <c r="EX139" s="389"/>
      <c r="EY139" s="389"/>
      <c r="EZ139" s="389"/>
      <c r="FA139" s="389"/>
      <c r="FB139" s="389"/>
      <c r="FC139" s="389"/>
      <c r="FD139" s="389"/>
      <c r="FE139" s="389"/>
      <c r="FF139" s="389"/>
      <c r="FG139" s="389"/>
      <c r="FH139" s="389"/>
      <c r="FI139" s="389"/>
      <c r="FJ139" s="389"/>
      <c r="FK139" s="389"/>
      <c r="FL139" s="389"/>
      <c r="FM139" s="389"/>
      <c r="FN139" s="389"/>
      <c r="FO139" s="389"/>
      <c r="FP139" s="389"/>
      <c r="FQ139" s="389"/>
      <c r="FR139" s="389"/>
      <c r="FS139" s="389"/>
      <c r="FT139" s="389"/>
      <c r="FU139" s="389"/>
      <c r="FV139" s="389"/>
      <c r="FW139" s="389"/>
      <c r="FX139" s="666" t="s">
        <v>345</v>
      </c>
      <c r="FY139" s="667">
        <v>35</v>
      </c>
      <c r="FZ139" s="667">
        <v>32434911</v>
      </c>
      <c r="GA139" s="667">
        <v>55</v>
      </c>
      <c r="GB139" s="667" t="s">
        <v>798</v>
      </c>
      <c r="GC139" s="667">
        <v>20</v>
      </c>
      <c r="GD139" s="667">
        <v>1979</v>
      </c>
      <c r="GE139" s="667">
        <v>2</v>
      </c>
      <c r="GF139" s="667" t="s">
        <v>148</v>
      </c>
      <c r="GG139" s="667">
        <v>2</v>
      </c>
      <c r="GH139" s="667">
        <v>2</v>
      </c>
      <c r="GI139" s="667" t="s">
        <v>148</v>
      </c>
      <c r="GJ139" s="667">
        <v>2</v>
      </c>
      <c r="GK139" s="667" t="s">
        <v>781</v>
      </c>
      <c r="GL139" s="667" t="s">
        <v>782</v>
      </c>
      <c r="GM139" s="667">
        <v>66</v>
      </c>
      <c r="GN139" s="667" t="s">
        <v>783</v>
      </c>
      <c r="GO139" s="667">
        <v>0</v>
      </c>
      <c r="GP139" s="667">
        <v>0</v>
      </c>
      <c r="GQ139" s="667">
        <v>4</v>
      </c>
      <c r="GR139" s="667">
        <v>2</v>
      </c>
      <c r="GS139" s="667">
        <v>3</v>
      </c>
      <c r="GT139" s="667" t="s">
        <v>783</v>
      </c>
      <c r="GU139" s="667" t="s">
        <v>783</v>
      </c>
      <c r="GV139" s="667" t="s">
        <v>783</v>
      </c>
      <c r="GW139" s="667" t="s">
        <v>783</v>
      </c>
      <c r="GX139" s="667" t="s">
        <v>783</v>
      </c>
      <c r="GY139" s="667">
        <v>1649</v>
      </c>
      <c r="GZ139" s="667">
        <v>0.52</v>
      </c>
      <c r="HA139" s="667">
        <v>5</v>
      </c>
      <c r="HB139" s="667" t="s">
        <v>783</v>
      </c>
      <c r="HC139" s="667" t="s">
        <v>782</v>
      </c>
      <c r="HD139" s="667">
        <v>150</v>
      </c>
      <c r="HE139" s="667" t="s">
        <v>783</v>
      </c>
      <c r="HF139" s="667">
        <v>0</v>
      </c>
      <c r="HG139" s="667" t="s">
        <v>783</v>
      </c>
      <c r="HH139" s="667">
        <v>0</v>
      </c>
      <c r="HI139" s="667">
        <v>1</v>
      </c>
      <c r="HJ139" s="667">
        <v>45</v>
      </c>
      <c r="HK139" s="667" t="s">
        <v>784</v>
      </c>
      <c r="HL139" s="667" t="s">
        <v>785</v>
      </c>
      <c r="HM139" s="667" t="s">
        <v>783</v>
      </c>
      <c r="HN139" s="667" t="s">
        <v>783</v>
      </c>
      <c r="HO139" s="667" t="s">
        <v>783</v>
      </c>
      <c r="HP139" s="667" t="s">
        <v>783</v>
      </c>
      <c r="HQ139" s="667" t="s">
        <v>783</v>
      </c>
      <c r="HR139" s="667">
        <v>3974506</v>
      </c>
      <c r="HS139" s="667" t="s">
        <v>783</v>
      </c>
      <c r="HT139" s="667" t="s">
        <v>786</v>
      </c>
      <c r="HU139" s="667" t="s">
        <v>787</v>
      </c>
      <c r="HV139" s="667">
        <v>4</v>
      </c>
      <c r="HW139" s="667">
        <v>2016</v>
      </c>
      <c r="HX139" s="667">
        <v>63</v>
      </c>
      <c r="HY139" s="667">
        <v>0</v>
      </c>
      <c r="HZ139" s="667">
        <v>2746</v>
      </c>
      <c r="IA139" s="668">
        <v>42227.682129629633</v>
      </c>
      <c r="IB139" s="667" t="s">
        <v>788</v>
      </c>
      <c r="IC139" s="667">
        <v>3978984</v>
      </c>
      <c r="ID139" s="667">
        <v>2014</v>
      </c>
      <c r="IE139" s="667">
        <v>1712</v>
      </c>
      <c r="IF139" s="667" t="s">
        <v>783</v>
      </c>
      <c r="IG139" s="667" t="s">
        <v>783</v>
      </c>
      <c r="IH139" s="667" t="s">
        <v>783</v>
      </c>
      <c r="II139" s="667" t="s">
        <v>783</v>
      </c>
      <c r="IJ139" s="667" t="s">
        <v>783</v>
      </c>
      <c r="IK139" s="667" t="s">
        <v>783</v>
      </c>
      <c r="IL139" s="667" t="s">
        <v>783</v>
      </c>
      <c r="IM139" s="667" t="s">
        <v>783</v>
      </c>
      <c r="IN139" s="667" t="s">
        <v>783</v>
      </c>
      <c r="IO139" s="667">
        <v>1649</v>
      </c>
      <c r="IP139" s="668">
        <v>37477.354571759257</v>
      </c>
      <c r="IQ139" s="667">
        <v>2</v>
      </c>
      <c r="IR139" s="667" t="s">
        <v>793</v>
      </c>
      <c r="IS139" s="667">
        <v>3</v>
      </c>
      <c r="IT139" s="669">
        <v>41275</v>
      </c>
      <c r="IU139" s="667" t="s">
        <v>783</v>
      </c>
      <c r="IV139" s="667" t="s">
        <v>783</v>
      </c>
      <c r="IW139" s="667" t="s">
        <v>783</v>
      </c>
      <c r="IX139" s="667" t="s">
        <v>781</v>
      </c>
      <c r="IY139" s="667">
        <v>45</v>
      </c>
      <c r="IZ139" s="667" t="s">
        <v>789</v>
      </c>
      <c r="JA139" s="667" t="s">
        <v>783</v>
      </c>
      <c r="JB139" s="667" t="s">
        <v>783</v>
      </c>
      <c r="JC139" s="667" t="s">
        <v>783</v>
      </c>
      <c r="JD139" s="667">
        <v>329457</v>
      </c>
      <c r="JE139" s="667" t="s">
        <v>783</v>
      </c>
      <c r="JF139" s="667" t="s">
        <v>783</v>
      </c>
      <c r="JG139" s="667" t="s">
        <v>804</v>
      </c>
      <c r="JH139" s="667">
        <v>55</v>
      </c>
      <c r="JI139" s="667" t="s">
        <v>783</v>
      </c>
      <c r="JJ139" s="667" t="s">
        <v>783</v>
      </c>
      <c r="JK139" s="667" t="s">
        <v>783</v>
      </c>
      <c r="JL139" s="667" t="s">
        <v>790</v>
      </c>
      <c r="JM139" s="667">
        <v>4</v>
      </c>
      <c r="JN139" s="667">
        <v>3</v>
      </c>
      <c r="JO139" s="667" t="s">
        <v>783</v>
      </c>
      <c r="JP139" s="667" t="s">
        <v>783</v>
      </c>
      <c r="JQ139" s="667" t="s">
        <v>783</v>
      </c>
      <c r="JR139" s="667" t="s">
        <v>783</v>
      </c>
      <c r="JS139" s="667" t="s">
        <v>783</v>
      </c>
      <c r="JT139" s="667" t="s">
        <v>783</v>
      </c>
      <c r="JU139" s="667" t="s">
        <v>919</v>
      </c>
      <c r="JV139" s="670">
        <v>2798.45147</v>
      </c>
      <c r="JX139" s="225"/>
      <c r="JY139" s="827"/>
      <c r="JZ139" s="827"/>
    </row>
    <row r="140" spans="1:286" ht="15" thickBot="1">
      <c r="A140" s="835"/>
      <c r="B140" s="950"/>
      <c r="C140" s="953"/>
      <c r="D140" s="951"/>
      <c r="E140" s="945"/>
      <c r="F140" s="954">
        <f>SUM(F5:F139)</f>
        <v>93.800000000000026</v>
      </c>
      <c r="G140" s="598"/>
      <c r="H140" s="956">
        <f>SUM(H5:H139)</f>
        <v>26.039999999999996</v>
      </c>
      <c r="I140" s="947">
        <f>SUM(I5:I139)</f>
        <v>61.740000000000023</v>
      </c>
      <c r="J140" s="957">
        <f>SUM(J5:J139)</f>
        <v>6.02</v>
      </c>
      <c r="K140" s="944"/>
      <c r="L140" s="944"/>
      <c r="M140" s="946"/>
      <c r="N140" s="946"/>
      <c r="O140" s="946"/>
      <c r="P140" s="1116"/>
      <c r="Q140" s="1117"/>
      <c r="R140" s="956">
        <f>SUM(R5:R139)</f>
        <v>7.8900000000000006</v>
      </c>
      <c r="S140" s="947">
        <f>SUM(S8:S139)</f>
        <v>65.53</v>
      </c>
      <c r="T140" s="957">
        <f>SUM(T5:T139)</f>
        <v>17.29</v>
      </c>
      <c r="U140" s="594">
        <f>SUM(U5:U139)</f>
        <v>8436780</v>
      </c>
      <c r="V140" s="509"/>
      <c r="W140" s="948">
        <f>SUM(W5:W139)</f>
        <v>8581875</v>
      </c>
      <c r="X140" s="949">
        <f>SUM(X5:X139)</f>
        <v>1734775.2533333336</v>
      </c>
      <c r="Y140" s="949">
        <f>SUM(Y5:Y139)</f>
        <v>207235.7352</v>
      </c>
      <c r="Z140" s="1091">
        <f>SUM(Z5:Z139)</f>
        <v>10504471.321866663</v>
      </c>
      <c r="AA140" s="1098"/>
      <c r="AB140" s="604"/>
      <c r="AC140" s="1061"/>
      <c r="AD140" s="1067"/>
      <c r="AE140" s="1061"/>
      <c r="AF140" s="604"/>
      <c r="AG140" s="1061"/>
      <c r="AH140" s="1073"/>
      <c r="AI140" s="1061"/>
      <c r="AJ140" s="382"/>
      <c r="AK140" s="382"/>
      <c r="AL140" s="379"/>
      <c r="AM140" s="379"/>
      <c r="AN140" s="952">
        <f t="shared" ref="AN140:BQ140" si="242">SUM(AN5:AN139)</f>
        <v>5.0100000000000007</v>
      </c>
      <c r="AO140" s="926">
        <f t="shared" si="242"/>
        <v>632383.81288888888</v>
      </c>
      <c r="AP140" s="927">
        <f t="shared" si="242"/>
        <v>2.4</v>
      </c>
      <c r="AQ140" s="926">
        <f t="shared" si="242"/>
        <v>694624.73600000003</v>
      </c>
      <c r="AR140" s="927">
        <f t="shared" si="242"/>
        <v>7.9600000000000009</v>
      </c>
      <c r="AS140" s="926">
        <f t="shared" si="242"/>
        <v>721613.29777777777</v>
      </c>
      <c r="AT140" s="927">
        <f t="shared" si="242"/>
        <v>4.57</v>
      </c>
      <c r="AU140" s="926">
        <f t="shared" si="242"/>
        <v>1083060.0266666668</v>
      </c>
      <c r="AV140" s="927">
        <f t="shared" si="242"/>
        <v>6</v>
      </c>
      <c r="AW140" s="926">
        <f t="shared" si="242"/>
        <v>750163.7333333334</v>
      </c>
      <c r="AX140" s="927">
        <f t="shared" si="242"/>
        <v>4.410000000000001</v>
      </c>
      <c r="AY140" s="926">
        <f t="shared" si="242"/>
        <v>560101.76431111107</v>
      </c>
      <c r="AZ140" s="927">
        <f t="shared" si="242"/>
        <v>8.0399999999999991</v>
      </c>
      <c r="BA140" s="926">
        <f t="shared" si="242"/>
        <v>711301.90222222218</v>
      </c>
      <c r="BB140" s="927">
        <f t="shared" si="242"/>
        <v>4.41</v>
      </c>
      <c r="BC140" s="926">
        <f t="shared" si="242"/>
        <v>430060.39999999997</v>
      </c>
      <c r="BD140" s="927">
        <f t="shared" si="242"/>
        <v>7.2500000000000009</v>
      </c>
      <c r="BE140" s="926">
        <f t="shared" si="242"/>
        <v>714544.34666666668</v>
      </c>
      <c r="BF140" s="927">
        <f t="shared" si="242"/>
        <v>3.99</v>
      </c>
      <c r="BG140" s="926">
        <f t="shared" si="242"/>
        <v>337051.51111111115</v>
      </c>
      <c r="BH140" s="928">
        <f t="shared" si="242"/>
        <v>5.0299999999999994</v>
      </c>
      <c r="BI140" s="926">
        <f t="shared" si="242"/>
        <v>782487.54200000013</v>
      </c>
      <c r="BJ140" s="928">
        <f t="shared" si="242"/>
        <v>7.6000000000000005</v>
      </c>
      <c r="BK140" s="926">
        <f t="shared" si="242"/>
        <v>756222.04444444447</v>
      </c>
      <c r="BL140" s="928">
        <f t="shared" si="242"/>
        <v>4.76</v>
      </c>
      <c r="BM140" s="926">
        <f t="shared" si="242"/>
        <v>661433.27999999991</v>
      </c>
      <c r="BN140" s="928">
        <f t="shared" si="242"/>
        <v>5.1400000000000006</v>
      </c>
      <c r="BO140" s="926">
        <f t="shared" si="242"/>
        <v>460816.32000000007</v>
      </c>
      <c r="BP140" s="928">
        <f t="shared" si="242"/>
        <v>2.99</v>
      </c>
      <c r="BQ140" s="926">
        <f t="shared" si="242"/>
        <v>459606.60444444447</v>
      </c>
      <c r="BR140" s="200" t="s">
        <v>163</v>
      </c>
      <c r="BS140" s="200" t="s">
        <v>163</v>
      </c>
      <c r="BT140" s="726"/>
      <c r="BU140" s="726"/>
      <c r="BV140" s="726"/>
      <c r="BW140" s="726"/>
      <c r="BX140" s="726"/>
      <c r="BY140" s="726"/>
      <c r="BZ140" s="726"/>
      <c r="CA140" s="726"/>
      <c r="CB140" s="726"/>
      <c r="CC140" s="726"/>
      <c r="CD140" s="726"/>
      <c r="CE140" s="726"/>
      <c r="CF140" s="726"/>
      <c r="CG140" s="726"/>
      <c r="CH140" s="726"/>
      <c r="CI140" s="726"/>
      <c r="CJ140" s="726"/>
      <c r="CK140" s="726"/>
      <c r="CL140" s="726"/>
      <c r="CM140" s="726"/>
      <c r="CN140" s="726"/>
      <c r="CO140" s="726"/>
      <c r="CP140" s="726"/>
      <c r="CQ140" s="726"/>
      <c r="CR140" s="726"/>
      <c r="CS140" s="726"/>
      <c r="CT140" s="726"/>
      <c r="CU140" s="726"/>
      <c r="CV140" s="726"/>
      <c r="CW140" s="726"/>
      <c r="CX140" s="726"/>
      <c r="CY140" s="726"/>
      <c r="CZ140" s="726"/>
      <c r="DA140" s="726"/>
      <c r="DB140" s="726"/>
      <c r="DC140" s="726"/>
      <c r="DD140" s="726"/>
      <c r="DE140" s="726"/>
      <c r="DF140" s="726"/>
      <c r="DG140" s="726"/>
      <c r="DH140" s="726"/>
      <c r="DI140" s="726"/>
      <c r="DJ140" s="726"/>
      <c r="DK140" s="726"/>
      <c r="DL140" s="726"/>
      <c r="DM140" s="726"/>
      <c r="DN140" s="726"/>
      <c r="DO140" s="726"/>
      <c r="DP140" s="726"/>
      <c r="DQ140" s="726"/>
      <c r="DR140" s="726"/>
      <c r="DS140" s="726"/>
      <c r="DT140" s="726"/>
      <c r="DU140" s="726"/>
      <c r="DV140" s="726"/>
      <c r="DW140" s="726"/>
      <c r="DX140" s="726"/>
      <c r="DY140" s="726"/>
      <c r="DZ140" s="726"/>
      <c r="EA140" s="726"/>
      <c r="EB140" s="726"/>
      <c r="EC140" s="726"/>
      <c r="ED140" s="726"/>
      <c r="EE140" s="726"/>
      <c r="EF140" s="726"/>
      <c r="EG140" s="726"/>
      <c r="EH140" s="726"/>
      <c r="EI140" s="726"/>
      <c r="EJ140" s="726"/>
      <c r="EK140" s="726"/>
      <c r="EL140" s="726"/>
      <c r="EM140" s="726"/>
      <c r="EN140" s="726"/>
      <c r="EO140" s="726"/>
      <c r="EP140" s="726"/>
      <c r="EQ140" s="726"/>
      <c r="ER140" s="726"/>
      <c r="ES140" s="726"/>
      <c r="ET140" s="726"/>
      <c r="EU140" s="726"/>
      <c r="EV140" s="726"/>
      <c r="EW140" s="726"/>
      <c r="EX140" s="726"/>
      <c r="EY140" s="726"/>
      <c r="EZ140" s="726"/>
      <c r="FA140" s="726"/>
      <c r="FB140" s="726"/>
      <c r="FC140" s="726"/>
      <c r="FD140" s="726"/>
      <c r="FE140" s="726"/>
      <c r="FF140" s="726"/>
      <c r="FG140" s="726"/>
      <c r="FH140" s="726"/>
      <c r="FI140" s="726"/>
      <c r="FJ140" s="726"/>
      <c r="FK140" s="726"/>
      <c r="FL140" s="726"/>
      <c r="FM140" s="726"/>
      <c r="FN140" s="726"/>
      <c r="FO140" s="726"/>
      <c r="FP140" s="726"/>
      <c r="FQ140" s="726"/>
      <c r="FR140" s="726"/>
      <c r="FS140" s="726"/>
      <c r="FT140" s="726"/>
      <c r="FU140" s="726"/>
      <c r="FV140" s="726"/>
      <c r="FW140" s="726"/>
      <c r="FX140" s="660" t="s">
        <v>345</v>
      </c>
      <c r="FY140" s="661">
        <v>97</v>
      </c>
      <c r="FZ140" s="661">
        <v>32435729</v>
      </c>
      <c r="GA140" s="661">
        <v>55</v>
      </c>
      <c r="GB140" s="661" t="s">
        <v>798</v>
      </c>
      <c r="GC140" s="661">
        <v>20</v>
      </c>
      <c r="GD140" s="661">
        <v>1977</v>
      </c>
      <c r="GE140" s="661">
        <v>2</v>
      </c>
      <c r="GF140" s="661" t="s">
        <v>148</v>
      </c>
      <c r="GG140" s="661">
        <v>2</v>
      </c>
      <c r="GH140" s="661">
        <v>2</v>
      </c>
      <c r="GI140" s="661" t="s">
        <v>148</v>
      </c>
      <c r="GJ140" s="661">
        <v>2</v>
      </c>
      <c r="GK140" s="661" t="s">
        <v>781</v>
      </c>
      <c r="GL140" s="661" t="s">
        <v>782</v>
      </c>
      <c r="GM140" s="661">
        <v>66</v>
      </c>
      <c r="GN140" s="661" t="s">
        <v>783</v>
      </c>
      <c r="GO140" s="661">
        <v>0</v>
      </c>
      <c r="GP140" s="661">
        <v>0</v>
      </c>
      <c r="GQ140" s="661">
        <v>4</v>
      </c>
      <c r="GR140" s="661">
        <v>2</v>
      </c>
      <c r="GS140" s="661">
        <v>2</v>
      </c>
      <c r="GT140" s="661" t="s">
        <v>783</v>
      </c>
      <c r="GU140" s="661" t="s">
        <v>783</v>
      </c>
      <c r="GV140" s="661" t="s">
        <v>783</v>
      </c>
      <c r="GW140" s="661" t="s">
        <v>783</v>
      </c>
      <c r="GX140" s="661" t="s">
        <v>783</v>
      </c>
      <c r="GY140" s="661">
        <v>1649</v>
      </c>
      <c r="GZ140" s="661">
        <v>0.15</v>
      </c>
      <c r="HA140" s="661">
        <v>5</v>
      </c>
      <c r="HB140" s="661" t="s">
        <v>783</v>
      </c>
      <c r="HC140" s="661" t="s">
        <v>782</v>
      </c>
      <c r="HD140" s="661">
        <v>35</v>
      </c>
      <c r="HE140" s="661" t="s">
        <v>783</v>
      </c>
      <c r="HF140" s="661">
        <v>0</v>
      </c>
      <c r="HG140" s="661" t="s">
        <v>783</v>
      </c>
      <c r="HH140" s="661">
        <v>0</v>
      </c>
      <c r="HI140" s="661">
        <v>1</v>
      </c>
      <c r="HJ140" s="661">
        <v>45</v>
      </c>
      <c r="HK140" s="661" t="s">
        <v>784</v>
      </c>
      <c r="HL140" s="661" t="s">
        <v>785</v>
      </c>
      <c r="HM140" s="661" t="s">
        <v>783</v>
      </c>
      <c r="HN140" s="661" t="s">
        <v>783</v>
      </c>
      <c r="HO140" s="661" t="s">
        <v>783</v>
      </c>
      <c r="HP140" s="661" t="s">
        <v>783</v>
      </c>
      <c r="HQ140" s="661" t="s">
        <v>783</v>
      </c>
      <c r="HR140" s="661">
        <v>3979912</v>
      </c>
      <c r="HS140" s="661" t="s">
        <v>783</v>
      </c>
      <c r="HT140" s="661" t="s">
        <v>786</v>
      </c>
      <c r="HU140" s="661" t="s">
        <v>787</v>
      </c>
      <c r="HV140" s="661">
        <v>4</v>
      </c>
      <c r="HW140" s="661">
        <v>2016</v>
      </c>
      <c r="HX140" s="661">
        <v>63</v>
      </c>
      <c r="HY140" s="661">
        <v>0</v>
      </c>
      <c r="HZ140" s="661">
        <v>792</v>
      </c>
      <c r="IA140" s="662">
        <v>42228.34574074074</v>
      </c>
      <c r="IB140" s="661" t="s">
        <v>788</v>
      </c>
      <c r="IC140" s="661">
        <v>3975434</v>
      </c>
      <c r="ID140" s="661">
        <v>2014</v>
      </c>
      <c r="IE140" s="661">
        <v>1712</v>
      </c>
      <c r="IF140" s="661" t="s">
        <v>783</v>
      </c>
      <c r="IG140" s="661" t="s">
        <v>783</v>
      </c>
      <c r="IH140" s="661" t="s">
        <v>783</v>
      </c>
      <c r="II140" s="661" t="s">
        <v>783</v>
      </c>
      <c r="IJ140" s="661" t="s">
        <v>783</v>
      </c>
      <c r="IK140" s="661" t="s">
        <v>783</v>
      </c>
      <c r="IL140" s="661" t="s">
        <v>783</v>
      </c>
      <c r="IM140" s="661" t="s">
        <v>783</v>
      </c>
      <c r="IN140" s="661" t="s">
        <v>783</v>
      </c>
      <c r="IO140" s="661">
        <v>1649</v>
      </c>
      <c r="IP140" s="662">
        <v>37477.354571759257</v>
      </c>
      <c r="IQ140" s="661">
        <v>2</v>
      </c>
      <c r="IR140" s="661" t="s">
        <v>793</v>
      </c>
      <c r="IS140" s="661">
        <v>2</v>
      </c>
      <c r="IT140" s="663">
        <v>41275</v>
      </c>
      <c r="IU140" s="661" t="s">
        <v>783</v>
      </c>
      <c r="IV140" s="661" t="s">
        <v>783</v>
      </c>
      <c r="IW140" s="661" t="s">
        <v>783</v>
      </c>
      <c r="IX140" s="661" t="s">
        <v>781</v>
      </c>
      <c r="IY140" s="661">
        <v>45</v>
      </c>
      <c r="IZ140" s="661" t="s">
        <v>789</v>
      </c>
      <c r="JA140" s="661" t="s">
        <v>783</v>
      </c>
      <c r="JB140" s="661" t="s">
        <v>783</v>
      </c>
      <c r="JC140" s="661" t="s">
        <v>783</v>
      </c>
      <c r="JD140" s="661">
        <v>329457</v>
      </c>
      <c r="JE140" s="661" t="s">
        <v>783</v>
      </c>
      <c r="JF140" s="661" t="s">
        <v>783</v>
      </c>
      <c r="JG140" s="661" t="s">
        <v>802</v>
      </c>
      <c r="JH140" s="661">
        <v>55</v>
      </c>
      <c r="JI140" s="661" t="s">
        <v>783</v>
      </c>
      <c r="JJ140" s="661" t="s">
        <v>783</v>
      </c>
      <c r="JK140" s="661" t="s">
        <v>783</v>
      </c>
      <c r="JL140" s="661" t="s">
        <v>790</v>
      </c>
      <c r="JM140" s="661">
        <v>4</v>
      </c>
      <c r="JN140" s="661">
        <v>3</v>
      </c>
      <c r="JO140" s="661" t="s">
        <v>783</v>
      </c>
      <c r="JP140" s="661" t="s">
        <v>783</v>
      </c>
      <c r="JQ140" s="661" t="s">
        <v>783</v>
      </c>
      <c r="JR140" s="661" t="s">
        <v>783</v>
      </c>
      <c r="JS140" s="661" t="s">
        <v>783</v>
      </c>
      <c r="JT140" s="661" t="s">
        <v>783</v>
      </c>
      <c r="JU140" s="661" t="s">
        <v>920</v>
      </c>
      <c r="JV140" s="664">
        <v>796.54033400000003</v>
      </c>
      <c r="JX140" s="225"/>
      <c r="JY140" s="827"/>
      <c r="JZ140" s="827"/>
    </row>
    <row r="141" spans="1:286">
      <c r="A141" s="137"/>
      <c r="B141" s="1028"/>
      <c r="C141" s="1078"/>
      <c r="D141" s="1078"/>
      <c r="E141" s="1078"/>
      <c r="F141" s="1079"/>
      <c r="G141" s="1079"/>
      <c r="H141" s="1080"/>
      <c r="I141" s="1081"/>
      <c r="J141" s="1082">
        <f>SUM(H140:J140)</f>
        <v>93.800000000000011</v>
      </c>
      <c r="K141" s="1079"/>
      <c r="L141" s="1079"/>
      <c r="M141" s="1080"/>
      <c r="N141" s="1080"/>
      <c r="O141" s="1080"/>
      <c r="P141" s="1118"/>
      <c r="Q141" s="1118"/>
      <c r="R141" s="1080"/>
      <c r="S141" s="1080"/>
      <c r="T141" s="1082">
        <f>SUM(R140:T140)</f>
        <v>90.710000000000008</v>
      </c>
      <c r="U141" s="1088"/>
      <c r="V141" s="1088"/>
      <c r="W141" s="1083"/>
      <c r="X141" s="1084"/>
      <c r="Y141" s="1084"/>
      <c r="Z141" s="1084"/>
      <c r="AA141" s="1077"/>
      <c r="AB141" s="1085"/>
      <c r="AC141" s="1028"/>
      <c r="AD141" s="1079"/>
      <c r="AE141" s="1086"/>
      <c r="AF141" s="1085"/>
      <c r="AG141" s="1028"/>
      <c r="AH141" s="1028"/>
      <c r="AI141" s="1086"/>
      <c r="AJ141" s="1028"/>
      <c r="AK141" s="837"/>
      <c r="AL141" s="837"/>
      <c r="AM141" s="837"/>
      <c r="AN141" s="837"/>
      <c r="AP141" s="837"/>
      <c r="AQ141" s="565"/>
      <c r="AR141" s="837"/>
      <c r="AS141" s="565"/>
      <c r="AT141" s="837"/>
      <c r="AU141" s="565"/>
      <c r="AV141" s="837"/>
      <c r="AW141" s="565"/>
      <c r="AX141" s="837"/>
      <c r="AY141" s="565"/>
      <c r="AZ141" s="837"/>
      <c r="BA141" s="565"/>
      <c r="BB141" s="837"/>
      <c r="BC141" s="565"/>
      <c r="BD141" s="837"/>
      <c r="BE141" s="565"/>
      <c r="BF141" s="837"/>
      <c r="BG141" s="565"/>
      <c r="BH141" s="837"/>
      <c r="BI141" s="565"/>
      <c r="BJ141" s="837"/>
      <c r="BK141" s="565"/>
      <c r="BL141" s="837"/>
      <c r="BM141" s="565"/>
      <c r="BN141" s="837"/>
      <c r="BO141" s="565"/>
      <c r="BP141" s="837"/>
      <c r="BQ141" s="565"/>
      <c r="BR141" s="210"/>
      <c r="BS141" s="210"/>
      <c r="BT141" s="389"/>
      <c r="BU141" s="389"/>
      <c r="BV141" s="389"/>
      <c r="BW141" s="389"/>
      <c r="BX141" s="389"/>
      <c r="BY141" s="389"/>
      <c r="BZ141" s="389"/>
      <c r="CA141" s="389"/>
      <c r="CB141" s="389"/>
      <c r="CC141" s="389"/>
      <c r="CD141" s="389"/>
      <c r="CE141" s="389"/>
      <c r="CF141" s="389"/>
      <c r="CG141" s="389"/>
      <c r="CH141" s="389"/>
      <c r="CI141" s="389"/>
      <c r="CJ141" s="389"/>
      <c r="CK141" s="389"/>
      <c r="CL141" s="389"/>
      <c r="CM141" s="389"/>
      <c r="CN141" s="389"/>
      <c r="CO141" s="389"/>
      <c r="CP141" s="389"/>
      <c r="CQ141" s="389"/>
      <c r="CR141" s="389"/>
      <c r="CS141" s="389"/>
      <c r="CT141" s="389"/>
      <c r="CU141" s="389"/>
      <c r="CV141" s="389"/>
      <c r="CW141" s="389"/>
      <c r="CX141" s="389"/>
      <c r="CY141" s="389"/>
      <c r="CZ141" s="389"/>
      <c r="DA141" s="389"/>
      <c r="DB141" s="389"/>
      <c r="DC141" s="389"/>
      <c r="DD141" s="389"/>
      <c r="DE141" s="389"/>
      <c r="DF141" s="389"/>
      <c r="DG141" s="389"/>
      <c r="DH141" s="389"/>
      <c r="DI141" s="389"/>
      <c r="DJ141" s="389"/>
      <c r="DK141" s="389"/>
      <c r="DL141" s="389"/>
      <c r="DM141" s="389"/>
      <c r="DN141" s="389"/>
      <c r="DO141" s="389"/>
      <c r="DP141" s="389"/>
      <c r="DQ141" s="389"/>
      <c r="DR141" s="389"/>
      <c r="DS141" s="389"/>
      <c r="DT141" s="389"/>
      <c r="DU141" s="389"/>
      <c r="DV141" s="389"/>
      <c r="DW141" s="389"/>
      <c r="DX141" s="389"/>
      <c r="DY141" s="389"/>
      <c r="DZ141" s="389"/>
      <c r="EA141" s="389"/>
      <c r="EB141" s="389"/>
      <c r="EC141" s="389"/>
      <c r="ED141" s="389"/>
      <c r="EE141" s="389"/>
      <c r="EF141" s="389"/>
      <c r="EG141" s="389"/>
      <c r="EH141" s="389"/>
      <c r="EI141" s="389"/>
      <c r="EJ141" s="389"/>
      <c r="EK141" s="389"/>
      <c r="EL141" s="389"/>
      <c r="EM141" s="389"/>
      <c r="EN141" s="389"/>
      <c r="EO141" s="389"/>
      <c r="EP141" s="389"/>
      <c r="EQ141" s="389"/>
      <c r="ER141" s="389"/>
      <c r="ES141" s="389"/>
      <c r="ET141" s="389"/>
      <c r="EU141" s="389"/>
      <c r="EV141" s="389"/>
      <c r="EW141" s="389"/>
      <c r="EX141" s="389"/>
      <c r="EY141" s="389"/>
      <c r="EZ141" s="389"/>
      <c r="FA141" s="389"/>
      <c r="FB141" s="389"/>
      <c r="FC141" s="389"/>
      <c r="FD141" s="389"/>
      <c r="FE141" s="389"/>
      <c r="FF141" s="389"/>
      <c r="FG141" s="389"/>
      <c r="FH141" s="389"/>
      <c r="FI141" s="389"/>
      <c r="FJ141" s="389"/>
      <c r="FK141" s="389"/>
      <c r="FL141" s="389"/>
      <c r="FM141" s="389"/>
      <c r="FN141" s="389"/>
      <c r="FO141" s="389"/>
      <c r="FP141" s="389"/>
      <c r="FQ141" s="389"/>
      <c r="FR141" s="389"/>
      <c r="FS141" s="389"/>
      <c r="FT141" s="389"/>
      <c r="FU141" s="389"/>
      <c r="FV141" s="389"/>
      <c r="FW141" s="389"/>
      <c r="FX141" s="660" t="s">
        <v>345</v>
      </c>
      <c r="FY141" s="661">
        <v>144</v>
      </c>
      <c r="FZ141" s="661">
        <v>32434975</v>
      </c>
      <c r="GA141" s="661">
        <v>55</v>
      </c>
      <c r="GB141" s="661" t="s">
        <v>798</v>
      </c>
      <c r="GC141" s="661">
        <v>18</v>
      </c>
      <c r="GD141" s="661">
        <v>1980</v>
      </c>
      <c r="GE141" s="661">
        <v>2</v>
      </c>
      <c r="GF141" s="661" t="s">
        <v>148</v>
      </c>
      <c r="GG141" s="661">
        <v>3</v>
      </c>
      <c r="GH141" s="661">
        <v>2</v>
      </c>
      <c r="GI141" s="661" t="s">
        <v>148</v>
      </c>
      <c r="GJ141" s="661">
        <v>3</v>
      </c>
      <c r="GK141" s="661" t="s">
        <v>781</v>
      </c>
      <c r="GL141" s="661" t="s">
        <v>782</v>
      </c>
      <c r="GM141" s="661">
        <v>66</v>
      </c>
      <c r="GN141" s="661" t="s">
        <v>783</v>
      </c>
      <c r="GO141" s="661">
        <v>0</v>
      </c>
      <c r="GP141" s="661">
        <v>0</v>
      </c>
      <c r="GQ141" s="661">
        <v>4</v>
      </c>
      <c r="GR141" s="661">
        <v>2</v>
      </c>
      <c r="GS141" s="661">
        <v>3</v>
      </c>
      <c r="GT141" s="661" t="s">
        <v>783</v>
      </c>
      <c r="GU141" s="661" t="s">
        <v>783</v>
      </c>
      <c r="GV141" s="661" t="s">
        <v>783</v>
      </c>
      <c r="GW141" s="661" t="s">
        <v>783</v>
      </c>
      <c r="GX141" s="661" t="s">
        <v>783</v>
      </c>
      <c r="GY141" s="661">
        <v>1649</v>
      </c>
      <c r="GZ141" s="661">
        <v>0.02</v>
      </c>
      <c r="HA141" s="661">
        <v>5</v>
      </c>
      <c r="HB141" s="661" t="s">
        <v>783</v>
      </c>
      <c r="HC141" s="661" t="s">
        <v>782</v>
      </c>
      <c r="HD141" s="661">
        <v>75</v>
      </c>
      <c r="HE141" s="661" t="s">
        <v>783</v>
      </c>
      <c r="HF141" s="661">
        <v>0</v>
      </c>
      <c r="HG141" s="661" t="s">
        <v>783</v>
      </c>
      <c r="HH141" s="661">
        <v>0</v>
      </c>
      <c r="HI141" s="661">
        <v>1</v>
      </c>
      <c r="HJ141" s="661">
        <v>45</v>
      </c>
      <c r="HK141" s="661" t="s">
        <v>784</v>
      </c>
      <c r="HL141" s="661" t="s">
        <v>785</v>
      </c>
      <c r="HM141" s="661" t="s">
        <v>783</v>
      </c>
      <c r="HN141" s="661" t="s">
        <v>783</v>
      </c>
      <c r="HO141" s="661" t="s">
        <v>783</v>
      </c>
      <c r="HP141" s="661" t="s">
        <v>783</v>
      </c>
      <c r="HQ141" s="661" t="s">
        <v>783</v>
      </c>
      <c r="HR141" s="661">
        <v>3980138</v>
      </c>
      <c r="HS141" s="661" t="s">
        <v>783</v>
      </c>
      <c r="HT141" s="661" t="s">
        <v>786</v>
      </c>
      <c r="HU141" s="661" t="s">
        <v>787</v>
      </c>
      <c r="HV141" s="661">
        <v>4</v>
      </c>
      <c r="HW141" s="661">
        <v>2016</v>
      </c>
      <c r="HX141" s="661">
        <v>63</v>
      </c>
      <c r="HY141" s="661">
        <v>0</v>
      </c>
      <c r="HZ141" s="661">
        <v>106</v>
      </c>
      <c r="IA141" s="662">
        <v>42227.682129629633</v>
      </c>
      <c r="IB141" s="661" t="s">
        <v>788</v>
      </c>
      <c r="IC141" s="661">
        <v>3975660</v>
      </c>
      <c r="ID141" s="661">
        <v>2014</v>
      </c>
      <c r="IE141" s="661">
        <v>1712</v>
      </c>
      <c r="IF141" s="661" t="s">
        <v>783</v>
      </c>
      <c r="IG141" s="661" t="s">
        <v>783</v>
      </c>
      <c r="IH141" s="661" t="s">
        <v>783</v>
      </c>
      <c r="II141" s="661" t="s">
        <v>783</v>
      </c>
      <c r="IJ141" s="661" t="s">
        <v>783</v>
      </c>
      <c r="IK141" s="661" t="s">
        <v>783</v>
      </c>
      <c r="IL141" s="661" t="s">
        <v>783</v>
      </c>
      <c r="IM141" s="661" t="s">
        <v>783</v>
      </c>
      <c r="IN141" s="661" t="s">
        <v>783</v>
      </c>
      <c r="IO141" s="661">
        <v>1649</v>
      </c>
      <c r="IP141" s="662">
        <v>37477.354571759257</v>
      </c>
      <c r="IQ141" s="661">
        <v>2</v>
      </c>
      <c r="IR141" s="661" t="s">
        <v>793</v>
      </c>
      <c r="IS141" s="661">
        <v>3</v>
      </c>
      <c r="IT141" s="663">
        <v>41275</v>
      </c>
      <c r="IU141" s="661" t="s">
        <v>783</v>
      </c>
      <c r="IV141" s="661" t="s">
        <v>783</v>
      </c>
      <c r="IW141" s="661" t="s">
        <v>783</v>
      </c>
      <c r="IX141" s="661" t="s">
        <v>781</v>
      </c>
      <c r="IY141" s="661">
        <v>45</v>
      </c>
      <c r="IZ141" s="661" t="s">
        <v>789</v>
      </c>
      <c r="JA141" s="661" t="s">
        <v>783</v>
      </c>
      <c r="JB141" s="661" t="s">
        <v>783</v>
      </c>
      <c r="JC141" s="661" t="s">
        <v>783</v>
      </c>
      <c r="JD141" s="661">
        <v>329457</v>
      </c>
      <c r="JE141" s="661" t="s">
        <v>783</v>
      </c>
      <c r="JF141" s="661" t="s">
        <v>783</v>
      </c>
      <c r="JG141" s="661" t="s">
        <v>804</v>
      </c>
      <c r="JH141" s="661">
        <v>55</v>
      </c>
      <c r="JI141" s="661" t="s">
        <v>783</v>
      </c>
      <c r="JJ141" s="661" t="s">
        <v>783</v>
      </c>
      <c r="JK141" s="661" t="s">
        <v>783</v>
      </c>
      <c r="JL141" s="661" t="s">
        <v>790</v>
      </c>
      <c r="JM141" s="661">
        <v>4</v>
      </c>
      <c r="JN141" s="661">
        <v>3</v>
      </c>
      <c r="JO141" s="661" t="s">
        <v>783</v>
      </c>
      <c r="JP141" s="661" t="s">
        <v>783</v>
      </c>
      <c r="JQ141" s="661" t="s">
        <v>783</v>
      </c>
      <c r="JR141" s="661" t="s">
        <v>783</v>
      </c>
      <c r="JS141" s="661" t="s">
        <v>783</v>
      </c>
      <c r="JT141" s="661" t="s">
        <v>783</v>
      </c>
      <c r="JU141" s="661" t="s">
        <v>921</v>
      </c>
      <c r="JV141" s="664">
        <v>105.51145699999999</v>
      </c>
      <c r="JX141" s="225"/>
      <c r="JY141" s="827"/>
      <c r="JZ141" s="827"/>
    </row>
    <row r="142" spans="1:286">
      <c r="A142" s="140"/>
      <c r="B142" s="1029"/>
      <c r="C142" s="36"/>
      <c r="D142" s="36"/>
      <c r="E142" s="36"/>
      <c r="F142" s="37"/>
      <c r="G142" s="38"/>
      <c r="H142" s="39"/>
      <c r="I142" s="37"/>
      <c r="J142" s="37"/>
      <c r="K142" s="37"/>
      <c r="L142" s="37"/>
      <c r="M142" s="112"/>
      <c r="N142" s="112"/>
      <c r="O142" s="112"/>
      <c r="P142" s="1119"/>
      <c r="Q142" s="1120"/>
      <c r="R142" s="942"/>
      <c r="S142" s="942"/>
      <c r="T142" s="1087"/>
      <c r="U142" s="306"/>
      <c r="V142" s="306"/>
      <c r="W142" s="542"/>
      <c r="X142" s="542"/>
      <c r="Y142" s="591"/>
      <c r="Z142" s="542"/>
      <c r="AA142" s="1077"/>
      <c r="AB142" s="521"/>
      <c r="AC142" s="1029"/>
      <c r="AD142" s="37"/>
      <c r="AE142" s="565"/>
      <c r="AF142" s="521"/>
      <c r="AG142" s="1029"/>
      <c r="AH142" s="1029"/>
      <c r="AI142" s="565"/>
      <c r="AJ142" s="1029"/>
      <c r="AK142" s="141"/>
      <c r="AL142" s="141"/>
      <c r="AM142" s="141"/>
      <c r="AN142" s="141"/>
      <c r="AO142" s="929">
        <f>AO140+AQ140+AS140+AU140+AW140+AY140+BA140+BC140+BE140+BG140+BI140+BK140+BM140+BO140+BQ140</f>
        <v>9755471.3218666669</v>
      </c>
      <c r="AP142" s="924" t="s">
        <v>1013</v>
      </c>
      <c r="AQ142" s="564"/>
      <c r="AR142" s="141"/>
      <c r="AS142" s="564"/>
      <c r="AT142" s="141"/>
      <c r="AU142" s="564"/>
      <c r="AV142" s="141"/>
      <c r="AW142" s="564"/>
      <c r="AX142" s="141"/>
      <c r="AY142" s="564"/>
      <c r="AZ142" s="141"/>
      <c r="BA142" s="564"/>
      <c r="BB142" s="141"/>
      <c r="BC142" s="564"/>
      <c r="BD142" s="141"/>
      <c r="BE142" s="564"/>
      <c r="BF142" s="141"/>
      <c r="BG142" s="564"/>
      <c r="BH142" s="141"/>
      <c r="BI142" s="564"/>
      <c r="BJ142" s="141"/>
      <c r="BK142" s="564"/>
      <c r="BL142" s="141"/>
      <c r="BM142" s="564"/>
      <c r="BN142" s="141"/>
      <c r="BO142" s="564"/>
      <c r="BP142" s="141"/>
      <c r="BQ142" s="564"/>
      <c r="BR142" s="149"/>
      <c r="BS142" s="149"/>
      <c r="BT142" s="389"/>
      <c r="BU142" s="389"/>
      <c r="BV142" s="389"/>
      <c r="BW142" s="389"/>
      <c r="BX142" s="389"/>
      <c r="BY142" s="389"/>
      <c r="BZ142" s="389"/>
      <c r="CA142" s="389"/>
      <c r="CB142" s="389"/>
      <c r="CC142" s="389"/>
      <c r="CD142" s="389"/>
      <c r="CE142" s="389"/>
      <c r="CF142" s="389"/>
      <c r="CG142" s="389"/>
      <c r="CH142" s="389"/>
      <c r="CI142" s="389"/>
      <c r="CJ142" s="389"/>
      <c r="CK142" s="389"/>
      <c r="CL142" s="389"/>
      <c r="CM142" s="389"/>
      <c r="CN142" s="389"/>
      <c r="CO142" s="389"/>
      <c r="CP142" s="389"/>
      <c r="CQ142" s="389"/>
      <c r="CR142" s="389"/>
      <c r="CS142" s="389"/>
      <c r="CT142" s="389"/>
      <c r="CU142" s="389"/>
      <c r="CV142" s="389"/>
      <c r="CW142" s="389"/>
      <c r="CX142" s="389"/>
      <c r="CY142" s="389"/>
      <c r="CZ142" s="389"/>
      <c r="DA142" s="389"/>
      <c r="DB142" s="389"/>
      <c r="DC142" s="389"/>
      <c r="DD142" s="389"/>
      <c r="DE142" s="389"/>
      <c r="DF142" s="389"/>
      <c r="DG142" s="389"/>
      <c r="DH142" s="389"/>
      <c r="DI142" s="389"/>
      <c r="DJ142" s="389"/>
      <c r="DK142" s="389"/>
      <c r="DL142" s="389"/>
      <c r="DM142" s="389"/>
      <c r="DN142" s="389"/>
      <c r="DO142" s="389"/>
      <c r="DP142" s="389"/>
      <c r="DQ142" s="389"/>
      <c r="DR142" s="389"/>
      <c r="DS142" s="389"/>
      <c r="DT142" s="389"/>
      <c r="DU142" s="389"/>
      <c r="DV142" s="389"/>
      <c r="DW142" s="389"/>
      <c r="DX142" s="389"/>
      <c r="DY142" s="389"/>
      <c r="DZ142" s="389"/>
      <c r="EA142" s="389"/>
      <c r="EB142" s="389"/>
      <c r="EC142" s="389"/>
      <c r="ED142" s="389"/>
      <c r="EE142" s="389"/>
      <c r="EF142" s="389"/>
      <c r="EG142" s="389"/>
      <c r="EH142" s="389"/>
      <c r="EI142" s="389"/>
      <c r="EJ142" s="389"/>
      <c r="EK142" s="389"/>
      <c r="EL142" s="389"/>
      <c r="EM142" s="389"/>
      <c r="EN142" s="389"/>
      <c r="EO142" s="389"/>
      <c r="EP142" s="389"/>
      <c r="EQ142" s="389"/>
      <c r="ER142" s="389"/>
      <c r="ES142" s="389"/>
      <c r="ET142" s="389"/>
      <c r="EU142" s="389"/>
      <c r="EV142" s="389"/>
      <c r="EW142" s="389"/>
      <c r="EX142" s="389"/>
      <c r="EY142" s="389"/>
      <c r="EZ142" s="389"/>
      <c r="FA142" s="389"/>
      <c r="FB142" s="389"/>
      <c r="FC142" s="389"/>
      <c r="FD142" s="389"/>
      <c r="FE142" s="389"/>
      <c r="FF142" s="389"/>
      <c r="FG142" s="389"/>
      <c r="FH142" s="389"/>
      <c r="FI142" s="389"/>
      <c r="FJ142" s="389"/>
      <c r="FK142" s="389"/>
      <c r="FL142" s="389"/>
      <c r="FM142" s="389"/>
      <c r="FN142" s="389"/>
      <c r="FO142" s="389"/>
      <c r="FP142" s="389"/>
      <c r="FQ142" s="389"/>
      <c r="FR142" s="389"/>
      <c r="FS142" s="389"/>
      <c r="FT142" s="389"/>
      <c r="FU142" s="389"/>
      <c r="FV142" s="389"/>
      <c r="FW142" s="389"/>
      <c r="FX142" s="660" t="s">
        <v>345</v>
      </c>
      <c r="FY142" s="661">
        <v>145</v>
      </c>
      <c r="FZ142" s="661">
        <v>32434954</v>
      </c>
      <c r="GA142" s="661">
        <v>55</v>
      </c>
      <c r="GB142" s="661" t="s">
        <v>798</v>
      </c>
      <c r="GC142" s="661">
        <v>18</v>
      </c>
      <c r="GD142" s="661">
        <v>1980</v>
      </c>
      <c r="GE142" s="661">
        <v>2</v>
      </c>
      <c r="GF142" s="661" t="s">
        <v>148</v>
      </c>
      <c r="GG142" s="661">
        <v>3</v>
      </c>
      <c r="GH142" s="661">
        <v>2</v>
      </c>
      <c r="GI142" s="661" t="s">
        <v>148</v>
      </c>
      <c r="GJ142" s="661">
        <v>3</v>
      </c>
      <c r="GK142" s="661" t="s">
        <v>781</v>
      </c>
      <c r="GL142" s="661" t="s">
        <v>782</v>
      </c>
      <c r="GM142" s="661">
        <v>66</v>
      </c>
      <c r="GN142" s="661" t="s">
        <v>783</v>
      </c>
      <c r="GO142" s="661">
        <v>0</v>
      </c>
      <c r="GP142" s="661">
        <v>0</v>
      </c>
      <c r="GQ142" s="661">
        <v>4</v>
      </c>
      <c r="GR142" s="661">
        <v>2</v>
      </c>
      <c r="GS142" s="661">
        <v>3</v>
      </c>
      <c r="GT142" s="661" t="s">
        <v>783</v>
      </c>
      <c r="GU142" s="661" t="s">
        <v>783</v>
      </c>
      <c r="GV142" s="661" t="s">
        <v>783</v>
      </c>
      <c r="GW142" s="661" t="s">
        <v>783</v>
      </c>
      <c r="GX142" s="661" t="s">
        <v>783</v>
      </c>
      <c r="GY142" s="661">
        <v>1649</v>
      </c>
      <c r="GZ142" s="661">
        <v>0.85</v>
      </c>
      <c r="HA142" s="661">
        <v>5</v>
      </c>
      <c r="HB142" s="661" t="s">
        <v>783</v>
      </c>
      <c r="HC142" s="661" t="s">
        <v>782</v>
      </c>
      <c r="HD142" s="661">
        <v>75</v>
      </c>
      <c r="HE142" s="661" t="s">
        <v>783</v>
      </c>
      <c r="HF142" s="661">
        <v>0</v>
      </c>
      <c r="HG142" s="661" t="s">
        <v>783</v>
      </c>
      <c r="HH142" s="661">
        <v>0</v>
      </c>
      <c r="HI142" s="661">
        <v>1</v>
      </c>
      <c r="HJ142" s="661">
        <v>45</v>
      </c>
      <c r="HK142" s="661" t="s">
        <v>784</v>
      </c>
      <c r="HL142" s="661" t="s">
        <v>785</v>
      </c>
      <c r="HM142" s="661" t="s">
        <v>783</v>
      </c>
      <c r="HN142" s="661" t="s">
        <v>783</v>
      </c>
      <c r="HO142" s="661" t="s">
        <v>783</v>
      </c>
      <c r="HP142" s="661" t="s">
        <v>783</v>
      </c>
      <c r="HQ142" s="661" t="s">
        <v>783</v>
      </c>
      <c r="HR142" s="661">
        <v>3980137</v>
      </c>
      <c r="HS142" s="661" t="s">
        <v>783</v>
      </c>
      <c r="HT142" s="661" t="s">
        <v>786</v>
      </c>
      <c r="HU142" s="661" t="s">
        <v>787</v>
      </c>
      <c r="HV142" s="661">
        <v>4</v>
      </c>
      <c r="HW142" s="661">
        <v>2016</v>
      </c>
      <c r="HX142" s="661">
        <v>63</v>
      </c>
      <c r="HY142" s="661">
        <v>0</v>
      </c>
      <c r="HZ142" s="661">
        <v>4488</v>
      </c>
      <c r="IA142" s="662">
        <v>42227.682129629633</v>
      </c>
      <c r="IB142" s="661" t="s">
        <v>788</v>
      </c>
      <c r="IC142" s="661">
        <v>3975659</v>
      </c>
      <c r="ID142" s="661">
        <v>2014</v>
      </c>
      <c r="IE142" s="661">
        <v>1712</v>
      </c>
      <c r="IF142" s="661" t="s">
        <v>783</v>
      </c>
      <c r="IG142" s="661" t="s">
        <v>783</v>
      </c>
      <c r="IH142" s="661" t="s">
        <v>783</v>
      </c>
      <c r="II142" s="661" t="s">
        <v>783</v>
      </c>
      <c r="IJ142" s="661" t="s">
        <v>783</v>
      </c>
      <c r="IK142" s="661" t="s">
        <v>783</v>
      </c>
      <c r="IL142" s="661" t="s">
        <v>783</v>
      </c>
      <c r="IM142" s="661" t="s">
        <v>783</v>
      </c>
      <c r="IN142" s="661" t="s">
        <v>783</v>
      </c>
      <c r="IO142" s="661">
        <v>1649</v>
      </c>
      <c r="IP142" s="662">
        <v>37477.354571759257</v>
      </c>
      <c r="IQ142" s="661">
        <v>2</v>
      </c>
      <c r="IR142" s="661" t="s">
        <v>793</v>
      </c>
      <c r="IS142" s="661">
        <v>3</v>
      </c>
      <c r="IT142" s="663">
        <v>41275</v>
      </c>
      <c r="IU142" s="661" t="s">
        <v>783</v>
      </c>
      <c r="IV142" s="661" t="s">
        <v>783</v>
      </c>
      <c r="IW142" s="661" t="s">
        <v>783</v>
      </c>
      <c r="IX142" s="661" t="s">
        <v>781</v>
      </c>
      <c r="IY142" s="661">
        <v>45</v>
      </c>
      <c r="IZ142" s="661" t="s">
        <v>789</v>
      </c>
      <c r="JA142" s="661" t="s">
        <v>783</v>
      </c>
      <c r="JB142" s="661" t="s">
        <v>783</v>
      </c>
      <c r="JC142" s="661" t="s">
        <v>783</v>
      </c>
      <c r="JD142" s="661">
        <v>329457</v>
      </c>
      <c r="JE142" s="661" t="s">
        <v>783</v>
      </c>
      <c r="JF142" s="661" t="s">
        <v>783</v>
      </c>
      <c r="JG142" s="661" t="s">
        <v>804</v>
      </c>
      <c r="JH142" s="661">
        <v>55</v>
      </c>
      <c r="JI142" s="661" t="s">
        <v>783</v>
      </c>
      <c r="JJ142" s="661" t="s">
        <v>783</v>
      </c>
      <c r="JK142" s="661" t="s">
        <v>783</v>
      </c>
      <c r="JL142" s="661" t="s">
        <v>790</v>
      </c>
      <c r="JM142" s="661">
        <v>4</v>
      </c>
      <c r="JN142" s="661">
        <v>3</v>
      </c>
      <c r="JO142" s="661" t="s">
        <v>783</v>
      </c>
      <c r="JP142" s="661" t="s">
        <v>783</v>
      </c>
      <c r="JQ142" s="661" t="s">
        <v>783</v>
      </c>
      <c r="JR142" s="661" t="s">
        <v>783</v>
      </c>
      <c r="JS142" s="661" t="s">
        <v>783</v>
      </c>
      <c r="JT142" s="661" t="s">
        <v>783</v>
      </c>
      <c r="JU142" s="661" t="s">
        <v>922</v>
      </c>
      <c r="JV142" s="664">
        <v>4507.1723400000001</v>
      </c>
      <c r="JX142" s="225"/>
      <c r="JY142" s="827"/>
      <c r="JZ142" s="827"/>
    </row>
    <row r="143" spans="1:286">
      <c r="A143" s="828"/>
      <c r="B143" s="1029"/>
      <c r="C143" s="36"/>
      <c r="D143" s="36"/>
      <c r="E143" s="36"/>
      <c r="F143" s="37"/>
      <c r="G143" s="38"/>
      <c r="H143" s="39"/>
      <c r="I143" s="37"/>
      <c r="J143" s="37"/>
      <c r="K143" s="1029"/>
      <c r="L143" s="1029"/>
      <c r="M143" s="100"/>
      <c r="N143" s="100"/>
      <c r="O143" s="100"/>
      <c r="P143" s="1121"/>
      <c r="Q143" s="1122"/>
      <c r="R143" s="316"/>
      <c r="S143" s="316"/>
      <c r="T143" s="328"/>
      <c r="U143" s="306"/>
      <c r="V143" s="306"/>
      <c r="W143" s="542"/>
      <c r="X143" s="542"/>
      <c r="Y143" s="542"/>
      <c r="Z143" s="542"/>
      <c r="AA143" s="1077"/>
      <c r="AB143" s="521"/>
      <c r="AC143" s="1029"/>
      <c r="AD143" s="37"/>
      <c r="AE143" s="565"/>
      <c r="AF143" s="521"/>
      <c r="AG143" s="1029"/>
      <c r="AH143" s="1029"/>
      <c r="AI143" s="565"/>
      <c r="AJ143" s="1029"/>
      <c r="AK143" s="828"/>
      <c r="AL143" s="828"/>
      <c r="AM143" s="828"/>
      <c r="AN143" s="828"/>
      <c r="AO143" s="958">
        <f>AO142/15</f>
        <v>650364.7547911111</v>
      </c>
      <c r="AP143" s="959" t="s">
        <v>1014</v>
      </c>
      <c r="AQ143" s="565"/>
      <c r="AR143" s="828"/>
      <c r="AS143" s="565"/>
      <c r="AT143" s="828"/>
      <c r="AU143" s="565"/>
      <c r="AV143" s="828"/>
      <c r="AW143" s="565"/>
      <c r="AX143" s="828"/>
      <c r="AY143" s="565"/>
      <c r="AZ143" s="828"/>
      <c r="BA143" s="565"/>
      <c r="BB143" s="828"/>
      <c r="BC143" s="565"/>
      <c r="BD143" s="828"/>
      <c r="BE143" s="565"/>
      <c r="BF143" s="828"/>
      <c r="BG143" s="565"/>
      <c r="BH143" s="828"/>
      <c r="BI143" s="565"/>
      <c r="BJ143" s="828"/>
      <c r="BK143" s="565"/>
      <c r="BL143" s="828"/>
      <c r="BM143" s="565"/>
      <c r="BN143" s="828"/>
      <c r="BO143" s="565"/>
      <c r="BP143" s="828"/>
      <c r="BQ143" s="565"/>
      <c r="BR143" s="100"/>
      <c r="BS143" s="100"/>
      <c r="BT143" s="100"/>
      <c r="BU143" s="100"/>
      <c r="BV143" s="100"/>
      <c r="BW143" s="100"/>
      <c r="BX143" s="100"/>
      <c r="BY143" s="100"/>
      <c r="BZ143" s="100"/>
      <c r="CA143" s="100"/>
      <c r="CB143" s="100"/>
      <c r="CC143" s="100"/>
      <c r="CD143" s="100"/>
      <c r="CE143" s="100"/>
      <c r="CF143" s="100"/>
      <c r="CG143" s="100"/>
      <c r="CH143" s="100"/>
      <c r="CI143" s="100"/>
      <c r="CJ143" s="100"/>
      <c r="CK143" s="100"/>
      <c r="CL143" s="100"/>
      <c r="CM143" s="100"/>
      <c r="CN143" s="100"/>
      <c r="CO143" s="100"/>
      <c r="CP143" s="100"/>
      <c r="CQ143" s="100"/>
      <c r="CR143" s="100"/>
      <c r="CS143" s="100"/>
      <c r="CT143" s="100"/>
      <c r="CU143" s="100"/>
      <c r="CV143" s="100"/>
      <c r="CW143" s="100"/>
      <c r="CX143" s="100"/>
      <c r="CY143" s="100"/>
      <c r="CZ143" s="100"/>
      <c r="DA143" s="100"/>
      <c r="DB143" s="100"/>
      <c r="DC143" s="100"/>
      <c r="DD143" s="100"/>
      <c r="DE143" s="100"/>
      <c r="DF143" s="100"/>
      <c r="DG143" s="100"/>
      <c r="DH143" s="100"/>
      <c r="DI143" s="100"/>
      <c r="DJ143" s="100"/>
      <c r="DK143" s="100"/>
      <c r="DL143" s="100"/>
      <c r="DM143" s="100"/>
      <c r="DN143" s="100"/>
      <c r="DO143" s="100"/>
      <c r="DP143" s="100"/>
      <c r="DQ143" s="100"/>
      <c r="DR143" s="100"/>
      <c r="DS143" s="100"/>
      <c r="DT143" s="100"/>
      <c r="DU143" s="100"/>
      <c r="DV143" s="100"/>
      <c r="DW143" s="100"/>
      <c r="DX143" s="100"/>
      <c r="DY143" s="100"/>
      <c r="DZ143" s="100"/>
      <c r="EA143" s="100"/>
      <c r="EB143" s="100"/>
      <c r="EC143" s="100"/>
      <c r="ED143" s="100"/>
      <c r="EE143" s="100"/>
      <c r="EF143" s="100"/>
      <c r="EG143" s="100"/>
      <c r="EH143" s="100"/>
      <c r="EI143" s="100"/>
      <c r="EJ143" s="100"/>
      <c r="EK143" s="100"/>
      <c r="EL143" s="100"/>
      <c r="EM143" s="100"/>
      <c r="EN143" s="100"/>
      <c r="EO143" s="100"/>
      <c r="EP143" s="100"/>
      <c r="EQ143" s="100"/>
      <c r="ER143" s="100"/>
      <c r="ES143" s="100"/>
      <c r="ET143" s="100"/>
      <c r="EU143" s="100"/>
      <c r="EV143" s="100"/>
      <c r="EW143" s="100"/>
      <c r="EX143" s="100"/>
      <c r="EY143" s="100"/>
      <c r="EZ143" s="100"/>
      <c r="FA143" s="100"/>
      <c r="FB143" s="100"/>
      <c r="FC143" s="100"/>
      <c r="FD143" s="100"/>
      <c r="FE143" s="100"/>
      <c r="FF143" s="100"/>
      <c r="FG143" s="100"/>
      <c r="FH143" s="100"/>
      <c r="FI143" s="100"/>
      <c r="FJ143" s="100"/>
      <c r="FK143" s="100"/>
      <c r="FL143" s="100"/>
      <c r="FM143" s="100"/>
      <c r="FN143" s="100"/>
      <c r="FO143" s="100"/>
      <c r="FP143" s="100"/>
      <c r="FQ143" s="100"/>
      <c r="FR143" s="100"/>
      <c r="FS143" s="100"/>
      <c r="FT143" s="100"/>
      <c r="FU143" s="100"/>
      <c r="FV143" s="100"/>
      <c r="FW143" s="100"/>
      <c r="FX143" s="660" t="s">
        <v>345</v>
      </c>
      <c r="FY143" s="661">
        <v>189</v>
      </c>
      <c r="FZ143" s="661">
        <v>32434912</v>
      </c>
      <c r="GA143" s="661">
        <v>55</v>
      </c>
      <c r="GB143" s="661" t="s">
        <v>798</v>
      </c>
      <c r="GC143" s="661">
        <v>20</v>
      </c>
      <c r="GD143" s="661">
        <v>1979</v>
      </c>
      <c r="GE143" s="661">
        <v>2</v>
      </c>
      <c r="GF143" s="661" t="s">
        <v>148</v>
      </c>
      <c r="GG143" s="661">
        <v>2</v>
      </c>
      <c r="GH143" s="661">
        <v>2</v>
      </c>
      <c r="GI143" s="661" t="s">
        <v>148</v>
      </c>
      <c r="GJ143" s="661">
        <v>2</v>
      </c>
      <c r="GK143" s="661" t="s">
        <v>781</v>
      </c>
      <c r="GL143" s="661" t="s">
        <v>782</v>
      </c>
      <c r="GM143" s="661">
        <v>66</v>
      </c>
      <c r="GN143" s="661" t="s">
        <v>783</v>
      </c>
      <c r="GO143" s="661">
        <v>0</v>
      </c>
      <c r="GP143" s="661">
        <v>0</v>
      </c>
      <c r="GQ143" s="661">
        <v>4</v>
      </c>
      <c r="GR143" s="661">
        <v>2</v>
      </c>
      <c r="GS143" s="661">
        <v>3</v>
      </c>
      <c r="GT143" s="661" t="s">
        <v>783</v>
      </c>
      <c r="GU143" s="661" t="s">
        <v>783</v>
      </c>
      <c r="GV143" s="661" t="s">
        <v>783</v>
      </c>
      <c r="GW143" s="661" t="s">
        <v>783</v>
      </c>
      <c r="GX143" s="661" t="s">
        <v>783</v>
      </c>
      <c r="GY143" s="661">
        <v>1649</v>
      </c>
      <c r="GZ143" s="661">
        <v>0.47</v>
      </c>
      <c r="HA143" s="661">
        <v>5</v>
      </c>
      <c r="HB143" s="661" t="s">
        <v>783</v>
      </c>
      <c r="HC143" s="661" t="s">
        <v>782</v>
      </c>
      <c r="HD143" s="661">
        <v>150</v>
      </c>
      <c r="HE143" s="661" t="s">
        <v>783</v>
      </c>
      <c r="HF143" s="661">
        <v>0</v>
      </c>
      <c r="HG143" s="661" t="s">
        <v>783</v>
      </c>
      <c r="HH143" s="661">
        <v>0</v>
      </c>
      <c r="HI143" s="661">
        <v>1</v>
      </c>
      <c r="HJ143" s="661">
        <v>45</v>
      </c>
      <c r="HK143" s="661" t="s">
        <v>784</v>
      </c>
      <c r="HL143" s="661" t="s">
        <v>785</v>
      </c>
      <c r="HM143" s="661" t="s">
        <v>783</v>
      </c>
      <c r="HN143" s="661" t="s">
        <v>783</v>
      </c>
      <c r="HO143" s="661" t="s">
        <v>783</v>
      </c>
      <c r="HP143" s="661" t="s">
        <v>783</v>
      </c>
      <c r="HQ143" s="661" t="s">
        <v>783</v>
      </c>
      <c r="HR143" s="661">
        <v>3974508</v>
      </c>
      <c r="HS143" s="661" t="s">
        <v>783</v>
      </c>
      <c r="HT143" s="661" t="s">
        <v>786</v>
      </c>
      <c r="HU143" s="661" t="s">
        <v>787</v>
      </c>
      <c r="HV143" s="661">
        <v>4</v>
      </c>
      <c r="HW143" s="661">
        <v>2016</v>
      </c>
      <c r="HX143" s="661">
        <v>63</v>
      </c>
      <c r="HY143" s="661">
        <v>0</v>
      </c>
      <c r="HZ143" s="661">
        <v>2482</v>
      </c>
      <c r="IA143" s="662">
        <v>42227.682129629633</v>
      </c>
      <c r="IB143" s="661" t="s">
        <v>788</v>
      </c>
      <c r="IC143" s="661">
        <v>3978986</v>
      </c>
      <c r="ID143" s="661">
        <v>2014</v>
      </c>
      <c r="IE143" s="661">
        <v>1712</v>
      </c>
      <c r="IF143" s="661" t="s">
        <v>783</v>
      </c>
      <c r="IG143" s="661" t="s">
        <v>783</v>
      </c>
      <c r="IH143" s="661" t="s">
        <v>783</v>
      </c>
      <c r="II143" s="661" t="s">
        <v>783</v>
      </c>
      <c r="IJ143" s="661" t="s">
        <v>783</v>
      </c>
      <c r="IK143" s="661" t="s">
        <v>783</v>
      </c>
      <c r="IL143" s="661" t="s">
        <v>783</v>
      </c>
      <c r="IM143" s="661" t="s">
        <v>783</v>
      </c>
      <c r="IN143" s="661" t="s">
        <v>783</v>
      </c>
      <c r="IO143" s="661">
        <v>1649</v>
      </c>
      <c r="IP143" s="662">
        <v>37477.354571759257</v>
      </c>
      <c r="IQ143" s="661">
        <v>2</v>
      </c>
      <c r="IR143" s="661" t="s">
        <v>793</v>
      </c>
      <c r="IS143" s="661">
        <v>3</v>
      </c>
      <c r="IT143" s="663">
        <v>41275</v>
      </c>
      <c r="IU143" s="661" t="s">
        <v>783</v>
      </c>
      <c r="IV143" s="661" t="s">
        <v>783</v>
      </c>
      <c r="IW143" s="661" t="s">
        <v>783</v>
      </c>
      <c r="IX143" s="661" t="s">
        <v>781</v>
      </c>
      <c r="IY143" s="661">
        <v>45</v>
      </c>
      <c r="IZ143" s="661" t="s">
        <v>789</v>
      </c>
      <c r="JA143" s="661" t="s">
        <v>783</v>
      </c>
      <c r="JB143" s="661" t="s">
        <v>783</v>
      </c>
      <c r="JC143" s="661" t="s">
        <v>783</v>
      </c>
      <c r="JD143" s="661">
        <v>329457</v>
      </c>
      <c r="JE143" s="661" t="s">
        <v>783</v>
      </c>
      <c r="JF143" s="661" t="s">
        <v>783</v>
      </c>
      <c r="JG143" s="661" t="s">
        <v>804</v>
      </c>
      <c r="JH143" s="661">
        <v>55</v>
      </c>
      <c r="JI143" s="661" t="s">
        <v>783</v>
      </c>
      <c r="JJ143" s="661" t="s">
        <v>783</v>
      </c>
      <c r="JK143" s="661" t="s">
        <v>783</v>
      </c>
      <c r="JL143" s="661" t="s">
        <v>790</v>
      </c>
      <c r="JM143" s="661">
        <v>4</v>
      </c>
      <c r="JN143" s="661">
        <v>3</v>
      </c>
      <c r="JO143" s="661" t="s">
        <v>783</v>
      </c>
      <c r="JP143" s="661" t="s">
        <v>783</v>
      </c>
      <c r="JQ143" s="661" t="s">
        <v>783</v>
      </c>
      <c r="JR143" s="661" t="s">
        <v>783</v>
      </c>
      <c r="JS143" s="661" t="s">
        <v>783</v>
      </c>
      <c r="JT143" s="661" t="s">
        <v>783</v>
      </c>
      <c r="JU143" s="661" t="s">
        <v>923</v>
      </c>
      <c r="JV143" s="664">
        <v>2524.6097570000002</v>
      </c>
      <c r="JX143" s="225"/>
      <c r="JY143" s="827"/>
      <c r="JZ143" s="827"/>
    </row>
    <row r="144" spans="1:286">
      <c r="A144" s="828"/>
      <c r="C144" s="316" t="s">
        <v>144</v>
      </c>
      <c r="D144" s="36"/>
      <c r="E144" s="36"/>
      <c r="F144" s="37"/>
      <c r="G144" s="1029"/>
      <c r="H144" s="319"/>
      <c r="I144" s="100"/>
      <c r="J144" s="1029"/>
      <c r="K144" s="1029"/>
      <c r="L144" s="1029"/>
      <c r="M144" s="100"/>
      <c r="N144" s="100"/>
      <c r="O144" s="100"/>
      <c r="P144" s="1121"/>
      <c r="Q144" s="1121"/>
      <c r="R144" s="100"/>
      <c r="S144" s="316"/>
      <c r="T144" s="328"/>
      <c r="U144" s="306">
        <f>Z140*0.9</f>
        <v>9454024.189679997</v>
      </c>
      <c r="V144" s="306"/>
      <c r="W144" s="224"/>
      <c r="X144" s="1548" t="s">
        <v>152</v>
      </c>
      <c r="Y144" s="1548"/>
      <c r="Z144" s="1548"/>
      <c r="AA144" s="1077"/>
      <c r="AB144" s="521"/>
      <c r="AC144" s="1029"/>
      <c r="AD144" s="37"/>
      <c r="AE144" s="565"/>
      <c r="AF144" s="521"/>
      <c r="AG144" s="1029"/>
      <c r="AH144" s="1029"/>
      <c r="AI144" s="565"/>
      <c r="AJ144" s="1029"/>
      <c r="AK144" s="828"/>
      <c r="AL144" s="828"/>
      <c r="AM144" s="828"/>
      <c r="AN144" s="828"/>
      <c r="AO144" s="565"/>
      <c r="AP144" s="828"/>
      <c r="AQ144" s="565"/>
      <c r="AR144" s="828"/>
      <c r="AS144" s="565"/>
      <c r="AT144" s="828"/>
      <c r="AU144" s="565"/>
      <c r="AV144" s="828"/>
      <c r="AW144" s="565"/>
      <c r="AX144" s="828"/>
      <c r="AY144" s="565"/>
      <c r="AZ144" s="828"/>
      <c r="BA144" s="565"/>
      <c r="BB144" s="828"/>
      <c r="BC144" s="565"/>
      <c r="BD144" s="828"/>
      <c r="BE144" s="565"/>
      <c r="BF144" s="828"/>
      <c r="BG144" s="565"/>
      <c r="BH144" s="828"/>
      <c r="BI144" s="565"/>
      <c r="BJ144" s="828"/>
      <c r="BK144" s="565"/>
      <c r="BL144" s="828"/>
      <c r="BM144" s="565"/>
      <c r="BN144" s="828"/>
      <c r="BO144" s="565"/>
      <c r="BP144" s="828"/>
      <c r="BQ144" s="565"/>
      <c r="BR144" s="100" t="s">
        <v>629</v>
      </c>
      <c r="BS144" s="100" t="s">
        <v>629</v>
      </c>
      <c r="BT144" s="100"/>
      <c r="BU144" s="100"/>
      <c r="BV144" s="100"/>
      <c r="BW144" s="100"/>
      <c r="BX144" s="100"/>
      <c r="BY144" s="100"/>
      <c r="BZ144" s="100"/>
      <c r="CA144" s="100"/>
      <c r="CB144" s="100"/>
      <c r="CC144" s="100"/>
      <c r="CD144" s="100"/>
      <c r="CE144" s="100"/>
      <c r="CF144" s="100"/>
      <c r="CG144" s="100"/>
      <c r="CH144" s="100"/>
      <c r="CI144" s="100"/>
      <c r="CJ144" s="100"/>
      <c r="CK144" s="100"/>
      <c r="CL144" s="100"/>
      <c r="CM144" s="100"/>
      <c r="CN144" s="100"/>
      <c r="CO144" s="100"/>
      <c r="CP144" s="100"/>
      <c r="CQ144" s="100"/>
      <c r="CR144" s="100"/>
      <c r="CS144" s="100"/>
      <c r="CT144" s="100"/>
      <c r="CU144" s="100"/>
      <c r="CV144" s="100"/>
      <c r="CW144" s="100"/>
      <c r="CX144" s="100"/>
      <c r="CY144" s="100"/>
      <c r="CZ144" s="100"/>
      <c r="DA144" s="100"/>
      <c r="DB144" s="100"/>
      <c r="DC144" s="100"/>
      <c r="DD144" s="100"/>
      <c r="DE144" s="100"/>
      <c r="DF144" s="100"/>
      <c r="DG144" s="100"/>
      <c r="DH144" s="100"/>
      <c r="DI144" s="100"/>
      <c r="DJ144" s="100"/>
      <c r="DK144" s="100"/>
      <c r="DL144" s="100"/>
      <c r="DM144" s="100"/>
      <c r="DN144" s="100"/>
      <c r="DO144" s="100"/>
      <c r="DP144" s="100"/>
      <c r="DQ144" s="100"/>
      <c r="DR144" s="100"/>
      <c r="DS144" s="100"/>
      <c r="DT144" s="100"/>
      <c r="DU144" s="100"/>
      <c r="DV144" s="100"/>
      <c r="DW144" s="100"/>
      <c r="DX144" s="100"/>
      <c r="DY144" s="100"/>
      <c r="DZ144" s="100"/>
      <c r="EA144" s="100"/>
      <c r="EB144" s="100"/>
      <c r="EC144" s="100"/>
      <c r="ED144" s="100"/>
      <c r="EE144" s="100"/>
      <c r="EF144" s="100"/>
      <c r="EG144" s="100"/>
      <c r="EH144" s="100"/>
      <c r="EI144" s="100"/>
      <c r="EJ144" s="100"/>
      <c r="EK144" s="100"/>
      <c r="EL144" s="100"/>
      <c r="EM144" s="100"/>
      <c r="EN144" s="100"/>
      <c r="EO144" s="100"/>
      <c r="EP144" s="100"/>
      <c r="EQ144" s="100"/>
      <c r="ER144" s="100"/>
      <c r="ES144" s="100"/>
      <c r="ET144" s="100"/>
      <c r="EU144" s="100"/>
      <c r="EV144" s="100"/>
      <c r="EW144" s="100"/>
      <c r="EX144" s="100"/>
      <c r="EY144" s="100"/>
      <c r="EZ144" s="100"/>
      <c r="FA144" s="100"/>
      <c r="FB144" s="100"/>
      <c r="FC144" s="100"/>
      <c r="FD144" s="100"/>
      <c r="FE144" s="100"/>
      <c r="FF144" s="100"/>
      <c r="FG144" s="100"/>
      <c r="FH144" s="100"/>
      <c r="FI144" s="100"/>
      <c r="FJ144" s="100"/>
      <c r="FK144" s="100"/>
      <c r="FL144" s="100"/>
      <c r="FM144" s="100"/>
      <c r="FN144" s="100"/>
      <c r="FO144" s="100"/>
      <c r="FP144" s="100"/>
      <c r="FQ144" s="100"/>
      <c r="FR144" s="100"/>
      <c r="FS144" s="100"/>
      <c r="FT144" s="100"/>
      <c r="FU144" s="100"/>
      <c r="FV144" s="100"/>
      <c r="FW144" s="100"/>
      <c r="FX144" s="660" t="s">
        <v>345</v>
      </c>
      <c r="FY144" s="661">
        <v>269</v>
      </c>
      <c r="FZ144" s="661">
        <v>32434976</v>
      </c>
      <c r="GA144" s="661">
        <v>35</v>
      </c>
      <c r="GB144" s="661" t="s">
        <v>3</v>
      </c>
      <c r="GC144" s="661">
        <v>18</v>
      </c>
      <c r="GD144" s="661">
        <v>1970</v>
      </c>
      <c r="GE144" s="661">
        <v>0</v>
      </c>
      <c r="GF144" s="661" t="s">
        <v>792</v>
      </c>
      <c r="GG144" s="661">
        <v>0</v>
      </c>
      <c r="GH144" s="661">
        <v>0</v>
      </c>
      <c r="GI144" s="661" t="s">
        <v>792</v>
      </c>
      <c r="GJ144" s="661">
        <v>0</v>
      </c>
      <c r="GK144" s="661" t="s">
        <v>781</v>
      </c>
      <c r="GL144" s="661" t="s">
        <v>782</v>
      </c>
      <c r="GM144" s="661">
        <v>66</v>
      </c>
      <c r="GN144" s="661" t="s">
        <v>783</v>
      </c>
      <c r="GO144" s="661">
        <v>0</v>
      </c>
      <c r="GP144" s="661">
        <v>0</v>
      </c>
      <c r="GQ144" s="661">
        <v>4</v>
      </c>
      <c r="GR144" s="661">
        <v>2</v>
      </c>
      <c r="GS144" s="661">
        <v>1</v>
      </c>
      <c r="GT144" s="661" t="s">
        <v>783</v>
      </c>
      <c r="GU144" s="661" t="s">
        <v>783</v>
      </c>
      <c r="GV144" s="661" t="s">
        <v>783</v>
      </c>
      <c r="GW144" s="661" t="s">
        <v>783</v>
      </c>
      <c r="GX144" s="661" t="s">
        <v>783</v>
      </c>
      <c r="GY144" s="661">
        <v>1649</v>
      </c>
      <c r="GZ144" s="661">
        <v>1.49</v>
      </c>
      <c r="HA144" s="661">
        <v>5</v>
      </c>
      <c r="HB144" s="661" t="s">
        <v>783</v>
      </c>
      <c r="HC144" s="661" t="s">
        <v>782</v>
      </c>
      <c r="HD144" s="661">
        <v>15</v>
      </c>
      <c r="HE144" s="661" t="s">
        <v>783</v>
      </c>
      <c r="HF144" s="661">
        <v>0</v>
      </c>
      <c r="HG144" s="661" t="s">
        <v>783</v>
      </c>
      <c r="HH144" s="661">
        <v>0</v>
      </c>
      <c r="HI144" s="661">
        <v>1</v>
      </c>
      <c r="HJ144" s="661">
        <v>45</v>
      </c>
      <c r="HK144" s="661" t="s">
        <v>784</v>
      </c>
      <c r="HL144" s="661" t="s">
        <v>785</v>
      </c>
      <c r="HM144" s="661" t="s">
        <v>783</v>
      </c>
      <c r="HN144" s="661" t="s">
        <v>783</v>
      </c>
      <c r="HO144" s="661" t="s">
        <v>783</v>
      </c>
      <c r="HP144" s="661" t="s">
        <v>783</v>
      </c>
      <c r="HQ144" s="661" t="s">
        <v>783</v>
      </c>
      <c r="HR144" s="661">
        <v>3978985</v>
      </c>
      <c r="HS144" s="661" t="s">
        <v>783</v>
      </c>
      <c r="HT144" s="661" t="s">
        <v>786</v>
      </c>
      <c r="HU144" s="661" t="s">
        <v>787</v>
      </c>
      <c r="HV144" s="661">
        <v>4</v>
      </c>
      <c r="HW144" s="661">
        <v>2016</v>
      </c>
      <c r="HX144" s="661">
        <v>63</v>
      </c>
      <c r="HY144" s="661">
        <v>0</v>
      </c>
      <c r="HZ144" s="661">
        <v>7867</v>
      </c>
      <c r="IA144" s="662">
        <v>42227.682129629633</v>
      </c>
      <c r="IB144" s="661" t="s">
        <v>788</v>
      </c>
      <c r="IC144" s="661">
        <v>3974507</v>
      </c>
      <c r="ID144" s="661">
        <v>2014</v>
      </c>
      <c r="IE144" s="661">
        <v>1712</v>
      </c>
      <c r="IF144" s="661" t="s">
        <v>783</v>
      </c>
      <c r="IG144" s="661" t="s">
        <v>783</v>
      </c>
      <c r="IH144" s="661" t="s">
        <v>783</v>
      </c>
      <c r="II144" s="661" t="s">
        <v>783</v>
      </c>
      <c r="IJ144" s="661" t="s">
        <v>783</v>
      </c>
      <c r="IK144" s="661" t="s">
        <v>783</v>
      </c>
      <c r="IL144" s="661" t="s">
        <v>783</v>
      </c>
      <c r="IM144" s="661" t="s">
        <v>783</v>
      </c>
      <c r="IN144" s="661" t="s">
        <v>783</v>
      </c>
      <c r="IO144" s="661">
        <v>1649</v>
      </c>
      <c r="IP144" s="662">
        <v>37477.354571759257</v>
      </c>
      <c r="IQ144" s="661">
        <v>4</v>
      </c>
      <c r="IR144" s="661" t="s">
        <v>793</v>
      </c>
      <c r="IS144" s="661">
        <v>1</v>
      </c>
      <c r="IT144" s="663">
        <v>41275</v>
      </c>
      <c r="IU144" s="661" t="s">
        <v>783</v>
      </c>
      <c r="IV144" s="661" t="s">
        <v>783</v>
      </c>
      <c r="IW144" s="661" t="s">
        <v>783</v>
      </c>
      <c r="IX144" s="661" t="s">
        <v>781</v>
      </c>
      <c r="IY144" s="661">
        <v>45</v>
      </c>
      <c r="IZ144" s="661" t="s">
        <v>789</v>
      </c>
      <c r="JA144" s="661" t="s">
        <v>783</v>
      </c>
      <c r="JB144" s="661" t="s">
        <v>783</v>
      </c>
      <c r="JC144" s="661" t="s">
        <v>783</v>
      </c>
      <c r="JD144" s="661">
        <v>329457</v>
      </c>
      <c r="JE144" s="661" t="s">
        <v>783</v>
      </c>
      <c r="JF144" s="661" t="s">
        <v>783</v>
      </c>
      <c r="JG144" s="661" t="s">
        <v>795</v>
      </c>
      <c r="JH144" s="661">
        <v>35</v>
      </c>
      <c r="JI144" s="661" t="s">
        <v>783</v>
      </c>
      <c r="JJ144" s="661" t="s">
        <v>783</v>
      </c>
      <c r="JK144" s="661" t="s">
        <v>783</v>
      </c>
      <c r="JL144" s="661" t="s">
        <v>790</v>
      </c>
      <c r="JM144" s="661">
        <v>4</v>
      </c>
      <c r="JN144" s="661">
        <v>1</v>
      </c>
      <c r="JO144" s="661" t="s">
        <v>783</v>
      </c>
      <c r="JP144" s="661">
        <v>12683066</v>
      </c>
      <c r="JQ144" s="661">
        <v>2013</v>
      </c>
      <c r="JR144" s="661">
        <v>12</v>
      </c>
      <c r="JS144" s="661" t="s">
        <v>783</v>
      </c>
      <c r="JT144" s="661" t="s">
        <v>783</v>
      </c>
      <c r="JU144" s="661" t="s">
        <v>924</v>
      </c>
      <c r="JV144" s="664">
        <v>7860.2409680000001</v>
      </c>
      <c r="JX144" s="225"/>
      <c r="JY144" s="827"/>
      <c r="JZ144" s="827"/>
    </row>
    <row r="145" spans="1:287" ht="15" thickBot="1">
      <c r="A145" s="828"/>
      <c r="B145" s="111">
        <v>1</v>
      </c>
      <c r="C145" s="114" t="s">
        <v>159</v>
      </c>
      <c r="D145" s="114" t="s">
        <v>159</v>
      </c>
      <c r="E145" s="114" t="s">
        <v>159</v>
      </c>
      <c r="F145" s="114" t="s">
        <v>159</v>
      </c>
      <c r="G145" s="114" t="s">
        <v>159</v>
      </c>
      <c r="H145" s="114"/>
      <c r="I145" s="114"/>
      <c r="J145" s="114"/>
      <c r="K145" s="114"/>
      <c r="L145" s="114"/>
      <c r="M145" s="224"/>
      <c r="N145" s="224"/>
      <c r="O145" s="224"/>
      <c r="P145" s="1102"/>
      <c r="Q145" s="1102"/>
      <c r="R145" s="224"/>
      <c r="S145" s="224"/>
      <c r="T145" s="224"/>
      <c r="U145" s="306">
        <f>Z140*0.1</f>
        <v>1050447.1321866664</v>
      </c>
      <c r="V145" s="306"/>
      <c r="W145" s="224"/>
      <c r="X145" s="913"/>
      <c r="Y145" s="1048" t="s">
        <v>1017</v>
      </c>
      <c r="Z145" s="911"/>
      <c r="AA145" s="1077"/>
      <c r="AB145" s="521"/>
      <c r="AC145" s="828"/>
      <c r="AD145" s="37"/>
      <c r="AE145" s="565"/>
      <c r="AF145" s="521"/>
      <c r="AG145" s="828"/>
      <c r="AH145" s="828"/>
      <c r="AI145" s="565"/>
      <c r="AJ145" s="828"/>
      <c r="AK145" s="828"/>
      <c r="AL145" s="828"/>
      <c r="AM145" s="828"/>
      <c r="AN145" s="828"/>
      <c r="AO145" s="565"/>
      <c r="AP145" s="828"/>
      <c r="AQ145" s="565"/>
      <c r="AR145" s="828"/>
      <c r="AS145" s="565"/>
      <c r="AT145" s="828"/>
      <c r="AU145" s="565"/>
      <c r="AV145" s="828"/>
      <c r="AW145" s="565"/>
      <c r="AX145" s="828"/>
      <c r="AY145" s="565"/>
      <c r="AZ145" s="828"/>
      <c r="BA145" s="565"/>
      <c r="BB145" s="828"/>
      <c r="BC145" s="565"/>
      <c r="BD145" s="828"/>
      <c r="BE145" s="565"/>
      <c r="BF145" s="828"/>
      <c r="BG145" s="565"/>
      <c r="BH145" s="828"/>
      <c r="BI145" s="565"/>
      <c r="BJ145" s="828"/>
      <c r="BK145" s="565"/>
      <c r="BL145" s="828"/>
      <c r="BM145" s="565"/>
      <c r="BN145" s="828"/>
      <c r="BO145" s="565"/>
      <c r="BP145" s="828"/>
      <c r="BQ145" s="565"/>
      <c r="BR145" s="100" t="s">
        <v>630</v>
      </c>
      <c r="BS145" s="100" t="s">
        <v>630</v>
      </c>
      <c r="BT145" s="100"/>
      <c r="BU145" s="100"/>
      <c r="BV145" s="100"/>
      <c r="BW145" s="100"/>
      <c r="BX145" s="100"/>
      <c r="BY145" s="100"/>
      <c r="BZ145" s="100"/>
      <c r="CA145" s="100"/>
      <c r="CB145" s="100"/>
      <c r="CC145" s="100"/>
      <c r="CD145" s="100"/>
      <c r="CE145" s="100"/>
      <c r="CF145" s="100"/>
      <c r="CG145" s="100"/>
      <c r="CH145" s="100"/>
      <c r="CI145" s="100"/>
      <c r="CJ145" s="100"/>
      <c r="CK145" s="100"/>
      <c r="CL145" s="100"/>
      <c r="CM145" s="100"/>
      <c r="CN145" s="100"/>
      <c r="CO145" s="100"/>
      <c r="CP145" s="100"/>
      <c r="CQ145" s="100"/>
      <c r="CR145" s="100"/>
      <c r="CS145" s="100"/>
      <c r="CT145" s="100"/>
      <c r="CU145" s="100"/>
      <c r="CV145" s="100"/>
      <c r="CW145" s="100"/>
      <c r="CX145" s="100"/>
      <c r="CY145" s="100"/>
      <c r="CZ145" s="100"/>
      <c r="DA145" s="100"/>
      <c r="DB145" s="100"/>
      <c r="DC145" s="100"/>
      <c r="DD145" s="100"/>
      <c r="DE145" s="100"/>
      <c r="DF145" s="100"/>
      <c r="DG145" s="100"/>
      <c r="DH145" s="100"/>
      <c r="DI145" s="100"/>
      <c r="DJ145" s="100"/>
      <c r="DK145" s="100"/>
      <c r="DL145" s="100"/>
      <c r="DM145" s="100"/>
      <c r="DN145" s="100"/>
      <c r="DO145" s="100"/>
      <c r="DP145" s="100"/>
      <c r="DQ145" s="100"/>
      <c r="DR145" s="100"/>
      <c r="DS145" s="100"/>
      <c r="DT145" s="100"/>
      <c r="DU145" s="100"/>
      <c r="DV145" s="100"/>
      <c r="DW145" s="100"/>
      <c r="DX145" s="100"/>
      <c r="DY145" s="100"/>
      <c r="DZ145" s="100"/>
      <c r="EA145" s="100"/>
      <c r="EB145" s="100"/>
      <c r="EC145" s="100"/>
      <c r="ED145" s="100"/>
      <c r="EE145" s="100"/>
      <c r="EF145" s="100"/>
      <c r="EG145" s="100"/>
      <c r="EH145" s="100"/>
      <c r="EI145" s="100"/>
      <c r="EJ145" s="100"/>
      <c r="EK145" s="100"/>
      <c r="EL145" s="100"/>
      <c r="EM145" s="100"/>
      <c r="EN145" s="100"/>
      <c r="EO145" s="100"/>
      <c r="EP145" s="100"/>
      <c r="EQ145" s="100"/>
      <c r="ER145" s="100"/>
      <c r="ES145" s="100"/>
      <c r="ET145" s="100"/>
      <c r="EU145" s="100"/>
      <c r="EV145" s="100"/>
      <c r="EW145" s="100"/>
      <c r="EX145" s="100"/>
      <c r="EY145" s="100"/>
      <c r="EZ145" s="100"/>
      <c r="FA145" s="100"/>
      <c r="FB145" s="100"/>
      <c r="FC145" s="100"/>
      <c r="FD145" s="100"/>
      <c r="FE145" s="100"/>
      <c r="FF145" s="100"/>
      <c r="FG145" s="100"/>
      <c r="FH145" s="100"/>
      <c r="FI145" s="100"/>
      <c r="FJ145" s="100"/>
      <c r="FK145" s="100"/>
      <c r="FL145" s="100"/>
      <c r="FM145" s="100"/>
      <c r="FN145" s="100"/>
      <c r="FO145" s="100"/>
      <c r="FP145" s="100"/>
      <c r="FQ145" s="100"/>
      <c r="FR145" s="100"/>
      <c r="FS145" s="100"/>
      <c r="FT145" s="100"/>
      <c r="FU145" s="100"/>
      <c r="FV145" s="100"/>
      <c r="FW145" s="100"/>
      <c r="FX145" s="625" t="s">
        <v>345</v>
      </c>
      <c r="FY145" s="626">
        <v>295</v>
      </c>
      <c r="FZ145" s="626">
        <v>32434988</v>
      </c>
      <c r="GA145" s="626">
        <v>35</v>
      </c>
      <c r="GB145" s="626" t="s">
        <v>3</v>
      </c>
      <c r="GC145" s="626">
        <v>18</v>
      </c>
      <c r="GD145" s="626">
        <v>1970</v>
      </c>
      <c r="GE145" s="626">
        <v>0</v>
      </c>
      <c r="GF145" s="626" t="s">
        <v>792</v>
      </c>
      <c r="GG145" s="626">
        <v>0</v>
      </c>
      <c r="GH145" s="626">
        <v>0</v>
      </c>
      <c r="GI145" s="626" t="s">
        <v>792</v>
      </c>
      <c r="GJ145" s="626">
        <v>0</v>
      </c>
      <c r="GK145" s="626" t="s">
        <v>781</v>
      </c>
      <c r="GL145" s="626" t="s">
        <v>782</v>
      </c>
      <c r="GM145" s="626">
        <v>66</v>
      </c>
      <c r="GN145" s="626" t="s">
        <v>783</v>
      </c>
      <c r="GO145" s="626">
        <v>0</v>
      </c>
      <c r="GP145" s="626">
        <v>0</v>
      </c>
      <c r="GQ145" s="626">
        <v>4</v>
      </c>
      <c r="GR145" s="626">
        <v>2</v>
      </c>
      <c r="GS145" s="626">
        <v>1</v>
      </c>
      <c r="GT145" s="626" t="s">
        <v>783</v>
      </c>
      <c r="GU145" s="626" t="s">
        <v>783</v>
      </c>
      <c r="GV145" s="626" t="s">
        <v>783</v>
      </c>
      <c r="GW145" s="626" t="s">
        <v>783</v>
      </c>
      <c r="GX145" s="626" t="s">
        <v>783</v>
      </c>
      <c r="GY145" s="626">
        <v>1649</v>
      </c>
      <c r="GZ145" s="626">
        <v>0.5</v>
      </c>
      <c r="HA145" s="626">
        <v>5</v>
      </c>
      <c r="HB145" s="626" t="s">
        <v>783</v>
      </c>
      <c r="HC145" s="626" t="s">
        <v>782</v>
      </c>
      <c r="HD145" s="626">
        <v>15</v>
      </c>
      <c r="HE145" s="626" t="s">
        <v>783</v>
      </c>
      <c r="HF145" s="626">
        <v>0</v>
      </c>
      <c r="HG145" s="626" t="s">
        <v>783</v>
      </c>
      <c r="HH145" s="626">
        <v>0</v>
      </c>
      <c r="HI145" s="626">
        <v>1</v>
      </c>
      <c r="HJ145" s="626">
        <v>45</v>
      </c>
      <c r="HK145" s="626" t="s">
        <v>784</v>
      </c>
      <c r="HL145" s="626" t="s">
        <v>785</v>
      </c>
      <c r="HM145" s="626" t="s">
        <v>783</v>
      </c>
      <c r="HN145" s="626" t="s">
        <v>783</v>
      </c>
      <c r="HO145" s="626" t="s">
        <v>783</v>
      </c>
      <c r="HP145" s="626" t="s">
        <v>783</v>
      </c>
      <c r="HQ145" s="626" t="s">
        <v>783</v>
      </c>
      <c r="HR145" s="626">
        <v>3978972</v>
      </c>
      <c r="HS145" s="626" t="s">
        <v>783</v>
      </c>
      <c r="HT145" s="626" t="s">
        <v>786</v>
      </c>
      <c r="HU145" s="626" t="s">
        <v>787</v>
      </c>
      <c r="HV145" s="626">
        <v>4</v>
      </c>
      <c r="HW145" s="626">
        <v>2016</v>
      </c>
      <c r="HX145" s="626">
        <v>63</v>
      </c>
      <c r="HY145" s="626">
        <v>0</v>
      </c>
      <c r="HZ145" s="626">
        <v>2640</v>
      </c>
      <c r="IA145" s="627">
        <v>42227.682129629633</v>
      </c>
      <c r="IB145" s="626" t="s">
        <v>788</v>
      </c>
      <c r="IC145" s="626">
        <v>3974494</v>
      </c>
      <c r="ID145" s="626">
        <v>2014</v>
      </c>
      <c r="IE145" s="626">
        <v>1712</v>
      </c>
      <c r="IF145" s="626" t="s">
        <v>783</v>
      </c>
      <c r="IG145" s="626" t="s">
        <v>783</v>
      </c>
      <c r="IH145" s="626" t="s">
        <v>783</v>
      </c>
      <c r="II145" s="626" t="s">
        <v>783</v>
      </c>
      <c r="IJ145" s="626" t="s">
        <v>783</v>
      </c>
      <c r="IK145" s="626" t="s">
        <v>783</v>
      </c>
      <c r="IL145" s="626" t="s">
        <v>783</v>
      </c>
      <c r="IM145" s="626" t="s">
        <v>783</v>
      </c>
      <c r="IN145" s="626" t="s">
        <v>783</v>
      </c>
      <c r="IO145" s="626">
        <v>1649</v>
      </c>
      <c r="IP145" s="627">
        <v>37477.354571759257</v>
      </c>
      <c r="IQ145" s="626">
        <v>4</v>
      </c>
      <c r="IR145" s="626" t="s">
        <v>793</v>
      </c>
      <c r="IS145" s="626">
        <v>1</v>
      </c>
      <c r="IT145" s="665">
        <v>41275</v>
      </c>
      <c r="IU145" s="626" t="s">
        <v>783</v>
      </c>
      <c r="IV145" s="626" t="s">
        <v>783</v>
      </c>
      <c r="IW145" s="626" t="s">
        <v>783</v>
      </c>
      <c r="IX145" s="626" t="s">
        <v>781</v>
      </c>
      <c r="IY145" s="626">
        <v>45</v>
      </c>
      <c r="IZ145" s="626" t="s">
        <v>789</v>
      </c>
      <c r="JA145" s="626" t="s">
        <v>783</v>
      </c>
      <c r="JB145" s="626" t="s">
        <v>783</v>
      </c>
      <c r="JC145" s="626" t="s">
        <v>783</v>
      </c>
      <c r="JD145" s="626">
        <v>329457</v>
      </c>
      <c r="JE145" s="626" t="s">
        <v>783</v>
      </c>
      <c r="JF145" s="626" t="s">
        <v>783</v>
      </c>
      <c r="JG145" s="626" t="s">
        <v>795</v>
      </c>
      <c r="JH145" s="626">
        <v>35</v>
      </c>
      <c r="JI145" s="626" t="s">
        <v>783</v>
      </c>
      <c r="JJ145" s="626" t="s">
        <v>783</v>
      </c>
      <c r="JK145" s="626" t="s">
        <v>783</v>
      </c>
      <c r="JL145" s="626" t="s">
        <v>790</v>
      </c>
      <c r="JM145" s="626">
        <v>4</v>
      </c>
      <c r="JN145" s="626">
        <v>1</v>
      </c>
      <c r="JO145" s="626" t="s">
        <v>783</v>
      </c>
      <c r="JP145" s="626">
        <v>12683066</v>
      </c>
      <c r="JQ145" s="626">
        <v>2013</v>
      </c>
      <c r="JR145" s="626">
        <v>12</v>
      </c>
      <c r="JS145" s="626" t="s">
        <v>783</v>
      </c>
      <c r="JT145" s="626" t="s">
        <v>783</v>
      </c>
      <c r="JU145" s="626" t="s">
        <v>925</v>
      </c>
      <c r="JV145" s="628">
        <v>2607.8903639999999</v>
      </c>
      <c r="JW145">
        <f>SUM(JV139:JV145)</f>
        <v>21200.416689999998</v>
      </c>
      <c r="JX145" s="225">
        <v>4.0152304337121212</v>
      </c>
      <c r="JZ145" s="827"/>
    </row>
    <row r="146" spans="1:287" ht="15" thickBot="1">
      <c r="A146" s="828"/>
      <c r="B146" s="111">
        <v>2</v>
      </c>
      <c r="C146" s="234" t="s">
        <v>160</v>
      </c>
      <c r="D146" s="234" t="s">
        <v>160</v>
      </c>
      <c r="E146" s="234" t="s">
        <v>160</v>
      </c>
      <c r="F146" s="234" t="s">
        <v>160</v>
      </c>
      <c r="G146" s="234" t="s">
        <v>160</v>
      </c>
      <c r="H146" s="234"/>
      <c r="I146" s="234"/>
      <c r="J146" s="234"/>
      <c r="K146" s="234"/>
      <c r="L146" s="234"/>
      <c r="M146" s="224"/>
      <c r="N146" s="224"/>
      <c r="O146" s="224"/>
      <c r="P146" s="1102"/>
      <c r="Q146" s="1102"/>
      <c r="R146" s="224"/>
      <c r="S146" s="224"/>
      <c r="T146" s="224"/>
      <c r="U146" s="306"/>
      <c r="V146" s="306"/>
      <c r="W146" s="16"/>
      <c r="X146" s="311" t="s">
        <v>3</v>
      </c>
      <c r="Y146" s="311" t="s">
        <v>151</v>
      </c>
      <c r="Z146" s="311" t="s">
        <v>139</v>
      </c>
      <c r="AA146" s="1077"/>
      <c r="AB146" s="521"/>
      <c r="AC146" s="828"/>
      <c r="AD146" s="37"/>
      <c r="AE146" s="565"/>
      <c r="AF146" s="521"/>
      <c r="AG146" s="828"/>
      <c r="AH146" s="828"/>
      <c r="AI146" s="565"/>
      <c r="AJ146" s="828"/>
      <c r="AK146" s="828"/>
      <c r="AL146" s="828"/>
      <c r="AM146" s="828"/>
      <c r="AN146" s="828"/>
      <c r="AO146" s="565"/>
      <c r="AP146" s="828"/>
      <c r="AQ146" s="565"/>
      <c r="AR146" s="828"/>
      <c r="AS146" s="565"/>
      <c r="AT146" s="828"/>
      <c r="AU146" s="565"/>
      <c r="AV146" s="828"/>
      <c r="AW146" s="565"/>
      <c r="AX146" s="828"/>
      <c r="AY146" s="565"/>
      <c r="AZ146" s="828"/>
      <c r="BA146" s="565"/>
      <c r="BB146" s="828"/>
      <c r="BC146" s="565"/>
      <c r="BD146" s="828"/>
      <c r="BE146" s="565"/>
      <c r="BF146" s="828"/>
      <c r="BG146" s="565"/>
      <c r="BH146" s="828"/>
      <c r="BI146" s="565"/>
      <c r="BJ146" s="828"/>
      <c r="BK146" s="565"/>
      <c r="BL146" s="828"/>
      <c r="BM146" s="565"/>
      <c r="BN146" s="828"/>
      <c r="BO146" s="565"/>
      <c r="BP146" s="828"/>
      <c r="BQ146" s="565"/>
      <c r="BR146" s="100"/>
      <c r="BS146" s="100"/>
      <c r="BT146" s="100"/>
      <c r="BU146" s="100"/>
      <c r="BV146" s="100"/>
      <c r="BW146" s="100"/>
      <c r="BX146" s="100"/>
      <c r="BY146" s="100"/>
      <c r="BZ146" s="100"/>
      <c r="CA146" s="100"/>
      <c r="CB146" s="100"/>
      <c r="CC146" s="100"/>
      <c r="CD146" s="100"/>
      <c r="CE146" s="100"/>
      <c r="CF146" s="100"/>
      <c r="CG146" s="100"/>
      <c r="CH146" s="100"/>
      <c r="CI146" s="100"/>
      <c r="CJ146" s="100"/>
      <c r="CK146" s="100"/>
      <c r="CL146" s="100"/>
      <c r="CM146" s="100"/>
      <c r="CN146" s="100"/>
      <c r="CO146" s="100"/>
      <c r="CP146" s="100"/>
      <c r="CQ146" s="100"/>
      <c r="CR146" s="100"/>
      <c r="CS146" s="100"/>
      <c r="CT146" s="100"/>
      <c r="CU146" s="100"/>
      <c r="CV146" s="100"/>
      <c r="CW146" s="100"/>
      <c r="CX146" s="100"/>
      <c r="CY146" s="100"/>
      <c r="CZ146" s="100"/>
      <c r="DA146" s="100"/>
      <c r="DB146" s="100"/>
      <c r="DC146" s="100"/>
      <c r="DD146" s="100"/>
      <c r="DE146" s="100"/>
      <c r="DF146" s="100"/>
      <c r="DG146" s="100"/>
      <c r="DH146" s="100"/>
      <c r="DI146" s="100"/>
      <c r="DJ146" s="100"/>
      <c r="DK146" s="100"/>
      <c r="DL146" s="100"/>
      <c r="DM146" s="100"/>
      <c r="DN146" s="100"/>
      <c r="DO146" s="100"/>
      <c r="DP146" s="100"/>
      <c r="DQ146" s="100"/>
      <c r="DR146" s="100"/>
      <c r="DS146" s="100"/>
      <c r="DT146" s="100"/>
      <c r="DU146" s="100"/>
      <c r="DV146" s="100"/>
      <c r="DW146" s="100"/>
      <c r="DX146" s="100"/>
      <c r="DY146" s="100"/>
      <c r="DZ146" s="100"/>
      <c r="EA146" s="100"/>
      <c r="EB146" s="100"/>
      <c r="EC146" s="100"/>
      <c r="ED146" s="100"/>
      <c r="EE146" s="100"/>
      <c r="EF146" s="100"/>
      <c r="EG146" s="100"/>
      <c r="EH146" s="100"/>
      <c r="EI146" s="100"/>
      <c r="EJ146" s="100"/>
      <c r="EK146" s="100"/>
      <c r="EL146" s="100"/>
      <c r="EM146" s="100"/>
      <c r="EN146" s="100"/>
      <c r="EO146" s="100"/>
      <c r="EP146" s="100"/>
      <c r="EQ146" s="100"/>
      <c r="ER146" s="100"/>
      <c r="ES146" s="100"/>
      <c r="ET146" s="100"/>
      <c r="EU146" s="100"/>
      <c r="EV146" s="100"/>
      <c r="EW146" s="100"/>
      <c r="EX146" s="100"/>
      <c r="EY146" s="100"/>
      <c r="EZ146" s="100"/>
      <c r="FA146" s="100"/>
      <c r="FB146" s="100"/>
      <c r="FC146" s="100"/>
      <c r="FD146" s="100"/>
      <c r="FE146" s="100"/>
      <c r="FF146" s="100"/>
      <c r="FG146" s="100"/>
      <c r="FH146" s="100"/>
      <c r="FI146" s="100"/>
      <c r="FJ146" s="100"/>
      <c r="FK146" s="100"/>
      <c r="FL146" s="100"/>
      <c r="FM146" s="100"/>
      <c r="FN146" s="100"/>
      <c r="FO146" s="100"/>
      <c r="FP146" s="100"/>
      <c r="FQ146" s="100"/>
      <c r="FR146" s="100"/>
      <c r="FS146" s="100"/>
      <c r="FT146" s="100"/>
      <c r="FU146" s="100"/>
      <c r="FV146" s="100"/>
      <c r="FW146" s="100"/>
      <c r="FX146" s="655" t="s">
        <v>484</v>
      </c>
      <c r="FY146" s="656">
        <v>223</v>
      </c>
      <c r="FZ146" s="656">
        <v>32434925</v>
      </c>
      <c r="GA146" s="656">
        <v>35</v>
      </c>
      <c r="GB146" s="656" t="s">
        <v>3</v>
      </c>
      <c r="GC146" s="656">
        <v>20</v>
      </c>
      <c r="GD146" s="656">
        <v>1970</v>
      </c>
      <c r="GE146" s="656">
        <v>0</v>
      </c>
      <c r="GF146" s="656" t="s">
        <v>792</v>
      </c>
      <c r="GG146" s="656">
        <v>0</v>
      </c>
      <c r="GH146" s="656">
        <v>0</v>
      </c>
      <c r="GI146" s="656" t="s">
        <v>792</v>
      </c>
      <c r="GJ146" s="656">
        <v>0</v>
      </c>
      <c r="GK146" s="656" t="s">
        <v>781</v>
      </c>
      <c r="GL146" s="656" t="s">
        <v>782</v>
      </c>
      <c r="GM146" s="656">
        <v>66</v>
      </c>
      <c r="GN146" s="656" t="s">
        <v>783</v>
      </c>
      <c r="GO146" s="656">
        <v>0</v>
      </c>
      <c r="GP146" s="656">
        <v>0</v>
      </c>
      <c r="GQ146" s="656">
        <v>4</v>
      </c>
      <c r="GR146" s="656">
        <v>2</v>
      </c>
      <c r="GS146" s="656">
        <v>1</v>
      </c>
      <c r="GT146" s="656" t="s">
        <v>783</v>
      </c>
      <c r="GU146" s="656" t="s">
        <v>783</v>
      </c>
      <c r="GV146" s="656" t="s">
        <v>783</v>
      </c>
      <c r="GW146" s="656" t="s">
        <v>783</v>
      </c>
      <c r="GX146" s="656" t="s">
        <v>783</v>
      </c>
      <c r="GY146" s="656">
        <v>1649</v>
      </c>
      <c r="GZ146" s="656">
        <v>0.26</v>
      </c>
      <c r="HA146" s="656">
        <v>5</v>
      </c>
      <c r="HB146" s="656" t="s">
        <v>783</v>
      </c>
      <c r="HC146" s="656" t="s">
        <v>782</v>
      </c>
      <c r="HD146" s="656">
        <v>5</v>
      </c>
      <c r="HE146" s="656" t="s">
        <v>783</v>
      </c>
      <c r="HF146" s="656">
        <v>0</v>
      </c>
      <c r="HG146" s="656" t="s">
        <v>783</v>
      </c>
      <c r="HH146" s="656">
        <v>0</v>
      </c>
      <c r="HI146" s="656">
        <v>1</v>
      </c>
      <c r="HJ146" s="656">
        <v>45</v>
      </c>
      <c r="HK146" s="656" t="s">
        <v>784</v>
      </c>
      <c r="HL146" s="656" t="s">
        <v>785</v>
      </c>
      <c r="HM146" s="656" t="s">
        <v>783</v>
      </c>
      <c r="HN146" s="656" t="s">
        <v>783</v>
      </c>
      <c r="HO146" s="656" t="s">
        <v>783</v>
      </c>
      <c r="HP146" s="656" t="s">
        <v>783</v>
      </c>
      <c r="HQ146" s="656" t="s">
        <v>783</v>
      </c>
      <c r="HR146" s="656">
        <v>3979221</v>
      </c>
      <c r="HS146" s="656" t="s">
        <v>783</v>
      </c>
      <c r="HT146" s="656" t="s">
        <v>786</v>
      </c>
      <c r="HU146" s="656" t="s">
        <v>787</v>
      </c>
      <c r="HV146" s="656">
        <v>4</v>
      </c>
      <c r="HW146" s="656">
        <v>2016</v>
      </c>
      <c r="HX146" s="656">
        <v>63</v>
      </c>
      <c r="HY146" s="656">
        <v>0</v>
      </c>
      <c r="HZ146" s="656">
        <v>1373</v>
      </c>
      <c r="IA146" s="657">
        <v>42227.682129629633</v>
      </c>
      <c r="IB146" s="656" t="s">
        <v>788</v>
      </c>
      <c r="IC146" s="656">
        <v>3974743</v>
      </c>
      <c r="ID146" s="656">
        <v>2014</v>
      </c>
      <c r="IE146" s="656">
        <v>1712</v>
      </c>
      <c r="IF146" s="656" t="s">
        <v>783</v>
      </c>
      <c r="IG146" s="656" t="s">
        <v>783</v>
      </c>
      <c r="IH146" s="656" t="s">
        <v>783</v>
      </c>
      <c r="II146" s="656" t="s">
        <v>783</v>
      </c>
      <c r="IJ146" s="656" t="s">
        <v>783</v>
      </c>
      <c r="IK146" s="656" t="s">
        <v>783</v>
      </c>
      <c r="IL146" s="656" t="s">
        <v>783</v>
      </c>
      <c r="IM146" s="656" t="s">
        <v>783</v>
      </c>
      <c r="IN146" s="656" t="s">
        <v>783</v>
      </c>
      <c r="IO146" s="656">
        <v>1649</v>
      </c>
      <c r="IP146" s="657">
        <v>37477.354571759257</v>
      </c>
      <c r="IQ146" s="656">
        <v>4</v>
      </c>
      <c r="IR146" s="656" t="s">
        <v>793</v>
      </c>
      <c r="IS146" s="656">
        <v>1</v>
      </c>
      <c r="IT146" s="658">
        <v>41275</v>
      </c>
      <c r="IU146" s="656" t="s">
        <v>783</v>
      </c>
      <c r="IV146" s="656" t="s">
        <v>783</v>
      </c>
      <c r="IW146" s="656" t="s">
        <v>783</v>
      </c>
      <c r="IX146" s="656" t="s">
        <v>781</v>
      </c>
      <c r="IY146" s="656">
        <v>45</v>
      </c>
      <c r="IZ146" s="656" t="s">
        <v>789</v>
      </c>
      <c r="JA146" s="656" t="s">
        <v>783</v>
      </c>
      <c r="JB146" s="656" t="s">
        <v>783</v>
      </c>
      <c r="JC146" s="656" t="s">
        <v>783</v>
      </c>
      <c r="JD146" s="656">
        <v>329458</v>
      </c>
      <c r="JE146" s="656" t="s">
        <v>783</v>
      </c>
      <c r="JF146" s="656" t="s">
        <v>783</v>
      </c>
      <c r="JG146" s="656" t="s">
        <v>795</v>
      </c>
      <c r="JH146" s="656">
        <v>35</v>
      </c>
      <c r="JI146" s="656" t="s">
        <v>783</v>
      </c>
      <c r="JJ146" s="656" t="s">
        <v>783</v>
      </c>
      <c r="JK146" s="656" t="s">
        <v>783</v>
      </c>
      <c r="JL146" s="656" t="s">
        <v>790</v>
      </c>
      <c r="JM146" s="656">
        <v>4</v>
      </c>
      <c r="JN146" s="656">
        <v>1</v>
      </c>
      <c r="JO146" s="656" t="s">
        <v>783</v>
      </c>
      <c r="JP146" s="656">
        <v>12683066</v>
      </c>
      <c r="JQ146" s="656">
        <v>2013</v>
      </c>
      <c r="JR146" s="656">
        <v>12</v>
      </c>
      <c r="JS146" s="656" t="s">
        <v>783</v>
      </c>
      <c r="JT146" s="656" t="s">
        <v>783</v>
      </c>
      <c r="JU146" s="656" t="s">
        <v>926</v>
      </c>
      <c r="JV146" s="659">
        <v>1453.8853650000001</v>
      </c>
      <c r="JW146">
        <f>JV146</f>
        <v>1453.8853650000001</v>
      </c>
      <c r="JX146" s="225">
        <v>0.27535707670454546</v>
      </c>
      <c r="JZ146" s="827"/>
      <c r="KA146" s="827"/>
    </row>
    <row r="147" spans="1:287" ht="15" thickBot="1">
      <c r="B147" s="111">
        <v>3</v>
      </c>
      <c r="C147" s="236" t="s">
        <v>147</v>
      </c>
      <c r="D147" s="236" t="s">
        <v>147</v>
      </c>
      <c r="E147" s="236" t="s">
        <v>147</v>
      </c>
      <c r="F147" s="236" t="s">
        <v>147</v>
      </c>
      <c r="G147" s="236" t="s">
        <v>147</v>
      </c>
      <c r="H147" s="236"/>
      <c r="I147" s="236"/>
      <c r="J147" s="236"/>
      <c r="K147" s="236"/>
      <c r="L147" s="236"/>
      <c r="M147" s="224"/>
      <c r="N147" s="224"/>
      <c r="O147" s="224"/>
      <c r="P147" s="1102"/>
      <c r="Q147" s="1102"/>
      <c r="R147" s="224"/>
      <c r="S147" s="224"/>
      <c r="T147" s="224"/>
      <c r="U147" s="306"/>
      <c r="V147" s="306"/>
      <c r="W147" s="16" t="s">
        <v>148</v>
      </c>
      <c r="X147" s="1279">
        <v>40000</v>
      </c>
      <c r="Y147" s="1279">
        <v>65000</v>
      </c>
      <c r="Z147" s="1279">
        <v>197000</v>
      </c>
      <c r="AA147" s="1077"/>
      <c r="AB147" s="521"/>
      <c r="AC147" s="828"/>
      <c r="AD147" s="37"/>
      <c r="AE147" s="565"/>
      <c r="AF147" s="521"/>
      <c r="AG147" s="828"/>
      <c r="AH147" s="828"/>
      <c r="AI147" s="565"/>
      <c r="AJ147" s="828"/>
      <c r="AK147" s="828"/>
      <c r="AL147" s="828"/>
      <c r="AM147" s="828"/>
      <c r="AN147" s="828"/>
      <c r="AO147" s="565"/>
      <c r="AP147" s="828"/>
      <c r="AQ147" s="565"/>
      <c r="AR147" s="828"/>
      <c r="AS147" s="565"/>
      <c r="AT147" s="828"/>
      <c r="AU147" s="565"/>
      <c r="AV147" s="828"/>
      <c r="AW147" s="565"/>
      <c r="AX147" s="828"/>
      <c r="AY147" s="565"/>
      <c r="AZ147" s="828"/>
      <c r="BA147" s="565"/>
      <c r="BB147" s="828"/>
      <c r="BC147" s="565"/>
      <c r="BD147" s="828"/>
      <c r="BE147" s="565"/>
      <c r="BF147" s="828"/>
      <c r="BG147" s="565"/>
      <c r="BH147" s="828"/>
      <c r="BI147" s="565"/>
      <c r="BJ147" s="828"/>
      <c r="BK147" s="565"/>
      <c r="BL147" s="828"/>
      <c r="BM147" s="565"/>
      <c r="BN147" s="828"/>
      <c r="BO147" s="565"/>
      <c r="BP147" s="828"/>
      <c r="BQ147" s="565"/>
      <c r="BR147" s="100"/>
      <c r="BS147" s="100"/>
      <c r="BT147" s="100"/>
      <c r="BU147" s="100"/>
      <c r="BV147" s="100"/>
      <c r="BW147" s="100"/>
      <c r="BX147" s="100"/>
      <c r="BY147" s="100"/>
      <c r="BZ147" s="100"/>
      <c r="CA147" s="100"/>
      <c r="CB147" s="100"/>
      <c r="CC147" s="100"/>
      <c r="CD147" s="100"/>
      <c r="CE147" s="100"/>
      <c r="CF147" s="100"/>
      <c r="CG147" s="100"/>
      <c r="CH147" s="100"/>
      <c r="CI147" s="100"/>
      <c r="CJ147" s="100"/>
      <c r="CK147" s="100"/>
      <c r="CL147" s="100"/>
      <c r="CM147" s="100"/>
      <c r="CN147" s="100"/>
      <c r="CO147" s="100"/>
      <c r="CP147" s="100"/>
      <c r="CQ147" s="100"/>
      <c r="CR147" s="100"/>
      <c r="CS147" s="100"/>
      <c r="CT147" s="100"/>
      <c r="CU147" s="100"/>
      <c r="CV147" s="100"/>
      <c r="CW147" s="100"/>
      <c r="CX147" s="100"/>
      <c r="CY147" s="100"/>
      <c r="CZ147" s="100"/>
      <c r="DA147" s="100"/>
      <c r="DB147" s="100"/>
      <c r="DC147" s="100"/>
      <c r="DD147" s="100"/>
      <c r="DE147" s="100"/>
      <c r="DF147" s="100"/>
      <c r="DG147" s="100"/>
      <c r="DH147" s="100"/>
      <c r="DI147" s="100"/>
      <c r="DJ147" s="100"/>
      <c r="DK147" s="100"/>
      <c r="DL147" s="100"/>
      <c r="DM147" s="100"/>
      <c r="DN147" s="100"/>
      <c r="DO147" s="100"/>
      <c r="DP147" s="100"/>
      <c r="DQ147" s="100"/>
      <c r="DR147" s="100"/>
      <c r="DS147" s="100"/>
      <c r="DT147" s="100"/>
      <c r="DU147" s="100"/>
      <c r="DV147" s="100"/>
      <c r="DW147" s="100"/>
      <c r="DX147" s="100"/>
      <c r="DY147" s="100"/>
      <c r="DZ147" s="100"/>
      <c r="EA147" s="100"/>
      <c r="EB147" s="100"/>
      <c r="EC147" s="100"/>
      <c r="ED147" s="100"/>
      <c r="EE147" s="100"/>
      <c r="EF147" s="100"/>
      <c r="EG147" s="100"/>
      <c r="EH147" s="100"/>
      <c r="EI147" s="100"/>
      <c r="EJ147" s="100"/>
      <c r="EK147" s="100"/>
      <c r="EL147" s="100"/>
      <c r="EM147" s="100"/>
      <c r="EN147" s="100"/>
      <c r="EO147" s="100"/>
      <c r="EP147" s="100"/>
      <c r="EQ147" s="100"/>
      <c r="ER147" s="100"/>
      <c r="ES147" s="100"/>
      <c r="ET147" s="100"/>
      <c r="EU147" s="100"/>
      <c r="EV147" s="100"/>
      <c r="EW147" s="100"/>
      <c r="EX147" s="100"/>
      <c r="EY147" s="100"/>
      <c r="EZ147" s="100"/>
      <c r="FA147" s="100"/>
      <c r="FB147" s="100"/>
      <c r="FC147" s="100"/>
      <c r="FD147" s="100"/>
      <c r="FE147" s="100"/>
      <c r="FF147" s="100"/>
      <c r="FG147" s="100"/>
      <c r="FH147" s="100"/>
      <c r="FI147" s="100"/>
      <c r="FJ147" s="100"/>
      <c r="FK147" s="100"/>
      <c r="FL147" s="100"/>
      <c r="FM147" s="100"/>
      <c r="FN147" s="100"/>
      <c r="FO147" s="100"/>
      <c r="FP147" s="100"/>
      <c r="FQ147" s="100"/>
      <c r="FR147" s="100"/>
      <c r="FS147" s="100"/>
      <c r="FT147" s="100"/>
      <c r="FU147" s="100"/>
      <c r="FV147" s="100"/>
      <c r="FW147" s="100"/>
      <c r="FX147" s="699" t="s">
        <v>483</v>
      </c>
      <c r="FY147" s="700">
        <v>38</v>
      </c>
      <c r="FZ147" s="700">
        <v>32434952</v>
      </c>
      <c r="GA147" s="700">
        <v>30</v>
      </c>
      <c r="GB147" s="700" t="s">
        <v>813</v>
      </c>
      <c r="GC147" s="700">
        <v>8</v>
      </c>
      <c r="GD147" s="700">
        <v>1986</v>
      </c>
      <c r="GE147" s="700">
        <v>0</v>
      </c>
      <c r="GF147" s="700" t="s">
        <v>792</v>
      </c>
      <c r="GG147" s="700">
        <v>0</v>
      </c>
      <c r="GH147" s="700">
        <v>0</v>
      </c>
      <c r="GI147" s="700" t="s">
        <v>792</v>
      </c>
      <c r="GJ147" s="700">
        <v>0</v>
      </c>
      <c r="GK147" s="700" t="s">
        <v>781</v>
      </c>
      <c r="GL147" s="700" t="s">
        <v>782</v>
      </c>
      <c r="GM147" s="700">
        <v>66</v>
      </c>
      <c r="GN147" s="700" t="s">
        <v>783</v>
      </c>
      <c r="GO147" s="700">
        <v>0</v>
      </c>
      <c r="GP147" s="700">
        <v>0</v>
      </c>
      <c r="GQ147" s="700">
        <v>4</v>
      </c>
      <c r="GR147" s="700">
        <v>1</v>
      </c>
      <c r="GS147" s="700">
        <v>1</v>
      </c>
      <c r="GT147" s="700" t="s">
        <v>783</v>
      </c>
      <c r="GU147" s="700" t="s">
        <v>783</v>
      </c>
      <c r="GV147" s="700" t="s">
        <v>783</v>
      </c>
      <c r="GW147" s="700" t="s">
        <v>783</v>
      </c>
      <c r="GX147" s="700" t="s">
        <v>783</v>
      </c>
      <c r="GY147" s="700">
        <v>1649</v>
      </c>
      <c r="GZ147" s="700">
        <v>0.74</v>
      </c>
      <c r="HA147" s="700">
        <v>5</v>
      </c>
      <c r="HB147" s="700" t="s">
        <v>783</v>
      </c>
      <c r="HC147" s="700" t="s">
        <v>782</v>
      </c>
      <c r="HD147" s="700">
        <v>15</v>
      </c>
      <c r="HE147" s="700" t="s">
        <v>783</v>
      </c>
      <c r="HF147" s="700">
        <v>0</v>
      </c>
      <c r="HG147" s="700" t="s">
        <v>783</v>
      </c>
      <c r="HH147" s="700">
        <v>0</v>
      </c>
      <c r="HI147" s="700">
        <v>1</v>
      </c>
      <c r="HJ147" s="700">
        <v>45</v>
      </c>
      <c r="HK147" s="700" t="s">
        <v>784</v>
      </c>
      <c r="HL147" s="700" t="s">
        <v>785</v>
      </c>
      <c r="HM147" s="700" t="s">
        <v>783</v>
      </c>
      <c r="HN147" s="700" t="s">
        <v>783</v>
      </c>
      <c r="HO147" s="700" t="s">
        <v>783</v>
      </c>
      <c r="HP147" s="700" t="s">
        <v>783</v>
      </c>
      <c r="HQ147" s="700" t="s">
        <v>783</v>
      </c>
      <c r="HR147" s="700">
        <v>3978995</v>
      </c>
      <c r="HS147" s="700" t="s">
        <v>783</v>
      </c>
      <c r="HT147" s="700" t="s">
        <v>786</v>
      </c>
      <c r="HU147" s="700" t="s">
        <v>787</v>
      </c>
      <c r="HV147" s="700">
        <v>4</v>
      </c>
      <c r="HW147" s="700">
        <v>2016</v>
      </c>
      <c r="HX147" s="700">
        <v>63</v>
      </c>
      <c r="HY147" s="700">
        <v>0</v>
      </c>
      <c r="HZ147" s="700">
        <v>3907</v>
      </c>
      <c r="IA147" s="701">
        <v>42227.682129629633</v>
      </c>
      <c r="IB147" s="700" t="s">
        <v>788</v>
      </c>
      <c r="IC147" s="700">
        <v>3974517</v>
      </c>
      <c r="ID147" s="700">
        <v>2014</v>
      </c>
      <c r="IE147" s="700">
        <v>1712</v>
      </c>
      <c r="IF147" s="700" t="s">
        <v>783</v>
      </c>
      <c r="IG147" s="700" t="s">
        <v>783</v>
      </c>
      <c r="IH147" s="700" t="s">
        <v>783</v>
      </c>
      <c r="II147" s="700" t="s">
        <v>783</v>
      </c>
      <c r="IJ147" s="700" t="s">
        <v>783</v>
      </c>
      <c r="IK147" s="700" t="s">
        <v>783</v>
      </c>
      <c r="IL147" s="700" t="s">
        <v>783</v>
      </c>
      <c r="IM147" s="700" t="s">
        <v>783</v>
      </c>
      <c r="IN147" s="700" t="s">
        <v>783</v>
      </c>
      <c r="IO147" s="700">
        <v>1649</v>
      </c>
      <c r="IP147" s="701">
        <v>37477.354571759257</v>
      </c>
      <c r="IQ147" s="700">
        <v>18</v>
      </c>
      <c r="IR147" s="700" t="s">
        <v>793</v>
      </c>
      <c r="IS147" s="700">
        <v>1</v>
      </c>
      <c r="IT147" s="702">
        <v>41275</v>
      </c>
      <c r="IU147" s="700" t="s">
        <v>783</v>
      </c>
      <c r="IV147" s="700" t="s">
        <v>783</v>
      </c>
      <c r="IW147" s="700" t="s">
        <v>783</v>
      </c>
      <c r="IX147" s="700" t="s">
        <v>781</v>
      </c>
      <c r="IY147" s="700">
        <v>45</v>
      </c>
      <c r="IZ147" s="700" t="s">
        <v>789</v>
      </c>
      <c r="JA147" s="700" t="s">
        <v>783</v>
      </c>
      <c r="JB147" s="700" t="s">
        <v>783</v>
      </c>
      <c r="JC147" s="700" t="s">
        <v>783</v>
      </c>
      <c r="JD147" s="700">
        <v>329459</v>
      </c>
      <c r="JE147" s="700" t="s">
        <v>783</v>
      </c>
      <c r="JF147" s="700" t="s">
        <v>783</v>
      </c>
      <c r="JG147" s="700" t="s">
        <v>804</v>
      </c>
      <c r="JH147" s="700">
        <v>30</v>
      </c>
      <c r="JI147" s="700" t="s">
        <v>783</v>
      </c>
      <c r="JJ147" s="700" t="s">
        <v>783</v>
      </c>
      <c r="JK147" s="700" t="s">
        <v>783</v>
      </c>
      <c r="JL147" s="700" t="s">
        <v>790</v>
      </c>
      <c r="JM147" s="700">
        <v>4</v>
      </c>
      <c r="JN147" s="700">
        <v>1</v>
      </c>
      <c r="JO147" s="700" t="s">
        <v>783</v>
      </c>
      <c r="JP147" s="700" t="s">
        <v>783</v>
      </c>
      <c r="JQ147" s="700" t="s">
        <v>783</v>
      </c>
      <c r="JR147" s="700" t="s">
        <v>783</v>
      </c>
      <c r="JS147" s="700" t="s">
        <v>783</v>
      </c>
      <c r="JT147" s="700" t="s">
        <v>783</v>
      </c>
      <c r="JU147" s="700" t="s">
        <v>927</v>
      </c>
      <c r="JV147" s="703">
        <v>3925.6215010000001</v>
      </c>
      <c r="JW147">
        <f>JV147</f>
        <v>3925.6215010000001</v>
      </c>
      <c r="JX147" s="225">
        <v>0.74348892064393945</v>
      </c>
      <c r="KA147" s="827"/>
    </row>
    <row r="148" spans="1:287">
      <c r="B148" s="111">
        <v>4</v>
      </c>
      <c r="C148" s="115" t="s">
        <v>175</v>
      </c>
      <c r="D148" s="115" t="s">
        <v>175</v>
      </c>
      <c r="E148" s="115" t="s">
        <v>175</v>
      </c>
      <c r="F148" s="115" t="s">
        <v>175</v>
      </c>
      <c r="G148" s="115" t="s">
        <v>175</v>
      </c>
      <c r="H148" s="115"/>
      <c r="I148" s="115"/>
      <c r="J148" s="115"/>
      <c r="K148" s="115"/>
      <c r="L148" s="115"/>
      <c r="M148" s="224"/>
      <c r="N148" s="224"/>
      <c r="O148" s="224"/>
      <c r="P148" s="1102"/>
      <c r="Q148" s="1102"/>
      <c r="R148" s="224"/>
      <c r="S148" s="224"/>
      <c r="T148" s="224"/>
      <c r="U148" s="306"/>
      <c r="V148" s="306"/>
      <c r="W148" s="16" t="s">
        <v>149</v>
      </c>
      <c r="X148" s="1279">
        <v>40000</v>
      </c>
      <c r="Y148" s="1279">
        <v>75000</v>
      </c>
      <c r="Z148" s="1279">
        <v>207000</v>
      </c>
      <c r="AA148" s="1077"/>
      <c r="AB148" s="521"/>
      <c r="AC148" s="828"/>
      <c r="AD148" s="37"/>
      <c r="AE148" s="565"/>
      <c r="AF148" s="521"/>
      <c r="AG148" s="828"/>
      <c r="AH148" s="828"/>
      <c r="AI148" s="565"/>
      <c r="AJ148" s="828"/>
      <c r="AK148" s="828"/>
      <c r="AL148" s="828"/>
      <c r="AM148" s="828"/>
      <c r="AN148" s="828"/>
      <c r="AO148" s="565"/>
      <c r="AP148" s="828"/>
      <c r="AQ148" s="565"/>
      <c r="AR148" s="828"/>
      <c r="AS148" s="565"/>
      <c r="AT148" s="828"/>
      <c r="AU148" s="565"/>
      <c r="AV148" s="828"/>
      <c r="AW148" s="565"/>
      <c r="AX148" s="828"/>
      <c r="AY148" s="565"/>
      <c r="AZ148" s="828"/>
      <c r="BA148" s="565"/>
      <c r="BB148" s="828"/>
      <c r="BC148" s="565"/>
      <c r="BD148" s="828"/>
      <c r="BE148" s="565"/>
      <c r="BF148" s="828"/>
      <c r="BG148" s="565"/>
      <c r="BH148" s="828"/>
      <c r="BI148" s="565"/>
      <c r="BJ148" s="828"/>
      <c r="BK148" s="565"/>
      <c r="BL148" s="828"/>
      <c r="BM148" s="565"/>
      <c r="BN148" s="828"/>
      <c r="BO148" s="565"/>
      <c r="BP148" s="828"/>
      <c r="BQ148" s="565"/>
      <c r="BR148" s="100"/>
      <c r="BS148" s="100"/>
      <c r="BT148" s="100"/>
      <c r="BU148" s="100"/>
      <c r="BV148" s="100"/>
      <c r="BW148" s="100"/>
      <c r="BX148" s="100"/>
      <c r="BY148" s="100"/>
      <c r="BZ148" s="100"/>
      <c r="CA148" s="100"/>
      <c r="CB148" s="100"/>
      <c r="CC148" s="100"/>
      <c r="CD148" s="100"/>
      <c r="CE148" s="100"/>
      <c r="CF148" s="100"/>
      <c r="CG148" s="100"/>
      <c r="CH148" s="100"/>
      <c r="CI148" s="100"/>
      <c r="CJ148" s="100"/>
      <c r="CK148" s="100"/>
      <c r="CL148" s="100"/>
      <c r="CM148" s="100"/>
      <c r="CN148" s="100"/>
      <c r="CO148" s="100"/>
      <c r="CP148" s="100"/>
      <c r="CQ148" s="100"/>
      <c r="CR148" s="100"/>
      <c r="CS148" s="100"/>
      <c r="CT148" s="100"/>
      <c r="CU148" s="100"/>
      <c r="CV148" s="100"/>
      <c r="CW148" s="100"/>
      <c r="CX148" s="100"/>
      <c r="CY148" s="100"/>
      <c r="CZ148" s="100"/>
      <c r="DA148" s="100"/>
      <c r="DB148" s="100"/>
      <c r="DC148" s="100"/>
      <c r="DD148" s="100"/>
      <c r="DE148" s="100"/>
      <c r="DF148" s="100"/>
      <c r="DG148" s="100"/>
      <c r="DH148" s="100"/>
      <c r="DI148" s="100"/>
      <c r="DJ148" s="100"/>
      <c r="DK148" s="100"/>
      <c r="DL148" s="100"/>
      <c r="DM148" s="100"/>
      <c r="DN148" s="100"/>
      <c r="DO148" s="100"/>
      <c r="DP148" s="100"/>
      <c r="DQ148" s="100"/>
      <c r="DR148" s="100"/>
      <c r="DS148" s="100"/>
      <c r="DT148" s="100"/>
      <c r="DU148" s="100"/>
      <c r="DV148" s="100"/>
      <c r="DW148" s="100"/>
      <c r="DX148" s="100"/>
      <c r="DY148" s="100"/>
      <c r="DZ148" s="100"/>
      <c r="EA148" s="100"/>
      <c r="EB148" s="100"/>
      <c r="EC148" s="100"/>
      <c r="ED148" s="100"/>
      <c r="EE148" s="100"/>
      <c r="EF148" s="100"/>
      <c r="EG148" s="100"/>
      <c r="EH148" s="100"/>
      <c r="EI148" s="100"/>
      <c r="EJ148" s="100"/>
      <c r="EK148" s="100"/>
      <c r="EL148" s="100"/>
      <c r="EM148" s="100"/>
      <c r="EN148" s="100"/>
      <c r="EO148" s="100"/>
      <c r="EP148" s="100"/>
      <c r="EQ148" s="100"/>
      <c r="ER148" s="100"/>
      <c r="ES148" s="100"/>
      <c r="ET148" s="100"/>
      <c r="EU148" s="100"/>
      <c r="EV148" s="100"/>
      <c r="EW148" s="100"/>
      <c r="EX148" s="100"/>
      <c r="EY148" s="100"/>
      <c r="EZ148" s="100"/>
      <c r="FA148" s="100"/>
      <c r="FB148" s="100"/>
      <c r="FC148" s="100"/>
      <c r="FD148" s="100"/>
      <c r="FE148" s="100"/>
      <c r="FF148" s="100"/>
      <c r="FG148" s="100"/>
      <c r="FH148" s="100"/>
      <c r="FI148" s="100"/>
      <c r="FJ148" s="100"/>
      <c r="FK148" s="100"/>
      <c r="FL148" s="100"/>
      <c r="FM148" s="100"/>
      <c r="FN148" s="100"/>
      <c r="FO148" s="100"/>
      <c r="FP148" s="100"/>
      <c r="FQ148" s="100"/>
      <c r="FR148" s="100"/>
      <c r="FS148" s="100"/>
      <c r="FT148" s="100"/>
      <c r="FU148" s="100"/>
      <c r="FV148" s="100"/>
      <c r="FW148" s="100"/>
      <c r="FX148" s="694" t="s">
        <v>325</v>
      </c>
      <c r="FY148" s="695">
        <v>99</v>
      </c>
      <c r="FZ148" s="695">
        <v>30289585</v>
      </c>
      <c r="GA148" s="695">
        <v>55</v>
      </c>
      <c r="GB148" s="695" t="s">
        <v>798</v>
      </c>
      <c r="GC148" s="695">
        <v>18</v>
      </c>
      <c r="GD148" s="695">
        <v>1970</v>
      </c>
      <c r="GE148" s="695">
        <v>1</v>
      </c>
      <c r="GF148" s="695" t="s">
        <v>780</v>
      </c>
      <c r="GG148" s="695">
        <v>2</v>
      </c>
      <c r="GH148" s="695">
        <v>1</v>
      </c>
      <c r="GI148" s="695" t="s">
        <v>780</v>
      </c>
      <c r="GJ148" s="695">
        <v>2</v>
      </c>
      <c r="GK148" s="695" t="s">
        <v>781</v>
      </c>
      <c r="GL148" s="695" t="s">
        <v>782</v>
      </c>
      <c r="GM148" s="695">
        <v>66</v>
      </c>
      <c r="GN148" s="695" t="s">
        <v>783</v>
      </c>
      <c r="GO148" s="695">
        <v>0</v>
      </c>
      <c r="GP148" s="695">
        <v>0</v>
      </c>
      <c r="GQ148" s="695">
        <v>4</v>
      </c>
      <c r="GR148" s="695">
        <v>2</v>
      </c>
      <c r="GS148" s="695">
        <v>2</v>
      </c>
      <c r="GT148" s="695" t="s">
        <v>783</v>
      </c>
      <c r="GU148" s="695" t="s">
        <v>783</v>
      </c>
      <c r="GV148" s="695" t="s">
        <v>783</v>
      </c>
      <c r="GW148" s="695" t="s">
        <v>783</v>
      </c>
      <c r="GX148" s="695" t="s">
        <v>783</v>
      </c>
      <c r="GY148" s="695">
        <v>1649</v>
      </c>
      <c r="GZ148" s="695">
        <v>1.63</v>
      </c>
      <c r="HA148" s="695">
        <v>5</v>
      </c>
      <c r="HB148" s="695" t="s">
        <v>783</v>
      </c>
      <c r="HC148" s="695" t="s">
        <v>782</v>
      </c>
      <c r="HD148" s="695">
        <v>350</v>
      </c>
      <c r="HE148" s="695" t="s">
        <v>783</v>
      </c>
      <c r="HF148" s="695">
        <v>0</v>
      </c>
      <c r="HG148" s="695" t="s">
        <v>783</v>
      </c>
      <c r="HH148" s="695">
        <v>0</v>
      </c>
      <c r="HI148" s="695">
        <v>1</v>
      </c>
      <c r="HJ148" s="695">
        <v>45</v>
      </c>
      <c r="HK148" s="695" t="s">
        <v>784</v>
      </c>
      <c r="HL148" s="695" t="s">
        <v>785</v>
      </c>
      <c r="HM148" s="695" t="s">
        <v>783</v>
      </c>
      <c r="HN148" s="695" t="s">
        <v>783</v>
      </c>
      <c r="HO148" s="695" t="s">
        <v>783</v>
      </c>
      <c r="HP148" s="695" t="s">
        <v>783</v>
      </c>
      <c r="HQ148" s="695" t="s">
        <v>783</v>
      </c>
      <c r="HR148" s="695">
        <v>3980778</v>
      </c>
      <c r="HS148" s="695" t="s">
        <v>783</v>
      </c>
      <c r="HT148" s="695" t="s">
        <v>786</v>
      </c>
      <c r="HU148" s="695" t="s">
        <v>787</v>
      </c>
      <c r="HV148" s="695">
        <v>4</v>
      </c>
      <c r="HW148" s="695">
        <v>2014</v>
      </c>
      <c r="HX148" s="695">
        <v>63</v>
      </c>
      <c r="HY148" s="695">
        <v>0</v>
      </c>
      <c r="HZ148" s="695">
        <v>8606</v>
      </c>
      <c r="IA148" s="696">
        <v>41697.500081018516</v>
      </c>
      <c r="IB148" s="695" t="s">
        <v>788</v>
      </c>
      <c r="IC148" s="695">
        <v>3976300</v>
      </c>
      <c r="ID148" s="695">
        <v>2014</v>
      </c>
      <c r="IE148" s="695">
        <v>1712</v>
      </c>
      <c r="IF148" s="695" t="s">
        <v>783</v>
      </c>
      <c r="IG148" s="695" t="s">
        <v>783</v>
      </c>
      <c r="IH148" s="695" t="s">
        <v>783</v>
      </c>
      <c r="II148" s="695" t="s">
        <v>783</v>
      </c>
      <c r="IJ148" s="695" t="s">
        <v>783</v>
      </c>
      <c r="IK148" s="695" t="s">
        <v>783</v>
      </c>
      <c r="IL148" s="695" t="s">
        <v>783</v>
      </c>
      <c r="IM148" s="695" t="s">
        <v>783</v>
      </c>
      <c r="IN148" s="695" t="s">
        <v>783</v>
      </c>
      <c r="IO148" s="695">
        <v>1649</v>
      </c>
      <c r="IP148" s="696">
        <v>37477.354571759257</v>
      </c>
      <c r="IQ148" s="695">
        <v>2</v>
      </c>
      <c r="IR148" s="695" t="s">
        <v>793</v>
      </c>
      <c r="IS148" s="695">
        <v>2</v>
      </c>
      <c r="IT148" s="697">
        <v>41275</v>
      </c>
      <c r="IU148" s="695" t="s">
        <v>783</v>
      </c>
      <c r="IV148" s="695" t="s">
        <v>783</v>
      </c>
      <c r="IW148" s="695" t="s">
        <v>783</v>
      </c>
      <c r="IX148" s="695" t="s">
        <v>781</v>
      </c>
      <c r="IY148" s="695">
        <v>45</v>
      </c>
      <c r="IZ148" s="695" t="s">
        <v>789</v>
      </c>
      <c r="JA148" s="695" t="s">
        <v>783</v>
      </c>
      <c r="JB148" s="695" t="s">
        <v>783</v>
      </c>
      <c r="JC148" s="695" t="s">
        <v>783</v>
      </c>
      <c r="JD148" s="695">
        <v>329460</v>
      </c>
      <c r="JE148" s="695" t="s">
        <v>783</v>
      </c>
      <c r="JF148" s="695" t="s">
        <v>783</v>
      </c>
      <c r="JG148" s="695" t="s">
        <v>802</v>
      </c>
      <c r="JH148" s="695">
        <v>55</v>
      </c>
      <c r="JI148" s="695" t="s">
        <v>783</v>
      </c>
      <c r="JJ148" s="695" t="s">
        <v>783</v>
      </c>
      <c r="JK148" s="695" t="s">
        <v>783</v>
      </c>
      <c r="JL148" s="695" t="s">
        <v>790</v>
      </c>
      <c r="JM148" s="695">
        <v>4</v>
      </c>
      <c r="JN148" s="695">
        <v>3</v>
      </c>
      <c r="JO148" s="695" t="s">
        <v>783</v>
      </c>
      <c r="JP148" s="695">
        <v>10711928</v>
      </c>
      <c r="JQ148" s="695">
        <v>2011</v>
      </c>
      <c r="JR148" s="695">
        <v>3</v>
      </c>
      <c r="JS148" s="695" t="s">
        <v>783</v>
      </c>
      <c r="JT148" s="695" t="s">
        <v>783</v>
      </c>
      <c r="JU148" s="695" t="s">
        <v>928</v>
      </c>
      <c r="JV148" s="698">
        <v>8541.4476649999997</v>
      </c>
      <c r="JX148" s="225"/>
    </row>
    <row r="149" spans="1:287" s="1030" customFormat="1">
      <c r="A149" s="1027"/>
      <c r="B149" s="111"/>
      <c r="C149" s="224"/>
      <c r="D149" s="224"/>
      <c r="E149" s="224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1102"/>
      <c r="Q149" s="1102"/>
      <c r="R149" s="224"/>
      <c r="S149" s="224"/>
      <c r="T149" s="224"/>
      <c r="U149" s="306"/>
      <c r="V149" s="306"/>
      <c r="W149" s="16" t="s">
        <v>150</v>
      </c>
      <c r="X149" s="1279">
        <v>40000</v>
      </c>
      <c r="Y149" s="1279">
        <v>84000</v>
      </c>
      <c r="Z149" s="1279">
        <v>216000</v>
      </c>
      <c r="AA149" s="1077"/>
      <c r="AB149" s="521"/>
      <c r="AC149" s="1029"/>
      <c r="AD149" s="37"/>
      <c r="AE149" s="565"/>
      <c r="AF149" s="521"/>
      <c r="AG149" s="1029"/>
      <c r="AH149" s="1029"/>
      <c r="AI149" s="565"/>
      <c r="AJ149" s="1029"/>
      <c r="AK149" s="1029"/>
      <c r="AL149" s="1029"/>
      <c r="AM149" s="1029"/>
      <c r="AN149" s="1029"/>
      <c r="AO149" s="565"/>
      <c r="AP149" s="1029"/>
      <c r="AQ149" s="565"/>
      <c r="AR149" s="1029"/>
      <c r="AS149" s="565"/>
      <c r="AT149" s="1029"/>
      <c r="AU149" s="565"/>
      <c r="AV149" s="1029"/>
      <c r="AW149" s="565"/>
      <c r="AX149" s="1029"/>
      <c r="AY149" s="565"/>
      <c r="AZ149" s="1029"/>
      <c r="BA149" s="565"/>
      <c r="BB149" s="1029"/>
      <c r="BC149" s="565"/>
      <c r="BD149" s="1029"/>
      <c r="BE149" s="565"/>
      <c r="BF149" s="1029"/>
      <c r="BG149" s="565"/>
      <c r="BH149" s="1029"/>
      <c r="BI149" s="565"/>
      <c r="BJ149" s="1029"/>
      <c r="BK149" s="565"/>
      <c r="BL149" s="1029"/>
      <c r="BM149" s="565"/>
      <c r="BN149" s="1029"/>
      <c r="BO149" s="565"/>
      <c r="BP149" s="1029"/>
      <c r="BQ149" s="565"/>
      <c r="BR149" s="100"/>
      <c r="BS149" s="100"/>
      <c r="BT149" s="100"/>
      <c r="BU149" s="100"/>
      <c r="BV149" s="100"/>
      <c r="BW149" s="100"/>
      <c r="BX149" s="100"/>
      <c r="BY149" s="100"/>
      <c r="BZ149" s="100"/>
      <c r="CA149" s="100"/>
      <c r="CB149" s="100"/>
      <c r="CC149" s="100"/>
      <c r="CD149" s="100"/>
      <c r="CE149" s="100"/>
      <c r="CF149" s="100"/>
      <c r="CG149" s="100"/>
      <c r="CH149" s="100"/>
      <c r="CI149" s="100"/>
      <c r="CJ149" s="100"/>
      <c r="CK149" s="100"/>
      <c r="CL149" s="100"/>
      <c r="CM149" s="100"/>
      <c r="CN149" s="100"/>
      <c r="CO149" s="100"/>
      <c r="CP149" s="100"/>
      <c r="CQ149" s="100"/>
      <c r="CR149" s="100"/>
      <c r="CS149" s="100"/>
      <c r="CT149" s="100"/>
      <c r="CU149" s="100"/>
      <c r="CV149" s="100"/>
      <c r="CW149" s="100"/>
      <c r="CX149" s="100"/>
      <c r="CY149" s="100"/>
      <c r="CZ149" s="100"/>
      <c r="DA149" s="100"/>
      <c r="DB149" s="100"/>
      <c r="DC149" s="100"/>
      <c r="DD149" s="100"/>
      <c r="DE149" s="100"/>
      <c r="DF149" s="100"/>
      <c r="DG149" s="100"/>
      <c r="DH149" s="100"/>
      <c r="DI149" s="100"/>
      <c r="DJ149" s="100"/>
      <c r="DK149" s="100"/>
      <c r="DL149" s="100"/>
      <c r="DM149" s="100"/>
      <c r="DN149" s="100"/>
      <c r="DO149" s="100"/>
      <c r="DP149" s="100"/>
      <c r="DQ149" s="100"/>
      <c r="DR149" s="100"/>
      <c r="DS149" s="100"/>
      <c r="DT149" s="100"/>
      <c r="DU149" s="100"/>
      <c r="DV149" s="100"/>
      <c r="DW149" s="100"/>
      <c r="DX149" s="100"/>
      <c r="DY149" s="100"/>
      <c r="DZ149" s="100"/>
      <c r="EA149" s="100"/>
      <c r="EB149" s="100"/>
      <c r="EC149" s="100"/>
      <c r="ED149" s="100"/>
      <c r="EE149" s="100"/>
      <c r="EF149" s="100"/>
      <c r="EG149" s="100"/>
      <c r="EH149" s="100"/>
      <c r="EI149" s="100"/>
      <c r="EJ149" s="100"/>
      <c r="EK149" s="100"/>
      <c r="EL149" s="100"/>
      <c r="EM149" s="100"/>
      <c r="EN149" s="100"/>
      <c r="EO149" s="100"/>
      <c r="EP149" s="100"/>
      <c r="EQ149" s="100"/>
      <c r="ER149" s="100"/>
      <c r="ES149" s="100"/>
      <c r="ET149" s="100"/>
      <c r="EU149" s="100"/>
      <c r="EV149" s="100"/>
      <c r="EW149" s="100"/>
      <c r="EX149" s="100"/>
      <c r="EY149" s="100"/>
      <c r="EZ149" s="100"/>
      <c r="FA149" s="100"/>
      <c r="FB149" s="100"/>
      <c r="FC149" s="100"/>
      <c r="FD149" s="100"/>
      <c r="FE149" s="100"/>
      <c r="FF149" s="100"/>
      <c r="FG149" s="100"/>
      <c r="FH149" s="100"/>
      <c r="FI149" s="100"/>
      <c r="FJ149" s="100"/>
      <c r="FK149" s="100"/>
      <c r="FL149" s="100"/>
      <c r="FM149" s="100"/>
      <c r="FN149" s="100"/>
      <c r="FO149" s="100"/>
      <c r="FP149" s="100"/>
      <c r="FQ149" s="100"/>
      <c r="FR149" s="100"/>
      <c r="FS149" s="100"/>
      <c r="FT149" s="100"/>
      <c r="FU149" s="100"/>
      <c r="FV149" s="100"/>
      <c r="FW149" s="100"/>
      <c r="FX149" s="629"/>
      <c r="FY149" s="630"/>
      <c r="FZ149" s="630"/>
      <c r="GA149" s="630"/>
      <c r="GB149" s="630"/>
      <c r="GC149" s="630"/>
      <c r="GD149" s="630"/>
      <c r="GE149" s="630"/>
      <c r="GF149" s="630"/>
      <c r="GG149" s="630"/>
      <c r="GH149" s="630"/>
      <c r="GI149" s="630"/>
      <c r="GJ149" s="630"/>
      <c r="GK149" s="630"/>
      <c r="GL149" s="630"/>
      <c r="GM149" s="630"/>
      <c r="GN149" s="630"/>
      <c r="GO149" s="630"/>
      <c r="GP149" s="630"/>
      <c r="GQ149" s="630"/>
      <c r="GR149" s="630"/>
      <c r="GS149" s="630"/>
      <c r="GT149" s="630"/>
      <c r="GU149" s="630"/>
      <c r="GV149" s="630"/>
      <c r="GW149" s="630"/>
      <c r="GX149" s="630"/>
      <c r="GY149" s="630"/>
      <c r="GZ149" s="630"/>
      <c r="HA149" s="630"/>
      <c r="HB149" s="630"/>
      <c r="HC149" s="630"/>
      <c r="HD149" s="630"/>
      <c r="HE149" s="630"/>
      <c r="HF149" s="630"/>
      <c r="HG149" s="630"/>
      <c r="HH149" s="630"/>
      <c r="HI149" s="630"/>
      <c r="HJ149" s="630"/>
      <c r="HK149" s="630"/>
      <c r="HL149" s="630"/>
      <c r="HM149" s="630"/>
      <c r="HN149" s="630"/>
      <c r="HO149" s="630"/>
      <c r="HP149" s="630"/>
      <c r="HQ149" s="630"/>
      <c r="HR149" s="630"/>
      <c r="HS149" s="630"/>
      <c r="HT149" s="630"/>
      <c r="HU149" s="630"/>
      <c r="HV149" s="630"/>
      <c r="HW149" s="630"/>
      <c r="HX149" s="630"/>
      <c r="HY149" s="630"/>
      <c r="HZ149" s="630"/>
      <c r="IA149" s="631"/>
      <c r="IB149" s="630"/>
      <c r="IC149" s="630"/>
      <c r="ID149" s="630"/>
      <c r="IE149" s="630"/>
      <c r="IF149" s="630"/>
      <c r="IG149" s="630"/>
      <c r="IH149" s="630"/>
      <c r="II149" s="630"/>
      <c r="IJ149" s="630"/>
      <c r="IK149" s="630"/>
      <c r="IL149" s="630"/>
      <c r="IM149" s="630"/>
      <c r="IN149" s="630"/>
      <c r="IO149" s="630"/>
      <c r="IP149" s="631"/>
      <c r="IQ149" s="630"/>
      <c r="IR149" s="630"/>
      <c r="IS149" s="630"/>
      <c r="IT149" s="632"/>
      <c r="IU149" s="630"/>
      <c r="IV149" s="630"/>
      <c r="IW149" s="630"/>
      <c r="IX149" s="630"/>
      <c r="IY149" s="630"/>
      <c r="IZ149" s="630"/>
      <c r="JA149" s="630"/>
      <c r="JB149" s="630"/>
      <c r="JC149" s="630"/>
      <c r="JD149" s="630"/>
      <c r="JE149" s="630"/>
      <c r="JF149" s="630"/>
      <c r="JG149" s="630"/>
      <c r="JH149" s="630"/>
      <c r="JI149" s="630"/>
      <c r="JJ149" s="630"/>
      <c r="JK149" s="630"/>
      <c r="JL149" s="630"/>
      <c r="JM149" s="630"/>
      <c r="JN149" s="630"/>
      <c r="JO149" s="630"/>
      <c r="JP149" s="630"/>
      <c r="JQ149" s="630"/>
      <c r="JR149" s="630"/>
      <c r="JS149" s="630"/>
      <c r="JT149" s="630"/>
      <c r="JU149" s="630"/>
      <c r="JV149" s="633"/>
      <c r="JW149"/>
      <c r="JX149" s="225"/>
    </row>
    <row r="150" spans="1:287">
      <c r="B150" s="1027"/>
      <c r="C150" s="908" t="s">
        <v>1011</v>
      </c>
      <c r="D150" s="908" t="s">
        <v>1011</v>
      </c>
      <c r="E150" s="908" t="s">
        <v>1011</v>
      </c>
      <c r="F150" s="908" t="s">
        <v>1011</v>
      </c>
      <c r="G150" s="908" t="s">
        <v>1011</v>
      </c>
      <c r="H150" s="908"/>
      <c r="I150" s="908"/>
      <c r="J150" s="908"/>
      <c r="K150" s="908"/>
      <c r="L150" s="908"/>
      <c r="M150" s="912"/>
      <c r="N150" s="912"/>
      <c r="O150" s="912"/>
      <c r="P150" s="1126"/>
      <c r="Q150" s="1126"/>
      <c r="R150" s="912"/>
      <c r="S150" s="912"/>
      <c r="T150" s="912"/>
      <c r="FX150" s="634" t="s">
        <v>325</v>
      </c>
      <c r="FY150" s="635">
        <v>305</v>
      </c>
      <c r="FZ150" s="635">
        <v>30289583</v>
      </c>
      <c r="GA150" s="635">
        <v>55</v>
      </c>
      <c r="GB150" s="635" t="s">
        <v>798</v>
      </c>
      <c r="GC150" s="635">
        <v>20</v>
      </c>
      <c r="GD150" s="635">
        <v>1998</v>
      </c>
      <c r="GE150" s="635">
        <v>1</v>
      </c>
      <c r="GF150" s="635" t="s">
        <v>780</v>
      </c>
      <c r="GG150" s="635">
        <v>2</v>
      </c>
      <c r="GH150" s="635">
        <v>1</v>
      </c>
      <c r="GI150" s="635" t="s">
        <v>780</v>
      </c>
      <c r="GJ150" s="635">
        <v>2</v>
      </c>
      <c r="GK150" s="635" t="s">
        <v>781</v>
      </c>
      <c r="GL150" s="635" t="s">
        <v>782</v>
      </c>
      <c r="GM150" s="635">
        <v>66</v>
      </c>
      <c r="GN150" s="635" t="s">
        <v>783</v>
      </c>
      <c r="GO150" s="635">
        <v>0</v>
      </c>
      <c r="GP150" s="635">
        <v>0</v>
      </c>
      <c r="GQ150" s="635">
        <v>4</v>
      </c>
      <c r="GR150" s="635">
        <v>2</v>
      </c>
      <c r="GS150" s="635">
        <v>7</v>
      </c>
      <c r="GT150" s="635" t="s">
        <v>783</v>
      </c>
      <c r="GU150" s="635" t="s">
        <v>783</v>
      </c>
      <c r="GV150" s="635" t="s">
        <v>783</v>
      </c>
      <c r="GW150" s="635" t="s">
        <v>783</v>
      </c>
      <c r="GX150" s="635" t="s">
        <v>783</v>
      </c>
      <c r="GY150" s="635">
        <v>1649</v>
      </c>
      <c r="GZ150" s="635">
        <v>1</v>
      </c>
      <c r="HA150" s="635">
        <v>5</v>
      </c>
      <c r="HB150" s="635" t="s">
        <v>783</v>
      </c>
      <c r="HC150" s="635" t="s">
        <v>782</v>
      </c>
      <c r="HD150" s="635">
        <v>350</v>
      </c>
      <c r="HE150" s="635" t="s">
        <v>783</v>
      </c>
      <c r="HF150" s="635">
        <v>0</v>
      </c>
      <c r="HG150" s="635" t="s">
        <v>783</v>
      </c>
      <c r="HH150" s="635">
        <v>0</v>
      </c>
      <c r="HI150" s="635">
        <v>1</v>
      </c>
      <c r="HJ150" s="635">
        <v>45</v>
      </c>
      <c r="HK150" s="635" t="s">
        <v>784</v>
      </c>
      <c r="HL150" s="635" t="s">
        <v>785</v>
      </c>
      <c r="HM150" s="635" t="s">
        <v>783</v>
      </c>
      <c r="HN150" s="635" t="s">
        <v>783</v>
      </c>
      <c r="HO150" s="635" t="s">
        <v>783</v>
      </c>
      <c r="HP150" s="635" t="s">
        <v>783</v>
      </c>
      <c r="HQ150" s="635" t="s">
        <v>783</v>
      </c>
      <c r="HR150" s="635">
        <v>3980777</v>
      </c>
      <c r="HS150" s="635" t="s">
        <v>783</v>
      </c>
      <c r="HT150" s="635" t="s">
        <v>786</v>
      </c>
      <c r="HU150" s="635" t="s">
        <v>787</v>
      </c>
      <c r="HV150" s="635">
        <v>4</v>
      </c>
      <c r="HW150" s="635">
        <v>2014</v>
      </c>
      <c r="HX150" s="635">
        <v>63</v>
      </c>
      <c r="HY150" s="635">
        <v>0</v>
      </c>
      <c r="HZ150" s="635">
        <v>5280</v>
      </c>
      <c r="IA150" s="636">
        <v>41697.500081018516</v>
      </c>
      <c r="IB150" s="635" t="s">
        <v>788</v>
      </c>
      <c r="IC150" s="635">
        <v>3976299</v>
      </c>
      <c r="ID150" s="635">
        <v>2014</v>
      </c>
      <c r="IE150" s="635">
        <v>1712</v>
      </c>
      <c r="IF150" s="635" t="s">
        <v>783</v>
      </c>
      <c r="IG150" s="635" t="s">
        <v>783</v>
      </c>
      <c r="IH150" s="635" t="s">
        <v>783</v>
      </c>
      <c r="II150" s="635" t="s">
        <v>783</v>
      </c>
      <c r="IJ150" s="635" t="s">
        <v>783</v>
      </c>
      <c r="IK150" s="635" t="s">
        <v>783</v>
      </c>
      <c r="IL150" s="635" t="s">
        <v>783</v>
      </c>
      <c r="IM150" s="635" t="s">
        <v>783</v>
      </c>
      <c r="IN150" s="635" t="s">
        <v>783</v>
      </c>
      <c r="IO150" s="635">
        <v>1649</v>
      </c>
      <c r="IP150" s="636">
        <v>37477.354571759257</v>
      </c>
      <c r="IQ150" s="635">
        <v>2</v>
      </c>
      <c r="IR150" s="635" t="s">
        <v>793</v>
      </c>
      <c r="IS150" s="635">
        <v>7</v>
      </c>
      <c r="IT150" s="637">
        <v>41275</v>
      </c>
      <c r="IU150" s="635" t="s">
        <v>783</v>
      </c>
      <c r="IV150" s="635" t="s">
        <v>783</v>
      </c>
      <c r="IW150" s="635" t="s">
        <v>783</v>
      </c>
      <c r="IX150" s="635" t="s">
        <v>781</v>
      </c>
      <c r="IY150" s="635">
        <v>45</v>
      </c>
      <c r="IZ150" s="635" t="s">
        <v>789</v>
      </c>
      <c r="JA150" s="635" t="s">
        <v>783</v>
      </c>
      <c r="JB150" s="635" t="s">
        <v>783</v>
      </c>
      <c r="JC150" s="635" t="s">
        <v>783</v>
      </c>
      <c r="JD150" s="635">
        <v>329460</v>
      </c>
      <c r="JE150" s="635" t="s">
        <v>783</v>
      </c>
      <c r="JF150" s="635" t="s">
        <v>783</v>
      </c>
      <c r="JG150" s="635" t="s">
        <v>799</v>
      </c>
      <c r="JH150" s="635">
        <v>55</v>
      </c>
      <c r="JI150" s="635" t="s">
        <v>783</v>
      </c>
      <c r="JJ150" s="635" t="s">
        <v>783</v>
      </c>
      <c r="JK150" s="635" t="s">
        <v>783</v>
      </c>
      <c r="JL150" s="635" t="s">
        <v>790</v>
      </c>
      <c r="JM150" s="635">
        <v>4</v>
      </c>
      <c r="JN150" s="635">
        <v>3</v>
      </c>
      <c r="JO150" s="635" t="s">
        <v>783</v>
      </c>
      <c r="JP150" s="635">
        <v>10711928</v>
      </c>
      <c r="JQ150" s="635">
        <v>2011</v>
      </c>
      <c r="JR150" s="635">
        <v>3</v>
      </c>
      <c r="JS150" s="635" t="s">
        <v>783</v>
      </c>
      <c r="JT150" s="635" t="s">
        <v>783</v>
      </c>
      <c r="JU150" s="635" t="s">
        <v>929</v>
      </c>
      <c r="JV150" s="638">
        <v>5232.0604789999998</v>
      </c>
      <c r="JX150" s="225"/>
      <c r="KA150" s="827"/>
    </row>
    <row r="151" spans="1:287">
      <c r="B151" s="1027"/>
      <c r="C151" s="1099" t="s">
        <v>1012</v>
      </c>
      <c r="D151" s="1099" t="s">
        <v>1025</v>
      </c>
      <c r="E151" s="1099" t="s">
        <v>1026</v>
      </c>
      <c r="F151" s="1099" t="s">
        <v>1027</v>
      </c>
      <c r="G151" s="1099" t="s">
        <v>1028</v>
      </c>
      <c r="H151" s="1099"/>
      <c r="I151" s="1099"/>
      <c r="J151" s="1099"/>
      <c r="K151" s="1099"/>
      <c r="L151" s="1099"/>
      <c r="M151" s="912"/>
      <c r="N151" s="912"/>
      <c r="O151" s="912"/>
      <c r="P151" s="1126"/>
      <c r="Q151" s="1126"/>
      <c r="R151" s="912"/>
      <c r="S151" s="912"/>
      <c r="T151" s="912"/>
      <c r="X151" s="860"/>
      <c r="Y151" s="1549" t="s">
        <v>650</v>
      </c>
      <c r="Z151" s="1549"/>
      <c r="FX151" s="634" t="s">
        <v>325</v>
      </c>
      <c r="FY151" s="635">
        <v>49</v>
      </c>
      <c r="FZ151" s="635">
        <v>30289582</v>
      </c>
      <c r="GA151" s="635">
        <v>70</v>
      </c>
      <c r="GB151" s="635" t="s">
        <v>830</v>
      </c>
      <c r="GC151" s="635">
        <v>38</v>
      </c>
      <c r="GD151" s="635">
        <v>2007</v>
      </c>
      <c r="GE151" s="635">
        <v>0</v>
      </c>
      <c r="GF151" s="635" t="s">
        <v>792</v>
      </c>
      <c r="GG151" s="635">
        <v>0</v>
      </c>
      <c r="GH151" s="635">
        <v>0</v>
      </c>
      <c r="GI151" s="635" t="s">
        <v>792</v>
      </c>
      <c r="GJ151" s="635">
        <v>0</v>
      </c>
      <c r="GK151" s="635" t="s">
        <v>781</v>
      </c>
      <c r="GL151" s="635" t="s">
        <v>782</v>
      </c>
      <c r="GM151" s="635">
        <v>90</v>
      </c>
      <c r="GN151" s="635" t="s">
        <v>783</v>
      </c>
      <c r="GO151" s="635">
        <v>0</v>
      </c>
      <c r="GP151" s="635">
        <v>0</v>
      </c>
      <c r="GQ151" s="635">
        <v>4</v>
      </c>
      <c r="GR151" s="635">
        <v>2</v>
      </c>
      <c r="GS151" s="635">
        <v>7</v>
      </c>
      <c r="GT151" s="635" t="s">
        <v>783</v>
      </c>
      <c r="GU151" s="635" t="s">
        <v>783</v>
      </c>
      <c r="GV151" s="635" t="s">
        <v>783</v>
      </c>
      <c r="GW151" s="635" t="s">
        <v>783</v>
      </c>
      <c r="GX151" s="635" t="s">
        <v>783</v>
      </c>
      <c r="GY151" s="635">
        <v>1649</v>
      </c>
      <c r="GZ151" s="635">
        <v>0.04</v>
      </c>
      <c r="HA151" s="635">
        <v>5</v>
      </c>
      <c r="HB151" s="635" t="s">
        <v>783</v>
      </c>
      <c r="HC151" s="635" t="s">
        <v>782</v>
      </c>
      <c r="HD151" s="635">
        <v>350</v>
      </c>
      <c r="HE151" s="635" t="s">
        <v>783</v>
      </c>
      <c r="HF151" s="635">
        <v>0</v>
      </c>
      <c r="HG151" s="635" t="s">
        <v>783</v>
      </c>
      <c r="HH151" s="635">
        <v>0</v>
      </c>
      <c r="HI151" s="635">
        <v>1</v>
      </c>
      <c r="HJ151" s="635">
        <v>45</v>
      </c>
      <c r="HK151" s="635" t="s">
        <v>784</v>
      </c>
      <c r="HL151" s="635" t="s">
        <v>785</v>
      </c>
      <c r="HM151" s="635" t="s">
        <v>783</v>
      </c>
      <c r="HN151" s="635" t="s">
        <v>783</v>
      </c>
      <c r="HO151" s="635" t="s">
        <v>783</v>
      </c>
      <c r="HP151" s="635" t="s">
        <v>783</v>
      </c>
      <c r="HQ151" s="635" t="s">
        <v>783</v>
      </c>
      <c r="HR151" s="635">
        <v>3980777</v>
      </c>
      <c r="HS151" s="635" t="s">
        <v>783</v>
      </c>
      <c r="HT151" s="635" t="s">
        <v>786</v>
      </c>
      <c r="HU151" s="635" t="s">
        <v>787</v>
      </c>
      <c r="HV151" s="635">
        <v>4</v>
      </c>
      <c r="HW151" s="635">
        <v>2014</v>
      </c>
      <c r="HX151" s="635">
        <v>63</v>
      </c>
      <c r="HY151" s="635">
        <v>5280</v>
      </c>
      <c r="HZ151" s="635">
        <v>5491</v>
      </c>
      <c r="IA151" s="636">
        <v>41697.500081018516</v>
      </c>
      <c r="IB151" s="635" t="s">
        <v>788</v>
      </c>
      <c r="IC151" s="635">
        <v>3976299</v>
      </c>
      <c r="ID151" s="635">
        <v>2014</v>
      </c>
      <c r="IE151" s="635">
        <v>1712</v>
      </c>
      <c r="IF151" s="635" t="s">
        <v>783</v>
      </c>
      <c r="IG151" s="635" t="s">
        <v>783</v>
      </c>
      <c r="IH151" s="635" t="s">
        <v>783</v>
      </c>
      <c r="II151" s="635" t="s">
        <v>783</v>
      </c>
      <c r="IJ151" s="635" t="s">
        <v>783</v>
      </c>
      <c r="IK151" s="635" t="s">
        <v>783</v>
      </c>
      <c r="IL151" s="635" t="s">
        <v>783</v>
      </c>
      <c r="IM151" s="635" t="s">
        <v>783</v>
      </c>
      <c r="IN151" s="635" t="s">
        <v>783</v>
      </c>
      <c r="IO151" s="635">
        <v>1649</v>
      </c>
      <c r="IP151" s="636">
        <v>37477.354571759257</v>
      </c>
      <c r="IQ151" s="635">
        <v>2</v>
      </c>
      <c r="IR151" s="635" t="s">
        <v>793</v>
      </c>
      <c r="IS151" s="635">
        <v>7</v>
      </c>
      <c r="IT151" s="637">
        <v>41275</v>
      </c>
      <c r="IU151" s="635" t="s">
        <v>783</v>
      </c>
      <c r="IV151" s="635" t="s">
        <v>783</v>
      </c>
      <c r="IW151" s="635" t="s">
        <v>783</v>
      </c>
      <c r="IX151" s="635" t="s">
        <v>781</v>
      </c>
      <c r="IY151" s="635">
        <v>45</v>
      </c>
      <c r="IZ151" s="635" t="s">
        <v>789</v>
      </c>
      <c r="JA151" s="635" t="s">
        <v>783</v>
      </c>
      <c r="JB151" s="635" t="s">
        <v>783</v>
      </c>
      <c r="JC151" s="635" t="s">
        <v>783</v>
      </c>
      <c r="JD151" s="635">
        <v>329460</v>
      </c>
      <c r="JE151" s="635" t="s">
        <v>783</v>
      </c>
      <c r="JF151" s="635" t="s">
        <v>783</v>
      </c>
      <c r="JG151" s="635" t="s">
        <v>799</v>
      </c>
      <c r="JH151" s="635">
        <v>70</v>
      </c>
      <c r="JI151" s="635" t="s">
        <v>783</v>
      </c>
      <c r="JJ151" s="635" t="s">
        <v>783</v>
      </c>
      <c r="JK151" s="635" t="s">
        <v>783</v>
      </c>
      <c r="JL151" s="635" t="s">
        <v>790</v>
      </c>
      <c r="JM151" s="635">
        <v>4</v>
      </c>
      <c r="JN151" s="635">
        <v>4</v>
      </c>
      <c r="JO151" s="635" t="s">
        <v>783</v>
      </c>
      <c r="JP151" s="635">
        <v>10711928</v>
      </c>
      <c r="JQ151" s="635">
        <v>2011</v>
      </c>
      <c r="JR151" s="635">
        <v>3</v>
      </c>
      <c r="JS151" s="635" t="s">
        <v>783</v>
      </c>
      <c r="JT151" s="635" t="s">
        <v>783</v>
      </c>
      <c r="JU151" s="635" t="s">
        <v>930</v>
      </c>
      <c r="JV151" s="638">
        <v>209.084608</v>
      </c>
      <c r="JX151" s="225"/>
      <c r="KA151" s="827"/>
    </row>
    <row r="152" spans="1:287" s="224" customFormat="1">
      <c r="A152" s="911"/>
      <c r="B152" s="911"/>
      <c r="F152" s="911"/>
      <c r="G152" s="911"/>
      <c r="H152" s="911"/>
      <c r="I152" s="912"/>
      <c r="J152" s="911"/>
      <c r="K152" s="911"/>
      <c r="L152" s="911"/>
      <c r="N152" s="913" t="s">
        <v>152</v>
      </c>
      <c r="O152" s="911"/>
      <c r="P152" s="1123"/>
      <c r="Q152" s="1102"/>
      <c r="S152" s="911"/>
      <c r="T152" s="911"/>
      <c r="U152" s="914"/>
      <c r="V152" s="911"/>
      <c r="X152" s="860"/>
      <c r="Y152" s="859" t="s">
        <v>652</v>
      </c>
      <c r="Z152" s="859" t="s">
        <v>653</v>
      </c>
      <c r="AB152" s="916"/>
      <c r="AC152" s="911"/>
      <c r="AD152" s="911"/>
      <c r="AE152" s="917"/>
      <c r="AF152" s="916"/>
      <c r="AG152" s="911"/>
      <c r="AH152" s="911"/>
      <c r="AI152" s="917"/>
      <c r="AJ152" s="911"/>
      <c r="AK152" s="911"/>
      <c r="AL152" s="911"/>
      <c r="AM152" s="911"/>
      <c r="AN152" s="911"/>
      <c r="AO152" s="917"/>
      <c r="AP152" s="911"/>
      <c r="AQ152" s="917"/>
      <c r="AR152" s="911"/>
      <c r="AS152" s="917"/>
      <c r="AT152" s="911"/>
      <c r="AU152" s="917"/>
      <c r="AV152" s="911"/>
      <c r="AW152" s="917"/>
      <c r="AX152" s="911"/>
      <c r="AY152" s="917"/>
      <c r="AZ152" s="911"/>
      <c r="BA152" s="917"/>
      <c r="BB152" s="911"/>
      <c r="BC152" s="917"/>
      <c r="BD152" s="911"/>
      <c r="BE152" s="917"/>
      <c r="BF152" s="911"/>
      <c r="BG152" s="917"/>
      <c r="BH152" s="911"/>
      <c r="BI152" s="917"/>
      <c r="BJ152" s="911"/>
      <c r="BK152" s="917"/>
      <c r="BL152" s="911"/>
      <c r="BM152" s="917"/>
      <c r="BN152" s="911"/>
      <c r="BO152" s="917"/>
      <c r="BP152" s="911"/>
      <c r="BQ152" s="917"/>
      <c r="FX152" s="918"/>
      <c r="FY152" s="919"/>
      <c r="FZ152" s="919"/>
      <c r="GA152" s="919"/>
      <c r="GB152" s="919"/>
      <c r="GC152" s="919"/>
      <c r="GD152" s="919"/>
      <c r="GE152" s="919"/>
      <c r="GF152" s="919"/>
      <c r="GG152" s="919"/>
      <c r="GH152" s="919"/>
      <c r="GI152" s="919"/>
      <c r="GJ152" s="919"/>
      <c r="GK152" s="919"/>
      <c r="GL152" s="919"/>
      <c r="GM152" s="919"/>
      <c r="GN152" s="919"/>
      <c r="GO152" s="919"/>
      <c r="GP152" s="919"/>
      <c r="GQ152" s="919"/>
      <c r="GR152" s="919"/>
      <c r="GS152" s="919"/>
      <c r="GT152" s="919"/>
      <c r="GU152" s="919"/>
      <c r="GV152" s="919"/>
      <c r="GW152" s="919"/>
      <c r="GX152" s="919"/>
      <c r="GY152" s="919"/>
      <c r="GZ152" s="919"/>
      <c r="HA152" s="919"/>
      <c r="HB152" s="919"/>
      <c r="HC152" s="919"/>
      <c r="HD152" s="919"/>
      <c r="HE152" s="919"/>
      <c r="HF152" s="919"/>
      <c r="HG152" s="919"/>
      <c r="HH152" s="919"/>
      <c r="HI152" s="919"/>
      <c r="HJ152" s="919"/>
      <c r="HK152" s="919"/>
      <c r="HL152" s="919"/>
      <c r="HM152" s="919"/>
      <c r="HN152" s="919"/>
      <c r="HO152" s="919"/>
      <c r="HP152" s="919"/>
      <c r="HQ152" s="919"/>
      <c r="HR152" s="919"/>
      <c r="HS152" s="919"/>
      <c r="HT152" s="919"/>
      <c r="HU152" s="919"/>
      <c r="HV152" s="919"/>
      <c r="HW152" s="919"/>
      <c r="HX152" s="919"/>
      <c r="HY152" s="919"/>
      <c r="HZ152" s="919"/>
      <c r="IA152" s="920"/>
      <c r="IB152" s="919"/>
      <c r="IC152" s="919"/>
      <c r="ID152" s="919"/>
      <c r="IE152" s="919"/>
      <c r="IF152" s="919"/>
      <c r="IG152" s="919"/>
      <c r="IH152" s="919"/>
      <c r="II152" s="919"/>
      <c r="IJ152" s="919"/>
      <c r="IK152" s="919"/>
      <c r="IL152" s="919"/>
      <c r="IM152" s="919"/>
      <c r="IN152" s="919"/>
      <c r="IO152" s="919"/>
      <c r="IP152" s="920"/>
      <c r="IQ152" s="919"/>
      <c r="IR152" s="919"/>
      <c r="IS152" s="919"/>
      <c r="IT152" s="921"/>
      <c r="IU152" s="919"/>
      <c r="IV152" s="919"/>
      <c r="IW152" s="919"/>
      <c r="IX152" s="919"/>
      <c r="IY152" s="919"/>
      <c r="IZ152" s="919"/>
      <c r="JA152" s="919"/>
      <c r="JB152" s="919"/>
      <c r="JC152" s="919"/>
      <c r="JD152" s="919"/>
      <c r="JE152" s="919"/>
      <c r="JF152" s="919"/>
      <c r="JG152" s="919"/>
      <c r="JH152" s="919"/>
      <c r="JI152" s="919"/>
      <c r="JJ152" s="919"/>
      <c r="JK152" s="919"/>
      <c r="JL152" s="919"/>
      <c r="JM152" s="919"/>
      <c r="JN152" s="919"/>
      <c r="JO152" s="919"/>
      <c r="JP152" s="919"/>
      <c r="JQ152" s="919"/>
      <c r="JR152" s="919"/>
      <c r="JS152" s="919"/>
      <c r="JT152" s="919"/>
      <c r="JU152" s="919"/>
      <c r="JV152" s="922"/>
      <c r="JW152" s="310"/>
      <c r="JX152" s="923"/>
      <c r="KA152" s="911"/>
    </row>
    <row r="153" spans="1:287">
      <c r="M153" s="224"/>
      <c r="N153" s="913"/>
      <c r="O153" s="1048" t="s">
        <v>1017</v>
      </c>
      <c r="P153" s="1123"/>
      <c r="V153" s="1027"/>
      <c r="X153" s="1100" t="s">
        <v>1029</v>
      </c>
      <c r="Y153" s="1289" t="s">
        <v>1030</v>
      </c>
      <c r="Z153" s="1281">
        <v>7.8</v>
      </c>
      <c r="FX153" s="634" t="s">
        <v>325</v>
      </c>
      <c r="FY153" s="635">
        <v>59</v>
      </c>
      <c r="FZ153" s="635">
        <v>30289572</v>
      </c>
      <c r="GA153" s="635">
        <v>70</v>
      </c>
      <c r="GB153" s="635" t="s">
        <v>830</v>
      </c>
      <c r="GC153" s="635">
        <v>38</v>
      </c>
      <c r="GD153" s="635">
        <v>2007</v>
      </c>
      <c r="GE153" s="635">
        <v>0</v>
      </c>
      <c r="GF153" s="635" t="s">
        <v>792</v>
      </c>
      <c r="GG153" s="635">
        <v>0</v>
      </c>
      <c r="GH153" s="635">
        <v>0</v>
      </c>
      <c r="GI153" s="635" t="s">
        <v>792</v>
      </c>
      <c r="GJ153" s="635">
        <v>0</v>
      </c>
      <c r="GK153" s="635" t="s">
        <v>781</v>
      </c>
      <c r="GL153" s="635" t="s">
        <v>782</v>
      </c>
      <c r="GM153" s="635">
        <v>90</v>
      </c>
      <c r="GN153" s="635" t="s">
        <v>783</v>
      </c>
      <c r="GO153" s="635">
        <v>0</v>
      </c>
      <c r="GP153" s="635">
        <v>0</v>
      </c>
      <c r="GQ153" s="635">
        <v>4</v>
      </c>
      <c r="GR153" s="635">
        <v>2</v>
      </c>
      <c r="GS153" s="635">
        <v>7</v>
      </c>
      <c r="GT153" s="635" t="s">
        <v>783</v>
      </c>
      <c r="GU153" s="635" t="s">
        <v>783</v>
      </c>
      <c r="GV153" s="635" t="s">
        <v>783</v>
      </c>
      <c r="GW153" s="635" t="s">
        <v>783</v>
      </c>
      <c r="GX153" s="635" t="s">
        <v>783</v>
      </c>
      <c r="GY153" s="635">
        <v>1649</v>
      </c>
      <c r="GZ153" s="635">
        <v>0.04</v>
      </c>
      <c r="HA153" s="635">
        <v>5</v>
      </c>
      <c r="HB153" s="635" t="s">
        <v>783</v>
      </c>
      <c r="HC153" s="635" t="s">
        <v>782</v>
      </c>
      <c r="HD153" s="635">
        <v>350</v>
      </c>
      <c r="HE153" s="635" t="s">
        <v>783</v>
      </c>
      <c r="HF153" s="635">
        <v>0</v>
      </c>
      <c r="HG153" s="635" t="s">
        <v>783</v>
      </c>
      <c r="HH153" s="635">
        <v>0</v>
      </c>
      <c r="HI153" s="635">
        <v>1</v>
      </c>
      <c r="HJ153" s="635">
        <v>45</v>
      </c>
      <c r="HK153" s="635" t="s">
        <v>784</v>
      </c>
      <c r="HL153" s="635" t="s">
        <v>785</v>
      </c>
      <c r="HM153" s="635" t="s">
        <v>783</v>
      </c>
      <c r="HN153" s="635" t="s">
        <v>783</v>
      </c>
      <c r="HO153" s="635" t="s">
        <v>783</v>
      </c>
      <c r="HP153" s="635" t="s">
        <v>783</v>
      </c>
      <c r="HQ153" s="635" t="s">
        <v>783</v>
      </c>
      <c r="HR153" s="635">
        <v>3980775</v>
      </c>
      <c r="HS153" s="635" t="s">
        <v>783</v>
      </c>
      <c r="HT153" s="635" t="s">
        <v>786</v>
      </c>
      <c r="HU153" s="635" t="s">
        <v>787</v>
      </c>
      <c r="HV153" s="635">
        <v>4</v>
      </c>
      <c r="HW153" s="635">
        <v>2014</v>
      </c>
      <c r="HX153" s="635">
        <v>63</v>
      </c>
      <c r="HY153" s="635">
        <v>0</v>
      </c>
      <c r="HZ153" s="635">
        <v>211</v>
      </c>
      <c r="IA153" s="636">
        <v>41697.500081018516</v>
      </c>
      <c r="IB153" s="635" t="s">
        <v>788</v>
      </c>
      <c r="IC153" s="635">
        <v>3976297</v>
      </c>
      <c r="ID153" s="635">
        <v>2014</v>
      </c>
      <c r="IE153" s="635">
        <v>1712</v>
      </c>
      <c r="IF153" s="635" t="s">
        <v>783</v>
      </c>
      <c r="IG153" s="635" t="s">
        <v>783</v>
      </c>
      <c r="IH153" s="635" t="s">
        <v>783</v>
      </c>
      <c r="II153" s="635" t="s">
        <v>783</v>
      </c>
      <c r="IJ153" s="635" t="s">
        <v>783</v>
      </c>
      <c r="IK153" s="635" t="s">
        <v>783</v>
      </c>
      <c r="IL153" s="635" t="s">
        <v>783</v>
      </c>
      <c r="IM153" s="635" t="s">
        <v>783</v>
      </c>
      <c r="IN153" s="635" t="s">
        <v>783</v>
      </c>
      <c r="IO153" s="635">
        <v>1649</v>
      </c>
      <c r="IP153" s="636">
        <v>37477.354571759257</v>
      </c>
      <c r="IQ153" s="635">
        <v>2</v>
      </c>
      <c r="IR153" s="635" t="s">
        <v>793</v>
      </c>
      <c r="IS153" s="635">
        <v>7</v>
      </c>
      <c r="IT153" s="637">
        <v>41275</v>
      </c>
      <c r="IU153" s="635" t="s">
        <v>783</v>
      </c>
      <c r="IV153" s="635" t="s">
        <v>783</v>
      </c>
      <c r="IW153" s="635" t="s">
        <v>783</v>
      </c>
      <c r="IX153" s="635" t="s">
        <v>781</v>
      </c>
      <c r="IY153" s="635">
        <v>45</v>
      </c>
      <c r="IZ153" s="635" t="s">
        <v>789</v>
      </c>
      <c r="JA153" s="635" t="s">
        <v>783</v>
      </c>
      <c r="JB153" s="635" t="s">
        <v>783</v>
      </c>
      <c r="JC153" s="635" t="s">
        <v>783</v>
      </c>
      <c r="JD153" s="635">
        <v>329460</v>
      </c>
      <c r="JE153" s="635" t="s">
        <v>783</v>
      </c>
      <c r="JF153" s="635" t="s">
        <v>783</v>
      </c>
      <c r="JG153" s="635" t="s">
        <v>799</v>
      </c>
      <c r="JH153" s="635">
        <v>70</v>
      </c>
      <c r="JI153" s="635" t="s">
        <v>783</v>
      </c>
      <c r="JJ153" s="635" t="s">
        <v>783</v>
      </c>
      <c r="JK153" s="635" t="s">
        <v>783</v>
      </c>
      <c r="JL153" s="635" t="s">
        <v>790</v>
      </c>
      <c r="JM153" s="635">
        <v>4</v>
      </c>
      <c r="JN153" s="635">
        <v>4</v>
      </c>
      <c r="JO153" s="635" t="s">
        <v>783</v>
      </c>
      <c r="JP153" s="635">
        <v>10711928</v>
      </c>
      <c r="JQ153" s="635">
        <v>2011</v>
      </c>
      <c r="JR153" s="635">
        <v>3</v>
      </c>
      <c r="JS153" s="635" t="s">
        <v>783</v>
      </c>
      <c r="JT153" s="635" t="s">
        <v>783</v>
      </c>
      <c r="JU153" s="635" t="s">
        <v>931</v>
      </c>
      <c r="JV153" s="638">
        <v>222.93396100000001</v>
      </c>
      <c r="JX153" s="225"/>
      <c r="KA153" s="827"/>
    </row>
    <row r="154" spans="1:287">
      <c r="C154" s="829" t="s">
        <v>1143</v>
      </c>
      <c r="M154" s="16" t="s">
        <v>153</v>
      </c>
      <c r="N154" s="311" t="s">
        <v>3</v>
      </c>
      <c r="O154" s="311" t="s">
        <v>151</v>
      </c>
      <c r="P154" s="1124" t="s">
        <v>139</v>
      </c>
      <c r="V154" s="1027"/>
      <c r="X154" s="862" t="s">
        <v>636</v>
      </c>
      <c r="Y154" s="1280" t="s">
        <v>656</v>
      </c>
      <c r="Z154" s="1281">
        <v>72000</v>
      </c>
      <c r="FX154" s="634" t="s">
        <v>325</v>
      </c>
      <c r="FY154" s="635">
        <v>135</v>
      </c>
      <c r="FZ154" s="635">
        <v>30289575</v>
      </c>
      <c r="GA154" s="635">
        <v>70</v>
      </c>
      <c r="GB154" s="635" t="s">
        <v>830</v>
      </c>
      <c r="GC154" s="635">
        <v>38</v>
      </c>
      <c r="GD154" s="635">
        <v>2007</v>
      </c>
      <c r="GE154" s="635">
        <v>0</v>
      </c>
      <c r="GF154" s="635" t="s">
        <v>792</v>
      </c>
      <c r="GG154" s="635">
        <v>0</v>
      </c>
      <c r="GH154" s="635">
        <v>0</v>
      </c>
      <c r="GI154" s="635" t="s">
        <v>792</v>
      </c>
      <c r="GJ154" s="635">
        <v>0</v>
      </c>
      <c r="GK154" s="635" t="s">
        <v>781</v>
      </c>
      <c r="GL154" s="635" t="s">
        <v>782</v>
      </c>
      <c r="GM154" s="635">
        <v>90</v>
      </c>
      <c r="GN154" s="635" t="s">
        <v>783</v>
      </c>
      <c r="GO154" s="635">
        <v>0</v>
      </c>
      <c r="GP154" s="635">
        <v>0</v>
      </c>
      <c r="GQ154" s="635">
        <v>4</v>
      </c>
      <c r="GR154" s="635">
        <v>2</v>
      </c>
      <c r="GS154" s="635">
        <v>7</v>
      </c>
      <c r="GT154" s="635" t="s">
        <v>783</v>
      </c>
      <c r="GU154" s="635" t="s">
        <v>783</v>
      </c>
      <c r="GV154" s="635" t="s">
        <v>783</v>
      </c>
      <c r="GW154" s="635" t="s">
        <v>783</v>
      </c>
      <c r="GX154" s="635" t="s">
        <v>783</v>
      </c>
      <c r="GY154" s="635">
        <v>1649</v>
      </c>
      <c r="GZ154" s="635">
        <v>0.03</v>
      </c>
      <c r="HA154" s="635">
        <v>5</v>
      </c>
      <c r="HB154" s="635" t="s">
        <v>783</v>
      </c>
      <c r="HC154" s="635" t="s">
        <v>782</v>
      </c>
      <c r="HD154" s="635">
        <v>350</v>
      </c>
      <c r="HE154" s="635" t="s">
        <v>783</v>
      </c>
      <c r="HF154" s="635">
        <v>0</v>
      </c>
      <c r="HG154" s="635" t="s">
        <v>783</v>
      </c>
      <c r="HH154" s="635">
        <v>0</v>
      </c>
      <c r="HI154" s="635">
        <v>1</v>
      </c>
      <c r="HJ154" s="635">
        <v>45</v>
      </c>
      <c r="HK154" s="635" t="s">
        <v>784</v>
      </c>
      <c r="HL154" s="635" t="s">
        <v>785</v>
      </c>
      <c r="HM154" s="635" t="s">
        <v>783</v>
      </c>
      <c r="HN154" s="635" t="s">
        <v>783</v>
      </c>
      <c r="HO154" s="635" t="s">
        <v>783</v>
      </c>
      <c r="HP154" s="635" t="s">
        <v>783</v>
      </c>
      <c r="HQ154" s="635" t="s">
        <v>783</v>
      </c>
      <c r="HR154" s="635">
        <v>3980776</v>
      </c>
      <c r="HS154" s="635" t="s">
        <v>783</v>
      </c>
      <c r="HT154" s="635" t="s">
        <v>786</v>
      </c>
      <c r="HU154" s="635" t="s">
        <v>787</v>
      </c>
      <c r="HV154" s="635">
        <v>4</v>
      </c>
      <c r="HW154" s="635">
        <v>2014</v>
      </c>
      <c r="HX154" s="635">
        <v>63</v>
      </c>
      <c r="HY154" s="635">
        <v>0</v>
      </c>
      <c r="HZ154" s="635">
        <v>158</v>
      </c>
      <c r="IA154" s="636">
        <v>41697.500081018516</v>
      </c>
      <c r="IB154" s="635" t="s">
        <v>788</v>
      </c>
      <c r="IC154" s="635">
        <v>3976298</v>
      </c>
      <c r="ID154" s="635">
        <v>2014</v>
      </c>
      <c r="IE154" s="635">
        <v>1712</v>
      </c>
      <c r="IF154" s="635" t="s">
        <v>783</v>
      </c>
      <c r="IG154" s="635" t="s">
        <v>783</v>
      </c>
      <c r="IH154" s="635" t="s">
        <v>783</v>
      </c>
      <c r="II154" s="635" t="s">
        <v>783</v>
      </c>
      <c r="IJ154" s="635" t="s">
        <v>783</v>
      </c>
      <c r="IK154" s="635" t="s">
        <v>783</v>
      </c>
      <c r="IL154" s="635" t="s">
        <v>783</v>
      </c>
      <c r="IM154" s="635" t="s">
        <v>783</v>
      </c>
      <c r="IN154" s="635" t="s">
        <v>783</v>
      </c>
      <c r="IO154" s="635">
        <v>1649</v>
      </c>
      <c r="IP154" s="636">
        <v>37477.354571759257</v>
      </c>
      <c r="IQ154" s="635">
        <v>2</v>
      </c>
      <c r="IR154" s="635" t="s">
        <v>793</v>
      </c>
      <c r="IS154" s="635">
        <v>7</v>
      </c>
      <c r="IT154" s="637">
        <v>41275</v>
      </c>
      <c r="IU154" s="635" t="s">
        <v>783</v>
      </c>
      <c r="IV154" s="635" t="s">
        <v>783</v>
      </c>
      <c r="IW154" s="635" t="s">
        <v>783</v>
      </c>
      <c r="IX154" s="635" t="s">
        <v>781</v>
      </c>
      <c r="IY154" s="635">
        <v>45</v>
      </c>
      <c r="IZ154" s="635" t="s">
        <v>789</v>
      </c>
      <c r="JA154" s="635" t="s">
        <v>783</v>
      </c>
      <c r="JB154" s="635" t="s">
        <v>783</v>
      </c>
      <c r="JC154" s="635" t="s">
        <v>783</v>
      </c>
      <c r="JD154" s="635">
        <v>329460</v>
      </c>
      <c r="JE154" s="635" t="s">
        <v>783</v>
      </c>
      <c r="JF154" s="635" t="s">
        <v>783</v>
      </c>
      <c r="JG154" s="635" t="s">
        <v>799</v>
      </c>
      <c r="JH154" s="635">
        <v>70</v>
      </c>
      <c r="JI154" s="635" t="s">
        <v>783</v>
      </c>
      <c r="JJ154" s="635" t="s">
        <v>783</v>
      </c>
      <c r="JK154" s="635" t="s">
        <v>783</v>
      </c>
      <c r="JL154" s="635" t="s">
        <v>790</v>
      </c>
      <c r="JM154" s="635">
        <v>4</v>
      </c>
      <c r="JN154" s="635">
        <v>4</v>
      </c>
      <c r="JO154" s="635" t="s">
        <v>783</v>
      </c>
      <c r="JP154" s="635">
        <v>10711928</v>
      </c>
      <c r="JQ154" s="635">
        <v>2011</v>
      </c>
      <c r="JR154" s="635">
        <v>3</v>
      </c>
      <c r="JS154" s="635" t="s">
        <v>783</v>
      </c>
      <c r="JT154" s="635" t="s">
        <v>783</v>
      </c>
      <c r="JU154" s="635" t="s">
        <v>932</v>
      </c>
      <c r="JV154" s="638">
        <v>191.33043000000001</v>
      </c>
      <c r="JX154" s="225"/>
      <c r="KA154" s="827"/>
    </row>
    <row r="155" spans="1:287">
      <c r="C155" s="1273" t="s">
        <v>1144</v>
      </c>
      <c r="M155" s="16" t="s">
        <v>148</v>
      </c>
      <c r="N155" s="312">
        <v>40000</v>
      </c>
      <c r="O155" s="312">
        <v>65000</v>
      </c>
      <c r="P155" s="1125">
        <v>197000</v>
      </c>
      <c r="S155" s="316"/>
      <c r="T155" s="328"/>
      <c r="U155" s="306"/>
      <c r="V155" s="1027"/>
      <c r="X155" s="862" t="s">
        <v>635</v>
      </c>
      <c r="Y155" s="1280" t="s">
        <v>657</v>
      </c>
      <c r="Z155" s="1281">
        <v>60</v>
      </c>
      <c r="AB155" s="521"/>
      <c r="AC155" s="828"/>
      <c r="AD155" s="37"/>
      <c r="AE155" s="565"/>
      <c r="AF155" s="521"/>
      <c r="AG155" s="828"/>
      <c r="AH155" s="828"/>
      <c r="AI155" s="565"/>
      <c r="AJ155" s="828"/>
      <c r="AK155" s="828"/>
      <c r="AL155" s="828"/>
      <c r="AM155" s="828"/>
      <c r="AN155" s="828"/>
      <c r="AO155" s="565"/>
      <c r="AP155" s="828"/>
      <c r="AQ155" s="565"/>
      <c r="AR155" s="828"/>
      <c r="AS155" s="565"/>
      <c r="AT155" s="828"/>
      <c r="AU155" s="565"/>
      <c r="AV155" s="828"/>
      <c r="AW155" s="565"/>
      <c r="AX155" s="828"/>
      <c r="AY155" s="565"/>
      <c r="AZ155" s="828"/>
      <c r="BA155" s="565"/>
      <c r="BB155" s="828"/>
      <c r="BC155" s="565"/>
      <c r="BD155" s="828"/>
      <c r="BE155" s="565"/>
      <c r="BF155" s="828"/>
      <c r="BG155" s="565"/>
      <c r="BH155" s="828"/>
      <c r="BI155" s="565"/>
      <c r="BJ155" s="828"/>
      <c r="BK155" s="565"/>
      <c r="BL155" s="828"/>
      <c r="BM155" s="565"/>
      <c r="BN155" s="828"/>
      <c r="BO155" s="565"/>
      <c r="BP155" s="828"/>
      <c r="BQ155" s="565"/>
      <c r="BR155" s="100" t="s">
        <v>630</v>
      </c>
      <c r="BS155" s="100" t="s">
        <v>630</v>
      </c>
      <c r="BT155" s="100"/>
      <c r="BU155" s="100"/>
      <c r="BV155" s="100"/>
      <c r="BW155" s="100"/>
      <c r="BX155" s="100"/>
      <c r="BY155" s="100"/>
      <c r="BZ155" s="100"/>
      <c r="CA155" s="100"/>
      <c r="CB155" s="100"/>
      <c r="CC155" s="100"/>
      <c r="CD155" s="100"/>
      <c r="CE155" s="100"/>
      <c r="CF155" s="100"/>
      <c r="CG155" s="100"/>
      <c r="CH155" s="100"/>
      <c r="CI155" s="100"/>
      <c r="CJ155" s="100"/>
      <c r="CK155" s="100"/>
      <c r="CL155" s="100"/>
      <c r="CM155" s="100"/>
      <c r="CN155" s="100"/>
      <c r="CO155" s="100"/>
      <c r="CP155" s="100"/>
      <c r="CQ155" s="100"/>
      <c r="CR155" s="100"/>
      <c r="CS155" s="100"/>
      <c r="CT155" s="100"/>
      <c r="CU155" s="100"/>
      <c r="CV155" s="100"/>
      <c r="CW155" s="100"/>
      <c r="CX155" s="100"/>
      <c r="CY155" s="100"/>
      <c r="CZ155" s="100"/>
      <c r="DA155" s="100"/>
      <c r="DB155" s="100"/>
      <c r="DC155" s="100"/>
      <c r="DD155" s="100"/>
      <c r="DE155" s="100"/>
      <c r="DF155" s="100"/>
      <c r="DG155" s="100"/>
      <c r="DH155" s="100"/>
      <c r="DI155" s="100"/>
      <c r="DJ155" s="100"/>
      <c r="DK155" s="100"/>
      <c r="DL155" s="100"/>
      <c r="DM155" s="100"/>
      <c r="DN155" s="100"/>
      <c r="DO155" s="100"/>
      <c r="DP155" s="100"/>
      <c r="DQ155" s="100"/>
      <c r="DR155" s="100"/>
      <c r="DS155" s="100"/>
      <c r="DT155" s="100"/>
      <c r="DU155" s="100"/>
      <c r="DV155" s="100"/>
      <c r="DW155" s="100"/>
      <c r="DX155" s="100"/>
      <c r="DY155" s="100"/>
      <c r="DZ155" s="100"/>
      <c r="EA155" s="100"/>
      <c r="EB155" s="100"/>
      <c r="EC155" s="100"/>
      <c r="ED155" s="100"/>
      <c r="EE155" s="100"/>
      <c r="EF155" s="100"/>
      <c r="EG155" s="100"/>
      <c r="EH155" s="100"/>
      <c r="EI155" s="100"/>
      <c r="EJ155" s="100"/>
      <c r="EK155" s="100"/>
      <c r="EL155" s="100"/>
      <c r="EM155" s="100"/>
      <c r="EN155" s="100"/>
      <c r="EO155" s="100"/>
      <c r="EP155" s="100"/>
      <c r="EQ155" s="100"/>
      <c r="ER155" s="100"/>
      <c r="ES155" s="100"/>
      <c r="ET155" s="100"/>
      <c r="EU155" s="100"/>
      <c r="EV155" s="100"/>
      <c r="EW155" s="100"/>
      <c r="EX155" s="100"/>
      <c r="EY155" s="100"/>
      <c r="EZ155" s="100"/>
      <c r="FA155" s="100"/>
      <c r="FB155" s="100"/>
      <c r="FC155" s="100"/>
      <c r="FD155" s="100"/>
      <c r="FE155" s="100"/>
      <c r="FF155" s="100"/>
      <c r="FG155" s="100"/>
      <c r="FH155" s="100"/>
      <c r="FI155" s="100"/>
      <c r="FJ155" s="100"/>
      <c r="FK155" s="100"/>
      <c r="FL155" s="100"/>
      <c r="FM155" s="100"/>
      <c r="FN155" s="100"/>
      <c r="FO155" s="100"/>
      <c r="FP155" s="100"/>
      <c r="FQ155" s="100"/>
      <c r="FR155" s="100"/>
      <c r="FS155" s="100"/>
      <c r="FT155" s="100"/>
      <c r="FU155" s="100"/>
      <c r="FV155" s="100"/>
      <c r="FW155" s="100"/>
      <c r="FX155" s="634" t="s">
        <v>325</v>
      </c>
      <c r="FY155" s="635">
        <v>251</v>
      </c>
      <c r="FZ155" s="635">
        <v>30289571</v>
      </c>
      <c r="GA155" s="635">
        <v>70</v>
      </c>
      <c r="GB155" s="635" t="s">
        <v>830</v>
      </c>
      <c r="GC155" s="635">
        <v>38</v>
      </c>
      <c r="GD155" s="635">
        <v>2007</v>
      </c>
      <c r="GE155" s="635">
        <v>0</v>
      </c>
      <c r="GF155" s="635" t="s">
        <v>792</v>
      </c>
      <c r="GG155" s="635">
        <v>0</v>
      </c>
      <c r="GH155" s="635">
        <v>0</v>
      </c>
      <c r="GI155" s="635" t="s">
        <v>792</v>
      </c>
      <c r="GJ155" s="635">
        <v>0</v>
      </c>
      <c r="GK155" s="635" t="s">
        <v>781</v>
      </c>
      <c r="GL155" s="635" t="s">
        <v>782</v>
      </c>
      <c r="GM155" s="635">
        <v>90</v>
      </c>
      <c r="GN155" s="635" t="s">
        <v>783</v>
      </c>
      <c r="GO155" s="635">
        <v>0</v>
      </c>
      <c r="GP155" s="635">
        <v>0</v>
      </c>
      <c r="GQ155" s="635">
        <v>4</v>
      </c>
      <c r="GR155" s="635">
        <v>2</v>
      </c>
      <c r="GS155" s="635">
        <v>2</v>
      </c>
      <c r="GT155" s="635" t="s">
        <v>783</v>
      </c>
      <c r="GU155" s="635" t="s">
        <v>783</v>
      </c>
      <c r="GV155" s="635" t="s">
        <v>783</v>
      </c>
      <c r="GW155" s="635" t="s">
        <v>783</v>
      </c>
      <c r="GX155" s="635" t="s">
        <v>783</v>
      </c>
      <c r="GY155" s="635">
        <v>1649</v>
      </c>
      <c r="GZ155" s="635">
        <v>7.0000000000000007E-2</v>
      </c>
      <c r="HA155" s="635">
        <v>5</v>
      </c>
      <c r="HB155" s="635" t="s">
        <v>783</v>
      </c>
      <c r="HC155" s="635" t="s">
        <v>782</v>
      </c>
      <c r="HD155" s="635">
        <v>350</v>
      </c>
      <c r="HE155" s="635" t="s">
        <v>783</v>
      </c>
      <c r="HF155" s="635">
        <v>0</v>
      </c>
      <c r="HG155" s="635" t="s">
        <v>783</v>
      </c>
      <c r="HH155" s="635">
        <v>0</v>
      </c>
      <c r="HI155" s="635">
        <v>1</v>
      </c>
      <c r="HJ155" s="635">
        <v>45</v>
      </c>
      <c r="HK155" s="635" t="s">
        <v>784</v>
      </c>
      <c r="HL155" s="635" t="s">
        <v>785</v>
      </c>
      <c r="HM155" s="635" t="s">
        <v>783</v>
      </c>
      <c r="HN155" s="635" t="s">
        <v>783</v>
      </c>
      <c r="HO155" s="635" t="s">
        <v>783</v>
      </c>
      <c r="HP155" s="635" t="s">
        <v>783</v>
      </c>
      <c r="HQ155" s="635" t="s">
        <v>783</v>
      </c>
      <c r="HR155" s="635">
        <v>3980774</v>
      </c>
      <c r="HS155" s="635" t="s">
        <v>783</v>
      </c>
      <c r="HT155" s="635" t="s">
        <v>786</v>
      </c>
      <c r="HU155" s="635" t="s">
        <v>787</v>
      </c>
      <c r="HV155" s="635">
        <v>4</v>
      </c>
      <c r="HW155" s="635">
        <v>2014</v>
      </c>
      <c r="HX155" s="635">
        <v>63</v>
      </c>
      <c r="HY155" s="635">
        <v>0</v>
      </c>
      <c r="HZ155" s="635">
        <v>370</v>
      </c>
      <c r="IA155" s="636">
        <v>41697.500081018516</v>
      </c>
      <c r="IB155" s="635" t="s">
        <v>788</v>
      </c>
      <c r="IC155" s="635">
        <v>3976296</v>
      </c>
      <c r="ID155" s="635">
        <v>2014</v>
      </c>
      <c r="IE155" s="635">
        <v>1712</v>
      </c>
      <c r="IF155" s="635" t="s">
        <v>783</v>
      </c>
      <c r="IG155" s="635" t="s">
        <v>783</v>
      </c>
      <c r="IH155" s="635" t="s">
        <v>783</v>
      </c>
      <c r="II155" s="635" t="s">
        <v>783</v>
      </c>
      <c r="IJ155" s="635" t="s">
        <v>783</v>
      </c>
      <c r="IK155" s="635" t="s">
        <v>783</v>
      </c>
      <c r="IL155" s="635" t="s">
        <v>783</v>
      </c>
      <c r="IM155" s="635" t="s">
        <v>783</v>
      </c>
      <c r="IN155" s="635" t="s">
        <v>783</v>
      </c>
      <c r="IO155" s="635">
        <v>1649</v>
      </c>
      <c r="IP155" s="636">
        <v>37477.354571759257</v>
      </c>
      <c r="IQ155" s="635">
        <v>2</v>
      </c>
      <c r="IR155" s="635" t="s">
        <v>793</v>
      </c>
      <c r="IS155" s="635">
        <v>2</v>
      </c>
      <c r="IT155" s="637">
        <v>41275</v>
      </c>
      <c r="IU155" s="635" t="s">
        <v>783</v>
      </c>
      <c r="IV155" s="635" t="s">
        <v>783</v>
      </c>
      <c r="IW155" s="635" t="s">
        <v>783</v>
      </c>
      <c r="IX155" s="635" t="s">
        <v>781</v>
      </c>
      <c r="IY155" s="635">
        <v>45</v>
      </c>
      <c r="IZ155" s="635" t="s">
        <v>789</v>
      </c>
      <c r="JA155" s="635" t="s">
        <v>783</v>
      </c>
      <c r="JB155" s="635" t="s">
        <v>783</v>
      </c>
      <c r="JC155" s="635" t="s">
        <v>783</v>
      </c>
      <c r="JD155" s="635">
        <v>329460</v>
      </c>
      <c r="JE155" s="635" t="s">
        <v>783</v>
      </c>
      <c r="JF155" s="635" t="s">
        <v>783</v>
      </c>
      <c r="JG155" s="635" t="s">
        <v>802</v>
      </c>
      <c r="JH155" s="635">
        <v>70</v>
      </c>
      <c r="JI155" s="635" t="s">
        <v>783</v>
      </c>
      <c r="JJ155" s="635" t="s">
        <v>783</v>
      </c>
      <c r="JK155" s="635" t="s">
        <v>783</v>
      </c>
      <c r="JL155" s="635" t="s">
        <v>790</v>
      </c>
      <c r="JM155" s="635">
        <v>4</v>
      </c>
      <c r="JN155" s="635">
        <v>4</v>
      </c>
      <c r="JO155" s="635" t="s">
        <v>783</v>
      </c>
      <c r="JP155" s="635">
        <v>10711928</v>
      </c>
      <c r="JQ155" s="635">
        <v>2011</v>
      </c>
      <c r="JR155" s="635">
        <v>3</v>
      </c>
      <c r="JS155" s="635" t="s">
        <v>783</v>
      </c>
      <c r="JT155" s="635" t="s">
        <v>783</v>
      </c>
      <c r="JU155" s="635" t="s">
        <v>933</v>
      </c>
      <c r="JV155" s="638">
        <v>349.90079100000003</v>
      </c>
      <c r="JW155">
        <f>SUM(JV148:JV155)</f>
        <v>14746.757933999999</v>
      </c>
      <c r="JX155" s="225">
        <v>2.792946578409091</v>
      </c>
      <c r="KA155" s="827"/>
    </row>
    <row r="156" spans="1:287" ht="15" thickBot="1">
      <c r="M156" s="16" t="s">
        <v>149</v>
      </c>
      <c r="N156" s="609">
        <v>40000</v>
      </c>
      <c r="O156" s="312">
        <v>75000</v>
      </c>
      <c r="P156" s="1125">
        <v>207000</v>
      </c>
      <c r="S156" s="316"/>
      <c r="T156" s="328"/>
      <c r="U156" s="306"/>
      <c r="V156" s="1027"/>
      <c r="X156" s="862" t="s">
        <v>651</v>
      </c>
      <c r="Y156" s="1280" t="s">
        <v>658</v>
      </c>
      <c r="Z156" s="1281">
        <v>10000</v>
      </c>
      <c r="AB156" s="521"/>
      <c r="AC156" s="828"/>
      <c r="AD156" s="37"/>
      <c r="AE156" s="565"/>
      <c r="AF156" s="521"/>
      <c r="AG156" s="828"/>
      <c r="AH156" s="828"/>
      <c r="AI156" s="565"/>
      <c r="AJ156" s="828"/>
      <c r="AK156" s="828"/>
      <c r="AL156" s="828"/>
      <c r="AM156" s="828"/>
      <c r="AN156" s="828"/>
      <c r="AO156" s="565"/>
      <c r="AP156" s="828"/>
      <c r="AQ156" s="565"/>
      <c r="AR156" s="828"/>
      <c r="AS156" s="565"/>
      <c r="AT156" s="828"/>
      <c r="AU156" s="565"/>
      <c r="AV156" s="828"/>
      <c r="AW156" s="565"/>
      <c r="AX156" s="828"/>
      <c r="AY156" s="565"/>
      <c r="AZ156" s="828"/>
      <c r="BA156" s="565"/>
      <c r="BB156" s="828"/>
      <c r="BC156" s="565"/>
      <c r="BD156" s="828"/>
      <c r="BE156" s="565"/>
      <c r="BF156" s="828"/>
      <c r="BG156" s="565"/>
      <c r="BH156" s="828"/>
      <c r="BI156" s="565"/>
      <c r="BJ156" s="828"/>
      <c r="BK156" s="565"/>
      <c r="BL156" s="828"/>
      <c r="BM156" s="565"/>
      <c r="BN156" s="828"/>
      <c r="BO156" s="565"/>
      <c r="BP156" s="828"/>
      <c r="BQ156" s="565"/>
      <c r="BR156" s="100"/>
      <c r="BS156" s="100"/>
      <c r="BT156" s="100"/>
      <c r="BU156" s="100"/>
      <c r="BV156" s="100"/>
      <c r="BW156" s="100"/>
      <c r="BX156" s="100"/>
      <c r="BY156" s="100"/>
      <c r="BZ156" s="100"/>
      <c r="CA156" s="100"/>
      <c r="CB156" s="100"/>
      <c r="CC156" s="100"/>
      <c r="CD156" s="100"/>
      <c r="CE156" s="100"/>
      <c r="CF156" s="100"/>
      <c r="CG156" s="100"/>
      <c r="CH156" s="100"/>
      <c r="CI156" s="100"/>
      <c r="CJ156" s="100"/>
      <c r="CK156" s="100"/>
      <c r="CL156" s="100"/>
      <c r="CM156" s="100"/>
      <c r="CN156" s="100"/>
      <c r="CO156" s="100"/>
      <c r="CP156" s="100"/>
      <c r="CQ156" s="100"/>
      <c r="CR156" s="100"/>
      <c r="CS156" s="100"/>
      <c r="CT156" s="100"/>
      <c r="CU156" s="100"/>
      <c r="CV156" s="100"/>
      <c r="CW156" s="100"/>
      <c r="CX156" s="100"/>
      <c r="CY156" s="100"/>
      <c r="CZ156" s="100"/>
      <c r="DA156" s="100"/>
      <c r="DB156" s="100"/>
      <c r="DC156" s="100"/>
      <c r="DD156" s="100"/>
      <c r="DE156" s="100"/>
      <c r="DF156" s="100"/>
      <c r="DG156" s="100"/>
      <c r="DH156" s="100"/>
      <c r="DI156" s="100"/>
      <c r="DJ156" s="100"/>
      <c r="DK156" s="100"/>
      <c r="DL156" s="100"/>
      <c r="DM156" s="100"/>
      <c r="DN156" s="100"/>
      <c r="DO156" s="100"/>
      <c r="DP156" s="100"/>
      <c r="DQ156" s="100"/>
      <c r="DR156" s="100"/>
      <c r="DS156" s="100"/>
      <c r="DT156" s="100"/>
      <c r="DU156" s="100"/>
      <c r="DV156" s="100"/>
      <c r="DW156" s="100"/>
      <c r="DX156" s="100"/>
      <c r="DY156" s="100"/>
      <c r="DZ156" s="100"/>
      <c r="EA156" s="100"/>
      <c r="EB156" s="100"/>
      <c r="EC156" s="100"/>
      <c r="ED156" s="100"/>
      <c r="EE156" s="100"/>
      <c r="EF156" s="100"/>
      <c r="EG156" s="100"/>
      <c r="EH156" s="100"/>
      <c r="EI156" s="100"/>
      <c r="EJ156" s="100"/>
      <c r="EK156" s="100"/>
      <c r="EL156" s="100"/>
      <c r="EM156" s="100"/>
      <c r="EN156" s="100"/>
      <c r="EO156" s="100"/>
      <c r="EP156" s="100"/>
      <c r="EQ156" s="100"/>
      <c r="ER156" s="100"/>
      <c r="ES156" s="100"/>
      <c r="ET156" s="100"/>
      <c r="EU156" s="100"/>
      <c r="EV156" s="100"/>
      <c r="EW156" s="100"/>
      <c r="EX156" s="100"/>
      <c r="EY156" s="100"/>
      <c r="EZ156" s="100"/>
      <c r="FA156" s="100"/>
      <c r="FB156" s="100"/>
      <c r="FC156" s="100"/>
      <c r="FD156" s="100"/>
      <c r="FE156" s="100"/>
      <c r="FF156" s="100"/>
      <c r="FG156" s="100"/>
      <c r="FH156" s="100"/>
      <c r="FI156" s="100"/>
      <c r="FJ156" s="100"/>
      <c r="FK156" s="100"/>
      <c r="FL156" s="100"/>
      <c r="FM156" s="100"/>
      <c r="FN156" s="100"/>
      <c r="FO156" s="100"/>
      <c r="FP156" s="100"/>
      <c r="FQ156" s="100"/>
      <c r="FR156" s="100"/>
      <c r="FS156" s="100"/>
      <c r="FT156" s="100"/>
      <c r="FU156" s="100"/>
      <c r="FV156" s="100"/>
      <c r="FW156" s="100"/>
      <c r="FX156" s="639" t="s">
        <v>325</v>
      </c>
      <c r="FY156" s="640"/>
      <c r="FZ156" s="640"/>
      <c r="GA156" s="640"/>
      <c r="GB156" s="640"/>
      <c r="GC156" s="640"/>
      <c r="GD156" s="640"/>
      <c r="GE156" s="640"/>
      <c r="GF156" s="640"/>
      <c r="GG156" s="640"/>
      <c r="GH156" s="640"/>
      <c r="GI156" s="640"/>
      <c r="GJ156" s="640"/>
      <c r="GK156" s="640"/>
      <c r="GL156" s="640"/>
      <c r="GM156" s="640"/>
      <c r="GN156" s="640"/>
      <c r="GO156" s="640"/>
      <c r="GP156" s="640"/>
      <c r="GQ156" s="640"/>
      <c r="GR156" s="640"/>
      <c r="GS156" s="640"/>
      <c r="GT156" s="640"/>
      <c r="GU156" s="640"/>
      <c r="GV156" s="640"/>
      <c r="GW156" s="640"/>
      <c r="GX156" s="640"/>
      <c r="GY156" s="640"/>
      <c r="GZ156" s="640"/>
      <c r="HA156" s="640"/>
      <c r="HB156" s="640"/>
      <c r="HC156" s="640"/>
      <c r="HD156" s="640"/>
      <c r="HE156" s="640"/>
      <c r="HF156" s="640"/>
      <c r="HG156" s="640"/>
      <c r="HH156" s="640"/>
      <c r="HI156" s="640"/>
      <c r="HJ156" s="640"/>
      <c r="HK156" s="640"/>
      <c r="HL156" s="640"/>
      <c r="HM156" s="640"/>
      <c r="HN156" s="640"/>
      <c r="HO156" s="640"/>
      <c r="HP156" s="640"/>
      <c r="HQ156" s="640"/>
      <c r="HR156" s="640"/>
      <c r="HS156" s="640"/>
      <c r="HT156" s="640"/>
      <c r="HU156" s="640"/>
      <c r="HV156" s="640"/>
      <c r="HW156" s="640"/>
      <c r="HX156" s="640"/>
      <c r="HY156" s="640"/>
      <c r="HZ156" s="640"/>
      <c r="IA156" s="641"/>
      <c r="IB156" s="640"/>
      <c r="IC156" s="640"/>
      <c r="ID156" s="640"/>
      <c r="IE156" s="640"/>
      <c r="IF156" s="640"/>
      <c r="IG156" s="640"/>
      <c r="IH156" s="640"/>
      <c r="II156" s="640"/>
      <c r="IJ156" s="640"/>
      <c r="IK156" s="640"/>
      <c r="IL156" s="640"/>
      <c r="IM156" s="640"/>
      <c r="IN156" s="640"/>
      <c r="IO156" s="640"/>
      <c r="IP156" s="641"/>
      <c r="IQ156" s="640"/>
      <c r="IR156" s="640"/>
      <c r="IS156" s="640"/>
      <c r="IT156" s="642"/>
      <c r="IU156" s="640"/>
      <c r="IV156" s="640"/>
      <c r="IW156" s="640"/>
      <c r="IX156" s="640"/>
      <c r="IY156" s="640"/>
      <c r="IZ156" s="640"/>
      <c r="JA156" s="640"/>
      <c r="JB156" s="640"/>
      <c r="JC156" s="640"/>
      <c r="JD156" s="640"/>
      <c r="JE156" s="640"/>
      <c r="JF156" s="640"/>
      <c r="JG156" s="640"/>
      <c r="JH156" s="640"/>
      <c r="JI156" s="640"/>
      <c r="JJ156" s="640"/>
      <c r="JK156" s="640"/>
      <c r="JL156" s="640"/>
      <c r="JM156" s="640"/>
      <c r="JN156" s="640"/>
      <c r="JO156" s="640"/>
      <c r="JP156" s="640"/>
      <c r="JQ156" s="640"/>
      <c r="JR156" s="640"/>
      <c r="JS156" s="640"/>
      <c r="JT156" s="640"/>
      <c r="JU156" s="640"/>
      <c r="JV156" s="643"/>
      <c r="JX156" s="225"/>
      <c r="KA156" s="827"/>
    </row>
    <row r="157" spans="1:287">
      <c r="M157" s="16" t="s">
        <v>150</v>
      </c>
      <c r="N157" s="609">
        <v>40000</v>
      </c>
      <c r="O157" s="610">
        <v>84000</v>
      </c>
      <c r="P157" s="1125">
        <v>216000</v>
      </c>
      <c r="S157" s="316"/>
      <c r="T157" s="328"/>
      <c r="U157" s="306"/>
      <c r="V157" s="1027"/>
      <c r="W157" s="829"/>
      <c r="X157" s="829"/>
      <c r="Y157" s="829"/>
      <c r="Z157" s="829"/>
      <c r="AB157" s="521"/>
      <c r="AC157" s="828"/>
      <c r="AD157" s="37"/>
      <c r="AE157" s="565"/>
      <c r="AF157" s="521"/>
      <c r="AG157" s="828"/>
      <c r="AH157" s="828"/>
      <c r="AI157" s="565"/>
      <c r="AJ157" s="828"/>
      <c r="AK157" s="828"/>
      <c r="AL157" s="828"/>
      <c r="AM157" s="828"/>
      <c r="AN157" s="828"/>
      <c r="AO157" s="565"/>
      <c r="AP157" s="828"/>
      <c r="AQ157" s="565"/>
      <c r="AR157" s="828"/>
      <c r="AS157" s="565"/>
      <c r="AT157" s="828"/>
      <c r="AU157" s="565"/>
      <c r="AV157" s="828"/>
      <c r="AW157" s="565"/>
      <c r="AX157" s="828"/>
      <c r="AY157" s="565"/>
      <c r="AZ157" s="828"/>
      <c r="BA157" s="565"/>
      <c r="BB157" s="828"/>
      <c r="BC157" s="565"/>
      <c r="BD157" s="828"/>
      <c r="BE157" s="565"/>
      <c r="BF157" s="828"/>
      <c r="BG157" s="565"/>
      <c r="BH157" s="828"/>
      <c r="BI157" s="565"/>
      <c r="BJ157" s="828"/>
      <c r="BK157" s="565"/>
      <c r="BL157" s="828"/>
      <c r="BM157" s="565"/>
      <c r="BN157" s="828"/>
      <c r="BO157" s="565"/>
      <c r="BP157" s="828"/>
      <c r="BQ157" s="565"/>
      <c r="BR157" s="100"/>
      <c r="BS157" s="100"/>
      <c r="BT157" s="100"/>
      <c r="BU157" s="100"/>
      <c r="BV157" s="100"/>
      <c r="BW157" s="100"/>
      <c r="BX157" s="100"/>
      <c r="BY157" s="100"/>
      <c r="BZ157" s="100"/>
      <c r="CA157" s="100"/>
      <c r="CB157" s="100"/>
      <c r="CC157" s="100"/>
      <c r="CD157" s="100"/>
      <c r="CE157" s="100"/>
      <c r="CF157" s="100"/>
      <c r="CG157" s="100"/>
      <c r="CH157" s="100"/>
      <c r="CI157" s="100"/>
      <c r="CJ157" s="100"/>
      <c r="CK157" s="100"/>
      <c r="CL157" s="100"/>
      <c r="CM157" s="100"/>
      <c r="CN157" s="100"/>
      <c r="CO157" s="100"/>
      <c r="CP157" s="100"/>
      <c r="CQ157" s="100"/>
      <c r="CR157" s="100"/>
      <c r="CS157" s="100"/>
      <c r="CT157" s="100"/>
      <c r="CU157" s="100"/>
      <c r="CV157" s="100"/>
      <c r="CW157" s="100"/>
      <c r="CX157" s="100"/>
      <c r="CY157" s="100"/>
      <c r="CZ157" s="100"/>
      <c r="DA157" s="100"/>
      <c r="DB157" s="100"/>
      <c r="DC157" s="100"/>
      <c r="DD157" s="100"/>
      <c r="DE157" s="100"/>
      <c r="DF157" s="100"/>
      <c r="DG157" s="100"/>
      <c r="DH157" s="100"/>
      <c r="DI157" s="100"/>
      <c r="DJ157" s="100"/>
      <c r="DK157" s="100"/>
      <c r="DL157" s="100"/>
      <c r="DM157" s="100"/>
      <c r="DN157" s="100"/>
      <c r="DO157" s="100"/>
      <c r="DP157" s="100"/>
      <c r="DQ157" s="100"/>
      <c r="DR157" s="100"/>
      <c r="DS157" s="100"/>
      <c r="DT157" s="100"/>
      <c r="DU157" s="100"/>
      <c r="DV157" s="100"/>
      <c r="DW157" s="100"/>
      <c r="DX157" s="100"/>
      <c r="DY157" s="100"/>
      <c r="DZ157" s="100"/>
      <c r="EA157" s="100"/>
      <c r="EB157" s="100"/>
      <c r="EC157" s="100"/>
      <c r="ED157" s="100"/>
      <c r="EE157" s="100"/>
      <c r="EF157" s="100"/>
      <c r="EG157" s="100"/>
      <c r="EH157" s="100"/>
      <c r="EI157" s="100"/>
      <c r="EJ157" s="100"/>
      <c r="EK157" s="100"/>
      <c r="EL157" s="100"/>
      <c r="EM157" s="100"/>
      <c r="EN157" s="100"/>
      <c r="EO157" s="100"/>
      <c r="EP157" s="100"/>
      <c r="EQ157" s="100"/>
      <c r="ER157" s="100"/>
      <c r="ES157" s="100"/>
      <c r="ET157" s="100"/>
      <c r="EU157" s="100"/>
      <c r="EV157" s="100"/>
      <c r="EW157" s="100"/>
      <c r="EX157" s="100"/>
      <c r="EY157" s="100"/>
      <c r="EZ157" s="100"/>
      <c r="FA157" s="100"/>
      <c r="FB157" s="100"/>
      <c r="FC157" s="100"/>
      <c r="FD157" s="100"/>
      <c r="FE157" s="100"/>
      <c r="FF157" s="100"/>
      <c r="FG157" s="100"/>
      <c r="FH157" s="100"/>
      <c r="FI157" s="100"/>
      <c r="FJ157" s="100"/>
      <c r="FK157" s="100"/>
      <c r="FL157" s="100"/>
      <c r="FM157" s="100"/>
      <c r="FN157" s="100"/>
      <c r="FO157" s="100"/>
      <c r="FP157" s="100"/>
      <c r="FQ157" s="100"/>
      <c r="FR157" s="100"/>
      <c r="FS157" s="100"/>
      <c r="FT157" s="100"/>
      <c r="FU157" s="100"/>
      <c r="FV157" s="100"/>
      <c r="FW157" s="100"/>
      <c r="FX157" s="675" t="s">
        <v>329</v>
      </c>
      <c r="FY157" s="676">
        <v>11</v>
      </c>
      <c r="FZ157" s="676">
        <v>30289590</v>
      </c>
      <c r="GA157" s="676">
        <v>55</v>
      </c>
      <c r="GB157" s="676" t="s">
        <v>798</v>
      </c>
      <c r="GC157" s="676">
        <v>20</v>
      </c>
      <c r="GD157" s="676">
        <v>2009</v>
      </c>
      <c r="GE157" s="676">
        <v>2</v>
      </c>
      <c r="GF157" s="676" t="s">
        <v>148</v>
      </c>
      <c r="GG157" s="676">
        <v>2</v>
      </c>
      <c r="GH157" s="676">
        <v>2</v>
      </c>
      <c r="GI157" s="676" t="s">
        <v>148</v>
      </c>
      <c r="GJ157" s="676">
        <v>2</v>
      </c>
      <c r="GK157" s="676" t="s">
        <v>781</v>
      </c>
      <c r="GL157" s="676" t="s">
        <v>782</v>
      </c>
      <c r="GM157" s="676">
        <v>66</v>
      </c>
      <c r="GN157" s="676" t="s">
        <v>783</v>
      </c>
      <c r="GO157" s="676">
        <v>0</v>
      </c>
      <c r="GP157" s="676">
        <v>0</v>
      </c>
      <c r="GQ157" s="676">
        <v>4</v>
      </c>
      <c r="GR157" s="676">
        <v>2</v>
      </c>
      <c r="GS157" s="676">
        <v>8</v>
      </c>
      <c r="GT157" s="676" t="s">
        <v>783</v>
      </c>
      <c r="GU157" s="676" t="s">
        <v>783</v>
      </c>
      <c r="GV157" s="676" t="s">
        <v>783</v>
      </c>
      <c r="GW157" s="676" t="s">
        <v>783</v>
      </c>
      <c r="GX157" s="676" t="s">
        <v>783</v>
      </c>
      <c r="GY157" s="676">
        <v>1649</v>
      </c>
      <c r="GZ157" s="676">
        <v>0.26</v>
      </c>
      <c r="HA157" s="676">
        <v>5</v>
      </c>
      <c r="HB157" s="676" t="s">
        <v>783</v>
      </c>
      <c r="HC157" s="676" t="s">
        <v>782</v>
      </c>
      <c r="HD157" s="676">
        <v>35</v>
      </c>
      <c r="HE157" s="676" t="s">
        <v>783</v>
      </c>
      <c r="HF157" s="676">
        <v>0</v>
      </c>
      <c r="HG157" s="676" t="s">
        <v>783</v>
      </c>
      <c r="HH157" s="676">
        <v>0</v>
      </c>
      <c r="HI157" s="676">
        <v>1</v>
      </c>
      <c r="HJ157" s="676">
        <v>45</v>
      </c>
      <c r="HK157" s="676" t="s">
        <v>784</v>
      </c>
      <c r="HL157" s="676" t="s">
        <v>785</v>
      </c>
      <c r="HM157" s="676" t="s">
        <v>783</v>
      </c>
      <c r="HN157" s="676" t="s">
        <v>783</v>
      </c>
      <c r="HO157" s="676" t="s">
        <v>783</v>
      </c>
      <c r="HP157" s="676" t="s">
        <v>783</v>
      </c>
      <c r="HQ157" s="676" t="s">
        <v>783</v>
      </c>
      <c r="HR157" s="676">
        <v>3978920</v>
      </c>
      <c r="HS157" s="676" t="s">
        <v>783</v>
      </c>
      <c r="HT157" s="676" t="s">
        <v>786</v>
      </c>
      <c r="HU157" s="676" t="s">
        <v>787</v>
      </c>
      <c r="HV157" s="676">
        <v>4</v>
      </c>
      <c r="HW157" s="676">
        <v>2014</v>
      </c>
      <c r="HX157" s="676">
        <v>63</v>
      </c>
      <c r="HY157" s="676">
        <v>0</v>
      </c>
      <c r="HZ157" s="676">
        <v>1373</v>
      </c>
      <c r="IA157" s="677">
        <v>41697.500081018516</v>
      </c>
      <c r="IB157" s="676" t="s">
        <v>788</v>
      </c>
      <c r="IC157" s="676">
        <v>3974442</v>
      </c>
      <c r="ID157" s="676">
        <v>2014</v>
      </c>
      <c r="IE157" s="676">
        <v>1712</v>
      </c>
      <c r="IF157" s="676" t="s">
        <v>783</v>
      </c>
      <c r="IG157" s="676" t="s">
        <v>783</v>
      </c>
      <c r="IH157" s="676" t="s">
        <v>783</v>
      </c>
      <c r="II157" s="676" t="s">
        <v>783</v>
      </c>
      <c r="IJ157" s="676" t="s">
        <v>783</v>
      </c>
      <c r="IK157" s="676" t="s">
        <v>783</v>
      </c>
      <c r="IL157" s="676" t="s">
        <v>783</v>
      </c>
      <c r="IM157" s="676" t="s">
        <v>783</v>
      </c>
      <c r="IN157" s="676" t="s">
        <v>783</v>
      </c>
      <c r="IO157" s="676">
        <v>1649</v>
      </c>
      <c r="IP157" s="677">
        <v>39696.595601851855</v>
      </c>
      <c r="IQ157" s="676">
        <v>2</v>
      </c>
      <c r="IR157" s="676" t="s">
        <v>793</v>
      </c>
      <c r="IS157" s="676">
        <v>8</v>
      </c>
      <c r="IT157" s="683">
        <v>41275</v>
      </c>
      <c r="IU157" s="676" t="s">
        <v>783</v>
      </c>
      <c r="IV157" s="676" t="s">
        <v>783</v>
      </c>
      <c r="IW157" s="676" t="s">
        <v>783</v>
      </c>
      <c r="IX157" s="676" t="s">
        <v>781</v>
      </c>
      <c r="IY157" s="676">
        <v>45</v>
      </c>
      <c r="IZ157" s="676" t="s">
        <v>789</v>
      </c>
      <c r="JA157" s="676" t="s">
        <v>783</v>
      </c>
      <c r="JB157" s="676" t="s">
        <v>783</v>
      </c>
      <c r="JC157" s="676" t="s">
        <v>783</v>
      </c>
      <c r="JD157" s="676">
        <v>547757</v>
      </c>
      <c r="JE157" s="676" t="s">
        <v>783</v>
      </c>
      <c r="JF157" s="676" t="s">
        <v>783</v>
      </c>
      <c r="JG157" s="676" t="s">
        <v>843</v>
      </c>
      <c r="JH157" s="676">
        <v>55</v>
      </c>
      <c r="JI157" s="676" t="s">
        <v>783</v>
      </c>
      <c r="JJ157" s="676" t="s">
        <v>783</v>
      </c>
      <c r="JK157" s="676" t="s">
        <v>783</v>
      </c>
      <c r="JL157" s="676" t="s">
        <v>790</v>
      </c>
      <c r="JM157" s="676">
        <v>4</v>
      </c>
      <c r="JN157" s="676">
        <v>3</v>
      </c>
      <c r="JO157" s="676" t="s">
        <v>783</v>
      </c>
      <c r="JP157" s="676" t="s">
        <v>783</v>
      </c>
      <c r="JQ157" s="676" t="s">
        <v>783</v>
      </c>
      <c r="JR157" s="676" t="s">
        <v>783</v>
      </c>
      <c r="JS157" s="676" t="s">
        <v>783</v>
      </c>
      <c r="JT157" s="676" t="s">
        <v>783</v>
      </c>
      <c r="JU157" s="676" t="s">
        <v>934</v>
      </c>
      <c r="JV157" s="678">
        <v>1412.516574</v>
      </c>
      <c r="JX157" s="225"/>
      <c r="KA157" s="827"/>
    </row>
    <row r="158" spans="1:287">
      <c r="A158" s="829"/>
      <c r="H158" s="554"/>
      <c r="L158" s="859"/>
      <c r="S158" s="316"/>
      <c r="T158" s="328"/>
      <c r="U158" s="306"/>
      <c r="V158" s="306"/>
      <c r="W158" s="542"/>
      <c r="X158" s="542"/>
      <c r="Y158" s="542"/>
      <c r="Z158" s="542"/>
      <c r="AA158" s="1077"/>
      <c r="AB158" s="521"/>
      <c r="AC158" s="828"/>
      <c r="AD158" s="37"/>
      <c r="AE158" s="565"/>
      <c r="AF158" s="521"/>
      <c r="AG158" s="828"/>
      <c r="AH158" s="828"/>
      <c r="AI158" s="565"/>
      <c r="AJ158" s="828"/>
      <c r="AK158" s="828"/>
      <c r="AL158" s="828"/>
      <c r="AM158" s="828"/>
      <c r="AN158" s="828"/>
      <c r="AO158" s="565"/>
      <c r="AP158" s="828"/>
      <c r="AQ158" s="565"/>
      <c r="AR158" s="828"/>
      <c r="AS158" s="565"/>
      <c r="AT158" s="828"/>
      <c r="AU158" s="565"/>
      <c r="AV158" s="828"/>
      <c r="AW158" s="565"/>
      <c r="AX158" s="828"/>
      <c r="AY158" s="565"/>
      <c r="AZ158" s="828"/>
      <c r="BA158" s="565"/>
      <c r="BB158" s="828"/>
      <c r="BC158" s="565"/>
      <c r="BD158" s="828"/>
      <c r="BE158" s="565"/>
      <c r="BF158" s="828"/>
      <c r="BG158" s="565"/>
      <c r="BH158" s="828"/>
      <c r="BI158" s="565"/>
      <c r="BJ158" s="828"/>
      <c r="BK158" s="565"/>
      <c r="BL158" s="828"/>
      <c r="BM158" s="565"/>
      <c r="BN158" s="828"/>
      <c r="BO158" s="565"/>
      <c r="BP158" s="828"/>
      <c r="BQ158" s="565"/>
      <c r="BR158" s="100"/>
      <c r="BS158" s="100"/>
      <c r="BT158" s="100"/>
      <c r="BU158" s="100"/>
      <c r="BV158" s="100"/>
      <c r="BW158" s="100"/>
      <c r="BX158" s="100"/>
      <c r="BY158" s="100"/>
      <c r="BZ158" s="100"/>
      <c r="CA158" s="100"/>
      <c r="CB158" s="100"/>
      <c r="CC158" s="100"/>
      <c r="CD158" s="100"/>
      <c r="CE158" s="100"/>
      <c r="CF158" s="100"/>
      <c r="CG158" s="100"/>
      <c r="CH158" s="100"/>
      <c r="CI158" s="100"/>
      <c r="CJ158" s="100"/>
      <c r="CK158" s="100"/>
      <c r="CL158" s="100"/>
      <c r="CM158" s="100"/>
      <c r="CN158" s="100"/>
      <c r="CO158" s="100"/>
      <c r="CP158" s="100"/>
      <c r="CQ158" s="100"/>
      <c r="CR158" s="100"/>
      <c r="CS158" s="100"/>
      <c r="CT158" s="100"/>
      <c r="CU158" s="100"/>
      <c r="CV158" s="100"/>
      <c r="CW158" s="100"/>
      <c r="CX158" s="100"/>
      <c r="CY158" s="100"/>
      <c r="CZ158" s="100"/>
      <c r="DA158" s="100"/>
      <c r="DB158" s="100"/>
      <c r="DC158" s="100"/>
      <c r="DD158" s="100"/>
      <c r="DE158" s="100"/>
      <c r="DF158" s="100"/>
      <c r="DG158" s="100"/>
      <c r="DH158" s="100"/>
      <c r="DI158" s="100"/>
      <c r="DJ158" s="100"/>
      <c r="DK158" s="100"/>
      <c r="DL158" s="100"/>
      <c r="DM158" s="100"/>
      <c r="DN158" s="100"/>
      <c r="DO158" s="100"/>
      <c r="DP158" s="100"/>
      <c r="DQ158" s="100"/>
      <c r="DR158" s="100"/>
      <c r="DS158" s="100"/>
      <c r="DT158" s="100"/>
      <c r="DU158" s="100"/>
      <c r="DV158" s="100"/>
      <c r="DW158" s="100"/>
      <c r="DX158" s="100"/>
      <c r="DY158" s="100"/>
      <c r="DZ158" s="100"/>
      <c r="EA158" s="100"/>
      <c r="EB158" s="100"/>
      <c r="EC158" s="100"/>
      <c r="ED158" s="100"/>
      <c r="EE158" s="100"/>
      <c r="EF158" s="100"/>
      <c r="EG158" s="100"/>
      <c r="EH158" s="100"/>
      <c r="EI158" s="100"/>
      <c r="EJ158" s="100"/>
      <c r="EK158" s="100"/>
      <c r="EL158" s="100"/>
      <c r="EM158" s="100"/>
      <c r="EN158" s="100"/>
      <c r="EO158" s="100"/>
      <c r="EP158" s="100"/>
      <c r="EQ158" s="100"/>
      <c r="ER158" s="100"/>
      <c r="ES158" s="100"/>
      <c r="ET158" s="100"/>
      <c r="EU158" s="100"/>
      <c r="EV158" s="100"/>
      <c r="EW158" s="100"/>
      <c r="EX158" s="100"/>
      <c r="EY158" s="100"/>
      <c r="EZ158" s="100"/>
      <c r="FA158" s="100"/>
      <c r="FB158" s="100"/>
      <c r="FC158" s="100"/>
      <c r="FD158" s="100"/>
      <c r="FE158" s="100"/>
      <c r="FF158" s="100"/>
      <c r="FG158" s="100"/>
      <c r="FH158" s="100"/>
      <c r="FI158" s="100"/>
      <c r="FJ158" s="100"/>
      <c r="FK158" s="100"/>
      <c r="FL158" s="100"/>
      <c r="FM158" s="100"/>
      <c r="FN158" s="100"/>
      <c r="FO158" s="100"/>
      <c r="FP158" s="100"/>
      <c r="FQ158" s="100"/>
      <c r="FR158" s="100"/>
      <c r="FS158" s="100"/>
      <c r="FT158" s="100"/>
      <c r="FU158" s="100"/>
      <c r="FV158" s="100"/>
      <c r="FW158" s="100"/>
      <c r="FX158" s="679" t="s">
        <v>329</v>
      </c>
      <c r="FY158" s="680">
        <v>129</v>
      </c>
      <c r="FZ158" s="680">
        <v>30289587</v>
      </c>
      <c r="GA158" s="680">
        <v>55</v>
      </c>
      <c r="GB158" s="680" t="s">
        <v>798</v>
      </c>
      <c r="GC158" s="680">
        <v>20</v>
      </c>
      <c r="GD158" s="680">
        <v>2009</v>
      </c>
      <c r="GE158" s="680">
        <v>2</v>
      </c>
      <c r="GF158" s="680" t="s">
        <v>148</v>
      </c>
      <c r="GG158" s="680">
        <v>2</v>
      </c>
      <c r="GH158" s="680">
        <v>2</v>
      </c>
      <c r="GI158" s="680" t="s">
        <v>148</v>
      </c>
      <c r="GJ158" s="680">
        <v>2</v>
      </c>
      <c r="GK158" s="680" t="s">
        <v>781</v>
      </c>
      <c r="GL158" s="680" t="s">
        <v>782</v>
      </c>
      <c r="GM158" s="680">
        <v>66</v>
      </c>
      <c r="GN158" s="680" t="s">
        <v>783</v>
      </c>
      <c r="GO158" s="680">
        <v>0</v>
      </c>
      <c r="GP158" s="680">
        <v>0</v>
      </c>
      <c r="GQ158" s="680">
        <v>4</v>
      </c>
      <c r="GR158" s="680">
        <v>2</v>
      </c>
      <c r="GS158" s="680">
        <v>8</v>
      </c>
      <c r="GT158" s="680" t="s">
        <v>783</v>
      </c>
      <c r="GU158" s="680" t="s">
        <v>783</v>
      </c>
      <c r="GV158" s="680" t="s">
        <v>783</v>
      </c>
      <c r="GW158" s="680" t="s">
        <v>783</v>
      </c>
      <c r="GX158" s="680" t="s">
        <v>783</v>
      </c>
      <c r="GY158" s="680">
        <v>1649</v>
      </c>
      <c r="GZ158" s="680">
        <v>0.4</v>
      </c>
      <c r="HA158" s="680">
        <v>5</v>
      </c>
      <c r="HB158" s="680" t="s">
        <v>783</v>
      </c>
      <c r="HC158" s="680" t="s">
        <v>782</v>
      </c>
      <c r="HD158" s="680">
        <v>35</v>
      </c>
      <c r="HE158" s="680" t="s">
        <v>783</v>
      </c>
      <c r="HF158" s="680">
        <v>0</v>
      </c>
      <c r="HG158" s="680" t="s">
        <v>783</v>
      </c>
      <c r="HH158" s="680">
        <v>0</v>
      </c>
      <c r="HI158" s="680">
        <v>1</v>
      </c>
      <c r="HJ158" s="680">
        <v>45</v>
      </c>
      <c r="HK158" s="680" t="s">
        <v>784</v>
      </c>
      <c r="HL158" s="680" t="s">
        <v>785</v>
      </c>
      <c r="HM158" s="680" t="s">
        <v>783</v>
      </c>
      <c r="HN158" s="680" t="s">
        <v>783</v>
      </c>
      <c r="HO158" s="680" t="s">
        <v>783</v>
      </c>
      <c r="HP158" s="680" t="s">
        <v>783</v>
      </c>
      <c r="HQ158" s="680" t="s">
        <v>783</v>
      </c>
      <c r="HR158" s="680">
        <v>3978931</v>
      </c>
      <c r="HS158" s="680" t="s">
        <v>783</v>
      </c>
      <c r="HT158" s="680" t="s">
        <v>786</v>
      </c>
      <c r="HU158" s="680" t="s">
        <v>787</v>
      </c>
      <c r="HV158" s="680">
        <v>4</v>
      </c>
      <c r="HW158" s="680">
        <v>2014</v>
      </c>
      <c r="HX158" s="680">
        <v>63</v>
      </c>
      <c r="HY158" s="680">
        <v>0</v>
      </c>
      <c r="HZ158" s="680">
        <v>2112</v>
      </c>
      <c r="IA158" s="681">
        <v>41697.500081018516</v>
      </c>
      <c r="IB158" s="680" t="s">
        <v>788</v>
      </c>
      <c r="IC158" s="680">
        <v>3974453</v>
      </c>
      <c r="ID158" s="680">
        <v>2014</v>
      </c>
      <c r="IE158" s="680">
        <v>1712</v>
      </c>
      <c r="IF158" s="680" t="s">
        <v>783</v>
      </c>
      <c r="IG158" s="680" t="s">
        <v>783</v>
      </c>
      <c r="IH158" s="680" t="s">
        <v>783</v>
      </c>
      <c r="II158" s="680" t="s">
        <v>783</v>
      </c>
      <c r="IJ158" s="680" t="s">
        <v>783</v>
      </c>
      <c r="IK158" s="680" t="s">
        <v>783</v>
      </c>
      <c r="IL158" s="680" t="s">
        <v>783</v>
      </c>
      <c r="IM158" s="680" t="s">
        <v>783</v>
      </c>
      <c r="IN158" s="680" t="s">
        <v>783</v>
      </c>
      <c r="IO158" s="680">
        <v>1649</v>
      </c>
      <c r="IP158" s="681">
        <v>39696.595601851855</v>
      </c>
      <c r="IQ158" s="680">
        <v>2</v>
      </c>
      <c r="IR158" s="680" t="s">
        <v>793</v>
      </c>
      <c r="IS158" s="680">
        <v>8</v>
      </c>
      <c r="IT158" s="684">
        <v>41275</v>
      </c>
      <c r="IU158" s="680" t="s">
        <v>783</v>
      </c>
      <c r="IV158" s="680" t="s">
        <v>783</v>
      </c>
      <c r="IW158" s="680" t="s">
        <v>783</v>
      </c>
      <c r="IX158" s="680" t="s">
        <v>781</v>
      </c>
      <c r="IY158" s="680">
        <v>45</v>
      </c>
      <c r="IZ158" s="680" t="s">
        <v>789</v>
      </c>
      <c r="JA158" s="680" t="s">
        <v>783</v>
      </c>
      <c r="JB158" s="680" t="s">
        <v>783</v>
      </c>
      <c r="JC158" s="680" t="s">
        <v>783</v>
      </c>
      <c r="JD158" s="680">
        <v>547757</v>
      </c>
      <c r="JE158" s="680" t="s">
        <v>783</v>
      </c>
      <c r="JF158" s="680" t="s">
        <v>783</v>
      </c>
      <c r="JG158" s="680" t="s">
        <v>843</v>
      </c>
      <c r="JH158" s="680">
        <v>55</v>
      </c>
      <c r="JI158" s="680" t="s">
        <v>783</v>
      </c>
      <c r="JJ158" s="680" t="s">
        <v>783</v>
      </c>
      <c r="JK158" s="680" t="s">
        <v>783</v>
      </c>
      <c r="JL158" s="680" t="s">
        <v>790</v>
      </c>
      <c r="JM158" s="680">
        <v>4</v>
      </c>
      <c r="JN158" s="680">
        <v>3</v>
      </c>
      <c r="JO158" s="680" t="s">
        <v>783</v>
      </c>
      <c r="JP158" s="680" t="s">
        <v>783</v>
      </c>
      <c r="JQ158" s="680" t="s">
        <v>783</v>
      </c>
      <c r="JR158" s="680" t="s">
        <v>783</v>
      </c>
      <c r="JS158" s="680" t="s">
        <v>783</v>
      </c>
      <c r="JT158" s="680" t="s">
        <v>783</v>
      </c>
      <c r="JU158" s="680" t="s">
        <v>935</v>
      </c>
      <c r="JV158" s="682">
        <v>2149.802909</v>
      </c>
      <c r="JX158" s="225"/>
      <c r="KA158" s="827"/>
    </row>
    <row r="159" spans="1:287">
      <c r="A159" s="829"/>
      <c r="H159" s="554"/>
      <c r="L159" s="859"/>
      <c r="M159" s="860"/>
      <c r="N159" s="861" t="s">
        <v>650</v>
      </c>
      <c r="O159" s="861"/>
      <c r="S159" s="316"/>
      <c r="T159" s="328"/>
      <c r="U159" s="306"/>
      <c r="V159" s="306"/>
      <c r="W159" s="542"/>
      <c r="X159" s="542"/>
      <c r="Y159" s="542"/>
      <c r="Z159" s="542"/>
      <c r="AA159" s="1077"/>
      <c r="AB159" s="521"/>
      <c r="AC159" s="828"/>
      <c r="AD159" s="37"/>
      <c r="AE159" s="565"/>
      <c r="AF159" s="521"/>
      <c r="AG159" s="828"/>
      <c r="AH159" s="828"/>
      <c r="AI159" s="565"/>
      <c r="AJ159" s="828"/>
      <c r="AK159" s="828"/>
      <c r="AL159" s="828"/>
      <c r="AM159" s="828"/>
      <c r="AN159" s="828"/>
      <c r="AO159" s="565"/>
      <c r="AP159" s="828"/>
      <c r="AQ159" s="565"/>
      <c r="AR159" s="828"/>
      <c r="AS159" s="565"/>
      <c r="AT159" s="828"/>
      <c r="AU159" s="565"/>
      <c r="AV159" s="828"/>
      <c r="AW159" s="565"/>
      <c r="AX159" s="828"/>
      <c r="AY159" s="565"/>
      <c r="AZ159" s="828"/>
      <c r="BA159" s="565"/>
      <c r="BB159" s="828"/>
      <c r="BC159" s="565"/>
      <c r="BD159" s="828"/>
      <c r="BE159" s="565"/>
      <c r="BF159" s="828"/>
      <c r="BG159" s="565"/>
      <c r="BH159" s="828"/>
      <c r="BI159" s="565"/>
      <c r="BJ159" s="828"/>
      <c r="BK159" s="565"/>
      <c r="BL159" s="828"/>
      <c r="BM159" s="565"/>
      <c r="BN159" s="828"/>
      <c r="BO159" s="565"/>
      <c r="BP159" s="828"/>
      <c r="BQ159" s="565"/>
      <c r="BR159" s="100"/>
      <c r="BS159" s="100"/>
      <c r="BT159" s="100"/>
      <c r="BU159" s="100"/>
      <c r="BV159" s="100"/>
      <c r="BW159" s="100"/>
      <c r="BX159" s="100"/>
      <c r="BY159" s="100"/>
      <c r="BZ159" s="100"/>
      <c r="CA159" s="100"/>
      <c r="CB159" s="100"/>
      <c r="CC159" s="100"/>
      <c r="CD159" s="100"/>
      <c r="CE159" s="100"/>
      <c r="CF159" s="100"/>
      <c r="CG159" s="100"/>
      <c r="CH159" s="100"/>
      <c r="CI159" s="100"/>
      <c r="CJ159" s="100"/>
      <c r="CK159" s="100"/>
      <c r="CL159" s="100"/>
      <c r="CM159" s="100"/>
      <c r="CN159" s="100"/>
      <c r="CO159" s="100"/>
      <c r="CP159" s="100"/>
      <c r="CQ159" s="100"/>
      <c r="CR159" s="100"/>
      <c r="CS159" s="100"/>
      <c r="CT159" s="100"/>
      <c r="CU159" s="100"/>
      <c r="CV159" s="100"/>
      <c r="CW159" s="100"/>
      <c r="CX159" s="100"/>
      <c r="CY159" s="100"/>
      <c r="CZ159" s="100"/>
      <c r="DA159" s="100"/>
      <c r="DB159" s="100"/>
      <c r="DC159" s="100"/>
      <c r="DD159" s="100"/>
      <c r="DE159" s="100"/>
      <c r="DF159" s="100"/>
      <c r="DG159" s="100"/>
      <c r="DH159" s="100"/>
      <c r="DI159" s="100"/>
      <c r="DJ159" s="100"/>
      <c r="DK159" s="100"/>
      <c r="DL159" s="100"/>
      <c r="DM159" s="100"/>
      <c r="DN159" s="100"/>
      <c r="DO159" s="100"/>
      <c r="DP159" s="100"/>
      <c r="DQ159" s="100"/>
      <c r="DR159" s="100"/>
      <c r="DS159" s="100"/>
      <c r="DT159" s="100"/>
      <c r="DU159" s="100"/>
      <c r="DV159" s="100"/>
      <c r="DW159" s="100"/>
      <c r="DX159" s="100"/>
      <c r="DY159" s="100"/>
      <c r="DZ159" s="100"/>
      <c r="EA159" s="100"/>
      <c r="EB159" s="100"/>
      <c r="EC159" s="100"/>
      <c r="ED159" s="100"/>
      <c r="EE159" s="100"/>
      <c r="EF159" s="100"/>
      <c r="EG159" s="100"/>
      <c r="EH159" s="100"/>
      <c r="EI159" s="100"/>
      <c r="EJ159" s="100"/>
      <c r="EK159" s="100"/>
      <c r="EL159" s="100"/>
      <c r="EM159" s="100"/>
      <c r="EN159" s="100"/>
      <c r="EO159" s="100"/>
      <c r="EP159" s="100"/>
      <c r="EQ159" s="100"/>
      <c r="ER159" s="100"/>
      <c r="ES159" s="100"/>
      <c r="ET159" s="100"/>
      <c r="EU159" s="100"/>
      <c r="EV159" s="100"/>
      <c r="EW159" s="100"/>
      <c r="EX159" s="100"/>
      <c r="EY159" s="100"/>
      <c r="EZ159" s="100"/>
      <c r="FA159" s="100"/>
      <c r="FB159" s="100"/>
      <c r="FC159" s="100"/>
      <c r="FD159" s="100"/>
      <c r="FE159" s="100"/>
      <c r="FF159" s="100"/>
      <c r="FG159" s="100"/>
      <c r="FH159" s="100"/>
      <c r="FI159" s="100"/>
      <c r="FJ159" s="100"/>
      <c r="FK159" s="100"/>
      <c r="FL159" s="100"/>
      <c r="FM159" s="100"/>
      <c r="FN159" s="100"/>
      <c r="FO159" s="100"/>
      <c r="FP159" s="100"/>
      <c r="FQ159" s="100"/>
      <c r="FR159" s="100"/>
      <c r="FS159" s="100"/>
      <c r="FT159" s="100"/>
      <c r="FU159" s="100"/>
      <c r="FV159" s="100"/>
      <c r="FW159" s="100"/>
      <c r="FX159" s="679" t="s">
        <v>329</v>
      </c>
      <c r="FY159" s="680">
        <v>174</v>
      </c>
      <c r="FZ159" s="680">
        <v>30289593</v>
      </c>
      <c r="GA159" s="680">
        <v>55</v>
      </c>
      <c r="GB159" s="680" t="s">
        <v>798</v>
      </c>
      <c r="GC159" s="680">
        <v>20</v>
      </c>
      <c r="GD159" s="680">
        <v>2009</v>
      </c>
      <c r="GE159" s="680">
        <v>2</v>
      </c>
      <c r="GF159" s="680" t="s">
        <v>148</v>
      </c>
      <c r="GG159" s="680">
        <v>2</v>
      </c>
      <c r="GH159" s="680">
        <v>2</v>
      </c>
      <c r="GI159" s="680" t="s">
        <v>148</v>
      </c>
      <c r="GJ159" s="680">
        <v>2</v>
      </c>
      <c r="GK159" s="680" t="s">
        <v>781</v>
      </c>
      <c r="GL159" s="680" t="s">
        <v>782</v>
      </c>
      <c r="GM159" s="680">
        <v>66</v>
      </c>
      <c r="GN159" s="680" t="s">
        <v>783</v>
      </c>
      <c r="GO159" s="680">
        <v>0</v>
      </c>
      <c r="GP159" s="680">
        <v>0</v>
      </c>
      <c r="GQ159" s="680">
        <v>4</v>
      </c>
      <c r="GR159" s="680">
        <v>2</v>
      </c>
      <c r="GS159" s="680">
        <v>8</v>
      </c>
      <c r="GT159" s="680" t="s">
        <v>783</v>
      </c>
      <c r="GU159" s="680" t="s">
        <v>783</v>
      </c>
      <c r="GV159" s="680" t="s">
        <v>783</v>
      </c>
      <c r="GW159" s="680" t="s">
        <v>783</v>
      </c>
      <c r="GX159" s="680" t="s">
        <v>783</v>
      </c>
      <c r="GY159" s="680">
        <v>1649</v>
      </c>
      <c r="GZ159" s="680">
        <v>0.32</v>
      </c>
      <c r="HA159" s="680">
        <v>5</v>
      </c>
      <c r="HB159" s="680" t="s">
        <v>783</v>
      </c>
      <c r="HC159" s="680" t="s">
        <v>782</v>
      </c>
      <c r="HD159" s="680">
        <v>35</v>
      </c>
      <c r="HE159" s="680" t="s">
        <v>783</v>
      </c>
      <c r="HF159" s="680">
        <v>0</v>
      </c>
      <c r="HG159" s="680" t="s">
        <v>783</v>
      </c>
      <c r="HH159" s="680">
        <v>0</v>
      </c>
      <c r="HI159" s="680">
        <v>1</v>
      </c>
      <c r="HJ159" s="680">
        <v>45</v>
      </c>
      <c r="HK159" s="680" t="s">
        <v>784</v>
      </c>
      <c r="HL159" s="680" t="s">
        <v>785</v>
      </c>
      <c r="HM159" s="680" t="s">
        <v>783</v>
      </c>
      <c r="HN159" s="680" t="s">
        <v>783</v>
      </c>
      <c r="HO159" s="680" t="s">
        <v>783</v>
      </c>
      <c r="HP159" s="680" t="s">
        <v>783</v>
      </c>
      <c r="HQ159" s="680" t="s">
        <v>783</v>
      </c>
      <c r="HR159" s="680">
        <v>3978919</v>
      </c>
      <c r="HS159" s="680" t="s">
        <v>783</v>
      </c>
      <c r="HT159" s="680" t="s">
        <v>786</v>
      </c>
      <c r="HU159" s="680" t="s">
        <v>787</v>
      </c>
      <c r="HV159" s="680">
        <v>4</v>
      </c>
      <c r="HW159" s="680">
        <v>2014</v>
      </c>
      <c r="HX159" s="680">
        <v>63</v>
      </c>
      <c r="HY159" s="680">
        <v>0</v>
      </c>
      <c r="HZ159" s="680">
        <v>1690</v>
      </c>
      <c r="IA159" s="681">
        <v>41697.500081018516</v>
      </c>
      <c r="IB159" s="680" t="s">
        <v>788</v>
      </c>
      <c r="IC159" s="680">
        <v>3974441</v>
      </c>
      <c r="ID159" s="680">
        <v>2014</v>
      </c>
      <c r="IE159" s="680">
        <v>1712</v>
      </c>
      <c r="IF159" s="680" t="s">
        <v>783</v>
      </c>
      <c r="IG159" s="680" t="s">
        <v>783</v>
      </c>
      <c r="IH159" s="680" t="s">
        <v>783</v>
      </c>
      <c r="II159" s="680" t="s">
        <v>783</v>
      </c>
      <c r="IJ159" s="680" t="s">
        <v>783</v>
      </c>
      <c r="IK159" s="680" t="s">
        <v>783</v>
      </c>
      <c r="IL159" s="680" t="s">
        <v>783</v>
      </c>
      <c r="IM159" s="680" t="s">
        <v>783</v>
      </c>
      <c r="IN159" s="680" t="s">
        <v>783</v>
      </c>
      <c r="IO159" s="680">
        <v>1649</v>
      </c>
      <c r="IP159" s="681">
        <v>39696.595601851855</v>
      </c>
      <c r="IQ159" s="680">
        <v>2</v>
      </c>
      <c r="IR159" s="680" t="s">
        <v>793</v>
      </c>
      <c r="IS159" s="680">
        <v>8</v>
      </c>
      <c r="IT159" s="684">
        <v>41275</v>
      </c>
      <c r="IU159" s="680" t="s">
        <v>783</v>
      </c>
      <c r="IV159" s="680" t="s">
        <v>783</v>
      </c>
      <c r="IW159" s="680" t="s">
        <v>783</v>
      </c>
      <c r="IX159" s="680" t="s">
        <v>781</v>
      </c>
      <c r="IY159" s="680">
        <v>45</v>
      </c>
      <c r="IZ159" s="680" t="s">
        <v>789</v>
      </c>
      <c r="JA159" s="680" t="s">
        <v>783</v>
      </c>
      <c r="JB159" s="680" t="s">
        <v>783</v>
      </c>
      <c r="JC159" s="680" t="s">
        <v>783</v>
      </c>
      <c r="JD159" s="680">
        <v>547757</v>
      </c>
      <c r="JE159" s="680" t="s">
        <v>783</v>
      </c>
      <c r="JF159" s="680" t="s">
        <v>783</v>
      </c>
      <c r="JG159" s="680" t="s">
        <v>843</v>
      </c>
      <c r="JH159" s="680">
        <v>55</v>
      </c>
      <c r="JI159" s="680" t="s">
        <v>783</v>
      </c>
      <c r="JJ159" s="680" t="s">
        <v>783</v>
      </c>
      <c r="JK159" s="680" t="s">
        <v>783</v>
      </c>
      <c r="JL159" s="680" t="s">
        <v>790</v>
      </c>
      <c r="JM159" s="680">
        <v>4</v>
      </c>
      <c r="JN159" s="680">
        <v>3</v>
      </c>
      <c r="JO159" s="680" t="s">
        <v>783</v>
      </c>
      <c r="JP159" s="680" t="s">
        <v>783</v>
      </c>
      <c r="JQ159" s="680" t="s">
        <v>783</v>
      </c>
      <c r="JR159" s="680" t="s">
        <v>783</v>
      </c>
      <c r="JS159" s="680" t="s">
        <v>783</v>
      </c>
      <c r="JT159" s="680" t="s">
        <v>783</v>
      </c>
      <c r="JU159" s="680" t="s">
        <v>936</v>
      </c>
      <c r="JV159" s="682">
        <v>1722.4713320000001</v>
      </c>
      <c r="JX159" s="225"/>
      <c r="KA159" s="827"/>
    </row>
    <row r="160" spans="1:287">
      <c r="A160" s="829"/>
      <c r="L160" s="859"/>
      <c r="M160" s="860"/>
      <c r="N160" s="859" t="s">
        <v>652</v>
      </c>
      <c r="O160" s="859" t="s">
        <v>653</v>
      </c>
      <c r="FX160" s="679" t="s">
        <v>329</v>
      </c>
      <c r="FY160" s="680">
        <v>190</v>
      </c>
      <c r="FZ160" s="680">
        <v>30289594</v>
      </c>
      <c r="GA160" s="680">
        <v>55</v>
      </c>
      <c r="GB160" s="680" t="s">
        <v>798</v>
      </c>
      <c r="GC160" s="680">
        <v>20</v>
      </c>
      <c r="GD160" s="680">
        <v>2009</v>
      </c>
      <c r="GE160" s="680">
        <v>2</v>
      </c>
      <c r="GF160" s="680" t="s">
        <v>148</v>
      </c>
      <c r="GG160" s="680">
        <v>2</v>
      </c>
      <c r="GH160" s="680">
        <v>2</v>
      </c>
      <c r="GI160" s="680" t="s">
        <v>148</v>
      </c>
      <c r="GJ160" s="680">
        <v>2</v>
      </c>
      <c r="GK160" s="680" t="s">
        <v>781</v>
      </c>
      <c r="GL160" s="680" t="s">
        <v>782</v>
      </c>
      <c r="GM160" s="680">
        <v>66</v>
      </c>
      <c r="GN160" s="680" t="s">
        <v>783</v>
      </c>
      <c r="GO160" s="680">
        <v>0</v>
      </c>
      <c r="GP160" s="680">
        <v>0</v>
      </c>
      <c r="GQ160" s="680">
        <v>4</v>
      </c>
      <c r="GR160" s="680">
        <v>2</v>
      </c>
      <c r="GS160" s="680">
        <v>8</v>
      </c>
      <c r="GT160" s="680" t="s">
        <v>783</v>
      </c>
      <c r="GU160" s="680" t="s">
        <v>783</v>
      </c>
      <c r="GV160" s="680" t="s">
        <v>783</v>
      </c>
      <c r="GW160" s="680" t="s">
        <v>783</v>
      </c>
      <c r="GX160" s="680" t="s">
        <v>783</v>
      </c>
      <c r="GY160" s="680">
        <v>1649</v>
      </c>
      <c r="GZ160" s="680">
        <v>0.87</v>
      </c>
      <c r="HA160" s="680">
        <v>5</v>
      </c>
      <c r="HB160" s="680" t="s">
        <v>783</v>
      </c>
      <c r="HC160" s="680" t="s">
        <v>782</v>
      </c>
      <c r="HD160" s="680">
        <v>35</v>
      </c>
      <c r="HE160" s="680" t="s">
        <v>783</v>
      </c>
      <c r="HF160" s="680">
        <v>0</v>
      </c>
      <c r="HG160" s="680" t="s">
        <v>783</v>
      </c>
      <c r="HH160" s="680">
        <v>0</v>
      </c>
      <c r="HI160" s="680">
        <v>1</v>
      </c>
      <c r="HJ160" s="680">
        <v>45</v>
      </c>
      <c r="HK160" s="680" t="s">
        <v>784</v>
      </c>
      <c r="HL160" s="680" t="s">
        <v>785</v>
      </c>
      <c r="HM160" s="680" t="s">
        <v>783</v>
      </c>
      <c r="HN160" s="680" t="s">
        <v>783</v>
      </c>
      <c r="HO160" s="680" t="s">
        <v>783</v>
      </c>
      <c r="HP160" s="680" t="s">
        <v>783</v>
      </c>
      <c r="HQ160" s="680" t="s">
        <v>783</v>
      </c>
      <c r="HR160" s="680">
        <v>3980089</v>
      </c>
      <c r="HS160" s="680" t="s">
        <v>783</v>
      </c>
      <c r="HT160" s="680" t="s">
        <v>786</v>
      </c>
      <c r="HU160" s="680" t="s">
        <v>787</v>
      </c>
      <c r="HV160" s="680">
        <v>4</v>
      </c>
      <c r="HW160" s="680">
        <v>2014</v>
      </c>
      <c r="HX160" s="680">
        <v>63</v>
      </c>
      <c r="HY160" s="680">
        <v>0</v>
      </c>
      <c r="HZ160" s="680">
        <v>4594</v>
      </c>
      <c r="IA160" s="681">
        <v>41697.500081018516</v>
      </c>
      <c r="IB160" s="680" t="s">
        <v>788</v>
      </c>
      <c r="IC160" s="680">
        <v>3975611</v>
      </c>
      <c r="ID160" s="680">
        <v>2014</v>
      </c>
      <c r="IE160" s="680">
        <v>1712</v>
      </c>
      <c r="IF160" s="680" t="s">
        <v>783</v>
      </c>
      <c r="IG160" s="680" t="s">
        <v>783</v>
      </c>
      <c r="IH160" s="680" t="s">
        <v>783</v>
      </c>
      <c r="II160" s="680" t="s">
        <v>783</v>
      </c>
      <c r="IJ160" s="680" t="s">
        <v>783</v>
      </c>
      <c r="IK160" s="680" t="s">
        <v>783</v>
      </c>
      <c r="IL160" s="680" t="s">
        <v>783</v>
      </c>
      <c r="IM160" s="680" t="s">
        <v>783</v>
      </c>
      <c r="IN160" s="680" t="s">
        <v>783</v>
      </c>
      <c r="IO160" s="680">
        <v>1649</v>
      </c>
      <c r="IP160" s="681">
        <v>39696.595601851855</v>
      </c>
      <c r="IQ160" s="680">
        <v>2</v>
      </c>
      <c r="IR160" s="680" t="s">
        <v>793</v>
      </c>
      <c r="IS160" s="680">
        <v>8</v>
      </c>
      <c r="IT160" s="684">
        <v>41275</v>
      </c>
      <c r="IU160" s="680" t="s">
        <v>783</v>
      </c>
      <c r="IV160" s="680" t="s">
        <v>783</v>
      </c>
      <c r="IW160" s="680" t="s">
        <v>783</v>
      </c>
      <c r="IX160" s="680" t="s">
        <v>781</v>
      </c>
      <c r="IY160" s="680">
        <v>45</v>
      </c>
      <c r="IZ160" s="680" t="s">
        <v>789</v>
      </c>
      <c r="JA160" s="680" t="s">
        <v>783</v>
      </c>
      <c r="JB160" s="680" t="s">
        <v>783</v>
      </c>
      <c r="JC160" s="680" t="s">
        <v>783</v>
      </c>
      <c r="JD160" s="680">
        <v>547757</v>
      </c>
      <c r="JE160" s="680" t="s">
        <v>783</v>
      </c>
      <c r="JF160" s="680" t="s">
        <v>783</v>
      </c>
      <c r="JG160" s="680" t="s">
        <v>843</v>
      </c>
      <c r="JH160" s="680">
        <v>55</v>
      </c>
      <c r="JI160" s="680" t="s">
        <v>783</v>
      </c>
      <c r="JJ160" s="680" t="s">
        <v>783</v>
      </c>
      <c r="JK160" s="680" t="s">
        <v>783</v>
      </c>
      <c r="JL160" s="680" t="s">
        <v>790</v>
      </c>
      <c r="JM160" s="680">
        <v>4</v>
      </c>
      <c r="JN160" s="680">
        <v>3</v>
      </c>
      <c r="JO160" s="680" t="s">
        <v>783</v>
      </c>
      <c r="JP160" s="680" t="s">
        <v>783</v>
      </c>
      <c r="JQ160" s="680" t="s">
        <v>783</v>
      </c>
      <c r="JR160" s="680" t="s">
        <v>783</v>
      </c>
      <c r="JS160" s="680" t="s">
        <v>783</v>
      </c>
      <c r="JT160" s="680" t="s">
        <v>783</v>
      </c>
      <c r="JU160" s="680" t="s">
        <v>937</v>
      </c>
      <c r="JV160" s="682">
        <v>4679.1204349999998</v>
      </c>
      <c r="JX160" s="225"/>
      <c r="KA160" s="827"/>
    </row>
    <row r="161" spans="1:288">
      <c r="A161" s="829"/>
      <c r="L161" s="859"/>
      <c r="M161" s="862" t="s">
        <v>655</v>
      </c>
      <c r="N161" s="311" t="s">
        <v>654</v>
      </c>
      <c r="O161" s="863">
        <v>7.8</v>
      </c>
      <c r="FX161" s="679" t="s">
        <v>329</v>
      </c>
      <c r="FY161" s="680">
        <v>297</v>
      </c>
      <c r="FZ161" s="680">
        <v>30289589</v>
      </c>
      <c r="GA161" s="680">
        <v>55</v>
      </c>
      <c r="GB161" s="680" t="s">
        <v>798</v>
      </c>
      <c r="GC161" s="680">
        <v>20</v>
      </c>
      <c r="GD161" s="680">
        <v>2009</v>
      </c>
      <c r="GE161" s="680">
        <v>2</v>
      </c>
      <c r="GF161" s="680" t="s">
        <v>148</v>
      </c>
      <c r="GG161" s="680">
        <v>2</v>
      </c>
      <c r="GH161" s="680">
        <v>2</v>
      </c>
      <c r="GI161" s="680" t="s">
        <v>148</v>
      </c>
      <c r="GJ161" s="680">
        <v>2</v>
      </c>
      <c r="GK161" s="680" t="s">
        <v>781</v>
      </c>
      <c r="GL161" s="680" t="s">
        <v>782</v>
      </c>
      <c r="GM161" s="680">
        <v>66</v>
      </c>
      <c r="GN161" s="680" t="s">
        <v>783</v>
      </c>
      <c r="GO161" s="680">
        <v>0</v>
      </c>
      <c r="GP161" s="680">
        <v>0</v>
      </c>
      <c r="GQ161" s="680">
        <v>4</v>
      </c>
      <c r="GR161" s="680">
        <v>2</v>
      </c>
      <c r="GS161" s="680">
        <v>8</v>
      </c>
      <c r="GT161" s="680" t="s">
        <v>783</v>
      </c>
      <c r="GU161" s="680" t="s">
        <v>783</v>
      </c>
      <c r="GV161" s="680" t="s">
        <v>783</v>
      </c>
      <c r="GW161" s="680" t="s">
        <v>783</v>
      </c>
      <c r="GX161" s="680" t="s">
        <v>783</v>
      </c>
      <c r="GY161" s="680">
        <v>1649</v>
      </c>
      <c r="GZ161" s="680">
        <v>7.0000000000000007E-2</v>
      </c>
      <c r="HA161" s="680">
        <v>5</v>
      </c>
      <c r="HB161" s="680" t="s">
        <v>783</v>
      </c>
      <c r="HC161" s="680" t="s">
        <v>782</v>
      </c>
      <c r="HD161" s="680">
        <v>35</v>
      </c>
      <c r="HE161" s="680" t="s">
        <v>783</v>
      </c>
      <c r="HF161" s="680">
        <v>0</v>
      </c>
      <c r="HG161" s="680" t="s">
        <v>783</v>
      </c>
      <c r="HH161" s="680">
        <v>0</v>
      </c>
      <c r="HI161" s="680">
        <v>1</v>
      </c>
      <c r="HJ161" s="680">
        <v>45</v>
      </c>
      <c r="HK161" s="680" t="s">
        <v>784</v>
      </c>
      <c r="HL161" s="680" t="s">
        <v>785</v>
      </c>
      <c r="HM161" s="680" t="s">
        <v>783</v>
      </c>
      <c r="HN161" s="680" t="s">
        <v>783</v>
      </c>
      <c r="HO161" s="680" t="s">
        <v>783</v>
      </c>
      <c r="HP161" s="680" t="s">
        <v>783</v>
      </c>
      <c r="HQ161" s="680" t="s">
        <v>783</v>
      </c>
      <c r="HR161" s="680">
        <v>3978923</v>
      </c>
      <c r="HS161" s="680" t="s">
        <v>783</v>
      </c>
      <c r="HT161" s="680" t="s">
        <v>786</v>
      </c>
      <c r="HU161" s="680" t="s">
        <v>787</v>
      </c>
      <c r="HV161" s="680">
        <v>4</v>
      </c>
      <c r="HW161" s="680">
        <v>2014</v>
      </c>
      <c r="HX161" s="680">
        <v>63</v>
      </c>
      <c r="HY161" s="680">
        <v>0</v>
      </c>
      <c r="HZ161" s="680">
        <v>370</v>
      </c>
      <c r="IA161" s="681">
        <v>41697.500081018516</v>
      </c>
      <c r="IB161" s="680" t="s">
        <v>788</v>
      </c>
      <c r="IC161" s="680">
        <v>3974445</v>
      </c>
      <c r="ID161" s="680">
        <v>2014</v>
      </c>
      <c r="IE161" s="680">
        <v>1712</v>
      </c>
      <c r="IF161" s="680" t="s">
        <v>783</v>
      </c>
      <c r="IG161" s="680" t="s">
        <v>783</v>
      </c>
      <c r="IH161" s="680" t="s">
        <v>783</v>
      </c>
      <c r="II161" s="680" t="s">
        <v>783</v>
      </c>
      <c r="IJ161" s="680" t="s">
        <v>783</v>
      </c>
      <c r="IK161" s="680" t="s">
        <v>783</v>
      </c>
      <c r="IL161" s="680" t="s">
        <v>783</v>
      </c>
      <c r="IM161" s="680" t="s">
        <v>783</v>
      </c>
      <c r="IN161" s="680" t="s">
        <v>783</v>
      </c>
      <c r="IO161" s="680">
        <v>1649</v>
      </c>
      <c r="IP161" s="681">
        <v>39696.595601851855</v>
      </c>
      <c r="IQ161" s="680">
        <v>2</v>
      </c>
      <c r="IR161" s="680" t="s">
        <v>793</v>
      </c>
      <c r="IS161" s="680">
        <v>8</v>
      </c>
      <c r="IT161" s="684">
        <v>41275</v>
      </c>
      <c r="IU161" s="680" t="s">
        <v>783</v>
      </c>
      <c r="IV161" s="680" t="s">
        <v>783</v>
      </c>
      <c r="IW161" s="680" t="s">
        <v>783</v>
      </c>
      <c r="IX161" s="680" t="s">
        <v>781</v>
      </c>
      <c r="IY161" s="680">
        <v>45</v>
      </c>
      <c r="IZ161" s="680" t="s">
        <v>789</v>
      </c>
      <c r="JA161" s="680" t="s">
        <v>783</v>
      </c>
      <c r="JB161" s="680" t="s">
        <v>783</v>
      </c>
      <c r="JC161" s="680" t="s">
        <v>783</v>
      </c>
      <c r="JD161" s="680">
        <v>547757</v>
      </c>
      <c r="JE161" s="680" t="s">
        <v>783</v>
      </c>
      <c r="JF161" s="680" t="s">
        <v>783</v>
      </c>
      <c r="JG161" s="680" t="s">
        <v>843</v>
      </c>
      <c r="JH161" s="680">
        <v>55</v>
      </c>
      <c r="JI161" s="680" t="s">
        <v>783</v>
      </c>
      <c r="JJ161" s="680" t="s">
        <v>783</v>
      </c>
      <c r="JK161" s="680" t="s">
        <v>783</v>
      </c>
      <c r="JL161" s="680" t="s">
        <v>790</v>
      </c>
      <c r="JM161" s="680">
        <v>4</v>
      </c>
      <c r="JN161" s="680">
        <v>3</v>
      </c>
      <c r="JO161" s="680" t="s">
        <v>783</v>
      </c>
      <c r="JP161" s="680" t="s">
        <v>783</v>
      </c>
      <c r="JQ161" s="680" t="s">
        <v>783</v>
      </c>
      <c r="JR161" s="680" t="s">
        <v>783</v>
      </c>
      <c r="JS161" s="680" t="s">
        <v>783</v>
      </c>
      <c r="JT161" s="680" t="s">
        <v>783</v>
      </c>
      <c r="JU161" s="680" t="s">
        <v>938</v>
      </c>
      <c r="JV161" s="682">
        <v>361.39618200000001</v>
      </c>
      <c r="JX161" s="225"/>
    </row>
    <row r="162" spans="1:288" ht="15" thickBot="1">
      <c r="L162" s="859"/>
      <c r="M162" s="862" t="s">
        <v>636</v>
      </c>
      <c r="N162" s="311" t="s">
        <v>656</v>
      </c>
      <c r="O162" s="863">
        <v>72000</v>
      </c>
      <c r="FX162" s="625" t="s">
        <v>489</v>
      </c>
      <c r="FY162" s="626">
        <v>257</v>
      </c>
      <c r="FZ162" s="626">
        <v>22876689</v>
      </c>
      <c r="GA162" s="626" t="s">
        <v>783</v>
      </c>
      <c r="GB162" s="626"/>
      <c r="GC162" s="626" t="s">
        <v>783</v>
      </c>
      <c r="GD162" s="626" t="s">
        <v>783</v>
      </c>
      <c r="GE162" s="626" t="s">
        <v>783</v>
      </c>
      <c r="GF162" s="626"/>
      <c r="GG162" s="626" t="s">
        <v>783</v>
      </c>
      <c r="GH162" s="626" t="s">
        <v>783</v>
      </c>
      <c r="GI162" s="626"/>
      <c r="GJ162" s="626" t="s">
        <v>783</v>
      </c>
      <c r="GK162" s="626" t="s">
        <v>781</v>
      </c>
      <c r="GL162" s="626" t="s">
        <v>783</v>
      </c>
      <c r="GM162" s="626" t="s">
        <v>783</v>
      </c>
      <c r="GN162" s="626" t="s">
        <v>783</v>
      </c>
      <c r="GO162" s="626" t="s">
        <v>783</v>
      </c>
      <c r="GP162" s="626" t="s">
        <v>783</v>
      </c>
      <c r="GQ162" s="626" t="s">
        <v>783</v>
      </c>
      <c r="GR162" s="626" t="s">
        <v>783</v>
      </c>
      <c r="GS162" s="626" t="s">
        <v>783</v>
      </c>
      <c r="GT162" s="626" t="s">
        <v>783</v>
      </c>
      <c r="GU162" s="626" t="s">
        <v>783</v>
      </c>
      <c r="GV162" s="626" t="s">
        <v>783</v>
      </c>
      <c r="GW162" s="626" t="s">
        <v>783</v>
      </c>
      <c r="GX162" s="626" t="s">
        <v>783</v>
      </c>
      <c r="GY162" s="626">
        <v>1649</v>
      </c>
      <c r="GZ162" s="626">
        <v>0</v>
      </c>
      <c r="HA162" s="626">
        <v>9</v>
      </c>
      <c r="HB162" s="626" t="s">
        <v>783</v>
      </c>
      <c r="HC162" s="626" t="s">
        <v>783</v>
      </c>
      <c r="HD162" s="626" t="s">
        <v>783</v>
      </c>
      <c r="HE162" s="626" t="s">
        <v>783</v>
      </c>
      <c r="HF162" s="626" t="s">
        <v>783</v>
      </c>
      <c r="HG162" s="626" t="s">
        <v>783</v>
      </c>
      <c r="HH162" s="626" t="s">
        <v>783</v>
      </c>
      <c r="HI162" s="626" t="s">
        <v>783</v>
      </c>
      <c r="HJ162" s="626" t="s">
        <v>783</v>
      </c>
      <c r="HK162" s="626" t="s">
        <v>783</v>
      </c>
      <c r="HL162" s="626" t="s">
        <v>783</v>
      </c>
      <c r="HM162" s="626" t="s">
        <v>783</v>
      </c>
      <c r="HN162" s="626" t="s">
        <v>783</v>
      </c>
      <c r="HO162" s="626" t="s">
        <v>783</v>
      </c>
      <c r="HP162" s="626" t="s">
        <v>783</v>
      </c>
      <c r="HQ162" s="626" t="s">
        <v>783</v>
      </c>
      <c r="HR162" s="626">
        <v>3975630</v>
      </c>
      <c r="HS162" s="626" t="s">
        <v>783</v>
      </c>
      <c r="HT162" s="626" t="s">
        <v>786</v>
      </c>
      <c r="HU162" s="626" t="s">
        <v>787</v>
      </c>
      <c r="HV162" s="626">
        <v>4</v>
      </c>
      <c r="HW162" s="626">
        <v>2010</v>
      </c>
      <c r="HX162" s="626">
        <v>63</v>
      </c>
      <c r="HY162" s="626">
        <v>0</v>
      </c>
      <c r="HZ162" s="626">
        <v>211</v>
      </c>
      <c r="IA162" s="627">
        <v>40214.425567129627</v>
      </c>
      <c r="IB162" s="626" t="s">
        <v>788</v>
      </c>
      <c r="IC162" s="626">
        <v>3980108</v>
      </c>
      <c r="ID162" s="626" t="s">
        <v>783</v>
      </c>
      <c r="IE162" s="626">
        <v>1712</v>
      </c>
      <c r="IF162" s="626" t="s">
        <v>783</v>
      </c>
      <c r="IG162" s="626" t="s">
        <v>783</v>
      </c>
      <c r="IH162" s="626" t="s">
        <v>783</v>
      </c>
      <c r="II162" s="626" t="s">
        <v>783</v>
      </c>
      <c r="IJ162" s="626" t="s">
        <v>783</v>
      </c>
      <c r="IK162" s="626" t="s">
        <v>783</v>
      </c>
      <c r="IL162" s="626" t="s">
        <v>783</v>
      </c>
      <c r="IM162" s="626" t="s">
        <v>783</v>
      </c>
      <c r="IN162" s="626" t="s">
        <v>783</v>
      </c>
      <c r="IO162" s="626">
        <v>2108</v>
      </c>
      <c r="IP162" s="627">
        <v>39696.595092592594</v>
      </c>
      <c r="IQ162" s="626" t="s">
        <v>783</v>
      </c>
      <c r="IR162" s="626" t="s">
        <v>783</v>
      </c>
      <c r="IS162" s="626" t="s">
        <v>783</v>
      </c>
      <c r="IT162" s="626" t="s">
        <v>783</v>
      </c>
      <c r="IU162" s="626" t="s">
        <v>783</v>
      </c>
      <c r="IV162" s="626" t="s">
        <v>783</v>
      </c>
      <c r="IW162" s="626" t="s">
        <v>783</v>
      </c>
      <c r="IX162" s="626" t="s">
        <v>781</v>
      </c>
      <c r="IY162" s="626" t="s">
        <v>783</v>
      </c>
      <c r="IZ162" s="626" t="s">
        <v>783</v>
      </c>
      <c r="JA162" s="626" t="s">
        <v>783</v>
      </c>
      <c r="JB162" s="626" t="s">
        <v>783</v>
      </c>
      <c r="JC162" s="626" t="s">
        <v>783</v>
      </c>
      <c r="JD162" s="626">
        <v>547756</v>
      </c>
      <c r="JE162" s="626" t="s">
        <v>783</v>
      </c>
      <c r="JF162" s="626" t="s">
        <v>783</v>
      </c>
      <c r="JG162" s="626" t="s">
        <v>783</v>
      </c>
      <c r="JH162" s="626" t="s">
        <v>783</v>
      </c>
      <c r="JI162" s="626" t="s">
        <v>783</v>
      </c>
      <c r="JJ162" s="626" t="s">
        <v>783</v>
      </c>
      <c r="JK162" s="626" t="s">
        <v>783</v>
      </c>
      <c r="JL162" s="626" t="s">
        <v>783</v>
      </c>
      <c r="JM162" s="626">
        <v>4</v>
      </c>
      <c r="JN162" s="626" t="s">
        <v>783</v>
      </c>
      <c r="JO162" s="626" t="s">
        <v>783</v>
      </c>
      <c r="JP162" s="626" t="s">
        <v>783</v>
      </c>
      <c r="JQ162" s="626" t="s">
        <v>783</v>
      </c>
      <c r="JR162" s="626" t="s">
        <v>783</v>
      </c>
      <c r="JS162" s="626" t="s">
        <v>783</v>
      </c>
      <c r="JT162" s="626" t="s">
        <v>783</v>
      </c>
      <c r="JU162" s="626" t="s">
        <v>939</v>
      </c>
      <c r="JV162" s="628">
        <v>223.00934799999999</v>
      </c>
      <c r="JW162">
        <f>SUM(JV157:JV162)</f>
        <v>10548.316780000001</v>
      </c>
      <c r="JX162" s="225">
        <v>1.9977872689393941</v>
      </c>
    </row>
    <row r="163" spans="1:288">
      <c r="L163" s="859"/>
      <c r="M163" s="862" t="s">
        <v>635</v>
      </c>
      <c r="N163" s="311" t="s">
        <v>657</v>
      </c>
      <c r="O163" s="863">
        <v>60</v>
      </c>
      <c r="FX163" s="666" t="s">
        <v>444</v>
      </c>
      <c r="FY163" s="667">
        <v>213</v>
      </c>
      <c r="FZ163" s="667">
        <v>31476968</v>
      </c>
      <c r="GA163" s="667">
        <v>35</v>
      </c>
      <c r="GB163" s="667" t="s">
        <v>3</v>
      </c>
      <c r="GC163" s="667">
        <v>20</v>
      </c>
      <c r="GD163" s="667">
        <v>1970</v>
      </c>
      <c r="GE163" s="667">
        <v>0</v>
      </c>
      <c r="GF163" s="667" t="s">
        <v>792</v>
      </c>
      <c r="GG163" s="667">
        <v>0</v>
      </c>
      <c r="GH163" s="667">
        <v>0</v>
      </c>
      <c r="GI163" s="667" t="s">
        <v>792</v>
      </c>
      <c r="GJ163" s="667">
        <v>0</v>
      </c>
      <c r="GK163" s="667" t="s">
        <v>781</v>
      </c>
      <c r="GL163" s="667" t="s">
        <v>782</v>
      </c>
      <c r="GM163" s="667">
        <v>66</v>
      </c>
      <c r="GN163" s="667" t="s">
        <v>783</v>
      </c>
      <c r="GO163" s="667">
        <v>0</v>
      </c>
      <c r="GP163" s="667">
        <v>0</v>
      </c>
      <c r="GQ163" s="667">
        <v>4</v>
      </c>
      <c r="GR163" s="667">
        <v>2</v>
      </c>
      <c r="GS163" s="667">
        <v>1</v>
      </c>
      <c r="GT163" s="667" t="s">
        <v>783</v>
      </c>
      <c r="GU163" s="667" t="s">
        <v>783</v>
      </c>
      <c r="GV163" s="667" t="s">
        <v>783</v>
      </c>
      <c r="GW163" s="667" t="s">
        <v>783</v>
      </c>
      <c r="GX163" s="667" t="s">
        <v>783</v>
      </c>
      <c r="GY163" s="667">
        <v>1649</v>
      </c>
      <c r="GZ163" s="667">
        <v>1.1000000000000001</v>
      </c>
      <c r="HA163" s="667">
        <v>5</v>
      </c>
      <c r="HB163" s="667" t="s">
        <v>783</v>
      </c>
      <c r="HC163" s="667" t="s">
        <v>782</v>
      </c>
      <c r="HD163" s="667">
        <v>15</v>
      </c>
      <c r="HE163" s="667" t="s">
        <v>783</v>
      </c>
      <c r="HF163" s="667">
        <v>0</v>
      </c>
      <c r="HG163" s="667" t="s">
        <v>783</v>
      </c>
      <c r="HH163" s="667">
        <v>0</v>
      </c>
      <c r="HI163" s="667">
        <v>1</v>
      </c>
      <c r="HJ163" s="667">
        <v>45</v>
      </c>
      <c r="HK163" s="667" t="s">
        <v>784</v>
      </c>
      <c r="HL163" s="667" t="s">
        <v>785</v>
      </c>
      <c r="HM163" s="667" t="s">
        <v>783</v>
      </c>
      <c r="HN163" s="667" t="s">
        <v>783</v>
      </c>
      <c r="HO163" s="667" t="s">
        <v>783</v>
      </c>
      <c r="HP163" s="667" t="s">
        <v>783</v>
      </c>
      <c r="HQ163" s="667" t="s">
        <v>783</v>
      </c>
      <c r="HR163" s="667">
        <v>3980093</v>
      </c>
      <c r="HS163" s="667" t="s">
        <v>783</v>
      </c>
      <c r="HT163" s="667" t="s">
        <v>786</v>
      </c>
      <c r="HU163" s="667" t="s">
        <v>787</v>
      </c>
      <c r="HV163" s="667">
        <v>4</v>
      </c>
      <c r="HW163" s="667">
        <v>2015</v>
      </c>
      <c r="HX163" s="667">
        <v>63</v>
      </c>
      <c r="HY163" s="667">
        <v>0</v>
      </c>
      <c r="HZ163" s="667">
        <v>5808</v>
      </c>
      <c r="IA163" s="668">
        <v>42089.480439814812</v>
      </c>
      <c r="IB163" s="667" t="s">
        <v>788</v>
      </c>
      <c r="IC163" s="667">
        <v>3975615</v>
      </c>
      <c r="ID163" s="667">
        <v>2015</v>
      </c>
      <c r="IE163" s="667">
        <v>1712</v>
      </c>
      <c r="IF163" s="667" t="s">
        <v>783</v>
      </c>
      <c r="IG163" s="667" t="s">
        <v>783</v>
      </c>
      <c r="IH163" s="667" t="s">
        <v>783</v>
      </c>
      <c r="II163" s="667" t="s">
        <v>783</v>
      </c>
      <c r="IJ163" s="667" t="s">
        <v>783</v>
      </c>
      <c r="IK163" s="667" t="s">
        <v>783</v>
      </c>
      <c r="IL163" s="667" t="s">
        <v>783</v>
      </c>
      <c r="IM163" s="667" t="s">
        <v>783</v>
      </c>
      <c r="IN163" s="667" t="s">
        <v>783</v>
      </c>
      <c r="IO163" s="667">
        <v>1649</v>
      </c>
      <c r="IP163" s="668">
        <v>37477.354571759257</v>
      </c>
      <c r="IQ163" s="667">
        <v>4</v>
      </c>
      <c r="IR163" s="667" t="s">
        <v>793</v>
      </c>
      <c r="IS163" s="667">
        <v>1</v>
      </c>
      <c r="IT163" s="669">
        <v>40544</v>
      </c>
      <c r="IU163" s="667" t="s">
        <v>783</v>
      </c>
      <c r="IV163" s="667" t="s">
        <v>783</v>
      </c>
      <c r="IW163" s="667" t="s">
        <v>783</v>
      </c>
      <c r="IX163" s="667" t="s">
        <v>781</v>
      </c>
      <c r="IY163" s="667">
        <v>45</v>
      </c>
      <c r="IZ163" s="667" t="s">
        <v>789</v>
      </c>
      <c r="JA163" s="667" t="s">
        <v>783</v>
      </c>
      <c r="JB163" s="667" t="s">
        <v>783</v>
      </c>
      <c r="JC163" s="667" t="s">
        <v>783</v>
      </c>
      <c r="JD163" s="667">
        <v>329463</v>
      </c>
      <c r="JE163" s="667" t="s">
        <v>783</v>
      </c>
      <c r="JF163" s="667" t="s">
        <v>783</v>
      </c>
      <c r="JG163" s="667" t="s">
        <v>795</v>
      </c>
      <c r="JH163" s="667">
        <v>35</v>
      </c>
      <c r="JI163" s="667" t="s">
        <v>783</v>
      </c>
      <c r="JJ163" s="667" t="s">
        <v>783</v>
      </c>
      <c r="JK163" s="667" t="s">
        <v>783</v>
      </c>
      <c r="JL163" s="667" t="s">
        <v>790</v>
      </c>
      <c r="JM163" s="667">
        <v>4</v>
      </c>
      <c r="JN163" s="667">
        <v>1</v>
      </c>
      <c r="JO163" s="667" t="s">
        <v>783</v>
      </c>
      <c r="JP163" s="667">
        <v>14287383</v>
      </c>
      <c r="JQ163" s="667">
        <v>2014</v>
      </c>
      <c r="JR163" s="667">
        <v>12</v>
      </c>
      <c r="JS163" s="667" t="s">
        <v>783</v>
      </c>
      <c r="JT163" s="667" t="s">
        <v>783</v>
      </c>
      <c r="JU163" s="667" t="s">
        <v>940</v>
      </c>
      <c r="JV163" s="670">
        <v>5845.9092099999998</v>
      </c>
      <c r="JW163">
        <f>JV163</f>
        <v>5845.9092099999998</v>
      </c>
      <c r="JX163" s="225">
        <v>1.107179774621212</v>
      </c>
    </row>
    <row r="164" spans="1:288" ht="15" thickBot="1">
      <c r="C164" s="827"/>
      <c r="M164" s="862" t="s">
        <v>651</v>
      </c>
      <c r="N164" s="311" t="s">
        <v>658</v>
      </c>
      <c r="O164" s="863">
        <v>10000</v>
      </c>
      <c r="FX164" s="650" t="s">
        <v>444</v>
      </c>
      <c r="FY164" s="651"/>
      <c r="FZ164" s="651"/>
      <c r="GA164" s="651"/>
      <c r="GB164" s="651"/>
      <c r="GC164" s="651"/>
      <c r="GD164" s="651"/>
      <c r="GE164" s="651"/>
      <c r="GF164" s="651"/>
      <c r="GG164" s="651"/>
      <c r="GH164" s="651"/>
      <c r="GI164" s="651"/>
      <c r="GJ164" s="651"/>
      <c r="GK164" s="651"/>
      <c r="GL164" s="651"/>
      <c r="GM164" s="651"/>
      <c r="GN164" s="651"/>
      <c r="GO164" s="651"/>
      <c r="GP164" s="651"/>
      <c r="GQ164" s="651"/>
      <c r="GR164" s="651"/>
      <c r="GS164" s="651"/>
      <c r="GT164" s="651"/>
      <c r="GU164" s="651"/>
      <c r="GV164" s="651"/>
      <c r="GW164" s="651"/>
      <c r="GX164" s="651"/>
      <c r="GY164" s="651"/>
      <c r="GZ164" s="651"/>
      <c r="HA164" s="651"/>
      <c r="HB164" s="651"/>
      <c r="HC164" s="651"/>
      <c r="HD164" s="651"/>
      <c r="HE164" s="651"/>
      <c r="HF164" s="651"/>
      <c r="HG164" s="651"/>
      <c r="HH164" s="651"/>
      <c r="HI164" s="651"/>
      <c r="HJ164" s="651"/>
      <c r="HK164" s="651"/>
      <c r="HL164" s="651"/>
      <c r="HM164" s="651"/>
      <c r="HN164" s="651"/>
      <c r="HO164" s="651"/>
      <c r="HP164" s="651"/>
      <c r="HQ164" s="651"/>
      <c r="HR164" s="651"/>
      <c r="HS164" s="651"/>
      <c r="HT164" s="651"/>
      <c r="HU164" s="651"/>
      <c r="HV164" s="651"/>
      <c r="HW164" s="651"/>
      <c r="HX164" s="651"/>
      <c r="HY164" s="651"/>
      <c r="HZ164" s="651"/>
      <c r="IA164" s="652"/>
      <c r="IB164" s="651"/>
      <c r="IC164" s="651"/>
      <c r="ID164" s="651"/>
      <c r="IE164" s="651"/>
      <c r="IF164" s="651"/>
      <c r="IG164" s="651"/>
      <c r="IH164" s="651"/>
      <c r="II164" s="651"/>
      <c r="IJ164" s="651"/>
      <c r="IK164" s="651"/>
      <c r="IL164" s="651"/>
      <c r="IM164" s="651"/>
      <c r="IN164" s="651"/>
      <c r="IO164" s="651"/>
      <c r="IP164" s="652"/>
      <c r="IQ164" s="651"/>
      <c r="IR164" s="651"/>
      <c r="IS164" s="651"/>
      <c r="IT164" s="653"/>
      <c r="IU164" s="651"/>
      <c r="IV164" s="651"/>
      <c r="IW164" s="651"/>
      <c r="IX164" s="651"/>
      <c r="IY164" s="651"/>
      <c r="IZ164" s="651"/>
      <c r="JA164" s="651"/>
      <c r="JB164" s="651"/>
      <c r="JC164" s="651"/>
      <c r="JD164" s="651"/>
      <c r="JE164" s="651"/>
      <c r="JF164" s="651"/>
      <c r="JG164" s="651"/>
      <c r="JH164" s="651"/>
      <c r="JI164" s="651"/>
      <c r="JJ164" s="651"/>
      <c r="JK164" s="651"/>
      <c r="JL164" s="651"/>
      <c r="JM164" s="651"/>
      <c r="JN164" s="651"/>
      <c r="JO164" s="651"/>
      <c r="JP164" s="651"/>
      <c r="JQ164" s="651"/>
      <c r="JR164" s="651"/>
      <c r="JS164" s="651"/>
      <c r="JT164" s="651"/>
      <c r="JU164" s="651"/>
      <c r="JV164" s="654"/>
      <c r="JX164" s="225"/>
    </row>
    <row r="165" spans="1:288" ht="15" thickBot="1">
      <c r="B165" s="16"/>
      <c r="C165" s="827"/>
      <c r="FX165" s="655" t="s">
        <v>492</v>
      </c>
      <c r="FY165" s="656">
        <v>51</v>
      </c>
      <c r="FZ165" s="656">
        <v>30289599</v>
      </c>
      <c r="GA165" s="656">
        <v>35</v>
      </c>
      <c r="GB165" s="656" t="s">
        <v>3</v>
      </c>
      <c r="GC165" s="656">
        <v>16</v>
      </c>
      <c r="GD165" s="656">
        <v>1974</v>
      </c>
      <c r="GE165" s="656">
        <v>0</v>
      </c>
      <c r="GF165" s="656" t="s">
        <v>792</v>
      </c>
      <c r="GG165" s="656">
        <v>0</v>
      </c>
      <c r="GH165" s="656">
        <v>0</v>
      </c>
      <c r="GI165" s="656" t="s">
        <v>792</v>
      </c>
      <c r="GJ165" s="656">
        <v>0</v>
      </c>
      <c r="GK165" s="656" t="s">
        <v>781</v>
      </c>
      <c r="GL165" s="656" t="s">
        <v>782</v>
      </c>
      <c r="GM165" s="656">
        <v>66</v>
      </c>
      <c r="GN165" s="656" t="s">
        <v>783</v>
      </c>
      <c r="GO165" s="656">
        <v>0</v>
      </c>
      <c r="GP165" s="656">
        <v>0</v>
      </c>
      <c r="GQ165" s="656">
        <v>4</v>
      </c>
      <c r="GR165" s="656">
        <v>2</v>
      </c>
      <c r="GS165" s="656">
        <v>1</v>
      </c>
      <c r="GT165" s="656" t="s">
        <v>783</v>
      </c>
      <c r="GU165" s="656" t="s">
        <v>783</v>
      </c>
      <c r="GV165" s="656" t="s">
        <v>783</v>
      </c>
      <c r="GW165" s="656" t="s">
        <v>783</v>
      </c>
      <c r="GX165" s="656" t="s">
        <v>783</v>
      </c>
      <c r="GY165" s="656">
        <v>1649</v>
      </c>
      <c r="GZ165" s="656">
        <v>0.23</v>
      </c>
      <c r="HA165" s="656">
        <v>5</v>
      </c>
      <c r="HB165" s="656" t="s">
        <v>783</v>
      </c>
      <c r="HC165" s="656" t="s">
        <v>782</v>
      </c>
      <c r="HD165" s="656">
        <v>15</v>
      </c>
      <c r="HE165" s="656" t="s">
        <v>783</v>
      </c>
      <c r="HF165" s="656">
        <v>0</v>
      </c>
      <c r="HG165" s="656" t="s">
        <v>783</v>
      </c>
      <c r="HH165" s="656">
        <v>0</v>
      </c>
      <c r="HI165" s="656">
        <v>1</v>
      </c>
      <c r="HJ165" s="656">
        <v>45</v>
      </c>
      <c r="HK165" s="656" t="s">
        <v>784</v>
      </c>
      <c r="HL165" s="656" t="s">
        <v>785</v>
      </c>
      <c r="HM165" s="656" t="s">
        <v>783</v>
      </c>
      <c r="HN165" s="656" t="s">
        <v>783</v>
      </c>
      <c r="HO165" s="656" t="s">
        <v>783</v>
      </c>
      <c r="HP165" s="656" t="s">
        <v>783</v>
      </c>
      <c r="HQ165" s="656" t="s">
        <v>783</v>
      </c>
      <c r="HR165" s="656">
        <v>3979005</v>
      </c>
      <c r="HS165" s="656" t="s">
        <v>783</v>
      </c>
      <c r="HT165" s="656" t="s">
        <v>786</v>
      </c>
      <c r="HU165" s="656" t="s">
        <v>787</v>
      </c>
      <c r="HV165" s="656">
        <v>4</v>
      </c>
      <c r="HW165" s="656">
        <v>2014</v>
      </c>
      <c r="HX165" s="656">
        <v>63</v>
      </c>
      <c r="HY165" s="656">
        <v>0</v>
      </c>
      <c r="HZ165" s="656">
        <v>1214</v>
      </c>
      <c r="IA165" s="657">
        <v>41697.500081018516</v>
      </c>
      <c r="IB165" s="656" t="s">
        <v>788</v>
      </c>
      <c r="IC165" s="656">
        <v>3974527</v>
      </c>
      <c r="ID165" s="656">
        <v>2014</v>
      </c>
      <c r="IE165" s="656">
        <v>1712</v>
      </c>
      <c r="IF165" s="656" t="s">
        <v>783</v>
      </c>
      <c r="IG165" s="656" t="s">
        <v>783</v>
      </c>
      <c r="IH165" s="656" t="s">
        <v>783</v>
      </c>
      <c r="II165" s="656" t="s">
        <v>783</v>
      </c>
      <c r="IJ165" s="656" t="s">
        <v>783</v>
      </c>
      <c r="IK165" s="656" t="s">
        <v>783</v>
      </c>
      <c r="IL165" s="656" t="s">
        <v>783</v>
      </c>
      <c r="IM165" s="656" t="s">
        <v>783</v>
      </c>
      <c r="IN165" s="656" t="s">
        <v>783</v>
      </c>
      <c r="IO165" s="656">
        <v>1649</v>
      </c>
      <c r="IP165" s="657">
        <v>37477.354571759257</v>
      </c>
      <c r="IQ165" s="656">
        <v>4</v>
      </c>
      <c r="IR165" s="656" t="s">
        <v>793</v>
      </c>
      <c r="IS165" s="656">
        <v>1</v>
      </c>
      <c r="IT165" s="658">
        <v>41275</v>
      </c>
      <c r="IU165" s="656" t="s">
        <v>783</v>
      </c>
      <c r="IV165" s="656" t="s">
        <v>783</v>
      </c>
      <c r="IW165" s="656" t="s">
        <v>783</v>
      </c>
      <c r="IX165" s="656" t="s">
        <v>781</v>
      </c>
      <c r="IY165" s="656">
        <v>45</v>
      </c>
      <c r="IZ165" s="656" t="s">
        <v>789</v>
      </c>
      <c r="JA165" s="656" t="s">
        <v>783</v>
      </c>
      <c r="JB165" s="656" t="s">
        <v>783</v>
      </c>
      <c r="JC165" s="656" t="s">
        <v>783</v>
      </c>
      <c r="JD165" s="656">
        <v>329464</v>
      </c>
      <c r="JE165" s="656" t="s">
        <v>783</v>
      </c>
      <c r="JF165" s="656" t="s">
        <v>783</v>
      </c>
      <c r="JG165" s="656" t="s">
        <v>795</v>
      </c>
      <c r="JH165" s="656">
        <v>35</v>
      </c>
      <c r="JI165" s="656" t="s">
        <v>783</v>
      </c>
      <c r="JJ165" s="656" t="s">
        <v>783</v>
      </c>
      <c r="JK165" s="656" t="s">
        <v>783</v>
      </c>
      <c r="JL165" s="656" t="s">
        <v>790</v>
      </c>
      <c r="JM165" s="656">
        <v>4</v>
      </c>
      <c r="JN165" s="656">
        <v>1</v>
      </c>
      <c r="JO165" s="656" t="s">
        <v>783</v>
      </c>
      <c r="JP165" s="656">
        <v>12683066</v>
      </c>
      <c r="JQ165" s="656">
        <v>2013</v>
      </c>
      <c r="JR165" s="656">
        <v>12</v>
      </c>
      <c r="JS165" s="656" t="s">
        <v>783</v>
      </c>
      <c r="JT165" s="656" t="s">
        <v>783</v>
      </c>
      <c r="JU165" s="656" t="s">
        <v>941</v>
      </c>
      <c r="JV165" s="659">
        <v>1597.1326819999999</v>
      </c>
      <c r="JW165">
        <f>JV165</f>
        <v>1597.1326819999999</v>
      </c>
      <c r="JX165" s="225">
        <v>0.30248725037878788</v>
      </c>
    </row>
    <row r="166" spans="1:288">
      <c r="B166" s="16"/>
      <c r="C166" s="827"/>
      <c r="FX166" s="666" t="s">
        <v>342</v>
      </c>
      <c r="FY166" s="667">
        <v>2</v>
      </c>
      <c r="FZ166" s="667">
        <v>32434944</v>
      </c>
      <c r="GA166" s="667">
        <v>55</v>
      </c>
      <c r="GB166" s="667" t="s">
        <v>798</v>
      </c>
      <c r="GC166" s="667">
        <v>20</v>
      </c>
      <c r="GD166" s="667">
        <v>1973</v>
      </c>
      <c r="GE166" s="667">
        <v>1</v>
      </c>
      <c r="GF166" s="667" t="s">
        <v>780</v>
      </c>
      <c r="GG166" s="667">
        <v>1</v>
      </c>
      <c r="GH166" s="667">
        <v>1</v>
      </c>
      <c r="GI166" s="667" t="s">
        <v>780</v>
      </c>
      <c r="GJ166" s="667">
        <v>1</v>
      </c>
      <c r="GK166" s="667" t="s">
        <v>781</v>
      </c>
      <c r="GL166" s="667" t="s">
        <v>782</v>
      </c>
      <c r="GM166" s="667">
        <v>66</v>
      </c>
      <c r="GN166" s="667" t="s">
        <v>783</v>
      </c>
      <c r="GO166" s="667">
        <v>0</v>
      </c>
      <c r="GP166" s="667">
        <v>0</v>
      </c>
      <c r="GQ166" s="667">
        <v>4</v>
      </c>
      <c r="GR166" s="667">
        <v>2</v>
      </c>
      <c r="GS166" s="667">
        <v>1</v>
      </c>
      <c r="GT166" s="667" t="s">
        <v>783</v>
      </c>
      <c r="GU166" s="667" t="s">
        <v>783</v>
      </c>
      <c r="GV166" s="667" t="s">
        <v>783</v>
      </c>
      <c r="GW166" s="667" t="s">
        <v>783</v>
      </c>
      <c r="GX166" s="667" t="s">
        <v>783</v>
      </c>
      <c r="GY166" s="667">
        <v>1649</v>
      </c>
      <c r="GZ166" s="667">
        <v>0.52</v>
      </c>
      <c r="HA166" s="667">
        <v>5</v>
      </c>
      <c r="HB166" s="667" t="s">
        <v>783</v>
      </c>
      <c r="HC166" s="667" t="s">
        <v>782</v>
      </c>
      <c r="HD166" s="667">
        <v>15</v>
      </c>
      <c r="HE166" s="667" t="s">
        <v>783</v>
      </c>
      <c r="HF166" s="667">
        <v>0</v>
      </c>
      <c r="HG166" s="667" t="s">
        <v>783</v>
      </c>
      <c r="HH166" s="667">
        <v>0</v>
      </c>
      <c r="HI166" s="667">
        <v>1</v>
      </c>
      <c r="HJ166" s="667">
        <v>45</v>
      </c>
      <c r="HK166" s="667" t="s">
        <v>784</v>
      </c>
      <c r="HL166" s="667" t="s">
        <v>785</v>
      </c>
      <c r="HM166" s="667" t="s">
        <v>783</v>
      </c>
      <c r="HN166" s="667" t="s">
        <v>783</v>
      </c>
      <c r="HO166" s="667" t="s">
        <v>783</v>
      </c>
      <c r="HP166" s="667" t="s">
        <v>783</v>
      </c>
      <c r="HQ166" s="667" t="s">
        <v>783</v>
      </c>
      <c r="HR166" s="667">
        <v>5074691</v>
      </c>
      <c r="HS166" s="667" t="s">
        <v>783</v>
      </c>
      <c r="HT166" s="667" t="s">
        <v>786</v>
      </c>
      <c r="HU166" s="667" t="s">
        <v>787</v>
      </c>
      <c r="HV166" s="667">
        <v>4</v>
      </c>
      <c r="HW166" s="667">
        <v>2016</v>
      </c>
      <c r="HX166" s="667">
        <v>63</v>
      </c>
      <c r="HY166" s="667">
        <v>1109</v>
      </c>
      <c r="HZ166" s="667">
        <v>3855</v>
      </c>
      <c r="IA166" s="668">
        <v>42227.682129629633</v>
      </c>
      <c r="IB166" s="667" t="s">
        <v>788</v>
      </c>
      <c r="IC166" s="667">
        <v>5074690</v>
      </c>
      <c r="ID166" s="667">
        <v>2014</v>
      </c>
      <c r="IE166" s="667">
        <v>1712</v>
      </c>
      <c r="IF166" s="667" t="s">
        <v>783</v>
      </c>
      <c r="IG166" s="667" t="s">
        <v>783</v>
      </c>
      <c r="IH166" s="667" t="s">
        <v>783</v>
      </c>
      <c r="II166" s="667" t="s">
        <v>783</v>
      </c>
      <c r="IJ166" s="667" t="s">
        <v>783</v>
      </c>
      <c r="IK166" s="667" t="s">
        <v>783</v>
      </c>
      <c r="IL166" s="667" t="s">
        <v>783</v>
      </c>
      <c r="IM166" s="667" t="s">
        <v>783</v>
      </c>
      <c r="IN166" s="667" t="s">
        <v>783</v>
      </c>
      <c r="IO166" s="667">
        <v>1649</v>
      </c>
      <c r="IP166" s="668">
        <v>38587.423726851855</v>
      </c>
      <c r="IQ166" s="667">
        <v>2</v>
      </c>
      <c r="IR166" s="667" t="s">
        <v>793</v>
      </c>
      <c r="IS166" s="667">
        <v>1</v>
      </c>
      <c r="IT166" s="669">
        <v>41275</v>
      </c>
      <c r="IU166" s="667" t="s">
        <v>783</v>
      </c>
      <c r="IV166" s="667" t="s">
        <v>783</v>
      </c>
      <c r="IW166" s="667" t="s">
        <v>783</v>
      </c>
      <c r="IX166" s="667" t="s">
        <v>781</v>
      </c>
      <c r="IY166" s="667">
        <v>45</v>
      </c>
      <c r="IZ166" s="667" t="s">
        <v>789</v>
      </c>
      <c r="JA166" s="667" t="s">
        <v>783</v>
      </c>
      <c r="JB166" s="667" t="s">
        <v>783</v>
      </c>
      <c r="JC166" s="667" t="s">
        <v>783</v>
      </c>
      <c r="JD166" s="667">
        <v>329465</v>
      </c>
      <c r="JE166" s="667" t="s">
        <v>783</v>
      </c>
      <c r="JF166" s="667" t="s">
        <v>783</v>
      </c>
      <c r="JG166" s="667" t="s">
        <v>795</v>
      </c>
      <c r="JH166" s="667">
        <v>55</v>
      </c>
      <c r="JI166" s="667" t="s">
        <v>783</v>
      </c>
      <c r="JJ166" s="667" t="s">
        <v>783</v>
      </c>
      <c r="JK166" s="667" t="s">
        <v>783</v>
      </c>
      <c r="JL166" s="667" t="s">
        <v>790</v>
      </c>
      <c r="JM166" s="667">
        <v>4</v>
      </c>
      <c r="JN166" s="667">
        <v>3</v>
      </c>
      <c r="JO166" s="667" t="s">
        <v>783</v>
      </c>
      <c r="JP166" s="667">
        <v>10711928</v>
      </c>
      <c r="JQ166" s="667">
        <v>2011</v>
      </c>
      <c r="JR166" s="667">
        <v>3</v>
      </c>
      <c r="JS166" s="667" t="s">
        <v>783</v>
      </c>
      <c r="JT166" s="667" t="s">
        <v>783</v>
      </c>
      <c r="JU166" s="667" t="s">
        <v>942</v>
      </c>
      <c r="JV166" s="670">
        <v>3888.7342090000002</v>
      </c>
      <c r="JX166" s="225"/>
    </row>
    <row r="167" spans="1:288" ht="15" thickBot="1">
      <c r="B167" s="16"/>
      <c r="C167" s="827"/>
      <c r="FX167" s="625" t="s">
        <v>342</v>
      </c>
      <c r="FY167" s="626">
        <v>214</v>
      </c>
      <c r="FZ167" s="626">
        <v>32434945</v>
      </c>
      <c r="GA167" s="626" t="s">
        <v>783</v>
      </c>
      <c r="GB167" s="626"/>
      <c r="GC167" s="626" t="s">
        <v>783</v>
      </c>
      <c r="GD167" s="626" t="s">
        <v>783</v>
      </c>
      <c r="GE167" s="626" t="s">
        <v>783</v>
      </c>
      <c r="GF167" s="626"/>
      <c r="GG167" s="626" t="s">
        <v>783</v>
      </c>
      <c r="GH167" s="626" t="s">
        <v>783</v>
      </c>
      <c r="GI167" s="626"/>
      <c r="GJ167" s="626" t="s">
        <v>783</v>
      </c>
      <c r="GK167" s="626" t="s">
        <v>781</v>
      </c>
      <c r="GL167" s="626" t="s">
        <v>783</v>
      </c>
      <c r="GM167" s="626" t="s">
        <v>783</v>
      </c>
      <c r="GN167" s="626" t="s">
        <v>783</v>
      </c>
      <c r="GO167" s="626" t="s">
        <v>783</v>
      </c>
      <c r="GP167" s="626" t="s">
        <v>783</v>
      </c>
      <c r="GQ167" s="626" t="s">
        <v>783</v>
      </c>
      <c r="GR167" s="626" t="s">
        <v>783</v>
      </c>
      <c r="GS167" s="626" t="s">
        <v>783</v>
      </c>
      <c r="GT167" s="626" t="s">
        <v>783</v>
      </c>
      <c r="GU167" s="626" t="s">
        <v>783</v>
      </c>
      <c r="GV167" s="626" t="s">
        <v>783</v>
      </c>
      <c r="GW167" s="626" t="s">
        <v>783</v>
      </c>
      <c r="GX167" s="626" t="s">
        <v>783</v>
      </c>
      <c r="GY167" s="626">
        <v>1649</v>
      </c>
      <c r="GZ167" s="626">
        <v>0</v>
      </c>
      <c r="HA167" s="626">
        <v>9</v>
      </c>
      <c r="HB167" s="626" t="s">
        <v>783</v>
      </c>
      <c r="HC167" s="626" t="s">
        <v>783</v>
      </c>
      <c r="HD167" s="626" t="s">
        <v>783</v>
      </c>
      <c r="HE167" s="626" t="s">
        <v>783</v>
      </c>
      <c r="HF167" s="626" t="s">
        <v>783</v>
      </c>
      <c r="HG167" s="626" t="s">
        <v>783</v>
      </c>
      <c r="HH167" s="626" t="s">
        <v>783</v>
      </c>
      <c r="HI167" s="626" t="s">
        <v>783</v>
      </c>
      <c r="HJ167" s="626" t="s">
        <v>783</v>
      </c>
      <c r="HK167" s="626" t="s">
        <v>783</v>
      </c>
      <c r="HL167" s="626" t="s">
        <v>783</v>
      </c>
      <c r="HM167" s="626" t="s">
        <v>783</v>
      </c>
      <c r="HN167" s="626" t="s">
        <v>783</v>
      </c>
      <c r="HO167" s="626" t="s">
        <v>783</v>
      </c>
      <c r="HP167" s="626" t="s">
        <v>783</v>
      </c>
      <c r="HQ167" s="626" t="s">
        <v>783</v>
      </c>
      <c r="HR167" s="626">
        <v>5074691</v>
      </c>
      <c r="HS167" s="626" t="s">
        <v>783</v>
      </c>
      <c r="HT167" s="626" t="s">
        <v>786</v>
      </c>
      <c r="HU167" s="626" t="s">
        <v>787</v>
      </c>
      <c r="HV167" s="626">
        <v>4</v>
      </c>
      <c r="HW167" s="626">
        <v>2016</v>
      </c>
      <c r="HX167" s="626">
        <v>63</v>
      </c>
      <c r="HY167" s="626">
        <v>0</v>
      </c>
      <c r="HZ167" s="626">
        <v>1109</v>
      </c>
      <c r="IA167" s="627">
        <v>42227.682129629633</v>
      </c>
      <c r="IB167" s="626" t="s">
        <v>788</v>
      </c>
      <c r="IC167" s="626">
        <v>5074690</v>
      </c>
      <c r="ID167" s="626">
        <v>2014</v>
      </c>
      <c r="IE167" s="626">
        <v>1712</v>
      </c>
      <c r="IF167" s="626" t="s">
        <v>783</v>
      </c>
      <c r="IG167" s="626" t="s">
        <v>783</v>
      </c>
      <c r="IH167" s="626" t="s">
        <v>783</v>
      </c>
      <c r="II167" s="626" t="s">
        <v>783</v>
      </c>
      <c r="IJ167" s="626" t="s">
        <v>783</v>
      </c>
      <c r="IK167" s="626" t="s">
        <v>783</v>
      </c>
      <c r="IL167" s="626" t="s">
        <v>783</v>
      </c>
      <c r="IM167" s="626" t="s">
        <v>783</v>
      </c>
      <c r="IN167" s="626" t="s">
        <v>783</v>
      </c>
      <c r="IO167" s="626">
        <v>2108</v>
      </c>
      <c r="IP167" s="627">
        <v>38587.423726851855</v>
      </c>
      <c r="IQ167" s="626" t="s">
        <v>783</v>
      </c>
      <c r="IR167" s="626" t="s">
        <v>783</v>
      </c>
      <c r="IS167" s="626" t="s">
        <v>783</v>
      </c>
      <c r="IT167" s="626" t="s">
        <v>783</v>
      </c>
      <c r="IU167" s="626" t="s">
        <v>783</v>
      </c>
      <c r="IV167" s="626" t="s">
        <v>783</v>
      </c>
      <c r="IW167" s="626" t="s">
        <v>783</v>
      </c>
      <c r="IX167" s="626" t="s">
        <v>781</v>
      </c>
      <c r="IY167" s="626" t="s">
        <v>783</v>
      </c>
      <c r="IZ167" s="626" t="s">
        <v>783</v>
      </c>
      <c r="JA167" s="626" t="s">
        <v>783</v>
      </c>
      <c r="JB167" s="626" t="s">
        <v>783</v>
      </c>
      <c r="JC167" s="626" t="s">
        <v>783</v>
      </c>
      <c r="JD167" s="626">
        <v>329465</v>
      </c>
      <c r="JE167" s="626" t="s">
        <v>783</v>
      </c>
      <c r="JF167" s="626" t="s">
        <v>783</v>
      </c>
      <c r="JG167" s="626" t="s">
        <v>783</v>
      </c>
      <c r="JH167" s="626" t="s">
        <v>783</v>
      </c>
      <c r="JI167" s="626" t="s">
        <v>783</v>
      </c>
      <c r="JJ167" s="626" t="s">
        <v>783</v>
      </c>
      <c r="JK167" s="626" t="s">
        <v>783</v>
      </c>
      <c r="JL167" s="626" t="s">
        <v>783</v>
      </c>
      <c r="JM167" s="626">
        <v>4</v>
      </c>
      <c r="JN167" s="626" t="s">
        <v>783</v>
      </c>
      <c r="JO167" s="626" t="s">
        <v>783</v>
      </c>
      <c r="JP167" s="626">
        <v>10711928</v>
      </c>
      <c r="JQ167" s="626">
        <v>2011</v>
      </c>
      <c r="JR167" s="626">
        <v>3</v>
      </c>
      <c r="JS167" s="626" t="s">
        <v>783</v>
      </c>
      <c r="JT167" s="626" t="s">
        <v>783</v>
      </c>
      <c r="JU167" s="626" t="s">
        <v>943</v>
      </c>
      <c r="JV167" s="628">
        <v>1134.7545419999999</v>
      </c>
      <c r="JW167">
        <f>SUM(JV166:JV167)</f>
        <v>5023.4887509999999</v>
      </c>
      <c r="JX167" s="225">
        <v>0.95141832405303028</v>
      </c>
    </row>
    <row r="168" spans="1:288" ht="15" thickBot="1">
      <c r="B168" s="16"/>
      <c r="FX168" s="655" t="s">
        <v>493</v>
      </c>
      <c r="FY168" s="656">
        <v>198</v>
      </c>
      <c r="FZ168" s="656">
        <v>32434942</v>
      </c>
      <c r="GA168" s="656">
        <v>35</v>
      </c>
      <c r="GB168" s="656" t="s">
        <v>3</v>
      </c>
      <c r="GC168" s="656">
        <v>16</v>
      </c>
      <c r="GD168" s="656">
        <v>1970</v>
      </c>
      <c r="GE168" s="656">
        <v>0</v>
      </c>
      <c r="GF168" s="656" t="s">
        <v>792</v>
      </c>
      <c r="GG168" s="656">
        <v>0</v>
      </c>
      <c r="GH168" s="656">
        <v>0</v>
      </c>
      <c r="GI168" s="656" t="s">
        <v>792</v>
      </c>
      <c r="GJ168" s="656">
        <v>0</v>
      </c>
      <c r="GK168" s="656" t="s">
        <v>781</v>
      </c>
      <c r="GL168" s="656" t="s">
        <v>782</v>
      </c>
      <c r="GM168" s="656">
        <v>66</v>
      </c>
      <c r="GN168" s="656" t="s">
        <v>783</v>
      </c>
      <c r="GO168" s="656">
        <v>0</v>
      </c>
      <c r="GP168" s="656">
        <v>0</v>
      </c>
      <c r="GQ168" s="656">
        <v>4</v>
      </c>
      <c r="GR168" s="656">
        <v>2</v>
      </c>
      <c r="GS168" s="656">
        <v>1</v>
      </c>
      <c r="GT168" s="656" t="s">
        <v>783</v>
      </c>
      <c r="GU168" s="656" t="s">
        <v>783</v>
      </c>
      <c r="GV168" s="656" t="s">
        <v>783</v>
      </c>
      <c r="GW168" s="656" t="s">
        <v>783</v>
      </c>
      <c r="GX168" s="656" t="s">
        <v>783</v>
      </c>
      <c r="GY168" s="656">
        <v>1649</v>
      </c>
      <c r="GZ168" s="656">
        <v>0.06</v>
      </c>
      <c r="HA168" s="656">
        <v>5</v>
      </c>
      <c r="HB168" s="656" t="s">
        <v>783</v>
      </c>
      <c r="HC168" s="656" t="s">
        <v>782</v>
      </c>
      <c r="HD168" s="656">
        <v>15</v>
      </c>
      <c r="HE168" s="656" t="s">
        <v>783</v>
      </c>
      <c r="HF168" s="656">
        <v>0</v>
      </c>
      <c r="HG168" s="656" t="s">
        <v>783</v>
      </c>
      <c r="HH168" s="656">
        <v>0</v>
      </c>
      <c r="HI168" s="656">
        <v>1</v>
      </c>
      <c r="HJ168" s="656">
        <v>45</v>
      </c>
      <c r="HK168" s="656" t="s">
        <v>784</v>
      </c>
      <c r="HL168" s="656" t="s">
        <v>785</v>
      </c>
      <c r="HM168" s="656" t="s">
        <v>783</v>
      </c>
      <c r="HN168" s="656" t="s">
        <v>783</v>
      </c>
      <c r="HO168" s="656" t="s">
        <v>783</v>
      </c>
      <c r="HP168" s="656" t="s">
        <v>783</v>
      </c>
      <c r="HQ168" s="656" t="s">
        <v>783</v>
      </c>
      <c r="HR168" s="656">
        <v>3980770</v>
      </c>
      <c r="HS168" s="656" t="s">
        <v>783</v>
      </c>
      <c r="HT168" s="656" t="s">
        <v>786</v>
      </c>
      <c r="HU168" s="656" t="s">
        <v>787</v>
      </c>
      <c r="HV168" s="656">
        <v>4</v>
      </c>
      <c r="HW168" s="656">
        <v>2016</v>
      </c>
      <c r="HX168" s="656">
        <v>63</v>
      </c>
      <c r="HY168" s="656">
        <v>0</v>
      </c>
      <c r="HZ168" s="656">
        <v>317</v>
      </c>
      <c r="IA168" s="657">
        <v>42227.682129629633</v>
      </c>
      <c r="IB168" s="656" t="s">
        <v>788</v>
      </c>
      <c r="IC168" s="656">
        <v>3976292</v>
      </c>
      <c r="ID168" s="656">
        <v>2014</v>
      </c>
      <c r="IE168" s="656">
        <v>1712</v>
      </c>
      <c r="IF168" s="656" t="s">
        <v>783</v>
      </c>
      <c r="IG168" s="656" t="s">
        <v>783</v>
      </c>
      <c r="IH168" s="656" t="s">
        <v>783</v>
      </c>
      <c r="II168" s="656" t="s">
        <v>783</v>
      </c>
      <c r="IJ168" s="656" t="s">
        <v>783</v>
      </c>
      <c r="IK168" s="656" t="s">
        <v>783</v>
      </c>
      <c r="IL168" s="656" t="s">
        <v>783</v>
      </c>
      <c r="IM168" s="656" t="s">
        <v>783</v>
      </c>
      <c r="IN168" s="656" t="s">
        <v>783</v>
      </c>
      <c r="IO168" s="656">
        <v>1649</v>
      </c>
      <c r="IP168" s="657">
        <v>37477.354571759257</v>
      </c>
      <c r="IQ168" s="656">
        <v>4</v>
      </c>
      <c r="IR168" s="656" t="s">
        <v>793</v>
      </c>
      <c r="IS168" s="656">
        <v>1</v>
      </c>
      <c r="IT168" s="658">
        <v>41275</v>
      </c>
      <c r="IU168" s="656" t="s">
        <v>783</v>
      </c>
      <c r="IV168" s="656" t="s">
        <v>783</v>
      </c>
      <c r="IW168" s="656" t="s">
        <v>783</v>
      </c>
      <c r="IX168" s="656" t="s">
        <v>781</v>
      </c>
      <c r="IY168" s="656">
        <v>45</v>
      </c>
      <c r="IZ168" s="656" t="s">
        <v>789</v>
      </c>
      <c r="JA168" s="656" t="s">
        <v>783</v>
      </c>
      <c r="JB168" s="656" t="s">
        <v>783</v>
      </c>
      <c r="JC168" s="656" t="s">
        <v>783</v>
      </c>
      <c r="JD168" s="656">
        <v>329466</v>
      </c>
      <c r="JE168" s="656" t="s">
        <v>783</v>
      </c>
      <c r="JF168" s="656" t="s">
        <v>783</v>
      </c>
      <c r="JG168" s="656" t="s">
        <v>795</v>
      </c>
      <c r="JH168" s="656">
        <v>35</v>
      </c>
      <c r="JI168" s="656" t="s">
        <v>783</v>
      </c>
      <c r="JJ168" s="656" t="s">
        <v>783</v>
      </c>
      <c r="JK168" s="656" t="s">
        <v>783</v>
      </c>
      <c r="JL168" s="656" t="s">
        <v>790</v>
      </c>
      <c r="JM168" s="656">
        <v>4</v>
      </c>
      <c r="JN168" s="656">
        <v>1</v>
      </c>
      <c r="JO168" s="656" t="s">
        <v>783</v>
      </c>
      <c r="JP168" s="656">
        <v>12683066</v>
      </c>
      <c r="JQ168" s="656">
        <v>2013</v>
      </c>
      <c r="JR168" s="656">
        <v>12</v>
      </c>
      <c r="JS168" s="656" t="s">
        <v>783</v>
      </c>
      <c r="JT168" s="656" t="s">
        <v>783</v>
      </c>
      <c r="JU168" s="656" t="s">
        <v>944</v>
      </c>
      <c r="JV168" s="659">
        <v>348.20420999999999</v>
      </c>
      <c r="JW168">
        <f t="shared" ref="JW168:JW171" si="243">JV168</f>
        <v>348.20420999999999</v>
      </c>
      <c r="JX168" s="225">
        <v>6.5947767045454547E-2</v>
      </c>
      <c r="KB168" s="827"/>
    </row>
    <row r="169" spans="1:288" ht="15" thickBot="1">
      <c r="B169" s="16"/>
      <c r="FX169" s="655" t="s">
        <v>451</v>
      </c>
      <c r="FY169" s="656">
        <v>53</v>
      </c>
      <c r="FZ169" s="656">
        <v>30289606</v>
      </c>
      <c r="GA169" s="656">
        <v>35</v>
      </c>
      <c r="GB169" s="656" t="s">
        <v>3</v>
      </c>
      <c r="GC169" s="656">
        <v>18</v>
      </c>
      <c r="GD169" s="656">
        <v>1970</v>
      </c>
      <c r="GE169" s="656">
        <v>0</v>
      </c>
      <c r="GF169" s="656" t="s">
        <v>792</v>
      </c>
      <c r="GG169" s="656">
        <v>0</v>
      </c>
      <c r="GH169" s="656">
        <v>0</v>
      </c>
      <c r="GI169" s="656" t="s">
        <v>792</v>
      </c>
      <c r="GJ169" s="656">
        <v>0</v>
      </c>
      <c r="GK169" s="656" t="s">
        <v>781</v>
      </c>
      <c r="GL169" s="656" t="s">
        <v>782</v>
      </c>
      <c r="GM169" s="656">
        <v>50</v>
      </c>
      <c r="GN169" s="656" t="s">
        <v>783</v>
      </c>
      <c r="GO169" s="656">
        <v>0</v>
      </c>
      <c r="GP169" s="656">
        <v>0</v>
      </c>
      <c r="GQ169" s="656">
        <v>4</v>
      </c>
      <c r="GR169" s="656">
        <v>2</v>
      </c>
      <c r="GS169" s="656">
        <v>1</v>
      </c>
      <c r="GT169" s="656" t="s">
        <v>783</v>
      </c>
      <c r="GU169" s="656" t="s">
        <v>783</v>
      </c>
      <c r="GV169" s="656" t="s">
        <v>783</v>
      </c>
      <c r="GW169" s="656" t="s">
        <v>783</v>
      </c>
      <c r="GX169" s="656" t="s">
        <v>783</v>
      </c>
      <c r="GY169" s="656">
        <v>1649</v>
      </c>
      <c r="GZ169" s="656">
        <v>0.12</v>
      </c>
      <c r="HA169" s="656">
        <v>5</v>
      </c>
      <c r="HB169" s="656" t="s">
        <v>783</v>
      </c>
      <c r="HC169" s="656" t="s">
        <v>782</v>
      </c>
      <c r="HD169" s="656">
        <v>15</v>
      </c>
      <c r="HE169" s="656" t="s">
        <v>783</v>
      </c>
      <c r="HF169" s="656">
        <v>0</v>
      </c>
      <c r="HG169" s="656" t="s">
        <v>783</v>
      </c>
      <c r="HH169" s="656">
        <v>0</v>
      </c>
      <c r="HI169" s="656">
        <v>1</v>
      </c>
      <c r="HJ169" s="656">
        <v>45</v>
      </c>
      <c r="HK169" s="656" t="s">
        <v>784</v>
      </c>
      <c r="HL169" s="656" t="s">
        <v>785</v>
      </c>
      <c r="HM169" s="656" t="s">
        <v>783</v>
      </c>
      <c r="HN169" s="656" t="s">
        <v>783</v>
      </c>
      <c r="HO169" s="656" t="s">
        <v>783</v>
      </c>
      <c r="HP169" s="656" t="s">
        <v>783</v>
      </c>
      <c r="HQ169" s="656" t="s">
        <v>783</v>
      </c>
      <c r="HR169" s="656">
        <v>3978906</v>
      </c>
      <c r="HS169" s="656" t="s">
        <v>783</v>
      </c>
      <c r="HT169" s="656" t="s">
        <v>786</v>
      </c>
      <c r="HU169" s="656" t="s">
        <v>787</v>
      </c>
      <c r="HV169" s="656">
        <v>4</v>
      </c>
      <c r="HW169" s="656">
        <v>2014</v>
      </c>
      <c r="HX169" s="656">
        <v>63</v>
      </c>
      <c r="HY169" s="656">
        <v>0</v>
      </c>
      <c r="HZ169" s="656">
        <v>634</v>
      </c>
      <c r="IA169" s="657">
        <v>41697.500081018516</v>
      </c>
      <c r="IB169" s="656" t="s">
        <v>788</v>
      </c>
      <c r="IC169" s="656">
        <v>3974428</v>
      </c>
      <c r="ID169" s="656">
        <v>2014</v>
      </c>
      <c r="IE169" s="656">
        <v>1712</v>
      </c>
      <c r="IF169" s="656" t="s">
        <v>783</v>
      </c>
      <c r="IG169" s="656" t="s">
        <v>783</v>
      </c>
      <c r="IH169" s="656" t="s">
        <v>783</v>
      </c>
      <c r="II169" s="656" t="s">
        <v>783</v>
      </c>
      <c r="IJ169" s="656" t="s">
        <v>783</v>
      </c>
      <c r="IK169" s="656" t="s">
        <v>783</v>
      </c>
      <c r="IL169" s="656" t="s">
        <v>783</v>
      </c>
      <c r="IM169" s="656" t="s">
        <v>783</v>
      </c>
      <c r="IN169" s="656" t="s">
        <v>783</v>
      </c>
      <c r="IO169" s="656">
        <v>1649</v>
      </c>
      <c r="IP169" s="657">
        <v>37477.354571759257</v>
      </c>
      <c r="IQ169" s="656">
        <v>4</v>
      </c>
      <c r="IR169" s="656" t="s">
        <v>793</v>
      </c>
      <c r="IS169" s="656">
        <v>1</v>
      </c>
      <c r="IT169" s="658">
        <v>41275</v>
      </c>
      <c r="IU169" s="656" t="s">
        <v>783</v>
      </c>
      <c r="IV169" s="656" t="s">
        <v>783</v>
      </c>
      <c r="IW169" s="656" t="s">
        <v>783</v>
      </c>
      <c r="IX169" s="656" t="s">
        <v>781</v>
      </c>
      <c r="IY169" s="656">
        <v>45</v>
      </c>
      <c r="IZ169" s="656" t="s">
        <v>789</v>
      </c>
      <c r="JA169" s="656" t="s">
        <v>783</v>
      </c>
      <c r="JB169" s="656" t="s">
        <v>783</v>
      </c>
      <c r="JC169" s="656" t="s">
        <v>783</v>
      </c>
      <c r="JD169" s="656">
        <v>329467</v>
      </c>
      <c r="JE169" s="656" t="s">
        <v>783</v>
      </c>
      <c r="JF169" s="656" t="s">
        <v>783</v>
      </c>
      <c r="JG169" s="656" t="s">
        <v>795</v>
      </c>
      <c r="JH169" s="656">
        <v>35</v>
      </c>
      <c r="JI169" s="656" t="s">
        <v>783</v>
      </c>
      <c r="JJ169" s="656" t="s">
        <v>783</v>
      </c>
      <c r="JK169" s="656" t="s">
        <v>783</v>
      </c>
      <c r="JL169" s="656" t="s">
        <v>790</v>
      </c>
      <c r="JM169" s="656">
        <v>4</v>
      </c>
      <c r="JN169" s="656">
        <v>1</v>
      </c>
      <c r="JO169" s="656" t="s">
        <v>783</v>
      </c>
      <c r="JP169" s="656">
        <v>12683066</v>
      </c>
      <c r="JQ169" s="656">
        <v>2013</v>
      </c>
      <c r="JR169" s="656">
        <v>12</v>
      </c>
      <c r="JS169" s="656" t="s">
        <v>783</v>
      </c>
      <c r="JT169" s="656" t="s">
        <v>783</v>
      </c>
      <c r="JU169" s="656" t="s">
        <v>945</v>
      </c>
      <c r="JV169" s="659">
        <v>633.60009100000002</v>
      </c>
      <c r="JW169">
        <f t="shared" si="243"/>
        <v>633.60009100000002</v>
      </c>
      <c r="JX169" s="225">
        <v>0.12000001723484849</v>
      </c>
      <c r="KB169" s="827"/>
    </row>
    <row r="170" spans="1:288" s="827" customFormat="1" ht="15" thickBot="1">
      <c r="C170" s="16" t="s">
        <v>144</v>
      </c>
      <c r="D170" s="1161"/>
      <c r="E170" s="1161"/>
      <c r="F170" s="1161"/>
      <c r="G170" s="1163"/>
      <c r="H170" s="1163"/>
      <c r="I170" s="1163"/>
      <c r="J170" s="1163"/>
      <c r="K170" s="1163"/>
      <c r="L170" s="1163"/>
      <c r="M170" s="327"/>
      <c r="N170" s="328"/>
      <c r="O170" s="829"/>
      <c r="P170" s="1101"/>
      <c r="Q170" s="1101"/>
      <c r="R170" s="829"/>
      <c r="S170" s="1027"/>
      <c r="T170" s="1027"/>
      <c r="U170" s="59"/>
      <c r="V170" s="59"/>
      <c r="W170" s="496"/>
      <c r="X170" s="496"/>
      <c r="Y170" s="496"/>
      <c r="Z170" s="496"/>
      <c r="AA170" s="915"/>
      <c r="AB170" s="512"/>
      <c r="AD170" s="911"/>
      <c r="AE170" s="555"/>
      <c r="AF170" s="512"/>
      <c r="AI170" s="555"/>
      <c r="AO170" s="555"/>
      <c r="AQ170" s="555"/>
      <c r="AS170" s="555"/>
      <c r="AU170" s="555"/>
      <c r="AW170" s="555"/>
      <c r="AY170" s="555"/>
      <c r="BA170" s="555"/>
      <c r="BC170" s="555"/>
      <c r="BE170" s="555"/>
      <c r="BG170" s="555"/>
      <c r="BI170" s="555"/>
      <c r="BK170" s="555"/>
      <c r="BM170" s="555"/>
      <c r="BO170" s="555"/>
      <c r="BQ170" s="555"/>
      <c r="BR170" s="829"/>
      <c r="BS170" s="829"/>
      <c r="BT170" s="829"/>
      <c r="BU170" s="829"/>
      <c r="BV170" s="829"/>
      <c r="BW170" s="829"/>
      <c r="BX170" s="829"/>
      <c r="BY170" s="829"/>
      <c r="BZ170" s="829"/>
      <c r="CA170" s="829"/>
      <c r="CB170" s="829"/>
      <c r="CC170" s="829"/>
      <c r="CD170" s="829"/>
      <c r="CE170" s="829"/>
      <c r="CF170" s="829"/>
      <c r="CG170" s="829"/>
      <c r="CH170" s="829"/>
      <c r="CI170" s="829"/>
      <c r="CJ170" s="829"/>
      <c r="CK170" s="829"/>
      <c r="CL170" s="829"/>
      <c r="CM170" s="829"/>
      <c r="CN170" s="829"/>
      <c r="CO170" s="829"/>
      <c r="CP170" s="829"/>
      <c r="CQ170" s="829"/>
      <c r="CR170" s="829"/>
      <c r="CS170" s="829"/>
      <c r="CT170" s="829"/>
      <c r="CU170" s="829"/>
      <c r="CV170" s="829"/>
      <c r="CW170" s="829"/>
      <c r="CX170" s="829"/>
      <c r="CY170" s="829"/>
      <c r="CZ170" s="829"/>
      <c r="DA170" s="829"/>
      <c r="DB170" s="829"/>
      <c r="DC170" s="829"/>
      <c r="DD170" s="829"/>
      <c r="DE170" s="829"/>
      <c r="DF170" s="829"/>
      <c r="DG170" s="829"/>
      <c r="DH170" s="829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  <c r="DY170" s="829"/>
      <c r="DZ170" s="829"/>
      <c r="EA170" s="829"/>
      <c r="EB170" s="829"/>
      <c r="EC170" s="829"/>
      <c r="ED170" s="829"/>
      <c r="EE170" s="829"/>
      <c r="EF170" s="829"/>
      <c r="EG170" s="829"/>
      <c r="EH170" s="829"/>
      <c r="EI170" s="829"/>
      <c r="EJ170" s="829"/>
      <c r="EK170" s="829"/>
      <c r="EL170" s="829"/>
      <c r="EM170" s="829"/>
      <c r="EN170" s="829"/>
      <c r="EO170" s="829"/>
      <c r="EP170" s="829"/>
      <c r="EQ170" s="829"/>
      <c r="ER170" s="829"/>
      <c r="ES170" s="829"/>
      <c r="ET170" s="829"/>
      <c r="EU170" s="829"/>
      <c r="EV170" s="829"/>
      <c r="EW170" s="829"/>
      <c r="EX170" s="829"/>
      <c r="EY170" s="829"/>
      <c r="EZ170" s="829"/>
      <c r="FA170" s="829"/>
      <c r="FB170" s="829"/>
      <c r="FC170" s="829"/>
      <c r="FD170" s="829"/>
      <c r="FE170" s="829"/>
      <c r="FF170" s="829"/>
      <c r="FG170" s="829"/>
      <c r="FH170" s="829"/>
      <c r="FI170" s="829"/>
      <c r="FJ170" s="829"/>
      <c r="FK170" s="829"/>
      <c r="FL170" s="829"/>
      <c r="FM170" s="829"/>
      <c r="FN170" s="829"/>
      <c r="FO170" s="829"/>
      <c r="FP170" s="829"/>
      <c r="FQ170" s="829"/>
      <c r="FR170" s="829"/>
      <c r="FS170" s="829"/>
      <c r="FT170" s="829"/>
      <c r="FU170" s="829"/>
      <c r="FV170" s="829"/>
      <c r="FW170" s="829"/>
      <c r="FX170" s="655" t="s">
        <v>498</v>
      </c>
      <c r="FY170" s="656">
        <v>284</v>
      </c>
      <c r="FZ170" s="656">
        <v>30289614</v>
      </c>
      <c r="GA170" s="656">
        <v>55</v>
      </c>
      <c r="GB170" s="656" t="s">
        <v>798</v>
      </c>
      <c r="GC170" s="656">
        <v>20</v>
      </c>
      <c r="GD170" s="656">
        <v>1974</v>
      </c>
      <c r="GE170" s="656">
        <v>1</v>
      </c>
      <c r="GF170" s="656" t="s">
        <v>780</v>
      </c>
      <c r="GG170" s="656">
        <v>2</v>
      </c>
      <c r="GH170" s="656">
        <v>1</v>
      </c>
      <c r="GI170" s="656" t="s">
        <v>780</v>
      </c>
      <c r="GJ170" s="656">
        <v>2</v>
      </c>
      <c r="GK170" s="656" t="s">
        <v>781</v>
      </c>
      <c r="GL170" s="656" t="s">
        <v>782</v>
      </c>
      <c r="GM170" s="656">
        <v>66</v>
      </c>
      <c r="GN170" s="656" t="s">
        <v>783</v>
      </c>
      <c r="GO170" s="656">
        <v>0</v>
      </c>
      <c r="GP170" s="656">
        <v>0</v>
      </c>
      <c r="GQ170" s="656">
        <v>4</v>
      </c>
      <c r="GR170" s="656">
        <v>2</v>
      </c>
      <c r="GS170" s="656">
        <v>2</v>
      </c>
      <c r="GT170" s="656" t="s">
        <v>783</v>
      </c>
      <c r="GU170" s="656" t="s">
        <v>783</v>
      </c>
      <c r="GV170" s="656" t="s">
        <v>783</v>
      </c>
      <c r="GW170" s="656" t="s">
        <v>783</v>
      </c>
      <c r="GX170" s="656" t="s">
        <v>783</v>
      </c>
      <c r="GY170" s="656">
        <v>1649</v>
      </c>
      <c r="GZ170" s="656">
        <v>0.12</v>
      </c>
      <c r="HA170" s="656">
        <v>5</v>
      </c>
      <c r="HB170" s="656" t="s">
        <v>783</v>
      </c>
      <c r="HC170" s="656" t="s">
        <v>782</v>
      </c>
      <c r="HD170" s="656">
        <v>15</v>
      </c>
      <c r="HE170" s="656" t="s">
        <v>783</v>
      </c>
      <c r="HF170" s="656">
        <v>0</v>
      </c>
      <c r="HG170" s="656" t="s">
        <v>783</v>
      </c>
      <c r="HH170" s="656">
        <v>0</v>
      </c>
      <c r="HI170" s="656">
        <v>1</v>
      </c>
      <c r="HJ170" s="656">
        <v>45</v>
      </c>
      <c r="HK170" s="656" t="s">
        <v>784</v>
      </c>
      <c r="HL170" s="656" t="s">
        <v>785</v>
      </c>
      <c r="HM170" s="656" t="s">
        <v>783</v>
      </c>
      <c r="HN170" s="656" t="s">
        <v>783</v>
      </c>
      <c r="HO170" s="656" t="s">
        <v>783</v>
      </c>
      <c r="HP170" s="656" t="s">
        <v>783</v>
      </c>
      <c r="HQ170" s="656" t="s">
        <v>783</v>
      </c>
      <c r="HR170" s="656">
        <v>3980115</v>
      </c>
      <c r="HS170" s="656" t="s">
        <v>783</v>
      </c>
      <c r="HT170" s="656" t="s">
        <v>786</v>
      </c>
      <c r="HU170" s="656" t="s">
        <v>787</v>
      </c>
      <c r="HV170" s="656">
        <v>4</v>
      </c>
      <c r="HW170" s="656">
        <v>2014</v>
      </c>
      <c r="HX170" s="656">
        <v>63</v>
      </c>
      <c r="HY170" s="656">
        <v>0</v>
      </c>
      <c r="HZ170" s="656">
        <v>634</v>
      </c>
      <c r="IA170" s="657">
        <v>41697.500081018516</v>
      </c>
      <c r="IB170" s="656" t="s">
        <v>788</v>
      </c>
      <c r="IC170" s="656">
        <v>3975637</v>
      </c>
      <c r="ID170" s="656">
        <v>2014</v>
      </c>
      <c r="IE170" s="656">
        <v>1712</v>
      </c>
      <c r="IF170" s="656" t="s">
        <v>783</v>
      </c>
      <c r="IG170" s="656" t="s">
        <v>783</v>
      </c>
      <c r="IH170" s="656" t="s">
        <v>783</v>
      </c>
      <c r="II170" s="656" t="s">
        <v>783</v>
      </c>
      <c r="IJ170" s="656" t="s">
        <v>783</v>
      </c>
      <c r="IK170" s="656" t="s">
        <v>783</v>
      </c>
      <c r="IL170" s="656" t="s">
        <v>783</v>
      </c>
      <c r="IM170" s="656" t="s">
        <v>783</v>
      </c>
      <c r="IN170" s="656" t="s">
        <v>783</v>
      </c>
      <c r="IO170" s="656">
        <v>1649</v>
      </c>
      <c r="IP170" s="657">
        <v>37477.354571759257</v>
      </c>
      <c r="IQ170" s="656">
        <v>2</v>
      </c>
      <c r="IR170" s="656" t="s">
        <v>793</v>
      </c>
      <c r="IS170" s="656">
        <v>2</v>
      </c>
      <c r="IT170" s="658">
        <v>41275</v>
      </c>
      <c r="IU170" s="656" t="s">
        <v>783</v>
      </c>
      <c r="IV170" s="656" t="s">
        <v>783</v>
      </c>
      <c r="IW170" s="656" t="s">
        <v>783</v>
      </c>
      <c r="IX170" s="656" t="s">
        <v>781</v>
      </c>
      <c r="IY170" s="656">
        <v>45</v>
      </c>
      <c r="IZ170" s="656" t="s">
        <v>789</v>
      </c>
      <c r="JA170" s="656" t="s">
        <v>783</v>
      </c>
      <c r="JB170" s="656" t="s">
        <v>783</v>
      </c>
      <c r="JC170" s="656" t="s">
        <v>783</v>
      </c>
      <c r="JD170" s="656">
        <v>329473</v>
      </c>
      <c r="JE170" s="656" t="s">
        <v>783</v>
      </c>
      <c r="JF170" s="656" t="s">
        <v>783</v>
      </c>
      <c r="JG170" s="656" t="s">
        <v>802</v>
      </c>
      <c r="JH170" s="656">
        <v>55</v>
      </c>
      <c r="JI170" s="656" t="s">
        <v>783</v>
      </c>
      <c r="JJ170" s="656" t="s">
        <v>783</v>
      </c>
      <c r="JK170" s="656" t="s">
        <v>783</v>
      </c>
      <c r="JL170" s="656" t="s">
        <v>790</v>
      </c>
      <c r="JM170" s="656">
        <v>4</v>
      </c>
      <c r="JN170" s="656">
        <v>3</v>
      </c>
      <c r="JO170" s="656" t="s">
        <v>783</v>
      </c>
      <c r="JP170" s="656">
        <v>10711928</v>
      </c>
      <c r="JQ170" s="656">
        <v>2011</v>
      </c>
      <c r="JR170" s="656">
        <v>3</v>
      </c>
      <c r="JS170" s="656" t="s">
        <v>783</v>
      </c>
      <c r="JT170" s="656" t="s">
        <v>783</v>
      </c>
      <c r="JU170" s="656" t="s">
        <v>950</v>
      </c>
      <c r="JV170" s="659">
        <v>621.90235099999995</v>
      </c>
      <c r="JW170">
        <f t="shared" si="243"/>
        <v>621.90235099999995</v>
      </c>
      <c r="JX170" s="225">
        <v>0.11778453617424242</v>
      </c>
      <c r="JY170" s="829"/>
      <c r="JZ170" s="829"/>
      <c r="KA170" s="829"/>
    </row>
    <row r="171" spans="1:288" s="827" customFormat="1" ht="15" thickBot="1">
      <c r="B171" s="111">
        <v>1</v>
      </c>
      <c r="C171" s="114" t="s">
        <v>159</v>
      </c>
      <c r="D171" s="1164"/>
      <c r="E171" s="1164"/>
      <c r="F171" s="1164"/>
      <c r="G171" s="114"/>
      <c r="H171" s="114"/>
      <c r="I171" s="114"/>
      <c r="J171" s="114"/>
      <c r="K171" s="114"/>
      <c r="L171" s="114"/>
      <c r="M171" s="114"/>
      <c r="N171" s="114"/>
      <c r="O171" s="829"/>
      <c r="P171" s="1101"/>
      <c r="Q171" s="1184"/>
      <c r="R171" s="114"/>
      <c r="S171" s="1164"/>
      <c r="T171" s="1164"/>
      <c r="U171" s="914"/>
      <c r="V171" s="914"/>
      <c r="W171" s="915"/>
      <c r="X171" s="915"/>
      <c r="Y171" s="915"/>
      <c r="Z171" s="915"/>
      <c r="AA171" s="915"/>
      <c r="AB171" s="916"/>
      <c r="AC171" s="911"/>
      <c r="AD171" s="911"/>
      <c r="AE171" s="917"/>
      <c r="AF171" s="916"/>
      <c r="AG171" s="911"/>
      <c r="AH171" s="911"/>
      <c r="AI171" s="917"/>
      <c r="AJ171" s="911"/>
      <c r="AK171" s="911"/>
      <c r="AL171" s="911"/>
      <c r="AM171" s="911"/>
      <c r="AN171" s="911"/>
      <c r="AO171" s="917"/>
      <c r="AP171" s="911"/>
      <c r="AQ171" s="917"/>
      <c r="AR171" s="911"/>
      <c r="AS171" s="917"/>
      <c r="AT171" s="911"/>
      <c r="AU171" s="917"/>
      <c r="AV171" s="911"/>
      <c r="AW171" s="917"/>
      <c r="AX171" s="911"/>
      <c r="AY171" s="917"/>
      <c r="AZ171" s="911"/>
      <c r="BA171" s="917"/>
      <c r="BB171" s="911"/>
      <c r="BC171" s="917"/>
      <c r="BD171" s="911"/>
      <c r="BE171" s="917"/>
      <c r="BF171" s="911"/>
      <c r="BG171" s="917"/>
      <c r="BH171" s="911"/>
      <c r="BI171" s="917"/>
      <c r="BJ171" s="911"/>
      <c r="BK171" s="555"/>
      <c r="BM171" s="555"/>
      <c r="BO171" s="555"/>
      <c r="BQ171" s="555"/>
      <c r="BR171" s="829"/>
      <c r="BS171" s="829"/>
      <c r="BT171" s="829"/>
      <c r="BU171" s="829"/>
      <c r="BV171" s="829"/>
      <c r="BW171" s="829"/>
      <c r="BX171" s="829"/>
      <c r="BY171" s="829"/>
      <c r="BZ171" s="829"/>
      <c r="CA171" s="829"/>
      <c r="CB171" s="829"/>
      <c r="CC171" s="829"/>
      <c r="CD171" s="829"/>
      <c r="CE171" s="829"/>
      <c r="CF171" s="829"/>
      <c r="CG171" s="829"/>
      <c r="CH171" s="829"/>
      <c r="CI171" s="829"/>
      <c r="CJ171" s="829"/>
      <c r="CK171" s="829"/>
      <c r="CL171" s="829"/>
      <c r="CM171" s="829"/>
      <c r="CN171" s="829"/>
      <c r="CO171" s="829"/>
      <c r="CP171" s="829"/>
      <c r="CQ171" s="829"/>
      <c r="CR171" s="829"/>
      <c r="CS171" s="829"/>
      <c r="CT171" s="829"/>
      <c r="CU171" s="829"/>
      <c r="CV171" s="829"/>
      <c r="CW171" s="829"/>
      <c r="CX171" s="829"/>
      <c r="CY171" s="829"/>
      <c r="CZ171" s="829"/>
      <c r="DA171" s="829"/>
      <c r="DB171" s="829"/>
      <c r="DC171" s="829"/>
      <c r="DD171" s="829"/>
      <c r="DE171" s="829"/>
      <c r="DF171" s="829"/>
      <c r="DG171" s="829"/>
      <c r="DH171" s="829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  <c r="DY171" s="829"/>
      <c r="DZ171" s="829"/>
      <c r="EA171" s="829"/>
      <c r="EB171" s="829"/>
      <c r="EC171" s="829"/>
      <c r="ED171" s="829"/>
      <c r="EE171" s="829"/>
      <c r="EF171" s="829"/>
      <c r="EG171" s="829"/>
      <c r="EH171" s="829"/>
      <c r="EI171" s="829"/>
      <c r="EJ171" s="829"/>
      <c r="EK171" s="829"/>
      <c r="EL171" s="829"/>
      <c r="EM171" s="829"/>
      <c r="EN171" s="829"/>
      <c r="EO171" s="829"/>
      <c r="EP171" s="829"/>
      <c r="EQ171" s="829"/>
      <c r="ER171" s="829"/>
      <c r="ES171" s="829"/>
      <c r="ET171" s="829"/>
      <c r="EU171" s="829"/>
      <c r="EV171" s="829"/>
      <c r="EW171" s="829"/>
      <c r="EX171" s="829"/>
      <c r="EY171" s="829"/>
      <c r="EZ171" s="829"/>
      <c r="FA171" s="829"/>
      <c r="FB171" s="829"/>
      <c r="FC171" s="829"/>
      <c r="FD171" s="829"/>
      <c r="FE171" s="829"/>
      <c r="FF171" s="829"/>
      <c r="FG171" s="829"/>
      <c r="FH171" s="829"/>
      <c r="FI171" s="829"/>
      <c r="FJ171" s="829"/>
      <c r="FK171" s="829"/>
      <c r="FL171" s="829"/>
      <c r="FM171" s="829"/>
      <c r="FN171" s="829"/>
      <c r="FO171" s="829"/>
      <c r="FP171" s="829"/>
      <c r="FQ171" s="829"/>
      <c r="FR171" s="829"/>
      <c r="FS171" s="829"/>
      <c r="FT171" s="829"/>
      <c r="FU171" s="829"/>
      <c r="FV171" s="829"/>
      <c r="FW171" s="829"/>
      <c r="FX171" s="699" t="s">
        <v>507</v>
      </c>
      <c r="FY171" s="700">
        <v>125</v>
      </c>
      <c r="FZ171" s="700">
        <v>32434941</v>
      </c>
      <c r="GA171" s="700" t="s">
        <v>783</v>
      </c>
      <c r="GB171" s="700"/>
      <c r="GC171" s="700" t="s">
        <v>783</v>
      </c>
      <c r="GD171" s="700" t="s">
        <v>783</v>
      </c>
      <c r="GE171" s="700" t="s">
        <v>783</v>
      </c>
      <c r="GF171" s="700"/>
      <c r="GG171" s="700" t="s">
        <v>783</v>
      </c>
      <c r="GH171" s="700" t="s">
        <v>783</v>
      </c>
      <c r="GI171" s="700"/>
      <c r="GJ171" s="700" t="s">
        <v>783</v>
      </c>
      <c r="GK171" s="700" t="s">
        <v>781</v>
      </c>
      <c r="GL171" s="700" t="s">
        <v>783</v>
      </c>
      <c r="GM171" s="700" t="s">
        <v>783</v>
      </c>
      <c r="GN171" s="700" t="s">
        <v>783</v>
      </c>
      <c r="GO171" s="700" t="s">
        <v>783</v>
      </c>
      <c r="GP171" s="700" t="s">
        <v>783</v>
      </c>
      <c r="GQ171" s="700" t="s">
        <v>783</v>
      </c>
      <c r="GR171" s="700" t="s">
        <v>783</v>
      </c>
      <c r="GS171" s="700" t="s">
        <v>783</v>
      </c>
      <c r="GT171" s="700" t="s">
        <v>783</v>
      </c>
      <c r="GU171" s="700" t="s">
        <v>783</v>
      </c>
      <c r="GV171" s="700" t="s">
        <v>783</v>
      </c>
      <c r="GW171" s="700" t="s">
        <v>783</v>
      </c>
      <c r="GX171" s="700" t="s">
        <v>783</v>
      </c>
      <c r="GY171" s="700">
        <v>1649</v>
      </c>
      <c r="GZ171" s="700">
        <v>0</v>
      </c>
      <c r="HA171" s="700">
        <v>9</v>
      </c>
      <c r="HB171" s="700" t="s">
        <v>783</v>
      </c>
      <c r="HC171" s="700" t="s">
        <v>783</v>
      </c>
      <c r="HD171" s="700" t="s">
        <v>783</v>
      </c>
      <c r="HE171" s="700" t="s">
        <v>783</v>
      </c>
      <c r="HF171" s="700" t="s">
        <v>783</v>
      </c>
      <c r="HG171" s="700" t="s">
        <v>783</v>
      </c>
      <c r="HH171" s="700" t="s">
        <v>783</v>
      </c>
      <c r="HI171" s="700" t="s">
        <v>783</v>
      </c>
      <c r="HJ171" s="700" t="s">
        <v>783</v>
      </c>
      <c r="HK171" s="700" t="s">
        <v>783</v>
      </c>
      <c r="HL171" s="700" t="s">
        <v>783</v>
      </c>
      <c r="HM171" s="700" t="s">
        <v>783</v>
      </c>
      <c r="HN171" s="700" t="s">
        <v>783</v>
      </c>
      <c r="HO171" s="700" t="s">
        <v>783</v>
      </c>
      <c r="HP171" s="700" t="s">
        <v>783</v>
      </c>
      <c r="HQ171" s="700" t="s">
        <v>783</v>
      </c>
      <c r="HR171" s="700">
        <v>3978971</v>
      </c>
      <c r="HS171" s="700" t="s">
        <v>783</v>
      </c>
      <c r="HT171" s="700" t="s">
        <v>786</v>
      </c>
      <c r="HU171" s="700" t="s">
        <v>787</v>
      </c>
      <c r="HV171" s="700">
        <v>4</v>
      </c>
      <c r="HW171" s="700">
        <v>2016</v>
      </c>
      <c r="HX171" s="700">
        <v>63</v>
      </c>
      <c r="HY171" s="700">
        <v>0</v>
      </c>
      <c r="HZ171" s="700">
        <v>1848</v>
      </c>
      <c r="IA171" s="701">
        <v>42227.682129629633</v>
      </c>
      <c r="IB171" s="700" t="s">
        <v>788</v>
      </c>
      <c r="IC171" s="700">
        <v>3974493</v>
      </c>
      <c r="ID171" s="700" t="s">
        <v>783</v>
      </c>
      <c r="IE171" s="700">
        <v>1712</v>
      </c>
      <c r="IF171" s="700" t="s">
        <v>783</v>
      </c>
      <c r="IG171" s="700" t="s">
        <v>783</v>
      </c>
      <c r="IH171" s="700" t="s">
        <v>783</v>
      </c>
      <c r="II171" s="700" t="s">
        <v>783</v>
      </c>
      <c r="IJ171" s="700" t="s">
        <v>783</v>
      </c>
      <c r="IK171" s="700" t="s">
        <v>783</v>
      </c>
      <c r="IL171" s="700" t="s">
        <v>783</v>
      </c>
      <c r="IM171" s="700" t="s">
        <v>783</v>
      </c>
      <c r="IN171" s="700" t="s">
        <v>783</v>
      </c>
      <c r="IO171" s="700">
        <v>2108</v>
      </c>
      <c r="IP171" s="701">
        <v>37477.341331018521</v>
      </c>
      <c r="IQ171" s="700" t="s">
        <v>783</v>
      </c>
      <c r="IR171" s="700" t="s">
        <v>783</v>
      </c>
      <c r="IS171" s="700" t="s">
        <v>783</v>
      </c>
      <c r="IT171" s="700" t="s">
        <v>783</v>
      </c>
      <c r="IU171" s="700" t="s">
        <v>783</v>
      </c>
      <c r="IV171" s="700" t="s">
        <v>783</v>
      </c>
      <c r="IW171" s="700" t="s">
        <v>783</v>
      </c>
      <c r="IX171" s="700" t="s">
        <v>781</v>
      </c>
      <c r="IY171" s="700" t="s">
        <v>783</v>
      </c>
      <c r="IZ171" s="700" t="s">
        <v>783</v>
      </c>
      <c r="JA171" s="700" t="s">
        <v>783</v>
      </c>
      <c r="JB171" s="700" t="s">
        <v>783</v>
      </c>
      <c r="JC171" s="700" t="s">
        <v>783</v>
      </c>
      <c r="JD171" s="700">
        <v>329471</v>
      </c>
      <c r="JE171" s="700" t="s">
        <v>783</v>
      </c>
      <c r="JF171" s="700" t="s">
        <v>783</v>
      </c>
      <c r="JG171" s="700" t="s">
        <v>783</v>
      </c>
      <c r="JH171" s="700" t="s">
        <v>783</v>
      </c>
      <c r="JI171" s="700" t="s">
        <v>783</v>
      </c>
      <c r="JJ171" s="700" t="s">
        <v>783</v>
      </c>
      <c r="JK171" s="700" t="s">
        <v>783</v>
      </c>
      <c r="JL171" s="700" t="s">
        <v>783</v>
      </c>
      <c r="JM171" s="700">
        <v>4</v>
      </c>
      <c r="JN171" s="700" t="s">
        <v>783</v>
      </c>
      <c r="JO171" s="700" t="s">
        <v>783</v>
      </c>
      <c r="JP171" s="700" t="s">
        <v>783</v>
      </c>
      <c r="JQ171" s="700" t="s">
        <v>783</v>
      </c>
      <c r="JR171" s="700" t="s">
        <v>783</v>
      </c>
      <c r="JS171" s="700" t="s">
        <v>783</v>
      </c>
      <c r="JT171" s="700" t="s">
        <v>783</v>
      </c>
      <c r="JU171" s="700" t="s">
        <v>951</v>
      </c>
      <c r="JV171" s="703">
        <v>1841.654937</v>
      </c>
      <c r="JW171">
        <f t="shared" si="243"/>
        <v>1841.654937</v>
      </c>
      <c r="JX171" s="225">
        <v>0.34879828352272729</v>
      </c>
      <c r="JY171" s="829"/>
      <c r="JZ171" s="829"/>
      <c r="KA171" s="829"/>
    </row>
    <row r="172" spans="1:288">
      <c r="B172" s="111">
        <v>2</v>
      </c>
      <c r="C172" s="234" t="s">
        <v>160</v>
      </c>
      <c r="D172" s="235"/>
      <c r="E172" s="235"/>
      <c r="F172" s="235"/>
      <c r="G172" s="234"/>
      <c r="H172" s="234"/>
      <c r="I172" s="234"/>
      <c r="J172" s="234"/>
      <c r="K172" s="234"/>
      <c r="L172" s="234"/>
      <c r="M172" s="234"/>
      <c r="N172" s="234"/>
      <c r="Q172" s="1185"/>
      <c r="R172" s="1186"/>
      <c r="S172" s="1187"/>
      <c r="T172" s="1187"/>
      <c r="U172" s="914"/>
      <c r="V172" s="914"/>
      <c r="W172" s="915"/>
      <c r="X172" s="915"/>
      <c r="Y172" s="915"/>
      <c r="Z172" s="915"/>
      <c r="AB172" s="916"/>
      <c r="AC172" s="911"/>
      <c r="AE172" s="917"/>
      <c r="AF172" s="916"/>
      <c r="AG172" s="911"/>
      <c r="AH172" s="911"/>
      <c r="AI172" s="917"/>
      <c r="AJ172" s="911"/>
      <c r="AK172" s="911"/>
      <c r="AL172" s="911"/>
      <c r="AM172" s="911"/>
      <c r="AN172" s="911"/>
      <c r="AO172" s="917"/>
      <c r="AP172" s="911"/>
      <c r="AQ172" s="917"/>
      <c r="AR172" s="911"/>
      <c r="AS172" s="917"/>
      <c r="AT172" s="911"/>
      <c r="AU172" s="917"/>
      <c r="AV172" s="911"/>
      <c r="AW172" s="917"/>
      <c r="AX172" s="911"/>
      <c r="AY172" s="917"/>
      <c r="AZ172" s="911"/>
      <c r="BA172" s="917"/>
      <c r="BB172" s="911"/>
      <c r="BC172" s="917"/>
      <c r="BD172" s="911"/>
      <c r="BE172" s="917"/>
      <c r="BF172" s="911"/>
      <c r="BG172" s="917"/>
      <c r="BH172" s="911"/>
      <c r="BI172" s="917"/>
      <c r="BJ172" s="911"/>
      <c r="FX172" s="666" t="s">
        <v>450</v>
      </c>
      <c r="FY172" s="667">
        <v>143</v>
      </c>
      <c r="FZ172" s="667">
        <v>30289616</v>
      </c>
      <c r="GA172" s="667">
        <v>55</v>
      </c>
      <c r="GB172" s="667" t="s">
        <v>798</v>
      </c>
      <c r="GC172" s="667">
        <v>20</v>
      </c>
      <c r="GD172" s="667">
        <v>2010</v>
      </c>
      <c r="GE172" s="667">
        <v>1</v>
      </c>
      <c r="GF172" s="667" t="s">
        <v>780</v>
      </c>
      <c r="GG172" s="667">
        <v>1</v>
      </c>
      <c r="GH172" s="667">
        <v>1</v>
      </c>
      <c r="GI172" s="667" t="s">
        <v>780</v>
      </c>
      <c r="GJ172" s="667">
        <v>1</v>
      </c>
      <c r="GK172" s="667" t="s">
        <v>781</v>
      </c>
      <c r="GL172" s="667" t="s">
        <v>782</v>
      </c>
      <c r="GM172" s="667">
        <v>50</v>
      </c>
      <c r="GN172" s="667" t="s">
        <v>783</v>
      </c>
      <c r="GO172" s="667">
        <v>0</v>
      </c>
      <c r="GP172" s="667">
        <v>0</v>
      </c>
      <c r="GQ172" s="667">
        <v>4</v>
      </c>
      <c r="GR172" s="667">
        <v>2</v>
      </c>
      <c r="GS172" s="667">
        <v>10</v>
      </c>
      <c r="GT172" s="667" t="s">
        <v>783</v>
      </c>
      <c r="GU172" s="667" t="s">
        <v>783</v>
      </c>
      <c r="GV172" s="667" t="s">
        <v>783</v>
      </c>
      <c r="GW172" s="667" t="s">
        <v>783</v>
      </c>
      <c r="GX172" s="667" t="s">
        <v>783</v>
      </c>
      <c r="GY172" s="667">
        <v>1649</v>
      </c>
      <c r="GZ172" s="667">
        <v>0.92</v>
      </c>
      <c r="HA172" s="667">
        <v>5</v>
      </c>
      <c r="HB172" s="667" t="s">
        <v>783</v>
      </c>
      <c r="HC172" s="667" t="s">
        <v>782</v>
      </c>
      <c r="HD172" s="667">
        <v>75</v>
      </c>
      <c r="HE172" s="667" t="s">
        <v>783</v>
      </c>
      <c r="HF172" s="667">
        <v>0</v>
      </c>
      <c r="HG172" s="667" t="s">
        <v>783</v>
      </c>
      <c r="HH172" s="667">
        <v>0</v>
      </c>
      <c r="HI172" s="667">
        <v>1</v>
      </c>
      <c r="HJ172" s="667">
        <v>45</v>
      </c>
      <c r="HK172" s="667" t="s">
        <v>784</v>
      </c>
      <c r="HL172" s="667" t="s">
        <v>785</v>
      </c>
      <c r="HM172" s="667" t="s">
        <v>783</v>
      </c>
      <c r="HN172" s="667" t="s">
        <v>783</v>
      </c>
      <c r="HO172" s="667" t="s">
        <v>783</v>
      </c>
      <c r="HP172" s="667" t="s">
        <v>783</v>
      </c>
      <c r="HQ172" s="667" t="s">
        <v>783</v>
      </c>
      <c r="HR172" s="667">
        <v>3975625</v>
      </c>
      <c r="HS172" s="667" t="s">
        <v>783</v>
      </c>
      <c r="HT172" s="667" t="s">
        <v>786</v>
      </c>
      <c r="HU172" s="667" t="s">
        <v>787</v>
      </c>
      <c r="HV172" s="667">
        <v>4</v>
      </c>
      <c r="HW172" s="667">
        <v>2014</v>
      </c>
      <c r="HX172" s="667">
        <v>63</v>
      </c>
      <c r="HY172" s="667">
        <v>0</v>
      </c>
      <c r="HZ172" s="667">
        <v>4858</v>
      </c>
      <c r="IA172" s="668">
        <v>41697.500081018516</v>
      </c>
      <c r="IB172" s="667" t="s">
        <v>788</v>
      </c>
      <c r="IC172" s="667">
        <v>3980103</v>
      </c>
      <c r="ID172" s="667">
        <v>2014</v>
      </c>
      <c r="IE172" s="667">
        <v>1712</v>
      </c>
      <c r="IF172" s="667" t="s">
        <v>783</v>
      </c>
      <c r="IG172" s="667" t="s">
        <v>783</v>
      </c>
      <c r="IH172" s="667" t="s">
        <v>783</v>
      </c>
      <c r="II172" s="667" t="s">
        <v>783</v>
      </c>
      <c r="IJ172" s="667" t="s">
        <v>783</v>
      </c>
      <c r="IK172" s="667" t="s">
        <v>783</v>
      </c>
      <c r="IL172" s="667" t="s">
        <v>783</v>
      </c>
      <c r="IM172" s="667" t="s">
        <v>783</v>
      </c>
      <c r="IN172" s="667" t="s">
        <v>783</v>
      </c>
      <c r="IO172" s="667">
        <v>1649</v>
      </c>
      <c r="IP172" s="668">
        <v>41004.417800925927</v>
      </c>
      <c r="IQ172" s="667">
        <v>2</v>
      </c>
      <c r="IR172" s="667" t="s">
        <v>793</v>
      </c>
      <c r="IS172" s="667">
        <v>10</v>
      </c>
      <c r="IT172" s="669">
        <v>41275</v>
      </c>
      <c r="IU172" s="667" t="s">
        <v>783</v>
      </c>
      <c r="IV172" s="667" t="s">
        <v>783</v>
      </c>
      <c r="IW172" s="667" t="s">
        <v>783</v>
      </c>
      <c r="IX172" s="667" t="s">
        <v>781</v>
      </c>
      <c r="IY172" s="667">
        <v>45</v>
      </c>
      <c r="IZ172" s="667" t="s">
        <v>789</v>
      </c>
      <c r="JA172" s="667" t="s">
        <v>783</v>
      </c>
      <c r="JB172" s="667" t="s">
        <v>783</v>
      </c>
      <c r="JC172" s="667" t="s">
        <v>783</v>
      </c>
      <c r="JD172" s="667">
        <v>329474</v>
      </c>
      <c r="JE172" s="667" t="s">
        <v>783</v>
      </c>
      <c r="JF172" s="667" t="s">
        <v>783</v>
      </c>
      <c r="JG172" s="667" t="s">
        <v>815</v>
      </c>
      <c r="JH172" s="667">
        <v>55</v>
      </c>
      <c r="JI172" s="667" t="s">
        <v>783</v>
      </c>
      <c r="JJ172" s="667" t="s">
        <v>783</v>
      </c>
      <c r="JK172" s="667" t="s">
        <v>783</v>
      </c>
      <c r="JL172" s="667" t="s">
        <v>790</v>
      </c>
      <c r="JM172" s="667">
        <v>4</v>
      </c>
      <c r="JN172" s="667">
        <v>3</v>
      </c>
      <c r="JO172" s="667" t="s">
        <v>783</v>
      </c>
      <c r="JP172" s="667" t="s">
        <v>783</v>
      </c>
      <c r="JQ172" s="667" t="s">
        <v>783</v>
      </c>
      <c r="JR172" s="667" t="s">
        <v>783</v>
      </c>
      <c r="JS172" s="667" t="s">
        <v>783</v>
      </c>
      <c r="JT172" s="667" t="s">
        <v>783</v>
      </c>
      <c r="JU172" s="667" t="s">
        <v>952</v>
      </c>
      <c r="JV172" s="670">
        <v>4797.0649480000002</v>
      </c>
      <c r="JX172" s="225"/>
      <c r="KB172" s="827"/>
    </row>
    <row r="173" spans="1:288" s="827" customFormat="1" ht="15" thickBot="1">
      <c r="B173" s="111">
        <v>3</v>
      </c>
      <c r="C173" s="1188" t="s">
        <v>147</v>
      </c>
      <c r="D173" s="1189"/>
      <c r="E173" s="1189"/>
      <c r="F173" s="1189"/>
      <c r="G173" s="1188"/>
      <c r="H173" s="1188"/>
      <c r="I173" s="1188"/>
      <c r="J173" s="1188"/>
      <c r="K173" s="1188"/>
      <c r="L173" s="1188"/>
      <c r="M173" s="1188"/>
      <c r="N173" s="1188"/>
      <c r="O173" s="1188"/>
      <c r="P173" s="1190"/>
      <c r="Q173" s="1190"/>
      <c r="R173" s="1188"/>
      <c r="S173" s="1189"/>
      <c r="T173" s="1189"/>
      <c r="U173" s="914"/>
      <c r="V173" s="914"/>
      <c r="W173" s="915"/>
      <c r="X173" s="915"/>
      <c r="Y173" s="915"/>
      <c r="Z173" s="915"/>
      <c r="AA173" s="915"/>
      <c r="AB173" s="916"/>
      <c r="AC173" s="911"/>
      <c r="AD173" s="911"/>
      <c r="AE173" s="917"/>
      <c r="AF173" s="916"/>
      <c r="AG173" s="911"/>
      <c r="AH173" s="911"/>
      <c r="AI173" s="917"/>
      <c r="AJ173" s="911"/>
      <c r="AK173" s="911"/>
      <c r="AL173" s="911"/>
      <c r="AM173" s="911"/>
      <c r="AN173" s="911"/>
      <c r="AO173" s="917"/>
      <c r="AP173" s="911"/>
      <c r="AQ173" s="917"/>
      <c r="AR173" s="911"/>
      <c r="AS173" s="917"/>
      <c r="AT173" s="911"/>
      <c r="AU173" s="917"/>
      <c r="AV173" s="911"/>
      <c r="AW173" s="917"/>
      <c r="AX173" s="911"/>
      <c r="AY173" s="917"/>
      <c r="AZ173" s="911"/>
      <c r="BA173" s="917"/>
      <c r="BB173" s="911"/>
      <c r="BC173" s="917"/>
      <c r="BD173" s="911"/>
      <c r="BE173" s="917"/>
      <c r="BF173" s="911"/>
      <c r="BG173" s="917"/>
      <c r="BH173" s="911"/>
      <c r="BI173" s="917"/>
      <c r="BJ173" s="911"/>
      <c r="BK173" s="555"/>
      <c r="BM173" s="555"/>
      <c r="BO173" s="555"/>
      <c r="BQ173" s="555"/>
      <c r="BR173" s="829"/>
      <c r="BS173" s="829"/>
      <c r="BT173" s="829"/>
      <c r="BU173" s="829"/>
      <c r="BV173" s="829"/>
      <c r="BW173" s="829"/>
      <c r="BX173" s="829"/>
      <c r="BY173" s="829"/>
      <c r="BZ173" s="829"/>
      <c r="CA173" s="829"/>
      <c r="CB173" s="829"/>
      <c r="CC173" s="829"/>
      <c r="CD173" s="829"/>
      <c r="CE173" s="829"/>
      <c r="CF173" s="829"/>
      <c r="CG173" s="829"/>
      <c r="CH173" s="829"/>
      <c r="CI173" s="829"/>
      <c r="CJ173" s="829"/>
      <c r="CK173" s="829"/>
      <c r="CL173" s="829"/>
      <c r="CM173" s="829"/>
      <c r="CN173" s="829"/>
      <c r="CO173" s="829"/>
      <c r="CP173" s="829"/>
      <c r="CQ173" s="829"/>
      <c r="CR173" s="829"/>
      <c r="CS173" s="829"/>
      <c r="CT173" s="829"/>
      <c r="CU173" s="829"/>
      <c r="CV173" s="829"/>
      <c r="CW173" s="829"/>
      <c r="CX173" s="829"/>
      <c r="CY173" s="829"/>
      <c r="CZ173" s="829"/>
      <c r="DA173" s="829"/>
      <c r="DB173" s="829"/>
      <c r="DC173" s="829"/>
      <c r="DD173" s="829"/>
      <c r="DE173" s="829"/>
      <c r="DF173" s="829"/>
      <c r="DG173" s="829"/>
      <c r="DH173" s="829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  <c r="DY173" s="829"/>
      <c r="DZ173" s="829"/>
      <c r="EA173" s="829"/>
      <c r="EB173" s="829"/>
      <c r="EC173" s="829"/>
      <c r="ED173" s="829"/>
      <c r="EE173" s="829"/>
      <c r="EF173" s="829"/>
      <c r="EG173" s="829"/>
      <c r="EH173" s="829"/>
      <c r="EI173" s="829"/>
      <c r="EJ173" s="829"/>
      <c r="EK173" s="829"/>
      <c r="EL173" s="829"/>
      <c r="EM173" s="829"/>
      <c r="EN173" s="829"/>
      <c r="EO173" s="829"/>
      <c r="EP173" s="829"/>
      <c r="EQ173" s="829"/>
      <c r="ER173" s="829"/>
      <c r="ES173" s="829"/>
      <c r="ET173" s="829"/>
      <c r="EU173" s="829"/>
      <c r="EV173" s="829"/>
      <c r="EW173" s="829"/>
      <c r="EX173" s="829"/>
      <c r="EY173" s="829"/>
      <c r="EZ173" s="829"/>
      <c r="FA173" s="829"/>
      <c r="FB173" s="829"/>
      <c r="FC173" s="829"/>
      <c r="FD173" s="829"/>
      <c r="FE173" s="829"/>
      <c r="FF173" s="829"/>
      <c r="FG173" s="829"/>
      <c r="FH173" s="829"/>
      <c r="FI173" s="829"/>
      <c r="FJ173" s="829"/>
      <c r="FK173" s="829"/>
      <c r="FL173" s="829"/>
      <c r="FM173" s="829"/>
      <c r="FN173" s="829"/>
      <c r="FO173" s="829"/>
      <c r="FP173" s="829"/>
      <c r="FQ173" s="829"/>
      <c r="FR173" s="829"/>
      <c r="FS173" s="829"/>
      <c r="FT173" s="829"/>
      <c r="FU173" s="829"/>
      <c r="FV173" s="829"/>
      <c r="FW173" s="829"/>
      <c r="FX173" s="625" t="s">
        <v>450</v>
      </c>
      <c r="FY173" s="626">
        <v>253</v>
      </c>
      <c r="FZ173" s="626">
        <v>30289619</v>
      </c>
      <c r="GA173" s="626">
        <v>50</v>
      </c>
      <c r="GB173" s="626" t="s">
        <v>953</v>
      </c>
      <c r="GC173" s="626">
        <v>20</v>
      </c>
      <c r="GD173" s="626">
        <v>2011</v>
      </c>
      <c r="GE173" s="626">
        <v>0</v>
      </c>
      <c r="GF173" s="626" t="s">
        <v>792</v>
      </c>
      <c r="GG173" s="626">
        <v>0</v>
      </c>
      <c r="GH173" s="626">
        <v>0</v>
      </c>
      <c r="GI173" s="626" t="s">
        <v>792</v>
      </c>
      <c r="GJ173" s="626">
        <v>0</v>
      </c>
      <c r="GK173" s="626" t="s">
        <v>781</v>
      </c>
      <c r="GL173" s="626" t="s">
        <v>782</v>
      </c>
      <c r="GM173" s="626">
        <v>66</v>
      </c>
      <c r="GN173" s="626" t="s">
        <v>783</v>
      </c>
      <c r="GO173" s="626">
        <v>0</v>
      </c>
      <c r="GP173" s="626">
        <v>0</v>
      </c>
      <c r="GQ173" s="626">
        <v>4</v>
      </c>
      <c r="GR173" s="626">
        <v>2</v>
      </c>
      <c r="GS173" s="626">
        <v>3</v>
      </c>
      <c r="GT173" s="626" t="s">
        <v>783</v>
      </c>
      <c r="GU173" s="626" t="s">
        <v>783</v>
      </c>
      <c r="GV173" s="626" t="s">
        <v>783</v>
      </c>
      <c r="GW173" s="626" t="s">
        <v>783</v>
      </c>
      <c r="GX173" s="626" t="s">
        <v>783</v>
      </c>
      <c r="GY173" s="626">
        <v>1649</v>
      </c>
      <c r="GZ173" s="626">
        <v>0.42</v>
      </c>
      <c r="HA173" s="626">
        <v>5</v>
      </c>
      <c r="HB173" s="626" t="s">
        <v>783</v>
      </c>
      <c r="HC173" s="626" t="s">
        <v>782</v>
      </c>
      <c r="HD173" s="626">
        <v>50</v>
      </c>
      <c r="HE173" s="626" t="s">
        <v>783</v>
      </c>
      <c r="HF173" s="626">
        <v>0</v>
      </c>
      <c r="HG173" s="626" t="s">
        <v>783</v>
      </c>
      <c r="HH173" s="626">
        <v>0</v>
      </c>
      <c r="HI173" s="626">
        <v>1</v>
      </c>
      <c r="HJ173" s="626">
        <v>45</v>
      </c>
      <c r="HK173" s="626" t="s">
        <v>784</v>
      </c>
      <c r="HL173" s="626" t="s">
        <v>785</v>
      </c>
      <c r="HM173" s="626" t="s">
        <v>783</v>
      </c>
      <c r="HN173" s="626" t="s">
        <v>783</v>
      </c>
      <c r="HO173" s="626" t="s">
        <v>783</v>
      </c>
      <c r="HP173" s="626" t="s">
        <v>783</v>
      </c>
      <c r="HQ173" s="626" t="s">
        <v>783</v>
      </c>
      <c r="HR173" s="626">
        <v>3975624</v>
      </c>
      <c r="HS173" s="626" t="s">
        <v>783</v>
      </c>
      <c r="HT173" s="626" t="s">
        <v>786</v>
      </c>
      <c r="HU173" s="626" t="s">
        <v>787</v>
      </c>
      <c r="HV173" s="626">
        <v>4</v>
      </c>
      <c r="HW173" s="626">
        <v>2014</v>
      </c>
      <c r="HX173" s="626">
        <v>63</v>
      </c>
      <c r="HY173" s="626">
        <v>0</v>
      </c>
      <c r="HZ173" s="626">
        <v>2218</v>
      </c>
      <c r="IA173" s="627">
        <v>41697.500081018516</v>
      </c>
      <c r="IB173" s="626" t="s">
        <v>788</v>
      </c>
      <c r="IC173" s="626">
        <v>3980102</v>
      </c>
      <c r="ID173" s="626">
        <v>2014</v>
      </c>
      <c r="IE173" s="626">
        <v>1712</v>
      </c>
      <c r="IF173" s="626" t="s">
        <v>783</v>
      </c>
      <c r="IG173" s="626" t="s">
        <v>783</v>
      </c>
      <c r="IH173" s="626" t="s">
        <v>783</v>
      </c>
      <c r="II173" s="626" t="s">
        <v>783</v>
      </c>
      <c r="IJ173" s="626" t="s">
        <v>783</v>
      </c>
      <c r="IK173" s="626" t="s">
        <v>783</v>
      </c>
      <c r="IL173" s="626" t="s">
        <v>783</v>
      </c>
      <c r="IM173" s="626" t="s">
        <v>783</v>
      </c>
      <c r="IN173" s="626" t="s">
        <v>783</v>
      </c>
      <c r="IO173" s="626">
        <v>1649</v>
      </c>
      <c r="IP173" s="627">
        <v>41004.417916666665</v>
      </c>
      <c r="IQ173" s="626">
        <v>2</v>
      </c>
      <c r="IR173" s="626" t="s">
        <v>793</v>
      </c>
      <c r="IS173" s="626">
        <v>3</v>
      </c>
      <c r="IT173" s="665">
        <v>41275</v>
      </c>
      <c r="IU173" s="626" t="s">
        <v>783</v>
      </c>
      <c r="IV173" s="626" t="s">
        <v>783</v>
      </c>
      <c r="IW173" s="626" t="s">
        <v>783</v>
      </c>
      <c r="IX173" s="626" t="s">
        <v>781</v>
      </c>
      <c r="IY173" s="626">
        <v>45</v>
      </c>
      <c r="IZ173" s="626" t="s">
        <v>789</v>
      </c>
      <c r="JA173" s="626" t="s">
        <v>783</v>
      </c>
      <c r="JB173" s="626" t="s">
        <v>783</v>
      </c>
      <c r="JC173" s="626" t="s">
        <v>783</v>
      </c>
      <c r="JD173" s="626">
        <v>329474</v>
      </c>
      <c r="JE173" s="626" t="s">
        <v>783</v>
      </c>
      <c r="JF173" s="626" t="s">
        <v>783</v>
      </c>
      <c r="JG173" s="626" t="s">
        <v>804</v>
      </c>
      <c r="JH173" s="626">
        <v>50</v>
      </c>
      <c r="JI173" s="626" t="s">
        <v>783</v>
      </c>
      <c r="JJ173" s="626" t="s">
        <v>783</v>
      </c>
      <c r="JK173" s="626" t="s">
        <v>783</v>
      </c>
      <c r="JL173" s="626" t="s">
        <v>790</v>
      </c>
      <c r="JM173" s="626">
        <v>4</v>
      </c>
      <c r="JN173" s="626">
        <v>3</v>
      </c>
      <c r="JO173" s="626" t="s">
        <v>783</v>
      </c>
      <c r="JP173" s="626">
        <v>12944295</v>
      </c>
      <c r="JQ173" s="626">
        <v>2013</v>
      </c>
      <c r="JR173" s="626">
        <v>7</v>
      </c>
      <c r="JS173" s="626" t="s">
        <v>783</v>
      </c>
      <c r="JT173" s="626" t="s">
        <v>783</v>
      </c>
      <c r="JU173" s="626" t="s">
        <v>954</v>
      </c>
      <c r="JV173" s="628">
        <v>2125.5590240000001</v>
      </c>
      <c r="JW173">
        <f>SUM(JV172:JV173)</f>
        <v>6922.6239720000003</v>
      </c>
      <c r="JX173" s="225">
        <v>1.311103025</v>
      </c>
      <c r="JY173" s="829"/>
      <c r="JZ173" s="829"/>
      <c r="KA173" s="829"/>
    </row>
    <row r="174" spans="1:288" s="827" customFormat="1">
      <c r="B174" s="111">
        <v>4</v>
      </c>
      <c r="C174" s="1191" t="s">
        <v>175</v>
      </c>
      <c r="D174" s="1192"/>
      <c r="E174" s="1192"/>
      <c r="F174" s="1192"/>
      <c r="G174" s="1191"/>
      <c r="H174" s="1191"/>
      <c r="I174" s="1191"/>
      <c r="J174" s="1191"/>
      <c r="K174" s="1191"/>
      <c r="L174" s="1191"/>
      <c r="M174" s="1191"/>
      <c r="N174" s="1191"/>
      <c r="O174" s="1191"/>
      <c r="P174" s="1193"/>
      <c r="Q174" s="1193"/>
      <c r="R174" s="1191"/>
      <c r="S174" s="1192"/>
      <c r="T174" s="1192"/>
      <c r="U174" s="914"/>
      <c r="V174" s="914"/>
      <c r="W174" s="915"/>
      <c r="X174" s="915"/>
      <c r="Y174" s="915"/>
      <c r="Z174" s="915"/>
      <c r="AA174" s="915"/>
      <c r="AB174" s="916"/>
      <c r="AC174" s="911"/>
      <c r="AD174" s="911"/>
      <c r="AE174" s="917"/>
      <c r="AF174" s="916"/>
      <c r="AG174" s="911"/>
      <c r="AH174" s="911"/>
      <c r="AI174" s="917"/>
      <c r="AJ174" s="911"/>
      <c r="AK174" s="911"/>
      <c r="AL174" s="911"/>
      <c r="AM174" s="911"/>
      <c r="AN174" s="911"/>
      <c r="AO174" s="917"/>
      <c r="AP174" s="911"/>
      <c r="AQ174" s="917"/>
      <c r="AR174" s="911"/>
      <c r="AS174" s="917"/>
      <c r="AT174" s="911"/>
      <c r="AU174" s="917"/>
      <c r="AV174" s="911"/>
      <c r="AW174" s="917"/>
      <c r="AX174" s="911"/>
      <c r="AY174" s="917"/>
      <c r="AZ174" s="911"/>
      <c r="BA174" s="917"/>
      <c r="BB174" s="911"/>
      <c r="BC174" s="917"/>
      <c r="BD174" s="911"/>
      <c r="BE174" s="917"/>
      <c r="BF174" s="911"/>
      <c r="BG174" s="917"/>
      <c r="BH174" s="911"/>
      <c r="BI174" s="917"/>
      <c r="BJ174" s="911"/>
      <c r="BK174" s="555"/>
      <c r="BM174" s="555"/>
      <c r="BO174" s="555"/>
      <c r="BQ174" s="555"/>
      <c r="BR174" s="829"/>
      <c r="BS174" s="829"/>
      <c r="BT174" s="829"/>
      <c r="BU174" s="829"/>
      <c r="BV174" s="829"/>
      <c r="BW174" s="829"/>
      <c r="BX174" s="829"/>
      <c r="BY174" s="829"/>
      <c r="BZ174" s="829"/>
      <c r="CA174" s="829"/>
      <c r="CB174" s="829"/>
      <c r="CC174" s="829"/>
      <c r="CD174" s="829"/>
      <c r="CE174" s="829"/>
      <c r="CF174" s="829"/>
      <c r="CG174" s="829"/>
      <c r="CH174" s="829"/>
      <c r="CI174" s="829"/>
      <c r="CJ174" s="829"/>
      <c r="CK174" s="829"/>
      <c r="CL174" s="829"/>
      <c r="CM174" s="829"/>
      <c r="CN174" s="829"/>
      <c r="CO174" s="829"/>
      <c r="CP174" s="829"/>
      <c r="CQ174" s="829"/>
      <c r="CR174" s="829"/>
      <c r="CS174" s="829"/>
      <c r="CT174" s="829"/>
      <c r="CU174" s="829"/>
      <c r="CV174" s="829"/>
      <c r="CW174" s="829"/>
      <c r="CX174" s="829"/>
      <c r="CY174" s="829"/>
      <c r="CZ174" s="829"/>
      <c r="DA174" s="829"/>
      <c r="DB174" s="829"/>
      <c r="DC174" s="829"/>
      <c r="DD174" s="829"/>
      <c r="DE174" s="829"/>
      <c r="DF174" s="829"/>
      <c r="DG174" s="829"/>
      <c r="DH174" s="829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  <c r="DY174" s="829"/>
      <c r="DZ174" s="829"/>
      <c r="EA174" s="829"/>
      <c r="EB174" s="829"/>
      <c r="EC174" s="829"/>
      <c r="ED174" s="829"/>
      <c r="EE174" s="829"/>
      <c r="EF174" s="829"/>
      <c r="EG174" s="829"/>
      <c r="EH174" s="829"/>
      <c r="EI174" s="829"/>
      <c r="EJ174" s="829"/>
      <c r="EK174" s="829"/>
      <c r="EL174" s="829"/>
      <c r="EM174" s="829"/>
      <c r="EN174" s="829"/>
      <c r="EO174" s="829"/>
      <c r="EP174" s="829"/>
      <c r="EQ174" s="829"/>
      <c r="ER174" s="829"/>
      <c r="ES174" s="829"/>
      <c r="ET174" s="829"/>
      <c r="EU174" s="829"/>
      <c r="EV174" s="829"/>
      <c r="EW174" s="829"/>
      <c r="EX174" s="829"/>
      <c r="EY174" s="829"/>
      <c r="EZ174" s="829"/>
      <c r="FA174" s="829"/>
      <c r="FB174" s="829"/>
      <c r="FC174" s="829"/>
      <c r="FD174" s="829"/>
      <c r="FE174" s="829"/>
      <c r="FF174" s="829"/>
      <c r="FG174" s="829"/>
      <c r="FH174" s="829"/>
      <c r="FI174" s="829"/>
      <c r="FJ174" s="829"/>
      <c r="FK174" s="829"/>
      <c r="FL174" s="829"/>
      <c r="FM174" s="829"/>
      <c r="FN174" s="829"/>
      <c r="FO174" s="829"/>
      <c r="FP174" s="829"/>
      <c r="FQ174" s="829"/>
      <c r="FR174" s="829"/>
      <c r="FS174" s="829"/>
      <c r="FT174" s="829"/>
      <c r="FU174" s="829"/>
      <c r="FV174" s="829"/>
      <c r="FW174" s="829"/>
      <c r="FX174" s="666" t="s">
        <v>420</v>
      </c>
      <c r="FY174" s="667">
        <v>267</v>
      </c>
      <c r="FZ174" s="667">
        <v>30289624</v>
      </c>
      <c r="GA174" s="667">
        <v>35</v>
      </c>
      <c r="GB174" s="667" t="s">
        <v>3</v>
      </c>
      <c r="GC174" s="667">
        <v>18</v>
      </c>
      <c r="GD174" s="667">
        <v>1970</v>
      </c>
      <c r="GE174" s="667">
        <v>0</v>
      </c>
      <c r="GF174" s="667" t="s">
        <v>792</v>
      </c>
      <c r="GG174" s="667">
        <v>0</v>
      </c>
      <c r="GH174" s="667">
        <v>0</v>
      </c>
      <c r="GI174" s="667" t="s">
        <v>792</v>
      </c>
      <c r="GJ174" s="667">
        <v>0</v>
      </c>
      <c r="GK174" s="667" t="s">
        <v>781</v>
      </c>
      <c r="GL174" s="667" t="s">
        <v>782</v>
      </c>
      <c r="GM174" s="667">
        <v>66</v>
      </c>
      <c r="GN174" s="667" t="s">
        <v>783</v>
      </c>
      <c r="GO174" s="667">
        <v>0</v>
      </c>
      <c r="GP174" s="667">
        <v>0</v>
      </c>
      <c r="GQ174" s="667">
        <v>4</v>
      </c>
      <c r="GR174" s="667">
        <v>2</v>
      </c>
      <c r="GS174" s="667">
        <v>3</v>
      </c>
      <c r="GT174" s="667" t="s">
        <v>783</v>
      </c>
      <c r="GU174" s="667" t="s">
        <v>783</v>
      </c>
      <c r="GV174" s="667" t="s">
        <v>783</v>
      </c>
      <c r="GW174" s="667" t="s">
        <v>783</v>
      </c>
      <c r="GX174" s="667" t="s">
        <v>783</v>
      </c>
      <c r="GY174" s="667">
        <v>1649</v>
      </c>
      <c r="GZ174" s="667">
        <v>0.39</v>
      </c>
      <c r="HA174" s="667">
        <v>5</v>
      </c>
      <c r="HB174" s="667" t="s">
        <v>783</v>
      </c>
      <c r="HC174" s="667" t="s">
        <v>782</v>
      </c>
      <c r="HD174" s="667">
        <v>15</v>
      </c>
      <c r="HE174" s="667" t="s">
        <v>783</v>
      </c>
      <c r="HF174" s="667">
        <v>0</v>
      </c>
      <c r="HG174" s="667" t="s">
        <v>783</v>
      </c>
      <c r="HH174" s="667">
        <v>0</v>
      </c>
      <c r="HI174" s="667">
        <v>1</v>
      </c>
      <c r="HJ174" s="667">
        <v>45</v>
      </c>
      <c r="HK174" s="667" t="s">
        <v>784</v>
      </c>
      <c r="HL174" s="667" t="s">
        <v>785</v>
      </c>
      <c r="HM174" s="667" t="s">
        <v>783</v>
      </c>
      <c r="HN174" s="667" t="s">
        <v>783</v>
      </c>
      <c r="HO174" s="667" t="s">
        <v>783</v>
      </c>
      <c r="HP174" s="667" t="s">
        <v>783</v>
      </c>
      <c r="HQ174" s="667" t="s">
        <v>783</v>
      </c>
      <c r="HR174" s="667">
        <v>3978915</v>
      </c>
      <c r="HS174" s="667" t="s">
        <v>783</v>
      </c>
      <c r="HT174" s="667" t="s">
        <v>786</v>
      </c>
      <c r="HU174" s="667" t="s">
        <v>787</v>
      </c>
      <c r="HV174" s="667">
        <v>4</v>
      </c>
      <c r="HW174" s="667">
        <v>2014</v>
      </c>
      <c r="HX174" s="667">
        <v>63</v>
      </c>
      <c r="HY174" s="667">
        <v>0</v>
      </c>
      <c r="HZ174" s="667">
        <v>2059</v>
      </c>
      <c r="IA174" s="668">
        <v>41697.500081018516</v>
      </c>
      <c r="IB174" s="667" t="s">
        <v>788</v>
      </c>
      <c r="IC174" s="667">
        <v>3974437</v>
      </c>
      <c r="ID174" s="667">
        <v>2014</v>
      </c>
      <c r="IE174" s="667">
        <v>1712</v>
      </c>
      <c r="IF174" s="667" t="s">
        <v>783</v>
      </c>
      <c r="IG174" s="667" t="s">
        <v>783</v>
      </c>
      <c r="IH174" s="667" t="s">
        <v>783</v>
      </c>
      <c r="II174" s="667" t="s">
        <v>783</v>
      </c>
      <c r="IJ174" s="667" t="s">
        <v>783</v>
      </c>
      <c r="IK174" s="667" t="s">
        <v>783</v>
      </c>
      <c r="IL174" s="667" t="s">
        <v>783</v>
      </c>
      <c r="IM174" s="667" t="s">
        <v>783</v>
      </c>
      <c r="IN174" s="667" t="s">
        <v>783</v>
      </c>
      <c r="IO174" s="667">
        <v>1649</v>
      </c>
      <c r="IP174" s="668">
        <v>37477.354571759257</v>
      </c>
      <c r="IQ174" s="667">
        <v>4</v>
      </c>
      <c r="IR174" s="667" t="s">
        <v>793</v>
      </c>
      <c r="IS174" s="667">
        <v>3</v>
      </c>
      <c r="IT174" s="669">
        <v>41275</v>
      </c>
      <c r="IU174" s="667" t="s">
        <v>783</v>
      </c>
      <c r="IV174" s="667" t="s">
        <v>783</v>
      </c>
      <c r="IW174" s="667" t="s">
        <v>783</v>
      </c>
      <c r="IX174" s="667" t="s">
        <v>781</v>
      </c>
      <c r="IY174" s="667">
        <v>45</v>
      </c>
      <c r="IZ174" s="667" t="s">
        <v>789</v>
      </c>
      <c r="JA174" s="667" t="s">
        <v>783</v>
      </c>
      <c r="JB174" s="667" t="s">
        <v>783</v>
      </c>
      <c r="JC174" s="667" t="s">
        <v>783</v>
      </c>
      <c r="JD174" s="667">
        <v>329476</v>
      </c>
      <c r="JE174" s="667" t="s">
        <v>783</v>
      </c>
      <c r="JF174" s="667" t="s">
        <v>783</v>
      </c>
      <c r="JG174" s="667" t="s">
        <v>809</v>
      </c>
      <c r="JH174" s="667">
        <v>35</v>
      </c>
      <c r="JI174" s="667" t="s">
        <v>783</v>
      </c>
      <c r="JJ174" s="667" t="s">
        <v>783</v>
      </c>
      <c r="JK174" s="667" t="s">
        <v>783</v>
      </c>
      <c r="JL174" s="667" t="s">
        <v>790</v>
      </c>
      <c r="JM174" s="667">
        <v>4</v>
      </c>
      <c r="JN174" s="667">
        <v>1</v>
      </c>
      <c r="JO174" s="667" t="s">
        <v>783</v>
      </c>
      <c r="JP174" s="667">
        <v>12683066</v>
      </c>
      <c r="JQ174" s="667">
        <v>2013</v>
      </c>
      <c r="JR174" s="667">
        <v>12</v>
      </c>
      <c r="JS174" s="667" t="s">
        <v>783</v>
      </c>
      <c r="JT174" s="667" t="s">
        <v>783</v>
      </c>
      <c r="JU174" s="667" t="s">
        <v>955</v>
      </c>
      <c r="JV174" s="670">
        <v>2095.3714880000002</v>
      </c>
      <c r="JW174"/>
      <c r="JX174" s="225"/>
      <c r="JY174" s="829"/>
      <c r="JZ174" s="829"/>
      <c r="KA174" s="829"/>
    </row>
    <row r="175" spans="1:288" s="827" customFormat="1" ht="15" thickBot="1">
      <c r="B175" s="1161"/>
      <c r="C175" s="908" t="s">
        <v>1011</v>
      </c>
      <c r="D175" s="393"/>
      <c r="E175" s="393"/>
      <c r="F175" s="393"/>
      <c r="G175" s="394"/>
      <c r="H175" s="394"/>
      <c r="I175" s="394"/>
      <c r="J175" s="394"/>
      <c r="K175" s="394"/>
      <c r="L175" s="394"/>
      <c r="M175" s="394"/>
      <c r="N175" s="394"/>
      <c r="O175" s="829"/>
      <c r="P175" s="1101"/>
      <c r="Q175" s="1194"/>
      <c r="R175" s="394"/>
      <c r="S175" s="393"/>
      <c r="T175" s="393"/>
      <c r="U175" s="914"/>
      <c r="V175" s="914"/>
      <c r="W175" s="915"/>
      <c r="X175" s="915"/>
      <c r="Y175" s="915"/>
      <c r="Z175" s="915"/>
      <c r="AA175" s="915"/>
      <c r="AB175" s="916"/>
      <c r="AC175" s="911"/>
      <c r="AD175" s="911"/>
      <c r="AE175" s="917"/>
      <c r="AF175" s="916"/>
      <c r="AG175" s="911"/>
      <c r="AH175" s="911"/>
      <c r="AI175" s="917"/>
      <c r="AJ175" s="911"/>
      <c r="AK175" s="911"/>
      <c r="AL175" s="911"/>
      <c r="AM175" s="911"/>
      <c r="AN175" s="911"/>
      <c r="AO175" s="917"/>
      <c r="AP175" s="911"/>
      <c r="AQ175" s="917"/>
      <c r="AR175" s="911"/>
      <c r="AS175" s="917"/>
      <c r="AT175" s="911"/>
      <c r="AU175" s="917"/>
      <c r="AV175" s="911"/>
      <c r="AW175" s="917"/>
      <c r="AX175" s="911"/>
      <c r="AY175" s="917"/>
      <c r="AZ175" s="911"/>
      <c r="BA175" s="917"/>
      <c r="BB175" s="911"/>
      <c r="BC175" s="917"/>
      <c r="BD175" s="911"/>
      <c r="BE175" s="917"/>
      <c r="BF175" s="911"/>
      <c r="BG175" s="917"/>
      <c r="BH175" s="911"/>
      <c r="BI175" s="917"/>
      <c r="BJ175" s="911"/>
      <c r="BK175" s="555"/>
      <c r="BM175" s="555"/>
      <c r="BO175" s="555"/>
      <c r="BQ175" s="555"/>
      <c r="BR175" s="829"/>
      <c r="BS175" s="829"/>
      <c r="BT175" s="829"/>
      <c r="BU175" s="829"/>
      <c r="BV175" s="829"/>
      <c r="BW175" s="829"/>
      <c r="BX175" s="829"/>
      <c r="BY175" s="829"/>
      <c r="BZ175" s="829"/>
      <c r="CA175" s="829"/>
      <c r="CB175" s="829"/>
      <c r="CC175" s="829"/>
      <c r="CD175" s="829"/>
      <c r="CE175" s="829"/>
      <c r="CF175" s="829"/>
      <c r="CG175" s="829"/>
      <c r="CH175" s="829"/>
      <c r="CI175" s="829"/>
      <c r="CJ175" s="829"/>
      <c r="CK175" s="829"/>
      <c r="CL175" s="829"/>
      <c r="CM175" s="829"/>
      <c r="CN175" s="829"/>
      <c r="CO175" s="829"/>
      <c r="CP175" s="829"/>
      <c r="CQ175" s="829"/>
      <c r="CR175" s="829"/>
      <c r="CS175" s="829"/>
      <c r="CT175" s="829"/>
      <c r="CU175" s="829"/>
      <c r="CV175" s="829"/>
      <c r="CW175" s="829"/>
      <c r="CX175" s="829"/>
      <c r="CY175" s="829"/>
      <c r="CZ175" s="829"/>
      <c r="DA175" s="829"/>
      <c r="DB175" s="829"/>
      <c r="DC175" s="829"/>
      <c r="DD175" s="829"/>
      <c r="DE175" s="829"/>
      <c r="DF175" s="829"/>
      <c r="DG175" s="829"/>
      <c r="DH175" s="829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  <c r="DY175" s="829"/>
      <c r="DZ175" s="829"/>
      <c r="EA175" s="829"/>
      <c r="EB175" s="829"/>
      <c r="EC175" s="829"/>
      <c r="ED175" s="829"/>
      <c r="EE175" s="829"/>
      <c r="EF175" s="829"/>
      <c r="EG175" s="829"/>
      <c r="EH175" s="829"/>
      <c r="EI175" s="829"/>
      <c r="EJ175" s="829"/>
      <c r="EK175" s="829"/>
      <c r="EL175" s="829"/>
      <c r="EM175" s="829"/>
      <c r="EN175" s="829"/>
      <c r="EO175" s="829"/>
      <c r="EP175" s="829"/>
      <c r="EQ175" s="829"/>
      <c r="ER175" s="829"/>
      <c r="ES175" s="829"/>
      <c r="ET175" s="829"/>
      <c r="EU175" s="829"/>
      <c r="EV175" s="829"/>
      <c r="EW175" s="829"/>
      <c r="EX175" s="829"/>
      <c r="EY175" s="829"/>
      <c r="EZ175" s="829"/>
      <c r="FA175" s="829"/>
      <c r="FB175" s="829"/>
      <c r="FC175" s="829"/>
      <c r="FD175" s="829"/>
      <c r="FE175" s="829"/>
      <c r="FF175" s="829"/>
      <c r="FG175" s="829"/>
      <c r="FH175" s="829"/>
      <c r="FI175" s="829"/>
      <c r="FJ175" s="829"/>
      <c r="FK175" s="829"/>
      <c r="FL175" s="829"/>
      <c r="FM175" s="829"/>
      <c r="FN175" s="829"/>
      <c r="FO175" s="829"/>
      <c r="FP175" s="829"/>
      <c r="FQ175" s="829"/>
      <c r="FR175" s="829"/>
      <c r="FS175" s="829"/>
      <c r="FT175" s="829"/>
      <c r="FU175" s="829"/>
      <c r="FV175" s="829"/>
      <c r="FW175" s="829"/>
      <c r="FX175" s="625" t="s">
        <v>420</v>
      </c>
      <c r="FY175" s="626">
        <v>310</v>
      </c>
      <c r="FZ175" s="626">
        <v>35528665</v>
      </c>
      <c r="GA175" s="626">
        <v>35</v>
      </c>
      <c r="GB175" s="626" t="s">
        <v>3</v>
      </c>
      <c r="GC175" s="626">
        <v>18</v>
      </c>
      <c r="GD175" s="626">
        <v>1970</v>
      </c>
      <c r="GE175" s="626">
        <v>0</v>
      </c>
      <c r="GF175" s="626" t="s">
        <v>792</v>
      </c>
      <c r="GG175" s="626">
        <v>0</v>
      </c>
      <c r="GH175" s="626">
        <v>0</v>
      </c>
      <c r="GI175" s="626" t="s">
        <v>792</v>
      </c>
      <c r="GJ175" s="626">
        <v>0</v>
      </c>
      <c r="GK175" s="626" t="s">
        <v>781</v>
      </c>
      <c r="GL175" s="626" t="s">
        <v>782</v>
      </c>
      <c r="GM175" s="626">
        <v>66</v>
      </c>
      <c r="GN175" s="626" t="s">
        <v>783</v>
      </c>
      <c r="GO175" s="626">
        <v>0</v>
      </c>
      <c r="GP175" s="626">
        <v>0</v>
      </c>
      <c r="GQ175" s="626">
        <v>4</v>
      </c>
      <c r="GR175" s="626">
        <v>2</v>
      </c>
      <c r="GS175" s="626">
        <v>3</v>
      </c>
      <c r="GT175" s="626" t="s">
        <v>783</v>
      </c>
      <c r="GU175" s="626" t="s">
        <v>783</v>
      </c>
      <c r="GV175" s="626" t="s">
        <v>783</v>
      </c>
      <c r="GW175" s="626" t="s">
        <v>783</v>
      </c>
      <c r="GX175" s="626" t="s">
        <v>783</v>
      </c>
      <c r="GY175" s="626">
        <v>1649</v>
      </c>
      <c r="GZ175" s="626">
        <v>0.21</v>
      </c>
      <c r="HA175" s="626">
        <v>5</v>
      </c>
      <c r="HB175" s="626" t="s">
        <v>783</v>
      </c>
      <c r="HC175" s="626" t="s">
        <v>782</v>
      </c>
      <c r="HD175" s="626">
        <v>15</v>
      </c>
      <c r="HE175" s="626" t="s">
        <v>783</v>
      </c>
      <c r="HF175" s="626">
        <v>0</v>
      </c>
      <c r="HG175" s="626" t="s">
        <v>783</v>
      </c>
      <c r="HH175" s="626">
        <v>0</v>
      </c>
      <c r="HI175" s="626">
        <v>1</v>
      </c>
      <c r="HJ175" s="626">
        <v>45</v>
      </c>
      <c r="HK175" s="626" t="s">
        <v>784</v>
      </c>
      <c r="HL175" s="626" t="s">
        <v>785</v>
      </c>
      <c r="HM175" s="626" t="s">
        <v>783</v>
      </c>
      <c r="HN175" s="626" t="s">
        <v>783</v>
      </c>
      <c r="HO175" s="626" t="s">
        <v>783</v>
      </c>
      <c r="HP175" s="626" t="s">
        <v>783</v>
      </c>
      <c r="HQ175" s="626" t="s">
        <v>783</v>
      </c>
      <c r="HR175" s="626">
        <v>3979921</v>
      </c>
      <c r="HS175" s="626" t="s">
        <v>783</v>
      </c>
      <c r="HT175" s="626" t="s">
        <v>786</v>
      </c>
      <c r="HU175" s="626" t="s">
        <v>787</v>
      </c>
      <c r="HV175" s="626">
        <v>4</v>
      </c>
      <c r="HW175" s="626">
        <v>2016</v>
      </c>
      <c r="HX175" s="626">
        <v>63</v>
      </c>
      <c r="HY175" s="626">
        <v>0</v>
      </c>
      <c r="HZ175" s="626">
        <v>1109</v>
      </c>
      <c r="IA175" s="627">
        <v>42348.42765046296</v>
      </c>
      <c r="IB175" s="626" t="s">
        <v>788</v>
      </c>
      <c r="IC175" s="626">
        <v>3975443</v>
      </c>
      <c r="ID175" s="626">
        <v>2016</v>
      </c>
      <c r="IE175" s="626">
        <v>1712</v>
      </c>
      <c r="IF175" s="626" t="s">
        <v>783</v>
      </c>
      <c r="IG175" s="626" t="s">
        <v>783</v>
      </c>
      <c r="IH175" s="626" t="s">
        <v>783</v>
      </c>
      <c r="II175" s="626" t="s">
        <v>783</v>
      </c>
      <c r="IJ175" s="626" t="s">
        <v>783</v>
      </c>
      <c r="IK175" s="626" t="s">
        <v>783</v>
      </c>
      <c r="IL175" s="626" t="s">
        <v>783</v>
      </c>
      <c r="IM175" s="626" t="s">
        <v>783</v>
      </c>
      <c r="IN175" s="626" t="s">
        <v>783</v>
      </c>
      <c r="IO175" s="626">
        <v>1649</v>
      </c>
      <c r="IP175" s="627">
        <v>37477.354571759257</v>
      </c>
      <c r="IQ175" s="626">
        <v>4</v>
      </c>
      <c r="IR175" s="626" t="s">
        <v>793</v>
      </c>
      <c r="IS175" s="626">
        <v>3</v>
      </c>
      <c r="IT175" s="665">
        <v>41275</v>
      </c>
      <c r="IU175" s="626" t="s">
        <v>783</v>
      </c>
      <c r="IV175" s="626" t="s">
        <v>783</v>
      </c>
      <c r="IW175" s="626" t="s">
        <v>783</v>
      </c>
      <c r="IX175" s="626" t="s">
        <v>781</v>
      </c>
      <c r="IY175" s="626">
        <v>45</v>
      </c>
      <c r="IZ175" s="626" t="s">
        <v>789</v>
      </c>
      <c r="JA175" s="626" t="s">
        <v>783</v>
      </c>
      <c r="JB175" s="626" t="s">
        <v>783</v>
      </c>
      <c r="JC175" s="626" t="s">
        <v>783</v>
      </c>
      <c r="JD175" s="626">
        <v>329476</v>
      </c>
      <c r="JE175" s="626" t="s">
        <v>783</v>
      </c>
      <c r="JF175" s="626" t="s">
        <v>783</v>
      </c>
      <c r="JG175" s="626" t="s">
        <v>809</v>
      </c>
      <c r="JH175" s="626">
        <v>35</v>
      </c>
      <c r="JI175" s="626" t="s">
        <v>783</v>
      </c>
      <c r="JJ175" s="626" t="s">
        <v>783</v>
      </c>
      <c r="JK175" s="626" t="s">
        <v>783</v>
      </c>
      <c r="JL175" s="626" t="s">
        <v>790</v>
      </c>
      <c r="JM175" s="626">
        <v>4</v>
      </c>
      <c r="JN175" s="626">
        <v>1</v>
      </c>
      <c r="JO175" s="626" t="s">
        <v>783</v>
      </c>
      <c r="JP175" s="626">
        <v>12683066</v>
      </c>
      <c r="JQ175" s="626">
        <v>2013</v>
      </c>
      <c r="JR175" s="626">
        <v>12</v>
      </c>
      <c r="JS175" s="626" t="s">
        <v>783</v>
      </c>
      <c r="JT175" s="626" t="s">
        <v>783</v>
      </c>
      <c r="JU175" s="626" t="s">
        <v>956</v>
      </c>
      <c r="JV175" s="628">
        <v>1115.567391</v>
      </c>
      <c r="JW175">
        <f>SUM(JV174:JV175)</f>
        <v>3210.9388790000003</v>
      </c>
      <c r="JX175" s="225">
        <v>0.60813236344696975</v>
      </c>
      <c r="JY175" s="829"/>
      <c r="JZ175" s="829"/>
      <c r="KA175" s="829"/>
    </row>
    <row r="176" spans="1:288" s="827" customFormat="1" ht="15" thickBot="1">
      <c r="B176" s="1161"/>
      <c r="C176" s="1099" t="s">
        <v>1012</v>
      </c>
      <c r="D176" s="1195"/>
      <c r="E176" s="1195"/>
      <c r="F176" s="1195"/>
      <c r="G176" s="1196"/>
      <c r="H176" s="1197" t="s">
        <v>152</v>
      </c>
      <c r="I176" s="1195"/>
      <c r="J176" s="1195"/>
      <c r="K176" s="1196"/>
      <c r="L176" s="1196"/>
      <c r="M176" s="1196"/>
      <c r="N176" s="1196"/>
      <c r="O176" s="1196"/>
      <c r="P176" s="1198"/>
      <c r="Q176" s="1198"/>
      <c r="R176" s="1196"/>
      <c r="S176" s="1195"/>
      <c r="T176" s="1195"/>
      <c r="U176" s="914"/>
      <c r="V176" s="914"/>
      <c r="W176" s="915"/>
      <c r="X176" s="915"/>
      <c r="Y176" s="915"/>
      <c r="Z176" s="915"/>
      <c r="AA176" s="915"/>
      <c r="AB176" s="916"/>
      <c r="AC176" s="911"/>
      <c r="AD176" s="911"/>
      <c r="AE176" s="917"/>
      <c r="AF176" s="916"/>
      <c r="AG176" s="911"/>
      <c r="AH176" s="911"/>
      <c r="AI176" s="917"/>
      <c r="AJ176" s="911"/>
      <c r="AK176" s="911"/>
      <c r="AL176" s="911"/>
      <c r="AM176" s="911"/>
      <c r="AN176" s="911"/>
      <c r="AO176" s="917"/>
      <c r="AP176" s="911"/>
      <c r="AQ176" s="917"/>
      <c r="AR176" s="911"/>
      <c r="AS176" s="917"/>
      <c r="AT176" s="911"/>
      <c r="AU176" s="917"/>
      <c r="AV176" s="911"/>
      <c r="AW176" s="917"/>
      <c r="AX176" s="911"/>
      <c r="AY176" s="917"/>
      <c r="AZ176" s="911"/>
      <c r="BA176" s="917"/>
      <c r="BB176" s="911"/>
      <c r="BC176" s="917"/>
      <c r="BD176" s="911"/>
      <c r="BE176" s="917"/>
      <c r="BF176" s="911"/>
      <c r="BG176" s="917"/>
      <c r="BH176" s="911"/>
      <c r="BI176" s="917"/>
      <c r="BJ176" s="911"/>
      <c r="BK176" s="555"/>
      <c r="BM176" s="555"/>
      <c r="BO176" s="555"/>
      <c r="BQ176" s="555"/>
      <c r="BR176" s="829"/>
      <c r="BS176" s="829"/>
      <c r="BT176" s="829"/>
      <c r="BU176" s="829"/>
      <c r="BV176" s="829"/>
      <c r="BW176" s="829"/>
      <c r="BX176" s="829"/>
      <c r="BY176" s="829"/>
      <c r="BZ176" s="829"/>
      <c r="CA176" s="829"/>
      <c r="CB176" s="829"/>
      <c r="CC176" s="829"/>
      <c r="CD176" s="829"/>
      <c r="CE176" s="829"/>
      <c r="CF176" s="829"/>
      <c r="CG176" s="829"/>
      <c r="CH176" s="829"/>
      <c r="CI176" s="829"/>
      <c r="CJ176" s="829"/>
      <c r="CK176" s="829"/>
      <c r="CL176" s="829"/>
      <c r="CM176" s="829"/>
      <c r="CN176" s="829"/>
      <c r="CO176" s="829"/>
      <c r="CP176" s="829"/>
      <c r="CQ176" s="829"/>
      <c r="CR176" s="829"/>
      <c r="CS176" s="829"/>
      <c r="CT176" s="829"/>
      <c r="CU176" s="829"/>
      <c r="CV176" s="829"/>
      <c r="CW176" s="829"/>
      <c r="CX176" s="829"/>
      <c r="CY176" s="829"/>
      <c r="CZ176" s="829"/>
      <c r="DA176" s="829"/>
      <c r="DB176" s="829"/>
      <c r="DC176" s="829"/>
      <c r="DD176" s="829"/>
      <c r="DE176" s="829"/>
      <c r="DF176" s="829"/>
      <c r="DG176" s="829"/>
      <c r="DH176" s="829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  <c r="DY176" s="829"/>
      <c r="DZ176" s="829"/>
      <c r="EA176" s="829"/>
      <c r="EB176" s="829"/>
      <c r="EC176" s="829"/>
      <c r="ED176" s="829"/>
      <c r="EE176" s="829"/>
      <c r="EF176" s="829"/>
      <c r="EG176" s="829"/>
      <c r="EH176" s="829"/>
      <c r="EI176" s="829"/>
      <c r="EJ176" s="829"/>
      <c r="EK176" s="829"/>
      <c r="EL176" s="829"/>
      <c r="EM176" s="829"/>
      <c r="EN176" s="829"/>
      <c r="EO176" s="829"/>
      <c r="EP176" s="829"/>
      <c r="EQ176" s="829"/>
      <c r="ER176" s="829"/>
      <c r="ES176" s="829"/>
      <c r="ET176" s="829"/>
      <c r="EU176" s="829"/>
      <c r="EV176" s="829"/>
      <c r="EW176" s="829"/>
      <c r="EX176" s="829"/>
      <c r="EY176" s="829"/>
      <c r="EZ176" s="829"/>
      <c r="FA176" s="829"/>
      <c r="FB176" s="829"/>
      <c r="FC176" s="829"/>
      <c r="FD176" s="829"/>
      <c r="FE176" s="829"/>
      <c r="FF176" s="829"/>
      <c r="FG176" s="829"/>
      <c r="FH176" s="829"/>
      <c r="FI176" s="829"/>
      <c r="FJ176" s="829"/>
      <c r="FK176" s="829"/>
      <c r="FL176" s="829"/>
      <c r="FM176" s="829"/>
      <c r="FN176" s="829"/>
      <c r="FO176" s="829"/>
      <c r="FP176" s="829"/>
      <c r="FQ176" s="829"/>
      <c r="FR176" s="829"/>
      <c r="FS176" s="829"/>
      <c r="FT176" s="829"/>
      <c r="FU176" s="829"/>
      <c r="FV176" s="829"/>
      <c r="FW176" s="829"/>
      <c r="FX176" s="655" t="s">
        <v>501</v>
      </c>
      <c r="FY176" s="656">
        <v>104</v>
      </c>
      <c r="FZ176" s="656">
        <v>30289627</v>
      </c>
      <c r="GA176" s="656">
        <v>35</v>
      </c>
      <c r="GB176" s="656" t="s">
        <v>3</v>
      </c>
      <c r="GC176" s="656">
        <v>16</v>
      </c>
      <c r="GD176" s="656">
        <v>1983</v>
      </c>
      <c r="GE176" s="656">
        <v>0</v>
      </c>
      <c r="GF176" s="656" t="s">
        <v>792</v>
      </c>
      <c r="GG176" s="656">
        <v>0</v>
      </c>
      <c r="GH176" s="656">
        <v>0</v>
      </c>
      <c r="GI176" s="656" t="s">
        <v>792</v>
      </c>
      <c r="GJ176" s="656">
        <v>0</v>
      </c>
      <c r="GK176" s="656" t="s">
        <v>781</v>
      </c>
      <c r="GL176" s="656" t="s">
        <v>782</v>
      </c>
      <c r="GM176" s="656">
        <v>66</v>
      </c>
      <c r="GN176" s="656" t="s">
        <v>783</v>
      </c>
      <c r="GO176" s="656">
        <v>0</v>
      </c>
      <c r="GP176" s="656">
        <v>0</v>
      </c>
      <c r="GQ176" s="656">
        <v>4</v>
      </c>
      <c r="GR176" s="656">
        <v>2</v>
      </c>
      <c r="GS176" s="656">
        <v>1</v>
      </c>
      <c r="GT176" s="656" t="s">
        <v>783</v>
      </c>
      <c r="GU176" s="656" t="s">
        <v>783</v>
      </c>
      <c r="GV176" s="656" t="s">
        <v>783</v>
      </c>
      <c r="GW176" s="656" t="s">
        <v>783</v>
      </c>
      <c r="GX176" s="656" t="s">
        <v>783</v>
      </c>
      <c r="GY176" s="656">
        <v>1649</v>
      </c>
      <c r="GZ176" s="656">
        <v>0.2</v>
      </c>
      <c r="HA176" s="656">
        <v>5</v>
      </c>
      <c r="HB176" s="656" t="s">
        <v>783</v>
      </c>
      <c r="HC176" s="656" t="s">
        <v>782</v>
      </c>
      <c r="HD176" s="656">
        <v>15</v>
      </c>
      <c r="HE176" s="656" t="s">
        <v>783</v>
      </c>
      <c r="HF176" s="656">
        <v>0</v>
      </c>
      <c r="HG176" s="656" t="s">
        <v>783</v>
      </c>
      <c r="HH176" s="656">
        <v>0</v>
      </c>
      <c r="HI176" s="656">
        <v>1</v>
      </c>
      <c r="HJ176" s="656">
        <v>45</v>
      </c>
      <c r="HK176" s="656" t="s">
        <v>784</v>
      </c>
      <c r="HL176" s="656" t="s">
        <v>785</v>
      </c>
      <c r="HM176" s="656" t="s">
        <v>783</v>
      </c>
      <c r="HN176" s="656" t="s">
        <v>783</v>
      </c>
      <c r="HO176" s="656" t="s">
        <v>783</v>
      </c>
      <c r="HP176" s="656" t="s">
        <v>783</v>
      </c>
      <c r="HQ176" s="656" t="s">
        <v>783</v>
      </c>
      <c r="HR176" s="656">
        <v>3980148</v>
      </c>
      <c r="HS176" s="656" t="s">
        <v>783</v>
      </c>
      <c r="HT176" s="656" t="s">
        <v>786</v>
      </c>
      <c r="HU176" s="656" t="s">
        <v>787</v>
      </c>
      <c r="HV176" s="656">
        <v>4</v>
      </c>
      <c r="HW176" s="656">
        <v>2014</v>
      </c>
      <c r="HX176" s="656">
        <v>63</v>
      </c>
      <c r="HY176" s="656">
        <v>0</v>
      </c>
      <c r="HZ176" s="656">
        <v>1056</v>
      </c>
      <c r="IA176" s="657">
        <v>41697.500081018516</v>
      </c>
      <c r="IB176" s="656" t="s">
        <v>788</v>
      </c>
      <c r="IC176" s="656">
        <v>3975670</v>
      </c>
      <c r="ID176" s="656">
        <v>2014</v>
      </c>
      <c r="IE176" s="656">
        <v>1712</v>
      </c>
      <c r="IF176" s="656" t="s">
        <v>783</v>
      </c>
      <c r="IG176" s="656" t="s">
        <v>783</v>
      </c>
      <c r="IH176" s="656" t="s">
        <v>783</v>
      </c>
      <c r="II176" s="656" t="s">
        <v>783</v>
      </c>
      <c r="IJ176" s="656" t="s">
        <v>783</v>
      </c>
      <c r="IK176" s="656" t="s">
        <v>783</v>
      </c>
      <c r="IL176" s="656" t="s">
        <v>783</v>
      </c>
      <c r="IM176" s="656" t="s">
        <v>783</v>
      </c>
      <c r="IN176" s="656" t="s">
        <v>783</v>
      </c>
      <c r="IO176" s="656">
        <v>1649</v>
      </c>
      <c r="IP176" s="657">
        <v>37477.354571759257</v>
      </c>
      <c r="IQ176" s="656">
        <v>4</v>
      </c>
      <c r="IR176" s="656" t="s">
        <v>793</v>
      </c>
      <c r="IS176" s="656">
        <v>1</v>
      </c>
      <c r="IT176" s="658">
        <v>41275</v>
      </c>
      <c r="IU176" s="656" t="s">
        <v>783</v>
      </c>
      <c r="IV176" s="656" t="s">
        <v>783</v>
      </c>
      <c r="IW176" s="656" t="s">
        <v>783</v>
      </c>
      <c r="IX176" s="656" t="s">
        <v>781</v>
      </c>
      <c r="IY176" s="656">
        <v>45</v>
      </c>
      <c r="IZ176" s="656" t="s">
        <v>789</v>
      </c>
      <c r="JA176" s="656" t="s">
        <v>783</v>
      </c>
      <c r="JB176" s="656" t="s">
        <v>783</v>
      </c>
      <c r="JC176" s="656" t="s">
        <v>783</v>
      </c>
      <c r="JD176" s="656">
        <v>329477</v>
      </c>
      <c r="JE176" s="656" t="s">
        <v>783</v>
      </c>
      <c r="JF176" s="656" t="s">
        <v>783</v>
      </c>
      <c r="JG176" s="656" t="s">
        <v>795</v>
      </c>
      <c r="JH176" s="656">
        <v>35</v>
      </c>
      <c r="JI176" s="656" t="s">
        <v>783</v>
      </c>
      <c r="JJ176" s="656" t="s">
        <v>783</v>
      </c>
      <c r="JK176" s="656" t="s">
        <v>783</v>
      </c>
      <c r="JL176" s="656" t="s">
        <v>790</v>
      </c>
      <c r="JM176" s="656">
        <v>4</v>
      </c>
      <c r="JN176" s="656">
        <v>1</v>
      </c>
      <c r="JO176" s="656" t="s">
        <v>783</v>
      </c>
      <c r="JP176" s="656">
        <v>12683066</v>
      </c>
      <c r="JQ176" s="656">
        <v>2013</v>
      </c>
      <c r="JR176" s="656">
        <v>12</v>
      </c>
      <c r="JS176" s="656" t="s">
        <v>783</v>
      </c>
      <c r="JT176" s="656" t="s">
        <v>783</v>
      </c>
      <c r="JU176" s="656" t="s">
        <v>957</v>
      </c>
      <c r="JV176" s="659">
        <v>1150.228541</v>
      </c>
      <c r="JW176">
        <f>JV176</f>
        <v>1150.228541</v>
      </c>
      <c r="JX176" s="225">
        <v>0.21784631458333331</v>
      </c>
      <c r="JY176" s="829"/>
      <c r="JZ176" s="829"/>
      <c r="KA176" s="829"/>
    </row>
    <row r="177" spans="3:288" s="827" customFormat="1" ht="15" thickBot="1">
      <c r="C177" s="829"/>
      <c r="D177" s="829"/>
      <c r="E177" s="829"/>
      <c r="M177" s="829"/>
      <c r="N177" s="829"/>
      <c r="O177" s="829"/>
      <c r="P177" s="1101"/>
      <c r="Q177" s="1101"/>
      <c r="R177" s="829"/>
      <c r="S177" s="1027"/>
      <c r="T177" s="1027"/>
      <c r="U177" s="59"/>
      <c r="V177" s="59"/>
      <c r="W177" s="496"/>
      <c r="X177" s="496"/>
      <c r="Y177" s="496"/>
      <c r="Z177" s="496"/>
      <c r="AA177" s="915"/>
      <c r="AB177" s="512"/>
      <c r="AD177" s="911"/>
      <c r="AE177" s="555"/>
      <c r="AF177" s="512"/>
      <c r="AI177" s="555"/>
      <c r="AO177" s="555"/>
      <c r="AQ177" s="555"/>
      <c r="AS177" s="555"/>
      <c r="AU177" s="555"/>
      <c r="AW177" s="555"/>
      <c r="AY177" s="555"/>
      <c r="BA177" s="555"/>
      <c r="BC177" s="555"/>
      <c r="BE177" s="555"/>
      <c r="BG177" s="555"/>
      <c r="BI177" s="555"/>
      <c r="BK177" s="555"/>
      <c r="BM177" s="555"/>
      <c r="BO177" s="555"/>
      <c r="BQ177" s="555"/>
      <c r="BR177" s="829"/>
      <c r="BS177" s="829"/>
      <c r="BT177" s="829"/>
      <c r="BU177" s="829"/>
      <c r="BV177" s="829"/>
      <c r="BW177" s="829"/>
      <c r="BX177" s="829"/>
      <c r="BY177" s="829"/>
      <c r="BZ177" s="829"/>
      <c r="CA177" s="829"/>
      <c r="CB177" s="829"/>
      <c r="CC177" s="829"/>
      <c r="CD177" s="829"/>
      <c r="CE177" s="829"/>
      <c r="CF177" s="829"/>
      <c r="CG177" s="829"/>
      <c r="CH177" s="829"/>
      <c r="CI177" s="829"/>
      <c r="CJ177" s="829"/>
      <c r="CK177" s="829"/>
      <c r="CL177" s="829"/>
      <c r="CM177" s="829"/>
      <c r="CN177" s="829"/>
      <c r="CO177" s="829"/>
      <c r="CP177" s="829"/>
      <c r="CQ177" s="829"/>
      <c r="CR177" s="829"/>
      <c r="CS177" s="829"/>
      <c r="CT177" s="829"/>
      <c r="CU177" s="829"/>
      <c r="CV177" s="829"/>
      <c r="CW177" s="829"/>
      <c r="CX177" s="829"/>
      <c r="CY177" s="829"/>
      <c r="CZ177" s="829"/>
      <c r="DA177" s="829"/>
      <c r="DB177" s="829"/>
      <c r="DC177" s="829"/>
      <c r="DD177" s="829"/>
      <c r="DE177" s="829"/>
      <c r="DF177" s="829"/>
      <c r="DG177" s="829"/>
      <c r="DH177" s="829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  <c r="DY177" s="829"/>
      <c r="DZ177" s="829"/>
      <c r="EA177" s="829"/>
      <c r="EB177" s="829"/>
      <c r="EC177" s="829"/>
      <c r="ED177" s="829"/>
      <c r="EE177" s="829"/>
      <c r="EF177" s="829"/>
      <c r="EG177" s="829"/>
      <c r="EH177" s="829"/>
      <c r="EI177" s="829"/>
      <c r="EJ177" s="829"/>
      <c r="EK177" s="829"/>
      <c r="EL177" s="829"/>
      <c r="EM177" s="829"/>
      <c r="EN177" s="829"/>
      <c r="EO177" s="829"/>
      <c r="EP177" s="829"/>
      <c r="EQ177" s="829"/>
      <c r="ER177" s="829"/>
      <c r="ES177" s="829"/>
      <c r="ET177" s="829"/>
      <c r="EU177" s="829"/>
      <c r="EV177" s="829"/>
      <c r="EW177" s="829"/>
      <c r="EX177" s="829"/>
      <c r="EY177" s="829"/>
      <c r="EZ177" s="829"/>
      <c r="FA177" s="829"/>
      <c r="FB177" s="829"/>
      <c r="FC177" s="829"/>
      <c r="FD177" s="829"/>
      <c r="FE177" s="829"/>
      <c r="FF177" s="829"/>
      <c r="FG177" s="829"/>
      <c r="FH177" s="829"/>
      <c r="FI177" s="829"/>
      <c r="FJ177" s="829"/>
      <c r="FK177" s="829"/>
      <c r="FL177" s="829"/>
      <c r="FM177" s="829"/>
      <c r="FN177" s="829"/>
      <c r="FO177" s="829"/>
      <c r="FP177" s="829"/>
      <c r="FQ177" s="829"/>
      <c r="FR177" s="829"/>
      <c r="FS177" s="829"/>
      <c r="FT177" s="829"/>
      <c r="FU177" s="829"/>
      <c r="FV177" s="829"/>
      <c r="FW177" s="829"/>
      <c r="FX177" s="655" t="s">
        <v>502</v>
      </c>
      <c r="FY177" s="656">
        <v>194</v>
      </c>
      <c r="FZ177" s="656">
        <v>30289628</v>
      </c>
      <c r="GA177" s="656">
        <v>55</v>
      </c>
      <c r="GB177" s="656" t="s">
        <v>798</v>
      </c>
      <c r="GC177" s="656">
        <v>18</v>
      </c>
      <c r="GD177" s="656">
        <v>1973</v>
      </c>
      <c r="GE177" s="656">
        <v>1</v>
      </c>
      <c r="GF177" s="656" t="s">
        <v>780</v>
      </c>
      <c r="GG177" s="656">
        <v>2</v>
      </c>
      <c r="GH177" s="656">
        <v>1</v>
      </c>
      <c r="GI177" s="656" t="s">
        <v>780</v>
      </c>
      <c r="GJ177" s="656">
        <v>2</v>
      </c>
      <c r="GK177" s="656" t="s">
        <v>781</v>
      </c>
      <c r="GL177" s="656" t="s">
        <v>782</v>
      </c>
      <c r="GM177" s="656">
        <v>66</v>
      </c>
      <c r="GN177" s="656" t="s">
        <v>783</v>
      </c>
      <c r="GO177" s="656">
        <v>0</v>
      </c>
      <c r="GP177" s="656">
        <v>0</v>
      </c>
      <c r="GQ177" s="656">
        <v>4</v>
      </c>
      <c r="GR177" s="656">
        <v>2</v>
      </c>
      <c r="GS177" s="656">
        <v>2</v>
      </c>
      <c r="GT177" s="656" t="s">
        <v>783</v>
      </c>
      <c r="GU177" s="656" t="s">
        <v>783</v>
      </c>
      <c r="GV177" s="656" t="s">
        <v>783</v>
      </c>
      <c r="GW177" s="656" t="s">
        <v>783</v>
      </c>
      <c r="GX177" s="656" t="s">
        <v>783</v>
      </c>
      <c r="GY177" s="656">
        <v>1649</v>
      </c>
      <c r="GZ177" s="656">
        <v>0.54</v>
      </c>
      <c r="HA177" s="656">
        <v>5</v>
      </c>
      <c r="HB177" s="656" t="s">
        <v>783</v>
      </c>
      <c r="HC177" s="656" t="s">
        <v>782</v>
      </c>
      <c r="HD177" s="656">
        <v>50</v>
      </c>
      <c r="HE177" s="656" t="s">
        <v>783</v>
      </c>
      <c r="HF177" s="656">
        <v>0</v>
      </c>
      <c r="HG177" s="656" t="s">
        <v>783</v>
      </c>
      <c r="HH177" s="656">
        <v>0</v>
      </c>
      <c r="HI177" s="656">
        <v>1</v>
      </c>
      <c r="HJ177" s="656">
        <v>45</v>
      </c>
      <c r="HK177" s="656" t="s">
        <v>784</v>
      </c>
      <c r="HL177" s="656" t="s">
        <v>785</v>
      </c>
      <c r="HM177" s="656" t="s">
        <v>783</v>
      </c>
      <c r="HN177" s="656" t="s">
        <v>783</v>
      </c>
      <c r="HO177" s="656" t="s">
        <v>783</v>
      </c>
      <c r="HP177" s="656" t="s">
        <v>783</v>
      </c>
      <c r="HQ177" s="656" t="s">
        <v>783</v>
      </c>
      <c r="HR177" s="656">
        <v>3979006</v>
      </c>
      <c r="HS177" s="656" t="s">
        <v>783</v>
      </c>
      <c r="HT177" s="656" t="s">
        <v>786</v>
      </c>
      <c r="HU177" s="656" t="s">
        <v>787</v>
      </c>
      <c r="HV177" s="656">
        <v>4</v>
      </c>
      <c r="HW177" s="656">
        <v>2014</v>
      </c>
      <c r="HX177" s="656">
        <v>63</v>
      </c>
      <c r="HY177" s="656">
        <v>0</v>
      </c>
      <c r="HZ177" s="656">
        <v>2851</v>
      </c>
      <c r="IA177" s="657">
        <v>41697.500081018516</v>
      </c>
      <c r="IB177" s="656" t="s">
        <v>788</v>
      </c>
      <c r="IC177" s="656">
        <v>3974528</v>
      </c>
      <c r="ID177" s="656">
        <v>2014</v>
      </c>
      <c r="IE177" s="656">
        <v>1712</v>
      </c>
      <c r="IF177" s="656" t="s">
        <v>783</v>
      </c>
      <c r="IG177" s="656" t="s">
        <v>783</v>
      </c>
      <c r="IH177" s="656" t="s">
        <v>783</v>
      </c>
      <c r="II177" s="656" t="s">
        <v>783</v>
      </c>
      <c r="IJ177" s="656" t="s">
        <v>783</v>
      </c>
      <c r="IK177" s="656" t="s">
        <v>783</v>
      </c>
      <c r="IL177" s="656" t="s">
        <v>783</v>
      </c>
      <c r="IM177" s="656" t="s">
        <v>783</v>
      </c>
      <c r="IN177" s="656" t="s">
        <v>783</v>
      </c>
      <c r="IO177" s="656">
        <v>1649</v>
      </c>
      <c r="IP177" s="657">
        <v>37477.354571759257</v>
      </c>
      <c r="IQ177" s="656">
        <v>2</v>
      </c>
      <c r="IR177" s="656" t="s">
        <v>793</v>
      </c>
      <c r="IS177" s="656">
        <v>2</v>
      </c>
      <c r="IT177" s="658">
        <v>41275</v>
      </c>
      <c r="IU177" s="656" t="s">
        <v>783</v>
      </c>
      <c r="IV177" s="656" t="s">
        <v>783</v>
      </c>
      <c r="IW177" s="656" t="s">
        <v>783</v>
      </c>
      <c r="IX177" s="656" t="s">
        <v>781</v>
      </c>
      <c r="IY177" s="656">
        <v>45</v>
      </c>
      <c r="IZ177" s="656" t="s">
        <v>789</v>
      </c>
      <c r="JA177" s="656" t="s">
        <v>783</v>
      </c>
      <c r="JB177" s="656" t="s">
        <v>783</v>
      </c>
      <c r="JC177" s="656" t="s">
        <v>783</v>
      </c>
      <c r="JD177" s="656">
        <v>329478</v>
      </c>
      <c r="JE177" s="656" t="s">
        <v>783</v>
      </c>
      <c r="JF177" s="656" t="s">
        <v>783</v>
      </c>
      <c r="JG177" s="656" t="s">
        <v>802</v>
      </c>
      <c r="JH177" s="656">
        <v>55</v>
      </c>
      <c r="JI177" s="656" t="s">
        <v>783</v>
      </c>
      <c r="JJ177" s="656" t="s">
        <v>783</v>
      </c>
      <c r="JK177" s="656" t="s">
        <v>783</v>
      </c>
      <c r="JL177" s="656" t="s">
        <v>790</v>
      </c>
      <c r="JM177" s="656">
        <v>4</v>
      </c>
      <c r="JN177" s="656">
        <v>3</v>
      </c>
      <c r="JO177" s="656" t="s">
        <v>783</v>
      </c>
      <c r="JP177" s="656" t="s">
        <v>783</v>
      </c>
      <c r="JQ177" s="656" t="s">
        <v>783</v>
      </c>
      <c r="JR177" s="656" t="s">
        <v>783</v>
      </c>
      <c r="JS177" s="656" t="s">
        <v>783</v>
      </c>
      <c r="JT177" s="656" t="s">
        <v>783</v>
      </c>
      <c r="JU177" s="656" t="s">
        <v>958</v>
      </c>
      <c r="JV177" s="659">
        <v>2767.2947380000001</v>
      </c>
      <c r="JW177">
        <f>JV177</f>
        <v>2767.2947380000001</v>
      </c>
      <c r="JX177" s="225">
        <v>0.52410885189393941</v>
      </c>
      <c r="JY177" s="829"/>
      <c r="JZ177" s="829"/>
      <c r="KA177" s="829"/>
      <c r="KB177" s="829"/>
    </row>
    <row r="178" spans="3:288" s="827" customFormat="1" ht="15" thickBot="1">
      <c r="C178" s="829"/>
      <c r="D178" s="829"/>
      <c r="E178" s="829"/>
      <c r="M178" s="829"/>
      <c r="N178" s="829"/>
      <c r="O178" s="829"/>
      <c r="P178" s="1101"/>
      <c r="Q178" s="1101"/>
      <c r="R178" s="829"/>
      <c r="S178" s="1027"/>
      <c r="T178" s="1027"/>
      <c r="U178" s="59"/>
      <c r="V178" s="59"/>
      <c r="W178" s="496"/>
      <c r="X178" s="496"/>
      <c r="Y178" s="496"/>
      <c r="Z178" s="496"/>
      <c r="AA178" s="915"/>
      <c r="AB178" s="512"/>
      <c r="AD178" s="911"/>
      <c r="AE178" s="555"/>
      <c r="AF178" s="512"/>
      <c r="AI178" s="555"/>
      <c r="AO178" s="555"/>
      <c r="AQ178" s="555"/>
      <c r="AS178" s="555"/>
      <c r="AU178" s="555"/>
      <c r="AW178" s="555"/>
      <c r="AY178" s="555"/>
      <c r="BA178" s="555"/>
      <c r="BC178" s="555"/>
      <c r="BE178" s="555"/>
      <c r="BG178" s="555"/>
      <c r="BI178" s="555"/>
      <c r="BK178" s="555"/>
      <c r="BM178" s="555"/>
      <c r="BO178" s="555"/>
      <c r="BQ178" s="555"/>
      <c r="BR178" s="829"/>
      <c r="BS178" s="829"/>
      <c r="BT178" s="829"/>
      <c r="BU178" s="829"/>
      <c r="BV178" s="829"/>
      <c r="BW178" s="829"/>
      <c r="BX178" s="829"/>
      <c r="BY178" s="829"/>
      <c r="BZ178" s="829"/>
      <c r="CA178" s="829"/>
      <c r="CB178" s="829"/>
      <c r="CC178" s="829"/>
      <c r="CD178" s="829"/>
      <c r="CE178" s="829"/>
      <c r="CF178" s="829"/>
      <c r="CG178" s="829"/>
      <c r="CH178" s="829"/>
      <c r="CI178" s="829"/>
      <c r="CJ178" s="829"/>
      <c r="CK178" s="829"/>
      <c r="CL178" s="829"/>
      <c r="CM178" s="829"/>
      <c r="CN178" s="829"/>
      <c r="CO178" s="829"/>
      <c r="CP178" s="829"/>
      <c r="CQ178" s="829"/>
      <c r="CR178" s="829"/>
      <c r="CS178" s="829"/>
      <c r="CT178" s="829"/>
      <c r="CU178" s="829"/>
      <c r="CV178" s="829"/>
      <c r="CW178" s="829"/>
      <c r="CX178" s="829"/>
      <c r="CY178" s="829"/>
      <c r="CZ178" s="829"/>
      <c r="DA178" s="829"/>
      <c r="DB178" s="829"/>
      <c r="DC178" s="829"/>
      <c r="DD178" s="829"/>
      <c r="DE178" s="829"/>
      <c r="DF178" s="829"/>
      <c r="DG178" s="829"/>
      <c r="DH178" s="829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  <c r="DY178" s="829"/>
      <c r="DZ178" s="829"/>
      <c r="EA178" s="829"/>
      <c r="EB178" s="829"/>
      <c r="EC178" s="829"/>
      <c r="ED178" s="829"/>
      <c r="EE178" s="829"/>
      <c r="EF178" s="829"/>
      <c r="EG178" s="829"/>
      <c r="EH178" s="829"/>
      <c r="EI178" s="829"/>
      <c r="EJ178" s="829"/>
      <c r="EK178" s="829"/>
      <c r="EL178" s="829"/>
      <c r="EM178" s="829"/>
      <c r="EN178" s="829"/>
      <c r="EO178" s="829"/>
      <c r="EP178" s="829"/>
      <c r="EQ178" s="829"/>
      <c r="ER178" s="829"/>
      <c r="ES178" s="829"/>
      <c r="ET178" s="829"/>
      <c r="EU178" s="829"/>
      <c r="EV178" s="829"/>
      <c r="EW178" s="829"/>
      <c r="EX178" s="829"/>
      <c r="EY178" s="829"/>
      <c r="EZ178" s="829"/>
      <c r="FA178" s="829"/>
      <c r="FB178" s="829"/>
      <c r="FC178" s="829"/>
      <c r="FD178" s="829"/>
      <c r="FE178" s="829"/>
      <c r="FF178" s="829"/>
      <c r="FG178" s="829"/>
      <c r="FH178" s="829"/>
      <c r="FI178" s="829"/>
      <c r="FJ178" s="829"/>
      <c r="FK178" s="829"/>
      <c r="FL178" s="829"/>
      <c r="FM178" s="829"/>
      <c r="FN178" s="829"/>
      <c r="FO178" s="829"/>
      <c r="FP178" s="829"/>
      <c r="FQ178" s="829"/>
      <c r="FR178" s="829"/>
      <c r="FS178" s="829"/>
      <c r="FT178" s="829"/>
      <c r="FU178" s="829"/>
      <c r="FV178" s="829"/>
      <c r="FW178" s="829"/>
      <c r="FX178" s="655" t="s">
        <v>357</v>
      </c>
      <c r="FY178" s="656">
        <v>246</v>
      </c>
      <c r="FZ178" s="656">
        <v>36245110</v>
      </c>
      <c r="GA178" s="656">
        <v>35</v>
      </c>
      <c r="GB178" s="656" t="s">
        <v>3</v>
      </c>
      <c r="GC178" s="656">
        <v>16</v>
      </c>
      <c r="GD178" s="656">
        <v>1970</v>
      </c>
      <c r="GE178" s="656">
        <v>0</v>
      </c>
      <c r="GF178" s="656" t="s">
        <v>792</v>
      </c>
      <c r="GG178" s="656">
        <v>0</v>
      </c>
      <c r="GH178" s="656">
        <v>0</v>
      </c>
      <c r="GI178" s="656" t="s">
        <v>792</v>
      </c>
      <c r="GJ178" s="656">
        <v>0</v>
      </c>
      <c r="GK178" s="656" t="s">
        <v>781</v>
      </c>
      <c r="GL178" s="656" t="s">
        <v>782</v>
      </c>
      <c r="GM178" s="656">
        <v>66</v>
      </c>
      <c r="GN178" s="656" t="s">
        <v>783</v>
      </c>
      <c r="GO178" s="656">
        <v>0</v>
      </c>
      <c r="GP178" s="656">
        <v>0</v>
      </c>
      <c r="GQ178" s="656">
        <v>4</v>
      </c>
      <c r="GR178" s="656">
        <v>2</v>
      </c>
      <c r="GS178" s="656">
        <v>1</v>
      </c>
      <c r="GT178" s="656" t="s">
        <v>783</v>
      </c>
      <c r="GU178" s="656" t="s">
        <v>783</v>
      </c>
      <c r="GV178" s="656" t="s">
        <v>783</v>
      </c>
      <c r="GW178" s="656" t="s">
        <v>783</v>
      </c>
      <c r="GX178" s="656" t="s">
        <v>783</v>
      </c>
      <c r="GY178" s="656">
        <v>1649</v>
      </c>
      <c r="GZ178" s="656">
        <v>0.1</v>
      </c>
      <c r="HA178" s="656">
        <v>5</v>
      </c>
      <c r="HB178" s="656" t="s">
        <v>783</v>
      </c>
      <c r="HC178" s="656" t="s">
        <v>782</v>
      </c>
      <c r="HD178" s="656">
        <v>15</v>
      </c>
      <c r="HE178" s="656" t="s">
        <v>783</v>
      </c>
      <c r="HF178" s="656">
        <v>0</v>
      </c>
      <c r="HG178" s="656" t="s">
        <v>783</v>
      </c>
      <c r="HH178" s="656">
        <v>0</v>
      </c>
      <c r="HI178" s="656">
        <v>1</v>
      </c>
      <c r="HJ178" s="656">
        <v>45</v>
      </c>
      <c r="HK178" s="656" t="s">
        <v>784</v>
      </c>
      <c r="HL178" s="656" t="s">
        <v>785</v>
      </c>
      <c r="HM178" s="656" t="s">
        <v>783</v>
      </c>
      <c r="HN178" s="656" t="s">
        <v>783</v>
      </c>
      <c r="HO178" s="656" t="s">
        <v>783</v>
      </c>
      <c r="HP178" s="656" t="s">
        <v>783</v>
      </c>
      <c r="HQ178" s="656" t="s">
        <v>783</v>
      </c>
      <c r="HR178" s="656">
        <v>3980052</v>
      </c>
      <c r="HS178" s="656" t="s">
        <v>783</v>
      </c>
      <c r="HT178" s="656" t="s">
        <v>786</v>
      </c>
      <c r="HU178" s="656" t="s">
        <v>787</v>
      </c>
      <c r="HV178" s="656">
        <v>4</v>
      </c>
      <c r="HW178" s="656">
        <v>2016</v>
      </c>
      <c r="HX178" s="656">
        <v>63</v>
      </c>
      <c r="HY178" s="656">
        <v>6019</v>
      </c>
      <c r="HZ178" s="656">
        <v>6547</v>
      </c>
      <c r="IA178" s="657">
        <v>42374.403182870374</v>
      </c>
      <c r="IB178" s="656" t="s">
        <v>788</v>
      </c>
      <c r="IC178" s="656">
        <v>3975574</v>
      </c>
      <c r="ID178" s="656">
        <v>2016</v>
      </c>
      <c r="IE178" s="656">
        <v>1712</v>
      </c>
      <c r="IF178" s="656" t="s">
        <v>783</v>
      </c>
      <c r="IG178" s="656" t="s">
        <v>783</v>
      </c>
      <c r="IH178" s="656" t="s">
        <v>783</v>
      </c>
      <c r="II178" s="656" t="s">
        <v>783</v>
      </c>
      <c r="IJ178" s="656" t="s">
        <v>783</v>
      </c>
      <c r="IK178" s="656" t="s">
        <v>783</v>
      </c>
      <c r="IL178" s="656" t="s">
        <v>783</v>
      </c>
      <c r="IM178" s="656" t="s">
        <v>783</v>
      </c>
      <c r="IN178" s="656" t="s">
        <v>783</v>
      </c>
      <c r="IO178" s="656">
        <v>1649</v>
      </c>
      <c r="IP178" s="657">
        <v>39498.469108796293</v>
      </c>
      <c r="IQ178" s="656">
        <v>4</v>
      </c>
      <c r="IR178" s="656" t="s">
        <v>793</v>
      </c>
      <c r="IS178" s="656">
        <v>1</v>
      </c>
      <c r="IT178" s="658">
        <v>40544</v>
      </c>
      <c r="IU178" s="656" t="s">
        <v>783</v>
      </c>
      <c r="IV178" s="656" t="s">
        <v>783</v>
      </c>
      <c r="IW178" s="656" t="s">
        <v>783</v>
      </c>
      <c r="IX178" s="656" t="s">
        <v>781</v>
      </c>
      <c r="IY178" s="656">
        <v>45</v>
      </c>
      <c r="IZ178" s="656" t="s">
        <v>789</v>
      </c>
      <c r="JA178" s="656" t="s">
        <v>783</v>
      </c>
      <c r="JB178" s="656" t="s">
        <v>783</v>
      </c>
      <c r="JC178" s="656" t="s">
        <v>783</v>
      </c>
      <c r="JD178" s="656">
        <v>329479</v>
      </c>
      <c r="JE178" s="656" t="s">
        <v>783</v>
      </c>
      <c r="JF178" s="656" t="s">
        <v>783</v>
      </c>
      <c r="JG178" s="656" t="s">
        <v>795</v>
      </c>
      <c r="JH178" s="656">
        <v>35</v>
      </c>
      <c r="JI178" s="656" t="s">
        <v>783</v>
      </c>
      <c r="JJ178" s="656" t="s">
        <v>783</v>
      </c>
      <c r="JK178" s="656" t="s">
        <v>783</v>
      </c>
      <c r="JL178" s="656" t="s">
        <v>790</v>
      </c>
      <c r="JM178" s="656">
        <v>4</v>
      </c>
      <c r="JN178" s="656">
        <v>1</v>
      </c>
      <c r="JO178" s="656" t="s">
        <v>783</v>
      </c>
      <c r="JP178" s="656">
        <v>12683066</v>
      </c>
      <c r="JQ178" s="656">
        <v>2013</v>
      </c>
      <c r="JR178" s="656">
        <v>12</v>
      </c>
      <c r="JS178" s="656" t="s">
        <v>783</v>
      </c>
      <c r="JT178" s="656" t="s">
        <v>783</v>
      </c>
      <c r="JU178" s="656" t="s">
        <v>959</v>
      </c>
      <c r="JV178" s="659">
        <v>528.74483899999996</v>
      </c>
      <c r="JW178">
        <f>JV178</f>
        <v>528.74483899999996</v>
      </c>
      <c r="JX178" s="225">
        <v>0.10014106799242424</v>
      </c>
      <c r="JY178" s="829"/>
      <c r="JZ178" s="829"/>
      <c r="KA178" s="829"/>
      <c r="KB178" s="829"/>
    </row>
    <row r="179" spans="3:288" s="827" customFormat="1">
      <c r="C179" s="829"/>
      <c r="D179" s="829"/>
      <c r="E179" s="829"/>
      <c r="M179" s="829"/>
      <c r="N179" s="829"/>
      <c r="O179" s="829"/>
      <c r="P179" s="1101"/>
      <c r="Q179" s="1101"/>
      <c r="R179" s="829"/>
      <c r="S179" s="1027"/>
      <c r="T179" s="1027"/>
      <c r="U179" s="59"/>
      <c r="V179" s="59"/>
      <c r="W179" s="496"/>
      <c r="X179" s="496"/>
      <c r="Y179" s="496"/>
      <c r="Z179" s="496"/>
      <c r="AA179" s="915"/>
      <c r="AB179" s="512"/>
      <c r="AD179" s="911"/>
      <c r="AE179" s="555"/>
      <c r="AF179" s="512"/>
      <c r="AI179" s="555"/>
      <c r="AO179" s="555"/>
      <c r="AQ179" s="555"/>
      <c r="AS179" s="555"/>
      <c r="AU179" s="555"/>
      <c r="AW179" s="555"/>
      <c r="AY179" s="555"/>
      <c r="BA179" s="555"/>
      <c r="BC179" s="555"/>
      <c r="BE179" s="555"/>
      <c r="BG179" s="555"/>
      <c r="BI179" s="555"/>
      <c r="BK179" s="555"/>
      <c r="BM179" s="555"/>
      <c r="BO179" s="555"/>
      <c r="BQ179" s="555"/>
      <c r="BR179" s="829"/>
      <c r="BS179" s="829"/>
      <c r="BT179" s="829"/>
      <c r="BU179" s="829"/>
      <c r="BV179" s="829"/>
      <c r="BW179" s="829"/>
      <c r="BX179" s="829"/>
      <c r="BY179" s="829"/>
      <c r="BZ179" s="829"/>
      <c r="CA179" s="829"/>
      <c r="CB179" s="829"/>
      <c r="CC179" s="829"/>
      <c r="CD179" s="829"/>
      <c r="CE179" s="829"/>
      <c r="CF179" s="829"/>
      <c r="CG179" s="829"/>
      <c r="CH179" s="829"/>
      <c r="CI179" s="829"/>
      <c r="CJ179" s="829"/>
      <c r="CK179" s="829"/>
      <c r="CL179" s="829"/>
      <c r="CM179" s="829"/>
      <c r="CN179" s="829"/>
      <c r="CO179" s="829"/>
      <c r="CP179" s="829"/>
      <c r="CQ179" s="829"/>
      <c r="CR179" s="829"/>
      <c r="CS179" s="829"/>
      <c r="CT179" s="829"/>
      <c r="CU179" s="829"/>
      <c r="CV179" s="829"/>
      <c r="CW179" s="829"/>
      <c r="CX179" s="829"/>
      <c r="CY179" s="829"/>
      <c r="CZ179" s="829"/>
      <c r="DA179" s="829"/>
      <c r="DB179" s="829"/>
      <c r="DC179" s="829"/>
      <c r="DD179" s="829"/>
      <c r="DE179" s="829"/>
      <c r="DF179" s="829"/>
      <c r="DG179" s="829"/>
      <c r="DH179" s="829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  <c r="DY179" s="829"/>
      <c r="DZ179" s="829"/>
      <c r="EA179" s="829"/>
      <c r="EB179" s="829"/>
      <c r="EC179" s="829"/>
      <c r="ED179" s="829"/>
      <c r="EE179" s="829"/>
      <c r="EF179" s="829"/>
      <c r="EG179" s="829"/>
      <c r="EH179" s="829"/>
      <c r="EI179" s="829"/>
      <c r="EJ179" s="829"/>
      <c r="EK179" s="829"/>
      <c r="EL179" s="829"/>
      <c r="EM179" s="829"/>
      <c r="EN179" s="829"/>
      <c r="EO179" s="829"/>
      <c r="EP179" s="829"/>
      <c r="EQ179" s="829"/>
      <c r="ER179" s="829"/>
      <c r="ES179" s="829"/>
      <c r="ET179" s="829"/>
      <c r="EU179" s="829"/>
      <c r="EV179" s="829"/>
      <c r="EW179" s="829"/>
      <c r="EX179" s="829"/>
      <c r="EY179" s="829"/>
      <c r="EZ179" s="829"/>
      <c r="FA179" s="829"/>
      <c r="FB179" s="829"/>
      <c r="FC179" s="829"/>
      <c r="FD179" s="829"/>
      <c r="FE179" s="829"/>
      <c r="FF179" s="829"/>
      <c r="FG179" s="829"/>
      <c r="FH179" s="829"/>
      <c r="FI179" s="829"/>
      <c r="FJ179" s="829"/>
      <c r="FK179" s="829"/>
      <c r="FL179" s="829"/>
      <c r="FM179" s="829"/>
      <c r="FN179" s="829"/>
      <c r="FO179" s="829"/>
      <c r="FP179" s="829"/>
      <c r="FQ179" s="829"/>
      <c r="FR179" s="829"/>
      <c r="FS179" s="829"/>
      <c r="FT179" s="829"/>
      <c r="FU179" s="829"/>
      <c r="FV179" s="829"/>
      <c r="FW179" s="829"/>
      <c r="FX179" s="666" t="s">
        <v>505</v>
      </c>
      <c r="FY179" s="667">
        <v>131</v>
      </c>
      <c r="FZ179" s="667">
        <v>32434950</v>
      </c>
      <c r="GA179" s="667">
        <v>55</v>
      </c>
      <c r="GB179" s="667" t="s">
        <v>798</v>
      </c>
      <c r="GC179" s="667">
        <v>20</v>
      </c>
      <c r="GD179" s="667">
        <v>1972</v>
      </c>
      <c r="GE179" s="667">
        <v>1</v>
      </c>
      <c r="GF179" s="667" t="s">
        <v>780</v>
      </c>
      <c r="GG179" s="667">
        <v>1</v>
      </c>
      <c r="GH179" s="667">
        <v>1</v>
      </c>
      <c r="GI179" s="667" t="s">
        <v>780</v>
      </c>
      <c r="GJ179" s="667">
        <v>1</v>
      </c>
      <c r="GK179" s="667" t="s">
        <v>781</v>
      </c>
      <c r="GL179" s="667" t="s">
        <v>782</v>
      </c>
      <c r="GM179" s="667">
        <v>66</v>
      </c>
      <c r="GN179" s="667" t="s">
        <v>783</v>
      </c>
      <c r="GO179" s="667">
        <v>0</v>
      </c>
      <c r="GP179" s="667">
        <v>0</v>
      </c>
      <c r="GQ179" s="667">
        <v>4</v>
      </c>
      <c r="GR179" s="667">
        <v>2</v>
      </c>
      <c r="GS179" s="667">
        <v>2</v>
      </c>
      <c r="GT179" s="667" t="s">
        <v>783</v>
      </c>
      <c r="GU179" s="667" t="s">
        <v>783</v>
      </c>
      <c r="GV179" s="667" t="s">
        <v>783</v>
      </c>
      <c r="GW179" s="667" t="s">
        <v>783</v>
      </c>
      <c r="GX179" s="667" t="s">
        <v>783</v>
      </c>
      <c r="GY179" s="667">
        <v>1649</v>
      </c>
      <c r="GZ179" s="667">
        <v>0.15</v>
      </c>
      <c r="HA179" s="667">
        <v>5</v>
      </c>
      <c r="HB179" s="667" t="s">
        <v>783</v>
      </c>
      <c r="HC179" s="667" t="s">
        <v>782</v>
      </c>
      <c r="HD179" s="667">
        <v>15</v>
      </c>
      <c r="HE179" s="667" t="s">
        <v>783</v>
      </c>
      <c r="HF179" s="667">
        <v>0</v>
      </c>
      <c r="HG179" s="667" t="s">
        <v>783</v>
      </c>
      <c r="HH179" s="667">
        <v>0</v>
      </c>
      <c r="HI179" s="667">
        <v>1</v>
      </c>
      <c r="HJ179" s="667">
        <v>45</v>
      </c>
      <c r="HK179" s="667" t="s">
        <v>784</v>
      </c>
      <c r="HL179" s="667" t="s">
        <v>785</v>
      </c>
      <c r="HM179" s="667" t="s">
        <v>783</v>
      </c>
      <c r="HN179" s="667" t="s">
        <v>783</v>
      </c>
      <c r="HO179" s="667" t="s">
        <v>783</v>
      </c>
      <c r="HP179" s="667" t="s">
        <v>783</v>
      </c>
      <c r="HQ179" s="667" t="s">
        <v>783</v>
      </c>
      <c r="HR179" s="667">
        <v>3980152</v>
      </c>
      <c r="HS179" s="667" t="s">
        <v>783</v>
      </c>
      <c r="HT179" s="667" t="s">
        <v>786</v>
      </c>
      <c r="HU179" s="667" t="s">
        <v>787</v>
      </c>
      <c r="HV179" s="667">
        <v>4</v>
      </c>
      <c r="HW179" s="667">
        <v>2016</v>
      </c>
      <c r="HX179" s="667">
        <v>63</v>
      </c>
      <c r="HY179" s="667">
        <v>0</v>
      </c>
      <c r="HZ179" s="667">
        <v>792</v>
      </c>
      <c r="IA179" s="668">
        <v>42227.682129629633</v>
      </c>
      <c r="IB179" s="667" t="s">
        <v>788</v>
      </c>
      <c r="IC179" s="667">
        <v>3975674</v>
      </c>
      <c r="ID179" s="667">
        <v>2014</v>
      </c>
      <c r="IE179" s="667">
        <v>1712</v>
      </c>
      <c r="IF179" s="667" t="s">
        <v>783</v>
      </c>
      <c r="IG179" s="667" t="s">
        <v>783</v>
      </c>
      <c r="IH179" s="667" t="s">
        <v>783</v>
      </c>
      <c r="II179" s="667" t="s">
        <v>783</v>
      </c>
      <c r="IJ179" s="667" t="s">
        <v>783</v>
      </c>
      <c r="IK179" s="667" t="s">
        <v>783</v>
      </c>
      <c r="IL179" s="667" t="s">
        <v>783</v>
      </c>
      <c r="IM179" s="667" t="s">
        <v>783</v>
      </c>
      <c r="IN179" s="667" t="s">
        <v>783</v>
      </c>
      <c r="IO179" s="667">
        <v>1649</v>
      </c>
      <c r="IP179" s="668">
        <v>37477.354571759257</v>
      </c>
      <c r="IQ179" s="667">
        <v>2</v>
      </c>
      <c r="IR179" s="667" t="s">
        <v>793</v>
      </c>
      <c r="IS179" s="667">
        <v>2</v>
      </c>
      <c r="IT179" s="669">
        <v>41275</v>
      </c>
      <c r="IU179" s="667" t="s">
        <v>783</v>
      </c>
      <c r="IV179" s="667" t="s">
        <v>783</v>
      </c>
      <c r="IW179" s="667" t="s">
        <v>783</v>
      </c>
      <c r="IX179" s="667" t="s">
        <v>781</v>
      </c>
      <c r="IY179" s="667">
        <v>45</v>
      </c>
      <c r="IZ179" s="667" t="s">
        <v>789</v>
      </c>
      <c r="JA179" s="667" t="s">
        <v>783</v>
      </c>
      <c r="JB179" s="667" t="s">
        <v>783</v>
      </c>
      <c r="JC179" s="667" t="s">
        <v>783</v>
      </c>
      <c r="JD179" s="667">
        <v>329480</v>
      </c>
      <c r="JE179" s="667" t="s">
        <v>783</v>
      </c>
      <c r="JF179" s="667" t="s">
        <v>783</v>
      </c>
      <c r="JG179" s="667" t="s">
        <v>802</v>
      </c>
      <c r="JH179" s="667">
        <v>55</v>
      </c>
      <c r="JI179" s="667" t="s">
        <v>783</v>
      </c>
      <c r="JJ179" s="667" t="s">
        <v>783</v>
      </c>
      <c r="JK179" s="667" t="s">
        <v>783</v>
      </c>
      <c r="JL179" s="667" t="s">
        <v>790</v>
      </c>
      <c r="JM179" s="667">
        <v>4</v>
      </c>
      <c r="JN179" s="667">
        <v>3</v>
      </c>
      <c r="JO179" s="667" t="s">
        <v>783</v>
      </c>
      <c r="JP179" s="667">
        <v>10711928</v>
      </c>
      <c r="JQ179" s="667">
        <v>2011</v>
      </c>
      <c r="JR179" s="667">
        <v>3</v>
      </c>
      <c r="JS179" s="667" t="s">
        <v>783</v>
      </c>
      <c r="JT179" s="667" t="s">
        <v>783</v>
      </c>
      <c r="JU179" s="667" t="s">
        <v>960</v>
      </c>
      <c r="JV179" s="670">
        <v>782.95124799999996</v>
      </c>
      <c r="JW179"/>
      <c r="JX179" s="225"/>
      <c r="JY179" s="829"/>
      <c r="JZ179" s="829"/>
      <c r="KA179" s="829"/>
      <c r="KB179" s="829"/>
    </row>
    <row r="180" spans="3:288" s="827" customFormat="1">
      <c r="C180" s="829"/>
      <c r="D180" s="829"/>
      <c r="E180" s="829"/>
      <c r="M180" s="829"/>
      <c r="N180" s="829"/>
      <c r="O180" s="829"/>
      <c r="P180" s="1101"/>
      <c r="Q180" s="1101"/>
      <c r="R180" s="829"/>
      <c r="S180" s="1027"/>
      <c r="T180" s="1027"/>
      <c r="U180" s="59"/>
      <c r="V180" s="59"/>
      <c r="W180" s="496"/>
      <c r="X180" s="496"/>
      <c r="Y180" s="496"/>
      <c r="Z180" s="496"/>
      <c r="AA180" s="915"/>
      <c r="AB180" s="512"/>
      <c r="AD180" s="911"/>
      <c r="AE180" s="555"/>
      <c r="AF180" s="512"/>
      <c r="AI180" s="555"/>
      <c r="AO180" s="555"/>
      <c r="AQ180" s="555"/>
      <c r="AS180" s="555"/>
      <c r="AU180" s="555"/>
      <c r="AW180" s="555"/>
      <c r="AY180" s="555"/>
      <c r="BA180" s="555"/>
      <c r="BC180" s="555"/>
      <c r="BE180" s="555"/>
      <c r="BG180" s="555"/>
      <c r="BI180" s="555"/>
      <c r="BK180" s="555"/>
      <c r="BM180" s="555"/>
      <c r="BO180" s="555"/>
      <c r="BQ180" s="555"/>
      <c r="BR180" s="829"/>
      <c r="BS180" s="829"/>
      <c r="BT180" s="829"/>
      <c r="BU180" s="829"/>
      <c r="BV180" s="829"/>
      <c r="BW180" s="829"/>
      <c r="BX180" s="829"/>
      <c r="BY180" s="829"/>
      <c r="BZ180" s="829"/>
      <c r="CA180" s="829"/>
      <c r="CB180" s="829"/>
      <c r="CC180" s="829"/>
      <c r="CD180" s="829"/>
      <c r="CE180" s="829"/>
      <c r="CF180" s="829"/>
      <c r="CG180" s="829"/>
      <c r="CH180" s="829"/>
      <c r="CI180" s="829"/>
      <c r="CJ180" s="829"/>
      <c r="CK180" s="829"/>
      <c r="CL180" s="829"/>
      <c r="CM180" s="829"/>
      <c r="CN180" s="829"/>
      <c r="CO180" s="829"/>
      <c r="CP180" s="829"/>
      <c r="CQ180" s="829"/>
      <c r="CR180" s="829"/>
      <c r="CS180" s="829"/>
      <c r="CT180" s="829"/>
      <c r="CU180" s="829"/>
      <c r="CV180" s="829"/>
      <c r="CW180" s="829"/>
      <c r="CX180" s="829"/>
      <c r="CY180" s="829"/>
      <c r="CZ180" s="829"/>
      <c r="DA180" s="829"/>
      <c r="DB180" s="829"/>
      <c r="DC180" s="829"/>
      <c r="DD180" s="829"/>
      <c r="DE180" s="829"/>
      <c r="DF180" s="829"/>
      <c r="DG180" s="829"/>
      <c r="DH180" s="829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  <c r="DY180" s="829"/>
      <c r="DZ180" s="829"/>
      <c r="EA180" s="829"/>
      <c r="EB180" s="829"/>
      <c r="EC180" s="829"/>
      <c r="ED180" s="829"/>
      <c r="EE180" s="829"/>
      <c r="EF180" s="829"/>
      <c r="EG180" s="829"/>
      <c r="EH180" s="829"/>
      <c r="EI180" s="829"/>
      <c r="EJ180" s="829"/>
      <c r="EK180" s="829"/>
      <c r="EL180" s="829"/>
      <c r="EM180" s="829"/>
      <c r="EN180" s="829"/>
      <c r="EO180" s="829"/>
      <c r="EP180" s="829"/>
      <c r="EQ180" s="829"/>
      <c r="ER180" s="829"/>
      <c r="ES180" s="829"/>
      <c r="ET180" s="829"/>
      <c r="EU180" s="829"/>
      <c r="EV180" s="829"/>
      <c r="EW180" s="829"/>
      <c r="EX180" s="829"/>
      <c r="EY180" s="829"/>
      <c r="EZ180" s="829"/>
      <c r="FA180" s="829"/>
      <c r="FB180" s="829"/>
      <c r="FC180" s="829"/>
      <c r="FD180" s="829"/>
      <c r="FE180" s="829"/>
      <c r="FF180" s="829"/>
      <c r="FG180" s="829"/>
      <c r="FH180" s="829"/>
      <c r="FI180" s="829"/>
      <c r="FJ180" s="829"/>
      <c r="FK180" s="829"/>
      <c r="FL180" s="829"/>
      <c r="FM180" s="829"/>
      <c r="FN180" s="829"/>
      <c r="FO180" s="829"/>
      <c r="FP180" s="829"/>
      <c r="FQ180" s="829"/>
      <c r="FR180" s="829"/>
      <c r="FS180" s="829"/>
      <c r="FT180" s="829"/>
      <c r="FU180" s="829"/>
      <c r="FV180" s="829"/>
      <c r="FW180" s="829"/>
      <c r="FX180" s="660" t="s">
        <v>505</v>
      </c>
      <c r="FY180" s="661">
        <v>132</v>
      </c>
      <c r="FZ180" s="661">
        <v>32434918</v>
      </c>
      <c r="GA180" s="661">
        <v>55</v>
      </c>
      <c r="GB180" s="661" t="s">
        <v>798</v>
      </c>
      <c r="GC180" s="661">
        <v>20</v>
      </c>
      <c r="GD180" s="661">
        <v>1972</v>
      </c>
      <c r="GE180" s="661">
        <v>1</v>
      </c>
      <c r="GF180" s="661" t="s">
        <v>780</v>
      </c>
      <c r="GG180" s="661">
        <v>1</v>
      </c>
      <c r="GH180" s="661">
        <v>1</v>
      </c>
      <c r="GI180" s="661" t="s">
        <v>780</v>
      </c>
      <c r="GJ180" s="661">
        <v>1</v>
      </c>
      <c r="GK180" s="661" t="s">
        <v>781</v>
      </c>
      <c r="GL180" s="661" t="s">
        <v>782</v>
      </c>
      <c r="GM180" s="661">
        <v>66</v>
      </c>
      <c r="GN180" s="661" t="s">
        <v>783</v>
      </c>
      <c r="GO180" s="661">
        <v>0</v>
      </c>
      <c r="GP180" s="661">
        <v>0</v>
      </c>
      <c r="GQ180" s="661">
        <v>4</v>
      </c>
      <c r="GR180" s="661">
        <v>2</v>
      </c>
      <c r="GS180" s="661">
        <v>2</v>
      </c>
      <c r="GT180" s="661" t="s">
        <v>783</v>
      </c>
      <c r="GU180" s="661" t="s">
        <v>783</v>
      </c>
      <c r="GV180" s="661" t="s">
        <v>783</v>
      </c>
      <c r="GW180" s="661" t="s">
        <v>783</v>
      </c>
      <c r="GX180" s="661" t="s">
        <v>783</v>
      </c>
      <c r="GY180" s="661">
        <v>1649</v>
      </c>
      <c r="GZ180" s="661">
        <v>0.41</v>
      </c>
      <c r="HA180" s="661">
        <v>5</v>
      </c>
      <c r="HB180" s="661" t="s">
        <v>783</v>
      </c>
      <c r="HC180" s="661" t="s">
        <v>782</v>
      </c>
      <c r="HD180" s="661">
        <v>15</v>
      </c>
      <c r="HE180" s="661" t="s">
        <v>783</v>
      </c>
      <c r="HF180" s="661">
        <v>0</v>
      </c>
      <c r="HG180" s="661" t="s">
        <v>783</v>
      </c>
      <c r="HH180" s="661">
        <v>0</v>
      </c>
      <c r="HI180" s="661">
        <v>1</v>
      </c>
      <c r="HJ180" s="661">
        <v>45</v>
      </c>
      <c r="HK180" s="661" t="s">
        <v>784</v>
      </c>
      <c r="HL180" s="661" t="s">
        <v>785</v>
      </c>
      <c r="HM180" s="661" t="s">
        <v>783</v>
      </c>
      <c r="HN180" s="661" t="s">
        <v>783</v>
      </c>
      <c r="HO180" s="661" t="s">
        <v>783</v>
      </c>
      <c r="HP180" s="661" t="s">
        <v>783</v>
      </c>
      <c r="HQ180" s="661" t="s">
        <v>783</v>
      </c>
      <c r="HR180" s="661">
        <v>3980151</v>
      </c>
      <c r="HS180" s="661" t="s">
        <v>783</v>
      </c>
      <c r="HT180" s="661" t="s">
        <v>786</v>
      </c>
      <c r="HU180" s="661" t="s">
        <v>787</v>
      </c>
      <c r="HV180" s="661">
        <v>4</v>
      </c>
      <c r="HW180" s="661">
        <v>2016</v>
      </c>
      <c r="HX180" s="661">
        <v>63</v>
      </c>
      <c r="HY180" s="661">
        <v>0</v>
      </c>
      <c r="HZ180" s="661">
        <v>2165</v>
      </c>
      <c r="IA180" s="662">
        <v>42227.682129629633</v>
      </c>
      <c r="IB180" s="661" t="s">
        <v>788</v>
      </c>
      <c r="IC180" s="661">
        <v>3975673</v>
      </c>
      <c r="ID180" s="661">
        <v>2014</v>
      </c>
      <c r="IE180" s="661">
        <v>1712</v>
      </c>
      <c r="IF180" s="661" t="s">
        <v>783</v>
      </c>
      <c r="IG180" s="661" t="s">
        <v>783</v>
      </c>
      <c r="IH180" s="661" t="s">
        <v>783</v>
      </c>
      <c r="II180" s="661" t="s">
        <v>783</v>
      </c>
      <c r="IJ180" s="661" t="s">
        <v>783</v>
      </c>
      <c r="IK180" s="661" t="s">
        <v>783</v>
      </c>
      <c r="IL180" s="661" t="s">
        <v>783</v>
      </c>
      <c r="IM180" s="661" t="s">
        <v>783</v>
      </c>
      <c r="IN180" s="661" t="s">
        <v>783</v>
      </c>
      <c r="IO180" s="661">
        <v>1649</v>
      </c>
      <c r="IP180" s="662">
        <v>37477.354571759257</v>
      </c>
      <c r="IQ180" s="661">
        <v>2</v>
      </c>
      <c r="IR180" s="661" t="s">
        <v>793</v>
      </c>
      <c r="IS180" s="661">
        <v>2</v>
      </c>
      <c r="IT180" s="663">
        <v>41275</v>
      </c>
      <c r="IU180" s="661" t="s">
        <v>783</v>
      </c>
      <c r="IV180" s="661" t="s">
        <v>783</v>
      </c>
      <c r="IW180" s="661" t="s">
        <v>783</v>
      </c>
      <c r="IX180" s="661" t="s">
        <v>781</v>
      </c>
      <c r="IY180" s="661">
        <v>45</v>
      </c>
      <c r="IZ180" s="661" t="s">
        <v>789</v>
      </c>
      <c r="JA180" s="661" t="s">
        <v>783</v>
      </c>
      <c r="JB180" s="661" t="s">
        <v>783</v>
      </c>
      <c r="JC180" s="661" t="s">
        <v>783</v>
      </c>
      <c r="JD180" s="661">
        <v>329480</v>
      </c>
      <c r="JE180" s="661" t="s">
        <v>783</v>
      </c>
      <c r="JF180" s="661" t="s">
        <v>783</v>
      </c>
      <c r="JG180" s="661" t="s">
        <v>802</v>
      </c>
      <c r="JH180" s="661">
        <v>55</v>
      </c>
      <c r="JI180" s="661" t="s">
        <v>783</v>
      </c>
      <c r="JJ180" s="661" t="s">
        <v>783</v>
      </c>
      <c r="JK180" s="661" t="s">
        <v>783</v>
      </c>
      <c r="JL180" s="661" t="s">
        <v>790</v>
      </c>
      <c r="JM180" s="661">
        <v>4</v>
      </c>
      <c r="JN180" s="661">
        <v>3</v>
      </c>
      <c r="JO180" s="661" t="s">
        <v>783</v>
      </c>
      <c r="JP180" s="661">
        <v>10711928</v>
      </c>
      <c r="JQ180" s="661">
        <v>2011</v>
      </c>
      <c r="JR180" s="661">
        <v>3</v>
      </c>
      <c r="JS180" s="661" t="s">
        <v>783</v>
      </c>
      <c r="JT180" s="661" t="s">
        <v>783</v>
      </c>
      <c r="JU180" s="661" t="s">
        <v>961</v>
      </c>
      <c r="JV180" s="664">
        <v>2139.0225719999999</v>
      </c>
      <c r="JW180">
        <f>SUM(JV179:JV180)</f>
        <v>2921.9738199999997</v>
      </c>
      <c r="JX180" s="225">
        <v>0.55340413257575749</v>
      </c>
      <c r="JY180" s="829"/>
      <c r="JZ180" s="829"/>
      <c r="KA180" s="829"/>
      <c r="KB180" s="829"/>
    </row>
    <row r="181" spans="3:288" s="827" customFormat="1" ht="15" thickBot="1">
      <c r="C181" s="829"/>
      <c r="D181" s="829"/>
      <c r="E181" s="829"/>
      <c r="M181" s="829"/>
      <c r="N181" s="829"/>
      <c r="O181" s="829"/>
      <c r="P181" s="1101"/>
      <c r="Q181" s="1101"/>
      <c r="R181" s="829"/>
      <c r="S181" s="1027"/>
      <c r="T181" s="1027"/>
      <c r="U181" s="59"/>
      <c r="V181" s="59"/>
      <c r="W181" s="496"/>
      <c r="X181" s="496"/>
      <c r="Y181" s="496"/>
      <c r="Z181" s="496"/>
      <c r="AA181" s="915"/>
      <c r="AB181" s="512"/>
      <c r="AD181" s="911"/>
      <c r="AE181" s="555"/>
      <c r="AF181" s="512"/>
      <c r="AI181" s="555"/>
      <c r="AO181" s="555"/>
      <c r="AQ181" s="555"/>
      <c r="AS181" s="555"/>
      <c r="AU181" s="555"/>
      <c r="AW181" s="555"/>
      <c r="AY181" s="555"/>
      <c r="BA181" s="555"/>
      <c r="BC181" s="555"/>
      <c r="BE181" s="555"/>
      <c r="BG181" s="555"/>
      <c r="BI181" s="555"/>
      <c r="BK181" s="555"/>
      <c r="BM181" s="555"/>
      <c r="BO181" s="555"/>
      <c r="BQ181" s="555"/>
      <c r="BR181" s="829"/>
      <c r="BS181" s="829"/>
      <c r="BT181" s="829"/>
      <c r="BU181" s="829"/>
      <c r="BV181" s="829"/>
      <c r="BW181" s="829"/>
      <c r="BX181" s="829"/>
      <c r="BY181" s="829"/>
      <c r="BZ181" s="829"/>
      <c r="CA181" s="829"/>
      <c r="CB181" s="829"/>
      <c r="CC181" s="829"/>
      <c r="CD181" s="829"/>
      <c r="CE181" s="829"/>
      <c r="CF181" s="829"/>
      <c r="CG181" s="829"/>
      <c r="CH181" s="829"/>
      <c r="CI181" s="829"/>
      <c r="CJ181" s="829"/>
      <c r="CK181" s="829"/>
      <c r="CL181" s="829"/>
      <c r="CM181" s="829"/>
      <c r="CN181" s="829"/>
      <c r="CO181" s="829"/>
      <c r="CP181" s="829"/>
      <c r="CQ181" s="829"/>
      <c r="CR181" s="829"/>
      <c r="CS181" s="829"/>
      <c r="CT181" s="829"/>
      <c r="CU181" s="829"/>
      <c r="CV181" s="829"/>
      <c r="CW181" s="829"/>
      <c r="CX181" s="829"/>
      <c r="CY181" s="829"/>
      <c r="CZ181" s="829"/>
      <c r="DA181" s="829"/>
      <c r="DB181" s="829"/>
      <c r="DC181" s="829"/>
      <c r="DD181" s="829"/>
      <c r="DE181" s="829"/>
      <c r="DF181" s="829"/>
      <c r="DG181" s="829"/>
      <c r="DH181" s="829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  <c r="DY181" s="829"/>
      <c r="DZ181" s="829"/>
      <c r="EA181" s="829"/>
      <c r="EB181" s="829"/>
      <c r="EC181" s="829"/>
      <c r="ED181" s="829"/>
      <c r="EE181" s="829"/>
      <c r="EF181" s="829"/>
      <c r="EG181" s="829"/>
      <c r="EH181" s="829"/>
      <c r="EI181" s="829"/>
      <c r="EJ181" s="829"/>
      <c r="EK181" s="829"/>
      <c r="EL181" s="829"/>
      <c r="EM181" s="829"/>
      <c r="EN181" s="829"/>
      <c r="EO181" s="829"/>
      <c r="EP181" s="829"/>
      <c r="EQ181" s="829"/>
      <c r="ER181" s="829"/>
      <c r="ES181" s="829"/>
      <c r="ET181" s="829"/>
      <c r="EU181" s="829"/>
      <c r="EV181" s="829"/>
      <c r="EW181" s="829"/>
      <c r="EX181" s="829"/>
      <c r="EY181" s="829"/>
      <c r="EZ181" s="829"/>
      <c r="FA181" s="829"/>
      <c r="FB181" s="829"/>
      <c r="FC181" s="829"/>
      <c r="FD181" s="829"/>
      <c r="FE181" s="829"/>
      <c r="FF181" s="829"/>
      <c r="FG181" s="829"/>
      <c r="FH181" s="829"/>
      <c r="FI181" s="829"/>
      <c r="FJ181" s="829"/>
      <c r="FK181" s="829"/>
      <c r="FL181" s="829"/>
      <c r="FM181" s="829"/>
      <c r="FN181" s="829"/>
      <c r="FO181" s="829"/>
      <c r="FP181" s="829"/>
      <c r="FQ181" s="829"/>
      <c r="FR181" s="829"/>
      <c r="FS181" s="829"/>
      <c r="FT181" s="829"/>
      <c r="FU181" s="829"/>
      <c r="FV181" s="829"/>
      <c r="FW181" s="829"/>
      <c r="FX181" s="650" t="s">
        <v>505</v>
      </c>
      <c r="FY181" s="651"/>
      <c r="FZ181" s="651"/>
      <c r="GA181" s="651"/>
      <c r="GB181" s="651"/>
      <c r="GC181" s="651"/>
      <c r="GD181" s="651"/>
      <c r="GE181" s="651"/>
      <c r="GF181" s="651"/>
      <c r="GG181" s="651"/>
      <c r="GH181" s="651"/>
      <c r="GI181" s="651"/>
      <c r="GJ181" s="651"/>
      <c r="GK181" s="651"/>
      <c r="GL181" s="651"/>
      <c r="GM181" s="651"/>
      <c r="GN181" s="651"/>
      <c r="GO181" s="651"/>
      <c r="GP181" s="651"/>
      <c r="GQ181" s="651"/>
      <c r="GR181" s="651"/>
      <c r="GS181" s="651"/>
      <c r="GT181" s="651"/>
      <c r="GU181" s="651"/>
      <c r="GV181" s="651"/>
      <c r="GW181" s="651"/>
      <c r="GX181" s="651"/>
      <c r="GY181" s="651"/>
      <c r="GZ181" s="651"/>
      <c r="HA181" s="651"/>
      <c r="HB181" s="651"/>
      <c r="HC181" s="651"/>
      <c r="HD181" s="651"/>
      <c r="HE181" s="651"/>
      <c r="HF181" s="651"/>
      <c r="HG181" s="651"/>
      <c r="HH181" s="651"/>
      <c r="HI181" s="651"/>
      <c r="HJ181" s="651"/>
      <c r="HK181" s="651"/>
      <c r="HL181" s="651"/>
      <c r="HM181" s="651"/>
      <c r="HN181" s="651"/>
      <c r="HO181" s="651"/>
      <c r="HP181" s="651"/>
      <c r="HQ181" s="651"/>
      <c r="HR181" s="651"/>
      <c r="HS181" s="651"/>
      <c r="HT181" s="651"/>
      <c r="HU181" s="651"/>
      <c r="HV181" s="651"/>
      <c r="HW181" s="651"/>
      <c r="HX181" s="651"/>
      <c r="HY181" s="651"/>
      <c r="HZ181" s="651"/>
      <c r="IA181" s="652"/>
      <c r="IB181" s="651"/>
      <c r="IC181" s="651"/>
      <c r="ID181" s="651"/>
      <c r="IE181" s="651"/>
      <c r="IF181" s="651"/>
      <c r="IG181" s="651"/>
      <c r="IH181" s="651"/>
      <c r="II181" s="651"/>
      <c r="IJ181" s="651"/>
      <c r="IK181" s="651"/>
      <c r="IL181" s="651"/>
      <c r="IM181" s="651"/>
      <c r="IN181" s="651"/>
      <c r="IO181" s="651"/>
      <c r="IP181" s="652"/>
      <c r="IQ181" s="651"/>
      <c r="IR181" s="651"/>
      <c r="IS181" s="651"/>
      <c r="IT181" s="653"/>
      <c r="IU181" s="651"/>
      <c r="IV181" s="651"/>
      <c r="IW181" s="651"/>
      <c r="IX181" s="651"/>
      <c r="IY181" s="651"/>
      <c r="IZ181" s="651"/>
      <c r="JA181" s="651"/>
      <c r="JB181" s="651"/>
      <c r="JC181" s="651"/>
      <c r="JD181" s="651"/>
      <c r="JE181" s="651"/>
      <c r="JF181" s="651"/>
      <c r="JG181" s="651"/>
      <c r="JH181" s="651"/>
      <c r="JI181" s="651"/>
      <c r="JJ181" s="651"/>
      <c r="JK181" s="651"/>
      <c r="JL181" s="651"/>
      <c r="JM181" s="651"/>
      <c r="JN181" s="651"/>
      <c r="JO181" s="651"/>
      <c r="JP181" s="651"/>
      <c r="JQ181" s="651"/>
      <c r="JR181" s="651"/>
      <c r="JS181" s="651"/>
      <c r="JT181" s="651"/>
      <c r="JU181" s="651"/>
      <c r="JV181" s="654"/>
      <c r="JW181"/>
      <c r="JX181" s="225"/>
      <c r="JY181" s="829"/>
      <c r="JZ181" s="829"/>
      <c r="KA181" s="829"/>
      <c r="KB181" s="829"/>
    </row>
    <row r="182" spans="3:288" s="827" customFormat="1">
      <c r="C182" s="829"/>
      <c r="D182" s="829"/>
      <c r="E182" s="829"/>
      <c r="M182" s="829"/>
      <c r="N182" s="829"/>
      <c r="O182" s="829"/>
      <c r="P182" s="1101"/>
      <c r="Q182" s="1101"/>
      <c r="R182" s="829"/>
      <c r="S182" s="1027"/>
      <c r="T182" s="1027"/>
      <c r="U182" s="59"/>
      <c r="V182" s="59"/>
      <c r="W182" s="496"/>
      <c r="X182" s="496"/>
      <c r="Y182" s="496"/>
      <c r="Z182" s="496"/>
      <c r="AA182" s="915"/>
      <c r="AB182" s="512"/>
      <c r="AD182" s="911"/>
      <c r="AE182" s="555"/>
      <c r="AF182" s="512"/>
      <c r="AI182" s="555"/>
      <c r="AO182" s="555"/>
      <c r="AQ182" s="555"/>
      <c r="AS182" s="555"/>
      <c r="AU182" s="555"/>
      <c r="AW182" s="555"/>
      <c r="AY182" s="555"/>
      <c r="BA182" s="555"/>
      <c r="BC182" s="555"/>
      <c r="BE182" s="555"/>
      <c r="BG182" s="555"/>
      <c r="BI182" s="555"/>
      <c r="BK182" s="555"/>
      <c r="BM182" s="555"/>
      <c r="BO182" s="555"/>
      <c r="BQ182" s="555"/>
      <c r="BR182" s="829"/>
      <c r="BS182" s="829"/>
      <c r="BT182" s="829"/>
      <c r="BU182" s="829"/>
      <c r="BV182" s="829"/>
      <c r="BW182" s="829"/>
      <c r="BX182" s="829"/>
      <c r="BY182" s="829"/>
      <c r="BZ182" s="829"/>
      <c r="CA182" s="829"/>
      <c r="CB182" s="829"/>
      <c r="CC182" s="829"/>
      <c r="CD182" s="829"/>
      <c r="CE182" s="829"/>
      <c r="CF182" s="829"/>
      <c r="CG182" s="829"/>
      <c r="CH182" s="829"/>
      <c r="CI182" s="829"/>
      <c r="CJ182" s="829"/>
      <c r="CK182" s="829"/>
      <c r="CL182" s="829"/>
      <c r="CM182" s="829"/>
      <c r="CN182" s="829"/>
      <c r="CO182" s="829"/>
      <c r="CP182" s="829"/>
      <c r="CQ182" s="829"/>
      <c r="CR182" s="829"/>
      <c r="CS182" s="829"/>
      <c r="CT182" s="829"/>
      <c r="CU182" s="829"/>
      <c r="CV182" s="829"/>
      <c r="CW182" s="829"/>
      <c r="CX182" s="829"/>
      <c r="CY182" s="829"/>
      <c r="CZ182" s="829"/>
      <c r="DA182" s="829"/>
      <c r="DB182" s="829"/>
      <c r="DC182" s="829"/>
      <c r="DD182" s="829"/>
      <c r="DE182" s="829"/>
      <c r="DF182" s="829"/>
      <c r="DG182" s="829"/>
      <c r="DH182" s="829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  <c r="DY182" s="829"/>
      <c r="DZ182" s="829"/>
      <c r="EA182" s="829"/>
      <c r="EB182" s="829"/>
      <c r="EC182" s="829"/>
      <c r="ED182" s="829"/>
      <c r="EE182" s="829"/>
      <c r="EF182" s="829"/>
      <c r="EG182" s="829"/>
      <c r="EH182" s="829"/>
      <c r="EI182" s="829"/>
      <c r="EJ182" s="829"/>
      <c r="EK182" s="829"/>
      <c r="EL182" s="829"/>
      <c r="EM182" s="829"/>
      <c r="EN182" s="829"/>
      <c r="EO182" s="829"/>
      <c r="EP182" s="829"/>
      <c r="EQ182" s="829"/>
      <c r="ER182" s="829"/>
      <c r="ES182" s="829"/>
      <c r="ET182" s="829"/>
      <c r="EU182" s="829"/>
      <c r="EV182" s="829"/>
      <c r="EW182" s="829"/>
      <c r="EX182" s="829"/>
      <c r="EY182" s="829"/>
      <c r="EZ182" s="829"/>
      <c r="FA182" s="829"/>
      <c r="FB182" s="829"/>
      <c r="FC182" s="829"/>
      <c r="FD182" s="829"/>
      <c r="FE182" s="829"/>
      <c r="FF182" s="829"/>
      <c r="FG182" s="829"/>
      <c r="FH182" s="829"/>
      <c r="FI182" s="829"/>
      <c r="FJ182" s="829"/>
      <c r="FK182" s="829"/>
      <c r="FL182" s="829"/>
      <c r="FM182" s="829"/>
      <c r="FN182" s="829"/>
      <c r="FO182" s="829"/>
      <c r="FP182" s="829"/>
      <c r="FQ182" s="829"/>
      <c r="FR182" s="829"/>
      <c r="FS182" s="829"/>
      <c r="FT182" s="829"/>
      <c r="FU182" s="829"/>
      <c r="FV182" s="829"/>
      <c r="FW182" s="829"/>
      <c r="FX182" s="675" t="s">
        <v>306</v>
      </c>
      <c r="FY182" s="676">
        <v>176</v>
      </c>
      <c r="FZ182" s="676">
        <v>30289636</v>
      </c>
      <c r="GA182" s="676">
        <v>55</v>
      </c>
      <c r="GB182" s="676" t="s">
        <v>798</v>
      </c>
      <c r="GC182" s="676">
        <v>20</v>
      </c>
      <c r="GD182" s="676">
        <v>2004</v>
      </c>
      <c r="GE182" s="676">
        <v>2</v>
      </c>
      <c r="GF182" s="676" t="s">
        <v>148</v>
      </c>
      <c r="GG182" s="676">
        <v>2</v>
      </c>
      <c r="GH182" s="676">
        <v>2</v>
      </c>
      <c r="GI182" s="676" t="s">
        <v>148</v>
      </c>
      <c r="GJ182" s="676">
        <v>2</v>
      </c>
      <c r="GK182" s="676" t="s">
        <v>781</v>
      </c>
      <c r="GL182" s="676" t="s">
        <v>782</v>
      </c>
      <c r="GM182" s="676">
        <v>50</v>
      </c>
      <c r="GN182" s="676" t="s">
        <v>783</v>
      </c>
      <c r="GO182" s="676">
        <v>0</v>
      </c>
      <c r="GP182" s="676">
        <v>0</v>
      </c>
      <c r="GQ182" s="676">
        <v>4</v>
      </c>
      <c r="GR182" s="676">
        <v>2</v>
      </c>
      <c r="GS182" s="676">
        <v>6</v>
      </c>
      <c r="GT182" s="676" t="s">
        <v>783</v>
      </c>
      <c r="GU182" s="676" t="s">
        <v>783</v>
      </c>
      <c r="GV182" s="676" t="s">
        <v>783</v>
      </c>
      <c r="GW182" s="676" t="s">
        <v>783</v>
      </c>
      <c r="GX182" s="676" t="s">
        <v>783</v>
      </c>
      <c r="GY182" s="676">
        <v>1649</v>
      </c>
      <c r="GZ182" s="676">
        <v>0.08</v>
      </c>
      <c r="HA182" s="676">
        <v>5</v>
      </c>
      <c r="HB182" s="676" t="s">
        <v>783</v>
      </c>
      <c r="HC182" s="676" t="s">
        <v>782</v>
      </c>
      <c r="HD182" s="676">
        <v>15</v>
      </c>
      <c r="HE182" s="676" t="s">
        <v>783</v>
      </c>
      <c r="HF182" s="676">
        <v>0</v>
      </c>
      <c r="HG182" s="676" t="s">
        <v>783</v>
      </c>
      <c r="HH182" s="676">
        <v>0</v>
      </c>
      <c r="HI182" s="676">
        <v>1</v>
      </c>
      <c r="HJ182" s="676">
        <v>45</v>
      </c>
      <c r="HK182" s="676" t="s">
        <v>784</v>
      </c>
      <c r="HL182" s="676" t="s">
        <v>785</v>
      </c>
      <c r="HM182" s="676" t="s">
        <v>783</v>
      </c>
      <c r="HN182" s="676" t="s">
        <v>783</v>
      </c>
      <c r="HO182" s="676" t="s">
        <v>783</v>
      </c>
      <c r="HP182" s="676" t="s">
        <v>783</v>
      </c>
      <c r="HQ182" s="676" t="s">
        <v>783</v>
      </c>
      <c r="HR182" s="676">
        <v>3978934</v>
      </c>
      <c r="HS182" s="676" t="s">
        <v>783</v>
      </c>
      <c r="HT182" s="676" t="s">
        <v>786</v>
      </c>
      <c r="HU182" s="676" t="s">
        <v>787</v>
      </c>
      <c r="HV182" s="676">
        <v>4</v>
      </c>
      <c r="HW182" s="676">
        <v>2014</v>
      </c>
      <c r="HX182" s="676">
        <v>63</v>
      </c>
      <c r="HY182" s="676">
        <v>0</v>
      </c>
      <c r="HZ182" s="676">
        <v>422</v>
      </c>
      <c r="IA182" s="677">
        <v>41697.500081018516</v>
      </c>
      <c r="IB182" s="676" t="s">
        <v>788</v>
      </c>
      <c r="IC182" s="676">
        <v>3974456</v>
      </c>
      <c r="ID182" s="676">
        <v>2014</v>
      </c>
      <c r="IE182" s="676">
        <v>1712</v>
      </c>
      <c r="IF182" s="676" t="s">
        <v>783</v>
      </c>
      <c r="IG182" s="676" t="s">
        <v>783</v>
      </c>
      <c r="IH182" s="676" t="s">
        <v>783</v>
      </c>
      <c r="II182" s="676" t="s">
        <v>783</v>
      </c>
      <c r="IJ182" s="676" t="s">
        <v>783</v>
      </c>
      <c r="IK182" s="676" t="s">
        <v>783</v>
      </c>
      <c r="IL182" s="676" t="s">
        <v>783</v>
      </c>
      <c r="IM182" s="676" t="s">
        <v>783</v>
      </c>
      <c r="IN182" s="676" t="s">
        <v>783</v>
      </c>
      <c r="IO182" s="676">
        <v>1649</v>
      </c>
      <c r="IP182" s="677">
        <v>37477.354571759257</v>
      </c>
      <c r="IQ182" s="676">
        <v>2</v>
      </c>
      <c r="IR182" s="676" t="s">
        <v>793</v>
      </c>
      <c r="IS182" s="676">
        <v>6</v>
      </c>
      <c r="IT182" s="683">
        <v>41275</v>
      </c>
      <c r="IU182" s="676" t="s">
        <v>783</v>
      </c>
      <c r="IV182" s="676" t="s">
        <v>783</v>
      </c>
      <c r="IW182" s="676" t="s">
        <v>783</v>
      </c>
      <c r="IX182" s="676" t="s">
        <v>781</v>
      </c>
      <c r="IY182" s="676">
        <v>45</v>
      </c>
      <c r="IZ182" s="676" t="s">
        <v>789</v>
      </c>
      <c r="JA182" s="676" t="s">
        <v>783</v>
      </c>
      <c r="JB182" s="676" t="s">
        <v>783</v>
      </c>
      <c r="JC182" s="676" t="s">
        <v>783</v>
      </c>
      <c r="JD182" s="676">
        <v>329481</v>
      </c>
      <c r="JE182" s="676" t="s">
        <v>783</v>
      </c>
      <c r="JF182" s="676" t="s">
        <v>783</v>
      </c>
      <c r="JG182" s="676" t="s">
        <v>799</v>
      </c>
      <c r="JH182" s="676">
        <v>55</v>
      </c>
      <c r="JI182" s="676" t="s">
        <v>783</v>
      </c>
      <c r="JJ182" s="676" t="s">
        <v>783</v>
      </c>
      <c r="JK182" s="676" t="s">
        <v>783</v>
      </c>
      <c r="JL182" s="676" t="s">
        <v>790</v>
      </c>
      <c r="JM182" s="676">
        <v>4</v>
      </c>
      <c r="JN182" s="676">
        <v>3</v>
      </c>
      <c r="JO182" s="676" t="s">
        <v>783</v>
      </c>
      <c r="JP182" s="676">
        <v>10711928</v>
      </c>
      <c r="JQ182" s="676">
        <v>2011</v>
      </c>
      <c r="JR182" s="676">
        <v>3</v>
      </c>
      <c r="JS182" s="676" t="s">
        <v>783</v>
      </c>
      <c r="JT182" s="676" t="s">
        <v>783</v>
      </c>
      <c r="JU182" s="676" t="s">
        <v>962</v>
      </c>
      <c r="JV182" s="678">
        <v>427.082289</v>
      </c>
      <c r="JW182"/>
      <c r="JX182" s="225"/>
      <c r="JY182" s="829"/>
      <c r="JZ182" s="829"/>
      <c r="KA182" s="829"/>
      <c r="KB182" s="829"/>
    </row>
    <row r="183" spans="3:288" s="829" customFormat="1">
      <c r="F183" s="827"/>
      <c r="G183" s="827"/>
      <c r="H183" s="827"/>
      <c r="I183" s="827"/>
      <c r="J183" s="827"/>
      <c r="K183" s="827"/>
      <c r="L183" s="827"/>
      <c r="P183" s="1101"/>
      <c r="Q183" s="1101"/>
      <c r="S183" s="1027"/>
      <c r="T183" s="1027"/>
      <c r="U183" s="59"/>
      <c r="V183" s="59"/>
      <c r="W183" s="496"/>
      <c r="X183" s="496"/>
      <c r="Y183" s="496"/>
      <c r="Z183" s="496"/>
      <c r="AA183" s="915"/>
      <c r="AB183" s="512"/>
      <c r="AC183" s="827"/>
      <c r="AD183" s="911"/>
      <c r="AE183" s="555"/>
      <c r="AF183" s="512"/>
      <c r="AG183" s="827"/>
      <c r="AH183" s="827"/>
      <c r="AI183" s="555"/>
      <c r="AJ183" s="827"/>
      <c r="AK183" s="827"/>
      <c r="AL183" s="827"/>
      <c r="AM183" s="827"/>
      <c r="AN183" s="827"/>
      <c r="AO183" s="555"/>
      <c r="AP183" s="827"/>
      <c r="AQ183" s="555"/>
      <c r="AR183" s="827"/>
      <c r="AS183" s="555"/>
      <c r="AT183" s="827"/>
      <c r="AU183" s="555"/>
      <c r="AV183" s="827"/>
      <c r="AW183" s="555"/>
      <c r="AX183" s="827"/>
      <c r="AY183" s="555"/>
      <c r="AZ183" s="827"/>
      <c r="BA183" s="555"/>
      <c r="BB183" s="827"/>
      <c r="BC183" s="555"/>
      <c r="BD183" s="827"/>
      <c r="BE183" s="555"/>
      <c r="BF183" s="827"/>
      <c r="BG183" s="555"/>
      <c r="BH183" s="827"/>
      <c r="BI183" s="555"/>
      <c r="BJ183" s="827"/>
      <c r="BK183" s="555"/>
      <c r="BL183" s="827"/>
      <c r="BM183" s="555"/>
      <c r="BN183" s="827"/>
      <c r="BO183" s="555"/>
      <c r="BP183" s="827"/>
      <c r="BQ183" s="555"/>
      <c r="FX183" s="660" t="s">
        <v>306</v>
      </c>
      <c r="FY183" s="661">
        <v>225</v>
      </c>
      <c r="FZ183" s="661">
        <v>30289639</v>
      </c>
      <c r="GA183" s="661">
        <v>55</v>
      </c>
      <c r="GB183" s="661" t="s">
        <v>798</v>
      </c>
      <c r="GC183" s="661">
        <v>20</v>
      </c>
      <c r="GD183" s="661">
        <v>2004</v>
      </c>
      <c r="GE183" s="661">
        <v>2</v>
      </c>
      <c r="GF183" s="661" t="s">
        <v>148</v>
      </c>
      <c r="GG183" s="661">
        <v>2</v>
      </c>
      <c r="GH183" s="661">
        <v>2</v>
      </c>
      <c r="GI183" s="661" t="s">
        <v>148</v>
      </c>
      <c r="GJ183" s="661">
        <v>2</v>
      </c>
      <c r="GK183" s="661" t="s">
        <v>781</v>
      </c>
      <c r="GL183" s="661" t="s">
        <v>782</v>
      </c>
      <c r="GM183" s="661">
        <v>50</v>
      </c>
      <c r="GN183" s="661" t="s">
        <v>783</v>
      </c>
      <c r="GO183" s="661">
        <v>0</v>
      </c>
      <c r="GP183" s="661">
        <v>0</v>
      </c>
      <c r="GQ183" s="661">
        <v>4</v>
      </c>
      <c r="GR183" s="661">
        <v>2</v>
      </c>
      <c r="GS183" s="661">
        <v>1</v>
      </c>
      <c r="GT183" s="661" t="s">
        <v>783</v>
      </c>
      <c r="GU183" s="661" t="s">
        <v>783</v>
      </c>
      <c r="GV183" s="661" t="s">
        <v>783</v>
      </c>
      <c r="GW183" s="661" t="s">
        <v>783</v>
      </c>
      <c r="GX183" s="661" t="s">
        <v>783</v>
      </c>
      <c r="GY183" s="661">
        <v>1649</v>
      </c>
      <c r="GZ183" s="661">
        <v>0.22</v>
      </c>
      <c r="HA183" s="661">
        <v>5</v>
      </c>
      <c r="HB183" s="661" t="s">
        <v>783</v>
      </c>
      <c r="HC183" s="661" t="s">
        <v>782</v>
      </c>
      <c r="HD183" s="661">
        <v>15</v>
      </c>
      <c r="HE183" s="661" t="s">
        <v>783</v>
      </c>
      <c r="HF183" s="661">
        <v>0</v>
      </c>
      <c r="HG183" s="661" t="s">
        <v>783</v>
      </c>
      <c r="HH183" s="661">
        <v>0</v>
      </c>
      <c r="HI183" s="661">
        <v>1</v>
      </c>
      <c r="HJ183" s="661">
        <v>45</v>
      </c>
      <c r="HK183" s="661" t="s">
        <v>784</v>
      </c>
      <c r="HL183" s="661" t="s">
        <v>785</v>
      </c>
      <c r="HM183" s="661" t="s">
        <v>783</v>
      </c>
      <c r="HN183" s="661" t="s">
        <v>783</v>
      </c>
      <c r="HO183" s="661" t="s">
        <v>783</v>
      </c>
      <c r="HP183" s="661" t="s">
        <v>783</v>
      </c>
      <c r="HQ183" s="661" t="s">
        <v>783</v>
      </c>
      <c r="HR183" s="661">
        <v>3980765</v>
      </c>
      <c r="HS183" s="661" t="s">
        <v>783</v>
      </c>
      <c r="HT183" s="661" t="s">
        <v>786</v>
      </c>
      <c r="HU183" s="661" t="s">
        <v>787</v>
      </c>
      <c r="HV183" s="661">
        <v>4</v>
      </c>
      <c r="HW183" s="661">
        <v>2014</v>
      </c>
      <c r="HX183" s="661">
        <v>63</v>
      </c>
      <c r="HY183" s="661">
        <v>0</v>
      </c>
      <c r="HZ183" s="661">
        <v>1162</v>
      </c>
      <c r="IA183" s="662">
        <v>41697.500081018516</v>
      </c>
      <c r="IB183" s="661" t="s">
        <v>788</v>
      </c>
      <c r="IC183" s="661">
        <v>3976287</v>
      </c>
      <c r="ID183" s="661">
        <v>2014</v>
      </c>
      <c r="IE183" s="661">
        <v>1712</v>
      </c>
      <c r="IF183" s="661" t="s">
        <v>783</v>
      </c>
      <c r="IG183" s="661" t="s">
        <v>783</v>
      </c>
      <c r="IH183" s="661" t="s">
        <v>783</v>
      </c>
      <c r="II183" s="661" t="s">
        <v>783</v>
      </c>
      <c r="IJ183" s="661" t="s">
        <v>783</v>
      </c>
      <c r="IK183" s="661" t="s">
        <v>783</v>
      </c>
      <c r="IL183" s="661" t="s">
        <v>783</v>
      </c>
      <c r="IM183" s="661" t="s">
        <v>783</v>
      </c>
      <c r="IN183" s="661" t="s">
        <v>783</v>
      </c>
      <c r="IO183" s="661">
        <v>1649</v>
      </c>
      <c r="IP183" s="662">
        <v>37477.354571759257</v>
      </c>
      <c r="IQ183" s="661">
        <v>2</v>
      </c>
      <c r="IR183" s="661" t="s">
        <v>793</v>
      </c>
      <c r="IS183" s="661">
        <v>1</v>
      </c>
      <c r="IT183" s="663">
        <v>41275</v>
      </c>
      <c r="IU183" s="661" t="s">
        <v>783</v>
      </c>
      <c r="IV183" s="661" t="s">
        <v>783</v>
      </c>
      <c r="IW183" s="661" t="s">
        <v>783</v>
      </c>
      <c r="IX183" s="661" t="s">
        <v>781</v>
      </c>
      <c r="IY183" s="661">
        <v>45</v>
      </c>
      <c r="IZ183" s="661" t="s">
        <v>789</v>
      </c>
      <c r="JA183" s="661" t="s">
        <v>783</v>
      </c>
      <c r="JB183" s="661" t="s">
        <v>783</v>
      </c>
      <c r="JC183" s="661" t="s">
        <v>783</v>
      </c>
      <c r="JD183" s="661">
        <v>329481</v>
      </c>
      <c r="JE183" s="661" t="s">
        <v>783</v>
      </c>
      <c r="JF183" s="661" t="s">
        <v>783</v>
      </c>
      <c r="JG183" s="661" t="s">
        <v>795</v>
      </c>
      <c r="JH183" s="661">
        <v>55</v>
      </c>
      <c r="JI183" s="661" t="s">
        <v>783</v>
      </c>
      <c r="JJ183" s="661" t="s">
        <v>783</v>
      </c>
      <c r="JK183" s="661" t="s">
        <v>783</v>
      </c>
      <c r="JL183" s="661" t="s">
        <v>790</v>
      </c>
      <c r="JM183" s="661">
        <v>4</v>
      </c>
      <c r="JN183" s="661">
        <v>3</v>
      </c>
      <c r="JO183" s="661" t="s">
        <v>783</v>
      </c>
      <c r="JP183" s="661">
        <v>10711928</v>
      </c>
      <c r="JQ183" s="661">
        <v>2011</v>
      </c>
      <c r="JR183" s="661">
        <v>3</v>
      </c>
      <c r="JS183" s="661" t="s">
        <v>783</v>
      </c>
      <c r="JT183" s="661" t="s">
        <v>783</v>
      </c>
      <c r="JU183" s="661" t="s">
        <v>963</v>
      </c>
      <c r="JV183" s="664">
        <v>1157.7966550000001</v>
      </c>
      <c r="JW183"/>
      <c r="JX183" s="225"/>
    </row>
    <row r="184" spans="3:288" s="829" customFormat="1" ht="15" thickBot="1">
      <c r="F184" s="827"/>
      <c r="G184" s="827"/>
      <c r="H184" s="827"/>
      <c r="I184" s="827"/>
      <c r="J184" s="827"/>
      <c r="K184" s="827"/>
      <c r="L184" s="827"/>
      <c r="P184" s="1101"/>
      <c r="Q184" s="1101"/>
      <c r="S184" s="1027"/>
      <c r="T184" s="1027"/>
      <c r="U184" s="59"/>
      <c r="V184" s="59"/>
      <c r="W184" s="496"/>
      <c r="X184" s="496"/>
      <c r="Y184" s="496"/>
      <c r="Z184" s="496"/>
      <c r="AA184" s="915"/>
      <c r="AB184" s="512"/>
      <c r="AC184" s="827"/>
      <c r="AD184" s="911"/>
      <c r="AE184" s="555"/>
      <c r="AF184" s="512"/>
      <c r="AG184" s="827"/>
      <c r="AH184" s="827"/>
      <c r="AI184" s="555"/>
      <c r="AJ184" s="827"/>
      <c r="AK184" s="827"/>
      <c r="AL184" s="827"/>
      <c r="AM184" s="827"/>
      <c r="AN184" s="827"/>
      <c r="AO184" s="555"/>
      <c r="AP184" s="827"/>
      <c r="AQ184" s="555"/>
      <c r="AR184" s="827"/>
      <c r="AS184" s="555"/>
      <c r="AT184" s="827"/>
      <c r="AU184" s="555"/>
      <c r="AV184" s="827"/>
      <c r="AW184" s="555"/>
      <c r="AX184" s="827"/>
      <c r="AY184" s="555"/>
      <c r="AZ184" s="827"/>
      <c r="BA184" s="555"/>
      <c r="BB184" s="827"/>
      <c r="BC184" s="555"/>
      <c r="BD184" s="827"/>
      <c r="BE184" s="555"/>
      <c r="BF184" s="827"/>
      <c r="BG184" s="555"/>
      <c r="BH184" s="827"/>
      <c r="BI184" s="555"/>
      <c r="BJ184" s="827"/>
      <c r="BK184" s="555"/>
      <c r="BL184" s="827"/>
      <c r="BM184" s="555"/>
      <c r="BN184" s="827"/>
      <c r="BO184" s="555"/>
      <c r="BP184" s="827"/>
      <c r="BQ184" s="555"/>
      <c r="FX184" s="625" t="s">
        <v>509</v>
      </c>
      <c r="FY184" s="626">
        <v>261</v>
      </c>
      <c r="FZ184" s="626">
        <v>10315341</v>
      </c>
      <c r="GA184" s="626" t="s">
        <v>783</v>
      </c>
      <c r="GB184" s="626"/>
      <c r="GC184" s="626" t="s">
        <v>783</v>
      </c>
      <c r="GD184" s="626" t="s">
        <v>783</v>
      </c>
      <c r="GE184" s="626" t="s">
        <v>783</v>
      </c>
      <c r="GF184" s="626"/>
      <c r="GG184" s="626" t="s">
        <v>783</v>
      </c>
      <c r="GH184" s="626" t="s">
        <v>783</v>
      </c>
      <c r="GI184" s="626"/>
      <c r="GJ184" s="626" t="s">
        <v>783</v>
      </c>
      <c r="GK184" s="626" t="s">
        <v>781</v>
      </c>
      <c r="GL184" s="626" t="s">
        <v>783</v>
      </c>
      <c r="GM184" s="626" t="s">
        <v>783</v>
      </c>
      <c r="GN184" s="626" t="s">
        <v>783</v>
      </c>
      <c r="GO184" s="626" t="s">
        <v>783</v>
      </c>
      <c r="GP184" s="626" t="s">
        <v>783</v>
      </c>
      <c r="GQ184" s="626" t="s">
        <v>783</v>
      </c>
      <c r="GR184" s="626" t="s">
        <v>783</v>
      </c>
      <c r="GS184" s="626" t="s">
        <v>783</v>
      </c>
      <c r="GT184" s="626" t="s">
        <v>783</v>
      </c>
      <c r="GU184" s="626" t="s">
        <v>783</v>
      </c>
      <c r="GV184" s="626" t="s">
        <v>783</v>
      </c>
      <c r="GW184" s="626" t="s">
        <v>783</v>
      </c>
      <c r="GX184" s="626" t="s">
        <v>783</v>
      </c>
      <c r="GY184" s="626">
        <v>1649</v>
      </c>
      <c r="GZ184" s="626">
        <v>0</v>
      </c>
      <c r="HA184" s="626">
        <v>9</v>
      </c>
      <c r="HB184" s="626" t="s">
        <v>783</v>
      </c>
      <c r="HC184" s="626" t="s">
        <v>783</v>
      </c>
      <c r="HD184" s="626" t="s">
        <v>783</v>
      </c>
      <c r="HE184" s="626" t="s">
        <v>783</v>
      </c>
      <c r="HF184" s="626" t="s">
        <v>783</v>
      </c>
      <c r="HG184" s="626" t="s">
        <v>783</v>
      </c>
      <c r="HH184" s="626" t="s">
        <v>783</v>
      </c>
      <c r="HI184" s="626" t="s">
        <v>783</v>
      </c>
      <c r="HJ184" s="626" t="s">
        <v>783</v>
      </c>
      <c r="HK184" s="626" t="s">
        <v>783</v>
      </c>
      <c r="HL184" s="626" t="s">
        <v>783</v>
      </c>
      <c r="HM184" s="626" t="s">
        <v>783</v>
      </c>
      <c r="HN184" s="626" t="s">
        <v>783</v>
      </c>
      <c r="HO184" s="626" t="s">
        <v>783</v>
      </c>
      <c r="HP184" s="626" t="s">
        <v>783</v>
      </c>
      <c r="HQ184" s="626" t="s">
        <v>783</v>
      </c>
      <c r="HR184" s="626">
        <v>3980760</v>
      </c>
      <c r="HS184" s="626" t="s">
        <v>783</v>
      </c>
      <c r="HT184" s="626" t="s">
        <v>786</v>
      </c>
      <c r="HU184" s="626" t="s">
        <v>787</v>
      </c>
      <c r="HV184" s="626">
        <v>4</v>
      </c>
      <c r="HW184" s="626">
        <v>2006</v>
      </c>
      <c r="HX184" s="626">
        <v>63</v>
      </c>
      <c r="HY184" s="626">
        <v>0</v>
      </c>
      <c r="HZ184" s="626">
        <v>739</v>
      </c>
      <c r="IA184" s="627">
        <v>38560.614988425928</v>
      </c>
      <c r="IB184" s="626" t="s">
        <v>788</v>
      </c>
      <c r="IC184" s="626">
        <v>3976282</v>
      </c>
      <c r="ID184" s="626" t="s">
        <v>783</v>
      </c>
      <c r="IE184" s="626">
        <v>1712</v>
      </c>
      <c r="IF184" s="626" t="s">
        <v>783</v>
      </c>
      <c r="IG184" s="626" t="s">
        <v>783</v>
      </c>
      <c r="IH184" s="626" t="s">
        <v>783</v>
      </c>
      <c r="II184" s="626" t="s">
        <v>783</v>
      </c>
      <c r="IJ184" s="626" t="s">
        <v>783</v>
      </c>
      <c r="IK184" s="626" t="s">
        <v>783</v>
      </c>
      <c r="IL184" s="626" t="s">
        <v>783</v>
      </c>
      <c r="IM184" s="626" t="s">
        <v>783</v>
      </c>
      <c r="IN184" s="626" t="s">
        <v>783</v>
      </c>
      <c r="IO184" s="626">
        <v>2108</v>
      </c>
      <c r="IP184" s="627">
        <v>37477.341331018521</v>
      </c>
      <c r="IQ184" s="626" t="s">
        <v>783</v>
      </c>
      <c r="IR184" s="626" t="s">
        <v>783</v>
      </c>
      <c r="IS184" s="626" t="s">
        <v>783</v>
      </c>
      <c r="IT184" s="626" t="s">
        <v>783</v>
      </c>
      <c r="IU184" s="626" t="s">
        <v>783</v>
      </c>
      <c r="IV184" s="626" t="s">
        <v>783</v>
      </c>
      <c r="IW184" s="626" t="s">
        <v>783</v>
      </c>
      <c r="IX184" s="626" t="s">
        <v>781</v>
      </c>
      <c r="IY184" s="626" t="s">
        <v>783</v>
      </c>
      <c r="IZ184" s="626" t="s">
        <v>783</v>
      </c>
      <c r="JA184" s="626" t="s">
        <v>783</v>
      </c>
      <c r="JB184" s="626" t="s">
        <v>783</v>
      </c>
      <c r="JC184" s="626" t="s">
        <v>783</v>
      </c>
      <c r="JD184" s="626">
        <v>329482</v>
      </c>
      <c r="JE184" s="626" t="s">
        <v>783</v>
      </c>
      <c r="JF184" s="626" t="s">
        <v>783</v>
      </c>
      <c r="JG184" s="626" t="s">
        <v>783</v>
      </c>
      <c r="JH184" s="626" t="s">
        <v>783</v>
      </c>
      <c r="JI184" s="626" t="s">
        <v>783</v>
      </c>
      <c r="JJ184" s="626" t="s">
        <v>783</v>
      </c>
      <c r="JK184" s="626" t="s">
        <v>783</v>
      </c>
      <c r="JL184" s="626" t="s">
        <v>783</v>
      </c>
      <c r="JM184" s="626">
        <v>4</v>
      </c>
      <c r="JN184" s="626" t="s">
        <v>783</v>
      </c>
      <c r="JO184" s="626" t="s">
        <v>783</v>
      </c>
      <c r="JP184" s="626" t="s">
        <v>783</v>
      </c>
      <c r="JQ184" s="626" t="s">
        <v>783</v>
      </c>
      <c r="JR184" s="626" t="s">
        <v>783</v>
      </c>
      <c r="JS184" s="626" t="s">
        <v>783</v>
      </c>
      <c r="JT184" s="626" t="s">
        <v>783</v>
      </c>
      <c r="JU184" s="626" t="s">
        <v>964</v>
      </c>
      <c r="JV184" s="628">
        <v>742.79008199999998</v>
      </c>
      <c r="JW184">
        <f>SUM(JV182:JV184)</f>
        <v>2327.669026</v>
      </c>
      <c r="JX184" s="225">
        <v>0.44084640643939393</v>
      </c>
    </row>
    <row r="185" spans="3:288" s="829" customFormat="1" ht="15" thickBot="1">
      <c r="F185" s="827"/>
      <c r="G185" s="827"/>
      <c r="H185" s="827"/>
      <c r="I185" s="827"/>
      <c r="J185" s="827"/>
      <c r="K185" s="827"/>
      <c r="L185" s="827"/>
      <c r="P185" s="1101"/>
      <c r="Q185" s="1101"/>
      <c r="S185" s="1027"/>
      <c r="T185" s="1027"/>
      <c r="U185" s="59"/>
      <c r="V185" s="59"/>
      <c r="W185" s="496"/>
      <c r="X185" s="496"/>
      <c r="Y185" s="496"/>
      <c r="Z185" s="496"/>
      <c r="AA185" s="915"/>
      <c r="AB185" s="512"/>
      <c r="AC185" s="827"/>
      <c r="AD185" s="911"/>
      <c r="AE185" s="555"/>
      <c r="AF185" s="512"/>
      <c r="AG185" s="827"/>
      <c r="AH185" s="827"/>
      <c r="AI185" s="555"/>
      <c r="AJ185" s="827"/>
      <c r="AK185" s="827"/>
      <c r="AL185" s="827"/>
      <c r="AM185" s="827"/>
      <c r="AN185" s="827"/>
      <c r="AO185" s="555"/>
      <c r="AP185" s="827"/>
      <c r="AQ185" s="555"/>
      <c r="AR185" s="827"/>
      <c r="AS185" s="555"/>
      <c r="AT185" s="827"/>
      <c r="AU185" s="555"/>
      <c r="AV185" s="827"/>
      <c r="AW185" s="555"/>
      <c r="AX185" s="827"/>
      <c r="AY185" s="555"/>
      <c r="AZ185" s="827"/>
      <c r="BA185" s="555"/>
      <c r="BB185" s="827"/>
      <c r="BC185" s="555"/>
      <c r="BD185" s="827"/>
      <c r="BE185" s="555"/>
      <c r="BF185" s="827"/>
      <c r="BG185" s="555"/>
      <c r="BH185" s="827"/>
      <c r="BI185" s="555"/>
      <c r="BJ185" s="827"/>
      <c r="BK185" s="555"/>
      <c r="BL185" s="827"/>
      <c r="BM185" s="555"/>
      <c r="BN185" s="827"/>
      <c r="BO185" s="555"/>
      <c r="BP185" s="827"/>
      <c r="BQ185" s="555"/>
      <c r="FX185" s="655" t="s">
        <v>506</v>
      </c>
      <c r="FY185" s="656">
        <v>280</v>
      </c>
      <c r="FZ185" s="656">
        <v>32434914</v>
      </c>
      <c r="GA185" s="656">
        <v>35</v>
      </c>
      <c r="GB185" s="656" t="s">
        <v>3</v>
      </c>
      <c r="GC185" s="656">
        <v>8</v>
      </c>
      <c r="GD185" s="656">
        <v>1983</v>
      </c>
      <c r="GE185" s="656">
        <v>0</v>
      </c>
      <c r="GF185" s="656" t="s">
        <v>792</v>
      </c>
      <c r="GG185" s="656">
        <v>0</v>
      </c>
      <c r="GH185" s="656">
        <v>0</v>
      </c>
      <c r="GI185" s="656" t="s">
        <v>792</v>
      </c>
      <c r="GJ185" s="656">
        <v>0</v>
      </c>
      <c r="GK185" s="656" t="s">
        <v>781</v>
      </c>
      <c r="GL185" s="656" t="s">
        <v>782</v>
      </c>
      <c r="GM185" s="656">
        <v>66</v>
      </c>
      <c r="GN185" s="656" t="s">
        <v>783</v>
      </c>
      <c r="GO185" s="656">
        <v>0</v>
      </c>
      <c r="GP185" s="656">
        <v>0</v>
      </c>
      <c r="GQ185" s="656">
        <v>4</v>
      </c>
      <c r="GR185" s="656">
        <v>1</v>
      </c>
      <c r="GS185" s="656">
        <v>2</v>
      </c>
      <c r="GT185" s="656" t="s">
        <v>783</v>
      </c>
      <c r="GU185" s="656" t="s">
        <v>783</v>
      </c>
      <c r="GV185" s="656" t="s">
        <v>783</v>
      </c>
      <c r="GW185" s="656" t="s">
        <v>783</v>
      </c>
      <c r="GX185" s="656" t="s">
        <v>783</v>
      </c>
      <c r="GY185" s="656">
        <v>1649</v>
      </c>
      <c r="GZ185" s="656">
        <v>0.26</v>
      </c>
      <c r="HA185" s="656">
        <v>5</v>
      </c>
      <c r="HB185" s="656" t="s">
        <v>783</v>
      </c>
      <c r="HC185" s="656" t="s">
        <v>782</v>
      </c>
      <c r="HD185" s="656">
        <v>15</v>
      </c>
      <c r="HE185" s="656" t="s">
        <v>783</v>
      </c>
      <c r="HF185" s="656">
        <v>0</v>
      </c>
      <c r="HG185" s="656" t="s">
        <v>783</v>
      </c>
      <c r="HH185" s="656">
        <v>0</v>
      </c>
      <c r="HI185" s="656">
        <v>1</v>
      </c>
      <c r="HJ185" s="656">
        <v>45</v>
      </c>
      <c r="HK185" s="656" t="s">
        <v>784</v>
      </c>
      <c r="HL185" s="656" t="s">
        <v>785</v>
      </c>
      <c r="HM185" s="656" t="s">
        <v>783</v>
      </c>
      <c r="HN185" s="656" t="s">
        <v>783</v>
      </c>
      <c r="HO185" s="656" t="s">
        <v>783</v>
      </c>
      <c r="HP185" s="656" t="s">
        <v>783</v>
      </c>
      <c r="HQ185" s="656" t="s">
        <v>783</v>
      </c>
      <c r="HR185" s="656">
        <v>3980153</v>
      </c>
      <c r="HS185" s="656" t="s">
        <v>783</v>
      </c>
      <c r="HT185" s="656" t="s">
        <v>786</v>
      </c>
      <c r="HU185" s="656" t="s">
        <v>787</v>
      </c>
      <c r="HV185" s="656">
        <v>4</v>
      </c>
      <c r="HW185" s="656">
        <v>2016</v>
      </c>
      <c r="HX185" s="656">
        <v>63</v>
      </c>
      <c r="HY185" s="656">
        <v>0</v>
      </c>
      <c r="HZ185" s="656">
        <v>1373</v>
      </c>
      <c r="IA185" s="657">
        <v>42227.682129629633</v>
      </c>
      <c r="IB185" s="656" t="s">
        <v>788</v>
      </c>
      <c r="IC185" s="656">
        <v>3975675</v>
      </c>
      <c r="ID185" s="656">
        <v>2014</v>
      </c>
      <c r="IE185" s="656">
        <v>1712</v>
      </c>
      <c r="IF185" s="656" t="s">
        <v>783</v>
      </c>
      <c r="IG185" s="656" t="s">
        <v>783</v>
      </c>
      <c r="IH185" s="656" t="s">
        <v>783</v>
      </c>
      <c r="II185" s="656" t="s">
        <v>783</v>
      </c>
      <c r="IJ185" s="656" t="s">
        <v>783</v>
      </c>
      <c r="IK185" s="656" t="s">
        <v>783</v>
      </c>
      <c r="IL185" s="656" t="s">
        <v>783</v>
      </c>
      <c r="IM185" s="656" t="s">
        <v>783</v>
      </c>
      <c r="IN185" s="656" t="s">
        <v>783</v>
      </c>
      <c r="IO185" s="656">
        <v>1649</v>
      </c>
      <c r="IP185" s="657">
        <v>37477.354571759257</v>
      </c>
      <c r="IQ185" s="656">
        <v>4</v>
      </c>
      <c r="IR185" s="656" t="s">
        <v>793</v>
      </c>
      <c r="IS185" s="656">
        <v>2</v>
      </c>
      <c r="IT185" s="658">
        <v>41275</v>
      </c>
      <c r="IU185" s="656" t="s">
        <v>783</v>
      </c>
      <c r="IV185" s="656" t="s">
        <v>783</v>
      </c>
      <c r="IW185" s="656" t="s">
        <v>783</v>
      </c>
      <c r="IX185" s="656" t="s">
        <v>781</v>
      </c>
      <c r="IY185" s="656">
        <v>45</v>
      </c>
      <c r="IZ185" s="656" t="s">
        <v>789</v>
      </c>
      <c r="JA185" s="656" t="s">
        <v>783</v>
      </c>
      <c r="JB185" s="656" t="s">
        <v>783</v>
      </c>
      <c r="JC185" s="656" t="s">
        <v>783</v>
      </c>
      <c r="JD185" s="656">
        <v>329513</v>
      </c>
      <c r="JE185" s="656" t="s">
        <v>783</v>
      </c>
      <c r="JF185" s="656" t="s">
        <v>783</v>
      </c>
      <c r="JG185" s="656" t="s">
        <v>804</v>
      </c>
      <c r="JH185" s="656">
        <v>35</v>
      </c>
      <c r="JI185" s="656" t="s">
        <v>783</v>
      </c>
      <c r="JJ185" s="656" t="s">
        <v>783</v>
      </c>
      <c r="JK185" s="656" t="s">
        <v>783</v>
      </c>
      <c r="JL185" s="656" t="s">
        <v>790</v>
      </c>
      <c r="JM185" s="656">
        <v>4</v>
      </c>
      <c r="JN185" s="656">
        <v>1</v>
      </c>
      <c r="JO185" s="656" t="s">
        <v>783</v>
      </c>
      <c r="JP185" s="656">
        <v>12683066</v>
      </c>
      <c r="JQ185" s="656">
        <v>2013</v>
      </c>
      <c r="JR185" s="656">
        <v>12</v>
      </c>
      <c r="JS185" s="656" t="s">
        <v>783</v>
      </c>
      <c r="JT185" s="656" t="s">
        <v>783</v>
      </c>
      <c r="JU185" s="656" t="s">
        <v>965</v>
      </c>
      <c r="JV185" s="659">
        <v>1294.3874920000001</v>
      </c>
      <c r="JW185">
        <f>JV185</f>
        <v>1294.3874920000001</v>
      </c>
      <c r="JX185" s="225">
        <v>0.24514914621212122</v>
      </c>
    </row>
    <row r="186" spans="3:288" s="829" customFormat="1" ht="15" thickBot="1">
      <c r="F186" s="827"/>
      <c r="G186" s="827"/>
      <c r="H186" s="827"/>
      <c r="I186" s="827"/>
      <c r="J186" s="827"/>
      <c r="K186" s="827"/>
      <c r="L186" s="827"/>
      <c r="P186" s="1101"/>
      <c r="Q186" s="1101"/>
      <c r="S186" s="1027"/>
      <c r="T186" s="1027"/>
      <c r="U186" s="59"/>
      <c r="V186" s="59"/>
      <c r="W186" s="496"/>
      <c r="X186" s="496"/>
      <c r="Y186" s="496"/>
      <c r="Z186" s="496"/>
      <c r="AA186" s="915"/>
      <c r="AB186" s="512"/>
      <c r="AC186" s="827"/>
      <c r="AD186" s="911"/>
      <c r="AE186" s="555"/>
      <c r="AF186" s="512"/>
      <c r="AG186" s="827"/>
      <c r="AH186" s="827"/>
      <c r="AI186" s="555"/>
      <c r="AJ186" s="827"/>
      <c r="AK186" s="827"/>
      <c r="AL186" s="827"/>
      <c r="AM186" s="827"/>
      <c r="AN186" s="827"/>
      <c r="AO186" s="555"/>
      <c r="AP186" s="827"/>
      <c r="AQ186" s="555"/>
      <c r="AR186" s="827"/>
      <c r="AS186" s="555"/>
      <c r="AT186" s="827"/>
      <c r="AU186" s="555"/>
      <c r="AV186" s="827"/>
      <c r="AW186" s="555"/>
      <c r="AX186" s="827"/>
      <c r="AY186" s="555"/>
      <c r="AZ186" s="827"/>
      <c r="BA186" s="555"/>
      <c r="BB186" s="827"/>
      <c r="BC186" s="555"/>
      <c r="BD186" s="827"/>
      <c r="BE186" s="555"/>
      <c r="BF186" s="827"/>
      <c r="BG186" s="555"/>
      <c r="BH186" s="827"/>
      <c r="BI186" s="555"/>
      <c r="BJ186" s="827"/>
      <c r="BK186" s="555"/>
      <c r="BL186" s="827"/>
      <c r="BM186" s="555"/>
      <c r="BN186" s="827"/>
      <c r="BO186" s="555"/>
      <c r="BP186" s="827"/>
      <c r="BQ186" s="555"/>
      <c r="FX186" s="655" t="s">
        <v>513</v>
      </c>
      <c r="FY186" s="656">
        <v>221</v>
      </c>
      <c r="FZ186" s="656">
        <v>30289651</v>
      </c>
      <c r="GA186" s="656">
        <v>57</v>
      </c>
      <c r="GB186" s="656" t="s">
        <v>801</v>
      </c>
      <c r="GC186" s="656">
        <v>12</v>
      </c>
      <c r="GD186" s="656">
        <v>1983</v>
      </c>
      <c r="GE186" s="656">
        <v>0</v>
      </c>
      <c r="GF186" s="656" t="s">
        <v>792</v>
      </c>
      <c r="GG186" s="656">
        <v>0</v>
      </c>
      <c r="GH186" s="656">
        <v>0</v>
      </c>
      <c r="GI186" s="656" t="s">
        <v>792</v>
      </c>
      <c r="GJ186" s="656">
        <v>0</v>
      </c>
      <c r="GK186" s="656" t="s">
        <v>781</v>
      </c>
      <c r="GL186" s="656" t="s">
        <v>782</v>
      </c>
      <c r="GM186" s="656">
        <v>60</v>
      </c>
      <c r="GN186" s="656" t="s">
        <v>783</v>
      </c>
      <c r="GO186" s="656">
        <v>0</v>
      </c>
      <c r="GP186" s="656">
        <v>0</v>
      </c>
      <c r="GQ186" s="656">
        <v>4</v>
      </c>
      <c r="GR186" s="656">
        <v>1</v>
      </c>
      <c r="GS186" s="656">
        <v>2</v>
      </c>
      <c r="GT186" s="656" t="s">
        <v>783</v>
      </c>
      <c r="GU186" s="656" t="s">
        <v>783</v>
      </c>
      <c r="GV186" s="656" t="s">
        <v>783</v>
      </c>
      <c r="GW186" s="656" t="s">
        <v>783</v>
      </c>
      <c r="GX186" s="656" t="s">
        <v>783</v>
      </c>
      <c r="GY186" s="656">
        <v>1649</v>
      </c>
      <c r="GZ186" s="656">
        <v>0.15</v>
      </c>
      <c r="HA186" s="656">
        <v>5</v>
      </c>
      <c r="HB186" s="656" t="s">
        <v>783</v>
      </c>
      <c r="HC186" s="656" t="s">
        <v>782</v>
      </c>
      <c r="HD186" s="656">
        <v>15</v>
      </c>
      <c r="HE186" s="656" t="s">
        <v>783</v>
      </c>
      <c r="HF186" s="656">
        <v>0</v>
      </c>
      <c r="HG186" s="656" t="s">
        <v>783</v>
      </c>
      <c r="HH186" s="656">
        <v>0</v>
      </c>
      <c r="HI186" s="656">
        <v>1</v>
      </c>
      <c r="HJ186" s="656">
        <v>45</v>
      </c>
      <c r="HK186" s="656" t="s">
        <v>784</v>
      </c>
      <c r="HL186" s="656" t="s">
        <v>785</v>
      </c>
      <c r="HM186" s="656" t="s">
        <v>783</v>
      </c>
      <c r="HN186" s="656" t="s">
        <v>783</v>
      </c>
      <c r="HO186" s="656" t="s">
        <v>783</v>
      </c>
      <c r="HP186" s="656" t="s">
        <v>783</v>
      </c>
      <c r="HQ186" s="656" t="s">
        <v>783</v>
      </c>
      <c r="HR186" s="656">
        <v>3979220</v>
      </c>
      <c r="HS186" s="656" t="s">
        <v>783</v>
      </c>
      <c r="HT186" s="656" t="s">
        <v>786</v>
      </c>
      <c r="HU186" s="656" t="s">
        <v>787</v>
      </c>
      <c r="HV186" s="656">
        <v>4</v>
      </c>
      <c r="HW186" s="656">
        <v>2014</v>
      </c>
      <c r="HX186" s="656">
        <v>63</v>
      </c>
      <c r="HY186" s="656">
        <v>0</v>
      </c>
      <c r="HZ186" s="656">
        <v>792</v>
      </c>
      <c r="IA186" s="657">
        <v>41697.500081018516</v>
      </c>
      <c r="IB186" s="656" t="s">
        <v>788</v>
      </c>
      <c r="IC186" s="656">
        <v>3974742</v>
      </c>
      <c r="ID186" s="656">
        <v>2014</v>
      </c>
      <c r="IE186" s="656">
        <v>1712</v>
      </c>
      <c r="IF186" s="656" t="s">
        <v>783</v>
      </c>
      <c r="IG186" s="656" t="s">
        <v>783</v>
      </c>
      <c r="IH186" s="656" t="s">
        <v>783</v>
      </c>
      <c r="II186" s="656" t="s">
        <v>783</v>
      </c>
      <c r="IJ186" s="656" t="s">
        <v>783</v>
      </c>
      <c r="IK186" s="656" t="s">
        <v>783</v>
      </c>
      <c r="IL186" s="656" t="s">
        <v>783</v>
      </c>
      <c r="IM186" s="656" t="s">
        <v>783</v>
      </c>
      <c r="IN186" s="656" t="s">
        <v>783</v>
      </c>
      <c r="IO186" s="656">
        <v>1649</v>
      </c>
      <c r="IP186" s="657">
        <v>37477.354571759257</v>
      </c>
      <c r="IQ186" s="656">
        <v>2</v>
      </c>
      <c r="IR186" s="656" t="s">
        <v>793</v>
      </c>
      <c r="IS186" s="656">
        <v>2</v>
      </c>
      <c r="IT186" s="658">
        <v>41275</v>
      </c>
      <c r="IU186" s="656" t="s">
        <v>783</v>
      </c>
      <c r="IV186" s="656" t="s">
        <v>783</v>
      </c>
      <c r="IW186" s="656" t="s">
        <v>783</v>
      </c>
      <c r="IX186" s="656" t="s">
        <v>781</v>
      </c>
      <c r="IY186" s="656">
        <v>45</v>
      </c>
      <c r="IZ186" s="656" t="s">
        <v>789</v>
      </c>
      <c r="JA186" s="656" t="s">
        <v>783</v>
      </c>
      <c r="JB186" s="656" t="s">
        <v>783</v>
      </c>
      <c r="JC186" s="656" t="s">
        <v>783</v>
      </c>
      <c r="JD186" s="656">
        <v>329514</v>
      </c>
      <c r="JE186" s="656" t="s">
        <v>783</v>
      </c>
      <c r="JF186" s="656" t="s">
        <v>783</v>
      </c>
      <c r="JG186" s="656" t="s">
        <v>802</v>
      </c>
      <c r="JH186" s="656">
        <v>57</v>
      </c>
      <c r="JI186" s="656" t="s">
        <v>783</v>
      </c>
      <c r="JJ186" s="656" t="s">
        <v>783</v>
      </c>
      <c r="JK186" s="656" t="s">
        <v>783</v>
      </c>
      <c r="JL186" s="656" t="s">
        <v>790</v>
      </c>
      <c r="JM186" s="656">
        <v>4</v>
      </c>
      <c r="JN186" s="656">
        <v>4</v>
      </c>
      <c r="JO186" s="656" t="s">
        <v>783</v>
      </c>
      <c r="JP186" s="656">
        <v>10711928</v>
      </c>
      <c r="JQ186" s="656">
        <v>2011</v>
      </c>
      <c r="JR186" s="656">
        <v>3</v>
      </c>
      <c r="JS186" s="656" t="s">
        <v>783</v>
      </c>
      <c r="JT186" s="656" t="s">
        <v>783</v>
      </c>
      <c r="JU186" s="656" t="s">
        <v>966</v>
      </c>
      <c r="JV186" s="659">
        <v>724.11881400000004</v>
      </c>
      <c r="JW186">
        <f>JV186</f>
        <v>724.11881400000004</v>
      </c>
      <c r="JX186" s="225">
        <v>0.13714371477272727</v>
      </c>
    </row>
    <row r="187" spans="3:288" s="829" customFormat="1" ht="15" thickBot="1">
      <c r="F187" s="827"/>
      <c r="G187" s="827"/>
      <c r="H187" s="827"/>
      <c r="I187" s="827"/>
      <c r="J187" s="827"/>
      <c r="K187" s="827"/>
      <c r="L187" s="827"/>
      <c r="P187" s="1101"/>
      <c r="Q187" s="1101"/>
      <c r="S187" s="1027"/>
      <c r="T187" s="1027"/>
      <c r="U187" s="59"/>
      <c r="V187" s="59"/>
      <c r="W187" s="496"/>
      <c r="X187" s="496"/>
      <c r="Y187" s="496"/>
      <c r="Z187" s="496"/>
      <c r="AA187" s="915"/>
      <c r="AB187" s="512"/>
      <c r="AC187" s="827"/>
      <c r="AD187" s="911"/>
      <c r="AE187" s="555"/>
      <c r="AF187" s="512"/>
      <c r="AG187" s="827"/>
      <c r="AH187" s="827"/>
      <c r="AI187" s="555"/>
      <c r="AJ187" s="827"/>
      <c r="AK187" s="827"/>
      <c r="AL187" s="827"/>
      <c r="AM187" s="827"/>
      <c r="AN187" s="827"/>
      <c r="AO187" s="555"/>
      <c r="AP187" s="827"/>
      <c r="AQ187" s="555"/>
      <c r="AR187" s="827"/>
      <c r="AS187" s="555"/>
      <c r="AT187" s="827"/>
      <c r="AU187" s="555"/>
      <c r="AV187" s="827"/>
      <c r="AW187" s="555"/>
      <c r="AX187" s="827"/>
      <c r="AY187" s="555"/>
      <c r="AZ187" s="827"/>
      <c r="BA187" s="555"/>
      <c r="BB187" s="827"/>
      <c r="BC187" s="555"/>
      <c r="BD187" s="827"/>
      <c r="BE187" s="555"/>
      <c r="BF187" s="827"/>
      <c r="BG187" s="555"/>
      <c r="BH187" s="827"/>
      <c r="BI187" s="555"/>
      <c r="BJ187" s="827"/>
      <c r="BK187" s="555"/>
      <c r="BL187" s="827"/>
      <c r="BM187" s="555"/>
      <c r="BN187" s="827"/>
      <c r="BO187" s="555"/>
      <c r="BP187" s="827"/>
      <c r="BQ187" s="555"/>
      <c r="FX187" s="685" t="s">
        <v>438</v>
      </c>
      <c r="FY187" s="686">
        <v>79</v>
      </c>
      <c r="FZ187" s="686">
        <v>30289641</v>
      </c>
      <c r="GA187" s="686">
        <v>35</v>
      </c>
      <c r="GB187" s="686" t="s">
        <v>3</v>
      </c>
      <c r="GC187" s="686">
        <v>22</v>
      </c>
      <c r="GD187" s="686">
        <v>1993</v>
      </c>
      <c r="GE187" s="686">
        <v>0</v>
      </c>
      <c r="GF187" s="686" t="s">
        <v>792</v>
      </c>
      <c r="GG187" s="686">
        <v>0</v>
      </c>
      <c r="GH187" s="686">
        <v>0</v>
      </c>
      <c r="GI187" s="686" t="s">
        <v>792</v>
      </c>
      <c r="GJ187" s="686">
        <v>0</v>
      </c>
      <c r="GK187" s="686" t="s">
        <v>781</v>
      </c>
      <c r="GL187" s="686" t="s">
        <v>793</v>
      </c>
      <c r="GM187" s="686">
        <v>66</v>
      </c>
      <c r="GN187" s="686" t="s">
        <v>783</v>
      </c>
      <c r="GO187" s="686">
        <v>0</v>
      </c>
      <c r="GP187" s="686">
        <v>0</v>
      </c>
      <c r="GQ187" s="686">
        <v>4</v>
      </c>
      <c r="GR187" s="686">
        <v>2</v>
      </c>
      <c r="GS187" s="686">
        <v>3</v>
      </c>
      <c r="GT187" s="686" t="s">
        <v>783</v>
      </c>
      <c r="GU187" s="686" t="s">
        <v>783</v>
      </c>
      <c r="GV187" s="686" t="s">
        <v>783</v>
      </c>
      <c r="GW187" s="686" t="s">
        <v>783</v>
      </c>
      <c r="GX187" s="686" t="s">
        <v>783</v>
      </c>
      <c r="GY187" s="686">
        <v>1649</v>
      </c>
      <c r="GZ187" s="686">
        <v>0.15</v>
      </c>
      <c r="HA187" s="686">
        <v>5</v>
      </c>
      <c r="HB187" s="686" t="s">
        <v>783</v>
      </c>
      <c r="HC187" s="686" t="s">
        <v>782</v>
      </c>
      <c r="HD187" s="686">
        <v>25</v>
      </c>
      <c r="HE187" s="686" t="s">
        <v>783</v>
      </c>
      <c r="HF187" s="686">
        <v>0</v>
      </c>
      <c r="HG187" s="686" t="s">
        <v>783</v>
      </c>
      <c r="HH187" s="686">
        <v>0</v>
      </c>
      <c r="HI187" s="686">
        <v>1</v>
      </c>
      <c r="HJ187" s="686">
        <v>45</v>
      </c>
      <c r="HK187" s="686" t="s">
        <v>784</v>
      </c>
      <c r="HL187" s="686" t="s">
        <v>785</v>
      </c>
      <c r="HM187" s="686" t="s">
        <v>783</v>
      </c>
      <c r="HN187" s="686" t="s">
        <v>783</v>
      </c>
      <c r="HO187" s="686" t="s">
        <v>783</v>
      </c>
      <c r="HP187" s="686" t="s">
        <v>783</v>
      </c>
      <c r="HQ187" s="686" t="s">
        <v>783</v>
      </c>
      <c r="HR187" s="686">
        <v>3978961</v>
      </c>
      <c r="HS187" s="686" t="s">
        <v>783</v>
      </c>
      <c r="HT187" s="686" t="s">
        <v>786</v>
      </c>
      <c r="HU187" s="686" t="s">
        <v>787</v>
      </c>
      <c r="HV187" s="686">
        <v>4</v>
      </c>
      <c r="HW187" s="686">
        <v>2014</v>
      </c>
      <c r="HX187" s="686">
        <v>63</v>
      </c>
      <c r="HY187" s="686">
        <v>0</v>
      </c>
      <c r="HZ187" s="686">
        <v>792</v>
      </c>
      <c r="IA187" s="687">
        <v>41697.500081018516</v>
      </c>
      <c r="IB187" s="686" t="s">
        <v>788</v>
      </c>
      <c r="IC187" s="686">
        <v>3974483</v>
      </c>
      <c r="ID187" s="686">
        <v>2014</v>
      </c>
      <c r="IE187" s="686">
        <v>1712</v>
      </c>
      <c r="IF187" s="686" t="s">
        <v>783</v>
      </c>
      <c r="IG187" s="686" t="s">
        <v>783</v>
      </c>
      <c r="IH187" s="686" t="s">
        <v>783</v>
      </c>
      <c r="II187" s="686" t="s">
        <v>783</v>
      </c>
      <c r="IJ187" s="686" t="s">
        <v>783</v>
      </c>
      <c r="IK187" s="686" t="s">
        <v>783</v>
      </c>
      <c r="IL187" s="686" t="s">
        <v>783</v>
      </c>
      <c r="IM187" s="686" t="s">
        <v>783</v>
      </c>
      <c r="IN187" s="686" t="s">
        <v>783</v>
      </c>
      <c r="IO187" s="686">
        <v>1649</v>
      </c>
      <c r="IP187" s="687">
        <v>37477.354571759257</v>
      </c>
      <c r="IQ187" s="686">
        <v>4</v>
      </c>
      <c r="IR187" s="686" t="s">
        <v>793</v>
      </c>
      <c r="IS187" s="686">
        <v>3</v>
      </c>
      <c r="IT187" s="704">
        <v>41275</v>
      </c>
      <c r="IU187" s="686" t="s">
        <v>783</v>
      </c>
      <c r="IV187" s="686" t="s">
        <v>783</v>
      </c>
      <c r="IW187" s="686" t="s">
        <v>783</v>
      </c>
      <c r="IX187" s="686" t="s">
        <v>781</v>
      </c>
      <c r="IY187" s="686">
        <v>45</v>
      </c>
      <c r="IZ187" s="686" t="s">
        <v>789</v>
      </c>
      <c r="JA187" s="686" t="s">
        <v>783</v>
      </c>
      <c r="JB187" s="686" t="s">
        <v>783</v>
      </c>
      <c r="JC187" s="686" t="s">
        <v>783</v>
      </c>
      <c r="JD187" s="686">
        <v>329483</v>
      </c>
      <c r="JE187" s="686" t="s">
        <v>783</v>
      </c>
      <c r="JF187" s="686" t="s">
        <v>783</v>
      </c>
      <c r="JG187" s="686" t="s">
        <v>809</v>
      </c>
      <c r="JH187" s="686">
        <v>35</v>
      </c>
      <c r="JI187" s="686" t="s">
        <v>783</v>
      </c>
      <c r="JJ187" s="686" t="s">
        <v>783</v>
      </c>
      <c r="JK187" s="686" t="s">
        <v>783</v>
      </c>
      <c r="JL187" s="686" t="s">
        <v>790</v>
      </c>
      <c r="JM187" s="686">
        <v>4</v>
      </c>
      <c r="JN187" s="686">
        <v>1</v>
      </c>
      <c r="JO187" s="686" t="s">
        <v>783</v>
      </c>
      <c r="JP187" s="686">
        <v>12683066</v>
      </c>
      <c r="JQ187" s="686">
        <v>2013</v>
      </c>
      <c r="JR187" s="686">
        <v>12</v>
      </c>
      <c r="JS187" s="686" t="s">
        <v>783</v>
      </c>
      <c r="JT187" s="686" t="s">
        <v>783</v>
      </c>
      <c r="JU187" s="686" t="s">
        <v>967</v>
      </c>
      <c r="JV187" s="688">
        <v>639.82037200000002</v>
      </c>
      <c r="JW187">
        <f>JV187</f>
        <v>639.82037200000002</v>
      </c>
      <c r="JX187" s="225">
        <v>0.12117810075757576</v>
      </c>
    </row>
    <row r="188" spans="3:288" s="829" customFormat="1">
      <c r="F188" s="827"/>
      <c r="G188" s="827"/>
      <c r="H188" s="827"/>
      <c r="I188" s="827"/>
      <c r="J188" s="827"/>
      <c r="K188" s="827"/>
      <c r="L188" s="827"/>
      <c r="P188" s="1101"/>
      <c r="Q188" s="1101"/>
      <c r="S188" s="1027"/>
      <c r="T188" s="1027"/>
      <c r="U188" s="59"/>
      <c r="V188" s="59"/>
      <c r="W188" s="496"/>
      <c r="X188" s="496"/>
      <c r="Y188" s="496"/>
      <c r="Z188" s="496"/>
      <c r="AA188" s="915"/>
      <c r="AB188" s="512"/>
      <c r="AC188" s="827"/>
      <c r="AD188" s="911"/>
      <c r="AE188" s="555"/>
      <c r="AF188" s="512"/>
      <c r="AG188" s="827"/>
      <c r="AH188" s="827"/>
      <c r="AI188" s="555"/>
      <c r="AJ188" s="827"/>
      <c r="AK188" s="827"/>
      <c r="AL188" s="827"/>
      <c r="AM188" s="827"/>
      <c r="AN188" s="827"/>
      <c r="AO188" s="555"/>
      <c r="AP188" s="827"/>
      <c r="AQ188" s="555"/>
      <c r="AR188" s="827"/>
      <c r="AS188" s="555"/>
      <c r="AT188" s="827"/>
      <c r="AU188" s="555"/>
      <c r="AV188" s="827"/>
      <c r="AW188" s="555"/>
      <c r="AX188" s="827"/>
      <c r="AY188" s="555"/>
      <c r="AZ188" s="827"/>
      <c r="BA188" s="555"/>
      <c r="BB188" s="827"/>
      <c r="BC188" s="555"/>
      <c r="BD188" s="827"/>
      <c r="BE188" s="555"/>
      <c r="BF188" s="827"/>
      <c r="BG188" s="555"/>
      <c r="BH188" s="827"/>
      <c r="BI188" s="555"/>
      <c r="BJ188" s="827"/>
      <c r="BK188" s="555"/>
      <c r="BL188" s="827"/>
      <c r="BM188" s="555"/>
      <c r="BN188" s="827"/>
      <c r="BO188" s="555"/>
      <c r="BP188" s="827"/>
      <c r="BQ188" s="555"/>
      <c r="FX188" s="666" t="s">
        <v>431</v>
      </c>
      <c r="FY188" s="667">
        <v>69</v>
      </c>
      <c r="FZ188" s="667">
        <v>30289647</v>
      </c>
      <c r="GA188" s="667">
        <v>55</v>
      </c>
      <c r="GB188" s="667" t="s">
        <v>798</v>
      </c>
      <c r="GC188" s="667">
        <v>20</v>
      </c>
      <c r="GD188" s="667">
        <v>1970</v>
      </c>
      <c r="GE188" s="667">
        <v>1</v>
      </c>
      <c r="GF188" s="667" t="s">
        <v>780</v>
      </c>
      <c r="GG188" s="667">
        <v>1</v>
      </c>
      <c r="GH188" s="667">
        <v>1</v>
      </c>
      <c r="GI188" s="667" t="s">
        <v>780</v>
      </c>
      <c r="GJ188" s="667">
        <v>1</v>
      </c>
      <c r="GK188" s="667" t="s">
        <v>781</v>
      </c>
      <c r="GL188" s="667" t="s">
        <v>782</v>
      </c>
      <c r="GM188" s="667">
        <v>50</v>
      </c>
      <c r="GN188" s="667" t="s">
        <v>783</v>
      </c>
      <c r="GO188" s="667">
        <v>0</v>
      </c>
      <c r="GP188" s="667">
        <v>0</v>
      </c>
      <c r="GQ188" s="667">
        <v>4</v>
      </c>
      <c r="GR188" s="667">
        <v>2</v>
      </c>
      <c r="GS188" s="667">
        <v>2</v>
      </c>
      <c r="GT188" s="667" t="s">
        <v>783</v>
      </c>
      <c r="GU188" s="667" t="s">
        <v>783</v>
      </c>
      <c r="GV188" s="667" t="s">
        <v>783</v>
      </c>
      <c r="GW188" s="667" t="s">
        <v>783</v>
      </c>
      <c r="GX188" s="667" t="s">
        <v>783</v>
      </c>
      <c r="GY188" s="667">
        <v>1649</v>
      </c>
      <c r="GZ188" s="667">
        <v>0.23</v>
      </c>
      <c r="HA188" s="667">
        <v>5</v>
      </c>
      <c r="HB188" s="667" t="s">
        <v>783</v>
      </c>
      <c r="HC188" s="667" t="s">
        <v>782</v>
      </c>
      <c r="HD188" s="667">
        <v>35</v>
      </c>
      <c r="HE188" s="667" t="s">
        <v>783</v>
      </c>
      <c r="HF188" s="667">
        <v>0</v>
      </c>
      <c r="HG188" s="667" t="s">
        <v>783</v>
      </c>
      <c r="HH188" s="667">
        <v>0</v>
      </c>
      <c r="HI188" s="667">
        <v>1</v>
      </c>
      <c r="HJ188" s="667">
        <v>45</v>
      </c>
      <c r="HK188" s="667" t="s">
        <v>784</v>
      </c>
      <c r="HL188" s="667" t="s">
        <v>785</v>
      </c>
      <c r="HM188" s="667" t="s">
        <v>783</v>
      </c>
      <c r="HN188" s="667" t="s">
        <v>783</v>
      </c>
      <c r="HO188" s="667" t="s">
        <v>783</v>
      </c>
      <c r="HP188" s="667" t="s">
        <v>783</v>
      </c>
      <c r="HQ188" s="667" t="s">
        <v>783</v>
      </c>
      <c r="HR188" s="667">
        <v>3980114</v>
      </c>
      <c r="HS188" s="667" t="s">
        <v>783</v>
      </c>
      <c r="HT188" s="667" t="s">
        <v>786</v>
      </c>
      <c r="HU188" s="667" t="s">
        <v>787</v>
      </c>
      <c r="HV188" s="667">
        <v>4</v>
      </c>
      <c r="HW188" s="667">
        <v>2014</v>
      </c>
      <c r="HX188" s="667">
        <v>63</v>
      </c>
      <c r="HY188" s="667">
        <v>0</v>
      </c>
      <c r="HZ188" s="667">
        <v>1214</v>
      </c>
      <c r="IA188" s="668">
        <v>41697.500081018516</v>
      </c>
      <c r="IB188" s="667" t="s">
        <v>788</v>
      </c>
      <c r="IC188" s="667">
        <v>3975636</v>
      </c>
      <c r="ID188" s="667">
        <v>2014</v>
      </c>
      <c r="IE188" s="667">
        <v>1712</v>
      </c>
      <c r="IF188" s="667" t="s">
        <v>783</v>
      </c>
      <c r="IG188" s="667" t="s">
        <v>783</v>
      </c>
      <c r="IH188" s="667" t="s">
        <v>783</v>
      </c>
      <c r="II188" s="667" t="s">
        <v>783</v>
      </c>
      <c r="IJ188" s="667" t="s">
        <v>783</v>
      </c>
      <c r="IK188" s="667" t="s">
        <v>783</v>
      </c>
      <c r="IL188" s="667" t="s">
        <v>783</v>
      </c>
      <c r="IM188" s="667" t="s">
        <v>783</v>
      </c>
      <c r="IN188" s="667" t="s">
        <v>783</v>
      </c>
      <c r="IO188" s="667">
        <v>1649</v>
      </c>
      <c r="IP188" s="668">
        <v>37477.354571759257</v>
      </c>
      <c r="IQ188" s="667">
        <v>2</v>
      </c>
      <c r="IR188" s="667" t="s">
        <v>793</v>
      </c>
      <c r="IS188" s="667">
        <v>2</v>
      </c>
      <c r="IT188" s="669">
        <v>41275</v>
      </c>
      <c r="IU188" s="667" t="s">
        <v>783</v>
      </c>
      <c r="IV188" s="667" t="s">
        <v>783</v>
      </c>
      <c r="IW188" s="667" t="s">
        <v>783</v>
      </c>
      <c r="IX188" s="667" t="s">
        <v>781</v>
      </c>
      <c r="IY188" s="667">
        <v>45</v>
      </c>
      <c r="IZ188" s="667" t="s">
        <v>789</v>
      </c>
      <c r="JA188" s="667" t="s">
        <v>783</v>
      </c>
      <c r="JB188" s="667" t="s">
        <v>783</v>
      </c>
      <c r="JC188" s="667" t="s">
        <v>783</v>
      </c>
      <c r="JD188" s="667">
        <v>329484</v>
      </c>
      <c r="JE188" s="667" t="s">
        <v>783</v>
      </c>
      <c r="JF188" s="667" t="s">
        <v>783</v>
      </c>
      <c r="JG188" s="667" t="s">
        <v>802</v>
      </c>
      <c r="JH188" s="667">
        <v>55</v>
      </c>
      <c r="JI188" s="667" t="s">
        <v>783</v>
      </c>
      <c r="JJ188" s="667" t="s">
        <v>783</v>
      </c>
      <c r="JK188" s="667" t="s">
        <v>783</v>
      </c>
      <c r="JL188" s="667" t="s">
        <v>790</v>
      </c>
      <c r="JM188" s="667">
        <v>4</v>
      </c>
      <c r="JN188" s="667">
        <v>3</v>
      </c>
      <c r="JO188" s="667" t="s">
        <v>783</v>
      </c>
      <c r="JP188" s="667">
        <v>10711928</v>
      </c>
      <c r="JQ188" s="667">
        <v>2011</v>
      </c>
      <c r="JR188" s="667">
        <v>3</v>
      </c>
      <c r="JS188" s="667" t="s">
        <v>783</v>
      </c>
      <c r="JT188" s="667" t="s">
        <v>783</v>
      </c>
      <c r="JU188" s="667" t="s">
        <v>968</v>
      </c>
      <c r="JV188" s="670">
        <v>1066.7419789999999</v>
      </c>
      <c r="JW188"/>
      <c r="JX188" s="225"/>
    </row>
    <row r="189" spans="3:288" s="829" customFormat="1">
      <c r="F189" s="827"/>
      <c r="G189" s="827"/>
      <c r="H189" s="827"/>
      <c r="I189" s="827"/>
      <c r="J189" s="827"/>
      <c r="K189" s="827"/>
      <c r="L189" s="827"/>
      <c r="P189" s="1101"/>
      <c r="Q189" s="1101"/>
      <c r="S189" s="1027"/>
      <c r="T189" s="1027"/>
      <c r="U189" s="59"/>
      <c r="V189" s="59"/>
      <c r="W189" s="496"/>
      <c r="X189" s="496"/>
      <c r="Y189" s="496"/>
      <c r="Z189" s="496"/>
      <c r="AA189" s="915"/>
      <c r="AB189" s="512"/>
      <c r="AC189" s="827"/>
      <c r="AD189" s="911"/>
      <c r="AE189" s="555"/>
      <c r="AF189" s="512"/>
      <c r="AG189" s="827"/>
      <c r="AH189" s="827"/>
      <c r="AI189" s="555"/>
      <c r="AJ189" s="827"/>
      <c r="AK189" s="827"/>
      <c r="AL189" s="827"/>
      <c r="AM189" s="827"/>
      <c r="AN189" s="827"/>
      <c r="AO189" s="555"/>
      <c r="AP189" s="827"/>
      <c r="AQ189" s="555"/>
      <c r="AR189" s="827"/>
      <c r="AS189" s="555"/>
      <c r="AT189" s="827"/>
      <c r="AU189" s="555"/>
      <c r="AV189" s="827"/>
      <c r="AW189" s="555"/>
      <c r="AX189" s="827"/>
      <c r="AY189" s="555"/>
      <c r="AZ189" s="827"/>
      <c r="BA189" s="555"/>
      <c r="BB189" s="827"/>
      <c r="BC189" s="555"/>
      <c r="BD189" s="827"/>
      <c r="BE189" s="555"/>
      <c r="BF189" s="827"/>
      <c r="BG189" s="555"/>
      <c r="BH189" s="827"/>
      <c r="BI189" s="555"/>
      <c r="BJ189" s="827"/>
      <c r="BK189" s="555"/>
      <c r="BL189" s="827"/>
      <c r="BM189" s="555"/>
      <c r="BN189" s="827"/>
      <c r="BO189" s="555"/>
      <c r="BP189" s="827"/>
      <c r="BQ189" s="555"/>
      <c r="FX189" s="660" t="s">
        <v>431</v>
      </c>
      <c r="FY189" s="661">
        <v>291</v>
      </c>
      <c r="FZ189" s="661">
        <v>30289644</v>
      </c>
      <c r="GA189" s="661">
        <v>55</v>
      </c>
      <c r="GB189" s="661" t="s">
        <v>798</v>
      </c>
      <c r="GC189" s="661">
        <v>20</v>
      </c>
      <c r="GD189" s="661">
        <v>1970</v>
      </c>
      <c r="GE189" s="661">
        <v>1</v>
      </c>
      <c r="GF189" s="661" t="s">
        <v>780</v>
      </c>
      <c r="GG189" s="661">
        <v>1</v>
      </c>
      <c r="GH189" s="661">
        <v>1</v>
      </c>
      <c r="GI189" s="661" t="s">
        <v>780</v>
      </c>
      <c r="GJ189" s="661">
        <v>1</v>
      </c>
      <c r="GK189" s="661" t="s">
        <v>781</v>
      </c>
      <c r="GL189" s="661" t="s">
        <v>782</v>
      </c>
      <c r="GM189" s="661">
        <v>50</v>
      </c>
      <c r="GN189" s="661" t="s">
        <v>783</v>
      </c>
      <c r="GO189" s="661">
        <v>0</v>
      </c>
      <c r="GP189" s="661">
        <v>0</v>
      </c>
      <c r="GQ189" s="661">
        <v>4</v>
      </c>
      <c r="GR189" s="661">
        <v>2</v>
      </c>
      <c r="GS189" s="661">
        <v>2</v>
      </c>
      <c r="GT189" s="661" t="s">
        <v>783</v>
      </c>
      <c r="GU189" s="661" t="s">
        <v>783</v>
      </c>
      <c r="GV189" s="661" t="s">
        <v>783</v>
      </c>
      <c r="GW189" s="661" t="s">
        <v>783</v>
      </c>
      <c r="GX189" s="661" t="s">
        <v>783</v>
      </c>
      <c r="GY189" s="661">
        <v>1649</v>
      </c>
      <c r="GZ189" s="661">
        <v>0.11</v>
      </c>
      <c r="HA189" s="661">
        <v>5</v>
      </c>
      <c r="HB189" s="661" t="s">
        <v>783</v>
      </c>
      <c r="HC189" s="661" t="s">
        <v>782</v>
      </c>
      <c r="HD189" s="661">
        <v>35</v>
      </c>
      <c r="HE189" s="661" t="s">
        <v>783</v>
      </c>
      <c r="HF189" s="661">
        <v>0</v>
      </c>
      <c r="HG189" s="661" t="s">
        <v>783</v>
      </c>
      <c r="HH189" s="661">
        <v>0</v>
      </c>
      <c r="HI189" s="661">
        <v>1</v>
      </c>
      <c r="HJ189" s="661">
        <v>45</v>
      </c>
      <c r="HK189" s="661" t="s">
        <v>784</v>
      </c>
      <c r="HL189" s="661" t="s">
        <v>785</v>
      </c>
      <c r="HM189" s="661" t="s">
        <v>783</v>
      </c>
      <c r="HN189" s="661" t="s">
        <v>783</v>
      </c>
      <c r="HO189" s="661" t="s">
        <v>783</v>
      </c>
      <c r="HP189" s="661" t="s">
        <v>783</v>
      </c>
      <c r="HQ189" s="661" t="s">
        <v>783</v>
      </c>
      <c r="HR189" s="661">
        <v>3980113</v>
      </c>
      <c r="HS189" s="661" t="s">
        <v>783</v>
      </c>
      <c r="HT189" s="661" t="s">
        <v>786</v>
      </c>
      <c r="HU189" s="661" t="s">
        <v>787</v>
      </c>
      <c r="HV189" s="661">
        <v>4</v>
      </c>
      <c r="HW189" s="661">
        <v>2014</v>
      </c>
      <c r="HX189" s="661">
        <v>63</v>
      </c>
      <c r="HY189" s="661">
        <v>0</v>
      </c>
      <c r="HZ189" s="661">
        <v>581</v>
      </c>
      <c r="IA189" s="662">
        <v>41697.500081018516</v>
      </c>
      <c r="IB189" s="661" t="s">
        <v>788</v>
      </c>
      <c r="IC189" s="661">
        <v>3975635</v>
      </c>
      <c r="ID189" s="661">
        <v>2014</v>
      </c>
      <c r="IE189" s="661">
        <v>1712</v>
      </c>
      <c r="IF189" s="661" t="s">
        <v>783</v>
      </c>
      <c r="IG189" s="661" t="s">
        <v>783</v>
      </c>
      <c r="IH189" s="661" t="s">
        <v>783</v>
      </c>
      <c r="II189" s="661" t="s">
        <v>783</v>
      </c>
      <c r="IJ189" s="661" t="s">
        <v>783</v>
      </c>
      <c r="IK189" s="661" t="s">
        <v>783</v>
      </c>
      <c r="IL189" s="661" t="s">
        <v>783</v>
      </c>
      <c r="IM189" s="661" t="s">
        <v>783</v>
      </c>
      <c r="IN189" s="661" t="s">
        <v>783</v>
      </c>
      <c r="IO189" s="661">
        <v>1649</v>
      </c>
      <c r="IP189" s="662">
        <v>37477.354571759257</v>
      </c>
      <c r="IQ189" s="661">
        <v>2</v>
      </c>
      <c r="IR189" s="661" t="s">
        <v>793</v>
      </c>
      <c r="IS189" s="661">
        <v>2</v>
      </c>
      <c r="IT189" s="663">
        <v>41275</v>
      </c>
      <c r="IU189" s="661" t="s">
        <v>783</v>
      </c>
      <c r="IV189" s="661" t="s">
        <v>783</v>
      </c>
      <c r="IW189" s="661" t="s">
        <v>783</v>
      </c>
      <c r="IX189" s="661" t="s">
        <v>781</v>
      </c>
      <c r="IY189" s="661">
        <v>45</v>
      </c>
      <c r="IZ189" s="661" t="s">
        <v>789</v>
      </c>
      <c r="JA189" s="661" t="s">
        <v>783</v>
      </c>
      <c r="JB189" s="661" t="s">
        <v>783</v>
      </c>
      <c r="JC189" s="661" t="s">
        <v>783</v>
      </c>
      <c r="JD189" s="661">
        <v>329484</v>
      </c>
      <c r="JE189" s="661" t="s">
        <v>783</v>
      </c>
      <c r="JF189" s="661" t="s">
        <v>783</v>
      </c>
      <c r="JG189" s="661" t="s">
        <v>802</v>
      </c>
      <c r="JH189" s="661">
        <v>55</v>
      </c>
      <c r="JI189" s="661" t="s">
        <v>783</v>
      </c>
      <c r="JJ189" s="661" t="s">
        <v>783</v>
      </c>
      <c r="JK189" s="661" t="s">
        <v>783</v>
      </c>
      <c r="JL189" s="661" t="s">
        <v>790</v>
      </c>
      <c r="JM189" s="661">
        <v>4</v>
      </c>
      <c r="JN189" s="661">
        <v>3</v>
      </c>
      <c r="JO189" s="661" t="s">
        <v>783</v>
      </c>
      <c r="JP189" s="661">
        <v>10711928</v>
      </c>
      <c r="JQ189" s="661">
        <v>2011</v>
      </c>
      <c r="JR189" s="661">
        <v>3</v>
      </c>
      <c r="JS189" s="661" t="s">
        <v>783</v>
      </c>
      <c r="JT189" s="661" t="s">
        <v>783</v>
      </c>
      <c r="JU189" s="661" t="s">
        <v>969</v>
      </c>
      <c r="JV189" s="664">
        <v>490.52189099999998</v>
      </c>
      <c r="JW189"/>
      <c r="JX189" s="225"/>
    </row>
    <row r="190" spans="3:288" s="829" customFormat="1" ht="15" thickBot="1">
      <c r="F190" s="827"/>
      <c r="G190" s="827"/>
      <c r="H190" s="827"/>
      <c r="I190" s="827"/>
      <c r="J190" s="827"/>
      <c r="K190" s="827"/>
      <c r="L190" s="827"/>
      <c r="P190" s="1101"/>
      <c r="Q190" s="1101"/>
      <c r="S190" s="1027"/>
      <c r="T190" s="1027"/>
      <c r="U190" s="59"/>
      <c r="V190" s="59"/>
      <c r="W190" s="496"/>
      <c r="X190" s="496"/>
      <c r="Y190" s="496"/>
      <c r="Z190" s="496"/>
      <c r="AA190" s="915"/>
      <c r="AB190" s="512"/>
      <c r="AC190" s="827"/>
      <c r="AD190" s="911"/>
      <c r="AE190" s="555"/>
      <c r="AF190" s="512"/>
      <c r="AG190" s="827"/>
      <c r="AH190" s="827"/>
      <c r="AI190" s="555"/>
      <c r="AJ190" s="827"/>
      <c r="AK190" s="827"/>
      <c r="AL190" s="827"/>
      <c r="AM190" s="827"/>
      <c r="AN190" s="827"/>
      <c r="AO190" s="555"/>
      <c r="AP190" s="827"/>
      <c r="AQ190" s="555"/>
      <c r="AR190" s="827"/>
      <c r="AS190" s="555"/>
      <c r="AT190" s="827"/>
      <c r="AU190" s="555"/>
      <c r="AV190" s="827"/>
      <c r="AW190" s="555"/>
      <c r="AX190" s="827"/>
      <c r="AY190" s="555"/>
      <c r="AZ190" s="827"/>
      <c r="BA190" s="555"/>
      <c r="BB190" s="827"/>
      <c r="BC190" s="555"/>
      <c r="BD190" s="827"/>
      <c r="BE190" s="555"/>
      <c r="BF190" s="827"/>
      <c r="BG190" s="555"/>
      <c r="BH190" s="827"/>
      <c r="BI190" s="555"/>
      <c r="BJ190" s="827"/>
      <c r="BK190" s="555"/>
      <c r="BL190" s="827"/>
      <c r="BM190" s="555"/>
      <c r="BN190" s="827"/>
      <c r="BO190" s="555"/>
      <c r="BP190" s="827"/>
      <c r="BQ190" s="555"/>
      <c r="FX190" s="625" t="s">
        <v>431</v>
      </c>
      <c r="FY190" s="626">
        <v>308</v>
      </c>
      <c r="FZ190" s="626">
        <v>30289642</v>
      </c>
      <c r="GA190" s="626">
        <v>55</v>
      </c>
      <c r="GB190" s="626" t="s">
        <v>798</v>
      </c>
      <c r="GC190" s="626">
        <v>20</v>
      </c>
      <c r="GD190" s="626">
        <v>1970</v>
      </c>
      <c r="GE190" s="626">
        <v>1</v>
      </c>
      <c r="GF190" s="626" t="s">
        <v>780</v>
      </c>
      <c r="GG190" s="626">
        <v>1</v>
      </c>
      <c r="GH190" s="626">
        <v>1</v>
      </c>
      <c r="GI190" s="626" t="s">
        <v>780</v>
      </c>
      <c r="GJ190" s="626">
        <v>1</v>
      </c>
      <c r="GK190" s="626" t="s">
        <v>781</v>
      </c>
      <c r="GL190" s="626" t="s">
        <v>782</v>
      </c>
      <c r="GM190" s="626">
        <v>50</v>
      </c>
      <c r="GN190" s="626" t="s">
        <v>783</v>
      </c>
      <c r="GO190" s="626">
        <v>0</v>
      </c>
      <c r="GP190" s="626">
        <v>0</v>
      </c>
      <c r="GQ190" s="626">
        <v>4</v>
      </c>
      <c r="GR190" s="626">
        <v>2</v>
      </c>
      <c r="GS190" s="626">
        <v>2</v>
      </c>
      <c r="GT190" s="626" t="s">
        <v>783</v>
      </c>
      <c r="GU190" s="626" t="s">
        <v>783</v>
      </c>
      <c r="GV190" s="626" t="s">
        <v>783</v>
      </c>
      <c r="GW190" s="626" t="s">
        <v>783</v>
      </c>
      <c r="GX190" s="626" t="s">
        <v>783</v>
      </c>
      <c r="GY190" s="626">
        <v>1649</v>
      </c>
      <c r="GZ190" s="626">
        <v>0.09</v>
      </c>
      <c r="HA190" s="626">
        <v>5</v>
      </c>
      <c r="HB190" s="626" t="s">
        <v>783</v>
      </c>
      <c r="HC190" s="626" t="s">
        <v>782</v>
      </c>
      <c r="HD190" s="626">
        <v>35</v>
      </c>
      <c r="HE190" s="626" t="s">
        <v>783</v>
      </c>
      <c r="HF190" s="626">
        <v>0</v>
      </c>
      <c r="HG190" s="626" t="s">
        <v>783</v>
      </c>
      <c r="HH190" s="626">
        <v>0</v>
      </c>
      <c r="HI190" s="626">
        <v>1</v>
      </c>
      <c r="HJ190" s="626">
        <v>45</v>
      </c>
      <c r="HK190" s="626" t="s">
        <v>784</v>
      </c>
      <c r="HL190" s="626" t="s">
        <v>785</v>
      </c>
      <c r="HM190" s="626" t="s">
        <v>783</v>
      </c>
      <c r="HN190" s="626" t="s">
        <v>783</v>
      </c>
      <c r="HO190" s="626" t="s">
        <v>783</v>
      </c>
      <c r="HP190" s="626" t="s">
        <v>783</v>
      </c>
      <c r="HQ190" s="626" t="s">
        <v>783</v>
      </c>
      <c r="HR190" s="626">
        <v>3978950</v>
      </c>
      <c r="HS190" s="626" t="s">
        <v>783</v>
      </c>
      <c r="HT190" s="626" t="s">
        <v>786</v>
      </c>
      <c r="HU190" s="626" t="s">
        <v>787</v>
      </c>
      <c r="HV190" s="626">
        <v>4</v>
      </c>
      <c r="HW190" s="626">
        <v>2014</v>
      </c>
      <c r="HX190" s="626">
        <v>63</v>
      </c>
      <c r="HY190" s="626">
        <v>0</v>
      </c>
      <c r="HZ190" s="626">
        <v>475</v>
      </c>
      <c r="IA190" s="627">
        <v>41697.500081018516</v>
      </c>
      <c r="IB190" s="626" t="s">
        <v>788</v>
      </c>
      <c r="IC190" s="626">
        <v>3974472</v>
      </c>
      <c r="ID190" s="626">
        <v>2014</v>
      </c>
      <c r="IE190" s="626">
        <v>1712</v>
      </c>
      <c r="IF190" s="626" t="s">
        <v>783</v>
      </c>
      <c r="IG190" s="626" t="s">
        <v>783</v>
      </c>
      <c r="IH190" s="626" t="s">
        <v>783</v>
      </c>
      <c r="II190" s="626" t="s">
        <v>783</v>
      </c>
      <c r="IJ190" s="626" t="s">
        <v>783</v>
      </c>
      <c r="IK190" s="626" t="s">
        <v>783</v>
      </c>
      <c r="IL190" s="626" t="s">
        <v>783</v>
      </c>
      <c r="IM190" s="626" t="s">
        <v>783</v>
      </c>
      <c r="IN190" s="626" t="s">
        <v>783</v>
      </c>
      <c r="IO190" s="626">
        <v>1649</v>
      </c>
      <c r="IP190" s="627">
        <v>37477.354571759257</v>
      </c>
      <c r="IQ190" s="626">
        <v>2</v>
      </c>
      <c r="IR190" s="626" t="s">
        <v>793</v>
      </c>
      <c r="IS190" s="626">
        <v>2</v>
      </c>
      <c r="IT190" s="665">
        <v>41275</v>
      </c>
      <c r="IU190" s="626" t="s">
        <v>783</v>
      </c>
      <c r="IV190" s="626" t="s">
        <v>783</v>
      </c>
      <c r="IW190" s="626" t="s">
        <v>783</v>
      </c>
      <c r="IX190" s="626" t="s">
        <v>781</v>
      </c>
      <c r="IY190" s="626">
        <v>45</v>
      </c>
      <c r="IZ190" s="626" t="s">
        <v>789</v>
      </c>
      <c r="JA190" s="626" t="s">
        <v>783</v>
      </c>
      <c r="JB190" s="626" t="s">
        <v>783</v>
      </c>
      <c r="JC190" s="626" t="s">
        <v>783</v>
      </c>
      <c r="JD190" s="626">
        <v>329484</v>
      </c>
      <c r="JE190" s="626" t="s">
        <v>783</v>
      </c>
      <c r="JF190" s="626" t="s">
        <v>783</v>
      </c>
      <c r="JG190" s="626" t="s">
        <v>802</v>
      </c>
      <c r="JH190" s="626">
        <v>55</v>
      </c>
      <c r="JI190" s="626" t="s">
        <v>783</v>
      </c>
      <c r="JJ190" s="626" t="s">
        <v>783</v>
      </c>
      <c r="JK190" s="626" t="s">
        <v>783</v>
      </c>
      <c r="JL190" s="626" t="s">
        <v>790</v>
      </c>
      <c r="JM190" s="626">
        <v>4</v>
      </c>
      <c r="JN190" s="626">
        <v>3</v>
      </c>
      <c r="JO190" s="626" t="s">
        <v>783</v>
      </c>
      <c r="JP190" s="626">
        <v>10711928</v>
      </c>
      <c r="JQ190" s="626">
        <v>2011</v>
      </c>
      <c r="JR190" s="626">
        <v>3</v>
      </c>
      <c r="JS190" s="626" t="s">
        <v>783</v>
      </c>
      <c r="JT190" s="626" t="s">
        <v>783</v>
      </c>
      <c r="JU190" s="626" t="s">
        <v>970</v>
      </c>
      <c r="JV190" s="628">
        <v>424.483901</v>
      </c>
      <c r="JW190">
        <f>SUM(JV188:JV190)</f>
        <v>1981.7477709999998</v>
      </c>
      <c r="JX190" s="225">
        <v>0.37533101723484846</v>
      </c>
    </row>
    <row r="191" spans="3:288" s="829" customFormat="1" ht="15" thickBot="1">
      <c r="F191" s="827"/>
      <c r="G191" s="827"/>
      <c r="H191" s="827"/>
      <c r="I191" s="827"/>
      <c r="J191" s="827"/>
      <c r="K191" s="827"/>
      <c r="L191" s="827"/>
      <c r="P191" s="1101"/>
      <c r="Q191" s="1101"/>
      <c r="S191" s="1027"/>
      <c r="T191" s="1027"/>
      <c r="U191" s="59"/>
      <c r="V191" s="59"/>
      <c r="W191" s="496"/>
      <c r="X191" s="496"/>
      <c r="Y191" s="496"/>
      <c r="Z191" s="496"/>
      <c r="AA191" s="915"/>
      <c r="AB191" s="512"/>
      <c r="AC191" s="827"/>
      <c r="AD191" s="911"/>
      <c r="AE191" s="555"/>
      <c r="AF191" s="512"/>
      <c r="AG191" s="827"/>
      <c r="AH191" s="827"/>
      <c r="AI191" s="555"/>
      <c r="AJ191" s="827"/>
      <c r="AK191" s="827"/>
      <c r="AL191" s="827"/>
      <c r="AM191" s="827"/>
      <c r="AN191" s="827"/>
      <c r="AO191" s="555"/>
      <c r="AP191" s="827"/>
      <c r="AQ191" s="555"/>
      <c r="AR191" s="827"/>
      <c r="AS191" s="555"/>
      <c r="AT191" s="827"/>
      <c r="AU191" s="555"/>
      <c r="AV191" s="827"/>
      <c r="AW191" s="555"/>
      <c r="AX191" s="827"/>
      <c r="AY191" s="555"/>
      <c r="AZ191" s="827"/>
      <c r="BA191" s="555"/>
      <c r="BB191" s="827"/>
      <c r="BC191" s="555"/>
      <c r="BD191" s="827"/>
      <c r="BE191" s="555"/>
      <c r="BF191" s="827"/>
      <c r="BG191" s="555"/>
      <c r="BH191" s="827"/>
      <c r="BI191" s="555"/>
      <c r="BJ191" s="827"/>
      <c r="BK191" s="555"/>
      <c r="BL191" s="827"/>
      <c r="BM191" s="555"/>
      <c r="BN191" s="827"/>
      <c r="BO191" s="555"/>
      <c r="BP191" s="827"/>
      <c r="BQ191" s="555"/>
      <c r="FX191" s="655" t="s">
        <v>511</v>
      </c>
      <c r="FY191" s="656">
        <v>196</v>
      </c>
      <c r="FZ191" s="656">
        <v>30289649</v>
      </c>
      <c r="GA191" s="656">
        <v>40</v>
      </c>
      <c r="GB191" s="656" t="s">
        <v>779</v>
      </c>
      <c r="GC191" s="656">
        <v>20</v>
      </c>
      <c r="GD191" s="656">
        <v>2000</v>
      </c>
      <c r="GE191" s="656">
        <v>0</v>
      </c>
      <c r="GF191" s="656" t="s">
        <v>792</v>
      </c>
      <c r="GG191" s="656">
        <v>0</v>
      </c>
      <c r="GH191" s="656">
        <v>0</v>
      </c>
      <c r="GI191" s="656" t="s">
        <v>792</v>
      </c>
      <c r="GJ191" s="656">
        <v>0</v>
      </c>
      <c r="GK191" s="656" t="s">
        <v>781</v>
      </c>
      <c r="GL191" s="656" t="s">
        <v>793</v>
      </c>
      <c r="GM191" s="656">
        <v>66</v>
      </c>
      <c r="GN191" s="656" t="s">
        <v>783</v>
      </c>
      <c r="GO191" s="656">
        <v>0</v>
      </c>
      <c r="GP191" s="656">
        <v>0</v>
      </c>
      <c r="GQ191" s="656">
        <v>4</v>
      </c>
      <c r="GR191" s="656">
        <v>2</v>
      </c>
      <c r="GS191" s="656">
        <v>5</v>
      </c>
      <c r="GT191" s="656" t="s">
        <v>783</v>
      </c>
      <c r="GU191" s="656" t="s">
        <v>783</v>
      </c>
      <c r="GV191" s="656" t="s">
        <v>783</v>
      </c>
      <c r="GW191" s="656" t="s">
        <v>783</v>
      </c>
      <c r="GX191" s="656" t="s">
        <v>783</v>
      </c>
      <c r="GY191" s="656">
        <v>1649</v>
      </c>
      <c r="GZ191" s="656">
        <v>7.0000000000000007E-2</v>
      </c>
      <c r="HA191" s="656">
        <v>5</v>
      </c>
      <c r="HB191" s="656" t="s">
        <v>783</v>
      </c>
      <c r="HC191" s="656" t="s">
        <v>782</v>
      </c>
      <c r="HD191" s="656">
        <v>15</v>
      </c>
      <c r="HE191" s="656" t="s">
        <v>783</v>
      </c>
      <c r="HF191" s="656">
        <v>0</v>
      </c>
      <c r="HG191" s="656" t="s">
        <v>783</v>
      </c>
      <c r="HH191" s="656">
        <v>0</v>
      </c>
      <c r="HI191" s="656">
        <v>1</v>
      </c>
      <c r="HJ191" s="656">
        <v>45</v>
      </c>
      <c r="HK191" s="656" t="s">
        <v>784</v>
      </c>
      <c r="HL191" s="656" t="s">
        <v>785</v>
      </c>
      <c r="HM191" s="656" t="s">
        <v>783</v>
      </c>
      <c r="HN191" s="656" t="s">
        <v>783</v>
      </c>
      <c r="HO191" s="656" t="s">
        <v>783</v>
      </c>
      <c r="HP191" s="656" t="s">
        <v>783</v>
      </c>
      <c r="HQ191" s="656" t="s">
        <v>783</v>
      </c>
      <c r="HR191" s="656">
        <v>4870888</v>
      </c>
      <c r="HS191" s="656" t="s">
        <v>783</v>
      </c>
      <c r="HT191" s="656" t="s">
        <v>786</v>
      </c>
      <c r="HU191" s="656" t="s">
        <v>787</v>
      </c>
      <c r="HV191" s="656">
        <v>4</v>
      </c>
      <c r="HW191" s="656">
        <v>2014</v>
      </c>
      <c r="HX191" s="656">
        <v>63</v>
      </c>
      <c r="HY191" s="656">
        <v>0</v>
      </c>
      <c r="HZ191" s="656">
        <v>370</v>
      </c>
      <c r="IA191" s="657">
        <v>41697.500081018516</v>
      </c>
      <c r="IB191" s="656" t="s">
        <v>788</v>
      </c>
      <c r="IC191" s="656">
        <v>4870887</v>
      </c>
      <c r="ID191" s="656">
        <v>2014</v>
      </c>
      <c r="IE191" s="656">
        <v>1712</v>
      </c>
      <c r="IF191" s="656" t="s">
        <v>783</v>
      </c>
      <c r="IG191" s="656" t="s">
        <v>783</v>
      </c>
      <c r="IH191" s="656" t="s">
        <v>783</v>
      </c>
      <c r="II191" s="656" t="s">
        <v>783</v>
      </c>
      <c r="IJ191" s="656" t="s">
        <v>783</v>
      </c>
      <c r="IK191" s="656" t="s">
        <v>783</v>
      </c>
      <c r="IL191" s="656" t="s">
        <v>783</v>
      </c>
      <c r="IM191" s="656" t="s">
        <v>783</v>
      </c>
      <c r="IN191" s="656" t="s">
        <v>783</v>
      </c>
      <c r="IO191" s="656">
        <v>1649</v>
      </c>
      <c r="IP191" s="657">
        <v>37477.354571759257</v>
      </c>
      <c r="IQ191" s="656">
        <v>1</v>
      </c>
      <c r="IR191" s="656" t="s">
        <v>793</v>
      </c>
      <c r="IS191" s="656">
        <v>5</v>
      </c>
      <c r="IT191" s="658">
        <v>41275</v>
      </c>
      <c r="IU191" s="656" t="s">
        <v>783</v>
      </c>
      <c r="IV191" s="656" t="s">
        <v>783</v>
      </c>
      <c r="IW191" s="656" t="s">
        <v>783</v>
      </c>
      <c r="IX191" s="656" t="s">
        <v>781</v>
      </c>
      <c r="IY191" s="656">
        <v>45</v>
      </c>
      <c r="IZ191" s="656" t="s">
        <v>789</v>
      </c>
      <c r="JA191" s="656" t="s">
        <v>783</v>
      </c>
      <c r="JB191" s="656" t="s">
        <v>783</v>
      </c>
      <c r="JC191" s="656" t="s">
        <v>783</v>
      </c>
      <c r="JD191" s="656">
        <v>329485</v>
      </c>
      <c r="JE191" s="656" t="s">
        <v>783</v>
      </c>
      <c r="JF191" s="656" t="s">
        <v>783</v>
      </c>
      <c r="JG191" s="656" t="s">
        <v>815</v>
      </c>
      <c r="JH191" s="656">
        <v>40</v>
      </c>
      <c r="JI191" s="656" t="s">
        <v>783</v>
      </c>
      <c r="JJ191" s="656" t="s">
        <v>783</v>
      </c>
      <c r="JK191" s="656" t="s">
        <v>783</v>
      </c>
      <c r="JL191" s="656" t="s">
        <v>790</v>
      </c>
      <c r="JM191" s="656">
        <v>4</v>
      </c>
      <c r="JN191" s="656">
        <v>2</v>
      </c>
      <c r="JO191" s="656" t="s">
        <v>783</v>
      </c>
      <c r="JP191" s="656">
        <v>10711928</v>
      </c>
      <c r="JQ191" s="656">
        <v>2011</v>
      </c>
      <c r="JR191" s="656">
        <v>3</v>
      </c>
      <c r="JS191" s="656" t="s">
        <v>783</v>
      </c>
      <c r="JT191" s="656" t="s">
        <v>783</v>
      </c>
      <c r="JU191" s="656" t="s">
        <v>971</v>
      </c>
      <c r="JV191" s="659">
        <v>319.02499599999999</v>
      </c>
      <c r="JW191">
        <f>JV191</f>
        <v>319.02499599999999</v>
      </c>
      <c r="JX191" s="225">
        <v>6.0421400757575752E-2</v>
      </c>
    </row>
    <row r="192" spans="3:288" s="829" customFormat="1">
      <c r="F192" s="827"/>
      <c r="G192" s="827"/>
      <c r="H192" s="827"/>
      <c r="I192" s="827"/>
      <c r="J192" s="827"/>
      <c r="K192" s="827"/>
      <c r="L192" s="827"/>
      <c r="P192" s="1101"/>
      <c r="Q192" s="1101"/>
      <c r="S192" s="1027"/>
      <c r="T192" s="1027"/>
      <c r="U192" s="59"/>
      <c r="V192" s="59"/>
      <c r="W192" s="496"/>
      <c r="X192" s="496"/>
      <c r="Y192" s="496"/>
      <c r="Z192" s="496"/>
      <c r="AA192" s="915"/>
      <c r="AB192" s="512"/>
      <c r="AC192" s="827"/>
      <c r="AD192" s="911"/>
      <c r="AE192" s="555"/>
      <c r="AF192" s="512"/>
      <c r="AG192" s="827"/>
      <c r="AH192" s="827"/>
      <c r="AI192" s="555"/>
      <c r="AJ192" s="827"/>
      <c r="AK192" s="827"/>
      <c r="AL192" s="827"/>
      <c r="AM192" s="827"/>
      <c r="AN192" s="827"/>
      <c r="AO192" s="555"/>
      <c r="AP192" s="827"/>
      <c r="AQ192" s="555"/>
      <c r="AR192" s="827"/>
      <c r="AS192" s="555"/>
      <c r="AT192" s="827"/>
      <c r="AU192" s="555"/>
      <c r="AV192" s="827"/>
      <c r="AW192" s="555"/>
      <c r="AX192" s="827"/>
      <c r="AY192" s="555"/>
      <c r="AZ192" s="827"/>
      <c r="BA192" s="555"/>
      <c r="BB192" s="827"/>
      <c r="BC192" s="555"/>
      <c r="BD192" s="827"/>
      <c r="BE192" s="555"/>
      <c r="BF192" s="827"/>
      <c r="BG192" s="555"/>
      <c r="BH192" s="827"/>
      <c r="BI192" s="555"/>
      <c r="BJ192" s="827"/>
      <c r="BK192" s="555"/>
      <c r="BL192" s="827"/>
      <c r="BM192" s="555"/>
      <c r="BN192" s="827"/>
      <c r="BO192" s="555"/>
      <c r="BP192" s="827"/>
      <c r="BQ192" s="555"/>
      <c r="FX192" s="666" t="s">
        <v>475</v>
      </c>
      <c r="FY192" s="667">
        <v>101</v>
      </c>
      <c r="FZ192" s="667">
        <v>30289653</v>
      </c>
      <c r="GA192" s="667">
        <v>55</v>
      </c>
      <c r="GB192" s="667" t="s">
        <v>798</v>
      </c>
      <c r="GC192" s="667">
        <v>20</v>
      </c>
      <c r="GD192" s="667">
        <v>1991</v>
      </c>
      <c r="GE192" s="667">
        <v>1</v>
      </c>
      <c r="GF192" s="667" t="s">
        <v>780</v>
      </c>
      <c r="GG192" s="667">
        <v>2</v>
      </c>
      <c r="GH192" s="667">
        <v>1</v>
      </c>
      <c r="GI192" s="667" t="s">
        <v>780</v>
      </c>
      <c r="GJ192" s="667">
        <v>2</v>
      </c>
      <c r="GK192" s="667" t="s">
        <v>781</v>
      </c>
      <c r="GL192" s="667" t="s">
        <v>782</v>
      </c>
      <c r="GM192" s="667">
        <v>60</v>
      </c>
      <c r="GN192" s="667" t="s">
        <v>783</v>
      </c>
      <c r="GO192" s="667">
        <v>0</v>
      </c>
      <c r="GP192" s="667">
        <v>0</v>
      </c>
      <c r="GQ192" s="667">
        <v>4</v>
      </c>
      <c r="GR192" s="667">
        <v>2</v>
      </c>
      <c r="GS192" s="667">
        <v>2</v>
      </c>
      <c r="GT192" s="667" t="s">
        <v>783</v>
      </c>
      <c r="GU192" s="667" t="s">
        <v>783</v>
      </c>
      <c r="GV192" s="667" t="s">
        <v>783</v>
      </c>
      <c r="GW192" s="667" t="s">
        <v>783</v>
      </c>
      <c r="GX192" s="667" t="s">
        <v>783</v>
      </c>
      <c r="GY192" s="667">
        <v>1649</v>
      </c>
      <c r="GZ192" s="667">
        <v>1.03</v>
      </c>
      <c r="HA192" s="667">
        <v>5</v>
      </c>
      <c r="HB192" s="667" t="s">
        <v>783</v>
      </c>
      <c r="HC192" s="667" t="s">
        <v>782</v>
      </c>
      <c r="HD192" s="667">
        <v>15</v>
      </c>
      <c r="HE192" s="667" t="s">
        <v>783</v>
      </c>
      <c r="HF192" s="667">
        <v>0</v>
      </c>
      <c r="HG192" s="667" t="s">
        <v>783</v>
      </c>
      <c r="HH192" s="667">
        <v>0</v>
      </c>
      <c r="HI192" s="667">
        <v>1</v>
      </c>
      <c r="HJ192" s="667">
        <v>45</v>
      </c>
      <c r="HK192" s="667" t="s">
        <v>784</v>
      </c>
      <c r="HL192" s="667" t="s">
        <v>785</v>
      </c>
      <c r="HM192" s="667" t="s">
        <v>783</v>
      </c>
      <c r="HN192" s="667" t="s">
        <v>783</v>
      </c>
      <c r="HO192" s="667" t="s">
        <v>783</v>
      </c>
      <c r="HP192" s="667" t="s">
        <v>783</v>
      </c>
      <c r="HQ192" s="667" t="s">
        <v>783</v>
      </c>
      <c r="HR192" s="667">
        <v>3978940</v>
      </c>
      <c r="HS192" s="667" t="s">
        <v>783</v>
      </c>
      <c r="HT192" s="667" t="s">
        <v>786</v>
      </c>
      <c r="HU192" s="667" t="s">
        <v>787</v>
      </c>
      <c r="HV192" s="667">
        <v>4</v>
      </c>
      <c r="HW192" s="667">
        <v>2014</v>
      </c>
      <c r="HX192" s="667">
        <v>63</v>
      </c>
      <c r="HY192" s="667">
        <v>0</v>
      </c>
      <c r="HZ192" s="667">
        <v>5438</v>
      </c>
      <c r="IA192" s="668">
        <v>41697.500081018516</v>
      </c>
      <c r="IB192" s="667" t="s">
        <v>788</v>
      </c>
      <c r="IC192" s="667">
        <v>3974462</v>
      </c>
      <c r="ID192" s="667">
        <v>2014</v>
      </c>
      <c r="IE192" s="667">
        <v>1712</v>
      </c>
      <c r="IF192" s="667" t="s">
        <v>783</v>
      </c>
      <c r="IG192" s="667" t="s">
        <v>783</v>
      </c>
      <c r="IH192" s="667" t="s">
        <v>783</v>
      </c>
      <c r="II192" s="667" t="s">
        <v>783</v>
      </c>
      <c r="IJ192" s="667" t="s">
        <v>783</v>
      </c>
      <c r="IK192" s="667" t="s">
        <v>783</v>
      </c>
      <c r="IL192" s="667" t="s">
        <v>783</v>
      </c>
      <c r="IM192" s="667" t="s">
        <v>783</v>
      </c>
      <c r="IN192" s="667" t="s">
        <v>783</v>
      </c>
      <c r="IO192" s="667">
        <v>1649</v>
      </c>
      <c r="IP192" s="668">
        <v>37477.354571759257</v>
      </c>
      <c r="IQ192" s="667">
        <v>2</v>
      </c>
      <c r="IR192" s="667" t="s">
        <v>793</v>
      </c>
      <c r="IS192" s="667">
        <v>2</v>
      </c>
      <c r="IT192" s="669">
        <v>41275</v>
      </c>
      <c r="IU192" s="667" t="s">
        <v>783</v>
      </c>
      <c r="IV192" s="667" t="s">
        <v>783</v>
      </c>
      <c r="IW192" s="667" t="s">
        <v>783</v>
      </c>
      <c r="IX192" s="667" t="s">
        <v>781</v>
      </c>
      <c r="IY192" s="667">
        <v>45</v>
      </c>
      <c r="IZ192" s="667" t="s">
        <v>789</v>
      </c>
      <c r="JA192" s="667" t="s">
        <v>783</v>
      </c>
      <c r="JB192" s="667" t="s">
        <v>783</v>
      </c>
      <c r="JC192" s="667" t="s">
        <v>783</v>
      </c>
      <c r="JD192" s="667">
        <v>329486</v>
      </c>
      <c r="JE192" s="667" t="s">
        <v>783</v>
      </c>
      <c r="JF192" s="667" t="s">
        <v>783</v>
      </c>
      <c r="JG192" s="667" t="s">
        <v>802</v>
      </c>
      <c r="JH192" s="667">
        <v>55</v>
      </c>
      <c r="JI192" s="667" t="s">
        <v>783</v>
      </c>
      <c r="JJ192" s="667" t="s">
        <v>783</v>
      </c>
      <c r="JK192" s="667" t="s">
        <v>783</v>
      </c>
      <c r="JL192" s="667" t="s">
        <v>790</v>
      </c>
      <c r="JM192" s="667">
        <v>4</v>
      </c>
      <c r="JN192" s="667">
        <v>3</v>
      </c>
      <c r="JO192" s="667" t="s">
        <v>783</v>
      </c>
      <c r="JP192" s="667">
        <v>10711928</v>
      </c>
      <c r="JQ192" s="667">
        <v>2011</v>
      </c>
      <c r="JR192" s="667">
        <v>3</v>
      </c>
      <c r="JS192" s="667" t="s">
        <v>783</v>
      </c>
      <c r="JT192" s="667" t="s">
        <v>783</v>
      </c>
      <c r="JU192" s="667" t="s">
        <v>972</v>
      </c>
      <c r="JV192" s="670">
        <v>5628.9812320000001</v>
      </c>
      <c r="JW192">
        <f>JV192</f>
        <v>5628.9812320000001</v>
      </c>
      <c r="JX192" s="225">
        <v>1.0660949303030303</v>
      </c>
    </row>
    <row r="193" spans="180:284" s="829" customFormat="1">
      <c r="FX193" s="645" t="s">
        <v>475</v>
      </c>
      <c r="FY193" s="646"/>
      <c r="FZ193" s="646"/>
      <c r="GA193" s="646"/>
      <c r="GB193" s="646"/>
      <c r="GC193" s="646"/>
      <c r="GD193" s="646"/>
      <c r="GE193" s="646"/>
      <c r="GF193" s="646"/>
      <c r="GG193" s="646"/>
      <c r="GH193" s="646"/>
      <c r="GI193" s="646"/>
      <c r="GJ193" s="646"/>
      <c r="GK193" s="646"/>
      <c r="GL193" s="646"/>
      <c r="GM193" s="646"/>
      <c r="GN193" s="646"/>
      <c r="GO193" s="646"/>
      <c r="GP193" s="646"/>
      <c r="GQ193" s="646"/>
      <c r="GR193" s="646"/>
      <c r="GS193" s="646"/>
      <c r="GT193" s="646"/>
      <c r="GU193" s="646"/>
      <c r="GV193" s="646"/>
      <c r="GW193" s="646"/>
      <c r="GX193" s="646"/>
      <c r="GY193" s="646"/>
      <c r="GZ193" s="646"/>
      <c r="HA193" s="646"/>
      <c r="HB193" s="646"/>
      <c r="HC193" s="646"/>
      <c r="HD193" s="646"/>
      <c r="HE193" s="646"/>
      <c r="HF193" s="646"/>
      <c r="HG193" s="646"/>
      <c r="HH193" s="646"/>
      <c r="HI193" s="646"/>
      <c r="HJ193" s="646"/>
      <c r="HK193" s="646"/>
      <c r="HL193" s="646"/>
      <c r="HM193" s="646"/>
      <c r="HN193" s="646"/>
      <c r="HO193" s="646"/>
      <c r="HP193" s="646"/>
      <c r="HQ193" s="646"/>
      <c r="HR193" s="646"/>
      <c r="HS193" s="646"/>
      <c r="HT193" s="646"/>
      <c r="HU193" s="646"/>
      <c r="HV193" s="646"/>
      <c r="HW193" s="646"/>
      <c r="HX193" s="646"/>
      <c r="HY193" s="646"/>
      <c r="HZ193" s="646"/>
      <c r="IA193" s="647"/>
      <c r="IB193" s="646"/>
      <c r="IC193" s="646"/>
      <c r="ID193" s="646"/>
      <c r="IE193" s="646"/>
      <c r="IF193" s="646"/>
      <c r="IG193" s="646"/>
      <c r="IH193" s="646"/>
      <c r="II193" s="646"/>
      <c r="IJ193" s="646"/>
      <c r="IK193" s="646"/>
      <c r="IL193" s="646"/>
      <c r="IM193" s="646"/>
      <c r="IN193" s="646"/>
      <c r="IO193" s="646"/>
      <c r="IP193" s="647"/>
      <c r="IQ193" s="646"/>
      <c r="IR193" s="646"/>
      <c r="IS193" s="646"/>
      <c r="IT193" s="648"/>
      <c r="IU193" s="646"/>
      <c r="IV193" s="646"/>
      <c r="IW193" s="646"/>
      <c r="IX193" s="646"/>
      <c r="IY193" s="646"/>
      <c r="IZ193" s="646"/>
      <c r="JA193" s="646"/>
      <c r="JB193" s="646"/>
      <c r="JC193" s="646"/>
      <c r="JD193" s="646"/>
      <c r="JE193" s="646"/>
      <c r="JF193" s="646"/>
      <c r="JG193" s="646"/>
      <c r="JH193" s="646"/>
      <c r="JI193" s="646"/>
      <c r="JJ193" s="646"/>
      <c r="JK193" s="646"/>
      <c r="JL193" s="646"/>
      <c r="JM193" s="646"/>
      <c r="JN193" s="646"/>
      <c r="JO193" s="646"/>
      <c r="JP193" s="646"/>
      <c r="JQ193" s="646"/>
      <c r="JR193" s="646"/>
      <c r="JS193" s="646"/>
      <c r="JT193" s="646"/>
      <c r="JU193" s="646"/>
      <c r="JV193" s="649"/>
      <c r="JW193"/>
      <c r="JX193" s="225"/>
    </row>
    <row r="194" spans="180:284" s="829" customFormat="1" ht="15" thickBot="1">
      <c r="FX194" s="689" t="s">
        <v>475</v>
      </c>
      <c r="FY194" s="690"/>
      <c r="FZ194" s="690"/>
      <c r="GA194" s="690"/>
      <c r="GB194" s="690"/>
      <c r="GC194" s="690"/>
      <c r="GD194" s="690"/>
      <c r="GE194" s="690"/>
      <c r="GF194" s="690"/>
      <c r="GG194" s="690"/>
      <c r="GH194" s="690"/>
      <c r="GI194" s="690"/>
      <c r="GJ194" s="690"/>
      <c r="GK194" s="690"/>
      <c r="GL194" s="690"/>
      <c r="GM194" s="690"/>
      <c r="GN194" s="690"/>
      <c r="GO194" s="690"/>
      <c r="GP194" s="690"/>
      <c r="GQ194" s="690"/>
      <c r="GR194" s="690"/>
      <c r="GS194" s="690"/>
      <c r="GT194" s="690"/>
      <c r="GU194" s="690"/>
      <c r="GV194" s="690"/>
      <c r="GW194" s="690"/>
      <c r="GX194" s="690"/>
      <c r="GY194" s="690"/>
      <c r="GZ194" s="690"/>
      <c r="HA194" s="690"/>
      <c r="HB194" s="690"/>
      <c r="HC194" s="690"/>
      <c r="HD194" s="690"/>
      <c r="HE194" s="690"/>
      <c r="HF194" s="690"/>
      <c r="HG194" s="690"/>
      <c r="HH194" s="690"/>
      <c r="HI194" s="690"/>
      <c r="HJ194" s="690"/>
      <c r="HK194" s="690"/>
      <c r="HL194" s="690"/>
      <c r="HM194" s="690"/>
      <c r="HN194" s="690"/>
      <c r="HO194" s="690"/>
      <c r="HP194" s="690"/>
      <c r="HQ194" s="690"/>
      <c r="HR194" s="690"/>
      <c r="HS194" s="690"/>
      <c r="HT194" s="690"/>
      <c r="HU194" s="690"/>
      <c r="HV194" s="690"/>
      <c r="HW194" s="690"/>
      <c r="HX194" s="690"/>
      <c r="HY194" s="690"/>
      <c r="HZ194" s="690"/>
      <c r="IA194" s="691"/>
      <c r="IB194" s="690"/>
      <c r="IC194" s="690"/>
      <c r="ID194" s="690"/>
      <c r="IE194" s="690"/>
      <c r="IF194" s="690"/>
      <c r="IG194" s="690"/>
      <c r="IH194" s="690"/>
      <c r="II194" s="690"/>
      <c r="IJ194" s="690"/>
      <c r="IK194" s="690"/>
      <c r="IL194" s="690"/>
      <c r="IM194" s="690"/>
      <c r="IN194" s="690"/>
      <c r="IO194" s="690"/>
      <c r="IP194" s="691"/>
      <c r="IQ194" s="690"/>
      <c r="IR194" s="690"/>
      <c r="IS194" s="690"/>
      <c r="IT194" s="692"/>
      <c r="IU194" s="690"/>
      <c r="IV194" s="690"/>
      <c r="IW194" s="690"/>
      <c r="IX194" s="690"/>
      <c r="IY194" s="690"/>
      <c r="IZ194" s="690"/>
      <c r="JA194" s="690"/>
      <c r="JB194" s="690"/>
      <c r="JC194" s="690"/>
      <c r="JD194" s="690"/>
      <c r="JE194" s="690"/>
      <c r="JF194" s="690"/>
      <c r="JG194" s="690"/>
      <c r="JH194" s="690"/>
      <c r="JI194" s="690"/>
      <c r="JJ194" s="690"/>
      <c r="JK194" s="690"/>
      <c r="JL194" s="690"/>
      <c r="JM194" s="690"/>
      <c r="JN194" s="690"/>
      <c r="JO194" s="690"/>
      <c r="JP194" s="690"/>
      <c r="JQ194" s="690"/>
      <c r="JR194" s="690"/>
      <c r="JS194" s="690"/>
      <c r="JT194" s="690"/>
      <c r="JU194" s="690"/>
      <c r="JV194" s="693"/>
      <c r="JW194"/>
      <c r="JX194" s="225"/>
    </row>
    <row r="195" spans="180:284" s="829" customFormat="1">
      <c r="FX195" s="666" t="s">
        <v>512</v>
      </c>
      <c r="FY195" s="667">
        <v>54</v>
      </c>
      <c r="FZ195" s="667">
        <v>30289654</v>
      </c>
      <c r="GA195" s="667">
        <v>40</v>
      </c>
      <c r="GB195" s="667" t="s">
        <v>779</v>
      </c>
      <c r="GC195" s="667">
        <v>20</v>
      </c>
      <c r="GD195" s="667">
        <v>2000</v>
      </c>
      <c r="GE195" s="667">
        <v>0</v>
      </c>
      <c r="GF195" s="667" t="s">
        <v>792</v>
      </c>
      <c r="GG195" s="667">
        <v>0</v>
      </c>
      <c r="GH195" s="667">
        <v>0</v>
      </c>
      <c r="GI195" s="667" t="s">
        <v>792</v>
      </c>
      <c r="GJ195" s="667">
        <v>0</v>
      </c>
      <c r="GK195" s="667" t="s">
        <v>781</v>
      </c>
      <c r="GL195" s="667" t="s">
        <v>793</v>
      </c>
      <c r="GM195" s="667">
        <v>66</v>
      </c>
      <c r="GN195" s="667" t="s">
        <v>783</v>
      </c>
      <c r="GO195" s="667">
        <v>0</v>
      </c>
      <c r="GP195" s="667">
        <v>0</v>
      </c>
      <c r="GQ195" s="667">
        <v>4</v>
      </c>
      <c r="GR195" s="667">
        <v>2</v>
      </c>
      <c r="GS195" s="667">
        <v>1</v>
      </c>
      <c r="GT195" s="667" t="s">
        <v>783</v>
      </c>
      <c r="GU195" s="667" t="s">
        <v>783</v>
      </c>
      <c r="GV195" s="667" t="s">
        <v>783</v>
      </c>
      <c r="GW195" s="667" t="s">
        <v>783</v>
      </c>
      <c r="GX195" s="667" t="s">
        <v>783</v>
      </c>
      <c r="GY195" s="667">
        <v>1649</v>
      </c>
      <c r="GZ195" s="667">
        <v>0.15</v>
      </c>
      <c r="HA195" s="667">
        <v>5</v>
      </c>
      <c r="HB195" s="667" t="s">
        <v>783</v>
      </c>
      <c r="HC195" s="667" t="s">
        <v>782</v>
      </c>
      <c r="HD195" s="667">
        <v>15</v>
      </c>
      <c r="HE195" s="667" t="s">
        <v>783</v>
      </c>
      <c r="HF195" s="667">
        <v>0</v>
      </c>
      <c r="HG195" s="667" t="s">
        <v>783</v>
      </c>
      <c r="HH195" s="667">
        <v>0</v>
      </c>
      <c r="HI195" s="667">
        <v>1</v>
      </c>
      <c r="HJ195" s="667">
        <v>45</v>
      </c>
      <c r="HK195" s="667" t="s">
        <v>784</v>
      </c>
      <c r="HL195" s="667" t="s">
        <v>785</v>
      </c>
      <c r="HM195" s="667" t="s">
        <v>783</v>
      </c>
      <c r="HN195" s="667" t="s">
        <v>783</v>
      </c>
      <c r="HO195" s="667" t="s">
        <v>783</v>
      </c>
      <c r="HP195" s="667" t="s">
        <v>783</v>
      </c>
      <c r="HQ195" s="667" t="s">
        <v>783</v>
      </c>
      <c r="HR195" s="667">
        <v>3976895</v>
      </c>
      <c r="HS195" s="667" t="s">
        <v>783</v>
      </c>
      <c r="HT195" s="667" t="s">
        <v>786</v>
      </c>
      <c r="HU195" s="667" t="s">
        <v>787</v>
      </c>
      <c r="HV195" s="667">
        <v>4</v>
      </c>
      <c r="HW195" s="667">
        <v>2014</v>
      </c>
      <c r="HX195" s="667">
        <v>63</v>
      </c>
      <c r="HY195" s="667">
        <v>0</v>
      </c>
      <c r="HZ195" s="667">
        <v>792</v>
      </c>
      <c r="IA195" s="668">
        <v>41697.500081018516</v>
      </c>
      <c r="IB195" s="667" t="s">
        <v>788</v>
      </c>
      <c r="IC195" s="667">
        <v>3972417</v>
      </c>
      <c r="ID195" s="667">
        <v>2014</v>
      </c>
      <c r="IE195" s="667">
        <v>1712</v>
      </c>
      <c r="IF195" s="667" t="s">
        <v>783</v>
      </c>
      <c r="IG195" s="667" t="s">
        <v>783</v>
      </c>
      <c r="IH195" s="667" t="s">
        <v>783</v>
      </c>
      <c r="II195" s="667" t="s">
        <v>783</v>
      </c>
      <c r="IJ195" s="667" t="s">
        <v>783</v>
      </c>
      <c r="IK195" s="667" t="s">
        <v>783</v>
      </c>
      <c r="IL195" s="667" t="s">
        <v>783</v>
      </c>
      <c r="IM195" s="667" t="s">
        <v>783</v>
      </c>
      <c r="IN195" s="667" t="s">
        <v>783</v>
      </c>
      <c r="IO195" s="667">
        <v>1649</v>
      </c>
      <c r="IP195" s="668">
        <v>37477.354571759257</v>
      </c>
      <c r="IQ195" s="667">
        <v>1</v>
      </c>
      <c r="IR195" s="667" t="s">
        <v>793</v>
      </c>
      <c r="IS195" s="667">
        <v>1</v>
      </c>
      <c r="IT195" s="669">
        <v>41275</v>
      </c>
      <c r="IU195" s="667" t="s">
        <v>783</v>
      </c>
      <c r="IV195" s="667" t="s">
        <v>783</v>
      </c>
      <c r="IW195" s="667" t="s">
        <v>783</v>
      </c>
      <c r="IX195" s="667" t="s">
        <v>781</v>
      </c>
      <c r="IY195" s="667">
        <v>45</v>
      </c>
      <c r="IZ195" s="667" t="s">
        <v>789</v>
      </c>
      <c r="JA195" s="667" t="s">
        <v>783</v>
      </c>
      <c r="JB195" s="667" t="s">
        <v>783</v>
      </c>
      <c r="JC195" s="667" t="s">
        <v>783</v>
      </c>
      <c r="JD195" s="667">
        <v>329487</v>
      </c>
      <c r="JE195" s="667" t="s">
        <v>783</v>
      </c>
      <c r="JF195" s="667" t="s">
        <v>783</v>
      </c>
      <c r="JG195" s="667" t="s">
        <v>795</v>
      </c>
      <c r="JH195" s="667">
        <v>40</v>
      </c>
      <c r="JI195" s="667" t="s">
        <v>783</v>
      </c>
      <c r="JJ195" s="667" t="s">
        <v>783</v>
      </c>
      <c r="JK195" s="667" t="s">
        <v>783</v>
      </c>
      <c r="JL195" s="667" t="s">
        <v>790</v>
      </c>
      <c r="JM195" s="667">
        <v>4</v>
      </c>
      <c r="JN195" s="667">
        <v>2</v>
      </c>
      <c r="JO195" s="667" t="s">
        <v>783</v>
      </c>
      <c r="JP195" s="667" t="s">
        <v>783</v>
      </c>
      <c r="JQ195" s="667" t="s">
        <v>783</v>
      </c>
      <c r="JR195" s="667" t="s">
        <v>783</v>
      </c>
      <c r="JS195" s="667" t="s">
        <v>783</v>
      </c>
      <c r="JT195" s="667" t="s">
        <v>783</v>
      </c>
      <c r="JU195" s="667" t="s">
        <v>973</v>
      </c>
      <c r="JV195" s="670">
        <v>685.306288</v>
      </c>
      <c r="JW195"/>
      <c r="JX195" s="225"/>
    </row>
    <row r="196" spans="180:284" s="829" customFormat="1" ht="15" thickBot="1">
      <c r="FX196" s="625" t="s">
        <v>512</v>
      </c>
      <c r="FY196" s="626">
        <v>80</v>
      </c>
      <c r="FZ196" s="626">
        <v>30289656</v>
      </c>
      <c r="GA196" s="626">
        <v>40</v>
      </c>
      <c r="GB196" s="626" t="s">
        <v>779</v>
      </c>
      <c r="GC196" s="626">
        <v>20</v>
      </c>
      <c r="GD196" s="626">
        <v>2000</v>
      </c>
      <c r="GE196" s="626">
        <v>0</v>
      </c>
      <c r="GF196" s="626" t="s">
        <v>792</v>
      </c>
      <c r="GG196" s="626">
        <v>0</v>
      </c>
      <c r="GH196" s="626">
        <v>0</v>
      </c>
      <c r="GI196" s="626" t="s">
        <v>792</v>
      </c>
      <c r="GJ196" s="626">
        <v>0</v>
      </c>
      <c r="GK196" s="626" t="s">
        <v>781</v>
      </c>
      <c r="GL196" s="626" t="s">
        <v>793</v>
      </c>
      <c r="GM196" s="626">
        <v>66</v>
      </c>
      <c r="GN196" s="626" t="s">
        <v>783</v>
      </c>
      <c r="GO196" s="626">
        <v>0</v>
      </c>
      <c r="GP196" s="626">
        <v>0</v>
      </c>
      <c r="GQ196" s="626">
        <v>4</v>
      </c>
      <c r="GR196" s="626">
        <v>2</v>
      </c>
      <c r="GS196" s="626">
        <v>1</v>
      </c>
      <c r="GT196" s="626" t="s">
        <v>783</v>
      </c>
      <c r="GU196" s="626" t="s">
        <v>783</v>
      </c>
      <c r="GV196" s="626" t="s">
        <v>783</v>
      </c>
      <c r="GW196" s="626" t="s">
        <v>783</v>
      </c>
      <c r="GX196" s="626" t="s">
        <v>783</v>
      </c>
      <c r="GY196" s="626">
        <v>1649</v>
      </c>
      <c r="GZ196" s="626">
        <v>7.0000000000000007E-2</v>
      </c>
      <c r="HA196" s="626">
        <v>5</v>
      </c>
      <c r="HB196" s="626" t="s">
        <v>783</v>
      </c>
      <c r="HC196" s="626" t="s">
        <v>782</v>
      </c>
      <c r="HD196" s="626">
        <v>15</v>
      </c>
      <c r="HE196" s="626" t="s">
        <v>783</v>
      </c>
      <c r="HF196" s="626">
        <v>0</v>
      </c>
      <c r="HG196" s="626" t="s">
        <v>783</v>
      </c>
      <c r="HH196" s="626">
        <v>0</v>
      </c>
      <c r="HI196" s="626">
        <v>1</v>
      </c>
      <c r="HJ196" s="626">
        <v>45</v>
      </c>
      <c r="HK196" s="626" t="s">
        <v>784</v>
      </c>
      <c r="HL196" s="626" t="s">
        <v>785</v>
      </c>
      <c r="HM196" s="626" t="s">
        <v>783</v>
      </c>
      <c r="HN196" s="626" t="s">
        <v>783</v>
      </c>
      <c r="HO196" s="626" t="s">
        <v>783</v>
      </c>
      <c r="HP196" s="626" t="s">
        <v>783</v>
      </c>
      <c r="HQ196" s="626" t="s">
        <v>783</v>
      </c>
      <c r="HR196" s="626">
        <v>3976896</v>
      </c>
      <c r="HS196" s="626" t="s">
        <v>783</v>
      </c>
      <c r="HT196" s="626" t="s">
        <v>786</v>
      </c>
      <c r="HU196" s="626" t="s">
        <v>787</v>
      </c>
      <c r="HV196" s="626">
        <v>4</v>
      </c>
      <c r="HW196" s="626">
        <v>2014</v>
      </c>
      <c r="HX196" s="626">
        <v>63</v>
      </c>
      <c r="HY196" s="626">
        <v>0</v>
      </c>
      <c r="HZ196" s="626">
        <v>370</v>
      </c>
      <c r="IA196" s="627">
        <v>41697.500081018516</v>
      </c>
      <c r="IB196" s="626" t="s">
        <v>788</v>
      </c>
      <c r="IC196" s="626">
        <v>3972418</v>
      </c>
      <c r="ID196" s="626">
        <v>2014</v>
      </c>
      <c r="IE196" s="626">
        <v>1712</v>
      </c>
      <c r="IF196" s="626" t="s">
        <v>783</v>
      </c>
      <c r="IG196" s="626" t="s">
        <v>783</v>
      </c>
      <c r="IH196" s="626" t="s">
        <v>783</v>
      </c>
      <c r="II196" s="626" t="s">
        <v>783</v>
      </c>
      <c r="IJ196" s="626" t="s">
        <v>783</v>
      </c>
      <c r="IK196" s="626" t="s">
        <v>783</v>
      </c>
      <c r="IL196" s="626" t="s">
        <v>783</v>
      </c>
      <c r="IM196" s="626" t="s">
        <v>783</v>
      </c>
      <c r="IN196" s="626" t="s">
        <v>783</v>
      </c>
      <c r="IO196" s="626">
        <v>1649</v>
      </c>
      <c r="IP196" s="627">
        <v>37477.354571759257</v>
      </c>
      <c r="IQ196" s="626">
        <v>1</v>
      </c>
      <c r="IR196" s="626" t="s">
        <v>793</v>
      </c>
      <c r="IS196" s="626">
        <v>1</v>
      </c>
      <c r="IT196" s="665">
        <v>41275</v>
      </c>
      <c r="IU196" s="626" t="s">
        <v>783</v>
      </c>
      <c r="IV196" s="626" t="s">
        <v>783</v>
      </c>
      <c r="IW196" s="626" t="s">
        <v>783</v>
      </c>
      <c r="IX196" s="626" t="s">
        <v>781</v>
      </c>
      <c r="IY196" s="626">
        <v>45</v>
      </c>
      <c r="IZ196" s="626" t="s">
        <v>789</v>
      </c>
      <c r="JA196" s="626" t="s">
        <v>783</v>
      </c>
      <c r="JB196" s="626" t="s">
        <v>783</v>
      </c>
      <c r="JC196" s="626" t="s">
        <v>783</v>
      </c>
      <c r="JD196" s="626">
        <v>329487</v>
      </c>
      <c r="JE196" s="626" t="s">
        <v>783</v>
      </c>
      <c r="JF196" s="626" t="s">
        <v>783</v>
      </c>
      <c r="JG196" s="626" t="s">
        <v>795</v>
      </c>
      <c r="JH196" s="626">
        <v>40</v>
      </c>
      <c r="JI196" s="626" t="s">
        <v>783</v>
      </c>
      <c r="JJ196" s="626" t="s">
        <v>783</v>
      </c>
      <c r="JK196" s="626" t="s">
        <v>783</v>
      </c>
      <c r="JL196" s="626" t="s">
        <v>790</v>
      </c>
      <c r="JM196" s="626">
        <v>4</v>
      </c>
      <c r="JN196" s="626">
        <v>2</v>
      </c>
      <c r="JO196" s="626" t="s">
        <v>783</v>
      </c>
      <c r="JP196" s="626" t="s">
        <v>783</v>
      </c>
      <c r="JQ196" s="626" t="s">
        <v>783</v>
      </c>
      <c r="JR196" s="626" t="s">
        <v>783</v>
      </c>
      <c r="JS196" s="626" t="s">
        <v>783</v>
      </c>
      <c r="JT196" s="626" t="s">
        <v>783</v>
      </c>
      <c r="JU196" s="626" t="s">
        <v>974</v>
      </c>
      <c r="JV196" s="628">
        <v>339.66912100000002</v>
      </c>
      <c r="JW196">
        <f>SUM(JV195:JV196)</f>
        <v>1024.9754090000001</v>
      </c>
      <c r="JX196" s="225">
        <v>0.19412413049242427</v>
      </c>
    </row>
    <row r="197" spans="180:284" s="829" customFormat="1">
      <c r="FX197" s="666" t="s">
        <v>423</v>
      </c>
      <c r="FY197" s="667">
        <v>107</v>
      </c>
      <c r="FZ197" s="667">
        <v>30289659</v>
      </c>
      <c r="GA197" s="667">
        <v>55</v>
      </c>
      <c r="GB197" s="667" t="s">
        <v>798</v>
      </c>
      <c r="GC197" s="667">
        <v>20</v>
      </c>
      <c r="GD197" s="667">
        <v>1970</v>
      </c>
      <c r="GE197" s="667">
        <v>1</v>
      </c>
      <c r="GF197" s="667" t="s">
        <v>780</v>
      </c>
      <c r="GG197" s="667">
        <v>2</v>
      </c>
      <c r="GH197" s="667">
        <v>1</v>
      </c>
      <c r="GI197" s="667" t="s">
        <v>780</v>
      </c>
      <c r="GJ197" s="667">
        <v>2</v>
      </c>
      <c r="GK197" s="667" t="s">
        <v>781</v>
      </c>
      <c r="GL197" s="667" t="s">
        <v>782</v>
      </c>
      <c r="GM197" s="667">
        <v>66</v>
      </c>
      <c r="GN197" s="667" t="s">
        <v>783</v>
      </c>
      <c r="GO197" s="667">
        <v>0</v>
      </c>
      <c r="GP197" s="667">
        <v>0</v>
      </c>
      <c r="GQ197" s="667">
        <v>4</v>
      </c>
      <c r="GR197" s="667">
        <v>2</v>
      </c>
      <c r="GS197" s="667">
        <v>1</v>
      </c>
      <c r="GT197" s="667" t="s">
        <v>783</v>
      </c>
      <c r="GU197" s="667" t="s">
        <v>783</v>
      </c>
      <c r="GV197" s="667" t="s">
        <v>783</v>
      </c>
      <c r="GW197" s="667" t="s">
        <v>783</v>
      </c>
      <c r="GX197" s="667" t="s">
        <v>783</v>
      </c>
      <c r="GY197" s="667">
        <v>1649</v>
      </c>
      <c r="GZ197" s="667">
        <v>0.37</v>
      </c>
      <c r="HA197" s="667">
        <v>5</v>
      </c>
      <c r="HB197" s="667" t="s">
        <v>783</v>
      </c>
      <c r="HC197" s="667" t="s">
        <v>782</v>
      </c>
      <c r="HD197" s="667">
        <v>15</v>
      </c>
      <c r="HE197" s="667" t="s">
        <v>783</v>
      </c>
      <c r="HF197" s="667">
        <v>0</v>
      </c>
      <c r="HG197" s="667" t="s">
        <v>783</v>
      </c>
      <c r="HH197" s="667">
        <v>0</v>
      </c>
      <c r="HI197" s="667">
        <v>1</v>
      </c>
      <c r="HJ197" s="667">
        <v>45</v>
      </c>
      <c r="HK197" s="667" t="s">
        <v>784</v>
      </c>
      <c r="HL197" s="667" t="s">
        <v>785</v>
      </c>
      <c r="HM197" s="667" t="s">
        <v>783</v>
      </c>
      <c r="HN197" s="667" t="s">
        <v>783</v>
      </c>
      <c r="HO197" s="667" t="s">
        <v>783</v>
      </c>
      <c r="HP197" s="667" t="s">
        <v>783</v>
      </c>
      <c r="HQ197" s="667" t="s">
        <v>783</v>
      </c>
      <c r="HR197" s="667">
        <v>3980099</v>
      </c>
      <c r="HS197" s="667" t="s">
        <v>783</v>
      </c>
      <c r="HT197" s="667" t="s">
        <v>786</v>
      </c>
      <c r="HU197" s="667" t="s">
        <v>787</v>
      </c>
      <c r="HV197" s="667">
        <v>4</v>
      </c>
      <c r="HW197" s="667">
        <v>2014</v>
      </c>
      <c r="HX197" s="667">
        <v>63</v>
      </c>
      <c r="HY197" s="667">
        <v>0</v>
      </c>
      <c r="HZ197" s="667">
        <v>1954</v>
      </c>
      <c r="IA197" s="668">
        <v>41697.500081018516</v>
      </c>
      <c r="IB197" s="667" t="s">
        <v>788</v>
      </c>
      <c r="IC197" s="667">
        <v>3975621</v>
      </c>
      <c r="ID197" s="667">
        <v>2014</v>
      </c>
      <c r="IE197" s="667">
        <v>1712</v>
      </c>
      <c r="IF197" s="667" t="s">
        <v>783</v>
      </c>
      <c r="IG197" s="667" t="s">
        <v>783</v>
      </c>
      <c r="IH197" s="667" t="s">
        <v>783</v>
      </c>
      <c r="II197" s="667" t="s">
        <v>783</v>
      </c>
      <c r="IJ197" s="667" t="s">
        <v>783</v>
      </c>
      <c r="IK197" s="667" t="s">
        <v>783</v>
      </c>
      <c r="IL197" s="667" t="s">
        <v>783</v>
      </c>
      <c r="IM197" s="667" t="s">
        <v>783</v>
      </c>
      <c r="IN197" s="667" t="s">
        <v>783</v>
      </c>
      <c r="IO197" s="667">
        <v>1649</v>
      </c>
      <c r="IP197" s="668">
        <v>37477.354571759257</v>
      </c>
      <c r="IQ197" s="667">
        <v>2</v>
      </c>
      <c r="IR197" s="667" t="s">
        <v>793</v>
      </c>
      <c r="IS197" s="667">
        <v>1</v>
      </c>
      <c r="IT197" s="669">
        <v>41275</v>
      </c>
      <c r="IU197" s="667" t="s">
        <v>783</v>
      </c>
      <c r="IV197" s="667" t="s">
        <v>783</v>
      </c>
      <c r="IW197" s="667" t="s">
        <v>783</v>
      </c>
      <c r="IX197" s="667" t="s">
        <v>781</v>
      </c>
      <c r="IY197" s="667">
        <v>45</v>
      </c>
      <c r="IZ197" s="667" t="s">
        <v>789</v>
      </c>
      <c r="JA197" s="667" t="s">
        <v>783</v>
      </c>
      <c r="JB197" s="667" t="s">
        <v>783</v>
      </c>
      <c r="JC197" s="667" t="s">
        <v>783</v>
      </c>
      <c r="JD197" s="667">
        <v>329488</v>
      </c>
      <c r="JE197" s="667" t="s">
        <v>783</v>
      </c>
      <c r="JF197" s="667" t="s">
        <v>783</v>
      </c>
      <c r="JG197" s="667" t="s">
        <v>795</v>
      </c>
      <c r="JH197" s="667">
        <v>55</v>
      </c>
      <c r="JI197" s="667" t="s">
        <v>783</v>
      </c>
      <c r="JJ197" s="667" t="s">
        <v>783</v>
      </c>
      <c r="JK197" s="667" t="s">
        <v>783</v>
      </c>
      <c r="JL197" s="667" t="s">
        <v>790</v>
      </c>
      <c r="JM197" s="667">
        <v>4</v>
      </c>
      <c r="JN197" s="667">
        <v>3</v>
      </c>
      <c r="JO197" s="667" t="s">
        <v>783</v>
      </c>
      <c r="JP197" s="667">
        <v>10711928</v>
      </c>
      <c r="JQ197" s="667">
        <v>2011</v>
      </c>
      <c r="JR197" s="667">
        <v>3</v>
      </c>
      <c r="JS197" s="667" t="s">
        <v>783</v>
      </c>
      <c r="JT197" s="667" t="s">
        <v>783</v>
      </c>
      <c r="JU197" s="667" t="s">
        <v>975</v>
      </c>
      <c r="JV197" s="670">
        <v>2087.5034649999998</v>
      </c>
      <c r="JW197"/>
      <c r="JX197" s="225"/>
    </row>
    <row r="198" spans="180:284" s="829" customFormat="1">
      <c r="FX198" s="660" t="s">
        <v>516</v>
      </c>
      <c r="FY198" s="661">
        <v>170</v>
      </c>
      <c r="FZ198" s="661">
        <v>10315130</v>
      </c>
      <c r="GA198" s="661" t="s">
        <v>783</v>
      </c>
      <c r="GB198" s="661"/>
      <c r="GC198" s="661" t="s">
        <v>783</v>
      </c>
      <c r="GD198" s="661" t="s">
        <v>783</v>
      </c>
      <c r="GE198" s="661" t="s">
        <v>783</v>
      </c>
      <c r="GF198" s="661"/>
      <c r="GG198" s="661" t="s">
        <v>783</v>
      </c>
      <c r="GH198" s="661" t="s">
        <v>783</v>
      </c>
      <c r="GI198" s="661"/>
      <c r="GJ198" s="661" t="s">
        <v>783</v>
      </c>
      <c r="GK198" s="661" t="s">
        <v>781</v>
      </c>
      <c r="GL198" s="661" t="s">
        <v>783</v>
      </c>
      <c r="GM198" s="661" t="s">
        <v>783</v>
      </c>
      <c r="GN198" s="661" t="s">
        <v>783</v>
      </c>
      <c r="GO198" s="661" t="s">
        <v>783</v>
      </c>
      <c r="GP198" s="661" t="s">
        <v>783</v>
      </c>
      <c r="GQ198" s="661" t="s">
        <v>783</v>
      </c>
      <c r="GR198" s="661" t="s">
        <v>783</v>
      </c>
      <c r="GS198" s="661" t="s">
        <v>783</v>
      </c>
      <c r="GT198" s="661" t="s">
        <v>783</v>
      </c>
      <c r="GU198" s="661" t="s">
        <v>783</v>
      </c>
      <c r="GV198" s="661" t="s">
        <v>783</v>
      </c>
      <c r="GW198" s="661" t="s">
        <v>783</v>
      </c>
      <c r="GX198" s="661" t="s">
        <v>783</v>
      </c>
      <c r="GY198" s="661">
        <v>1649</v>
      </c>
      <c r="GZ198" s="661">
        <v>0</v>
      </c>
      <c r="HA198" s="661">
        <v>9</v>
      </c>
      <c r="HB198" s="661" t="s">
        <v>783</v>
      </c>
      <c r="HC198" s="661" t="s">
        <v>783</v>
      </c>
      <c r="HD198" s="661" t="s">
        <v>783</v>
      </c>
      <c r="HE198" s="661" t="s">
        <v>783</v>
      </c>
      <c r="HF198" s="661" t="s">
        <v>783</v>
      </c>
      <c r="HG198" s="661" t="s">
        <v>783</v>
      </c>
      <c r="HH198" s="661" t="s">
        <v>783</v>
      </c>
      <c r="HI198" s="661" t="s">
        <v>783</v>
      </c>
      <c r="HJ198" s="661" t="s">
        <v>783</v>
      </c>
      <c r="HK198" s="661" t="s">
        <v>783</v>
      </c>
      <c r="HL198" s="661" t="s">
        <v>783</v>
      </c>
      <c r="HM198" s="661" t="s">
        <v>783</v>
      </c>
      <c r="HN198" s="661" t="s">
        <v>783</v>
      </c>
      <c r="HO198" s="661" t="s">
        <v>783</v>
      </c>
      <c r="HP198" s="661" t="s">
        <v>783</v>
      </c>
      <c r="HQ198" s="661" t="s">
        <v>783</v>
      </c>
      <c r="HR198" s="661">
        <v>3980100</v>
      </c>
      <c r="HS198" s="661" t="s">
        <v>783</v>
      </c>
      <c r="HT198" s="661" t="s">
        <v>786</v>
      </c>
      <c r="HU198" s="661" t="s">
        <v>787</v>
      </c>
      <c r="HV198" s="661">
        <v>4</v>
      </c>
      <c r="HW198" s="661">
        <v>2006</v>
      </c>
      <c r="HX198" s="661">
        <v>63</v>
      </c>
      <c r="HY198" s="661">
        <v>475</v>
      </c>
      <c r="HZ198" s="661">
        <v>1214</v>
      </c>
      <c r="IA198" s="662">
        <v>38560.579108796293</v>
      </c>
      <c r="IB198" s="661" t="s">
        <v>788</v>
      </c>
      <c r="IC198" s="661">
        <v>3975622</v>
      </c>
      <c r="ID198" s="661" t="s">
        <v>783</v>
      </c>
      <c r="IE198" s="661">
        <v>1712</v>
      </c>
      <c r="IF198" s="661" t="s">
        <v>783</v>
      </c>
      <c r="IG198" s="661" t="s">
        <v>783</v>
      </c>
      <c r="IH198" s="661" t="s">
        <v>783</v>
      </c>
      <c r="II198" s="661" t="s">
        <v>783</v>
      </c>
      <c r="IJ198" s="661" t="s">
        <v>783</v>
      </c>
      <c r="IK198" s="661" t="s">
        <v>783</v>
      </c>
      <c r="IL198" s="661" t="s">
        <v>783</v>
      </c>
      <c r="IM198" s="661" t="s">
        <v>783</v>
      </c>
      <c r="IN198" s="661" t="s">
        <v>783</v>
      </c>
      <c r="IO198" s="661">
        <v>2108</v>
      </c>
      <c r="IP198" s="662">
        <v>37600.566631944443</v>
      </c>
      <c r="IQ198" s="661" t="s">
        <v>783</v>
      </c>
      <c r="IR198" s="661" t="s">
        <v>783</v>
      </c>
      <c r="IS198" s="661" t="s">
        <v>783</v>
      </c>
      <c r="IT198" s="661" t="s">
        <v>783</v>
      </c>
      <c r="IU198" s="661" t="s">
        <v>783</v>
      </c>
      <c r="IV198" s="661" t="s">
        <v>783</v>
      </c>
      <c r="IW198" s="661" t="s">
        <v>783</v>
      </c>
      <c r="IX198" s="661" t="s">
        <v>781</v>
      </c>
      <c r="IY198" s="661" t="s">
        <v>783</v>
      </c>
      <c r="IZ198" s="661" t="s">
        <v>783</v>
      </c>
      <c r="JA198" s="661" t="s">
        <v>783</v>
      </c>
      <c r="JB198" s="661" t="s">
        <v>783</v>
      </c>
      <c r="JC198" s="661" t="s">
        <v>783</v>
      </c>
      <c r="JD198" s="661">
        <v>329489</v>
      </c>
      <c r="JE198" s="661" t="s">
        <v>783</v>
      </c>
      <c r="JF198" s="661" t="s">
        <v>783</v>
      </c>
      <c r="JG198" s="661" t="s">
        <v>783</v>
      </c>
      <c r="JH198" s="661" t="s">
        <v>783</v>
      </c>
      <c r="JI198" s="661" t="s">
        <v>783</v>
      </c>
      <c r="JJ198" s="661" t="s">
        <v>783</v>
      </c>
      <c r="JK198" s="661" t="s">
        <v>783</v>
      </c>
      <c r="JL198" s="661" t="s">
        <v>783</v>
      </c>
      <c r="JM198" s="661">
        <v>4</v>
      </c>
      <c r="JN198" s="661" t="s">
        <v>783</v>
      </c>
      <c r="JO198" s="661" t="s">
        <v>783</v>
      </c>
      <c r="JP198" s="661" t="s">
        <v>783</v>
      </c>
      <c r="JQ198" s="661" t="s">
        <v>783</v>
      </c>
      <c r="JR198" s="661" t="s">
        <v>783</v>
      </c>
      <c r="JS198" s="661" t="s">
        <v>783</v>
      </c>
      <c r="JT198" s="661" t="s">
        <v>783</v>
      </c>
      <c r="JU198" s="661" t="s">
        <v>976</v>
      </c>
      <c r="JV198" s="664">
        <v>738.071281</v>
      </c>
      <c r="JW198"/>
      <c r="JX198" s="225"/>
    </row>
    <row r="199" spans="180:284" s="829" customFormat="1" ht="15" thickBot="1">
      <c r="FX199" s="625" t="s">
        <v>516</v>
      </c>
      <c r="FY199" s="626">
        <v>256</v>
      </c>
      <c r="FZ199" s="626">
        <v>10315131</v>
      </c>
      <c r="GA199" s="626" t="s">
        <v>783</v>
      </c>
      <c r="GB199" s="626"/>
      <c r="GC199" s="626" t="s">
        <v>783</v>
      </c>
      <c r="GD199" s="626" t="s">
        <v>783</v>
      </c>
      <c r="GE199" s="626" t="s">
        <v>783</v>
      </c>
      <c r="GF199" s="626"/>
      <c r="GG199" s="626" t="s">
        <v>783</v>
      </c>
      <c r="GH199" s="626" t="s">
        <v>783</v>
      </c>
      <c r="GI199" s="626"/>
      <c r="GJ199" s="626" t="s">
        <v>783</v>
      </c>
      <c r="GK199" s="626" t="s">
        <v>781</v>
      </c>
      <c r="GL199" s="626" t="s">
        <v>783</v>
      </c>
      <c r="GM199" s="626" t="s">
        <v>783</v>
      </c>
      <c r="GN199" s="626" t="s">
        <v>783</v>
      </c>
      <c r="GO199" s="626" t="s">
        <v>783</v>
      </c>
      <c r="GP199" s="626" t="s">
        <v>783</v>
      </c>
      <c r="GQ199" s="626" t="s">
        <v>783</v>
      </c>
      <c r="GR199" s="626" t="s">
        <v>783</v>
      </c>
      <c r="GS199" s="626" t="s">
        <v>783</v>
      </c>
      <c r="GT199" s="626" t="s">
        <v>783</v>
      </c>
      <c r="GU199" s="626" t="s">
        <v>783</v>
      </c>
      <c r="GV199" s="626" t="s">
        <v>783</v>
      </c>
      <c r="GW199" s="626" t="s">
        <v>783</v>
      </c>
      <c r="GX199" s="626" t="s">
        <v>783</v>
      </c>
      <c r="GY199" s="626">
        <v>1649</v>
      </c>
      <c r="GZ199" s="626">
        <v>0</v>
      </c>
      <c r="HA199" s="626">
        <v>9</v>
      </c>
      <c r="HB199" s="626" t="s">
        <v>783</v>
      </c>
      <c r="HC199" s="626" t="s">
        <v>783</v>
      </c>
      <c r="HD199" s="626" t="s">
        <v>783</v>
      </c>
      <c r="HE199" s="626" t="s">
        <v>783</v>
      </c>
      <c r="HF199" s="626" t="s">
        <v>783</v>
      </c>
      <c r="HG199" s="626" t="s">
        <v>783</v>
      </c>
      <c r="HH199" s="626" t="s">
        <v>783</v>
      </c>
      <c r="HI199" s="626" t="s">
        <v>783</v>
      </c>
      <c r="HJ199" s="626" t="s">
        <v>783</v>
      </c>
      <c r="HK199" s="626" t="s">
        <v>783</v>
      </c>
      <c r="HL199" s="626" t="s">
        <v>783</v>
      </c>
      <c r="HM199" s="626" t="s">
        <v>783</v>
      </c>
      <c r="HN199" s="626" t="s">
        <v>783</v>
      </c>
      <c r="HO199" s="626" t="s">
        <v>783</v>
      </c>
      <c r="HP199" s="626" t="s">
        <v>783</v>
      </c>
      <c r="HQ199" s="626" t="s">
        <v>783</v>
      </c>
      <c r="HR199" s="626">
        <v>3980100</v>
      </c>
      <c r="HS199" s="626" t="s">
        <v>783</v>
      </c>
      <c r="HT199" s="626" t="s">
        <v>786</v>
      </c>
      <c r="HU199" s="626" t="s">
        <v>787</v>
      </c>
      <c r="HV199" s="626">
        <v>4</v>
      </c>
      <c r="HW199" s="626">
        <v>2006</v>
      </c>
      <c r="HX199" s="626">
        <v>63</v>
      </c>
      <c r="HY199" s="626">
        <v>0</v>
      </c>
      <c r="HZ199" s="626">
        <v>475</v>
      </c>
      <c r="IA199" s="627">
        <v>38560.579108796293</v>
      </c>
      <c r="IB199" s="626" t="s">
        <v>788</v>
      </c>
      <c r="IC199" s="626">
        <v>3975622</v>
      </c>
      <c r="ID199" s="626" t="s">
        <v>783</v>
      </c>
      <c r="IE199" s="626">
        <v>1712</v>
      </c>
      <c r="IF199" s="626" t="s">
        <v>783</v>
      </c>
      <c r="IG199" s="626" t="s">
        <v>783</v>
      </c>
      <c r="IH199" s="626" t="s">
        <v>783</v>
      </c>
      <c r="II199" s="626" t="s">
        <v>783</v>
      </c>
      <c r="IJ199" s="626" t="s">
        <v>783</v>
      </c>
      <c r="IK199" s="626" t="s">
        <v>783</v>
      </c>
      <c r="IL199" s="626" t="s">
        <v>783</v>
      </c>
      <c r="IM199" s="626" t="s">
        <v>783</v>
      </c>
      <c r="IN199" s="626" t="s">
        <v>783</v>
      </c>
      <c r="IO199" s="626">
        <v>2108</v>
      </c>
      <c r="IP199" s="627">
        <v>37600.566631944443</v>
      </c>
      <c r="IQ199" s="626" t="s">
        <v>783</v>
      </c>
      <c r="IR199" s="626" t="s">
        <v>783</v>
      </c>
      <c r="IS199" s="626" t="s">
        <v>783</v>
      </c>
      <c r="IT199" s="626" t="s">
        <v>783</v>
      </c>
      <c r="IU199" s="626" t="s">
        <v>783</v>
      </c>
      <c r="IV199" s="626" t="s">
        <v>783</v>
      </c>
      <c r="IW199" s="626" t="s">
        <v>783</v>
      </c>
      <c r="IX199" s="626" t="s">
        <v>781</v>
      </c>
      <c r="IY199" s="626" t="s">
        <v>783</v>
      </c>
      <c r="IZ199" s="626" t="s">
        <v>783</v>
      </c>
      <c r="JA199" s="626" t="s">
        <v>783</v>
      </c>
      <c r="JB199" s="626" t="s">
        <v>783</v>
      </c>
      <c r="JC199" s="626" t="s">
        <v>783</v>
      </c>
      <c r="JD199" s="626">
        <v>329489</v>
      </c>
      <c r="JE199" s="626" t="s">
        <v>783</v>
      </c>
      <c r="JF199" s="626" t="s">
        <v>783</v>
      </c>
      <c r="JG199" s="626" t="s">
        <v>783</v>
      </c>
      <c r="JH199" s="626" t="s">
        <v>783</v>
      </c>
      <c r="JI199" s="626" t="s">
        <v>783</v>
      </c>
      <c r="JJ199" s="626" t="s">
        <v>783</v>
      </c>
      <c r="JK199" s="626" t="s">
        <v>783</v>
      </c>
      <c r="JL199" s="626" t="s">
        <v>783</v>
      </c>
      <c r="JM199" s="626">
        <v>4</v>
      </c>
      <c r="JN199" s="626" t="s">
        <v>783</v>
      </c>
      <c r="JO199" s="626" t="s">
        <v>783</v>
      </c>
      <c r="JP199" s="626" t="s">
        <v>783</v>
      </c>
      <c r="JQ199" s="626" t="s">
        <v>783</v>
      </c>
      <c r="JR199" s="626" t="s">
        <v>783</v>
      </c>
      <c r="JS199" s="626" t="s">
        <v>783</v>
      </c>
      <c r="JT199" s="626" t="s">
        <v>783</v>
      </c>
      <c r="JU199" s="626" t="s">
        <v>977</v>
      </c>
      <c r="JV199" s="628">
        <v>474.39977499999998</v>
      </c>
      <c r="JW199">
        <f>SUM(JV197:JV199)</f>
        <v>3299.9745209999996</v>
      </c>
      <c r="JX199" s="225">
        <v>0.62499517443181807</v>
      </c>
    </row>
    <row r="200" spans="180:284" s="829" customFormat="1" ht="15" thickBot="1">
      <c r="FX200" s="655" t="s">
        <v>517</v>
      </c>
      <c r="FY200" s="656">
        <v>93</v>
      </c>
      <c r="FZ200" s="656">
        <v>32434994</v>
      </c>
      <c r="GA200" s="656">
        <v>35</v>
      </c>
      <c r="GB200" s="656" t="s">
        <v>3</v>
      </c>
      <c r="GC200" s="656">
        <v>20</v>
      </c>
      <c r="GD200" s="656">
        <v>1979</v>
      </c>
      <c r="GE200" s="656">
        <v>0</v>
      </c>
      <c r="GF200" s="656" t="s">
        <v>792</v>
      </c>
      <c r="GG200" s="656">
        <v>0</v>
      </c>
      <c r="GH200" s="656">
        <v>0</v>
      </c>
      <c r="GI200" s="656" t="s">
        <v>792</v>
      </c>
      <c r="GJ200" s="656">
        <v>0</v>
      </c>
      <c r="GK200" s="656" t="s">
        <v>781</v>
      </c>
      <c r="GL200" s="656" t="s">
        <v>782</v>
      </c>
      <c r="GM200" s="656">
        <v>66</v>
      </c>
      <c r="GN200" s="656" t="s">
        <v>783</v>
      </c>
      <c r="GO200" s="656">
        <v>0</v>
      </c>
      <c r="GP200" s="656">
        <v>0</v>
      </c>
      <c r="GQ200" s="656">
        <v>4</v>
      </c>
      <c r="GR200" s="656">
        <v>2</v>
      </c>
      <c r="GS200" s="656">
        <v>3</v>
      </c>
      <c r="GT200" s="656" t="s">
        <v>783</v>
      </c>
      <c r="GU200" s="656" t="s">
        <v>783</v>
      </c>
      <c r="GV200" s="656" t="s">
        <v>783</v>
      </c>
      <c r="GW200" s="656" t="s">
        <v>783</v>
      </c>
      <c r="GX200" s="656" t="s">
        <v>783</v>
      </c>
      <c r="GY200" s="656">
        <v>1649</v>
      </c>
      <c r="GZ200" s="656">
        <v>0.65</v>
      </c>
      <c r="HA200" s="656">
        <v>5</v>
      </c>
      <c r="HB200" s="656" t="s">
        <v>783</v>
      </c>
      <c r="HC200" s="656" t="s">
        <v>782</v>
      </c>
      <c r="HD200" s="656">
        <v>15</v>
      </c>
      <c r="HE200" s="656" t="s">
        <v>783</v>
      </c>
      <c r="HF200" s="656">
        <v>0</v>
      </c>
      <c r="HG200" s="656" t="s">
        <v>783</v>
      </c>
      <c r="HH200" s="656">
        <v>0</v>
      </c>
      <c r="HI200" s="656">
        <v>1</v>
      </c>
      <c r="HJ200" s="656">
        <v>45</v>
      </c>
      <c r="HK200" s="656" t="s">
        <v>784</v>
      </c>
      <c r="HL200" s="656" t="s">
        <v>785</v>
      </c>
      <c r="HM200" s="656" t="s">
        <v>783</v>
      </c>
      <c r="HN200" s="656" t="s">
        <v>783</v>
      </c>
      <c r="HO200" s="656" t="s">
        <v>783</v>
      </c>
      <c r="HP200" s="656" t="s">
        <v>783</v>
      </c>
      <c r="HQ200" s="656" t="s">
        <v>783</v>
      </c>
      <c r="HR200" s="656">
        <v>3980779</v>
      </c>
      <c r="HS200" s="656" t="s">
        <v>783</v>
      </c>
      <c r="HT200" s="656" t="s">
        <v>786</v>
      </c>
      <c r="HU200" s="656" t="s">
        <v>787</v>
      </c>
      <c r="HV200" s="656">
        <v>4</v>
      </c>
      <c r="HW200" s="656">
        <v>2016</v>
      </c>
      <c r="HX200" s="656">
        <v>63</v>
      </c>
      <c r="HY200" s="656">
        <v>0</v>
      </c>
      <c r="HZ200" s="656">
        <v>3432</v>
      </c>
      <c r="IA200" s="657">
        <v>42227.682129629633</v>
      </c>
      <c r="IB200" s="656" t="s">
        <v>788</v>
      </c>
      <c r="IC200" s="656">
        <v>3976301</v>
      </c>
      <c r="ID200" s="656">
        <v>2014</v>
      </c>
      <c r="IE200" s="656">
        <v>1712</v>
      </c>
      <c r="IF200" s="656" t="s">
        <v>783</v>
      </c>
      <c r="IG200" s="656" t="s">
        <v>783</v>
      </c>
      <c r="IH200" s="656" t="s">
        <v>783</v>
      </c>
      <c r="II200" s="656" t="s">
        <v>783</v>
      </c>
      <c r="IJ200" s="656" t="s">
        <v>783</v>
      </c>
      <c r="IK200" s="656" t="s">
        <v>783</v>
      </c>
      <c r="IL200" s="656" t="s">
        <v>783</v>
      </c>
      <c r="IM200" s="656" t="s">
        <v>783</v>
      </c>
      <c r="IN200" s="656" t="s">
        <v>783</v>
      </c>
      <c r="IO200" s="656">
        <v>1649</v>
      </c>
      <c r="IP200" s="657">
        <v>37477.354571759257</v>
      </c>
      <c r="IQ200" s="656">
        <v>4</v>
      </c>
      <c r="IR200" s="656" t="s">
        <v>793</v>
      </c>
      <c r="IS200" s="656">
        <v>3</v>
      </c>
      <c r="IT200" s="658">
        <v>41275</v>
      </c>
      <c r="IU200" s="656" t="s">
        <v>783</v>
      </c>
      <c r="IV200" s="656" t="s">
        <v>783</v>
      </c>
      <c r="IW200" s="656" t="s">
        <v>783</v>
      </c>
      <c r="IX200" s="656" t="s">
        <v>781</v>
      </c>
      <c r="IY200" s="656">
        <v>45</v>
      </c>
      <c r="IZ200" s="656" t="s">
        <v>789</v>
      </c>
      <c r="JA200" s="656" t="s">
        <v>783</v>
      </c>
      <c r="JB200" s="656" t="s">
        <v>783</v>
      </c>
      <c r="JC200" s="656" t="s">
        <v>783</v>
      </c>
      <c r="JD200" s="656">
        <v>329490</v>
      </c>
      <c r="JE200" s="656" t="s">
        <v>783</v>
      </c>
      <c r="JF200" s="656" t="s">
        <v>783</v>
      </c>
      <c r="JG200" s="656" t="s">
        <v>809</v>
      </c>
      <c r="JH200" s="656">
        <v>35</v>
      </c>
      <c r="JI200" s="656" t="s">
        <v>783</v>
      </c>
      <c r="JJ200" s="656" t="s">
        <v>783</v>
      </c>
      <c r="JK200" s="656" t="s">
        <v>783</v>
      </c>
      <c r="JL200" s="656" t="s">
        <v>790</v>
      </c>
      <c r="JM200" s="656">
        <v>4</v>
      </c>
      <c r="JN200" s="656">
        <v>1</v>
      </c>
      <c r="JO200" s="656" t="s">
        <v>783</v>
      </c>
      <c r="JP200" s="656">
        <v>12683066</v>
      </c>
      <c r="JQ200" s="656">
        <v>2013</v>
      </c>
      <c r="JR200" s="656">
        <v>12</v>
      </c>
      <c r="JS200" s="656" t="s">
        <v>783</v>
      </c>
      <c r="JT200" s="656" t="s">
        <v>783</v>
      </c>
      <c r="JU200" s="656" t="s">
        <v>978</v>
      </c>
      <c r="JV200" s="659">
        <v>3455.280953</v>
      </c>
      <c r="JW200">
        <f>JV200</f>
        <v>3455.280953</v>
      </c>
      <c r="JX200" s="225">
        <v>0.65440927140151517</v>
      </c>
    </row>
    <row r="201" spans="180:284" s="829" customFormat="1">
      <c r="FX201" s="666" t="s">
        <v>518</v>
      </c>
      <c r="FY201" s="667">
        <v>50</v>
      </c>
      <c r="FZ201" s="667">
        <v>30289705</v>
      </c>
      <c r="GA201" s="667">
        <v>55</v>
      </c>
      <c r="GB201" s="667" t="s">
        <v>798</v>
      </c>
      <c r="GC201" s="667">
        <v>18</v>
      </c>
      <c r="GD201" s="667">
        <v>1970</v>
      </c>
      <c r="GE201" s="667">
        <v>1</v>
      </c>
      <c r="GF201" s="667" t="s">
        <v>780</v>
      </c>
      <c r="GG201" s="667">
        <v>2</v>
      </c>
      <c r="GH201" s="667">
        <v>1</v>
      </c>
      <c r="GI201" s="667" t="s">
        <v>780</v>
      </c>
      <c r="GJ201" s="667">
        <v>2</v>
      </c>
      <c r="GK201" s="667" t="s">
        <v>781</v>
      </c>
      <c r="GL201" s="667" t="s">
        <v>782</v>
      </c>
      <c r="GM201" s="667">
        <v>66</v>
      </c>
      <c r="GN201" s="667" t="s">
        <v>783</v>
      </c>
      <c r="GO201" s="667">
        <v>0</v>
      </c>
      <c r="GP201" s="667">
        <v>0</v>
      </c>
      <c r="GQ201" s="667">
        <v>4</v>
      </c>
      <c r="GR201" s="667">
        <v>2</v>
      </c>
      <c r="GS201" s="667">
        <v>3</v>
      </c>
      <c r="GT201" s="667" t="s">
        <v>783</v>
      </c>
      <c r="GU201" s="667" t="s">
        <v>783</v>
      </c>
      <c r="GV201" s="667" t="s">
        <v>783</v>
      </c>
      <c r="GW201" s="667" t="s">
        <v>783</v>
      </c>
      <c r="GX201" s="667" t="s">
        <v>783</v>
      </c>
      <c r="GY201" s="667">
        <v>1649</v>
      </c>
      <c r="GZ201" s="667">
        <v>0.01</v>
      </c>
      <c r="HA201" s="667">
        <v>5</v>
      </c>
      <c r="HB201" s="667" t="s">
        <v>783</v>
      </c>
      <c r="HC201" s="667" t="s">
        <v>782</v>
      </c>
      <c r="HD201" s="667">
        <v>35</v>
      </c>
      <c r="HE201" s="667" t="s">
        <v>783</v>
      </c>
      <c r="HF201" s="667">
        <v>0</v>
      </c>
      <c r="HG201" s="667" t="s">
        <v>783</v>
      </c>
      <c r="HH201" s="667">
        <v>0</v>
      </c>
      <c r="HI201" s="667">
        <v>1</v>
      </c>
      <c r="HJ201" s="667">
        <v>45</v>
      </c>
      <c r="HK201" s="667" t="s">
        <v>784</v>
      </c>
      <c r="HL201" s="667" t="s">
        <v>785</v>
      </c>
      <c r="HM201" s="667" t="s">
        <v>783</v>
      </c>
      <c r="HN201" s="667" t="s">
        <v>783</v>
      </c>
      <c r="HO201" s="667" t="s">
        <v>783</v>
      </c>
      <c r="HP201" s="667" t="s">
        <v>783</v>
      </c>
      <c r="HQ201" s="667" t="s">
        <v>783</v>
      </c>
      <c r="HR201" s="667">
        <v>3980126</v>
      </c>
      <c r="HS201" s="667" t="s">
        <v>783</v>
      </c>
      <c r="HT201" s="667" t="s">
        <v>786</v>
      </c>
      <c r="HU201" s="667" t="s">
        <v>787</v>
      </c>
      <c r="HV201" s="667">
        <v>4</v>
      </c>
      <c r="HW201" s="667">
        <v>2014</v>
      </c>
      <c r="HX201" s="667">
        <v>63</v>
      </c>
      <c r="HY201" s="667">
        <v>2006</v>
      </c>
      <c r="HZ201" s="667">
        <v>2059</v>
      </c>
      <c r="IA201" s="668">
        <v>41697.500081018516</v>
      </c>
      <c r="IB201" s="667" t="s">
        <v>788</v>
      </c>
      <c r="IC201" s="667">
        <v>3975648</v>
      </c>
      <c r="ID201" s="667">
        <v>2014</v>
      </c>
      <c r="IE201" s="667">
        <v>1712</v>
      </c>
      <c r="IF201" s="667" t="s">
        <v>783</v>
      </c>
      <c r="IG201" s="667" t="s">
        <v>783</v>
      </c>
      <c r="IH201" s="667" t="s">
        <v>783</v>
      </c>
      <c r="II201" s="667" t="s">
        <v>783</v>
      </c>
      <c r="IJ201" s="667" t="s">
        <v>783</v>
      </c>
      <c r="IK201" s="667" t="s">
        <v>783</v>
      </c>
      <c r="IL201" s="667" t="s">
        <v>783</v>
      </c>
      <c r="IM201" s="667" t="s">
        <v>783</v>
      </c>
      <c r="IN201" s="667" t="s">
        <v>783</v>
      </c>
      <c r="IO201" s="667">
        <v>1649</v>
      </c>
      <c r="IP201" s="668">
        <v>37600.566631944443</v>
      </c>
      <c r="IQ201" s="667">
        <v>2</v>
      </c>
      <c r="IR201" s="667" t="s">
        <v>793</v>
      </c>
      <c r="IS201" s="667">
        <v>3</v>
      </c>
      <c r="IT201" s="669">
        <v>41275</v>
      </c>
      <c r="IU201" s="667" t="s">
        <v>783</v>
      </c>
      <c r="IV201" s="667" t="s">
        <v>783</v>
      </c>
      <c r="IW201" s="667" t="s">
        <v>783</v>
      </c>
      <c r="IX201" s="667" t="s">
        <v>781</v>
      </c>
      <c r="IY201" s="667">
        <v>45</v>
      </c>
      <c r="IZ201" s="667" t="s">
        <v>789</v>
      </c>
      <c r="JA201" s="667" t="s">
        <v>783</v>
      </c>
      <c r="JB201" s="667" t="s">
        <v>783</v>
      </c>
      <c r="JC201" s="667" t="s">
        <v>783</v>
      </c>
      <c r="JD201" s="667">
        <v>329491</v>
      </c>
      <c r="JE201" s="667" t="s">
        <v>783</v>
      </c>
      <c r="JF201" s="667" t="s">
        <v>783</v>
      </c>
      <c r="JG201" s="667" t="s">
        <v>804</v>
      </c>
      <c r="JH201" s="667">
        <v>55</v>
      </c>
      <c r="JI201" s="667" t="s">
        <v>783</v>
      </c>
      <c r="JJ201" s="667" t="s">
        <v>783</v>
      </c>
      <c r="JK201" s="667" t="s">
        <v>783</v>
      </c>
      <c r="JL201" s="667" t="s">
        <v>790</v>
      </c>
      <c r="JM201" s="667">
        <v>4</v>
      </c>
      <c r="JN201" s="667">
        <v>3</v>
      </c>
      <c r="JO201" s="667" t="s">
        <v>783</v>
      </c>
      <c r="JP201" s="667" t="s">
        <v>783</v>
      </c>
      <c r="JQ201" s="667" t="s">
        <v>783</v>
      </c>
      <c r="JR201" s="667" t="s">
        <v>783</v>
      </c>
      <c r="JS201" s="667" t="s">
        <v>783</v>
      </c>
      <c r="JT201" s="667" t="s">
        <v>783</v>
      </c>
      <c r="JU201" s="667" t="s">
        <v>979</v>
      </c>
      <c r="JV201" s="670">
        <v>53.486271000000002</v>
      </c>
      <c r="JW201"/>
      <c r="JX201" s="225"/>
    </row>
    <row r="202" spans="180:284" s="829" customFormat="1" ht="15" thickBot="1">
      <c r="FX202" s="625" t="s">
        <v>518</v>
      </c>
      <c r="FY202" s="626">
        <v>68</v>
      </c>
      <c r="FZ202" s="626">
        <v>30289706</v>
      </c>
      <c r="GA202" s="626">
        <v>35</v>
      </c>
      <c r="GB202" s="626" t="s">
        <v>3</v>
      </c>
      <c r="GC202" s="626">
        <v>14</v>
      </c>
      <c r="GD202" s="626">
        <v>1970</v>
      </c>
      <c r="GE202" s="626">
        <v>0</v>
      </c>
      <c r="GF202" s="626" t="s">
        <v>792</v>
      </c>
      <c r="GG202" s="626">
        <v>0</v>
      </c>
      <c r="GH202" s="626">
        <v>0</v>
      </c>
      <c r="GI202" s="626" t="s">
        <v>792</v>
      </c>
      <c r="GJ202" s="626">
        <v>0</v>
      </c>
      <c r="GK202" s="626" t="s">
        <v>781</v>
      </c>
      <c r="GL202" s="626" t="s">
        <v>782</v>
      </c>
      <c r="GM202" s="626">
        <v>50</v>
      </c>
      <c r="GN202" s="626" t="s">
        <v>783</v>
      </c>
      <c r="GO202" s="626">
        <v>0</v>
      </c>
      <c r="GP202" s="626">
        <v>0</v>
      </c>
      <c r="GQ202" s="626">
        <v>4</v>
      </c>
      <c r="GR202" s="626">
        <v>1</v>
      </c>
      <c r="GS202" s="626">
        <v>3</v>
      </c>
      <c r="GT202" s="626" t="s">
        <v>783</v>
      </c>
      <c r="GU202" s="626" t="s">
        <v>783</v>
      </c>
      <c r="GV202" s="626" t="s">
        <v>783</v>
      </c>
      <c r="GW202" s="626" t="s">
        <v>783</v>
      </c>
      <c r="GX202" s="626" t="s">
        <v>783</v>
      </c>
      <c r="GY202" s="626">
        <v>1649</v>
      </c>
      <c r="GZ202" s="626">
        <v>0.38</v>
      </c>
      <c r="HA202" s="626">
        <v>5</v>
      </c>
      <c r="HB202" s="626" t="s">
        <v>783</v>
      </c>
      <c r="HC202" s="626" t="s">
        <v>782</v>
      </c>
      <c r="HD202" s="626">
        <v>35</v>
      </c>
      <c r="HE202" s="626" t="s">
        <v>783</v>
      </c>
      <c r="HF202" s="626">
        <v>0</v>
      </c>
      <c r="HG202" s="626" t="s">
        <v>783</v>
      </c>
      <c r="HH202" s="626">
        <v>0</v>
      </c>
      <c r="HI202" s="626">
        <v>1</v>
      </c>
      <c r="HJ202" s="626">
        <v>45</v>
      </c>
      <c r="HK202" s="626" t="s">
        <v>784</v>
      </c>
      <c r="HL202" s="626" t="s">
        <v>785</v>
      </c>
      <c r="HM202" s="626" t="s">
        <v>783</v>
      </c>
      <c r="HN202" s="626" t="s">
        <v>783</v>
      </c>
      <c r="HO202" s="626" t="s">
        <v>783</v>
      </c>
      <c r="HP202" s="626" t="s">
        <v>783</v>
      </c>
      <c r="HQ202" s="626" t="s">
        <v>783</v>
      </c>
      <c r="HR202" s="626">
        <v>3980126</v>
      </c>
      <c r="HS202" s="626" t="s">
        <v>783</v>
      </c>
      <c r="HT202" s="626" t="s">
        <v>786</v>
      </c>
      <c r="HU202" s="626" t="s">
        <v>787</v>
      </c>
      <c r="HV202" s="626">
        <v>4</v>
      </c>
      <c r="HW202" s="626">
        <v>2014</v>
      </c>
      <c r="HX202" s="626">
        <v>63</v>
      </c>
      <c r="HY202" s="626">
        <v>0</v>
      </c>
      <c r="HZ202" s="626">
        <v>2006</v>
      </c>
      <c r="IA202" s="627">
        <v>41697.500081018516</v>
      </c>
      <c r="IB202" s="626" t="s">
        <v>788</v>
      </c>
      <c r="IC202" s="626">
        <v>3975648</v>
      </c>
      <c r="ID202" s="626">
        <v>2014</v>
      </c>
      <c r="IE202" s="626">
        <v>1712</v>
      </c>
      <c r="IF202" s="626" t="s">
        <v>783</v>
      </c>
      <c r="IG202" s="626" t="s">
        <v>783</v>
      </c>
      <c r="IH202" s="626" t="s">
        <v>783</v>
      </c>
      <c r="II202" s="626" t="s">
        <v>783</v>
      </c>
      <c r="IJ202" s="626" t="s">
        <v>783</v>
      </c>
      <c r="IK202" s="626" t="s">
        <v>783</v>
      </c>
      <c r="IL202" s="626" t="s">
        <v>783</v>
      </c>
      <c r="IM202" s="626" t="s">
        <v>783</v>
      </c>
      <c r="IN202" s="626" t="s">
        <v>783</v>
      </c>
      <c r="IO202" s="626">
        <v>1649</v>
      </c>
      <c r="IP202" s="627">
        <v>37600.566631944443</v>
      </c>
      <c r="IQ202" s="626">
        <v>4</v>
      </c>
      <c r="IR202" s="626" t="s">
        <v>793</v>
      </c>
      <c r="IS202" s="626">
        <v>3</v>
      </c>
      <c r="IT202" s="665">
        <v>41275</v>
      </c>
      <c r="IU202" s="626" t="s">
        <v>783</v>
      </c>
      <c r="IV202" s="626" t="s">
        <v>783</v>
      </c>
      <c r="IW202" s="626" t="s">
        <v>783</v>
      </c>
      <c r="IX202" s="626" t="s">
        <v>781</v>
      </c>
      <c r="IY202" s="626">
        <v>45</v>
      </c>
      <c r="IZ202" s="626" t="s">
        <v>789</v>
      </c>
      <c r="JA202" s="626" t="s">
        <v>783</v>
      </c>
      <c r="JB202" s="626" t="s">
        <v>783</v>
      </c>
      <c r="JC202" s="626" t="s">
        <v>783</v>
      </c>
      <c r="JD202" s="626">
        <v>329491</v>
      </c>
      <c r="JE202" s="626" t="s">
        <v>783</v>
      </c>
      <c r="JF202" s="626" t="s">
        <v>783</v>
      </c>
      <c r="JG202" s="626" t="s">
        <v>809</v>
      </c>
      <c r="JH202" s="626">
        <v>35</v>
      </c>
      <c r="JI202" s="626" t="s">
        <v>783</v>
      </c>
      <c r="JJ202" s="626" t="s">
        <v>783</v>
      </c>
      <c r="JK202" s="626" t="s">
        <v>783</v>
      </c>
      <c r="JL202" s="626" t="s">
        <v>790</v>
      </c>
      <c r="JM202" s="626">
        <v>4</v>
      </c>
      <c r="JN202" s="626">
        <v>1</v>
      </c>
      <c r="JO202" s="626" t="s">
        <v>783</v>
      </c>
      <c r="JP202" s="626">
        <v>12683066</v>
      </c>
      <c r="JQ202" s="626">
        <v>2013</v>
      </c>
      <c r="JR202" s="626">
        <v>12</v>
      </c>
      <c r="JS202" s="626" t="s">
        <v>783</v>
      </c>
      <c r="JT202" s="626" t="s">
        <v>783</v>
      </c>
      <c r="JU202" s="626" t="s">
        <v>980</v>
      </c>
      <c r="JV202" s="628">
        <v>2024.385898</v>
      </c>
      <c r="JW202">
        <f>SUM(JV201:JV202)</f>
        <v>2077.8721690000002</v>
      </c>
      <c r="JX202" s="225">
        <v>0.39353639564393944</v>
      </c>
    </row>
    <row r="203" spans="180:284" s="829" customFormat="1" ht="15" thickBot="1">
      <c r="FX203" s="655" t="s">
        <v>519</v>
      </c>
      <c r="FY203" s="656">
        <v>109</v>
      </c>
      <c r="FZ203" s="656">
        <v>30289674</v>
      </c>
      <c r="GA203" s="656">
        <v>35</v>
      </c>
      <c r="GB203" s="656" t="s">
        <v>3</v>
      </c>
      <c r="GC203" s="656">
        <v>16</v>
      </c>
      <c r="GD203" s="656">
        <v>1970</v>
      </c>
      <c r="GE203" s="656">
        <v>0</v>
      </c>
      <c r="GF203" s="656" t="s">
        <v>792</v>
      </c>
      <c r="GG203" s="656">
        <v>0</v>
      </c>
      <c r="GH203" s="656">
        <v>0</v>
      </c>
      <c r="GI203" s="656" t="s">
        <v>792</v>
      </c>
      <c r="GJ203" s="656">
        <v>0</v>
      </c>
      <c r="GK203" s="656" t="s">
        <v>781</v>
      </c>
      <c r="GL203" s="656" t="s">
        <v>782</v>
      </c>
      <c r="GM203" s="656">
        <v>50</v>
      </c>
      <c r="GN203" s="656" t="s">
        <v>783</v>
      </c>
      <c r="GO203" s="656">
        <v>0</v>
      </c>
      <c r="GP203" s="656">
        <v>0</v>
      </c>
      <c r="GQ203" s="656">
        <v>4</v>
      </c>
      <c r="GR203" s="656">
        <v>2</v>
      </c>
      <c r="GS203" s="656">
        <v>1</v>
      </c>
      <c r="GT203" s="656" t="s">
        <v>783</v>
      </c>
      <c r="GU203" s="656" t="s">
        <v>783</v>
      </c>
      <c r="GV203" s="656" t="s">
        <v>783</v>
      </c>
      <c r="GW203" s="656" t="s">
        <v>783</v>
      </c>
      <c r="GX203" s="656" t="s">
        <v>783</v>
      </c>
      <c r="GY203" s="656">
        <v>1649</v>
      </c>
      <c r="GZ203" s="656">
        <v>1</v>
      </c>
      <c r="HA203" s="656">
        <v>5</v>
      </c>
      <c r="HB203" s="656" t="s">
        <v>783</v>
      </c>
      <c r="HC203" s="656" t="s">
        <v>782</v>
      </c>
      <c r="HD203" s="656">
        <v>15</v>
      </c>
      <c r="HE203" s="656" t="s">
        <v>783</v>
      </c>
      <c r="HF203" s="656">
        <v>0</v>
      </c>
      <c r="HG203" s="656" t="s">
        <v>783</v>
      </c>
      <c r="HH203" s="656">
        <v>0</v>
      </c>
      <c r="HI203" s="656">
        <v>1</v>
      </c>
      <c r="HJ203" s="656">
        <v>45</v>
      </c>
      <c r="HK203" s="656" t="s">
        <v>784</v>
      </c>
      <c r="HL203" s="656" t="s">
        <v>785</v>
      </c>
      <c r="HM203" s="656" t="s">
        <v>783</v>
      </c>
      <c r="HN203" s="656" t="s">
        <v>783</v>
      </c>
      <c r="HO203" s="656" t="s">
        <v>783</v>
      </c>
      <c r="HP203" s="656" t="s">
        <v>783</v>
      </c>
      <c r="HQ203" s="656" t="s">
        <v>783</v>
      </c>
      <c r="HR203" s="656">
        <v>3980111</v>
      </c>
      <c r="HS203" s="656" t="s">
        <v>783</v>
      </c>
      <c r="HT203" s="656" t="s">
        <v>786</v>
      </c>
      <c r="HU203" s="656" t="s">
        <v>787</v>
      </c>
      <c r="HV203" s="656">
        <v>4</v>
      </c>
      <c r="HW203" s="656">
        <v>2014</v>
      </c>
      <c r="HX203" s="656">
        <v>63</v>
      </c>
      <c r="HY203" s="656">
        <v>0</v>
      </c>
      <c r="HZ203" s="656">
        <v>5280</v>
      </c>
      <c r="IA203" s="657">
        <v>41697.500081018516</v>
      </c>
      <c r="IB203" s="656" t="s">
        <v>788</v>
      </c>
      <c r="IC203" s="656">
        <v>3975633</v>
      </c>
      <c r="ID203" s="656">
        <v>2014</v>
      </c>
      <c r="IE203" s="656">
        <v>1712</v>
      </c>
      <c r="IF203" s="656" t="s">
        <v>783</v>
      </c>
      <c r="IG203" s="656" t="s">
        <v>783</v>
      </c>
      <c r="IH203" s="656" t="s">
        <v>783</v>
      </c>
      <c r="II203" s="656" t="s">
        <v>783</v>
      </c>
      <c r="IJ203" s="656" t="s">
        <v>783</v>
      </c>
      <c r="IK203" s="656" t="s">
        <v>783</v>
      </c>
      <c r="IL203" s="656" t="s">
        <v>783</v>
      </c>
      <c r="IM203" s="656" t="s">
        <v>783</v>
      </c>
      <c r="IN203" s="656" t="s">
        <v>783</v>
      </c>
      <c r="IO203" s="656">
        <v>1649</v>
      </c>
      <c r="IP203" s="657">
        <v>37477.354571759257</v>
      </c>
      <c r="IQ203" s="656">
        <v>4</v>
      </c>
      <c r="IR203" s="656" t="s">
        <v>793</v>
      </c>
      <c r="IS203" s="656">
        <v>1</v>
      </c>
      <c r="IT203" s="658">
        <v>41275</v>
      </c>
      <c r="IU203" s="656" t="s">
        <v>783</v>
      </c>
      <c r="IV203" s="656" t="s">
        <v>783</v>
      </c>
      <c r="IW203" s="656" t="s">
        <v>783</v>
      </c>
      <c r="IX203" s="656" t="s">
        <v>781</v>
      </c>
      <c r="IY203" s="656">
        <v>45</v>
      </c>
      <c r="IZ203" s="656" t="s">
        <v>789</v>
      </c>
      <c r="JA203" s="656" t="s">
        <v>783</v>
      </c>
      <c r="JB203" s="656" t="s">
        <v>783</v>
      </c>
      <c r="JC203" s="656" t="s">
        <v>783</v>
      </c>
      <c r="JD203" s="656">
        <v>329492</v>
      </c>
      <c r="JE203" s="656" t="s">
        <v>783</v>
      </c>
      <c r="JF203" s="656" t="s">
        <v>783</v>
      </c>
      <c r="JG203" s="656" t="s">
        <v>795</v>
      </c>
      <c r="JH203" s="656">
        <v>35</v>
      </c>
      <c r="JI203" s="656" t="s">
        <v>783</v>
      </c>
      <c r="JJ203" s="656" t="s">
        <v>783</v>
      </c>
      <c r="JK203" s="656" t="s">
        <v>783</v>
      </c>
      <c r="JL203" s="656" t="s">
        <v>790</v>
      </c>
      <c r="JM203" s="656">
        <v>4</v>
      </c>
      <c r="JN203" s="656">
        <v>1</v>
      </c>
      <c r="JO203" s="656" t="s">
        <v>783</v>
      </c>
      <c r="JP203" s="656">
        <v>12683066</v>
      </c>
      <c r="JQ203" s="656">
        <v>2013</v>
      </c>
      <c r="JR203" s="656">
        <v>12</v>
      </c>
      <c r="JS203" s="656" t="s">
        <v>783</v>
      </c>
      <c r="JT203" s="656" t="s">
        <v>783</v>
      </c>
      <c r="JU203" s="656" t="s">
        <v>981</v>
      </c>
      <c r="JV203" s="659">
        <v>5268.337039</v>
      </c>
      <c r="JW203">
        <f>JV203</f>
        <v>5268.337039</v>
      </c>
      <c r="JX203" s="225">
        <v>0.99779110587121211</v>
      </c>
    </row>
    <row r="204" spans="180:284" s="829" customFormat="1" ht="15" thickBot="1">
      <c r="FX204" s="655" t="s">
        <v>396</v>
      </c>
      <c r="FY204" s="656">
        <v>154</v>
      </c>
      <c r="FZ204" s="656">
        <v>30289677</v>
      </c>
      <c r="GA204" s="656">
        <v>35</v>
      </c>
      <c r="GB204" s="656" t="s">
        <v>3</v>
      </c>
      <c r="GC204" s="656">
        <v>20</v>
      </c>
      <c r="GD204" s="656">
        <v>1979</v>
      </c>
      <c r="GE204" s="656">
        <v>0</v>
      </c>
      <c r="GF204" s="656" t="s">
        <v>792</v>
      </c>
      <c r="GG204" s="656">
        <v>0</v>
      </c>
      <c r="GH204" s="656">
        <v>0</v>
      </c>
      <c r="GI204" s="656" t="s">
        <v>792</v>
      </c>
      <c r="GJ204" s="656">
        <v>0</v>
      </c>
      <c r="GK204" s="656" t="s">
        <v>781</v>
      </c>
      <c r="GL204" s="656" t="s">
        <v>782</v>
      </c>
      <c r="GM204" s="656">
        <v>66</v>
      </c>
      <c r="GN204" s="656" t="s">
        <v>783</v>
      </c>
      <c r="GO204" s="656">
        <v>0</v>
      </c>
      <c r="GP204" s="656">
        <v>0</v>
      </c>
      <c r="GQ204" s="656">
        <v>4</v>
      </c>
      <c r="GR204" s="656">
        <v>2</v>
      </c>
      <c r="GS204" s="656">
        <v>1</v>
      </c>
      <c r="GT204" s="656" t="s">
        <v>783</v>
      </c>
      <c r="GU204" s="656" t="s">
        <v>783</v>
      </c>
      <c r="GV204" s="656" t="s">
        <v>783</v>
      </c>
      <c r="GW204" s="656" t="s">
        <v>783</v>
      </c>
      <c r="GX204" s="656" t="s">
        <v>783</v>
      </c>
      <c r="GY204" s="656">
        <v>1649</v>
      </c>
      <c r="GZ204" s="656">
        <v>0.14000000000000001</v>
      </c>
      <c r="HA204" s="656">
        <v>5</v>
      </c>
      <c r="HB204" s="656" t="s">
        <v>783</v>
      </c>
      <c r="HC204" s="656" t="s">
        <v>782</v>
      </c>
      <c r="HD204" s="656">
        <v>15</v>
      </c>
      <c r="HE204" s="656" t="s">
        <v>783</v>
      </c>
      <c r="HF204" s="656">
        <v>0</v>
      </c>
      <c r="HG204" s="656" t="s">
        <v>783</v>
      </c>
      <c r="HH204" s="656">
        <v>0</v>
      </c>
      <c r="HI204" s="656">
        <v>1</v>
      </c>
      <c r="HJ204" s="656">
        <v>45</v>
      </c>
      <c r="HK204" s="656" t="s">
        <v>784</v>
      </c>
      <c r="HL204" s="656" t="s">
        <v>785</v>
      </c>
      <c r="HM204" s="656" t="s">
        <v>783</v>
      </c>
      <c r="HN204" s="656" t="s">
        <v>783</v>
      </c>
      <c r="HO204" s="656" t="s">
        <v>783</v>
      </c>
      <c r="HP204" s="656" t="s">
        <v>783</v>
      </c>
      <c r="HQ204" s="656" t="s">
        <v>783</v>
      </c>
      <c r="HR204" s="656">
        <v>3978909</v>
      </c>
      <c r="HS204" s="656" t="s">
        <v>783</v>
      </c>
      <c r="HT204" s="656" t="s">
        <v>786</v>
      </c>
      <c r="HU204" s="656" t="s">
        <v>787</v>
      </c>
      <c r="HV204" s="656">
        <v>4</v>
      </c>
      <c r="HW204" s="656">
        <v>2014</v>
      </c>
      <c r="HX204" s="656">
        <v>63</v>
      </c>
      <c r="HY204" s="656">
        <v>0</v>
      </c>
      <c r="HZ204" s="656">
        <v>739</v>
      </c>
      <c r="IA204" s="657">
        <v>41697.500081018516</v>
      </c>
      <c r="IB204" s="656" t="s">
        <v>788</v>
      </c>
      <c r="IC204" s="656">
        <v>3974431</v>
      </c>
      <c r="ID204" s="656">
        <v>2014</v>
      </c>
      <c r="IE204" s="656">
        <v>1712</v>
      </c>
      <c r="IF204" s="656" t="s">
        <v>783</v>
      </c>
      <c r="IG204" s="656" t="s">
        <v>783</v>
      </c>
      <c r="IH204" s="656" t="s">
        <v>783</v>
      </c>
      <c r="II204" s="656" t="s">
        <v>783</v>
      </c>
      <c r="IJ204" s="656" t="s">
        <v>783</v>
      </c>
      <c r="IK204" s="656" t="s">
        <v>783</v>
      </c>
      <c r="IL204" s="656" t="s">
        <v>783</v>
      </c>
      <c r="IM204" s="656" t="s">
        <v>783</v>
      </c>
      <c r="IN204" s="656" t="s">
        <v>783</v>
      </c>
      <c r="IO204" s="656">
        <v>1649</v>
      </c>
      <c r="IP204" s="657">
        <v>37477.354571759257</v>
      </c>
      <c r="IQ204" s="656">
        <v>4</v>
      </c>
      <c r="IR204" s="656" t="s">
        <v>793</v>
      </c>
      <c r="IS204" s="656">
        <v>1</v>
      </c>
      <c r="IT204" s="658">
        <v>41275</v>
      </c>
      <c r="IU204" s="656" t="s">
        <v>783</v>
      </c>
      <c r="IV204" s="656" t="s">
        <v>783</v>
      </c>
      <c r="IW204" s="656" t="s">
        <v>783</v>
      </c>
      <c r="IX204" s="656" t="s">
        <v>781</v>
      </c>
      <c r="IY204" s="656">
        <v>45</v>
      </c>
      <c r="IZ204" s="656" t="s">
        <v>789</v>
      </c>
      <c r="JA204" s="656" t="s">
        <v>783</v>
      </c>
      <c r="JB204" s="656" t="s">
        <v>783</v>
      </c>
      <c r="JC204" s="656" t="s">
        <v>783</v>
      </c>
      <c r="JD204" s="656">
        <v>329493</v>
      </c>
      <c r="JE204" s="656" t="s">
        <v>783</v>
      </c>
      <c r="JF204" s="656" t="s">
        <v>783</v>
      </c>
      <c r="JG204" s="656" t="s">
        <v>795</v>
      </c>
      <c r="JH204" s="656">
        <v>35</v>
      </c>
      <c r="JI204" s="656" t="s">
        <v>783</v>
      </c>
      <c r="JJ204" s="656" t="s">
        <v>783</v>
      </c>
      <c r="JK204" s="656" t="s">
        <v>783</v>
      </c>
      <c r="JL204" s="656" t="s">
        <v>790</v>
      </c>
      <c r="JM204" s="656">
        <v>4</v>
      </c>
      <c r="JN204" s="656">
        <v>1</v>
      </c>
      <c r="JO204" s="656" t="s">
        <v>783</v>
      </c>
      <c r="JP204" s="656">
        <v>12683066</v>
      </c>
      <c r="JQ204" s="656">
        <v>2013</v>
      </c>
      <c r="JR204" s="656">
        <v>12</v>
      </c>
      <c r="JS204" s="656" t="s">
        <v>783</v>
      </c>
      <c r="JT204" s="656" t="s">
        <v>783</v>
      </c>
      <c r="JU204" s="656" t="s">
        <v>982</v>
      </c>
      <c r="JV204" s="659">
        <v>739.20224399999995</v>
      </c>
      <c r="JW204">
        <f>JV204</f>
        <v>739.20224399999995</v>
      </c>
      <c r="JX204" s="225">
        <v>0.14000042499999998</v>
      </c>
    </row>
    <row r="205" spans="180:284" s="829" customFormat="1" ht="15" thickBot="1">
      <c r="FX205" s="655" t="s">
        <v>520</v>
      </c>
      <c r="FY205" s="656">
        <v>36</v>
      </c>
      <c r="FZ205" s="656">
        <v>30289679</v>
      </c>
      <c r="GA205" s="656">
        <v>35</v>
      </c>
      <c r="GB205" s="656" t="s">
        <v>3</v>
      </c>
      <c r="GC205" s="656">
        <v>12</v>
      </c>
      <c r="GD205" s="656">
        <v>1972</v>
      </c>
      <c r="GE205" s="656">
        <v>0</v>
      </c>
      <c r="GF205" s="656" t="s">
        <v>792</v>
      </c>
      <c r="GG205" s="656">
        <v>0</v>
      </c>
      <c r="GH205" s="656">
        <v>0</v>
      </c>
      <c r="GI205" s="656" t="s">
        <v>792</v>
      </c>
      <c r="GJ205" s="656">
        <v>0</v>
      </c>
      <c r="GK205" s="656" t="s">
        <v>781</v>
      </c>
      <c r="GL205" s="656" t="s">
        <v>782</v>
      </c>
      <c r="GM205" s="656">
        <v>66</v>
      </c>
      <c r="GN205" s="656" t="s">
        <v>783</v>
      </c>
      <c r="GO205" s="656">
        <v>0</v>
      </c>
      <c r="GP205" s="656">
        <v>0</v>
      </c>
      <c r="GQ205" s="656">
        <v>4</v>
      </c>
      <c r="GR205" s="656">
        <v>1</v>
      </c>
      <c r="GS205" s="656">
        <v>1</v>
      </c>
      <c r="GT205" s="656" t="s">
        <v>783</v>
      </c>
      <c r="GU205" s="656" t="s">
        <v>783</v>
      </c>
      <c r="GV205" s="656" t="s">
        <v>783</v>
      </c>
      <c r="GW205" s="656" t="s">
        <v>783</v>
      </c>
      <c r="GX205" s="656" t="s">
        <v>783</v>
      </c>
      <c r="GY205" s="656">
        <v>1649</v>
      </c>
      <c r="GZ205" s="656">
        <v>0.1</v>
      </c>
      <c r="HA205" s="656">
        <v>5</v>
      </c>
      <c r="HB205" s="656" t="s">
        <v>783</v>
      </c>
      <c r="HC205" s="656" t="s">
        <v>782</v>
      </c>
      <c r="HD205" s="656">
        <v>15</v>
      </c>
      <c r="HE205" s="656" t="s">
        <v>783</v>
      </c>
      <c r="HF205" s="656">
        <v>0</v>
      </c>
      <c r="HG205" s="656" t="s">
        <v>783</v>
      </c>
      <c r="HH205" s="656">
        <v>0</v>
      </c>
      <c r="HI205" s="656">
        <v>1</v>
      </c>
      <c r="HJ205" s="656">
        <v>45</v>
      </c>
      <c r="HK205" s="656" t="s">
        <v>784</v>
      </c>
      <c r="HL205" s="656" t="s">
        <v>785</v>
      </c>
      <c r="HM205" s="656" t="s">
        <v>783</v>
      </c>
      <c r="HN205" s="656" t="s">
        <v>783</v>
      </c>
      <c r="HO205" s="656" t="s">
        <v>783</v>
      </c>
      <c r="HP205" s="656" t="s">
        <v>783</v>
      </c>
      <c r="HQ205" s="656" t="s">
        <v>783</v>
      </c>
      <c r="HR205" s="656">
        <v>3979226</v>
      </c>
      <c r="HS205" s="656" t="s">
        <v>783</v>
      </c>
      <c r="HT205" s="656" t="s">
        <v>786</v>
      </c>
      <c r="HU205" s="656" t="s">
        <v>787</v>
      </c>
      <c r="HV205" s="656">
        <v>4</v>
      </c>
      <c r="HW205" s="656">
        <v>2014</v>
      </c>
      <c r="HX205" s="656">
        <v>63</v>
      </c>
      <c r="HY205" s="656">
        <v>0</v>
      </c>
      <c r="HZ205" s="656">
        <v>528</v>
      </c>
      <c r="IA205" s="657">
        <v>41697.500081018516</v>
      </c>
      <c r="IB205" s="656" t="s">
        <v>788</v>
      </c>
      <c r="IC205" s="656">
        <v>3974748</v>
      </c>
      <c r="ID205" s="656">
        <v>2014</v>
      </c>
      <c r="IE205" s="656">
        <v>1712</v>
      </c>
      <c r="IF205" s="656" t="s">
        <v>783</v>
      </c>
      <c r="IG205" s="656" t="s">
        <v>783</v>
      </c>
      <c r="IH205" s="656" t="s">
        <v>783</v>
      </c>
      <c r="II205" s="656" t="s">
        <v>783</v>
      </c>
      <c r="IJ205" s="656" t="s">
        <v>783</v>
      </c>
      <c r="IK205" s="656" t="s">
        <v>783</v>
      </c>
      <c r="IL205" s="656" t="s">
        <v>783</v>
      </c>
      <c r="IM205" s="656" t="s">
        <v>783</v>
      </c>
      <c r="IN205" s="656" t="s">
        <v>783</v>
      </c>
      <c r="IO205" s="656">
        <v>1649</v>
      </c>
      <c r="IP205" s="657">
        <v>37477.354571759257</v>
      </c>
      <c r="IQ205" s="656">
        <v>4</v>
      </c>
      <c r="IR205" s="656" t="s">
        <v>793</v>
      </c>
      <c r="IS205" s="656">
        <v>1</v>
      </c>
      <c r="IT205" s="658">
        <v>41275</v>
      </c>
      <c r="IU205" s="656" t="s">
        <v>783</v>
      </c>
      <c r="IV205" s="656" t="s">
        <v>783</v>
      </c>
      <c r="IW205" s="656" t="s">
        <v>783</v>
      </c>
      <c r="IX205" s="656" t="s">
        <v>781</v>
      </c>
      <c r="IY205" s="656">
        <v>45</v>
      </c>
      <c r="IZ205" s="656" t="s">
        <v>789</v>
      </c>
      <c r="JA205" s="656" t="s">
        <v>783</v>
      </c>
      <c r="JB205" s="656" t="s">
        <v>783</v>
      </c>
      <c r="JC205" s="656" t="s">
        <v>783</v>
      </c>
      <c r="JD205" s="656">
        <v>329494</v>
      </c>
      <c r="JE205" s="656" t="s">
        <v>783</v>
      </c>
      <c r="JF205" s="656" t="s">
        <v>783</v>
      </c>
      <c r="JG205" s="656" t="s">
        <v>795</v>
      </c>
      <c r="JH205" s="656">
        <v>35</v>
      </c>
      <c r="JI205" s="656" t="s">
        <v>783</v>
      </c>
      <c r="JJ205" s="656" t="s">
        <v>783</v>
      </c>
      <c r="JK205" s="656" t="s">
        <v>783</v>
      </c>
      <c r="JL205" s="656" t="s">
        <v>790</v>
      </c>
      <c r="JM205" s="656">
        <v>4</v>
      </c>
      <c r="JN205" s="656">
        <v>1</v>
      </c>
      <c r="JO205" s="656" t="s">
        <v>783</v>
      </c>
      <c r="JP205" s="656">
        <v>12683066</v>
      </c>
      <c r="JQ205" s="656">
        <v>2013</v>
      </c>
      <c r="JR205" s="656">
        <v>12</v>
      </c>
      <c r="JS205" s="656" t="s">
        <v>783</v>
      </c>
      <c r="JT205" s="656" t="s">
        <v>783</v>
      </c>
      <c r="JU205" s="656" t="s">
        <v>983</v>
      </c>
      <c r="JV205" s="659">
        <v>743.04699400000004</v>
      </c>
      <c r="JW205">
        <f>JV205</f>
        <v>743.04699400000004</v>
      </c>
      <c r="JX205" s="225">
        <v>0.14072859734848486</v>
      </c>
    </row>
    <row r="206" spans="180:284" s="829" customFormat="1" ht="15" thickBot="1">
      <c r="FX206" s="655" t="s">
        <v>522</v>
      </c>
      <c r="FY206" s="656">
        <v>172</v>
      </c>
      <c r="FZ206" s="656">
        <v>36245159</v>
      </c>
      <c r="GA206" s="656">
        <v>35</v>
      </c>
      <c r="GB206" s="656" t="s">
        <v>3</v>
      </c>
      <c r="GC206" s="656">
        <v>22</v>
      </c>
      <c r="GD206" s="656">
        <v>1999</v>
      </c>
      <c r="GE206" s="656">
        <v>0</v>
      </c>
      <c r="GF206" s="656" t="s">
        <v>792</v>
      </c>
      <c r="GG206" s="656">
        <v>0</v>
      </c>
      <c r="GH206" s="656">
        <v>0</v>
      </c>
      <c r="GI206" s="656" t="s">
        <v>792</v>
      </c>
      <c r="GJ206" s="656">
        <v>0</v>
      </c>
      <c r="GK206" s="656" t="s">
        <v>781</v>
      </c>
      <c r="GL206" s="656" t="s">
        <v>782</v>
      </c>
      <c r="GM206" s="656">
        <v>66</v>
      </c>
      <c r="GN206" s="656" t="s">
        <v>783</v>
      </c>
      <c r="GO206" s="656">
        <v>0</v>
      </c>
      <c r="GP206" s="656">
        <v>0</v>
      </c>
      <c r="GQ206" s="656">
        <v>4</v>
      </c>
      <c r="GR206" s="656">
        <v>2</v>
      </c>
      <c r="GS206" s="656">
        <v>1</v>
      </c>
      <c r="GT206" s="656" t="s">
        <v>783</v>
      </c>
      <c r="GU206" s="656" t="s">
        <v>783</v>
      </c>
      <c r="GV206" s="656" t="s">
        <v>783</v>
      </c>
      <c r="GW206" s="656" t="s">
        <v>783</v>
      </c>
      <c r="GX206" s="656" t="s">
        <v>783</v>
      </c>
      <c r="GY206" s="656">
        <v>1649</v>
      </c>
      <c r="GZ206" s="656">
        <v>0.3</v>
      </c>
      <c r="HA206" s="656">
        <v>5</v>
      </c>
      <c r="HB206" s="656" t="s">
        <v>783</v>
      </c>
      <c r="HC206" s="656" t="s">
        <v>782</v>
      </c>
      <c r="HD206" s="656">
        <v>10</v>
      </c>
      <c r="HE206" s="656" t="s">
        <v>783</v>
      </c>
      <c r="HF206" s="656">
        <v>0</v>
      </c>
      <c r="HG206" s="656" t="s">
        <v>783</v>
      </c>
      <c r="HH206" s="656">
        <v>0</v>
      </c>
      <c r="HI206" s="656">
        <v>1</v>
      </c>
      <c r="HJ206" s="656">
        <v>45</v>
      </c>
      <c r="HK206" s="656" t="s">
        <v>784</v>
      </c>
      <c r="HL206" s="656" t="s">
        <v>785</v>
      </c>
      <c r="HM206" s="656" t="s">
        <v>783</v>
      </c>
      <c r="HN206" s="656" t="s">
        <v>783</v>
      </c>
      <c r="HO206" s="656" t="s">
        <v>783</v>
      </c>
      <c r="HP206" s="656" t="s">
        <v>783</v>
      </c>
      <c r="HQ206" s="656" t="s">
        <v>783</v>
      </c>
      <c r="HR206" s="656">
        <v>5151129</v>
      </c>
      <c r="HS206" s="656" t="s">
        <v>783</v>
      </c>
      <c r="HT206" s="656" t="s">
        <v>786</v>
      </c>
      <c r="HU206" s="656" t="s">
        <v>787</v>
      </c>
      <c r="HV206" s="656">
        <v>4</v>
      </c>
      <c r="HW206" s="656">
        <v>2016</v>
      </c>
      <c r="HX206" s="656">
        <v>63</v>
      </c>
      <c r="HY206" s="656">
        <v>0</v>
      </c>
      <c r="HZ206" s="656">
        <v>1584</v>
      </c>
      <c r="IA206" s="657">
        <v>42374.403182870374</v>
      </c>
      <c r="IB206" s="656" t="s">
        <v>788</v>
      </c>
      <c r="IC206" s="656">
        <v>5151128</v>
      </c>
      <c r="ID206" s="656">
        <v>2016</v>
      </c>
      <c r="IE206" s="656">
        <v>1712</v>
      </c>
      <c r="IF206" s="656" t="s">
        <v>783</v>
      </c>
      <c r="IG206" s="656" t="s">
        <v>783</v>
      </c>
      <c r="IH206" s="656" t="s">
        <v>783</v>
      </c>
      <c r="II206" s="656" t="s">
        <v>783</v>
      </c>
      <c r="IJ206" s="656" t="s">
        <v>783</v>
      </c>
      <c r="IK206" s="656" t="s">
        <v>783</v>
      </c>
      <c r="IL206" s="656" t="s">
        <v>783</v>
      </c>
      <c r="IM206" s="656" t="s">
        <v>783</v>
      </c>
      <c r="IN206" s="656" t="s">
        <v>783</v>
      </c>
      <c r="IO206" s="656">
        <v>1649</v>
      </c>
      <c r="IP206" s="657">
        <v>42361.316701388889</v>
      </c>
      <c r="IQ206" s="656">
        <v>4</v>
      </c>
      <c r="IR206" s="656" t="s">
        <v>793</v>
      </c>
      <c r="IS206" s="656">
        <v>1</v>
      </c>
      <c r="IT206" s="658">
        <v>41275</v>
      </c>
      <c r="IU206" s="656" t="s">
        <v>783</v>
      </c>
      <c r="IV206" s="656" t="s">
        <v>783</v>
      </c>
      <c r="IW206" s="656" t="s">
        <v>783</v>
      </c>
      <c r="IX206" s="656" t="s">
        <v>781</v>
      </c>
      <c r="IY206" s="656">
        <v>45</v>
      </c>
      <c r="IZ206" s="656" t="s">
        <v>789</v>
      </c>
      <c r="JA206" s="656" t="s">
        <v>783</v>
      </c>
      <c r="JB206" s="656" t="s">
        <v>783</v>
      </c>
      <c r="JC206" s="656" t="s">
        <v>783</v>
      </c>
      <c r="JD206" s="656">
        <v>329495</v>
      </c>
      <c r="JE206" s="656" t="s">
        <v>783</v>
      </c>
      <c r="JF206" s="656" t="s">
        <v>783</v>
      </c>
      <c r="JG206" s="656" t="s">
        <v>795</v>
      </c>
      <c r="JH206" s="656">
        <v>35</v>
      </c>
      <c r="JI206" s="656" t="s">
        <v>783</v>
      </c>
      <c r="JJ206" s="656" t="s">
        <v>783</v>
      </c>
      <c r="JK206" s="656" t="s">
        <v>783</v>
      </c>
      <c r="JL206" s="656" t="s">
        <v>790</v>
      </c>
      <c r="JM206" s="656">
        <v>4</v>
      </c>
      <c r="JN206" s="656">
        <v>1</v>
      </c>
      <c r="JO206" s="656" t="s">
        <v>783</v>
      </c>
      <c r="JP206" s="656">
        <v>12683066</v>
      </c>
      <c r="JQ206" s="656">
        <v>2013</v>
      </c>
      <c r="JR206" s="656">
        <v>12</v>
      </c>
      <c r="JS206" s="656" t="s">
        <v>783</v>
      </c>
      <c r="JT206" s="656" t="s">
        <v>783</v>
      </c>
      <c r="JU206" s="656" t="s">
        <v>984</v>
      </c>
      <c r="JV206" s="659">
        <v>1587.6369589999999</v>
      </c>
      <c r="JW206">
        <f>JV206</f>
        <v>1587.6369589999999</v>
      </c>
      <c r="JX206" s="225">
        <v>0.30068881799242425</v>
      </c>
    </row>
    <row r="207" spans="180:284" s="829" customFormat="1" ht="15" thickBot="1">
      <c r="FX207" s="655" t="s">
        <v>524</v>
      </c>
      <c r="FY207" s="656">
        <v>245</v>
      </c>
      <c r="FZ207" s="656">
        <v>32434932</v>
      </c>
      <c r="GA207" s="656">
        <v>35</v>
      </c>
      <c r="GB207" s="656" t="s">
        <v>3</v>
      </c>
      <c r="GC207" s="656">
        <v>20</v>
      </c>
      <c r="GD207" s="656">
        <v>1999</v>
      </c>
      <c r="GE207" s="656">
        <v>0</v>
      </c>
      <c r="GF207" s="656" t="s">
        <v>792</v>
      </c>
      <c r="GG207" s="656">
        <v>0</v>
      </c>
      <c r="GH207" s="656">
        <v>0</v>
      </c>
      <c r="GI207" s="656" t="s">
        <v>792</v>
      </c>
      <c r="GJ207" s="656">
        <v>0</v>
      </c>
      <c r="GK207" s="656" t="s">
        <v>781</v>
      </c>
      <c r="GL207" s="656" t="s">
        <v>782</v>
      </c>
      <c r="GM207" s="656">
        <v>66</v>
      </c>
      <c r="GN207" s="656" t="s">
        <v>783</v>
      </c>
      <c r="GO207" s="656">
        <v>0</v>
      </c>
      <c r="GP207" s="656">
        <v>0</v>
      </c>
      <c r="GQ207" s="656">
        <v>4</v>
      </c>
      <c r="GR207" s="656">
        <v>2</v>
      </c>
      <c r="GS207" s="656">
        <v>2</v>
      </c>
      <c r="GT207" s="656" t="s">
        <v>783</v>
      </c>
      <c r="GU207" s="656" t="s">
        <v>783</v>
      </c>
      <c r="GV207" s="656" t="s">
        <v>783</v>
      </c>
      <c r="GW207" s="656" t="s">
        <v>783</v>
      </c>
      <c r="GX207" s="656" t="s">
        <v>783</v>
      </c>
      <c r="GY207" s="656">
        <v>1649</v>
      </c>
      <c r="GZ207" s="656">
        <v>0.1</v>
      </c>
      <c r="HA207" s="656">
        <v>5</v>
      </c>
      <c r="HB207" s="656" t="s">
        <v>783</v>
      </c>
      <c r="HC207" s="656" t="s">
        <v>782</v>
      </c>
      <c r="HD207" s="656">
        <v>4</v>
      </c>
      <c r="HE207" s="656" t="s">
        <v>783</v>
      </c>
      <c r="HF207" s="656">
        <v>0</v>
      </c>
      <c r="HG207" s="656" t="s">
        <v>783</v>
      </c>
      <c r="HH207" s="656">
        <v>0</v>
      </c>
      <c r="HI207" s="656">
        <v>1</v>
      </c>
      <c r="HJ207" s="656">
        <v>45</v>
      </c>
      <c r="HK207" s="656" t="s">
        <v>784</v>
      </c>
      <c r="HL207" s="656" t="s">
        <v>785</v>
      </c>
      <c r="HM207" s="656" t="s">
        <v>783</v>
      </c>
      <c r="HN207" s="656" t="s">
        <v>783</v>
      </c>
      <c r="HO207" s="656" t="s">
        <v>783</v>
      </c>
      <c r="HP207" s="656" t="s">
        <v>783</v>
      </c>
      <c r="HQ207" s="656" t="s">
        <v>783</v>
      </c>
      <c r="HR207" s="656">
        <v>3980771</v>
      </c>
      <c r="HS207" s="656" t="s">
        <v>783</v>
      </c>
      <c r="HT207" s="656" t="s">
        <v>786</v>
      </c>
      <c r="HU207" s="656" t="s">
        <v>787</v>
      </c>
      <c r="HV207" s="656">
        <v>4</v>
      </c>
      <c r="HW207" s="656">
        <v>2016</v>
      </c>
      <c r="HX207" s="656">
        <v>63</v>
      </c>
      <c r="HY207" s="656">
        <v>0</v>
      </c>
      <c r="HZ207" s="656">
        <v>528</v>
      </c>
      <c r="IA207" s="657">
        <v>42227.682129629633</v>
      </c>
      <c r="IB207" s="656" t="s">
        <v>788</v>
      </c>
      <c r="IC207" s="656">
        <v>3976293</v>
      </c>
      <c r="ID207" s="656">
        <v>2014</v>
      </c>
      <c r="IE207" s="656">
        <v>1712</v>
      </c>
      <c r="IF207" s="656" t="s">
        <v>783</v>
      </c>
      <c r="IG207" s="656" t="s">
        <v>783</v>
      </c>
      <c r="IH207" s="656" t="s">
        <v>783</v>
      </c>
      <c r="II207" s="656" t="s">
        <v>783</v>
      </c>
      <c r="IJ207" s="656" t="s">
        <v>783</v>
      </c>
      <c r="IK207" s="656" t="s">
        <v>783</v>
      </c>
      <c r="IL207" s="656" t="s">
        <v>783</v>
      </c>
      <c r="IM207" s="656" t="s">
        <v>783</v>
      </c>
      <c r="IN207" s="656" t="s">
        <v>783</v>
      </c>
      <c r="IO207" s="656">
        <v>1649</v>
      </c>
      <c r="IP207" s="657">
        <v>37477.354571759257</v>
      </c>
      <c r="IQ207" s="656">
        <v>4</v>
      </c>
      <c r="IR207" s="656" t="s">
        <v>793</v>
      </c>
      <c r="IS207" s="656">
        <v>2</v>
      </c>
      <c r="IT207" s="658">
        <v>41275</v>
      </c>
      <c r="IU207" s="656" t="s">
        <v>783</v>
      </c>
      <c r="IV207" s="656" t="s">
        <v>783</v>
      </c>
      <c r="IW207" s="656" t="s">
        <v>783</v>
      </c>
      <c r="IX207" s="656" t="s">
        <v>781</v>
      </c>
      <c r="IY207" s="656">
        <v>45</v>
      </c>
      <c r="IZ207" s="656" t="s">
        <v>789</v>
      </c>
      <c r="JA207" s="656" t="s">
        <v>783</v>
      </c>
      <c r="JB207" s="656" t="s">
        <v>783</v>
      </c>
      <c r="JC207" s="656" t="s">
        <v>783</v>
      </c>
      <c r="JD207" s="656">
        <v>329496</v>
      </c>
      <c r="JE207" s="656" t="s">
        <v>783</v>
      </c>
      <c r="JF207" s="656" t="s">
        <v>783</v>
      </c>
      <c r="JG207" s="656" t="s">
        <v>804</v>
      </c>
      <c r="JH207" s="656">
        <v>35</v>
      </c>
      <c r="JI207" s="656" t="s">
        <v>783</v>
      </c>
      <c r="JJ207" s="656" t="s">
        <v>783</v>
      </c>
      <c r="JK207" s="656" t="s">
        <v>783</v>
      </c>
      <c r="JL207" s="656" t="s">
        <v>790</v>
      </c>
      <c r="JM207" s="656">
        <v>4</v>
      </c>
      <c r="JN207" s="656">
        <v>1</v>
      </c>
      <c r="JO207" s="656" t="s">
        <v>783</v>
      </c>
      <c r="JP207" s="656">
        <v>12683066</v>
      </c>
      <c r="JQ207" s="656">
        <v>2013</v>
      </c>
      <c r="JR207" s="656">
        <v>12</v>
      </c>
      <c r="JS207" s="656" t="s">
        <v>783</v>
      </c>
      <c r="JT207" s="656" t="s">
        <v>783</v>
      </c>
      <c r="JU207" s="656" t="s">
        <v>985</v>
      </c>
      <c r="JV207" s="659">
        <v>530.06732999999997</v>
      </c>
      <c r="JW207">
        <f>JV207</f>
        <v>530.06732999999997</v>
      </c>
      <c r="JX207" s="225">
        <v>0.10039153977272727</v>
      </c>
    </row>
    <row r="208" spans="180:284" s="829" customFormat="1">
      <c r="FX208" s="666" t="s">
        <v>526</v>
      </c>
      <c r="FY208" s="667">
        <v>78</v>
      </c>
      <c r="FZ208" s="667">
        <v>30289689</v>
      </c>
      <c r="GA208" s="667">
        <v>55</v>
      </c>
      <c r="GB208" s="667" t="s">
        <v>798</v>
      </c>
      <c r="GC208" s="667">
        <v>20</v>
      </c>
      <c r="GD208" s="667">
        <v>1970</v>
      </c>
      <c r="GE208" s="667">
        <v>0</v>
      </c>
      <c r="GF208" s="667" t="s">
        <v>792</v>
      </c>
      <c r="GG208" s="667">
        <v>0</v>
      </c>
      <c r="GH208" s="667">
        <v>0</v>
      </c>
      <c r="GI208" s="667" t="s">
        <v>792</v>
      </c>
      <c r="GJ208" s="667">
        <v>0</v>
      </c>
      <c r="GK208" s="667" t="s">
        <v>781</v>
      </c>
      <c r="GL208" s="667" t="s">
        <v>782</v>
      </c>
      <c r="GM208" s="667">
        <v>50</v>
      </c>
      <c r="GN208" s="667" t="s">
        <v>783</v>
      </c>
      <c r="GO208" s="667">
        <v>0</v>
      </c>
      <c r="GP208" s="667">
        <v>0</v>
      </c>
      <c r="GQ208" s="667">
        <v>4</v>
      </c>
      <c r="GR208" s="667">
        <v>2</v>
      </c>
      <c r="GS208" s="667">
        <v>3</v>
      </c>
      <c r="GT208" s="667" t="s">
        <v>783</v>
      </c>
      <c r="GU208" s="667" t="s">
        <v>783</v>
      </c>
      <c r="GV208" s="667" t="s">
        <v>783</v>
      </c>
      <c r="GW208" s="667" t="s">
        <v>783</v>
      </c>
      <c r="GX208" s="667" t="s">
        <v>783</v>
      </c>
      <c r="GY208" s="667">
        <v>1649</v>
      </c>
      <c r="GZ208" s="667">
        <v>0.12</v>
      </c>
      <c r="HA208" s="667">
        <v>5</v>
      </c>
      <c r="HB208" s="667" t="s">
        <v>783</v>
      </c>
      <c r="HC208" s="667" t="s">
        <v>782</v>
      </c>
      <c r="HD208" s="667">
        <v>35</v>
      </c>
      <c r="HE208" s="667" t="s">
        <v>783</v>
      </c>
      <c r="HF208" s="667">
        <v>0</v>
      </c>
      <c r="HG208" s="667" t="s">
        <v>783</v>
      </c>
      <c r="HH208" s="667">
        <v>0</v>
      </c>
      <c r="HI208" s="667">
        <v>1</v>
      </c>
      <c r="HJ208" s="667">
        <v>45</v>
      </c>
      <c r="HK208" s="667" t="s">
        <v>784</v>
      </c>
      <c r="HL208" s="667" t="s">
        <v>785</v>
      </c>
      <c r="HM208" s="667" t="s">
        <v>783</v>
      </c>
      <c r="HN208" s="667" t="s">
        <v>783</v>
      </c>
      <c r="HO208" s="667" t="s">
        <v>783</v>
      </c>
      <c r="HP208" s="667" t="s">
        <v>783</v>
      </c>
      <c r="HQ208" s="667" t="s">
        <v>783</v>
      </c>
      <c r="HR208" s="667">
        <v>3979235</v>
      </c>
      <c r="HS208" s="667" t="s">
        <v>783</v>
      </c>
      <c r="HT208" s="667" t="s">
        <v>786</v>
      </c>
      <c r="HU208" s="667" t="s">
        <v>787</v>
      </c>
      <c r="HV208" s="667">
        <v>4</v>
      </c>
      <c r="HW208" s="667">
        <v>2014</v>
      </c>
      <c r="HX208" s="667">
        <v>63</v>
      </c>
      <c r="HY208" s="667">
        <v>0</v>
      </c>
      <c r="HZ208" s="667">
        <v>634</v>
      </c>
      <c r="IA208" s="668">
        <v>41697.500081018516</v>
      </c>
      <c r="IB208" s="667" t="s">
        <v>788</v>
      </c>
      <c r="IC208" s="667">
        <v>3974757</v>
      </c>
      <c r="ID208" s="667">
        <v>2014</v>
      </c>
      <c r="IE208" s="667">
        <v>1712</v>
      </c>
      <c r="IF208" s="667" t="s">
        <v>783</v>
      </c>
      <c r="IG208" s="667" t="s">
        <v>783</v>
      </c>
      <c r="IH208" s="667" t="s">
        <v>783</v>
      </c>
      <c r="II208" s="667" t="s">
        <v>783</v>
      </c>
      <c r="IJ208" s="667" t="s">
        <v>783</v>
      </c>
      <c r="IK208" s="667" t="s">
        <v>783</v>
      </c>
      <c r="IL208" s="667" t="s">
        <v>783</v>
      </c>
      <c r="IM208" s="667" t="s">
        <v>783</v>
      </c>
      <c r="IN208" s="667" t="s">
        <v>783</v>
      </c>
      <c r="IO208" s="667">
        <v>1649</v>
      </c>
      <c r="IP208" s="668">
        <v>37477.354571759257</v>
      </c>
      <c r="IQ208" s="667">
        <v>2</v>
      </c>
      <c r="IR208" s="667" t="s">
        <v>793</v>
      </c>
      <c r="IS208" s="667">
        <v>3</v>
      </c>
      <c r="IT208" s="669">
        <v>41275</v>
      </c>
      <c r="IU208" s="667" t="s">
        <v>783</v>
      </c>
      <c r="IV208" s="667" t="s">
        <v>783</v>
      </c>
      <c r="IW208" s="667" t="s">
        <v>783</v>
      </c>
      <c r="IX208" s="667" t="s">
        <v>781</v>
      </c>
      <c r="IY208" s="667">
        <v>45</v>
      </c>
      <c r="IZ208" s="667" t="s">
        <v>789</v>
      </c>
      <c r="JA208" s="667" t="s">
        <v>783</v>
      </c>
      <c r="JB208" s="667" t="s">
        <v>783</v>
      </c>
      <c r="JC208" s="667" t="s">
        <v>783</v>
      </c>
      <c r="JD208" s="667">
        <v>329497</v>
      </c>
      <c r="JE208" s="667" t="s">
        <v>783</v>
      </c>
      <c r="JF208" s="667" t="s">
        <v>783</v>
      </c>
      <c r="JG208" s="667" t="s">
        <v>804</v>
      </c>
      <c r="JH208" s="667">
        <v>55</v>
      </c>
      <c r="JI208" s="667" t="s">
        <v>783</v>
      </c>
      <c r="JJ208" s="667" t="s">
        <v>783</v>
      </c>
      <c r="JK208" s="667" t="s">
        <v>783</v>
      </c>
      <c r="JL208" s="667" t="s">
        <v>790</v>
      </c>
      <c r="JM208" s="667">
        <v>4</v>
      </c>
      <c r="JN208" s="667">
        <v>3</v>
      </c>
      <c r="JO208" s="667" t="s">
        <v>783</v>
      </c>
      <c r="JP208" s="667">
        <v>10711928</v>
      </c>
      <c r="JQ208" s="667">
        <v>2011</v>
      </c>
      <c r="JR208" s="667">
        <v>3</v>
      </c>
      <c r="JS208" s="667" t="s">
        <v>783</v>
      </c>
      <c r="JT208" s="667" t="s">
        <v>783</v>
      </c>
      <c r="JU208" s="667" t="s">
        <v>986</v>
      </c>
      <c r="JV208" s="670">
        <v>1127.2266</v>
      </c>
      <c r="JW208"/>
      <c r="JX208" s="225"/>
    </row>
    <row r="209" spans="180:284" s="829" customFormat="1">
      <c r="FX209" s="660" t="s">
        <v>338</v>
      </c>
      <c r="FY209" s="661">
        <v>4</v>
      </c>
      <c r="FZ209" s="661">
        <v>30289700</v>
      </c>
      <c r="GA209" s="661">
        <v>70</v>
      </c>
      <c r="GB209" s="661" t="s">
        <v>830</v>
      </c>
      <c r="GC209" s="661">
        <v>20</v>
      </c>
      <c r="GD209" s="661">
        <v>2012</v>
      </c>
      <c r="GE209" s="661">
        <v>2</v>
      </c>
      <c r="GF209" s="661" t="s">
        <v>148</v>
      </c>
      <c r="GG209" s="661">
        <v>3</v>
      </c>
      <c r="GH209" s="661">
        <v>2</v>
      </c>
      <c r="GI209" s="661" t="s">
        <v>148</v>
      </c>
      <c r="GJ209" s="661">
        <v>3</v>
      </c>
      <c r="GK209" s="661" t="s">
        <v>781</v>
      </c>
      <c r="GL209" s="661" t="s">
        <v>782</v>
      </c>
      <c r="GM209" s="661">
        <v>66</v>
      </c>
      <c r="GN209" s="661" t="s">
        <v>783</v>
      </c>
      <c r="GO209" s="661">
        <v>0</v>
      </c>
      <c r="GP209" s="661">
        <v>0</v>
      </c>
      <c r="GQ209" s="661">
        <v>4</v>
      </c>
      <c r="GR209" s="661">
        <v>2</v>
      </c>
      <c r="GS209" s="661">
        <v>10</v>
      </c>
      <c r="GT209" s="661" t="s">
        <v>783</v>
      </c>
      <c r="GU209" s="661" t="s">
        <v>783</v>
      </c>
      <c r="GV209" s="661" t="s">
        <v>783</v>
      </c>
      <c r="GW209" s="661" t="s">
        <v>783</v>
      </c>
      <c r="GX209" s="661" t="s">
        <v>783</v>
      </c>
      <c r="GY209" s="661">
        <v>1649</v>
      </c>
      <c r="GZ209" s="661">
        <v>0.61</v>
      </c>
      <c r="HA209" s="661">
        <v>5</v>
      </c>
      <c r="HB209" s="661" t="s">
        <v>783</v>
      </c>
      <c r="HC209" s="661" t="s">
        <v>793</v>
      </c>
      <c r="HD209" s="661">
        <v>150</v>
      </c>
      <c r="HE209" s="661" t="s">
        <v>783</v>
      </c>
      <c r="HF209" s="661">
        <v>0</v>
      </c>
      <c r="HG209" s="661" t="s">
        <v>783</v>
      </c>
      <c r="HH209" s="661">
        <v>0</v>
      </c>
      <c r="HI209" s="661">
        <v>1</v>
      </c>
      <c r="HJ209" s="661">
        <v>45</v>
      </c>
      <c r="HK209" s="661" t="s">
        <v>784</v>
      </c>
      <c r="HL209" s="661" t="s">
        <v>785</v>
      </c>
      <c r="HM209" s="661" t="s">
        <v>783</v>
      </c>
      <c r="HN209" s="661" t="s">
        <v>783</v>
      </c>
      <c r="HO209" s="661" t="s">
        <v>783</v>
      </c>
      <c r="HP209" s="661" t="s">
        <v>783</v>
      </c>
      <c r="HQ209" s="661" t="s">
        <v>783</v>
      </c>
      <c r="HR209" s="661">
        <v>3974644</v>
      </c>
      <c r="HS209" s="661" t="s">
        <v>783</v>
      </c>
      <c r="HT209" s="661" t="s">
        <v>786</v>
      </c>
      <c r="HU209" s="661" t="s">
        <v>787</v>
      </c>
      <c r="HV209" s="661">
        <v>4</v>
      </c>
      <c r="HW209" s="661">
        <v>2014</v>
      </c>
      <c r="HX209" s="661">
        <v>63</v>
      </c>
      <c r="HY209" s="661">
        <v>0</v>
      </c>
      <c r="HZ209" s="661">
        <v>3221</v>
      </c>
      <c r="IA209" s="662">
        <v>41697.500081018516</v>
      </c>
      <c r="IB209" s="661" t="s">
        <v>788</v>
      </c>
      <c r="IC209" s="661">
        <v>3979122</v>
      </c>
      <c r="ID209" s="661">
        <v>2014</v>
      </c>
      <c r="IE209" s="661">
        <v>1712</v>
      </c>
      <c r="IF209" s="661" t="s">
        <v>783</v>
      </c>
      <c r="IG209" s="661" t="s">
        <v>783</v>
      </c>
      <c r="IH209" s="661" t="s">
        <v>783</v>
      </c>
      <c r="II209" s="661" t="s">
        <v>783</v>
      </c>
      <c r="IJ209" s="661" t="s">
        <v>783</v>
      </c>
      <c r="IK209" s="661" t="s">
        <v>783</v>
      </c>
      <c r="IL209" s="661" t="s">
        <v>783</v>
      </c>
      <c r="IM209" s="661" t="s">
        <v>783</v>
      </c>
      <c r="IN209" s="661" t="s">
        <v>783</v>
      </c>
      <c r="IO209" s="661">
        <v>1649</v>
      </c>
      <c r="IP209" s="662">
        <v>37477.354571759257</v>
      </c>
      <c r="IQ209" s="661">
        <v>2</v>
      </c>
      <c r="IR209" s="661" t="s">
        <v>793</v>
      </c>
      <c r="IS209" s="661">
        <v>10</v>
      </c>
      <c r="IT209" s="663">
        <v>41275</v>
      </c>
      <c r="IU209" s="661" t="s">
        <v>783</v>
      </c>
      <c r="IV209" s="661" t="s">
        <v>783</v>
      </c>
      <c r="IW209" s="661" t="s">
        <v>783</v>
      </c>
      <c r="IX209" s="661" t="s">
        <v>781</v>
      </c>
      <c r="IY209" s="661">
        <v>45</v>
      </c>
      <c r="IZ209" s="661" t="s">
        <v>789</v>
      </c>
      <c r="JA209" s="661" t="s">
        <v>783</v>
      </c>
      <c r="JB209" s="661" t="s">
        <v>783</v>
      </c>
      <c r="JC209" s="661" t="s">
        <v>783</v>
      </c>
      <c r="JD209" s="661">
        <v>329498</v>
      </c>
      <c r="JE209" s="661" t="s">
        <v>783</v>
      </c>
      <c r="JF209" s="661" t="s">
        <v>783</v>
      </c>
      <c r="JG209" s="661" t="s">
        <v>815</v>
      </c>
      <c r="JH209" s="661">
        <v>70</v>
      </c>
      <c r="JI209" s="661" t="s">
        <v>783</v>
      </c>
      <c r="JJ209" s="661" t="s">
        <v>783</v>
      </c>
      <c r="JK209" s="661" t="s">
        <v>783</v>
      </c>
      <c r="JL209" s="661" t="s">
        <v>790</v>
      </c>
      <c r="JM209" s="661">
        <v>4</v>
      </c>
      <c r="JN209" s="661">
        <v>4</v>
      </c>
      <c r="JO209" s="661" t="s">
        <v>783</v>
      </c>
      <c r="JP209" s="661" t="s">
        <v>783</v>
      </c>
      <c r="JQ209" s="661" t="s">
        <v>783</v>
      </c>
      <c r="JR209" s="661" t="s">
        <v>783</v>
      </c>
      <c r="JS209" s="661" t="s">
        <v>783</v>
      </c>
      <c r="JT209" s="661" t="s">
        <v>783</v>
      </c>
      <c r="JU209" s="661" t="s">
        <v>987</v>
      </c>
      <c r="JV209" s="664">
        <v>2953.00513</v>
      </c>
      <c r="JW209"/>
      <c r="JX209" s="225"/>
    </row>
    <row r="210" spans="180:284" s="829" customFormat="1">
      <c r="FX210" s="660" t="s">
        <v>338</v>
      </c>
      <c r="FY210" s="661">
        <v>181</v>
      </c>
      <c r="FZ210" s="661">
        <v>35528712</v>
      </c>
      <c r="GA210" s="661">
        <v>70</v>
      </c>
      <c r="GB210" s="661" t="s">
        <v>830</v>
      </c>
      <c r="GC210" s="661">
        <v>20</v>
      </c>
      <c r="GD210" s="661">
        <v>2012</v>
      </c>
      <c r="GE210" s="661">
        <v>2</v>
      </c>
      <c r="GF210" s="661" t="s">
        <v>148</v>
      </c>
      <c r="GG210" s="661">
        <v>3</v>
      </c>
      <c r="GH210" s="661">
        <v>2</v>
      </c>
      <c r="GI210" s="661" t="s">
        <v>148</v>
      </c>
      <c r="GJ210" s="661">
        <v>3</v>
      </c>
      <c r="GK210" s="661" t="s">
        <v>781</v>
      </c>
      <c r="GL210" s="661" t="s">
        <v>782</v>
      </c>
      <c r="GM210" s="661">
        <v>66</v>
      </c>
      <c r="GN210" s="661" t="s">
        <v>783</v>
      </c>
      <c r="GO210" s="661">
        <v>0</v>
      </c>
      <c r="GP210" s="661">
        <v>0</v>
      </c>
      <c r="GQ210" s="661">
        <v>4</v>
      </c>
      <c r="GR210" s="661">
        <v>2</v>
      </c>
      <c r="GS210" s="661">
        <v>10</v>
      </c>
      <c r="GT210" s="661" t="s">
        <v>783</v>
      </c>
      <c r="GU210" s="661" t="s">
        <v>783</v>
      </c>
      <c r="GV210" s="661" t="s">
        <v>783</v>
      </c>
      <c r="GW210" s="661" t="s">
        <v>783</v>
      </c>
      <c r="GX210" s="661" t="s">
        <v>783</v>
      </c>
      <c r="GY210" s="661">
        <v>1649</v>
      </c>
      <c r="GZ210" s="661">
        <v>0.18</v>
      </c>
      <c r="HA210" s="661">
        <v>5</v>
      </c>
      <c r="HB210" s="661" t="s">
        <v>783</v>
      </c>
      <c r="HC210" s="661" t="s">
        <v>793</v>
      </c>
      <c r="HD210" s="661">
        <v>150</v>
      </c>
      <c r="HE210" s="661" t="s">
        <v>783</v>
      </c>
      <c r="HF210" s="661">
        <v>0</v>
      </c>
      <c r="HG210" s="661" t="s">
        <v>783</v>
      </c>
      <c r="HH210" s="661">
        <v>0</v>
      </c>
      <c r="HI210" s="661">
        <v>1</v>
      </c>
      <c r="HJ210" s="661">
        <v>45</v>
      </c>
      <c r="HK210" s="661" t="s">
        <v>784</v>
      </c>
      <c r="HL210" s="661" t="s">
        <v>785</v>
      </c>
      <c r="HM210" s="661" t="s">
        <v>783</v>
      </c>
      <c r="HN210" s="661" t="s">
        <v>783</v>
      </c>
      <c r="HO210" s="661" t="s">
        <v>783</v>
      </c>
      <c r="HP210" s="661" t="s">
        <v>783</v>
      </c>
      <c r="HQ210" s="661" t="s">
        <v>783</v>
      </c>
      <c r="HR210" s="661">
        <v>3979905</v>
      </c>
      <c r="HS210" s="661" t="s">
        <v>783</v>
      </c>
      <c r="HT210" s="661" t="s">
        <v>786</v>
      </c>
      <c r="HU210" s="661" t="s">
        <v>787</v>
      </c>
      <c r="HV210" s="661">
        <v>4</v>
      </c>
      <c r="HW210" s="661">
        <v>2016</v>
      </c>
      <c r="HX210" s="661">
        <v>63</v>
      </c>
      <c r="HY210" s="661">
        <v>528</v>
      </c>
      <c r="HZ210" s="661">
        <v>1478</v>
      </c>
      <c r="IA210" s="662">
        <v>42348.42765046296</v>
      </c>
      <c r="IB210" s="661" t="s">
        <v>788</v>
      </c>
      <c r="IC210" s="661">
        <v>3975427</v>
      </c>
      <c r="ID210" s="661">
        <v>2016</v>
      </c>
      <c r="IE210" s="661">
        <v>1712</v>
      </c>
      <c r="IF210" s="661" t="s">
        <v>783</v>
      </c>
      <c r="IG210" s="661" t="s">
        <v>783</v>
      </c>
      <c r="IH210" s="661" t="s">
        <v>783</v>
      </c>
      <c r="II210" s="661" t="s">
        <v>783</v>
      </c>
      <c r="IJ210" s="661" t="s">
        <v>783</v>
      </c>
      <c r="IK210" s="661" t="s">
        <v>783</v>
      </c>
      <c r="IL210" s="661" t="s">
        <v>783</v>
      </c>
      <c r="IM210" s="661" t="s">
        <v>783</v>
      </c>
      <c r="IN210" s="661" t="s">
        <v>783</v>
      </c>
      <c r="IO210" s="661">
        <v>1649</v>
      </c>
      <c r="IP210" s="662">
        <v>37477.354571759257</v>
      </c>
      <c r="IQ210" s="661">
        <v>2</v>
      </c>
      <c r="IR210" s="661" t="s">
        <v>793</v>
      </c>
      <c r="IS210" s="661">
        <v>10</v>
      </c>
      <c r="IT210" s="663">
        <v>41275</v>
      </c>
      <c r="IU210" s="661" t="s">
        <v>783</v>
      </c>
      <c r="IV210" s="661" t="s">
        <v>783</v>
      </c>
      <c r="IW210" s="661" t="s">
        <v>783</v>
      </c>
      <c r="IX210" s="661" t="s">
        <v>781</v>
      </c>
      <c r="IY210" s="661">
        <v>45</v>
      </c>
      <c r="IZ210" s="661" t="s">
        <v>789</v>
      </c>
      <c r="JA210" s="661" t="s">
        <v>783</v>
      </c>
      <c r="JB210" s="661" t="s">
        <v>783</v>
      </c>
      <c r="JC210" s="661" t="s">
        <v>783</v>
      </c>
      <c r="JD210" s="661">
        <v>329498</v>
      </c>
      <c r="JE210" s="661" t="s">
        <v>783</v>
      </c>
      <c r="JF210" s="661" t="s">
        <v>783</v>
      </c>
      <c r="JG210" s="661" t="s">
        <v>815</v>
      </c>
      <c r="JH210" s="661">
        <v>70</v>
      </c>
      <c r="JI210" s="661" t="s">
        <v>783</v>
      </c>
      <c r="JJ210" s="661" t="s">
        <v>783</v>
      </c>
      <c r="JK210" s="661" t="s">
        <v>783</v>
      </c>
      <c r="JL210" s="661" t="s">
        <v>790</v>
      </c>
      <c r="JM210" s="661">
        <v>4</v>
      </c>
      <c r="JN210" s="661">
        <v>4</v>
      </c>
      <c r="JO210" s="661" t="s">
        <v>783</v>
      </c>
      <c r="JP210" s="661" t="s">
        <v>783</v>
      </c>
      <c r="JQ210" s="661" t="s">
        <v>783</v>
      </c>
      <c r="JR210" s="661" t="s">
        <v>783</v>
      </c>
      <c r="JS210" s="661" t="s">
        <v>783</v>
      </c>
      <c r="JT210" s="661" t="s">
        <v>783</v>
      </c>
      <c r="JU210" s="661" t="s">
        <v>988</v>
      </c>
      <c r="JV210" s="664">
        <v>927.13939600000003</v>
      </c>
      <c r="JW210"/>
      <c r="JX210" s="225"/>
    </row>
    <row r="211" spans="180:284" s="829" customFormat="1">
      <c r="FX211" s="660" t="s">
        <v>338</v>
      </c>
      <c r="FY211" s="661">
        <v>239</v>
      </c>
      <c r="FZ211" s="661">
        <v>35528719</v>
      </c>
      <c r="GA211" s="661">
        <v>70</v>
      </c>
      <c r="GB211" s="661" t="s">
        <v>830</v>
      </c>
      <c r="GC211" s="661">
        <v>20</v>
      </c>
      <c r="GD211" s="661">
        <v>2012</v>
      </c>
      <c r="GE211" s="661">
        <v>2</v>
      </c>
      <c r="GF211" s="661" t="s">
        <v>148</v>
      </c>
      <c r="GG211" s="661">
        <v>3</v>
      </c>
      <c r="GH211" s="661">
        <v>2</v>
      </c>
      <c r="GI211" s="661" t="s">
        <v>148</v>
      </c>
      <c r="GJ211" s="661">
        <v>3</v>
      </c>
      <c r="GK211" s="661" t="s">
        <v>781</v>
      </c>
      <c r="GL211" s="661" t="s">
        <v>782</v>
      </c>
      <c r="GM211" s="661">
        <v>66</v>
      </c>
      <c r="GN211" s="661" t="s">
        <v>783</v>
      </c>
      <c r="GO211" s="661">
        <v>0</v>
      </c>
      <c r="GP211" s="661">
        <v>0</v>
      </c>
      <c r="GQ211" s="661">
        <v>4</v>
      </c>
      <c r="GR211" s="661">
        <v>2</v>
      </c>
      <c r="GS211" s="661">
        <v>10</v>
      </c>
      <c r="GT211" s="661" t="s">
        <v>783</v>
      </c>
      <c r="GU211" s="661" t="s">
        <v>783</v>
      </c>
      <c r="GV211" s="661" t="s">
        <v>783</v>
      </c>
      <c r="GW211" s="661" t="s">
        <v>783</v>
      </c>
      <c r="GX211" s="661" t="s">
        <v>783</v>
      </c>
      <c r="GY211" s="661">
        <v>1649</v>
      </c>
      <c r="GZ211" s="661">
        <v>0.28999999999999998</v>
      </c>
      <c r="HA211" s="661">
        <v>5</v>
      </c>
      <c r="HB211" s="661" t="s">
        <v>783</v>
      </c>
      <c r="HC211" s="661" t="s">
        <v>782</v>
      </c>
      <c r="HD211" s="661">
        <v>35</v>
      </c>
      <c r="HE211" s="661" t="s">
        <v>783</v>
      </c>
      <c r="HF211" s="661">
        <v>0</v>
      </c>
      <c r="HG211" s="661" t="s">
        <v>783</v>
      </c>
      <c r="HH211" s="661">
        <v>0</v>
      </c>
      <c r="HI211" s="661">
        <v>1</v>
      </c>
      <c r="HJ211" s="661">
        <v>45</v>
      </c>
      <c r="HK211" s="661" t="s">
        <v>784</v>
      </c>
      <c r="HL211" s="661" t="s">
        <v>785</v>
      </c>
      <c r="HM211" s="661" t="s">
        <v>783</v>
      </c>
      <c r="HN211" s="661" t="s">
        <v>783</v>
      </c>
      <c r="HO211" s="661" t="s">
        <v>783</v>
      </c>
      <c r="HP211" s="661" t="s">
        <v>783</v>
      </c>
      <c r="HQ211" s="661" t="s">
        <v>783</v>
      </c>
      <c r="HR211" s="661">
        <v>3974486</v>
      </c>
      <c r="HS211" s="661" t="s">
        <v>783</v>
      </c>
      <c r="HT211" s="661" t="s">
        <v>786</v>
      </c>
      <c r="HU211" s="661" t="s">
        <v>787</v>
      </c>
      <c r="HV211" s="661">
        <v>4</v>
      </c>
      <c r="HW211" s="661">
        <v>2016</v>
      </c>
      <c r="HX211" s="661">
        <v>63</v>
      </c>
      <c r="HY211" s="661">
        <v>0</v>
      </c>
      <c r="HZ211" s="661">
        <v>1531</v>
      </c>
      <c r="IA211" s="662">
        <v>42348.42765046296</v>
      </c>
      <c r="IB211" s="661" t="s">
        <v>788</v>
      </c>
      <c r="IC211" s="661">
        <v>3978964</v>
      </c>
      <c r="ID211" s="661">
        <v>2016</v>
      </c>
      <c r="IE211" s="661">
        <v>1712</v>
      </c>
      <c r="IF211" s="661" t="s">
        <v>783</v>
      </c>
      <c r="IG211" s="661" t="s">
        <v>783</v>
      </c>
      <c r="IH211" s="661" t="s">
        <v>783</v>
      </c>
      <c r="II211" s="661" t="s">
        <v>783</v>
      </c>
      <c r="IJ211" s="661" t="s">
        <v>783</v>
      </c>
      <c r="IK211" s="661" t="s">
        <v>783</v>
      </c>
      <c r="IL211" s="661" t="s">
        <v>783</v>
      </c>
      <c r="IM211" s="661" t="s">
        <v>783</v>
      </c>
      <c r="IN211" s="661" t="s">
        <v>783</v>
      </c>
      <c r="IO211" s="661">
        <v>1649</v>
      </c>
      <c r="IP211" s="662">
        <v>37477.354571759257</v>
      </c>
      <c r="IQ211" s="661">
        <v>2</v>
      </c>
      <c r="IR211" s="661" t="s">
        <v>793</v>
      </c>
      <c r="IS211" s="661">
        <v>10</v>
      </c>
      <c r="IT211" s="663">
        <v>41275</v>
      </c>
      <c r="IU211" s="661" t="s">
        <v>783</v>
      </c>
      <c r="IV211" s="661" t="s">
        <v>783</v>
      </c>
      <c r="IW211" s="661" t="s">
        <v>783</v>
      </c>
      <c r="IX211" s="661" t="s">
        <v>781</v>
      </c>
      <c r="IY211" s="661">
        <v>45</v>
      </c>
      <c r="IZ211" s="661" t="s">
        <v>789</v>
      </c>
      <c r="JA211" s="661" t="s">
        <v>783</v>
      </c>
      <c r="JB211" s="661" t="s">
        <v>783</v>
      </c>
      <c r="JC211" s="661" t="s">
        <v>783</v>
      </c>
      <c r="JD211" s="661">
        <v>329498</v>
      </c>
      <c r="JE211" s="661" t="s">
        <v>783</v>
      </c>
      <c r="JF211" s="661" t="s">
        <v>783</v>
      </c>
      <c r="JG211" s="661" t="s">
        <v>815</v>
      </c>
      <c r="JH211" s="661">
        <v>70</v>
      </c>
      <c r="JI211" s="661" t="s">
        <v>783</v>
      </c>
      <c r="JJ211" s="661" t="s">
        <v>783</v>
      </c>
      <c r="JK211" s="661" t="s">
        <v>783</v>
      </c>
      <c r="JL211" s="661" t="s">
        <v>790</v>
      </c>
      <c r="JM211" s="661">
        <v>4</v>
      </c>
      <c r="JN211" s="661">
        <v>4</v>
      </c>
      <c r="JO211" s="661" t="s">
        <v>783</v>
      </c>
      <c r="JP211" s="661">
        <v>10711928</v>
      </c>
      <c r="JQ211" s="661">
        <v>2011</v>
      </c>
      <c r="JR211" s="661">
        <v>3</v>
      </c>
      <c r="JS211" s="661" t="s">
        <v>783</v>
      </c>
      <c r="JT211" s="661" t="s">
        <v>783</v>
      </c>
      <c r="JU211" s="661" t="s">
        <v>989</v>
      </c>
      <c r="JV211" s="664">
        <v>1489.743279</v>
      </c>
      <c r="JW211"/>
      <c r="JX211" s="225"/>
    </row>
    <row r="212" spans="180:284" s="829" customFormat="1">
      <c r="FX212" s="660" t="s">
        <v>338</v>
      </c>
      <c r="FY212" s="661">
        <v>254</v>
      </c>
      <c r="FZ212" s="661">
        <v>30289698</v>
      </c>
      <c r="GA212" s="661">
        <v>70</v>
      </c>
      <c r="GB212" s="661" t="s">
        <v>830</v>
      </c>
      <c r="GC212" s="661">
        <v>20</v>
      </c>
      <c r="GD212" s="661">
        <v>2012</v>
      </c>
      <c r="GE212" s="661">
        <v>2</v>
      </c>
      <c r="GF212" s="661" t="s">
        <v>148</v>
      </c>
      <c r="GG212" s="661">
        <v>3</v>
      </c>
      <c r="GH212" s="661">
        <v>2</v>
      </c>
      <c r="GI212" s="661" t="s">
        <v>148</v>
      </c>
      <c r="GJ212" s="661">
        <v>3</v>
      </c>
      <c r="GK212" s="661" t="s">
        <v>781</v>
      </c>
      <c r="GL212" s="661" t="s">
        <v>782</v>
      </c>
      <c r="GM212" s="661">
        <v>66</v>
      </c>
      <c r="GN212" s="661" t="s">
        <v>783</v>
      </c>
      <c r="GO212" s="661">
        <v>0</v>
      </c>
      <c r="GP212" s="661">
        <v>0</v>
      </c>
      <c r="GQ212" s="661">
        <v>4</v>
      </c>
      <c r="GR212" s="661">
        <v>2</v>
      </c>
      <c r="GS212" s="661">
        <v>10</v>
      </c>
      <c r="GT212" s="661" t="s">
        <v>783</v>
      </c>
      <c r="GU212" s="661" t="s">
        <v>783</v>
      </c>
      <c r="GV212" s="661" t="s">
        <v>783</v>
      </c>
      <c r="GW212" s="661" t="s">
        <v>783</v>
      </c>
      <c r="GX212" s="661" t="s">
        <v>783</v>
      </c>
      <c r="GY212" s="661">
        <v>1649</v>
      </c>
      <c r="GZ212" s="661">
        <v>0.11</v>
      </c>
      <c r="HA212" s="661">
        <v>5</v>
      </c>
      <c r="HB212" s="661" t="s">
        <v>783</v>
      </c>
      <c r="HC212" s="661" t="s">
        <v>793</v>
      </c>
      <c r="HD212" s="661">
        <v>150</v>
      </c>
      <c r="HE212" s="661" t="s">
        <v>783</v>
      </c>
      <c r="HF212" s="661">
        <v>0</v>
      </c>
      <c r="HG212" s="661" t="s">
        <v>783</v>
      </c>
      <c r="HH212" s="661">
        <v>0</v>
      </c>
      <c r="HI212" s="661">
        <v>1</v>
      </c>
      <c r="HJ212" s="661">
        <v>45</v>
      </c>
      <c r="HK212" s="661" t="s">
        <v>784</v>
      </c>
      <c r="HL212" s="661" t="s">
        <v>785</v>
      </c>
      <c r="HM212" s="661" t="s">
        <v>783</v>
      </c>
      <c r="HN212" s="661" t="s">
        <v>783</v>
      </c>
      <c r="HO212" s="661" t="s">
        <v>783</v>
      </c>
      <c r="HP212" s="661" t="s">
        <v>783</v>
      </c>
      <c r="HQ212" s="661" t="s">
        <v>783</v>
      </c>
      <c r="HR212" s="661">
        <v>3974501</v>
      </c>
      <c r="HS212" s="661" t="s">
        <v>783</v>
      </c>
      <c r="HT212" s="661" t="s">
        <v>786</v>
      </c>
      <c r="HU212" s="661" t="s">
        <v>787</v>
      </c>
      <c r="HV212" s="661">
        <v>4</v>
      </c>
      <c r="HW212" s="661">
        <v>2014</v>
      </c>
      <c r="HX212" s="661">
        <v>63</v>
      </c>
      <c r="HY212" s="661">
        <v>0</v>
      </c>
      <c r="HZ212" s="661">
        <v>581</v>
      </c>
      <c r="IA212" s="662">
        <v>41697.500081018516</v>
      </c>
      <c r="IB212" s="661" t="s">
        <v>788</v>
      </c>
      <c r="IC212" s="661">
        <v>3978979</v>
      </c>
      <c r="ID212" s="661">
        <v>2014</v>
      </c>
      <c r="IE212" s="661">
        <v>1712</v>
      </c>
      <c r="IF212" s="661" t="s">
        <v>783</v>
      </c>
      <c r="IG212" s="661" t="s">
        <v>783</v>
      </c>
      <c r="IH212" s="661" t="s">
        <v>783</v>
      </c>
      <c r="II212" s="661" t="s">
        <v>783</v>
      </c>
      <c r="IJ212" s="661" t="s">
        <v>783</v>
      </c>
      <c r="IK212" s="661" t="s">
        <v>783</v>
      </c>
      <c r="IL212" s="661" t="s">
        <v>783</v>
      </c>
      <c r="IM212" s="661" t="s">
        <v>783</v>
      </c>
      <c r="IN212" s="661" t="s">
        <v>783</v>
      </c>
      <c r="IO212" s="661">
        <v>1649</v>
      </c>
      <c r="IP212" s="662">
        <v>37477.354571759257</v>
      </c>
      <c r="IQ212" s="661">
        <v>2</v>
      </c>
      <c r="IR212" s="661" t="s">
        <v>793</v>
      </c>
      <c r="IS212" s="661">
        <v>10</v>
      </c>
      <c r="IT212" s="663">
        <v>41275</v>
      </c>
      <c r="IU212" s="661" t="s">
        <v>783</v>
      </c>
      <c r="IV212" s="661" t="s">
        <v>783</v>
      </c>
      <c r="IW212" s="661" t="s">
        <v>783</v>
      </c>
      <c r="IX212" s="661" t="s">
        <v>781</v>
      </c>
      <c r="IY212" s="661">
        <v>45</v>
      </c>
      <c r="IZ212" s="661" t="s">
        <v>789</v>
      </c>
      <c r="JA212" s="661" t="s">
        <v>783</v>
      </c>
      <c r="JB212" s="661" t="s">
        <v>783</v>
      </c>
      <c r="JC212" s="661" t="s">
        <v>783</v>
      </c>
      <c r="JD212" s="661">
        <v>329498</v>
      </c>
      <c r="JE212" s="661" t="s">
        <v>783</v>
      </c>
      <c r="JF212" s="661" t="s">
        <v>783</v>
      </c>
      <c r="JG212" s="661" t="s">
        <v>815</v>
      </c>
      <c r="JH212" s="661">
        <v>70</v>
      </c>
      <c r="JI212" s="661" t="s">
        <v>783</v>
      </c>
      <c r="JJ212" s="661" t="s">
        <v>783</v>
      </c>
      <c r="JK212" s="661" t="s">
        <v>783</v>
      </c>
      <c r="JL212" s="661" t="s">
        <v>790</v>
      </c>
      <c r="JM212" s="661">
        <v>4</v>
      </c>
      <c r="JN212" s="661">
        <v>4</v>
      </c>
      <c r="JO212" s="661" t="s">
        <v>783</v>
      </c>
      <c r="JP212" s="661" t="s">
        <v>783</v>
      </c>
      <c r="JQ212" s="661" t="s">
        <v>783</v>
      </c>
      <c r="JR212" s="661" t="s">
        <v>783</v>
      </c>
      <c r="JS212" s="661" t="s">
        <v>783</v>
      </c>
      <c r="JT212" s="661" t="s">
        <v>783</v>
      </c>
      <c r="JU212" s="661" t="s">
        <v>990</v>
      </c>
      <c r="JV212" s="664">
        <v>543.96742099999994</v>
      </c>
      <c r="JW212"/>
      <c r="JX212" s="225"/>
    </row>
    <row r="213" spans="180:284" s="829" customFormat="1" ht="15" thickBot="1">
      <c r="FX213" s="625" t="s">
        <v>338</v>
      </c>
      <c r="FY213" s="626">
        <v>108</v>
      </c>
      <c r="FZ213" s="626">
        <v>30289703</v>
      </c>
      <c r="GA213" s="626">
        <v>55</v>
      </c>
      <c r="GB213" s="626" t="s">
        <v>798</v>
      </c>
      <c r="GC213" s="626">
        <v>16</v>
      </c>
      <c r="GD213" s="626">
        <v>1970</v>
      </c>
      <c r="GE213" s="626">
        <v>0</v>
      </c>
      <c r="GF213" s="626" t="s">
        <v>792</v>
      </c>
      <c r="GG213" s="626">
        <v>0</v>
      </c>
      <c r="GH213" s="626">
        <v>0</v>
      </c>
      <c r="GI213" s="626" t="s">
        <v>792</v>
      </c>
      <c r="GJ213" s="626">
        <v>0</v>
      </c>
      <c r="GK213" s="626" t="s">
        <v>781</v>
      </c>
      <c r="GL213" s="626" t="s">
        <v>782</v>
      </c>
      <c r="GM213" s="626">
        <v>66</v>
      </c>
      <c r="GN213" s="626" t="s">
        <v>783</v>
      </c>
      <c r="GO213" s="626">
        <v>0</v>
      </c>
      <c r="GP213" s="626">
        <v>0</v>
      </c>
      <c r="GQ213" s="626">
        <v>4</v>
      </c>
      <c r="GR213" s="626">
        <v>2</v>
      </c>
      <c r="GS213" s="626">
        <v>10</v>
      </c>
      <c r="GT213" s="626" t="s">
        <v>783</v>
      </c>
      <c r="GU213" s="626" t="s">
        <v>783</v>
      </c>
      <c r="GV213" s="626" t="s">
        <v>783</v>
      </c>
      <c r="GW213" s="626" t="s">
        <v>783</v>
      </c>
      <c r="GX213" s="626" t="s">
        <v>783</v>
      </c>
      <c r="GY213" s="626">
        <v>1649</v>
      </c>
      <c r="GZ213" s="626">
        <v>0.16</v>
      </c>
      <c r="HA213" s="626">
        <v>5</v>
      </c>
      <c r="HB213" s="626" t="s">
        <v>783</v>
      </c>
      <c r="HC213" s="626" t="s">
        <v>782</v>
      </c>
      <c r="HD213" s="626">
        <v>15</v>
      </c>
      <c r="HE213" s="626" t="s">
        <v>783</v>
      </c>
      <c r="HF213" s="626">
        <v>0</v>
      </c>
      <c r="HG213" s="626" t="s">
        <v>783</v>
      </c>
      <c r="HH213" s="626">
        <v>0</v>
      </c>
      <c r="HI213" s="626">
        <v>1</v>
      </c>
      <c r="HJ213" s="626">
        <v>45</v>
      </c>
      <c r="HK213" s="626" t="s">
        <v>784</v>
      </c>
      <c r="HL213" s="626" t="s">
        <v>785</v>
      </c>
      <c r="HM213" s="626" t="s">
        <v>783</v>
      </c>
      <c r="HN213" s="626" t="s">
        <v>783</v>
      </c>
      <c r="HO213" s="626" t="s">
        <v>783</v>
      </c>
      <c r="HP213" s="626" t="s">
        <v>783</v>
      </c>
      <c r="HQ213" s="626" t="s">
        <v>783</v>
      </c>
      <c r="HR213" s="626">
        <v>3979901</v>
      </c>
      <c r="HS213" s="626" t="s">
        <v>783</v>
      </c>
      <c r="HT213" s="626" t="s">
        <v>786</v>
      </c>
      <c r="HU213" s="626" t="s">
        <v>787</v>
      </c>
      <c r="HV213" s="626">
        <v>4</v>
      </c>
      <c r="HW213" s="626">
        <v>2014</v>
      </c>
      <c r="HX213" s="626">
        <v>63</v>
      </c>
      <c r="HY213" s="626">
        <v>0</v>
      </c>
      <c r="HZ213" s="626">
        <v>845</v>
      </c>
      <c r="IA213" s="627">
        <v>41697.500081018516</v>
      </c>
      <c r="IB213" s="626" t="s">
        <v>788</v>
      </c>
      <c r="IC213" s="626">
        <v>3975423</v>
      </c>
      <c r="ID213" s="626">
        <v>2014</v>
      </c>
      <c r="IE213" s="626">
        <v>1712</v>
      </c>
      <c r="IF213" s="626" t="s">
        <v>783</v>
      </c>
      <c r="IG213" s="626" t="s">
        <v>783</v>
      </c>
      <c r="IH213" s="626" t="s">
        <v>783</v>
      </c>
      <c r="II213" s="626" t="s">
        <v>783</v>
      </c>
      <c r="IJ213" s="626" t="s">
        <v>783</v>
      </c>
      <c r="IK213" s="626" t="s">
        <v>783</v>
      </c>
      <c r="IL213" s="626" t="s">
        <v>783</v>
      </c>
      <c r="IM213" s="626" t="s">
        <v>783</v>
      </c>
      <c r="IN213" s="626" t="s">
        <v>783</v>
      </c>
      <c r="IO213" s="626">
        <v>1649</v>
      </c>
      <c r="IP213" s="627">
        <v>37477.354571759257</v>
      </c>
      <c r="IQ213" s="626">
        <v>2</v>
      </c>
      <c r="IR213" s="626" t="s">
        <v>793</v>
      </c>
      <c r="IS213" s="626">
        <v>10</v>
      </c>
      <c r="IT213" s="665">
        <v>41275</v>
      </c>
      <c r="IU213" s="626" t="s">
        <v>783</v>
      </c>
      <c r="IV213" s="626" t="s">
        <v>783</v>
      </c>
      <c r="IW213" s="626" t="s">
        <v>783</v>
      </c>
      <c r="IX213" s="626" t="s">
        <v>781</v>
      </c>
      <c r="IY213" s="626">
        <v>45</v>
      </c>
      <c r="IZ213" s="626" t="s">
        <v>789</v>
      </c>
      <c r="JA213" s="626" t="s">
        <v>783</v>
      </c>
      <c r="JB213" s="626" t="s">
        <v>783</v>
      </c>
      <c r="JC213" s="626" t="s">
        <v>783</v>
      </c>
      <c r="JD213" s="626">
        <v>329498</v>
      </c>
      <c r="JE213" s="626" t="s">
        <v>783</v>
      </c>
      <c r="JF213" s="626" t="s">
        <v>783</v>
      </c>
      <c r="JG213" s="626" t="s">
        <v>815</v>
      </c>
      <c r="JH213" s="626">
        <v>55</v>
      </c>
      <c r="JI213" s="626" t="s">
        <v>783</v>
      </c>
      <c r="JJ213" s="626" t="s">
        <v>783</v>
      </c>
      <c r="JK213" s="626" t="s">
        <v>783</v>
      </c>
      <c r="JL213" s="626" t="s">
        <v>790</v>
      </c>
      <c r="JM213" s="626">
        <v>4</v>
      </c>
      <c r="JN213" s="626">
        <v>3</v>
      </c>
      <c r="JO213" s="626" t="s">
        <v>783</v>
      </c>
      <c r="JP213" s="626" t="s">
        <v>783</v>
      </c>
      <c r="JQ213" s="626" t="s">
        <v>783</v>
      </c>
      <c r="JR213" s="626" t="s">
        <v>783</v>
      </c>
      <c r="JS213" s="626" t="s">
        <v>783</v>
      </c>
      <c r="JT213" s="626" t="s">
        <v>783</v>
      </c>
      <c r="JU213" s="626" t="s">
        <v>991</v>
      </c>
      <c r="JV213" s="628">
        <v>763.08189500000003</v>
      </c>
      <c r="JW213">
        <f>SUM(JV208:JV213)</f>
        <v>7804.1637210000008</v>
      </c>
      <c r="JX213" s="225">
        <v>1.4780613107954548</v>
      </c>
    </row>
    <row r="214" spans="180:284" s="829" customFormat="1" ht="15" thickBot="1">
      <c r="FX214" s="699" t="s">
        <v>461</v>
      </c>
      <c r="FY214" s="700">
        <v>48</v>
      </c>
      <c r="FZ214" s="700">
        <v>30289704</v>
      </c>
      <c r="GA214" s="700">
        <v>55</v>
      </c>
      <c r="GB214" s="700" t="s">
        <v>798</v>
      </c>
      <c r="GC214" s="700">
        <v>18</v>
      </c>
      <c r="GD214" s="700">
        <v>1970</v>
      </c>
      <c r="GE214" s="700">
        <v>1</v>
      </c>
      <c r="GF214" s="700" t="s">
        <v>780</v>
      </c>
      <c r="GG214" s="700">
        <v>2</v>
      </c>
      <c r="GH214" s="700">
        <v>1</v>
      </c>
      <c r="GI214" s="700" t="s">
        <v>780</v>
      </c>
      <c r="GJ214" s="700">
        <v>2</v>
      </c>
      <c r="GK214" s="700" t="s">
        <v>781</v>
      </c>
      <c r="GL214" s="700" t="s">
        <v>782</v>
      </c>
      <c r="GM214" s="700">
        <v>66</v>
      </c>
      <c r="GN214" s="700" t="s">
        <v>783</v>
      </c>
      <c r="GO214" s="700">
        <v>0</v>
      </c>
      <c r="GP214" s="700">
        <v>0</v>
      </c>
      <c r="GQ214" s="700">
        <v>4</v>
      </c>
      <c r="GR214" s="700">
        <v>2</v>
      </c>
      <c r="GS214" s="700">
        <v>2</v>
      </c>
      <c r="GT214" s="700" t="s">
        <v>783</v>
      </c>
      <c r="GU214" s="700" t="s">
        <v>783</v>
      </c>
      <c r="GV214" s="700" t="s">
        <v>783</v>
      </c>
      <c r="GW214" s="700" t="s">
        <v>783</v>
      </c>
      <c r="GX214" s="700" t="s">
        <v>783</v>
      </c>
      <c r="GY214" s="700">
        <v>1649</v>
      </c>
      <c r="GZ214" s="700">
        <v>0.14000000000000001</v>
      </c>
      <c r="HA214" s="700">
        <v>5</v>
      </c>
      <c r="HB214" s="700" t="s">
        <v>783</v>
      </c>
      <c r="HC214" s="700" t="s">
        <v>782</v>
      </c>
      <c r="HD214" s="700">
        <v>35</v>
      </c>
      <c r="HE214" s="700" t="s">
        <v>783</v>
      </c>
      <c r="HF214" s="700">
        <v>0</v>
      </c>
      <c r="HG214" s="700" t="s">
        <v>783</v>
      </c>
      <c r="HH214" s="700">
        <v>0</v>
      </c>
      <c r="HI214" s="700">
        <v>1</v>
      </c>
      <c r="HJ214" s="700">
        <v>45</v>
      </c>
      <c r="HK214" s="700" t="s">
        <v>784</v>
      </c>
      <c r="HL214" s="700" t="s">
        <v>785</v>
      </c>
      <c r="HM214" s="700" t="s">
        <v>783</v>
      </c>
      <c r="HN214" s="700" t="s">
        <v>783</v>
      </c>
      <c r="HO214" s="700" t="s">
        <v>783</v>
      </c>
      <c r="HP214" s="700" t="s">
        <v>783</v>
      </c>
      <c r="HQ214" s="700" t="s">
        <v>783</v>
      </c>
      <c r="HR214" s="700">
        <v>3980126</v>
      </c>
      <c r="HS214" s="700" t="s">
        <v>783</v>
      </c>
      <c r="HT214" s="700" t="s">
        <v>786</v>
      </c>
      <c r="HU214" s="700" t="s">
        <v>787</v>
      </c>
      <c r="HV214" s="700">
        <v>4</v>
      </c>
      <c r="HW214" s="700">
        <v>2014</v>
      </c>
      <c r="HX214" s="700">
        <v>63</v>
      </c>
      <c r="HY214" s="700">
        <v>2059</v>
      </c>
      <c r="HZ214" s="700">
        <v>2798</v>
      </c>
      <c r="IA214" s="701">
        <v>41697.500081018516</v>
      </c>
      <c r="IB214" s="700" t="s">
        <v>788</v>
      </c>
      <c r="IC214" s="700">
        <v>3975648</v>
      </c>
      <c r="ID214" s="700">
        <v>2014</v>
      </c>
      <c r="IE214" s="700">
        <v>1712</v>
      </c>
      <c r="IF214" s="700" t="s">
        <v>783</v>
      </c>
      <c r="IG214" s="700" t="s">
        <v>783</v>
      </c>
      <c r="IH214" s="700" t="s">
        <v>783</v>
      </c>
      <c r="II214" s="700" t="s">
        <v>783</v>
      </c>
      <c r="IJ214" s="700" t="s">
        <v>783</v>
      </c>
      <c r="IK214" s="700" t="s">
        <v>783</v>
      </c>
      <c r="IL214" s="700" t="s">
        <v>783</v>
      </c>
      <c r="IM214" s="700" t="s">
        <v>783</v>
      </c>
      <c r="IN214" s="700" t="s">
        <v>783</v>
      </c>
      <c r="IO214" s="700">
        <v>1649</v>
      </c>
      <c r="IP214" s="701">
        <v>37600.566631944443</v>
      </c>
      <c r="IQ214" s="700">
        <v>2</v>
      </c>
      <c r="IR214" s="700" t="s">
        <v>793</v>
      </c>
      <c r="IS214" s="700">
        <v>2</v>
      </c>
      <c r="IT214" s="702">
        <v>41275</v>
      </c>
      <c r="IU214" s="700" t="s">
        <v>783</v>
      </c>
      <c r="IV214" s="700" t="s">
        <v>783</v>
      </c>
      <c r="IW214" s="700" t="s">
        <v>783</v>
      </c>
      <c r="IX214" s="700" t="s">
        <v>781</v>
      </c>
      <c r="IY214" s="700">
        <v>45</v>
      </c>
      <c r="IZ214" s="700" t="s">
        <v>789</v>
      </c>
      <c r="JA214" s="700" t="s">
        <v>783</v>
      </c>
      <c r="JB214" s="700" t="s">
        <v>783</v>
      </c>
      <c r="JC214" s="700" t="s">
        <v>783</v>
      </c>
      <c r="JD214" s="700">
        <v>329499</v>
      </c>
      <c r="JE214" s="700" t="s">
        <v>783</v>
      </c>
      <c r="JF214" s="700" t="s">
        <v>783</v>
      </c>
      <c r="JG214" s="700" t="s">
        <v>802</v>
      </c>
      <c r="JH214" s="700">
        <v>55</v>
      </c>
      <c r="JI214" s="700" t="s">
        <v>783</v>
      </c>
      <c r="JJ214" s="700" t="s">
        <v>783</v>
      </c>
      <c r="JK214" s="700" t="s">
        <v>783</v>
      </c>
      <c r="JL214" s="700" t="s">
        <v>790</v>
      </c>
      <c r="JM214" s="700">
        <v>4</v>
      </c>
      <c r="JN214" s="700">
        <v>3</v>
      </c>
      <c r="JO214" s="700" t="s">
        <v>783</v>
      </c>
      <c r="JP214" s="700">
        <v>10711928</v>
      </c>
      <c r="JQ214" s="700">
        <v>2011</v>
      </c>
      <c r="JR214" s="700">
        <v>3</v>
      </c>
      <c r="JS214" s="700" t="s">
        <v>783</v>
      </c>
      <c r="JT214" s="700" t="s">
        <v>783</v>
      </c>
      <c r="JU214" s="700" t="s">
        <v>992</v>
      </c>
      <c r="JV214" s="703">
        <v>745.77340500000003</v>
      </c>
      <c r="JW214">
        <f t="shared" ref="JW214:JW219" si="244">JV214</f>
        <v>745.77340500000003</v>
      </c>
      <c r="JX214" s="225">
        <v>0.14124496306818182</v>
      </c>
    </row>
    <row r="215" spans="180:284" s="829" customFormat="1" ht="15" thickBot="1">
      <c r="FX215" s="655" t="s">
        <v>533</v>
      </c>
      <c r="FY215" s="656">
        <v>100</v>
      </c>
      <c r="FZ215" s="656">
        <v>32434151</v>
      </c>
      <c r="GA215" s="656">
        <v>35</v>
      </c>
      <c r="GB215" s="656" t="s">
        <v>3</v>
      </c>
      <c r="GC215" s="656">
        <v>14</v>
      </c>
      <c r="GD215" s="656">
        <v>1970</v>
      </c>
      <c r="GE215" s="656">
        <v>0</v>
      </c>
      <c r="GF215" s="656" t="s">
        <v>792</v>
      </c>
      <c r="GG215" s="656">
        <v>0</v>
      </c>
      <c r="GH215" s="656">
        <v>0</v>
      </c>
      <c r="GI215" s="656" t="s">
        <v>792</v>
      </c>
      <c r="GJ215" s="656">
        <v>0</v>
      </c>
      <c r="GK215" s="656" t="s">
        <v>781</v>
      </c>
      <c r="GL215" s="656" t="s">
        <v>782</v>
      </c>
      <c r="GM215" s="656">
        <v>66</v>
      </c>
      <c r="GN215" s="656" t="s">
        <v>783</v>
      </c>
      <c r="GO215" s="656">
        <v>0</v>
      </c>
      <c r="GP215" s="656">
        <v>0</v>
      </c>
      <c r="GQ215" s="656">
        <v>4</v>
      </c>
      <c r="GR215" s="656">
        <v>1</v>
      </c>
      <c r="GS215" s="656">
        <v>2</v>
      </c>
      <c r="GT215" s="656" t="s">
        <v>783</v>
      </c>
      <c r="GU215" s="656" t="s">
        <v>783</v>
      </c>
      <c r="GV215" s="656" t="s">
        <v>783</v>
      </c>
      <c r="GW215" s="656" t="s">
        <v>783</v>
      </c>
      <c r="GX215" s="656" t="s">
        <v>783</v>
      </c>
      <c r="GY215" s="656">
        <v>1649</v>
      </c>
      <c r="GZ215" s="656">
        <v>0.08</v>
      </c>
      <c r="HA215" s="656">
        <v>5</v>
      </c>
      <c r="HB215" s="656" t="s">
        <v>783</v>
      </c>
      <c r="HC215" s="656" t="s">
        <v>782</v>
      </c>
      <c r="HD215" s="656">
        <v>15</v>
      </c>
      <c r="HE215" s="656" t="s">
        <v>783</v>
      </c>
      <c r="HF215" s="656">
        <v>0</v>
      </c>
      <c r="HG215" s="656" t="s">
        <v>783</v>
      </c>
      <c r="HH215" s="656">
        <v>0</v>
      </c>
      <c r="HI215" s="656">
        <v>1</v>
      </c>
      <c r="HJ215" s="656">
        <v>45</v>
      </c>
      <c r="HK215" s="656" t="s">
        <v>784</v>
      </c>
      <c r="HL215" s="656" t="s">
        <v>785</v>
      </c>
      <c r="HM215" s="656" t="s">
        <v>783</v>
      </c>
      <c r="HN215" s="656" t="s">
        <v>783</v>
      </c>
      <c r="HO215" s="656" t="s">
        <v>783</v>
      </c>
      <c r="HP215" s="656" t="s">
        <v>783</v>
      </c>
      <c r="HQ215" s="656" t="s">
        <v>783</v>
      </c>
      <c r="HR215" s="656">
        <v>4626735</v>
      </c>
      <c r="HS215" s="656" t="s">
        <v>783</v>
      </c>
      <c r="HT215" s="656" t="s">
        <v>786</v>
      </c>
      <c r="HU215" s="656" t="s">
        <v>787</v>
      </c>
      <c r="HV215" s="656">
        <v>4</v>
      </c>
      <c r="HW215" s="656">
        <v>2016</v>
      </c>
      <c r="HX215" s="656">
        <v>63</v>
      </c>
      <c r="HY215" s="656">
        <v>26400</v>
      </c>
      <c r="HZ215" s="656">
        <v>26822</v>
      </c>
      <c r="IA215" s="657">
        <v>42227.631099537037</v>
      </c>
      <c r="IB215" s="656" t="s">
        <v>788</v>
      </c>
      <c r="IC215" s="656">
        <v>4626733</v>
      </c>
      <c r="ID215" s="656">
        <v>2016</v>
      </c>
      <c r="IE215" s="656">
        <v>1712</v>
      </c>
      <c r="IF215" s="656" t="s">
        <v>783</v>
      </c>
      <c r="IG215" s="656" t="s">
        <v>783</v>
      </c>
      <c r="IH215" s="656" t="s">
        <v>783</v>
      </c>
      <c r="II215" s="656" t="s">
        <v>783</v>
      </c>
      <c r="IJ215" s="656" t="s">
        <v>783</v>
      </c>
      <c r="IK215" s="656" t="s">
        <v>783</v>
      </c>
      <c r="IL215" s="656" t="s">
        <v>783</v>
      </c>
      <c r="IM215" s="656" t="s">
        <v>783</v>
      </c>
      <c r="IN215" s="656" t="s">
        <v>783</v>
      </c>
      <c r="IO215" s="656">
        <v>1649</v>
      </c>
      <c r="IP215" s="657">
        <v>37477.354571759257</v>
      </c>
      <c r="IQ215" s="656">
        <v>4</v>
      </c>
      <c r="IR215" s="656" t="s">
        <v>793</v>
      </c>
      <c r="IS215" s="656">
        <v>2</v>
      </c>
      <c r="IT215" s="658">
        <v>41275</v>
      </c>
      <c r="IU215" s="656" t="s">
        <v>783</v>
      </c>
      <c r="IV215" s="656" t="s">
        <v>783</v>
      </c>
      <c r="IW215" s="656" t="s">
        <v>783</v>
      </c>
      <c r="IX215" s="656" t="s">
        <v>781</v>
      </c>
      <c r="IY215" s="656">
        <v>45</v>
      </c>
      <c r="IZ215" s="656" t="s">
        <v>789</v>
      </c>
      <c r="JA215" s="656" t="s">
        <v>783</v>
      </c>
      <c r="JB215" s="656" t="s">
        <v>783</v>
      </c>
      <c r="JC215" s="656" t="s">
        <v>783</v>
      </c>
      <c r="JD215" s="656">
        <v>329501</v>
      </c>
      <c r="JE215" s="656" t="s">
        <v>783</v>
      </c>
      <c r="JF215" s="656" t="s">
        <v>783</v>
      </c>
      <c r="JG215" s="656" t="s">
        <v>804</v>
      </c>
      <c r="JH215" s="656">
        <v>35</v>
      </c>
      <c r="JI215" s="656" t="s">
        <v>783</v>
      </c>
      <c r="JJ215" s="656" t="s">
        <v>783</v>
      </c>
      <c r="JK215" s="656" t="s">
        <v>783</v>
      </c>
      <c r="JL215" s="656" t="s">
        <v>790</v>
      </c>
      <c r="JM215" s="656">
        <v>4</v>
      </c>
      <c r="JN215" s="656">
        <v>1</v>
      </c>
      <c r="JO215" s="656" t="s">
        <v>783</v>
      </c>
      <c r="JP215" s="656">
        <v>12683066</v>
      </c>
      <c r="JQ215" s="656">
        <v>2013</v>
      </c>
      <c r="JR215" s="656">
        <v>12</v>
      </c>
      <c r="JS215" s="656" t="s">
        <v>783</v>
      </c>
      <c r="JT215" s="656" t="s">
        <v>783</v>
      </c>
      <c r="JU215" s="656" t="s">
        <v>993</v>
      </c>
      <c r="JV215" s="659">
        <v>421.373919</v>
      </c>
      <c r="JW215">
        <f t="shared" si="244"/>
        <v>421.373919</v>
      </c>
      <c r="JX215" s="225">
        <v>7.9805666477272733E-2</v>
      </c>
    </row>
    <row r="216" spans="180:284" s="829" customFormat="1" ht="15" thickBot="1">
      <c r="FX216" s="655" t="s">
        <v>361</v>
      </c>
      <c r="FY216" s="656">
        <v>235</v>
      </c>
      <c r="FZ216" s="656">
        <v>30289286</v>
      </c>
      <c r="GA216" s="656">
        <v>35</v>
      </c>
      <c r="GB216" s="656" t="s">
        <v>3</v>
      </c>
      <c r="GC216" s="656">
        <v>16</v>
      </c>
      <c r="GD216" s="656">
        <v>1970</v>
      </c>
      <c r="GE216" s="656">
        <v>0</v>
      </c>
      <c r="GF216" s="656" t="s">
        <v>792</v>
      </c>
      <c r="GG216" s="656">
        <v>0</v>
      </c>
      <c r="GH216" s="656">
        <v>0</v>
      </c>
      <c r="GI216" s="656" t="s">
        <v>792</v>
      </c>
      <c r="GJ216" s="656">
        <v>0</v>
      </c>
      <c r="GK216" s="656" t="s">
        <v>781</v>
      </c>
      <c r="GL216" s="656" t="s">
        <v>782</v>
      </c>
      <c r="GM216" s="656">
        <v>66</v>
      </c>
      <c r="GN216" s="656" t="s">
        <v>783</v>
      </c>
      <c r="GO216" s="656">
        <v>0</v>
      </c>
      <c r="GP216" s="656">
        <v>0</v>
      </c>
      <c r="GQ216" s="656">
        <v>4</v>
      </c>
      <c r="GR216" s="656">
        <v>2</v>
      </c>
      <c r="GS216" s="656">
        <v>2</v>
      </c>
      <c r="GT216" s="656" t="s">
        <v>783</v>
      </c>
      <c r="GU216" s="656" t="s">
        <v>783</v>
      </c>
      <c r="GV216" s="656" t="s">
        <v>783</v>
      </c>
      <c r="GW216" s="656" t="s">
        <v>783</v>
      </c>
      <c r="GX216" s="656" t="s">
        <v>783</v>
      </c>
      <c r="GY216" s="656">
        <v>1649</v>
      </c>
      <c r="GZ216" s="656">
        <v>1.04</v>
      </c>
      <c r="HA216" s="656">
        <v>5</v>
      </c>
      <c r="HB216" s="656" t="s">
        <v>783</v>
      </c>
      <c r="HC216" s="656" t="s">
        <v>782</v>
      </c>
      <c r="HD216" s="656">
        <v>15</v>
      </c>
      <c r="HE216" s="656" t="s">
        <v>783</v>
      </c>
      <c r="HF216" s="656">
        <v>0</v>
      </c>
      <c r="HG216" s="656" t="s">
        <v>783</v>
      </c>
      <c r="HH216" s="656">
        <v>0</v>
      </c>
      <c r="HI216" s="656">
        <v>1</v>
      </c>
      <c r="HJ216" s="656">
        <v>45</v>
      </c>
      <c r="HK216" s="656" t="s">
        <v>784</v>
      </c>
      <c r="HL216" s="656" t="s">
        <v>785</v>
      </c>
      <c r="HM216" s="656" t="s">
        <v>783</v>
      </c>
      <c r="HN216" s="656" t="s">
        <v>783</v>
      </c>
      <c r="HO216" s="656" t="s">
        <v>783</v>
      </c>
      <c r="HP216" s="656" t="s">
        <v>783</v>
      </c>
      <c r="HQ216" s="656" t="s">
        <v>783</v>
      </c>
      <c r="HR216" s="656">
        <v>3980154</v>
      </c>
      <c r="HS216" s="656" t="s">
        <v>783</v>
      </c>
      <c r="HT216" s="656" t="s">
        <v>786</v>
      </c>
      <c r="HU216" s="656" t="s">
        <v>787</v>
      </c>
      <c r="HV216" s="656">
        <v>4</v>
      </c>
      <c r="HW216" s="656">
        <v>2014</v>
      </c>
      <c r="HX216" s="656">
        <v>63</v>
      </c>
      <c r="HY216" s="656">
        <v>0</v>
      </c>
      <c r="HZ216" s="656">
        <v>5491</v>
      </c>
      <c r="IA216" s="657">
        <v>41697.500081018516</v>
      </c>
      <c r="IB216" s="656" t="s">
        <v>788</v>
      </c>
      <c r="IC216" s="656">
        <v>3975676</v>
      </c>
      <c r="ID216" s="656">
        <v>2014</v>
      </c>
      <c r="IE216" s="656">
        <v>1712</v>
      </c>
      <c r="IF216" s="656" t="s">
        <v>783</v>
      </c>
      <c r="IG216" s="656" t="s">
        <v>783</v>
      </c>
      <c r="IH216" s="656" t="s">
        <v>783</v>
      </c>
      <c r="II216" s="656" t="s">
        <v>783</v>
      </c>
      <c r="IJ216" s="656" t="s">
        <v>783</v>
      </c>
      <c r="IK216" s="656" t="s">
        <v>783</v>
      </c>
      <c r="IL216" s="656" t="s">
        <v>783</v>
      </c>
      <c r="IM216" s="656" t="s">
        <v>783</v>
      </c>
      <c r="IN216" s="656" t="s">
        <v>783</v>
      </c>
      <c r="IO216" s="656">
        <v>1649</v>
      </c>
      <c r="IP216" s="657">
        <v>37477.354571759257</v>
      </c>
      <c r="IQ216" s="656">
        <v>4</v>
      </c>
      <c r="IR216" s="656" t="s">
        <v>793</v>
      </c>
      <c r="IS216" s="656">
        <v>2</v>
      </c>
      <c r="IT216" s="658">
        <v>41275</v>
      </c>
      <c r="IU216" s="656" t="s">
        <v>783</v>
      </c>
      <c r="IV216" s="656" t="s">
        <v>783</v>
      </c>
      <c r="IW216" s="656" t="s">
        <v>783</v>
      </c>
      <c r="IX216" s="656" t="s">
        <v>781</v>
      </c>
      <c r="IY216" s="656">
        <v>45</v>
      </c>
      <c r="IZ216" s="656" t="s">
        <v>789</v>
      </c>
      <c r="JA216" s="656" t="s">
        <v>783</v>
      </c>
      <c r="JB216" s="656" t="s">
        <v>783</v>
      </c>
      <c r="JC216" s="656" t="s">
        <v>783</v>
      </c>
      <c r="JD216" s="656">
        <v>329515</v>
      </c>
      <c r="JE216" s="656" t="s">
        <v>783</v>
      </c>
      <c r="JF216" s="656" t="s">
        <v>783</v>
      </c>
      <c r="JG216" s="656" t="s">
        <v>804</v>
      </c>
      <c r="JH216" s="656">
        <v>35</v>
      </c>
      <c r="JI216" s="656" t="s">
        <v>783</v>
      </c>
      <c r="JJ216" s="656" t="s">
        <v>783</v>
      </c>
      <c r="JK216" s="656" t="s">
        <v>783</v>
      </c>
      <c r="JL216" s="656" t="s">
        <v>790</v>
      </c>
      <c r="JM216" s="656">
        <v>4</v>
      </c>
      <c r="JN216" s="656">
        <v>1</v>
      </c>
      <c r="JO216" s="656" t="s">
        <v>783</v>
      </c>
      <c r="JP216" s="656">
        <v>12683066</v>
      </c>
      <c r="JQ216" s="656">
        <v>2013</v>
      </c>
      <c r="JR216" s="656">
        <v>12</v>
      </c>
      <c r="JS216" s="656" t="s">
        <v>783</v>
      </c>
      <c r="JT216" s="656" t="s">
        <v>783</v>
      </c>
      <c r="JU216" s="656" t="s">
        <v>994</v>
      </c>
      <c r="JV216" s="659">
        <v>5419.536556</v>
      </c>
      <c r="JW216">
        <f t="shared" si="244"/>
        <v>5419.536556</v>
      </c>
      <c r="JX216" s="225">
        <v>1.026427378030303</v>
      </c>
    </row>
    <row r="217" spans="180:284" s="829" customFormat="1" ht="15" thickBot="1">
      <c r="FX217" s="655" t="s">
        <v>490</v>
      </c>
      <c r="FY217" s="656">
        <v>173</v>
      </c>
      <c r="FZ217" s="656">
        <v>30289717</v>
      </c>
      <c r="GA217" s="656">
        <v>35</v>
      </c>
      <c r="GB217" s="656" t="s">
        <v>3</v>
      </c>
      <c r="GC217" s="656">
        <v>16</v>
      </c>
      <c r="GD217" s="656">
        <v>1970</v>
      </c>
      <c r="GE217" s="656">
        <v>0</v>
      </c>
      <c r="GF217" s="656" t="s">
        <v>792</v>
      </c>
      <c r="GG217" s="656">
        <v>0</v>
      </c>
      <c r="GH217" s="656">
        <v>0</v>
      </c>
      <c r="GI217" s="656" t="s">
        <v>792</v>
      </c>
      <c r="GJ217" s="656">
        <v>0</v>
      </c>
      <c r="GK217" s="656" t="s">
        <v>781</v>
      </c>
      <c r="GL217" s="656" t="s">
        <v>782</v>
      </c>
      <c r="GM217" s="656">
        <v>66</v>
      </c>
      <c r="GN217" s="656" t="s">
        <v>783</v>
      </c>
      <c r="GO217" s="656">
        <v>0</v>
      </c>
      <c r="GP217" s="656">
        <v>0</v>
      </c>
      <c r="GQ217" s="656">
        <v>4</v>
      </c>
      <c r="GR217" s="656">
        <v>2</v>
      </c>
      <c r="GS217" s="656">
        <v>2</v>
      </c>
      <c r="GT217" s="656" t="s">
        <v>783</v>
      </c>
      <c r="GU217" s="656" t="s">
        <v>783</v>
      </c>
      <c r="GV217" s="656" t="s">
        <v>783</v>
      </c>
      <c r="GW217" s="656" t="s">
        <v>783</v>
      </c>
      <c r="GX217" s="656" t="s">
        <v>783</v>
      </c>
      <c r="GY217" s="656">
        <v>1649</v>
      </c>
      <c r="GZ217" s="656">
        <v>0.45</v>
      </c>
      <c r="HA217" s="656">
        <v>5</v>
      </c>
      <c r="HB217" s="656" t="s">
        <v>783</v>
      </c>
      <c r="HC217" s="656" t="s">
        <v>782</v>
      </c>
      <c r="HD217" s="656">
        <v>15</v>
      </c>
      <c r="HE217" s="656" t="s">
        <v>783</v>
      </c>
      <c r="HF217" s="656">
        <v>0</v>
      </c>
      <c r="HG217" s="656" t="s">
        <v>783</v>
      </c>
      <c r="HH217" s="656">
        <v>0</v>
      </c>
      <c r="HI217" s="656">
        <v>1</v>
      </c>
      <c r="HJ217" s="656">
        <v>45</v>
      </c>
      <c r="HK217" s="656" t="s">
        <v>784</v>
      </c>
      <c r="HL217" s="656" t="s">
        <v>785</v>
      </c>
      <c r="HM217" s="656" t="s">
        <v>783</v>
      </c>
      <c r="HN217" s="656" t="s">
        <v>783</v>
      </c>
      <c r="HO217" s="656" t="s">
        <v>783</v>
      </c>
      <c r="HP217" s="656" t="s">
        <v>783</v>
      </c>
      <c r="HQ217" s="656" t="s">
        <v>783</v>
      </c>
      <c r="HR217" s="656">
        <v>3978921</v>
      </c>
      <c r="HS217" s="656" t="s">
        <v>783</v>
      </c>
      <c r="HT217" s="656" t="s">
        <v>786</v>
      </c>
      <c r="HU217" s="656" t="s">
        <v>787</v>
      </c>
      <c r="HV217" s="656">
        <v>4</v>
      </c>
      <c r="HW217" s="656">
        <v>2014</v>
      </c>
      <c r="HX217" s="656">
        <v>63</v>
      </c>
      <c r="HY217" s="656">
        <v>0</v>
      </c>
      <c r="HZ217" s="656">
        <v>2376</v>
      </c>
      <c r="IA217" s="657">
        <v>41697.500081018516</v>
      </c>
      <c r="IB217" s="656" t="s">
        <v>788</v>
      </c>
      <c r="IC217" s="656">
        <v>3974443</v>
      </c>
      <c r="ID217" s="656">
        <v>2014</v>
      </c>
      <c r="IE217" s="656">
        <v>1712</v>
      </c>
      <c r="IF217" s="656" t="s">
        <v>783</v>
      </c>
      <c r="IG217" s="656" t="s">
        <v>783</v>
      </c>
      <c r="IH217" s="656" t="s">
        <v>783</v>
      </c>
      <c r="II217" s="656" t="s">
        <v>783</v>
      </c>
      <c r="IJ217" s="656" t="s">
        <v>783</v>
      </c>
      <c r="IK217" s="656" t="s">
        <v>783</v>
      </c>
      <c r="IL217" s="656" t="s">
        <v>783</v>
      </c>
      <c r="IM217" s="656" t="s">
        <v>783</v>
      </c>
      <c r="IN217" s="656" t="s">
        <v>783</v>
      </c>
      <c r="IO217" s="656">
        <v>1649</v>
      </c>
      <c r="IP217" s="657">
        <v>37477.354571759257</v>
      </c>
      <c r="IQ217" s="656">
        <v>4</v>
      </c>
      <c r="IR217" s="656" t="s">
        <v>793</v>
      </c>
      <c r="IS217" s="656">
        <v>2</v>
      </c>
      <c r="IT217" s="658">
        <v>41275</v>
      </c>
      <c r="IU217" s="656" t="s">
        <v>783</v>
      </c>
      <c r="IV217" s="656" t="s">
        <v>783</v>
      </c>
      <c r="IW217" s="656" t="s">
        <v>783</v>
      </c>
      <c r="IX217" s="656" t="s">
        <v>781</v>
      </c>
      <c r="IY217" s="656">
        <v>45</v>
      </c>
      <c r="IZ217" s="656" t="s">
        <v>789</v>
      </c>
      <c r="JA217" s="656" t="s">
        <v>783</v>
      </c>
      <c r="JB217" s="656" t="s">
        <v>783</v>
      </c>
      <c r="JC217" s="656" t="s">
        <v>783</v>
      </c>
      <c r="JD217" s="656">
        <v>329502</v>
      </c>
      <c r="JE217" s="656" t="s">
        <v>783</v>
      </c>
      <c r="JF217" s="656" t="s">
        <v>783</v>
      </c>
      <c r="JG217" s="656" t="s">
        <v>804</v>
      </c>
      <c r="JH217" s="656">
        <v>35</v>
      </c>
      <c r="JI217" s="656" t="s">
        <v>783</v>
      </c>
      <c r="JJ217" s="656" t="s">
        <v>783</v>
      </c>
      <c r="JK217" s="656" t="s">
        <v>783</v>
      </c>
      <c r="JL217" s="656" t="s">
        <v>790</v>
      </c>
      <c r="JM217" s="656">
        <v>4</v>
      </c>
      <c r="JN217" s="656">
        <v>1</v>
      </c>
      <c r="JO217" s="656" t="s">
        <v>783</v>
      </c>
      <c r="JP217" s="656">
        <v>12683066</v>
      </c>
      <c r="JQ217" s="656">
        <v>2013</v>
      </c>
      <c r="JR217" s="656">
        <v>12</v>
      </c>
      <c r="JS217" s="656" t="s">
        <v>783</v>
      </c>
      <c r="JT217" s="656" t="s">
        <v>783</v>
      </c>
      <c r="JU217" s="656" t="s">
        <v>995</v>
      </c>
      <c r="JV217" s="659">
        <v>2433.0929759999999</v>
      </c>
      <c r="JW217">
        <f t="shared" si="244"/>
        <v>2433.0929759999999</v>
      </c>
      <c r="JX217" s="225">
        <v>0.4608130636363636</v>
      </c>
    </row>
    <row r="218" spans="180:284" s="829" customFormat="1" ht="15" thickBot="1">
      <c r="FX218" s="655" t="s">
        <v>330</v>
      </c>
      <c r="FY218" s="656">
        <v>137</v>
      </c>
      <c r="FZ218" s="656">
        <v>30289719</v>
      </c>
      <c r="GA218" s="656">
        <v>35</v>
      </c>
      <c r="GB218" s="656" t="s">
        <v>3</v>
      </c>
      <c r="GC218" s="656">
        <v>16</v>
      </c>
      <c r="GD218" s="656">
        <v>1973</v>
      </c>
      <c r="GE218" s="656">
        <v>0</v>
      </c>
      <c r="GF218" s="656" t="s">
        <v>792</v>
      </c>
      <c r="GG218" s="656">
        <v>0</v>
      </c>
      <c r="GH218" s="656">
        <v>0</v>
      </c>
      <c r="GI218" s="656" t="s">
        <v>792</v>
      </c>
      <c r="GJ218" s="656">
        <v>0</v>
      </c>
      <c r="GK218" s="656" t="s">
        <v>781</v>
      </c>
      <c r="GL218" s="656" t="s">
        <v>782</v>
      </c>
      <c r="GM218" s="656">
        <v>66</v>
      </c>
      <c r="GN218" s="656" t="s">
        <v>783</v>
      </c>
      <c r="GO218" s="656">
        <v>0</v>
      </c>
      <c r="GP218" s="656">
        <v>0</v>
      </c>
      <c r="GQ218" s="656">
        <v>4</v>
      </c>
      <c r="GR218" s="656">
        <v>2</v>
      </c>
      <c r="GS218" s="656">
        <v>2</v>
      </c>
      <c r="GT218" s="656" t="s">
        <v>783</v>
      </c>
      <c r="GU218" s="656" t="s">
        <v>783</v>
      </c>
      <c r="GV218" s="656" t="s">
        <v>783</v>
      </c>
      <c r="GW218" s="656" t="s">
        <v>783</v>
      </c>
      <c r="GX218" s="656" t="s">
        <v>783</v>
      </c>
      <c r="GY218" s="656">
        <v>1649</v>
      </c>
      <c r="GZ218" s="656">
        <v>0.05</v>
      </c>
      <c r="HA218" s="656">
        <v>5</v>
      </c>
      <c r="HB218" s="656" t="s">
        <v>783</v>
      </c>
      <c r="HC218" s="656" t="s">
        <v>782</v>
      </c>
      <c r="HD218" s="656">
        <v>15</v>
      </c>
      <c r="HE218" s="656" t="s">
        <v>783</v>
      </c>
      <c r="HF218" s="656">
        <v>0</v>
      </c>
      <c r="HG218" s="656" t="s">
        <v>783</v>
      </c>
      <c r="HH218" s="656">
        <v>0</v>
      </c>
      <c r="HI218" s="656">
        <v>1</v>
      </c>
      <c r="HJ218" s="656">
        <v>45</v>
      </c>
      <c r="HK218" s="656" t="s">
        <v>784</v>
      </c>
      <c r="HL218" s="656" t="s">
        <v>785</v>
      </c>
      <c r="HM218" s="656" t="s">
        <v>783</v>
      </c>
      <c r="HN218" s="656" t="s">
        <v>783</v>
      </c>
      <c r="HO218" s="656" t="s">
        <v>783</v>
      </c>
      <c r="HP218" s="656" t="s">
        <v>783</v>
      </c>
      <c r="HQ218" s="656" t="s">
        <v>783</v>
      </c>
      <c r="HR218" s="656">
        <v>3978924</v>
      </c>
      <c r="HS218" s="656" t="s">
        <v>783</v>
      </c>
      <c r="HT218" s="656" t="s">
        <v>786</v>
      </c>
      <c r="HU218" s="656" t="s">
        <v>787</v>
      </c>
      <c r="HV218" s="656">
        <v>4</v>
      </c>
      <c r="HW218" s="656">
        <v>2014</v>
      </c>
      <c r="HX218" s="656">
        <v>63</v>
      </c>
      <c r="HY218" s="656">
        <v>0</v>
      </c>
      <c r="HZ218" s="656">
        <v>264</v>
      </c>
      <c r="IA218" s="657">
        <v>41697.500081018516</v>
      </c>
      <c r="IB218" s="656" t="s">
        <v>788</v>
      </c>
      <c r="IC218" s="656">
        <v>3974446</v>
      </c>
      <c r="ID218" s="656">
        <v>2014</v>
      </c>
      <c r="IE218" s="656">
        <v>1712</v>
      </c>
      <c r="IF218" s="656" t="s">
        <v>783</v>
      </c>
      <c r="IG218" s="656" t="s">
        <v>783</v>
      </c>
      <c r="IH218" s="656" t="s">
        <v>783</v>
      </c>
      <c r="II218" s="656" t="s">
        <v>783</v>
      </c>
      <c r="IJ218" s="656" t="s">
        <v>783</v>
      </c>
      <c r="IK218" s="656" t="s">
        <v>783</v>
      </c>
      <c r="IL218" s="656" t="s">
        <v>783</v>
      </c>
      <c r="IM218" s="656" t="s">
        <v>783</v>
      </c>
      <c r="IN218" s="656" t="s">
        <v>783</v>
      </c>
      <c r="IO218" s="656">
        <v>1649</v>
      </c>
      <c r="IP218" s="657">
        <v>37477.354571759257</v>
      </c>
      <c r="IQ218" s="656">
        <v>4</v>
      </c>
      <c r="IR218" s="656" t="s">
        <v>793</v>
      </c>
      <c r="IS218" s="656">
        <v>2</v>
      </c>
      <c r="IT218" s="658">
        <v>41275</v>
      </c>
      <c r="IU218" s="656" t="s">
        <v>783</v>
      </c>
      <c r="IV218" s="656" t="s">
        <v>783</v>
      </c>
      <c r="IW218" s="656" t="s">
        <v>783</v>
      </c>
      <c r="IX218" s="656" t="s">
        <v>781</v>
      </c>
      <c r="IY218" s="656">
        <v>45</v>
      </c>
      <c r="IZ218" s="656" t="s">
        <v>789</v>
      </c>
      <c r="JA218" s="656" t="s">
        <v>783</v>
      </c>
      <c r="JB218" s="656" t="s">
        <v>783</v>
      </c>
      <c r="JC218" s="656" t="s">
        <v>783</v>
      </c>
      <c r="JD218" s="656">
        <v>329503</v>
      </c>
      <c r="JE218" s="656" t="s">
        <v>783</v>
      </c>
      <c r="JF218" s="656" t="s">
        <v>783</v>
      </c>
      <c r="JG218" s="656" t="s">
        <v>804</v>
      </c>
      <c r="JH218" s="656">
        <v>35</v>
      </c>
      <c r="JI218" s="656" t="s">
        <v>783</v>
      </c>
      <c r="JJ218" s="656" t="s">
        <v>783</v>
      </c>
      <c r="JK218" s="656" t="s">
        <v>783</v>
      </c>
      <c r="JL218" s="656" t="s">
        <v>790</v>
      </c>
      <c r="JM218" s="656">
        <v>4</v>
      </c>
      <c r="JN218" s="656">
        <v>1</v>
      </c>
      <c r="JO218" s="656" t="s">
        <v>783</v>
      </c>
      <c r="JP218" s="656">
        <v>12683066</v>
      </c>
      <c r="JQ218" s="656">
        <v>2013</v>
      </c>
      <c r="JR218" s="656">
        <v>12</v>
      </c>
      <c r="JS218" s="656" t="s">
        <v>783</v>
      </c>
      <c r="JT218" s="656" t="s">
        <v>783</v>
      </c>
      <c r="JU218" s="656" t="s">
        <v>996</v>
      </c>
      <c r="JV218" s="659">
        <v>376.06339200000002</v>
      </c>
      <c r="JW218">
        <f t="shared" si="244"/>
        <v>376.06339200000002</v>
      </c>
      <c r="JX218" s="225">
        <v>7.1224127272727283E-2</v>
      </c>
    </row>
    <row r="219" spans="180:284" s="829" customFormat="1">
      <c r="FX219" s="666" t="s">
        <v>537</v>
      </c>
      <c r="FY219" s="667">
        <v>156</v>
      </c>
      <c r="FZ219" s="667">
        <v>30289721</v>
      </c>
      <c r="GA219" s="667">
        <v>55</v>
      </c>
      <c r="GB219" s="667" t="s">
        <v>798</v>
      </c>
      <c r="GC219" s="667">
        <v>16</v>
      </c>
      <c r="GD219" s="667">
        <v>2004</v>
      </c>
      <c r="GE219" s="667">
        <v>0</v>
      </c>
      <c r="GF219" s="667" t="s">
        <v>792</v>
      </c>
      <c r="GG219" s="667">
        <v>0</v>
      </c>
      <c r="GH219" s="667">
        <v>0</v>
      </c>
      <c r="GI219" s="667" t="s">
        <v>792</v>
      </c>
      <c r="GJ219" s="667">
        <v>0</v>
      </c>
      <c r="GK219" s="667" t="s">
        <v>781</v>
      </c>
      <c r="GL219" s="667" t="s">
        <v>782</v>
      </c>
      <c r="GM219" s="667">
        <v>66</v>
      </c>
      <c r="GN219" s="667" t="s">
        <v>783</v>
      </c>
      <c r="GO219" s="667">
        <v>0</v>
      </c>
      <c r="GP219" s="667">
        <v>0</v>
      </c>
      <c r="GQ219" s="667">
        <v>4</v>
      </c>
      <c r="GR219" s="667">
        <v>2</v>
      </c>
      <c r="GS219" s="667">
        <v>5</v>
      </c>
      <c r="GT219" s="667" t="s">
        <v>783</v>
      </c>
      <c r="GU219" s="667" t="s">
        <v>783</v>
      </c>
      <c r="GV219" s="667" t="s">
        <v>783</v>
      </c>
      <c r="GW219" s="667" t="s">
        <v>783</v>
      </c>
      <c r="GX219" s="667" t="s">
        <v>783</v>
      </c>
      <c r="GY219" s="667">
        <v>1649</v>
      </c>
      <c r="GZ219" s="667">
        <v>1.03</v>
      </c>
      <c r="HA219" s="667">
        <v>5</v>
      </c>
      <c r="HB219" s="667" t="s">
        <v>783</v>
      </c>
      <c r="HC219" s="667" t="s">
        <v>782</v>
      </c>
      <c r="HD219" s="667">
        <v>15</v>
      </c>
      <c r="HE219" s="667" t="s">
        <v>783</v>
      </c>
      <c r="HF219" s="667">
        <v>0</v>
      </c>
      <c r="HG219" s="667" t="s">
        <v>783</v>
      </c>
      <c r="HH219" s="667">
        <v>0</v>
      </c>
      <c r="HI219" s="667">
        <v>1</v>
      </c>
      <c r="HJ219" s="667">
        <v>45</v>
      </c>
      <c r="HK219" s="667" t="s">
        <v>784</v>
      </c>
      <c r="HL219" s="667" t="s">
        <v>785</v>
      </c>
      <c r="HM219" s="667" t="s">
        <v>783</v>
      </c>
      <c r="HN219" s="667" t="s">
        <v>783</v>
      </c>
      <c r="HO219" s="667" t="s">
        <v>783</v>
      </c>
      <c r="HP219" s="667" t="s">
        <v>783</v>
      </c>
      <c r="HQ219" s="667" t="s">
        <v>783</v>
      </c>
      <c r="HR219" s="667">
        <v>4184521</v>
      </c>
      <c r="HS219" s="667" t="s">
        <v>783</v>
      </c>
      <c r="HT219" s="667" t="s">
        <v>786</v>
      </c>
      <c r="HU219" s="667" t="s">
        <v>787</v>
      </c>
      <c r="HV219" s="667">
        <v>4</v>
      </c>
      <c r="HW219" s="667">
        <v>2014</v>
      </c>
      <c r="HX219" s="667">
        <v>63</v>
      </c>
      <c r="HY219" s="667">
        <v>0</v>
      </c>
      <c r="HZ219" s="667">
        <v>5438</v>
      </c>
      <c r="IA219" s="668">
        <v>41697.500081018516</v>
      </c>
      <c r="IB219" s="667" t="s">
        <v>788</v>
      </c>
      <c r="IC219" s="667">
        <v>4184522</v>
      </c>
      <c r="ID219" s="667">
        <v>2014</v>
      </c>
      <c r="IE219" s="667">
        <v>1712</v>
      </c>
      <c r="IF219" s="667" t="s">
        <v>783</v>
      </c>
      <c r="IG219" s="667" t="s">
        <v>783</v>
      </c>
      <c r="IH219" s="667" t="s">
        <v>783</v>
      </c>
      <c r="II219" s="667" t="s">
        <v>783</v>
      </c>
      <c r="IJ219" s="667" t="s">
        <v>783</v>
      </c>
      <c r="IK219" s="667" t="s">
        <v>783</v>
      </c>
      <c r="IL219" s="667" t="s">
        <v>783</v>
      </c>
      <c r="IM219" s="667" t="s">
        <v>783</v>
      </c>
      <c r="IN219" s="667" t="s">
        <v>783</v>
      </c>
      <c r="IO219" s="667">
        <v>1649</v>
      </c>
      <c r="IP219" s="668">
        <v>37477.354571759257</v>
      </c>
      <c r="IQ219" s="667">
        <v>2</v>
      </c>
      <c r="IR219" s="667" t="s">
        <v>793</v>
      </c>
      <c r="IS219" s="667">
        <v>5</v>
      </c>
      <c r="IT219" s="669">
        <v>41275</v>
      </c>
      <c r="IU219" s="667" t="s">
        <v>783</v>
      </c>
      <c r="IV219" s="667" t="s">
        <v>783</v>
      </c>
      <c r="IW219" s="667" t="s">
        <v>783</v>
      </c>
      <c r="IX219" s="667" t="s">
        <v>781</v>
      </c>
      <c r="IY219" s="667">
        <v>45</v>
      </c>
      <c r="IZ219" s="667" t="s">
        <v>789</v>
      </c>
      <c r="JA219" s="667" t="s">
        <v>783</v>
      </c>
      <c r="JB219" s="667" t="s">
        <v>783</v>
      </c>
      <c r="JC219" s="667" t="s">
        <v>783</v>
      </c>
      <c r="JD219" s="667">
        <v>329504</v>
      </c>
      <c r="JE219" s="667" t="s">
        <v>783</v>
      </c>
      <c r="JF219" s="667" t="s">
        <v>783</v>
      </c>
      <c r="JG219" s="667" t="s">
        <v>809</v>
      </c>
      <c r="JH219" s="667">
        <v>55</v>
      </c>
      <c r="JI219" s="667" t="s">
        <v>783</v>
      </c>
      <c r="JJ219" s="667" t="s">
        <v>783</v>
      </c>
      <c r="JK219" s="667" t="s">
        <v>783</v>
      </c>
      <c r="JL219" s="667" t="s">
        <v>790</v>
      </c>
      <c r="JM219" s="667">
        <v>4</v>
      </c>
      <c r="JN219" s="667">
        <v>3</v>
      </c>
      <c r="JO219" s="667" t="s">
        <v>783</v>
      </c>
      <c r="JP219" s="667">
        <v>10711928</v>
      </c>
      <c r="JQ219" s="667">
        <v>2011</v>
      </c>
      <c r="JR219" s="667">
        <v>3</v>
      </c>
      <c r="JS219" s="667" t="s">
        <v>783</v>
      </c>
      <c r="JT219" s="667" t="s">
        <v>783</v>
      </c>
      <c r="JU219" s="667" t="s">
        <v>997</v>
      </c>
      <c r="JV219" s="670">
        <v>5314.4300169999997</v>
      </c>
      <c r="JW219">
        <f t="shared" si="244"/>
        <v>5314.4300169999997</v>
      </c>
      <c r="JX219" s="225">
        <v>1.0065208365530303</v>
      </c>
    </row>
    <row r="220" spans="180:284" s="829" customFormat="1" ht="15" thickBot="1">
      <c r="FX220" s="650" t="s">
        <v>537</v>
      </c>
      <c r="FY220" s="651"/>
      <c r="FZ220" s="651"/>
      <c r="GA220" s="651"/>
      <c r="GB220" s="651"/>
      <c r="GC220" s="651"/>
      <c r="GD220" s="651"/>
      <c r="GE220" s="651"/>
      <c r="GF220" s="651"/>
      <c r="GG220" s="651"/>
      <c r="GH220" s="651"/>
      <c r="GI220" s="651"/>
      <c r="GJ220" s="651"/>
      <c r="GK220" s="651"/>
      <c r="GL220" s="651"/>
      <c r="GM220" s="651"/>
      <c r="GN220" s="651"/>
      <c r="GO220" s="651"/>
      <c r="GP220" s="651"/>
      <c r="GQ220" s="651"/>
      <c r="GR220" s="651"/>
      <c r="GS220" s="651"/>
      <c r="GT220" s="651"/>
      <c r="GU220" s="651"/>
      <c r="GV220" s="651"/>
      <c r="GW220" s="651"/>
      <c r="GX220" s="651"/>
      <c r="GY220" s="651"/>
      <c r="GZ220" s="651"/>
      <c r="HA220" s="651"/>
      <c r="HB220" s="651"/>
      <c r="HC220" s="651"/>
      <c r="HD220" s="651"/>
      <c r="HE220" s="651"/>
      <c r="HF220" s="651"/>
      <c r="HG220" s="651"/>
      <c r="HH220" s="651"/>
      <c r="HI220" s="651"/>
      <c r="HJ220" s="651"/>
      <c r="HK220" s="651"/>
      <c r="HL220" s="651"/>
      <c r="HM220" s="651"/>
      <c r="HN220" s="651"/>
      <c r="HO220" s="651"/>
      <c r="HP220" s="651"/>
      <c r="HQ220" s="651"/>
      <c r="HR220" s="651"/>
      <c r="HS220" s="651"/>
      <c r="HT220" s="651"/>
      <c r="HU220" s="651"/>
      <c r="HV220" s="651"/>
      <c r="HW220" s="651"/>
      <c r="HX220" s="651"/>
      <c r="HY220" s="651"/>
      <c r="HZ220" s="651"/>
      <c r="IA220" s="652"/>
      <c r="IB220" s="651"/>
      <c r="IC220" s="651"/>
      <c r="ID220" s="651"/>
      <c r="IE220" s="651"/>
      <c r="IF220" s="651"/>
      <c r="IG220" s="651"/>
      <c r="IH220" s="651"/>
      <c r="II220" s="651"/>
      <c r="IJ220" s="651"/>
      <c r="IK220" s="651"/>
      <c r="IL220" s="651"/>
      <c r="IM220" s="651"/>
      <c r="IN220" s="651"/>
      <c r="IO220" s="651"/>
      <c r="IP220" s="652"/>
      <c r="IQ220" s="651"/>
      <c r="IR220" s="651"/>
      <c r="IS220" s="651"/>
      <c r="IT220" s="653"/>
      <c r="IU220" s="651"/>
      <c r="IV220" s="651"/>
      <c r="IW220" s="651"/>
      <c r="IX220" s="651"/>
      <c r="IY220" s="651"/>
      <c r="IZ220" s="651"/>
      <c r="JA220" s="651"/>
      <c r="JB220" s="651"/>
      <c r="JC220" s="651"/>
      <c r="JD220" s="651"/>
      <c r="JE220" s="651"/>
      <c r="JF220" s="651"/>
      <c r="JG220" s="651"/>
      <c r="JH220" s="651"/>
      <c r="JI220" s="651"/>
      <c r="JJ220" s="651"/>
      <c r="JK220" s="651"/>
      <c r="JL220" s="651"/>
      <c r="JM220" s="651"/>
      <c r="JN220" s="651"/>
      <c r="JO220" s="651"/>
      <c r="JP220" s="651"/>
      <c r="JQ220" s="651"/>
      <c r="JR220" s="651"/>
      <c r="JS220" s="651"/>
      <c r="JT220" s="651"/>
      <c r="JU220" s="651"/>
      <c r="JV220" s="654"/>
      <c r="JW220"/>
      <c r="JX220" s="225"/>
    </row>
    <row r="221" spans="180:284" s="829" customFormat="1">
      <c r="FX221" s="666" t="s">
        <v>453</v>
      </c>
      <c r="FY221" s="667">
        <v>285</v>
      </c>
      <c r="FZ221" s="667">
        <v>10315228</v>
      </c>
      <c r="GA221" s="667" t="s">
        <v>783</v>
      </c>
      <c r="GB221" s="667"/>
      <c r="GC221" s="667" t="s">
        <v>783</v>
      </c>
      <c r="GD221" s="667" t="s">
        <v>783</v>
      </c>
      <c r="GE221" s="667" t="s">
        <v>783</v>
      </c>
      <c r="GF221" s="667"/>
      <c r="GG221" s="667" t="s">
        <v>783</v>
      </c>
      <c r="GH221" s="667" t="s">
        <v>783</v>
      </c>
      <c r="GI221" s="667"/>
      <c r="GJ221" s="667" t="s">
        <v>783</v>
      </c>
      <c r="GK221" s="667" t="s">
        <v>781</v>
      </c>
      <c r="GL221" s="667" t="s">
        <v>783</v>
      </c>
      <c r="GM221" s="667" t="s">
        <v>783</v>
      </c>
      <c r="GN221" s="667" t="s">
        <v>783</v>
      </c>
      <c r="GO221" s="667" t="s">
        <v>783</v>
      </c>
      <c r="GP221" s="667" t="s">
        <v>783</v>
      </c>
      <c r="GQ221" s="667" t="s">
        <v>783</v>
      </c>
      <c r="GR221" s="667" t="s">
        <v>783</v>
      </c>
      <c r="GS221" s="667" t="s">
        <v>783</v>
      </c>
      <c r="GT221" s="667" t="s">
        <v>783</v>
      </c>
      <c r="GU221" s="667" t="s">
        <v>783</v>
      </c>
      <c r="GV221" s="667" t="s">
        <v>783</v>
      </c>
      <c r="GW221" s="667" t="s">
        <v>783</v>
      </c>
      <c r="GX221" s="667" t="s">
        <v>783</v>
      </c>
      <c r="GY221" s="667">
        <v>1649</v>
      </c>
      <c r="GZ221" s="667">
        <v>0</v>
      </c>
      <c r="HA221" s="667">
        <v>9</v>
      </c>
      <c r="HB221" s="667" t="s">
        <v>783</v>
      </c>
      <c r="HC221" s="667" t="s">
        <v>783</v>
      </c>
      <c r="HD221" s="667" t="s">
        <v>783</v>
      </c>
      <c r="HE221" s="667" t="s">
        <v>783</v>
      </c>
      <c r="HF221" s="667" t="s">
        <v>783</v>
      </c>
      <c r="HG221" s="667" t="s">
        <v>783</v>
      </c>
      <c r="HH221" s="667" t="s">
        <v>783</v>
      </c>
      <c r="HI221" s="667" t="s">
        <v>783</v>
      </c>
      <c r="HJ221" s="667" t="s">
        <v>783</v>
      </c>
      <c r="HK221" s="667" t="s">
        <v>783</v>
      </c>
      <c r="HL221" s="667" t="s">
        <v>783</v>
      </c>
      <c r="HM221" s="667" t="s">
        <v>783</v>
      </c>
      <c r="HN221" s="667" t="s">
        <v>783</v>
      </c>
      <c r="HO221" s="667" t="s">
        <v>783</v>
      </c>
      <c r="HP221" s="667" t="s">
        <v>783</v>
      </c>
      <c r="HQ221" s="667" t="s">
        <v>783</v>
      </c>
      <c r="HR221" s="667">
        <v>3978944</v>
      </c>
      <c r="HS221" s="667" t="s">
        <v>783</v>
      </c>
      <c r="HT221" s="667" t="s">
        <v>786</v>
      </c>
      <c r="HU221" s="667" t="s">
        <v>787</v>
      </c>
      <c r="HV221" s="667">
        <v>4</v>
      </c>
      <c r="HW221" s="667">
        <v>2006</v>
      </c>
      <c r="HX221" s="667">
        <v>63</v>
      </c>
      <c r="HY221" s="667">
        <v>0</v>
      </c>
      <c r="HZ221" s="667">
        <v>686</v>
      </c>
      <c r="IA221" s="668">
        <v>38560.614988425928</v>
      </c>
      <c r="IB221" s="667" t="s">
        <v>788</v>
      </c>
      <c r="IC221" s="667">
        <v>3974466</v>
      </c>
      <c r="ID221" s="667" t="s">
        <v>783</v>
      </c>
      <c r="IE221" s="667">
        <v>1712</v>
      </c>
      <c r="IF221" s="667" t="s">
        <v>783</v>
      </c>
      <c r="IG221" s="667" t="s">
        <v>783</v>
      </c>
      <c r="IH221" s="667" t="s">
        <v>783</v>
      </c>
      <c r="II221" s="667" t="s">
        <v>783</v>
      </c>
      <c r="IJ221" s="667" t="s">
        <v>783</v>
      </c>
      <c r="IK221" s="667" t="s">
        <v>783</v>
      </c>
      <c r="IL221" s="667" t="s">
        <v>783</v>
      </c>
      <c r="IM221" s="667" t="s">
        <v>783</v>
      </c>
      <c r="IN221" s="667" t="s">
        <v>783</v>
      </c>
      <c r="IO221" s="667">
        <v>2108</v>
      </c>
      <c r="IP221" s="668">
        <v>37477.341331018521</v>
      </c>
      <c r="IQ221" s="667" t="s">
        <v>783</v>
      </c>
      <c r="IR221" s="667" t="s">
        <v>783</v>
      </c>
      <c r="IS221" s="667" t="s">
        <v>783</v>
      </c>
      <c r="IT221" s="667" t="s">
        <v>783</v>
      </c>
      <c r="IU221" s="667" t="s">
        <v>783</v>
      </c>
      <c r="IV221" s="667" t="s">
        <v>783</v>
      </c>
      <c r="IW221" s="667" t="s">
        <v>783</v>
      </c>
      <c r="IX221" s="667" t="s">
        <v>781</v>
      </c>
      <c r="IY221" s="667" t="s">
        <v>783</v>
      </c>
      <c r="IZ221" s="667" t="s">
        <v>783</v>
      </c>
      <c r="JA221" s="667" t="s">
        <v>783</v>
      </c>
      <c r="JB221" s="667" t="s">
        <v>783</v>
      </c>
      <c r="JC221" s="667" t="s">
        <v>783</v>
      </c>
      <c r="JD221" s="667">
        <v>329505</v>
      </c>
      <c r="JE221" s="667" t="s">
        <v>783</v>
      </c>
      <c r="JF221" s="667" t="s">
        <v>783</v>
      </c>
      <c r="JG221" s="667" t="s">
        <v>783</v>
      </c>
      <c r="JH221" s="667" t="s">
        <v>783</v>
      </c>
      <c r="JI221" s="667" t="s">
        <v>783</v>
      </c>
      <c r="JJ221" s="667" t="s">
        <v>783</v>
      </c>
      <c r="JK221" s="667" t="s">
        <v>783</v>
      </c>
      <c r="JL221" s="667" t="s">
        <v>783</v>
      </c>
      <c r="JM221" s="667">
        <v>4</v>
      </c>
      <c r="JN221" s="667" t="s">
        <v>783</v>
      </c>
      <c r="JO221" s="667" t="s">
        <v>783</v>
      </c>
      <c r="JP221" s="667" t="s">
        <v>783</v>
      </c>
      <c r="JQ221" s="667" t="s">
        <v>783</v>
      </c>
      <c r="JR221" s="667" t="s">
        <v>783</v>
      </c>
      <c r="JS221" s="667" t="s">
        <v>783</v>
      </c>
      <c r="JT221" s="667" t="s">
        <v>783</v>
      </c>
      <c r="JU221" s="667" t="s">
        <v>998</v>
      </c>
      <c r="JV221" s="670">
        <v>700.99759600000004</v>
      </c>
      <c r="JW221">
        <f>JV221</f>
        <v>700.99759600000004</v>
      </c>
      <c r="JX221" s="225">
        <v>0.13276469621212122</v>
      </c>
    </row>
    <row r="222" spans="180:284" s="829" customFormat="1" ht="15" thickBot="1">
      <c r="FX222" s="650" t="s">
        <v>453</v>
      </c>
      <c r="FY222" s="651"/>
      <c r="FZ222" s="651"/>
      <c r="GA222" s="651"/>
      <c r="GB222" s="651"/>
      <c r="GC222" s="651"/>
      <c r="GD222" s="651"/>
      <c r="GE222" s="651"/>
      <c r="GF222" s="651"/>
      <c r="GG222" s="651"/>
      <c r="GH222" s="651"/>
      <c r="GI222" s="651"/>
      <c r="GJ222" s="651"/>
      <c r="GK222" s="651"/>
      <c r="GL222" s="651"/>
      <c r="GM222" s="651"/>
      <c r="GN222" s="651"/>
      <c r="GO222" s="651"/>
      <c r="GP222" s="651"/>
      <c r="GQ222" s="651"/>
      <c r="GR222" s="651"/>
      <c r="GS222" s="651"/>
      <c r="GT222" s="651"/>
      <c r="GU222" s="651"/>
      <c r="GV222" s="651"/>
      <c r="GW222" s="651"/>
      <c r="GX222" s="651"/>
      <c r="GY222" s="651"/>
      <c r="GZ222" s="651"/>
      <c r="HA222" s="651"/>
      <c r="HB222" s="651"/>
      <c r="HC222" s="651"/>
      <c r="HD222" s="651"/>
      <c r="HE222" s="651"/>
      <c r="HF222" s="651"/>
      <c r="HG222" s="651"/>
      <c r="HH222" s="651"/>
      <c r="HI222" s="651"/>
      <c r="HJ222" s="651"/>
      <c r="HK222" s="651"/>
      <c r="HL222" s="651"/>
      <c r="HM222" s="651"/>
      <c r="HN222" s="651"/>
      <c r="HO222" s="651"/>
      <c r="HP222" s="651"/>
      <c r="HQ222" s="651"/>
      <c r="HR222" s="651"/>
      <c r="HS222" s="651"/>
      <c r="HT222" s="651"/>
      <c r="HU222" s="651"/>
      <c r="HV222" s="651"/>
      <c r="HW222" s="651"/>
      <c r="HX222" s="651"/>
      <c r="HY222" s="651"/>
      <c r="HZ222" s="651"/>
      <c r="IA222" s="652"/>
      <c r="IB222" s="651"/>
      <c r="IC222" s="651"/>
      <c r="ID222" s="651"/>
      <c r="IE222" s="651"/>
      <c r="IF222" s="651"/>
      <c r="IG222" s="651"/>
      <c r="IH222" s="651"/>
      <c r="II222" s="651"/>
      <c r="IJ222" s="651"/>
      <c r="IK222" s="651"/>
      <c r="IL222" s="651"/>
      <c r="IM222" s="651"/>
      <c r="IN222" s="651"/>
      <c r="IO222" s="651"/>
      <c r="IP222" s="652"/>
      <c r="IQ222" s="651"/>
      <c r="IR222" s="651"/>
      <c r="IS222" s="651"/>
      <c r="IT222" s="651"/>
      <c r="IU222" s="651"/>
      <c r="IV222" s="651"/>
      <c r="IW222" s="651"/>
      <c r="IX222" s="651"/>
      <c r="IY222" s="651"/>
      <c r="IZ222" s="651"/>
      <c r="JA222" s="651"/>
      <c r="JB222" s="651"/>
      <c r="JC222" s="651"/>
      <c r="JD222" s="651"/>
      <c r="JE222" s="651"/>
      <c r="JF222" s="651"/>
      <c r="JG222" s="651"/>
      <c r="JH222" s="651"/>
      <c r="JI222" s="651"/>
      <c r="JJ222" s="651"/>
      <c r="JK222" s="651"/>
      <c r="JL222" s="651"/>
      <c r="JM222" s="651"/>
      <c r="JN222" s="651"/>
      <c r="JO222" s="651"/>
      <c r="JP222" s="651"/>
      <c r="JQ222" s="651"/>
      <c r="JR222" s="651"/>
      <c r="JS222" s="651"/>
      <c r="JT222" s="651"/>
      <c r="JU222" s="651"/>
      <c r="JV222" s="654"/>
      <c r="JW222"/>
      <c r="JX222" s="225"/>
    </row>
    <row r="223" spans="180:284" s="829" customFormat="1" ht="15" thickBot="1">
      <c r="FX223" s="655" t="s">
        <v>401</v>
      </c>
      <c r="FY223" s="656">
        <v>265</v>
      </c>
      <c r="FZ223" s="656">
        <v>32434913</v>
      </c>
      <c r="GA223" s="656" t="s">
        <v>783</v>
      </c>
      <c r="GB223" s="656"/>
      <c r="GC223" s="656" t="s">
        <v>783</v>
      </c>
      <c r="GD223" s="656" t="s">
        <v>783</v>
      </c>
      <c r="GE223" s="656" t="s">
        <v>783</v>
      </c>
      <c r="GF223" s="656"/>
      <c r="GG223" s="656" t="s">
        <v>783</v>
      </c>
      <c r="GH223" s="656" t="s">
        <v>783</v>
      </c>
      <c r="GI223" s="656"/>
      <c r="GJ223" s="656" t="s">
        <v>783</v>
      </c>
      <c r="GK223" s="656" t="s">
        <v>781</v>
      </c>
      <c r="GL223" s="656" t="s">
        <v>783</v>
      </c>
      <c r="GM223" s="656" t="s">
        <v>783</v>
      </c>
      <c r="GN223" s="656" t="s">
        <v>783</v>
      </c>
      <c r="GO223" s="656" t="s">
        <v>783</v>
      </c>
      <c r="GP223" s="656" t="s">
        <v>783</v>
      </c>
      <c r="GQ223" s="656" t="s">
        <v>783</v>
      </c>
      <c r="GR223" s="656" t="s">
        <v>783</v>
      </c>
      <c r="GS223" s="656" t="s">
        <v>783</v>
      </c>
      <c r="GT223" s="656" t="s">
        <v>783</v>
      </c>
      <c r="GU223" s="656" t="s">
        <v>783</v>
      </c>
      <c r="GV223" s="656" t="s">
        <v>783</v>
      </c>
      <c r="GW223" s="656" t="s">
        <v>783</v>
      </c>
      <c r="GX223" s="656" t="s">
        <v>783</v>
      </c>
      <c r="GY223" s="656">
        <v>1649</v>
      </c>
      <c r="GZ223" s="656">
        <v>0</v>
      </c>
      <c r="HA223" s="656">
        <v>9</v>
      </c>
      <c r="HB223" s="656" t="s">
        <v>783</v>
      </c>
      <c r="HC223" s="656" t="s">
        <v>783</v>
      </c>
      <c r="HD223" s="656" t="s">
        <v>783</v>
      </c>
      <c r="HE223" s="656" t="s">
        <v>783</v>
      </c>
      <c r="HF223" s="656" t="s">
        <v>783</v>
      </c>
      <c r="HG223" s="656" t="s">
        <v>783</v>
      </c>
      <c r="HH223" s="656" t="s">
        <v>783</v>
      </c>
      <c r="HI223" s="656" t="s">
        <v>783</v>
      </c>
      <c r="HJ223" s="656" t="s">
        <v>783</v>
      </c>
      <c r="HK223" s="656" t="s">
        <v>783</v>
      </c>
      <c r="HL223" s="656" t="s">
        <v>783</v>
      </c>
      <c r="HM223" s="656" t="s">
        <v>783</v>
      </c>
      <c r="HN223" s="656" t="s">
        <v>783</v>
      </c>
      <c r="HO223" s="656" t="s">
        <v>783</v>
      </c>
      <c r="HP223" s="656" t="s">
        <v>783</v>
      </c>
      <c r="HQ223" s="656" t="s">
        <v>783</v>
      </c>
      <c r="HR223" s="656">
        <v>3980689</v>
      </c>
      <c r="HS223" s="656" t="s">
        <v>783</v>
      </c>
      <c r="HT223" s="656" t="s">
        <v>786</v>
      </c>
      <c r="HU223" s="656" t="s">
        <v>787</v>
      </c>
      <c r="HV223" s="656">
        <v>4</v>
      </c>
      <c r="HW223" s="656">
        <v>2016</v>
      </c>
      <c r="HX223" s="656">
        <v>63</v>
      </c>
      <c r="HY223" s="656">
        <v>0</v>
      </c>
      <c r="HZ223" s="656">
        <v>2482</v>
      </c>
      <c r="IA223" s="657">
        <v>42227.682129629633</v>
      </c>
      <c r="IB223" s="656" t="s">
        <v>788</v>
      </c>
      <c r="IC223" s="656">
        <v>3976211</v>
      </c>
      <c r="ID223" s="656" t="s">
        <v>783</v>
      </c>
      <c r="IE223" s="656">
        <v>1712</v>
      </c>
      <c r="IF223" s="656" t="s">
        <v>783</v>
      </c>
      <c r="IG223" s="656" t="s">
        <v>783</v>
      </c>
      <c r="IH223" s="656" t="s">
        <v>783</v>
      </c>
      <c r="II223" s="656" t="s">
        <v>783</v>
      </c>
      <c r="IJ223" s="656" t="s">
        <v>783</v>
      </c>
      <c r="IK223" s="656" t="s">
        <v>783</v>
      </c>
      <c r="IL223" s="656" t="s">
        <v>783</v>
      </c>
      <c r="IM223" s="656" t="s">
        <v>783</v>
      </c>
      <c r="IN223" s="656" t="s">
        <v>783</v>
      </c>
      <c r="IO223" s="656">
        <v>2108</v>
      </c>
      <c r="IP223" s="657">
        <v>37477.341331018521</v>
      </c>
      <c r="IQ223" s="656" t="s">
        <v>783</v>
      </c>
      <c r="IR223" s="656" t="s">
        <v>783</v>
      </c>
      <c r="IS223" s="656" t="s">
        <v>783</v>
      </c>
      <c r="IT223" s="656" t="s">
        <v>783</v>
      </c>
      <c r="IU223" s="656" t="s">
        <v>783</v>
      </c>
      <c r="IV223" s="656" t="s">
        <v>783</v>
      </c>
      <c r="IW223" s="656" t="s">
        <v>783</v>
      </c>
      <c r="IX223" s="656" t="s">
        <v>781</v>
      </c>
      <c r="IY223" s="656" t="s">
        <v>783</v>
      </c>
      <c r="IZ223" s="656" t="s">
        <v>783</v>
      </c>
      <c r="JA223" s="656" t="s">
        <v>783</v>
      </c>
      <c r="JB223" s="656" t="s">
        <v>783</v>
      </c>
      <c r="JC223" s="656" t="s">
        <v>783</v>
      </c>
      <c r="JD223" s="656">
        <v>329506</v>
      </c>
      <c r="JE223" s="656" t="s">
        <v>783</v>
      </c>
      <c r="JF223" s="656" t="s">
        <v>783</v>
      </c>
      <c r="JG223" s="656" t="s">
        <v>783</v>
      </c>
      <c r="JH223" s="656" t="s">
        <v>783</v>
      </c>
      <c r="JI223" s="656" t="s">
        <v>783</v>
      </c>
      <c r="JJ223" s="656" t="s">
        <v>783</v>
      </c>
      <c r="JK223" s="656" t="s">
        <v>783</v>
      </c>
      <c r="JL223" s="656" t="s">
        <v>783</v>
      </c>
      <c r="JM223" s="656">
        <v>4</v>
      </c>
      <c r="JN223" s="656" t="s">
        <v>783</v>
      </c>
      <c r="JO223" s="656" t="s">
        <v>783</v>
      </c>
      <c r="JP223" s="656" t="s">
        <v>783</v>
      </c>
      <c r="JQ223" s="656" t="s">
        <v>783</v>
      </c>
      <c r="JR223" s="656" t="s">
        <v>783</v>
      </c>
      <c r="JS223" s="656" t="s">
        <v>783</v>
      </c>
      <c r="JT223" s="656" t="s">
        <v>783</v>
      </c>
      <c r="JU223" s="656" t="s">
        <v>999</v>
      </c>
      <c r="JV223" s="659">
        <v>2486.9535169999999</v>
      </c>
      <c r="JW223">
        <f>JV223</f>
        <v>2486.9535169999999</v>
      </c>
      <c r="JX223" s="225">
        <v>0.47101392367424239</v>
      </c>
    </row>
    <row r="224" spans="180:284" s="829" customFormat="1">
      <c r="FX224" s="621" t="s">
        <v>538</v>
      </c>
      <c r="FY224" s="622">
        <v>193</v>
      </c>
      <c r="FZ224" s="622">
        <v>30289722</v>
      </c>
      <c r="GA224" s="622">
        <v>55</v>
      </c>
      <c r="GB224" s="622" t="s">
        <v>798</v>
      </c>
      <c r="GC224" s="622">
        <v>20</v>
      </c>
      <c r="GD224" s="622">
        <v>1979</v>
      </c>
      <c r="GE224" s="622">
        <v>1</v>
      </c>
      <c r="GF224" s="622" t="s">
        <v>780</v>
      </c>
      <c r="GG224" s="622">
        <v>1</v>
      </c>
      <c r="GH224" s="622">
        <v>1</v>
      </c>
      <c r="GI224" s="622" t="s">
        <v>780</v>
      </c>
      <c r="GJ224" s="622">
        <v>1</v>
      </c>
      <c r="GK224" s="622" t="s">
        <v>781</v>
      </c>
      <c r="GL224" s="622" t="s">
        <v>782</v>
      </c>
      <c r="GM224" s="622">
        <v>66</v>
      </c>
      <c r="GN224" s="622" t="s">
        <v>783</v>
      </c>
      <c r="GO224" s="622">
        <v>0</v>
      </c>
      <c r="GP224" s="622">
        <v>0</v>
      </c>
      <c r="GQ224" s="622">
        <v>4</v>
      </c>
      <c r="GR224" s="622">
        <v>2</v>
      </c>
      <c r="GS224" s="622">
        <v>2</v>
      </c>
      <c r="GT224" s="622" t="s">
        <v>783</v>
      </c>
      <c r="GU224" s="622" t="s">
        <v>783</v>
      </c>
      <c r="GV224" s="622" t="s">
        <v>783</v>
      </c>
      <c r="GW224" s="622" t="s">
        <v>783</v>
      </c>
      <c r="GX224" s="622" t="s">
        <v>783</v>
      </c>
      <c r="GY224" s="622">
        <v>1649</v>
      </c>
      <c r="GZ224" s="622">
        <v>0.76</v>
      </c>
      <c r="HA224" s="622">
        <v>5</v>
      </c>
      <c r="HB224" s="622" t="s">
        <v>783</v>
      </c>
      <c r="HC224" s="622" t="s">
        <v>782</v>
      </c>
      <c r="HD224" s="622">
        <v>35</v>
      </c>
      <c r="HE224" s="622" t="s">
        <v>783</v>
      </c>
      <c r="HF224" s="622">
        <v>0</v>
      </c>
      <c r="HG224" s="622" t="s">
        <v>783</v>
      </c>
      <c r="HH224" s="622">
        <v>0</v>
      </c>
      <c r="HI224" s="622">
        <v>1</v>
      </c>
      <c r="HJ224" s="622">
        <v>45</v>
      </c>
      <c r="HK224" s="622" t="s">
        <v>784</v>
      </c>
      <c r="HL224" s="622" t="s">
        <v>785</v>
      </c>
      <c r="HM224" s="622" t="s">
        <v>783</v>
      </c>
      <c r="HN224" s="622" t="s">
        <v>783</v>
      </c>
      <c r="HO224" s="622" t="s">
        <v>783</v>
      </c>
      <c r="HP224" s="622" t="s">
        <v>783</v>
      </c>
      <c r="HQ224" s="622" t="s">
        <v>783</v>
      </c>
      <c r="HR224" s="622">
        <v>3980150</v>
      </c>
      <c r="HS224" s="622" t="s">
        <v>783</v>
      </c>
      <c r="HT224" s="622" t="s">
        <v>786</v>
      </c>
      <c r="HU224" s="622" t="s">
        <v>787</v>
      </c>
      <c r="HV224" s="622">
        <v>4</v>
      </c>
      <c r="HW224" s="622">
        <v>2014</v>
      </c>
      <c r="HX224" s="622">
        <v>63</v>
      </c>
      <c r="HY224" s="622">
        <v>0</v>
      </c>
      <c r="HZ224" s="622">
        <v>4013</v>
      </c>
      <c r="IA224" s="623">
        <v>41697.500081018516</v>
      </c>
      <c r="IB224" s="622" t="s">
        <v>788</v>
      </c>
      <c r="IC224" s="622">
        <v>3975672</v>
      </c>
      <c r="ID224" s="622">
        <v>2014</v>
      </c>
      <c r="IE224" s="622">
        <v>1712</v>
      </c>
      <c r="IF224" s="622" t="s">
        <v>783</v>
      </c>
      <c r="IG224" s="622" t="s">
        <v>783</v>
      </c>
      <c r="IH224" s="622" t="s">
        <v>783</v>
      </c>
      <c r="II224" s="622" t="s">
        <v>783</v>
      </c>
      <c r="IJ224" s="622" t="s">
        <v>783</v>
      </c>
      <c r="IK224" s="622" t="s">
        <v>783</v>
      </c>
      <c r="IL224" s="622" t="s">
        <v>783</v>
      </c>
      <c r="IM224" s="622" t="s">
        <v>783</v>
      </c>
      <c r="IN224" s="622" t="s">
        <v>783</v>
      </c>
      <c r="IO224" s="622">
        <v>1649</v>
      </c>
      <c r="IP224" s="623">
        <v>37477.354571759257</v>
      </c>
      <c r="IQ224" s="622">
        <v>2</v>
      </c>
      <c r="IR224" s="622" t="s">
        <v>793</v>
      </c>
      <c r="IS224" s="622">
        <v>2</v>
      </c>
      <c r="IT224" s="644">
        <v>41275</v>
      </c>
      <c r="IU224" s="622" t="s">
        <v>783</v>
      </c>
      <c r="IV224" s="622" t="s">
        <v>783</v>
      </c>
      <c r="IW224" s="622" t="s">
        <v>783</v>
      </c>
      <c r="IX224" s="622" t="s">
        <v>781</v>
      </c>
      <c r="IY224" s="622">
        <v>45</v>
      </c>
      <c r="IZ224" s="622" t="s">
        <v>789</v>
      </c>
      <c r="JA224" s="622" t="s">
        <v>783</v>
      </c>
      <c r="JB224" s="622" t="s">
        <v>783</v>
      </c>
      <c r="JC224" s="622" t="s">
        <v>783</v>
      </c>
      <c r="JD224" s="622">
        <v>329507</v>
      </c>
      <c r="JE224" s="622" t="s">
        <v>783</v>
      </c>
      <c r="JF224" s="622" t="s">
        <v>783</v>
      </c>
      <c r="JG224" s="622" t="s">
        <v>802</v>
      </c>
      <c r="JH224" s="622">
        <v>55</v>
      </c>
      <c r="JI224" s="622" t="s">
        <v>783</v>
      </c>
      <c r="JJ224" s="622" t="s">
        <v>783</v>
      </c>
      <c r="JK224" s="622" t="s">
        <v>783</v>
      </c>
      <c r="JL224" s="622" t="s">
        <v>790</v>
      </c>
      <c r="JM224" s="622">
        <v>4</v>
      </c>
      <c r="JN224" s="622">
        <v>3</v>
      </c>
      <c r="JO224" s="622" t="s">
        <v>783</v>
      </c>
      <c r="JP224" s="622">
        <v>10711928</v>
      </c>
      <c r="JQ224" s="622">
        <v>2011</v>
      </c>
      <c r="JR224" s="622">
        <v>3</v>
      </c>
      <c r="JS224" s="622" t="s">
        <v>783</v>
      </c>
      <c r="JT224" s="622" t="s">
        <v>783</v>
      </c>
      <c r="JU224" s="622" t="s">
        <v>1000</v>
      </c>
      <c r="JV224" s="624">
        <v>4287.892535</v>
      </c>
      <c r="JW224">
        <f>JV224</f>
        <v>4287.892535</v>
      </c>
      <c r="JX224" s="225">
        <v>0.81210085890151518</v>
      </c>
    </row>
    <row r="225" spans="180:284" s="829" customFormat="1" ht="15" thickBot="1">
      <c r="FX225" s="705" t="s">
        <v>538</v>
      </c>
      <c r="FY225" s="706"/>
      <c r="FZ225" s="706"/>
      <c r="GA225" s="706"/>
      <c r="GB225" s="706"/>
      <c r="GC225" s="706"/>
      <c r="GD225" s="706"/>
      <c r="GE225" s="706"/>
      <c r="GF225" s="706"/>
      <c r="GG225" s="706"/>
      <c r="GH225" s="706"/>
      <c r="GI225" s="706"/>
      <c r="GJ225" s="706"/>
      <c r="GK225" s="706"/>
      <c r="GL225" s="706"/>
      <c r="GM225" s="706"/>
      <c r="GN225" s="706"/>
      <c r="GO225" s="706"/>
      <c r="GP225" s="706"/>
      <c r="GQ225" s="706"/>
      <c r="GR225" s="706"/>
      <c r="GS225" s="706"/>
      <c r="GT225" s="706"/>
      <c r="GU225" s="706"/>
      <c r="GV225" s="706"/>
      <c r="GW225" s="706"/>
      <c r="GX225" s="706"/>
      <c r="GY225" s="706"/>
      <c r="GZ225" s="706"/>
      <c r="HA225" s="706"/>
      <c r="HB225" s="706"/>
      <c r="HC225" s="706"/>
      <c r="HD225" s="706"/>
      <c r="HE225" s="706"/>
      <c r="HF225" s="706"/>
      <c r="HG225" s="706"/>
      <c r="HH225" s="706"/>
      <c r="HI225" s="706"/>
      <c r="HJ225" s="706"/>
      <c r="HK225" s="706"/>
      <c r="HL225" s="706"/>
      <c r="HM225" s="706"/>
      <c r="HN225" s="706"/>
      <c r="HO225" s="706"/>
      <c r="HP225" s="706"/>
      <c r="HQ225" s="706"/>
      <c r="HR225" s="706"/>
      <c r="HS225" s="706"/>
      <c r="HT225" s="706"/>
      <c r="HU225" s="706"/>
      <c r="HV225" s="706"/>
      <c r="HW225" s="706"/>
      <c r="HX225" s="706"/>
      <c r="HY225" s="706"/>
      <c r="HZ225" s="706"/>
      <c r="IA225" s="707"/>
      <c r="IB225" s="706"/>
      <c r="IC225" s="706"/>
      <c r="ID225" s="706"/>
      <c r="IE225" s="706"/>
      <c r="IF225" s="706"/>
      <c r="IG225" s="706"/>
      <c r="IH225" s="706"/>
      <c r="II225" s="706"/>
      <c r="IJ225" s="706"/>
      <c r="IK225" s="706"/>
      <c r="IL225" s="706"/>
      <c r="IM225" s="706"/>
      <c r="IN225" s="706"/>
      <c r="IO225" s="706"/>
      <c r="IP225" s="707"/>
      <c r="IQ225" s="706"/>
      <c r="IR225" s="706"/>
      <c r="IS225" s="706"/>
      <c r="IT225" s="708"/>
      <c r="IU225" s="706"/>
      <c r="IV225" s="706"/>
      <c r="IW225" s="706"/>
      <c r="IX225" s="706"/>
      <c r="IY225" s="706"/>
      <c r="IZ225" s="706"/>
      <c r="JA225" s="706"/>
      <c r="JB225" s="706"/>
      <c r="JC225" s="706"/>
      <c r="JD225" s="706"/>
      <c r="JE225" s="706"/>
      <c r="JF225" s="706"/>
      <c r="JG225" s="706"/>
      <c r="JH225" s="706"/>
      <c r="JI225" s="706"/>
      <c r="JJ225" s="706"/>
      <c r="JK225" s="706"/>
      <c r="JL225" s="706"/>
      <c r="JM225" s="706"/>
      <c r="JN225" s="706"/>
      <c r="JO225" s="706"/>
      <c r="JP225" s="706"/>
      <c r="JQ225" s="706"/>
      <c r="JR225" s="706"/>
      <c r="JS225" s="706"/>
      <c r="JT225" s="706"/>
      <c r="JU225" s="706"/>
      <c r="JV225" s="709"/>
      <c r="JW225"/>
      <c r="JX225" s="225"/>
    </row>
    <row r="226" spans="180:284" s="829" customFormat="1" ht="15" thickTop="1"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 s="710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 s="710"/>
      <c r="IQ226"/>
      <c r="IR226"/>
      <c r="IS226"/>
      <c r="IT226" s="711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</row>
    <row r="227" spans="180:284" s="829" customFormat="1">
      <c r="FX227" t="s">
        <v>783</v>
      </c>
      <c r="FY227">
        <v>313</v>
      </c>
      <c r="FZ227" t="s">
        <v>783</v>
      </c>
      <c r="GA227" t="s">
        <v>783</v>
      </c>
      <c r="GB227"/>
      <c r="GC227" t="s">
        <v>783</v>
      </c>
      <c r="GD227" t="s">
        <v>783</v>
      </c>
      <c r="GE227" t="s">
        <v>783</v>
      </c>
      <c r="GF227"/>
      <c r="GG227" t="s">
        <v>783</v>
      </c>
      <c r="GH227" t="s">
        <v>783</v>
      </c>
      <c r="GI227"/>
      <c r="GJ227" t="s">
        <v>783</v>
      </c>
      <c r="GK227" t="s">
        <v>783</v>
      </c>
      <c r="GL227" t="s">
        <v>783</v>
      </c>
      <c r="GM227" t="s">
        <v>783</v>
      </c>
      <c r="GN227" t="s">
        <v>783</v>
      </c>
      <c r="GO227" t="s">
        <v>783</v>
      </c>
      <c r="GP227" t="s">
        <v>783</v>
      </c>
      <c r="GQ227" t="s">
        <v>783</v>
      </c>
      <c r="GR227" t="s">
        <v>783</v>
      </c>
      <c r="GS227" t="s">
        <v>783</v>
      </c>
      <c r="GT227" t="s">
        <v>783</v>
      </c>
      <c r="GU227" t="s">
        <v>783</v>
      </c>
      <c r="GV227" t="s">
        <v>783</v>
      </c>
      <c r="GW227" t="s">
        <v>783</v>
      </c>
      <c r="GX227" t="s">
        <v>783</v>
      </c>
      <c r="GY227" t="s">
        <v>783</v>
      </c>
      <c r="GZ227" t="s">
        <v>783</v>
      </c>
      <c r="HA227" t="s">
        <v>783</v>
      </c>
      <c r="HB227" t="s">
        <v>783</v>
      </c>
      <c r="HC227" t="s">
        <v>783</v>
      </c>
      <c r="HD227" t="s">
        <v>783</v>
      </c>
      <c r="HE227" t="s">
        <v>783</v>
      </c>
      <c r="HF227" t="s">
        <v>783</v>
      </c>
      <c r="HG227" t="s">
        <v>783</v>
      </c>
      <c r="HH227" t="s">
        <v>783</v>
      </c>
      <c r="HI227" t="s">
        <v>783</v>
      </c>
      <c r="HJ227" t="s">
        <v>783</v>
      </c>
      <c r="HK227" t="s">
        <v>783</v>
      </c>
      <c r="HL227" t="s">
        <v>783</v>
      </c>
      <c r="HM227" t="s">
        <v>783</v>
      </c>
      <c r="HN227" t="s">
        <v>783</v>
      </c>
      <c r="HO227" t="s">
        <v>783</v>
      </c>
      <c r="HP227" t="s">
        <v>783</v>
      </c>
      <c r="HQ227" t="s">
        <v>783</v>
      </c>
      <c r="HR227" t="s">
        <v>783</v>
      </c>
      <c r="HS227" t="s">
        <v>783</v>
      </c>
      <c r="HT227" t="s">
        <v>783</v>
      </c>
      <c r="HU227" t="s">
        <v>783</v>
      </c>
      <c r="HV227" t="s">
        <v>783</v>
      </c>
      <c r="HW227" t="s">
        <v>783</v>
      </c>
      <c r="HX227" t="s">
        <v>783</v>
      </c>
      <c r="HY227" t="s">
        <v>783</v>
      </c>
      <c r="HZ227" t="s">
        <v>783</v>
      </c>
      <c r="IA227" t="s">
        <v>783</v>
      </c>
      <c r="IB227" t="s">
        <v>783</v>
      </c>
      <c r="IC227" t="s">
        <v>783</v>
      </c>
      <c r="ID227" t="s">
        <v>783</v>
      </c>
      <c r="IE227" t="s">
        <v>783</v>
      </c>
      <c r="IF227" t="s">
        <v>783</v>
      </c>
      <c r="IG227" t="s">
        <v>783</v>
      </c>
      <c r="IH227" t="s">
        <v>783</v>
      </c>
      <c r="II227" t="s">
        <v>783</v>
      </c>
      <c r="IJ227" t="s">
        <v>783</v>
      </c>
      <c r="IK227" t="s">
        <v>783</v>
      </c>
      <c r="IL227" t="s">
        <v>783</v>
      </c>
      <c r="IM227" t="s">
        <v>783</v>
      </c>
      <c r="IN227" t="s">
        <v>783</v>
      </c>
      <c r="IO227" t="s">
        <v>783</v>
      </c>
      <c r="IP227" t="s">
        <v>783</v>
      </c>
      <c r="IQ227" t="s">
        <v>783</v>
      </c>
      <c r="IR227" t="s">
        <v>783</v>
      </c>
      <c r="IS227" t="s">
        <v>783</v>
      </c>
      <c r="IT227" t="s">
        <v>783</v>
      </c>
      <c r="IU227" t="s">
        <v>783</v>
      </c>
      <c r="IV227" t="s">
        <v>783</v>
      </c>
      <c r="IW227" t="s">
        <v>783</v>
      </c>
      <c r="IX227" t="s">
        <v>783</v>
      </c>
      <c r="IY227" t="s">
        <v>783</v>
      </c>
      <c r="IZ227" t="s">
        <v>783</v>
      </c>
      <c r="JA227" t="s">
        <v>783</v>
      </c>
      <c r="JB227" t="s">
        <v>783</v>
      </c>
      <c r="JC227" t="s">
        <v>783</v>
      </c>
      <c r="JD227" t="s">
        <v>783</v>
      </c>
      <c r="JE227" t="s">
        <v>783</v>
      </c>
      <c r="JF227" t="s">
        <v>783</v>
      </c>
      <c r="JG227" t="s">
        <v>783</v>
      </c>
      <c r="JH227" t="s">
        <v>783</v>
      </c>
      <c r="JI227" t="s">
        <v>783</v>
      </c>
      <c r="JJ227" t="s">
        <v>783</v>
      </c>
      <c r="JK227" t="s">
        <v>783</v>
      </c>
      <c r="JL227" t="s">
        <v>783</v>
      </c>
      <c r="JM227" t="s">
        <v>783</v>
      </c>
      <c r="JN227" t="s">
        <v>783</v>
      </c>
      <c r="JO227" t="s">
        <v>783</v>
      </c>
      <c r="JP227" t="s">
        <v>783</v>
      </c>
      <c r="JQ227" t="s">
        <v>783</v>
      </c>
      <c r="JR227" t="s">
        <v>783</v>
      </c>
      <c r="JS227" t="s">
        <v>1001</v>
      </c>
      <c r="JT227" t="s">
        <v>783</v>
      </c>
      <c r="JU227" t="s">
        <v>1002</v>
      </c>
      <c r="JV227">
        <v>578.63640499999997</v>
      </c>
      <c r="JW227"/>
    </row>
    <row r="228" spans="180:284" s="829" customFormat="1"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 s="710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 s="710"/>
      <c r="IQ228"/>
      <c r="IR228"/>
      <c r="IS228"/>
      <c r="IT228" s="711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</row>
    <row r="229" spans="180:284" s="829" customFormat="1"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 s="710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 s="710"/>
      <c r="IQ229"/>
      <c r="IR229"/>
      <c r="IS229"/>
      <c r="IT229" s="711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</row>
    <row r="230" spans="180:284" s="829" customFormat="1"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 s="71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 s="710"/>
      <c r="IQ230"/>
      <c r="IR230"/>
      <c r="IS230"/>
      <c r="IT230" s="711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</row>
    <row r="231" spans="180:284" s="829" customFormat="1"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 s="710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 s="710"/>
      <c r="IQ231"/>
      <c r="IR231"/>
      <c r="IS231"/>
      <c r="IT231" s="71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</row>
    <row r="232" spans="180:284" s="829" customFormat="1"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 s="710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 s="710"/>
      <c r="IQ232"/>
      <c r="IR232"/>
      <c r="IS232"/>
      <c r="IT232" s="711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</row>
    <row r="233" spans="180:284" s="829" customFormat="1"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 s="710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 s="710"/>
      <c r="IQ233"/>
      <c r="IR233"/>
      <c r="IS233"/>
      <c r="IT233" s="711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</row>
    <row r="234" spans="180:284" s="829" customFormat="1"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 s="710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 s="710"/>
      <c r="IQ234"/>
      <c r="IR234"/>
      <c r="IS234"/>
      <c r="IT234" s="711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</row>
    <row r="235" spans="180:284" s="829" customFormat="1"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 s="710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 s="710"/>
      <c r="IQ235"/>
      <c r="IR235"/>
      <c r="IS235"/>
      <c r="IT235" s="711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</row>
    <row r="236" spans="180:284" s="829" customFormat="1"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 s="710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 s="710"/>
      <c r="IQ236"/>
      <c r="IR236"/>
      <c r="IS236"/>
      <c r="IT236" s="711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</row>
    <row r="237" spans="180:284" s="829" customFormat="1"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 s="710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 s="710"/>
      <c r="IQ237"/>
      <c r="IR237"/>
      <c r="IS237"/>
      <c r="IT237" s="711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</row>
    <row r="238" spans="180:284" s="829" customFormat="1"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 s="710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 s="710"/>
      <c r="IQ238"/>
      <c r="IR238"/>
      <c r="IS238"/>
      <c r="IT238" s="711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</row>
    <row r="239" spans="180:284" s="829" customFormat="1"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 s="710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 s="710"/>
      <c r="IQ239"/>
      <c r="IR239"/>
      <c r="IS239"/>
      <c r="IT239" s="711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</row>
    <row r="240" spans="180:284" s="829" customFormat="1"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 s="71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 s="710"/>
      <c r="IQ240"/>
      <c r="IR240"/>
      <c r="IS240"/>
      <c r="IT240" s="711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</row>
    <row r="241" spans="235:254" s="829" customFormat="1">
      <c r="IA241" s="710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 s="710"/>
      <c r="IQ241"/>
      <c r="IR241"/>
      <c r="IS241"/>
      <c r="IT241"/>
    </row>
    <row r="242" spans="235:254" s="829" customFormat="1">
      <c r="IA242" s="710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 s="710"/>
      <c r="IQ242"/>
      <c r="IR242"/>
      <c r="IS242"/>
      <c r="IT242" s="711"/>
    </row>
    <row r="243" spans="235:254" s="829" customFormat="1">
      <c r="IA243" s="710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 s="710"/>
      <c r="IQ243"/>
      <c r="IR243"/>
      <c r="IS243"/>
      <c r="IT243" s="711"/>
    </row>
    <row r="244" spans="235:254" s="829" customFormat="1">
      <c r="IA244" s="710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 s="710"/>
      <c r="IQ244"/>
      <c r="IR244"/>
      <c r="IS244"/>
      <c r="IT244" s="711"/>
    </row>
    <row r="245" spans="235:254" s="829" customFormat="1">
      <c r="IA245" s="710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 s="710"/>
      <c r="IQ245"/>
      <c r="IR245"/>
      <c r="IS245"/>
      <c r="IT245" s="711"/>
    </row>
    <row r="246" spans="235:254" s="829" customFormat="1">
      <c r="IA246" s="710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 s="710"/>
      <c r="IQ246"/>
      <c r="IR246"/>
      <c r="IS246"/>
      <c r="IT246" s="711"/>
    </row>
    <row r="247" spans="235:254" s="829" customFormat="1">
      <c r="IA247" s="710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 s="710"/>
      <c r="IQ247"/>
      <c r="IR247"/>
      <c r="IS247"/>
      <c r="IT247" s="711"/>
    </row>
    <row r="248" spans="235:254" s="829" customFormat="1">
      <c r="IA248" s="710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 s="710"/>
      <c r="IQ248"/>
      <c r="IR248"/>
      <c r="IS248"/>
      <c r="IT248" s="711"/>
    </row>
    <row r="249" spans="235:254" s="829" customFormat="1">
      <c r="IA249" s="710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 s="710"/>
      <c r="IQ249"/>
      <c r="IR249"/>
      <c r="IS249"/>
      <c r="IT249" s="711"/>
    </row>
    <row r="250" spans="235:254" s="829" customFormat="1">
      <c r="IA250" s="71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 s="710"/>
      <c r="IQ250"/>
      <c r="IR250"/>
      <c r="IS250"/>
      <c r="IT250" s="711"/>
    </row>
    <row r="251" spans="235:254" s="829" customFormat="1">
      <c r="IA251" s="710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 s="710"/>
      <c r="IQ251"/>
      <c r="IR251"/>
      <c r="IS251"/>
      <c r="IT251" s="711"/>
    </row>
    <row r="252" spans="235:254" s="829" customFormat="1">
      <c r="IA252" s="710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 s="710"/>
      <c r="IQ252"/>
      <c r="IR252"/>
      <c r="IS252"/>
      <c r="IT252" s="711"/>
    </row>
    <row r="253" spans="235:254" s="829" customFormat="1">
      <c r="IA253" s="710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 s="710"/>
      <c r="IQ253"/>
      <c r="IR253"/>
      <c r="IS253"/>
      <c r="IT253" s="711"/>
    </row>
    <row r="254" spans="235:254" s="829" customFormat="1">
      <c r="IA254" s="710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 s="710"/>
      <c r="IQ254"/>
      <c r="IR254"/>
      <c r="IS254"/>
      <c r="IT254" s="711"/>
    </row>
    <row r="255" spans="235:254" s="829" customFormat="1">
      <c r="IA255" s="710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 s="710"/>
      <c r="IQ255"/>
      <c r="IR255"/>
      <c r="IS255"/>
      <c r="IT255" s="711"/>
    </row>
    <row r="256" spans="235:254" s="829" customFormat="1">
      <c r="IA256" s="710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 s="710"/>
      <c r="IQ256"/>
      <c r="IR256"/>
      <c r="IS256"/>
      <c r="IT256" s="711"/>
    </row>
    <row r="257" spans="235:254" s="829" customFormat="1">
      <c r="IA257" s="710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 s="710"/>
      <c r="IQ257"/>
      <c r="IR257"/>
      <c r="IS257"/>
      <c r="IT257" s="711"/>
    </row>
    <row r="258" spans="235:254" s="829" customFormat="1">
      <c r="IA258" s="710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 s="710"/>
      <c r="IQ258"/>
      <c r="IR258"/>
      <c r="IS258"/>
      <c r="IT258" s="711"/>
    </row>
    <row r="259" spans="235:254" s="829" customFormat="1">
      <c r="IA259" s="710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 s="710"/>
      <c r="IQ259"/>
      <c r="IR259"/>
      <c r="IS259"/>
      <c r="IT259" s="711"/>
    </row>
    <row r="260" spans="235:254" s="829" customFormat="1">
      <c r="IA260" s="71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 s="710"/>
      <c r="IQ260"/>
      <c r="IR260"/>
      <c r="IS260"/>
      <c r="IT260" s="711"/>
    </row>
    <row r="261" spans="235:254" s="829" customFormat="1">
      <c r="IA261" s="710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 s="710"/>
      <c r="IQ261"/>
      <c r="IR261"/>
      <c r="IS261"/>
      <c r="IT261" s="711"/>
    </row>
    <row r="262" spans="235:254" s="829" customFormat="1">
      <c r="IA262" s="710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 s="710"/>
      <c r="IQ262"/>
      <c r="IR262"/>
      <c r="IS262"/>
      <c r="IT262" s="711"/>
    </row>
    <row r="263" spans="235:254" s="829" customFormat="1">
      <c r="IA263" s="710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 s="710"/>
      <c r="IQ263"/>
      <c r="IR263"/>
      <c r="IS263"/>
      <c r="IT263" s="711"/>
    </row>
    <row r="264" spans="235:254" s="829" customFormat="1">
      <c r="IA264" s="710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 s="710"/>
      <c r="IQ264"/>
      <c r="IR264"/>
      <c r="IS264"/>
      <c r="IT264" s="711"/>
    </row>
    <row r="265" spans="235:254" s="829" customFormat="1">
      <c r="IA265" s="710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 s="710"/>
      <c r="IQ265"/>
      <c r="IR265"/>
      <c r="IS265"/>
      <c r="IT265" s="711"/>
    </row>
    <row r="266" spans="235:254" s="829" customFormat="1">
      <c r="IA266" s="710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 s="710"/>
      <c r="IQ266"/>
      <c r="IR266"/>
      <c r="IS266"/>
      <c r="IT266" s="711"/>
    </row>
    <row r="267" spans="235:254" s="829" customFormat="1">
      <c r="IA267" s="710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 s="710"/>
      <c r="IQ267"/>
      <c r="IR267"/>
      <c r="IS267"/>
      <c r="IT267" s="711"/>
    </row>
    <row r="268" spans="235:254" s="829" customFormat="1">
      <c r="IA268" s="710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 s="710"/>
      <c r="IQ268"/>
      <c r="IR268"/>
      <c r="IS268"/>
      <c r="IT268" s="711"/>
    </row>
    <row r="269" spans="235:254" s="829" customFormat="1">
      <c r="IA269" s="710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 s="710"/>
      <c r="IQ269"/>
      <c r="IR269"/>
      <c r="IS269"/>
      <c r="IT269" s="711"/>
    </row>
    <row r="270" spans="235:254" s="829" customFormat="1">
      <c r="IA270" s="71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 s="710"/>
      <c r="IQ270"/>
      <c r="IR270"/>
      <c r="IS270"/>
      <c r="IT270" s="711"/>
    </row>
    <row r="271" spans="235:254" s="829" customFormat="1">
      <c r="IA271" s="710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 s="710"/>
      <c r="IQ271"/>
      <c r="IR271"/>
      <c r="IS271"/>
      <c r="IT271" s="711"/>
    </row>
    <row r="272" spans="235:254" s="829" customFormat="1">
      <c r="IA272" s="710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 s="710"/>
      <c r="IQ272"/>
      <c r="IR272"/>
      <c r="IS272"/>
      <c r="IT272" s="711"/>
    </row>
    <row r="273" spans="235:254" s="829" customFormat="1">
      <c r="IA273" s="710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 s="710"/>
      <c r="IQ273"/>
      <c r="IR273"/>
      <c r="IS273"/>
      <c r="IT273" s="711"/>
    </row>
    <row r="274" spans="235:254" s="829" customFormat="1">
      <c r="IA274" s="710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 s="710"/>
      <c r="IQ274"/>
      <c r="IR274"/>
      <c r="IS274"/>
      <c r="IT274" s="711"/>
    </row>
    <row r="275" spans="235:254" s="829" customFormat="1">
      <c r="IA275" s="710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 s="710"/>
      <c r="IQ275"/>
      <c r="IR275"/>
      <c r="IS275"/>
      <c r="IT275" s="711"/>
    </row>
    <row r="276" spans="235:254" s="829" customFormat="1">
      <c r="IA276" s="710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 s="710"/>
      <c r="IQ276"/>
      <c r="IR276"/>
      <c r="IS276"/>
      <c r="IT276" s="711"/>
    </row>
    <row r="277" spans="235:254" s="829" customFormat="1">
      <c r="IA277" s="710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 s="710"/>
      <c r="IQ277"/>
      <c r="IR277"/>
      <c r="IS277"/>
      <c r="IT277" s="711"/>
    </row>
    <row r="278" spans="235:254" s="829" customFormat="1">
      <c r="IA278" s="710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 s="710"/>
      <c r="IQ278"/>
      <c r="IR278"/>
      <c r="IS278"/>
      <c r="IT278" s="711"/>
    </row>
    <row r="279" spans="235:254" s="829" customFormat="1">
      <c r="IA279" s="710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 s="710"/>
      <c r="IQ279"/>
      <c r="IR279"/>
      <c r="IS279"/>
      <c r="IT279" s="711"/>
    </row>
    <row r="280" spans="235:254" s="829" customFormat="1">
      <c r="IA280" s="71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 s="710"/>
      <c r="IQ280"/>
      <c r="IR280"/>
      <c r="IS280"/>
      <c r="IT280" s="711"/>
    </row>
    <row r="281" spans="235:254" s="829" customFormat="1">
      <c r="IA281" s="710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 s="710"/>
      <c r="IQ281"/>
      <c r="IR281"/>
      <c r="IS281"/>
      <c r="IT281" s="711"/>
    </row>
    <row r="282" spans="235:254" s="829" customFormat="1">
      <c r="IA282" s="710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 s="710"/>
      <c r="IQ282"/>
      <c r="IR282"/>
      <c r="IS282"/>
      <c r="IT282" s="711"/>
    </row>
    <row r="283" spans="235:254" s="829" customFormat="1">
      <c r="IA283" s="710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 s="710"/>
      <c r="IQ283"/>
      <c r="IR283"/>
      <c r="IS283"/>
      <c r="IT283" s="711"/>
    </row>
    <row r="284" spans="235:254" s="829" customFormat="1">
      <c r="IA284" s="710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 s="710"/>
      <c r="IQ284"/>
      <c r="IR284"/>
      <c r="IS284"/>
      <c r="IT284" s="711"/>
    </row>
    <row r="285" spans="235:254" s="829" customFormat="1">
      <c r="IA285" s="710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 s="710"/>
      <c r="IQ285"/>
      <c r="IR285"/>
      <c r="IS285"/>
      <c r="IT285" s="711"/>
    </row>
    <row r="286" spans="235:254" s="829" customFormat="1">
      <c r="IA286" s="710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 s="710"/>
      <c r="IQ286"/>
      <c r="IR286"/>
      <c r="IS286"/>
      <c r="IT286" s="711"/>
    </row>
    <row r="287" spans="235:254" s="829" customFormat="1">
      <c r="IA287" s="710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 s="710"/>
      <c r="IQ287"/>
      <c r="IR287"/>
      <c r="IS287"/>
      <c r="IT287" s="711"/>
    </row>
    <row r="288" spans="235:254" s="829" customFormat="1">
      <c r="IA288" s="710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 s="710"/>
      <c r="IQ288"/>
      <c r="IR288"/>
      <c r="IS288"/>
      <c r="IT288" s="711"/>
    </row>
    <row r="289" spans="235:254" s="829" customFormat="1">
      <c r="IA289" s="710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 s="710"/>
      <c r="IQ289"/>
      <c r="IR289"/>
      <c r="IS289"/>
      <c r="IT289" s="711"/>
    </row>
    <row r="290" spans="235:254" s="829" customFormat="1">
      <c r="IA290" s="71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 s="710"/>
      <c r="IQ290"/>
      <c r="IR290"/>
      <c r="IS290"/>
      <c r="IT290" s="711"/>
    </row>
    <row r="291" spans="235:254" s="829" customFormat="1">
      <c r="IA291" s="710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 s="710"/>
      <c r="IQ291"/>
      <c r="IR291"/>
      <c r="IS291"/>
      <c r="IT291" s="711"/>
    </row>
    <row r="292" spans="235:254" s="829" customFormat="1">
      <c r="IA292" s="710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 s="710"/>
      <c r="IQ292"/>
      <c r="IR292"/>
      <c r="IS292"/>
      <c r="IT292" s="711"/>
    </row>
    <row r="293" spans="235:254" s="829" customFormat="1">
      <c r="IA293" s="710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 s="710"/>
      <c r="IQ293"/>
      <c r="IR293"/>
      <c r="IS293"/>
      <c r="IT293"/>
    </row>
    <row r="294" spans="235:254" s="829" customFormat="1">
      <c r="IA294" s="710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 s="710"/>
      <c r="IQ294"/>
      <c r="IR294"/>
      <c r="IS294"/>
      <c r="IT294"/>
    </row>
    <row r="295" spans="235:254" s="829" customFormat="1">
      <c r="IA295" s="710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 s="710"/>
      <c r="IQ295"/>
      <c r="IR295"/>
      <c r="IS295"/>
      <c r="IT295"/>
    </row>
    <row r="296" spans="235:254" s="829" customFormat="1">
      <c r="IA296" s="710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 s="710"/>
      <c r="IQ296"/>
      <c r="IR296"/>
      <c r="IS296"/>
      <c r="IT296"/>
    </row>
    <row r="297" spans="235:254" s="829" customFormat="1">
      <c r="IA297" s="710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 s="710"/>
      <c r="IQ297"/>
      <c r="IR297"/>
      <c r="IS297"/>
      <c r="IT297"/>
    </row>
    <row r="298" spans="235:254" s="829" customFormat="1">
      <c r="IA298" s="710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 s="710"/>
      <c r="IQ298"/>
      <c r="IR298"/>
      <c r="IS298"/>
      <c r="IT298"/>
    </row>
    <row r="299" spans="235:254" s="829" customFormat="1">
      <c r="IA299" s="710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 s="710"/>
      <c r="IQ299"/>
      <c r="IR299"/>
      <c r="IS299"/>
      <c r="IT299" s="711"/>
    </row>
    <row r="300" spans="235:254" s="829" customFormat="1">
      <c r="IA300" s="71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 s="710"/>
      <c r="IQ300"/>
      <c r="IR300"/>
      <c r="IS300"/>
      <c r="IT300" s="711"/>
    </row>
    <row r="301" spans="235:254" s="829" customFormat="1">
      <c r="IA301" s="710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 s="710"/>
      <c r="IQ301"/>
      <c r="IR301"/>
      <c r="IS301"/>
      <c r="IT301" s="711"/>
    </row>
    <row r="302" spans="235:254" s="829" customFormat="1">
      <c r="IA302" s="710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 s="710"/>
      <c r="IQ302"/>
      <c r="IR302"/>
      <c r="IS302"/>
      <c r="IT302" s="711"/>
    </row>
    <row r="303" spans="235:254" s="829" customFormat="1">
      <c r="IA303" s="710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 s="710"/>
      <c r="IQ303"/>
      <c r="IR303"/>
      <c r="IS303"/>
      <c r="IT303" s="711"/>
    </row>
    <row r="304" spans="235:254" s="829" customFormat="1">
      <c r="IA304" s="710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 s="710"/>
      <c r="IQ304"/>
      <c r="IR304"/>
      <c r="IS304"/>
      <c r="IT304" s="711"/>
    </row>
    <row r="305" spans="235:254" s="829" customFormat="1">
      <c r="IA305" s="710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 s="710"/>
      <c r="IQ305"/>
      <c r="IR305"/>
      <c r="IS305"/>
      <c r="IT305" s="711"/>
    </row>
    <row r="306" spans="235:254" s="829" customFormat="1">
      <c r="IA306" s="710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 s="710"/>
      <c r="IQ306"/>
      <c r="IR306"/>
      <c r="IS306"/>
      <c r="IT306" s="711"/>
    </row>
    <row r="307" spans="235:254" s="829" customFormat="1">
      <c r="IA307" s="710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 s="710"/>
      <c r="IQ307"/>
      <c r="IR307"/>
      <c r="IS307"/>
      <c r="IT307" s="711"/>
    </row>
    <row r="308" spans="235:254" s="829" customFormat="1">
      <c r="IA308" s="710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 s="710"/>
      <c r="IQ308"/>
      <c r="IR308"/>
      <c r="IS308"/>
      <c r="IT308" s="711"/>
    </row>
    <row r="309" spans="235:254" s="829" customFormat="1">
      <c r="IA309" s="710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 s="710"/>
      <c r="IQ309"/>
      <c r="IR309"/>
      <c r="IS309"/>
      <c r="IT309" s="711"/>
    </row>
    <row r="310" spans="235:254" s="829" customFormat="1">
      <c r="IA310" s="7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 s="710"/>
      <c r="IQ310"/>
      <c r="IR310"/>
      <c r="IS310"/>
      <c r="IT310" s="711"/>
    </row>
    <row r="311" spans="235:254" s="829" customFormat="1">
      <c r="IA311" s="710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 s="710"/>
      <c r="IQ311"/>
      <c r="IR311"/>
      <c r="IS311"/>
      <c r="IT311" s="711"/>
    </row>
    <row r="312" spans="235:254" s="829" customFormat="1">
      <c r="IA312" s="710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 s="710"/>
      <c r="IQ312"/>
      <c r="IR312"/>
      <c r="IS312"/>
      <c r="IT312" s="711"/>
    </row>
    <row r="313" spans="235:254" s="829" customFormat="1">
      <c r="IA313" s="710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 s="710"/>
      <c r="IQ313"/>
      <c r="IR313"/>
      <c r="IS313"/>
      <c r="IT313" s="711"/>
    </row>
    <row r="314" spans="235:254" s="829" customFormat="1">
      <c r="IA314" s="710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 s="710"/>
      <c r="IQ314"/>
      <c r="IR314"/>
      <c r="IS314"/>
      <c r="IT314" s="711"/>
    </row>
    <row r="315" spans="235:254" s="829" customFormat="1">
      <c r="IA315" s="710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 s="710"/>
      <c r="IQ315"/>
      <c r="IR315"/>
      <c r="IS315"/>
      <c r="IT315" s="711"/>
    </row>
    <row r="316" spans="235:254" s="829" customFormat="1">
      <c r="IA316" s="710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 s="710"/>
      <c r="IQ316"/>
      <c r="IR316"/>
      <c r="IS316"/>
      <c r="IT316" s="711"/>
    </row>
    <row r="317" spans="235:254" s="829" customFormat="1">
      <c r="IA317" s="710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 s="710"/>
      <c r="IQ317"/>
      <c r="IR317"/>
      <c r="IS317"/>
      <c r="IT317" s="711"/>
    </row>
    <row r="318" spans="235:254" s="829" customFormat="1">
      <c r="IA318" s="710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 s="710"/>
      <c r="IQ318"/>
      <c r="IR318"/>
      <c r="IS318"/>
      <c r="IT318" s="711"/>
    </row>
    <row r="319" spans="235:254" s="829" customFormat="1">
      <c r="IA319" s="710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 s="710"/>
      <c r="IQ319"/>
      <c r="IR319"/>
      <c r="IS319"/>
      <c r="IT319" s="711"/>
    </row>
    <row r="320" spans="235:254" s="829" customFormat="1">
      <c r="IA320" s="71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 s="710"/>
      <c r="IQ320"/>
      <c r="IR320"/>
      <c r="IS320"/>
      <c r="IT320" s="711"/>
    </row>
    <row r="321" spans="235:254" s="829" customFormat="1">
      <c r="IA321" s="710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 s="710"/>
      <c r="IQ321"/>
      <c r="IR321"/>
      <c r="IS321"/>
      <c r="IT321" s="711"/>
    </row>
    <row r="322" spans="235:254" s="829" customFormat="1">
      <c r="IA322" s="710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 s="710"/>
      <c r="IQ322"/>
      <c r="IR322"/>
      <c r="IS322"/>
      <c r="IT322" s="711"/>
    </row>
    <row r="323" spans="235:254" s="829" customFormat="1">
      <c r="IA323" s="710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 s="710"/>
      <c r="IQ323"/>
      <c r="IR323"/>
      <c r="IS323"/>
      <c r="IT323" s="711"/>
    </row>
    <row r="324" spans="235:254" s="829" customFormat="1">
      <c r="IA324" s="710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 s="710"/>
      <c r="IQ324"/>
      <c r="IR324"/>
      <c r="IS324"/>
      <c r="IT324" s="711"/>
    </row>
    <row r="325" spans="235:254" s="829" customFormat="1">
      <c r="IA325" s="710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 s="710"/>
      <c r="IQ325"/>
      <c r="IR325"/>
      <c r="IS325"/>
      <c r="IT325" s="711"/>
    </row>
    <row r="326" spans="235:254" s="829" customFormat="1">
      <c r="IA326" s="710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 s="710"/>
      <c r="IQ326"/>
      <c r="IR326"/>
      <c r="IS326"/>
      <c r="IT326" s="711"/>
    </row>
    <row r="327" spans="235:254" s="829" customFormat="1">
      <c r="IA327" s="710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 s="710"/>
      <c r="IQ327"/>
      <c r="IR327"/>
      <c r="IS327"/>
      <c r="IT327" s="711"/>
    </row>
    <row r="328" spans="235:254" s="829" customFormat="1">
      <c r="IA328" s="710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 s="710"/>
      <c r="IQ328"/>
      <c r="IR328"/>
      <c r="IS328"/>
      <c r="IT328" s="711"/>
    </row>
    <row r="329" spans="235:254" s="829" customFormat="1">
      <c r="IA329" s="710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 s="710"/>
      <c r="IQ329"/>
      <c r="IR329"/>
      <c r="IS329"/>
      <c r="IT329" s="711"/>
    </row>
    <row r="330" spans="235:254" s="829" customFormat="1">
      <c r="IA330" s="71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 s="710"/>
      <c r="IQ330"/>
      <c r="IR330"/>
      <c r="IS330"/>
      <c r="IT330" s="711"/>
    </row>
    <row r="331" spans="235:254" s="829" customFormat="1">
      <c r="IA331" s="710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 s="710"/>
      <c r="IQ331"/>
      <c r="IR331"/>
      <c r="IS331"/>
      <c r="IT331" s="711"/>
    </row>
    <row r="332" spans="235:254" s="829" customFormat="1">
      <c r="IA332" s="710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 s="710"/>
      <c r="IQ332"/>
      <c r="IR332"/>
      <c r="IS332"/>
      <c r="IT332" s="711"/>
    </row>
    <row r="333" spans="235:254" s="829" customFormat="1">
      <c r="IA333" s="710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 s="710"/>
      <c r="IQ333"/>
      <c r="IR333"/>
      <c r="IS333"/>
      <c r="IT333" s="711"/>
    </row>
    <row r="334" spans="235:254" s="829" customFormat="1">
      <c r="IA334" s="710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 s="710"/>
      <c r="IQ334"/>
      <c r="IR334"/>
      <c r="IS334"/>
      <c r="IT334" s="711"/>
    </row>
    <row r="335" spans="235:254" s="829" customFormat="1">
      <c r="IA335" s="710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 s="710"/>
      <c r="IQ335"/>
      <c r="IR335"/>
      <c r="IS335"/>
      <c r="IT335" s="711"/>
    </row>
    <row r="336" spans="235:254" s="829" customFormat="1">
      <c r="IA336" s="710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 s="710"/>
      <c r="IQ336"/>
      <c r="IR336"/>
      <c r="IS336"/>
      <c r="IT336" s="711"/>
    </row>
    <row r="337" spans="235:254" s="829" customFormat="1">
      <c r="IA337" s="710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 s="710"/>
      <c r="IQ337"/>
      <c r="IR337"/>
      <c r="IS337"/>
      <c r="IT337" s="711"/>
    </row>
    <row r="338" spans="235:254" s="829" customFormat="1">
      <c r="IA338" s="710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 s="710"/>
      <c r="IQ338"/>
      <c r="IR338"/>
      <c r="IS338"/>
      <c r="IT338" s="711"/>
    </row>
    <row r="339" spans="235:254" s="829" customFormat="1">
      <c r="IA339" s="710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 s="710"/>
      <c r="IQ339"/>
      <c r="IR339"/>
      <c r="IS339"/>
      <c r="IT339" s="711"/>
    </row>
    <row r="340" spans="235:254" s="829" customFormat="1">
      <c r="IA340" s="71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 s="710"/>
      <c r="IQ340"/>
      <c r="IR340"/>
      <c r="IS340"/>
      <c r="IT340" s="711"/>
    </row>
    <row r="341" spans="235:254" s="829" customFormat="1">
      <c r="IA341" s="710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 s="710"/>
      <c r="IQ341"/>
      <c r="IR341"/>
      <c r="IS341"/>
      <c r="IT341" s="711"/>
    </row>
    <row r="342" spans="235:254" s="829" customFormat="1">
      <c r="IA342" s="710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 s="710"/>
      <c r="IQ342"/>
      <c r="IR342"/>
      <c r="IS342"/>
      <c r="IT342" s="711"/>
    </row>
    <row r="343" spans="235:254" s="829" customFormat="1">
      <c r="IA343" s="710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 s="710"/>
      <c r="IQ343"/>
      <c r="IR343"/>
      <c r="IS343"/>
      <c r="IT343" s="711"/>
    </row>
    <row r="344" spans="235:254" s="829" customFormat="1">
      <c r="IA344" s="710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 s="710"/>
      <c r="IQ344"/>
      <c r="IR344"/>
      <c r="IS344"/>
      <c r="IT344" s="711"/>
    </row>
    <row r="345" spans="235:254" s="829" customFormat="1">
      <c r="IA345" s="710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 s="710"/>
      <c r="IQ345"/>
      <c r="IR345"/>
      <c r="IS345"/>
      <c r="IT345" s="711"/>
    </row>
    <row r="346" spans="235:254" s="829" customFormat="1">
      <c r="IA346" s="710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 s="710"/>
      <c r="IQ346"/>
      <c r="IR346"/>
      <c r="IS346"/>
      <c r="IT346" s="711"/>
    </row>
    <row r="347" spans="235:254" s="829" customFormat="1">
      <c r="IA347" s="710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 s="710"/>
      <c r="IQ347"/>
      <c r="IR347"/>
      <c r="IS347"/>
      <c r="IT347" s="711"/>
    </row>
    <row r="348" spans="235:254" s="829" customFormat="1">
      <c r="IA348" s="710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 s="710"/>
      <c r="IQ348"/>
      <c r="IR348"/>
      <c r="IS348"/>
      <c r="IT348" s="711"/>
    </row>
    <row r="349" spans="235:254" s="829" customFormat="1">
      <c r="IA349" s="710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 s="710"/>
      <c r="IQ349"/>
      <c r="IR349"/>
      <c r="IS349"/>
      <c r="IT349" s="711"/>
    </row>
    <row r="350" spans="235:254" s="829" customFormat="1">
      <c r="IA350" s="71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 s="710"/>
      <c r="IQ350"/>
      <c r="IR350"/>
      <c r="IS350"/>
      <c r="IT350" s="711"/>
    </row>
    <row r="351" spans="235:254" s="829" customFormat="1">
      <c r="IA351" s="710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 s="710"/>
      <c r="IQ351"/>
      <c r="IR351"/>
      <c r="IS351"/>
      <c r="IT351" s="711"/>
    </row>
    <row r="352" spans="235:254" s="829" customFormat="1">
      <c r="IA352" s="710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 s="710"/>
      <c r="IQ352"/>
      <c r="IR352"/>
      <c r="IS352"/>
      <c r="IT352" s="711"/>
    </row>
    <row r="353" spans="235:254" s="829" customFormat="1">
      <c r="IA353" s="710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 s="710"/>
      <c r="IQ353"/>
      <c r="IR353"/>
      <c r="IS353"/>
      <c r="IT353" s="711"/>
    </row>
    <row r="354" spans="235:254" s="829" customFormat="1">
      <c r="IA354" s="710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 s="710"/>
      <c r="IQ354"/>
      <c r="IR354"/>
      <c r="IS354"/>
      <c r="IT354" s="711"/>
    </row>
    <row r="355" spans="235:254" s="829" customFormat="1">
      <c r="IA355" s="710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 s="710"/>
      <c r="IQ355"/>
      <c r="IR355"/>
      <c r="IS355"/>
      <c r="IT355" s="711"/>
    </row>
    <row r="356" spans="235:254" s="829" customFormat="1">
      <c r="IA356" s="710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 s="710"/>
      <c r="IQ356"/>
      <c r="IR356"/>
      <c r="IS356"/>
      <c r="IT356" s="711"/>
    </row>
    <row r="357" spans="235:254" s="829" customFormat="1">
      <c r="IA357" s="710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 s="710"/>
      <c r="IQ357"/>
      <c r="IR357"/>
      <c r="IS357"/>
      <c r="IT357" s="711"/>
    </row>
    <row r="358" spans="235:254" s="829" customFormat="1">
      <c r="IA358" s="710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 s="710"/>
      <c r="IQ358"/>
      <c r="IR358"/>
      <c r="IS358"/>
      <c r="IT358" s="711"/>
    </row>
    <row r="359" spans="235:254" s="829" customFormat="1">
      <c r="IA359" s="710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 s="710"/>
      <c r="IQ359"/>
      <c r="IR359"/>
      <c r="IS359"/>
      <c r="IT359" s="711"/>
    </row>
    <row r="360" spans="235:254" s="829" customFormat="1">
      <c r="IA360" s="71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 s="710"/>
      <c r="IQ360"/>
      <c r="IR360"/>
      <c r="IS360"/>
      <c r="IT360" s="711"/>
    </row>
    <row r="361" spans="235:254" s="829" customFormat="1">
      <c r="IA361" s="710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 s="710"/>
      <c r="IQ361"/>
      <c r="IR361"/>
      <c r="IS361"/>
      <c r="IT361" s="711"/>
    </row>
    <row r="362" spans="235:254" s="829" customFormat="1">
      <c r="IA362" s="710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 s="710"/>
      <c r="IQ362"/>
      <c r="IR362"/>
      <c r="IS362"/>
      <c r="IT362" s="711"/>
    </row>
    <row r="363" spans="235:254" s="829" customFormat="1">
      <c r="IA363" s="710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 s="710"/>
      <c r="IQ363"/>
      <c r="IR363"/>
      <c r="IS363"/>
      <c r="IT363" s="711"/>
    </row>
    <row r="364" spans="235:254" s="829" customFormat="1">
      <c r="IA364" s="710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 s="710"/>
      <c r="IQ364"/>
      <c r="IR364"/>
      <c r="IS364"/>
      <c r="IT364" s="711"/>
    </row>
    <row r="365" spans="235:254" s="829" customFormat="1">
      <c r="IA365" s="710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 s="710"/>
      <c r="IQ365"/>
      <c r="IR365"/>
      <c r="IS365"/>
      <c r="IT365" s="711"/>
    </row>
    <row r="366" spans="235:254" s="829" customFormat="1">
      <c r="IA366" s="710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 s="710"/>
      <c r="IQ366"/>
      <c r="IR366"/>
      <c r="IS366"/>
      <c r="IT366" s="711"/>
    </row>
    <row r="367" spans="235:254" s="829" customFormat="1">
      <c r="IA367" s="710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 s="710"/>
      <c r="IQ367"/>
      <c r="IR367"/>
      <c r="IS367"/>
      <c r="IT367" s="711"/>
    </row>
    <row r="368" spans="235:254" s="829" customFormat="1">
      <c r="IA368" s="710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 s="710"/>
      <c r="IQ368"/>
      <c r="IR368"/>
      <c r="IS368"/>
      <c r="IT368" s="711"/>
    </row>
    <row r="369" spans="235:254" s="829" customFormat="1">
      <c r="IA369" s="710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 s="710"/>
      <c r="IQ369"/>
      <c r="IR369"/>
      <c r="IS369"/>
      <c r="IT369" s="711"/>
    </row>
    <row r="370" spans="235:254" s="829" customFormat="1">
      <c r="IA370" s="71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 s="710"/>
      <c r="IQ370"/>
      <c r="IR370"/>
      <c r="IS370"/>
      <c r="IT370" s="711"/>
    </row>
    <row r="371" spans="235:254" s="829" customFormat="1">
      <c r="IA371" s="710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 s="710"/>
      <c r="IQ371"/>
      <c r="IR371"/>
      <c r="IS371"/>
      <c r="IT371" s="711"/>
    </row>
    <row r="372" spans="235:254" s="829" customFormat="1">
      <c r="IA372" s="710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 s="710"/>
      <c r="IQ372"/>
      <c r="IR372"/>
      <c r="IS372"/>
      <c r="IT372" s="711"/>
    </row>
    <row r="373" spans="235:254" s="829" customFormat="1">
      <c r="IA373" s="710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 s="710"/>
      <c r="IQ373"/>
      <c r="IR373"/>
      <c r="IS373"/>
      <c r="IT373" s="711"/>
    </row>
    <row r="374" spans="235:254" s="829" customFormat="1">
      <c r="IA374" s="710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 s="710"/>
      <c r="IQ374"/>
      <c r="IR374"/>
      <c r="IS374"/>
      <c r="IT374" s="711"/>
    </row>
    <row r="375" spans="235:254" s="829" customFormat="1">
      <c r="IA375" s="710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 s="710"/>
      <c r="IQ375"/>
      <c r="IR375"/>
      <c r="IS375"/>
      <c r="IT375" s="711"/>
    </row>
    <row r="376" spans="235:254" s="829" customFormat="1">
      <c r="IA376" s="710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 s="710"/>
      <c r="IQ376"/>
      <c r="IR376"/>
      <c r="IS376"/>
      <c r="IT376" s="711"/>
    </row>
    <row r="377" spans="235:254" s="829" customFormat="1">
      <c r="IA377" s="710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 s="710"/>
      <c r="IQ377"/>
      <c r="IR377"/>
      <c r="IS377"/>
      <c r="IT377" s="711"/>
    </row>
    <row r="378" spans="235:254" s="829" customFormat="1">
      <c r="IA378" s="710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 s="710"/>
      <c r="IQ378"/>
      <c r="IR378"/>
      <c r="IS378"/>
      <c r="IT378" s="711"/>
    </row>
    <row r="379" spans="235:254" s="829" customFormat="1">
      <c r="IA379" s="710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 s="710"/>
      <c r="IQ379"/>
      <c r="IR379"/>
      <c r="IS379"/>
      <c r="IT379" s="711"/>
    </row>
    <row r="380" spans="235:254" s="829" customFormat="1">
      <c r="IA380" s="71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 s="710"/>
      <c r="IQ380"/>
      <c r="IR380"/>
      <c r="IS380"/>
      <c r="IT380" s="711"/>
    </row>
    <row r="381" spans="235:254" s="829" customFormat="1">
      <c r="IA381" s="710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 s="710"/>
      <c r="IQ381"/>
      <c r="IR381"/>
      <c r="IS381"/>
      <c r="IT381" s="711"/>
    </row>
    <row r="382" spans="235:254" s="829" customFormat="1">
      <c r="IA382" s="710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 s="710"/>
      <c r="IQ382"/>
      <c r="IR382"/>
      <c r="IS382"/>
      <c r="IT382" s="711"/>
    </row>
    <row r="383" spans="235:254" s="829" customFormat="1">
      <c r="IA383" s="710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 s="710"/>
      <c r="IQ383"/>
      <c r="IR383"/>
      <c r="IS383"/>
      <c r="IT383" s="711"/>
    </row>
    <row r="384" spans="235:254" s="829" customFormat="1">
      <c r="IA384" s="710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 s="710"/>
      <c r="IQ384"/>
      <c r="IR384"/>
      <c r="IS384"/>
      <c r="IT384" s="711"/>
    </row>
  </sheetData>
  <sortState ref="A5:BX137">
    <sortCondition ref="AM5:AM137"/>
    <sortCondition ref="C5:C137"/>
  </sortState>
  <mergeCells count="27">
    <mergeCell ref="AB2:AI2"/>
    <mergeCell ref="X144:Z144"/>
    <mergeCell ref="Y151:Z151"/>
    <mergeCell ref="AX3:AY3"/>
    <mergeCell ref="F3:G3"/>
    <mergeCell ref="M3:P3"/>
    <mergeCell ref="R3:T3"/>
    <mergeCell ref="V3:Y3"/>
    <mergeCell ref="AB3:AC3"/>
    <mergeCell ref="AD3:AE3"/>
    <mergeCell ref="AF3:AG3"/>
    <mergeCell ref="AH3:AI3"/>
    <mergeCell ref="AJ3:AK3"/>
    <mergeCell ref="AN3:AO3"/>
    <mergeCell ref="AP3:AQ3"/>
    <mergeCell ref="AR3:AS3"/>
    <mergeCell ref="AT3:AU3"/>
    <mergeCell ref="AV3:AW3"/>
    <mergeCell ref="BL3:BM3"/>
    <mergeCell ref="BN3:BO3"/>
    <mergeCell ref="BP3:BQ3"/>
    <mergeCell ref="AZ3:BA3"/>
    <mergeCell ref="BB3:BC3"/>
    <mergeCell ref="BD3:BE3"/>
    <mergeCell ref="BF3:BG3"/>
    <mergeCell ref="BH3:BI3"/>
    <mergeCell ref="BJ3:BK3"/>
  </mergeCells>
  <phoneticPr fontId="18" type="noConversion"/>
  <conditionalFormatting sqref="B5:C137 H5:J137 R5:T137 V5:V137">
    <cfRule type="expression" dxfId="3262" priority="540">
      <formula>+$B5=1</formula>
    </cfRule>
  </conditionalFormatting>
  <conditionalFormatting sqref="V5:V137 R5:T137 H5:J137 B5:C137">
    <cfRule type="expression" dxfId="3261" priority="541">
      <formula>+$B5=2</formula>
    </cfRule>
  </conditionalFormatting>
  <conditionalFormatting sqref="H17:J21 H55:J59 H12:J14 H33:J53 H24:J30 H61:J139 H5:J10 R61:T139 R6:T10">
    <cfRule type="expression" dxfId="3260" priority="539">
      <formula>+H5=""</formula>
    </cfRule>
  </conditionalFormatting>
  <conditionalFormatting sqref="R5:T5 R17:T21 R42:T53 R41:S41 R55:T59 R12:T14 R33:T40 R24:T30">
    <cfRule type="expression" dxfId="3259" priority="538">
      <formula>+R5=""</formula>
    </cfRule>
  </conditionalFormatting>
  <conditionalFormatting sqref="H16:J16 V16 R16:T16 B16:C16">
    <cfRule type="expression" dxfId="3258" priority="534">
      <formula>+$B16=1</formula>
    </cfRule>
  </conditionalFormatting>
  <conditionalFormatting sqref="H16:J16 V16 R16:T16 B16:C16">
    <cfRule type="expression" dxfId="3257" priority="535">
      <formula>+$B16=2</formula>
    </cfRule>
    <cfRule type="expression" dxfId="3256" priority="536">
      <formula>+$B16=3</formula>
    </cfRule>
    <cfRule type="expression" dxfId="3255" priority="537">
      <formula>+$B16=4</formula>
    </cfRule>
  </conditionalFormatting>
  <conditionalFormatting sqref="H16:J16">
    <cfRule type="expression" dxfId="3254" priority="533">
      <formula>+H16=""</formula>
    </cfRule>
  </conditionalFormatting>
  <conditionalFormatting sqref="R16:T16">
    <cfRule type="expression" dxfId="3253" priority="532">
      <formula>+R16=""</formula>
    </cfRule>
  </conditionalFormatting>
  <conditionalFormatting sqref="AN5:AO5 AN61:BG72 AN73:BH140 BI61:BI139 BH33:BH72 BK61:BK139 BJ33:BJ140 BL33:BL140 BN33:BN140 BP33:BP140 AN6:BQ10 AN55:BG59 AN16:BG21 AN33:BG53 BI16:BI21 BI33:BI53 BM61:BM140 BO61:BO140 BQ61:BQ140 BK16:BK21 BK33:BK53 BM16:BM21 BM33:BM53 BO16:BO21 BO33:BO53 BH5:BQ5 AN12:BQ14 BQ16:BQ21 BQ33:BQ53 AN24:BQ30 BH16:BH22 BJ16:BJ22 BL16:BL22 BN16:BN22 BP16:BP22">
    <cfRule type="expression" dxfId="3252" priority="529">
      <formula>+$AF5=2018</formula>
    </cfRule>
  </conditionalFormatting>
  <conditionalFormatting sqref="AN5:AO5 AN61:BG72 AN73:BH140 BI61:BI139 BH33:BH72 BK61:BK139 BJ33:BJ140 BL33:BL140 BN33:BN140 BP33:BP140 AN6:BQ10 AN55:BG59 AN16:BG21 AN33:BG53 BI16:BI21 BI33:BI53 BM61:BM140 BO61:BO140 BQ61:BQ140 BK16:BK21 BK33:BK53 BM16:BM21 BM33:BM53 BO16:BO21 BO33:BO53 BH5:BQ5 AN12:BQ14 BQ16:BQ21 BQ33:BQ53 AN24:BQ30 BH16:BH22 BJ16:BJ22 BL16:BL22 BN16:BN22 BP16:BP22">
    <cfRule type="expression" dxfId="3251" priority="530">
      <formula>+$AF5=2019</formula>
    </cfRule>
  </conditionalFormatting>
  <conditionalFormatting sqref="AN5:AO5 AN61:BG72 AN73:BH140 BI61:BI139 BH33:BH72 BK61:BK139 BJ33:BJ140 BL33:BL140 BN33:BN140 BP33:BP140 AN6:BQ10 AN55:BG59 AN16:BG21 AN33:BG53 BI16:BI21 BI33:BI53 BM61:BM140 BO61:BO140 BQ61:BQ140 BK16:BK21 BK33:BK53 BM16:BM21 BM33:BM53 BO16:BO21 BO33:BO53 BH5:BQ5 AN12:BQ14 BQ16:BQ21 BQ33:BQ53 AN24:BQ30 BH16:BH22 BJ16:BJ22 BL16:BL22 BN16:BN22 BP16:BP22">
    <cfRule type="expression" dxfId="3250" priority="527">
      <formula>+$AF5=2022</formula>
    </cfRule>
    <cfRule type="expression" dxfId="3249" priority="528">
      <formula>+$AF5=2021</formula>
    </cfRule>
    <cfRule type="expression" dxfId="3248" priority="531">
      <formula>+$AF5=2020</formula>
    </cfRule>
  </conditionalFormatting>
  <conditionalFormatting sqref="AP140:BG140 AN55:AO59 AN12:AO14 AN16:AO21 AN33:AO53 AN24:AO30 AN61:AO140 AN5:AO10 BB61:BG139 BI61:BI139 BH33:BH140 BB6:BI10 BL33:BL140 BN33:BN140 BP33:BP140 BB55:BG59 BB16:BG21 BB33:BG53 BH5:BI5 BB12:BI14 BI16:BI21 BI33:BI53 BB24:BI30 BM61:BM140 BO61:BO140 BQ61:BQ140 BM16:BM21 BM33:BM53 BO16:BO21 BO33:BO53 BL5:BQ10 BL12:BQ14 BQ16:BQ21 BQ33:BQ53 BL24:BQ30 BH16:BH22 BL16:BL22 BN16:BN22 BP16:BP22">
    <cfRule type="expression" dxfId="3247" priority="526">
      <formula>+$AG5=0</formula>
    </cfRule>
  </conditionalFormatting>
  <conditionalFormatting sqref="AP5:BA5">
    <cfRule type="expression" dxfId="3246" priority="523">
      <formula>+$AF5=2018</formula>
    </cfRule>
  </conditionalFormatting>
  <conditionalFormatting sqref="AP5:BA5">
    <cfRule type="expression" dxfId="3245" priority="524">
      <formula>+$AF5=2019</formula>
    </cfRule>
  </conditionalFormatting>
  <conditionalFormatting sqref="AP5:BA5">
    <cfRule type="expression" dxfId="3244" priority="521">
      <formula>+$AF5=2022</formula>
    </cfRule>
    <cfRule type="expression" dxfId="3243" priority="522">
      <formula>+$AF5=2021</formula>
    </cfRule>
    <cfRule type="expression" dxfId="3242" priority="525">
      <formula>+$AF5=2020</formula>
    </cfRule>
  </conditionalFormatting>
  <conditionalFormatting sqref="BB5:BC5">
    <cfRule type="expression" dxfId="3241" priority="518">
      <formula>+$AF5=2018</formula>
    </cfRule>
  </conditionalFormatting>
  <conditionalFormatting sqref="BB5:BC5">
    <cfRule type="expression" dxfId="3240" priority="519">
      <formula>+$AF5=2019</formula>
    </cfRule>
  </conditionalFormatting>
  <conditionalFormatting sqref="BB5:BC5">
    <cfRule type="expression" dxfId="3239" priority="516">
      <formula>+$AF5=2022</formula>
    </cfRule>
    <cfRule type="expression" dxfId="3238" priority="517">
      <formula>+$AF5=2021</formula>
    </cfRule>
    <cfRule type="expression" dxfId="3237" priority="520">
      <formula>+$AF5=2020</formula>
    </cfRule>
  </conditionalFormatting>
  <conditionalFormatting sqref="BB5:BC5">
    <cfRule type="expression" dxfId="3236" priority="515">
      <formula>+$AG5=0</formula>
    </cfRule>
  </conditionalFormatting>
  <conditionalFormatting sqref="BD5:BE5">
    <cfRule type="expression" dxfId="3235" priority="512">
      <formula>+$AF5=2018</formula>
    </cfRule>
  </conditionalFormatting>
  <conditionalFormatting sqref="BD5:BE5">
    <cfRule type="expression" dxfId="3234" priority="513">
      <formula>+$AF5=2019</formula>
    </cfRule>
  </conditionalFormatting>
  <conditionalFormatting sqref="BD5:BE5">
    <cfRule type="expression" dxfId="3233" priority="510">
      <formula>+$AF5=2022</formula>
    </cfRule>
    <cfRule type="expression" dxfId="3232" priority="511">
      <formula>+$AF5=2021</formula>
    </cfRule>
    <cfRule type="expression" dxfId="3231" priority="514">
      <formula>+$AF5=2020</formula>
    </cfRule>
  </conditionalFormatting>
  <conditionalFormatting sqref="BD5:BE5">
    <cfRule type="expression" dxfId="3230" priority="509">
      <formula>+$AG5=0</formula>
    </cfRule>
  </conditionalFormatting>
  <conditionalFormatting sqref="BF5:BG5">
    <cfRule type="expression" dxfId="3229" priority="506">
      <formula>+$AF5=2018</formula>
    </cfRule>
  </conditionalFormatting>
  <conditionalFormatting sqref="BF5:BG5">
    <cfRule type="expression" dxfId="3228" priority="507">
      <formula>+$AF5=2019</formula>
    </cfRule>
  </conditionalFormatting>
  <conditionalFormatting sqref="BF5:BG5">
    <cfRule type="expression" dxfId="3227" priority="504">
      <formula>+$AF5=2022</formula>
    </cfRule>
    <cfRule type="expression" dxfId="3226" priority="505">
      <formula>+$AF5=2021</formula>
    </cfRule>
    <cfRule type="expression" dxfId="3225" priority="508">
      <formula>+$AF5=2020</formula>
    </cfRule>
  </conditionalFormatting>
  <conditionalFormatting sqref="BF5:BG5">
    <cfRule type="expression" dxfId="3224" priority="503">
      <formula>+$AG5=0</formula>
    </cfRule>
  </conditionalFormatting>
  <conditionalFormatting sqref="B54:C54 V54 H54:J54 R54:T54">
    <cfRule type="expression" dxfId="3223" priority="499">
      <formula>+$B54=1</formula>
    </cfRule>
  </conditionalFormatting>
  <conditionalFormatting sqref="B54:C54 V54 H54:J54 R54:T54">
    <cfRule type="expression" dxfId="3222" priority="500">
      <formula>+$B54=2</formula>
    </cfRule>
    <cfRule type="expression" dxfId="3221" priority="501">
      <formula>+$B54=3</formula>
    </cfRule>
    <cfRule type="expression" dxfId="3220" priority="502">
      <formula>+$B54=4</formula>
    </cfRule>
  </conditionalFormatting>
  <conditionalFormatting sqref="H54:J54">
    <cfRule type="expression" dxfId="3219" priority="498">
      <formula>+H54=""</formula>
    </cfRule>
  </conditionalFormatting>
  <conditionalFormatting sqref="R54:T54">
    <cfRule type="expression" dxfId="3218" priority="497">
      <formula>+R54=""</formula>
    </cfRule>
  </conditionalFormatting>
  <conditionalFormatting sqref="AN54:AO54">
    <cfRule type="expression" dxfId="3217" priority="494">
      <formula>+$AF54=2018</formula>
    </cfRule>
  </conditionalFormatting>
  <conditionalFormatting sqref="AN54:AO54">
    <cfRule type="expression" dxfId="3216" priority="495">
      <formula>+$AF54=2019</formula>
    </cfRule>
  </conditionalFormatting>
  <conditionalFormatting sqref="AN54:AO54">
    <cfRule type="expression" dxfId="3215" priority="492">
      <formula>+$AF54=2022</formula>
    </cfRule>
    <cfRule type="expression" dxfId="3214" priority="493">
      <formula>+$AF54=2021</formula>
    </cfRule>
    <cfRule type="expression" dxfId="3213" priority="496">
      <formula>+$AF54=2020</formula>
    </cfRule>
  </conditionalFormatting>
  <conditionalFormatting sqref="AN54:AO54">
    <cfRule type="expression" dxfId="3212" priority="491">
      <formula>+$AG54=0</formula>
    </cfRule>
  </conditionalFormatting>
  <conditionalFormatting sqref="AP54:BA54">
    <cfRule type="expression" dxfId="3211" priority="488">
      <formula>+$AF54=2018</formula>
    </cfRule>
  </conditionalFormatting>
  <conditionalFormatting sqref="AP54:BA54">
    <cfRule type="expression" dxfId="3210" priority="489">
      <formula>+$AF54=2019</formula>
    </cfRule>
  </conditionalFormatting>
  <conditionalFormatting sqref="AP54:BA54">
    <cfRule type="expression" dxfId="3209" priority="486">
      <formula>+$AF54=2022</formula>
    </cfRule>
    <cfRule type="expression" dxfId="3208" priority="487">
      <formula>+$AF54=2021</formula>
    </cfRule>
    <cfRule type="expression" dxfId="3207" priority="490">
      <formula>+$AF54=2020</formula>
    </cfRule>
  </conditionalFormatting>
  <conditionalFormatting sqref="BB54:BC54">
    <cfRule type="expression" dxfId="3206" priority="483">
      <formula>+$AF54=2018</formula>
    </cfRule>
  </conditionalFormatting>
  <conditionalFormatting sqref="BB54:BC54">
    <cfRule type="expression" dxfId="3205" priority="484">
      <formula>+$AF54=2019</formula>
    </cfRule>
  </conditionalFormatting>
  <conditionalFormatting sqref="BB54:BC54">
    <cfRule type="expression" dxfId="3204" priority="481">
      <formula>+$AF54=2022</formula>
    </cfRule>
    <cfRule type="expression" dxfId="3203" priority="482">
      <formula>+$AF54=2021</formula>
    </cfRule>
    <cfRule type="expression" dxfId="3202" priority="485">
      <formula>+$AF54=2020</formula>
    </cfRule>
  </conditionalFormatting>
  <conditionalFormatting sqref="BB54:BC54">
    <cfRule type="expression" dxfId="3201" priority="480">
      <formula>+$AG54=0</formula>
    </cfRule>
  </conditionalFormatting>
  <conditionalFormatting sqref="BD54:BE54">
    <cfRule type="expression" dxfId="3200" priority="477">
      <formula>+$AF54=2018</formula>
    </cfRule>
  </conditionalFormatting>
  <conditionalFormatting sqref="BD54:BE54">
    <cfRule type="expression" dxfId="3199" priority="478">
      <formula>+$AF54=2019</formula>
    </cfRule>
  </conditionalFormatting>
  <conditionalFormatting sqref="BD54:BE54">
    <cfRule type="expression" dxfId="3198" priority="475">
      <formula>+$AF54=2022</formula>
    </cfRule>
    <cfRule type="expression" dxfId="3197" priority="476">
      <formula>+$AF54=2021</formula>
    </cfRule>
    <cfRule type="expression" dxfId="3196" priority="479">
      <formula>+$AF54=2020</formula>
    </cfRule>
  </conditionalFormatting>
  <conditionalFormatting sqref="BD54:BE54">
    <cfRule type="expression" dxfId="3195" priority="474">
      <formula>+$AG54=0</formula>
    </cfRule>
  </conditionalFormatting>
  <conditionalFormatting sqref="BF54:BG54">
    <cfRule type="expression" dxfId="3194" priority="471">
      <formula>+$AF54=2018</formula>
    </cfRule>
  </conditionalFormatting>
  <conditionalFormatting sqref="BF54:BG54">
    <cfRule type="expression" dxfId="3193" priority="472">
      <formula>+$AF54=2019</formula>
    </cfRule>
  </conditionalFormatting>
  <conditionalFormatting sqref="BF54:BG54">
    <cfRule type="expression" dxfId="3192" priority="469">
      <formula>+$AF54=2022</formula>
    </cfRule>
    <cfRule type="expression" dxfId="3191" priority="470">
      <formula>+$AF54=2021</formula>
    </cfRule>
    <cfRule type="expression" dxfId="3190" priority="473">
      <formula>+$AF54=2020</formula>
    </cfRule>
  </conditionalFormatting>
  <conditionalFormatting sqref="BF54:BG54">
    <cfRule type="expression" dxfId="3189" priority="468">
      <formula>+$AG54=0</formula>
    </cfRule>
  </conditionalFormatting>
  <conditionalFormatting sqref="V5:V140 R5:T137 H5:J137 B5:C137">
    <cfRule type="expression" dxfId="3188" priority="542">
      <formula>+$B5=3</formula>
    </cfRule>
  </conditionalFormatting>
  <conditionalFormatting sqref="R60:T60 H60:J60 V60 B60:C60">
    <cfRule type="expression" dxfId="3187" priority="464">
      <formula>+$B60=1</formula>
    </cfRule>
  </conditionalFormatting>
  <conditionalFormatting sqref="R60:T60 H60:J60 V60 B60:C60">
    <cfRule type="expression" dxfId="3186" priority="465">
      <formula>+$B60=2</formula>
    </cfRule>
    <cfRule type="expression" dxfId="3185" priority="467">
      <formula>+$B60=4</formula>
    </cfRule>
  </conditionalFormatting>
  <conditionalFormatting sqref="H60:J60">
    <cfRule type="expression" dxfId="3184" priority="463">
      <formula>+H60=""</formula>
    </cfRule>
  </conditionalFormatting>
  <conditionalFormatting sqref="R60:T60">
    <cfRule type="expression" dxfId="3183" priority="462">
      <formula>+R60=""</formula>
    </cfRule>
  </conditionalFormatting>
  <conditionalFormatting sqref="AN60:AO60">
    <cfRule type="expression" dxfId="3182" priority="459">
      <formula>+$AF60=2018</formula>
    </cfRule>
  </conditionalFormatting>
  <conditionalFormatting sqref="AN60:AO60">
    <cfRule type="expression" dxfId="3181" priority="460">
      <formula>+$AF60=2019</formula>
    </cfRule>
  </conditionalFormatting>
  <conditionalFormatting sqref="AN60:AO60">
    <cfRule type="expression" dxfId="3180" priority="457">
      <formula>+$AF60=2022</formula>
    </cfRule>
    <cfRule type="expression" dxfId="3179" priority="458">
      <formula>+$AF60=2021</formula>
    </cfRule>
    <cfRule type="expression" dxfId="3178" priority="461">
      <formula>+$AF60=2020</formula>
    </cfRule>
  </conditionalFormatting>
  <conditionalFormatting sqref="AN60:AO60">
    <cfRule type="expression" dxfId="3177" priority="456">
      <formula>+$AG60=0</formula>
    </cfRule>
  </conditionalFormatting>
  <conditionalFormatting sqref="AP60:BA60">
    <cfRule type="expression" dxfId="3176" priority="453">
      <formula>+$AF60=2018</formula>
    </cfRule>
  </conditionalFormatting>
  <conditionalFormatting sqref="AP60:BA60">
    <cfRule type="expression" dxfId="3175" priority="454">
      <formula>+$AF60=2019</formula>
    </cfRule>
  </conditionalFormatting>
  <conditionalFormatting sqref="AP60:BA60">
    <cfRule type="expression" dxfId="3174" priority="451">
      <formula>+$AF60=2022</formula>
    </cfRule>
    <cfRule type="expression" dxfId="3173" priority="452">
      <formula>+$AF60=2021</formula>
    </cfRule>
    <cfRule type="expression" dxfId="3172" priority="455">
      <formula>+$AF60=2020</formula>
    </cfRule>
  </conditionalFormatting>
  <conditionalFormatting sqref="BB60:BC60">
    <cfRule type="expression" dxfId="3171" priority="448">
      <formula>+$AF60=2018</formula>
    </cfRule>
  </conditionalFormatting>
  <conditionalFormatting sqref="BB60:BC60">
    <cfRule type="expression" dxfId="3170" priority="449">
      <formula>+$AF60=2019</formula>
    </cfRule>
  </conditionalFormatting>
  <conditionalFormatting sqref="BB60:BC60">
    <cfRule type="expression" dxfId="3169" priority="446">
      <formula>+$AF60=2022</formula>
    </cfRule>
    <cfRule type="expression" dxfId="3168" priority="447">
      <formula>+$AF60=2021</formula>
    </cfRule>
    <cfRule type="expression" dxfId="3167" priority="450">
      <formula>+$AF60=2020</formula>
    </cfRule>
  </conditionalFormatting>
  <conditionalFormatting sqref="BB60:BC60">
    <cfRule type="expression" dxfId="3166" priority="445">
      <formula>+$AG60=0</formula>
    </cfRule>
  </conditionalFormatting>
  <conditionalFormatting sqref="BD60:BE60">
    <cfRule type="expression" dxfId="3165" priority="442">
      <formula>+$AF60=2018</formula>
    </cfRule>
  </conditionalFormatting>
  <conditionalFormatting sqref="BD60:BE60">
    <cfRule type="expression" dxfId="3164" priority="443">
      <formula>+$AF60=2019</formula>
    </cfRule>
  </conditionalFormatting>
  <conditionalFormatting sqref="BD60:BE60">
    <cfRule type="expression" dxfId="3163" priority="440">
      <formula>+$AF60=2022</formula>
    </cfRule>
    <cfRule type="expression" dxfId="3162" priority="441">
      <formula>+$AF60=2021</formula>
    </cfRule>
    <cfRule type="expression" dxfId="3161" priority="444">
      <formula>+$AF60=2020</formula>
    </cfRule>
  </conditionalFormatting>
  <conditionalFormatting sqref="BD60:BE60">
    <cfRule type="expression" dxfId="3160" priority="439">
      <formula>+$AG60=0</formula>
    </cfRule>
  </conditionalFormatting>
  <conditionalFormatting sqref="BF60:BG60">
    <cfRule type="expression" dxfId="3159" priority="436">
      <formula>+$AF60=2018</formula>
    </cfRule>
  </conditionalFormatting>
  <conditionalFormatting sqref="BF60:BG60">
    <cfRule type="expression" dxfId="3158" priority="437">
      <formula>+$AF60=2019</formula>
    </cfRule>
  </conditionalFormatting>
  <conditionalFormatting sqref="BF60:BG60">
    <cfRule type="expression" dxfId="3157" priority="434">
      <formula>+$AF60=2022</formula>
    </cfRule>
    <cfRule type="expression" dxfId="3156" priority="435">
      <formula>+$AF60=2021</formula>
    </cfRule>
    <cfRule type="expression" dxfId="3155" priority="438">
      <formula>+$AF60=2020</formula>
    </cfRule>
  </conditionalFormatting>
  <conditionalFormatting sqref="BF60:BG60">
    <cfRule type="expression" dxfId="3154" priority="433">
      <formula>+$AG60=0</formula>
    </cfRule>
  </conditionalFormatting>
  <conditionalFormatting sqref="R60:T60 H60:J60 V60 B60:C60">
    <cfRule type="expression" dxfId="3153" priority="466">
      <formula>+$B60=3</formula>
    </cfRule>
  </conditionalFormatting>
  <conditionalFormatting sqref="BI140">
    <cfRule type="expression" dxfId="3152" priority="430">
      <formula>+$AF140=2018</formula>
    </cfRule>
  </conditionalFormatting>
  <conditionalFormatting sqref="BI140">
    <cfRule type="expression" dxfId="3151" priority="431">
      <formula>+$AF140=2019</formula>
    </cfRule>
  </conditionalFormatting>
  <conditionalFormatting sqref="BI140">
    <cfRule type="expression" dxfId="3150" priority="428">
      <formula>+$AF140=2022</formula>
    </cfRule>
    <cfRule type="expression" dxfId="3149" priority="429">
      <formula>+$AF140=2021</formula>
    </cfRule>
    <cfRule type="expression" dxfId="3148" priority="432">
      <formula>+$AF140=2020</formula>
    </cfRule>
  </conditionalFormatting>
  <conditionalFormatting sqref="BI140">
    <cfRule type="expression" dxfId="3147" priority="427">
      <formula>+$AG140=0</formula>
    </cfRule>
  </conditionalFormatting>
  <conditionalFormatting sqref="BI55:BI59">
    <cfRule type="expression" dxfId="3146" priority="424">
      <formula>+$AF55=2018</formula>
    </cfRule>
  </conditionalFormatting>
  <conditionalFormatting sqref="BI55:BI59">
    <cfRule type="expression" dxfId="3145" priority="425">
      <formula>+$AF55=2019</formula>
    </cfRule>
  </conditionalFormatting>
  <conditionalFormatting sqref="BI55:BI59">
    <cfRule type="expression" dxfId="3144" priority="422">
      <formula>+$AF55=2022</formula>
    </cfRule>
    <cfRule type="expression" dxfId="3143" priority="423">
      <formula>+$AF55=2021</formula>
    </cfRule>
    <cfRule type="expression" dxfId="3142" priority="426">
      <formula>+$AF55=2020</formula>
    </cfRule>
  </conditionalFormatting>
  <conditionalFormatting sqref="BI55:BI59">
    <cfRule type="expression" dxfId="3141" priority="421">
      <formula>+$AG55=0</formula>
    </cfRule>
  </conditionalFormatting>
  <conditionalFormatting sqref="BI54">
    <cfRule type="expression" dxfId="3140" priority="418">
      <formula>+$AF54=2018</formula>
    </cfRule>
  </conditionalFormatting>
  <conditionalFormatting sqref="BI54">
    <cfRule type="expression" dxfId="3139" priority="419">
      <formula>+$AF54=2019</formula>
    </cfRule>
  </conditionalFormatting>
  <conditionalFormatting sqref="BI54">
    <cfRule type="expression" dxfId="3138" priority="416">
      <formula>+$AF54=2022</formula>
    </cfRule>
    <cfRule type="expression" dxfId="3137" priority="417">
      <formula>+$AF54=2021</formula>
    </cfRule>
    <cfRule type="expression" dxfId="3136" priority="420">
      <formula>+$AF54=2020</formula>
    </cfRule>
  </conditionalFormatting>
  <conditionalFormatting sqref="BI54">
    <cfRule type="expression" dxfId="3135" priority="415">
      <formula>+$AG54=0</formula>
    </cfRule>
  </conditionalFormatting>
  <conditionalFormatting sqref="BI60">
    <cfRule type="expression" dxfId="3134" priority="412">
      <formula>+$AF60=2018</formula>
    </cfRule>
  </conditionalFormatting>
  <conditionalFormatting sqref="BI60">
    <cfRule type="expression" dxfId="3133" priority="413">
      <formula>+$AF60=2019</formula>
    </cfRule>
  </conditionalFormatting>
  <conditionalFormatting sqref="BI60">
    <cfRule type="expression" dxfId="3132" priority="410">
      <formula>+$AF60=2022</formula>
    </cfRule>
    <cfRule type="expression" dxfId="3131" priority="411">
      <formula>+$AF60=2021</formula>
    </cfRule>
    <cfRule type="expression" dxfId="3130" priority="414">
      <formula>+$AF60=2020</formula>
    </cfRule>
  </conditionalFormatting>
  <conditionalFormatting sqref="BI60">
    <cfRule type="expression" dxfId="3129" priority="409">
      <formula>+$AG60=0</formula>
    </cfRule>
  </conditionalFormatting>
  <conditionalFormatting sqref="BK140">
    <cfRule type="expression" dxfId="3128" priority="406">
      <formula>+$AF140=2018</formula>
    </cfRule>
  </conditionalFormatting>
  <conditionalFormatting sqref="BK140">
    <cfRule type="expression" dxfId="3127" priority="407">
      <formula>+$AF140=2019</formula>
    </cfRule>
  </conditionalFormatting>
  <conditionalFormatting sqref="BK140">
    <cfRule type="expression" dxfId="3126" priority="404">
      <formula>+$AF140=2022</formula>
    </cfRule>
    <cfRule type="expression" dxfId="3125" priority="405">
      <formula>+$AF140=2021</formula>
    </cfRule>
    <cfRule type="expression" dxfId="3124" priority="408">
      <formula>+$AF140=2020</formula>
    </cfRule>
  </conditionalFormatting>
  <conditionalFormatting sqref="BK140">
    <cfRule type="expression" dxfId="3123" priority="403">
      <formula>+$AG140=0</formula>
    </cfRule>
  </conditionalFormatting>
  <conditionalFormatting sqref="BK55:BK59">
    <cfRule type="expression" dxfId="3122" priority="400">
      <formula>+$AF55=2018</formula>
    </cfRule>
  </conditionalFormatting>
  <conditionalFormatting sqref="BK55:BK59">
    <cfRule type="expression" dxfId="3121" priority="401">
      <formula>+$AF55=2019</formula>
    </cfRule>
  </conditionalFormatting>
  <conditionalFormatting sqref="BK55:BK59">
    <cfRule type="expression" dxfId="3120" priority="398">
      <formula>+$AF55=2022</formula>
    </cfRule>
    <cfRule type="expression" dxfId="3119" priority="399">
      <formula>+$AF55=2021</formula>
    </cfRule>
    <cfRule type="expression" dxfId="3118" priority="402">
      <formula>+$AF55=2020</formula>
    </cfRule>
  </conditionalFormatting>
  <conditionalFormatting sqref="BM55:BM59">
    <cfRule type="expression" dxfId="3117" priority="395">
      <formula>+$AF55=2018</formula>
    </cfRule>
  </conditionalFormatting>
  <conditionalFormatting sqref="BM55:BM59">
    <cfRule type="expression" dxfId="3116" priority="396">
      <formula>+$AF55=2019</formula>
    </cfRule>
  </conditionalFormatting>
  <conditionalFormatting sqref="BM55:BM59">
    <cfRule type="expression" dxfId="3115" priority="393">
      <formula>+$AF55=2022</formula>
    </cfRule>
    <cfRule type="expression" dxfId="3114" priority="394">
      <formula>+$AF55=2021</formula>
    </cfRule>
    <cfRule type="expression" dxfId="3113" priority="397">
      <formula>+$AF55=2020</formula>
    </cfRule>
  </conditionalFormatting>
  <conditionalFormatting sqref="BM55:BM59">
    <cfRule type="expression" dxfId="3112" priority="392">
      <formula>+$AG55=0</formula>
    </cfRule>
  </conditionalFormatting>
  <conditionalFormatting sqref="BO55:BO59">
    <cfRule type="expression" dxfId="3111" priority="389">
      <formula>+$AF55=2018</formula>
    </cfRule>
  </conditionalFormatting>
  <conditionalFormatting sqref="BO55:BO59">
    <cfRule type="expression" dxfId="3110" priority="390">
      <formula>+$AF55=2019</formula>
    </cfRule>
  </conditionalFormatting>
  <conditionalFormatting sqref="BO55:BO59">
    <cfRule type="expression" dxfId="3109" priority="387">
      <formula>+$AF55=2022</formula>
    </cfRule>
    <cfRule type="expression" dxfId="3108" priority="388">
      <formula>+$AF55=2021</formula>
    </cfRule>
    <cfRule type="expression" dxfId="3107" priority="391">
      <formula>+$AF55=2020</formula>
    </cfRule>
  </conditionalFormatting>
  <conditionalFormatting sqref="BO55:BO59">
    <cfRule type="expression" dxfId="3106" priority="386">
      <formula>+$AG55=0</formula>
    </cfRule>
  </conditionalFormatting>
  <conditionalFormatting sqref="BQ55:BQ59">
    <cfRule type="expression" dxfId="3105" priority="383">
      <formula>+$AF55=2018</formula>
    </cfRule>
  </conditionalFormatting>
  <conditionalFormatting sqref="BQ55:BQ59">
    <cfRule type="expression" dxfId="3104" priority="384">
      <formula>+$AF55=2019</formula>
    </cfRule>
  </conditionalFormatting>
  <conditionalFormatting sqref="BQ55:BQ59">
    <cfRule type="expression" dxfId="3103" priority="381">
      <formula>+$AF55=2022</formula>
    </cfRule>
    <cfRule type="expression" dxfId="3102" priority="382">
      <formula>+$AF55=2021</formula>
    </cfRule>
    <cfRule type="expression" dxfId="3101" priority="385">
      <formula>+$AF55=2020</formula>
    </cfRule>
  </conditionalFormatting>
  <conditionalFormatting sqref="BQ55:BQ59">
    <cfRule type="expression" dxfId="3100" priority="380">
      <formula>+$AG55=0</formula>
    </cfRule>
  </conditionalFormatting>
  <conditionalFormatting sqref="BK54">
    <cfRule type="expression" dxfId="3099" priority="377">
      <formula>+$AF54=2018</formula>
    </cfRule>
  </conditionalFormatting>
  <conditionalFormatting sqref="BK54">
    <cfRule type="expression" dxfId="3098" priority="378">
      <formula>+$AF54=2019</formula>
    </cfRule>
  </conditionalFormatting>
  <conditionalFormatting sqref="BK54">
    <cfRule type="expression" dxfId="3097" priority="375">
      <formula>+$AF54=2022</formula>
    </cfRule>
    <cfRule type="expression" dxfId="3096" priority="376">
      <formula>+$AF54=2021</formula>
    </cfRule>
    <cfRule type="expression" dxfId="3095" priority="379">
      <formula>+$AF54=2020</formula>
    </cfRule>
  </conditionalFormatting>
  <conditionalFormatting sqref="BM54">
    <cfRule type="expression" dxfId="3094" priority="372">
      <formula>+$AF54=2018</formula>
    </cfRule>
  </conditionalFormatting>
  <conditionalFormatting sqref="BM54">
    <cfRule type="expression" dxfId="3093" priority="373">
      <formula>+$AF54=2019</formula>
    </cfRule>
  </conditionalFormatting>
  <conditionalFormatting sqref="BM54">
    <cfRule type="expression" dxfId="3092" priority="370">
      <formula>+$AF54=2022</formula>
    </cfRule>
    <cfRule type="expression" dxfId="3091" priority="371">
      <formula>+$AF54=2021</formula>
    </cfRule>
    <cfRule type="expression" dxfId="3090" priority="374">
      <formula>+$AF54=2020</formula>
    </cfRule>
  </conditionalFormatting>
  <conditionalFormatting sqref="BM54">
    <cfRule type="expression" dxfId="3089" priority="369">
      <formula>+$AG54=0</formula>
    </cfRule>
  </conditionalFormatting>
  <conditionalFormatting sqref="BO54">
    <cfRule type="expression" dxfId="3088" priority="366">
      <formula>+$AF54=2018</formula>
    </cfRule>
  </conditionalFormatting>
  <conditionalFormatting sqref="BO54">
    <cfRule type="expression" dxfId="3087" priority="367">
      <formula>+$AF54=2019</formula>
    </cfRule>
  </conditionalFormatting>
  <conditionalFormatting sqref="BO54">
    <cfRule type="expression" dxfId="3086" priority="364">
      <formula>+$AF54=2022</formula>
    </cfRule>
    <cfRule type="expression" dxfId="3085" priority="365">
      <formula>+$AF54=2021</formula>
    </cfRule>
    <cfRule type="expression" dxfId="3084" priority="368">
      <formula>+$AF54=2020</formula>
    </cfRule>
  </conditionalFormatting>
  <conditionalFormatting sqref="BO54">
    <cfRule type="expression" dxfId="3083" priority="363">
      <formula>+$AG54=0</formula>
    </cfRule>
  </conditionalFormatting>
  <conditionalFormatting sqref="BQ54">
    <cfRule type="expression" dxfId="3082" priority="360">
      <formula>+$AF54=2018</formula>
    </cfRule>
  </conditionalFormatting>
  <conditionalFormatting sqref="BQ54">
    <cfRule type="expression" dxfId="3081" priority="361">
      <formula>+$AF54=2019</formula>
    </cfRule>
  </conditionalFormatting>
  <conditionalFormatting sqref="BQ54">
    <cfRule type="expression" dxfId="3080" priority="358">
      <formula>+$AF54=2022</formula>
    </cfRule>
    <cfRule type="expression" dxfId="3079" priority="359">
      <formula>+$AF54=2021</formula>
    </cfRule>
    <cfRule type="expression" dxfId="3078" priority="362">
      <formula>+$AF54=2020</formula>
    </cfRule>
  </conditionalFormatting>
  <conditionalFormatting sqref="BQ54">
    <cfRule type="expression" dxfId="3077" priority="357">
      <formula>+$AG54=0</formula>
    </cfRule>
  </conditionalFormatting>
  <conditionalFormatting sqref="BK60">
    <cfRule type="expression" dxfId="3076" priority="354">
      <formula>+$AF60=2018</formula>
    </cfRule>
  </conditionalFormatting>
  <conditionalFormatting sqref="BK60">
    <cfRule type="expression" dxfId="3075" priority="355">
      <formula>+$AF60=2019</formula>
    </cfRule>
  </conditionalFormatting>
  <conditionalFormatting sqref="BK60">
    <cfRule type="expression" dxfId="3074" priority="352">
      <formula>+$AF60=2022</formula>
    </cfRule>
    <cfRule type="expression" dxfId="3073" priority="353">
      <formula>+$AF60=2021</formula>
    </cfRule>
    <cfRule type="expression" dxfId="3072" priority="356">
      <formula>+$AF60=2020</formula>
    </cfRule>
  </conditionalFormatting>
  <conditionalFormatting sqref="BM60">
    <cfRule type="expression" dxfId="3071" priority="349">
      <formula>+$AF60=2018</formula>
    </cfRule>
  </conditionalFormatting>
  <conditionalFormatting sqref="BM60">
    <cfRule type="expression" dxfId="3070" priority="350">
      <formula>+$AF60=2019</formula>
    </cfRule>
  </conditionalFormatting>
  <conditionalFormatting sqref="BM60">
    <cfRule type="expression" dxfId="3069" priority="347">
      <formula>+$AF60=2022</formula>
    </cfRule>
    <cfRule type="expression" dxfId="3068" priority="348">
      <formula>+$AF60=2021</formula>
    </cfRule>
    <cfRule type="expression" dxfId="3067" priority="351">
      <formula>+$AF60=2020</formula>
    </cfRule>
  </conditionalFormatting>
  <conditionalFormatting sqref="BM60">
    <cfRule type="expression" dxfId="3066" priority="346">
      <formula>+$AG60=0</formula>
    </cfRule>
  </conditionalFormatting>
  <conditionalFormatting sqref="BO60">
    <cfRule type="expression" dxfId="3065" priority="343">
      <formula>+$AF60=2018</formula>
    </cfRule>
  </conditionalFormatting>
  <conditionalFormatting sqref="BO60">
    <cfRule type="expression" dxfId="3064" priority="344">
      <formula>+$AF60=2019</formula>
    </cfRule>
  </conditionalFormatting>
  <conditionalFormatting sqref="BO60">
    <cfRule type="expression" dxfId="3063" priority="341">
      <formula>+$AF60=2022</formula>
    </cfRule>
    <cfRule type="expression" dxfId="3062" priority="342">
      <formula>+$AF60=2021</formula>
    </cfRule>
    <cfRule type="expression" dxfId="3061" priority="345">
      <formula>+$AF60=2020</formula>
    </cfRule>
  </conditionalFormatting>
  <conditionalFormatting sqref="BO60">
    <cfRule type="expression" dxfId="3060" priority="340">
      <formula>+$AG60=0</formula>
    </cfRule>
  </conditionalFormatting>
  <conditionalFormatting sqref="BQ60">
    <cfRule type="expression" dxfId="3059" priority="337">
      <formula>+$AF60=2018</formula>
    </cfRule>
  </conditionalFormatting>
  <conditionalFormatting sqref="BQ60">
    <cfRule type="expression" dxfId="3058" priority="338">
      <formula>+$AF60=2019</formula>
    </cfRule>
  </conditionalFormatting>
  <conditionalFormatting sqref="BQ60">
    <cfRule type="expression" dxfId="3057" priority="335">
      <formula>+$AF60=2022</formula>
    </cfRule>
    <cfRule type="expression" dxfId="3056" priority="336">
      <formula>+$AF60=2021</formula>
    </cfRule>
    <cfRule type="expression" dxfId="3055" priority="339">
      <formula>+$AF60=2020</formula>
    </cfRule>
  </conditionalFormatting>
  <conditionalFormatting sqref="BQ60">
    <cfRule type="expression" dxfId="3054" priority="334">
      <formula>+$AG60=0</formula>
    </cfRule>
  </conditionalFormatting>
  <conditionalFormatting sqref="B22:C22 R22:T22 V22 H22:J22">
    <cfRule type="expression" dxfId="3053" priority="330">
      <formula>+$B22=1</formula>
    </cfRule>
  </conditionalFormatting>
  <conditionalFormatting sqref="B22:C22 R22:T22 V22 H22:J22">
    <cfRule type="expression" dxfId="3052" priority="331">
      <formula>+$B22=2</formula>
    </cfRule>
    <cfRule type="expression" dxfId="3051" priority="333">
      <formula>+$B22=4</formula>
    </cfRule>
  </conditionalFormatting>
  <conditionalFormatting sqref="H22:J22">
    <cfRule type="expression" dxfId="3050" priority="329">
      <formula>+H22=""</formula>
    </cfRule>
  </conditionalFormatting>
  <conditionalFormatting sqref="R22:T22">
    <cfRule type="expression" dxfId="3049" priority="328">
      <formula>+R22=""</formula>
    </cfRule>
  </conditionalFormatting>
  <conditionalFormatting sqref="AN22:AO22">
    <cfRule type="expression" dxfId="3048" priority="325">
      <formula>+$AF22=2018</formula>
    </cfRule>
  </conditionalFormatting>
  <conditionalFormatting sqref="AN22:AO22">
    <cfRule type="expression" dxfId="3047" priority="326">
      <formula>+$AF22=2019</formula>
    </cfRule>
  </conditionalFormatting>
  <conditionalFormatting sqref="AN22:AO22">
    <cfRule type="expression" dxfId="3046" priority="323">
      <formula>+$AF22=2022</formula>
    </cfRule>
    <cfRule type="expression" dxfId="3045" priority="324">
      <formula>+$AF22=2021</formula>
    </cfRule>
    <cfRule type="expression" dxfId="3044" priority="327">
      <formula>+$AF22=2020</formula>
    </cfRule>
  </conditionalFormatting>
  <conditionalFormatting sqref="AN22:AO22">
    <cfRule type="expression" dxfId="3043" priority="322">
      <formula>+$AG22=0</formula>
    </cfRule>
  </conditionalFormatting>
  <conditionalFormatting sqref="AP22:BA22">
    <cfRule type="expression" dxfId="3042" priority="319">
      <formula>+$AF22=2018</formula>
    </cfRule>
  </conditionalFormatting>
  <conditionalFormatting sqref="AP22:BA22">
    <cfRule type="expression" dxfId="3041" priority="320">
      <formula>+$AF22=2019</formula>
    </cfRule>
  </conditionalFormatting>
  <conditionalFormatting sqref="AP22:BA22">
    <cfRule type="expression" dxfId="3040" priority="317">
      <formula>+$AF22=2022</formula>
    </cfRule>
    <cfRule type="expression" dxfId="3039" priority="318">
      <formula>+$AF22=2021</formula>
    </cfRule>
    <cfRule type="expression" dxfId="3038" priority="321">
      <formula>+$AF22=2020</formula>
    </cfRule>
  </conditionalFormatting>
  <conditionalFormatting sqref="BB22:BC22">
    <cfRule type="expression" dxfId="3037" priority="314">
      <formula>+$AF22=2018</formula>
    </cfRule>
  </conditionalFormatting>
  <conditionalFormatting sqref="BB22:BC22">
    <cfRule type="expression" dxfId="3036" priority="315">
      <formula>+$AF22=2019</formula>
    </cfRule>
  </conditionalFormatting>
  <conditionalFormatting sqref="BB22:BC22">
    <cfRule type="expression" dxfId="3035" priority="312">
      <formula>+$AF22=2022</formula>
    </cfRule>
    <cfRule type="expression" dxfId="3034" priority="313">
      <formula>+$AF22=2021</formula>
    </cfRule>
    <cfRule type="expression" dxfId="3033" priority="316">
      <formula>+$AF22=2020</formula>
    </cfRule>
  </conditionalFormatting>
  <conditionalFormatting sqref="BB22:BC22">
    <cfRule type="expression" dxfId="3032" priority="311">
      <formula>+$AG22=0</formula>
    </cfRule>
  </conditionalFormatting>
  <conditionalFormatting sqref="BD22:BE22">
    <cfRule type="expression" dxfId="3031" priority="308">
      <formula>+$AF22=2018</formula>
    </cfRule>
  </conditionalFormatting>
  <conditionalFormatting sqref="BD22:BE22">
    <cfRule type="expression" dxfId="3030" priority="309">
      <formula>+$AF22=2019</formula>
    </cfRule>
  </conditionalFormatting>
  <conditionalFormatting sqref="BD22:BE22">
    <cfRule type="expression" dxfId="3029" priority="306">
      <formula>+$AF22=2022</formula>
    </cfRule>
    <cfRule type="expression" dxfId="3028" priority="307">
      <formula>+$AF22=2021</formula>
    </cfRule>
    <cfRule type="expression" dxfId="3027" priority="310">
      <formula>+$AF22=2020</formula>
    </cfRule>
  </conditionalFormatting>
  <conditionalFormatting sqref="BD22:BE22">
    <cfRule type="expression" dxfId="3026" priority="305">
      <formula>+$AG22=0</formula>
    </cfRule>
  </conditionalFormatting>
  <conditionalFormatting sqref="BF22:BG22">
    <cfRule type="expression" dxfId="3025" priority="302">
      <formula>+$AF22=2018</formula>
    </cfRule>
  </conditionalFormatting>
  <conditionalFormatting sqref="BF22:BG22">
    <cfRule type="expression" dxfId="3024" priority="303">
      <formula>+$AF22=2019</formula>
    </cfRule>
  </conditionalFormatting>
  <conditionalFormatting sqref="BF22:BG22">
    <cfRule type="expression" dxfId="3023" priority="300">
      <formula>+$AF22=2022</formula>
    </cfRule>
    <cfRule type="expression" dxfId="3022" priority="301">
      <formula>+$AF22=2021</formula>
    </cfRule>
    <cfRule type="expression" dxfId="3021" priority="304">
      <formula>+$AF22=2020</formula>
    </cfRule>
  </conditionalFormatting>
  <conditionalFormatting sqref="BF22:BG22">
    <cfRule type="expression" dxfId="3020" priority="299">
      <formula>+$AG22=0</formula>
    </cfRule>
  </conditionalFormatting>
  <conditionalFormatting sqref="B22:C22 R22:T22 V22 H22:J22">
    <cfRule type="expression" dxfId="3019" priority="332">
      <formula>+$B22=3</formula>
    </cfRule>
  </conditionalFormatting>
  <conditionalFormatting sqref="BI22">
    <cfRule type="expression" dxfId="3018" priority="296">
      <formula>+$AF22=2018</formula>
    </cfRule>
  </conditionalFormatting>
  <conditionalFormatting sqref="BI22">
    <cfRule type="expression" dxfId="3017" priority="297">
      <formula>+$AF22=2019</formula>
    </cfRule>
  </conditionalFormatting>
  <conditionalFormatting sqref="BI22">
    <cfRule type="expression" dxfId="3016" priority="294">
      <formula>+$AF22=2022</formula>
    </cfRule>
    <cfRule type="expression" dxfId="3015" priority="295">
      <formula>+$AF22=2021</formula>
    </cfRule>
    <cfRule type="expression" dxfId="3014" priority="298">
      <formula>+$AF22=2020</formula>
    </cfRule>
  </conditionalFormatting>
  <conditionalFormatting sqref="BI22">
    <cfRule type="expression" dxfId="3013" priority="293">
      <formula>+$AG22=0</formula>
    </cfRule>
  </conditionalFormatting>
  <conditionalFormatting sqref="BK22">
    <cfRule type="expression" dxfId="3012" priority="290">
      <formula>+$AF22=2018</formula>
    </cfRule>
  </conditionalFormatting>
  <conditionalFormatting sqref="BK22">
    <cfRule type="expression" dxfId="3011" priority="291">
      <formula>+$AF22=2019</formula>
    </cfRule>
  </conditionalFormatting>
  <conditionalFormatting sqref="BK22">
    <cfRule type="expression" dxfId="3010" priority="288">
      <formula>+$AF22=2022</formula>
    </cfRule>
    <cfRule type="expression" dxfId="3009" priority="289">
      <formula>+$AF22=2021</formula>
    </cfRule>
    <cfRule type="expression" dxfId="3008" priority="292">
      <formula>+$AF22=2020</formula>
    </cfRule>
  </conditionalFormatting>
  <conditionalFormatting sqref="BM22">
    <cfRule type="expression" dxfId="3007" priority="285">
      <formula>+$AF22=2018</formula>
    </cfRule>
  </conditionalFormatting>
  <conditionalFormatting sqref="BM22">
    <cfRule type="expression" dxfId="3006" priority="286">
      <formula>+$AF22=2019</formula>
    </cfRule>
  </conditionalFormatting>
  <conditionalFormatting sqref="BM22">
    <cfRule type="expression" dxfId="3005" priority="283">
      <formula>+$AF22=2022</formula>
    </cfRule>
    <cfRule type="expression" dxfId="3004" priority="284">
      <formula>+$AF22=2021</formula>
    </cfRule>
    <cfRule type="expression" dxfId="3003" priority="287">
      <formula>+$AF22=2020</formula>
    </cfRule>
  </conditionalFormatting>
  <conditionalFormatting sqref="BM22">
    <cfRule type="expression" dxfId="3002" priority="282">
      <formula>+$AG22=0</formula>
    </cfRule>
  </conditionalFormatting>
  <conditionalFormatting sqref="BO22">
    <cfRule type="expression" dxfId="3001" priority="279">
      <formula>+$AF22=2018</formula>
    </cfRule>
  </conditionalFormatting>
  <conditionalFormatting sqref="BO22">
    <cfRule type="expression" dxfId="3000" priority="280">
      <formula>+$AF22=2019</formula>
    </cfRule>
  </conditionalFormatting>
  <conditionalFormatting sqref="BO22">
    <cfRule type="expression" dxfId="2999" priority="277">
      <formula>+$AF22=2022</formula>
    </cfRule>
    <cfRule type="expression" dxfId="2998" priority="278">
      <formula>+$AF22=2021</formula>
    </cfRule>
    <cfRule type="expression" dxfId="2997" priority="281">
      <formula>+$AF22=2020</formula>
    </cfRule>
  </conditionalFormatting>
  <conditionalFormatting sqref="BO22">
    <cfRule type="expression" dxfId="2996" priority="276">
      <formula>+$AG22=0</formula>
    </cfRule>
  </conditionalFormatting>
  <conditionalFormatting sqref="BQ22">
    <cfRule type="expression" dxfId="2995" priority="273">
      <formula>+$AF22=2018</formula>
    </cfRule>
  </conditionalFormatting>
  <conditionalFormatting sqref="BQ22">
    <cfRule type="expression" dxfId="2994" priority="274">
      <formula>+$AF22=2019</formula>
    </cfRule>
  </conditionalFormatting>
  <conditionalFormatting sqref="BQ22">
    <cfRule type="expression" dxfId="2993" priority="271">
      <formula>+$AF22=2022</formula>
    </cfRule>
    <cfRule type="expression" dxfId="2992" priority="272">
      <formula>+$AF22=2021</formula>
    </cfRule>
    <cfRule type="expression" dxfId="2991" priority="275">
      <formula>+$AF22=2020</formula>
    </cfRule>
  </conditionalFormatting>
  <conditionalFormatting sqref="BQ22">
    <cfRule type="expression" dxfId="2990" priority="270">
      <formula>+$AG22=0</formula>
    </cfRule>
  </conditionalFormatting>
  <conditionalFormatting sqref="B17:C21 R17:T21 V17:V21 H17:J21 R42:T53 R41:S41 R55:T59 H55:J59 V55:V59 B55:C59 B12:C14 R12:T14 V12:V14 H12:J14 B33:C53 R33:T40 V33:V53 H33:J53 B24:C30 R24:T30 V24:V30 H24:J30 B61:C139 B8:C10 V61:V140 V5:V10 H61:J139 H5:J10 R61:T139 R5:T10 AM138:AM140">
    <cfRule type="expression" dxfId="2989" priority="543">
      <formula>+$B5=4</formula>
    </cfRule>
  </conditionalFormatting>
  <conditionalFormatting sqref="H11:J11 V11 R11:T11 B11:C11">
    <cfRule type="expression" dxfId="2988" priority="266">
      <formula>+$B11=1</formula>
    </cfRule>
  </conditionalFormatting>
  <conditionalFormatting sqref="H11:J11 V11 R11:T11 B11:C11">
    <cfRule type="expression" dxfId="2987" priority="267">
      <formula>+$B11=2</formula>
    </cfRule>
  </conditionalFormatting>
  <conditionalFormatting sqref="H11:J11">
    <cfRule type="expression" dxfId="2986" priority="265">
      <formula>+H11=""</formula>
    </cfRule>
  </conditionalFormatting>
  <conditionalFormatting sqref="R11:T11">
    <cfRule type="expression" dxfId="2985" priority="264">
      <formula>+R11=""</formula>
    </cfRule>
  </conditionalFormatting>
  <conditionalFormatting sqref="AN11:AO11">
    <cfRule type="expression" dxfId="2984" priority="261">
      <formula>+$AF11=2018</formula>
    </cfRule>
  </conditionalFormatting>
  <conditionalFormatting sqref="AN11:AO11">
    <cfRule type="expression" dxfId="2983" priority="262">
      <formula>+$AF11=2019</formula>
    </cfRule>
  </conditionalFormatting>
  <conditionalFormatting sqref="AN11:AO11">
    <cfRule type="expression" dxfId="2982" priority="259">
      <formula>+$AF11=2022</formula>
    </cfRule>
    <cfRule type="expression" dxfId="2981" priority="260">
      <formula>+$AF11=2021</formula>
    </cfRule>
    <cfRule type="expression" dxfId="2980" priority="263">
      <formula>+$AF11=2020</formula>
    </cfRule>
  </conditionalFormatting>
  <conditionalFormatting sqref="AN11:AO11">
    <cfRule type="expression" dxfId="2979" priority="258">
      <formula>+$AG11=0</formula>
    </cfRule>
  </conditionalFormatting>
  <conditionalFormatting sqref="AP11:BA11">
    <cfRule type="expression" dxfId="2978" priority="255">
      <formula>+$AF11=2018</formula>
    </cfRule>
  </conditionalFormatting>
  <conditionalFormatting sqref="AP11:BA11">
    <cfRule type="expression" dxfId="2977" priority="256">
      <formula>+$AF11=2019</formula>
    </cfRule>
  </conditionalFormatting>
  <conditionalFormatting sqref="AP11:BA11">
    <cfRule type="expression" dxfId="2976" priority="253">
      <formula>+$AF11=2022</formula>
    </cfRule>
    <cfRule type="expression" dxfId="2975" priority="254">
      <formula>+$AF11=2021</formula>
    </cfRule>
    <cfRule type="expression" dxfId="2974" priority="257">
      <formula>+$AF11=2020</formula>
    </cfRule>
  </conditionalFormatting>
  <conditionalFormatting sqref="BB11:BC11">
    <cfRule type="expression" dxfId="2973" priority="250">
      <formula>+$AF11=2018</formula>
    </cfRule>
  </conditionalFormatting>
  <conditionalFormatting sqref="BB11:BC11">
    <cfRule type="expression" dxfId="2972" priority="251">
      <formula>+$AF11=2019</formula>
    </cfRule>
  </conditionalFormatting>
  <conditionalFormatting sqref="BB11:BC11">
    <cfRule type="expression" dxfId="2971" priority="248">
      <formula>+$AF11=2022</formula>
    </cfRule>
    <cfRule type="expression" dxfId="2970" priority="249">
      <formula>+$AF11=2021</formula>
    </cfRule>
    <cfRule type="expression" dxfId="2969" priority="252">
      <formula>+$AF11=2020</formula>
    </cfRule>
  </conditionalFormatting>
  <conditionalFormatting sqref="BB11:BC11">
    <cfRule type="expression" dxfId="2968" priority="247">
      <formula>+$AG11=0</formula>
    </cfRule>
  </conditionalFormatting>
  <conditionalFormatting sqref="BD11:BE11">
    <cfRule type="expression" dxfId="2967" priority="244">
      <formula>+$AF11=2018</formula>
    </cfRule>
  </conditionalFormatting>
  <conditionalFormatting sqref="BD11:BE11">
    <cfRule type="expression" dxfId="2966" priority="245">
      <formula>+$AF11=2019</formula>
    </cfRule>
  </conditionalFormatting>
  <conditionalFormatting sqref="BD11:BE11">
    <cfRule type="expression" dxfId="2965" priority="242">
      <formula>+$AF11=2022</formula>
    </cfRule>
    <cfRule type="expression" dxfId="2964" priority="243">
      <formula>+$AF11=2021</formula>
    </cfRule>
    <cfRule type="expression" dxfId="2963" priority="246">
      <formula>+$AF11=2020</formula>
    </cfRule>
  </conditionalFormatting>
  <conditionalFormatting sqref="BD11:BE11">
    <cfRule type="expression" dxfId="2962" priority="241">
      <formula>+$AG11=0</formula>
    </cfRule>
  </conditionalFormatting>
  <conditionalFormatting sqref="BF11:BG11">
    <cfRule type="expression" dxfId="2961" priority="238">
      <formula>+$AF11=2018</formula>
    </cfRule>
  </conditionalFormatting>
  <conditionalFormatting sqref="BF11:BG11">
    <cfRule type="expression" dxfId="2960" priority="239">
      <formula>+$AF11=2019</formula>
    </cfRule>
  </conditionalFormatting>
  <conditionalFormatting sqref="BF11:BG11">
    <cfRule type="expression" dxfId="2959" priority="236">
      <formula>+$AF11=2022</formula>
    </cfRule>
    <cfRule type="expression" dxfId="2958" priority="237">
      <formula>+$AF11=2021</formula>
    </cfRule>
    <cfRule type="expression" dxfId="2957" priority="240">
      <formula>+$AF11=2020</formula>
    </cfRule>
  </conditionalFormatting>
  <conditionalFormatting sqref="BF11:BG11">
    <cfRule type="expression" dxfId="2956" priority="235">
      <formula>+$AG11=0</formula>
    </cfRule>
  </conditionalFormatting>
  <conditionalFormatting sqref="H11:J11 V11 R11:T11 B11:C11">
    <cfRule type="expression" dxfId="2955" priority="268">
      <formula>+$B11=3</formula>
    </cfRule>
  </conditionalFormatting>
  <conditionalFormatting sqref="BH11:BI11">
    <cfRule type="expression" dxfId="2954" priority="232">
      <formula>+$AF11=2018</formula>
    </cfRule>
  </conditionalFormatting>
  <conditionalFormatting sqref="BH11:BI11">
    <cfRule type="expression" dxfId="2953" priority="233">
      <formula>+$AF11=2019</formula>
    </cfRule>
  </conditionalFormatting>
  <conditionalFormatting sqref="BH11:BI11">
    <cfRule type="expression" dxfId="2952" priority="230">
      <formula>+$AF11=2022</formula>
    </cfRule>
    <cfRule type="expression" dxfId="2951" priority="231">
      <formula>+$AF11=2021</formula>
    </cfRule>
    <cfRule type="expression" dxfId="2950" priority="234">
      <formula>+$AF11=2020</formula>
    </cfRule>
  </conditionalFormatting>
  <conditionalFormatting sqref="BH11:BI11">
    <cfRule type="expression" dxfId="2949" priority="229">
      <formula>+$AG11=0</formula>
    </cfRule>
  </conditionalFormatting>
  <conditionalFormatting sqref="BJ11:BK11">
    <cfRule type="expression" dxfId="2948" priority="226">
      <formula>+$AF11=2018</formula>
    </cfRule>
  </conditionalFormatting>
  <conditionalFormatting sqref="BJ11:BK11">
    <cfRule type="expression" dxfId="2947" priority="227">
      <formula>+$AF11=2019</formula>
    </cfRule>
  </conditionalFormatting>
  <conditionalFormatting sqref="BJ11:BK11">
    <cfRule type="expression" dxfId="2946" priority="224">
      <formula>+$AF11=2022</formula>
    </cfRule>
    <cfRule type="expression" dxfId="2945" priority="225">
      <formula>+$AF11=2021</formula>
    </cfRule>
    <cfRule type="expression" dxfId="2944" priority="228">
      <formula>+$AF11=2020</formula>
    </cfRule>
  </conditionalFormatting>
  <conditionalFormatting sqref="BL11:BM11">
    <cfRule type="expression" dxfId="2943" priority="221">
      <formula>+$AF11=2018</formula>
    </cfRule>
  </conditionalFormatting>
  <conditionalFormatting sqref="BL11:BM11">
    <cfRule type="expression" dxfId="2942" priority="222">
      <formula>+$AF11=2019</formula>
    </cfRule>
  </conditionalFormatting>
  <conditionalFormatting sqref="BL11:BM11">
    <cfRule type="expression" dxfId="2941" priority="219">
      <formula>+$AF11=2022</formula>
    </cfRule>
    <cfRule type="expression" dxfId="2940" priority="220">
      <formula>+$AF11=2021</formula>
    </cfRule>
    <cfRule type="expression" dxfId="2939" priority="223">
      <formula>+$AF11=2020</formula>
    </cfRule>
  </conditionalFormatting>
  <conditionalFormatting sqref="BL11:BM11">
    <cfRule type="expression" dxfId="2938" priority="218">
      <formula>+$AG11=0</formula>
    </cfRule>
  </conditionalFormatting>
  <conditionalFormatting sqref="BN11:BO11">
    <cfRule type="expression" dxfId="2937" priority="215">
      <formula>+$AF11=2018</formula>
    </cfRule>
  </conditionalFormatting>
  <conditionalFormatting sqref="BN11:BO11">
    <cfRule type="expression" dxfId="2936" priority="216">
      <formula>+$AF11=2019</formula>
    </cfRule>
  </conditionalFormatting>
  <conditionalFormatting sqref="BN11:BO11">
    <cfRule type="expression" dxfId="2935" priority="213">
      <formula>+$AF11=2022</formula>
    </cfRule>
    <cfRule type="expression" dxfId="2934" priority="214">
      <formula>+$AF11=2021</formula>
    </cfRule>
    <cfRule type="expression" dxfId="2933" priority="217">
      <formula>+$AF11=2020</formula>
    </cfRule>
  </conditionalFormatting>
  <conditionalFormatting sqref="BN11:BO11">
    <cfRule type="expression" dxfId="2932" priority="212">
      <formula>+$AG11=0</formula>
    </cfRule>
  </conditionalFormatting>
  <conditionalFormatting sqref="BP11:BQ11">
    <cfRule type="expression" dxfId="2931" priority="209">
      <formula>+$AF11=2018</formula>
    </cfRule>
  </conditionalFormatting>
  <conditionalFormatting sqref="BP11:BQ11">
    <cfRule type="expression" dxfId="2930" priority="210">
      <formula>+$AF11=2019</formula>
    </cfRule>
  </conditionalFormatting>
  <conditionalFormatting sqref="BP11:BQ11">
    <cfRule type="expression" dxfId="2929" priority="207">
      <formula>+$AF11=2022</formula>
    </cfRule>
    <cfRule type="expression" dxfId="2928" priority="208">
      <formula>+$AF11=2021</formula>
    </cfRule>
    <cfRule type="expression" dxfId="2927" priority="211">
      <formula>+$AF11=2020</formula>
    </cfRule>
  </conditionalFormatting>
  <conditionalFormatting sqref="BP11:BQ11">
    <cfRule type="expression" dxfId="2926" priority="206">
      <formula>+$AG11=0</formula>
    </cfRule>
  </conditionalFormatting>
  <conditionalFormatting sqref="H11:J11 V11 R11:T11 B11:C11">
    <cfRule type="expression" dxfId="2925" priority="269">
      <formula>+$B11=4</formula>
    </cfRule>
  </conditionalFormatting>
  <conditionalFormatting sqref="B15:C15 R15:T15 V15 H15:J15">
    <cfRule type="expression" dxfId="2924" priority="202">
      <formula>+$B15=1</formula>
    </cfRule>
  </conditionalFormatting>
  <conditionalFormatting sqref="B15:C15 R15:T15 V15 H15:J15">
    <cfRule type="expression" dxfId="2923" priority="203">
      <formula>+$B15=2</formula>
    </cfRule>
  </conditionalFormatting>
  <conditionalFormatting sqref="H15:J15">
    <cfRule type="expression" dxfId="2922" priority="201">
      <formula>+H15=""</formula>
    </cfRule>
  </conditionalFormatting>
  <conditionalFormatting sqref="R15:T15">
    <cfRule type="expression" dxfId="2921" priority="200">
      <formula>+R15=""</formula>
    </cfRule>
  </conditionalFormatting>
  <conditionalFormatting sqref="AN15:AO15">
    <cfRule type="expression" dxfId="2920" priority="197">
      <formula>+$AF15=2018</formula>
    </cfRule>
  </conditionalFormatting>
  <conditionalFormatting sqref="AN15:AO15">
    <cfRule type="expression" dxfId="2919" priority="198">
      <formula>+$AF15=2019</formula>
    </cfRule>
  </conditionalFormatting>
  <conditionalFormatting sqref="AN15:AO15">
    <cfRule type="expression" dxfId="2918" priority="195">
      <formula>+$AF15=2022</formula>
    </cfRule>
    <cfRule type="expression" dxfId="2917" priority="196">
      <formula>+$AF15=2021</formula>
    </cfRule>
    <cfRule type="expression" dxfId="2916" priority="199">
      <formula>+$AF15=2020</formula>
    </cfRule>
  </conditionalFormatting>
  <conditionalFormatting sqref="AN15:AO15">
    <cfRule type="expression" dxfId="2915" priority="194">
      <formula>+$AG15=0</formula>
    </cfRule>
  </conditionalFormatting>
  <conditionalFormatting sqref="AP15:BA15">
    <cfRule type="expression" dxfId="2914" priority="191">
      <formula>+$AF15=2018</formula>
    </cfRule>
  </conditionalFormatting>
  <conditionalFormatting sqref="AP15:BA15">
    <cfRule type="expression" dxfId="2913" priority="192">
      <formula>+$AF15=2019</formula>
    </cfRule>
  </conditionalFormatting>
  <conditionalFormatting sqref="AP15:BA15">
    <cfRule type="expression" dxfId="2912" priority="189">
      <formula>+$AF15=2022</formula>
    </cfRule>
    <cfRule type="expression" dxfId="2911" priority="190">
      <formula>+$AF15=2021</formula>
    </cfRule>
    <cfRule type="expression" dxfId="2910" priority="193">
      <formula>+$AF15=2020</formula>
    </cfRule>
  </conditionalFormatting>
  <conditionalFormatting sqref="BB15:BC15">
    <cfRule type="expression" dxfId="2909" priority="186">
      <formula>+$AF15=2018</formula>
    </cfRule>
  </conditionalFormatting>
  <conditionalFormatting sqref="BB15:BC15">
    <cfRule type="expression" dxfId="2908" priority="187">
      <formula>+$AF15=2019</formula>
    </cfRule>
  </conditionalFormatting>
  <conditionalFormatting sqref="BB15:BC15">
    <cfRule type="expression" dxfId="2907" priority="184">
      <formula>+$AF15=2022</formula>
    </cfRule>
    <cfRule type="expression" dxfId="2906" priority="185">
      <formula>+$AF15=2021</formula>
    </cfRule>
    <cfRule type="expression" dxfId="2905" priority="188">
      <formula>+$AF15=2020</formula>
    </cfRule>
  </conditionalFormatting>
  <conditionalFormatting sqref="BB15:BC15">
    <cfRule type="expression" dxfId="2904" priority="183">
      <formula>+$AG15=0</formula>
    </cfRule>
  </conditionalFormatting>
  <conditionalFormatting sqref="BD15:BE15">
    <cfRule type="expression" dxfId="2903" priority="180">
      <formula>+$AF15=2018</formula>
    </cfRule>
  </conditionalFormatting>
  <conditionalFormatting sqref="BD15:BE15">
    <cfRule type="expression" dxfId="2902" priority="181">
      <formula>+$AF15=2019</formula>
    </cfRule>
  </conditionalFormatting>
  <conditionalFormatting sqref="BD15:BE15">
    <cfRule type="expression" dxfId="2901" priority="178">
      <formula>+$AF15=2022</formula>
    </cfRule>
    <cfRule type="expression" dxfId="2900" priority="179">
      <formula>+$AF15=2021</formula>
    </cfRule>
    <cfRule type="expression" dxfId="2899" priority="182">
      <formula>+$AF15=2020</formula>
    </cfRule>
  </conditionalFormatting>
  <conditionalFormatting sqref="BD15:BE15">
    <cfRule type="expression" dxfId="2898" priority="177">
      <formula>+$AG15=0</formula>
    </cfRule>
  </conditionalFormatting>
  <conditionalFormatting sqref="BF15:BG15">
    <cfRule type="expression" dxfId="2897" priority="174">
      <formula>+$AF15=2018</formula>
    </cfRule>
  </conditionalFormatting>
  <conditionalFormatting sqref="BF15:BG15">
    <cfRule type="expression" dxfId="2896" priority="175">
      <formula>+$AF15=2019</formula>
    </cfRule>
  </conditionalFormatting>
  <conditionalFormatting sqref="BF15:BG15">
    <cfRule type="expression" dxfId="2895" priority="172">
      <formula>+$AF15=2022</formula>
    </cfRule>
    <cfRule type="expression" dxfId="2894" priority="173">
      <formula>+$AF15=2021</formula>
    </cfRule>
    <cfRule type="expression" dxfId="2893" priority="176">
      <formula>+$AF15=2020</formula>
    </cfRule>
  </conditionalFormatting>
  <conditionalFormatting sqref="BF15:BG15">
    <cfRule type="expression" dxfId="2892" priority="171">
      <formula>+$AG15=0</formula>
    </cfRule>
  </conditionalFormatting>
  <conditionalFormatting sqref="B15:C15 R15:T15 V15 H15:J15">
    <cfRule type="expression" dxfId="2891" priority="204">
      <formula>+$B15=3</formula>
    </cfRule>
  </conditionalFormatting>
  <conditionalFormatting sqref="BH15:BI15">
    <cfRule type="expression" dxfId="2890" priority="168">
      <formula>+$AF15=2018</formula>
    </cfRule>
  </conditionalFormatting>
  <conditionalFormatting sqref="BH15:BI15">
    <cfRule type="expression" dxfId="2889" priority="169">
      <formula>+$AF15=2019</formula>
    </cfRule>
  </conditionalFormatting>
  <conditionalFormatting sqref="BH15:BI15">
    <cfRule type="expression" dxfId="2888" priority="166">
      <formula>+$AF15=2022</formula>
    </cfRule>
    <cfRule type="expression" dxfId="2887" priority="167">
      <formula>+$AF15=2021</formula>
    </cfRule>
    <cfRule type="expression" dxfId="2886" priority="170">
      <formula>+$AF15=2020</formula>
    </cfRule>
  </conditionalFormatting>
  <conditionalFormatting sqref="BH15:BI15">
    <cfRule type="expression" dxfId="2885" priority="165">
      <formula>+$AG15=0</formula>
    </cfRule>
  </conditionalFormatting>
  <conditionalFormatting sqref="BJ15:BK15">
    <cfRule type="expression" dxfId="2884" priority="162">
      <formula>+$AF15=2018</formula>
    </cfRule>
  </conditionalFormatting>
  <conditionalFormatting sqref="BJ15:BK15">
    <cfRule type="expression" dxfId="2883" priority="163">
      <formula>+$AF15=2019</formula>
    </cfRule>
  </conditionalFormatting>
  <conditionalFormatting sqref="BJ15:BK15">
    <cfRule type="expression" dxfId="2882" priority="160">
      <formula>+$AF15=2022</formula>
    </cfRule>
    <cfRule type="expression" dxfId="2881" priority="161">
      <formula>+$AF15=2021</formula>
    </cfRule>
    <cfRule type="expression" dxfId="2880" priority="164">
      <formula>+$AF15=2020</formula>
    </cfRule>
  </conditionalFormatting>
  <conditionalFormatting sqref="BL15:BM15">
    <cfRule type="expression" dxfId="2879" priority="157">
      <formula>+$AF15=2018</formula>
    </cfRule>
  </conditionalFormatting>
  <conditionalFormatting sqref="BL15:BM15">
    <cfRule type="expression" dxfId="2878" priority="158">
      <formula>+$AF15=2019</formula>
    </cfRule>
  </conditionalFormatting>
  <conditionalFormatting sqref="BL15:BM15">
    <cfRule type="expression" dxfId="2877" priority="155">
      <formula>+$AF15=2022</formula>
    </cfRule>
    <cfRule type="expression" dxfId="2876" priority="156">
      <formula>+$AF15=2021</formula>
    </cfRule>
    <cfRule type="expression" dxfId="2875" priority="159">
      <formula>+$AF15=2020</formula>
    </cfRule>
  </conditionalFormatting>
  <conditionalFormatting sqref="BL15:BM15">
    <cfRule type="expression" dxfId="2874" priority="154">
      <formula>+$AG15=0</formula>
    </cfRule>
  </conditionalFormatting>
  <conditionalFormatting sqref="BN15:BO15">
    <cfRule type="expression" dxfId="2873" priority="151">
      <formula>+$AF15=2018</formula>
    </cfRule>
  </conditionalFormatting>
  <conditionalFormatting sqref="BN15:BO15">
    <cfRule type="expression" dxfId="2872" priority="152">
      <formula>+$AF15=2019</formula>
    </cfRule>
  </conditionalFormatting>
  <conditionalFormatting sqref="BN15:BO15">
    <cfRule type="expression" dxfId="2871" priority="149">
      <formula>+$AF15=2022</formula>
    </cfRule>
    <cfRule type="expression" dxfId="2870" priority="150">
      <formula>+$AF15=2021</formula>
    </cfRule>
    <cfRule type="expression" dxfId="2869" priority="153">
      <formula>+$AF15=2020</formula>
    </cfRule>
  </conditionalFormatting>
  <conditionalFormatting sqref="BN15:BO15">
    <cfRule type="expression" dxfId="2868" priority="148">
      <formula>+$AG15=0</formula>
    </cfRule>
  </conditionalFormatting>
  <conditionalFormatting sqref="BP15:BQ15">
    <cfRule type="expression" dxfId="2867" priority="145">
      <formula>+$AF15=2018</formula>
    </cfRule>
  </conditionalFormatting>
  <conditionalFormatting sqref="BP15:BQ15">
    <cfRule type="expression" dxfId="2866" priority="146">
      <formula>+$AF15=2019</formula>
    </cfRule>
  </conditionalFormatting>
  <conditionalFormatting sqref="BP15:BQ15">
    <cfRule type="expression" dxfId="2865" priority="143">
      <formula>+$AF15=2022</formula>
    </cfRule>
    <cfRule type="expression" dxfId="2864" priority="144">
      <formula>+$AF15=2021</formula>
    </cfRule>
    <cfRule type="expression" dxfId="2863" priority="147">
      <formula>+$AF15=2020</formula>
    </cfRule>
  </conditionalFormatting>
  <conditionalFormatting sqref="BP15:BQ15">
    <cfRule type="expression" dxfId="2862" priority="142">
      <formula>+$AG15=0</formula>
    </cfRule>
  </conditionalFormatting>
  <conditionalFormatting sqref="B15:C15 R15:T15 V15 H15:J15">
    <cfRule type="expression" dxfId="2861" priority="205">
      <formula>+$B15=4</formula>
    </cfRule>
  </conditionalFormatting>
  <conditionalFormatting sqref="C5:C137 F5:F137">
    <cfRule type="expression" dxfId="2860" priority="139">
      <formula>+$AM5=2017</formula>
    </cfRule>
    <cfRule type="expression" dxfId="2859" priority="140">
      <formula>+$AL5&lt;&gt;""</formula>
    </cfRule>
  </conditionalFormatting>
  <conditionalFormatting sqref="H31:J32 V31:V32 R31:T32 B31:C32">
    <cfRule type="expression" dxfId="2858" priority="129">
      <formula>+$B31=1</formula>
    </cfRule>
  </conditionalFormatting>
  <conditionalFormatting sqref="H31:J32 V31:V32 R31:T32 B31:C32">
    <cfRule type="expression" dxfId="2857" priority="130">
      <formula>+$B31=2</formula>
    </cfRule>
  </conditionalFormatting>
  <conditionalFormatting sqref="H31:J32">
    <cfRule type="expression" dxfId="2856" priority="128">
      <formula>+H31=""</formula>
    </cfRule>
  </conditionalFormatting>
  <conditionalFormatting sqref="R31:T32">
    <cfRule type="expression" dxfId="2855" priority="127">
      <formula>+R31=""</formula>
    </cfRule>
  </conditionalFormatting>
  <conditionalFormatting sqref="AN31:AO32">
    <cfRule type="expression" dxfId="2854" priority="124">
      <formula>+$AF31=2018</formula>
    </cfRule>
  </conditionalFormatting>
  <conditionalFormatting sqref="AN31:AO32">
    <cfRule type="expression" dxfId="2853" priority="125">
      <formula>+$AF31=2019</formula>
    </cfRule>
  </conditionalFormatting>
  <conditionalFormatting sqref="AN31:AO32">
    <cfRule type="expression" dxfId="2852" priority="122">
      <formula>+$AF31=2022</formula>
    </cfRule>
    <cfRule type="expression" dxfId="2851" priority="123">
      <formula>+$AF31=2021</formula>
    </cfRule>
    <cfRule type="expression" dxfId="2850" priority="126">
      <formula>+$AF31=2020</formula>
    </cfRule>
  </conditionalFormatting>
  <conditionalFormatting sqref="AN31:AO32">
    <cfRule type="expression" dxfId="2849" priority="121">
      <formula>+$AG31=0</formula>
    </cfRule>
  </conditionalFormatting>
  <conditionalFormatting sqref="AP31:BA32">
    <cfRule type="expression" dxfId="2848" priority="118">
      <formula>+$AF31=2018</formula>
    </cfRule>
  </conditionalFormatting>
  <conditionalFormatting sqref="AP31:BA32">
    <cfRule type="expression" dxfId="2847" priority="119">
      <formula>+$AF31=2019</formula>
    </cfRule>
  </conditionalFormatting>
  <conditionalFormatting sqref="AP31:BA32">
    <cfRule type="expression" dxfId="2846" priority="116">
      <formula>+$AF31=2022</formula>
    </cfRule>
    <cfRule type="expression" dxfId="2845" priority="117">
      <formula>+$AF31=2021</formula>
    </cfRule>
    <cfRule type="expression" dxfId="2844" priority="120">
      <formula>+$AF31=2020</formula>
    </cfRule>
  </conditionalFormatting>
  <conditionalFormatting sqref="BB31:BC32">
    <cfRule type="expression" dxfId="2843" priority="113">
      <formula>+$AF31=2018</formula>
    </cfRule>
  </conditionalFormatting>
  <conditionalFormatting sqref="BB31:BC32">
    <cfRule type="expression" dxfId="2842" priority="114">
      <formula>+$AF31=2019</formula>
    </cfRule>
  </conditionalFormatting>
  <conditionalFormatting sqref="BB31:BC32">
    <cfRule type="expression" dxfId="2841" priority="111">
      <formula>+$AF31=2022</formula>
    </cfRule>
    <cfRule type="expression" dxfId="2840" priority="112">
      <formula>+$AF31=2021</formula>
    </cfRule>
    <cfRule type="expression" dxfId="2839" priority="115">
      <formula>+$AF31=2020</formula>
    </cfRule>
  </conditionalFormatting>
  <conditionalFormatting sqref="BB31:BC32">
    <cfRule type="expression" dxfId="2838" priority="110">
      <formula>+$AG31=0</formula>
    </cfRule>
  </conditionalFormatting>
  <conditionalFormatting sqref="BD31:BE32">
    <cfRule type="expression" dxfId="2837" priority="107">
      <formula>+$AF31=2018</formula>
    </cfRule>
  </conditionalFormatting>
  <conditionalFormatting sqref="BD31:BE32">
    <cfRule type="expression" dxfId="2836" priority="108">
      <formula>+$AF31=2019</formula>
    </cfRule>
  </conditionalFormatting>
  <conditionalFormatting sqref="BD31:BE32">
    <cfRule type="expression" dxfId="2835" priority="105">
      <formula>+$AF31=2022</formula>
    </cfRule>
    <cfRule type="expression" dxfId="2834" priority="106">
      <formula>+$AF31=2021</formula>
    </cfRule>
    <cfRule type="expression" dxfId="2833" priority="109">
      <formula>+$AF31=2020</formula>
    </cfRule>
  </conditionalFormatting>
  <conditionalFormatting sqref="BD31:BE32">
    <cfRule type="expression" dxfId="2832" priority="104">
      <formula>+$AG31=0</formula>
    </cfRule>
  </conditionalFormatting>
  <conditionalFormatting sqref="BF31:BG32">
    <cfRule type="expression" dxfId="2831" priority="101">
      <formula>+$AF31=2018</formula>
    </cfRule>
  </conditionalFormatting>
  <conditionalFormatting sqref="BF31:BG32">
    <cfRule type="expression" dxfId="2830" priority="102">
      <formula>+$AF31=2019</formula>
    </cfRule>
  </conditionalFormatting>
  <conditionalFormatting sqref="BF31:BG32">
    <cfRule type="expression" dxfId="2829" priority="99">
      <formula>+$AF31=2022</formula>
    </cfRule>
    <cfRule type="expression" dxfId="2828" priority="100">
      <formula>+$AF31=2021</formula>
    </cfRule>
    <cfRule type="expression" dxfId="2827" priority="103">
      <formula>+$AF31=2020</formula>
    </cfRule>
  </conditionalFormatting>
  <conditionalFormatting sqref="BF31:BG32">
    <cfRule type="expression" dxfId="2826" priority="98">
      <formula>+$AG31=0</formula>
    </cfRule>
  </conditionalFormatting>
  <conditionalFormatting sqref="H31:J32 V31:V32 R31:T32 B31:C32">
    <cfRule type="expression" dxfId="2825" priority="131">
      <formula>+$B31=3</formula>
    </cfRule>
  </conditionalFormatting>
  <conditionalFormatting sqref="BH31:BI32">
    <cfRule type="expression" dxfId="2824" priority="95">
      <formula>+$AF31=2018</formula>
    </cfRule>
  </conditionalFormatting>
  <conditionalFormatting sqref="BH31:BI32">
    <cfRule type="expression" dxfId="2823" priority="96">
      <formula>+$AF31=2019</formula>
    </cfRule>
  </conditionalFormatting>
  <conditionalFormatting sqref="BH31:BI32">
    <cfRule type="expression" dxfId="2822" priority="93">
      <formula>+$AF31=2022</formula>
    </cfRule>
    <cfRule type="expression" dxfId="2821" priority="94">
      <formula>+$AF31=2021</formula>
    </cfRule>
    <cfRule type="expression" dxfId="2820" priority="97">
      <formula>+$AF31=2020</formula>
    </cfRule>
  </conditionalFormatting>
  <conditionalFormatting sqref="BH31:BI32">
    <cfRule type="expression" dxfId="2819" priority="92">
      <formula>+$AG31=0</formula>
    </cfRule>
  </conditionalFormatting>
  <conditionalFormatting sqref="BJ31:BK32">
    <cfRule type="expression" dxfId="2818" priority="89">
      <formula>+$AF31=2018</formula>
    </cfRule>
  </conditionalFormatting>
  <conditionalFormatting sqref="BJ31:BK32">
    <cfRule type="expression" dxfId="2817" priority="90">
      <formula>+$AF31=2019</formula>
    </cfRule>
  </conditionalFormatting>
  <conditionalFormatting sqref="BJ31:BK32">
    <cfRule type="expression" dxfId="2816" priority="87">
      <formula>+$AF31=2022</formula>
    </cfRule>
    <cfRule type="expression" dxfId="2815" priority="88">
      <formula>+$AF31=2021</formula>
    </cfRule>
    <cfRule type="expression" dxfId="2814" priority="91">
      <formula>+$AF31=2020</formula>
    </cfRule>
  </conditionalFormatting>
  <conditionalFormatting sqref="BL31:BM32">
    <cfRule type="expression" dxfId="2813" priority="84">
      <formula>+$AF31=2018</formula>
    </cfRule>
  </conditionalFormatting>
  <conditionalFormatting sqref="BL31:BM32">
    <cfRule type="expression" dxfId="2812" priority="85">
      <formula>+$AF31=2019</formula>
    </cfRule>
  </conditionalFormatting>
  <conditionalFormatting sqref="BL31:BM32">
    <cfRule type="expression" dxfId="2811" priority="82">
      <formula>+$AF31=2022</formula>
    </cfRule>
    <cfRule type="expression" dxfId="2810" priority="83">
      <formula>+$AF31=2021</formula>
    </cfRule>
    <cfRule type="expression" dxfId="2809" priority="86">
      <formula>+$AF31=2020</formula>
    </cfRule>
  </conditionalFormatting>
  <conditionalFormatting sqref="BL31:BM32">
    <cfRule type="expression" dxfId="2808" priority="81">
      <formula>+$AG31=0</formula>
    </cfRule>
  </conditionalFormatting>
  <conditionalFormatting sqref="BN31:BO32">
    <cfRule type="expression" dxfId="2807" priority="78">
      <formula>+$AF31=2018</formula>
    </cfRule>
  </conditionalFormatting>
  <conditionalFormatting sqref="BN31:BO32">
    <cfRule type="expression" dxfId="2806" priority="79">
      <formula>+$AF31=2019</formula>
    </cfRule>
  </conditionalFormatting>
  <conditionalFormatting sqref="BN31:BO32">
    <cfRule type="expression" dxfId="2805" priority="76">
      <formula>+$AF31=2022</formula>
    </cfRule>
    <cfRule type="expression" dxfId="2804" priority="77">
      <formula>+$AF31=2021</formula>
    </cfRule>
    <cfRule type="expression" dxfId="2803" priority="80">
      <formula>+$AF31=2020</formula>
    </cfRule>
  </conditionalFormatting>
  <conditionalFormatting sqref="BN31:BO32">
    <cfRule type="expression" dxfId="2802" priority="75">
      <formula>+$AG31=0</formula>
    </cfRule>
  </conditionalFormatting>
  <conditionalFormatting sqref="BP31:BQ32">
    <cfRule type="expression" dxfId="2801" priority="72">
      <formula>+$AF31=2018</formula>
    </cfRule>
  </conditionalFormatting>
  <conditionalFormatting sqref="BP31:BQ32">
    <cfRule type="expression" dxfId="2800" priority="73">
      <formula>+$AF31=2019</formula>
    </cfRule>
  </conditionalFormatting>
  <conditionalFormatting sqref="BP31:BQ32">
    <cfRule type="expression" dxfId="2799" priority="70">
      <formula>+$AF31=2022</formula>
    </cfRule>
    <cfRule type="expression" dxfId="2798" priority="71">
      <formula>+$AF31=2021</formula>
    </cfRule>
    <cfRule type="expression" dxfId="2797" priority="74">
      <formula>+$AF31=2020</formula>
    </cfRule>
  </conditionalFormatting>
  <conditionalFormatting sqref="BP31:BQ32">
    <cfRule type="expression" dxfId="2796" priority="69">
      <formula>+$AG31=0</formula>
    </cfRule>
  </conditionalFormatting>
  <conditionalFormatting sqref="H31:J32 V31:V32 R31:T32 B31:C32">
    <cfRule type="expression" dxfId="2795" priority="132">
      <formula>+$B31=4</formula>
    </cfRule>
  </conditionalFormatting>
  <conditionalFormatting sqref="C31:C32">
    <cfRule type="expression" dxfId="2794" priority="68">
      <formula>+$AL31&lt;&gt;""</formula>
    </cfRule>
  </conditionalFormatting>
  <conditionalFormatting sqref="C31:F32">
    <cfRule type="expression" dxfId="2793" priority="67">
      <formula>+$AM31=2017</formula>
    </cfRule>
  </conditionalFormatting>
  <conditionalFormatting sqref="H23:J23 V23 R23:T23 B23:C23">
    <cfRule type="expression" dxfId="2792" priority="63">
      <formula>+$B23=1</formula>
    </cfRule>
  </conditionalFormatting>
  <conditionalFormatting sqref="H23:J23 V23 R23:T23 B23:C23">
    <cfRule type="expression" dxfId="2791" priority="64">
      <formula>+$B23=2</formula>
    </cfRule>
  </conditionalFormatting>
  <conditionalFormatting sqref="H23:J23">
    <cfRule type="expression" dxfId="2790" priority="62">
      <formula>+H23=""</formula>
    </cfRule>
  </conditionalFormatting>
  <conditionalFormatting sqref="R23:T23">
    <cfRule type="expression" dxfId="2789" priority="61">
      <formula>+R23=""</formula>
    </cfRule>
  </conditionalFormatting>
  <conditionalFormatting sqref="AN23:AO23">
    <cfRule type="expression" dxfId="2788" priority="58">
      <formula>+$AF23=2018</formula>
    </cfRule>
  </conditionalFormatting>
  <conditionalFormatting sqref="AN23:AO23">
    <cfRule type="expression" dxfId="2787" priority="59">
      <formula>+$AF23=2019</formula>
    </cfRule>
  </conditionalFormatting>
  <conditionalFormatting sqref="AN23:AO23">
    <cfRule type="expression" dxfId="2786" priority="56">
      <formula>+$AF23=2022</formula>
    </cfRule>
    <cfRule type="expression" dxfId="2785" priority="57">
      <formula>+$AF23=2021</formula>
    </cfRule>
    <cfRule type="expression" dxfId="2784" priority="60">
      <formula>+$AF23=2020</formula>
    </cfRule>
  </conditionalFormatting>
  <conditionalFormatting sqref="AN23:AO23">
    <cfRule type="expression" dxfId="2783" priority="55">
      <formula>+$AG23=0</formula>
    </cfRule>
  </conditionalFormatting>
  <conditionalFormatting sqref="AP23:BA23">
    <cfRule type="expression" dxfId="2782" priority="52">
      <formula>+$AF23=2018</formula>
    </cfRule>
  </conditionalFormatting>
  <conditionalFormatting sqref="AP23:BA23">
    <cfRule type="expression" dxfId="2781" priority="53">
      <formula>+$AF23=2019</formula>
    </cfRule>
  </conditionalFormatting>
  <conditionalFormatting sqref="AP23:BA23">
    <cfRule type="expression" dxfId="2780" priority="50">
      <formula>+$AF23=2022</formula>
    </cfRule>
    <cfRule type="expression" dxfId="2779" priority="51">
      <formula>+$AF23=2021</formula>
    </cfRule>
    <cfRule type="expression" dxfId="2778" priority="54">
      <formula>+$AF23=2020</formula>
    </cfRule>
  </conditionalFormatting>
  <conditionalFormatting sqref="BB23:BC23">
    <cfRule type="expression" dxfId="2777" priority="47">
      <formula>+$AF23=2018</formula>
    </cfRule>
  </conditionalFormatting>
  <conditionalFormatting sqref="BB23:BC23">
    <cfRule type="expression" dxfId="2776" priority="48">
      <formula>+$AF23=2019</formula>
    </cfRule>
  </conditionalFormatting>
  <conditionalFormatting sqref="BB23:BC23">
    <cfRule type="expression" dxfId="2775" priority="45">
      <formula>+$AF23=2022</formula>
    </cfRule>
    <cfRule type="expression" dxfId="2774" priority="46">
      <formula>+$AF23=2021</formula>
    </cfRule>
    <cfRule type="expression" dxfId="2773" priority="49">
      <formula>+$AF23=2020</formula>
    </cfRule>
  </conditionalFormatting>
  <conditionalFormatting sqref="BB23:BC23">
    <cfRule type="expression" dxfId="2772" priority="44">
      <formula>+$AG23=0</formula>
    </cfRule>
  </conditionalFormatting>
  <conditionalFormatting sqref="BD23:BE23">
    <cfRule type="expression" dxfId="2771" priority="41">
      <formula>+$AF23=2018</formula>
    </cfRule>
  </conditionalFormatting>
  <conditionalFormatting sqref="BD23:BE23">
    <cfRule type="expression" dxfId="2770" priority="42">
      <formula>+$AF23=2019</formula>
    </cfRule>
  </conditionalFormatting>
  <conditionalFormatting sqref="BD23:BE23">
    <cfRule type="expression" dxfId="2769" priority="39">
      <formula>+$AF23=2022</formula>
    </cfRule>
    <cfRule type="expression" dxfId="2768" priority="40">
      <formula>+$AF23=2021</formula>
    </cfRule>
    <cfRule type="expression" dxfId="2767" priority="43">
      <formula>+$AF23=2020</formula>
    </cfRule>
  </conditionalFormatting>
  <conditionalFormatting sqref="BD23:BE23">
    <cfRule type="expression" dxfId="2766" priority="38">
      <formula>+$AG23=0</formula>
    </cfRule>
  </conditionalFormatting>
  <conditionalFormatting sqref="BF23:BG23">
    <cfRule type="expression" dxfId="2765" priority="35">
      <formula>+$AF23=2018</formula>
    </cfRule>
  </conditionalFormatting>
  <conditionalFormatting sqref="BF23:BG23">
    <cfRule type="expression" dxfId="2764" priority="36">
      <formula>+$AF23=2019</formula>
    </cfRule>
  </conditionalFormatting>
  <conditionalFormatting sqref="BF23:BG23">
    <cfRule type="expression" dxfId="2763" priority="33">
      <formula>+$AF23=2022</formula>
    </cfRule>
    <cfRule type="expression" dxfId="2762" priority="34">
      <formula>+$AF23=2021</formula>
    </cfRule>
    <cfRule type="expression" dxfId="2761" priority="37">
      <formula>+$AF23=2020</formula>
    </cfRule>
  </conditionalFormatting>
  <conditionalFormatting sqref="BF23:BG23">
    <cfRule type="expression" dxfId="2760" priority="32">
      <formula>+$AG23=0</formula>
    </cfRule>
  </conditionalFormatting>
  <conditionalFormatting sqref="H23:J23 V23 R23:T23 B23:C23">
    <cfRule type="expression" dxfId="2759" priority="65">
      <formula>+$B23=3</formula>
    </cfRule>
  </conditionalFormatting>
  <conditionalFormatting sqref="BH23:BI23">
    <cfRule type="expression" dxfId="2758" priority="29">
      <formula>+$AF23=2018</formula>
    </cfRule>
  </conditionalFormatting>
  <conditionalFormatting sqref="BH23:BI23">
    <cfRule type="expression" dxfId="2757" priority="30">
      <formula>+$AF23=2019</formula>
    </cfRule>
  </conditionalFormatting>
  <conditionalFormatting sqref="BH23:BI23">
    <cfRule type="expression" dxfId="2756" priority="27">
      <formula>+$AF23=2022</formula>
    </cfRule>
    <cfRule type="expression" dxfId="2755" priority="28">
      <formula>+$AF23=2021</formula>
    </cfRule>
    <cfRule type="expression" dxfId="2754" priority="31">
      <formula>+$AF23=2020</formula>
    </cfRule>
  </conditionalFormatting>
  <conditionalFormatting sqref="BH23:BI23">
    <cfRule type="expression" dxfId="2753" priority="26">
      <formula>+$AG23=0</formula>
    </cfRule>
  </conditionalFormatting>
  <conditionalFormatting sqref="BJ23:BK23">
    <cfRule type="expression" dxfId="2752" priority="23">
      <formula>+$AF23=2018</formula>
    </cfRule>
  </conditionalFormatting>
  <conditionalFormatting sqref="BJ23:BK23">
    <cfRule type="expression" dxfId="2751" priority="24">
      <formula>+$AF23=2019</formula>
    </cfRule>
  </conditionalFormatting>
  <conditionalFormatting sqref="BJ23:BK23">
    <cfRule type="expression" dxfId="2750" priority="21">
      <formula>+$AF23=2022</formula>
    </cfRule>
    <cfRule type="expression" dxfId="2749" priority="22">
      <formula>+$AF23=2021</formula>
    </cfRule>
    <cfRule type="expression" dxfId="2748" priority="25">
      <formula>+$AF23=2020</formula>
    </cfRule>
  </conditionalFormatting>
  <conditionalFormatting sqref="BL23:BM23">
    <cfRule type="expression" dxfId="2747" priority="18">
      <formula>+$AF23=2018</formula>
    </cfRule>
  </conditionalFormatting>
  <conditionalFormatting sqref="BL23:BM23">
    <cfRule type="expression" dxfId="2746" priority="19">
      <formula>+$AF23=2019</formula>
    </cfRule>
  </conditionalFormatting>
  <conditionalFormatting sqref="BL23:BM23">
    <cfRule type="expression" dxfId="2745" priority="16">
      <formula>+$AF23=2022</formula>
    </cfRule>
    <cfRule type="expression" dxfId="2744" priority="17">
      <formula>+$AF23=2021</formula>
    </cfRule>
    <cfRule type="expression" dxfId="2743" priority="20">
      <formula>+$AF23=2020</formula>
    </cfRule>
  </conditionalFormatting>
  <conditionalFormatting sqref="BL23:BM23">
    <cfRule type="expression" dxfId="2742" priority="15">
      <formula>+$AG23=0</formula>
    </cfRule>
  </conditionalFormatting>
  <conditionalFormatting sqref="BN23:BO23">
    <cfRule type="expression" dxfId="2741" priority="12">
      <formula>+$AF23=2018</formula>
    </cfRule>
  </conditionalFormatting>
  <conditionalFormatting sqref="BN23:BO23">
    <cfRule type="expression" dxfId="2740" priority="13">
      <formula>+$AF23=2019</formula>
    </cfRule>
  </conditionalFormatting>
  <conditionalFormatting sqref="BN23:BO23">
    <cfRule type="expression" dxfId="2739" priority="10">
      <formula>+$AF23=2022</formula>
    </cfRule>
    <cfRule type="expression" dxfId="2738" priority="11">
      <formula>+$AF23=2021</formula>
    </cfRule>
    <cfRule type="expression" dxfId="2737" priority="14">
      <formula>+$AF23=2020</formula>
    </cfRule>
  </conditionalFormatting>
  <conditionalFormatting sqref="BN23:BO23">
    <cfRule type="expression" dxfId="2736" priority="9">
      <formula>+$AG23=0</formula>
    </cfRule>
  </conditionalFormatting>
  <conditionalFormatting sqref="BP23:BQ23">
    <cfRule type="expression" dxfId="2735" priority="6">
      <formula>+$AF23=2018</formula>
    </cfRule>
  </conditionalFormatting>
  <conditionalFormatting sqref="BP23:BQ23">
    <cfRule type="expression" dxfId="2734" priority="7">
      <formula>+$AF23=2019</formula>
    </cfRule>
  </conditionalFormatting>
  <conditionalFormatting sqref="BP23:BQ23">
    <cfRule type="expression" dxfId="2733" priority="4">
      <formula>+$AF23=2022</formula>
    </cfRule>
    <cfRule type="expression" dxfId="2732" priority="5">
      <formula>+$AF23=2021</formula>
    </cfRule>
    <cfRule type="expression" dxfId="2731" priority="8">
      <formula>+$AF23=2020</formula>
    </cfRule>
  </conditionalFormatting>
  <conditionalFormatting sqref="BP23:BQ23">
    <cfRule type="expression" dxfId="2730" priority="3">
      <formula>+$AG23=0</formula>
    </cfRule>
  </conditionalFormatting>
  <conditionalFormatting sqref="H23:J23 V23 R23:T23 B23:C23">
    <cfRule type="expression" dxfId="2729" priority="66">
      <formula>+$B23=4</formula>
    </cfRule>
  </conditionalFormatting>
  <conditionalFormatting sqref="C23">
    <cfRule type="expression" dxfId="2728" priority="2">
      <formula>+$AL23&lt;&gt;""</formula>
    </cfRule>
  </conditionalFormatting>
  <conditionalFormatting sqref="C23:F23">
    <cfRule type="expression" dxfId="2727" priority="1">
      <formula>+$AM23=2017</formula>
    </cfRule>
  </conditionalFormatting>
  <printOptions horizontalCentered="1"/>
  <pageMargins left="1" right="1" top="1" bottom="1" header="0.5" footer="0.5"/>
  <pageSetup paperSize="3" scale="90" fitToHeight="0" orientation="landscape" horizontalDpi="4294967292" verticalDpi="4294967292"/>
  <headerFooter>
    <oddHeader>&amp;C&amp;"Calibri,Regular"&amp;K000000BOULDER JUNCTION - CONDITION ASSESSMENT _x000D_COST ESTIMATES BY ROAD_x000D_FINAL REPORT 08_08_2017</oddHeader>
    <oddFooter>&amp;C&amp;"Calibri,Regular"&amp;10&amp;K000000Capital Costs 15 Yr 08_08_17</oddFooter>
  </headerFooter>
  <colBreaks count="1" manualBreakCount="1">
    <brk id="35" min="1" max="175" man="1"/>
  </col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C384"/>
  <sheetViews>
    <sheetView topLeftCell="A3" zoomScale="125" zoomScaleNormal="125" zoomScalePageLayoutView="125" workbookViewId="0">
      <pane ySplit="1120" topLeftCell="A12" activePane="bottomLeft"/>
      <selection activeCell="F12" sqref="F12"/>
      <selection pane="bottomLeft" activeCell="F12" sqref="F12"/>
    </sheetView>
  </sheetViews>
  <sheetFormatPr baseColWidth="10" defaultColWidth="8.83203125" defaultRowHeight="14" x14ac:dyDescent="0"/>
  <cols>
    <col min="1" max="1" width="4.1640625" style="1437" customWidth="1"/>
    <col min="2" max="2" width="5.33203125" style="1437" customWidth="1"/>
    <col min="3" max="3" width="28.33203125" style="1445" customWidth="1"/>
    <col min="4" max="4" width="27.5" style="1445" hidden="1" customWidth="1"/>
    <col min="5" max="5" width="29" style="1445" hidden="1" customWidth="1"/>
    <col min="6" max="6" width="12.5" style="1437" customWidth="1"/>
    <col min="7" max="7" width="11.5" style="1437" customWidth="1"/>
    <col min="8" max="8" width="7" style="1437" hidden="1" customWidth="1"/>
    <col min="9" max="9" width="6.33203125" style="1437" hidden="1" customWidth="1"/>
    <col min="10" max="10" width="7.1640625" style="1437" hidden="1" customWidth="1"/>
    <col min="11" max="11" width="14.6640625" style="1437" hidden="1" customWidth="1"/>
    <col min="12" max="12" width="15" style="1437" hidden="1" customWidth="1"/>
    <col min="13" max="13" width="7.5" style="1445" hidden="1" customWidth="1"/>
    <col min="14" max="14" width="12.33203125" style="1445" hidden="1" customWidth="1"/>
    <col min="15" max="15" width="12.1640625" style="1445" hidden="1" customWidth="1"/>
    <col min="16" max="16" width="10.5" style="1101" hidden="1" customWidth="1"/>
    <col min="17" max="17" width="10.33203125" style="1101" hidden="1" customWidth="1"/>
    <col min="18" max="18" width="7.5" style="1445" customWidth="1"/>
    <col min="19" max="19" width="7.5" style="1437" customWidth="1"/>
    <col min="20" max="20" width="6.1640625" style="1437" customWidth="1"/>
    <col min="21" max="21" width="10.5" style="59" customWidth="1"/>
    <col min="22" max="22" width="10.1640625" style="59" customWidth="1"/>
    <col min="23" max="24" width="11.5" style="496" customWidth="1"/>
    <col min="25" max="25" width="10.1640625" style="496" customWidth="1"/>
    <col min="26" max="27" width="12.5" style="496" customWidth="1"/>
    <col min="28" max="28" width="3.5" style="915" customWidth="1"/>
    <col min="29" max="29" width="6.6640625" style="512" customWidth="1"/>
    <col min="30" max="30" width="11.5" style="1437" customWidth="1"/>
    <col min="31" max="31" width="10.5" style="911" customWidth="1"/>
    <col min="32" max="32" width="12.5" style="555" customWidth="1"/>
    <col min="33" max="33" width="7.5" style="512" customWidth="1"/>
    <col min="34" max="34" width="11.5" style="1437" customWidth="1"/>
    <col min="35" max="35" width="13.5" style="1437" customWidth="1"/>
    <col min="36" max="36" width="11.5" style="555" customWidth="1"/>
    <col min="37" max="37" width="8.6640625" style="1437" customWidth="1"/>
    <col min="38" max="38" width="6.1640625" style="1437" customWidth="1"/>
    <col min="39" max="39" width="12.5" style="1437" customWidth="1"/>
    <col min="40" max="40" width="11.83203125" style="1437" customWidth="1"/>
    <col min="41" max="41" width="12.5" style="1437" customWidth="1"/>
    <col min="42" max="42" width="15.33203125" style="555" customWidth="1"/>
    <col min="43" max="43" width="12.5" style="1437" customWidth="1"/>
    <col min="44" max="44" width="14.33203125" style="555" customWidth="1"/>
    <col min="45" max="45" width="12.5" style="1437" customWidth="1"/>
    <col min="46" max="46" width="14.33203125" style="555" customWidth="1"/>
    <col min="47" max="47" width="12.5" style="1437" customWidth="1"/>
    <col min="48" max="48" width="14.33203125" style="555" customWidth="1"/>
    <col min="49" max="49" width="12.5" style="1437" customWidth="1"/>
    <col min="50" max="50" width="14.33203125" style="555" customWidth="1"/>
    <col min="51" max="51" width="12.5" style="1437" customWidth="1"/>
    <col min="52" max="52" width="14.33203125" style="555" customWidth="1"/>
    <col min="53" max="53" width="12.5" style="1437" customWidth="1"/>
    <col min="54" max="54" width="12.5" style="555" customWidth="1"/>
    <col min="55" max="55" width="12.5" style="1437" customWidth="1"/>
    <col min="56" max="56" width="12.5" style="555" customWidth="1"/>
    <col min="57" max="57" width="12.5" style="1437" customWidth="1"/>
    <col min="58" max="58" width="12.5" style="555" customWidth="1"/>
    <col min="59" max="59" width="12.5" style="1437" customWidth="1"/>
    <col min="60" max="60" width="14.33203125" style="555" customWidth="1"/>
    <col min="61" max="61" width="12.5" style="1437" customWidth="1"/>
    <col min="62" max="62" width="14.33203125" style="555" customWidth="1"/>
    <col min="63" max="63" width="12.5" style="1437" customWidth="1"/>
    <col min="64" max="64" width="12.5" style="555" customWidth="1"/>
    <col min="65" max="65" width="12.5" style="1437" customWidth="1"/>
    <col min="66" max="66" width="12.5" style="555" customWidth="1"/>
    <col min="67" max="67" width="12.5" style="1437" customWidth="1"/>
    <col min="68" max="68" width="12.5" style="555" customWidth="1"/>
    <col min="69" max="69" width="12.5" style="1437" customWidth="1"/>
    <col min="70" max="70" width="14.33203125" style="555" customWidth="1"/>
    <col min="71" max="80" width="79.83203125" style="1445" customWidth="1"/>
    <col min="81" max="81" width="14.83203125" style="1445" customWidth="1"/>
    <col min="82" max="180" width="79.83203125" style="1445" customWidth="1"/>
    <col min="181" max="181" width="14" customWidth="1"/>
    <col min="182" max="182" width="10.6640625" hidden="1" customWidth="1"/>
    <col min="183" max="183" width="15" hidden="1" customWidth="1"/>
    <col min="184" max="184" width="12.33203125" hidden="1" customWidth="1"/>
    <col min="185" max="185" width="20.5" hidden="1" customWidth="1"/>
    <col min="186" max="186" width="20" hidden="1" customWidth="1"/>
    <col min="187" max="187" width="15.1640625" hidden="1" customWidth="1"/>
    <col min="188" max="189" width="16.5" hidden="1" customWidth="1"/>
    <col min="190" max="190" width="14.5" hidden="1" customWidth="1"/>
    <col min="191" max="191" width="16.6640625" hidden="1" customWidth="1"/>
    <col min="192" max="192" width="16.5" hidden="1" customWidth="1"/>
    <col min="193" max="193" width="15.5" hidden="1" customWidth="1"/>
    <col min="194" max="194" width="19.5" hidden="1" customWidth="1"/>
    <col min="195" max="195" width="9.5" hidden="1" customWidth="1"/>
    <col min="196" max="196" width="8.1640625" hidden="1" customWidth="1"/>
    <col min="197" max="197" width="11.83203125" hidden="1" customWidth="1"/>
    <col min="198" max="198" width="16.1640625" hidden="1" customWidth="1"/>
    <col min="199" max="199" width="17" hidden="1" customWidth="1"/>
    <col min="200" max="200" width="11.1640625" hidden="1" customWidth="1"/>
    <col min="201" max="201" width="10" hidden="1" customWidth="1"/>
    <col min="202" max="202" width="17.5" hidden="1" customWidth="1"/>
    <col min="203" max="203" width="11.6640625" hidden="1" customWidth="1"/>
    <col min="204" max="205" width="12.1640625" hidden="1" customWidth="1"/>
    <col min="206" max="206" width="20" hidden="1" customWidth="1"/>
    <col min="207" max="207" width="17.83203125" hidden="1" customWidth="1"/>
    <col min="208" max="208" width="18.1640625" hidden="1" customWidth="1"/>
    <col min="209" max="209" width="12.6640625" hidden="1" customWidth="1"/>
    <col min="210" max="210" width="17.5" hidden="1" customWidth="1"/>
    <col min="211" max="211" width="18.5" hidden="1" customWidth="1"/>
    <col min="212" max="212" width="20" hidden="1" customWidth="1"/>
    <col min="213" max="213" width="14.5" hidden="1" customWidth="1"/>
    <col min="214" max="214" width="22.83203125" hidden="1" customWidth="1"/>
    <col min="215" max="215" width="16.33203125" hidden="1" customWidth="1"/>
    <col min="216" max="216" width="15.33203125" hidden="1" customWidth="1"/>
    <col min="217" max="217" width="12.33203125" hidden="1" customWidth="1"/>
    <col min="218" max="218" width="15.33203125" hidden="1" customWidth="1"/>
    <col min="219" max="219" width="15.1640625" hidden="1" customWidth="1"/>
    <col min="220" max="220" width="14.33203125" hidden="1" customWidth="1"/>
    <col min="221" max="221" width="12.5" hidden="1" customWidth="1"/>
    <col min="222" max="222" width="17.5" hidden="1" customWidth="1"/>
    <col min="223" max="223" width="16.1640625" hidden="1" customWidth="1"/>
    <col min="224" max="224" width="13.1640625" hidden="1" customWidth="1"/>
    <col min="225" max="225" width="12.5" hidden="1" customWidth="1"/>
    <col min="226" max="226" width="18.1640625" hidden="1" customWidth="1"/>
    <col min="227" max="227" width="14.33203125" hidden="1" customWidth="1"/>
    <col min="228" max="228" width="14.5" hidden="1" customWidth="1"/>
    <col min="229" max="229" width="16.1640625" hidden="1" customWidth="1"/>
    <col min="230" max="230" width="18.83203125" hidden="1" customWidth="1"/>
    <col min="231" max="231" width="15.83203125" hidden="1" customWidth="1"/>
    <col min="232" max="232" width="15" hidden="1" customWidth="1"/>
    <col min="233" max="233" width="13.83203125" hidden="1" customWidth="1"/>
    <col min="234" max="235" width="14" hidden="1" customWidth="1"/>
    <col min="236" max="236" width="15.83203125" hidden="1" customWidth="1"/>
    <col min="237" max="237" width="9.5" hidden="1" customWidth="1"/>
    <col min="238" max="238" width="20.5" hidden="1" customWidth="1"/>
    <col min="239" max="239" width="12.1640625" hidden="1" customWidth="1"/>
    <col min="240" max="240" width="16.6640625" hidden="1" customWidth="1"/>
    <col min="241" max="241" width="14.5" hidden="1" customWidth="1"/>
    <col min="242" max="242" width="17.6640625" hidden="1" customWidth="1"/>
    <col min="243" max="243" width="18.5" hidden="1" customWidth="1"/>
    <col min="244" max="244" width="16.5" hidden="1" customWidth="1"/>
    <col min="245" max="245" width="21.5" hidden="1" customWidth="1"/>
    <col min="246" max="246" width="20.5" hidden="1" customWidth="1"/>
    <col min="247" max="247" width="16" hidden="1" customWidth="1"/>
    <col min="248" max="248" width="17.5" hidden="1" customWidth="1"/>
    <col min="249" max="249" width="17" hidden="1" customWidth="1"/>
    <col min="250" max="250" width="14.5" hidden="1" customWidth="1"/>
    <col min="251" max="251" width="15.83203125" hidden="1" customWidth="1"/>
    <col min="252" max="252" width="15.6640625" hidden="1" customWidth="1"/>
    <col min="253" max="253" width="22" hidden="1" customWidth="1"/>
    <col min="254" max="254" width="21" hidden="1" customWidth="1"/>
    <col min="255" max="255" width="14.1640625" hidden="1" customWidth="1"/>
    <col min="256" max="256" width="20.83203125" hidden="1" customWidth="1"/>
    <col min="257" max="258" width="21.5" hidden="1" customWidth="1"/>
    <col min="259" max="259" width="10.6640625" hidden="1" customWidth="1"/>
    <col min="260" max="260" width="20.6640625" hidden="1" customWidth="1"/>
    <col min="261" max="261" width="14.33203125" hidden="1" customWidth="1"/>
    <col min="262" max="262" width="15.5" hidden="1" customWidth="1"/>
    <col min="263" max="263" width="18.33203125" hidden="1" customWidth="1"/>
    <col min="264" max="264" width="18" hidden="1" customWidth="1"/>
    <col min="265" max="265" width="14.5" hidden="1" customWidth="1"/>
    <col min="266" max="266" width="12.83203125" hidden="1" customWidth="1"/>
    <col min="267" max="267" width="14.5" hidden="1" customWidth="1"/>
    <col min="268" max="268" width="11.83203125" hidden="1" customWidth="1"/>
    <col min="269" max="269" width="15.5" hidden="1" customWidth="1"/>
    <col min="270" max="270" width="9.5" hidden="1" customWidth="1"/>
    <col min="271" max="271" width="17" hidden="1" customWidth="1"/>
    <col min="272" max="272" width="21.5" hidden="1" customWidth="1"/>
    <col min="273" max="273" width="11.5" hidden="1" customWidth="1"/>
    <col min="274" max="274" width="13.33203125" hidden="1" customWidth="1"/>
    <col min="275" max="275" width="16.5" hidden="1" customWidth="1"/>
    <col min="276" max="282" width="6.83203125" hidden="1" customWidth="1"/>
    <col min="283" max="283" width="19.83203125" bestFit="1" customWidth="1"/>
    <col min="285" max="16384" width="8.83203125" style="1445"/>
  </cols>
  <sheetData>
    <row r="1" spans="1:289" ht="15" thickBot="1"/>
    <row r="2" spans="1:289" s="224" customFormat="1" ht="15" thickBot="1">
      <c r="A2" s="911"/>
      <c r="B2" s="911"/>
      <c r="F2" s="911"/>
      <c r="G2" s="911"/>
      <c r="H2" s="911"/>
      <c r="I2" s="911"/>
      <c r="J2" s="911"/>
      <c r="K2" s="911"/>
      <c r="L2" s="911"/>
      <c r="P2" s="1102"/>
      <c r="Q2" s="1102"/>
      <c r="S2" s="911"/>
      <c r="T2" s="911"/>
      <c r="U2" s="914"/>
      <c r="V2" s="914"/>
      <c r="W2" s="915"/>
      <c r="X2" s="915"/>
      <c r="Y2" s="915"/>
      <c r="Z2" s="915"/>
      <c r="AA2" s="915"/>
      <c r="AB2" s="1077"/>
      <c r="AC2" s="1545" t="s">
        <v>256</v>
      </c>
      <c r="AD2" s="1546"/>
      <c r="AE2" s="1546"/>
      <c r="AF2" s="1546"/>
      <c r="AG2" s="1546"/>
      <c r="AH2" s="1546"/>
      <c r="AI2" s="1546"/>
      <c r="AJ2" s="1547"/>
      <c r="AK2" s="1049"/>
      <c r="AL2" s="1049"/>
      <c r="AM2" s="1440"/>
      <c r="AN2" s="1440"/>
      <c r="AO2" s="1440"/>
      <c r="AP2" s="1009"/>
      <c r="AQ2" s="1440"/>
      <c r="AR2" s="1009"/>
      <c r="AS2" s="1440"/>
      <c r="AT2" s="1009"/>
      <c r="AU2" s="1440"/>
      <c r="AV2" s="1009"/>
      <c r="AW2" s="1440"/>
      <c r="AX2" s="1009"/>
      <c r="AY2" s="1440"/>
      <c r="AZ2" s="1009"/>
      <c r="BA2" s="1440"/>
      <c r="BB2" s="1009"/>
      <c r="BC2" s="1440"/>
      <c r="BD2" s="1009"/>
      <c r="BE2" s="1440"/>
      <c r="BF2" s="1009"/>
      <c r="BG2" s="1440"/>
      <c r="BH2" s="1009"/>
      <c r="BI2" s="1440"/>
      <c r="BJ2" s="1009"/>
      <c r="BK2" s="1440"/>
      <c r="BL2" s="1009"/>
      <c r="BM2" s="1440"/>
      <c r="BN2" s="1009"/>
      <c r="BO2" s="1440"/>
      <c r="BP2" s="1009"/>
      <c r="BQ2" s="1440"/>
      <c r="BR2" s="1009"/>
      <c r="FY2" s="310"/>
      <c r="FZ2" s="310"/>
      <c r="GA2" s="310"/>
      <c r="GB2" s="310"/>
      <c r="GC2" s="310"/>
      <c r="GD2" s="310"/>
      <c r="GE2" s="310"/>
      <c r="GF2" s="310"/>
      <c r="GG2" s="310"/>
      <c r="GH2" s="310"/>
      <c r="GI2" s="310"/>
      <c r="GJ2" s="310"/>
      <c r="GK2" s="310"/>
      <c r="GL2" s="310"/>
      <c r="GM2" s="310"/>
      <c r="GN2" s="310"/>
      <c r="GO2" s="310"/>
      <c r="GP2" s="310"/>
      <c r="GQ2" s="310"/>
      <c r="GR2" s="310"/>
      <c r="GS2" s="310"/>
      <c r="GT2" s="310"/>
      <c r="GU2" s="310"/>
      <c r="GV2" s="310"/>
      <c r="GW2" s="310"/>
      <c r="GX2" s="310"/>
      <c r="GY2" s="310"/>
      <c r="GZ2" s="310"/>
      <c r="HA2" s="310"/>
      <c r="HB2" s="310"/>
      <c r="HC2" s="310"/>
      <c r="HD2" s="310"/>
      <c r="HE2" s="310"/>
      <c r="HF2" s="310"/>
      <c r="HG2" s="310"/>
      <c r="HH2" s="310"/>
      <c r="HI2" s="310"/>
      <c r="HJ2" s="310"/>
      <c r="HK2" s="310"/>
      <c r="HL2" s="310"/>
      <c r="HM2" s="310"/>
      <c r="HN2" s="310"/>
      <c r="HO2" s="310"/>
      <c r="HP2" s="310"/>
      <c r="HQ2" s="310"/>
      <c r="HR2" s="310"/>
      <c r="HS2" s="310"/>
      <c r="HT2" s="310"/>
      <c r="HU2" s="310"/>
      <c r="HV2" s="310"/>
      <c r="HW2" s="310"/>
      <c r="HX2" s="310"/>
      <c r="HY2" s="310"/>
      <c r="HZ2" s="310"/>
      <c r="IA2" s="310"/>
      <c r="IB2" s="310"/>
      <c r="IC2" s="310"/>
      <c r="ID2" s="310"/>
      <c r="IE2" s="310"/>
      <c r="IF2" s="310"/>
      <c r="IG2" s="310"/>
      <c r="IH2" s="310"/>
      <c r="II2" s="310"/>
      <c r="IJ2" s="310"/>
      <c r="IK2" s="310"/>
      <c r="IL2" s="310"/>
      <c r="IM2" s="310"/>
      <c r="IN2" s="310"/>
      <c r="IO2" s="310"/>
      <c r="IP2" s="310"/>
      <c r="IQ2" s="310"/>
      <c r="IR2" s="310"/>
      <c r="IS2" s="310"/>
      <c r="IT2" s="310"/>
      <c r="IU2" s="310"/>
      <c r="IV2" s="310"/>
      <c r="IW2" s="310"/>
      <c r="IX2" s="310"/>
      <c r="IY2" s="310"/>
      <c r="IZ2" s="310"/>
      <c r="JA2" s="310"/>
      <c r="JB2" s="310"/>
      <c r="JC2" s="310"/>
      <c r="JD2" s="310"/>
      <c r="JE2" s="310"/>
      <c r="JF2" s="310"/>
      <c r="JG2" s="310"/>
      <c r="JH2" s="310"/>
      <c r="JI2" s="310"/>
      <c r="JJ2" s="310"/>
      <c r="JK2" s="310"/>
      <c r="JL2" s="310"/>
      <c r="JM2" s="310"/>
      <c r="JN2" s="310"/>
      <c r="JO2" s="310"/>
      <c r="JP2" s="310"/>
      <c r="JQ2" s="310"/>
      <c r="JR2" s="310"/>
      <c r="JS2" s="310"/>
      <c r="JT2" s="310"/>
      <c r="JU2" s="310"/>
      <c r="JV2" s="310"/>
      <c r="JW2" s="310"/>
      <c r="JX2" s="310"/>
    </row>
    <row r="3" spans="1:289" ht="16" thickTop="1" thickBot="1">
      <c r="A3" s="1074" t="str">
        <f>KEY!B1</f>
        <v>08_08_17</v>
      </c>
      <c r="B3" s="1031" t="s">
        <v>156</v>
      </c>
      <c r="C3" s="1032"/>
      <c r="D3" s="13"/>
      <c r="E3" s="843"/>
      <c r="F3" s="1550" t="s">
        <v>127</v>
      </c>
      <c r="G3" s="1551"/>
      <c r="H3" s="1165"/>
      <c r="I3" s="288" t="s">
        <v>1016</v>
      </c>
      <c r="J3" s="1032"/>
      <c r="K3" s="27"/>
      <c r="L3" s="10"/>
      <c r="M3" s="1550" t="s">
        <v>252</v>
      </c>
      <c r="N3" s="1552"/>
      <c r="O3" s="1552"/>
      <c r="P3" s="1553"/>
      <c r="Q3" s="1103"/>
      <c r="R3" s="1550" t="s">
        <v>1020</v>
      </c>
      <c r="S3" s="1552"/>
      <c r="T3" s="1553"/>
      <c r="U3" s="175" t="s">
        <v>552</v>
      </c>
      <c r="V3" s="1543" t="s">
        <v>257</v>
      </c>
      <c r="W3" s="1554"/>
      <c r="X3" s="1554"/>
      <c r="Y3" s="1544"/>
      <c r="Z3" s="1438" t="s">
        <v>1215</v>
      </c>
      <c r="AA3" s="731" t="s">
        <v>1215</v>
      </c>
      <c r="AB3" s="1092"/>
      <c r="AC3" s="1555" t="s">
        <v>631</v>
      </c>
      <c r="AD3" s="1556"/>
      <c r="AE3" s="1557" t="s">
        <v>636</v>
      </c>
      <c r="AF3" s="1558"/>
      <c r="AG3" s="1555" t="s">
        <v>638</v>
      </c>
      <c r="AH3" s="1556"/>
      <c r="AI3" s="1557" t="s">
        <v>640</v>
      </c>
      <c r="AJ3" s="1558"/>
      <c r="AK3" s="1559" t="s">
        <v>633</v>
      </c>
      <c r="AL3" s="1560"/>
      <c r="AM3" s="252" t="s">
        <v>1007</v>
      </c>
      <c r="AN3" s="252" t="s">
        <v>1009</v>
      </c>
      <c r="AO3" s="1543">
        <v>2018</v>
      </c>
      <c r="AP3" s="1544"/>
      <c r="AQ3" s="1543">
        <v>2019</v>
      </c>
      <c r="AR3" s="1544"/>
      <c r="AS3" s="1543">
        <v>2020</v>
      </c>
      <c r="AT3" s="1544"/>
      <c r="AU3" s="1543">
        <v>2021</v>
      </c>
      <c r="AV3" s="1544"/>
      <c r="AW3" s="1543">
        <v>2022</v>
      </c>
      <c r="AX3" s="1544"/>
      <c r="AY3" s="1543">
        <v>2023</v>
      </c>
      <c r="AZ3" s="1544"/>
      <c r="BA3" s="1543">
        <v>2024</v>
      </c>
      <c r="BB3" s="1544"/>
      <c r="BC3" s="1543">
        <v>2025</v>
      </c>
      <c r="BD3" s="1544"/>
      <c r="BE3" s="1543">
        <v>2026</v>
      </c>
      <c r="BF3" s="1544"/>
      <c r="BG3" s="1543">
        <v>2027</v>
      </c>
      <c r="BH3" s="1544"/>
      <c r="BI3" s="1543">
        <v>2028</v>
      </c>
      <c r="BJ3" s="1544"/>
      <c r="BK3" s="1543">
        <v>2029</v>
      </c>
      <c r="BL3" s="1544"/>
      <c r="BM3" s="1543">
        <v>2030</v>
      </c>
      <c r="BN3" s="1544"/>
      <c r="BO3" s="1543">
        <v>2031</v>
      </c>
      <c r="BP3" s="1544"/>
      <c r="BQ3" s="1543">
        <v>2032</v>
      </c>
      <c r="BR3" s="1544"/>
      <c r="BS3" s="164"/>
      <c r="BT3" s="164"/>
      <c r="BU3" s="613"/>
      <c r="BV3" s="613"/>
      <c r="BW3" s="613"/>
      <c r="BX3" s="613"/>
      <c r="BY3" s="613"/>
      <c r="BZ3" s="613"/>
      <c r="CA3" s="613"/>
      <c r="CB3" s="613"/>
      <c r="CC3" s="613"/>
      <c r="CD3" s="613"/>
      <c r="CE3" s="613"/>
      <c r="CF3" s="613"/>
      <c r="CG3" s="613"/>
      <c r="CH3" s="613"/>
      <c r="CI3" s="613"/>
      <c r="CJ3" s="613"/>
      <c r="CK3" s="613"/>
      <c r="CL3" s="613"/>
      <c r="CM3" s="613"/>
      <c r="CN3" s="613"/>
      <c r="CO3" s="613"/>
      <c r="CP3" s="613"/>
      <c r="CQ3" s="613"/>
      <c r="CR3" s="613"/>
      <c r="CS3" s="613"/>
      <c r="CT3" s="613"/>
      <c r="CU3" s="613"/>
      <c r="CV3" s="613"/>
      <c r="CW3" s="613"/>
      <c r="CX3" s="613"/>
      <c r="CY3" s="613"/>
      <c r="CZ3" s="613"/>
      <c r="DA3" s="613"/>
      <c r="DB3" s="613"/>
      <c r="DC3" s="613"/>
      <c r="DD3" s="613"/>
      <c r="DE3" s="613"/>
      <c r="DF3" s="613"/>
      <c r="DG3" s="613"/>
      <c r="DH3" s="613"/>
      <c r="DI3" s="613"/>
      <c r="DJ3" s="613"/>
      <c r="DK3" s="613"/>
      <c r="DL3" s="613"/>
      <c r="DM3" s="613"/>
      <c r="DN3" s="613"/>
      <c r="DO3" s="613"/>
      <c r="DP3" s="613"/>
      <c r="DQ3" s="613"/>
      <c r="DR3" s="613"/>
      <c r="DS3" s="613"/>
      <c r="DT3" s="613"/>
      <c r="DU3" s="613"/>
      <c r="DV3" s="613"/>
      <c r="DW3" s="613"/>
      <c r="DX3" s="613"/>
      <c r="DY3" s="613"/>
      <c r="DZ3" s="613"/>
      <c r="EA3" s="613"/>
      <c r="EB3" s="613"/>
      <c r="EC3" s="613"/>
      <c r="ED3" s="613"/>
      <c r="EE3" s="613"/>
      <c r="EF3" s="613"/>
      <c r="EG3" s="613"/>
      <c r="EH3" s="613"/>
      <c r="EI3" s="613"/>
      <c r="EJ3" s="613"/>
      <c r="EK3" s="613"/>
      <c r="EL3" s="613"/>
      <c r="EM3" s="613"/>
      <c r="EN3" s="613"/>
      <c r="EO3" s="613"/>
      <c r="EP3" s="613"/>
      <c r="EQ3" s="613"/>
      <c r="ER3" s="613"/>
      <c r="ES3" s="613"/>
      <c r="ET3" s="613"/>
      <c r="EU3" s="613"/>
      <c r="EV3" s="613"/>
      <c r="EW3" s="613"/>
      <c r="EX3" s="613"/>
      <c r="EY3" s="613"/>
      <c r="EZ3" s="613"/>
      <c r="FA3" s="613"/>
      <c r="FB3" s="613"/>
      <c r="FC3" s="613"/>
      <c r="FD3" s="613"/>
      <c r="FE3" s="613"/>
      <c r="FF3" s="613"/>
      <c r="FG3" s="613"/>
      <c r="FH3" s="613"/>
      <c r="FI3" s="613"/>
      <c r="FJ3" s="613"/>
      <c r="FK3" s="613"/>
      <c r="FL3" s="613"/>
      <c r="FM3" s="613"/>
      <c r="FN3" s="613"/>
      <c r="FO3" s="613"/>
      <c r="FP3" s="613"/>
      <c r="FQ3" s="613"/>
      <c r="FR3" s="613"/>
      <c r="FS3" s="613"/>
      <c r="FT3" s="613"/>
      <c r="FU3" s="613"/>
      <c r="FV3" s="613"/>
      <c r="FW3" s="613"/>
      <c r="FX3" s="613"/>
      <c r="FY3" s="614" t="s">
        <v>676</v>
      </c>
      <c r="FZ3" s="615"/>
      <c r="GA3" s="615"/>
      <c r="GB3" s="615"/>
      <c r="GC3" s="615"/>
      <c r="GD3" s="615"/>
      <c r="GE3" s="615"/>
      <c r="GF3" s="615"/>
      <c r="GG3" s="615"/>
      <c r="GH3" s="615"/>
      <c r="GI3" s="615"/>
      <c r="GJ3" s="615"/>
      <c r="GK3" s="615"/>
      <c r="GL3" s="615"/>
      <c r="GM3" s="615"/>
      <c r="GN3" s="615"/>
      <c r="GO3" s="615"/>
      <c r="GP3" s="615"/>
      <c r="GQ3" s="615"/>
      <c r="GR3" s="615"/>
      <c r="GS3" s="615"/>
      <c r="GT3" s="615"/>
      <c r="GU3" s="615"/>
      <c r="GV3" s="615"/>
      <c r="GW3" s="615"/>
      <c r="GX3" s="615"/>
      <c r="GY3" s="615"/>
      <c r="GZ3" s="615"/>
      <c r="HA3" s="615"/>
      <c r="HB3" s="615"/>
      <c r="HC3" s="615"/>
      <c r="HD3" s="615"/>
      <c r="HE3" s="615"/>
      <c r="HF3" s="615"/>
      <c r="HG3" s="615"/>
      <c r="HH3" s="615"/>
      <c r="HI3" s="615"/>
      <c r="HJ3" s="615"/>
      <c r="HK3" s="615"/>
      <c r="HL3" s="615"/>
      <c r="HM3" s="615"/>
      <c r="HN3" s="615"/>
      <c r="HO3" s="615"/>
      <c r="HP3" s="615"/>
      <c r="HQ3" s="615"/>
      <c r="HR3" s="615"/>
      <c r="HS3" s="615"/>
      <c r="HT3" s="615"/>
      <c r="HU3" s="615"/>
      <c r="HV3" s="615"/>
      <c r="HW3" s="615"/>
      <c r="HX3" s="615"/>
      <c r="HY3" s="615"/>
      <c r="HZ3" s="615"/>
      <c r="IA3" s="615"/>
      <c r="IB3" s="615"/>
      <c r="IC3" s="615"/>
      <c r="ID3" s="615"/>
      <c r="IE3" s="615"/>
      <c r="IF3" s="615"/>
      <c r="IG3" s="615"/>
      <c r="IH3" s="615"/>
      <c r="II3" s="615"/>
      <c r="IJ3" s="615"/>
      <c r="IK3" s="615"/>
      <c r="IL3" s="615"/>
      <c r="IM3" s="615"/>
      <c r="IN3" s="615"/>
      <c r="IO3" s="615"/>
      <c r="IP3" s="615"/>
      <c r="IQ3" s="615"/>
      <c r="IR3" s="615"/>
      <c r="IS3" s="615"/>
      <c r="IT3" s="615"/>
      <c r="IU3" s="615"/>
      <c r="IV3" s="615"/>
      <c r="IW3" s="615"/>
      <c r="IX3" s="615"/>
      <c r="IY3" s="615"/>
      <c r="IZ3" s="615"/>
      <c r="JA3" s="615"/>
      <c r="JB3" s="615"/>
      <c r="JC3" s="615"/>
      <c r="JD3" s="615"/>
      <c r="JE3" s="615"/>
      <c r="JF3" s="615"/>
      <c r="JG3" s="615"/>
      <c r="JH3" s="615"/>
      <c r="JI3" s="615"/>
      <c r="JJ3" s="615"/>
      <c r="JK3" s="615"/>
      <c r="JL3" s="615"/>
      <c r="JM3" s="615"/>
      <c r="JN3" s="615"/>
      <c r="JO3" s="615"/>
      <c r="JP3" s="615"/>
      <c r="JQ3" s="615"/>
      <c r="JR3" s="615"/>
      <c r="JS3" s="615"/>
      <c r="JT3" s="615"/>
      <c r="JU3" s="615"/>
      <c r="JV3" s="615"/>
      <c r="JW3" s="616"/>
    </row>
    <row r="4" spans="1:289" ht="15" thickBot="1">
      <c r="A4" s="256" t="s">
        <v>1</v>
      </c>
      <c r="B4" s="1438" t="s">
        <v>146</v>
      </c>
      <c r="C4" s="220" t="s">
        <v>0</v>
      </c>
      <c r="D4" s="1441" t="s">
        <v>133</v>
      </c>
      <c r="E4" s="256" t="s">
        <v>134</v>
      </c>
      <c r="F4" s="400" t="s">
        <v>549</v>
      </c>
      <c r="G4" s="401" t="s">
        <v>550</v>
      </c>
      <c r="H4" s="402" t="s">
        <v>3</v>
      </c>
      <c r="I4" s="399" t="s">
        <v>138</v>
      </c>
      <c r="J4" s="250" t="s">
        <v>139</v>
      </c>
      <c r="K4" s="400" t="s">
        <v>184</v>
      </c>
      <c r="L4" s="250"/>
      <c r="M4" s="169" t="s">
        <v>253</v>
      </c>
      <c r="N4" s="403" t="s">
        <v>254</v>
      </c>
      <c r="O4" s="403" t="s">
        <v>255</v>
      </c>
      <c r="P4" s="1104" t="s">
        <v>547</v>
      </c>
      <c r="Q4" s="1132" t="s">
        <v>543</v>
      </c>
      <c r="R4" s="400" t="s">
        <v>3</v>
      </c>
      <c r="S4" s="399" t="s">
        <v>138</v>
      </c>
      <c r="T4" s="250" t="s">
        <v>139</v>
      </c>
      <c r="U4" s="257" t="s">
        <v>553</v>
      </c>
      <c r="V4" s="1076" t="s">
        <v>281</v>
      </c>
      <c r="W4" s="1075" t="s">
        <v>258</v>
      </c>
      <c r="X4" s="522" t="s">
        <v>260</v>
      </c>
      <c r="Y4" s="523" t="s">
        <v>259</v>
      </c>
      <c r="Z4" s="1094" t="s">
        <v>659</v>
      </c>
      <c r="AA4" s="1023" t="s">
        <v>1216</v>
      </c>
      <c r="AB4" s="1093"/>
      <c r="AC4" s="1054" t="s">
        <v>1019</v>
      </c>
      <c r="AD4" s="250" t="s">
        <v>646</v>
      </c>
      <c r="AE4" s="402" t="s">
        <v>1018</v>
      </c>
      <c r="AF4" s="250" t="s">
        <v>646</v>
      </c>
      <c r="AG4" s="1054" t="s">
        <v>639</v>
      </c>
      <c r="AH4" s="250" t="s">
        <v>646</v>
      </c>
      <c r="AI4" s="402" t="s">
        <v>1021</v>
      </c>
      <c r="AJ4" s="1068" t="s">
        <v>646</v>
      </c>
      <c r="AK4" s="1442" t="s">
        <v>634</v>
      </c>
      <c r="AL4" s="252" t="s">
        <v>646</v>
      </c>
      <c r="AM4" s="165" t="s">
        <v>1008</v>
      </c>
      <c r="AN4" s="165" t="s">
        <v>1010</v>
      </c>
      <c r="AO4" s="165" t="s">
        <v>1006</v>
      </c>
      <c r="AP4" s="1006" t="s">
        <v>551</v>
      </c>
      <c r="AQ4" s="165" t="s">
        <v>1006</v>
      </c>
      <c r="AR4" s="1006" t="s">
        <v>551</v>
      </c>
      <c r="AS4" s="165" t="s">
        <v>1006</v>
      </c>
      <c r="AT4" s="1006" t="s">
        <v>551</v>
      </c>
      <c r="AU4" s="165" t="s">
        <v>1006</v>
      </c>
      <c r="AV4" s="1006" t="s">
        <v>551</v>
      </c>
      <c r="AW4" s="165" t="s">
        <v>1006</v>
      </c>
      <c r="AX4" s="1006" t="s">
        <v>551</v>
      </c>
      <c r="AY4" s="165" t="s">
        <v>1006</v>
      </c>
      <c r="AZ4" s="1006" t="s">
        <v>551</v>
      </c>
      <c r="BA4" s="165" t="s">
        <v>1006</v>
      </c>
      <c r="BB4" s="1006" t="s">
        <v>551</v>
      </c>
      <c r="BC4" s="165" t="s">
        <v>1006</v>
      </c>
      <c r="BD4" s="1006" t="s">
        <v>551</v>
      </c>
      <c r="BE4" s="165" t="s">
        <v>1006</v>
      </c>
      <c r="BF4" s="1006" t="s">
        <v>551</v>
      </c>
      <c r="BG4" s="165" t="s">
        <v>1006</v>
      </c>
      <c r="BH4" s="1006" t="s">
        <v>551</v>
      </c>
      <c r="BI4" s="165" t="s">
        <v>1006</v>
      </c>
      <c r="BJ4" s="1006" t="s">
        <v>551</v>
      </c>
      <c r="BK4" s="165" t="s">
        <v>1006</v>
      </c>
      <c r="BL4" s="1006" t="s">
        <v>551</v>
      </c>
      <c r="BM4" s="165" t="s">
        <v>1006</v>
      </c>
      <c r="BN4" s="1006" t="s">
        <v>551</v>
      </c>
      <c r="BO4" s="165" t="s">
        <v>1006</v>
      </c>
      <c r="BP4" s="1006" t="s">
        <v>551</v>
      </c>
      <c r="BQ4" s="165" t="s">
        <v>1006</v>
      </c>
      <c r="BR4" s="1006" t="s">
        <v>551</v>
      </c>
      <c r="BS4" s="165" t="s">
        <v>155</v>
      </c>
      <c r="BT4" s="165" t="s">
        <v>645</v>
      </c>
      <c r="BU4" s="401"/>
      <c r="BV4" s="401"/>
      <c r="BW4" s="401"/>
      <c r="BX4" s="401"/>
      <c r="BY4" s="401"/>
      <c r="BZ4" s="401"/>
      <c r="CA4" s="401"/>
      <c r="CB4" s="401"/>
      <c r="CC4" s="401"/>
      <c r="CD4" s="401"/>
      <c r="CE4" s="401"/>
      <c r="CF4" s="401"/>
      <c r="CG4" s="401"/>
      <c r="CH4" s="401"/>
      <c r="CI4" s="401"/>
      <c r="CJ4" s="401"/>
      <c r="CK4" s="401"/>
      <c r="CL4" s="401"/>
      <c r="CM4" s="401"/>
      <c r="CN4" s="401"/>
      <c r="CO4" s="401"/>
      <c r="CP4" s="401"/>
      <c r="CQ4" s="401"/>
      <c r="CR4" s="401"/>
      <c r="CS4" s="401"/>
      <c r="CT4" s="401"/>
      <c r="CU4" s="401"/>
      <c r="CV4" s="401"/>
      <c r="CW4" s="401"/>
      <c r="CX4" s="401"/>
      <c r="CY4" s="401"/>
      <c r="CZ4" s="401"/>
      <c r="DA4" s="401"/>
      <c r="DB4" s="401"/>
      <c r="DC4" s="401"/>
      <c r="DD4" s="401"/>
      <c r="DE4" s="401"/>
      <c r="DF4" s="401"/>
      <c r="DG4" s="401"/>
      <c r="DH4" s="401"/>
      <c r="DI4" s="401"/>
      <c r="DJ4" s="401"/>
      <c r="DK4" s="401"/>
      <c r="DL4" s="401"/>
      <c r="DM4" s="401"/>
      <c r="DN4" s="401"/>
      <c r="DO4" s="401"/>
      <c r="DP4" s="401"/>
      <c r="DQ4" s="401"/>
      <c r="DR4" s="401"/>
      <c r="DS4" s="401"/>
      <c r="DT4" s="401"/>
      <c r="DU4" s="401"/>
      <c r="DV4" s="401"/>
      <c r="DW4" s="401"/>
      <c r="DX4" s="401"/>
      <c r="DY4" s="401"/>
      <c r="DZ4" s="401"/>
      <c r="EA4" s="401"/>
      <c r="EB4" s="401"/>
      <c r="EC4" s="401"/>
      <c r="ED4" s="401"/>
      <c r="EE4" s="401"/>
      <c r="EF4" s="401"/>
      <c r="EG4" s="401"/>
      <c r="EH4" s="401"/>
      <c r="EI4" s="401"/>
      <c r="EJ4" s="401"/>
      <c r="EK4" s="401"/>
      <c r="EL4" s="401"/>
      <c r="EM4" s="401"/>
      <c r="EN4" s="401"/>
      <c r="EO4" s="401"/>
      <c r="EP4" s="401"/>
      <c r="EQ4" s="401"/>
      <c r="ER4" s="401"/>
      <c r="ES4" s="401"/>
      <c r="ET4" s="401"/>
      <c r="EU4" s="401"/>
      <c r="EV4" s="401"/>
      <c r="EW4" s="401"/>
      <c r="EX4" s="401"/>
      <c r="EY4" s="401"/>
      <c r="EZ4" s="401"/>
      <c r="FA4" s="401"/>
      <c r="FB4" s="401"/>
      <c r="FC4" s="401"/>
      <c r="FD4" s="401"/>
      <c r="FE4" s="401"/>
      <c r="FF4" s="401"/>
      <c r="FG4" s="401"/>
      <c r="FH4" s="401"/>
      <c r="FI4" s="401"/>
      <c r="FJ4" s="401"/>
      <c r="FK4" s="401"/>
      <c r="FL4" s="401"/>
      <c r="FM4" s="401"/>
      <c r="FN4" s="401"/>
      <c r="FO4" s="401"/>
      <c r="FP4" s="401"/>
      <c r="FQ4" s="401"/>
      <c r="FR4" s="401"/>
      <c r="FS4" s="401"/>
      <c r="FT4" s="401"/>
      <c r="FU4" s="401"/>
      <c r="FV4" s="401"/>
      <c r="FW4" s="401"/>
      <c r="FX4" s="401"/>
      <c r="FY4" s="617" t="s">
        <v>677</v>
      </c>
      <c r="FZ4" s="618" t="s">
        <v>678</v>
      </c>
      <c r="GA4" s="618" t="s">
        <v>679</v>
      </c>
      <c r="GB4" s="618" t="s">
        <v>680</v>
      </c>
      <c r="GC4" s="618"/>
      <c r="GD4" s="618" t="s">
        <v>681</v>
      </c>
      <c r="GE4" s="618" t="s">
        <v>682</v>
      </c>
      <c r="GF4" s="618" t="s">
        <v>683</v>
      </c>
      <c r="GG4" s="618" t="s">
        <v>684</v>
      </c>
      <c r="GH4" s="618" t="s">
        <v>685</v>
      </c>
      <c r="GI4" s="618" t="s">
        <v>686</v>
      </c>
      <c r="GJ4" s="618" t="s">
        <v>687</v>
      </c>
      <c r="GK4" s="618" t="s">
        <v>688</v>
      </c>
      <c r="GL4" s="618" t="s">
        <v>689</v>
      </c>
      <c r="GM4" s="618" t="s">
        <v>690</v>
      </c>
      <c r="GN4" s="618" t="s">
        <v>691</v>
      </c>
      <c r="GO4" s="618" t="s">
        <v>692</v>
      </c>
      <c r="GP4" s="618" t="s">
        <v>693</v>
      </c>
      <c r="GQ4" s="618" t="s">
        <v>694</v>
      </c>
      <c r="GR4" s="618" t="s">
        <v>695</v>
      </c>
      <c r="GS4" s="618" t="s">
        <v>696</v>
      </c>
      <c r="GT4" s="618" t="s">
        <v>697</v>
      </c>
      <c r="GU4" s="618" t="s">
        <v>698</v>
      </c>
      <c r="GV4" s="618" t="s">
        <v>699</v>
      </c>
      <c r="GW4" s="618" t="s">
        <v>700</v>
      </c>
      <c r="GX4" s="618" t="s">
        <v>701</v>
      </c>
      <c r="GY4" s="618" t="s">
        <v>702</v>
      </c>
      <c r="GZ4" s="618" t="s">
        <v>703</v>
      </c>
      <c r="HA4" s="618" t="s">
        <v>704</v>
      </c>
      <c r="HB4" s="618" t="s">
        <v>705</v>
      </c>
      <c r="HC4" s="618" t="s">
        <v>706</v>
      </c>
      <c r="HD4" s="618" t="s">
        <v>707</v>
      </c>
      <c r="HE4" s="619" t="s">
        <v>708</v>
      </c>
      <c r="HF4" s="618" t="s">
        <v>709</v>
      </c>
      <c r="HG4" s="618" t="s">
        <v>710</v>
      </c>
      <c r="HH4" s="618" t="s">
        <v>711</v>
      </c>
      <c r="HI4" s="618" t="s">
        <v>712</v>
      </c>
      <c r="HJ4" s="618" t="s">
        <v>713</v>
      </c>
      <c r="HK4" s="618" t="s">
        <v>714</v>
      </c>
      <c r="HL4" s="618" t="s">
        <v>715</v>
      </c>
      <c r="HM4" s="618" t="s">
        <v>716</v>
      </c>
      <c r="HN4" s="618" t="s">
        <v>717</v>
      </c>
      <c r="HO4" s="618" t="s">
        <v>718</v>
      </c>
      <c r="HP4" s="618" t="s">
        <v>719</v>
      </c>
      <c r="HQ4" s="618" t="s">
        <v>720</v>
      </c>
      <c r="HR4" s="618" t="s">
        <v>721</v>
      </c>
      <c r="HS4" s="618" t="s">
        <v>722</v>
      </c>
      <c r="HT4" s="618" t="s">
        <v>723</v>
      </c>
      <c r="HU4" s="618" t="s">
        <v>724</v>
      </c>
      <c r="HV4" s="618" t="s">
        <v>725</v>
      </c>
      <c r="HW4" s="618" t="s">
        <v>726</v>
      </c>
      <c r="HX4" s="618" t="s">
        <v>727</v>
      </c>
      <c r="HY4" s="618" t="s">
        <v>728</v>
      </c>
      <c r="HZ4" s="618" t="s">
        <v>729</v>
      </c>
      <c r="IA4" s="618" t="s">
        <v>730</v>
      </c>
      <c r="IB4" s="618" t="s">
        <v>731</v>
      </c>
      <c r="IC4" s="618" t="s">
        <v>732</v>
      </c>
      <c r="ID4" s="618" t="s">
        <v>733</v>
      </c>
      <c r="IE4" s="618" t="s">
        <v>734</v>
      </c>
      <c r="IF4" s="618" t="s">
        <v>735</v>
      </c>
      <c r="IG4" s="618" t="s">
        <v>736</v>
      </c>
      <c r="IH4" s="618" t="s">
        <v>737</v>
      </c>
      <c r="II4" s="618" t="s">
        <v>738</v>
      </c>
      <c r="IJ4" s="618" t="s">
        <v>739</v>
      </c>
      <c r="IK4" s="618" t="s">
        <v>740</v>
      </c>
      <c r="IL4" s="618" t="s">
        <v>741</v>
      </c>
      <c r="IM4" s="618" t="s">
        <v>742</v>
      </c>
      <c r="IN4" s="618" t="s">
        <v>743</v>
      </c>
      <c r="IO4" s="618" t="s">
        <v>744</v>
      </c>
      <c r="IP4" s="618" t="s">
        <v>745</v>
      </c>
      <c r="IQ4" s="618" t="s">
        <v>746</v>
      </c>
      <c r="IR4" s="618" t="s">
        <v>747</v>
      </c>
      <c r="IS4" s="618" t="s">
        <v>748</v>
      </c>
      <c r="IT4" s="618" t="s">
        <v>749</v>
      </c>
      <c r="IU4" s="618" t="s">
        <v>750</v>
      </c>
      <c r="IV4" s="618" t="s">
        <v>751</v>
      </c>
      <c r="IW4" s="618" t="s">
        <v>752</v>
      </c>
      <c r="IX4" s="618" t="s">
        <v>753</v>
      </c>
      <c r="IY4" s="618" t="s">
        <v>754</v>
      </c>
      <c r="IZ4" s="618" t="s">
        <v>755</v>
      </c>
      <c r="JA4" s="618" t="s">
        <v>756</v>
      </c>
      <c r="JB4" s="618" t="s">
        <v>757</v>
      </c>
      <c r="JC4" s="618" t="s">
        <v>758</v>
      </c>
      <c r="JD4" s="618" t="s">
        <v>759</v>
      </c>
      <c r="JE4" s="618" t="s">
        <v>760</v>
      </c>
      <c r="JF4" s="618" t="s">
        <v>761</v>
      </c>
      <c r="JG4" s="618" t="s">
        <v>762</v>
      </c>
      <c r="JH4" s="618" t="s">
        <v>763</v>
      </c>
      <c r="JI4" s="618" t="s">
        <v>764</v>
      </c>
      <c r="JJ4" s="618" t="s">
        <v>765</v>
      </c>
      <c r="JK4" s="618" t="s">
        <v>766</v>
      </c>
      <c r="JL4" s="618" t="s">
        <v>767</v>
      </c>
      <c r="JM4" s="618" t="s">
        <v>768</v>
      </c>
      <c r="JN4" s="618" t="s">
        <v>769</v>
      </c>
      <c r="JO4" s="618" t="s">
        <v>770</v>
      </c>
      <c r="JP4" s="618" t="s">
        <v>771</v>
      </c>
      <c r="JQ4" s="618" t="s">
        <v>772</v>
      </c>
      <c r="JR4" s="618" t="s">
        <v>773</v>
      </c>
      <c r="JS4" s="618" t="s">
        <v>774</v>
      </c>
      <c r="JT4" s="618" t="s">
        <v>775</v>
      </c>
      <c r="JU4" s="618" t="s">
        <v>776</v>
      </c>
      <c r="JV4" s="618" t="s">
        <v>777</v>
      </c>
      <c r="JW4" s="620" t="s">
        <v>778</v>
      </c>
    </row>
    <row r="5" spans="1:289" ht="16" thickBot="1">
      <c r="A5" s="904" t="s">
        <v>5</v>
      </c>
      <c r="B5" s="1012">
        <f t="shared" ref="B5:B68" si="0">IF(AND(H5&gt;0,R5&gt;0),4,(IF(AND(H5&gt;0,R5=""),3,(IF(AND(I5&gt;0,S5&gt;0),1,(IF(AND(J5&gt;0,T5&gt;0),1,2)))))))</f>
        <v>1</v>
      </c>
      <c r="C5" s="1010" t="s">
        <v>52</v>
      </c>
      <c r="D5" s="1127" t="s">
        <v>141</v>
      </c>
      <c r="E5" s="1128" t="s">
        <v>34</v>
      </c>
      <c r="F5" s="887">
        <v>0.68</v>
      </c>
      <c r="G5" s="437">
        <f>F5</f>
        <v>0.68</v>
      </c>
      <c r="H5" s="261"/>
      <c r="I5" s="298">
        <v>0.68</v>
      </c>
      <c r="J5" s="262"/>
      <c r="K5" s="876" t="s">
        <v>143</v>
      </c>
      <c r="L5" s="264" t="s">
        <v>12</v>
      </c>
      <c r="M5" s="265">
        <v>5</v>
      </c>
      <c r="N5" s="214">
        <v>5</v>
      </c>
      <c r="O5" s="1133">
        <v>5</v>
      </c>
      <c r="P5" s="1105">
        <f t="shared" ref="P5:P18" si="1">SUM(M5:O5)</f>
        <v>15</v>
      </c>
      <c r="Q5" s="1106">
        <f>O5*N5*M5</f>
        <v>125</v>
      </c>
      <c r="R5" s="261"/>
      <c r="S5" s="298">
        <f>I5</f>
        <v>0.68</v>
      </c>
      <c r="T5" s="299"/>
      <c r="U5" s="254">
        <v>0</v>
      </c>
      <c r="V5" s="254" t="s">
        <v>642</v>
      </c>
      <c r="W5" s="1041">
        <f>IF(V5="RC", (U5*1.1+25000*S5),U5)</f>
        <v>0</v>
      </c>
      <c r="X5" s="534">
        <f>AD5+AF5+AH5+AJ5+AL5</f>
        <v>0</v>
      </c>
      <c r="Y5" s="535">
        <f t="shared" ref="Y5:Y68" si="2">IF(V5="RC",(IF(((W5+X5)*0.09)&gt;3000,((W5+X5)*0.09),3000)),(IF((X5+W5)=0,0,500)))</f>
        <v>0</v>
      </c>
      <c r="Z5" s="1089">
        <f t="shared" ref="Z5:Z68" si="3">IF((S5+T5)=0,0,(X5+W5+Y5))</f>
        <v>0</v>
      </c>
      <c r="AA5" s="1475"/>
      <c r="AB5" s="1098"/>
      <c r="AC5" s="601"/>
      <c r="AD5" s="1055">
        <f t="shared" ref="AD5:AD68" si="4">AC5*26*F5*440/27*$O$161</f>
        <v>0</v>
      </c>
      <c r="AE5" s="1062"/>
      <c r="AF5" s="746">
        <f t="shared" ref="AF5:AF68" si="5">F5*AE5*$O$162</f>
        <v>0</v>
      </c>
      <c r="AG5" s="601"/>
      <c r="AH5" s="1055">
        <f t="shared" ref="AH5:AH68" si="6">AG5*$O$163</f>
        <v>0</v>
      </c>
      <c r="AI5" s="1069"/>
      <c r="AJ5" s="746">
        <f t="shared" ref="AJ5:AJ68" si="7">IF(AI5="",AI5*0,10000)</f>
        <v>0</v>
      </c>
      <c r="AK5" s="1050"/>
      <c r="AL5" s="495">
        <v>0</v>
      </c>
      <c r="AM5" s="969"/>
      <c r="AN5" s="1022">
        <v>2017</v>
      </c>
      <c r="AO5" s="17" t="str">
        <f t="shared" ref="AO5:AO68" si="8">IF(($AN5=2018),($S5+$T5)," ")</f>
        <v xml:space="preserve"> </v>
      </c>
      <c r="AP5" s="979" t="str">
        <f t="shared" ref="AP5:AP68" si="9">IF($AO5=" ", " ", $Z5)</f>
        <v xml:space="preserve"> </v>
      </c>
      <c r="AQ5" s="980" t="str">
        <f t="shared" ref="AQ5:AQ68" si="10">IF(($AN5=2019),($S5+$T5)," ")</f>
        <v xml:space="preserve"> </v>
      </c>
      <c r="AR5" s="979" t="str">
        <f t="shared" ref="AR5:AR68" si="11">IF($AQ5=" ", " ", $Z5)</f>
        <v xml:space="preserve"> </v>
      </c>
      <c r="AS5" s="980" t="str">
        <f t="shared" ref="AS5:AS68" si="12">IF(($AN5=2020),($S5+$T5)," ")</f>
        <v xml:space="preserve"> </v>
      </c>
      <c r="AT5" s="979" t="str">
        <f t="shared" ref="AT5:AT68" si="13">IF(AS5=" ", " ", $Z5)</f>
        <v xml:space="preserve"> </v>
      </c>
      <c r="AU5" s="980" t="str">
        <f t="shared" ref="AU5:AU68" si="14">IF(($AN5=2021),($S5+$T5)," ")</f>
        <v xml:space="preserve"> </v>
      </c>
      <c r="AV5" s="979" t="str">
        <f t="shared" ref="AV5:AV68" si="15">IF(AU5=" ", " ", $Z5)</f>
        <v xml:space="preserve"> </v>
      </c>
      <c r="AW5" s="980" t="str">
        <f t="shared" ref="AW5:AW68" si="16">IF(($AN5=2022),($S5+$T5)," ")</f>
        <v xml:space="preserve"> </v>
      </c>
      <c r="AX5" s="979" t="str">
        <f t="shared" ref="AX5:AX68" si="17">IF(AW5=" ", " ", $Z5)</f>
        <v xml:space="preserve"> </v>
      </c>
      <c r="AY5" s="980" t="str">
        <f t="shared" ref="AY5:AY68" si="18">IF(($AN5=2023),($S5+$T5)," ")</f>
        <v xml:space="preserve"> </v>
      </c>
      <c r="AZ5" s="979" t="str">
        <f t="shared" ref="AZ5:AZ68" si="19">IF(AY5=" ", " ", $Z5)</f>
        <v xml:space="preserve"> </v>
      </c>
      <c r="BA5" s="980" t="str">
        <f t="shared" ref="BA5:BA68" si="20">IF(($AN5=2024),($S5+$T5)," ")</f>
        <v xml:space="preserve"> </v>
      </c>
      <c r="BB5" s="979" t="str">
        <f t="shared" ref="BB5:BB68" si="21">IF(BA5=" ", " ", $Z5)</f>
        <v xml:space="preserve"> </v>
      </c>
      <c r="BC5" s="980" t="str">
        <f t="shared" ref="BC5:BC68" si="22">IF(($AN5=2025),($S5+$T5)," ")</f>
        <v xml:space="preserve"> </v>
      </c>
      <c r="BD5" s="979" t="str">
        <f t="shared" ref="BD5:BD68" si="23">IF(BC5=" ", " ", $Z5)</f>
        <v xml:space="preserve"> </v>
      </c>
      <c r="BE5" s="980" t="str">
        <f t="shared" ref="BE5:BE68" si="24">IF(($AN5=2026),($S5+$T5)," ")</f>
        <v xml:space="preserve"> </v>
      </c>
      <c r="BF5" s="979" t="str">
        <f t="shared" ref="BF5:BF68" si="25">IF(BE5=" ", " ", $Z5)</f>
        <v xml:space="preserve"> </v>
      </c>
      <c r="BG5" s="980" t="str">
        <f t="shared" ref="BG5:BG68" si="26">IF(($AN5=2027),($S5+$T5)," ")</f>
        <v xml:space="preserve"> </v>
      </c>
      <c r="BH5" s="979" t="str">
        <f t="shared" ref="BH5:BH68" si="27">IF(BG5=" ", " ", $Z5)</f>
        <v xml:space="preserve"> </v>
      </c>
      <c r="BI5" s="980" t="str">
        <f t="shared" ref="BI5:BI68" si="28">IF(($AN5=2028),($S5+$T5)," ")</f>
        <v xml:space="preserve"> </v>
      </c>
      <c r="BJ5" s="979" t="str">
        <f t="shared" ref="BJ5:BJ68" si="29">IF(BI5=" ", " ", $Z5)</f>
        <v xml:space="preserve"> </v>
      </c>
      <c r="BK5" s="980" t="str">
        <f t="shared" ref="BK5:BK68" si="30">IF(($AN5=2029),($S5+$T5)," ")</f>
        <v xml:space="preserve"> </v>
      </c>
      <c r="BL5" s="979" t="str">
        <f t="shared" ref="BL5:BL68" si="31">IF(BK5=" ", " ", $Z5)</f>
        <v xml:space="preserve"> </v>
      </c>
      <c r="BM5" s="980" t="str">
        <f t="shared" ref="BM5:BM68" si="32">IF(($AN5=2030),($S5+$T5)," ")</f>
        <v xml:space="preserve"> </v>
      </c>
      <c r="BN5" s="979" t="str">
        <f t="shared" ref="BN5:BN68" si="33">IF(BM5=" ", " ", $Z5)</f>
        <v xml:space="preserve"> </v>
      </c>
      <c r="BO5" s="980" t="str">
        <f t="shared" ref="BO5:BO68" si="34">IF(($AN5=2031),($S5+$T5)," ")</f>
        <v xml:space="preserve"> </v>
      </c>
      <c r="BP5" s="979" t="str">
        <f t="shared" ref="BP5:BP68" si="35">IF(BO5=" ", " ", $Z5)</f>
        <v xml:space="preserve"> </v>
      </c>
      <c r="BQ5" s="980" t="str">
        <f t="shared" ref="BQ5:BQ68" si="36">IF(($AN5=2032),($S5+$T5)," ")</f>
        <v xml:space="preserve"> </v>
      </c>
      <c r="BR5" s="979" t="str">
        <f t="shared" ref="BR5:BR68" si="37">IF(BQ5=" ", " ", $Z5)</f>
        <v xml:space="preserve"> </v>
      </c>
      <c r="BS5" s="163" t="s">
        <v>613</v>
      </c>
      <c r="BT5" s="163"/>
      <c r="BU5" s="163"/>
      <c r="BV5" s="163"/>
      <c r="BW5" s="163"/>
      <c r="BX5" s="163"/>
      <c r="BY5" s="163"/>
      <c r="BZ5" s="163"/>
      <c r="CA5" s="163"/>
      <c r="CB5" s="163"/>
      <c r="CC5" s="163">
        <f t="shared" ref="CC5:CC68" si="38">(F5+H5+I5+J5+R5+S5+T5)/3-F5</f>
        <v>0</v>
      </c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  <c r="CQ5" s="163"/>
      <c r="CR5" s="163"/>
      <c r="CS5" s="163"/>
      <c r="CT5" s="163"/>
      <c r="CU5" s="163"/>
      <c r="CV5" s="163"/>
      <c r="CW5" s="163"/>
      <c r="CX5" s="163"/>
      <c r="CY5" s="163"/>
      <c r="CZ5" s="163"/>
      <c r="DA5" s="163"/>
      <c r="DB5" s="163"/>
      <c r="DC5" s="163"/>
      <c r="DD5" s="163"/>
      <c r="DE5" s="163"/>
      <c r="DF5" s="163"/>
      <c r="DG5" s="163"/>
      <c r="DH5" s="163"/>
      <c r="DI5" s="163"/>
      <c r="DJ5" s="163"/>
      <c r="DK5" s="163"/>
      <c r="DL5" s="163"/>
      <c r="DM5" s="163"/>
      <c r="DN5" s="163"/>
      <c r="DO5" s="163"/>
      <c r="DP5" s="163"/>
      <c r="DQ5" s="163"/>
      <c r="DR5" s="163"/>
      <c r="DS5" s="163"/>
      <c r="DT5" s="163"/>
      <c r="DU5" s="163"/>
      <c r="DV5" s="163"/>
      <c r="DW5" s="163"/>
      <c r="DX5" s="163"/>
      <c r="DY5" s="163"/>
      <c r="DZ5" s="163"/>
      <c r="EA5" s="163"/>
      <c r="EB5" s="163"/>
      <c r="EC5" s="163"/>
      <c r="ED5" s="163"/>
      <c r="EE5" s="163"/>
      <c r="EF5" s="163"/>
      <c r="EG5" s="163"/>
      <c r="EH5" s="163"/>
      <c r="EI5" s="163"/>
      <c r="EJ5" s="163"/>
      <c r="EK5" s="163"/>
      <c r="EL5" s="163"/>
      <c r="EM5" s="163"/>
      <c r="EN5" s="163"/>
      <c r="EO5" s="163"/>
      <c r="EP5" s="163"/>
      <c r="EQ5" s="163"/>
      <c r="ER5" s="163"/>
      <c r="ES5" s="163"/>
      <c r="ET5" s="163"/>
      <c r="EU5" s="163"/>
      <c r="EV5" s="163"/>
      <c r="EW5" s="163"/>
      <c r="EX5" s="163"/>
      <c r="EY5" s="163"/>
      <c r="EZ5" s="163"/>
      <c r="FA5" s="163"/>
      <c r="FB5" s="163"/>
      <c r="FC5" s="163"/>
      <c r="FD5" s="163"/>
      <c r="FE5" s="163"/>
      <c r="FF5" s="163"/>
      <c r="FG5" s="163"/>
      <c r="FH5" s="163"/>
      <c r="FI5" s="163"/>
      <c r="FJ5" s="163"/>
      <c r="FK5" s="163"/>
      <c r="FL5" s="163"/>
      <c r="FM5" s="163"/>
      <c r="FN5" s="163"/>
      <c r="FO5" s="163"/>
      <c r="FP5" s="163"/>
      <c r="FQ5" s="163"/>
      <c r="FR5" s="163"/>
      <c r="FS5" s="163"/>
      <c r="FT5" s="163"/>
      <c r="FU5" s="163"/>
      <c r="FV5" s="163"/>
      <c r="FW5" s="163"/>
      <c r="FX5" s="163"/>
      <c r="FY5" s="650" t="s">
        <v>470</v>
      </c>
      <c r="FZ5" s="651"/>
      <c r="GA5" s="651"/>
      <c r="GB5" s="651"/>
      <c r="GC5" s="651"/>
      <c r="GD5" s="651"/>
      <c r="GE5" s="651"/>
      <c r="GF5" s="651"/>
      <c r="GG5" s="651"/>
      <c r="GH5" s="651"/>
      <c r="GI5" s="651"/>
      <c r="GJ5" s="651"/>
      <c r="GK5" s="651"/>
      <c r="GL5" s="651"/>
      <c r="GM5" s="651"/>
      <c r="GN5" s="651"/>
      <c r="GO5" s="651"/>
      <c r="GP5" s="651"/>
      <c r="GQ5" s="651"/>
      <c r="GR5" s="651"/>
      <c r="GS5" s="651"/>
      <c r="GT5" s="651"/>
      <c r="GU5" s="651"/>
      <c r="GV5" s="651"/>
      <c r="GW5" s="651"/>
      <c r="GX5" s="651"/>
      <c r="GY5" s="651"/>
      <c r="GZ5" s="651"/>
      <c r="HA5" s="651"/>
      <c r="HB5" s="651"/>
      <c r="HC5" s="651"/>
      <c r="HD5" s="651"/>
      <c r="HE5" s="651"/>
      <c r="HF5" s="651"/>
      <c r="HG5" s="651"/>
      <c r="HH5" s="651"/>
      <c r="HI5" s="651"/>
      <c r="HJ5" s="651"/>
      <c r="HK5" s="651"/>
      <c r="HL5" s="651"/>
      <c r="HM5" s="651"/>
      <c r="HN5" s="651"/>
      <c r="HO5" s="651"/>
      <c r="HP5" s="651"/>
      <c r="HQ5" s="651"/>
      <c r="HR5" s="651"/>
      <c r="HS5" s="651"/>
      <c r="HT5" s="651"/>
      <c r="HU5" s="651"/>
      <c r="HV5" s="651"/>
      <c r="HW5" s="651"/>
      <c r="HX5" s="651"/>
      <c r="HY5" s="651"/>
      <c r="HZ5" s="651"/>
      <c r="IA5" s="651"/>
      <c r="IB5" s="652"/>
      <c r="IC5" s="651"/>
      <c r="ID5" s="651"/>
      <c r="IE5" s="651"/>
      <c r="IF5" s="651"/>
      <c r="IG5" s="651"/>
      <c r="IH5" s="651"/>
      <c r="II5" s="651"/>
      <c r="IJ5" s="651"/>
      <c r="IK5" s="651"/>
      <c r="IL5" s="651"/>
      <c r="IM5" s="651"/>
      <c r="IN5" s="651"/>
      <c r="IO5" s="651"/>
      <c r="IP5" s="651"/>
      <c r="IQ5" s="652"/>
      <c r="IR5" s="651"/>
      <c r="IS5" s="651"/>
      <c r="IT5" s="651"/>
      <c r="IU5" s="653"/>
      <c r="IV5" s="651"/>
      <c r="IW5" s="651"/>
      <c r="IX5" s="651"/>
      <c r="IY5" s="651"/>
      <c r="IZ5" s="651"/>
      <c r="JA5" s="651"/>
      <c r="JB5" s="651"/>
      <c r="JC5" s="651"/>
      <c r="JD5" s="651"/>
      <c r="JE5" s="651"/>
      <c r="JF5" s="651"/>
      <c r="JG5" s="651"/>
      <c r="JH5" s="651"/>
      <c r="JI5" s="651"/>
      <c r="JJ5" s="651"/>
      <c r="JK5" s="651"/>
      <c r="JL5" s="651"/>
      <c r="JM5" s="651"/>
      <c r="JN5" s="651"/>
      <c r="JO5" s="651"/>
      <c r="JP5" s="651"/>
      <c r="JQ5" s="651"/>
      <c r="JR5" s="651"/>
      <c r="JS5" s="651"/>
      <c r="JT5" s="651"/>
      <c r="JU5" s="651"/>
      <c r="JV5" s="651"/>
      <c r="JW5" s="654"/>
      <c r="JY5" s="225"/>
    </row>
    <row r="6" spans="1:289" s="224" customFormat="1" ht="16" thickBot="1">
      <c r="A6" s="905" t="s">
        <v>5</v>
      </c>
      <c r="B6" s="1013">
        <f t="shared" si="0"/>
        <v>1</v>
      </c>
      <c r="C6" s="1011" t="s">
        <v>55</v>
      </c>
      <c r="D6" s="489" t="s">
        <v>185</v>
      </c>
      <c r="E6" s="1129" t="s">
        <v>158</v>
      </c>
      <c r="F6" s="888">
        <v>2.04</v>
      </c>
      <c r="G6" s="120">
        <f>F6+G5</f>
        <v>2.72</v>
      </c>
      <c r="H6" s="46"/>
      <c r="I6" s="3">
        <v>2.04</v>
      </c>
      <c r="J6" s="29"/>
      <c r="K6" s="17" t="s">
        <v>187</v>
      </c>
      <c r="L6" s="9"/>
      <c r="M6" s="170">
        <v>5</v>
      </c>
      <c r="N6" s="71">
        <v>5</v>
      </c>
      <c r="O6" s="739">
        <v>5</v>
      </c>
      <c r="P6" s="1107">
        <f t="shared" si="1"/>
        <v>15</v>
      </c>
      <c r="Q6" s="1108">
        <f>O6*N6*M6</f>
        <v>125</v>
      </c>
      <c r="R6" s="46"/>
      <c r="S6" s="3">
        <f>I6</f>
        <v>2.04</v>
      </c>
      <c r="T6" s="43"/>
      <c r="U6" s="219">
        <v>0</v>
      </c>
      <c r="V6" s="219" t="s">
        <v>642</v>
      </c>
      <c r="W6" s="1042">
        <f>IF(V6="RC", (U6*1.1+25000*S6),U6)</f>
        <v>0</v>
      </c>
      <c r="X6" s="537">
        <f>AD6+AF6+AH6+AJ6+AL6</f>
        <v>0</v>
      </c>
      <c r="Y6" s="538">
        <f t="shared" si="2"/>
        <v>0</v>
      </c>
      <c r="Z6" s="1090">
        <f t="shared" si="3"/>
        <v>0</v>
      </c>
      <c r="AA6" s="1475"/>
      <c r="AB6" s="1098"/>
      <c r="AC6" s="600"/>
      <c r="AD6" s="1056">
        <f t="shared" si="4"/>
        <v>0</v>
      </c>
      <c r="AE6" s="1063"/>
      <c r="AF6" s="747">
        <f t="shared" si="5"/>
        <v>0</v>
      </c>
      <c r="AG6" s="600"/>
      <c r="AH6" s="1056">
        <f t="shared" si="6"/>
        <v>0</v>
      </c>
      <c r="AI6" s="1070"/>
      <c r="AJ6" s="747">
        <f t="shared" si="7"/>
        <v>0</v>
      </c>
      <c r="AK6" s="1051"/>
      <c r="AL6" s="270">
        <v>0</v>
      </c>
      <c r="AM6" s="902"/>
      <c r="AN6" s="910">
        <v>2017</v>
      </c>
      <c r="AO6" s="18" t="str">
        <f t="shared" si="8"/>
        <v xml:space="preserve"> </v>
      </c>
      <c r="AP6" s="747" t="str">
        <f t="shared" si="9"/>
        <v xml:space="preserve"> </v>
      </c>
      <c r="AQ6" s="4" t="str">
        <f t="shared" si="10"/>
        <v xml:space="preserve"> </v>
      </c>
      <c r="AR6" s="747" t="str">
        <f t="shared" si="11"/>
        <v xml:space="preserve"> </v>
      </c>
      <c r="AS6" s="4" t="str">
        <f t="shared" si="12"/>
        <v xml:space="preserve"> </v>
      </c>
      <c r="AT6" s="747" t="str">
        <f t="shared" si="13"/>
        <v xml:space="preserve"> </v>
      </c>
      <c r="AU6" s="4" t="str">
        <f t="shared" si="14"/>
        <v xml:space="preserve"> </v>
      </c>
      <c r="AV6" s="747" t="str">
        <f t="shared" si="15"/>
        <v xml:space="preserve"> </v>
      </c>
      <c r="AW6" s="4" t="str">
        <f t="shared" si="16"/>
        <v xml:space="preserve"> </v>
      </c>
      <c r="AX6" s="747" t="str">
        <f t="shared" si="17"/>
        <v xml:space="preserve"> </v>
      </c>
      <c r="AY6" s="4" t="str">
        <f t="shared" si="18"/>
        <v xml:space="preserve"> </v>
      </c>
      <c r="AZ6" s="747" t="str">
        <f t="shared" si="19"/>
        <v xml:space="preserve"> </v>
      </c>
      <c r="BA6" s="4" t="str">
        <f t="shared" si="20"/>
        <v xml:space="preserve"> </v>
      </c>
      <c r="BB6" s="747" t="str">
        <f t="shared" si="21"/>
        <v xml:space="preserve"> </v>
      </c>
      <c r="BC6" s="4" t="str">
        <f t="shared" si="22"/>
        <v xml:space="preserve"> </v>
      </c>
      <c r="BD6" s="747" t="str">
        <f t="shared" si="23"/>
        <v xml:space="preserve"> </v>
      </c>
      <c r="BE6" s="4" t="str">
        <f t="shared" si="24"/>
        <v xml:space="preserve"> </v>
      </c>
      <c r="BF6" s="747" t="str">
        <f t="shared" si="25"/>
        <v xml:space="preserve"> </v>
      </c>
      <c r="BG6" s="4" t="str">
        <f t="shared" si="26"/>
        <v xml:space="preserve"> </v>
      </c>
      <c r="BH6" s="747" t="str">
        <f t="shared" si="27"/>
        <v xml:space="preserve"> </v>
      </c>
      <c r="BI6" s="4" t="str">
        <f t="shared" si="28"/>
        <v xml:space="preserve"> </v>
      </c>
      <c r="BJ6" s="747" t="str">
        <f t="shared" si="29"/>
        <v xml:space="preserve"> </v>
      </c>
      <c r="BK6" s="4" t="str">
        <f t="shared" si="30"/>
        <v xml:space="preserve"> </v>
      </c>
      <c r="BL6" s="747" t="str">
        <f t="shared" si="31"/>
        <v xml:space="preserve"> </v>
      </c>
      <c r="BM6" s="4" t="str">
        <f t="shared" si="32"/>
        <v xml:space="preserve"> </v>
      </c>
      <c r="BN6" s="747" t="str">
        <f t="shared" si="33"/>
        <v xml:space="preserve"> </v>
      </c>
      <c r="BO6" s="4" t="str">
        <f t="shared" si="34"/>
        <v xml:space="preserve"> </v>
      </c>
      <c r="BP6" s="747" t="str">
        <f t="shared" si="35"/>
        <v xml:space="preserve"> </v>
      </c>
      <c r="BQ6" s="4" t="str">
        <f t="shared" si="36"/>
        <v xml:space="preserve"> </v>
      </c>
      <c r="BR6" s="747" t="str">
        <f t="shared" si="37"/>
        <v xml:space="preserve"> </v>
      </c>
      <c r="BS6" s="389" t="s">
        <v>613</v>
      </c>
      <c r="BT6" s="389"/>
      <c r="BU6" s="389"/>
      <c r="BV6" s="389"/>
      <c r="BW6" s="389"/>
      <c r="BX6" s="389"/>
      <c r="BY6" s="389"/>
      <c r="BZ6" s="389"/>
      <c r="CA6" s="389"/>
      <c r="CB6" s="389"/>
      <c r="CC6" s="163">
        <f t="shared" si="38"/>
        <v>0</v>
      </c>
      <c r="CD6" s="389"/>
      <c r="CE6" s="389"/>
      <c r="CF6" s="389"/>
      <c r="CG6" s="389"/>
      <c r="CH6" s="389"/>
      <c r="CI6" s="389"/>
      <c r="CJ6" s="389"/>
      <c r="CK6" s="389"/>
      <c r="CL6" s="389"/>
      <c r="CM6" s="389"/>
      <c r="CN6" s="389"/>
      <c r="CO6" s="389"/>
      <c r="CP6" s="389"/>
      <c r="CQ6" s="389"/>
      <c r="CR6" s="389"/>
      <c r="CS6" s="389"/>
      <c r="CT6" s="389"/>
      <c r="CU6" s="389"/>
      <c r="CV6" s="389"/>
      <c r="CW6" s="389"/>
      <c r="CX6" s="389"/>
      <c r="CY6" s="389"/>
      <c r="CZ6" s="389"/>
      <c r="DA6" s="389"/>
      <c r="DB6" s="389"/>
      <c r="DC6" s="389"/>
      <c r="DD6" s="389"/>
      <c r="DE6" s="389"/>
      <c r="DF6" s="389"/>
      <c r="DG6" s="389"/>
      <c r="DH6" s="389"/>
      <c r="DI6" s="389"/>
      <c r="DJ6" s="389"/>
      <c r="DK6" s="389"/>
      <c r="DL6" s="389"/>
      <c r="DM6" s="389"/>
      <c r="DN6" s="389"/>
      <c r="DO6" s="389"/>
      <c r="DP6" s="389"/>
      <c r="DQ6" s="389"/>
      <c r="DR6" s="389"/>
      <c r="DS6" s="389"/>
      <c r="DT6" s="389"/>
      <c r="DU6" s="389"/>
      <c r="DV6" s="389"/>
      <c r="DW6" s="389"/>
      <c r="DX6" s="389"/>
      <c r="DY6" s="389"/>
      <c r="DZ6" s="389"/>
      <c r="EA6" s="389"/>
      <c r="EB6" s="389"/>
      <c r="EC6" s="389"/>
      <c r="ED6" s="389"/>
      <c r="EE6" s="389"/>
      <c r="EF6" s="389"/>
      <c r="EG6" s="389"/>
      <c r="EH6" s="389"/>
      <c r="EI6" s="389"/>
      <c r="EJ6" s="389"/>
      <c r="EK6" s="389"/>
      <c r="EL6" s="389"/>
      <c r="EM6" s="389"/>
      <c r="EN6" s="389"/>
      <c r="EO6" s="389"/>
      <c r="EP6" s="389"/>
      <c r="EQ6" s="389"/>
      <c r="ER6" s="389"/>
      <c r="ES6" s="389"/>
      <c r="ET6" s="389"/>
      <c r="EU6" s="389"/>
      <c r="EV6" s="389"/>
      <c r="EW6" s="389"/>
      <c r="EX6" s="389"/>
      <c r="EY6" s="389"/>
      <c r="EZ6" s="389"/>
      <c r="FA6" s="389"/>
      <c r="FB6" s="389"/>
      <c r="FC6" s="389"/>
      <c r="FD6" s="389"/>
      <c r="FE6" s="389"/>
      <c r="FF6" s="389"/>
      <c r="FG6" s="389"/>
      <c r="FH6" s="389"/>
      <c r="FI6" s="389"/>
      <c r="FJ6" s="389"/>
      <c r="FK6" s="389"/>
      <c r="FL6" s="389"/>
      <c r="FM6" s="389"/>
      <c r="FN6" s="389"/>
      <c r="FO6" s="389"/>
      <c r="FP6" s="389"/>
      <c r="FQ6" s="389"/>
      <c r="FR6" s="389"/>
      <c r="FS6" s="389"/>
      <c r="FT6" s="389"/>
      <c r="FU6" s="389"/>
      <c r="FV6" s="389"/>
      <c r="FW6" s="389"/>
      <c r="FX6" s="389"/>
      <c r="FY6" s="621" t="s">
        <v>337</v>
      </c>
      <c r="FZ6" s="622">
        <v>248</v>
      </c>
      <c r="GA6" s="622">
        <v>32434947</v>
      </c>
      <c r="GB6" s="622">
        <v>55</v>
      </c>
      <c r="GC6" s="622" t="s">
        <v>798</v>
      </c>
      <c r="GD6" s="622">
        <v>22</v>
      </c>
      <c r="GE6" s="622">
        <v>2002</v>
      </c>
      <c r="GF6" s="622">
        <v>2</v>
      </c>
      <c r="GG6" s="622" t="s">
        <v>148</v>
      </c>
      <c r="GH6" s="622">
        <v>2</v>
      </c>
      <c r="GI6" s="622">
        <v>2</v>
      </c>
      <c r="GJ6" s="622" t="s">
        <v>148</v>
      </c>
      <c r="GK6" s="622">
        <v>2</v>
      </c>
      <c r="GL6" s="622" t="s">
        <v>781</v>
      </c>
      <c r="GM6" s="622" t="s">
        <v>782</v>
      </c>
      <c r="GN6" s="622">
        <v>66</v>
      </c>
      <c r="GO6" s="622" t="s">
        <v>783</v>
      </c>
      <c r="GP6" s="622">
        <v>0</v>
      </c>
      <c r="GQ6" s="622">
        <v>0</v>
      </c>
      <c r="GR6" s="622">
        <v>4</v>
      </c>
      <c r="GS6" s="622">
        <v>2</v>
      </c>
      <c r="GT6" s="622">
        <v>4</v>
      </c>
      <c r="GU6" s="622" t="s">
        <v>783</v>
      </c>
      <c r="GV6" s="622" t="s">
        <v>783</v>
      </c>
      <c r="GW6" s="622" t="s">
        <v>783</v>
      </c>
      <c r="GX6" s="622" t="s">
        <v>783</v>
      </c>
      <c r="GY6" s="622" t="s">
        <v>783</v>
      </c>
      <c r="GZ6" s="622">
        <v>1649</v>
      </c>
      <c r="HA6" s="622">
        <v>0.18</v>
      </c>
      <c r="HB6" s="622">
        <v>5</v>
      </c>
      <c r="HC6" s="622" t="s">
        <v>783</v>
      </c>
      <c r="HD6" s="622" t="s">
        <v>782</v>
      </c>
      <c r="HE6" s="622">
        <v>150</v>
      </c>
      <c r="HF6" s="622" t="s">
        <v>783</v>
      </c>
      <c r="HG6" s="622">
        <v>0</v>
      </c>
      <c r="HH6" s="622" t="s">
        <v>783</v>
      </c>
      <c r="HI6" s="622">
        <v>0</v>
      </c>
      <c r="HJ6" s="622">
        <v>1</v>
      </c>
      <c r="HK6" s="622">
        <v>45</v>
      </c>
      <c r="HL6" s="622" t="s">
        <v>784</v>
      </c>
      <c r="HM6" s="622" t="s">
        <v>785</v>
      </c>
      <c r="HN6" s="622" t="s">
        <v>783</v>
      </c>
      <c r="HO6" s="622" t="s">
        <v>783</v>
      </c>
      <c r="HP6" s="622" t="s">
        <v>783</v>
      </c>
      <c r="HQ6" s="622" t="s">
        <v>783</v>
      </c>
      <c r="HR6" s="622" t="s">
        <v>783</v>
      </c>
      <c r="HS6" s="622">
        <v>3974744</v>
      </c>
      <c r="HT6" s="622" t="s">
        <v>783</v>
      </c>
      <c r="HU6" s="622" t="s">
        <v>786</v>
      </c>
      <c r="HV6" s="622" t="s">
        <v>787</v>
      </c>
      <c r="HW6" s="622">
        <v>4</v>
      </c>
      <c r="HX6" s="622">
        <v>2016</v>
      </c>
      <c r="HY6" s="622">
        <v>63</v>
      </c>
      <c r="HZ6" s="622">
        <v>0</v>
      </c>
      <c r="IA6" s="622">
        <v>950</v>
      </c>
      <c r="IB6" s="623">
        <v>42227.682129629633</v>
      </c>
      <c r="IC6" s="622" t="s">
        <v>788</v>
      </c>
      <c r="ID6" s="622">
        <v>3979222</v>
      </c>
      <c r="IE6" s="622">
        <v>2014</v>
      </c>
      <c r="IF6" s="622">
        <v>1712</v>
      </c>
      <c r="IG6" s="622" t="s">
        <v>783</v>
      </c>
      <c r="IH6" s="622" t="s">
        <v>783</v>
      </c>
      <c r="II6" s="622" t="s">
        <v>783</v>
      </c>
      <c r="IJ6" s="622" t="s">
        <v>783</v>
      </c>
      <c r="IK6" s="622" t="s">
        <v>783</v>
      </c>
      <c r="IL6" s="622" t="s">
        <v>783</v>
      </c>
      <c r="IM6" s="622" t="s">
        <v>783</v>
      </c>
      <c r="IN6" s="622" t="s">
        <v>783</v>
      </c>
      <c r="IO6" s="622" t="s">
        <v>783</v>
      </c>
      <c r="IP6" s="622">
        <v>1649</v>
      </c>
      <c r="IQ6" s="623">
        <v>38372.594861111109</v>
      </c>
      <c r="IR6" s="622">
        <v>2</v>
      </c>
      <c r="IS6" s="622" t="s">
        <v>793</v>
      </c>
      <c r="IT6" s="622">
        <v>4</v>
      </c>
      <c r="IU6" s="644">
        <v>41275</v>
      </c>
      <c r="IV6" s="622" t="s">
        <v>783</v>
      </c>
      <c r="IW6" s="622" t="s">
        <v>783</v>
      </c>
      <c r="IX6" s="622" t="s">
        <v>783</v>
      </c>
      <c r="IY6" s="622" t="s">
        <v>781</v>
      </c>
      <c r="IZ6" s="622">
        <v>45</v>
      </c>
      <c r="JA6" s="622" t="s">
        <v>789</v>
      </c>
      <c r="JB6" s="622" t="s">
        <v>783</v>
      </c>
      <c r="JC6" s="622" t="s">
        <v>783</v>
      </c>
      <c r="JD6" s="622" t="s">
        <v>783</v>
      </c>
      <c r="JE6" s="622">
        <v>329383</v>
      </c>
      <c r="JF6" s="622" t="s">
        <v>783</v>
      </c>
      <c r="JG6" s="622" t="s">
        <v>783</v>
      </c>
      <c r="JH6" s="622" t="s">
        <v>809</v>
      </c>
      <c r="JI6" s="622">
        <v>55</v>
      </c>
      <c r="JJ6" s="622" t="s">
        <v>783</v>
      </c>
      <c r="JK6" s="622" t="s">
        <v>783</v>
      </c>
      <c r="JL6" s="622" t="s">
        <v>783</v>
      </c>
      <c r="JM6" s="622" t="s">
        <v>790</v>
      </c>
      <c r="JN6" s="622">
        <v>4</v>
      </c>
      <c r="JO6" s="622">
        <v>3</v>
      </c>
      <c r="JP6" s="622" t="s">
        <v>783</v>
      </c>
      <c r="JQ6" s="622" t="s">
        <v>783</v>
      </c>
      <c r="JR6" s="622" t="s">
        <v>783</v>
      </c>
      <c r="JS6" s="622" t="s">
        <v>783</v>
      </c>
      <c r="JT6" s="622" t="s">
        <v>783</v>
      </c>
      <c r="JU6" s="622" t="s">
        <v>783</v>
      </c>
      <c r="JV6" s="622" t="s">
        <v>811</v>
      </c>
      <c r="JW6" s="624">
        <v>985.81433100000004</v>
      </c>
      <c r="JX6">
        <f>SUM(JW5:JW6)</f>
        <v>985.81433100000004</v>
      </c>
      <c r="JY6" s="225">
        <v>2.3503722215909089</v>
      </c>
      <c r="JZ6" s="1445"/>
      <c r="KA6" s="1445"/>
      <c r="KB6" s="1445"/>
      <c r="KC6" s="1445"/>
    </row>
    <row r="7" spans="1:289" ht="16" thickBot="1">
      <c r="A7" s="905" t="s">
        <v>5</v>
      </c>
      <c r="B7" s="1013">
        <f t="shared" si="0"/>
        <v>1</v>
      </c>
      <c r="C7" s="1011" t="s">
        <v>35</v>
      </c>
      <c r="D7" s="489" t="s">
        <v>185</v>
      </c>
      <c r="E7" s="1129" t="s">
        <v>130</v>
      </c>
      <c r="F7" s="888">
        <v>0.37</v>
      </c>
      <c r="G7" s="120">
        <f t="shared" ref="G7:G70" si="39">F7+G6</f>
        <v>3.0900000000000003</v>
      </c>
      <c r="H7" s="46"/>
      <c r="I7" s="3">
        <v>0.37</v>
      </c>
      <c r="J7" s="29"/>
      <c r="K7" s="18">
        <v>1975</v>
      </c>
      <c r="L7" s="5"/>
      <c r="M7" s="170">
        <v>1</v>
      </c>
      <c r="N7" s="71">
        <v>2</v>
      </c>
      <c r="O7" s="739">
        <v>4</v>
      </c>
      <c r="P7" s="1107">
        <f t="shared" si="1"/>
        <v>7</v>
      </c>
      <c r="Q7" s="1108">
        <v>125</v>
      </c>
      <c r="R7" s="46"/>
      <c r="S7" s="3">
        <v>0.37</v>
      </c>
      <c r="T7" s="25"/>
      <c r="U7" s="219">
        <v>0</v>
      </c>
      <c r="V7" s="219" t="s">
        <v>642</v>
      </c>
      <c r="W7" s="1042">
        <f t="shared" ref="W7:W70" si="40">IF(V7="RC", (U7*1.1+15000*S7),U7)</f>
        <v>0</v>
      </c>
      <c r="X7" s="537">
        <v>0</v>
      </c>
      <c r="Y7" s="538">
        <f t="shared" si="2"/>
        <v>0</v>
      </c>
      <c r="Z7" s="1090">
        <f t="shared" si="3"/>
        <v>0</v>
      </c>
      <c r="AA7" s="1475"/>
      <c r="AB7" s="1098"/>
      <c r="AC7" s="600">
        <v>6</v>
      </c>
      <c r="AD7" s="1056">
        <f t="shared" si="4"/>
        <v>7336.8533333333326</v>
      </c>
      <c r="AE7" s="1063">
        <v>0.25</v>
      </c>
      <c r="AF7" s="747">
        <f t="shared" si="5"/>
        <v>6660</v>
      </c>
      <c r="AG7" s="600"/>
      <c r="AH7" s="1056">
        <f t="shared" si="6"/>
        <v>0</v>
      </c>
      <c r="AI7" s="1070"/>
      <c r="AJ7" s="747">
        <f t="shared" si="7"/>
        <v>0</v>
      </c>
      <c r="AK7" s="1051"/>
      <c r="AL7" s="270">
        <v>0</v>
      </c>
      <c r="AM7" s="902"/>
      <c r="AN7" s="910">
        <v>2017</v>
      </c>
      <c r="AO7" s="18" t="str">
        <f t="shared" si="8"/>
        <v xml:space="preserve"> </v>
      </c>
      <c r="AP7" s="747" t="str">
        <f t="shared" si="9"/>
        <v xml:space="preserve"> </v>
      </c>
      <c r="AQ7" s="4" t="str">
        <f t="shared" si="10"/>
        <v xml:space="preserve"> </v>
      </c>
      <c r="AR7" s="747" t="str">
        <f t="shared" si="11"/>
        <v xml:space="preserve"> </v>
      </c>
      <c r="AS7" s="4" t="str">
        <f t="shared" si="12"/>
        <v xml:space="preserve"> </v>
      </c>
      <c r="AT7" s="747" t="str">
        <f t="shared" si="13"/>
        <v xml:space="preserve"> </v>
      </c>
      <c r="AU7" s="4" t="str">
        <f t="shared" si="14"/>
        <v xml:space="preserve"> </v>
      </c>
      <c r="AV7" s="747" t="str">
        <f t="shared" si="15"/>
        <v xml:space="preserve"> </v>
      </c>
      <c r="AW7" s="4" t="str">
        <f t="shared" si="16"/>
        <v xml:space="preserve"> </v>
      </c>
      <c r="AX7" s="747" t="str">
        <f t="shared" si="17"/>
        <v xml:space="preserve"> </v>
      </c>
      <c r="AY7" s="4" t="str">
        <f t="shared" si="18"/>
        <v xml:space="preserve"> </v>
      </c>
      <c r="AZ7" s="747" t="str">
        <f t="shared" si="19"/>
        <v xml:space="preserve"> </v>
      </c>
      <c r="BA7" s="4" t="str">
        <f t="shared" si="20"/>
        <v xml:space="preserve"> </v>
      </c>
      <c r="BB7" s="747" t="str">
        <f t="shared" si="21"/>
        <v xml:space="preserve"> </v>
      </c>
      <c r="BC7" s="4" t="str">
        <f t="shared" si="22"/>
        <v xml:space="preserve"> </v>
      </c>
      <c r="BD7" s="747" t="str">
        <f t="shared" si="23"/>
        <v xml:space="preserve"> </v>
      </c>
      <c r="BE7" s="4" t="str">
        <f t="shared" si="24"/>
        <v xml:space="preserve"> </v>
      </c>
      <c r="BF7" s="747" t="str">
        <f t="shared" si="25"/>
        <v xml:space="preserve"> </v>
      </c>
      <c r="BG7" s="4" t="str">
        <f t="shared" si="26"/>
        <v xml:space="preserve"> </v>
      </c>
      <c r="BH7" s="747" t="str">
        <f t="shared" si="27"/>
        <v xml:space="preserve"> </v>
      </c>
      <c r="BI7" s="4" t="str">
        <f t="shared" si="28"/>
        <v xml:space="preserve"> </v>
      </c>
      <c r="BJ7" s="747" t="str">
        <f t="shared" si="29"/>
        <v xml:space="preserve"> </v>
      </c>
      <c r="BK7" s="4" t="str">
        <f t="shared" si="30"/>
        <v xml:space="preserve"> </v>
      </c>
      <c r="BL7" s="747" t="str">
        <f t="shared" si="31"/>
        <v xml:space="preserve"> </v>
      </c>
      <c r="BM7" s="4" t="str">
        <f t="shared" si="32"/>
        <v xml:space="preserve"> </v>
      </c>
      <c r="BN7" s="747" t="str">
        <f t="shared" si="33"/>
        <v xml:space="preserve"> </v>
      </c>
      <c r="BO7" s="4" t="str">
        <f t="shared" si="34"/>
        <v xml:space="preserve"> </v>
      </c>
      <c r="BP7" s="747" t="str">
        <f t="shared" si="35"/>
        <v xml:space="preserve"> </v>
      </c>
      <c r="BQ7" s="4" t="str">
        <f t="shared" si="36"/>
        <v xml:space="preserve"> </v>
      </c>
      <c r="BR7" s="747" t="str">
        <f t="shared" si="37"/>
        <v xml:space="preserve"> </v>
      </c>
      <c r="BS7" s="133" t="s">
        <v>613</v>
      </c>
      <c r="BT7" s="133"/>
      <c r="BU7" s="389"/>
      <c r="BV7" s="389"/>
      <c r="BW7" s="389"/>
      <c r="BX7" s="389"/>
      <c r="BY7" s="389"/>
      <c r="BZ7" s="389"/>
      <c r="CA7" s="389"/>
      <c r="CB7" s="389"/>
      <c r="CC7" s="163">
        <f t="shared" si="38"/>
        <v>0</v>
      </c>
      <c r="CD7" s="389"/>
      <c r="CE7" s="389"/>
      <c r="CF7" s="389"/>
      <c r="CG7" s="389"/>
      <c r="CH7" s="389"/>
      <c r="CI7" s="389"/>
      <c r="CJ7" s="389"/>
      <c r="CK7" s="389"/>
      <c r="CL7" s="389"/>
      <c r="CM7" s="389"/>
      <c r="CN7" s="389"/>
      <c r="CO7" s="389"/>
      <c r="CP7" s="389"/>
      <c r="CQ7" s="389"/>
      <c r="CR7" s="389"/>
      <c r="CS7" s="389"/>
      <c r="CT7" s="389"/>
      <c r="CU7" s="389"/>
      <c r="CV7" s="389"/>
      <c r="CW7" s="389"/>
      <c r="CX7" s="389"/>
      <c r="CY7" s="389"/>
      <c r="CZ7" s="389"/>
      <c r="DA7" s="389"/>
      <c r="DB7" s="389"/>
      <c r="DC7" s="389"/>
      <c r="DD7" s="389"/>
      <c r="DE7" s="389"/>
      <c r="DF7" s="389"/>
      <c r="DG7" s="389"/>
      <c r="DH7" s="389"/>
      <c r="DI7" s="389"/>
      <c r="DJ7" s="389"/>
      <c r="DK7" s="389"/>
      <c r="DL7" s="389"/>
      <c r="DM7" s="389"/>
      <c r="DN7" s="389"/>
      <c r="DO7" s="389"/>
      <c r="DP7" s="389"/>
      <c r="DQ7" s="389"/>
      <c r="DR7" s="389"/>
      <c r="DS7" s="389"/>
      <c r="DT7" s="389"/>
      <c r="DU7" s="389"/>
      <c r="DV7" s="389"/>
      <c r="DW7" s="389"/>
      <c r="DX7" s="389"/>
      <c r="DY7" s="389"/>
      <c r="DZ7" s="389"/>
      <c r="EA7" s="389"/>
      <c r="EB7" s="389"/>
      <c r="EC7" s="389"/>
      <c r="ED7" s="389"/>
      <c r="EE7" s="389"/>
      <c r="EF7" s="389"/>
      <c r="EG7" s="389"/>
      <c r="EH7" s="389"/>
      <c r="EI7" s="389"/>
      <c r="EJ7" s="389"/>
      <c r="EK7" s="389"/>
      <c r="EL7" s="389"/>
      <c r="EM7" s="389"/>
      <c r="EN7" s="389"/>
      <c r="EO7" s="389"/>
      <c r="EP7" s="389"/>
      <c r="EQ7" s="389"/>
      <c r="ER7" s="389"/>
      <c r="ES7" s="389"/>
      <c r="ET7" s="389"/>
      <c r="EU7" s="389"/>
      <c r="EV7" s="389"/>
      <c r="EW7" s="389"/>
      <c r="EX7" s="389"/>
      <c r="EY7" s="389"/>
      <c r="EZ7" s="389"/>
      <c r="FA7" s="389"/>
      <c r="FB7" s="389"/>
      <c r="FC7" s="389"/>
      <c r="FD7" s="389"/>
      <c r="FE7" s="389"/>
      <c r="FF7" s="389"/>
      <c r="FG7" s="389"/>
      <c r="FH7" s="389"/>
      <c r="FI7" s="389"/>
      <c r="FJ7" s="389"/>
      <c r="FK7" s="389"/>
      <c r="FL7" s="389"/>
      <c r="FM7" s="389"/>
      <c r="FN7" s="389"/>
      <c r="FO7" s="389"/>
      <c r="FP7" s="389"/>
      <c r="FQ7" s="389"/>
      <c r="FR7" s="389"/>
      <c r="FS7" s="389"/>
      <c r="FT7" s="389"/>
      <c r="FU7" s="389"/>
      <c r="FV7" s="389"/>
      <c r="FW7" s="389"/>
      <c r="FX7" s="389"/>
      <c r="FY7" s="621" t="s">
        <v>343</v>
      </c>
      <c r="FZ7" s="622">
        <v>186</v>
      </c>
      <c r="GA7" s="622">
        <v>32434883</v>
      </c>
      <c r="GB7" s="622">
        <v>35</v>
      </c>
      <c r="GC7" s="622" t="s">
        <v>3</v>
      </c>
      <c r="GD7" s="622">
        <v>16</v>
      </c>
      <c r="GE7" s="622">
        <v>1970</v>
      </c>
      <c r="GF7" s="622">
        <v>0</v>
      </c>
      <c r="GG7" s="622" t="s">
        <v>792</v>
      </c>
      <c r="GH7" s="622">
        <v>0</v>
      </c>
      <c r="GI7" s="622">
        <v>0</v>
      </c>
      <c r="GJ7" s="622" t="s">
        <v>792</v>
      </c>
      <c r="GK7" s="622">
        <v>0</v>
      </c>
      <c r="GL7" s="622" t="s">
        <v>781</v>
      </c>
      <c r="GM7" s="622" t="s">
        <v>782</v>
      </c>
      <c r="GN7" s="622">
        <v>66</v>
      </c>
      <c r="GO7" s="622" t="s">
        <v>783</v>
      </c>
      <c r="GP7" s="622">
        <v>0</v>
      </c>
      <c r="GQ7" s="622">
        <v>0</v>
      </c>
      <c r="GR7" s="622">
        <v>4</v>
      </c>
      <c r="GS7" s="622">
        <v>2</v>
      </c>
      <c r="GT7" s="622">
        <v>2</v>
      </c>
      <c r="GU7" s="622" t="s">
        <v>783</v>
      </c>
      <c r="GV7" s="622" t="s">
        <v>783</v>
      </c>
      <c r="GW7" s="622" t="s">
        <v>783</v>
      </c>
      <c r="GX7" s="622" t="s">
        <v>783</v>
      </c>
      <c r="GY7" s="622" t="s">
        <v>783</v>
      </c>
      <c r="GZ7" s="622">
        <v>1649</v>
      </c>
      <c r="HA7" s="622">
        <v>0.27</v>
      </c>
      <c r="HB7" s="622">
        <v>5</v>
      </c>
      <c r="HC7" s="622" t="s">
        <v>783</v>
      </c>
      <c r="HD7" s="622" t="s">
        <v>782</v>
      </c>
      <c r="HE7" s="622">
        <v>15</v>
      </c>
      <c r="HF7" s="622" t="s">
        <v>783</v>
      </c>
      <c r="HG7" s="622">
        <v>0</v>
      </c>
      <c r="HH7" s="622" t="s">
        <v>783</v>
      </c>
      <c r="HI7" s="622">
        <v>0</v>
      </c>
      <c r="HJ7" s="622">
        <v>1</v>
      </c>
      <c r="HK7" s="622">
        <v>45</v>
      </c>
      <c r="HL7" s="622" t="s">
        <v>784</v>
      </c>
      <c r="HM7" s="622" t="s">
        <v>785</v>
      </c>
      <c r="HN7" s="622" t="s">
        <v>783</v>
      </c>
      <c r="HO7" s="622" t="s">
        <v>783</v>
      </c>
      <c r="HP7" s="622" t="s">
        <v>783</v>
      </c>
      <c r="HQ7" s="622" t="s">
        <v>783</v>
      </c>
      <c r="HR7" s="622" t="s">
        <v>783</v>
      </c>
      <c r="HS7" s="622">
        <v>3980700</v>
      </c>
      <c r="HT7" s="622" t="s">
        <v>783</v>
      </c>
      <c r="HU7" s="622" t="s">
        <v>786</v>
      </c>
      <c r="HV7" s="622" t="s">
        <v>787</v>
      </c>
      <c r="HW7" s="622">
        <v>4</v>
      </c>
      <c r="HX7" s="622">
        <v>2016</v>
      </c>
      <c r="HY7" s="622">
        <v>63</v>
      </c>
      <c r="HZ7" s="622">
        <v>0</v>
      </c>
      <c r="IA7" s="622">
        <v>1426</v>
      </c>
      <c r="IB7" s="623">
        <v>42227.682129629633</v>
      </c>
      <c r="IC7" s="622" t="s">
        <v>788</v>
      </c>
      <c r="ID7" s="622">
        <v>3976222</v>
      </c>
      <c r="IE7" s="622">
        <v>2014</v>
      </c>
      <c r="IF7" s="622">
        <v>1712</v>
      </c>
      <c r="IG7" s="622" t="s">
        <v>783</v>
      </c>
      <c r="IH7" s="622" t="s">
        <v>783</v>
      </c>
      <c r="II7" s="622" t="s">
        <v>783</v>
      </c>
      <c r="IJ7" s="622" t="s">
        <v>783</v>
      </c>
      <c r="IK7" s="622" t="s">
        <v>783</v>
      </c>
      <c r="IL7" s="622" t="s">
        <v>783</v>
      </c>
      <c r="IM7" s="622" t="s">
        <v>783</v>
      </c>
      <c r="IN7" s="622" t="s">
        <v>783</v>
      </c>
      <c r="IO7" s="622" t="s">
        <v>783</v>
      </c>
      <c r="IP7" s="622">
        <v>1649</v>
      </c>
      <c r="IQ7" s="623">
        <v>37477.354571759257</v>
      </c>
      <c r="IR7" s="622">
        <v>4</v>
      </c>
      <c r="IS7" s="622" t="s">
        <v>793</v>
      </c>
      <c r="IT7" s="622">
        <v>2</v>
      </c>
      <c r="IU7" s="644">
        <v>41275</v>
      </c>
      <c r="IV7" s="622" t="s">
        <v>783</v>
      </c>
      <c r="IW7" s="622" t="s">
        <v>783</v>
      </c>
      <c r="IX7" s="622" t="s">
        <v>783</v>
      </c>
      <c r="IY7" s="622" t="s">
        <v>781</v>
      </c>
      <c r="IZ7" s="622">
        <v>45</v>
      </c>
      <c r="JA7" s="622" t="s">
        <v>789</v>
      </c>
      <c r="JB7" s="622" t="s">
        <v>783</v>
      </c>
      <c r="JC7" s="622" t="s">
        <v>783</v>
      </c>
      <c r="JD7" s="622" t="s">
        <v>783</v>
      </c>
      <c r="JE7" s="622">
        <v>329384</v>
      </c>
      <c r="JF7" s="622" t="s">
        <v>783</v>
      </c>
      <c r="JG7" s="622" t="s">
        <v>783</v>
      </c>
      <c r="JH7" s="622" t="s">
        <v>804</v>
      </c>
      <c r="JI7" s="622">
        <v>35</v>
      </c>
      <c r="JJ7" s="622" t="s">
        <v>783</v>
      </c>
      <c r="JK7" s="622" t="s">
        <v>783</v>
      </c>
      <c r="JL7" s="622" t="s">
        <v>783</v>
      </c>
      <c r="JM7" s="622" t="s">
        <v>790</v>
      </c>
      <c r="JN7" s="622">
        <v>4</v>
      </c>
      <c r="JO7" s="622">
        <v>1</v>
      </c>
      <c r="JP7" s="622" t="s">
        <v>783</v>
      </c>
      <c r="JQ7" s="622">
        <v>12683066</v>
      </c>
      <c r="JR7" s="622">
        <v>2013</v>
      </c>
      <c r="JS7" s="622">
        <v>12</v>
      </c>
      <c r="JT7" s="622" t="s">
        <v>783</v>
      </c>
      <c r="JU7" s="622" t="s">
        <v>783</v>
      </c>
      <c r="JV7" s="622" t="s">
        <v>812</v>
      </c>
      <c r="JW7" s="624">
        <v>1631.430801</v>
      </c>
      <c r="JX7">
        <f>JW7</f>
        <v>1631.430801</v>
      </c>
      <c r="JY7" s="225">
        <v>0.30898310624999997</v>
      </c>
    </row>
    <row r="8" spans="1:289" ht="16" thickBot="1">
      <c r="A8" s="905" t="s">
        <v>5</v>
      </c>
      <c r="B8" s="79">
        <f t="shared" si="0"/>
        <v>2</v>
      </c>
      <c r="C8" s="871" t="s">
        <v>1169</v>
      </c>
      <c r="D8" s="489" t="s">
        <v>132</v>
      </c>
      <c r="E8" s="1129" t="s">
        <v>59</v>
      </c>
      <c r="F8" s="888">
        <v>0.05</v>
      </c>
      <c r="G8" s="120">
        <f t="shared" si="39"/>
        <v>3.14</v>
      </c>
      <c r="H8" s="46"/>
      <c r="I8" s="3">
        <v>0.05</v>
      </c>
      <c r="J8" s="29"/>
      <c r="K8" s="17"/>
      <c r="L8" s="9"/>
      <c r="M8" s="170">
        <v>2</v>
      </c>
      <c r="N8" s="71">
        <v>1</v>
      </c>
      <c r="O8" s="739">
        <v>2</v>
      </c>
      <c r="P8" s="1107">
        <f t="shared" si="1"/>
        <v>5</v>
      </c>
      <c r="Q8" s="1108">
        <v>125</v>
      </c>
      <c r="R8" s="46"/>
      <c r="S8" s="11"/>
      <c r="T8" s="546">
        <v>0.05</v>
      </c>
      <c r="U8" s="219">
        <f t="shared" ref="U8:U16" si="41">S8*$O$156+T8*$P$156</f>
        <v>10350</v>
      </c>
      <c r="V8" s="219" t="s">
        <v>643</v>
      </c>
      <c r="W8" s="1042">
        <f t="shared" si="40"/>
        <v>11385.000000000002</v>
      </c>
      <c r="X8" s="1043">
        <f t="shared" ref="X8:X71" si="42">AD8+AF8+AH8+AJ8+AL8</f>
        <v>0</v>
      </c>
      <c r="Y8" s="538">
        <f t="shared" si="2"/>
        <v>3000</v>
      </c>
      <c r="Z8" s="1090">
        <f t="shared" si="3"/>
        <v>14385.000000000002</v>
      </c>
      <c r="AA8" s="1475">
        <f>Z8</f>
        <v>14385.000000000002</v>
      </c>
      <c r="AB8" s="1098"/>
      <c r="AC8" s="600"/>
      <c r="AD8" s="1056">
        <f t="shared" si="4"/>
        <v>0</v>
      </c>
      <c r="AE8" s="1063"/>
      <c r="AF8" s="747">
        <f t="shared" si="5"/>
        <v>0</v>
      </c>
      <c r="AG8" s="600"/>
      <c r="AH8" s="1056">
        <f t="shared" si="6"/>
        <v>0</v>
      </c>
      <c r="AI8" s="1070"/>
      <c r="AJ8" s="747">
        <f t="shared" si="7"/>
        <v>0</v>
      </c>
      <c r="AK8" s="1051"/>
      <c r="AL8" s="270">
        <v>0</v>
      </c>
      <c r="AM8" s="902"/>
      <c r="AN8" s="902">
        <v>2018</v>
      </c>
      <c r="AO8" s="18">
        <f t="shared" si="8"/>
        <v>0.05</v>
      </c>
      <c r="AP8" s="747">
        <f t="shared" si="9"/>
        <v>14385.000000000002</v>
      </c>
      <c r="AQ8" s="4" t="str">
        <f t="shared" si="10"/>
        <v xml:space="preserve"> </v>
      </c>
      <c r="AR8" s="747" t="str">
        <f t="shared" si="11"/>
        <v xml:space="preserve"> </v>
      </c>
      <c r="AS8" s="4" t="str">
        <f t="shared" si="12"/>
        <v xml:space="preserve"> </v>
      </c>
      <c r="AT8" s="747" t="str">
        <f t="shared" si="13"/>
        <v xml:space="preserve"> </v>
      </c>
      <c r="AU8" s="4" t="str">
        <f t="shared" si="14"/>
        <v xml:space="preserve"> </v>
      </c>
      <c r="AV8" s="747" t="str">
        <f t="shared" si="15"/>
        <v xml:space="preserve"> </v>
      </c>
      <c r="AW8" s="4" t="str">
        <f t="shared" si="16"/>
        <v xml:space="preserve"> </v>
      </c>
      <c r="AX8" s="747" t="str">
        <f t="shared" si="17"/>
        <v xml:space="preserve"> </v>
      </c>
      <c r="AY8" s="4" t="str">
        <f t="shared" si="18"/>
        <v xml:space="preserve"> </v>
      </c>
      <c r="AZ8" s="747" t="str">
        <f t="shared" si="19"/>
        <v xml:space="preserve"> </v>
      </c>
      <c r="BA8" s="4" t="str">
        <f t="shared" si="20"/>
        <v xml:space="preserve"> </v>
      </c>
      <c r="BB8" s="747" t="str">
        <f t="shared" si="21"/>
        <v xml:space="preserve"> </v>
      </c>
      <c r="BC8" s="4" t="str">
        <f t="shared" si="22"/>
        <v xml:space="preserve"> </v>
      </c>
      <c r="BD8" s="747" t="str">
        <f t="shared" si="23"/>
        <v xml:space="preserve"> </v>
      </c>
      <c r="BE8" s="4" t="str">
        <f t="shared" si="24"/>
        <v xml:space="preserve"> </v>
      </c>
      <c r="BF8" s="747" t="str">
        <f t="shared" si="25"/>
        <v xml:space="preserve"> </v>
      </c>
      <c r="BG8" s="4" t="str">
        <f t="shared" si="26"/>
        <v xml:space="preserve"> </v>
      </c>
      <c r="BH8" s="747" t="str">
        <f t="shared" si="27"/>
        <v xml:space="preserve"> </v>
      </c>
      <c r="BI8" s="4" t="str">
        <f t="shared" si="28"/>
        <v xml:space="preserve"> </v>
      </c>
      <c r="BJ8" s="747" t="str">
        <f t="shared" si="29"/>
        <v xml:space="preserve"> </v>
      </c>
      <c r="BK8" s="4" t="str">
        <f t="shared" si="30"/>
        <v xml:space="preserve"> </v>
      </c>
      <c r="BL8" s="747" t="str">
        <f t="shared" si="31"/>
        <v xml:space="preserve"> </v>
      </c>
      <c r="BM8" s="4" t="str">
        <f t="shared" si="32"/>
        <v xml:space="preserve"> </v>
      </c>
      <c r="BN8" s="747" t="str">
        <f t="shared" si="33"/>
        <v xml:space="preserve"> </v>
      </c>
      <c r="BO8" s="4" t="str">
        <f t="shared" si="34"/>
        <v xml:space="preserve"> </v>
      </c>
      <c r="BP8" s="747" t="str">
        <f t="shared" si="35"/>
        <v xml:space="preserve"> </v>
      </c>
      <c r="BQ8" s="4" t="str">
        <f t="shared" si="36"/>
        <v xml:space="preserve"> </v>
      </c>
      <c r="BR8" s="747" t="str">
        <f t="shared" si="37"/>
        <v xml:space="preserve"> </v>
      </c>
      <c r="BS8" s="163"/>
      <c r="BT8" s="163" t="s">
        <v>644</v>
      </c>
      <c r="BU8" s="389"/>
      <c r="BV8" s="389"/>
      <c r="BW8" s="389"/>
      <c r="BX8" s="389"/>
      <c r="BY8" s="389"/>
      <c r="BZ8" s="389"/>
      <c r="CA8" s="389"/>
      <c r="CB8" s="389"/>
      <c r="CC8" s="163">
        <f t="shared" si="38"/>
        <v>0</v>
      </c>
      <c r="CD8" s="389"/>
      <c r="CE8" s="389"/>
      <c r="CF8" s="389"/>
      <c r="CG8" s="389"/>
      <c r="CH8" s="389"/>
      <c r="CI8" s="389"/>
      <c r="CJ8" s="389"/>
      <c r="CK8" s="389"/>
      <c r="CL8" s="389"/>
      <c r="CM8" s="389"/>
      <c r="CN8" s="389"/>
      <c r="CO8" s="389"/>
      <c r="CP8" s="389"/>
      <c r="CQ8" s="389"/>
      <c r="CR8" s="389"/>
      <c r="CS8" s="389"/>
      <c r="CT8" s="389"/>
      <c r="CU8" s="389"/>
      <c r="CV8" s="389"/>
      <c r="CW8" s="389"/>
      <c r="CX8" s="389"/>
      <c r="CY8" s="389"/>
      <c r="CZ8" s="389"/>
      <c r="DA8" s="389"/>
      <c r="DB8" s="389"/>
      <c r="DC8" s="389"/>
      <c r="DD8" s="389"/>
      <c r="DE8" s="389"/>
      <c r="DF8" s="389"/>
      <c r="DG8" s="389"/>
      <c r="DH8" s="389"/>
      <c r="DI8" s="389"/>
      <c r="DJ8" s="389"/>
      <c r="DK8" s="389"/>
      <c r="DL8" s="389"/>
      <c r="DM8" s="389"/>
      <c r="DN8" s="389"/>
      <c r="DO8" s="389"/>
      <c r="DP8" s="389"/>
      <c r="DQ8" s="389"/>
      <c r="DR8" s="389"/>
      <c r="DS8" s="389"/>
      <c r="DT8" s="389"/>
      <c r="DU8" s="389"/>
      <c r="DV8" s="389"/>
      <c r="DW8" s="389"/>
      <c r="DX8" s="389"/>
      <c r="DY8" s="389"/>
      <c r="DZ8" s="389"/>
      <c r="EA8" s="389"/>
      <c r="EB8" s="389"/>
      <c r="EC8" s="389"/>
      <c r="ED8" s="389"/>
      <c r="EE8" s="389"/>
      <c r="EF8" s="389"/>
      <c r="EG8" s="389"/>
      <c r="EH8" s="389"/>
      <c r="EI8" s="389"/>
      <c r="EJ8" s="389"/>
      <c r="EK8" s="389"/>
      <c r="EL8" s="389"/>
      <c r="EM8" s="389"/>
      <c r="EN8" s="389"/>
      <c r="EO8" s="389"/>
      <c r="EP8" s="389"/>
      <c r="EQ8" s="389"/>
      <c r="ER8" s="389"/>
      <c r="ES8" s="389"/>
      <c r="ET8" s="389"/>
      <c r="EU8" s="389"/>
      <c r="EV8" s="389"/>
      <c r="EW8" s="389"/>
      <c r="EX8" s="389"/>
      <c r="EY8" s="389"/>
      <c r="EZ8" s="389"/>
      <c r="FA8" s="389"/>
      <c r="FB8" s="389"/>
      <c r="FC8" s="389"/>
      <c r="FD8" s="389"/>
      <c r="FE8" s="389"/>
      <c r="FF8" s="389"/>
      <c r="FG8" s="389"/>
      <c r="FH8" s="389"/>
      <c r="FI8" s="389"/>
      <c r="FJ8" s="389"/>
      <c r="FK8" s="389"/>
      <c r="FL8" s="389"/>
      <c r="FM8" s="389"/>
      <c r="FN8" s="389"/>
      <c r="FO8" s="389"/>
      <c r="FP8" s="389"/>
      <c r="FQ8" s="389"/>
      <c r="FR8" s="389"/>
      <c r="FS8" s="389"/>
      <c r="FT8" s="389"/>
      <c r="FU8" s="389"/>
      <c r="FV8" s="389"/>
      <c r="FW8" s="389"/>
      <c r="FX8" s="389"/>
      <c r="FY8" s="621" t="s">
        <v>293</v>
      </c>
      <c r="FZ8" s="622">
        <v>161</v>
      </c>
      <c r="GA8" s="622">
        <v>28092709</v>
      </c>
      <c r="GB8" s="622">
        <v>40</v>
      </c>
      <c r="GC8" s="622" t="s">
        <v>779</v>
      </c>
      <c r="GD8" s="622">
        <v>22</v>
      </c>
      <c r="GE8" s="622">
        <v>2012</v>
      </c>
      <c r="GF8" s="622">
        <v>1</v>
      </c>
      <c r="GG8" s="622" t="s">
        <v>780</v>
      </c>
      <c r="GH8" s="622">
        <v>1</v>
      </c>
      <c r="GI8" s="622">
        <v>1</v>
      </c>
      <c r="GJ8" s="622" t="s">
        <v>780</v>
      </c>
      <c r="GK8" s="622">
        <v>1</v>
      </c>
      <c r="GL8" s="622" t="s">
        <v>781</v>
      </c>
      <c r="GM8" s="622" t="s">
        <v>782</v>
      </c>
      <c r="GN8" s="622">
        <v>66</v>
      </c>
      <c r="GO8" s="622" t="s">
        <v>783</v>
      </c>
      <c r="GP8" s="622">
        <v>0</v>
      </c>
      <c r="GQ8" s="622">
        <v>0</v>
      </c>
      <c r="GR8" s="622">
        <v>4</v>
      </c>
      <c r="GS8" s="622">
        <v>2</v>
      </c>
      <c r="GT8" s="622" t="s">
        <v>783</v>
      </c>
      <c r="GU8" s="622" t="s">
        <v>783</v>
      </c>
      <c r="GV8" s="622" t="s">
        <v>783</v>
      </c>
      <c r="GW8" s="622" t="s">
        <v>783</v>
      </c>
      <c r="GX8" s="622" t="s">
        <v>783</v>
      </c>
      <c r="GY8" s="622" t="s">
        <v>783</v>
      </c>
      <c r="GZ8" s="622">
        <v>1649</v>
      </c>
      <c r="HA8" s="622">
        <v>0.11</v>
      </c>
      <c r="HB8" s="622">
        <v>5</v>
      </c>
      <c r="HC8" s="622" t="s">
        <v>783</v>
      </c>
      <c r="HD8" s="622" t="s">
        <v>782</v>
      </c>
      <c r="HE8" s="622">
        <v>15</v>
      </c>
      <c r="HF8" s="622" t="s">
        <v>783</v>
      </c>
      <c r="HG8" s="622">
        <v>0</v>
      </c>
      <c r="HH8" s="622" t="s">
        <v>783</v>
      </c>
      <c r="HI8" s="622">
        <v>0</v>
      </c>
      <c r="HJ8" s="622">
        <v>1</v>
      </c>
      <c r="HK8" s="622">
        <v>45</v>
      </c>
      <c r="HL8" s="622" t="s">
        <v>784</v>
      </c>
      <c r="HM8" s="622" t="s">
        <v>785</v>
      </c>
      <c r="HN8" s="622" t="s">
        <v>783</v>
      </c>
      <c r="HO8" s="622" t="s">
        <v>783</v>
      </c>
      <c r="HP8" s="622" t="s">
        <v>783</v>
      </c>
      <c r="HQ8" s="622" t="s">
        <v>783</v>
      </c>
      <c r="HR8" s="622" t="s">
        <v>783</v>
      </c>
      <c r="HS8" s="622">
        <v>3980783</v>
      </c>
      <c r="HT8" s="622" t="s">
        <v>783</v>
      </c>
      <c r="HU8" s="622" t="s">
        <v>786</v>
      </c>
      <c r="HV8" s="622" t="s">
        <v>787</v>
      </c>
      <c r="HW8" s="622">
        <v>4</v>
      </c>
      <c r="HX8" s="622">
        <v>2013</v>
      </c>
      <c r="HY8" s="622">
        <v>63</v>
      </c>
      <c r="HZ8" s="622">
        <v>0</v>
      </c>
      <c r="IA8" s="622">
        <v>581</v>
      </c>
      <c r="IB8" s="623">
        <v>41358.405266203707</v>
      </c>
      <c r="IC8" s="622" t="s">
        <v>788</v>
      </c>
      <c r="ID8" s="622">
        <v>3976305</v>
      </c>
      <c r="IE8" s="622">
        <v>2013</v>
      </c>
      <c r="IF8" s="622">
        <v>1712</v>
      </c>
      <c r="IG8" s="622" t="s">
        <v>783</v>
      </c>
      <c r="IH8" s="622" t="s">
        <v>783</v>
      </c>
      <c r="II8" s="622" t="s">
        <v>783</v>
      </c>
      <c r="IJ8" s="622" t="s">
        <v>783</v>
      </c>
      <c r="IK8" s="622" t="s">
        <v>783</v>
      </c>
      <c r="IL8" s="622" t="s">
        <v>783</v>
      </c>
      <c r="IM8" s="622" t="s">
        <v>783</v>
      </c>
      <c r="IN8" s="622" t="s">
        <v>783</v>
      </c>
      <c r="IO8" s="622" t="s">
        <v>783</v>
      </c>
      <c r="IP8" s="622">
        <v>1649</v>
      </c>
      <c r="IQ8" s="623">
        <v>38943.586388888885</v>
      </c>
      <c r="IR8" s="622" t="s">
        <v>783</v>
      </c>
      <c r="IS8" s="622" t="s">
        <v>783</v>
      </c>
      <c r="IT8" s="622" t="s">
        <v>783</v>
      </c>
      <c r="IU8" s="622" t="s">
        <v>783</v>
      </c>
      <c r="IV8" s="622" t="s">
        <v>783</v>
      </c>
      <c r="IW8" s="622" t="s">
        <v>783</v>
      </c>
      <c r="IX8" s="622" t="s">
        <v>783</v>
      </c>
      <c r="IY8" s="622" t="s">
        <v>781</v>
      </c>
      <c r="IZ8" s="622">
        <v>45</v>
      </c>
      <c r="JA8" s="622" t="s">
        <v>789</v>
      </c>
      <c r="JB8" s="622" t="s">
        <v>783</v>
      </c>
      <c r="JC8" s="622" t="s">
        <v>783</v>
      </c>
      <c r="JD8" s="622" t="s">
        <v>783</v>
      </c>
      <c r="JE8" s="622">
        <v>329377</v>
      </c>
      <c r="JF8" s="622" t="s">
        <v>783</v>
      </c>
      <c r="JG8" s="622" t="s">
        <v>783</v>
      </c>
      <c r="JH8" s="622" t="s">
        <v>783</v>
      </c>
      <c r="JI8" s="622" t="s">
        <v>783</v>
      </c>
      <c r="JJ8" s="622" t="s">
        <v>783</v>
      </c>
      <c r="JK8" s="622" t="s">
        <v>783</v>
      </c>
      <c r="JL8" s="622" t="s">
        <v>783</v>
      </c>
      <c r="JM8" s="622" t="s">
        <v>790</v>
      </c>
      <c r="JN8" s="622">
        <v>4</v>
      </c>
      <c r="JO8" s="622">
        <v>2</v>
      </c>
      <c r="JP8" s="622" t="s">
        <v>783</v>
      </c>
      <c r="JQ8" s="622">
        <v>10711928</v>
      </c>
      <c r="JR8" s="622">
        <v>2011</v>
      </c>
      <c r="JS8" s="622">
        <v>3</v>
      </c>
      <c r="JT8" s="622" t="s">
        <v>783</v>
      </c>
      <c r="JU8" s="622" t="s">
        <v>783</v>
      </c>
      <c r="JV8" s="622" t="s">
        <v>791</v>
      </c>
      <c r="JW8" s="624">
        <v>601.969472</v>
      </c>
      <c r="JX8">
        <f>SUM(JW8:JW8)</f>
        <v>601.969472</v>
      </c>
      <c r="JY8" s="225">
        <v>0.25</v>
      </c>
    </row>
    <row r="9" spans="1:289" ht="16" thickBot="1">
      <c r="A9" s="905" t="s">
        <v>5</v>
      </c>
      <c r="B9" s="79">
        <f t="shared" si="0"/>
        <v>1</v>
      </c>
      <c r="C9" s="871" t="s">
        <v>92</v>
      </c>
      <c r="D9" s="489" t="s">
        <v>132</v>
      </c>
      <c r="E9" s="1129" t="s">
        <v>59</v>
      </c>
      <c r="F9" s="888">
        <v>0.09</v>
      </c>
      <c r="G9" s="120">
        <f t="shared" si="39"/>
        <v>3.23</v>
      </c>
      <c r="H9" s="46"/>
      <c r="I9" s="11">
        <v>0.09</v>
      </c>
      <c r="J9" s="29"/>
      <c r="K9" s="19"/>
      <c r="L9" s="8"/>
      <c r="M9" s="170">
        <v>2</v>
      </c>
      <c r="N9" s="71">
        <v>1</v>
      </c>
      <c r="O9" s="739">
        <v>2</v>
      </c>
      <c r="P9" s="1107">
        <f t="shared" si="1"/>
        <v>5</v>
      </c>
      <c r="Q9" s="1108">
        <v>125</v>
      </c>
      <c r="R9" s="46"/>
      <c r="S9" s="3">
        <v>0.09</v>
      </c>
      <c r="T9" s="25"/>
      <c r="U9" s="219">
        <f t="shared" si="41"/>
        <v>6750</v>
      </c>
      <c r="V9" s="219" t="s">
        <v>642</v>
      </c>
      <c r="W9" s="1042">
        <f t="shared" si="40"/>
        <v>6750</v>
      </c>
      <c r="X9" s="1043">
        <f t="shared" si="42"/>
        <v>0</v>
      </c>
      <c r="Y9" s="538">
        <f t="shared" si="2"/>
        <v>500</v>
      </c>
      <c r="Z9" s="1090">
        <f t="shared" si="3"/>
        <v>7250</v>
      </c>
      <c r="AA9" s="1475">
        <f>Z9+AA8</f>
        <v>21635</v>
      </c>
      <c r="AB9" s="1098"/>
      <c r="AC9" s="600"/>
      <c r="AD9" s="1056">
        <f t="shared" si="4"/>
        <v>0</v>
      </c>
      <c r="AE9" s="1063"/>
      <c r="AF9" s="747">
        <f t="shared" si="5"/>
        <v>0</v>
      </c>
      <c r="AG9" s="600"/>
      <c r="AH9" s="1056">
        <f t="shared" si="6"/>
        <v>0</v>
      </c>
      <c r="AI9" s="1070"/>
      <c r="AJ9" s="747">
        <f t="shared" si="7"/>
        <v>0</v>
      </c>
      <c r="AK9" s="1051"/>
      <c r="AL9" s="270">
        <v>0</v>
      </c>
      <c r="AM9" s="902"/>
      <c r="AN9" s="902">
        <v>2018</v>
      </c>
      <c r="AO9" s="18">
        <f t="shared" si="8"/>
        <v>0.09</v>
      </c>
      <c r="AP9" s="747">
        <f t="shared" si="9"/>
        <v>7250</v>
      </c>
      <c r="AQ9" s="4" t="str">
        <f t="shared" si="10"/>
        <v xml:space="preserve"> </v>
      </c>
      <c r="AR9" s="747" t="str">
        <f t="shared" si="11"/>
        <v xml:space="preserve"> </v>
      </c>
      <c r="AS9" s="4" t="str">
        <f t="shared" si="12"/>
        <v xml:space="preserve"> </v>
      </c>
      <c r="AT9" s="747" t="str">
        <f t="shared" si="13"/>
        <v xml:space="preserve"> </v>
      </c>
      <c r="AU9" s="4" t="str">
        <f t="shared" si="14"/>
        <v xml:space="preserve"> </v>
      </c>
      <c r="AV9" s="747" t="str">
        <f t="shared" si="15"/>
        <v xml:space="preserve"> </v>
      </c>
      <c r="AW9" s="4" t="str">
        <f t="shared" si="16"/>
        <v xml:space="preserve"> </v>
      </c>
      <c r="AX9" s="747" t="str">
        <f t="shared" si="17"/>
        <v xml:space="preserve"> </v>
      </c>
      <c r="AY9" s="4" t="str">
        <f t="shared" si="18"/>
        <v xml:space="preserve"> </v>
      </c>
      <c r="AZ9" s="747" t="str">
        <f t="shared" si="19"/>
        <v xml:space="preserve"> </v>
      </c>
      <c r="BA9" s="4" t="str">
        <f t="shared" si="20"/>
        <v xml:space="preserve"> </v>
      </c>
      <c r="BB9" s="747" t="str">
        <f t="shared" si="21"/>
        <v xml:space="preserve"> </v>
      </c>
      <c r="BC9" s="4" t="str">
        <f t="shared" si="22"/>
        <v xml:space="preserve"> </v>
      </c>
      <c r="BD9" s="747" t="str">
        <f t="shared" si="23"/>
        <v xml:space="preserve"> </v>
      </c>
      <c r="BE9" s="4" t="str">
        <f t="shared" si="24"/>
        <v xml:space="preserve"> </v>
      </c>
      <c r="BF9" s="747" t="str">
        <f t="shared" si="25"/>
        <v xml:space="preserve"> </v>
      </c>
      <c r="BG9" s="4" t="str">
        <f t="shared" si="26"/>
        <v xml:space="preserve"> </v>
      </c>
      <c r="BH9" s="747" t="str">
        <f t="shared" si="27"/>
        <v xml:space="preserve"> </v>
      </c>
      <c r="BI9" s="4" t="str">
        <f t="shared" si="28"/>
        <v xml:space="preserve"> </v>
      </c>
      <c r="BJ9" s="747" t="str">
        <f t="shared" si="29"/>
        <v xml:space="preserve"> </v>
      </c>
      <c r="BK9" s="4" t="str">
        <f t="shared" si="30"/>
        <v xml:space="preserve"> </v>
      </c>
      <c r="BL9" s="747" t="str">
        <f t="shared" si="31"/>
        <v xml:space="preserve"> </v>
      </c>
      <c r="BM9" s="4" t="str">
        <f t="shared" si="32"/>
        <v xml:space="preserve"> </v>
      </c>
      <c r="BN9" s="747" t="str">
        <f t="shared" si="33"/>
        <v xml:space="preserve"> </v>
      </c>
      <c r="BO9" s="4" t="str">
        <f t="shared" si="34"/>
        <v xml:space="preserve"> </v>
      </c>
      <c r="BP9" s="747" t="str">
        <f t="shared" si="35"/>
        <v xml:space="preserve"> </v>
      </c>
      <c r="BQ9" s="4" t="str">
        <f t="shared" si="36"/>
        <v xml:space="preserve"> </v>
      </c>
      <c r="BR9" s="747" t="str">
        <f t="shared" si="37"/>
        <v xml:space="preserve"> </v>
      </c>
      <c r="BS9" s="163"/>
      <c r="BT9" s="163"/>
      <c r="BU9" s="163"/>
      <c r="BV9" s="163"/>
      <c r="BW9" s="163"/>
      <c r="BX9" s="163"/>
      <c r="BY9" s="163"/>
      <c r="BZ9" s="163"/>
      <c r="CA9" s="163"/>
      <c r="CB9" s="787"/>
      <c r="CC9" s="163">
        <f t="shared" si="38"/>
        <v>0</v>
      </c>
      <c r="CD9" s="787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625" t="s">
        <v>427</v>
      </c>
      <c r="FZ9" s="626">
        <v>47</v>
      </c>
      <c r="GA9" s="626">
        <v>30289418</v>
      </c>
      <c r="GB9" s="626">
        <v>35</v>
      </c>
      <c r="GC9" s="626" t="s">
        <v>3</v>
      </c>
      <c r="GD9" s="626">
        <v>16</v>
      </c>
      <c r="GE9" s="626">
        <v>1990</v>
      </c>
      <c r="GF9" s="626">
        <v>0</v>
      </c>
      <c r="GG9" s="626" t="s">
        <v>792</v>
      </c>
      <c r="GH9" s="626">
        <v>0</v>
      </c>
      <c r="GI9" s="626">
        <v>0</v>
      </c>
      <c r="GJ9" s="626" t="s">
        <v>792</v>
      </c>
      <c r="GK9" s="626">
        <v>0</v>
      </c>
      <c r="GL9" s="626" t="s">
        <v>781</v>
      </c>
      <c r="GM9" s="626" t="s">
        <v>782</v>
      </c>
      <c r="GN9" s="626">
        <v>66</v>
      </c>
      <c r="GO9" s="626" t="s">
        <v>783</v>
      </c>
      <c r="GP9" s="626">
        <v>0</v>
      </c>
      <c r="GQ9" s="626">
        <v>0</v>
      </c>
      <c r="GR9" s="626">
        <v>4</v>
      </c>
      <c r="GS9" s="626">
        <v>2</v>
      </c>
      <c r="GT9" s="626">
        <v>1</v>
      </c>
      <c r="GU9" s="626" t="s">
        <v>783</v>
      </c>
      <c r="GV9" s="626" t="s">
        <v>783</v>
      </c>
      <c r="GW9" s="626" t="s">
        <v>783</v>
      </c>
      <c r="GX9" s="626" t="s">
        <v>783</v>
      </c>
      <c r="GY9" s="626" t="s">
        <v>783</v>
      </c>
      <c r="GZ9" s="626">
        <v>1649</v>
      </c>
      <c r="HA9" s="626">
        <v>0.15</v>
      </c>
      <c r="HB9" s="626">
        <v>5</v>
      </c>
      <c r="HC9" s="626" t="s">
        <v>783</v>
      </c>
      <c r="HD9" s="626" t="s">
        <v>793</v>
      </c>
      <c r="HE9" s="626">
        <v>10</v>
      </c>
      <c r="HF9" s="626" t="s">
        <v>783</v>
      </c>
      <c r="HG9" s="626">
        <v>0</v>
      </c>
      <c r="HH9" s="626" t="s">
        <v>783</v>
      </c>
      <c r="HI9" s="626">
        <v>0</v>
      </c>
      <c r="HJ9" s="626">
        <v>1</v>
      </c>
      <c r="HK9" s="626">
        <v>45</v>
      </c>
      <c r="HL9" s="626" t="s">
        <v>784</v>
      </c>
      <c r="HM9" s="626" t="s">
        <v>785</v>
      </c>
      <c r="HN9" s="626" t="s">
        <v>783</v>
      </c>
      <c r="HO9" s="626" t="s">
        <v>783</v>
      </c>
      <c r="HP9" s="626" t="s">
        <v>783</v>
      </c>
      <c r="HQ9" s="626" t="s">
        <v>783</v>
      </c>
      <c r="HR9" s="626" t="s">
        <v>783</v>
      </c>
      <c r="HS9" s="626">
        <v>3980780</v>
      </c>
      <c r="HT9" s="626" t="s">
        <v>783</v>
      </c>
      <c r="HU9" s="626" t="s">
        <v>786</v>
      </c>
      <c r="HV9" s="626" t="s">
        <v>787</v>
      </c>
      <c r="HW9" s="626">
        <v>4</v>
      </c>
      <c r="HX9" s="626">
        <v>2014</v>
      </c>
      <c r="HY9" s="626">
        <v>63</v>
      </c>
      <c r="HZ9" s="626">
        <v>0</v>
      </c>
      <c r="IA9" s="626">
        <v>792</v>
      </c>
      <c r="IB9" s="627">
        <v>41697.500081018516</v>
      </c>
      <c r="IC9" s="626" t="s">
        <v>788</v>
      </c>
      <c r="ID9" s="626">
        <v>3976302</v>
      </c>
      <c r="IE9" s="626">
        <v>2014</v>
      </c>
      <c r="IF9" s="626">
        <v>1712</v>
      </c>
      <c r="IG9" s="626" t="s">
        <v>783</v>
      </c>
      <c r="IH9" s="626" t="s">
        <v>783</v>
      </c>
      <c r="II9" s="626" t="s">
        <v>783</v>
      </c>
      <c r="IJ9" s="626" t="s">
        <v>783</v>
      </c>
      <c r="IK9" s="626" t="s">
        <v>783</v>
      </c>
      <c r="IL9" s="626" t="s">
        <v>783</v>
      </c>
      <c r="IM9" s="626" t="s">
        <v>783</v>
      </c>
      <c r="IN9" s="626" t="s">
        <v>783</v>
      </c>
      <c r="IO9" s="626" t="s">
        <v>783</v>
      </c>
      <c r="IP9" s="626">
        <v>1649</v>
      </c>
      <c r="IQ9" s="627">
        <v>37477.354571759257</v>
      </c>
      <c r="IR9" s="626">
        <v>4</v>
      </c>
      <c r="IS9" s="626" t="s">
        <v>793</v>
      </c>
      <c r="IT9" s="626">
        <v>1</v>
      </c>
      <c r="IU9" s="665">
        <v>41275</v>
      </c>
      <c r="IV9" s="626" t="s">
        <v>783</v>
      </c>
      <c r="IW9" s="626" t="s">
        <v>783</v>
      </c>
      <c r="IX9" s="626" t="s">
        <v>783</v>
      </c>
      <c r="IY9" s="626" t="s">
        <v>781</v>
      </c>
      <c r="IZ9" s="626">
        <v>45</v>
      </c>
      <c r="JA9" s="626" t="s">
        <v>789</v>
      </c>
      <c r="JB9" s="626" t="s">
        <v>783</v>
      </c>
      <c r="JC9" s="626" t="s">
        <v>783</v>
      </c>
      <c r="JD9" s="626" t="s">
        <v>783</v>
      </c>
      <c r="JE9" s="626">
        <v>329423</v>
      </c>
      <c r="JF9" s="626" t="s">
        <v>783</v>
      </c>
      <c r="JG9" s="626" t="s">
        <v>783</v>
      </c>
      <c r="JH9" s="626" t="s">
        <v>795</v>
      </c>
      <c r="JI9" s="626">
        <v>35</v>
      </c>
      <c r="JJ9" s="626" t="s">
        <v>783</v>
      </c>
      <c r="JK9" s="626" t="s">
        <v>783</v>
      </c>
      <c r="JL9" s="626" t="s">
        <v>783</v>
      </c>
      <c r="JM9" s="626" t="s">
        <v>790</v>
      </c>
      <c r="JN9" s="626">
        <v>4</v>
      </c>
      <c r="JO9" s="626">
        <v>1</v>
      </c>
      <c r="JP9" s="626" t="s">
        <v>783</v>
      </c>
      <c r="JQ9" s="626">
        <v>12683066</v>
      </c>
      <c r="JR9" s="626">
        <v>2013</v>
      </c>
      <c r="JS9" s="626">
        <v>12</v>
      </c>
      <c r="JT9" s="626" t="s">
        <v>783</v>
      </c>
      <c r="JU9" s="626" t="s">
        <v>783</v>
      </c>
      <c r="JV9" s="626" t="s">
        <v>851</v>
      </c>
      <c r="JW9" s="628">
        <v>732.19570199999998</v>
      </c>
      <c r="JX9">
        <f>JW9</f>
        <v>732.19570199999998</v>
      </c>
      <c r="JY9" s="225">
        <v>0.13867342840909092</v>
      </c>
    </row>
    <row r="10" spans="1:289" ht="16" thickBot="1">
      <c r="A10" s="905" t="s">
        <v>5</v>
      </c>
      <c r="B10" s="79">
        <f t="shared" si="0"/>
        <v>1</v>
      </c>
      <c r="C10" s="871" t="s">
        <v>23</v>
      </c>
      <c r="D10" s="489" t="s">
        <v>162</v>
      </c>
      <c r="E10" s="1129" t="s">
        <v>158</v>
      </c>
      <c r="F10" s="888">
        <v>0.4</v>
      </c>
      <c r="G10" s="120">
        <f t="shared" si="39"/>
        <v>3.63</v>
      </c>
      <c r="H10" s="46"/>
      <c r="I10" s="3">
        <f>F10</f>
        <v>0.4</v>
      </c>
      <c r="J10" s="29"/>
      <c r="K10" s="185">
        <v>1974</v>
      </c>
      <c r="L10" s="186"/>
      <c r="M10" s="170">
        <v>3</v>
      </c>
      <c r="N10" s="71">
        <v>2</v>
      </c>
      <c r="O10" s="739">
        <v>3</v>
      </c>
      <c r="P10" s="1107">
        <f t="shared" si="1"/>
        <v>8</v>
      </c>
      <c r="Q10" s="1108">
        <v>124</v>
      </c>
      <c r="R10" s="46"/>
      <c r="S10" s="3">
        <f>I10</f>
        <v>0.4</v>
      </c>
      <c r="T10" s="25"/>
      <c r="U10" s="219">
        <f t="shared" si="41"/>
        <v>30000</v>
      </c>
      <c r="V10" s="219" t="s">
        <v>642</v>
      </c>
      <c r="W10" s="1042">
        <f t="shared" si="40"/>
        <v>30000</v>
      </c>
      <c r="X10" s="537">
        <f t="shared" si="42"/>
        <v>0</v>
      </c>
      <c r="Y10" s="538">
        <f t="shared" si="2"/>
        <v>500</v>
      </c>
      <c r="Z10" s="1090">
        <f t="shared" si="3"/>
        <v>30500</v>
      </c>
      <c r="AA10" s="1475">
        <f t="shared" ref="AA10:AA73" si="43">Z10+AA9</f>
        <v>52135</v>
      </c>
      <c r="AB10" s="1098"/>
      <c r="AC10" s="600"/>
      <c r="AD10" s="1056">
        <f t="shared" si="4"/>
        <v>0</v>
      </c>
      <c r="AE10" s="1063"/>
      <c r="AF10" s="747">
        <f t="shared" si="5"/>
        <v>0</v>
      </c>
      <c r="AG10" s="600"/>
      <c r="AH10" s="1056">
        <f t="shared" si="6"/>
        <v>0</v>
      </c>
      <c r="AI10" s="1070"/>
      <c r="AJ10" s="747">
        <f t="shared" si="7"/>
        <v>0</v>
      </c>
      <c r="AK10" s="1051"/>
      <c r="AL10" s="270">
        <v>0</v>
      </c>
      <c r="AM10" s="902"/>
      <c r="AN10" s="902">
        <v>2018</v>
      </c>
      <c r="AO10" s="18">
        <f t="shared" si="8"/>
        <v>0.4</v>
      </c>
      <c r="AP10" s="747">
        <f t="shared" si="9"/>
        <v>30500</v>
      </c>
      <c r="AQ10" s="4" t="str">
        <f t="shared" si="10"/>
        <v xml:space="preserve"> </v>
      </c>
      <c r="AR10" s="747" t="str">
        <f t="shared" si="11"/>
        <v xml:space="preserve"> </v>
      </c>
      <c r="AS10" s="4" t="str">
        <f t="shared" si="12"/>
        <v xml:space="preserve"> </v>
      </c>
      <c r="AT10" s="747" t="str">
        <f t="shared" si="13"/>
        <v xml:space="preserve"> </v>
      </c>
      <c r="AU10" s="4" t="str">
        <f t="shared" si="14"/>
        <v xml:space="preserve"> </v>
      </c>
      <c r="AV10" s="747" t="str">
        <f t="shared" si="15"/>
        <v xml:space="preserve"> </v>
      </c>
      <c r="AW10" s="4" t="str">
        <f t="shared" si="16"/>
        <v xml:space="preserve"> </v>
      </c>
      <c r="AX10" s="747" t="str">
        <f t="shared" si="17"/>
        <v xml:space="preserve"> </v>
      </c>
      <c r="AY10" s="4" t="str">
        <f t="shared" si="18"/>
        <v xml:space="preserve"> </v>
      </c>
      <c r="AZ10" s="747" t="str">
        <f t="shared" si="19"/>
        <v xml:space="preserve"> </v>
      </c>
      <c r="BA10" s="4" t="str">
        <f t="shared" si="20"/>
        <v xml:space="preserve"> </v>
      </c>
      <c r="BB10" s="747" t="str">
        <f t="shared" si="21"/>
        <v xml:space="preserve"> </v>
      </c>
      <c r="BC10" s="4" t="str">
        <f t="shared" si="22"/>
        <v xml:space="preserve"> </v>
      </c>
      <c r="BD10" s="747" t="str">
        <f t="shared" si="23"/>
        <v xml:space="preserve"> </v>
      </c>
      <c r="BE10" s="4" t="str">
        <f t="shared" si="24"/>
        <v xml:space="preserve"> </v>
      </c>
      <c r="BF10" s="747" t="str">
        <f t="shared" si="25"/>
        <v xml:space="preserve"> </v>
      </c>
      <c r="BG10" s="4" t="str">
        <f t="shared" si="26"/>
        <v xml:space="preserve"> </v>
      </c>
      <c r="BH10" s="747" t="str">
        <f t="shared" si="27"/>
        <v xml:space="preserve"> </v>
      </c>
      <c r="BI10" s="4" t="str">
        <f t="shared" si="28"/>
        <v xml:space="preserve"> </v>
      </c>
      <c r="BJ10" s="747" t="str">
        <f t="shared" si="29"/>
        <v xml:space="preserve"> </v>
      </c>
      <c r="BK10" s="4" t="str">
        <f t="shared" si="30"/>
        <v xml:space="preserve"> </v>
      </c>
      <c r="BL10" s="747" t="str">
        <f t="shared" si="31"/>
        <v xml:space="preserve"> </v>
      </c>
      <c r="BM10" s="4" t="str">
        <f t="shared" si="32"/>
        <v xml:space="preserve"> </v>
      </c>
      <c r="BN10" s="747" t="str">
        <f t="shared" si="33"/>
        <v xml:space="preserve"> </v>
      </c>
      <c r="BO10" s="4" t="str">
        <f t="shared" si="34"/>
        <v xml:space="preserve"> </v>
      </c>
      <c r="BP10" s="747" t="str">
        <f t="shared" si="35"/>
        <v xml:space="preserve"> </v>
      </c>
      <c r="BQ10" s="4" t="str">
        <f t="shared" si="36"/>
        <v xml:space="preserve"> </v>
      </c>
      <c r="BR10" s="747" t="str">
        <f t="shared" si="37"/>
        <v xml:space="preserve"> </v>
      </c>
      <c r="BS10" s="191" t="s">
        <v>189</v>
      </c>
      <c r="BT10" s="191"/>
      <c r="BU10" s="389"/>
      <c r="BV10" s="389"/>
      <c r="BW10" s="389"/>
      <c r="BX10" s="389"/>
      <c r="BY10" s="389"/>
      <c r="BZ10" s="389"/>
      <c r="CA10" s="389"/>
      <c r="CB10" s="389"/>
      <c r="CC10" s="163">
        <f t="shared" si="38"/>
        <v>0</v>
      </c>
      <c r="CD10" s="389"/>
      <c r="CE10" s="389"/>
      <c r="CF10" s="389"/>
      <c r="CG10" s="389"/>
      <c r="CH10" s="389"/>
      <c r="CI10" s="389"/>
      <c r="CJ10" s="389"/>
      <c r="CK10" s="389"/>
      <c r="CL10" s="389"/>
      <c r="CM10" s="389"/>
      <c r="CN10" s="389"/>
      <c r="CO10" s="389"/>
      <c r="CP10" s="389"/>
      <c r="CQ10" s="389"/>
      <c r="CR10" s="389"/>
      <c r="CS10" s="389"/>
      <c r="CT10" s="389"/>
      <c r="CU10" s="389"/>
      <c r="CV10" s="389"/>
      <c r="CW10" s="389"/>
      <c r="CX10" s="389"/>
      <c r="CY10" s="389"/>
      <c r="CZ10" s="389"/>
      <c r="DA10" s="389"/>
      <c r="DB10" s="389"/>
      <c r="DC10" s="389"/>
      <c r="DD10" s="389"/>
      <c r="DE10" s="389"/>
      <c r="DF10" s="389"/>
      <c r="DG10" s="389"/>
      <c r="DH10" s="389"/>
      <c r="DI10" s="389"/>
      <c r="DJ10" s="389"/>
      <c r="DK10" s="389"/>
      <c r="DL10" s="389"/>
      <c r="DM10" s="389"/>
      <c r="DN10" s="389"/>
      <c r="DO10" s="389"/>
      <c r="DP10" s="389"/>
      <c r="DQ10" s="389"/>
      <c r="DR10" s="389"/>
      <c r="DS10" s="389"/>
      <c r="DT10" s="389"/>
      <c r="DU10" s="389"/>
      <c r="DV10" s="389"/>
      <c r="DW10" s="389"/>
      <c r="DX10" s="389"/>
      <c r="DY10" s="389"/>
      <c r="DZ10" s="389"/>
      <c r="EA10" s="389"/>
      <c r="EB10" s="389"/>
      <c r="EC10" s="389"/>
      <c r="ED10" s="389"/>
      <c r="EE10" s="389"/>
      <c r="EF10" s="389"/>
      <c r="EG10" s="389"/>
      <c r="EH10" s="389"/>
      <c r="EI10" s="389"/>
      <c r="EJ10" s="389"/>
      <c r="EK10" s="389"/>
      <c r="EL10" s="389"/>
      <c r="EM10" s="389"/>
      <c r="EN10" s="389"/>
      <c r="EO10" s="389"/>
      <c r="EP10" s="389"/>
      <c r="EQ10" s="389"/>
      <c r="ER10" s="389"/>
      <c r="ES10" s="389"/>
      <c r="ET10" s="389"/>
      <c r="EU10" s="389"/>
      <c r="EV10" s="389"/>
      <c r="EW10" s="389"/>
      <c r="EX10" s="389"/>
      <c r="EY10" s="389"/>
      <c r="EZ10" s="389"/>
      <c r="FA10" s="389"/>
      <c r="FB10" s="389"/>
      <c r="FC10" s="389"/>
      <c r="FD10" s="389"/>
      <c r="FE10" s="389"/>
      <c r="FF10" s="389"/>
      <c r="FG10" s="389"/>
      <c r="FH10" s="389"/>
      <c r="FI10" s="389"/>
      <c r="FJ10" s="389"/>
      <c r="FK10" s="389"/>
      <c r="FL10" s="389"/>
      <c r="FM10" s="389"/>
      <c r="FN10" s="389"/>
      <c r="FO10" s="389"/>
      <c r="FP10" s="389"/>
      <c r="FQ10" s="389"/>
      <c r="FR10" s="389"/>
      <c r="FS10" s="389"/>
      <c r="FT10" s="389"/>
      <c r="FU10" s="389"/>
      <c r="FV10" s="389"/>
      <c r="FW10" s="389"/>
      <c r="FX10" s="389"/>
      <c r="FY10" s="1226" t="s">
        <v>303</v>
      </c>
      <c r="FZ10" s="1234">
        <v>71</v>
      </c>
      <c r="GA10" s="1234">
        <v>30289239</v>
      </c>
      <c r="GB10" s="1234">
        <v>40</v>
      </c>
      <c r="GC10" s="1234" t="s">
        <v>779</v>
      </c>
      <c r="GD10" s="1234">
        <v>24</v>
      </c>
      <c r="GE10" s="1234">
        <v>1974</v>
      </c>
      <c r="GF10" s="1234">
        <v>0</v>
      </c>
      <c r="GG10" s="1234" t="s">
        <v>792</v>
      </c>
      <c r="GH10" s="1234">
        <v>0</v>
      </c>
      <c r="GI10" s="1234">
        <v>0</v>
      </c>
      <c r="GJ10" s="1234" t="s">
        <v>792</v>
      </c>
      <c r="GK10" s="1234">
        <v>0</v>
      </c>
      <c r="GL10" s="1234" t="s">
        <v>781</v>
      </c>
      <c r="GM10" s="1234" t="s">
        <v>782</v>
      </c>
      <c r="GN10" s="1234">
        <v>66</v>
      </c>
      <c r="GO10" s="1234" t="s">
        <v>783</v>
      </c>
      <c r="GP10" s="1234">
        <v>0</v>
      </c>
      <c r="GQ10" s="1234">
        <v>0</v>
      </c>
      <c r="GR10" s="1234">
        <v>4</v>
      </c>
      <c r="GS10" s="1234">
        <v>2</v>
      </c>
      <c r="GT10" s="1234">
        <v>1</v>
      </c>
      <c r="GU10" s="1234" t="s">
        <v>783</v>
      </c>
      <c r="GV10" s="1234" t="s">
        <v>783</v>
      </c>
      <c r="GW10" s="1234" t="s">
        <v>783</v>
      </c>
      <c r="GX10" s="1234" t="s">
        <v>783</v>
      </c>
      <c r="GY10" s="1234" t="s">
        <v>783</v>
      </c>
      <c r="GZ10" s="1234">
        <v>1649</v>
      </c>
      <c r="HA10" s="1234">
        <v>0.97</v>
      </c>
      <c r="HB10" s="1234">
        <v>5</v>
      </c>
      <c r="HC10" s="1234" t="s">
        <v>783</v>
      </c>
      <c r="HD10" s="1234" t="s">
        <v>782</v>
      </c>
      <c r="HE10" s="1234">
        <v>150</v>
      </c>
      <c r="HF10" s="1234" t="s">
        <v>783</v>
      </c>
      <c r="HG10" s="1234">
        <v>0</v>
      </c>
      <c r="HH10" s="1234" t="s">
        <v>783</v>
      </c>
      <c r="HI10" s="1234">
        <v>0</v>
      </c>
      <c r="HJ10" s="1234">
        <v>1</v>
      </c>
      <c r="HK10" s="1234">
        <v>40</v>
      </c>
      <c r="HL10" s="1234" t="s">
        <v>784</v>
      </c>
      <c r="HM10" s="1234" t="s">
        <v>785</v>
      </c>
      <c r="HN10" s="1234" t="s">
        <v>783</v>
      </c>
      <c r="HO10" s="1234" t="s">
        <v>783</v>
      </c>
      <c r="HP10" s="1234" t="s">
        <v>783</v>
      </c>
      <c r="HQ10" s="1234" t="s">
        <v>783</v>
      </c>
      <c r="HR10" s="1234" t="s">
        <v>783</v>
      </c>
      <c r="HS10" s="1234">
        <v>3979179</v>
      </c>
      <c r="HT10" s="1234" t="s">
        <v>783</v>
      </c>
      <c r="HU10" s="1234" t="s">
        <v>786</v>
      </c>
      <c r="HV10" s="1234" t="s">
        <v>787</v>
      </c>
      <c r="HW10" s="1234">
        <v>4</v>
      </c>
      <c r="HX10" s="1234">
        <v>2014</v>
      </c>
      <c r="HY10" s="1234">
        <v>63</v>
      </c>
      <c r="HZ10" s="1234">
        <v>0</v>
      </c>
      <c r="IA10" s="1234">
        <v>5122</v>
      </c>
      <c r="IB10" s="1242">
        <v>41697.500081018516</v>
      </c>
      <c r="IC10" s="1234" t="s">
        <v>788</v>
      </c>
      <c r="ID10" s="1234">
        <v>3974701</v>
      </c>
      <c r="IE10" s="1234">
        <v>2014</v>
      </c>
      <c r="IF10" s="1234">
        <v>1712</v>
      </c>
      <c r="IG10" s="1234" t="s">
        <v>783</v>
      </c>
      <c r="IH10" s="1234" t="s">
        <v>783</v>
      </c>
      <c r="II10" s="1234" t="s">
        <v>783</v>
      </c>
      <c r="IJ10" s="1234" t="s">
        <v>783</v>
      </c>
      <c r="IK10" s="1234" t="s">
        <v>783</v>
      </c>
      <c r="IL10" s="1234" t="s">
        <v>783</v>
      </c>
      <c r="IM10" s="1234" t="s">
        <v>783</v>
      </c>
      <c r="IN10" s="1234" t="s">
        <v>783</v>
      </c>
      <c r="IO10" s="1234" t="s">
        <v>783</v>
      </c>
      <c r="IP10" s="1234">
        <v>1649</v>
      </c>
      <c r="IQ10" s="1242">
        <v>37477.354571759257</v>
      </c>
      <c r="IR10" s="1234">
        <v>1</v>
      </c>
      <c r="IS10" s="1234" t="s">
        <v>793</v>
      </c>
      <c r="IT10" s="1234">
        <v>1</v>
      </c>
      <c r="IU10" s="1250">
        <v>40544</v>
      </c>
      <c r="IV10" s="1234" t="s">
        <v>783</v>
      </c>
      <c r="IW10" s="1234" t="s">
        <v>783</v>
      </c>
      <c r="IX10" s="1234" t="s">
        <v>783</v>
      </c>
      <c r="IY10" s="1234" t="s">
        <v>781</v>
      </c>
      <c r="IZ10" s="1234">
        <v>40</v>
      </c>
      <c r="JA10" s="1234" t="s">
        <v>794</v>
      </c>
      <c r="JB10" s="1234" t="s">
        <v>783</v>
      </c>
      <c r="JC10" s="1234" t="s">
        <v>783</v>
      </c>
      <c r="JD10" s="1234" t="s">
        <v>783</v>
      </c>
      <c r="JE10" s="1234">
        <v>329378</v>
      </c>
      <c r="JF10" s="1234" t="s">
        <v>783</v>
      </c>
      <c r="JG10" s="1234" t="s">
        <v>783</v>
      </c>
      <c r="JH10" s="1234" t="s">
        <v>795</v>
      </c>
      <c r="JI10" s="1234">
        <v>40</v>
      </c>
      <c r="JJ10" s="1234" t="s">
        <v>783</v>
      </c>
      <c r="JK10" s="1234" t="s">
        <v>783</v>
      </c>
      <c r="JL10" s="1234" t="s">
        <v>783</v>
      </c>
      <c r="JM10" s="1234" t="s">
        <v>796</v>
      </c>
      <c r="JN10" s="1234">
        <v>4</v>
      </c>
      <c r="JO10" s="1234">
        <v>2</v>
      </c>
      <c r="JP10" s="1234" t="s">
        <v>783</v>
      </c>
      <c r="JQ10" s="1234">
        <v>10711928</v>
      </c>
      <c r="JR10" s="1234">
        <v>2011</v>
      </c>
      <c r="JS10" s="1234">
        <v>3</v>
      </c>
      <c r="JT10" s="1234" t="s">
        <v>783</v>
      </c>
      <c r="JU10" s="1234" t="s">
        <v>783</v>
      </c>
      <c r="JV10" s="1234" t="s">
        <v>797</v>
      </c>
      <c r="JW10" s="1258">
        <v>8231.0272760000007</v>
      </c>
      <c r="JX10">
        <f>SUM(JW10:JW10)</f>
        <v>8231.0272760000007</v>
      </c>
      <c r="JY10" s="225"/>
    </row>
    <row r="11" spans="1:289" ht="16" thickBot="1">
      <c r="A11" s="905" t="s">
        <v>5</v>
      </c>
      <c r="B11" s="79">
        <f t="shared" si="0"/>
        <v>2</v>
      </c>
      <c r="C11" s="871" t="s">
        <v>1170</v>
      </c>
      <c r="D11" s="489" t="s">
        <v>141</v>
      </c>
      <c r="E11" s="1129" t="s">
        <v>158</v>
      </c>
      <c r="F11" s="888">
        <v>0.1</v>
      </c>
      <c r="G11" s="120">
        <f t="shared" si="39"/>
        <v>3.73</v>
      </c>
      <c r="H11" s="46"/>
      <c r="I11" s="3">
        <v>0.1</v>
      </c>
      <c r="J11" s="29"/>
      <c r="K11" s="185"/>
      <c r="L11" s="186"/>
      <c r="M11" s="170">
        <v>2</v>
      </c>
      <c r="N11" s="71">
        <v>2</v>
      </c>
      <c r="O11" s="739">
        <v>4</v>
      </c>
      <c r="P11" s="1107">
        <f t="shared" si="1"/>
        <v>8</v>
      </c>
      <c r="Q11" s="1108">
        <v>125</v>
      </c>
      <c r="R11" s="46"/>
      <c r="S11" s="136"/>
      <c r="T11" s="41">
        <f>I11</f>
        <v>0.1</v>
      </c>
      <c r="U11" s="219">
        <f t="shared" si="41"/>
        <v>20700</v>
      </c>
      <c r="V11" s="1045" t="s">
        <v>643</v>
      </c>
      <c r="W11" s="1042">
        <f t="shared" si="40"/>
        <v>22770.000000000004</v>
      </c>
      <c r="X11" s="537">
        <f t="shared" si="42"/>
        <v>2460.9777777777776</v>
      </c>
      <c r="Y11" s="538">
        <f t="shared" si="2"/>
        <v>3000</v>
      </c>
      <c r="Z11" s="1090">
        <f t="shared" si="3"/>
        <v>28230.977777777782</v>
      </c>
      <c r="AA11" s="1475">
        <f t="shared" si="43"/>
        <v>80365.977777777778</v>
      </c>
      <c r="AB11" s="1098"/>
      <c r="AC11" s="600">
        <v>2</v>
      </c>
      <c r="AD11" s="1056">
        <f t="shared" si="4"/>
        <v>660.97777777777776</v>
      </c>
      <c r="AE11" s="1063">
        <v>0.25</v>
      </c>
      <c r="AF11" s="747">
        <f t="shared" si="5"/>
        <v>1800</v>
      </c>
      <c r="AG11" s="600"/>
      <c r="AH11" s="1056">
        <f t="shared" si="6"/>
        <v>0</v>
      </c>
      <c r="AI11" s="1070"/>
      <c r="AJ11" s="747">
        <f t="shared" si="7"/>
        <v>0</v>
      </c>
      <c r="AK11" s="1051"/>
      <c r="AL11" s="270">
        <v>0</v>
      </c>
      <c r="AM11" s="902"/>
      <c r="AN11" s="902">
        <v>2018</v>
      </c>
      <c r="AO11" s="18">
        <f t="shared" si="8"/>
        <v>0.1</v>
      </c>
      <c r="AP11" s="747">
        <f t="shared" si="9"/>
        <v>28230.977777777782</v>
      </c>
      <c r="AQ11" s="4" t="str">
        <f t="shared" si="10"/>
        <v xml:space="preserve"> </v>
      </c>
      <c r="AR11" s="747" t="str">
        <f t="shared" si="11"/>
        <v xml:space="preserve"> </v>
      </c>
      <c r="AS11" s="4" t="str">
        <f t="shared" si="12"/>
        <v xml:space="preserve"> </v>
      </c>
      <c r="AT11" s="747" t="str">
        <f t="shared" si="13"/>
        <v xml:space="preserve"> </v>
      </c>
      <c r="AU11" s="4" t="str">
        <f t="shared" si="14"/>
        <v xml:space="preserve"> </v>
      </c>
      <c r="AV11" s="747" t="str">
        <f t="shared" si="15"/>
        <v xml:space="preserve"> </v>
      </c>
      <c r="AW11" s="4" t="str">
        <f t="shared" si="16"/>
        <v xml:space="preserve"> </v>
      </c>
      <c r="AX11" s="747" t="str">
        <f t="shared" si="17"/>
        <v xml:space="preserve"> </v>
      </c>
      <c r="AY11" s="4" t="str">
        <f t="shared" si="18"/>
        <v xml:space="preserve"> </v>
      </c>
      <c r="AZ11" s="747" t="str">
        <f t="shared" si="19"/>
        <v xml:space="preserve"> </v>
      </c>
      <c r="BA11" s="4" t="str">
        <f t="shared" si="20"/>
        <v xml:space="preserve"> </v>
      </c>
      <c r="BB11" s="747" t="str">
        <f t="shared" si="21"/>
        <v xml:space="preserve"> </v>
      </c>
      <c r="BC11" s="4" t="str">
        <f t="shared" si="22"/>
        <v xml:space="preserve"> </v>
      </c>
      <c r="BD11" s="747" t="str">
        <f t="shared" si="23"/>
        <v xml:space="preserve"> </v>
      </c>
      <c r="BE11" s="4" t="str">
        <f t="shared" si="24"/>
        <v xml:space="preserve"> </v>
      </c>
      <c r="BF11" s="747" t="str">
        <f t="shared" si="25"/>
        <v xml:space="preserve"> </v>
      </c>
      <c r="BG11" s="4" t="str">
        <f t="shared" si="26"/>
        <v xml:space="preserve"> </v>
      </c>
      <c r="BH11" s="747" t="str">
        <f t="shared" si="27"/>
        <v xml:space="preserve"> </v>
      </c>
      <c r="BI11" s="4" t="str">
        <f t="shared" si="28"/>
        <v xml:space="preserve"> </v>
      </c>
      <c r="BJ11" s="747" t="str">
        <f t="shared" si="29"/>
        <v xml:space="preserve"> </v>
      </c>
      <c r="BK11" s="4" t="str">
        <f t="shared" si="30"/>
        <v xml:space="preserve"> </v>
      </c>
      <c r="BL11" s="747" t="str">
        <f t="shared" si="31"/>
        <v xml:space="preserve"> </v>
      </c>
      <c r="BM11" s="4" t="str">
        <f t="shared" si="32"/>
        <v xml:space="preserve"> </v>
      </c>
      <c r="BN11" s="747" t="str">
        <f t="shared" si="33"/>
        <v xml:space="preserve"> </v>
      </c>
      <c r="BO11" s="4" t="str">
        <f t="shared" si="34"/>
        <v xml:space="preserve"> </v>
      </c>
      <c r="BP11" s="747" t="str">
        <f t="shared" si="35"/>
        <v xml:space="preserve"> </v>
      </c>
      <c r="BQ11" s="4" t="str">
        <f t="shared" si="36"/>
        <v xml:space="preserve"> </v>
      </c>
      <c r="BR11" s="747" t="str">
        <f t="shared" si="37"/>
        <v xml:space="preserve"> </v>
      </c>
      <c r="BS11" s="191" t="s">
        <v>621</v>
      </c>
      <c r="BT11" s="191"/>
      <c r="BU11" s="389"/>
      <c r="BV11" s="389"/>
      <c r="BW11" s="389"/>
      <c r="BX11" s="389"/>
      <c r="BY11" s="389"/>
      <c r="BZ11" s="389"/>
      <c r="CA11" s="596"/>
      <c r="CB11" s="389"/>
      <c r="CC11" s="163">
        <f t="shared" si="38"/>
        <v>0</v>
      </c>
      <c r="CD11" s="389"/>
      <c r="CE11" s="389"/>
      <c r="CF11" s="389"/>
      <c r="CG11" s="389"/>
      <c r="CH11" s="389"/>
      <c r="CI11" s="389"/>
      <c r="CJ11" s="389"/>
      <c r="CK11" s="389"/>
      <c r="CL11" s="389"/>
      <c r="CM11" s="389"/>
      <c r="CN11" s="389"/>
      <c r="CO11" s="389"/>
      <c r="CP11" s="389"/>
      <c r="CQ11" s="389"/>
      <c r="CR11" s="389"/>
      <c r="CS11" s="389"/>
      <c r="CT11" s="389"/>
      <c r="CU11" s="389"/>
      <c r="CV11" s="389"/>
      <c r="CW11" s="389"/>
      <c r="CX11" s="389"/>
      <c r="CY11" s="389"/>
      <c r="CZ11" s="389"/>
      <c r="DA11" s="389"/>
      <c r="DB11" s="389"/>
      <c r="DC11" s="389"/>
      <c r="DD11" s="389"/>
      <c r="DE11" s="389"/>
      <c r="DF11" s="389"/>
      <c r="DG11" s="389"/>
      <c r="DH11" s="389"/>
      <c r="DI11" s="389"/>
      <c r="DJ11" s="389"/>
      <c r="DK11" s="389"/>
      <c r="DL11" s="389"/>
      <c r="DM11" s="389"/>
      <c r="DN11" s="389"/>
      <c r="DO11" s="389"/>
      <c r="DP11" s="389"/>
      <c r="DQ11" s="389"/>
      <c r="DR11" s="389"/>
      <c r="DS11" s="389"/>
      <c r="DT11" s="389"/>
      <c r="DU11" s="389"/>
      <c r="DV11" s="389"/>
      <c r="DW11" s="389"/>
      <c r="DX11" s="389"/>
      <c r="DY11" s="389"/>
      <c r="DZ11" s="389"/>
      <c r="EA11" s="389"/>
      <c r="EB11" s="389"/>
      <c r="EC11" s="389"/>
      <c r="ED11" s="389"/>
      <c r="EE11" s="389"/>
      <c r="EF11" s="389"/>
      <c r="EG11" s="389"/>
      <c r="EH11" s="389"/>
      <c r="EI11" s="389"/>
      <c r="EJ11" s="389"/>
      <c r="EK11" s="389"/>
      <c r="EL11" s="389"/>
      <c r="EM11" s="389"/>
      <c r="EN11" s="389"/>
      <c r="EO11" s="389"/>
      <c r="EP11" s="389"/>
      <c r="EQ11" s="389"/>
      <c r="ER11" s="389"/>
      <c r="ES11" s="389"/>
      <c r="ET11" s="389"/>
      <c r="EU11" s="389"/>
      <c r="EV11" s="389"/>
      <c r="EW11" s="389"/>
      <c r="EX11" s="389"/>
      <c r="EY11" s="389"/>
      <c r="EZ11" s="389"/>
      <c r="FA11" s="389"/>
      <c r="FB11" s="389"/>
      <c r="FC11" s="389"/>
      <c r="FD11" s="389"/>
      <c r="FE11" s="389"/>
      <c r="FF11" s="389"/>
      <c r="FG11" s="389"/>
      <c r="FH11" s="389"/>
      <c r="FI11" s="389"/>
      <c r="FJ11" s="389"/>
      <c r="FK11" s="389"/>
      <c r="FL11" s="389"/>
      <c r="FM11" s="389"/>
      <c r="FN11" s="389"/>
      <c r="FO11" s="389"/>
      <c r="FP11" s="389"/>
      <c r="FQ11" s="389"/>
      <c r="FR11" s="389"/>
      <c r="FS11" s="389"/>
      <c r="FT11" s="389"/>
      <c r="FU11" s="389"/>
      <c r="FV11" s="389"/>
      <c r="FW11" s="389"/>
      <c r="FX11" s="389"/>
      <c r="FY11" s="1226" t="s">
        <v>303</v>
      </c>
      <c r="FZ11" s="1234">
        <v>287</v>
      </c>
      <c r="GA11" s="1234">
        <v>30289238</v>
      </c>
      <c r="GB11" s="1234">
        <v>55</v>
      </c>
      <c r="GC11" s="1234" t="s">
        <v>798</v>
      </c>
      <c r="GD11" s="1234">
        <v>18</v>
      </c>
      <c r="GE11" s="1234">
        <v>1970</v>
      </c>
      <c r="GF11" s="1234">
        <v>2</v>
      </c>
      <c r="GG11" s="1234" t="s">
        <v>148</v>
      </c>
      <c r="GH11" s="1234">
        <v>2</v>
      </c>
      <c r="GI11" s="1234">
        <v>2</v>
      </c>
      <c r="GJ11" s="1234" t="s">
        <v>148</v>
      </c>
      <c r="GK11" s="1234">
        <v>2</v>
      </c>
      <c r="GL11" s="1234" t="s">
        <v>781</v>
      </c>
      <c r="GM11" s="1234" t="s">
        <v>782</v>
      </c>
      <c r="GN11" s="1234">
        <v>50</v>
      </c>
      <c r="GO11" s="1234" t="s">
        <v>783</v>
      </c>
      <c r="GP11" s="1234">
        <v>0</v>
      </c>
      <c r="GQ11" s="1234">
        <v>0</v>
      </c>
      <c r="GR11" s="1234">
        <v>4</v>
      </c>
      <c r="GS11" s="1234">
        <v>2</v>
      </c>
      <c r="GT11" s="1234">
        <v>7</v>
      </c>
      <c r="GU11" s="1234" t="s">
        <v>783</v>
      </c>
      <c r="GV11" s="1234" t="s">
        <v>783</v>
      </c>
      <c r="GW11" s="1234" t="s">
        <v>783</v>
      </c>
      <c r="GX11" s="1234" t="s">
        <v>783</v>
      </c>
      <c r="GY11" s="1234" t="s">
        <v>783</v>
      </c>
      <c r="GZ11" s="1234">
        <v>1649</v>
      </c>
      <c r="HA11" s="1234">
        <v>0.89</v>
      </c>
      <c r="HB11" s="1234">
        <v>5</v>
      </c>
      <c r="HC11" s="1234" t="s">
        <v>783</v>
      </c>
      <c r="HD11" s="1234" t="s">
        <v>782</v>
      </c>
      <c r="HE11" s="1234">
        <v>150</v>
      </c>
      <c r="HF11" s="1234" t="s">
        <v>783</v>
      </c>
      <c r="HG11" s="1234">
        <v>0</v>
      </c>
      <c r="HH11" s="1234" t="s">
        <v>783</v>
      </c>
      <c r="HI11" s="1234">
        <v>0</v>
      </c>
      <c r="HJ11" s="1234">
        <v>1</v>
      </c>
      <c r="HK11" s="1234">
        <v>40</v>
      </c>
      <c r="HL11" s="1234" t="s">
        <v>784</v>
      </c>
      <c r="HM11" s="1234" t="s">
        <v>785</v>
      </c>
      <c r="HN11" s="1234" t="s">
        <v>783</v>
      </c>
      <c r="HO11" s="1234" t="s">
        <v>783</v>
      </c>
      <c r="HP11" s="1234" t="s">
        <v>783</v>
      </c>
      <c r="HQ11" s="1234" t="s">
        <v>783</v>
      </c>
      <c r="HR11" s="1234" t="s">
        <v>783</v>
      </c>
      <c r="HS11" s="1234">
        <v>3979179</v>
      </c>
      <c r="HT11" s="1234" t="s">
        <v>783</v>
      </c>
      <c r="HU11" s="1234" t="s">
        <v>786</v>
      </c>
      <c r="HV11" s="1234" t="s">
        <v>787</v>
      </c>
      <c r="HW11" s="1234">
        <v>4</v>
      </c>
      <c r="HX11" s="1234">
        <v>2014</v>
      </c>
      <c r="HY11" s="1234">
        <v>63</v>
      </c>
      <c r="HZ11" s="1234">
        <v>5122</v>
      </c>
      <c r="IA11" s="1234">
        <v>9821</v>
      </c>
      <c r="IB11" s="1242">
        <v>41697.500081018516</v>
      </c>
      <c r="IC11" s="1234" t="s">
        <v>788</v>
      </c>
      <c r="ID11" s="1234">
        <v>3974701</v>
      </c>
      <c r="IE11" s="1234">
        <v>2014</v>
      </c>
      <c r="IF11" s="1234">
        <v>1712</v>
      </c>
      <c r="IG11" s="1234" t="s">
        <v>783</v>
      </c>
      <c r="IH11" s="1234" t="s">
        <v>783</v>
      </c>
      <c r="II11" s="1234" t="s">
        <v>783</v>
      </c>
      <c r="IJ11" s="1234" t="s">
        <v>783</v>
      </c>
      <c r="IK11" s="1234" t="s">
        <v>783</v>
      </c>
      <c r="IL11" s="1234" t="s">
        <v>783</v>
      </c>
      <c r="IM11" s="1234" t="s">
        <v>783</v>
      </c>
      <c r="IN11" s="1234" t="s">
        <v>783</v>
      </c>
      <c r="IO11" s="1234" t="s">
        <v>783</v>
      </c>
      <c r="IP11" s="1234">
        <v>1649</v>
      </c>
      <c r="IQ11" s="1242">
        <v>37477.354571759257</v>
      </c>
      <c r="IR11" s="1234">
        <v>2</v>
      </c>
      <c r="IS11" s="1234" t="s">
        <v>793</v>
      </c>
      <c r="IT11" s="1234">
        <v>7</v>
      </c>
      <c r="IU11" s="1250">
        <v>41275</v>
      </c>
      <c r="IV11" s="1234" t="s">
        <v>783</v>
      </c>
      <c r="IW11" s="1234" t="s">
        <v>783</v>
      </c>
      <c r="IX11" s="1234" t="s">
        <v>783</v>
      </c>
      <c r="IY11" s="1234" t="s">
        <v>781</v>
      </c>
      <c r="IZ11" s="1234">
        <v>40</v>
      </c>
      <c r="JA11" s="1234" t="s">
        <v>794</v>
      </c>
      <c r="JB11" s="1234" t="s">
        <v>783</v>
      </c>
      <c r="JC11" s="1234" t="s">
        <v>783</v>
      </c>
      <c r="JD11" s="1234" t="s">
        <v>783</v>
      </c>
      <c r="JE11" s="1234">
        <v>329378</v>
      </c>
      <c r="JF11" s="1234" t="s">
        <v>783</v>
      </c>
      <c r="JG11" s="1234" t="s">
        <v>783</v>
      </c>
      <c r="JH11" s="1234" t="s">
        <v>799</v>
      </c>
      <c r="JI11" s="1234">
        <v>55</v>
      </c>
      <c r="JJ11" s="1234" t="s">
        <v>783</v>
      </c>
      <c r="JK11" s="1234" t="s">
        <v>783</v>
      </c>
      <c r="JL11" s="1234" t="s">
        <v>783</v>
      </c>
      <c r="JM11" s="1234" t="s">
        <v>796</v>
      </c>
      <c r="JN11" s="1234">
        <v>4</v>
      </c>
      <c r="JO11" s="1234">
        <v>3</v>
      </c>
      <c r="JP11" s="1234" t="s">
        <v>783</v>
      </c>
      <c r="JQ11" s="1234">
        <v>10711928</v>
      </c>
      <c r="JR11" s="1234">
        <v>2011</v>
      </c>
      <c r="JS11" s="1234">
        <v>3</v>
      </c>
      <c r="JT11" s="1234" t="s">
        <v>783</v>
      </c>
      <c r="JU11" s="1234" t="s">
        <v>783</v>
      </c>
      <c r="JV11" s="1234" t="s">
        <v>800</v>
      </c>
      <c r="JW11" s="1258">
        <v>4701.5764390000004</v>
      </c>
      <c r="JX11">
        <f>SUM(JW10:JW11)</f>
        <v>12932.603715000001</v>
      </c>
      <c r="JY11" s="225">
        <v>2.4493567642045457</v>
      </c>
    </row>
    <row r="12" spans="1:289" ht="16" thickBot="1">
      <c r="A12" s="905" t="s">
        <v>5</v>
      </c>
      <c r="B12" s="79">
        <f t="shared" si="0"/>
        <v>1</v>
      </c>
      <c r="C12" s="871" t="s">
        <v>113</v>
      </c>
      <c r="D12" s="489" t="s">
        <v>141</v>
      </c>
      <c r="E12" s="1129" t="s">
        <v>158</v>
      </c>
      <c r="F12" s="888">
        <v>0.18</v>
      </c>
      <c r="G12" s="120">
        <f t="shared" si="39"/>
        <v>3.91</v>
      </c>
      <c r="H12" s="46"/>
      <c r="I12" s="3">
        <f>F12</f>
        <v>0.18</v>
      </c>
      <c r="J12" s="29"/>
      <c r="K12" s="448"/>
      <c r="L12" s="451"/>
      <c r="M12" s="170">
        <v>2</v>
      </c>
      <c r="N12" s="71">
        <v>2</v>
      </c>
      <c r="O12" s="739">
        <v>4</v>
      </c>
      <c r="P12" s="1107">
        <f t="shared" si="1"/>
        <v>8</v>
      </c>
      <c r="Q12" s="1108">
        <v>125</v>
      </c>
      <c r="R12" s="46"/>
      <c r="S12" s="2">
        <f>I12</f>
        <v>0.18</v>
      </c>
      <c r="T12" s="41"/>
      <c r="U12" s="219">
        <f t="shared" si="41"/>
        <v>13500</v>
      </c>
      <c r="V12" s="1045" t="s">
        <v>643</v>
      </c>
      <c r="W12" s="1042">
        <f t="shared" si="40"/>
        <v>17550</v>
      </c>
      <c r="X12" s="537">
        <f t="shared" si="42"/>
        <v>4429.76</v>
      </c>
      <c r="Y12" s="538">
        <f t="shared" si="2"/>
        <v>3000</v>
      </c>
      <c r="Z12" s="1090">
        <f t="shared" si="3"/>
        <v>24979.760000000002</v>
      </c>
      <c r="AA12" s="1475">
        <f t="shared" si="43"/>
        <v>105345.73777777777</v>
      </c>
      <c r="AB12" s="1098"/>
      <c r="AC12" s="600">
        <v>2</v>
      </c>
      <c r="AD12" s="1056">
        <f t="shared" si="4"/>
        <v>1189.76</v>
      </c>
      <c r="AE12" s="1063">
        <v>0.25</v>
      </c>
      <c r="AF12" s="747">
        <f t="shared" si="5"/>
        <v>3240</v>
      </c>
      <c r="AG12" s="600"/>
      <c r="AH12" s="1056">
        <f t="shared" si="6"/>
        <v>0</v>
      </c>
      <c r="AI12" s="1070"/>
      <c r="AJ12" s="747">
        <f t="shared" si="7"/>
        <v>0</v>
      </c>
      <c r="AK12" s="1051"/>
      <c r="AL12" s="270">
        <v>0</v>
      </c>
      <c r="AM12" s="902"/>
      <c r="AN12" s="902">
        <v>2018</v>
      </c>
      <c r="AO12" s="18">
        <f t="shared" si="8"/>
        <v>0.18</v>
      </c>
      <c r="AP12" s="747">
        <f t="shared" si="9"/>
        <v>24979.760000000002</v>
      </c>
      <c r="AQ12" s="4" t="str">
        <f t="shared" si="10"/>
        <v xml:space="preserve"> </v>
      </c>
      <c r="AR12" s="747" t="str">
        <f t="shared" si="11"/>
        <v xml:space="preserve"> </v>
      </c>
      <c r="AS12" s="4" t="str">
        <f t="shared" si="12"/>
        <v xml:space="preserve"> </v>
      </c>
      <c r="AT12" s="747" t="str">
        <f t="shared" si="13"/>
        <v xml:space="preserve"> </v>
      </c>
      <c r="AU12" s="4" t="str">
        <f t="shared" si="14"/>
        <v xml:space="preserve"> </v>
      </c>
      <c r="AV12" s="747" t="str">
        <f t="shared" si="15"/>
        <v xml:space="preserve"> </v>
      </c>
      <c r="AW12" s="4" t="str">
        <f t="shared" si="16"/>
        <v xml:space="preserve"> </v>
      </c>
      <c r="AX12" s="747" t="str">
        <f t="shared" si="17"/>
        <v xml:space="preserve"> </v>
      </c>
      <c r="AY12" s="4" t="str">
        <f t="shared" si="18"/>
        <v xml:space="preserve"> </v>
      </c>
      <c r="AZ12" s="747" t="str">
        <f t="shared" si="19"/>
        <v xml:space="preserve"> </v>
      </c>
      <c r="BA12" s="4" t="str">
        <f t="shared" si="20"/>
        <v xml:space="preserve"> </v>
      </c>
      <c r="BB12" s="747" t="str">
        <f t="shared" si="21"/>
        <v xml:space="preserve"> </v>
      </c>
      <c r="BC12" s="4" t="str">
        <f t="shared" si="22"/>
        <v xml:space="preserve"> </v>
      </c>
      <c r="BD12" s="747" t="str">
        <f t="shared" si="23"/>
        <v xml:space="preserve"> </v>
      </c>
      <c r="BE12" s="4" t="str">
        <f t="shared" si="24"/>
        <v xml:space="preserve"> </v>
      </c>
      <c r="BF12" s="747" t="str">
        <f t="shared" si="25"/>
        <v xml:space="preserve"> </v>
      </c>
      <c r="BG12" s="4" t="str">
        <f t="shared" si="26"/>
        <v xml:space="preserve"> </v>
      </c>
      <c r="BH12" s="747" t="str">
        <f t="shared" si="27"/>
        <v xml:space="preserve"> </v>
      </c>
      <c r="BI12" s="4" t="str">
        <f t="shared" si="28"/>
        <v xml:space="preserve"> </v>
      </c>
      <c r="BJ12" s="747" t="str">
        <f t="shared" si="29"/>
        <v xml:space="preserve"> </v>
      </c>
      <c r="BK12" s="4" t="str">
        <f t="shared" si="30"/>
        <v xml:space="preserve"> </v>
      </c>
      <c r="BL12" s="747" t="str">
        <f t="shared" si="31"/>
        <v xml:space="preserve"> </v>
      </c>
      <c r="BM12" s="4" t="str">
        <f t="shared" si="32"/>
        <v xml:space="preserve"> </v>
      </c>
      <c r="BN12" s="747" t="str">
        <f t="shared" si="33"/>
        <v xml:space="preserve"> </v>
      </c>
      <c r="BO12" s="4" t="str">
        <f t="shared" si="34"/>
        <v xml:space="preserve"> </v>
      </c>
      <c r="BP12" s="747" t="str">
        <f t="shared" si="35"/>
        <v xml:space="preserve"> </v>
      </c>
      <c r="BQ12" s="4" t="str">
        <f t="shared" si="36"/>
        <v xml:space="preserve"> </v>
      </c>
      <c r="BR12" s="747" t="str">
        <f t="shared" si="37"/>
        <v xml:space="preserve"> </v>
      </c>
      <c r="BS12" s="503" t="s">
        <v>621</v>
      </c>
      <c r="BT12" s="504"/>
      <c r="BU12" s="100"/>
      <c r="BV12" s="100"/>
      <c r="BW12" s="100"/>
      <c r="BX12" s="100"/>
      <c r="BY12" s="100"/>
      <c r="BZ12" s="100"/>
      <c r="CA12" s="100"/>
      <c r="CB12" s="100"/>
      <c r="CC12" s="163">
        <f t="shared" si="38"/>
        <v>0</v>
      </c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  <c r="FD12" s="100"/>
      <c r="FE12" s="100"/>
      <c r="FF12" s="100"/>
      <c r="FG12" s="100"/>
      <c r="FH12" s="100"/>
      <c r="FI12" s="100"/>
      <c r="FJ12" s="100"/>
      <c r="FK12" s="100"/>
      <c r="FL12" s="100"/>
      <c r="FM12" s="100"/>
      <c r="FN12" s="100"/>
      <c r="FO12" s="100"/>
      <c r="FP12" s="100"/>
      <c r="FQ12" s="100"/>
      <c r="FR12" s="100"/>
      <c r="FS12" s="100"/>
      <c r="FT12" s="100"/>
      <c r="FU12" s="100"/>
      <c r="FV12" s="100"/>
      <c r="FW12" s="100"/>
      <c r="FX12" s="100"/>
      <c r="FY12" s="621" t="s">
        <v>382</v>
      </c>
      <c r="FZ12" s="622">
        <v>210</v>
      </c>
      <c r="GA12" s="622">
        <v>30289325</v>
      </c>
      <c r="GB12" s="622" t="s">
        <v>783</v>
      </c>
      <c r="GC12" s="622"/>
      <c r="GD12" s="622" t="s">
        <v>783</v>
      </c>
      <c r="GE12" s="622" t="s">
        <v>783</v>
      </c>
      <c r="GF12" s="622" t="s">
        <v>783</v>
      </c>
      <c r="GG12" s="622"/>
      <c r="GH12" s="622" t="s">
        <v>783</v>
      </c>
      <c r="GI12" s="622" t="s">
        <v>783</v>
      </c>
      <c r="GJ12" s="622"/>
      <c r="GK12" s="622" t="s">
        <v>783</v>
      </c>
      <c r="GL12" s="622" t="s">
        <v>781</v>
      </c>
      <c r="GM12" s="622" t="s">
        <v>783</v>
      </c>
      <c r="GN12" s="622" t="s">
        <v>783</v>
      </c>
      <c r="GO12" s="622" t="s">
        <v>783</v>
      </c>
      <c r="GP12" s="622" t="s">
        <v>783</v>
      </c>
      <c r="GQ12" s="622" t="s">
        <v>783</v>
      </c>
      <c r="GR12" s="622" t="s">
        <v>783</v>
      </c>
      <c r="GS12" s="622" t="s">
        <v>783</v>
      </c>
      <c r="GT12" s="622" t="s">
        <v>783</v>
      </c>
      <c r="GU12" s="622" t="s">
        <v>783</v>
      </c>
      <c r="GV12" s="622" t="s">
        <v>783</v>
      </c>
      <c r="GW12" s="622" t="s">
        <v>783</v>
      </c>
      <c r="GX12" s="622" t="s">
        <v>783</v>
      </c>
      <c r="GY12" s="622" t="s">
        <v>783</v>
      </c>
      <c r="GZ12" s="622">
        <v>1649</v>
      </c>
      <c r="HA12" s="622">
        <v>0</v>
      </c>
      <c r="HB12" s="622">
        <v>9</v>
      </c>
      <c r="HC12" s="622" t="s">
        <v>783</v>
      </c>
      <c r="HD12" s="622" t="s">
        <v>783</v>
      </c>
      <c r="HE12" s="622" t="s">
        <v>783</v>
      </c>
      <c r="HF12" s="622" t="s">
        <v>783</v>
      </c>
      <c r="HG12" s="622" t="s">
        <v>783</v>
      </c>
      <c r="HH12" s="622" t="s">
        <v>783</v>
      </c>
      <c r="HI12" s="622" t="s">
        <v>783</v>
      </c>
      <c r="HJ12" s="622" t="s">
        <v>783</v>
      </c>
      <c r="HK12" s="622" t="s">
        <v>783</v>
      </c>
      <c r="HL12" s="622" t="s">
        <v>783</v>
      </c>
      <c r="HM12" s="622" t="s">
        <v>783</v>
      </c>
      <c r="HN12" s="622" t="s">
        <v>783</v>
      </c>
      <c r="HO12" s="622" t="s">
        <v>783</v>
      </c>
      <c r="HP12" s="622" t="s">
        <v>783</v>
      </c>
      <c r="HQ12" s="622" t="s">
        <v>783</v>
      </c>
      <c r="HR12" s="622" t="s">
        <v>783</v>
      </c>
      <c r="HS12" s="622">
        <v>5074851</v>
      </c>
      <c r="HT12" s="622" t="s">
        <v>783</v>
      </c>
      <c r="HU12" s="622" t="s">
        <v>786</v>
      </c>
      <c r="HV12" s="622" t="s">
        <v>787</v>
      </c>
      <c r="HW12" s="622">
        <v>4</v>
      </c>
      <c r="HX12" s="622">
        <v>2014</v>
      </c>
      <c r="HY12" s="622">
        <v>63</v>
      </c>
      <c r="HZ12" s="622">
        <v>845</v>
      </c>
      <c r="IA12" s="622">
        <v>2059</v>
      </c>
      <c r="IB12" s="623">
        <v>41697.500081018516</v>
      </c>
      <c r="IC12" s="622" t="s">
        <v>788</v>
      </c>
      <c r="ID12" s="622">
        <v>5074850</v>
      </c>
      <c r="IE12" s="622" t="s">
        <v>783</v>
      </c>
      <c r="IF12" s="622">
        <v>1712</v>
      </c>
      <c r="IG12" s="622" t="s">
        <v>783</v>
      </c>
      <c r="IH12" s="622" t="s">
        <v>783</v>
      </c>
      <c r="II12" s="622" t="s">
        <v>783</v>
      </c>
      <c r="IJ12" s="622" t="s">
        <v>783</v>
      </c>
      <c r="IK12" s="622" t="s">
        <v>783</v>
      </c>
      <c r="IL12" s="622" t="s">
        <v>783</v>
      </c>
      <c r="IM12" s="622" t="s">
        <v>783</v>
      </c>
      <c r="IN12" s="622" t="s">
        <v>783</v>
      </c>
      <c r="IO12" s="622" t="s">
        <v>783</v>
      </c>
      <c r="IP12" s="622">
        <v>2108</v>
      </c>
      <c r="IQ12" s="623">
        <v>38587.423726851855</v>
      </c>
      <c r="IR12" s="622" t="s">
        <v>783</v>
      </c>
      <c r="IS12" s="622" t="s">
        <v>783</v>
      </c>
      <c r="IT12" s="622" t="s">
        <v>783</v>
      </c>
      <c r="IU12" s="622" t="s">
        <v>783</v>
      </c>
      <c r="IV12" s="622" t="s">
        <v>783</v>
      </c>
      <c r="IW12" s="622" t="s">
        <v>783</v>
      </c>
      <c r="IX12" s="622" t="s">
        <v>783</v>
      </c>
      <c r="IY12" s="622" t="s">
        <v>781</v>
      </c>
      <c r="IZ12" s="622" t="s">
        <v>783</v>
      </c>
      <c r="JA12" s="622" t="s">
        <v>783</v>
      </c>
      <c r="JB12" s="622" t="s">
        <v>783</v>
      </c>
      <c r="JC12" s="622" t="s">
        <v>783</v>
      </c>
      <c r="JD12" s="622" t="s">
        <v>783</v>
      </c>
      <c r="JE12" s="622">
        <v>329402</v>
      </c>
      <c r="JF12" s="622" t="s">
        <v>783</v>
      </c>
      <c r="JG12" s="622" t="s">
        <v>783</v>
      </c>
      <c r="JH12" s="622" t="s">
        <v>783</v>
      </c>
      <c r="JI12" s="622" t="s">
        <v>783</v>
      </c>
      <c r="JJ12" s="622" t="s">
        <v>783</v>
      </c>
      <c r="JK12" s="622" t="s">
        <v>783</v>
      </c>
      <c r="JL12" s="622" t="s">
        <v>783</v>
      </c>
      <c r="JM12" s="622" t="s">
        <v>783</v>
      </c>
      <c r="JN12" s="622">
        <v>4</v>
      </c>
      <c r="JO12" s="622" t="s">
        <v>783</v>
      </c>
      <c r="JP12" s="622" t="s">
        <v>783</v>
      </c>
      <c r="JQ12" s="622">
        <v>10711928</v>
      </c>
      <c r="JR12" s="622">
        <v>2011</v>
      </c>
      <c r="JS12" s="622">
        <v>3</v>
      </c>
      <c r="JT12" s="622" t="s">
        <v>783</v>
      </c>
      <c r="JU12" s="622" t="s">
        <v>783</v>
      </c>
      <c r="JV12" s="622" t="s">
        <v>828</v>
      </c>
      <c r="JW12" s="624">
        <v>1207.6382269999999</v>
      </c>
      <c r="JX12">
        <f>SUM(JW12:JW12)</f>
        <v>1207.6382269999999</v>
      </c>
      <c r="JY12" s="225">
        <v>0.38791780984848484</v>
      </c>
      <c r="JZ12" s="1445" t="s">
        <v>1003</v>
      </c>
    </row>
    <row r="13" spans="1:289" ht="16" thickBot="1">
      <c r="A13" s="905" t="s">
        <v>5</v>
      </c>
      <c r="B13" s="79">
        <f t="shared" si="0"/>
        <v>2</v>
      </c>
      <c r="C13" s="871" t="s">
        <v>1171</v>
      </c>
      <c r="D13" s="489" t="s">
        <v>177</v>
      </c>
      <c r="E13" s="1129" t="s">
        <v>623</v>
      </c>
      <c r="F13" s="888">
        <v>0.4</v>
      </c>
      <c r="G13" s="120">
        <f t="shared" si="39"/>
        <v>4.3100000000000005</v>
      </c>
      <c r="H13" s="46"/>
      <c r="I13" s="3">
        <v>0.4</v>
      </c>
      <c r="J13" s="29"/>
      <c r="K13" s="19" t="s">
        <v>38</v>
      </c>
      <c r="L13" s="8"/>
      <c r="M13" s="170">
        <v>3</v>
      </c>
      <c r="N13" s="71">
        <v>3</v>
      </c>
      <c r="O13" s="739">
        <v>5</v>
      </c>
      <c r="P13" s="1107">
        <f t="shared" si="1"/>
        <v>11</v>
      </c>
      <c r="Q13" s="1108">
        <v>125</v>
      </c>
      <c r="R13" s="46"/>
      <c r="S13" s="3"/>
      <c r="T13" s="41">
        <f>I13</f>
        <v>0.4</v>
      </c>
      <c r="U13" s="219">
        <f t="shared" si="41"/>
        <v>82800</v>
      </c>
      <c r="V13" s="1045" t="s">
        <v>643</v>
      </c>
      <c r="W13" s="1042">
        <f t="shared" si="40"/>
        <v>91080.000000000015</v>
      </c>
      <c r="X13" s="537">
        <f t="shared" si="42"/>
        <v>0</v>
      </c>
      <c r="Y13" s="538">
        <f t="shared" si="2"/>
        <v>8197.2000000000007</v>
      </c>
      <c r="Z13" s="1090">
        <f t="shared" si="3"/>
        <v>99277.200000000012</v>
      </c>
      <c r="AA13" s="1475">
        <f t="shared" si="43"/>
        <v>204622.93777777778</v>
      </c>
      <c r="AB13" s="1098"/>
      <c r="AC13" s="600"/>
      <c r="AD13" s="1056">
        <f t="shared" si="4"/>
        <v>0</v>
      </c>
      <c r="AE13" s="1063"/>
      <c r="AF13" s="747">
        <f t="shared" si="5"/>
        <v>0</v>
      </c>
      <c r="AG13" s="600"/>
      <c r="AH13" s="1056">
        <f t="shared" si="6"/>
        <v>0</v>
      </c>
      <c r="AI13" s="1070"/>
      <c r="AJ13" s="747">
        <f t="shared" si="7"/>
        <v>0</v>
      </c>
      <c r="AK13" s="1051"/>
      <c r="AL13" s="270">
        <v>0</v>
      </c>
      <c r="AM13" s="902"/>
      <c r="AN13" s="902">
        <v>2018</v>
      </c>
      <c r="AO13" s="18">
        <f t="shared" si="8"/>
        <v>0.4</v>
      </c>
      <c r="AP13" s="747">
        <f t="shared" si="9"/>
        <v>99277.200000000012</v>
      </c>
      <c r="AQ13" s="4" t="str">
        <f t="shared" si="10"/>
        <v xml:space="preserve"> </v>
      </c>
      <c r="AR13" s="747" t="str">
        <f t="shared" si="11"/>
        <v xml:space="preserve"> </v>
      </c>
      <c r="AS13" s="4" t="str">
        <f t="shared" si="12"/>
        <v xml:space="preserve"> </v>
      </c>
      <c r="AT13" s="747" t="str">
        <f t="shared" si="13"/>
        <v xml:space="preserve"> </v>
      </c>
      <c r="AU13" s="4" t="str">
        <f t="shared" si="14"/>
        <v xml:space="preserve"> </v>
      </c>
      <c r="AV13" s="747" t="str">
        <f t="shared" si="15"/>
        <v xml:space="preserve"> </v>
      </c>
      <c r="AW13" s="4" t="str">
        <f t="shared" si="16"/>
        <v xml:space="preserve"> </v>
      </c>
      <c r="AX13" s="747" t="str">
        <f t="shared" si="17"/>
        <v xml:space="preserve"> </v>
      </c>
      <c r="AY13" s="4" t="str">
        <f t="shared" si="18"/>
        <v xml:space="preserve"> </v>
      </c>
      <c r="AZ13" s="747" t="str">
        <f t="shared" si="19"/>
        <v xml:space="preserve"> </v>
      </c>
      <c r="BA13" s="4" t="str">
        <f t="shared" si="20"/>
        <v xml:space="preserve"> </v>
      </c>
      <c r="BB13" s="747" t="str">
        <f t="shared" si="21"/>
        <v xml:space="preserve"> </v>
      </c>
      <c r="BC13" s="4" t="str">
        <f t="shared" si="22"/>
        <v xml:space="preserve"> </v>
      </c>
      <c r="BD13" s="747" t="str">
        <f t="shared" si="23"/>
        <v xml:space="preserve"> </v>
      </c>
      <c r="BE13" s="4" t="str">
        <f t="shared" si="24"/>
        <v xml:space="preserve"> </v>
      </c>
      <c r="BF13" s="747" t="str">
        <f t="shared" si="25"/>
        <v xml:space="preserve"> </v>
      </c>
      <c r="BG13" s="4" t="str">
        <f t="shared" si="26"/>
        <v xml:space="preserve"> </v>
      </c>
      <c r="BH13" s="747" t="str">
        <f t="shared" si="27"/>
        <v xml:space="preserve"> </v>
      </c>
      <c r="BI13" s="4" t="str">
        <f t="shared" si="28"/>
        <v xml:space="preserve"> </v>
      </c>
      <c r="BJ13" s="747" t="str">
        <f t="shared" si="29"/>
        <v xml:space="preserve"> </v>
      </c>
      <c r="BK13" s="4" t="str">
        <f t="shared" si="30"/>
        <v xml:space="preserve"> </v>
      </c>
      <c r="BL13" s="747" t="str">
        <f t="shared" si="31"/>
        <v xml:space="preserve"> </v>
      </c>
      <c r="BM13" s="4" t="str">
        <f t="shared" si="32"/>
        <v xml:space="preserve"> </v>
      </c>
      <c r="BN13" s="747" t="str">
        <f t="shared" si="33"/>
        <v xml:space="preserve"> </v>
      </c>
      <c r="BO13" s="4" t="str">
        <f t="shared" si="34"/>
        <v xml:space="preserve"> </v>
      </c>
      <c r="BP13" s="747" t="str">
        <f t="shared" si="35"/>
        <v xml:space="preserve"> </v>
      </c>
      <c r="BQ13" s="4" t="str">
        <f t="shared" si="36"/>
        <v xml:space="preserve"> </v>
      </c>
      <c r="BR13" s="747" t="str">
        <f t="shared" si="37"/>
        <v xml:space="preserve"> </v>
      </c>
      <c r="BS13" s="505" t="s">
        <v>622</v>
      </c>
      <c r="BT13" s="506"/>
      <c r="BU13" s="281"/>
      <c r="BV13" s="281"/>
      <c r="BW13" s="281"/>
      <c r="BX13" s="281"/>
      <c r="BY13" s="281"/>
      <c r="BZ13" s="281"/>
      <c r="CA13" s="281"/>
      <c r="CB13" s="281"/>
      <c r="CC13" s="163">
        <f t="shared" si="38"/>
        <v>0</v>
      </c>
      <c r="CD13" s="281"/>
      <c r="CE13" s="281"/>
      <c r="CF13" s="281"/>
      <c r="CG13" s="281"/>
      <c r="CH13" s="281"/>
      <c r="CI13" s="281"/>
      <c r="CJ13" s="281"/>
      <c r="CK13" s="281"/>
      <c r="CL13" s="281"/>
      <c r="CM13" s="281"/>
      <c r="CN13" s="281"/>
      <c r="CO13" s="281"/>
      <c r="CP13" s="281"/>
      <c r="CQ13" s="281"/>
      <c r="CR13" s="281"/>
      <c r="CS13" s="281"/>
      <c r="CT13" s="281"/>
      <c r="CU13" s="281"/>
      <c r="CV13" s="281"/>
      <c r="CW13" s="281"/>
      <c r="CX13" s="281"/>
      <c r="CY13" s="281"/>
      <c r="CZ13" s="281"/>
      <c r="DA13" s="281"/>
      <c r="DB13" s="281"/>
      <c r="DC13" s="281"/>
      <c r="DD13" s="281"/>
      <c r="DE13" s="281"/>
      <c r="DF13" s="281"/>
      <c r="DG13" s="281"/>
      <c r="DH13" s="281"/>
      <c r="DI13" s="281"/>
      <c r="DJ13" s="281"/>
      <c r="DK13" s="281"/>
      <c r="DL13" s="281"/>
      <c r="DM13" s="281"/>
      <c r="DN13" s="281"/>
      <c r="DO13" s="281"/>
      <c r="DP13" s="281"/>
      <c r="DQ13" s="281"/>
      <c r="DR13" s="281"/>
      <c r="DS13" s="281"/>
      <c r="DT13" s="281"/>
      <c r="DU13" s="281"/>
      <c r="DV13" s="281"/>
      <c r="DW13" s="281"/>
      <c r="DX13" s="281"/>
      <c r="DY13" s="281"/>
      <c r="DZ13" s="281"/>
      <c r="EA13" s="281"/>
      <c r="EB13" s="281"/>
      <c r="EC13" s="281"/>
      <c r="ED13" s="281"/>
      <c r="EE13" s="281"/>
      <c r="EF13" s="281"/>
      <c r="EG13" s="281"/>
      <c r="EH13" s="281"/>
      <c r="EI13" s="281"/>
      <c r="EJ13" s="281"/>
      <c r="EK13" s="281"/>
      <c r="EL13" s="281"/>
      <c r="EM13" s="281"/>
      <c r="EN13" s="281"/>
      <c r="EO13" s="281"/>
      <c r="EP13" s="281"/>
      <c r="EQ13" s="281"/>
      <c r="ER13" s="281"/>
      <c r="ES13" s="281"/>
      <c r="ET13" s="281"/>
      <c r="EU13" s="281"/>
      <c r="EV13" s="281"/>
      <c r="EW13" s="281"/>
      <c r="EX13" s="281"/>
      <c r="EY13" s="281"/>
      <c r="EZ13" s="281"/>
      <c r="FA13" s="281"/>
      <c r="FB13" s="281"/>
      <c r="FC13" s="281"/>
      <c r="FD13" s="281"/>
      <c r="FE13" s="281"/>
      <c r="FF13" s="281"/>
      <c r="FG13" s="281"/>
      <c r="FH13" s="281"/>
      <c r="FI13" s="281"/>
      <c r="FJ13" s="281"/>
      <c r="FK13" s="281"/>
      <c r="FL13" s="281"/>
      <c r="FM13" s="281"/>
      <c r="FN13" s="281"/>
      <c r="FO13" s="281"/>
      <c r="FP13" s="281"/>
      <c r="FQ13" s="281"/>
      <c r="FR13" s="281"/>
      <c r="FS13" s="281"/>
      <c r="FT13" s="281"/>
      <c r="FU13" s="281"/>
      <c r="FV13" s="281"/>
      <c r="FW13" s="281"/>
      <c r="FX13" s="281"/>
      <c r="FY13" s="625" t="s">
        <v>384</v>
      </c>
      <c r="FZ13" s="626">
        <v>25</v>
      </c>
      <c r="GA13" s="626">
        <v>30289328</v>
      </c>
      <c r="GB13" s="626">
        <v>55</v>
      </c>
      <c r="GC13" s="626" t="s">
        <v>798</v>
      </c>
      <c r="GD13" s="626">
        <v>16</v>
      </c>
      <c r="GE13" s="626">
        <v>1970</v>
      </c>
      <c r="GF13" s="626">
        <v>0</v>
      </c>
      <c r="GG13" s="626" t="s">
        <v>792</v>
      </c>
      <c r="GH13" s="626">
        <v>0</v>
      </c>
      <c r="GI13" s="626">
        <v>0</v>
      </c>
      <c r="GJ13" s="626" t="s">
        <v>792</v>
      </c>
      <c r="GK13" s="626">
        <v>0</v>
      </c>
      <c r="GL13" s="626" t="s">
        <v>781</v>
      </c>
      <c r="GM13" s="626" t="s">
        <v>782</v>
      </c>
      <c r="GN13" s="626">
        <v>66</v>
      </c>
      <c r="GO13" s="626" t="s">
        <v>783</v>
      </c>
      <c r="GP13" s="626">
        <v>0</v>
      </c>
      <c r="GQ13" s="626">
        <v>0</v>
      </c>
      <c r="GR13" s="626">
        <v>4</v>
      </c>
      <c r="GS13" s="626">
        <v>2</v>
      </c>
      <c r="GT13" s="626">
        <v>1</v>
      </c>
      <c r="GU13" s="626" t="s">
        <v>783</v>
      </c>
      <c r="GV13" s="626" t="s">
        <v>783</v>
      </c>
      <c r="GW13" s="626" t="s">
        <v>783</v>
      </c>
      <c r="GX13" s="626" t="s">
        <v>783</v>
      </c>
      <c r="GY13" s="626" t="s">
        <v>783</v>
      </c>
      <c r="GZ13" s="626">
        <v>1649</v>
      </c>
      <c r="HA13" s="626">
        <v>0.75</v>
      </c>
      <c r="HB13" s="626">
        <v>5</v>
      </c>
      <c r="HC13" s="626" t="s">
        <v>783</v>
      </c>
      <c r="HD13" s="626" t="s">
        <v>782</v>
      </c>
      <c r="HE13" s="626">
        <v>35</v>
      </c>
      <c r="HF13" s="626" t="s">
        <v>783</v>
      </c>
      <c r="HG13" s="626">
        <v>0</v>
      </c>
      <c r="HH13" s="626" t="s">
        <v>783</v>
      </c>
      <c r="HI13" s="626">
        <v>0</v>
      </c>
      <c r="HJ13" s="626">
        <v>1</v>
      </c>
      <c r="HK13" s="626">
        <v>45</v>
      </c>
      <c r="HL13" s="626" t="s">
        <v>784</v>
      </c>
      <c r="HM13" s="626" t="s">
        <v>785</v>
      </c>
      <c r="HN13" s="626" t="s">
        <v>783</v>
      </c>
      <c r="HO13" s="626" t="s">
        <v>783</v>
      </c>
      <c r="HP13" s="626" t="s">
        <v>783</v>
      </c>
      <c r="HQ13" s="626" t="s">
        <v>783</v>
      </c>
      <c r="HR13" s="626" t="s">
        <v>783</v>
      </c>
      <c r="HS13" s="626">
        <v>3980155</v>
      </c>
      <c r="HT13" s="626" t="s">
        <v>783</v>
      </c>
      <c r="HU13" s="626" t="s">
        <v>786</v>
      </c>
      <c r="HV13" s="626" t="s">
        <v>787</v>
      </c>
      <c r="HW13" s="626">
        <v>4</v>
      </c>
      <c r="HX13" s="626">
        <v>2014</v>
      </c>
      <c r="HY13" s="626">
        <v>63</v>
      </c>
      <c r="HZ13" s="626">
        <v>0</v>
      </c>
      <c r="IA13" s="626">
        <v>3960</v>
      </c>
      <c r="IB13" s="627">
        <v>41697.500081018516</v>
      </c>
      <c r="IC13" s="626" t="s">
        <v>788</v>
      </c>
      <c r="ID13" s="626">
        <v>3975677</v>
      </c>
      <c r="IE13" s="626">
        <v>2014</v>
      </c>
      <c r="IF13" s="626">
        <v>1712</v>
      </c>
      <c r="IG13" s="626" t="s">
        <v>783</v>
      </c>
      <c r="IH13" s="626" t="s">
        <v>783</v>
      </c>
      <c r="II13" s="626" t="s">
        <v>783</v>
      </c>
      <c r="IJ13" s="626" t="s">
        <v>783</v>
      </c>
      <c r="IK13" s="626" t="s">
        <v>783</v>
      </c>
      <c r="IL13" s="626" t="s">
        <v>783</v>
      </c>
      <c r="IM13" s="626" t="s">
        <v>783</v>
      </c>
      <c r="IN13" s="626" t="s">
        <v>783</v>
      </c>
      <c r="IO13" s="626" t="s">
        <v>783</v>
      </c>
      <c r="IP13" s="626">
        <v>1649</v>
      </c>
      <c r="IQ13" s="627">
        <v>37477.354571759257</v>
      </c>
      <c r="IR13" s="626">
        <v>2</v>
      </c>
      <c r="IS13" s="626" t="s">
        <v>793</v>
      </c>
      <c r="IT13" s="626">
        <v>1</v>
      </c>
      <c r="IU13" s="665">
        <v>41275</v>
      </c>
      <c r="IV13" s="626" t="s">
        <v>783</v>
      </c>
      <c r="IW13" s="626" t="s">
        <v>783</v>
      </c>
      <c r="IX13" s="626" t="s">
        <v>783</v>
      </c>
      <c r="IY13" s="626" t="s">
        <v>781</v>
      </c>
      <c r="IZ13" s="626">
        <v>45</v>
      </c>
      <c r="JA13" s="626" t="s">
        <v>789</v>
      </c>
      <c r="JB13" s="626" t="s">
        <v>783</v>
      </c>
      <c r="JC13" s="626" t="s">
        <v>783</v>
      </c>
      <c r="JD13" s="626" t="s">
        <v>783</v>
      </c>
      <c r="JE13" s="626">
        <v>329403</v>
      </c>
      <c r="JF13" s="626" t="s">
        <v>783</v>
      </c>
      <c r="JG13" s="626" t="s">
        <v>783</v>
      </c>
      <c r="JH13" s="626" t="s">
        <v>795</v>
      </c>
      <c r="JI13" s="626">
        <v>55</v>
      </c>
      <c r="JJ13" s="626" t="s">
        <v>783</v>
      </c>
      <c r="JK13" s="626" t="s">
        <v>783</v>
      </c>
      <c r="JL13" s="626" t="s">
        <v>783</v>
      </c>
      <c r="JM13" s="626" t="s">
        <v>790</v>
      </c>
      <c r="JN13" s="626">
        <v>4</v>
      </c>
      <c r="JO13" s="626">
        <v>3</v>
      </c>
      <c r="JP13" s="626" t="s">
        <v>783</v>
      </c>
      <c r="JQ13" s="626" t="s">
        <v>783</v>
      </c>
      <c r="JR13" s="626" t="s">
        <v>783</v>
      </c>
      <c r="JS13" s="626" t="s">
        <v>783</v>
      </c>
      <c r="JT13" s="626" t="s">
        <v>783</v>
      </c>
      <c r="JU13" s="626" t="s">
        <v>783</v>
      </c>
      <c r="JV13" s="626" t="s">
        <v>829</v>
      </c>
      <c r="JW13" s="628">
        <v>3979.9378940000001</v>
      </c>
      <c r="JX13">
        <f>JW13</f>
        <v>3979.9378940000001</v>
      </c>
      <c r="JY13" s="225">
        <v>0.75377611628787877</v>
      </c>
    </row>
    <row r="14" spans="1:289" ht="16" thickBot="1">
      <c r="A14" s="905" t="s">
        <v>5</v>
      </c>
      <c r="B14" s="79">
        <f t="shared" si="0"/>
        <v>1</v>
      </c>
      <c r="C14" s="871" t="s">
        <v>39</v>
      </c>
      <c r="D14" s="489" t="s">
        <v>623</v>
      </c>
      <c r="E14" s="1129" t="s">
        <v>178</v>
      </c>
      <c r="F14" s="888">
        <v>2.39</v>
      </c>
      <c r="G14" s="120">
        <f t="shared" si="39"/>
        <v>6.7000000000000011</v>
      </c>
      <c r="H14" s="46"/>
      <c r="I14" s="3">
        <v>2.39</v>
      </c>
      <c r="J14" s="29"/>
      <c r="K14" s="17" t="s">
        <v>38</v>
      </c>
      <c r="L14" s="9"/>
      <c r="M14" s="170">
        <v>3</v>
      </c>
      <c r="N14" s="71">
        <v>3</v>
      </c>
      <c r="O14" s="739">
        <v>5</v>
      </c>
      <c r="P14" s="1107">
        <f t="shared" si="1"/>
        <v>11</v>
      </c>
      <c r="Q14" s="1108">
        <v>125</v>
      </c>
      <c r="R14" s="46"/>
      <c r="S14" s="3">
        <f>I14</f>
        <v>2.39</v>
      </c>
      <c r="T14" s="41"/>
      <c r="U14" s="219">
        <f t="shared" si="41"/>
        <v>179250</v>
      </c>
      <c r="V14" s="1045" t="s">
        <v>642</v>
      </c>
      <c r="W14" s="1042">
        <f t="shared" si="40"/>
        <v>179250</v>
      </c>
      <c r="X14" s="537">
        <f t="shared" si="42"/>
        <v>0</v>
      </c>
      <c r="Y14" s="538">
        <f t="shared" si="2"/>
        <v>500</v>
      </c>
      <c r="Z14" s="1090">
        <f t="shared" si="3"/>
        <v>179750</v>
      </c>
      <c r="AA14" s="1475">
        <f t="shared" si="43"/>
        <v>384372.93777777778</v>
      </c>
      <c r="AB14" s="1098"/>
      <c r="AC14" s="600"/>
      <c r="AD14" s="1056">
        <f t="shared" si="4"/>
        <v>0</v>
      </c>
      <c r="AE14" s="1063"/>
      <c r="AF14" s="747">
        <f t="shared" si="5"/>
        <v>0</v>
      </c>
      <c r="AG14" s="600"/>
      <c r="AH14" s="1056">
        <f t="shared" si="6"/>
        <v>0</v>
      </c>
      <c r="AI14" s="1070"/>
      <c r="AJ14" s="747">
        <f t="shared" si="7"/>
        <v>0</v>
      </c>
      <c r="AK14" s="1051"/>
      <c r="AL14" s="270">
        <v>0</v>
      </c>
      <c r="AM14" s="902"/>
      <c r="AN14" s="902">
        <v>2018</v>
      </c>
      <c r="AO14" s="18">
        <f t="shared" si="8"/>
        <v>2.39</v>
      </c>
      <c r="AP14" s="747">
        <f t="shared" si="9"/>
        <v>179750</v>
      </c>
      <c r="AQ14" s="4" t="str">
        <f t="shared" si="10"/>
        <v xml:space="preserve"> </v>
      </c>
      <c r="AR14" s="747" t="str">
        <f t="shared" si="11"/>
        <v xml:space="preserve"> </v>
      </c>
      <c r="AS14" s="4" t="str">
        <f t="shared" si="12"/>
        <v xml:space="preserve"> </v>
      </c>
      <c r="AT14" s="747" t="str">
        <f t="shared" si="13"/>
        <v xml:space="preserve"> </v>
      </c>
      <c r="AU14" s="4" t="str">
        <f t="shared" si="14"/>
        <v xml:space="preserve"> </v>
      </c>
      <c r="AV14" s="747" t="str">
        <f t="shared" si="15"/>
        <v xml:space="preserve"> </v>
      </c>
      <c r="AW14" s="4" t="str">
        <f t="shared" si="16"/>
        <v xml:space="preserve"> </v>
      </c>
      <c r="AX14" s="747" t="str">
        <f t="shared" si="17"/>
        <v xml:space="preserve"> </v>
      </c>
      <c r="AY14" s="4" t="str">
        <f t="shared" si="18"/>
        <v xml:space="preserve"> </v>
      </c>
      <c r="AZ14" s="747" t="str">
        <f t="shared" si="19"/>
        <v xml:space="preserve"> </v>
      </c>
      <c r="BA14" s="4" t="str">
        <f t="shared" si="20"/>
        <v xml:space="preserve"> </v>
      </c>
      <c r="BB14" s="747" t="str">
        <f t="shared" si="21"/>
        <v xml:space="preserve"> </v>
      </c>
      <c r="BC14" s="4" t="str">
        <f t="shared" si="22"/>
        <v xml:space="preserve"> </v>
      </c>
      <c r="BD14" s="747" t="str">
        <f t="shared" si="23"/>
        <v xml:space="preserve"> </v>
      </c>
      <c r="BE14" s="4" t="str">
        <f t="shared" si="24"/>
        <v xml:space="preserve"> </v>
      </c>
      <c r="BF14" s="747" t="str">
        <f t="shared" si="25"/>
        <v xml:space="preserve"> </v>
      </c>
      <c r="BG14" s="4" t="str">
        <f t="shared" si="26"/>
        <v xml:space="preserve"> </v>
      </c>
      <c r="BH14" s="747" t="str">
        <f t="shared" si="27"/>
        <v xml:space="preserve"> </v>
      </c>
      <c r="BI14" s="4" t="str">
        <f t="shared" si="28"/>
        <v xml:space="preserve"> </v>
      </c>
      <c r="BJ14" s="747" t="str">
        <f t="shared" si="29"/>
        <v xml:space="preserve"> </v>
      </c>
      <c r="BK14" s="4" t="str">
        <f t="shared" si="30"/>
        <v xml:space="preserve"> </v>
      </c>
      <c r="BL14" s="747" t="str">
        <f t="shared" si="31"/>
        <v xml:space="preserve"> </v>
      </c>
      <c r="BM14" s="4" t="str">
        <f t="shared" si="32"/>
        <v xml:space="preserve"> </v>
      </c>
      <c r="BN14" s="747" t="str">
        <f t="shared" si="33"/>
        <v xml:space="preserve"> </v>
      </c>
      <c r="BO14" s="4" t="str">
        <f t="shared" si="34"/>
        <v xml:space="preserve"> </v>
      </c>
      <c r="BP14" s="747" t="str">
        <f t="shared" si="35"/>
        <v xml:space="preserve"> </v>
      </c>
      <c r="BQ14" s="4" t="str">
        <f t="shared" si="36"/>
        <v xml:space="preserve"> </v>
      </c>
      <c r="BR14" s="747" t="str">
        <f t="shared" si="37"/>
        <v xml:space="preserve"> </v>
      </c>
      <c r="BS14" s="502" t="s">
        <v>622</v>
      </c>
      <c r="BT14" s="502"/>
      <c r="BU14" s="389"/>
      <c r="BV14" s="389"/>
      <c r="BW14" s="389"/>
      <c r="BX14" s="389"/>
      <c r="BY14" s="389"/>
      <c r="BZ14" s="389"/>
      <c r="CA14" s="389"/>
      <c r="CB14" s="389"/>
      <c r="CC14" s="163">
        <f t="shared" si="38"/>
        <v>0</v>
      </c>
      <c r="CD14" s="389"/>
      <c r="CE14" s="389"/>
      <c r="CF14" s="389"/>
      <c r="CG14" s="389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  <c r="DO14" s="389"/>
      <c r="DP14" s="389"/>
      <c r="DQ14" s="389"/>
      <c r="DR14" s="389"/>
      <c r="DS14" s="389"/>
      <c r="DT14" s="389"/>
      <c r="DU14" s="389"/>
      <c r="DV14" s="389"/>
      <c r="DW14" s="389"/>
      <c r="DX14" s="389"/>
      <c r="DY14" s="389"/>
      <c r="DZ14" s="389"/>
      <c r="EA14" s="389"/>
      <c r="EB14" s="389"/>
      <c r="EC14" s="389"/>
      <c r="ED14" s="389"/>
      <c r="EE14" s="389"/>
      <c r="EF14" s="389"/>
      <c r="EG14" s="389"/>
      <c r="EH14" s="389"/>
      <c r="EI14" s="389"/>
      <c r="EJ14" s="389"/>
      <c r="EK14" s="389"/>
      <c r="EL14" s="389"/>
      <c r="EM14" s="389"/>
      <c r="EN14" s="389"/>
      <c r="EO14" s="389"/>
      <c r="EP14" s="389"/>
      <c r="EQ14" s="389"/>
      <c r="ER14" s="389"/>
      <c r="ES14" s="389"/>
      <c r="ET14" s="389"/>
      <c r="EU14" s="389"/>
      <c r="EV14" s="389"/>
      <c r="EW14" s="389"/>
      <c r="EX14" s="389"/>
      <c r="EY14" s="389"/>
      <c r="EZ14" s="389"/>
      <c r="FA14" s="389"/>
      <c r="FB14" s="389"/>
      <c r="FC14" s="389"/>
      <c r="FD14" s="389"/>
      <c r="FE14" s="389"/>
      <c r="FF14" s="389"/>
      <c r="FG14" s="389"/>
      <c r="FH14" s="389"/>
      <c r="FI14" s="389"/>
      <c r="FJ14" s="389"/>
      <c r="FK14" s="389"/>
      <c r="FL14" s="389"/>
      <c r="FM14" s="389"/>
      <c r="FN14" s="389"/>
      <c r="FO14" s="389"/>
      <c r="FP14" s="389"/>
      <c r="FQ14" s="389"/>
      <c r="FR14" s="389"/>
      <c r="FS14" s="389"/>
      <c r="FT14" s="389"/>
      <c r="FU14" s="389"/>
      <c r="FV14" s="389"/>
      <c r="FW14" s="389"/>
      <c r="FX14" s="389"/>
      <c r="FY14" s="660" t="s">
        <v>331</v>
      </c>
      <c r="FZ14" s="661">
        <v>103</v>
      </c>
      <c r="GA14" s="661">
        <v>30289314</v>
      </c>
      <c r="GB14" s="661">
        <v>35</v>
      </c>
      <c r="GC14" s="661" t="s">
        <v>3</v>
      </c>
      <c r="GD14" s="661">
        <v>16</v>
      </c>
      <c r="GE14" s="661">
        <v>1973</v>
      </c>
      <c r="GF14" s="661">
        <v>0</v>
      </c>
      <c r="GG14" s="661" t="s">
        <v>792</v>
      </c>
      <c r="GH14" s="661">
        <v>0</v>
      </c>
      <c r="GI14" s="661">
        <v>0</v>
      </c>
      <c r="GJ14" s="661" t="s">
        <v>792</v>
      </c>
      <c r="GK14" s="661">
        <v>0</v>
      </c>
      <c r="GL14" s="661" t="s">
        <v>781</v>
      </c>
      <c r="GM14" s="661" t="s">
        <v>782</v>
      </c>
      <c r="GN14" s="661">
        <v>66</v>
      </c>
      <c r="GO14" s="661" t="s">
        <v>783</v>
      </c>
      <c r="GP14" s="661">
        <v>0</v>
      </c>
      <c r="GQ14" s="661">
        <v>0</v>
      </c>
      <c r="GR14" s="661">
        <v>4</v>
      </c>
      <c r="GS14" s="661">
        <v>2</v>
      </c>
      <c r="GT14" s="661">
        <v>2</v>
      </c>
      <c r="GU14" s="661" t="s">
        <v>783</v>
      </c>
      <c r="GV14" s="661" t="s">
        <v>783</v>
      </c>
      <c r="GW14" s="661" t="s">
        <v>783</v>
      </c>
      <c r="GX14" s="661" t="s">
        <v>783</v>
      </c>
      <c r="GY14" s="661" t="s">
        <v>783</v>
      </c>
      <c r="GZ14" s="661">
        <v>1649</v>
      </c>
      <c r="HA14" s="661">
        <v>0.12</v>
      </c>
      <c r="HB14" s="661">
        <v>5</v>
      </c>
      <c r="HC14" s="661" t="s">
        <v>783</v>
      </c>
      <c r="HD14" s="661" t="s">
        <v>782</v>
      </c>
      <c r="HE14" s="661">
        <v>15</v>
      </c>
      <c r="HF14" s="661" t="s">
        <v>783</v>
      </c>
      <c r="HG14" s="661">
        <v>0</v>
      </c>
      <c r="HH14" s="661" t="s">
        <v>783</v>
      </c>
      <c r="HI14" s="661">
        <v>0</v>
      </c>
      <c r="HJ14" s="661">
        <v>1</v>
      </c>
      <c r="HK14" s="661">
        <v>45</v>
      </c>
      <c r="HL14" s="661" t="s">
        <v>784</v>
      </c>
      <c r="HM14" s="661" t="s">
        <v>785</v>
      </c>
      <c r="HN14" s="661" t="s">
        <v>783</v>
      </c>
      <c r="HO14" s="661" t="s">
        <v>783</v>
      </c>
      <c r="HP14" s="661" t="s">
        <v>783</v>
      </c>
      <c r="HQ14" s="661" t="s">
        <v>783</v>
      </c>
      <c r="HR14" s="661" t="s">
        <v>783</v>
      </c>
      <c r="HS14" s="661">
        <v>3978925</v>
      </c>
      <c r="HT14" s="661" t="s">
        <v>783</v>
      </c>
      <c r="HU14" s="661" t="s">
        <v>786</v>
      </c>
      <c r="HV14" s="661" t="s">
        <v>787</v>
      </c>
      <c r="HW14" s="661">
        <v>4</v>
      </c>
      <c r="HX14" s="661">
        <v>2014</v>
      </c>
      <c r="HY14" s="661">
        <v>63</v>
      </c>
      <c r="HZ14" s="661">
        <v>0</v>
      </c>
      <c r="IA14" s="661">
        <v>634</v>
      </c>
      <c r="IB14" s="662">
        <v>41697.500081018516</v>
      </c>
      <c r="IC14" s="661" t="s">
        <v>788</v>
      </c>
      <c r="ID14" s="661">
        <v>3974447</v>
      </c>
      <c r="IE14" s="661">
        <v>2014</v>
      </c>
      <c r="IF14" s="661">
        <v>1712</v>
      </c>
      <c r="IG14" s="661" t="s">
        <v>783</v>
      </c>
      <c r="IH14" s="661" t="s">
        <v>783</v>
      </c>
      <c r="II14" s="661" t="s">
        <v>783</v>
      </c>
      <c r="IJ14" s="661" t="s">
        <v>783</v>
      </c>
      <c r="IK14" s="661" t="s">
        <v>783</v>
      </c>
      <c r="IL14" s="661" t="s">
        <v>783</v>
      </c>
      <c r="IM14" s="661" t="s">
        <v>783</v>
      </c>
      <c r="IN14" s="661" t="s">
        <v>783</v>
      </c>
      <c r="IO14" s="661" t="s">
        <v>783</v>
      </c>
      <c r="IP14" s="661">
        <v>1649</v>
      </c>
      <c r="IQ14" s="662">
        <v>37477.354571759257</v>
      </c>
      <c r="IR14" s="661">
        <v>4</v>
      </c>
      <c r="IS14" s="661" t="s">
        <v>793</v>
      </c>
      <c r="IT14" s="661">
        <v>2</v>
      </c>
      <c r="IU14" s="663">
        <v>41275</v>
      </c>
      <c r="IV14" s="661" t="s">
        <v>783</v>
      </c>
      <c r="IW14" s="661" t="s">
        <v>783</v>
      </c>
      <c r="IX14" s="661" t="s">
        <v>783</v>
      </c>
      <c r="IY14" s="661" t="s">
        <v>781</v>
      </c>
      <c r="IZ14" s="661">
        <v>45</v>
      </c>
      <c r="JA14" s="661" t="s">
        <v>789</v>
      </c>
      <c r="JB14" s="661" t="s">
        <v>783</v>
      </c>
      <c r="JC14" s="661" t="s">
        <v>783</v>
      </c>
      <c r="JD14" s="661" t="s">
        <v>783</v>
      </c>
      <c r="JE14" s="661">
        <v>329392</v>
      </c>
      <c r="JF14" s="661" t="s">
        <v>783</v>
      </c>
      <c r="JG14" s="661" t="s">
        <v>783</v>
      </c>
      <c r="JH14" s="661" t="s">
        <v>804</v>
      </c>
      <c r="JI14" s="661">
        <v>35</v>
      </c>
      <c r="JJ14" s="661" t="s">
        <v>783</v>
      </c>
      <c r="JK14" s="661" t="s">
        <v>783</v>
      </c>
      <c r="JL14" s="661" t="s">
        <v>783</v>
      </c>
      <c r="JM14" s="661" t="s">
        <v>790</v>
      </c>
      <c r="JN14" s="661">
        <v>4</v>
      </c>
      <c r="JO14" s="661">
        <v>1</v>
      </c>
      <c r="JP14" s="661" t="s">
        <v>783</v>
      </c>
      <c r="JQ14" s="661">
        <v>12683066</v>
      </c>
      <c r="JR14" s="661">
        <v>2013</v>
      </c>
      <c r="JS14" s="661">
        <v>12</v>
      </c>
      <c r="JT14" s="661" t="s">
        <v>783</v>
      </c>
      <c r="JU14" s="661" t="s">
        <v>783</v>
      </c>
      <c r="JV14" s="661" t="s">
        <v>823</v>
      </c>
      <c r="JW14" s="664">
        <v>565.68701199999998</v>
      </c>
      <c r="JX14">
        <f>JW14</f>
        <v>565.68701199999998</v>
      </c>
      <c r="JY14" s="225">
        <v>0.10713769166666666</v>
      </c>
    </row>
    <row r="15" spans="1:289" ht="16" thickBot="1">
      <c r="A15" s="905" t="s">
        <v>5</v>
      </c>
      <c r="B15" s="79">
        <f t="shared" si="0"/>
        <v>2</v>
      </c>
      <c r="C15" s="871" t="s">
        <v>1172</v>
      </c>
      <c r="D15" s="489" t="s">
        <v>162</v>
      </c>
      <c r="E15" s="1129" t="s">
        <v>83</v>
      </c>
      <c r="F15" s="888">
        <v>0.1</v>
      </c>
      <c r="G15" s="120">
        <f t="shared" si="39"/>
        <v>6.8000000000000007</v>
      </c>
      <c r="H15" s="46"/>
      <c r="I15" s="3">
        <f>F15</f>
        <v>0.1</v>
      </c>
      <c r="J15" s="29"/>
      <c r="K15" s="17"/>
      <c r="L15" s="9"/>
      <c r="M15" s="170">
        <v>3</v>
      </c>
      <c r="N15" s="71">
        <v>4</v>
      </c>
      <c r="O15" s="739">
        <v>4</v>
      </c>
      <c r="P15" s="1107">
        <f t="shared" si="1"/>
        <v>11</v>
      </c>
      <c r="Q15" s="1108">
        <v>125</v>
      </c>
      <c r="R15" s="46"/>
      <c r="S15" s="3"/>
      <c r="T15" s="25">
        <f>I15</f>
        <v>0.1</v>
      </c>
      <c r="U15" s="219">
        <f t="shared" si="41"/>
        <v>20700</v>
      </c>
      <c r="V15" s="1045" t="s">
        <v>643</v>
      </c>
      <c r="W15" s="1042">
        <f t="shared" si="40"/>
        <v>22770.000000000004</v>
      </c>
      <c r="X15" s="537">
        <f t="shared" si="42"/>
        <v>2460.9777777777776</v>
      </c>
      <c r="Y15" s="538">
        <f t="shared" si="2"/>
        <v>3000</v>
      </c>
      <c r="Z15" s="1090">
        <f t="shared" si="3"/>
        <v>28230.977777777782</v>
      </c>
      <c r="AA15" s="1475">
        <f t="shared" si="43"/>
        <v>412603.91555555555</v>
      </c>
      <c r="AB15" s="1098"/>
      <c r="AC15" s="600">
        <v>2</v>
      </c>
      <c r="AD15" s="1056">
        <f t="shared" si="4"/>
        <v>660.97777777777776</v>
      </c>
      <c r="AE15" s="1063">
        <v>0.25</v>
      </c>
      <c r="AF15" s="747">
        <f t="shared" si="5"/>
        <v>1800</v>
      </c>
      <c r="AG15" s="600"/>
      <c r="AH15" s="1056">
        <f t="shared" si="6"/>
        <v>0</v>
      </c>
      <c r="AI15" s="1070"/>
      <c r="AJ15" s="747">
        <f t="shared" si="7"/>
        <v>0</v>
      </c>
      <c r="AK15" s="1051"/>
      <c r="AL15" s="270">
        <v>0</v>
      </c>
      <c r="AM15" s="902"/>
      <c r="AN15" s="902">
        <v>2018</v>
      </c>
      <c r="AO15" s="18">
        <f t="shared" si="8"/>
        <v>0.1</v>
      </c>
      <c r="AP15" s="747">
        <f t="shared" si="9"/>
        <v>28230.977777777782</v>
      </c>
      <c r="AQ15" s="4" t="str">
        <f t="shared" si="10"/>
        <v xml:space="preserve"> </v>
      </c>
      <c r="AR15" s="747" t="str">
        <f t="shared" si="11"/>
        <v xml:space="preserve"> </v>
      </c>
      <c r="AS15" s="4" t="str">
        <f t="shared" si="12"/>
        <v xml:space="preserve"> </v>
      </c>
      <c r="AT15" s="747" t="str">
        <f t="shared" si="13"/>
        <v xml:space="preserve"> </v>
      </c>
      <c r="AU15" s="4" t="str">
        <f t="shared" si="14"/>
        <v xml:space="preserve"> </v>
      </c>
      <c r="AV15" s="747" t="str">
        <f t="shared" si="15"/>
        <v xml:space="preserve"> </v>
      </c>
      <c r="AW15" s="4" t="str">
        <f t="shared" si="16"/>
        <v xml:space="preserve"> </v>
      </c>
      <c r="AX15" s="747" t="str">
        <f t="shared" si="17"/>
        <v xml:space="preserve"> </v>
      </c>
      <c r="AY15" s="4" t="str">
        <f t="shared" si="18"/>
        <v xml:space="preserve"> </v>
      </c>
      <c r="AZ15" s="747" t="str">
        <f t="shared" si="19"/>
        <v xml:space="preserve"> </v>
      </c>
      <c r="BA15" s="4" t="str">
        <f t="shared" si="20"/>
        <v xml:space="preserve"> </v>
      </c>
      <c r="BB15" s="747" t="str">
        <f t="shared" si="21"/>
        <v xml:space="preserve"> </v>
      </c>
      <c r="BC15" s="4" t="str">
        <f t="shared" si="22"/>
        <v xml:space="preserve"> </v>
      </c>
      <c r="BD15" s="747" t="str">
        <f t="shared" si="23"/>
        <v xml:space="preserve"> </v>
      </c>
      <c r="BE15" s="4" t="str">
        <f t="shared" si="24"/>
        <v xml:space="preserve"> </v>
      </c>
      <c r="BF15" s="747" t="str">
        <f t="shared" si="25"/>
        <v xml:space="preserve"> </v>
      </c>
      <c r="BG15" s="4" t="str">
        <f t="shared" si="26"/>
        <v xml:space="preserve"> </v>
      </c>
      <c r="BH15" s="747" t="str">
        <f t="shared" si="27"/>
        <v xml:space="preserve"> </v>
      </c>
      <c r="BI15" s="4" t="str">
        <f t="shared" si="28"/>
        <v xml:space="preserve"> </v>
      </c>
      <c r="BJ15" s="747" t="str">
        <f t="shared" si="29"/>
        <v xml:space="preserve"> </v>
      </c>
      <c r="BK15" s="4" t="str">
        <f t="shared" si="30"/>
        <v xml:space="preserve"> </v>
      </c>
      <c r="BL15" s="747" t="str">
        <f t="shared" si="31"/>
        <v xml:space="preserve"> </v>
      </c>
      <c r="BM15" s="4" t="str">
        <f t="shared" si="32"/>
        <v xml:space="preserve"> </v>
      </c>
      <c r="BN15" s="747" t="str">
        <f t="shared" si="33"/>
        <v xml:space="preserve"> </v>
      </c>
      <c r="BO15" s="4" t="str">
        <f t="shared" si="34"/>
        <v xml:space="preserve"> </v>
      </c>
      <c r="BP15" s="747" t="str">
        <f t="shared" si="35"/>
        <v xml:space="preserve"> </v>
      </c>
      <c r="BQ15" s="4" t="str">
        <f t="shared" si="36"/>
        <v xml:space="preserve"> </v>
      </c>
      <c r="BR15" s="747" t="str">
        <f t="shared" si="37"/>
        <v xml:space="preserve"> </v>
      </c>
      <c r="BS15" s="502"/>
      <c r="BT15" s="502"/>
      <c r="BU15" s="389"/>
      <c r="BV15" s="389"/>
      <c r="BW15" s="389"/>
      <c r="BX15" s="389"/>
      <c r="BY15" s="389"/>
      <c r="BZ15" s="389"/>
      <c r="CA15" s="389"/>
      <c r="CB15" s="389"/>
      <c r="CC15" s="163">
        <f t="shared" si="38"/>
        <v>0</v>
      </c>
      <c r="CD15" s="389"/>
      <c r="CE15" s="389"/>
      <c r="CF15" s="389"/>
      <c r="CG15" s="389"/>
      <c r="CH15" s="389"/>
      <c r="CI15" s="389"/>
      <c r="CJ15" s="389"/>
      <c r="CK15" s="389"/>
      <c r="CL15" s="389"/>
      <c r="CM15" s="389"/>
      <c r="CN15" s="389"/>
      <c r="CO15" s="389"/>
      <c r="CP15" s="389"/>
      <c r="CQ15" s="389"/>
      <c r="CR15" s="389"/>
      <c r="CS15" s="389"/>
      <c r="CT15" s="389"/>
      <c r="CU15" s="389"/>
      <c r="CV15" s="389"/>
      <c r="CW15" s="389"/>
      <c r="CX15" s="389"/>
      <c r="CY15" s="389"/>
      <c r="CZ15" s="389"/>
      <c r="DA15" s="389"/>
      <c r="DB15" s="389"/>
      <c r="DC15" s="389"/>
      <c r="DD15" s="389"/>
      <c r="DE15" s="389"/>
      <c r="DF15" s="389"/>
      <c r="DG15" s="389"/>
      <c r="DH15" s="389"/>
      <c r="DI15" s="389"/>
      <c r="DJ15" s="389"/>
      <c r="DK15" s="389"/>
      <c r="DL15" s="389"/>
      <c r="DM15" s="389"/>
      <c r="DN15" s="389"/>
      <c r="DO15" s="389"/>
      <c r="DP15" s="389"/>
      <c r="DQ15" s="389"/>
      <c r="DR15" s="389"/>
      <c r="DS15" s="389"/>
      <c r="DT15" s="389"/>
      <c r="DU15" s="389"/>
      <c r="DV15" s="389"/>
      <c r="DW15" s="389"/>
      <c r="DX15" s="389"/>
      <c r="DY15" s="389"/>
      <c r="DZ15" s="389"/>
      <c r="EA15" s="389"/>
      <c r="EB15" s="389"/>
      <c r="EC15" s="389"/>
      <c r="ED15" s="389"/>
      <c r="EE15" s="389"/>
      <c r="EF15" s="389"/>
      <c r="EG15" s="389"/>
      <c r="EH15" s="389"/>
      <c r="EI15" s="389"/>
      <c r="EJ15" s="389"/>
      <c r="EK15" s="389"/>
      <c r="EL15" s="389"/>
      <c r="EM15" s="389"/>
      <c r="EN15" s="389"/>
      <c r="EO15" s="389"/>
      <c r="EP15" s="389"/>
      <c r="EQ15" s="389"/>
      <c r="ER15" s="389"/>
      <c r="ES15" s="389"/>
      <c r="ET15" s="389"/>
      <c r="EU15" s="389"/>
      <c r="EV15" s="389"/>
      <c r="EW15" s="389"/>
      <c r="EX15" s="389"/>
      <c r="EY15" s="389"/>
      <c r="EZ15" s="389"/>
      <c r="FA15" s="389"/>
      <c r="FB15" s="389"/>
      <c r="FC15" s="389"/>
      <c r="FD15" s="389"/>
      <c r="FE15" s="389"/>
      <c r="FF15" s="389"/>
      <c r="FG15" s="389"/>
      <c r="FH15" s="389"/>
      <c r="FI15" s="389"/>
      <c r="FJ15" s="389"/>
      <c r="FK15" s="389"/>
      <c r="FL15" s="389"/>
      <c r="FM15" s="389"/>
      <c r="FN15" s="389"/>
      <c r="FO15" s="389"/>
      <c r="FP15" s="389"/>
      <c r="FQ15" s="389"/>
      <c r="FR15" s="389"/>
      <c r="FS15" s="389"/>
      <c r="FT15" s="389"/>
      <c r="FU15" s="389"/>
      <c r="FV15" s="389"/>
      <c r="FW15" s="389"/>
      <c r="FX15" s="389"/>
      <c r="FY15" s="660" t="s">
        <v>465</v>
      </c>
      <c r="FZ15" s="661">
        <v>148</v>
      </c>
      <c r="GA15" s="661">
        <v>30289502</v>
      </c>
      <c r="GB15" s="661">
        <v>55</v>
      </c>
      <c r="GC15" s="661" t="s">
        <v>798</v>
      </c>
      <c r="GD15" s="661">
        <v>18</v>
      </c>
      <c r="GE15" s="661">
        <v>1998</v>
      </c>
      <c r="GF15" s="661">
        <v>1</v>
      </c>
      <c r="GG15" s="661" t="s">
        <v>780</v>
      </c>
      <c r="GH15" s="661">
        <v>1</v>
      </c>
      <c r="GI15" s="661">
        <v>1</v>
      </c>
      <c r="GJ15" s="661" t="s">
        <v>780</v>
      </c>
      <c r="GK15" s="661">
        <v>1</v>
      </c>
      <c r="GL15" s="661" t="s">
        <v>781</v>
      </c>
      <c r="GM15" s="661" t="s">
        <v>782</v>
      </c>
      <c r="GN15" s="661">
        <v>66</v>
      </c>
      <c r="GO15" s="661" t="s">
        <v>783</v>
      </c>
      <c r="GP15" s="661">
        <v>0</v>
      </c>
      <c r="GQ15" s="661">
        <v>0</v>
      </c>
      <c r="GR15" s="661">
        <v>4</v>
      </c>
      <c r="GS15" s="661">
        <v>2</v>
      </c>
      <c r="GT15" s="661">
        <v>7</v>
      </c>
      <c r="GU15" s="661" t="s">
        <v>783</v>
      </c>
      <c r="GV15" s="661" t="s">
        <v>783</v>
      </c>
      <c r="GW15" s="661" t="s">
        <v>783</v>
      </c>
      <c r="GX15" s="661" t="s">
        <v>783</v>
      </c>
      <c r="GY15" s="661" t="s">
        <v>783</v>
      </c>
      <c r="GZ15" s="661">
        <v>1649</v>
      </c>
      <c r="HA15" s="661">
        <v>1.56</v>
      </c>
      <c r="HB15" s="661">
        <v>5</v>
      </c>
      <c r="HC15" s="661" t="s">
        <v>783</v>
      </c>
      <c r="HD15" s="661" t="s">
        <v>782</v>
      </c>
      <c r="HE15" s="661">
        <v>35</v>
      </c>
      <c r="HF15" s="661" t="s">
        <v>783</v>
      </c>
      <c r="HG15" s="661">
        <v>0</v>
      </c>
      <c r="HH15" s="661" t="s">
        <v>783</v>
      </c>
      <c r="HI15" s="661">
        <v>0</v>
      </c>
      <c r="HJ15" s="661">
        <v>1</v>
      </c>
      <c r="HK15" s="661">
        <v>45</v>
      </c>
      <c r="HL15" s="661" t="s">
        <v>784</v>
      </c>
      <c r="HM15" s="661" t="s">
        <v>785</v>
      </c>
      <c r="HN15" s="661" t="s">
        <v>783</v>
      </c>
      <c r="HO15" s="661" t="s">
        <v>783</v>
      </c>
      <c r="HP15" s="661" t="s">
        <v>783</v>
      </c>
      <c r="HQ15" s="661" t="s">
        <v>783</v>
      </c>
      <c r="HR15" s="661" t="s">
        <v>783</v>
      </c>
      <c r="HS15" s="661">
        <v>3979001</v>
      </c>
      <c r="HT15" s="661" t="s">
        <v>783</v>
      </c>
      <c r="HU15" s="661" t="s">
        <v>786</v>
      </c>
      <c r="HV15" s="661" t="s">
        <v>787</v>
      </c>
      <c r="HW15" s="661">
        <v>4</v>
      </c>
      <c r="HX15" s="661">
        <v>2014</v>
      </c>
      <c r="HY15" s="661">
        <v>63</v>
      </c>
      <c r="HZ15" s="661">
        <v>739</v>
      </c>
      <c r="IA15" s="661">
        <v>8976</v>
      </c>
      <c r="IB15" s="662">
        <v>41697.500081018516</v>
      </c>
      <c r="IC15" s="661" t="s">
        <v>788</v>
      </c>
      <c r="ID15" s="661">
        <v>3974523</v>
      </c>
      <c r="IE15" s="661">
        <v>2014</v>
      </c>
      <c r="IF15" s="661">
        <v>1712</v>
      </c>
      <c r="IG15" s="661" t="s">
        <v>783</v>
      </c>
      <c r="IH15" s="661" t="s">
        <v>783</v>
      </c>
      <c r="II15" s="661" t="s">
        <v>783</v>
      </c>
      <c r="IJ15" s="661" t="s">
        <v>783</v>
      </c>
      <c r="IK15" s="661" t="s">
        <v>783</v>
      </c>
      <c r="IL15" s="661" t="s">
        <v>783</v>
      </c>
      <c r="IM15" s="661" t="s">
        <v>783</v>
      </c>
      <c r="IN15" s="661" t="s">
        <v>783</v>
      </c>
      <c r="IO15" s="661" t="s">
        <v>783</v>
      </c>
      <c r="IP15" s="661">
        <v>1649</v>
      </c>
      <c r="IQ15" s="662">
        <v>37477.354571759257</v>
      </c>
      <c r="IR15" s="661">
        <v>2</v>
      </c>
      <c r="IS15" s="661" t="s">
        <v>793</v>
      </c>
      <c r="IT15" s="661">
        <v>7</v>
      </c>
      <c r="IU15" s="663">
        <v>41275</v>
      </c>
      <c r="IV15" s="661" t="s">
        <v>783</v>
      </c>
      <c r="IW15" s="661" t="s">
        <v>783</v>
      </c>
      <c r="IX15" s="661" t="s">
        <v>783</v>
      </c>
      <c r="IY15" s="661" t="s">
        <v>781</v>
      </c>
      <c r="IZ15" s="661">
        <v>45</v>
      </c>
      <c r="JA15" s="661" t="s">
        <v>789</v>
      </c>
      <c r="JB15" s="661" t="s">
        <v>783</v>
      </c>
      <c r="JC15" s="661" t="s">
        <v>783</v>
      </c>
      <c r="JD15" s="661" t="s">
        <v>783</v>
      </c>
      <c r="JE15" s="661">
        <v>329441</v>
      </c>
      <c r="JF15" s="661" t="s">
        <v>783</v>
      </c>
      <c r="JG15" s="661" t="s">
        <v>783</v>
      </c>
      <c r="JH15" s="661" t="s">
        <v>799</v>
      </c>
      <c r="JI15" s="661">
        <v>55</v>
      </c>
      <c r="JJ15" s="661" t="s">
        <v>783</v>
      </c>
      <c r="JK15" s="661" t="s">
        <v>783</v>
      </c>
      <c r="JL15" s="661" t="s">
        <v>783</v>
      </c>
      <c r="JM15" s="661" t="s">
        <v>790</v>
      </c>
      <c r="JN15" s="661">
        <v>4</v>
      </c>
      <c r="JO15" s="661">
        <v>3</v>
      </c>
      <c r="JP15" s="661" t="s">
        <v>783</v>
      </c>
      <c r="JQ15" s="661" t="s">
        <v>783</v>
      </c>
      <c r="JR15" s="661" t="s">
        <v>783</v>
      </c>
      <c r="JS15" s="661" t="s">
        <v>783</v>
      </c>
      <c r="JT15" s="661" t="s">
        <v>783</v>
      </c>
      <c r="JU15" s="661" t="s">
        <v>783</v>
      </c>
      <c r="JV15" s="661" t="s">
        <v>887</v>
      </c>
      <c r="JW15" s="664">
        <v>8260.9921030000005</v>
      </c>
      <c r="JX15">
        <f>SUM(JW14:JW15)</f>
        <v>8826.6791150000008</v>
      </c>
      <c r="JY15" s="225">
        <v>1.7049510032196971</v>
      </c>
    </row>
    <row r="16" spans="1:289" ht="16" thickBot="1">
      <c r="A16" s="905" t="s">
        <v>5</v>
      </c>
      <c r="B16" s="79">
        <f t="shared" si="0"/>
        <v>1</v>
      </c>
      <c r="C16" s="871" t="s">
        <v>31</v>
      </c>
      <c r="D16" s="489" t="s">
        <v>162</v>
      </c>
      <c r="E16" s="1129" t="s">
        <v>83</v>
      </c>
      <c r="F16" s="888">
        <v>0.3</v>
      </c>
      <c r="G16" s="120">
        <f t="shared" si="39"/>
        <v>7.1000000000000005</v>
      </c>
      <c r="H16" s="46"/>
      <c r="I16" s="3">
        <f>F16</f>
        <v>0.3</v>
      </c>
      <c r="J16" s="29"/>
      <c r="K16" s="17"/>
      <c r="L16" s="9"/>
      <c r="M16" s="170">
        <v>3</v>
      </c>
      <c r="N16" s="71">
        <v>4</v>
      </c>
      <c r="O16" s="739">
        <v>4</v>
      </c>
      <c r="P16" s="1107">
        <f t="shared" si="1"/>
        <v>11</v>
      </c>
      <c r="Q16" s="1108">
        <v>125</v>
      </c>
      <c r="R16" s="46"/>
      <c r="S16" s="3">
        <f>I16</f>
        <v>0.3</v>
      </c>
      <c r="T16" s="25"/>
      <c r="U16" s="219">
        <f t="shared" si="41"/>
        <v>22500</v>
      </c>
      <c r="V16" s="1045" t="s">
        <v>643</v>
      </c>
      <c r="W16" s="1042">
        <f t="shared" si="40"/>
        <v>29250.000000000004</v>
      </c>
      <c r="X16" s="537">
        <f t="shared" si="42"/>
        <v>7382.9333333333334</v>
      </c>
      <c r="Y16" s="538">
        <f t="shared" si="2"/>
        <v>3296.9639999999999</v>
      </c>
      <c r="Z16" s="1090">
        <f t="shared" si="3"/>
        <v>39929.897333333334</v>
      </c>
      <c r="AA16" s="1475">
        <f t="shared" si="43"/>
        <v>452533.81288888888</v>
      </c>
      <c r="AB16" s="1098"/>
      <c r="AC16" s="600">
        <v>2</v>
      </c>
      <c r="AD16" s="1056">
        <f t="shared" si="4"/>
        <v>1982.9333333333334</v>
      </c>
      <c r="AE16" s="1063">
        <v>0.25</v>
      </c>
      <c r="AF16" s="747">
        <f t="shared" si="5"/>
        <v>5400</v>
      </c>
      <c r="AG16" s="600"/>
      <c r="AH16" s="1056">
        <f t="shared" si="6"/>
        <v>0</v>
      </c>
      <c r="AI16" s="1070"/>
      <c r="AJ16" s="747">
        <f t="shared" si="7"/>
        <v>0</v>
      </c>
      <c r="AK16" s="1051"/>
      <c r="AL16" s="270">
        <v>0</v>
      </c>
      <c r="AM16" s="902"/>
      <c r="AN16" s="902">
        <v>2018</v>
      </c>
      <c r="AO16" s="18">
        <f t="shared" si="8"/>
        <v>0.3</v>
      </c>
      <c r="AP16" s="747">
        <f t="shared" si="9"/>
        <v>39929.897333333334</v>
      </c>
      <c r="AQ16" s="4" t="str">
        <f t="shared" si="10"/>
        <v xml:space="preserve"> </v>
      </c>
      <c r="AR16" s="747" t="str">
        <f t="shared" si="11"/>
        <v xml:space="preserve"> </v>
      </c>
      <c r="AS16" s="4" t="str">
        <f t="shared" si="12"/>
        <v xml:space="preserve"> </v>
      </c>
      <c r="AT16" s="747" t="str">
        <f t="shared" si="13"/>
        <v xml:space="preserve"> </v>
      </c>
      <c r="AU16" s="4" t="str">
        <f t="shared" si="14"/>
        <v xml:space="preserve"> </v>
      </c>
      <c r="AV16" s="747" t="str">
        <f t="shared" si="15"/>
        <v xml:space="preserve"> </v>
      </c>
      <c r="AW16" s="4" t="str">
        <f t="shared" si="16"/>
        <v xml:space="preserve"> </v>
      </c>
      <c r="AX16" s="747" t="str">
        <f t="shared" si="17"/>
        <v xml:space="preserve"> </v>
      </c>
      <c r="AY16" s="4" t="str">
        <f t="shared" si="18"/>
        <v xml:space="preserve"> </v>
      </c>
      <c r="AZ16" s="747" t="str">
        <f t="shared" si="19"/>
        <v xml:space="preserve"> </v>
      </c>
      <c r="BA16" s="4" t="str">
        <f t="shared" si="20"/>
        <v xml:space="preserve"> </v>
      </c>
      <c r="BB16" s="747" t="str">
        <f t="shared" si="21"/>
        <v xml:space="preserve"> </v>
      </c>
      <c r="BC16" s="4" t="str">
        <f t="shared" si="22"/>
        <v xml:space="preserve"> </v>
      </c>
      <c r="BD16" s="747" t="str">
        <f t="shared" si="23"/>
        <v xml:space="preserve"> </v>
      </c>
      <c r="BE16" s="4" t="str">
        <f t="shared" si="24"/>
        <v xml:space="preserve"> </v>
      </c>
      <c r="BF16" s="747" t="str">
        <f t="shared" si="25"/>
        <v xml:space="preserve"> </v>
      </c>
      <c r="BG16" s="4" t="str">
        <f t="shared" si="26"/>
        <v xml:space="preserve"> </v>
      </c>
      <c r="BH16" s="747" t="str">
        <f t="shared" si="27"/>
        <v xml:space="preserve"> </v>
      </c>
      <c r="BI16" s="4" t="str">
        <f t="shared" si="28"/>
        <v xml:space="preserve"> </v>
      </c>
      <c r="BJ16" s="747" t="str">
        <f t="shared" si="29"/>
        <v xml:space="preserve"> </v>
      </c>
      <c r="BK16" s="4" t="str">
        <f t="shared" si="30"/>
        <v xml:space="preserve"> </v>
      </c>
      <c r="BL16" s="747" t="str">
        <f t="shared" si="31"/>
        <v xml:space="preserve"> </v>
      </c>
      <c r="BM16" s="4" t="str">
        <f t="shared" si="32"/>
        <v xml:space="preserve"> </v>
      </c>
      <c r="BN16" s="747" t="str">
        <f t="shared" si="33"/>
        <v xml:space="preserve"> </v>
      </c>
      <c r="BO16" s="4" t="str">
        <f t="shared" si="34"/>
        <v xml:space="preserve"> </v>
      </c>
      <c r="BP16" s="747" t="str">
        <f t="shared" si="35"/>
        <v xml:space="preserve"> </v>
      </c>
      <c r="BQ16" s="4" t="str">
        <f t="shared" si="36"/>
        <v xml:space="preserve"> </v>
      </c>
      <c r="BR16" s="747" t="str">
        <f t="shared" si="37"/>
        <v xml:space="preserve"> </v>
      </c>
      <c r="BS16" s="502"/>
      <c r="BT16" s="502"/>
      <c r="BU16" s="389"/>
      <c r="BV16" s="389"/>
      <c r="BW16" s="389"/>
      <c r="BX16" s="389"/>
      <c r="BY16" s="389"/>
      <c r="BZ16" s="389"/>
      <c r="CA16" s="389"/>
      <c r="CB16" s="389"/>
      <c r="CC16" s="163">
        <f t="shared" si="38"/>
        <v>0</v>
      </c>
      <c r="CD16" s="389"/>
      <c r="CE16" s="389"/>
      <c r="CF16" s="389"/>
      <c r="CG16" s="389"/>
      <c r="CH16" s="389"/>
      <c r="CI16" s="389"/>
      <c r="CJ16" s="389"/>
      <c r="CK16" s="389"/>
      <c r="CL16" s="389"/>
      <c r="CM16" s="389"/>
      <c r="CN16" s="389"/>
      <c r="CO16" s="389"/>
      <c r="CP16" s="389"/>
      <c r="CQ16" s="389"/>
      <c r="CR16" s="389"/>
      <c r="CS16" s="389"/>
      <c r="CT16" s="389"/>
      <c r="CU16" s="389"/>
      <c r="CV16" s="389"/>
      <c r="CW16" s="389"/>
      <c r="CX16" s="389"/>
      <c r="CY16" s="389"/>
      <c r="CZ16" s="389"/>
      <c r="DA16" s="389"/>
      <c r="DB16" s="389"/>
      <c r="DC16" s="389"/>
      <c r="DD16" s="389"/>
      <c r="DE16" s="389"/>
      <c r="DF16" s="389"/>
      <c r="DG16" s="389"/>
      <c r="DH16" s="389"/>
      <c r="DI16" s="389"/>
      <c r="DJ16" s="389"/>
      <c r="DK16" s="389"/>
      <c r="DL16" s="389"/>
      <c r="DM16" s="389"/>
      <c r="DN16" s="389"/>
      <c r="DO16" s="389"/>
      <c r="DP16" s="389"/>
      <c r="DQ16" s="389"/>
      <c r="DR16" s="389"/>
      <c r="DS16" s="389"/>
      <c r="DT16" s="389"/>
      <c r="DU16" s="389"/>
      <c r="DV16" s="389"/>
      <c r="DW16" s="389"/>
      <c r="DX16" s="389"/>
      <c r="DY16" s="389"/>
      <c r="DZ16" s="389"/>
      <c r="EA16" s="389"/>
      <c r="EB16" s="389"/>
      <c r="EC16" s="389"/>
      <c r="ED16" s="389"/>
      <c r="EE16" s="389"/>
      <c r="EF16" s="389"/>
      <c r="EG16" s="389"/>
      <c r="EH16" s="389"/>
      <c r="EI16" s="389"/>
      <c r="EJ16" s="389"/>
      <c r="EK16" s="389"/>
      <c r="EL16" s="389"/>
      <c r="EM16" s="389"/>
      <c r="EN16" s="389"/>
      <c r="EO16" s="389"/>
      <c r="EP16" s="389"/>
      <c r="EQ16" s="389"/>
      <c r="ER16" s="389"/>
      <c r="ES16" s="389"/>
      <c r="ET16" s="389"/>
      <c r="EU16" s="389"/>
      <c r="EV16" s="389"/>
      <c r="EW16" s="389"/>
      <c r="EX16" s="389"/>
      <c r="EY16" s="389"/>
      <c r="EZ16" s="389"/>
      <c r="FA16" s="389"/>
      <c r="FB16" s="389"/>
      <c r="FC16" s="389"/>
      <c r="FD16" s="389"/>
      <c r="FE16" s="389"/>
      <c r="FF16" s="389"/>
      <c r="FG16" s="389"/>
      <c r="FH16" s="389"/>
      <c r="FI16" s="389"/>
      <c r="FJ16" s="389"/>
      <c r="FK16" s="389"/>
      <c r="FL16" s="389"/>
      <c r="FM16" s="389"/>
      <c r="FN16" s="389"/>
      <c r="FO16" s="389"/>
      <c r="FP16" s="389"/>
      <c r="FQ16" s="389"/>
      <c r="FR16" s="389"/>
      <c r="FS16" s="389"/>
      <c r="FT16" s="389"/>
      <c r="FU16" s="389"/>
      <c r="FV16" s="389"/>
      <c r="FW16" s="389"/>
      <c r="FX16" s="389"/>
      <c r="FY16" s="650" t="s">
        <v>427</v>
      </c>
      <c r="FZ16" s="651"/>
      <c r="GA16" s="651"/>
      <c r="GB16" s="651"/>
      <c r="GC16" s="651"/>
      <c r="GD16" s="651"/>
      <c r="GE16" s="651"/>
      <c r="GF16" s="651"/>
      <c r="GG16" s="651"/>
      <c r="GH16" s="651"/>
      <c r="GI16" s="651"/>
      <c r="GJ16" s="651"/>
      <c r="GK16" s="651"/>
      <c r="GL16" s="651"/>
      <c r="GM16" s="651"/>
      <c r="GN16" s="651"/>
      <c r="GO16" s="651"/>
      <c r="GP16" s="651"/>
      <c r="GQ16" s="651"/>
      <c r="GR16" s="651"/>
      <c r="GS16" s="651"/>
      <c r="GT16" s="651"/>
      <c r="GU16" s="651"/>
      <c r="GV16" s="651"/>
      <c r="GW16" s="651"/>
      <c r="GX16" s="651"/>
      <c r="GY16" s="651"/>
      <c r="GZ16" s="651"/>
      <c r="HA16" s="651"/>
      <c r="HB16" s="651"/>
      <c r="HC16" s="651"/>
      <c r="HD16" s="651"/>
      <c r="HE16" s="651"/>
      <c r="HF16" s="651"/>
      <c r="HG16" s="651"/>
      <c r="HH16" s="651"/>
      <c r="HI16" s="651"/>
      <c r="HJ16" s="651"/>
      <c r="HK16" s="651"/>
      <c r="HL16" s="651"/>
      <c r="HM16" s="651"/>
      <c r="HN16" s="651"/>
      <c r="HO16" s="651"/>
      <c r="HP16" s="651"/>
      <c r="HQ16" s="651"/>
      <c r="HR16" s="651"/>
      <c r="HS16" s="651"/>
      <c r="HT16" s="651"/>
      <c r="HU16" s="651"/>
      <c r="HV16" s="651"/>
      <c r="HW16" s="651"/>
      <c r="HX16" s="651"/>
      <c r="HY16" s="651"/>
      <c r="HZ16" s="651"/>
      <c r="IA16" s="651"/>
      <c r="IB16" s="652"/>
      <c r="IC16" s="651"/>
      <c r="ID16" s="651"/>
      <c r="IE16" s="651"/>
      <c r="IF16" s="651"/>
      <c r="IG16" s="651"/>
      <c r="IH16" s="651"/>
      <c r="II16" s="651"/>
      <c r="IJ16" s="651"/>
      <c r="IK16" s="651"/>
      <c r="IL16" s="651"/>
      <c r="IM16" s="651"/>
      <c r="IN16" s="651"/>
      <c r="IO16" s="651"/>
      <c r="IP16" s="651"/>
      <c r="IQ16" s="652"/>
      <c r="IR16" s="651"/>
      <c r="IS16" s="651"/>
      <c r="IT16" s="651"/>
      <c r="IU16" s="653"/>
      <c r="IV16" s="651"/>
      <c r="IW16" s="651"/>
      <c r="IX16" s="651"/>
      <c r="IY16" s="651"/>
      <c r="IZ16" s="651"/>
      <c r="JA16" s="651"/>
      <c r="JB16" s="651"/>
      <c r="JC16" s="651"/>
      <c r="JD16" s="651"/>
      <c r="JE16" s="651"/>
      <c r="JF16" s="651"/>
      <c r="JG16" s="651"/>
      <c r="JH16" s="651"/>
      <c r="JI16" s="651"/>
      <c r="JJ16" s="651"/>
      <c r="JK16" s="651"/>
      <c r="JL16" s="651"/>
      <c r="JM16" s="651"/>
      <c r="JN16" s="651"/>
      <c r="JO16" s="651"/>
      <c r="JP16" s="651"/>
      <c r="JQ16" s="651"/>
      <c r="JR16" s="651"/>
      <c r="JS16" s="651"/>
      <c r="JT16" s="651"/>
      <c r="JU16" s="651"/>
      <c r="JV16" s="651"/>
      <c r="JW16" s="654"/>
      <c r="JY16" s="225"/>
    </row>
    <row r="17" spans="1:287" ht="16" thickBot="1">
      <c r="A17" s="905" t="s">
        <v>5</v>
      </c>
      <c r="B17" s="79">
        <f t="shared" si="0"/>
        <v>2</v>
      </c>
      <c r="C17" s="871" t="s">
        <v>1173</v>
      </c>
      <c r="D17" s="489"/>
      <c r="E17" s="1129"/>
      <c r="F17" s="888">
        <v>1</v>
      </c>
      <c r="G17" s="120">
        <f t="shared" si="39"/>
        <v>8.1000000000000014</v>
      </c>
      <c r="H17" s="47"/>
      <c r="I17" s="11">
        <v>1</v>
      </c>
      <c r="J17" s="29"/>
      <c r="K17" s="18"/>
      <c r="L17" s="5"/>
      <c r="M17" s="170">
        <v>3</v>
      </c>
      <c r="N17" s="71">
        <v>3</v>
      </c>
      <c r="O17" s="739">
        <v>5</v>
      </c>
      <c r="P17" s="1107">
        <f t="shared" si="1"/>
        <v>11</v>
      </c>
      <c r="Q17" s="1108">
        <v>125</v>
      </c>
      <c r="R17" s="46"/>
      <c r="S17" s="3"/>
      <c r="T17" s="41">
        <v>1</v>
      </c>
      <c r="U17" s="219">
        <v>150000</v>
      </c>
      <c r="V17" s="1045" t="s">
        <v>643</v>
      </c>
      <c r="W17" s="1042">
        <f t="shared" si="40"/>
        <v>165000</v>
      </c>
      <c r="X17" s="537">
        <f t="shared" si="42"/>
        <v>0</v>
      </c>
      <c r="Y17" s="538">
        <f t="shared" si="2"/>
        <v>14850</v>
      </c>
      <c r="Z17" s="1090">
        <f t="shared" si="3"/>
        <v>179850</v>
      </c>
      <c r="AA17" s="1475">
        <f t="shared" si="43"/>
        <v>632383.81288888888</v>
      </c>
      <c r="AB17" s="1098"/>
      <c r="AC17" s="600"/>
      <c r="AD17" s="1056">
        <f t="shared" si="4"/>
        <v>0</v>
      </c>
      <c r="AE17" s="1063"/>
      <c r="AF17" s="747">
        <f t="shared" si="5"/>
        <v>0</v>
      </c>
      <c r="AG17" s="600"/>
      <c r="AH17" s="1056">
        <f t="shared" si="6"/>
        <v>0</v>
      </c>
      <c r="AI17" s="1070"/>
      <c r="AJ17" s="747">
        <f t="shared" si="7"/>
        <v>0</v>
      </c>
      <c r="AK17" s="1051"/>
      <c r="AL17" s="270">
        <v>0</v>
      </c>
      <c r="AM17" s="902"/>
      <c r="AN17" s="902">
        <v>2018</v>
      </c>
      <c r="AO17" s="18">
        <f t="shared" si="8"/>
        <v>1</v>
      </c>
      <c r="AP17" s="747">
        <f t="shared" si="9"/>
        <v>179850</v>
      </c>
      <c r="AQ17" s="4" t="str">
        <f t="shared" si="10"/>
        <v xml:space="preserve"> </v>
      </c>
      <c r="AR17" s="747" t="str">
        <f t="shared" si="11"/>
        <v xml:space="preserve"> </v>
      </c>
      <c r="AS17" s="4" t="str">
        <f t="shared" si="12"/>
        <v xml:space="preserve"> </v>
      </c>
      <c r="AT17" s="747" t="str">
        <f t="shared" si="13"/>
        <v xml:space="preserve"> </v>
      </c>
      <c r="AU17" s="4" t="str">
        <f t="shared" si="14"/>
        <v xml:space="preserve"> </v>
      </c>
      <c r="AV17" s="747" t="str">
        <f t="shared" si="15"/>
        <v xml:space="preserve"> </v>
      </c>
      <c r="AW17" s="4" t="str">
        <f t="shared" si="16"/>
        <v xml:space="preserve"> </v>
      </c>
      <c r="AX17" s="747" t="str">
        <f t="shared" si="17"/>
        <v xml:space="preserve"> </v>
      </c>
      <c r="AY17" s="4" t="str">
        <f t="shared" si="18"/>
        <v xml:space="preserve"> </v>
      </c>
      <c r="AZ17" s="747" t="str">
        <f t="shared" si="19"/>
        <v xml:space="preserve"> </v>
      </c>
      <c r="BA17" s="4" t="str">
        <f t="shared" si="20"/>
        <v xml:space="preserve"> </v>
      </c>
      <c r="BB17" s="747" t="str">
        <f t="shared" si="21"/>
        <v xml:space="preserve"> </v>
      </c>
      <c r="BC17" s="4" t="str">
        <f t="shared" si="22"/>
        <v xml:space="preserve"> </v>
      </c>
      <c r="BD17" s="747" t="str">
        <f t="shared" si="23"/>
        <v xml:space="preserve"> </v>
      </c>
      <c r="BE17" s="4" t="str">
        <f t="shared" si="24"/>
        <v xml:space="preserve"> </v>
      </c>
      <c r="BF17" s="747" t="str">
        <f t="shared" si="25"/>
        <v xml:space="preserve"> </v>
      </c>
      <c r="BG17" s="4" t="str">
        <f t="shared" si="26"/>
        <v xml:space="preserve"> </v>
      </c>
      <c r="BH17" s="747" t="str">
        <f t="shared" si="27"/>
        <v xml:space="preserve"> </v>
      </c>
      <c r="BI17" s="4" t="str">
        <f t="shared" si="28"/>
        <v xml:space="preserve"> </v>
      </c>
      <c r="BJ17" s="747" t="str">
        <f t="shared" si="29"/>
        <v xml:space="preserve"> </v>
      </c>
      <c r="BK17" s="4" t="str">
        <f t="shared" si="30"/>
        <v xml:space="preserve"> </v>
      </c>
      <c r="BL17" s="747" t="str">
        <f t="shared" si="31"/>
        <v xml:space="preserve"> </v>
      </c>
      <c r="BM17" s="4" t="str">
        <f t="shared" si="32"/>
        <v xml:space="preserve"> </v>
      </c>
      <c r="BN17" s="747" t="str">
        <f t="shared" si="33"/>
        <v xml:space="preserve"> </v>
      </c>
      <c r="BO17" s="4" t="str">
        <f t="shared" si="34"/>
        <v xml:space="preserve"> </v>
      </c>
      <c r="BP17" s="747" t="str">
        <f t="shared" si="35"/>
        <v xml:space="preserve"> </v>
      </c>
      <c r="BQ17" s="4" t="str">
        <f t="shared" si="36"/>
        <v xml:space="preserve"> </v>
      </c>
      <c r="BR17" s="747" t="str">
        <f t="shared" si="37"/>
        <v xml:space="preserve"> </v>
      </c>
      <c r="BS17" s="133" t="s">
        <v>624</v>
      </c>
      <c r="BT17" s="133"/>
      <c r="BU17" s="389"/>
      <c r="BV17" s="389"/>
      <c r="BW17" s="389"/>
      <c r="BX17" s="389"/>
      <c r="BY17" s="389"/>
      <c r="BZ17" s="389"/>
      <c r="CA17" s="389"/>
      <c r="CB17" s="389"/>
      <c r="CC17" s="163">
        <f t="shared" si="38"/>
        <v>0</v>
      </c>
      <c r="CD17" s="389"/>
      <c r="CE17" s="389"/>
      <c r="CF17" s="389"/>
      <c r="CG17" s="389"/>
      <c r="CH17" s="389"/>
      <c r="CI17" s="389"/>
      <c r="CJ17" s="389"/>
      <c r="CK17" s="389"/>
      <c r="CL17" s="389"/>
      <c r="CM17" s="389"/>
      <c r="CN17" s="389"/>
      <c r="CO17" s="389"/>
      <c r="CP17" s="389"/>
      <c r="CQ17" s="389"/>
      <c r="CR17" s="389"/>
      <c r="CS17" s="389"/>
      <c r="CT17" s="389"/>
      <c r="CU17" s="389"/>
      <c r="CV17" s="389"/>
      <c r="CW17" s="389"/>
      <c r="CX17" s="389"/>
      <c r="CY17" s="389"/>
      <c r="CZ17" s="389"/>
      <c r="DA17" s="389"/>
      <c r="DB17" s="389"/>
      <c r="DC17" s="389"/>
      <c r="DD17" s="389"/>
      <c r="DE17" s="389"/>
      <c r="DF17" s="389"/>
      <c r="DG17" s="389"/>
      <c r="DH17" s="389"/>
      <c r="DI17" s="389"/>
      <c r="DJ17" s="389"/>
      <c r="DK17" s="389"/>
      <c r="DL17" s="389"/>
      <c r="DM17" s="389"/>
      <c r="DN17" s="389"/>
      <c r="DO17" s="389"/>
      <c r="DP17" s="389"/>
      <c r="DQ17" s="389"/>
      <c r="DR17" s="389"/>
      <c r="DS17" s="389"/>
      <c r="DT17" s="389"/>
      <c r="DU17" s="389"/>
      <c r="DV17" s="389"/>
      <c r="DW17" s="389"/>
      <c r="DX17" s="389"/>
      <c r="DY17" s="389"/>
      <c r="DZ17" s="389"/>
      <c r="EA17" s="389"/>
      <c r="EB17" s="389"/>
      <c r="EC17" s="389"/>
      <c r="ED17" s="389"/>
      <c r="EE17" s="389"/>
      <c r="EF17" s="389"/>
      <c r="EG17" s="389"/>
      <c r="EH17" s="389"/>
      <c r="EI17" s="389"/>
      <c r="EJ17" s="389"/>
      <c r="EK17" s="389"/>
      <c r="EL17" s="389"/>
      <c r="EM17" s="389"/>
      <c r="EN17" s="389"/>
      <c r="EO17" s="389"/>
      <c r="EP17" s="389"/>
      <c r="EQ17" s="389"/>
      <c r="ER17" s="389"/>
      <c r="ES17" s="389"/>
      <c r="ET17" s="389"/>
      <c r="EU17" s="389"/>
      <c r="EV17" s="389"/>
      <c r="EW17" s="389"/>
      <c r="EX17" s="389"/>
      <c r="EY17" s="389"/>
      <c r="EZ17" s="389"/>
      <c r="FA17" s="389"/>
      <c r="FB17" s="389"/>
      <c r="FC17" s="389"/>
      <c r="FD17" s="389"/>
      <c r="FE17" s="389"/>
      <c r="FF17" s="389"/>
      <c r="FG17" s="389"/>
      <c r="FH17" s="389"/>
      <c r="FI17" s="389"/>
      <c r="FJ17" s="389"/>
      <c r="FK17" s="389"/>
      <c r="FL17" s="389"/>
      <c r="FM17" s="389"/>
      <c r="FN17" s="389"/>
      <c r="FO17" s="389"/>
      <c r="FP17" s="389"/>
      <c r="FQ17" s="389"/>
      <c r="FR17" s="389"/>
      <c r="FS17" s="389"/>
      <c r="FT17" s="389"/>
      <c r="FU17" s="389"/>
      <c r="FV17" s="389"/>
      <c r="FW17" s="389"/>
      <c r="FX17" s="389"/>
      <c r="FY17" s="660" t="s">
        <v>430</v>
      </c>
      <c r="FZ17" s="661">
        <v>219</v>
      </c>
      <c r="GA17" s="661">
        <v>30289420</v>
      </c>
      <c r="GB17" s="661">
        <v>55</v>
      </c>
      <c r="GC17" s="661" t="s">
        <v>798</v>
      </c>
      <c r="GD17" s="661">
        <v>20</v>
      </c>
      <c r="GE17" s="661">
        <v>1994</v>
      </c>
      <c r="GF17" s="661">
        <v>1</v>
      </c>
      <c r="GG17" s="661" t="s">
        <v>780</v>
      </c>
      <c r="GH17" s="661">
        <v>2</v>
      </c>
      <c r="GI17" s="661">
        <v>1</v>
      </c>
      <c r="GJ17" s="661" t="s">
        <v>780</v>
      </c>
      <c r="GK17" s="661">
        <v>2</v>
      </c>
      <c r="GL17" s="661" t="s">
        <v>781</v>
      </c>
      <c r="GM17" s="661" t="s">
        <v>782</v>
      </c>
      <c r="GN17" s="661">
        <v>66</v>
      </c>
      <c r="GO17" s="661" t="s">
        <v>783</v>
      </c>
      <c r="GP17" s="661">
        <v>0</v>
      </c>
      <c r="GQ17" s="661">
        <v>0</v>
      </c>
      <c r="GR17" s="661">
        <v>4</v>
      </c>
      <c r="GS17" s="661">
        <v>2</v>
      </c>
      <c r="GT17" s="661">
        <v>2</v>
      </c>
      <c r="GU17" s="661" t="s">
        <v>783</v>
      </c>
      <c r="GV17" s="661" t="s">
        <v>783</v>
      </c>
      <c r="GW17" s="661" t="s">
        <v>783</v>
      </c>
      <c r="GX17" s="661" t="s">
        <v>783</v>
      </c>
      <c r="GY17" s="661" t="s">
        <v>783</v>
      </c>
      <c r="GZ17" s="661">
        <v>1649</v>
      </c>
      <c r="HA17" s="661">
        <v>0.25</v>
      </c>
      <c r="HB17" s="661">
        <v>5</v>
      </c>
      <c r="HC17" s="661" t="s">
        <v>783</v>
      </c>
      <c r="HD17" s="661" t="s">
        <v>782</v>
      </c>
      <c r="HE17" s="661">
        <v>15</v>
      </c>
      <c r="HF17" s="661" t="s">
        <v>783</v>
      </c>
      <c r="HG17" s="661">
        <v>0</v>
      </c>
      <c r="HH17" s="661" t="s">
        <v>783</v>
      </c>
      <c r="HI17" s="661">
        <v>0</v>
      </c>
      <c r="HJ17" s="661">
        <v>1</v>
      </c>
      <c r="HK17" s="661">
        <v>45</v>
      </c>
      <c r="HL17" s="661" t="s">
        <v>784</v>
      </c>
      <c r="HM17" s="661" t="s">
        <v>785</v>
      </c>
      <c r="HN17" s="661" t="s">
        <v>783</v>
      </c>
      <c r="HO17" s="661" t="s">
        <v>783</v>
      </c>
      <c r="HP17" s="661" t="s">
        <v>783</v>
      </c>
      <c r="HQ17" s="661" t="s">
        <v>783</v>
      </c>
      <c r="HR17" s="661" t="s">
        <v>783</v>
      </c>
      <c r="HS17" s="661">
        <v>3978945</v>
      </c>
      <c r="HT17" s="661" t="s">
        <v>783</v>
      </c>
      <c r="HU17" s="661" t="s">
        <v>786</v>
      </c>
      <c r="HV17" s="661" t="s">
        <v>787</v>
      </c>
      <c r="HW17" s="661">
        <v>4</v>
      </c>
      <c r="HX17" s="661">
        <v>2014</v>
      </c>
      <c r="HY17" s="661">
        <v>63</v>
      </c>
      <c r="HZ17" s="661">
        <v>0</v>
      </c>
      <c r="IA17" s="661">
        <v>1320</v>
      </c>
      <c r="IB17" s="662">
        <v>41697.500081018516</v>
      </c>
      <c r="IC17" s="661" t="s">
        <v>788</v>
      </c>
      <c r="ID17" s="661">
        <v>3974467</v>
      </c>
      <c r="IE17" s="661">
        <v>2014</v>
      </c>
      <c r="IF17" s="661">
        <v>1712</v>
      </c>
      <c r="IG17" s="661" t="s">
        <v>783</v>
      </c>
      <c r="IH17" s="661" t="s">
        <v>783</v>
      </c>
      <c r="II17" s="661" t="s">
        <v>783</v>
      </c>
      <c r="IJ17" s="661" t="s">
        <v>783</v>
      </c>
      <c r="IK17" s="661" t="s">
        <v>783</v>
      </c>
      <c r="IL17" s="661" t="s">
        <v>783</v>
      </c>
      <c r="IM17" s="661" t="s">
        <v>783</v>
      </c>
      <c r="IN17" s="661" t="s">
        <v>783</v>
      </c>
      <c r="IO17" s="661" t="s">
        <v>783</v>
      </c>
      <c r="IP17" s="661">
        <v>1649</v>
      </c>
      <c r="IQ17" s="662">
        <v>37477.354571759257</v>
      </c>
      <c r="IR17" s="661">
        <v>2</v>
      </c>
      <c r="IS17" s="661" t="s">
        <v>793</v>
      </c>
      <c r="IT17" s="661">
        <v>2</v>
      </c>
      <c r="IU17" s="663">
        <v>41275</v>
      </c>
      <c r="IV17" s="661" t="s">
        <v>783</v>
      </c>
      <c r="IW17" s="661" t="s">
        <v>783</v>
      </c>
      <c r="IX17" s="661" t="s">
        <v>783</v>
      </c>
      <c r="IY17" s="661" t="s">
        <v>781</v>
      </c>
      <c r="IZ17" s="661">
        <v>45</v>
      </c>
      <c r="JA17" s="661" t="s">
        <v>789</v>
      </c>
      <c r="JB17" s="661" t="s">
        <v>783</v>
      </c>
      <c r="JC17" s="661" t="s">
        <v>783</v>
      </c>
      <c r="JD17" s="661" t="s">
        <v>783</v>
      </c>
      <c r="JE17" s="661">
        <v>329424</v>
      </c>
      <c r="JF17" s="661" t="s">
        <v>783</v>
      </c>
      <c r="JG17" s="661" t="s">
        <v>783</v>
      </c>
      <c r="JH17" s="661" t="s">
        <v>802</v>
      </c>
      <c r="JI17" s="661">
        <v>55</v>
      </c>
      <c r="JJ17" s="661" t="s">
        <v>783</v>
      </c>
      <c r="JK17" s="661" t="s">
        <v>783</v>
      </c>
      <c r="JL17" s="661" t="s">
        <v>783</v>
      </c>
      <c r="JM17" s="661" t="s">
        <v>790</v>
      </c>
      <c r="JN17" s="661">
        <v>4</v>
      </c>
      <c r="JO17" s="661">
        <v>3</v>
      </c>
      <c r="JP17" s="661" t="s">
        <v>783</v>
      </c>
      <c r="JQ17" s="661">
        <v>10711928</v>
      </c>
      <c r="JR17" s="661">
        <v>2011</v>
      </c>
      <c r="JS17" s="661">
        <v>3</v>
      </c>
      <c r="JT17" s="661" t="s">
        <v>783</v>
      </c>
      <c r="JU17" s="661" t="s">
        <v>783</v>
      </c>
      <c r="JV17" s="661" t="s">
        <v>852</v>
      </c>
      <c r="JW17" s="664">
        <v>1315.759922</v>
      </c>
      <c r="JX17">
        <f>JW17</f>
        <v>1315.759922</v>
      </c>
      <c r="JY17" s="225">
        <v>0.2491969549242424</v>
      </c>
    </row>
    <row r="18" spans="1:287" ht="16" thickBot="1">
      <c r="A18" s="905" t="s">
        <v>5</v>
      </c>
      <c r="B18" s="79">
        <f t="shared" si="0"/>
        <v>3</v>
      </c>
      <c r="C18" s="871" t="s">
        <v>262</v>
      </c>
      <c r="D18" s="489"/>
      <c r="E18" s="1129"/>
      <c r="F18" s="888">
        <v>0.9</v>
      </c>
      <c r="G18" s="120">
        <f t="shared" si="39"/>
        <v>9.0000000000000018</v>
      </c>
      <c r="H18" s="47">
        <v>0.9</v>
      </c>
      <c r="I18" s="2"/>
      <c r="J18" s="56"/>
      <c r="K18" s="18"/>
      <c r="L18" s="5"/>
      <c r="M18" s="170">
        <v>2</v>
      </c>
      <c r="N18" s="71">
        <v>1</v>
      </c>
      <c r="O18" s="739">
        <v>4</v>
      </c>
      <c r="P18" s="1107">
        <f t="shared" si="1"/>
        <v>7</v>
      </c>
      <c r="Q18" s="1108">
        <v>124</v>
      </c>
      <c r="R18" s="30"/>
      <c r="S18" s="11">
        <v>0.9</v>
      </c>
      <c r="T18" s="546"/>
      <c r="U18" s="219">
        <f t="shared" ref="U18:U49" si="44">S18*$O$156+T18*$P$156</f>
        <v>67500</v>
      </c>
      <c r="V18" s="219" t="s">
        <v>643</v>
      </c>
      <c r="W18" s="1042">
        <f t="shared" si="40"/>
        <v>87750</v>
      </c>
      <c r="X18" s="537">
        <f t="shared" si="42"/>
        <v>34046.399999999994</v>
      </c>
      <c r="Y18" s="538">
        <f t="shared" si="2"/>
        <v>10961.675999999999</v>
      </c>
      <c r="Z18" s="1090">
        <f t="shared" si="3"/>
        <v>132758.076</v>
      </c>
      <c r="AA18" s="1475">
        <f t="shared" si="43"/>
        <v>765141.88888888888</v>
      </c>
      <c r="AB18" s="1098"/>
      <c r="AC18" s="600">
        <v>6</v>
      </c>
      <c r="AD18" s="1056">
        <f t="shared" si="4"/>
        <v>17846.399999999998</v>
      </c>
      <c r="AE18" s="1063">
        <v>0.25</v>
      </c>
      <c r="AF18" s="747">
        <f t="shared" si="5"/>
        <v>16200</v>
      </c>
      <c r="AG18" s="600"/>
      <c r="AH18" s="1056">
        <f t="shared" si="6"/>
        <v>0</v>
      </c>
      <c r="AI18" s="1070"/>
      <c r="AJ18" s="747">
        <f t="shared" si="7"/>
        <v>0</v>
      </c>
      <c r="AK18" s="1051"/>
      <c r="AL18" s="270">
        <v>0</v>
      </c>
      <c r="AM18" s="902"/>
      <c r="AN18" s="902">
        <v>2019</v>
      </c>
      <c r="AO18" s="18" t="str">
        <f t="shared" si="8"/>
        <v xml:space="preserve"> </v>
      </c>
      <c r="AP18" s="747" t="str">
        <f t="shared" si="9"/>
        <v xml:space="preserve"> </v>
      </c>
      <c r="AQ18" s="4">
        <f t="shared" si="10"/>
        <v>0.9</v>
      </c>
      <c r="AR18" s="747">
        <f t="shared" si="11"/>
        <v>132758.076</v>
      </c>
      <c r="AS18" s="79" t="str">
        <f t="shared" si="12"/>
        <v xml:space="preserve"> </v>
      </c>
      <c r="AT18" s="749" t="str">
        <f t="shared" si="13"/>
        <v xml:space="preserve"> </v>
      </c>
      <c r="AU18" s="79" t="str">
        <f t="shared" si="14"/>
        <v xml:space="preserve"> </v>
      </c>
      <c r="AV18" s="749" t="str">
        <f t="shared" si="15"/>
        <v xml:space="preserve"> </v>
      </c>
      <c r="AW18" s="4" t="str">
        <f t="shared" si="16"/>
        <v xml:space="preserve"> </v>
      </c>
      <c r="AX18" s="747" t="str">
        <f t="shared" si="17"/>
        <v xml:space="preserve"> </v>
      </c>
      <c r="AY18" s="4" t="str">
        <f t="shared" si="18"/>
        <v xml:space="preserve"> </v>
      </c>
      <c r="AZ18" s="747" t="str">
        <f t="shared" si="19"/>
        <v xml:space="preserve"> </v>
      </c>
      <c r="BA18" s="4" t="str">
        <f t="shared" si="20"/>
        <v xml:space="preserve"> </v>
      </c>
      <c r="BB18" s="747" t="str">
        <f t="shared" si="21"/>
        <v xml:space="preserve"> </v>
      </c>
      <c r="BC18" s="4" t="str">
        <f t="shared" si="22"/>
        <v xml:space="preserve"> </v>
      </c>
      <c r="BD18" s="747" t="str">
        <f t="shared" si="23"/>
        <v xml:space="preserve"> </v>
      </c>
      <c r="BE18" s="4" t="str">
        <f t="shared" si="24"/>
        <v xml:space="preserve"> </v>
      </c>
      <c r="BF18" s="747" t="str">
        <f t="shared" si="25"/>
        <v xml:space="preserve"> </v>
      </c>
      <c r="BG18" s="4" t="str">
        <f t="shared" si="26"/>
        <v xml:space="preserve"> </v>
      </c>
      <c r="BH18" s="747" t="str">
        <f t="shared" si="27"/>
        <v xml:space="preserve"> </v>
      </c>
      <c r="BI18" s="4" t="str">
        <f t="shared" si="28"/>
        <v xml:space="preserve"> </v>
      </c>
      <c r="BJ18" s="747" t="str">
        <f t="shared" si="29"/>
        <v xml:space="preserve"> </v>
      </c>
      <c r="BK18" s="4" t="str">
        <f t="shared" si="30"/>
        <v xml:space="preserve"> </v>
      </c>
      <c r="BL18" s="747" t="str">
        <f t="shared" si="31"/>
        <v xml:space="preserve"> </v>
      </c>
      <c r="BM18" s="4" t="str">
        <f t="shared" si="32"/>
        <v xml:space="preserve"> </v>
      </c>
      <c r="BN18" s="747" t="str">
        <f t="shared" si="33"/>
        <v xml:space="preserve"> </v>
      </c>
      <c r="BO18" s="4" t="str">
        <f t="shared" si="34"/>
        <v xml:space="preserve"> </v>
      </c>
      <c r="BP18" s="747" t="str">
        <f t="shared" si="35"/>
        <v xml:space="preserve"> </v>
      </c>
      <c r="BQ18" s="4" t="str">
        <f t="shared" si="36"/>
        <v xml:space="preserve"> </v>
      </c>
      <c r="BR18" s="747" t="str">
        <f t="shared" si="37"/>
        <v xml:space="preserve"> </v>
      </c>
      <c r="BS18" s="389" t="s">
        <v>548</v>
      </c>
      <c r="BT18" s="389"/>
      <c r="BU18" s="389"/>
      <c r="BV18" s="389"/>
      <c r="BW18" s="389"/>
      <c r="BX18" s="389"/>
      <c r="BY18" s="389"/>
      <c r="BZ18" s="389"/>
      <c r="CA18" s="389"/>
      <c r="CB18" s="389"/>
      <c r="CC18" s="163">
        <f t="shared" si="38"/>
        <v>0</v>
      </c>
      <c r="CD18" s="389"/>
      <c r="CE18" s="389"/>
      <c r="CF18" s="725"/>
      <c r="CG18" s="725"/>
      <c r="CH18" s="725"/>
      <c r="CI18" s="725"/>
      <c r="CJ18" s="725"/>
      <c r="CK18" s="725"/>
      <c r="CL18" s="725"/>
      <c r="CM18" s="725"/>
      <c r="CN18" s="725"/>
      <c r="CO18" s="725"/>
      <c r="CP18" s="725"/>
      <c r="CQ18" s="725"/>
      <c r="CR18" s="725"/>
      <c r="CS18" s="725"/>
      <c r="CT18" s="725"/>
      <c r="CU18" s="725"/>
      <c r="CV18" s="725"/>
      <c r="CW18" s="725"/>
      <c r="CX18" s="725"/>
      <c r="CY18" s="725"/>
      <c r="CZ18" s="725"/>
      <c r="DA18" s="725"/>
      <c r="DB18" s="389"/>
      <c r="DC18" s="389"/>
      <c r="DD18" s="389"/>
      <c r="DE18" s="389"/>
      <c r="DF18" s="389"/>
      <c r="DG18" s="389"/>
      <c r="DH18" s="389"/>
      <c r="DI18" s="389"/>
      <c r="DJ18" s="389"/>
      <c r="DK18" s="389"/>
      <c r="DL18" s="389"/>
      <c r="DM18" s="389"/>
      <c r="DN18" s="389"/>
      <c r="DO18" s="389"/>
      <c r="DP18" s="389"/>
      <c r="DQ18" s="389"/>
      <c r="DR18" s="389"/>
      <c r="DS18" s="389"/>
      <c r="DT18" s="389"/>
      <c r="DU18" s="389"/>
      <c r="DV18" s="389"/>
      <c r="DW18" s="389"/>
      <c r="DX18" s="389"/>
      <c r="DY18" s="389"/>
      <c r="DZ18" s="389"/>
      <c r="EA18" s="389"/>
      <c r="EB18" s="389"/>
      <c r="EC18" s="389"/>
      <c r="ED18" s="389"/>
      <c r="EE18" s="389"/>
      <c r="EF18" s="389"/>
      <c r="EG18" s="389"/>
      <c r="EH18" s="389"/>
      <c r="EI18" s="389"/>
      <c r="EJ18" s="389"/>
      <c r="EK18" s="389"/>
      <c r="EL18" s="389"/>
      <c r="EM18" s="389"/>
      <c r="EN18" s="389"/>
      <c r="EO18" s="389"/>
      <c r="EP18" s="389"/>
      <c r="EQ18" s="389"/>
      <c r="ER18" s="389"/>
      <c r="ES18" s="389"/>
      <c r="ET18" s="389"/>
      <c r="EU18" s="389"/>
      <c r="EV18" s="389"/>
      <c r="EW18" s="389"/>
      <c r="EX18" s="389"/>
      <c r="EY18" s="389"/>
      <c r="EZ18" s="389"/>
      <c r="FA18" s="389"/>
      <c r="FB18" s="389"/>
      <c r="FC18" s="389"/>
      <c r="FD18" s="389"/>
      <c r="FE18" s="389"/>
      <c r="FF18" s="389"/>
      <c r="FG18" s="389"/>
      <c r="FH18" s="389"/>
      <c r="FI18" s="389"/>
      <c r="FJ18" s="389"/>
      <c r="FK18" s="389"/>
      <c r="FL18" s="389"/>
      <c r="FM18" s="389"/>
      <c r="FN18" s="389"/>
      <c r="FO18" s="389"/>
      <c r="FP18" s="389"/>
      <c r="FQ18" s="389"/>
      <c r="FR18" s="389"/>
      <c r="FS18" s="389"/>
      <c r="FT18" s="389"/>
      <c r="FU18" s="389"/>
      <c r="FV18" s="389"/>
      <c r="FW18" s="389"/>
      <c r="FX18" s="389"/>
      <c r="FY18" s="625" t="s">
        <v>478</v>
      </c>
      <c r="FZ18" s="626">
        <v>67</v>
      </c>
      <c r="GA18" s="626">
        <v>30289536</v>
      </c>
      <c r="GB18" s="626">
        <v>35</v>
      </c>
      <c r="GC18" s="626" t="s">
        <v>3</v>
      </c>
      <c r="GD18" s="626">
        <v>18</v>
      </c>
      <c r="GE18" s="626">
        <v>1970</v>
      </c>
      <c r="GF18" s="626">
        <v>0</v>
      </c>
      <c r="GG18" s="626" t="s">
        <v>792</v>
      </c>
      <c r="GH18" s="626">
        <v>0</v>
      </c>
      <c r="GI18" s="626">
        <v>0</v>
      </c>
      <c r="GJ18" s="626" t="s">
        <v>792</v>
      </c>
      <c r="GK18" s="626">
        <v>0</v>
      </c>
      <c r="GL18" s="626" t="s">
        <v>781</v>
      </c>
      <c r="GM18" s="626" t="s">
        <v>782</v>
      </c>
      <c r="GN18" s="626">
        <v>66</v>
      </c>
      <c r="GO18" s="626" t="s">
        <v>783</v>
      </c>
      <c r="GP18" s="626">
        <v>0</v>
      </c>
      <c r="GQ18" s="626">
        <v>0</v>
      </c>
      <c r="GR18" s="626">
        <v>4</v>
      </c>
      <c r="GS18" s="626">
        <v>2</v>
      </c>
      <c r="GT18" s="626">
        <v>1</v>
      </c>
      <c r="GU18" s="626" t="s">
        <v>783</v>
      </c>
      <c r="GV18" s="626" t="s">
        <v>783</v>
      </c>
      <c r="GW18" s="626" t="s">
        <v>783</v>
      </c>
      <c r="GX18" s="626" t="s">
        <v>783</v>
      </c>
      <c r="GY18" s="626" t="s">
        <v>783</v>
      </c>
      <c r="GZ18" s="626">
        <v>1649</v>
      </c>
      <c r="HA18" s="626">
        <v>1.17</v>
      </c>
      <c r="HB18" s="626">
        <v>5</v>
      </c>
      <c r="HC18" s="626" t="s">
        <v>783</v>
      </c>
      <c r="HD18" s="626" t="s">
        <v>782</v>
      </c>
      <c r="HE18" s="626">
        <v>15</v>
      </c>
      <c r="HF18" s="626" t="s">
        <v>783</v>
      </c>
      <c r="HG18" s="626">
        <v>0</v>
      </c>
      <c r="HH18" s="626" t="s">
        <v>783</v>
      </c>
      <c r="HI18" s="626">
        <v>0</v>
      </c>
      <c r="HJ18" s="626">
        <v>1</v>
      </c>
      <c r="HK18" s="626">
        <v>45</v>
      </c>
      <c r="HL18" s="626" t="s">
        <v>784</v>
      </c>
      <c r="HM18" s="626" t="s">
        <v>785</v>
      </c>
      <c r="HN18" s="626" t="s">
        <v>783</v>
      </c>
      <c r="HO18" s="626" t="s">
        <v>783</v>
      </c>
      <c r="HP18" s="626" t="s">
        <v>783</v>
      </c>
      <c r="HQ18" s="626" t="s">
        <v>783</v>
      </c>
      <c r="HR18" s="626" t="s">
        <v>783</v>
      </c>
      <c r="HS18" s="626">
        <v>3978976</v>
      </c>
      <c r="HT18" s="626" t="s">
        <v>783</v>
      </c>
      <c r="HU18" s="626" t="s">
        <v>786</v>
      </c>
      <c r="HV18" s="626" t="s">
        <v>787</v>
      </c>
      <c r="HW18" s="626">
        <v>4</v>
      </c>
      <c r="HX18" s="626">
        <v>2014</v>
      </c>
      <c r="HY18" s="626">
        <v>63</v>
      </c>
      <c r="HZ18" s="626">
        <v>0</v>
      </c>
      <c r="IA18" s="626">
        <v>6178</v>
      </c>
      <c r="IB18" s="627">
        <v>41697.500081018516</v>
      </c>
      <c r="IC18" s="626" t="s">
        <v>788</v>
      </c>
      <c r="ID18" s="626">
        <v>3974498</v>
      </c>
      <c r="IE18" s="626">
        <v>2014</v>
      </c>
      <c r="IF18" s="626">
        <v>1712</v>
      </c>
      <c r="IG18" s="626" t="s">
        <v>783</v>
      </c>
      <c r="IH18" s="626" t="s">
        <v>783</v>
      </c>
      <c r="II18" s="626" t="s">
        <v>783</v>
      </c>
      <c r="IJ18" s="626" t="s">
        <v>783</v>
      </c>
      <c r="IK18" s="626" t="s">
        <v>783</v>
      </c>
      <c r="IL18" s="626" t="s">
        <v>783</v>
      </c>
      <c r="IM18" s="626" t="s">
        <v>783</v>
      </c>
      <c r="IN18" s="626" t="s">
        <v>783</v>
      </c>
      <c r="IO18" s="626" t="s">
        <v>783</v>
      </c>
      <c r="IP18" s="626">
        <v>1649</v>
      </c>
      <c r="IQ18" s="627">
        <v>37477.354571759257</v>
      </c>
      <c r="IR18" s="626">
        <v>4</v>
      </c>
      <c r="IS18" s="626" t="s">
        <v>793</v>
      </c>
      <c r="IT18" s="626">
        <v>1</v>
      </c>
      <c r="IU18" s="665">
        <v>41275</v>
      </c>
      <c r="IV18" s="626" t="s">
        <v>783</v>
      </c>
      <c r="IW18" s="626" t="s">
        <v>783</v>
      </c>
      <c r="IX18" s="626" t="s">
        <v>783</v>
      </c>
      <c r="IY18" s="626" t="s">
        <v>781</v>
      </c>
      <c r="IZ18" s="626">
        <v>45</v>
      </c>
      <c r="JA18" s="626" t="s">
        <v>789</v>
      </c>
      <c r="JB18" s="626" t="s">
        <v>783</v>
      </c>
      <c r="JC18" s="626" t="s">
        <v>783</v>
      </c>
      <c r="JD18" s="626" t="s">
        <v>783</v>
      </c>
      <c r="JE18" s="626">
        <v>329455</v>
      </c>
      <c r="JF18" s="626" t="s">
        <v>783</v>
      </c>
      <c r="JG18" s="626" t="s">
        <v>783</v>
      </c>
      <c r="JH18" s="626" t="s">
        <v>795</v>
      </c>
      <c r="JI18" s="626">
        <v>35</v>
      </c>
      <c r="JJ18" s="626" t="s">
        <v>783</v>
      </c>
      <c r="JK18" s="626" t="s">
        <v>783</v>
      </c>
      <c r="JL18" s="626" t="s">
        <v>783</v>
      </c>
      <c r="JM18" s="626" t="s">
        <v>790</v>
      </c>
      <c r="JN18" s="626">
        <v>4</v>
      </c>
      <c r="JO18" s="626">
        <v>1</v>
      </c>
      <c r="JP18" s="626" t="s">
        <v>783</v>
      </c>
      <c r="JQ18" s="626">
        <v>12683066</v>
      </c>
      <c r="JR18" s="626">
        <v>2013</v>
      </c>
      <c r="JS18" s="626">
        <v>12</v>
      </c>
      <c r="JT18" s="626" t="s">
        <v>783</v>
      </c>
      <c r="JU18" s="626" t="s">
        <v>783</v>
      </c>
      <c r="JV18" s="626" t="s">
        <v>917</v>
      </c>
      <c r="JW18" s="628">
        <v>6102.8819970000004</v>
      </c>
      <c r="JY18" s="225"/>
      <c r="JZ18" s="1437"/>
      <c r="KA18" s="1437"/>
    </row>
    <row r="19" spans="1:287" ht="16" thickBot="1">
      <c r="A19" s="905" t="s">
        <v>5</v>
      </c>
      <c r="B19" s="79">
        <f t="shared" si="0"/>
        <v>1</v>
      </c>
      <c r="C19" s="1469" t="s">
        <v>263</v>
      </c>
      <c r="D19" s="489" t="s">
        <v>141</v>
      </c>
      <c r="E19" s="1129" t="s">
        <v>142</v>
      </c>
      <c r="F19" s="1137">
        <v>1.5</v>
      </c>
      <c r="G19" s="120">
        <f t="shared" si="39"/>
        <v>10.500000000000002</v>
      </c>
      <c r="H19" s="30"/>
      <c r="I19" s="3">
        <v>1.5</v>
      </c>
      <c r="J19" s="56"/>
      <c r="K19" s="18" t="s">
        <v>37</v>
      </c>
      <c r="L19" s="5"/>
      <c r="M19" s="170">
        <v>5</v>
      </c>
      <c r="N19" s="71">
        <v>5</v>
      </c>
      <c r="O19" s="739">
        <v>4</v>
      </c>
      <c r="P19" s="1107">
        <v>15</v>
      </c>
      <c r="Q19" s="1108">
        <v>124</v>
      </c>
      <c r="R19" s="30"/>
      <c r="S19" s="11">
        <v>1.5</v>
      </c>
      <c r="T19" s="546"/>
      <c r="U19" s="219">
        <f t="shared" si="44"/>
        <v>112500</v>
      </c>
      <c r="V19" s="219" t="s">
        <v>643</v>
      </c>
      <c r="W19" s="1042">
        <f t="shared" si="40"/>
        <v>146250</v>
      </c>
      <c r="X19" s="537">
        <f t="shared" si="42"/>
        <v>56744</v>
      </c>
      <c r="Y19" s="538">
        <f t="shared" si="2"/>
        <v>18269.46</v>
      </c>
      <c r="Z19" s="1090">
        <f t="shared" si="3"/>
        <v>221263.46</v>
      </c>
      <c r="AA19" s="1475">
        <f t="shared" si="43"/>
        <v>986405.34888888884</v>
      </c>
      <c r="AB19" s="1098"/>
      <c r="AC19" s="600">
        <v>6</v>
      </c>
      <c r="AD19" s="1056">
        <f t="shared" si="4"/>
        <v>29744</v>
      </c>
      <c r="AE19" s="1063">
        <v>0.25</v>
      </c>
      <c r="AF19" s="747">
        <f t="shared" si="5"/>
        <v>27000</v>
      </c>
      <c r="AG19" s="600"/>
      <c r="AH19" s="1056">
        <f t="shared" si="6"/>
        <v>0</v>
      </c>
      <c r="AI19" s="1070"/>
      <c r="AJ19" s="747">
        <f t="shared" si="7"/>
        <v>0</v>
      </c>
      <c r="AK19" s="1051"/>
      <c r="AL19" s="270">
        <v>0</v>
      </c>
      <c r="AM19" s="902"/>
      <c r="AN19" s="902">
        <v>2019</v>
      </c>
      <c r="AO19" s="18" t="str">
        <f t="shared" si="8"/>
        <v xml:space="preserve"> </v>
      </c>
      <c r="AP19" s="747" t="str">
        <f t="shared" si="9"/>
        <v xml:space="preserve"> </v>
      </c>
      <c r="AQ19" s="4">
        <f t="shared" si="10"/>
        <v>1.5</v>
      </c>
      <c r="AR19" s="747">
        <f t="shared" si="11"/>
        <v>221263.46</v>
      </c>
      <c r="AS19" s="4" t="str">
        <f t="shared" si="12"/>
        <v xml:space="preserve"> </v>
      </c>
      <c r="AT19" s="747" t="str">
        <f t="shared" si="13"/>
        <v xml:space="preserve"> </v>
      </c>
      <c r="AU19" s="4" t="str">
        <f t="shared" si="14"/>
        <v xml:space="preserve"> </v>
      </c>
      <c r="AV19" s="747" t="str">
        <f t="shared" si="15"/>
        <v xml:space="preserve"> </v>
      </c>
      <c r="AW19" s="4" t="str">
        <f t="shared" si="16"/>
        <v xml:space="preserve"> </v>
      </c>
      <c r="AX19" s="747" t="str">
        <f t="shared" si="17"/>
        <v xml:space="preserve"> </v>
      </c>
      <c r="AY19" s="4" t="str">
        <f t="shared" si="18"/>
        <v xml:space="preserve"> </v>
      </c>
      <c r="AZ19" s="747" t="str">
        <f t="shared" si="19"/>
        <v xml:space="preserve"> </v>
      </c>
      <c r="BA19" s="4" t="str">
        <f t="shared" si="20"/>
        <v xml:space="preserve"> </v>
      </c>
      <c r="BB19" s="747" t="str">
        <f t="shared" si="21"/>
        <v xml:space="preserve"> </v>
      </c>
      <c r="BC19" s="4" t="str">
        <f t="shared" si="22"/>
        <v xml:space="preserve"> </v>
      </c>
      <c r="BD19" s="747" t="str">
        <f t="shared" si="23"/>
        <v xml:space="preserve"> </v>
      </c>
      <c r="BE19" s="4" t="str">
        <f t="shared" si="24"/>
        <v xml:space="preserve"> </v>
      </c>
      <c r="BF19" s="747" t="str">
        <f t="shared" si="25"/>
        <v xml:space="preserve"> </v>
      </c>
      <c r="BG19" s="4" t="str">
        <f t="shared" si="26"/>
        <v xml:space="preserve"> </v>
      </c>
      <c r="BH19" s="747" t="str">
        <f t="shared" si="27"/>
        <v xml:space="preserve"> </v>
      </c>
      <c r="BI19" s="4" t="str">
        <f t="shared" si="28"/>
        <v xml:space="preserve"> </v>
      </c>
      <c r="BJ19" s="747" t="str">
        <f t="shared" si="29"/>
        <v xml:space="preserve"> </v>
      </c>
      <c r="BK19" s="4" t="str">
        <f t="shared" si="30"/>
        <v xml:space="preserve"> </v>
      </c>
      <c r="BL19" s="747" t="str">
        <f t="shared" si="31"/>
        <v xml:space="preserve"> </v>
      </c>
      <c r="BM19" s="4" t="str">
        <f t="shared" si="32"/>
        <v xml:space="preserve"> </v>
      </c>
      <c r="BN19" s="747" t="str">
        <f t="shared" si="33"/>
        <v xml:space="preserve"> </v>
      </c>
      <c r="BO19" s="4" t="str">
        <f t="shared" si="34"/>
        <v xml:space="preserve"> </v>
      </c>
      <c r="BP19" s="747" t="str">
        <f t="shared" si="35"/>
        <v xml:space="preserve"> </v>
      </c>
      <c r="BQ19" s="4" t="str">
        <f t="shared" si="36"/>
        <v xml:space="preserve"> </v>
      </c>
      <c r="BR19" s="747" t="str">
        <f t="shared" si="37"/>
        <v xml:space="preserve"> </v>
      </c>
      <c r="BS19" s="389" t="s">
        <v>615</v>
      </c>
      <c r="BT19" s="389"/>
      <c r="BU19" s="389"/>
      <c r="BV19" s="389"/>
      <c r="BW19" s="389"/>
      <c r="BX19" s="389"/>
      <c r="BY19" s="389"/>
      <c r="BZ19" s="389"/>
      <c r="CA19" s="389"/>
      <c r="CB19" s="389"/>
      <c r="CC19" s="163">
        <f t="shared" si="38"/>
        <v>0</v>
      </c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89"/>
      <c r="EF19" s="389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389"/>
      <c r="FY19" s="655" t="s">
        <v>466</v>
      </c>
      <c r="FZ19" s="656">
        <v>292</v>
      </c>
      <c r="GA19" s="656">
        <v>30289509</v>
      </c>
      <c r="GB19" s="656" t="s">
        <v>783</v>
      </c>
      <c r="GC19" s="656"/>
      <c r="GD19" s="656" t="s">
        <v>783</v>
      </c>
      <c r="GE19" s="656" t="s">
        <v>783</v>
      </c>
      <c r="GF19" s="656" t="s">
        <v>783</v>
      </c>
      <c r="GG19" s="656"/>
      <c r="GH19" s="656" t="s">
        <v>783</v>
      </c>
      <c r="GI19" s="656" t="s">
        <v>783</v>
      </c>
      <c r="GJ19" s="656"/>
      <c r="GK19" s="656" t="s">
        <v>783</v>
      </c>
      <c r="GL19" s="656" t="s">
        <v>781</v>
      </c>
      <c r="GM19" s="656" t="s">
        <v>783</v>
      </c>
      <c r="GN19" s="656" t="s">
        <v>783</v>
      </c>
      <c r="GO19" s="656" t="s">
        <v>783</v>
      </c>
      <c r="GP19" s="656" t="s">
        <v>783</v>
      </c>
      <c r="GQ19" s="656" t="s">
        <v>783</v>
      </c>
      <c r="GR19" s="656" t="s">
        <v>783</v>
      </c>
      <c r="GS19" s="656" t="s">
        <v>783</v>
      </c>
      <c r="GT19" s="656" t="s">
        <v>783</v>
      </c>
      <c r="GU19" s="656" t="s">
        <v>783</v>
      </c>
      <c r="GV19" s="656" t="s">
        <v>783</v>
      </c>
      <c r="GW19" s="656" t="s">
        <v>783</v>
      </c>
      <c r="GX19" s="656" t="s">
        <v>783</v>
      </c>
      <c r="GY19" s="656" t="s">
        <v>783</v>
      </c>
      <c r="GZ19" s="656">
        <v>1649</v>
      </c>
      <c r="HA19" s="656">
        <v>0</v>
      </c>
      <c r="HB19" s="656">
        <v>9</v>
      </c>
      <c r="HC19" s="656" t="s">
        <v>783</v>
      </c>
      <c r="HD19" s="656" t="s">
        <v>783</v>
      </c>
      <c r="HE19" s="656" t="s">
        <v>783</v>
      </c>
      <c r="HF19" s="656" t="s">
        <v>783</v>
      </c>
      <c r="HG19" s="656" t="s">
        <v>783</v>
      </c>
      <c r="HH19" s="656" t="s">
        <v>783</v>
      </c>
      <c r="HI19" s="656" t="s">
        <v>783</v>
      </c>
      <c r="HJ19" s="656" t="s">
        <v>783</v>
      </c>
      <c r="HK19" s="656" t="s">
        <v>783</v>
      </c>
      <c r="HL19" s="656" t="s">
        <v>783</v>
      </c>
      <c r="HM19" s="656" t="s">
        <v>783</v>
      </c>
      <c r="HN19" s="656" t="s">
        <v>783</v>
      </c>
      <c r="HO19" s="656" t="s">
        <v>783</v>
      </c>
      <c r="HP19" s="656" t="s">
        <v>783</v>
      </c>
      <c r="HQ19" s="656" t="s">
        <v>783</v>
      </c>
      <c r="HR19" s="656" t="s">
        <v>783</v>
      </c>
      <c r="HS19" s="656">
        <v>5074841</v>
      </c>
      <c r="HT19" s="656" t="s">
        <v>783</v>
      </c>
      <c r="HU19" s="656" t="s">
        <v>786</v>
      </c>
      <c r="HV19" s="656" t="s">
        <v>787</v>
      </c>
      <c r="HW19" s="656">
        <v>4</v>
      </c>
      <c r="HX19" s="656">
        <v>2014</v>
      </c>
      <c r="HY19" s="656">
        <v>63</v>
      </c>
      <c r="HZ19" s="656">
        <v>1162</v>
      </c>
      <c r="IA19" s="656">
        <v>1690</v>
      </c>
      <c r="IB19" s="657">
        <v>41697.500081018516</v>
      </c>
      <c r="IC19" s="656" t="s">
        <v>788</v>
      </c>
      <c r="ID19" s="656">
        <v>5074840</v>
      </c>
      <c r="IE19" s="656" t="s">
        <v>783</v>
      </c>
      <c r="IF19" s="656">
        <v>1712</v>
      </c>
      <c r="IG19" s="656" t="s">
        <v>783</v>
      </c>
      <c r="IH19" s="656" t="s">
        <v>783</v>
      </c>
      <c r="II19" s="656" t="s">
        <v>783</v>
      </c>
      <c r="IJ19" s="656" t="s">
        <v>783</v>
      </c>
      <c r="IK19" s="656" t="s">
        <v>783</v>
      </c>
      <c r="IL19" s="656" t="s">
        <v>783</v>
      </c>
      <c r="IM19" s="656" t="s">
        <v>783</v>
      </c>
      <c r="IN19" s="656" t="s">
        <v>783</v>
      </c>
      <c r="IO19" s="656" t="s">
        <v>783</v>
      </c>
      <c r="IP19" s="656">
        <v>2108</v>
      </c>
      <c r="IQ19" s="657">
        <v>38587.423726851855</v>
      </c>
      <c r="IR19" s="656" t="s">
        <v>783</v>
      </c>
      <c r="IS19" s="656" t="s">
        <v>783</v>
      </c>
      <c r="IT19" s="656" t="s">
        <v>783</v>
      </c>
      <c r="IU19" s="656" t="s">
        <v>783</v>
      </c>
      <c r="IV19" s="656" t="s">
        <v>783</v>
      </c>
      <c r="IW19" s="656" t="s">
        <v>783</v>
      </c>
      <c r="IX19" s="656" t="s">
        <v>783</v>
      </c>
      <c r="IY19" s="656" t="s">
        <v>781</v>
      </c>
      <c r="IZ19" s="656" t="s">
        <v>783</v>
      </c>
      <c r="JA19" s="656" t="s">
        <v>783</v>
      </c>
      <c r="JB19" s="656" t="s">
        <v>783</v>
      </c>
      <c r="JC19" s="656" t="s">
        <v>783</v>
      </c>
      <c r="JD19" s="656" t="s">
        <v>783</v>
      </c>
      <c r="JE19" s="656">
        <v>329444</v>
      </c>
      <c r="JF19" s="656" t="s">
        <v>783</v>
      </c>
      <c r="JG19" s="656" t="s">
        <v>783</v>
      </c>
      <c r="JH19" s="656" t="s">
        <v>783</v>
      </c>
      <c r="JI19" s="656" t="s">
        <v>783</v>
      </c>
      <c r="JJ19" s="656" t="s">
        <v>783</v>
      </c>
      <c r="JK19" s="656" t="s">
        <v>783</v>
      </c>
      <c r="JL19" s="656" t="s">
        <v>783</v>
      </c>
      <c r="JM19" s="656" t="s">
        <v>783</v>
      </c>
      <c r="JN19" s="656">
        <v>4</v>
      </c>
      <c r="JO19" s="656" t="s">
        <v>783</v>
      </c>
      <c r="JP19" s="656" t="s">
        <v>783</v>
      </c>
      <c r="JQ19" s="656">
        <v>10711928</v>
      </c>
      <c r="JR19" s="656">
        <v>2011</v>
      </c>
      <c r="JS19" s="656">
        <v>3</v>
      </c>
      <c r="JT19" s="656" t="s">
        <v>783</v>
      </c>
      <c r="JU19" s="656" t="s">
        <v>783</v>
      </c>
      <c r="JV19" s="656" t="s">
        <v>892</v>
      </c>
      <c r="JW19" s="659">
        <v>515.03876200000002</v>
      </c>
      <c r="JX19">
        <f>SUM(JW18:JW19)</f>
        <v>6617.9207590000005</v>
      </c>
      <c r="JY19" s="225">
        <v>0.33037857897727274</v>
      </c>
    </row>
    <row r="20" spans="1:287" ht="16" thickBot="1">
      <c r="A20" s="905" t="s">
        <v>5</v>
      </c>
      <c r="B20" s="79">
        <f t="shared" si="0"/>
        <v>1</v>
      </c>
      <c r="C20" s="871" t="s">
        <v>25</v>
      </c>
      <c r="D20" s="489" t="s">
        <v>192</v>
      </c>
      <c r="E20" s="1129" t="s">
        <v>158</v>
      </c>
      <c r="F20" s="888">
        <v>2.08</v>
      </c>
      <c r="G20" s="120">
        <f t="shared" si="39"/>
        <v>12.580000000000002</v>
      </c>
      <c r="H20" s="46"/>
      <c r="I20" s="3">
        <v>2.08</v>
      </c>
      <c r="J20" s="29"/>
      <c r="K20" s="18" t="s">
        <v>7</v>
      </c>
      <c r="L20" s="5"/>
      <c r="M20" s="170">
        <v>5</v>
      </c>
      <c r="N20" s="71">
        <v>5</v>
      </c>
      <c r="O20" s="739">
        <v>4</v>
      </c>
      <c r="P20" s="1107">
        <f t="shared" ref="P20:P27" si="45">SUM(M20:O20)</f>
        <v>14</v>
      </c>
      <c r="Q20" s="1108">
        <v>124</v>
      </c>
      <c r="R20" s="46"/>
      <c r="S20" s="3">
        <f>I20</f>
        <v>2.08</v>
      </c>
      <c r="T20" s="43"/>
      <c r="U20" s="219">
        <f t="shared" si="44"/>
        <v>156000</v>
      </c>
      <c r="V20" s="219" t="s">
        <v>642</v>
      </c>
      <c r="W20" s="1042">
        <f t="shared" si="40"/>
        <v>156000</v>
      </c>
      <c r="X20" s="537">
        <f t="shared" si="42"/>
        <v>0</v>
      </c>
      <c r="Y20" s="538">
        <f t="shared" si="2"/>
        <v>500</v>
      </c>
      <c r="Z20" s="1090">
        <f t="shared" si="3"/>
        <v>156500</v>
      </c>
      <c r="AA20" s="1475">
        <f t="shared" si="43"/>
        <v>1142905.348888889</v>
      </c>
      <c r="AB20" s="1098"/>
      <c r="AC20" s="600"/>
      <c r="AD20" s="1056">
        <f t="shared" si="4"/>
        <v>0</v>
      </c>
      <c r="AE20" s="1063"/>
      <c r="AF20" s="747">
        <f t="shared" si="5"/>
        <v>0</v>
      </c>
      <c r="AG20" s="600"/>
      <c r="AH20" s="1056">
        <f t="shared" si="6"/>
        <v>0</v>
      </c>
      <c r="AI20" s="1070"/>
      <c r="AJ20" s="747">
        <f t="shared" si="7"/>
        <v>0</v>
      </c>
      <c r="AK20" s="1051"/>
      <c r="AL20" s="270">
        <v>0</v>
      </c>
      <c r="AM20" s="902"/>
      <c r="AN20" s="902">
        <v>2020</v>
      </c>
      <c r="AO20" s="18" t="str">
        <f t="shared" si="8"/>
        <v xml:space="preserve"> </v>
      </c>
      <c r="AP20" s="747" t="str">
        <f t="shared" si="9"/>
        <v xml:space="preserve"> </v>
      </c>
      <c r="AQ20" s="4" t="str">
        <f t="shared" si="10"/>
        <v xml:space="preserve"> </v>
      </c>
      <c r="AR20" s="747" t="str">
        <f t="shared" si="11"/>
        <v xml:space="preserve"> </v>
      </c>
      <c r="AS20" s="4">
        <f t="shared" si="12"/>
        <v>2.08</v>
      </c>
      <c r="AT20" s="747">
        <f t="shared" si="13"/>
        <v>156500</v>
      </c>
      <c r="AU20" s="4" t="str">
        <f t="shared" si="14"/>
        <v xml:space="preserve"> </v>
      </c>
      <c r="AV20" s="747" t="str">
        <f t="shared" si="15"/>
        <v xml:space="preserve"> </v>
      </c>
      <c r="AW20" s="4" t="str">
        <f t="shared" si="16"/>
        <v xml:space="preserve"> </v>
      </c>
      <c r="AX20" s="747" t="str">
        <f t="shared" si="17"/>
        <v xml:space="preserve"> </v>
      </c>
      <c r="AY20" s="4" t="str">
        <f t="shared" si="18"/>
        <v xml:space="preserve"> </v>
      </c>
      <c r="AZ20" s="747" t="str">
        <f t="shared" si="19"/>
        <v xml:space="preserve"> </v>
      </c>
      <c r="BA20" s="4" t="str">
        <f t="shared" si="20"/>
        <v xml:space="preserve"> </v>
      </c>
      <c r="BB20" s="747" t="str">
        <f t="shared" si="21"/>
        <v xml:space="preserve"> </v>
      </c>
      <c r="BC20" s="4" t="str">
        <f t="shared" si="22"/>
        <v xml:space="preserve"> </v>
      </c>
      <c r="BD20" s="747" t="str">
        <f t="shared" si="23"/>
        <v xml:space="preserve"> </v>
      </c>
      <c r="BE20" s="4" t="str">
        <f t="shared" si="24"/>
        <v xml:space="preserve"> </v>
      </c>
      <c r="BF20" s="747" t="str">
        <f t="shared" si="25"/>
        <v xml:space="preserve"> </v>
      </c>
      <c r="BG20" s="4" t="str">
        <f t="shared" si="26"/>
        <v xml:space="preserve"> </v>
      </c>
      <c r="BH20" s="747" t="str">
        <f t="shared" si="27"/>
        <v xml:space="preserve"> </v>
      </c>
      <c r="BI20" s="4" t="str">
        <f t="shared" si="28"/>
        <v xml:space="preserve"> </v>
      </c>
      <c r="BJ20" s="747" t="str">
        <f t="shared" si="29"/>
        <v xml:space="preserve"> </v>
      </c>
      <c r="BK20" s="4" t="str">
        <f t="shared" si="30"/>
        <v xml:space="preserve"> </v>
      </c>
      <c r="BL20" s="747" t="str">
        <f t="shared" si="31"/>
        <v xml:space="preserve"> </v>
      </c>
      <c r="BM20" s="4" t="str">
        <f t="shared" si="32"/>
        <v xml:space="preserve"> </v>
      </c>
      <c r="BN20" s="747" t="str">
        <f t="shared" si="33"/>
        <v xml:space="preserve"> </v>
      </c>
      <c r="BO20" s="4" t="str">
        <f t="shared" si="34"/>
        <v xml:space="preserve"> </v>
      </c>
      <c r="BP20" s="747" t="str">
        <f t="shared" si="35"/>
        <v xml:space="preserve"> </v>
      </c>
      <c r="BQ20" s="4" t="str">
        <f t="shared" si="36"/>
        <v xml:space="preserve"> </v>
      </c>
      <c r="BR20" s="747" t="str">
        <f t="shared" si="37"/>
        <v xml:space="preserve"> </v>
      </c>
      <c r="BS20" s="389" t="s">
        <v>617</v>
      </c>
      <c r="BT20" s="389"/>
      <c r="BU20" s="389"/>
      <c r="BV20" s="389"/>
      <c r="BW20" s="389"/>
      <c r="BX20" s="389"/>
      <c r="BY20" s="389"/>
      <c r="BZ20" s="389"/>
      <c r="CA20" s="389"/>
      <c r="CB20" s="389"/>
      <c r="CC20" s="163">
        <f t="shared" si="38"/>
        <v>0</v>
      </c>
      <c r="CD20" s="389"/>
      <c r="CE20" s="389"/>
      <c r="CF20" s="389"/>
      <c r="CG20" s="389"/>
      <c r="CH20" s="389"/>
      <c r="CI20" s="389"/>
      <c r="CJ20" s="389"/>
      <c r="CK20" s="389"/>
      <c r="CL20" s="389"/>
      <c r="CM20" s="389"/>
      <c r="CN20" s="389"/>
      <c r="CO20" s="389"/>
      <c r="CP20" s="389"/>
      <c r="CQ20" s="389"/>
      <c r="CR20" s="389"/>
      <c r="CS20" s="389"/>
      <c r="CT20" s="389"/>
      <c r="CU20" s="389"/>
      <c r="CV20" s="389"/>
      <c r="CW20" s="389"/>
      <c r="CX20" s="389"/>
      <c r="CY20" s="389"/>
      <c r="CZ20" s="389"/>
      <c r="DA20" s="389"/>
      <c r="DB20" s="389"/>
      <c r="DC20" s="389"/>
      <c r="DD20" s="389"/>
      <c r="DE20" s="389"/>
      <c r="DF20" s="389"/>
      <c r="DG20" s="389"/>
      <c r="DH20" s="389"/>
      <c r="DI20" s="389"/>
      <c r="DJ20" s="389"/>
      <c r="DK20" s="389"/>
      <c r="DL20" s="389"/>
      <c r="DM20" s="389"/>
      <c r="DN20" s="389"/>
      <c r="DO20" s="389"/>
      <c r="DP20" s="389"/>
      <c r="DQ20" s="389"/>
      <c r="DR20" s="389"/>
      <c r="DS20" s="389"/>
      <c r="DT20" s="389"/>
      <c r="DU20" s="389"/>
      <c r="DV20" s="389"/>
      <c r="DW20" s="389"/>
      <c r="DX20" s="389"/>
      <c r="DY20" s="389"/>
      <c r="DZ20" s="389"/>
      <c r="EA20" s="389"/>
      <c r="EB20" s="389"/>
      <c r="EC20" s="389"/>
      <c r="ED20" s="389"/>
      <c r="EE20" s="389"/>
      <c r="EF20" s="389"/>
      <c r="EG20" s="389"/>
      <c r="EH20" s="389"/>
      <c r="EI20" s="389"/>
      <c r="EJ20" s="389"/>
      <c r="EK20" s="389"/>
      <c r="EL20" s="389"/>
      <c r="EM20" s="389"/>
      <c r="EN20" s="389"/>
      <c r="EO20" s="389"/>
      <c r="EP20" s="389"/>
      <c r="EQ20" s="389"/>
      <c r="ER20" s="389"/>
      <c r="ES20" s="389"/>
      <c r="ET20" s="389"/>
      <c r="EU20" s="389"/>
      <c r="EV20" s="389"/>
      <c r="EW20" s="389"/>
      <c r="EX20" s="389"/>
      <c r="EY20" s="389"/>
      <c r="EZ20" s="389"/>
      <c r="FA20" s="389"/>
      <c r="FB20" s="389"/>
      <c r="FC20" s="389"/>
      <c r="FD20" s="389"/>
      <c r="FE20" s="389"/>
      <c r="FF20" s="389"/>
      <c r="FG20" s="389"/>
      <c r="FH20" s="389"/>
      <c r="FI20" s="389"/>
      <c r="FJ20" s="389"/>
      <c r="FK20" s="389"/>
      <c r="FL20" s="389"/>
      <c r="FM20" s="389"/>
      <c r="FN20" s="389"/>
      <c r="FO20" s="389"/>
      <c r="FP20" s="389"/>
      <c r="FQ20" s="389"/>
      <c r="FR20" s="389"/>
      <c r="FS20" s="389"/>
      <c r="FT20" s="389"/>
      <c r="FU20" s="389"/>
      <c r="FV20" s="389"/>
      <c r="FW20" s="389"/>
      <c r="FX20" s="389"/>
      <c r="FY20" s="655" t="s">
        <v>370</v>
      </c>
      <c r="FZ20" s="656">
        <v>234</v>
      </c>
      <c r="GA20" s="656">
        <v>30289309</v>
      </c>
      <c r="GB20" s="656">
        <v>40</v>
      </c>
      <c r="GC20" s="656" t="s">
        <v>779</v>
      </c>
      <c r="GD20" s="656">
        <v>20</v>
      </c>
      <c r="GE20" s="656">
        <v>2000</v>
      </c>
      <c r="GF20" s="656">
        <v>0</v>
      </c>
      <c r="GG20" s="656" t="s">
        <v>792</v>
      </c>
      <c r="GH20" s="656">
        <v>0</v>
      </c>
      <c r="GI20" s="656">
        <v>0</v>
      </c>
      <c r="GJ20" s="656" t="s">
        <v>792</v>
      </c>
      <c r="GK20" s="656">
        <v>0</v>
      </c>
      <c r="GL20" s="656" t="s">
        <v>781</v>
      </c>
      <c r="GM20" s="656" t="s">
        <v>793</v>
      </c>
      <c r="GN20" s="656">
        <v>66</v>
      </c>
      <c r="GO20" s="656" t="s">
        <v>783</v>
      </c>
      <c r="GP20" s="656">
        <v>0</v>
      </c>
      <c r="GQ20" s="656">
        <v>0</v>
      </c>
      <c r="GR20" s="656">
        <v>4</v>
      </c>
      <c r="GS20" s="656">
        <v>2</v>
      </c>
      <c r="GT20" s="656">
        <v>2</v>
      </c>
      <c r="GU20" s="656" t="s">
        <v>783</v>
      </c>
      <c r="GV20" s="656" t="s">
        <v>783</v>
      </c>
      <c r="GW20" s="656" t="s">
        <v>783</v>
      </c>
      <c r="GX20" s="656" t="s">
        <v>783</v>
      </c>
      <c r="GY20" s="656" t="s">
        <v>783</v>
      </c>
      <c r="GZ20" s="656">
        <v>1649</v>
      </c>
      <c r="HA20" s="656">
        <v>0.25</v>
      </c>
      <c r="HB20" s="656">
        <v>5</v>
      </c>
      <c r="HC20" s="656" t="s">
        <v>783</v>
      </c>
      <c r="HD20" s="656" t="s">
        <v>782</v>
      </c>
      <c r="HE20" s="656">
        <v>15</v>
      </c>
      <c r="HF20" s="656" t="s">
        <v>783</v>
      </c>
      <c r="HG20" s="656">
        <v>0</v>
      </c>
      <c r="HH20" s="656" t="s">
        <v>783</v>
      </c>
      <c r="HI20" s="656">
        <v>0</v>
      </c>
      <c r="HJ20" s="656">
        <v>1</v>
      </c>
      <c r="HK20" s="656">
        <v>45</v>
      </c>
      <c r="HL20" s="656" t="s">
        <v>784</v>
      </c>
      <c r="HM20" s="656" t="s">
        <v>785</v>
      </c>
      <c r="HN20" s="656" t="s">
        <v>783</v>
      </c>
      <c r="HO20" s="656" t="s">
        <v>783</v>
      </c>
      <c r="HP20" s="656" t="s">
        <v>783</v>
      </c>
      <c r="HQ20" s="656" t="s">
        <v>783</v>
      </c>
      <c r="HR20" s="656" t="s">
        <v>783</v>
      </c>
      <c r="HS20" s="656">
        <v>3980786</v>
      </c>
      <c r="HT20" s="656" t="s">
        <v>783</v>
      </c>
      <c r="HU20" s="656" t="s">
        <v>786</v>
      </c>
      <c r="HV20" s="656" t="s">
        <v>787</v>
      </c>
      <c r="HW20" s="656">
        <v>4</v>
      </c>
      <c r="HX20" s="656">
        <v>2014</v>
      </c>
      <c r="HY20" s="656">
        <v>63</v>
      </c>
      <c r="HZ20" s="656">
        <v>0</v>
      </c>
      <c r="IA20" s="656">
        <v>1320</v>
      </c>
      <c r="IB20" s="657">
        <v>41697.500081018516</v>
      </c>
      <c r="IC20" s="656" t="s">
        <v>788</v>
      </c>
      <c r="ID20" s="656">
        <v>3976308</v>
      </c>
      <c r="IE20" s="656">
        <v>2014</v>
      </c>
      <c r="IF20" s="656">
        <v>1712</v>
      </c>
      <c r="IG20" s="656" t="s">
        <v>783</v>
      </c>
      <c r="IH20" s="656" t="s">
        <v>783</v>
      </c>
      <c r="II20" s="656" t="s">
        <v>783</v>
      </c>
      <c r="IJ20" s="656" t="s">
        <v>783</v>
      </c>
      <c r="IK20" s="656" t="s">
        <v>783</v>
      </c>
      <c r="IL20" s="656" t="s">
        <v>783</v>
      </c>
      <c r="IM20" s="656" t="s">
        <v>783</v>
      </c>
      <c r="IN20" s="656" t="s">
        <v>783</v>
      </c>
      <c r="IO20" s="656" t="s">
        <v>783</v>
      </c>
      <c r="IP20" s="656">
        <v>1649</v>
      </c>
      <c r="IQ20" s="657">
        <v>37477.354571759257</v>
      </c>
      <c r="IR20" s="656">
        <v>1</v>
      </c>
      <c r="IS20" s="656" t="s">
        <v>793</v>
      </c>
      <c r="IT20" s="656">
        <v>2</v>
      </c>
      <c r="IU20" s="658">
        <v>41275</v>
      </c>
      <c r="IV20" s="656" t="s">
        <v>783</v>
      </c>
      <c r="IW20" s="656" t="s">
        <v>783</v>
      </c>
      <c r="IX20" s="656" t="s">
        <v>783</v>
      </c>
      <c r="IY20" s="656" t="s">
        <v>781</v>
      </c>
      <c r="IZ20" s="656">
        <v>45</v>
      </c>
      <c r="JA20" s="656" t="s">
        <v>789</v>
      </c>
      <c r="JB20" s="656" t="s">
        <v>783</v>
      </c>
      <c r="JC20" s="656" t="s">
        <v>783</v>
      </c>
      <c r="JD20" s="656" t="s">
        <v>783</v>
      </c>
      <c r="JE20" s="656">
        <v>329388</v>
      </c>
      <c r="JF20" s="656" t="s">
        <v>783</v>
      </c>
      <c r="JG20" s="656" t="s">
        <v>783</v>
      </c>
      <c r="JH20" s="656" t="s">
        <v>804</v>
      </c>
      <c r="JI20" s="656">
        <v>40</v>
      </c>
      <c r="JJ20" s="656" t="s">
        <v>783</v>
      </c>
      <c r="JK20" s="656" t="s">
        <v>783</v>
      </c>
      <c r="JL20" s="656" t="s">
        <v>783</v>
      </c>
      <c r="JM20" s="656" t="s">
        <v>790</v>
      </c>
      <c r="JN20" s="656">
        <v>4</v>
      </c>
      <c r="JO20" s="656">
        <v>2</v>
      </c>
      <c r="JP20" s="656" t="s">
        <v>783</v>
      </c>
      <c r="JQ20" s="656" t="s">
        <v>783</v>
      </c>
      <c r="JR20" s="656" t="s">
        <v>783</v>
      </c>
      <c r="JS20" s="656" t="s">
        <v>783</v>
      </c>
      <c r="JT20" s="656" t="s">
        <v>783</v>
      </c>
      <c r="JU20" s="656" t="s">
        <v>783</v>
      </c>
      <c r="JV20" s="656" t="s">
        <v>819</v>
      </c>
      <c r="JW20" s="659">
        <v>1320.474502</v>
      </c>
      <c r="JX20">
        <f t="shared" ref="JX20:JX25" si="46">JW20</f>
        <v>1320.474502</v>
      </c>
      <c r="JY20" s="225">
        <v>0.25008986780303033</v>
      </c>
    </row>
    <row r="21" spans="1:287" ht="16" thickBot="1">
      <c r="A21" s="905" t="s">
        <v>5</v>
      </c>
      <c r="B21" s="79">
        <f t="shared" si="0"/>
        <v>1</v>
      </c>
      <c r="C21" s="871" t="s">
        <v>9</v>
      </c>
      <c r="D21" s="489" t="s">
        <v>135</v>
      </c>
      <c r="E21" s="1129" t="s">
        <v>158</v>
      </c>
      <c r="F21" s="888">
        <v>1.28</v>
      </c>
      <c r="G21" s="120">
        <f t="shared" si="39"/>
        <v>13.860000000000001</v>
      </c>
      <c r="H21" s="46"/>
      <c r="I21" s="3">
        <v>1.28</v>
      </c>
      <c r="J21" s="29"/>
      <c r="K21" s="18">
        <v>1987</v>
      </c>
      <c r="L21" s="5"/>
      <c r="M21" s="170">
        <v>4</v>
      </c>
      <c r="N21" s="71">
        <v>5</v>
      </c>
      <c r="O21" s="739">
        <v>4</v>
      </c>
      <c r="P21" s="1107">
        <f t="shared" si="45"/>
        <v>13</v>
      </c>
      <c r="Q21" s="1108">
        <f>O21*N21*M21</f>
        <v>80</v>
      </c>
      <c r="R21" s="51"/>
      <c r="S21" s="3">
        <v>1.28</v>
      </c>
      <c r="T21" s="25"/>
      <c r="U21" s="219">
        <f t="shared" si="44"/>
        <v>96000</v>
      </c>
      <c r="V21" s="219" t="s">
        <v>642</v>
      </c>
      <c r="W21" s="1042">
        <f t="shared" si="40"/>
        <v>96000</v>
      </c>
      <c r="X21" s="537">
        <f t="shared" si="42"/>
        <v>63001.031111111108</v>
      </c>
      <c r="Y21" s="538">
        <f t="shared" si="2"/>
        <v>500</v>
      </c>
      <c r="Z21" s="1090">
        <f t="shared" si="3"/>
        <v>159501.03111111111</v>
      </c>
      <c r="AA21" s="1475">
        <f t="shared" si="43"/>
        <v>1302406.3800000001</v>
      </c>
      <c r="AB21" s="1098"/>
      <c r="AC21" s="600">
        <v>4</v>
      </c>
      <c r="AD21" s="1056">
        <f t="shared" si="4"/>
        <v>16921.031111111111</v>
      </c>
      <c r="AE21" s="1063">
        <v>0.5</v>
      </c>
      <c r="AF21" s="747">
        <f t="shared" si="5"/>
        <v>46080</v>
      </c>
      <c r="AG21" s="600"/>
      <c r="AH21" s="1056">
        <f t="shared" si="6"/>
        <v>0</v>
      </c>
      <c r="AI21" s="1070"/>
      <c r="AJ21" s="747">
        <f t="shared" si="7"/>
        <v>0</v>
      </c>
      <c r="AK21" s="1051"/>
      <c r="AL21" s="270">
        <v>0</v>
      </c>
      <c r="AM21" s="902"/>
      <c r="AN21" s="902">
        <v>2020</v>
      </c>
      <c r="AO21" s="18" t="str">
        <f t="shared" si="8"/>
        <v xml:space="preserve"> </v>
      </c>
      <c r="AP21" s="747" t="str">
        <f t="shared" si="9"/>
        <v xml:space="preserve"> </v>
      </c>
      <c r="AQ21" s="4" t="str">
        <f t="shared" si="10"/>
        <v xml:space="preserve"> </v>
      </c>
      <c r="AR21" s="747" t="str">
        <f t="shared" si="11"/>
        <v xml:space="preserve"> </v>
      </c>
      <c r="AS21" s="4">
        <f t="shared" si="12"/>
        <v>1.28</v>
      </c>
      <c r="AT21" s="747">
        <f t="shared" si="13"/>
        <v>159501.03111111111</v>
      </c>
      <c r="AU21" s="4" t="str">
        <f t="shared" si="14"/>
        <v xml:space="preserve"> </v>
      </c>
      <c r="AV21" s="747" t="str">
        <f t="shared" si="15"/>
        <v xml:space="preserve"> </v>
      </c>
      <c r="AW21" s="4" t="str">
        <f t="shared" si="16"/>
        <v xml:space="preserve"> </v>
      </c>
      <c r="AX21" s="747" t="str">
        <f t="shared" si="17"/>
        <v xml:space="preserve"> </v>
      </c>
      <c r="AY21" s="4" t="str">
        <f t="shared" si="18"/>
        <v xml:space="preserve"> </v>
      </c>
      <c r="AZ21" s="747" t="str">
        <f t="shared" si="19"/>
        <v xml:space="preserve"> </v>
      </c>
      <c r="BA21" s="4" t="str">
        <f t="shared" si="20"/>
        <v xml:space="preserve"> </v>
      </c>
      <c r="BB21" s="747" t="str">
        <f t="shared" si="21"/>
        <v xml:space="preserve"> </v>
      </c>
      <c r="BC21" s="4" t="str">
        <f t="shared" si="22"/>
        <v xml:space="preserve"> </v>
      </c>
      <c r="BD21" s="747" t="str">
        <f t="shared" si="23"/>
        <v xml:space="preserve"> </v>
      </c>
      <c r="BE21" s="4" t="str">
        <f t="shared" si="24"/>
        <v xml:space="preserve"> </v>
      </c>
      <c r="BF21" s="747" t="str">
        <f t="shared" si="25"/>
        <v xml:space="preserve"> </v>
      </c>
      <c r="BG21" s="4" t="str">
        <f t="shared" si="26"/>
        <v xml:space="preserve"> </v>
      </c>
      <c r="BH21" s="747" t="str">
        <f t="shared" si="27"/>
        <v xml:space="preserve"> </v>
      </c>
      <c r="BI21" s="4" t="str">
        <f t="shared" si="28"/>
        <v xml:space="preserve"> </v>
      </c>
      <c r="BJ21" s="747" t="str">
        <f t="shared" si="29"/>
        <v xml:space="preserve"> </v>
      </c>
      <c r="BK21" s="4" t="str">
        <f t="shared" si="30"/>
        <v xml:space="preserve"> </v>
      </c>
      <c r="BL21" s="747" t="str">
        <f t="shared" si="31"/>
        <v xml:space="preserve"> </v>
      </c>
      <c r="BM21" s="4" t="str">
        <f t="shared" si="32"/>
        <v xml:space="preserve"> </v>
      </c>
      <c r="BN21" s="747" t="str">
        <f t="shared" si="33"/>
        <v xml:space="preserve"> </v>
      </c>
      <c r="BO21" s="4" t="str">
        <f t="shared" si="34"/>
        <v xml:space="preserve"> </v>
      </c>
      <c r="BP21" s="747" t="str">
        <f t="shared" si="35"/>
        <v xml:space="preserve"> </v>
      </c>
      <c r="BQ21" s="4" t="str">
        <f t="shared" si="36"/>
        <v xml:space="preserve"> </v>
      </c>
      <c r="BR21" s="747" t="str">
        <f t="shared" si="37"/>
        <v xml:space="preserve"> </v>
      </c>
      <c r="BS21" s="132"/>
      <c r="BT21" s="132"/>
      <c r="BU21" s="588"/>
      <c r="BV21" s="389"/>
      <c r="BW21" s="389"/>
      <c r="BX21" s="389"/>
      <c r="BY21" s="389"/>
      <c r="BZ21" s="389"/>
      <c r="CA21" s="389"/>
      <c r="CB21" s="389"/>
      <c r="CC21" s="163">
        <f t="shared" si="38"/>
        <v>0</v>
      </c>
      <c r="CD21" s="389"/>
      <c r="CE21" s="389"/>
      <c r="CF21" s="389"/>
      <c r="CG21" s="389"/>
      <c r="CH21" s="389"/>
      <c r="CI21" s="389"/>
      <c r="CJ21" s="389"/>
      <c r="CK21" s="389"/>
      <c r="CL21" s="389"/>
      <c r="CM21" s="389"/>
      <c r="CN21" s="389"/>
      <c r="CO21" s="389"/>
      <c r="CP21" s="389"/>
      <c r="CQ21" s="389"/>
      <c r="CR21" s="389"/>
      <c r="CS21" s="389"/>
      <c r="CT21" s="389"/>
      <c r="CU21" s="389"/>
      <c r="CV21" s="389"/>
      <c r="CW21" s="389"/>
      <c r="CX21" s="389"/>
      <c r="CY21" s="389"/>
      <c r="CZ21" s="389"/>
      <c r="DA21" s="389"/>
      <c r="DB21" s="389"/>
      <c r="DC21" s="389"/>
      <c r="DD21" s="389"/>
      <c r="DE21" s="389"/>
      <c r="DF21" s="389"/>
      <c r="DG21" s="389"/>
      <c r="DH21" s="389"/>
      <c r="DI21" s="389"/>
      <c r="DJ21" s="389"/>
      <c r="DK21" s="389"/>
      <c r="DL21" s="389"/>
      <c r="DM21" s="389"/>
      <c r="DN21" s="389"/>
      <c r="DO21" s="389"/>
      <c r="DP21" s="389"/>
      <c r="DQ21" s="389"/>
      <c r="DR21" s="389"/>
      <c r="DS21" s="389"/>
      <c r="DT21" s="389"/>
      <c r="DU21" s="389"/>
      <c r="DV21" s="389"/>
      <c r="DW21" s="389"/>
      <c r="DX21" s="389"/>
      <c r="DY21" s="389"/>
      <c r="DZ21" s="389"/>
      <c r="EA21" s="389"/>
      <c r="EB21" s="389"/>
      <c r="EC21" s="389"/>
      <c r="ED21" s="389"/>
      <c r="EE21" s="389"/>
      <c r="EF21" s="389"/>
      <c r="EG21" s="389"/>
      <c r="EH21" s="389"/>
      <c r="EI21" s="389"/>
      <c r="EJ21" s="389"/>
      <c r="EK21" s="389"/>
      <c r="EL21" s="389"/>
      <c r="EM21" s="389"/>
      <c r="EN21" s="389"/>
      <c r="EO21" s="389"/>
      <c r="EP21" s="389"/>
      <c r="EQ21" s="389"/>
      <c r="ER21" s="389"/>
      <c r="ES21" s="389"/>
      <c r="ET21" s="389"/>
      <c r="EU21" s="389"/>
      <c r="EV21" s="389"/>
      <c r="EW21" s="389"/>
      <c r="EX21" s="389"/>
      <c r="EY21" s="389"/>
      <c r="EZ21" s="389"/>
      <c r="FA21" s="389"/>
      <c r="FB21" s="389"/>
      <c r="FC21" s="389"/>
      <c r="FD21" s="389"/>
      <c r="FE21" s="389"/>
      <c r="FF21" s="389"/>
      <c r="FG21" s="389"/>
      <c r="FH21" s="389"/>
      <c r="FI21" s="389"/>
      <c r="FJ21" s="389"/>
      <c r="FK21" s="389"/>
      <c r="FL21" s="389"/>
      <c r="FM21" s="389"/>
      <c r="FN21" s="389"/>
      <c r="FO21" s="389"/>
      <c r="FP21" s="389"/>
      <c r="FQ21" s="389"/>
      <c r="FR21" s="389"/>
      <c r="FS21" s="389"/>
      <c r="FT21" s="389"/>
      <c r="FU21" s="389"/>
      <c r="FV21" s="389"/>
      <c r="FW21" s="389"/>
      <c r="FX21" s="389"/>
      <c r="FY21" s="625" t="s">
        <v>359</v>
      </c>
      <c r="FZ21" s="626">
        <v>123</v>
      </c>
      <c r="GA21" s="626">
        <v>30289310</v>
      </c>
      <c r="GB21" s="626">
        <v>35</v>
      </c>
      <c r="GC21" s="626" t="s">
        <v>3</v>
      </c>
      <c r="GD21" s="626">
        <v>16</v>
      </c>
      <c r="GE21" s="626">
        <v>1970</v>
      </c>
      <c r="GF21" s="626">
        <v>0</v>
      </c>
      <c r="GG21" s="626" t="s">
        <v>792</v>
      </c>
      <c r="GH21" s="626">
        <v>0</v>
      </c>
      <c r="GI21" s="626">
        <v>0</v>
      </c>
      <c r="GJ21" s="626" t="s">
        <v>792</v>
      </c>
      <c r="GK21" s="626">
        <v>0</v>
      </c>
      <c r="GL21" s="626" t="s">
        <v>781</v>
      </c>
      <c r="GM21" s="626" t="s">
        <v>782</v>
      </c>
      <c r="GN21" s="626">
        <v>66</v>
      </c>
      <c r="GO21" s="626" t="s">
        <v>783</v>
      </c>
      <c r="GP21" s="626">
        <v>0</v>
      </c>
      <c r="GQ21" s="626">
        <v>0</v>
      </c>
      <c r="GR21" s="626">
        <v>4</v>
      </c>
      <c r="GS21" s="626">
        <v>2</v>
      </c>
      <c r="GT21" s="626">
        <v>2</v>
      </c>
      <c r="GU21" s="626" t="s">
        <v>783</v>
      </c>
      <c r="GV21" s="626" t="s">
        <v>783</v>
      </c>
      <c r="GW21" s="626" t="s">
        <v>783</v>
      </c>
      <c r="GX21" s="626" t="s">
        <v>783</v>
      </c>
      <c r="GY21" s="626" t="s">
        <v>783</v>
      </c>
      <c r="GZ21" s="626">
        <v>1649</v>
      </c>
      <c r="HA21" s="626">
        <v>0.19</v>
      </c>
      <c r="HB21" s="626">
        <v>5</v>
      </c>
      <c r="HC21" s="626" t="s">
        <v>783</v>
      </c>
      <c r="HD21" s="626" t="s">
        <v>782</v>
      </c>
      <c r="HE21" s="626">
        <v>15</v>
      </c>
      <c r="HF21" s="626" t="s">
        <v>783</v>
      </c>
      <c r="HG21" s="626">
        <v>0</v>
      </c>
      <c r="HH21" s="626" t="s">
        <v>783</v>
      </c>
      <c r="HI21" s="626">
        <v>0</v>
      </c>
      <c r="HJ21" s="626">
        <v>1</v>
      </c>
      <c r="HK21" s="626">
        <v>45</v>
      </c>
      <c r="HL21" s="626" t="s">
        <v>784</v>
      </c>
      <c r="HM21" s="626" t="s">
        <v>785</v>
      </c>
      <c r="HN21" s="626" t="s">
        <v>783</v>
      </c>
      <c r="HO21" s="626" t="s">
        <v>783</v>
      </c>
      <c r="HP21" s="626" t="s">
        <v>783</v>
      </c>
      <c r="HQ21" s="626" t="s">
        <v>783</v>
      </c>
      <c r="HR21" s="626" t="s">
        <v>783</v>
      </c>
      <c r="HS21" s="626">
        <v>3979103</v>
      </c>
      <c r="HT21" s="626" t="s">
        <v>783</v>
      </c>
      <c r="HU21" s="626" t="s">
        <v>786</v>
      </c>
      <c r="HV21" s="626" t="s">
        <v>787</v>
      </c>
      <c r="HW21" s="626">
        <v>4</v>
      </c>
      <c r="HX21" s="626">
        <v>2014</v>
      </c>
      <c r="HY21" s="626">
        <v>63</v>
      </c>
      <c r="HZ21" s="626">
        <v>0</v>
      </c>
      <c r="IA21" s="626">
        <v>1003</v>
      </c>
      <c r="IB21" s="627">
        <v>41697.500081018516</v>
      </c>
      <c r="IC21" s="626" t="s">
        <v>788</v>
      </c>
      <c r="ID21" s="626">
        <v>3974625</v>
      </c>
      <c r="IE21" s="626">
        <v>2014</v>
      </c>
      <c r="IF21" s="626">
        <v>1712</v>
      </c>
      <c r="IG21" s="626" t="s">
        <v>783</v>
      </c>
      <c r="IH21" s="626" t="s">
        <v>783</v>
      </c>
      <c r="II21" s="626" t="s">
        <v>783</v>
      </c>
      <c r="IJ21" s="626" t="s">
        <v>783</v>
      </c>
      <c r="IK21" s="626" t="s">
        <v>783</v>
      </c>
      <c r="IL21" s="626" t="s">
        <v>783</v>
      </c>
      <c r="IM21" s="626" t="s">
        <v>783</v>
      </c>
      <c r="IN21" s="626" t="s">
        <v>783</v>
      </c>
      <c r="IO21" s="626" t="s">
        <v>783</v>
      </c>
      <c r="IP21" s="626">
        <v>1649</v>
      </c>
      <c r="IQ21" s="627">
        <v>37477.354571759257</v>
      </c>
      <c r="IR21" s="626">
        <v>4</v>
      </c>
      <c r="IS21" s="626" t="s">
        <v>793</v>
      </c>
      <c r="IT21" s="626">
        <v>2</v>
      </c>
      <c r="IU21" s="665">
        <v>41275</v>
      </c>
      <c r="IV21" s="626" t="s">
        <v>783</v>
      </c>
      <c r="IW21" s="626" t="s">
        <v>783</v>
      </c>
      <c r="IX21" s="626" t="s">
        <v>783</v>
      </c>
      <c r="IY21" s="626" t="s">
        <v>781</v>
      </c>
      <c r="IZ21" s="626">
        <v>45</v>
      </c>
      <c r="JA21" s="626" t="s">
        <v>789</v>
      </c>
      <c r="JB21" s="626" t="s">
        <v>783</v>
      </c>
      <c r="JC21" s="626" t="s">
        <v>783</v>
      </c>
      <c r="JD21" s="626" t="s">
        <v>783</v>
      </c>
      <c r="JE21" s="626">
        <v>329389</v>
      </c>
      <c r="JF21" s="626" t="s">
        <v>783</v>
      </c>
      <c r="JG21" s="626" t="s">
        <v>783</v>
      </c>
      <c r="JH21" s="626" t="s">
        <v>804</v>
      </c>
      <c r="JI21" s="626">
        <v>35</v>
      </c>
      <c r="JJ21" s="626" t="s">
        <v>783</v>
      </c>
      <c r="JK21" s="626" t="s">
        <v>783</v>
      </c>
      <c r="JL21" s="626" t="s">
        <v>783</v>
      </c>
      <c r="JM21" s="626" t="s">
        <v>790</v>
      </c>
      <c r="JN21" s="626">
        <v>4</v>
      </c>
      <c r="JO21" s="626">
        <v>1</v>
      </c>
      <c r="JP21" s="626" t="s">
        <v>783</v>
      </c>
      <c r="JQ21" s="626">
        <v>12683066</v>
      </c>
      <c r="JR21" s="626">
        <v>2013</v>
      </c>
      <c r="JS21" s="626">
        <v>12</v>
      </c>
      <c r="JT21" s="626" t="s">
        <v>783</v>
      </c>
      <c r="JU21" s="626" t="s">
        <v>783</v>
      </c>
      <c r="JV21" s="626" t="s">
        <v>820</v>
      </c>
      <c r="JW21" s="628">
        <v>1054.611134</v>
      </c>
      <c r="JX21">
        <f t="shared" si="46"/>
        <v>1054.611134</v>
      </c>
      <c r="JY21" s="225">
        <v>0.19973695719696968</v>
      </c>
    </row>
    <row r="22" spans="1:287" ht="16" thickBot="1">
      <c r="A22" s="905" t="s">
        <v>5</v>
      </c>
      <c r="B22" s="79">
        <f t="shared" si="0"/>
        <v>1</v>
      </c>
      <c r="C22" s="871" t="s">
        <v>20</v>
      </c>
      <c r="D22" s="489" t="s">
        <v>210</v>
      </c>
      <c r="E22" s="1129" t="s">
        <v>65</v>
      </c>
      <c r="F22" s="888">
        <v>1.1000000000000001</v>
      </c>
      <c r="G22" s="120">
        <f t="shared" si="39"/>
        <v>14.96</v>
      </c>
      <c r="H22" s="46"/>
      <c r="I22" s="3">
        <v>1.1000000000000001</v>
      </c>
      <c r="J22" s="29"/>
      <c r="K22" s="18"/>
      <c r="L22" s="5"/>
      <c r="M22" s="170">
        <v>3</v>
      </c>
      <c r="N22" s="71">
        <v>4</v>
      </c>
      <c r="O22" s="739">
        <v>5</v>
      </c>
      <c r="P22" s="1107">
        <f t="shared" si="45"/>
        <v>12</v>
      </c>
      <c r="Q22" s="1108">
        <v>95</v>
      </c>
      <c r="R22" s="46"/>
      <c r="S22" s="3">
        <v>1.1000000000000001</v>
      </c>
      <c r="T22" s="25"/>
      <c r="U22" s="219">
        <f t="shared" si="44"/>
        <v>82500</v>
      </c>
      <c r="V22" s="219" t="s">
        <v>642</v>
      </c>
      <c r="W22" s="1042">
        <f t="shared" si="40"/>
        <v>82500</v>
      </c>
      <c r="X22" s="537">
        <f t="shared" si="42"/>
        <v>41612.26666666667</v>
      </c>
      <c r="Y22" s="538">
        <f t="shared" si="2"/>
        <v>500</v>
      </c>
      <c r="Z22" s="1090">
        <f t="shared" si="3"/>
        <v>124612.26666666666</v>
      </c>
      <c r="AA22" s="1475">
        <f t="shared" si="43"/>
        <v>1427018.6466666667</v>
      </c>
      <c r="AB22" s="1098"/>
      <c r="AC22" s="600">
        <v>6</v>
      </c>
      <c r="AD22" s="1056">
        <f t="shared" si="4"/>
        <v>21812.26666666667</v>
      </c>
      <c r="AE22" s="1063">
        <v>0.25</v>
      </c>
      <c r="AF22" s="747">
        <f t="shared" si="5"/>
        <v>19800</v>
      </c>
      <c r="AG22" s="600"/>
      <c r="AH22" s="1056">
        <f t="shared" si="6"/>
        <v>0</v>
      </c>
      <c r="AI22" s="1070"/>
      <c r="AJ22" s="747">
        <f t="shared" si="7"/>
        <v>0</v>
      </c>
      <c r="AK22" s="1051"/>
      <c r="AL22" s="270">
        <v>0</v>
      </c>
      <c r="AM22" s="902"/>
      <c r="AN22" s="902">
        <v>2020</v>
      </c>
      <c r="AO22" s="18" t="str">
        <f t="shared" si="8"/>
        <v xml:space="preserve"> </v>
      </c>
      <c r="AP22" s="747" t="str">
        <f t="shared" si="9"/>
        <v xml:space="preserve"> </v>
      </c>
      <c r="AQ22" s="4" t="str">
        <f t="shared" si="10"/>
        <v xml:space="preserve"> </v>
      </c>
      <c r="AR22" s="747" t="str">
        <f t="shared" si="11"/>
        <v xml:space="preserve"> </v>
      </c>
      <c r="AS22" s="4">
        <f t="shared" si="12"/>
        <v>1.1000000000000001</v>
      </c>
      <c r="AT22" s="747">
        <f t="shared" si="13"/>
        <v>124612.26666666666</v>
      </c>
      <c r="AU22" s="4" t="str">
        <f t="shared" si="14"/>
        <v xml:space="preserve"> </v>
      </c>
      <c r="AV22" s="747" t="str">
        <f t="shared" si="15"/>
        <v xml:space="preserve"> </v>
      </c>
      <c r="AW22" s="4" t="str">
        <f t="shared" si="16"/>
        <v xml:space="preserve"> </v>
      </c>
      <c r="AX22" s="747" t="str">
        <f t="shared" si="17"/>
        <v xml:space="preserve"> </v>
      </c>
      <c r="AY22" s="4" t="str">
        <f t="shared" si="18"/>
        <v xml:space="preserve"> </v>
      </c>
      <c r="AZ22" s="747" t="str">
        <f t="shared" si="19"/>
        <v xml:space="preserve"> </v>
      </c>
      <c r="BA22" s="4" t="str">
        <f t="shared" si="20"/>
        <v xml:space="preserve"> </v>
      </c>
      <c r="BB22" s="747" t="str">
        <f t="shared" si="21"/>
        <v xml:space="preserve"> </v>
      </c>
      <c r="BC22" s="4" t="str">
        <f t="shared" si="22"/>
        <v xml:space="preserve"> </v>
      </c>
      <c r="BD22" s="747" t="str">
        <f t="shared" si="23"/>
        <v xml:space="preserve"> </v>
      </c>
      <c r="BE22" s="4" t="str">
        <f t="shared" si="24"/>
        <v xml:space="preserve"> </v>
      </c>
      <c r="BF22" s="747" t="str">
        <f t="shared" si="25"/>
        <v xml:space="preserve"> </v>
      </c>
      <c r="BG22" s="4" t="str">
        <f t="shared" si="26"/>
        <v xml:space="preserve"> </v>
      </c>
      <c r="BH22" s="747" t="str">
        <f t="shared" si="27"/>
        <v xml:space="preserve"> </v>
      </c>
      <c r="BI22" s="4" t="str">
        <f t="shared" si="28"/>
        <v xml:space="preserve"> </v>
      </c>
      <c r="BJ22" s="747" t="str">
        <f t="shared" si="29"/>
        <v xml:space="preserve"> </v>
      </c>
      <c r="BK22" s="4" t="str">
        <f t="shared" si="30"/>
        <v xml:space="preserve"> </v>
      </c>
      <c r="BL22" s="747" t="str">
        <f t="shared" si="31"/>
        <v xml:space="preserve"> </v>
      </c>
      <c r="BM22" s="4" t="str">
        <f t="shared" si="32"/>
        <v xml:space="preserve"> </v>
      </c>
      <c r="BN22" s="747" t="str">
        <f t="shared" si="33"/>
        <v xml:space="preserve"> </v>
      </c>
      <c r="BO22" s="4" t="str">
        <f t="shared" si="34"/>
        <v xml:space="preserve"> </v>
      </c>
      <c r="BP22" s="747" t="str">
        <f t="shared" si="35"/>
        <v xml:space="preserve"> </v>
      </c>
      <c r="BQ22" s="4" t="str">
        <f t="shared" si="36"/>
        <v xml:space="preserve"> </v>
      </c>
      <c r="BR22" s="747" t="str">
        <f t="shared" si="37"/>
        <v xml:space="preserve"> </v>
      </c>
      <c r="BS22" s="133"/>
      <c r="BT22" s="133"/>
      <c r="BU22" s="389"/>
      <c r="BV22" s="389"/>
      <c r="BW22" s="389"/>
      <c r="BX22" s="389"/>
      <c r="BY22" s="389"/>
      <c r="BZ22" s="389"/>
      <c r="CA22" s="389"/>
      <c r="CB22" s="389"/>
      <c r="CC22" s="163">
        <f t="shared" si="38"/>
        <v>0</v>
      </c>
      <c r="CD22" s="389"/>
      <c r="CE22" s="389"/>
      <c r="CF22" s="389"/>
      <c r="CG22" s="389"/>
      <c r="CH22" s="389"/>
      <c r="CI22" s="389"/>
      <c r="CJ22" s="389"/>
      <c r="CK22" s="389"/>
      <c r="CL22" s="389"/>
      <c r="CM22" s="389"/>
      <c r="CN22" s="389"/>
      <c r="CO22" s="389"/>
      <c r="CP22" s="389"/>
      <c r="CQ22" s="389"/>
      <c r="CR22" s="389"/>
      <c r="CS22" s="389"/>
      <c r="CT22" s="389"/>
      <c r="CU22" s="389"/>
      <c r="CV22" s="389"/>
      <c r="CW22" s="389"/>
      <c r="CX22" s="389"/>
      <c r="CY22" s="389"/>
      <c r="CZ22" s="389"/>
      <c r="DA22" s="389"/>
      <c r="DB22" s="389"/>
      <c r="DC22" s="389"/>
      <c r="DD22" s="389"/>
      <c r="DE22" s="389"/>
      <c r="DF22" s="389"/>
      <c r="DG22" s="389"/>
      <c r="DH22" s="389"/>
      <c r="DI22" s="389"/>
      <c r="DJ22" s="389"/>
      <c r="DK22" s="389"/>
      <c r="DL22" s="389"/>
      <c r="DM22" s="389"/>
      <c r="DN22" s="389"/>
      <c r="DO22" s="389"/>
      <c r="DP22" s="389"/>
      <c r="DQ22" s="389"/>
      <c r="DR22" s="389"/>
      <c r="DS22" s="389"/>
      <c r="DT22" s="389"/>
      <c r="DU22" s="389"/>
      <c r="DV22" s="389"/>
      <c r="DW22" s="389"/>
      <c r="DX22" s="389"/>
      <c r="DY22" s="389"/>
      <c r="DZ22" s="389"/>
      <c r="EA22" s="389"/>
      <c r="EB22" s="389"/>
      <c r="EC22" s="389"/>
      <c r="ED22" s="389"/>
      <c r="EE22" s="389"/>
      <c r="EF22" s="389"/>
      <c r="EG22" s="389"/>
      <c r="EH22" s="389"/>
      <c r="EI22" s="389"/>
      <c r="EJ22" s="389"/>
      <c r="EK22" s="389"/>
      <c r="EL22" s="389"/>
      <c r="EM22" s="389"/>
      <c r="EN22" s="389"/>
      <c r="EO22" s="389"/>
      <c r="EP22" s="389"/>
      <c r="EQ22" s="389"/>
      <c r="ER22" s="389"/>
      <c r="ES22" s="389"/>
      <c r="ET22" s="389"/>
      <c r="EU22" s="389"/>
      <c r="EV22" s="389"/>
      <c r="EW22" s="389"/>
      <c r="EX22" s="389"/>
      <c r="EY22" s="389"/>
      <c r="EZ22" s="389"/>
      <c r="FA22" s="389"/>
      <c r="FB22" s="389"/>
      <c r="FC22" s="389"/>
      <c r="FD22" s="389"/>
      <c r="FE22" s="389"/>
      <c r="FF22" s="389"/>
      <c r="FG22" s="389"/>
      <c r="FH22" s="389"/>
      <c r="FI22" s="389"/>
      <c r="FJ22" s="389"/>
      <c r="FK22" s="389"/>
      <c r="FL22" s="389"/>
      <c r="FM22" s="389"/>
      <c r="FN22" s="389"/>
      <c r="FO22" s="389"/>
      <c r="FP22" s="389"/>
      <c r="FQ22" s="389"/>
      <c r="FR22" s="389"/>
      <c r="FS22" s="389"/>
      <c r="FT22" s="389"/>
      <c r="FU22" s="389"/>
      <c r="FV22" s="389"/>
      <c r="FW22" s="389"/>
      <c r="FX22" s="389"/>
      <c r="FY22" s="625" t="s">
        <v>307</v>
      </c>
      <c r="FZ22" s="626">
        <v>204</v>
      </c>
      <c r="GA22" s="626">
        <v>30289313</v>
      </c>
      <c r="GB22" s="626">
        <v>55</v>
      </c>
      <c r="GC22" s="626" t="s">
        <v>798</v>
      </c>
      <c r="GD22" s="626">
        <v>20</v>
      </c>
      <c r="GE22" s="626">
        <v>2004</v>
      </c>
      <c r="GF22" s="626">
        <v>2</v>
      </c>
      <c r="GG22" s="626" t="s">
        <v>148</v>
      </c>
      <c r="GH22" s="626">
        <v>2</v>
      </c>
      <c r="GI22" s="626">
        <v>2</v>
      </c>
      <c r="GJ22" s="626" t="s">
        <v>148</v>
      </c>
      <c r="GK22" s="626">
        <v>2</v>
      </c>
      <c r="GL22" s="626" t="s">
        <v>781</v>
      </c>
      <c r="GM22" s="626" t="s">
        <v>793</v>
      </c>
      <c r="GN22" s="626">
        <v>66</v>
      </c>
      <c r="GO22" s="626" t="s">
        <v>783</v>
      </c>
      <c r="GP22" s="626">
        <v>0</v>
      </c>
      <c r="GQ22" s="626">
        <v>0</v>
      </c>
      <c r="GR22" s="626">
        <v>4</v>
      </c>
      <c r="GS22" s="626">
        <v>2</v>
      </c>
      <c r="GT22" s="626">
        <v>7</v>
      </c>
      <c r="GU22" s="626" t="s">
        <v>783</v>
      </c>
      <c r="GV22" s="626" t="s">
        <v>783</v>
      </c>
      <c r="GW22" s="626" t="s">
        <v>783</v>
      </c>
      <c r="GX22" s="626" t="s">
        <v>783</v>
      </c>
      <c r="GY22" s="626" t="s">
        <v>783</v>
      </c>
      <c r="GZ22" s="626">
        <v>1649</v>
      </c>
      <c r="HA22" s="626">
        <v>0.36</v>
      </c>
      <c r="HB22" s="626">
        <v>5</v>
      </c>
      <c r="HC22" s="626" t="s">
        <v>783</v>
      </c>
      <c r="HD22" s="626" t="s">
        <v>782</v>
      </c>
      <c r="HE22" s="626">
        <v>15</v>
      </c>
      <c r="HF22" s="626" t="s">
        <v>783</v>
      </c>
      <c r="HG22" s="626">
        <v>0</v>
      </c>
      <c r="HH22" s="626" t="s">
        <v>783</v>
      </c>
      <c r="HI22" s="626">
        <v>0</v>
      </c>
      <c r="HJ22" s="626">
        <v>1</v>
      </c>
      <c r="HK22" s="626">
        <v>45</v>
      </c>
      <c r="HL22" s="626" t="s">
        <v>784</v>
      </c>
      <c r="HM22" s="626" t="s">
        <v>785</v>
      </c>
      <c r="HN22" s="626" t="s">
        <v>783</v>
      </c>
      <c r="HO22" s="626" t="s">
        <v>783</v>
      </c>
      <c r="HP22" s="626" t="s">
        <v>783</v>
      </c>
      <c r="HQ22" s="626" t="s">
        <v>783</v>
      </c>
      <c r="HR22" s="626" t="s">
        <v>783</v>
      </c>
      <c r="HS22" s="626">
        <v>3978932</v>
      </c>
      <c r="HT22" s="626" t="s">
        <v>783</v>
      </c>
      <c r="HU22" s="626" t="s">
        <v>786</v>
      </c>
      <c r="HV22" s="626" t="s">
        <v>787</v>
      </c>
      <c r="HW22" s="626">
        <v>4</v>
      </c>
      <c r="HX22" s="626">
        <v>2014</v>
      </c>
      <c r="HY22" s="626">
        <v>63</v>
      </c>
      <c r="HZ22" s="626">
        <v>0</v>
      </c>
      <c r="IA22" s="626">
        <v>1901</v>
      </c>
      <c r="IB22" s="627">
        <v>41697.500081018516</v>
      </c>
      <c r="IC22" s="626" t="s">
        <v>788</v>
      </c>
      <c r="ID22" s="626">
        <v>3974454</v>
      </c>
      <c r="IE22" s="626">
        <v>2014</v>
      </c>
      <c r="IF22" s="626">
        <v>1712</v>
      </c>
      <c r="IG22" s="626" t="s">
        <v>783</v>
      </c>
      <c r="IH22" s="626" t="s">
        <v>783</v>
      </c>
      <c r="II22" s="626" t="s">
        <v>783</v>
      </c>
      <c r="IJ22" s="626" t="s">
        <v>783</v>
      </c>
      <c r="IK22" s="626" t="s">
        <v>783</v>
      </c>
      <c r="IL22" s="626" t="s">
        <v>783</v>
      </c>
      <c r="IM22" s="626" t="s">
        <v>783</v>
      </c>
      <c r="IN22" s="626" t="s">
        <v>783</v>
      </c>
      <c r="IO22" s="626" t="s">
        <v>783</v>
      </c>
      <c r="IP22" s="626">
        <v>1649</v>
      </c>
      <c r="IQ22" s="627">
        <v>37477.354571759257</v>
      </c>
      <c r="IR22" s="626">
        <v>2</v>
      </c>
      <c r="IS22" s="626" t="s">
        <v>793</v>
      </c>
      <c r="IT22" s="626">
        <v>7</v>
      </c>
      <c r="IU22" s="665">
        <v>41275</v>
      </c>
      <c r="IV22" s="626" t="s">
        <v>783</v>
      </c>
      <c r="IW22" s="626" t="s">
        <v>783</v>
      </c>
      <c r="IX22" s="626" t="s">
        <v>783</v>
      </c>
      <c r="IY22" s="626" t="s">
        <v>781</v>
      </c>
      <c r="IZ22" s="626">
        <v>45</v>
      </c>
      <c r="JA22" s="626" t="s">
        <v>789</v>
      </c>
      <c r="JB22" s="626" t="s">
        <v>783</v>
      </c>
      <c r="JC22" s="626" t="s">
        <v>783</v>
      </c>
      <c r="JD22" s="626" t="s">
        <v>783</v>
      </c>
      <c r="JE22" s="626">
        <v>329390</v>
      </c>
      <c r="JF22" s="626" t="s">
        <v>783</v>
      </c>
      <c r="JG22" s="626" t="s">
        <v>783</v>
      </c>
      <c r="JH22" s="626" t="s">
        <v>799</v>
      </c>
      <c r="JI22" s="626">
        <v>55</v>
      </c>
      <c r="JJ22" s="626" t="s">
        <v>783</v>
      </c>
      <c r="JK22" s="626" t="s">
        <v>783</v>
      </c>
      <c r="JL22" s="626" t="s">
        <v>783</v>
      </c>
      <c r="JM22" s="626" t="s">
        <v>790</v>
      </c>
      <c r="JN22" s="626">
        <v>4</v>
      </c>
      <c r="JO22" s="626">
        <v>3</v>
      </c>
      <c r="JP22" s="626" t="s">
        <v>783</v>
      </c>
      <c r="JQ22" s="626">
        <v>10711928</v>
      </c>
      <c r="JR22" s="626">
        <v>2011</v>
      </c>
      <c r="JS22" s="626">
        <v>3</v>
      </c>
      <c r="JT22" s="626" t="s">
        <v>783</v>
      </c>
      <c r="JU22" s="626" t="s">
        <v>783</v>
      </c>
      <c r="JV22" s="626" t="s">
        <v>821</v>
      </c>
      <c r="JW22" s="628">
        <v>1729.0916910000001</v>
      </c>
      <c r="JX22">
        <f t="shared" si="46"/>
        <v>1729.0916910000001</v>
      </c>
      <c r="JY22" s="225">
        <v>0.32747948693181822</v>
      </c>
    </row>
    <row r="23" spans="1:287" ht="16" thickBot="1">
      <c r="A23" s="905" t="s">
        <v>5</v>
      </c>
      <c r="B23" s="79">
        <f t="shared" si="0"/>
        <v>1</v>
      </c>
      <c r="C23" s="871" t="s">
        <v>116</v>
      </c>
      <c r="D23" s="489" t="s">
        <v>162</v>
      </c>
      <c r="E23" s="1129" t="s">
        <v>158</v>
      </c>
      <c r="F23" s="888">
        <v>3.5</v>
      </c>
      <c r="G23" s="120">
        <f t="shared" si="39"/>
        <v>18.46</v>
      </c>
      <c r="H23" s="46"/>
      <c r="I23" s="3">
        <v>3.5</v>
      </c>
      <c r="J23" s="29"/>
      <c r="K23" s="18" t="s">
        <v>183</v>
      </c>
      <c r="L23" s="5"/>
      <c r="M23" s="170">
        <v>5</v>
      </c>
      <c r="N23" s="71">
        <v>5</v>
      </c>
      <c r="O23" s="739">
        <v>5</v>
      </c>
      <c r="P23" s="1107">
        <f t="shared" si="45"/>
        <v>15</v>
      </c>
      <c r="Q23" s="1108">
        <v>120</v>
      </c>
      <c r="R23" s="46"/>
      <c r="S23" s="3">
        <f>I23</f>
        <v>3.5</v>
      </c>
      <c r="T23" s="43"/>
      <c r="U23" s="219">
        <f t="shared" si="44"/>
        <v>262500</v>
      </c>
      <c r="V23" s="219" t="s">
        <v>642</v>
      </c>
      <c r="W23" s="1042">
        <f t="shared" si="40"/>
        <v>262500</v>
      </c>
      <c r="X23" s="537">
        <f t="shared" si="42"/>
        <v>18000</v>
      </c>
      <c r="Y23" s="538">
        <f t="shared" si="2"/>
        <v>500</v>
      </c>
      <c r="Z23" s="1090">
        <f t="shared" si="3"/>
        <v>281000</v>
      </c>
      <c r="AA23" s="1475">
        <f t="shared" si="43"/>
        <v>1708018.6466666667</v>
      </c>
      <c r="AB23" s="1098"/>
      <c r="AC23" s="600"/>
      <c r="AD23" s="1056">
        <f t="shared" si="4"/>
        <v>0</v>
      </c>
      <c r="AE23" s="1063"/>
      <c r="AF23" s="747">
        <f t="shared" si="5"/>
        <v>0</v>
      </c>
      <c r="AG23" s="600">
        <v>300</v>
      </c>
      <c r="AH23" s="1056">
        <f t="shared" si="6"/>
        <v>18000</v>
      </c>
      <c r="AI23" s="1070"/>
      <c r="AJ23" s="747">
        <f t="shared" si="7"/>
        <v>0</v>
      </c>
      <c r="AK23" s="1051"/>
      <c r="AL23" s="270">
        <v>0</v>
      </c>
      <c r="AM23" s="902"/>
      <c r="AN23" s="902">
        <v>2020</v>
      </c>
      <c r="AO23" s="18" t="str">
        <f t="shared" si="8"/>
        <v xml:space="preserve"> </v>
      </c>
      <c r="AP23" s="747" t="str">
        <f t="shared" si="9"/>
        <v xml:space="preserve"> </v>
      </c>
      <c r="AQ23" s="4" t="str">
        <f t="shared" si="10"/>
        <v xml:space="preserve"> </v>
      </c>
      <c r="AR23" s="747" t="str">
        <f t="shared" si="11"/>
        <v xml:space="preserve"> </v>
      </c>
      <c r="AS23" s="4">
        <f t="shared" si="12"/>
        <v>3.5</v>
      </c>
      <c r="AT23" s="747">
        <f t="shared" si="13"/>
        <v>281000</v>
      </c>
      <c r="AU23" s="4" t="str">
        <f t="shared" si="14"/>
        <v xml:space="preserve"> </v>
      </c>
      <c r="AV23" s="747" t="str">
        <f t="shared" si="15"/>
        <v xml:space="preserve"> </v>
      </c>
      <c r="AW23" s="4" t="str">
        <f t="shared" si="16"/>
        <v xml:space="preserve"> </v>
      </c>
      <c r="AX23" s="747" t="str">
        <f t="shared" si="17"/>
        <v xml:space="preserve"> </v>
      </c>
      <c r="AY23" s="4" t="str">
        <f t="shared" si="18"/>
        <v xml:space="preserve"> </v>
      </c>
      <c r="AZ23" s="747" t="str">
        <f t="shared" si="19"/>
        <v xml:space="preserve"> </v>
      </c>
      <c r="BA23" s="4" t="str">
        <f t="shared" si="20"/>
        <v xml:space="preserve"> </v>
      </c>
      <c r="BB23" s="747" t="str">
        <f t="shared" si="21"/>
        <v xml:space="preserve"> </v>
      </c>
      <c r="BC23" s="4" t="str">
        <f t="shared" si="22"/>
        <v xml:space="preserve"> </v>
      </c>
      <c r="BD23" s="747" t="str">
        <f t="shared" si="23"/>
        <v xml:space="preserve"> </v>
      </c>
      <c r="BE23" s="4" t="str">
        <f t="shared" si="24"/>
        <v xml:space="preserve"> </v>
      </c>
      <c r="BF23" s="747" t="str">
        <f t="shared" si="25"/>
        <v xml:space="preserve"> </v>
      </c>
      <c r="BG23" s="4" t="str">
        <f t="shared" si="26"/>
        <v xml:space="preserve"> </v>
      </c>
      <c r="BH23" s="747" t="str">
        <f t="shared" si="27"/>
        <v xml:space="preserve"> </v>
      </c>
      <c r="BI23" s="4" t="str">
        <f t="shared" si="28"/>
        <v xml:space="preserve"> </v>
      </c>
      <c r="BJ23" s="747" t="str">
        <f t="shared" si="29"/>
        <v xml:space="preserve"> </v>
      </c>
      <c r="BK23" s="4" t="str">
        <f t="shared" si="30"/>
        <v xml:space="preserve"> </v>
      </c>
      <c r="BL23" s="747" t="str">
        <f t="shared" si="31"/>
        <v xml:space="preserve"> </v>
      </c>
      <c r="BM23" s="4" t="str">
        <f t="shared" si="32"/>
        <v xml:space="preserve"> </v>
      </c>
      <c r="BN23" s="747" t="str">
        <f t="shared" si="33"/>
        <v xml:space="preserve"> </v>
      </c>
      <c r="BO23" s="4" t="str">
        <f t="shared" si="34"/>
        <v xml:space="preserve"> </v>
      </c>
      <c r="BP23" s="747" t="str">
        <f t="shared" si="35"/>
        <v xml:space="preserve"> </v>
      </c>
      <c r="BQ23" s="4" t="str">
        <f t="shared" si="36"/>
        <v xml:space="preserve"> </v>
      </c>
      <c r="BR23" s="747" t="str">
        <f t="shared" si="37"/>
        <v xml:space="preserve"> </v>
      </c>
      <c r="BS23" s="388" t="s">
        <v>617</v>
      </c>
      <c r="BT23" s="388"/>
      <c r="BU23" s="596"/>
      <c r="BV23" s="389"/>
      <c r="BW23" s="389"/>
      <c r="BX23" s="389"/>
      <c r="BY23" s="389"/>
      <c r="BZ23" s="389"/>
      <c r="CA23" s="588"/>
      <c r="CB23" s="588"/>
      <c r="CC23" s="163">
        <f t="shared" si="38"/>
        <v>0</v>
      </c>
      <c r="CD23" s="588"/>
      <c r="CE23" s="389"/>
      <c r="CF23" s="389"/>
      <c r="CG23" s="389"/>
      <c r="CH23" s="389"/>
      <c r="CI23" s="389"/>
      <c r="CJ23" s="389"/>
      <c r="CK23" s="389"/>
      <c r="CL23" s="389"/>
      <c r="CM23" s="389"/>
      <c r="CN23" s="389"/>
      <c r="CO23" s="389"/>
      <c r="CP23" s="389"/>
      <c r="CQ23" s="389"/>
      <c r="CR23" s="389"/>
      <c r="CS23" s="389"/>
      <c r="CT23" s="389"/>
      <c r="CU23" s="389"/>
      <c r="CV23" s="389"/>
      <c r="CW23" s="389"/>
      <c r="CX23" s="389"/>
      <c r="CY23" s="389"/>
      <c r="CZ23" s="389"/>
      <c r="DA23" s="389"/>
      <c r="DB23" s="389"/>
      <c r="DC23" s="389"/>
      <c r="DD23" s="389"/>
      <c r="DE23" s="389"/>
      <c r="DF23" s="389"/>
      <c r="DG23" s="389"/>
      <c r="DH23" s="389"/>
      <c r="DI23" s="389"/>
      <c r="DJ23" s="389"/>
      <c r="DK23" s="389"/>
      <c r="DL23" s="389"/>
      <c r="DM23" s="389"/>
      <c r="DN23" s="389"/>
      <c r="DO23" s="389"/>
      <c r="DP23" s="389"/>
      <c r="DQ23" s="389"/>
      <c r="DR23" s="389"/>
      <c r="DS23" s="389"/>
      <c r="DT23" s="389"/>
      <c r="DU23" s="389"/>
      <c r="DV23" s="389"/>
      <c r="DW23" s="389"/>
      <c r="DX23" s="389"/>
      <c r="DY23" s="389"/>
      <c r="DZ23" s="389"/>
      <c r="EA23" s="389"/>
      <c r="EB23" s="389"/>
      <c r="EC23" s="389"/>
      <c r="ED23" s="389"/>
      <c r="EE23" s="389"/>
      <c r="EF23" s="389"/>
      <c r="EG23" s="389"/>
      <c r="EH23" s="389"/>
      <c r="EI23" s="389"/>
      <c r="EJ23" s="389"/>
      <c r="EK23" s="389"/>
      <c r="EL23" s="389"/>
      <c r="EM23" s="389"/>
      <c r="EN23" s="389"/>
      <c r="EO23" s="389"/>
      <c r="EP23" s="389"/>
      <c r="EQ23" s="389"/>
      <c r="ER23" s="389"/>
      <c r="ES23" s="389"/>
      <c r="ET23" s="389"/>
      <c r="EU23" s="389"/>
      <c r="EV23" s="389"/>
      <c r="EW23" s="389"/>
      <c r="EX23" s="389"/>
      <c r="EY23" s="389"/>
      <c r="EZ23" s="389"/>
      <c r="FA23" s="389"/>
      <c r="FB23" s="389"/>
      <c r="FC23" s="389"/>
      <c r="FD23" s="389"/>
      <c r="FE23" s="389"/>
      <c r="FF23" s="389"/>
      <c r="FG23" s="389"/>
      <c r="FH23" s="389"/>
      <c r="FI23" s="389"/>
      <c r="FJ23" s="389"/>
      <c r="FK23" s="389"/>
      <c r="FL23" s="389"/>
      <c r="FM23" s="389"/>
      <c r="FN23" s="389"/>
      <c r="FO23" s="389"/>
      <c r="FP23" s="389"/>
      <c r="FQ23" s="389"/>
      <c r="FR23" s="389"/>
      <c r="FS23" s="389"/>
      <c r="FT23" s="389"/>
      <c r="FU23" s="389"/>
      <c r="FV23" s="389"/>
      <c r="FW23" s="389"/>
      <c r="FX23" s="389"/>
      <c r="FY23" s="716" t="s">
        <v>305</v>
      </c>
      <c r="FZ23" s="717">
        <v>94</v>
      </c>
      <c r="GA23" s="717">
        <v>28194079</v>
      </c>
      <c r="GB23" s="717">
        <v>40</v>
      </c>
      <c r="GC23" s="717" t="s">
        <v>779</v>
      </c>
      <c r="GD23" s="717">
        <v>20</v>
      </c>
      <c r="GE23" s="717">
        <v>2007</v>
      </c>
      <c r="GF23" s="717" t="s">
        <v>783</v>
      </c>
      <c r="GG23" s="717"/>
      <c r="GH23" s="717" t="s">
        <v>783</v>
      </c>
      <c r="GI23" s="717" t="s">
        <v>783</v>
      </c>
      <c r="GJ23" s="717"/>
      <c r="GK23" s="717" t="s">
        <v>783</v>
      </c>
      <c r="GL23" s="717" t="s">
        <v>781</v>
      </c>
      <c r="GM23" s="717" t="s">
        <v>793</v>
      </c>
      <c r="GN23" s="717">
        <v>66</v>
      </c>
      <c r="GO23" s="717" t="s">
        <v>783</v>
      </c>
      <c r="GP23" s="717" t="s">
        <v>783</v>
      </c>
      <c r="GQ23" s="717" t="s">
        <v>783</v>
      </c>
      <c r="GR23" s="717" t="s">
        <v>783</v>
      </c>
      <c r="GS23" s="717">
        <v>2</v>
      </c>
      <c r="GT23" s="717" t="s">
        <v>783</v>
      </c>
      <c r="GU23" s="717" t="s">
        <v>783</v>
      </c>
      <c r="GV23" s="717" t="s">
        <v>783</v>
      </c>
      <c r="GW23" s="717" t="s">
        <v>783</v>
      </c>
      <c r="GX23" s="717" t="s">
        <v>783</v>
      </c>
      <c r="GY23" s="717" t="s">
        <v>783</v>
      </c>
      <c r="GZ23" s="717">
        <v>1649</v>
      </c>
      <c r="HA23" s="717">
        <v>0.42</v>
      </c>
      <c r="HB23" s="717">
        <v>5</v>
      </c>
      <c r="HC23" s="717" t="s">
        <v>783</v>
      </c>
      <c r="HD23" s="717" t="s">
        <v>783</v>
      </c>
      <c r="HE23" s="717" t="s">
        <v>783</v>
      </c>
      <c r="HF23" s="717" t="s">
        <v>783</v>
      </c>
      <c r="HG23" s="717" t="s">
        <v>783</v>
      </c>
      <c r="HH23" s="717" t="s">
        <v>783</v>
      </c>
      <c r="HI23" s="717">
        <v>0</v>
      </c>
      <c r="HJ23" s="717">
        <v>1</v>
      </c>
      <c r="HK23" s="717">
        <v>45</v>
      </c>
      <c r="HL23" s="717" t="s">
        <v>784</v>
      </c>
      <c r="HM23" s="717" t="s">
        <v>785</v>
      </c>
      <c r="HN23" s="717" t="s">
        <v>783</v>
      </c>
      <c r="HO23" s="717" t="s">
        <v>783</v>
      </c>
      <c r="HP23" s="717" t="s">
        <v>783</v>
      </c>
      <c r="HQ23" s="717" t="s">
        <v>783</v>
      </c>
      <c r="HR23" s="717" t="s">
        <v>783</v>
      </c>
      <c r="HS23" s="717">
        <v>5108697</v>
      </c>
      <c r="HT23" s="717" t="s">
        <v>783</v>
      </c>
      <c r="HU23" s="717" t="s">
        <v>786</v>
      </c>
      <c r="HV23" s="717" t="s">
        <v>787</v>
      </c>
      <c r="HW23" s="717">
        <v>4</v>
      </c>
      <c r="HX23" s="717">
        <v>2013</v>
      </c>
      <c r="HY23" s="717">
        <v>63</v>
      </c>
      <c r="HZ23" s="717">
        <v>0</v>
      </c>
      <c r="IA23" s="717">
        <v>2230</v>
      </c>
      <c r="IB23" s="718">
        <v>41372.719525462962</v>
      </c>
      <c r="IC23" s="717" t="s">
        <v>788</v>
      </c>
      <c r="ID23" s="717">
        <v>5108696</v>
      </c>
      <c r="IE23" s="717">
        <v>2012</v>
      </c>
      <c r="IF23" s="717">
        <v>1712</v>
      </c>
      <c r="IG23" s="717" t="s">
        <v>783</v>
      </c>
      <c r="IH23" s="717" t="s">
        <v>783</v>
      </c>
      <c r="II23" s="717" t="s">
        <v>783</v>
      </c>
      <c r="IJ23" s="717" t="s">
        <v>783</v>
      </c>
      <c r="IK23" s="717" t="s">
        <v>783</v>
      </c>
      <c r="IL23" s="717" t="s">
        <v>783</v>
      </c>
      <c r="IM23" s="717" t="s">
        <v>783</v>
      </c>
      <c r="IN23" s="717" t="s">
        <v>783</v>
      </c>
      <c r="IO23" s="717" t="s">
        <v>783</v>
      </c>
      <c r="IP23" s="717">
        <v>1649</v>
      </c>
      <c r="IQ23" s="718">
        <v>39100.311979166669</v>
      </c>
      <c r="IR23" s="717" t="s">
        <v>783</v>
      </c>
      <c r="IS23" s="717" t="s">
        <v>783</v>
      </c>
      <c r="IT23" s="717" t="s">
        <v>783</v>
      </c>
      <c r="IU23" s="717" t="s">
        <v>783</v>
      </c>
      <c r="IV23" s="717" t="s">
        <v>783</v>
      </c>
      <c r="IW23" s="717" t="s">
        <v>783</v>
      </c>
      <c r="IX23" s="717" t="s">
        <v>783</v>
      </c>
      <c r="IY23" s="717" t="s">
        <v>781</v>
      </c>
      <c r="IZ23" s="717">
        <v>45</v>
      </c>
      <c r="JA23" s="717" t="s">
        <v>789</v>
      </c>
      <c r="JB23" s="717" t="s">
        <v>783</v>
      </c>
      <c r="JC23" s="717" t="s">
        <v>783</v>
      </c>
      <c r="JD23" s="717" t="s">
        <v>783</v>
      </c>
      <c r="JE23" s="717">
        <v>529240</v>
      </c>
      <c r="JF23" s="717" t="s">
        <v>783</v>
      </c>
      <c r="JG23" s="717" t="s">
        <v>783</v>
      </c>
      <c r="JH23" s="717" t="s">
        <v>783</v>
      </c>
      <c r="JI23" s="717" t="s">
        <v>783</v>
      </c>
      <c r="JJ23" s="717" t="s">
        <v>783</v>
      </c>
      <c r="JK23" s="717" t="s">
        <v>783</v>
      </c>
      <c r="JL23" s="717" t="s">
        <v>783</v>
      </c>
      <c r="JM23" s="717" t="s">
        <v>783</v>
      </c>
      <c r="JN23" s="717">
        <v>4</v>
      </c>
      <c r="JO23" s="717">
        <v>2</v>
      </c>
      <c r="JP23" s="717" t="s">
        <v>783</v>
      </c>
      <c r="JQ23" s="717">
        <v>10711928</v>
      </c>
      <c r="JR23" s="717">
        <v>2011</v>
      </c>
      <c r="JS23" s="717">
        <v>3</v>
      </c>
      <c r="JT23" s="717" t="s">
        <v>783</v>
      </c>
      <c r="JU23" s="717" t="s">
        <v>783</v>
      </c>
      <c r="JV23" s="717" t="s">
        <v>853</v>
      </c>
      <c r="JW23" s="719">
        <v>2230.6257380000002</v>
      </c>
      <c r="JX23">
        <f t="shared" si="46"/>
        <v>2230.6257380000002</v>
      </c>
      <c r="JY23" s="225">
        <v>0.42246699583333336</v>
      </c>
    </row>
    <row r="24" spans="1:287" ht="16" thickBot="1">
      <c r="A24" s="1474" t="s">
        <v>5</v>
      </c>
      <c r="B24" s="79">
        <f t="shared" si="0"/>
        <v>1</v>
      </c>
      <c r="C24" s="1469" t="s">
        <v>65</v>
      </c>
      <c r="D24" s="489" t="s">
        <v>157</v>
      </c>
      <c r="E24" s="1129" t="s">
        <v>168</v>
      </c>
      <c r="F24" s="888">
        <v>4.57</v>
      </c>
      <c r="G24" s="120">
        <f t="shared" si="39"/>
        <v>23.03</v>
      </c>
      <c r="H24" s="46"/>
      <c r="I24" s="35">
        <v>4.57</v>
      </c>
      <c r="J24" s="29"/>
      <c r="K24" s="18" t="s">
        <v>170</v>
      </c>
      <c r="L24" s="5"/>
      <c r="M24" s="170">
        <v>5</v>
      </c>
      <c r="N24" s="71">
        <v>5</v>
      </c>
      <c r="O24" s="739">
        <v>5</v>
      </c>
      <c r="P24" s="1107">
        <f t="shared" si="45"/>
        <v>15</v>
      </c>
      <c r="Q24" s="1108">
        <v>120</v>
      </c>
      <c r="R24" s="46"/>
      <c r="S24" s="2">
        <v>4.57</v>
      </c>
      <c r="T24" s="41"/>
      <c r="U24" s="219">
        <f t="shared" si="44"/>
        <v>342750</v>
      </c>
      <c r="V24" s="219" t="s">
        <v>642</v>
      </c>
      <c r="W24" s="1042">
        <f t="shared" si="40"/>
        <v>342750</v>
      </c>
      <c r="X24" s="537">
        <f t="shared" si="42"/>
        <v>136570.02666666667</v>
      </c>
      <c r="Y24" s="538">
        <f t="shared" si="2"/>
        <v>500</v>
      </c>
      <c r="Z24" s="1090">
        <f t="shared" si="3"/>
        <v>479820.02666666667</v>
      </c>
      <c r="AA24" s="1478">
        <f t="shared" si="43"/>
        <v>2187838.6733333333</v>
      </c>
      <c r="AB24" s="1098"/>
      <c r="AC24" s="600">
        <v>3</v>
      </c>
      <c r="AD24" s="1056">
        <f t="shared" si="4"/>
        <v>45310.026666666672</v>
      </c>
      <c r="AE24" s="1063">
        <v>0.25</v>
      </c>
      <c r="AF24" s="747">
        <f t="shared" si="5"/>
        <v>82260</v>
      </c>
      <c r="AG24" s="600">
        <v>150</v>
      </c>
      <c r="AH24" s="1056">
        <f t="shared" si="6"/>
        <v>9000</v>
      </c>
      <c r="AI24" s="1070"/>
      <c r="AJ24" s="747">
        <f t="shared" si="7"/>
        <v>0</v>
      </c>
      <c r="AK24" s="1051"/>
      <c r="AL24" s="270">
        <v>0</v>
      </c>
      <c r="AM24" s="902"/>
      <c r="AN24" s="902">
        <v>2021</v>
      </c>
      <c r="AO24" s="18" t="str">
        <f t="shared" si="8"/>
        <v xml:space="preserve"> </v>
      </c>
      <c r="AP24" s="747" t="str">
        <f t="shared" si="9"/>
        <v xml:space="preserve"> </v>
      </c>
      <c r="AQ24" s="4" t="str">
        <f t="shared" si="10"/>
        <v xml:space="preserve"> </v>
      </c>
      <c r="AR24" s="747" t="str">
        <f t="shared" si="11"/>
        <v xml:space="preserve"> </v>
      </c>
      <c r="AS24" s="4" t="str">
        <f t="shared" si="12"/>
        <v xml:space="preserve"> </v>
      </c>
      <c r="AT24" s="747" t="str">
        <f t="shared" si="13"/>
        <v xml:space="preserve"> </v>
      </c>
      <c r="AU24" s="4">
        <f t="shared" si="14"/>
        <v>4.57</v>
      </c>
      <c r="AV24" s="747">
        <f t="shared" si="15"/>
        <v>479820.02666666667</v>
      </c>
      <c r="AW24" s="4" t="str">
        <f t="shared" si="16"/>
        <v xml:space="preserve"> </v>
      </c>
      <c r="AX24" s="747" t="str">
        <f t="shared" si="17"/>
        <v xml:space="preserve"> </v>
      </c>
      <c r="AY24" s="4" t="str">
        <f t="shared" si="18"/>
        <v xml:space="preserve"> </v>
      </c>
      <c r="AZ24" s="747" t="str">
        <f t="shared" si="19"/>
        <v xml:space="preserve"> </v>
      </c>
      <c r="BA24" s="4" t="str">
        <f t="shared" si="20"/>
        <v xml:space="preserve"> </v>
      </c>
      <c r="BB24" s="747" t="str">
        <f t="shared" si="21"/>
        <v xml:space="preserve"> </v>
      </c>
      <c r="BC24" s="4" t="str">
        <f t="shared" si="22"/>
        <v xml:space="preserve"> </v>
      </c>
      <c r="BD24" s="747" t="str">
        <f t="shared" si="23"/>
        <v xml:space="preserve"> </v>
      </c>
      <c r="BE24" s="4" t="str">
        <f t="shared" si="24"/>
        <v xml:space="preserve"> </v>
      </c>
      <c r="BF24" s="747" t="str">
        <f t="shared" si="25"/>
        <v xml:space="preserve"> </v>
      </c>
      <c r="BG24" s="4" t="str">
        <f t="shared" si="26"/>
        <v xml:space="preserve"> </v>
      </c>
      <c r="BH24" s="747" t="str">
        <f t="shared" si="27"/>
        <v xml:space="preserve"> </v>
      </c>
      <c r="BI24" s="4" t="str">
        <f t="shared" si="28"/>
        <v xml:space="preserve"> </v>
      </c>
      <c r="BJ24" s="747" t="str">
        <f t="shared" si="29"/>
        <v xml:space="preserve"> </v>
      </c>
      <c r="BK24" s="4" t="str">
        <f t="shared" si="30"/>
        <v xml:space="preserve"> </v>
      </c>
      <c r="BL24" s="747" t="str">
        <f t="shared" si="31"/>
        <v xml:space="preserve"> </v>
      </c>
      <c r="BM24" s="4" t="str">
        <f t="shared" si="32"/>
        <v xml:space="preserve"> </v>
      </c>
      <c r="BN24" s="747" t="str">
        <f t="shared" si="33"/>
        <v xml:space="preserve"> </v>
      </c>
      <c r="BO24" s="4" t="str">
        <f t="shared" si="34"/>
        <v xml:space="preserve"> </v>
      </c>
      <c r="BP24" s="747" t="str">
        <f t="shared" si="35"/>
        <v xml:space="preserve"> </v>
      </c>
      <c r="BQ24" s="4" t="str">
        <f t="shared" si="36"/>
        <v xml:space="preserve"> </v>
      </c>
      <c r="BR24" s="747" t="str">
        <f t="shared" si="37"/>
        <v xml:space="preserve"> </v>
      </c>
      <c r="BS24" s="133" t="s">
        <v>614</v>
      </c>
      <c r="BT24" s="133"/>
      <c r="BU24" s="389"/>
      <c r="BV24" s="389"/>
      <c r="BW24" s="389"/>
      <c r="BX24" s="389"/>
      <c r="BY24" s="389"/>
      <c r="BZ24" s="389"/>
      <c r="CA24" s="389"/>
      <c r="CB24" s="389"/>
      <c r="CC24" s="163">
        <f t="shared" si="38"/>
        <v>0</v>
      </c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589"/>
      <c r="DC24" s="589"/>
      <c r="DD24" s="589"/>
      <c r="DE24" s="589"/>
      <c r="DF24" s="589"/>
      <c r="DG24" s="589"/>
      <c r="DH24" s="589"/>
      <c r="DI24" s="589"/>
      <c r="DJ24" s="589"/>
      <c r="DK24" s="589"/>
      <c r="DL24" s="589"/>
      <c r="DM24" s="589"/>
      <c r="DN24" s="589"/>
      <c r="DO24" s="589"/>
      <c r="DP24" s="589"/>
      <c r="DQ24" s="589"/>
      <c r="DR24" s="589"/>
      <c r="DS24" s="589"/>
      <c r="DT24" s="589"/>
      <c r="DU24" s="589"/>
      <c r="DV24" s="589"/>
      <c r="DW24" s="589"/>
      <c r="DX24" s="589"/>
      <c r="DY24" s="589"/>
      <c r="DZ24" s="589"/>
      <c r="EA24" s="589"/>
      <c r="EB24" s="589"/>
      <c r="EC24" s="589"/>
      <c r="ED24" s="589"/>
      <c r="EE24" s="589"/>
      <c r="EF24" s="589"/>
      <c r="EG24" s="589"/>
      <c r="EH24" s="589"/>
      <c r="EI24" s="589"/>
      <c r="EJ24" s="589"/>
      <c r="EK24" s="589"/>
      <c r="EL24" s="589"/>
      <c r="EM24" s="589"/>
      <c r="EN24" s="589"/>
      <c r="EO24" s="589"/>
      <c r="EP24" s="589"/>
      <c r="EQ24" s="589"/>
      <c r="ER24" s="589"/>
      <c r="ES24" s="589"/>
      <c r="ET24" s="589"/>
      <c r="EU24" s="589"/>
      <c r="EV24" s="589"/>
      <c r="EW24" s="589"/>
      <c r="EX24" s="589"/>
      <c r="EY24" s="589"/>
      <c r="EZ24" s="589"/>
      <c r="FA24" s="589"/>
      <c r="FB24" s="589"/>
      <c r="FC24" s="589"/>
      <c r="FD24" s="589"/>
      <c r="FE24" s="589"/>
      <c r="FF24" s="589"/>
      <c r="FG24" s="589"/>
      <c r="FH24" s="589"/>
      <c r="FI24" s="589"/>
      <c r="FJ24" s="589"/>
      <c r="FK24" s="589"/>
      <c r="FL24" s="589"/>
      <c r="FM24" s="589"/>
      <c r="FN24" s="589"/>
      <c r="FO24" s="589"/>
      <c r="FP24" s="589"/>
      <c r="FQ24" s="589"/>
      <c r="FR24" s="589"/>
      <c r="FS24" s="589"/>
      <c r="FT24" s="589"/>
      <c r="FU24" s="589"/>
      <c r="FV24" s="589"/>
      <c r="FW24" s="589"/>
      <c r="FX24" s="589"/>
      <c r="FY24" s="625" t="s">
        <v>433</v>
      </c>
      <c r="FZ24" s="626">
        <v>226</v>
      </c>
      <c r="GA24" s="626">
        <v>32434929</v>
      </c>
      <c r="GB24" s="626">
        <v>35</v>
      </c>
      <c r="GC24" s="626" t="s">
        <v>3</v>
      </c>
      <c r="GD24" s="626">
        <v>22</v>
      </c>
      <c r="GE24" s="626">
        <v>1973</v>
      </c>
      <c r="GF24" s="626">
        <v>0</v>
      </c>
      <c r="GG24" s="626" t="s">
        <v>792</v>
      </c>
      <c r="GH24" s="626">
        <v>0</v>
      </c>
      <c r="GI24" s="626">
        <v>0</v>
      </c>
      <c r="GJ24" s="626" t="s">
        <v>792</v>
      </c>
      <c r="GK24" s="626">
        <v>0</v>
      </c>
      <c r="GL24" s="626" t="s">
        <v>781</v>
      </c>
      <c r="GM24" s="626" t="s">
        <v>782</v>
      </c>
      <c r="GN24" s="626">
        <v>66</v>
      </c>
      <c r="GO24" s="626" t="s">
        <v>783</v>
      </c>
      <c r="GP24" s="626">
        <v>0</v>
      </c>
      <c r="GQ24" s="626">
        <v>0</v>
      </c>
      <c r="GR24" s="626">
        <v>4</v>
      </c>
      <c r="GS24" s="626">
        <v>2</v>
      </c>
      <c r="GT24" s="626">
        <v>1</v>
      </c>
      <c r="GU24" s="626" t="s">
        <v>783</v>
      </c>
      <c r="GV24" s="626" t="s">
        <v>783</v>
      </c>
      <c r="GW24" s="626" t="s">
        <v>783</v>
      </c>
      <c r="GX24" s="626" t="s">
        <v>783</v>
      </c>
      <c r="GY24" s="626" t="s">
        <v>783</v>
      </c>
      <c r="GZ24" s="626">
        <v>1649</v>
      </c>
      <c r="HA24" s="626">
        <v>0.43</v>
      </c>
      <c r="HB24" s="626">
        <v>5</v>
      </c>
      <c r="HC24" s="626" t="s">
        <v>783</v>
      </c>
      <c r="HD24" s="626" t="s">
        <v>782</v>
      </c>
      <c r="HE24" s="626">
        <v>15</v>
      </c>
      <c r="HF24" s="626" t="s">
        <v>783</v>
      </c>
      <c r="HG24" s="626">
        <v>0</v>
      </c>
      <c r="HH24" s="626" t="s">
        <v>783</v>
      </c>
      <c r="HI24" s="626">
        <v>0</v>
      </c>
      <c r="HJ24" s="626">
        <v>1</v>
      </c>
      <c r="HK24" s="626">
        <v>45</v>
      </c>
      <c r="HL24" s="626" t="s">
        <v>784</v>
      </c>
      <c r="HM24" s="626" t="s">
        <v>785</v>
      </c>
      <c r="HN24" s="626" t="s">
        <v>783</v>
      </c>
      <c r="HO24" s="626" t="s">
        <v>783</v>
      </c>
      <c r="HP24" s="626" t="s">
        <v>783</v>
      </c>
      <c r="HQ24" s="626" t="s">
        <v>783</v>
      </c>
      <c r="HR24" s="626" t="s">
        <v>783</v>
      </c>
      <c r="HS24" s="626">
        <v>3979225</v>
      </c>
      <c r="HT24" s="626" t="s">
        <v>783</v>
      </c>
      <c r="HU24" s="626" t="s">
        <v>786</v>
      </c>
      <c r="HV24" s="626" t="s">
        <v>787</v>
      </c>
      <c r="HW24" s="626">
        <v>4</v>
      </c>
      <c r="HX24" s="626">
        <v>2016</v>
      </c>
      <c r="HY24" s="626">
        <v>63</v>
      </c>
      <c r="HZ24" s="626">
        <v>1215</v>
      </c>
      <c r="IA24" s="626">
        <v>3485</v>
      </c>
      <c r="IB24" s="627">
        <v>42227.682129629633</v>
      </c>
      <c r="IC24" s="626" t="s">
        <v>788</v>
      </c>
      <c r="ID24" s="626">
        <v>3974747</v>
      </c>
      <c r="IE24" s="626">
        <v>2014</v>
      </c>
      <c r="IF24" s="626">
        <v>1712</v>
      </c>
      <c r="IG24" s="626" t="s">
        <v>783</v>
      </c>
      <c r="IH24" s="626" t="s">
        <v>783</v>
      </c>
      <c r="II24" s="626" t="s">
        <v>783</v>
      </c>
      <c r="IJ24" s="626" t="s">
        <v>783</v>
      </c>
      <c r="IK24" s="626" t="s">
        <v>783</v>
      </c>
      <c r="IL24" s="626" t="s">
        <v>783</v>
      </c>
      <c r="IM24" s="626" t="s">
        <v>783</v>
      </c>
      <c r="IN24" s="626" t="s">
        <v>783</v>
      </c>
      <c r="IO24" s="626" t="s">
        <v>783</v>
      </c>
      <c r="IP24" s="626">
        <v>1649</v>
      </c>
      <c r="IQ24" s="627">
        <v>37600.566631944443</v>
      </c>
      <c r="IR24" s="626">
        <v>4</v>
      </c>
      <c r="IS24" s="626" t="s">
        <v>793</v>
      </c>
      <c r="IT24" s="626">
        <v>1</v>
      </c>
      <c r="IU24" s="665">
        <v>41275</v>
      </c>
      <c r="IV24" s="626" t="s">
        <v>783</v>
      </c>
      <c r="IW24" s="626" t="s">
        <v>783</v>
      </c>
      <c r="IX24" s="626" t="s">
        <v>783</v>
      </c>
      <c r="IY24" s="626" t="s">
        <v>781</v>
      </c>
      <c r="IZ24" s="626">
        <v>45</v>
      </c>
      <c r="JA24" s="626" t="s">
        <v>789</v>
      </c>
      <c r="JB24" s="626" t="s">
        <v>783</v>
      </c>
      <c r="JC24" s="626" t="s">
        <v>783</v>
      </c>
      <c r="JD24" s="626" t="s">
        <v>783</v>
      </c>
      <c r="JE24" s="626">
        <v>329425</v>
      </c>
      <c r="JF24" s="626" t="s">
        <v>783</v>
      </c>
      <c r="JG24" s="626" t="s">
        <v>783</v>
      </c>
      <c r="JH24" s="626" t="s">
        <v>795</v>
      </c>
      <c r="JI24" s="626">
        <v>35</v>
      </c>
      <c r="JJ24" s="626" t="s">
        <v>783</v>
      </c>
      <c r="JK24" s="626" t="s">
        <v>783</v>
      </c>
      <c r="JL24" s="626" t="s">
        <v>783</v>
      </c>
      <c r="JM24" s="626" t="s">
        <v>790</v>
      </c>
      <c r="JN24" s="626">
        <v>4</v>
      </c>
      <c r="JO24" s="626">
        <v>1</v>
      </c>
      <c r="JP24" s="626" t="s">
        <v>783</v>
      </c>
      <c r="JQ24" s="626">
        <v>12683066</v>
      </c>
      <c r="JR24" s="626">
        <v>2013</v>
      </c>
      <c r="JS24" s="626">
        <v>12</v>
      </c>
      <c r="JT24" s="626" t="s">
        <v>783</v>
      </c>
      <c r="JU24" s="626" t="s">
        <v>783</v>
      </c>
      <c r="JV24" s="626" t="s">
        <v>854</v>
      </c>
      <c r="JW24" s="628">
        <v>2274.5497420000002</v>
      </c>
      <c r="JX24">
        <f t="shared" si="46"/>
        <v>2274.5497420000002</v>
      </c>
      <c r="JY24" s="225">
        <v>0.43078593598484849</v>
      </c>
    </row>
    <row r="25" spans="1:287" ht="16" thickBot="1">
      <c r="A25" s="905" t="s">
        <v>5</v>
      </c>
      <c r="B25" s="79">
        <f t="shared" si="0"/>
        <v>2</v>
      </c>
      <c r="C25" s="1469" t="s">
        <v>72</v>
      </c>
      <c r="D25" s="489" t="s">
        <v>157</v>
      </c>
      <c r="E25" s="1129" t="s">
        <v>158</v>
      </c>
      <c r="F25" s="888">
        <v>0.5</v>
      </c>
      <c r="G25" s="120">
        <f t="shared" si="39"/>
        <v>23.53</v>
      </c>
      <c r="H25" s="47"/>
      <c r="I25" s="3"/>
      <c r="J25" s="32">
        <v>0.5</v>
      </c>
      <c r="K25" s="18">
        <v>1976</v>
      </c>
      <c r="L25" s="5"/>
      <c r="M25" s="170">
        <v>5</v>
      </c>
      <c r="N25" s="71">
        <v>3</v>
      </c>
      <c r="O25" s="739">
        <v>4</v>
      </c>
      <c r="P25" s="1107">
        <f t="shared" si="45"/>
        <v>12</v>
      </c>
      <c r="Q25" s="1108">
        <f>O25*N25*M25</f>
        <v>60</v>
      </c>
      <c r="R25" s="46"/>
      <c r="S25" s="3">
        <v>0.5</v>
      </c>
      <c r="T25" s="25"/>
      <c r="U25" s="219">
        <f t="shared" si="44"/>
        <v>37500</v>
      </c>
      <c r="V25" s="219" t="s">
        <v>642</v>
      </c>
      <c r="W25" s="1042">
        <f t="shared" si="40"/>
        <v>37500</v>
      </c>
      <c r="X25" s="537">
        <f t="shared" si="42"/>
        <v>18914.666666666664</v>
      </c>
      <c r="Y25" s="538">
        <f t="shared" si="2"/>
        <v>500</v>
      </c>
      <c r="Z25" s="1090">
        <f t="shared" si="3"/>
        <v>56914.666666666664</v>
      </c>
      <c r="AA25" s="1475">
        <f t="shared" si="43"/>
        <v>2244753.34</v>
      </c>
      <c r="AB25" s="1098"/>
      <c r="AC25" s="600">
        <v>6</v>
      </c>
      <c r="AD25" s="1056">
        <f t="shared" si="4"/>
        <v>9914.6666666666661</v>
      </c>
      <c r="AE25" s="1063">
        <v>0.25</v>
      </c>
      <c r="AF25" s="747">
        <f t="shared" si="5"/>
        <v>9000</v>
      </c>
      <c r="AG25" s="600"/>
      <c r="AH25" s="1056">
        <f t="shared" si="6"/>
        <v>0</v>
      </c>
      <c r="AI25" s="1070"/>
      <c r="AJ25" s="747">
        <f t="shared" si="7"/>
        <v>0</v>
      </c>
      <c r="AK25" s="1051"/>
      <c r="AL25" s="270">
        <v>0</v>
      </c>
      <c r="AM25" s="902"/>
      <c r="AN25" s="902">
        <v>2022</v>
      </c>
      <c r="AO25" s="18" t="str">
        <f t="shared" si="8"/>
        <v xml:space="preserve"> </v>
      </c>
      <c r="AP25" s="747" t="str">
        <f t="shared" si="9"/>
        <v xml:space="preserve"> </v>
      </c>
      <c r="AQ25" s="4" t="str">
        <f t="shared" si="10"/>
        <v xml:space="preserve"> </v>
      </c>
      <c r="AR25" s="747" t="str">
        <f t="shared" si="11"/>
        <v xml:space="preserve"> </v>
      </c>
      <c r="AS25" s="4" t="str">
        <f t="shared" si="12"/>
        <v xml:space="preserve"> </v>
      </c>
      <c r="AT25" s="747" t="str">
        <f t="shared" si="13"/>
        <v xml:space="preserve"> </v>
      </c>
      <c r="AU25" s="4" t="str">
        <f t="shared" si="14"/>
        <v xml:space="preserve"> </v>
      </c>
      <c r="AV25" s="747" t="str">
        <f t="shared" si="15"/>
        <v xml:space="preserve"> </v>
      </c>
      <c r="AW25" s="4">
        <f t="shared" si="16"/>
        <v>0.5</v>
      </c>
      <c r="AX25" s="747">
        <f t="shared" si="17"/>
        <v>56914.666666666664</v>
      </c>
      <c r="AY25" s="4" t="str">
        <f t="shared" si="18"/>
        <v xml:space="preserve"> </v>
      </c>
      <c r="AZ25" s="747" t="str">
        <f t="shared" si="19"/>
        <v xml:space="preserve"> </v>
      </c>
      <c r="BA25" s="4" t="str">
        <f t="shared" si="20"/>
        <v xml:space="preserve"> </v>
      </c>
      <c r="BB25" s="747" t="str">
        <f t="shared" si="21"/>
        <v xml:space="preserve"> </v>
      </c>
      <c r="BC25" s="4" t="str">
        <f t="shared" si="22"/>
        <v xml:space="preserve"> </v>
      </c>
      <c r="BD25" s="747" t="str">
        <f t="shared" si="23"/>
        <v xml:space="preserve"> </v>
      </c>
      <c r="BE25" s="4" t="str">
        <f t="shared" si="24"/>
        <v xml:space="preserve"> </v>
      </c>
      <c r="BF25" s="747" t="str">
        <f t="shared" si="25"/>
        <v xml:space="preserve"> </v>
      </c>
      <c r="BG25" s="4" t="str">
        <f t="shared" si="26"/>
        <v xml:space="preserve"> </v>
      </c>
      <c r="BH25" s="747" t="str">
        <f t="shared" si="27"/>
        <v xml:space="preserve"> </v>
      </c>
      <c r="BI25" s="4" t="str">
        <f t="shared" si="28"/>
        <v xml:space="preserve"> </v>
      </c>
      <c r="BJ25" s="747" t="str">
        <f t="shared" si="29"/>
        <v xml:space="preserve"> </v>
      </c>
      <c r="BK25" s="4" t="str">
        <f t="shared" si="30"/>
        <v xml:space="preserve"> </v>
      </c>
      <c r="BL25" s="747" t="str">
        <f t="shared" si="31"/>
        <v xml:space="preserve"> </v>
      </c>
      <c r="BM25" s="4" t="str">
        <f t="shared" si="32"/>
        <v xml:space="preserve"> </v>
      </c>
      <c r="BN25" s="747" t="str">
        <f t="shared" si="33"/>
        <v xml:space="preserve"> </v>
      </c>
      <c r="BO25" s="4" t="str">
        <f t="shared" si="34"/>
        <v xml:space="preserve"> </v>
      </c>
      <c r="BP25" s="747" t="str">
        <f t="shared" si="35"/>
        <v xml:space="preserve"> </v>
      </c>
      <c r="BQ25" s="4" t="str">
        <f t="shared" si="36"/>
        <v xml:space="preserve"> </v>
      </c>
      <c r="BR25" s="747" t="str">
        <f t="shared" si="37"/>
        <v xml:space="preserve"> </v>
      </c>
      <c r="BS25" s="133"/>
      <c r="BT25" s="133"/>
      <c r="BU25" s="389"/>
      <c r="BV25" s="389"/>
      <c r="BW25" s="389"/>
      <c r="BX25" s="389"/>
      <c r="BY25" s="389"/>
      <c r="BZ25" s="389"/>
      <c r="CA25" s="389"/>
      <c r="CB25" s="389"/>
      <c r="CC25" s="163">
        <f t="shared" si="38"/>
        <v>0</v>
      </c>
      <c r="CD25" s="389"/>
      <c r="CE25" s="389"/>
      <c r="CF25" s="389"/>
      <c r="CG25" s="389"/>
      <c r="CH25" s="389"/>
      <c r="CI25" s="389"/>
      <c r="CJ25" s="389"/>
      <c r="CK25" s="389"/>
      <c r="CL25" s="389"/>
      <c r="CM25" s="389"/>
      <c r="CN25" s="389"/>
      <c r="CO25" s="389"/>
      <c r="CP25" s="389"/>
      <c r="CQ25" s="389"/>
      <c r="CR25" s="389"/>
      <c r="CS25" s="389"/>
      <c r="CT25" s="389"/>
      <c r="CU25" s="389"/>
      <c r="CV25" s="389"/>
      <c r="CW25" s="389"/>
      <c r="CX25" s="389"/>
      <c r="CY25" s="389"/>
      <c r="CZ25" s="389"/>
      <c r="DA25" s="389"/>
      <c r="DB25" s="389"/>
      <c r="DC25" s="389"/>
      <c r="DD25" s="389"/>
      <c r="DE25" s="389"/>
      <c r="DF25" s="389"/>
      <c r="DG25" s="389"/>
      <c r="DH25" s="389"/>
      <c r="DI25" s="389"/>
      <c r="DJ25" s="389"/>
      <c r="DK25" s="389"/>
      <c r="DL25" s="389"/>
      <c r="DM25" s="389"/>
      <c r="DN25" s="389"/>
      <c r="DO25" s="389"/>
      <c r="DP25" s="389"/>
      <c r="DQ25" s="389"/>
      <c r="DR25" s="389"/>
      <c r="DS25" s="389"/>
      <c r="DT25" s="389"/>
      <c r="DU25" s="389"/>
      <c r="DV25" s="389"/>
      <c r="DW25" s="389"/>
      <c r="DX25" s="389"/>
      <c r="DY25" s="389"/>
      <c r="DZ25" s="389"/>
      <c r="EA25" s="389"/>
      <c r="EB25" s="389"/>
      <c r="EC25" s="389"/>
      <c r="ED25" s="389"/>
      <c r="EE25" s="389"/>
      <c r="EF25" s="389"/>
      <c r="EG25" s="389"/>
      <c r="EH25" s="389"/>
      <c r="EI25" s="389"/>
      <c r="EJ25" s="389"/>
      <c r="EK25" s="389"/>
      <c r="EL25" s="389"/>
      <c r="EM25" s="389"/>
      <c r="EN25" s="389"/>
      <c r="EO25" s="389"/>
      <c r="EP25" s="389"/>
      <c r="EQ25" s="389"/>
      <c r="ER25" s="389"/>
      <c r="ES25" s="389"/>
      <c r="ET25" s="389"/>
      <c r="EU25" s="389"/>
      <c r="EV25" s="389"/>
      <c r="EW25" s="389"/>
      <c r="EX25" s="389"/>
      <c r="EY25" s="389"/>
      <c r="EZ25" s="389"/>
      <c r="FA25" s="389"/>
      <c r="FB25" s="389"/>
      <c r="FC25" s="389"/>
      <c r="FD25" s="389"/>
      <c r="FE25" s="389"/>
      <c r="FF25" s="389"/>
      <c r="FG25" s="389"/>
      <c r="FH25" s="389"/>
      <c r="FI25" s="389"/>
      <c r="FJ25" s="389"/>
      <c r="FK25" s="389"/>
      <c r="FL25" s="389"/>
      <c r="FM25" s="389"/>
      <c r="FN25" s="389"/>
      <c r="FO25" s="389"/>
      <c r="FP25" s="389"/>
      <c r="FQ25" s="389"/>
      <c r="FR25" s="389"/>
      <c r="FS25" s="389"/>
      <c r="FT25" s="389"/>
      <c r="FU25" s="389"/>
      <c r="FV25" s="389"/>
      <c r="FW25" s="389"/>
      <c r="FX25" s="389"/>
      <c r="FY25" s="655" t="s">
        <v>471</v>
      </c>
      <c r="FZ25" s="656">
        <v>224</v>
      </c>
      <c r="GA25" s="656">
        <v>32434943</v>
      </c>
      <c r="GB25" s="656">
        <v>55</v>
      </c>
      <c r="GC25" s="656" t="s">
        <v>798</v>
      </c>
      <c r="GD25" s="656">
        <v>20</v>
      </c>
      <c r="GE25" s="656">
        <v>1970</v>
      </c>
      <c r="GF25" s="656">
        <v>1</v>
      </c>
      <c r="GG25" s="656" t="s">
        <v>780</v>
      </c>
      <c r="GH25" s="656">
        <v>2</v>
      </c>
      <c r="GI25" s="656">
        <v>1</v>
      </c>
      <c r="GJ25" s="656" t="s">
        <v>780</v>
      </c>
      <c r="GK25" s="656">
        <v>2</v>
      </c>
      <c r="GL25" s="656" t="s">
        <v>781</v>
      </c>
      <c r="GM25" s="656" t="s">
        <v>782</v>
      </c>
      <c r="GN25" s="656">
        <v>66</v>
      </c>
      <c r="GO25" s="656" t="s">
        <v>783</v>
      </c>
      <c r="GP25" s="656">
        <v>0</v>
      </c>
      <c r="GQ25" s="656">
        <v>0</v>
      </c>
      <c r="GR25" s="656">
        <v>4</v>
      </c>
      <c r="GS25" s="656">
        <v>2</v>
      </c>
      <c r="GT25" s="656">
        <v>2</v>
      </c>
      <c r="GU25" s="656" t="s">
        <v>783</v>
      </c>
      <c r="GV25" s="656" t="s">
        <v>783</v>
      </c>
      <c r="GW25" s="656" t="s">
        <v>783</v>
      </c>
      <c r="GX25" s="656" t="s">
        <v>783</v>
      </c>
      <c r="GY25" s="656" t="s">
        <v>783</v>
      </c>
      <c r="GZ25" s="656">
        <v>1649</v>
      </c>
      <c r="HA25" s="656">
        <v>0.43</v>
      </c>
      <c r="HB25" s="656">
        <v>5</v>
      </c>
      <c r="HC25" s="656" t="s">
        <v>783</v>
      </c>
      <c r="HD25" s="656" t="s">
        <v>782</v>
      </c>
      <c r="HE25" s="656">
        <v>15</v>
      </c>
      <c r="HF25" s="656" t="s">
        <v>783</v>
      </c>
      <c r="HG25" s="656">
        <v>0</v>
      </c>
      <c r="HH25" s="656" t="s">
        <v>783</v>
      </c>
      <c r="HI25" s="656">
        <v>0</v>
      </c>
      <c r="HJ25" s="656">
        <v>1</v>
      </c>
      <c r="HK25" s="656">
        <v>45</v>
      </c>
      <c r="HL25" s="656" t="s">
        <v>784</v>
      </c>
      <c r="HM25" s="656" t="s">
        <v>785</v>
      </c>
      <c r="HN25" s="656" t="s">
        <v>783</v>
      </c>
      <c r="HO25" s="656" t="s">
        <v>783</v>
      </c>
      <c r="HP25" s="656" t="s">
        <v>783</v>
      </c>
      <c r="HQ25" s="656" t="s">
        <v>783</v>
      </c>
      <c r="HR25" s="656" t="s">
        <v>783</v>
      </c>
      <c r="HS25" s="656">
        <v>3978999</v>
      </c>
      <c r="HT25" s="656" t="s">
        <v>783</v>
      </c>
      <c r="HU25" s="656" t="s">
        <v>786</v>
      </c>
      <c r="HV25" s="656" t="s">
        <v>787</v>
      </c>
      <c r="HW25" s="656">
        <v>4</v>
      </c>
      <c r="HX25" s="656">
        <v>2016</v>
      </c>
      <c r="HY25" s="656">
        <v>63</v>
      </c>
      <c r="HZ25" s="656">
        <v>0</v>
      </c>
      <c r="IA25" s="656">
        <v>2270</v>
      </c>
      <c r="IB25" s="657">
        <v>42227.682129629633</v>
      </c>
      <c r="IC25" s="656" t="s">
        <v>788</v>
      </c>
      <c r="ID25" s="656">
        <v>3974521</v>
      </c>
      <c r="IE25" s="656">
        <v>2014</v>
      </c>
      <c r="IF25" s="656">
        <v>1712</v>
      </c>
      <c r="IG25" s="656" t="s">
        <v>783</v>
      </c>
      <c r="IH25" s="656" t="s">
        <v>783</v>
      </c>
      <c r="II25" s="656" t="s">
        <v>783</v>
      </c>
      <c r="IJ25" s="656" t="s">
        <v>783</v>
      </c>
      <c r="IK25" s="656" t="s">
        <v>783</v>
      </c>
      <c r="IL25" s="656" t="s">
        <v>783</v>
      </c>
      <c r="IM25" s="656" t="s">
        <v>783</v>
      </c>
      <c r="IN25" s="656" t="s">
        <v>783</v>
      </c>
      <c r="IO25" s="656" t="s">
        <v>783</v>
      </c>
      <c r="IP25" s="656">
        <v>1649</v>
      </c>
      <c r="IQ25" s="657">
        <v>37477.354571759257</v>
      </c>
      <c r="IR25" s="656">
        <v>2</v>
      </c>
      <c r="IS25" s="656" t="s">
        <v>793</v>
      </c>
      <c r="IT25" s="656">
        <v>2</v>
      </c>
      <c r="IU25" s="658">
        <v>41275</v>
      </c>
      <c r="IV25" s="656" t="s">
        <v>783</v>
      </c>
      <c r="IW25" s="656" t="s">
        <v>783</v>
      </c>
      <c r="IX25" s="656" t="s">
        <v>783</v>
      </c>
      <c r="IY25" s="656" t="s">
        <v>781</v>
      </c>
      <c r="IZ25" s="656">
        <v>45</v>
      </c>
      <c r="JA25" s="656" t="s">
        <v>789</v>
      </c>
      <c r="JB25" s="656" t="s">
        <v>783</v>
      </c>
      <c r="JC25" s="656" t="s">
        <v>783</v>
      </c>
      <c r="JD25" s="656" t="s">
        <v>783</v>
      </c>
      <c r="JE25" s="656">
        <v>329449</v>
      </c>
      <c r="JF25" s="656" t="s">
        <v>783</v>
      </c>
      <c r="JG25" s="656" t="s">
        <v>783</v>
      </c>
      <c r="JH25" s="656" t="s">
        <v>802</v>
      </c>
      <c r="JI25" s="656">
        <v>55</v>
      </c>
      <c r="JJ25" s="656" t="s">
        <v>783</v>
      </c>
      <c r="JK25" s="656" t="s">
        <v>783</v>
      </c>
      <c r="JL25" s="656" t="s">
        <v>783</v>
      </c>
      <c r="JM25" s="656" t="s">
        <v>790</v>
      </c>
      <c r="JN25" s="656">
        <v>4</v>
      </c>
      <c r="JO25" s="656">
        <v>3</v>
      </c>
      <c r="JP25" s="656" t="s">
        <v>783</v>
      </c>
      <c r="JQ25" s="656">
        <v>10711928</v>
      </c>
      <c r="JR25" s="656">
        <v>2011</v>
      </c>
      <c r="JS25" s="656">
        <v>3</v>
      </c>
      <c r="JT25" s="656" t="s">
        <v>783</v>
      </c>
      <c r="JU25" s="656" t="s">
        <v>783</v>
      </c>
      <c r="JV25" s="656" t="s">
        <v>899</v>
      </c>
      <c r="JW25" s="659">
        <v>2359.2173939999998</v>
      </c>
      <c r="JX25">
        <f t="shared" si="46"/>
        <v>2359.2173939999998</v>
      </c>
      <c r="JY25" s="225">
        <v>0.44682147613636358</v>
      </c>
    </row>
    <row r="26" spans="1:287" ht="16" thickBot="1">
      <c r="A26" s="905" t="s">
        <v>5</v>
      </c>
      <c r="B26" s="79">
        <f t="shared" si="0"/>
        <v>1</v>
      </c>
      <c r="C26" s="871" t="s">
        <v>72</v>
      </c>
      <c r="D26" s="489" t="s">
        <v>157</v>
      </c>
      <c r="E26" s="1129" t="s">
        <v>158</v>
      </c>
      <c r="F26" s="888">
        <v>1</v>
      </c>
      <c r="G26" s="120">
        <f t="shared" si="39"/>
        <v>24.53</v>
      </c>
      <c r="H26" s="47"/>
      <c r="I26" s="3">
        <v>1</v>
      </c>
      <c r="J26" s="32"/>
      <c r="K26" s="18">
        <v>1976</v>
      </c>
      <c r="L26" s="5"/>
      <c r="M26" s="170">
        <v>5</v>
      </c>
      <c r="N26" s="71">
        <v>3</v>
      </c>
      <c r="O26" s="739">
        <v>4</v>
      </c>
      <c r="P26" s="1107">
        <f t="shared" si="45"/>
        <v>12</v>
      </c>
      <c r="Q26" s="1108">
        <f>O26*N26*M26</f>
        <v>60</v>
      </c>
      <c r="R26" s="46"/>
      <c r="S26" s="3">
        <f>I26</f>
        <v>1</v>
      </c>
      <c r="T26" s="25"/>
      <c r="U26" s="219">
        <f t="shared" si="44"/>
        <v>75000</v>
      </c>
      <c r="V26" s="219" t="s">
        <v>642</v>
      </c>
      <c r="W26" s="1042">
        <f t="shared" si="40"/>
        <v>75000</v>
      </c>
      <c r="X26" s="537">
        <f t="shared" si="42"/>
        <v>37829.333333333328</v>
      </c>
      <c r="Y26" s="538">
        <f t="shared" si="2"/>
        <v>500</v>
      </c>
      <c r="Z26" s="1090">
        <f t="shared" si="3"/>
        <v>113329.33333333333</v>
      </c>
      <c r="AA26" s="1475">
        <f t="shared" si="43"/>
        <v>2358082.6733333333</v>
      </c>
      <c r="AB26" s="1098"/>
      <c r="AC26" s="600">
        <v>6</v>
      </c>
      <c r="AD26" s="1056">
        <f t="shared" si="4"/>
        <v>19829.333333333332</v>
      </c>
      <c r="AE26" s="1063">
        <v>0.25</v>
      </c>
      <c r="AF26" s="747">
        <f t="shared" si="5"/>
        <v>18000</v>
      </c>
      <c r="AG26" s="600"/>
      <c r="AH26" s="1056">
        <f t="shared" si="6"/>
        <v>0</v>
      </c>
      <c r="AI26" s="1070"/>
      <c r="AJ26" s="747">
        <f t="shared" si="7"/>
        <v>0</v>
      </c>
      <c r="AK26" s="1051"/>
      <c r="AL26" s="270">
        <v>0</v>
      </c>
      <c r="AM26" s="902"/>
      <c r="AN26" s="902">
        <v>2022</v>
      </c>
      <c r="AO26" s="18" t="str">
        <f t="shared" si="8"/>
        <v xml:space="preserve"> </v>
      </c>
      <c r="AP26" s="747" t="str">
        <f t="shared" si="9"/>
        <v xml:space="preserve"> </v>
      </c>
      <c r="AQ26" s="4" t="str">
        <f t="shared" si="10"/>
        <v xml:space="preserve"> </v>
      </c>
      <c r="AR26" s="747" t="str">
        <f t="shared" si="11"/>
        <v xml:space="preserve"> </v>
      </c>
      <c r="AS26" s="4" t="str">
        <f t="shared" si="12"/>
        <v xml:space="preserve"> </v>
      </c>
      <c r="AT26" s="747" t="str">
        <f t="shared" si="13"/>
        <v xml:space="preserve"> </v>
      </c>
      <c r="AU26" s="4" t="str">
        <f t="shared" si="14"/>
        <v xml:space="preserve"> </v>
      </c>
      <c r="AV26" s="747" t="str">
        <f t="shared" si="15"/>
        <v xml:space="preserve"> </v>
      </c>
      <c r="AW26" s="4">
        <f t="shared" si="16"/>
        <v>1</v>
      </c>
      <c r="AX26" s="747">
        <f t="shared" si="17"/>
        <v>113329.33333333333</v>
      </c>
      <c r="AY26" s="4" t="str">
        <f t="shared" si="18"/>
        <v xml:space="preserve"> </v>
      </c>
      <c r="AZ26" s="747" t="str">
        <f t="shared" si="19"/>
        <v xml:space="preserve"> </v>
      </c>
      <c r="BA26" s="4" t="str">
        <f t="shared" si="20"/>
        <v xml:space="preserve"> </v>
      </c>
      <c r="BB26" s="747" t="str">
        <f t="shared" si="21"/>
        <v xml:space="preserve"> </v>
      </c>
      <c r="BC26" s="4" t="str">
        <f t="shared" si="22"/>
        <v xml:space="preserve"> </v>
      </c>
      <c r="BD26" s="747" t="str">
        <f t="shared" si="23"/>
        <v xml:space="preserve"> </v>
      </c>
      <c r="BE26" s="4" t="str">
        <f t="shared" si="24"/>
        <v xml:space="preserve"> </v>
      </c>
      <c r="BF26" s="747" t="str">
        <f t="shared" si="25"/>
        <v xml:space="preserve"> </v>
      </c>
      <c r="BG26" s="4" t="str">
        <f t="shared" si="26"/>
        <v xml:space="preserve"> </v>
      </c>
      <c r="BH26" s="747" t="str">
        <f t="shared" si="27"/>
        <v xml:space="preserve"> </v>
      </c>
      <c r="BI26" s="4" t="str">
        <f t="shared" si="28"/>
        <v xml:space="preserve"> </v>
      </c>
      <c r="BJ26" s="747" t="str">
        <f t="shared" si="29"/>
        <v xml:space="preserve"> </v>
      </c>
      <c r="BK26" s="4" t="str">
        <f t="shared" si="30"/>
        <v xml:space="preserve"> </v>
      </c>
      <c r="BL26" s="747" t="str">
        <f t="shared" si="31"/>
        <v xml:space="preserve"> </v>
      </c>
      <c r="BM26" s="4" t="str">
        <f t="shared" si="32"/>
        <v xml:space="preserve"> </v>
      </c>
      <c r="BN26" s="747" t="str">
        <f t="shared" si="33"/>
        <v xml:space="preserve"> </v>
      </c>
      <c r="BO26" s="4" t="str">
        <f t="shared" si="34"/>
        <v xml:space="preserve"> </v>
      </c>
      <c r="BP26" s="747" t="str">
        <f t="shared" si="35"/>
        <v xml:space="preserve"> </v>
      </c>
      <c r="BQ26" s="4" t="str">
        <f t="shared" si="36"/>
        <v xml:space="preserve"> </v>
      </c>
      <c r="BR26" s="747" t="str">
        <f t="shared" si="37"/>
        <v xml:space="preserve"> </v>
      </c>
      <c r="BS26" s="133"/>
      <c r="BT26" s="133"/>
      <c r="BU26" s="389"/>
      <c r="BV26" s="389"/>
      <c r="BW26" s="389"/>
      <c r="BX26" s="389"/>
      <c r="BY26" s="389"/>
      <c r="BZ26" s="389"/>
      <c r="CA26" s="389"/>
      <c r="CB26" s="389"/>
      <c r="CC26" s="163">
        <f t="shared" si="38"/>
        <v>0</v>
      </c>
      <c r="CD26" s="389"/>
      <c r="CE26" s="389"/>
      <c r="CF26" s="389"/>
      <c r="CG26" s="389"/>
      <c r="CH26" s="389"/>
      <c r="CI26" s="389"/>
      <c r="CJ26" s="389"/>
      <c r="CK26" s="389"/>
      <c r="CL26" s="389"/>
      <c r="CM26" s="389"/>
      <c r="CN26" s="389"/>
      <c r="CO26" s="389"/>
      <c r="CP26" s="389"/>
      <c r="CQ26" s="389"/>
      <c r="CR26" s="389"/>
      <c r="CS26" s="389"/>
      <c r="CT26" s="389"/>
      <c r="CU26" s="389"/>
      <c r="CV26" s="389"/>
      <c r="CW26" s="389"/>
      <c r="CX26" s="389"/>
      <c r="CY26" s="389"/>
      <c r="CZ26" s="389"/>
      <c r="DA26" s="389"/>
      <c r="DB26" s="389"/>
      <c r="DC26" s="389"/>
      <c r="DD26" s="389"/>
      <c r="DE26" s="389"/>
      <c r="DF26" s="389"/>
      <c r="DG26" s="389"/>
      <c r="DH26" s="389"/>
      <c r="DI26" s="389"/>
      <c r="DJ26" s="389"/>
      <c r="DK26" s="389"/>
      <c r="DL26" s="389"/>
      <c r="DM26" s="389"/>
      <c r="DN26" s="389"/>
      <c r="DO26" s="389"/>
      <c r="DP26" s="389"/>
      <c r="DQ26" s="389"/>
      <c r="DR26" s="389"/>
      <c r="DS26" s="389"/>
      <c r="DT26" s="389"/>
      <c r="DU26" s="389"/>
      <c r="DV26" s="389"/>
      <c r="DW26" s="389"/>
      <c r="DX26" s="389"/>
      <c r="DY26" s="389"/>
      <c r="DZ26" s="389"/>
      <c r="EA26" s="389"/>
      <c r="EB26" s="389"/>
      <c r="EC26" s="389"/>
      <c r="ED26" s="389"/>
      <c r="EE26" s="389"/>
      <c r="EF26" s="389"/>
      <c r="EG26" s="389"/>
      <c r="EH26" s="389"/>
      <c r="EI26" s="389"/>
      <c r="EJ26" s="389"/>
      <c r="EK26" s="389"/>
      <c r="EL26" s="389"/>
      <c r="EM26" s="389"/>
      <c r="EN26" s="389"/>
      <c r="EO26" s="389"/>
      <c r="EP26" s="389"/>
      <c r="EQ26" s="389"/>
      <c r="ER26" s="389"/>
      <c r="ES26" s="389"/>
      <c r="ET26" s="389"/>
      <c r="EU26" s="389"/>
      <c r="EV26" s="389"/>
      <c r="EW26" s="389"/>
      <c r="EX26" s="389"/>
      <c r="EY26" s="389"/>
      <c r="EZ26" s="389"/>
      <c r="FA26" s="389"/>
      <c r="FB26" s="389"/>
      <c r="FC26" s="389"/>
      <c r="FD26" s="389"/>
      <c r="FE26" s="389"/>
      <c r="FF26" s="389"/>
      <c r="FG26" s="389"/>
      <c r="FH26" s="389"/>
      <c r="FI26" s="389"/>
      <c r="FJ26" s="389"/>
      <c r="FK26" s="389"/>
      <c r="FL26" s="389"/>
      <c r="FM26" s="389"/>
      <c r="FN26" s="389"/>
      <c r="FO26" s="389"/>
      <c r="FP26" s="389"/>
      <c r="FQ26" s="389"/>
      <c r="FR26" s="389"/>
      <c r="FS26" s="389"/>
      <c r="FT26" s="389"/>
      <c r="FU26" s="389"/>
      <c r="FV26" s="389"/>
      <c r="FW26" s="389"/>
      <c r="FX26" s="389"/>
      <c r="FY26" s="1226" t="s">
        <v>383</v>
      </c>
      <c r="FZ26" s="1234">
        <v>118</v>
      </c>
      <c r="GA26" s="1234">
        <v>32434998</v>
      </c>
      <c r="GB26" s="1234">
        <v>55</v>
      </c>
      <c r="GC26" s="1234" t="s">
        <v>798</v>
      </c>
      <c r="GD26" s="1234">
        <v>20</v>
      </c>
      <c r="GE26" s="1234">
        <v>1970</v>
      </c>
      <c r="GF26" s="1234">
        <v>1</v>
      </c>
      <c r="GG26" s="1234" t="s">
        <v>780</v>
      </c>
      <c r="GH26" s="1234">
        <v>2</v>
      </c>
      <c r="GI26" s="1234">
        <v>1</v>
      </c>
      <c r="GJ26" s="1234" t="s">
        <v>780</v>
      </c>
      <c r="GK26" s="1234">
        <v>2</v>
      </c>
      <c r="GL26" s="1234" t="s">
        <v>781</v>
      </c>
      <c r="GM26" s="1234" t="s">
        <v>782</v>
      </c>
      <c r="GN26" s="1234">
        <v>66</v>
      </c>
      <c r="GO26" s="1234" t="s">
        <v>783</v>
      </c>
      <c r="GP26" s="1234">
        <v>0</v>
      </c>
      <c r="GQ26" s="1234">
        <v>0</v>
      </c>
      <c r="GR26" s="1234">
        <v>4</v>
      </c>
      <c r="GS26" s="1234">
        <v>2</v>
      </c>
      <c r="GT26" s="1234">
        <v>3</v>
      </c>
      <c r="GU26" s="1234" t="s">
        <v>783</v>
      </c>
      <c r="GV26" s="1234" t="s">
        <v>783</v>
      </c>
      <c r="GW26" s="1234" t="s">
        <v>783</v>
      </c>
      <c r="GX26" s="1234" t="s">
        <v>783</v>
      </c>
      <c r="GY26" s="1234" t="s">
        <v>783</v>
      </c>
      <c r="GZ26" s="1234">
        <v>1649</v>
      </c>
      <c r="HA26" s="1234">
        <v>0.62</v>
      </c>
      <c r="HB26" s="1234">
        <v>5</v>
      </c>
      <c r="HC26" s="1234" t="s">
        <v>783</v>
      </c>
      <c r="HD26" s="1234" t="s">
        <v>782</v>
      </c>
      <c r="HE26" s="1234">
        <v>35</v>
      </c>
      <c r="HF26" s="1234" t="s">
        <v>783</v>
      </c>
      <c r="HG26" s="1234">
        <v>0</v>
      </c>
      <c r="HH26" s="1234" t="s">
        <v>783</v>
      </c>
      <c r="HI26" s="1234">
        <v>0</v>
      </c>
      <c r="HJ26" s="1234">
        <v>1</v>
      </c>
      <c r="HK26" s="1234">
        <v>40</v>
      </c>
      <c r="HL26" s="1234" t="s">
        <v>784</v>
      </c>
      <c r="HM26" s="1234" t="s">
        <v>785</v>
      </c>
      <c r="HN26" s="1234" t="s">
        <v>783</v>
      </c>
      <c r="HO26" s="1234" t="s">
        <v>783</v>
      </c>
      <c r="HP26" s="1234" t="s">
        <v>783</v>
      </c>
      <c r="HQ26" s="1234" t="s">
        <v>783</v>
      </c>
      <c r="HR26" s="1234" t="s">
        <v>783</v>
      </c>
      <c r="HS26" s="1234">
        <v>4184526</v>
      </c>
      <c r="HT26" s="1234" t="s">
        <v>783</v>
      </c>
      <c r="HU26" s="1234" t="s">
        <v>786</v>
      </c>
      <c r="HV26" s="1234" t="s">
        <v>787</v>
      </c>
      <c r="HW26" s="1234">
        <v>4</v>
      </c>
      <c r="HX26" s="1234">
        <v>2016</v>
      </c>
      <c r="HY26" s="1234">
        <v>63</v>
      </c>
      <c r="HZ26" s="1234">
        <v>0</v>
      </c>
      <c r="IA26" s="1234">
        <v>3274</v>
      </c>
      <c r="IB26" s="1242">
        <v>42227.682129629633</v>
      </c>
      <c r="IC26" s="1234" t="s">
        <v>788</v>
      </c>
      <c r="ID26" s="1234">
        <v>4184525</v>
      </c>
      <c r="IE26" s="1234">
        <v>2014</v>
      </c>
      <c r="IF26" s="1234">
        <v>1712</v>
      </c>
      <c r="IG26" s="1234" t="s">
        <v>783</v>
      </c>
      <c r="IH26" s="1234" t="s">
        <v>783</v>
      </c>
      <c r="II26" s="1234" t="s">
        <v>783</v>
      </c>
      <c r="IJ26" s="1234" t="s">
        <v>783</v>
      </c>
      <c r="IK26" s="1234" t="s">
        <v>783</v>
      </c>
      <c r="IL26" s="1234" t="s">
        <v>783</v>
      </c>
      <c r="IM26" s="1234" t="s">
        <v>783</v>
      </c>
      <c r="IN26" s="1234" t="s">
        <v>783</v>
      </c>
      <c r="IO26" s="1234" t="s">
        <v>783</v>
      </c>
      <c r="IP26" s="1234">
        <v>1649</v>
      </c>
      <c r="IQ26" s="1242">
        <v>37477.354571759257</v>
      </c>
      <c r="IR26" s="1234">
        <v>2</v>
      </c>
      <c r="IS26" s="1234" t="s">
        <v>793</v>
      </c>
      <c r="IT26" s="1234">
        <v>3</v>
      </c>
      <c r="IU26" s="1250">
        <v>41275</v>
      </c>
      <c r="IV26" s="1234" t="s">
        <v>783</v>
      </c>
      <c r="IW26" s="1234" t="s">
        <v>783</v>
      </c>
      <c r="IX26" s="1234" t="s">
        <v>783</v>
      </c>
      <c r="IY26" s="1234" t="s">
        <v>781</v>
      </c>
      <c r="IZ26" s="1234">
        <v>40</v>
      </c>
      <c r="JA26" s="1234" t="s">
        <v>794</v>
      </c>
      <c r="JB26" s="1234" t="s">
        <v>783</v>
      </c>
      <c r="JC26" s="1234" t="s">
        <v>783</v>
      </c>
      <c r="JD26" s="1234" t="s">
        <v>783</v>
      </c>
      <c r="JE26" s="1234">
        <v>329509</v>
      </c>
      <c r="JF26" s="1234" t="s">
        <v>783</v>
      </c>
      <c r="JG26" s="1234" t="s">
        <v>783</v>
      </c>
      <c r="JH26" s="1234" t="s">
        <v>804</v>
      </c>
      <c r="JI26" s="1234">
        <v>55</v>
      </c>
      <c r="JJ26" s="1234" t="s">
        <v>783</v>
      </c>
      <c r="JK26" s="1234" t="s">
        <v>783</v>
      </c>
      <c r="JL26" s="1234" t="s">
        <v>783</v>
      </c>
      <c r="JM26" s="1234" t="s">
        <v>796</v>
      </c>
      <c r="JN26" s="1234">
        <v>4</v>
      </c>
      <c r="JO26" s="1234">
        <v>3</v>
      </c>
      <c r="JP26" s="1234" t="s">
        <v>783</v>
      </c>
      <c r="JQ26" s="1234">
        <v>10711928</v>
      </c>
      <c r="JR26" s="1234">
        <v>2011</v>
      </c>
      <c r="JS26" s="1234">
        <v>3</v>
      </c>
      <c r="JT26" s="1234" t="s">
        <v>783</v>
      </c>
      <c r="JU26" s="1234" t="s">
        <v>783</v>
      </c>
      <c r="JV26" s="1234" t="s">
        <v>900</v>
      </c>
      <c r="JW26" s="1258">
        <v>3287.938392</v>
      </c>
      <c r="JY26" s="225"/>
    </row>
    <row r="27" spans="1:287" ht="16" thickBot="1">
      <c r="A27" s="905" t="s">
        <v>5</v>
      </c>
      <c r="B27" s="79">
        <f t="shared" si="0"/>
        <v>3</v>
      </c>
      <c r="C27" s="871" t="s">
        <v>72</v>
      </c>
      <c r="D27" s="489" t="s">
        <v>157</v>
      </c>
      <c r="E27" s="1129" t="s">
        <v>158</v>
      </c>
      <c r="F27" s="888">
        <v>1.2</v>
      </c>
      <c r="G27" s="120">
        <f t="shared" si="39"/>
        <v>25.73</v>
      </c>
      <c r="H27" s="47">
        <v>1.2</v>
      </c>
      <c r="I27" s="3"/>
      <c r="J27" s="32"/>
      <c r="K27" s="18">
        <v>1976</v>
      </c>
      <c r="L27" s="5"/>
      <c r="M27" s="170">
        <v>5</v>
      </c>
      <c r="N27" s="71">
        <v>3</v>
      </c>
      <c r="O27" s="739">
        <v>4</v>
      </c>
      <c r="P27" s="1107">
        <f t="shared" si="45"/>
        <v>12</v>
      </c>
      <c r="Q27" s="1108">
        <f>O27*N27*M27</f>
        <v>60</v>
      </c>
      <c r="R27" s="46"/>
      <c r="S27" s="3">
        <f>H27</f>
        <v>1.2</v>
      </c>
      <c r="T27" s="25"/>
      <c r="U27" s="219">
        <f t="shared" si="44"/>
        <v>90000</v>
      </c>
      <c r="V27" s="219" t="s">
        <v>642</v>
      </c>
      <c r="W27" s="1042">
        <f t="shared" si="40"/>
        <v>90000</v>
      </c>
      <c r="X27" s="537">
        <f t="shared" si="42"/>
        <v>45395.199999999997</v>
      </c>
      <c r="Y27" s="538">
        <f t="shared" si="2"/>
        <v>500</v>
      </c>
      <c r="Z27" s="1090">
        <f t="shared" si="3"/>
        <v>135895.20000000001</v>
      </c>
      <c r="AA27" s="1475">
        <f t="shared" si="43"/>
        <v>2493977.8733333335</v>
      </c>
      <c r="AB27" s="1098"/>
      <c r="AC27" s="600">
        <v>6</v>
      </c>
      <c r="AD27" s="1056">
        <f t="shared" si="4"/>
        <v>23795.199999999997</v>
      </c>
      <c r="AE27" s="1063">
        <v>0.25</v>
      </c>
      <c r="AF27" s="747">
        <f t="shared" si="5"/>
        <v>21600</v>
      </c>
      <c r="AG27" s="600"/>
      <c r="AH27" s="1056">
        <f t="shared" si="6"/>
        <v>0</v>
      </c>
      <c r="AI27" s="1070"/>
      <c r="AJ27" s="747">
        <f t="shared" si="7"/>
        <v>0</v>
      </c>
      <c r="AK27" s="1051"/>
      <c r="AL27" s="270">
        <v>0</v>
      </c>
      <c r="AM27" s="902"/>
      <c r="AN27" s="902">
        <v>2022</v>
      </c>
      <c r="AO27" s="18" t="str">
        <f t="shared" si="8"/>
        <v xml:space="preserve"> </v>
      </c>
      <c r="AP27" s="747" t="str">
        <f t="shared" si="9"/>
        <v xml:space="preserve"> </v>
      </c>
      <c r="AQ27" s="4" t="str">
        <f t="shared" si="10"/>
        <v xml:space="preserve"> </v>
      </c>
      <c r="AR27" s="747" t="str">
        <f t="shared" si="11"/>
        <v xml:space="preserve"> </v>
      </c>
      <c r="AS27" s="4" t="str">
        <f t="shared" si="12"/>
        <v xml:space="preserve"> </v>
      </c>
      <c r="AT27" s="747" t="str">
        <f t="shared" si="13"/>
        <v xml:space="preserve"> </v>
      </c>
      <c r="AU27" s="4" t="str">
        <f t="shared" si="14"/>
        <v xml:space="preserve"> </v>
      </c>
      <c r="AV27" s="747" t="str">
        <f t="shared" si="15"/>
        <v xml:space="preserve"> </v>
      </c>
      <c r="AW27" s="4">
        <f t="shared" si="16"/>
        <v>1.2</v>
      </c>
      <c r="AX27" s="747">
        <f t="shared" si="17"/>
        <v>135895.20000000001</v>
      </c>
      <c r="AY27" s="4" t="str">
        <f t="shared" si="18"/>
        <v xml:space="preserve"> </v>
      </c>
      <c r="AZ27" s="747" t="str">
        <f t="shared" si="19"/>
        <v xml:space="preserve"> </v>
      </c>
      <c r="BA27" s="4" t="str">
        <f t="shared" si="20"/>
        <v xml:space="preserve"> </v>
      </c>
      <c r="BB27" s="747" t="str">
        <f t="shared" si="21"/>
        <v xml:space="preserve"> </v>
      </c>
      <c r="BC27" s="4" t="str">
        <f t="shared" si="22"/>
        <v xml:space="preserve"> </v>
      </c>
      <c r="BD27" s="747" t="str">
        <f t="shared" si="23"/>
        <v xml:space="preserve"> </v>
      </c>
      <c r="BE27" s="4" t="str">
        <f t="shared" si="24"/>
        <v xml:space="preserve"> </v>
      </c>
      <c r="BF27" s="747" t="str">
        <f t="shared" si="25"/>
        <v xml:space="preserve"> </v>
      </c>
      <c r="BG27" s="4" t="str">
        <f t="shared" si="26"/>
        <v xml:space="preserve"> </v>
      </c>
      <c r="BH27" s="747" t="str">
        <f t="shared" si="27"/>
        <v xml:space="preserve"> </v>
      </c>
      <c r="BI27" s="4" t="str">
        <f t="shared" si="28"/>
        <v xml:space="preserve"> </v>
      </c>
      <c r="BJ27" s="747" t="str">
        <f t="shared" si="29"/>
        <v xml:space="preserve"> </v>
      </c>
      <c r="BK27" s="4" t="str">
        <f t="shared" si="30"/>
        <v xml:space="preserve"> </v>
      </c>
      <c r="BL27" s="747" t="str">
        <f t="shared" si="31"/>
        <v xml:space="preserve"> </v>
      </c>
      <c r="BM27" s="4" t="str">
        <f t="shared" si="32"/>
        <v xml:space="preserve"> </v>
      </c>
      <c r="BN27" s="747" t="str">
        <f t="shared" si="33"/>
        <v xml:space="preserve"> </v>
      </c>
      <c r="BO27" s="4" t="str">
        <f t="shared" si="34"/>
        <v xml:space="preserve"> </v>
      </c>
      <c r="BP27" s="747" t="str">
        <f t="shared" si="35"/>
        <v xml:space="preserve"> </v>
      </c>
      <c r="BQ27" s="4" t="str">
        <f t="shared" si="36"/>
        <v xml:space="preserve"> </v>
      </c>
      <c r="BR27" s="747" t="str">
        <f t="shared" si="37"/>
        <v xml:space="preserve"> </v>
      </c>
      <c r="BS27" s="133"/>
      <c r="BT27" s="133"/>
      <c r="BU27" s="389"/>
      <c r="BV27" s="389"/>
      <c r="BW27" s="389"/>
      <c r="BX27" s="389"/>
      <c r="BY27" s="389"/>
      <c r="BZ27" s="389"/>
      <c r="CA27" s="389"/>
      <c r="CB27" s="389"/>
      <c r="CC27" s="163">
        <f t="shared" si="38"/>
        <v>0</v>
      </c>
      <c r="CD27" s="389"/>
      <c r="CE27" s="389"/>
      <c r="CF27" s="389"/>
      <c r="CG27" s="389"/>
      <c r="CH27" s="389"/>
      <c r="CI27" s="389"/>
      <c r="CJ27" s="389"/>
      <c r="CK27" s="389"/>
      <c r="CL27" s="389"/>
      <c r="CM27" s="389"/>
      <c r="CN27" s="389"/>
      <c r="CO27" s="389"/>
      <c r="CP27" s="389"/>
      <c r="CQ27" s="389"/>
      <c r="CR27" s="389"/>
      <c r="CS27" s="389"/>
      <c r="CT27" s="389"/>
      <c r="CU27" s="389"/>
      <c r="CV27" s="389"/>
      <c r="CW27" s="389"/>
      <c r="CX27" s="389"/>
      <c r="CY27" s="389"/>
      <c r="CZ27" s="389"/>
      <c r="DA27" s="389"/>
      <c r="DB27" s="389"/>
      <c r="DC27" s="389"/>
      <c r="DD27" s="389"/>
      <c r="DE27" s="389"/>
      <c r="DF27" s="389"/>
      <c r="DG27" s="389"/>
      <c r="DH27" s="389"/>
      <c r="DI27" s="389"/>
      <c r="DJ27" s="389"/>
      <c r="DK27" s="389"/>
      <c r="DL27" s="389"/>
      <c r="DM27" s="389"/>
      <c r="DN27" s="389"/>
      <c r="DO27" s="389"/>
      <c r="DP27" s="389"/>
      <c r="DQ27" s="389"/>
      <c r="DR27" s="389"/>
      <c r="DS27" s="389"/>
      <c r="DT27" s="389"/>
      <c r="DU27" s="389"/>
      <c r="DV27" s="389"/>
      <c r="DW27" s="389"/>
      <c r="DX27" s="389"/>
      <c r="DY27" s="389"/>
      <c r="DZ27" s="389"/>
      <c r="EA27" s="389"/>
      <c r="EB27" s="389"/>
      <c r="EC27" s="389"/>
      <c r="ED27" s="389"/>
      <c r="EE27" s="389"/>
      <c r="EF27" s="389"/>
      <c r="EG27" s="389"/>
      <c r="EH27" s="389"/>
      <c r="EI27" s="389"/>
      <c r="EJ27" s="389"/>
      <c r="EK27" s="389"/>
      <c r="EL27" s="389"/>
      <c r="EM27" s="389"/>
      <c r="EN27" s="389"/>
      <c r="EO27" s="389"/>
      <c r="EP27" s="389"/>
      <c r="EQ27" s="389"/>
      <c r="ER27" s="389"/>
      <c r="ES27" s="389"/>
      <c r="ET27" s="389"/>
      <c r="EU27" s="389"/>
      <c r="EV27" s="389"/>
      <c r="EW27" s="389"/>
      <c r="EX27" s="389"/>
      <c r="EY27" s="389"/>
      <c r="EZ27" s="389"/>
      <c r="FA27" s="389"/>
      <c r="FB27" s="389"/>
      <c r="FC27" s="389"/>
      <c r="FD27" s="389"/>
      <c r="FE27" s="389"/>
      <c r="FF27" s="389"/>
      <c r="FG27" s="389"/>
      <c r="FH27" s="389"/>
      <c r="FI27" s="389"/>
      <c r="FJ27" s="389"/>
      <c r="FK27" s="389"/>
      <c r="FL27" s="389"/>
      <c r="FM27" s="389"/>
      <c r="FN27" s="389"/>
      <c r="FO27" s="389"/>
      <c r="FP27" s="389"/>
      <c r="FQ27" s="389"/>
      <c r="FR27" s="389"/>
      <c r="FS27" s="389"/>
      <c r="FT27" s="389"/>
      <c r="FU27" s="389"/>
      <c r="FV27" s="389"/>
      <c r="FW27" s="389"/>
      <c r="FX27" s="389"/>
      <c r="FY27" s="655" t="s">
        <v>437</v>
      </c>
      <c r="FZ27" s="656">
        <v>44</v>
      </c>
      <c r="GA27" s="656">
        <v>30289430</v>
      </c>
      <c r="GB27" s="656">
        <v>55</v>
      </c>
      <c r="GC27" s="656" t="s">
        <v>798</v>
      </c>
      <c r="GD27" s="656">
        <v>20</v>
      </c>
      <c r="GE27" s="656">
        <v>1973</v>
      </c>
      <c r="GF27" s="656">
        <v>1</v>
      </c>
      <c r="GG27" s="656" t="s">
        <v>780</v>
      </c>
      <c r="GH27" s="656">
        <v>2</v>
      </c>
      <c r="GI27" s="656">
        <v>1</v>
      </c>
      <c r="GJ27" s="656" t="s">
        <v>780</v>
      </c>
      <c r="GK27" s="656">
        <v>2</v>
      </c>
      <c r="GL27" s="656" t="s">
        <v>781</v>
      </c>
      <c r="GM27" s="656" t="s">
        <v>782</v>
      </c>
      <c r="GN27" s="656">
        <v>66</v>
      </c>
      <c r="GO27" s="656" t="s">
        <v>783</v>
      </c>
      <c r="GP27" s="656">
        <v>0</v>
      </c>
      <c r="GQ27" s="656">
        <v>0</v>
      </c>
      <c r="GR27" s="656">
        <v>4</v>
      </c>
      <c r="GS27" s="656">
        <v>2</v>
      </c>
      <c r="GT27" s="656">
        <v>2</v>
      </c>
      <c r="GU27" s="656" t="s">
        <v>783</v>
      </c>
      <c r="GV27" s="656" t="s">
        <v>783</v>
      </c>
      <c r="GW27" s="656" t="s">
        <v>783</v>
      </c>
      <c r="GX27" s="656" t="s">
        <v>783</v>
      </c>
      <c r="GY27" s="656" t="s">
        <v>783</v>
      </c>
      <c r="GZ27" s="656">
        <v>1649</v>
      </c>
      <c r="HA27" s="656">
        <v>0.19</v>
      </c>
      <c r="HB27" s="656">
        <v>5</v>
      </c>
      <c r="HC27" s="656" t="s">
        <v>783</v>
      </c>
      <c r="HD27" s="656" t="s">
        <v>782</v>
      </c>
      <c r="HE27" s="656">
        <v>75</v>
      </c>
      <c r="HF27" s="656" t="s">
        <v>783</v>
      </c>
      <c r="HG27" s="656">
        <v>0</v>
      </c>
      <c r="HH27" s="656" t="s">
        <v>783</v>
      </c>
      <c r="HI27" s="656">
        <v>0</v>
      </c>
      <c r="HJ27" s="656">
        <v>1</v>
      </c>
      <c r="HK27" s="656">
        <v>45</v>
      </c>
      <c r="HL27" s="656" t="s">
        <v>784</v>
      </c>
      <c r="HM27" s="656" t="s">
        <v>785</v>
      </c>
      <c r="HN27" s="656" t="s">
        <v>783</v>
      </c>
      <c r="HO27" s="656" t="s">
        <v>783</v>
      </c>
      <c r="HP27" s="656" t="s">
        <v>783</v>
      </c>
      <c r="HQ27" s="656" t="s">
        <v>783</v>
      </c>
      <c r="HR27" s="656" t="s">
        <v>783</v>
      </c>
      <c r="HS27" s="656">
        <v>3980118</v>
      </c>
      <c r="HT27" s="656" t="s">
        <v>783</v>
      </c>
      <c r="HU27" s="656" t="s">
        <v>786</v>
      </c>
      <c r="HV27" s="656" t="s">
        <v>787</v>
      </c>
      <c r="HW27" s="656">
        <v>4</v>
      </c>
      <c r="HX27" s="656">
        <v>2014</v>
      </c>
      <c r="HY27" s="656">
        <v>63</v>
      </c>
      <c r="HZ27" s="656">
        <v>0</v>
      </c>
      <c r="IA27" s="656">
        <v>1003</v>
      </c>
      <c r="IB27" s="657">
        <v>41697.500081018516</v>
      </c>
      <c r="IC27" s="656" t="s">
        <v>788</v>
      </c>
      <c r="ID27" s="656">
        <v>3975640</v>
      </c>
      <c r="IE27" s="656">
        <v>2014</v>
      </c>
      <c r="IF27" s="656">
        <v>1712</v>
      </c>
      <c r="IG27" s="656" t="s">
        <v>783</v>
      </c>
      <c r="IH27" s="656" t="s">
        <v>783</v>
      </c>
      <c r="II27" s="656" t="s">
        <v>783</v>
      </c>
      <c r="IJ27" s="656" t="s">
        <v>783</v>
      </c>
      <c r="IK27" s="656" t="s">
        <v>783</v>
      </c>
      <c r="IL27" s="656" t="s">
        <v>783</v>
      </c>
      <c r="IM27" s="656" t="s">
        <v>783</v>
      </c>
      <c r="IN27" s="656" t="s">
        <v>783</v>
      </c>
      <c r="IO27" s="656" t="s">
        <v>783</v>
      </c>
      <c r="IP27" s="656">
        <v>1649</v>
      </c>
      <c r="IQ27" s="657">
        <v>37477.354571759257</v>
      </c>
      <c r="IR27" s="656">
        <v>2</v>
      </c>
      <c r="IS27" s="656" t="s">
        <v>793</v>
      </c>
      <c r="IT27" s="656">
        <v>2</v>
      </c>
      <c r="IU27" s="658">
        <v>41275</v>
      </c>
      <c r="IV27" s="656" t="s">
        <v>783</v>
      </c>
      <c r="IW27" s="656" t="s">
        <v>783</v>
      </c>
      <c r="IX27" s="656" t="s">
        <v>783</v>
      </c>
      <c r="IY27" s="656" t="s">
        <v>781</v>
      </c>
      <c r="IZ27" s="656">
        <v>45</v>
      </c>
      <c r="JA27" s="656" t="s">
        <v>789</v>
      </c>
      <c r="JB27" s="656" t="s">
        <v>783</v>
      </c>
      <c r="JC27" s="656" t="s">
        <v>783</v>
      </c>
      <c r="JD27" s="656" t="s">
        <v>783</v>
      </c>
      <c r="JE27" s="656">
        <v>329426</v>
      </c>
      <c r="JF27" s="656" t="s">
        <v>783</v>
      </c>
      <c r="JG27" s="656" t="s">
        <v>783</v>
      </c>
      <c r="JH27" s="656" t="s">
        <v>802</v>
      </c>
      <c r="JI27" s="656">
        <v>55</v>
      </c>
      <c r="JJ27" s="656" t="s">
        <v>783</v>
      </c>
      <c r="JK27" s="656" t="s">
        <v>783</v>
      </c>
      <c r="JL27" s="656" t="s">
        <v>783</v>
      </c>
      <c r="JM27" s="656" t="s">
        <v>790</v>
      </c>
      <c r="JN27" s="656">
        <v>4</v>
      </c>
      <c r="JO27" s="656">
        <v>3</v>
      </c>
      <c r="JP27" s="656" t="s">
        <v>783</v>
      </c>
      <c r="JQ27" s="656">
        <v>10711928</v>
      </c>
      <c r="JR27" s="656">
        <v>2011</v>
      </c>
      <c r="JS27" s="656">
        <v>3</v>
      </c>
      <c r="JT27" s="656" t="s">
        <v>783</v>
      </c>
      <c r="JU27" s="656" t="s">
        <v>783</v>
      </c>
      <c r="JV27" s="656" t="s">
        <v>855</v>
      </c>
      <c r="JW27" s="659">
        <v>1000.85136</v>
      </c>
      <c r="JY27" s="225"/>
    </row>
    <row r="28" spans="1:287" ht="16" thickBot="1">
      <c r="A28" s="905" t="s">
        <v>5</v>
      </c>
      <c r="B28" s="79">
        <f t="shared" si="0"/>
        <v>1</v>
      </c>
      <c r="C28" s="871" t="s">
        <v>34</v>
      </c>
      <c r="D28" s="489"/>
      <c r="E28" s="1129"/>
      <c r="F28" s="888">
        <v>3.3</v>
      </c>
      <c r="G28" s="120">
        <f t="shared" si="39"/>
        <v>29.03</v>
      </c>
      <c r="H28" s="30"/>
      <c r="I28" s="3">
        <v>3.3</v>
      </c>
      <c r="J28" s="56"/>
      <c r="K28" s="18"/>
      <c r="L28" s="5"/>
      <c r="M28" s="170">
        <v>3</v>
      </c>
      <c r="N28" s="71">
        <v>3</v>
      </c>
      <c r="O28" s="739">
        <v>5</v>
      </c>
      <c r="P28" s="1107">
        <v>15</v>
      </c>
      <c r="Q28" s="1108">
        <v>124</v>
      </c>
      <c r="R28" s="46"/>
      <c r="S28" s="3">
        <v>3.3</v>
      </c>
      <c r="T28" s="43"/>
      <c r="U28" s="219">
        <f t="shared" si="44"/>
        <v>247500</v>
      </c>
      <c r="V28" s="219" t="s">
        <v>642</v>
      </c>
      <c r="W28" s="1042">
        <f t="shared" si="40"/>
        <v>247500</v>
      </c>
      <c r="X28" s="537">
        <f t="shared" si="42"/>
        <v>130024.53333333333</v>
      </c>
      <c r="Y28" s="538">
        <f t="shared" si="2"/>
        <v>500</v>
      </c>
      <c r="Z28" s="1090">
        <f t="shared" si="3"/>
        <v>378024.53333333333</v>
      </c>
      <c r="AA28" s="1475">
        <f t="shared" si="43"/>
        <v>2872002.4066666667</v>
      </c>
      <c r="AB28" s="1098"/>
      <c r="AC28" s="600">
        <v>4</v>
      </c>
      <c r="AD28" s="1056">
        <f t="shared" si="4"/>
        <v>43624.533333333333</v>
      </c>
      <c r="AE28" s="1063">
        <v>0.25</v>
      </c>
      <c r="AF28" s="747">
        <f t="shared" si="5"/>
        <v>59400</v>
      </c>
      <c r="AG28" s="600">
        <v>450</v>
      </c>
      <c r="AH28" s="1056">
        <f t="shared" si="6"/>
        <v>27000</v>
      </c>
      <c r="AI28" s="1070"/>
      <c r="AJ28" s="747">
        <f t="shared" si="7"/>
        <v>0</v>
      </c>
      <c r="AK28" s="1051"/>
      <c r="AL28" s="270">
        <v>0</v>
      </c>
      <c r="AM28" s="902"/>
      <c r="AN28" s="902">
        <v>2022</v>
      </c>
      <c r="AO28" s="18" t="str">
        <f t="shared" si="8"/>
        <v xml:space="preserve"> </v>
      </c>
      <c r="AP28" s="747" t="str">
        <f t="shared" si="9"/>
        <v xml:space="preserve"> </v>
      </c>
      <c r="AQ28" s="4" t="str">
        <f t="shared" si="10"/>
        <v xml:space="preserve"> </v>
      </c>
      <c r="AR28" s="747" t="str">
        <f t="shared" si="11"/>
        <v xml:space="preserve"> </v>
      </c>
      <c r="AS28" s="4" t="str">
        <f t="shared" si="12"/>
        <v xml:space="preserve"> </v>
      </c>
      <c r="AT28" s="747" t="str">
        <f t="shared" si="13"/>
        <v xml:space="preserve"> </v>
      </c>
      <c r="AU28" s="4" t="str">
        <f t="shared" si="14"/>
        <v xml:space="preserve"> </v>
      </c>
      <c r="AV28" s="747" t="str">
        <f t="shared" si="15"/>
        <v xml:space="preserve"> </v>
      </c>
      <c r="AW28" s="4">
        <f t="shared" si="16"/>
        <v>3.3</v>
      </c>
      <c r="AX28" s="747">
        <f t="shared" si="17"/>
        <v>378024.53333333333</v>
      </c>
      <c r="AY28" s="4" t="str">
        <f t="shared" si="18"/>
        <v xml:space="preserve"> </v>
      </c>
      <c r="AZ28" s="747" t="str">
        <f t="shared" si="19"/>
        <v xml:space="preserve"> </v>
      </c>
      <c r="BA28" s="4" t="str">
        <f t="shared" si="20"/>
        <v xml:space="preserve"> </v>
      </c>
      <c r="BB28" s="747" t="str">
        <f t="shared" si="21"/>
        <v xml:space="preserve"> </v>
      </c>
      <c r="BC28" s="4" t="str">
        <f t="shared" si="22"/>
        <v xml:space="preserve"> </v>
      </c>
      <c r="BD28" s="747" t="str">
        <f t="shared" si="23"/>
        <v xml:space="preserve"> </v>
      </c>
      <c r="BE28" s="4" t="str">
        <f t="shared" si="24"/>
        <v xml:space="preserve"> </v>
      </c>
      <c r="BF28" s="747" t="str">
        <f t="shared" si="25"/>
        <v xml:space="preserve"> </v>
      </c>
      <c r="BG28" s="4" t="str">
        <f t="shared" si="26"/>
        <v xml:space="preserve"> </v>
      </c>
      <c r="BH28" s="747" t="str">
        <f t="shared" si="27"/>
        <v xml:space="preserve"> </v>
      </c>
      <c r="BI28" s="4" t="str">
        <f t="shared" si="28"/>
        <v xml:space="preserve"> </v>
      </c>
      <c r="BJ28" s="747" t="str">
        <f t="shared" si="29"/>
        <v xml:space="preserve"> </v>
      </c>
      <c r="BK28" s="4" t="str">
        <f t="shared" si="30"/>
        <v xml:space="preserve"> </v>
      </c>
      <c r="BL28" s="747" t="str">
        <f t="shared" si="31"/>
        <v xml:space="preserve"> </v>
      </c>
      <c r="BM28" s="4" t="str">
        <f t="shared" si="32"/>
        <v xml:space="preserve"> </v>
      </c>
      <c r="BN28" s="747" t="str">
        <f t="shared" si="33"/>
        <v xml:space="preserve"> </v>
      </c>
      <c r="BO28" s="4" t="str">
        <f t="shared" si="34"/>
        <v xml:space="preserve"> </v>
      </c>
      <c r="BP28" s="747" t="str">
        <f t="shared" si="35"/>
        <v xml:space="preserve"> </v>
      </c>
      <c r="BQ28" s="4" t="str">
        <f t="shared" si="36"/>
        <v xml:space="preserve"> </v>
      </c>
      <c r="BR28" s="747" t="str">
        <f t="shared" si="37"/>
        <v xml:space="preserve"> </v>
      </c>
      <c r="BS28" s="134" t="s">
        <v>616</v>
      </c>
      <c r="BT28" s="134"/>
      <c r="BU28" s="589"/>
      <c r="BV28" s="389"/>
      <c r="BW28" s="389"/>
      <c r="BX28" s="389"/>
      <c r="BY28" s="389"/>
      <c r="BZ28" s="389"/>
      <c r="CA28" s="589"/>
      <c r="CB28" s="589"/>
      <c r="CC28" s="163">
        <f t="shared" si="38"/>
        <v>0</v>
      </c>
      <c r="CD28" s="589"/>
      <c r="CE28" s="389"/>
      <c r="CF28" s="389"/>
      <c r="CG28" s="389"/>
      <c r="CH28" s="389"/>
      <c r="CI28" s="389"/>
      <c r="CJ28" s="389"/>
      <c r="CK28" s="389"/>
      <c r="CL28" s="389"/>
      <c r="CM28" s="389"/>
      <c r="CN28" s="389"/>
      <c r="CO28" s="389"/>
      <c r="CP28" s="389"/>
      <c r="CQ28" s="389"/>
      <c r="CR28" s="389"/>
      <c r="CS28" s="389"/>
      <c r="CT28" s="389"/>
      <c r="CU28" s="389"/>
      <c r="CV28" s="389"/>
      <c r="CW28" s="389"/>
      <c r="CX28" s="389"/>
      <c r="CY28" s="389"/>
      <c r="CZ28" s="389"/>
      <c r="DA28" s="389"/>
      <c r="DB28" s="389"/>
      <c r="DC28" s="389"/>
      <c r="DD28" s="389"/>
      <c r="DE28" s="389"/>
      <c r="DF28" s="389"/>
      <c r="DG28" s="389"/>
      <c r="DH28" s="389"/>
      <c r="DI28" s="389"/>
      <c r="DJ28" s="389"/>
      <c r="DK28" s="389"/>
      <c r="DL28" s="389"/>
      <c r="DM28" s="389"/>
      <c r="DN28" s="389"/>
      <c r="DO28" s="389"/>
      <c r="DP28" s="389"/>
      <c r="DQ28" s="389"/>
      <c r="DR28" s="389"/>
      <c r="DS28" s="389"/>
      <c r="DT28" s="389"/>
      <c r="DU28" s="389"/>
      <c r="DV28" s="389"/>
      <c r="DW28" s="389"/>
      <c r="DX28" s="389"/>
      <c r="DY28" s="389"/>
      <c r="DZ28" s="389"/>
      <c r="EA28" s="389"/>
      <c r="EB28" s="389"/>
      <c r="EC28" s="389"/>
      <c r="ED28" s="389"/>
      <c r="EE28" s="389"/>
      <c r="EF28" s="389"/>
      <c r="EG28" s="389"/>
      <c r="EH28" s="389"/>
      <c r="EI28" s="389"/>
      <c r="EJ28" s="389"/>
      <c r="EK28" s="389"/>
      <c r="EL28" s="389"/>
      <c r="EM28" s="389"/>
      <c r="EN28" s="389"/>
      <c r="EO28" s="389"/>
      <c r="EP28" s="389"/>
      <c r="EQ28" s="389"/>
      <c r="ER28" s="389"/>
      <c r="ES28" s="389"/>
      <c r="ET28" s="389"/>
      <c r="EU28" s="389"/>
      <c r="EV28" s="389"/>
      <c r="EW28" s="389"/>
      <c r="EX28" s="389"/>
      <c r="EY28" s="389"/>
      <c r="EZ28" s="389"/>
      <c r="FA28" s="389"/>
      <c r="FB28" s="389"/>
      <c r="FC28" s="389"/>
      <c r="FD28" s="389"/>
      <c r="FE28" s="389"/>
      <c r="FF28" s="389"/>
      <c r="FG28" s="389"/>
      <c r="FH28" s="389"/>
      <c r="FI28" s="389"/>
      <c r="FJ28" s="389"/>
      <c r="FK28" s="389"/>
      <c r="FL28" s="389"/>
      <c r="FM28" s="389"/>
      <c r="FN28" s="389"/>
      <c r="FO28" s="389"/>
      <c r="FP28" s="389"/>
      <c r="FQ28" s="389"/>
      <c r="FR28" s="389"/>
      <c r="FS28" s="389"/>
      <c r="FT28" s="389"/>
      <c r="FU28" s="389"/>
      <c r="FV28" s="389"/>
      <c r="FW28" s="389"/>
      <c r="FX28" s="389"/>
      <c r="FY28" s="639" t="s">
        <v>383</v>
      </c>
      <c r="FZ28" s="640">
        <v>192</v>
      </c>
      <c r="GA28" s="640">
        <v>32434907</v>
      </c>
      <c r="GB28" s="640">
        <v>55</v>
      </c>
      <c r="GC28" s="640" t="s">
        <v>798</v>
      </c>
      <c r="GD28" s="640">
        <v>20</v>
      </c>
      <c r="GE28" s="640">
        <v>1970</v>
      </c>
      <c r="GF28" s="640">
        <v>1</v>
      </c>
      <c r="GG28" s="640" t="s">
        <v>780</v>
      </c>
      <c r="GH28" s="640">
        <v>2</v>
      </c>
      <c r="GI28" s="640">
        <v>1</v>
      </c>
      <c r="GJ28" s="640" t="s">
        <v>780</v>
      </c>
      <c r="GK28" s="640">
        <v>2</v>
      </c>
      <c r="GL28" s="640" t="s">
        <v>781</v>
      </c>
      <c r="GM28" s="640" t="s">
        <v>782</v>
      </c>
      <c r="GN28" s="640">
        <v>66</v>
      </c>
      <c r="GO28" s="640" t="s">
        <v>783</v>
      </c>
      <c r="GP28" s="640">
        <v>0</v>
      </c>
      <c r="GQ28" s="640">
        <v>0</v>
      </c>
      <c r="GR28" s="640">
        <v>4</v>
      </c>
      <c r="GS28" s="640">
        <v>2</v>
      </c>
      <c r="GT28" s="640">
        <v>3</v>
      </c>
      <c r="GU28" s="640" t="s">
        <v>783</v>
      </c>
      <c r="GV28" s="640" t="s">
        <v>783</v>
      </c>
      <c r="GW28" s="640" t="s">
        <v>783</v>
      </c>
      <c r="GX28" s="640" t="s">
        <v>783</v>
      </c>
      <c r="GY28" s="640" t="s">
        <v>783</v>
      </c>
      <c r="GZ28" s="640">
        <v>1649</v>
      </c>
      <c r="HA28" s="640">
        <v>1.68</v>
      </c>
      <c r="HB28" s="640">
        <v>5</v>
      </c>
      <c r="HC28" s="640" t="s">
        <v>783</v>
      </c>
      <c r="HD28" s="640" t="s">
        <v>782</v>
      </c>
      <c r="HE28" s="640">
        <v>35</v>
      </c>
      <c r="HF28" s="640" t="s">
        <v>783</v>
      </c>
      <c r="HG28" s="640">
        <v>0</v>
      </c>
      <c r="HH28" s="640" t="s">
        <v>783</v>
      </c>
      <c r="HI28" s="640">
        <v>0</v>
      </c>
      <c r="HJ28" s="640">
        <v>1</v>
      </c>
      <c r="HK28" s="640">
        <v>40</v>
      </c>
      <c r="HL28" s="640" t="s">
        <v>784</v>
      </c>
      <c r="HM28" s="640" t="s">
        <v>785</v>
      </c>
      <c r="HN28" s="640" t="s">
        <v>783</v>
      </c>
      <c r="HO28" s="640" t="s">
        <v>783</v>
      </c>
      <c r="HP28" s="640" t="s">
        <v>783</v>
      </c>
      <c r="HQ28" s="640" t="s">
        <v>783</v>
      </c>
      <c r="HR28" s="640" t="s">
        <v>783</v>
      </c>
      <c r="HS28" s="640">
        <v>3980123</v>
      </c>
      <c r="HT28" s="640" t="s">
        <v>783</v>
      </c>
      <c r="HU28" s="640" t="s">
        <v>786</v>
      </c>
      <c r="HV28" s="640" t="s">
        <v>787</v>
      </c>
      <c r="HW28" s="640">
        <v>4</v>
      </c>
      <c r="HX28" s="640">
        <v>2016</v>
      </c>
      <c r="HY28" s="640">
        <v>63</v>
      </c>
      <c r="HZ28" s="640">
        <v>0</v>
      </c>
      <c r="IA28" s="640">
        <v>8870</v>
      </c>
      <c r="IB28" s="641">
        <v>42227.682129629633</v>
      </c>
      <c r="IC28" s="640" t="s">
        <v>788</v>
      </c>
      <c r="ID28" s="640">
        <v>3975645</v>
      </c>
      <c r="IE28" s="640">
        <v>2014</v>
      </c>
      <c r="IF28" s="640">
        <v>1712</v>
      </c>
      <c r="IG28" s="640" t="s">
        <v>783</v>
      </c>
      <c r="IH28" s="640" t="s">
        <v>783</v>
      </c>
      <c r="II28" s="640" t="s">
        <v>783</v>
      </c>
      <c r="IJ28" s="640" t="s">
        <v>783</v>
      </c>
      <c r="IK28" s="640" t="s">
        <v>783</v>
      </c>
      <c r="IL28" s="640" t="s">
        <v>783</v>
      </c>
      <c r="IM28" s="640" t="s">
        <v>783</v>
      </c>
      <c r="IN28" s="640" t="s">
        <v>783</v>
      </c>
      <c r="IO28" s="640" t="s">
        <v>783</v>
      </c>
      <c r="IP28" s="640">
        <v>1649</v>
      </c>
      <c r="IQ28" s="641">
        <v>37477.354571759257</v>
      </c>
      <c r="IR28" s="640">
        <v>2</v>
      </c>
      <c r="IS28" s="640" t="s">
        <v>793</v>
      </c>
      <c r="IT28" s="640">
        <v>3</v>
      </c>
      <c r="IU28" s="642">
        <v>41275</v>
      </c>
      <c r="IV28" s="640" t="s">
        <v>783</v>
      </c>
      <c r="IW28" s="640" t="s">
        <v>783</v>
      </c>
      <c r="IX28" s="640" t="s">
        <v>783</v>
      </c>
      <c r="IY28" s="640" t="s">
        <v>781</v>
      </c>
      <c r="IZ28" s="640">
        <v>40</v>
      </c>
      <c r="JA28" s="640" t="s">
        <v>794</v>
      </c>
      <c r="JB28" s="640" t="s">
        <v>783</v>
      </c>
      <c r="JC28" s="640" t="s">
        <v>783</v>
      </c>
      <c r="JD28" s="640" t="s">
        <v>783</v>
      </c>
      <c r="JE28" s="640">
        <v>329509</v>
      </c>
      <c r="JF28" s="640" t="s">
        <v>783</v>
      </c>
      <c r="JG28" s="640" t="s">
        <v>783</v>
      </c>
      <c r="JH28" s="640" t="s">
        <v>804</v>
      </c>
      <c r="JI28" s="640">
        <v>55</v>
      </c>
      <c r="JJ28" s="640" t="s">
        <v>783</v>
      </c>
      <c r="JK28" s="640" t="s">
        <v>783</v>
      </c>
      <c r="JL28" s="640" t="s">
        <v>783</v>
      </c>
      <c r="JM28" s="640" t="s">
        <v>796</v>
      </c>
      <c r="JN28" s="640">
        <v>4</v>
      </c>
      <c r="JO28" s="640">
        <v>3</v>
      </c>
      <c r="JP28" s="640" t="s">
        <v>783</v>
      </c>
      <c r="JQ28" s="640">
        <v>10711928</v>
      </c>
      <c r="JR28" s="640">
        <v>2011</v>
      </c>
      <c r="JS28" s="640">
        <v>3</v>
      </c>
      <c r="JT28" s="640" t="s">
        <v>783</v>
      </c>
      <c r="JU28" s="640" t="s">
        <v>783</v>
      </c>
      <c r="JV28" s="640" t="s">
        <v>901</v>
      </c>
      <c r="JW28" s="643">
        <v>8864.1926370000001</v>
      </c>
      <c r="JY28" s="225"/>
    </row>
    <row r="29" spans="1:287" ht="16" thickBot="1">
      <c r="A29" s="905" t="s">
        <v>5</v>
      </c>
      <c r="B29" s="79">
        <f t="shared" si="0"/>
        <v>1</v>
      </c>
      <c r="C29" s="871" t="s">
        <v>233</v>
      </c>
      <c r="D29" s="489" t="s">
        <v>168</v>
      </c>
      <c r="E29" s="1129" t="s">
        <v>129</v>
      </c>
      <c r="F29" s="888">
        <v>1.07</v>
      </c>
      <c r="G29" s="120">
        <f t="shared" si="39"/>
        <v>30.1</v>
      </c>
      <c r="H29" s="46"/>
      <c r="I29" s="3">
        <v>1.07</v>
      </c>
      <c r="J29" s="29"/>
      <c r="K29" s="18" t="s">
        <v>172</v>
      </c>
      <c r="L29" s="5"/>
      <c r="M29" s="170">
        <v>3</v>
      </c>
      <c r="N29" s="71">
        <v>3</v>
      </c>
      <c r="O29" s="739">
        <v>4</v>
      </c>
      <c r="P29" s="1107">
        <f t="shared" ref="P29:P54" si="47">SUM(M29:O29)</f>
        <v>10</v>
      </c>
      <c r="Q29" s="1108">
        <f t="shared" ref="Q29:Q92" si="48">O29*N29*M29</f>
        <v>36</v>
      </c>
      <c r="R29" s="46"/>
      <c r="S29" s="3">
        <f>I29</f>
        <v>1.07</v>
      </c>
      <c r="T29" s="25"/>
      <c r="U29" s="219">
        <f t="shared" si="44"/>
        <v>80250</v>
      </c>
      <c r="V29" s="219" t="s">
        <v>643</v>
      </c>
      <c r="W29" s="1042">
        <f t="shared" si="40"/>
        <v>104325</v>
      </c>
      <c r="X29" s="537">
        <f t="shared" si="42"/>
        <v>101184.92444444445</v>
      </c>
      <c r="Y29" s="538">
        <f t="shared" si="2"/>
        <v>18495.893199999999</v>
      </c>
      <c r="Z29" s="1090">
        <f t="shared" si="3"/>
        <v>224005.81764444444</v>
      </c>
      <c r="AA29" s="1475">
        <f t="shared" si="43"/>
        <v>3096008.224311111</v>
      </c>
      <c r="AB29" s="1098"/>
      <c r="AC29" s="600">
        <v>4</v>
      </c>
      <c r="AD29" s="1056">
        <f t="shared" si="4"/>
        <v>14144.924444444443</v>
      </c>
      <c r="AE29" s="1063">
        <v>1</v>
      </c>
      <c r="AF29" s="747">
        <f t="shared" si="5"/>
        <v>77040</v>
      </c>
      <c r="AG29" s="600"/>
      <c r="AH29" s="1056">
        <f t="shared" si="6"/>
        <v>0</v>
      </c>
      <c r="AI29" s="1070" t="s">
        <v>399</v>
      </c>
      <c r="AJ29" s="747">
        <f t="shared" si="7"/>
        <v>10000</v>
      </c>
      <c r="AK29" s="1051"/>
      <c r="AL29" s="270">
        <v>0</v>
      </c>
      <c r="AM29" s="902"/>
      <c r="AN29" s="902">
        <v>2023</v>
      </c>
      <c r="AO29" s="18" t="str">
        <f t="shared" si="8"/>
        <v xml:space="preserve"> </v>
      </c>
      <c r="AP29" s="747" t="str">
        <f t="shared" si="9"/>
        <v xml:space="preserve"> </v>
      </c>
      <c r="AQ29" s="4" t="str">
        <f t="shared" si="10"/>
        <v xml:space="preserve"> </v>
      </c>
      <c r="AR29" s="747" t="str">
        <f t="shared" si="11"/>
        <v xml:space="preserve"> </v>
      </c>
      <c r="AS29" s="4" t="str">
        <f t="shared" si="12"/>
        <v xml:space="preserve"> </v>
      </c>
      <c r="AT29" s="747" t="str">
        <f t="shared" si="13"/>
        <v xml:space="preserve"> </v>
      </c>
      <c r="AU29" s="4" t="str">
        <f t="shared" si="14"/>
        <v xml:space="preserve"> </v>
      </c>
      <c r="AV29" s="747" t="str">
        <f t="shared" si="15"/>
        <v xml:space="preserve"> </v>
      </c>
      <c r="AW29" s="4" t="str">
        <f t="shared" si="16"/>
        <v xml:space="preserve"> </v>
      </c>
      <c r="AX29" s="747" t="str">
        <f t="shared" si="17"/>
        <v xml:space="preserve"> </v>
      </c>
      <c r="AY29" s="4">
        <f t="shared" si="18"/>
        <v>1.07</v>
      </c>
      <c r="AZ29" s="747">
        <f t="shared" si="19"/>
        <v>224005.81764444444</v>
      </c>
      <c r="BA29" s="4" t="str">
        <f t="shared" si="20"/>
        <v xml:space="preserve"> </v>
      </c>
      <c r="BB29" s="747" t="str">
        <f t="shared" si="21"/>
        <v xml:space="preserve"> </v>
      </c>
      <c r="BC29" s="4" t="str">
        <f t="shared" si="22"/>
        <v xml:space="preserve"> </v>
      </c>
      <c r="BD29" s="747" t="str">
        <f t="shared" si="23"/>
        <v xml:space="preserve"> </v>
      </c>
      <c r="BE29" s="4" t="str">
        <f t="shared" si="24"/>
        <v xml:space="preserve"> </v>
      </c>
      <c r="BF29" s="747" t="str">
        <f t="shared" si="25"/>
        <v xml:space="preserve"> </v>
      </c>
      <c r="BG29" s="4" t="str">
        <f t="shared" si="26"/>
        <v xml:space="preserve"> </v>
      </c>
      <c r="BH29" s="747" t="str">
        <f t="shared" si="27"/>
        <v xml:space="preserve"> </v>
      </c>
      <c r="BI29" s="4" t="str">
        <f t="shared" si="28"/>
        <v xml:space="preserve"> </v>
      </c>
      <c r="BJ29" s="747" t="str">
        <f t="shared" si="29"/>
        <v xml:space="preserve"> </v>
      </c>
      <c r="BK29" s="4" t="str">
        <f t="shared" si="30"/>
        <v xml:space="preserve"> </v>
      </c>
      <c r="BL29" s="747" t="str">
        <f t="shared" si="31"/>
        <v xml:space="preserve"> </v>
      </c>
      <c r="BM29" s="4" t="str">
        <f t="shared" si="32"/>
        <v xml:space="preserve"> </v>
      </c>
      <c r="BN29" s="747" t="str">
        <f t="shared" si="33"/>
        <v xml:space="preserve"> </v>
      </c>
      <c r="BO29" s="4" t="str">
        <f t="shared" si="34"/>
        <v xml:space="preserve"> </v>
      </c>
      <c r="BP29" s="747" t="str">
        <f t="shared" si="35"/>
        <v xml:space="preserve"> </v>
      </c>
      <c r="BQ29" s="4" t="str">
        <f t="shared" si="36"/>
        <v xml:space="preserve"> </v>
      </c>
      <c r="BR29" s="747" t="str">
        <f t="shared" si="37"/>
        <v xml:space="preserve"> </v>
      </c>
      <c r="BS29" s="133" t="s">
        <v>215</v>
      </c>
      <c r="BT29" s="133"/>
      <c r="BU29" s="389"/>
      <c r="BV29" s="389"/>
      <c r="BW29" s="389"/>
      <c r="BX29" s="389"/>
      <c r="BY29" s="389"/>
      <c r="BZ29" s="389"/>
      <c r="CA29" s="389"/>
      <c r="CB29" s="389"/>
      <c r="CC29" s="163">
        <f t="shared" si="38"/>
        <v>0</v>
      </c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596"/>
      <c r="DC29" s="596"/>
      <c r="DD29" s="596"/>
      <c r="DE29" s="596"/>
      <c r="DF29" s="596"/>
      <c r="DG29" s="596"/>
      <c r="DH29" s="596"/>
      <c r="DI29" s="596"/>
      <c r="DJ29" s="596"/>
      <c r="DK29" s="596"/>
      <c r="DL29" s="596"/>
      <c r="DM29" s="596"/>
      <c r="DN29" s="596"/>
      <c r="DO29" s="596"/>
      <c r="DP29" s="596"/>
      <c r="DQ29" s="596"/>
      <c r="DR29" s="596"/>
      <c r="DS29" s="596"/>
      <c r="DT29" s="596"/>
      <c r="DU29" s="596"/>
      <c r="DV29" s="596"/>
      <c r="DW29" s="596"/>
      <c r="DX29" s="596"/>
      <c r="DY29" s="596"/>
      <c r="DZ29" s="596"/>
      <c r="EA29" s="596"/>
      <c r="EB29" s="596"/>
      <c r="EC29" s="596"/>
      <c r="ED29" s="596"/>
      <c r="EE29" s="596"/>
      <c r="EF29" s="596"/>
      <c r="EG29" s="596"/>
      <c r="EH29" s="596"/>
      <c r="EI29" s="596"/>
      <c r="EJ29" s="596"/>
      <c r="EK29" s="596"/>
      <c r="EL29" s="596"/>
      <c r="EM29" s="596"/>
      <c r="EN29" s="596"/>
      <c r="EO29" s="596"/>
      <c r="EP29" s="596"/>
      <c r="EQ29" s="596"/>
      <c r="ER29" s="596"/>
      <c r="ES29" s="596"/>
      <c r="ET29" s="596"/>
      <c r="EU29" s="596"/>
      <c r="EV29" s="596"/>
      <c r="EW29" s="596"/>
      <c r="EX29" s="596"/>
      <c r="EY29" s="596"/>
      <c r="EZ29" s="596"/>
      <c r="FA29" s="596"/>
      <c r="FB29" s="596"/>
      <c r="FC29" s="596"/>
      <c r="FD29" s="596"/>
      <c r="FE29" s="596"/>
      <c r="FF29" s="596"/>
      <c r="FG29" s="596"/>
      <c r="FH29" s="596"/>
      <c r="FI29" s="596"/>
      <c r="FJ29" s="596"/>
      <c r="FK29" s="596"/>
      <c r="FL29" s="596"/>
      <c r="FM29" s="596"/>
      <c r="FN29" s="596"/>
      <c r="FO29" s="596"/>
      <c r="FP29" s="596"/>
      <c r="FQ29" s="596"/>
      <c r="FR29" s="596"/>
      <c r="FS29" s="596"/>
      <c r="FT29" s="596"/>
      <c r="FU29" s="596"/>
      <c r="FV29" s="596"/>
      <c r="FW29" s="596"/>
      <c r="FX29" s="596"/>
      <c r="FY29" s="655" t="s">
        <v>452</v>
      </c>
      <c r="FZ29" s="656">
        <v>153</v>
      </c>
      <c r="GA29" s="656">
        <v>30289469</v>
      </c>
      <c r="GB29" s="656">
        <v>55</v>
      </c>
      <c r="GC29" s="656" t="s">
        <v>798</v>
      </c>
      <c r="GD29" s="656">
        <v>18</v>
      </c>
      <c r="GE29" s="656">
        <v>1973</v>
      </c>
      <c r="GF29" s="656">
        <v>1</v>
      </c>
      <c r="GG29" s="656" t="s">
        <v>780</v>
      </c>
      <c r="GH29" s="656">
        <v>1</v>
      </c>
      <c r="GI29" s="656">
        <v>1</v>
      </c>
      <c r="GJ29" s="656" t="s">
        <v>780</v>
      </c>
      <c r="GK29" s="656">
        <v>1</v>
      </c>
      <c r="GL29" s="656" t="s">
        <v>781</v>
      </c>
      <c r="GM29" s="656" t="s">
        <v>782</v>
      </c>
      <c r="GN29" s="656">
        <v>66</v>
      </c>
      <c r="GO29" s="656" t="s">
        <v>783</v>
      </c>
      <c r="GP29" s="656">
        <v>0</v>
      </c>
      <c r="GQ29" s="656">
        <v>0</v>
      </c>
      <c r="GR29" s="656">
        <v>4</v>
      </c>
      <c r="GS29" s="656">
        <v>2</v>
      </c>
      <c r="GT29" s="656">
        <v>2</v>
      </c>
      <c r="GU29" s="656" t="s">
        <v>783</v>
      </c>
      <c r="GV29" s="656" t="s">
        <v>783</v>
      </c>
      <c r="GW29" s="656" t="s">
        <v>783</v>
      </c>
      <c r="GX29" s="656" t="s">
        <v>783</v>
      </c>
      <c r="GY29" s="656" t="s">
        <v>783</v>
      </c>
      <c r="GZ29" s="656">
        <v>1649</v>
      </c>
      <c r="HA29" s="656">
        <v>0.06</v>
      </c>
      <c r="HB29" s="656">
        <v>5</v>
      </c>
      <c r="HC29" s="656" t="s">
        <v>783</v>
      </c>
      <c r="HD29" s="656" t="s">
        <v>782</v>
      </c>
      <c r="HE29" s="656">
        <v>15</v>
      </c>
      <c r="HF29" s="656" t="s">
        <v>783</v>
      </c>
      <c r="HG29" s="656">
        <v>0</v>
      </c>
      <c r="HH29" s="656" t="s">
        <v>783</v>
      </c>
      <c r="HI29" s="656">
        <v>0</v>
      </c>
      <c r="HJ29" s="656">
        <v>1</v>
      </c>
      <c r="HK29" s="656">
        <v>45</v>
      </c>
      <c r="HL29" s="656" t="s">
        <v>784</v>
      </c>
      <c r="HM29" s="656" t="s">
        <v>785</v>
      </c>
      <c r="HN29" s="656" t="s">
        <v>783</v>
      </c>
      <c r="HO29" s="656" t="s">
        <v>783</v>
      </c>
      <c r="HP29" s="656" t="s">
        <v>783</v>
      </c>
      <c r="HQ29" s="656" t="s">
        <v>783</v>
      </c>
      <c r="HR29" s="656" t="s">
        <v>783</v>
      </c>
      <c r="HS29" s="656">
        <v>3978946</v>
      </c>
      <c r="HT29" s="656" t="s">
        <v>783</v>
      </c>
      <c r="HU29" s="656" t="s">
        <v>786</v>
      </c>
      <c r="HV29" s="656" t="s">
        <v>787</v>
      </c>
      <c r="HW29" s="656">
        <v>4</v>
      </c>
      <c r="HX29" s="656">
        <v>2014</v>
      </c>
      <c r="HY29" s="656">
        <v>63</v>
      </c>
      <c r="HZ29" s="656">
        <v>0</v>
      </c>
      <c r="IA29" s="656">
        <v>317</v>
      </c>
      <c r="IB29" s="657">
        <v>41697.500081018516</v>
      </c>
      <c r="IC29" s="656" t="s">
        <v>788</v>
      </c>
      <c r="ID29" s="656">
        <v>3974468</v>
      </c>
      <c r="IE29" s="656">
        <v>2014</v>
      </c>
      <c r="IF29" s="656">
        <v>1712</v>
      </c>
      <c r="IG29" s="656" t="s">
        <v>783</v>
      </c>
      <c r="IH29" s="656" t="s">
        <v>783</v>
      </c>
      <c r="II29" s="656" t="s">
        <v>783</v>
      </c>
      <c r="IJ29" s="656" t="s">
        <v>783</v>
      </c>
      <c r="IK29" s="656" t="s">
        <v>783</v>
      </c>
      <c r="IL29" s="656" t="s">
        <v>783</v>
      </c>
      <c r="IM29" s="656" t="s">
        <v>783</v>
      </c>
      <c r="IN29" s="656" t="s">
        <v>783</v>
      </c>
      <c r="IO29" s="656" t="s">
        <v>783</v>
      </c>
      <c r="IP29" s="656">
        <v>1649</v>
      </c>
      <c r="IQ29" s="657">
        <v>37477.354571759257</v>
      </c>
      <c r="IR29" s="656">
        <v>2</v>
      </c>
      <c r="IS29" s="656" t="s">
        <v>793</v>
      </c>
      <c r="IT29" s="656">
        <v>2</v>
      </c>
      <c r="IU29" s="658">
        <v>41275</v>
      </c>
      <c r="IV29" s="656" t="s">
        <v>783</v>
      </c>
      <c r="IW29" s="656" t="s">
        <v>783</v>
      </c>
      <c r="IX29" s="656" t="s">
        <v>783</v>
      </c>
      <c r="IY29" s="656" t="s">
        <v>781</v>
      </c>
      <c r="IZ29" s="656">
        <v>45</v>
      </c>
      <c r="JA29" s="656" t="s">
        <v>789</v>
      </c>
      <c r="JB29" s="656" t="s">
        <v>783</v>
      </c>
      <c r="JC29" s="656" t="s">
        <v>783</v>
      </c>
      <c r="JD29" s="656" t="s">
        <v>783</v>
      </c>
      <c r="JE29" s="656">
        <v>329432</v>
      </c>
      <c r="JF29" s="656" t="s">
        <v>783</v>
      </c>
      <c r="JG29" s="656" t="s">
        <v>783</v>
      </c>
      <c r="JH29" s="656" t="s">
        <v>802</v>
      </c>
      <c r="JI29" s="656">
        <v>55</v>
      </c>
      <c r="JJ29" s="656" t="s">
        <v>783</v>
      </c>
      <c r="JK29" s="656" t="s">
        <v>783</v>
      </c>
      <c r="JL29" s="656" t="s">
        <v>783</v>
      </c>
      <c r="JM29" s="656" t="s">
        <v>790</v>
      </c>
      <c r="JN29" s="656">
        <v>4</v>
      </c>
      <c r="JO29" s="656">
        <v>3</v>
      </c>
      <c r="JP29" s="656" t="s">
        <v>783</v>
      </c>
      <c r="JQ29" s="656">
        <v>10711928</v>
      </c>
      <c r="JR29" s="656">
        <v>2011</v>
      </c>
      <c r="JS29" s="656">
        <v>3</v>
      </c>
      <c r="JT29" s="656" t="s">
        <v>783</v>
      </c>
      <c r="JU29" s="656" t="s">
        <v>783</v>
      </c>
      <c r="JV29" s="656" t="s">
        <v>873</v>
      </c>
      <c r="JW29" s="659">
        <v>324.15437600000001</v>
      </c>
      <c r="JX29">
        <f>SUM(JW28:JW29)</f>
        <v>9188.3470130000005</v>
      </c>
      <c r="JY29" s="225">
        <v>0.34101880265151513</v>
      </c>
    </row>
    <row r="30" spans="1:287" ht="16" thickBot="1">
      <c r="A30" s="905" t="s">
        <v>5</v>
      </c>
      <c r="B30" s="79">
        <f t="shared" si="0"/>
        <v>1</v>
      </c>
      <c r="C30" s="871" t="s">
        <v>62</v>
      </c>
      <c r="D30" s="489" t="s">
        <v>132</v>
      </c>
      <c r="E30" s="1129" t="s">
        <v>158</v>
      </c>
      <c r="F30" s="888">
        <v>0.8</v>
      </c>
      <c r="G30" s="120">
        <f t="shared" si="39"/>
        <v>30.900000000000002</v>
      </c>
      <c r="H30" s="46"/>
      <c r="I30" s="3">
        <v>0.8</v>
      </c>
      <c r="J30" s="29"/>
      <c r="K30" s="18"/>
      <c r="L30" s="5"/>
      <c r="M30" s="170">
        <v>3</v>
      </c>
      <c r="N30" s="71">
        <v>3</v>
      </c>
      <c r="O30" s="739">
        <v>5</v>
      </c>
      <c r="P30" s="1107">
        <f t="shared" si="47"/>
        <v>11</v>
      </c>
      <c r="Q30" s="1108">
        <f t="shared" si="48"/>
        <v>45</v>
      </c>
      <c r="R30" s="46"/>
      <c r="S30" s="3">
        <v>0.8</v>
      </c>
      <c r="T30" s="25"/>
      <c r="U30" s="219">
        <f t="shared" si="44"/>
        <v>60000</v>
      </c>
      <c r="V30" s="219" t="s">
        <v>642</v>
      </c>
      <c r="W30" s="1042">
        <f t="shared" si="40"/>
        <v>60000</v>
      </c>
      <c r="X30" s="537">
        <f t="shared" si="42"/>
        <v>30263.466666666667</v>
      </c>
      <c r="Y30" s="538">
        <f t="shared" si="2"/>
        <v>500</v>
      </c>
      <c r="Z30" s="1090">
        <f t="shared" si="3"/>
        <v>90763.466666666674</v>
      </c>
      <c r="AA30" s="1475">
        <f t="shared" si="43"/>
        <v>3186771.6909777778</v>
      </c>
      <c r="AB30" s="1098"/>
      <c r="AC30" s="600">
        <v>6</v>
      </c>
      <c r="AD30" s="1056">
        <f t="shared" si="4"/>
        <v>15863.466666666669</v>
      </c>
      <c r="AE30" s="1063">
        <v>0.25</v>
      </c>
      <c r="AF30" s="747">
        <f t="shared" si="5"/>
        <v>14400</v>
      </c>
      <c r="AG30" s="600"/>
      <c r="AH30" s="1056">
        <f t="shared" si="6"/>
        <v>0</v>
      </c>
      <c r="AI30" s="1070"/>
      <c r="AJ30" s="747">
        <f t="shared" si="7"/>
        <v>0</v>
      </c>
      <c r="AK30" s="1051"/>
      <c r="AL30" s="270">
        <v>0</v>
      </c>
      <c r="AM30" s="902"/>
      <c r="AN30" s="902">
        <v>2023</v>
      </c>
      <c r="AO30" s="18" t="str">
        <f t="shared" si="8"/>
        <v xml:space="preserve"> </v>
      </c>
      <c r="AP30" s="747" t="str">
        <f t="shared" si="9"/>
        <v xml:space="preserve"> </v>
      </c>
      <c r="AQ30" s="4" t="str">
        <f t="shared" si="10"/>
        <v xml:space="preserve"> </v>
      </c>
      <c r="AR30" s="747" t="str">
        <f t="shared" si="11"/>
        <v xml:space="preserve"> </v>
      </c>
      <c r="AS30" s="4" t="str">
        <f t="shared" si="12"/>
        <v xml:space="preserve"> </v>
      </c>
      <c r="AT30" s="747" t="str">
        <f t="shared" si="13"/>
        <v xml:space="preserve"> </v>
      </c>
      <c r="AU30" s="4" t="str">
        <f t="shared" si="14"/>
        <v xml:space="preserve"> </v>
      </c>
      <c r="AV30" s="747" t="str">
        <f t="shared" si="15"/>
        <v xml:space="preserve"> </v>
      </c>
      <c r="AW30" s="4" t="str">
        <f t="shared" si="16"/>
        <v xml:space="preserve"> </v>
      </c>
      <c r="AX30" s="747" t="str">
        <f t="shared" si="17"/>
        <v xml:space="preserve"> </v>
      </c>
      <c r="AY30" s="4">
        <f t="shared" si="18"/>
        <v>0.8</v>
      </c>
      <c r="AZ30" s="747">
        <f t="shared" si="19"/>
        <v>90763.466666666674</v>
      </c>
      <c r="BA30" s="4" t="str">
        <f t="shared" si="20"/>
        <v xml:space="preserve"> </v>
      </c>
      <c r="BB30" s="747" t="str">
        <f t="shared" si="21"/>
        <v xml:space="preserve"> </v>
      </c>
      <c r="BC30" s="4" t="str">
        <f t="shared" si="22"/>
        <v xml:space="preserve"> </v>
      </c>
      <c r="BD30" s="747" t="str">
        <f t="shared" si="23"/>
        <v xml:space="preserve"> </v>
      </c>
      <c r="BE30" s="4" t="str">
        <f t="shared" si="24"/>
        <v xml:space="preserve"> </v>
      </c>
      <c r="BF30" s="747" t="str">
        <f t="shared" si="25"/>
        <v xml:space="preserve"> </v>
      </c>
      <c r="BG30" s="4" t="str">
        <f t="shared" si="26"/>
        <v xml:space="preserve"> </v>
      </c>
      <c r="BH30" s="747" t="str">
        <f t="shared" si="27"/>
        <v xml:space="preserve"> </v>
      </c>
      <c r="BI30" s="4" t="str">
        <f t="shared" si="28"/>
        <v xml:space="preserve"> </v>
      </c>
      <c r="BJ30" s="747" t="str">
        <f t="shared" si="29"/>
        <v xml:space="preserve"> </v>
      </c>
      <c r="BK30" s="4" t="str">
        <f t="shared" si="30"/>
        <v xml:space="preserve"> </v>
      </c>
      <c r="BL30" s="747" t="str">
        <f t="shared" si="31"/>
        <v xml:space="preserve"> </v>
      </c>
      <c r="BM30" s="4" t="str">
        <f t="shared" si="32"/>
        <v xml:space="preserve"> </v>
      </c>
      <c r="BN30" s="747" t="str">
        <f t="shared" si="33"/>
        <v xml:space="preserve"> </v>
      </c>
      <c r="BO30" s="4" t="str">
        <f t="shared" si="34"/>
        <v xml:space="preserve"> </v>
      </c>
      <c r="BP30" s="747" t="str">
        <f t="shared" si="35"/>
        <v xml:space="preserve"> </v>
      </c>
      <c r="BQ30" s="4" t="str">
        <f t="shared" si="36"/>
        <v xml:space="preserve"> </v>
      </c>
      <c r="BR30" s="747" t="str">
        <f t="shared" si="37"/>
        <v xml:space="preserve"> </v>
      </c>
      <c r="BS30" s="133"/>
      <c r="BT30" s="133"/>
      <c r="BU30" s="389"/>
      <c r="BV30" s="389"/>
      <c r="BW30" s="389"/>
      <c r="BX30" s="389"/>
      <c r="BY30" s="389"/>
      <c r="BZ30" s="389"/>
      <c r="CA30" s="389"/>
      <c r="CB30" s="389"/>
      <c r="CC30" s="163">
        <f t="shared" si="38"/>
        <v>0</v>
      </c>
      <c r="CD30" s="389"/>
      <c r="CE30" s="389"/>
      <c r="CF30" s="389"/>
      <c r="CG30" s="389"/>
      <c r="CH30" s="389"/>
      <c r="CI30" s="389"/>
      <c r="CJ30" s="389"/>
      <c r="CK30" s="389"/>
      <c r="CL30" s="389"/>
      <c r="CM30" s="389"/>
      <c r="CN30" s="389"/>
      <c r="CO30" s="389"/>
      <c r="CP30" s="389"/>
      <c r="CQ30" s="389"/>
      <c r="CR30" s="389"/>
      <c r="CS30" s="389"/>
      <c r="CT30" s="389"/>
      <c r="CU30" s="389"/>
      <c r="CV30" s="389"/>
      <c r="CW30" s="389"/>
      <c r="CX30" s="389"/>
      <c r="CY30" s="389"/>
      <c r="CZ30" s="389"/>
      <c r="DA30" s="389"/>
      <c r="DB30" s="389"/>
      <c r="DC30" s="389"/>
      <c r="DD30" s="389"/>
      <c r="DE30" s="389"/>
      <c r="DF30" s="389"/>
      <c r="DG30" s="389"/>
      <c r="DH30" s="389"/>
      <c r="DI30" s="389"/>
      <c r="DJ30" s="389"/>
      <c r="DK30" s="389"/>
      <c r="DL30" s="389"/>
      <c r="DM30" s="389"/>
      <c r="DN30" s="389"/>
      <c r="DO30" s="389"/>
      <c r="DP30" s="389"/>
      <c r="DQ30" s="389"/>
      <c r="DR30" s="389"/>
      <c r="DS30" s="389"/>
      <c r="DT30" s="389"/>
      <c r="DU30" s="389"/>
      <c r="DV30" s="389"/>
      <c r="DW30" s="389"/>
      <c r="DX30" s="389"/>
      <c r="DY30" s="389"/>
      <c r="DZ30" s="389"/>
      <c r="EA30" s="389"/>
      <c r="EB30" s="389"/>
      <c r="EC30" s="389"/>
      <c r="ED30" s="389"/>
      <c r="EE30" s="389"/>
      <c r="EF30" s="389"/>
      <c r="EG30" s="389"/>
      <c r="EH30" s="389"/>
      <c r="EI30" s="389"/>
      <c r="EJ30" s="389"/>
      <c r="EK30" s="389"/>
      <c r="EL30" s="389"/>
      <c r="EM30" s="389"/>
      <c r="EN30" s="389"/>
      <c r="EO30" s="389"/>
      <c r="EP30" s="389"/>
      <c r="EQ30" s="389"/>
      <c r="ER30" s="389"/>
      <c r="ES30" s="389"/>
      <c r="ET30" s="389"/>
      <c r="EU30" s="389"/>
      <c r="EV30" s="389"/>
      <c r="EW30" s="389"/>
      <c r="EX30" s="389"/>
      <c r="EY30" s="389"/>
      <c r="EZ30" s="389"/>
      <c r="FA30" s="389"/>
      <c r="FB30" s="389"/>
      <c r="FC30" s="389"/>
      <c r="FD30" s="389"/>
      <c r="FE30" s="389"/>
      <c r="FF30" s="389"/>
      <c r="FG30" s="389"/>
      <c r="FH30" s="389"/>
      <c r="FI30" s="389"/>
      <c r="FJ30" s="389"/>
      <c r="FK30" s="389"/>
      <c r="FL30" s="389"/>
      <c r="FM30" s="389"/>
      <c r="FN30" s="389"/>
      <c r="FO30" s="389"/>
      <c r="FP30" s="389"/>
      <c r="FQ30" s="389"/>
      <c r="FR30" s="389"/>
      <c r="FS30" s="389"/>
      <c r="FT30" s="389"/>
      <c r="FU30" s="389"/>
      <c r="FV30" s="389"/>
      <c r="FW30" s="389"/>
      <c r="FX30" s="389"/>
      <c r="FY30" s="625" t="s">
        <v>388</v>
      </c>
      <c r="FZ30" s="626">
        <v>111</v>
      </c>
      <c r="GA30" s="626">
        <v>31477030</v>
      </c>
      <c r="GB30" s="626">
        <v>70</v>
      </c>
      <c r="GC30" s="626" t="s">
        <v>830</v>
      </c>
      <c r="GD30" s="626">
        <v>22</v>
      </c>
      <c r="GE30" s="626">
        <v>2014</v>
      </c>
      <c r="GF30" s="626">
        <v>1</v>
      </c>
      <c r="GG30" s="626" t="s">
        <v>780</v>
      </c>
      <c r="GH30" s="626">
        <v>2</v>
      </c>
      <c r="GI30" s="626">
        <v>1</v>
      </c>
      <c r="GJ30" s="626" t="s">
        <v>780</v>
      </c>
      <c r="GK30" s="626">
        <v>2</v>
      </c>
      <c r="GL30" s="626" t="s">
        <v>781</v>
      </c>
      <c r="GM30" s="626" t="s">
        <v>782</v>
      </c>
      <c r="GN30" s="626">
        <v>66</v>
      </c>
      <c r="GO30" s="626" t="s">
        <v>783</v>
      </c>
      <c r="GP30" s="626">
        <v>0</v>
      </c>
      <c r="GQ30" s="626">
        <v>0</v>
      </c>
      <c r="GR30" s="626">
        <v>3</v>
      </c>
      <c r="GS30" s="626">
        <v>2</v>
      </c>
      <c r="GT30" s="626">
        <v>10</v>
      </c>
      <c r="GU30" s="626" t="s">
        <v>783</v>
      </c>
      <c r="GV30" s="626" t="s">
        <v>783</v>
      </c>
      <c r="GW30" s="626" t="s">
        <v>783</v>
      </c>
      <c r="GX30" s="626" t="s">
        <v>783</v>
      </c>
      <c r="GY30" s="626" t="s">
        <v>783</v>
      </c>
      <c r="GZ30" s="626">
        <v>1649</v>
      </c>
      <c r="HA30" s="626">
        <v>0.12</v>
      </c>
      <c r="HB30" s="626">
        <v>5</v>
      </c>
      <c r="HC30" s="626" t="s">
        <v>783</v>
      </c>
      <c r="HD30" s="626" t="s">
        <v>782</v>
      </c>
      <c r="HE30" s="626">
        <v>15</v>
      </c>
      <c r="HF30" s="626" t="s">
        <v>783</v>
      </c>
      <c r="HG30" s="626">
        <v>0</v>
      </c>
      <c r="HH30" s="626" t="s">
        <v>783</v>
      </c>
      <c r="HI30" s="626">
        <v>0</v>
      </c>
      <c r="HJ30" s="626">
        <v>1</v>
      </c>
      <c r="HK30" s="626">
        <v>45</v>
      </c>
      <c r="HL30" s="626" t="s">
        <v>784</v>
      </c>
      <c r="HM30" s="626" t="s">
        <v>785</v>
      </c>
      <c r="HN30" s="626" t="s">
        <v>783</v>
      </c>
      <c r="HO30" s="626" t="s">
        <v>783</v>
      </c>
      <c r="HP30" s="626" t="s">
        <v>783</v>
      </c>
      <c r="HQ30" s="626" t="s">
        <v>783</v>
      </c>
      <c r="HR30" s="626" t="s">
        <v>783</v>
      </c>
      <c r="HS30" s="626">
        <v>3980759</v>
      </c>
      <c r="HT30" s="626" t="s">
        <v>783</v>
      </c>
      <c r="HU30" s="626" t="s">
        <v>786</v>
      </c>
      <c r="HV30" s="626" t="s">
        <v>787</v>
      </c>
      <c r="HW30" s="626">
        <v>4</v>
      </c>
      <c r="HX30" s="626">
        <v>2015</v>
      </c>
      <c r="HY30" s="626">
        <v>63</v>
      </c>
      <c r="HZ30" s="626">
        <v>0</v>
      </c>
      <c r="IA30" s="626">
        <v>634</v>
      </c>
      <c r="IB30" s="627">
        <v>42089.480439814812</v>
      </c>
      <c r="IC30" s="626" t="s">
        <v>788</v>
      </c>
      <c r="ID30" s="626">
        <v>3976281</v>
      </c>
      <c r="IE30" s="626">
        <v>2015</v>
      </c>
      <c r="IF30" s="626">
        <v>1712</v>
      </c>
      <c r="IG30" s="626" t="s">
        <v>783</v>
      </c>
      <c r="IH30" s="626" t="s">
        <v>783</v>
      </c>
      <c r="II30" s="626" t="s">
        <v>783</v>
      </c>
      <c r="IJ30" s="626" t="s">
        <v>783</v>
      </c>
      <c r="IK30" s="626" t="s">
        <v>783</v>
      </c>
      <c r="IL30" s="626" t="s">
        <v>783</v>
      </c>
      <c r="IM30" s="626" t="s">
        <v>783</v>
      </c>
      <c r="IN30" s="626" t="s">
        <v>783</v>
      </c>
      <c r="IO30" s="626" t="s">
        <v>783</v>
      </c>
      <c r="IP30" s="626">
        <v>1649</v>
      </c>
      <c r="IQ30" s="627">
        <v>37477.354571759257</v>
      </c>
      <c r="IR30" s="626">
        <v>2</v>
      </c>
      <c r="IS30" s="626" t="s">
        <v>793</v>
      </c>
      <c r="IT30" s="626">
        <v>10</v>
      </c>
      <c r="IU30" s="665">
        <v>41640</v>
      </c>
      <c r="IV30" s="626" t="s">
        <v>783</v>
      </c>
      <c r="IW30" s="626" t="s">
        <v>783</v>
      </c>
      <c r="IX30" s="626" t="s">
        <v>783</v>
      </c>
      <c r="IY30" s="626" t="s">
        <v>781</v>
      </c>
      <c r="IZ30" s="626">
        <v>45</v>
      </c>
      <c r="JA30" s="626" t="s">
        <v>789</v>
      </c>
      <c r="JB30" s="626" t="s">
        <v>783</v>
      </c>
      <c r="JC30" s="626" t="s">
        <v>783</v>
      </c>
      <c r="JD30" s="626" t="s">
        <v>783</v>
      </c>
      <c r="JE30" s="626">
        <v>329404</v>
      </c>
      <c r="JF30" s="626" t="s">
        <v>783</v>
      </c>
      <c r="JG30" s="626" t="s">
        <v>783</v>
      </c>
      <c r="JH30" s="626" t="s">
        <v>815</v>
      </c>
      <c r="JI30" s="626">
        <v>70</v>
      </c>
      <c r="JJ30" s="626" t="s">
        <v>783</v>
      </c>
      <c r="JK30" s="626" t="s">
        <v>783</v>
      </c>
      <c r="JL30" s="626" t="s">
        <v>783</v>
      </c>
      <c r="JM30" s="626" t="s">
        <v>790</v>
      </c>
      <c r="JN30" s="626">
        <v>4</v>
      </c>
      <c r="JO30" s="626">
        <v>4</v>
      </c>
      <c r="JP30" s="626" t="s">
        <v>783</v>
      </c>
      <c r="JQ30" s="626" t="s">
        <v>783</v>
      </c>
      <c r="JR30" s="626" t="s">
        <v>783</v>
      </c>
      <c r="JS30" s="626" t="s">
        <v>783</v>
      </c>
      <c r="JT30" s="626" t="s">
        <v>783</v>
      </c>
      <c r="JU30" s="626" t="s">
        <v>783</v>
      </c>
      <c r="JV30" s="626" t="s">
        <v>831</v>
      </c>
      <c r="JW30" s="628">
        <v>651.20856000000003</v>
      </c>
      <c r="JX30">
        <f>JW30</f>
        <v>651.20856000000003</v>
      </c>
      <c r="JY30" s="225">
        <v>0.12333495454545455</v>
      </c>
    </row>
    <row r="31" spans="1:287" ht="16" thickBot="1">
      <c r="A31" s="905" t="s">
        <v>5</v>
      </c>
      <c r="B31" s="79">
        <f t="shared" si="0"/>
        <v>1</v>
      </c>
      <c r="C31" s="871" t="s">
        <v>123</v>
      </c>
      <c r="D31" s="489" t="s">
        <v>135</v>
      </c>
      <c r="E31" s="1129" t="s">
        <v>199</v>
      </c>
      <c r="F31" s="888">
        <v>0.6</v>
      </c>
      <c r="G31" s="120">
        <f t="shared" si="39"/>
        <v>31.500000000000004</v>
      </c>
      <c r="H31" s="46"/>
      <c r="I31" s="3">
        <v>0.6</v>
      </c>
      <c r="J31" s="29"/>
      <c r="K31" s="18" t="s">
        <v>15</v>
      </c>
      <c r="L31" s="5"/>
      <c r="M31" s="170">
        <v>2</v>
      </c>
      <c r="N31" s="71">
        <v>3</v>
      </c>
      <c r="O31" s="739">
        <v>5</v>
      </c>
      <c r="P31" s="1107">
        <f t="shared" si="47"/>
        <v>10</v>
      </c>
      <c r="Q31" s="1108">
        <f t="shared" si="48"/>
        <v>30</v>
      </c>
      <c r="R31" s="46"/>
      <c r="S31" s="3">
        <v>0.6</v>
      </c>
      <c r="T31" s="25"/>
      <c r="U31" s="219">
        <f t="shared" si="44"/>
        <v>45000</v>
      </c>
      <c r="V31" s="219" t="s">
        <v>642</v>
      </c>
      <c r="W31" s="1042">
        <f t="shared" si="40"/>
        <v>45000</v>
      </c>
      <c r="X31" s="537">
        <f t="shared" si="42"/>
        <v>18000</v>
      </c>
      <c r="Y31" s="538">
        <f t="shared" si="2"/>
        <v>500</v>
      </c>
      <c r="Z31" s="1090">
        <f t="shared" si="3"/>
        <v>63500</v>
      </c>
      <c r="AA31" s="1475">
        <f t="shared" si="43"/>
        <v>3250271.6909777778</v>
      </c>
      <c r="AB31" s="1098"/>
      <c r="AC31" s="600"/>
      <c r="AD31" s="1056">
        <f t="shared" si="4"/>
        <v>0</v>
      </c>
      <c r="AE31" s="1063"/>
      <c r="AF31" s="747">
        <f t="shared" si="5"/>
        <v>0</v>
      </c>
      <c r="AG31" s="600">
        <v>300</v>
      </c>
      <c r="AH31" s="1056">
        <f t="shared" si="6"/>
        <v>18000</v>
      </c>
      <c r="AI31" s="1070"/>
      <c r="AJ31" s="747">
        <f t="shared" si="7"/>
        <v>0</v>
      </c>
      <c r="AK31" s="1051"/>
      <c r="AL31" s="270">
        <v>0</v>
      </c>
      <c r="AM31" s="902"/>
      <c r="AN31" s="902">
        <v>2023</v>
      </c>
      <c r="AO31" s="18" t="str">
        <f t="shared" si="8"/>
        <v xml:space="preserve"> </v>
      </c>
      <c r="AP31" s="747" t="str">
        <f t="shared" si="9"/>
        <v xml:space="preserve"> </v>
      </c>
      <c r="AQ31" s="4" t="str">
        <f t="shared" si="10"/>
        <v xml:space="preserve"> </v>
      </c>
      <c r="AR31" s="747" t="str">
        <f t="shared" si="11"/>
        <v xml:space="preserve"> </v>
      </c>
      <c r="AS31" s="4" t="str">
        <f t="shared" si="12"/>
        <v xml:space="preserve"> </v>
      </c>
      <c r="AT31" s="747" t="str">
        <f t="shared" si="13"/>
        <v xml:space="preserve"> </v>
      </c>
      <c r="AU31" s="4" t="str">
        <f t="shared" si="14"/>
        <v xml:space="preserve"> </v>
      </c>
      <c r="AV31" s="747" t="str">
        <f t="shared" si="15"/>
        <v xml:space="preserve"> </v>
      </c>
      <c r="AW31" s="4" t="str">
        <f t="shared" si="16"/>
        <v xml:space="preserve"> </v>
      </c>
      <c r="AX31" s="747" t="str">
        <f t="shared" si="17"/>
        <v xml:space="preserve"> </v>
      </c>
      <c r="AY31" s="4">
        <f t="shared" si="18"/>
        <v>0.6</v>
      </c>
      <c r="AZ31" s="747">
        <f t="shared" si="19"/>
        <v>63500</v>
      </c>
      <c r="BA31" s="4" t="str">
        <f t="shared" si="20"/>
        <v xml:space="preserve"> </v>
      </c>
      <c r="BB31" s="747" t="str">
        <f t="shared" si="21"/>
        <v xml:space="preserve"> </v>
      </c>
      <c r="BC31" s="4" t="str">
        <f t="shared" si="22"/>
        <v xml:space="preserve"> </v>
      </c>
      <c r="BD31" s="747" t="str">
        <f t="shared" si="23"/>
        <v xml:space="preserve"> </v>
      </c>
      <c r="BE31" s="4" t="str">
        <f t="shared" si="24"/>
        <v xml:space="preserve"> </v>
      </c>
      <c r="BF31" s="747" t="str">
        <f t="shared" si="25"/>
        <v xml:space="preserve"> </v>
      </c>
      <c r="BG31" s="4" t="str">
        <f t="shared" si="26"/>
        <v xml:space="preserve"> </v>
      </c>
      <c r="BH31" s="747" t="str">
        <f t="shared" si="27"/>
        <v xml:space="preserve"> </v>
      </c>
      <c r="BI31" s="4" t="str">
        <f t="shared" si="28"/>
        <v xml:space="preserve"> </v>
      </c>
      <c r="BJ31" s="747" t="str">
        <f t="shared" si="29"/>
        <v xml:space="preserve"> </v>
      </c>
      <c r="BK31" s="4" t="str">
        <f t="shared" si="30"/>
        <v xml:space="preserve"> </v>
      </c>
      <c r="BL31" s="747" t="str">
        <f t="shared" si="31"/>
        <v xml:space="preserve"> </v>
      </c>
      <c r="BM31" s="4" t="str">
        <f t="shared" si="32"/>
        <v xml:space="preserve"> </v>
      </c>
      <c r="BN31" s="747" t="str">
        <f t="shared" si="33"/>
        <v xml:space="preserve"> </v>
      </c>
      <c r="BO31" s="4" t="str">
        <f t="shared" si="34"/>
        <v xml:space="preserve"> </v>
      </c>
      <c r="BP31" s="747" t="str">
        <f t="shared" si="35"/>
        <v xml:space="preserve"> </v>
      </c>
      <c r="BQ31" s="4" t="str">
        <f t="shared" si="36"/>
        <v xml:space="preserve"> </v>
      </c>
      <c r="BR31" s="747" t="str">
        <f t="shared" si="37"/>
        <v xml:space="preserve"> </v>
      </c>
      <c r="BS31" s="133" t="s">
        <v>200</v>
      </c>
      <c r="BT31" s="133"/>
      <c r="BU31" s="389"/>
      <c r="BV31" s="389"/>
      <c r="BW31" s="389"/>
      <c r="BX31" s="389"/>
      <c r="BY31" s="389"/>
      <c r="BZ31" s="389"/>
      <c r="CA31" s="389"/>
      <c r="CB31" s="389"/>
      <c r="CC31" s="163">
        <f t="shared" si="38"/>
        <v>0</v>
      </c>
      <c r="CD31" s="389"/>
      <c r="CE31" s="389"/>
      <c r="CF31" s="389"/>
      <c r="CG31" s="389"/>
      <c r="CH31" s="389"/>
      <c r="CI31" s="389"/>
      <c r="CJ31" s="389"/>
      <c r="CK31" s="389"/>
      <c r="CL31" s="389"/>
      <c r="CM31" s="389"/>
      <c r="CN31" s="389"/>
      <c r="CO31" s="389"/>
      <c r="CP31" s="389"/>
      <c r="CQ31" s="389"/>
      <c r="CR31" s="389"/>
      <c r="CS31" s="389"/>
      <c r="CT31" s="389"/>
      <c r="CU31" s="389"/>
      <c r="CV31" s="389"/>
      <c r="CW31" s="389"/>
      <c r="CX31" s="389"/>
      <c r="CY31" s="389"/>
      <c r="CZ31" s="389"/>
      <c r="DA31" s="389"/>
      <c r="DB31" s="389"/>
      <c r="DC31" s="389"/>
      <c r="DD31" s="389"/>
      <c r="DE31" s="389"/>
      <c r="DF31" s="389"/>
      <c r="DG31" s="389"/>
      <c r="DH31" s="389"/>
      <c r="DI31" s="389"/>
      <c r="DJ31" s="389"/>
      <c r="DK31" s="389"/>
      <c r="DL31" s="389"/>
      <c r="DM31" s="389"/>
      <c r="DN31" s="389"/>
      <c r="DO31" s="389"/>
      <c r="DP31" s="389"/>
      <c r="DQ31" s="389"/>
      <c r="DR31" s="389"/>
      <c r="DS31" s="389"/>
      <c r="DT31" s="389"/>
      <c r="DU31" s="389"/>
      <c r="DV31" s="389"/>
      <c r="DW31" s="389"/>
      <c r="DX31" s="389"/>
      <c r="DY31" s="389"/>
      <c r="DZ31" s="389"/>
      <c r="EA31" s="389"/>
      <c r="EB31" s="389"/>
      <c r="EC31" s="389"/>
      <c r="ED31" s="389"/>
      <c r="EE31" s="389"/>
      <c r="EF31" s="389"/>
      <c r="EG31" s="389"/>
      <c r="EH31" s="389"/>
      <c r="EI31" s="389"/>
      <c r="EJ31" s="389"/>
      <c r="EK31" s="389"/>
      <c r="EL31" s="389"/>
      <c r="EM31" s="389"/>
      <c r="EN31" s="389"/>
      <c r="EO31" s="389"/>
      <c r="EP31" s="389"/>
      <c r="EQ31" s="389"/>
      <c r="ER31" s="389"/>
      <c r="ES31" s="389"/>
      <c r="ET31" s="389"/>
      <c r="EU31" s="389"/>
      <c r="EV31" s="389"/>
      <c r="EW31" s="389"/>
      <c r="EX31" s="389"/>
      <c r="EY31" s="389"/>
      <c r="EZ31" s="389"/>
      <c r="FA31" s="389"/>
      <c r="FB31" s="389"/>
      <c r="FC31" s="389"/>
      <c r="FD31" s="389"/>
      <c r="FE31" s="389"/>
      <c r="FF31" s="389"/>
      <c r="FG31" s="389"/>
      <c r="FH31" s="389"/>
      <c r="FI31" s="389"/>
      <c r="FJ31" s="389"/>
      <c r="FK31" s="389"/>
      <c r="FL31" s="389"/>
      <c r="FM31" s="389"/>
      <c r="FN31" s="389"/>
      <c r="FO31" s="389"/>
      <c r="FP31" s="389"/>
      <c r="FQ31" s="389"/>
      <c r="FR31" s="389"/>
      <c r="FS31" s="389"/>
      <c r="FT31" s="389"/>
      <c r="FU31" s="389"/>
      <c r="FV31" s="389"/>
      <c r="FW31" s="389"/>
      <c r="FX31" s="389"/>
      <c r="FY31" s="671" t="s">
        <v>294</v>
      </c>
      <c r="FZ31" s="672">
        <v>199</v>
      </c>
      <c r="GA31" s="672">
        <v>28092644</v>
      </c>
      <c r="GB31" s="672">
        <v>40</v>
      </c>
      <c r="GC31" s="672" t="s">
        <v>779</v>
      </c>
      <c r="GD31" s="672">
        <v>22</v>
      </c>
      <c r="GE31" s="672">
        <v>2012</v>
      </c>
      <c r="GF31" s="672">
        <v>2</v>
      </c>
      <c r="GG31" s="672" t="s">
        <v>148</v>
      </c>
      <c r="GH31" s="672">
        <v>4</v>
      </c>
      <c r="GI31" s="672">
        <v>2</v>
      </c>
      <c r="GJ31" s="672" t="s">
        <v>148</v>
      </c>
      <c r="GK31" s="672">
        <v>4</v>
      </c>
      <c r="GL31" s="672" t="s">
        <v>781</v>
      </c>
      <c r="GM31" s="672" t="s">
        <v>793</v>
      </c>
      <c r="GN31" s="672">
        <v>66</v>
      </c>
      <c r="GO31" s="672" t="s">
        <v>783</v>
      </c>
      <c r="GP31" s="672">
        <v>0</v>
      </c>
      <c r="GQ31" s="672">
        <v>0</v>
      </c>
      <c r="GR31" s="672">
        <v>4</v>
      </c>
      <c r="GS31" s="672">
        <v>2</v>
      </c>
      <c r="GT31" s="672" t="s">
        <v>783</v>
      </c>
      <c r="GU31" s="672" t="s">
        <v>783</v>
      </c>
      <c r="GV31" s="672" t="s">
        <v>783</v>
      </c>
      <c r="GW31" s="672" t="s">
        <v>783</v>
      </c>
      <c r="GX31" s="672" t="s">
        <v>783</v>
      </c>
      <c r="GY31" s="672" t="s">
        <v>783</v>
      </c>
      <c r="GZ31" s="672">
        <v>1649</v>
      </c>
      <c r="HA31" s="672">
        <v>0.08</v>
      </c>
      <c r="HB31" s="672">
        <v>5</v>
      </c>
      <c r="HC31" s="672" t="s">
        <v>783</v>
      </c>
      <c r="HD31" s="672" t="s">
        <v>782</v>
      </c>
      <c r="HE31" s="672">
        <v>25</v>
      </c>
      <c r="HF31" s="672">
        <v>1995</v>
      </c>
      <c r="HG31" s="672">
        <v>0</v>
      </c>
      <c r="HH31" s="672" t="s">
        <v>783</v>
      </c>
      <c r="HI31" s="672">
        <v>0</v>
      </c>
      <c r="HJ31" s="672">
        <v>1</v>
      </c>
      <c r="HK31" s="672">
        <v>45</v>
      </c>
      <c r="HL31" s="672" t="s">
        <v>784</v>
      </c>
      <c r="HM31" s="672" t="s">
        <v>785</v>
      </c>
      <c r="HN31" s="672" t="s">
        <v>783</v>
      </c>
      <c r="HO31" s="672" t="s">
        <v>783</v>
      </c>
      <c r="HP31" s="672" t="s">
        <v>783</v>
      </c>
      <c r="HQ31" s="672" t="s">
        <v>783</v>
      </c>
      <c r="HR31" s="672" t="s">
        <v>783</v>
      </c>
      <c r="HS31" s="672">
        <v>3980785</v>
      </c>
      <c r="HT31" s="672" t="s">
        <v>783</v>
      </c>
      <c r="HU31" s="672" t="s">
        <v>786</v>
      </c>
      <c r="HV31" s="672" t="s">
        <v>787</v>
      </c>
      <c r="HW31" s="672">
        <v>4</v>
      </c>
      <c r="HX31" s="672">
        <v>2013</v>
      </c>
      <c r="HY31" s="672">
        <v>63</v>
      </c>
      <c r="HZ31" s="672">
        <v>0</v>
      </c>
      <c r="IA31" s="672">
        <v>422</v>
      </c>
      <c r="IB31" s="673">
        <v>41358.405266203707</v>
      </c>
      <c r="IC31" s="672" t="s">
        <v>788</v>
      </c>
      <c r="ID31" s="672">
        <v>3976307</v>
      </c>
      <c r="IE31" s="672">
        <v>2013</v>
      </c>
      <c r="IF31" s="672">
        <v>1712</v>
      </c>
      <c r="IG31" s="672" t="s">
        <v>783</v>
      </c>
      <c r="IH31" s="672" t="s">
        <v>783</v>
      </c>
      <c r="II31" s="672" t="s">
        <v>783</v>
      </c>
      <c r="IJ31" s="672" t="s">
        <v>783</v>
      </c>
      <c r="IK31" s="672" t="s">
        <v>783</v>
      </c>
      <c r="IL31" s="672" t="s">
        <v>783</v>
      </c>
      <c r="IM31" s="672" t="s">
        <v>783</v>
      </c>
      <c r="IN31" s="672" t="s">
        <v>783</v>
      </c>
      <c r="IO31" s="672" t="s">
        <v>783</v>
      </c>
      <c r="IP31" s="672">
        <v>1649</v>
      </c>
      <c r="IQ31" s="673">
        <v>37600.566631944443</v>
      </c>
      <c r="IR31" s="672" t="s">
        <v>783</v>
      </c>
      <c r="IS31" s="672" t="s">
        <v>783</v>
      </c>
      <c r="IT31" s="672" t="s">
        <v>783</v>
      </c>
      <c r="IU31" s="672" t="s">
        <v>783</v>
      </c>
      <c r="IV31" s="672" t="s">
        <v>783</v>
      </c>
      <c r="IW31" s="672" t="s">
        <v>783</v>
      </c>
      <c r="IX31" s="672" t="s">
        <v>783</v>
      </c>
      <c r="IY31" s="672" t="s">
        <v>781</v>
      </c>
      <c r="IZ31" s="672">
        <v>45</v>
      </c>
      <c r="JA31" s="672" t="s">
        <v>789</v>
      </c>
      <c r="JB31" s="672" t="s">
        <v>783</v>
      </c>
      <c r="JC31" s="672" t="s">
        <v>783</v>
      </c>
      <c r="JD31" s="672" t="s">
        <v>783</v>
      </c>
      <c r="JE31" s="672">
        <v>329405</v>
      </c>
      <c r="JF31" s="672" t="s">
        <v>783</v>
      </c>
      <c r="JG31" s="672" t="s">
        <v>783</v>
      </c>
      <c r="JH31" s="672" t="s">
        <v>783</v>
      </c>
      <c r="JI31" s="672" t="s">
        <v>783</v>
      </c>
      <c r="JJ31" s="672" t="s">
        <v>783</v>
      </c>
      <c r="JK31" s="672" t="s">
        <v>783</v>
      </c>
      <c r="JL31" s="672" t="s">
        <v>783</v>
      </c>
      <c r="JM31" s="672" t="s">
        <v>790</v>
      </c>
      <c r="JN31" s="672">
        <v>4</v>
      </c>
      <c r="JO31" s="672">
        <v>2</v>
      </c>
      <c r="JP31" s="672" t="s">
        <v>783</v>
      </c>
      <c r="JQ31" s="672">
        <v>12480278</v>
      </c>
      <c r="JR31" s="672">
        <v>2012</v>
      </c>
      <c r="JS31" s="672">
        <v>0</v>
      </c>
      <c r="JT31" s="672" t="s">
        <v>783</v>
      </c>
      <c r="JU31" s="672" t="s">
        <v>783</v>
      </c>
      <c r="JV31" s="672" t="s">
        <v>832</v>
      </c>
      <c r="JW31" s="674">
        <v>557.43870600000002</v>
      </c>
      <c r="JX31">
        <f>SUM(JW31:JW31)</f>
        <v>557.43870600000002</v>
      </c>
      <c r="JY31" s="225">
        <v>0.32098320909090905</v>
      </c>
    </row>
    <row r="32" spans="1:287" ht="16" thickBot="1">
      <c r="A32" s="905" t="s">
        <v>5</v>
      </c>
      <c r="B32" s="79">
        <f t="shared" si="0"/>
        <v>1</v>
      </c>
      <c r="C32" s="871" t="s">
        <v>83</v>
      </c>
      <c r="D32" s="489" t="s">
        <v>162</v>
      </c>
      <c r="E32" s="1129" t="s">
        <v>141</v>
      </c>
      <c r="F32" s="888">
        <v>0.28000000000000003</v>
      </c>
      <c r="G32" s="120">
        <f t="shared" si="39"/>
        <v>31.780000000000005</v>
      </c>
      <c r="H32" s="46"/>
      <c r="I32" s="3">
        <v>0.28000000000000003</v>
      </c>
      <c r="J32" s="29"/>
      <c r="K32" s="18" t="s">
        <v>103</v>
      </c>
      <c r="L32" s="5"/>
      <c r="M32" s="170">
        <v>3</v>
      </c>
      <c r="N32" s="71">
        <v>3</v>
      </c>
      <c r="O32" s="739">
        <v>4</v>
      </c>
      <c r="P32" s="1107">
        <f t="shared" si="47"/>
        <v>10</v>
      </c>
      <c r="Q32" s="1108">
        <f t="shared" si="48"/>
        <v>36</v>
      </c>
      <c r="R32" s="46"/>
      <c r="S32" s="3">
        <f>I32</f>
        <v>0.28000000000000003</v>
      </c>
      <c r="T32" s="43"/>
      <c r="U32" s="219">
        <f t="shared" si="44"/>
        <v>21000.000000000004</v>
      </c>
      <c r="V32" s="219" t="s">
        <v>642</v>
      </c>
      <c r="W32" s="1042">
        <f t="shared" si="40"/>
        <v>21000.000000000004</v>
      </c>
      <c r="X32" s="537">
        <f t="shared" si="42"/>
        <v>10000</v>
      </c>
      <c r="Y32" s="538">
        <f t="shared" si="2"/>
        <v>500</v>
      </c>
      <c r="Z32" s="1090">
        <f t="shared" si="3"/>
        <v>31500.000000000004</v>
      </c>
      <c r="AA32" s="1475">
        <f t="shared" si="43"/>
        <v>3281771.6909777778</v>
      </c>
      <c r="AB32" s="1098"/>
      <c r="AC32" s="600"/>
      <c r="AD32" s="1056">
        <f t="shared" si="4"/>
        <v>0</v>
      </c>
      <c r="AE32" s="1063"/>
      <c r="AF32" s="747">
        <f t="shared" si="5"/>
        <v>0</v>
      </c>
      <c r="AG32" s="600"/>
      <c r="AH32" s="1056">
        <f t="shared" si="6"/>
        <v>0</v>
      </c>
      <c r="AI32" s="1070" t="s">
        <v>649</v>
      </c>
      <c r="AJ32" s="747">
        <f t="shared" si="7"/>
        <v>10000</v>
      </c>
      <c r="AK32" s="1051"/>
      <c r="AL32" s="270">
        <v>0</v>
      </c>
      <c r="AM32" s="902"/>
      <c r="AN32" s="902">
        <v>2023</v>
      </c>
      <c r="AO32" s="18" t="str">
        <f t="shared" si="8"/>
        <v xml:space="preserve"> </v>
      </c>
      <c r="AP32" s="747" t="str">
        <f t="shared" si="9"/>
        <v xml:space="preserve"> </v>
      </c>
      <c r="AQ32" s="4" t="str">
        <f t="shared" si="10"/>
        <v xml:space="preserve"> </v>
      </c>
      <c r="AR32" s="747" t="str">
        <f t="shared" si="11"/>
        <v xml:space="preserve"> </v>
      </c>
      <c r="AS32" s="4" t="str">
        <f t="shared" si="12"/>
        <v xml:space="preserve"> </v>
      </c>
      <c r="AT32" s="747" t="str">
        <f t="shared" si="13"/>
        <v xml:space="preserve"> </v>
      </c>
      <c r="AU32" s="4" t="str">
        <f t="shared" si="14"/>
        <v xml:space="preserve"> </v>
      </c>
      <c r="AV32" s="747" t="str">
        <f t="shared" si="15"/>
        <v xml:space="preserve"> </v>
      </c>
      <c r="AW32" s="4" t="str">
        <f t="shared" si="16"/>
        <v xml:space="preserve"> </v>
      </c>
      <c r="AX32" s="747" t="str">
        <f t="shared" si="17"/>
        <v xml:space="preserve"> </v>
      </c>
      <c r="AY32" s="4">
        <f t="shared" si="18"/>
        <v>0.28000000000000003</v>
      </c>
      <c r="AZ32" s="747">
        <f t="shared" si="19"/>
        <v>31500.000000000004</v>
      </c>
      <c r="BA32" s="4" t="str">
        <f t="shared" si="20"/>
        <v xml:space="preserve"> </v>
      </c>
      <c r="BB32" s="747" t="str">
        <f t="shared" si="21"/>
        <v xml:space="preserve"> </v>
      </c>
      <c r="BC32" s="4" t="str">
        <f t="shared" si="22"/>
        <v xml:space="preserve"> </v>
      </c>
      <c r="BD32" s="747" t="str">
        <f t="shared" si="23"/>
        <v xml:space="preserve"> </v>
      </c>
      <c r="BE32" s="4" t="str">
        <f t="shared" si="24"/>
        <v xml:space="preserve"> </v>
      </c>
      <c r="BF32" s="747" t="str">
        <f t="shared" si="25"/>
        <v xml:space="preserve"> </v>
      </c>
      <c r="BG32" s="4" t="str">
        <f t="shared" si="26"/>
        <v xml:space="preserve"> </v>
      </c>
      <c r="BH32" s="747" t="str">
        <f t="shared" si="27"/>
        <v xml:space="preserve"> </v>
      </c>
      <c r="BI32" s="4" t="str">
        <f t="shared" si="28"/>
        <v xml:space="preserve"> </v>
      </c>
      <c r="BJ32" s="747" t="str">
        <f t="shared" si="29"/>
        <v xml:space="preserve"> </v>
      </c>
      <c r="BK32" s="4" t="str">
        <f t="shared" si="30"/>
        <v xml:space="preserve"> </v>
      </c>
      <c r="BL32" s="747" t="str">
        <f t="shared" si="31"/>
        <v xml:space="preserve"> </v>
      </c>
      <c r="BM32" s="4" t="str">
        <f t="shared" si="32"/>
        <v xml:space="preserve"> </v>
      </c>
      <c r="BN32" s="747" t="str">
        <f t="shared" si="33"/>
        <v xml:space="preserve"> </v>
      </c>
      <c r="BO32" s="4" t="str">
        <f t="shared" si="34"/>
        <v xml:space="preserve"> </v>
      </c>
      <c r="BP32" s="747" t="str">
        <f t="shared" si="35"/>
        <v xml:space="preserve"> </v>
      </c>
      <c r="BQ32" s="4" t="str">
        <f t="shared" si="36"/>
        <v xml:space="preserve"> </v>
      </c>
      <c r="BR32" s="747" t="str">
        <f t="shared" si="37"/>
        <v xml:space="preserve"> </v>
      </c>
      <c r="BS32" s="133" t="s">
        <v>617</v>
      </c>
      <c r="BT32" s="133"/>
      <c r="BU32" s="389"/>
      <c r="BV32" s="389"/>
      <c r="BW32" s="389"/>
      <c r="BX32" s="389"/>
      <c r="BY32" s="389"/>
      <c r="BZ32" s="389"/>
      <c r="CA32" s="389"/>
      <c r="CB32" s="389"/>
      <c r="CC32" s="163">
        <f t="shared" si="38"/>
        <v>0</v>
      </c>
      <c r="CD32" s="389"/>
      <c r="CE32" s="389"/>
      <c r="CF32" s="389"/>
      <c r="CG32" s="389"/>
      <c r="CH32" s="389"/>
      <c r="CI32" s="389"/>
      <c r="CJ32" s="389"/>
      <c r="CK32" s="389"/>
      <c r="CL32" s="389"/>
      <c r="CM32" s="389"/>
      <c r="CN32" s="389"/>
      <c r="CO32" s="389"/>
      <c r="CP32" s="389"/>
      <c r="CQ32" s="389"/>
      <c r="CR32" s="389"/>
      <c r="CS32" s="389"/>
      <c r="CT32" s="389"/>
      <c r="CU32" s="389"/>
      <c r="CV32" s="389"/>
      <c r="CW32" s="389"/>
      <c r="CX32" s="389"/>
      <c r="CY32" s="389"/>
      <c r="CZ32" s="389"/>
      <c r="DA32" s="389"/>
      <c r="DB32" s="389"/>
      <c r="DC32" s="389"/>
      <c r="DD32" s="389"/>
      <c r="DE32" s="389"/>
      <c r="DF32" s="389"/>
      <c r="DG32" s="389"/>
      <c r="DH32" s="389"/>
      <c r="DI32" s="389"/>
      <c r="DJ32" s="389"/>
      <c r="DK32" s="389"/>
      <c r="DL32" s="389"/>
      <c r="DM32" s="389"/>
      <c r="DN32" s="389"/>
      <c r="DO32" s="389"/>
      <c r="DP32" s="389"/>
      <c r="DQ32" s="389"/>
      <c r="DR32" s="389"/>
      <c r="DS32" s="389"/>
      <c r="DT32" s="389"/>
      <c r="DU32" s="389"/>
      <c r="DV32" s="389"/>
      <c r="DW32" s="389"/>
      <c r="DX32" s="389"/>
      <c r="DY32" s="389"/>
      <c r="DZ32" s="389"/>
      <c r="EA32" s="389"/>
      <c r="EB32" s="389"/>
      <c r="EC32" s="389"/>
      <c r="ED32" s="389"/>
      <c r="EE32" s="389"/>
      <c r="EF32" s="389"/>
      <c r="EG32" s="389"/>
      <c r="EH32" s="389"/>
      <c r="EI32" s="389"/>
      <c r="EJ32" s="389"/>
      <c r="EK32" s="389"/>
      <c r="EL32" s="389"/>
      <c r="EM32" s="389"/>
      <c r="EN32" s="389"/>
      <c r="EO32" s="389"/>
      <c r="EP32" s="389"/>
      <c r="EQ32" s="389"/>
      <c r="ER32" s="389"/>
      <c r="ES32" s="389"/>
      <c r="ET32" s="389"/>
      <c r="EU32" s="389"/>
      <c r="EV32" s="389"/>
      <c r="EW32" s="389"/>
      <c r="EX32" s="389"/>
      <c r="EY32" s="389"/>
      <c r="EZ32" s="389"/>
      <c r="FA32" s="389"/>
      <c r="FB32" s="389"/>
      <c r="FC32" s="389"/>
      <c r="FD32" s="389"/>
      <c r="FE32" s="389"/>
      <c r="FF32" s="389"/>
      <c r="FG32" s="389"/>
      <c r="FH32" s="389"/>
      <c r="FI32" s="389"/>
      <c r="FJ32" s="389"/>
      <c r="FK32" s="389"/>
      <c r="FL32" s="389"/>
      <c r="FM32" s="389"/>
      <c r="FN32" s="389"/>
      <c r="FO32" s="389"/>
      <c r="FP32" s="389"/>
      <c r="FQ32" s="389"/>
      <c r="FR32" s="389"/>
      <c r="FS32" s="389"/>
      <c r="FT32" s="389"/>
      <c r="FU32" s="389"/>
      <c r="FV32" s="389"/>
      <c r="FW32" s="389"/>
      <c r="FX32" s="389"/>
      <c r="FY32" s="625" t="s">
        <v>407</v>
      </c>
      <c r="FZ32" s="626">
        <v>1</v>
      </c>
      <c r="GA32" s="626">
        <v>30289514</v>
      </c>
      <c r="GB32" s="626">
        <v>55</v>
      </c>
      <c r="GC32" s="626" t="s">
        <v>798</v>
      </c>
      <c r="GD32" s="626">
        <v>18</v>
      </c>
      <c r="GE32" s="626">
        <v>1974</v>
      </c>
      <c r="GF32" s="626">
        <v>1</v>
      </c>
      <c r="GG32" s="626" t="s">
        <v>780</v>
      </c>
      <c r="GH32" s="626">
        <v>1</v>
      </c>
      <c r="GI32" s="626">
        <v>1</v>
      </c>
      <c r="GJ32" s="626" t="s">
        <v>780</v>
      </c>
      <c r="GK32" s="626">
        <v>1</v>
      </c>
      <c r="GL32" s="626" t="s">
        <v>781</v>
      </c>
      <c r="GM32" s="626" t="s">
        <v>782</v>
      </c>
      <c r="GN32" s="626">
        <v>50</v>
      </c>
      <c r="GO32" s="626" t="s">
        <v>783</v>
      </c>
      <c r="GP32" s="626">
        <v>0</v>
      </c>
      <c r="GQ32" s="626">
        <v>0</v>
      </c>
      <c r="GR32" s="626">
        <v>4</v>
      </c>
      <c r="GS32" s="626">
        <v>2</v>
      </c>
      <c r="GT32" s="626">
        <v>1</v>
      </c>
      <c r="GU32" s="626" t="s">
        <v>783</v>
      </c>
      <c r="GV32" s="626" t="s">
        <v>783</v>
      </c>
      <c r="GW32" s="626" t="s">
        <v>783</v>
      </c>
      <c r="GX32" s="626" t="s">
        <v>783</v>
      </c>
      <c r="GY32" s="626" t="s">
        <v>783</v>
      </c>
      <c r="GZ32" s="626">
        <v>1649</v>
      </c>
      <c r="HA32" s="626">
        <v>0.45</v>
      </c>
      <c r="HB32" s="626">
        <v>5</v>
      </c>
      <c r="HC32" s="626" t="s">
        <v>783</v>
      </c>
      <c r="HD32" s="626" t="s">
        <v>782</v>
      </c>
      <c r="HE32" s="626">
        <v>15</v>
      </c>
      <c r="HF32" s="626" t="s">
        <v>783</v>
      </c>
      <c r="HG32" s="626">
        <v>0</v>
      </c>
      <c r="HH32" s="626" t="s">
        <v>783</v>
      </c>
      <c r="HI32" s="626">
        <v>0</v>
      </c>
      <c r="HJ32" s="626">
        <v>1</v>
      </c>
      <c r="HK32" s="626">
        <v>45</v>
      </c>
      <c r="HL32" s="626" t="s">
        <v>784</v>
      </c>
      <c r="HM32" s="626" t="s">
        <v>785</v>
      </c>
      <c r="HN32" s="626" t="s">
        <v>783</v>
      </c>
      <c r="HO32" s="626" t="s">
        <v>783</v>
      </c>
      <c r="HP32" s="626" t="s">
        <v>783</v>
      </c>
      <c r="HQ32" s="626" t="s">
        <v>783</v>
      </c>
      <c r="HR32" s="626" t="s">
        <v>783</v>
      </c>
      <c r="HS32" s="626">
        <v>5074871</v>
      </c>
      <c r="HT32" s="626" t="s">
        <v>783</v>
      </c>
      <c r="HU32" s="626" t="s">
        <v>786</v>
      </c>
      <c r="HV32" s="626" t="s">
        <v>787</v>
      </c>
      <c r="HW32" s="626">
        <v>4</v>
      </c>
      <c r="HX32" s="626">
        <v>2014</v>
      </c>
      <c r="HY32" s="626">
        <v>63</v>
      </c>
      <c r="HZ32" s="626">
        <v>0</v>
      </c>
      <c r="IA32" s="626">
        <v>2376</v>
      </c>
      <c r="IB32" s="627">
        <v>41697.500081018516</v>
      </c>
      <c r="IC32" s="626" t="s">
        <v>788</v>
      </c>
      <c r="ID32" s="626">
        <v>5074870</v>
      </c>
      <c r="IE32" s="626">
        <v>2014</v>
      </c>
      <c r="IF32" s="626">
        <v>1712</v>
      </c>
      <c r="IG32" s="626" t="s">
        <v>783</v>
      </c>
      <c r="IH32" s="626" t="s">
        <v>783</v>
      </c>
      <c r="II32" s="626" t="s">
        <v>783</v>
      </c>
      <c r="IJ32" s="626" t="s">
        <v>783</v>
      </c>
      <c r="IK32" s="626" t="s">
        <v>783</v>
      </c>
      <c r="IL32" s="626" t="s">
        <v>783</v>
      </c>
      <c r="IM32" s="626" t="s">
        <v>783</v>
      </c>
      <c r="IN32" s="626" t="s">
        <v>783</v>
      </c>
      <c r="IO32" s="626" t="s">
        <v>783</v>
      </c>
      <c r="IP32" s="626">
        <v>1649</v>
      </c>
      <c r="IQ32" s="627">
        <v>38587.423726851855</v>
      </c>
      <c r="IR32" s="626">
        <v>2</v>
      </c>
      <c r="IS32" s="626" t="s">
        <v>793</v>
      </c>
      <c r="IT32" s="626">
        <v>1</v>
      </c>
      <c r="IU32" s="665">
        <v>41275</v>
      </c>
      <c r="IV32" s="626" t="s">
        <v>783</v>
      </c>
      <c r="IW32" s="626" t="s">
        <v>783</v>
      </c>
      <c r="IX32" s="626" t="s">
        <v>783</v>
      </c>
      <c r="IY32" s="626" t="s">
        <v>781</v>
      </c>
      <c r="IZ32" s="626">
        <v>45</v>
      </c>
      <c r="JA32" s="626" t="s">
        <v>789</v>
      </c>
      <c r="JB32" s="626" t="s">
        <v>783</v>
      </c>
      <c r="JC32" s="626" t="s">
        <v>783</v>
      </c>
      <c r="JD32" s="626" t="s">
        <v>783</v>
      </c>
      <c r="JE32" s="626">
        <v>329446</v>
      </c>
      <c r="JF32" s="626" t="s">
        <v>783</v>
      </c>
      <c r="JG32" s="626" t="s">
        <v>783</v>
      </c>
      <c r="JH32" s="626" t="s">
        <v>795</v>
      </c>
      <c r="JI32" s="626">
        <v>55</v>
      </c>
      <c r="JJ32" s="626" t="s">
        <v>783</v>
      </c>
      <c r="JK32" s="626" t="s">
        <v>783</v>
      </c>
      <c r="JL32" s="626" t="s">
        <v>783</v>
      </c>
      <c r="JM32" s="626" t="s">
        <v>790</v>
      </c>
      <c r="JN32" s="626">
        <v>4</v>
      </c>
      <c r="JO32" s="626">
        <v>3</v>
      </c>
      <c r="JP32" s="626" t="s">
        <v>783</v>
      </c>
      <c r="JQ32" s="626">
        <v>10711928</v>
      </c>
      <c r="JR32" s="626">
        <v>2011</v>
      </c>
      <c r="JS32" s="626">
        <v>3</v>
      </c>
      <c r="JT32" s="626" t="s">
        <v>783</v>
      </c>
      <c r="JU32" s="626" t="s">
        <v>783</v>
      </c>
      <c r="JV32" s="626" t="s">
        <v>893</v>
      </c>
      <c r="JW32" s="628">
        <v>2373.5122879999999</v>
      </c>
      <c r="JY32" s="225"/>
    </row>
    <row r="33" spans="1:285" ht="16" thickBot="1">
      <c r="A33" s="905" t="s">
        <v>5</v>
      </c>
      <c r="B33" s="79">
        <f t="shared" si="0"/>
        <v>1</v>
      </c>
      <c r="C33" s="871" t="s">
        <v>8</v>
      </c>
      <c r="D33" s="489" t="s">
        <v>162</v>
      </c>
      <c r="E33" s="1129" t="s">
        <v>116</v>
      </c>
      <c r="F33" s="888">
        <v>1.03</v>
      </c>
      <c r="G33" s="120">
        <f t="shared" si="39"/>
        <v>32.81</v>
      </c>
      <c r="H33" s="46"/>
      <c r="I33" s="3">
        <v>1.03</v>
      </c>
      <c r="J33" s="29"/>
      <c r="K33" s="18">
        <v>1991</v>
      </c>
      <c r="L33" s="5"/>
      <c r="M33" s="170">
        <v>2</v>
      </c>
      <c r="N33" s="71">
        <v>3</v>
      </c>
      <c r="O33" s="739">
        <v>5</v>
      </c>
      <c r="P33" s="1107">
        <f t="shared" si="47"/>
        <v>10</v>
      </c>
      <c r="Q33" s="1108">
        <f t="shared" si="48"/>
        <v>30</v>
      </c>
      <c r="R33" s="46"/>
      <c r="S33" s="3">
        <v>1.03</v>
      </c>
      <c r="T33" s="25"/>
      <c r="U33" s="219">
        <f t="shared" si="44"/>
        <v>77250</v>
      </c>
      <c r="V33" s="219" t="s">
        <v>642</v>
      </c>
      <c r="W33" s="1042">
        <f t="shared" si="40"/>
        <v>77250</v>
      </c>
      <c r="X33" s="537">
        <f t="shared" si="42"/>
        <v>0</v>
      </c>
      <c r="Y33" s="538">
        <f t="shared" si="2"/>
        <v>500</v>
      </c>
      <c r="Z33" s="1090">
        <f t="shared" si="3"/>
        <v>77750</v>
      </c>
      <c r="AA33" s="1475">
        <f t="shared" si="43"/>
        <v>3359521.6909777778</v>
      </c>
      <c r="AB33" s="1098"/>
      <c r="AC33" s="600"/>
      <c r="AD33" s="1056">
        <f t="shared" si="4"/>
        <v>0</v>
      </c>
      <c r="AE33" s="1063"/>
      <c r="AF33" s="747">
        <f t="shared" si="5"/>
        <v>0</v>
      </c>
      <c r="AG33" s="600"/>
      <c r="AH33" s="1056">
        <f t="shared" si="6"/>
        <v>0</v>
      </c>
      <c r="AI33" s="1070"/>
      <c r="AJ33" s="747">
        <f t="shared" si="7"/>
        <v>0</v>
      </c>
      <c r="AK33" s="1051"/>
      <c r="AL33" s="270">
        <v>0</v>
      </c>
      <c r="AM33" s="902"/>
      <c r="AN33" s="902">
        <v>2023</v>
      </c>
      <c r="AO33" s="18" t="str">
        <f t="shared" si="8"/>
        <v xml:space="preserve"> </v>
      </c>
      <c r="AP33" s="747" t="str">
        <f t="shared" si="9"/>
        <v xml:space="preserve"> </v>
      </c>
      <c r="AQ33" s="4" t="str">
        <f t="shared" si="10"/>
        <v xml:space="preserve"> </v>
      </c>
      <c r="AR33" s="747" t="str">
        <f t="shared" si="11"/>
        <v xml:space="preserve"> </v>
      </c>
      <c r="AS33" s="4" t="str">
        <f t="shared" si="12"/>
        <v xml:space="preserve"> </v>
      </c>
      <c r="AT33" s="747" t="str">
        <f t="shared" si="13"/>
        <v xml:space="preserve"> </v>
      </c>
      <c r="AU33" s="4" t="str">
        <f t="shared" si="14"/>
        <v xml:space="preserve"> </v>
      </c>
      <c r="AV33" s="747" t="str">
        <f t="shared" si="15"/>
        <v xml:space="preserve"> </v>
      </c>
      <c r="AW33" s="4" t="str">
        <f t="shared" si="16"/>
        <v xml:space="preserve"> </v>
      </c>
      <c r="AX33" s="747" t="str">
        <f t="shared" si="17"/>
        <v xml:space="preserve"> </v>
      </c>
      <c r="AY33" s="4">
        <f t="shared" si="18"/>
        <v>1.03</v>
      </c>
      <c r="AZ33" s="747">
        <f t="shared" si="19"/>
        <v>77750</v>
      </c>
      <c r="BA33" s="4" t="str">
        <f t="shared" si="20"/>
        <v xml:space="preserve"> </v>
      </c>
      <c r="BB33" s="747" t="str">
        <f t="shared" si="21"/>
        <v xml:space="preserve"> </v>
      </c>
      <c r="BC33" s="4" t="str">
        <f t="shared" si="22"/>
        <v xml:space="preserve"> </v>
      </c>
      <c r="BD33" s="747" t="str">
        <f t="shared" si="23"/>
        <v xml:space="preserve"> </v>
      </c>
      <c r="BE33" s="4" t="str">
        <f t="shared" si="24"/>
        <v xml:space="preserve"> </v>
      </c>
      <c r="BF33" s="747" t="str">
        <f t="shared" si="25"/>
        <v xml:space="preserve"> </v>
      </c>
      <c r="BG33" s="4" t="str">
        <f t="shared" si="26"/>
        <v xml:space="preserve"> </v>
      </c>
      <c r="BH33" s="747" t="str">
        <f t="shared" si="27"/>
        <v xml:space="preserve"> </v>
      </c>
      <c r="BI33" s="4" t="str">
        <f t="shared" si="28"/>
        <v xml:space="preserve"> </v>
      </c>
      <c r="BJ33" s="747" t="str">
        <f t="shared" si="29"/>
        <v xml:space="preserve"> </v>
      </c>
      <c r="BK33" s="4" t="str">
        <f t="shared" si="30"/>
        <v xml:space="preserve"> </v>
      </c>
      <c r="BL33" s="747" t="str">
        <f t="shared" si="31"/>
        <v xml:space="preserve"> </v>
      </c>
      <c r="BM33" s="4" t="str">
        <f t="shared" si="32"/>
        <v xml:space="preserve"> </v>
      </c>
      <c r="BN33" s="747" t="str">
        <f t="shared" si="33"/>
        <v xml:space="preserve"> </v>
      </c>
      <c r="BO33" s="4" t="str">
        <f t="shared" si="34"/>
        <v xml:space="preserve"> </v>
      </c>
      <c r="BP33" s="747" t="str">
        <f t="shared" si="35"/>
        <v xml:space="preserve"> </v>
      </c>
      <c r="BQ33" s="4" t="str">
        <f t="shared" si="36"/>
        <v xml:space="preserve"> </v>
      </c>
      <c r="BR33" s="747" t="str">
        <f t="shared" si="37"/>
        <v xml:space="preserve"> </v>
      </c>
      <c r="BS33" s="133"/>
      <c r="BT33" s="133"/>
      <c r="BU33" s="389"/>
      <c r="BV33" s="389"/>
      <c r="BW33" s="389"/>
      <c r="BX33" s="389"/>
      <c r="BY33" s="389"/>
      <c r="BZ33" s="389"/>
      <c r="CA33" s="389"/>
      <c r="CB33" s="389"/>
      <c r="CC33" s="163">
        <f t="shared" si="38"/>
        <v>0</v>
      </c>
      <c r="CD33" s="389"/>
      <c r="CE33" s="389"/>
      <c r="CF33" s="389"/>
      <c r="CG33" s="389"/>
      <c r="CH33" s="389"/>
      <c r="CI33" s="389"/>
      <c r="CJ33" s="389"/>
      <c r="CK33" s="389"/>
      <c r="CL33" s="389"/>
      <c r="CM33" s="389"/>
      <c r="CN33" s="389"/>
      <c r="CO33" s="389"/>
      <c r="CP33" s="389"/>
      <c r="CQ33" s="389"/>
      <c r="CR33" s="389"/>
      <c r="CS33" s="389"/>
      <c r="CT33" s="389"/>
      <c r="CU33" s="389"/>
      <c r="CV33" s="389"/>
      <c r="CW33" s="389"/>
      <c r="CX33" s="389"/>
      <c r="CY33" s="389"/>
      <c r="CZ33" s="389"/>
      <c r="DA33" s="389"/>
      <c r="DB33" s="389"/>
      <c r="DC33" s="389"/>
      <c r="DD33" s="389"/>
      <c r="DE33" s="389"/>
      <c r="DF33" s="389"/>
      <c r="DG33" s="389"/>
      <c r="DH33" s="389"/>
      <c r="DI33" s="389"/>
      <c r="DJ33" s="389"/>
      <c r="DK33" s="389"/>
      <c r="DL33" s="389"/>
      <c r="DM33" s="389"/>
      <c r="DN33" s="389"/>
      <c r="DO33" s="389"/>
      <c r="DP33" s="389"/>
      <c r="DQ33" s="389"/>
      <c r="DR33" s="389"/>
      <c r="DS33" s="389"/>
      <c r="DT33" s="389"/>
      <c r="DU33" s="389"/>
      <c r="DV33" s="389"/>
      <c r="DW33" s="389"/>
      <c r="DX33" s="389"/>
      <c r="DY33" s="389"/>
      <c r="DZ33" s="389"/>
      <c r="EA33" s="389"/>
      <c r="EB33" s="389"/>
      <c r="EC33" s="389"/>
      <c r="ED33" s="389"/>
      <c r="EE33" s="389"/>
      <c r="EF33" s="389"/>
      <c r="EG33" s="389"/>
      <c r="EH33" s="389"/>
      <c r="EI33" s="389"/>
      <c r="EJ33" s="389"/>
      <c r="EK33" s="389"/>
      <c r="EL33" s="389"/>
      <c r="EM33" s="389"/>
      <c r="EN33" s="389"/>
      <c r="EO33" s="389"/>
      <c r="EP33" s="389"/>
      <c r="EQ33" s="389"/>
      <c r="ER33" s="389"/>
      <c r="ES33" s="389"/>
      <c r="ET33" s="389"/>
      <c r="EU33" s="389"/>
      <c r="EV33" s="389"/>
      <c r="EW33" s="389"/>
      <c r="EX33" s="389"/>
      <c r="EY33" s="389"/>
      <c r="EZ33" s="389"/>
      <c r="FA33" s="389"/>
      <c r="FB33" s="389"/>
      <c r="FC33" s="389"/>
      <c r="FD33" s="389"/>
      <c r="FE33" s="389"/>
      <c r="FF33" s="389"/>
      <c r="FG33" s="389"/>
      <c r="FH33" s="389"/>
      <c r="FI33" s="389"/>
      <c r="FJ33" s="389"/>
      <c r="FK33" s="389"/>
      <c r="FL33" s="389"/>
      <c r="FM33" s="389"/>
      <c r="FN33" s="389"/>
      <c r="FO33" s="389"/>
      <c r="FP33" s="389"/>
      <c r="FQ33" s="389"/>
      <c r="FR33" s="389"/>
      <c r="FS33" s="389"/>
      <c r="FT33" s="389"/>
      <c r="FU33" s="389"/>
      <c r="FV33" s="389"/>
      <c r="FW33" s="389"/>
      <c r="FX33" s="389"/>
      <c r="FY33" s="712" t="s">
        <v>437</v>
      </c>
      <c r="FZ33" s="57">
        <v>45</v>
      </c>
      <c r="GA33" s="57">
        <v>30289427</v>
      </c>
      <c r="GB33" s="57">
        <v>55</v>
      </c>
      <c r="GC33" s="57" t="s">
        <v>798</v>
      </c>
      <c r="GD33" s="57">
        <v>20</v>
      </c>
      <c r="GE33" s="57">
        <v>1973</v>
      </c>
      <c r="GF33" s="57">
        <v>1</v>
      </c>
      <c r="GG33" s="57" t="s">
        <v>780</v>
      </c>
      <c r="GH33" s="57">
        <v>2</v>
      </c>
      <c r="GI33" s="57">
        <v>1</v>
      </c>
      <c r="GJ33" s="57" t="s">
        <v>780</v>
      </c>
      <c r="GK33" s="57">
        <v>2</v>
      </c>
      <c r="GL33" s="57" t="s">
        <v>781</v>
      </c>
      <c r="GM33" s="57" t="s">
        <v>782</v>
      </c>
      <c r="GN33" s="57">
        <v>66</v>
      </c>
      <c r="GO33" s="57" t="s">
        <v>783</v>
      </c>
      <c r="GP33" s="57">
        <v>0</v>
      </c>
      <c r="GQ33" s="57">
        <v>0</v>
      </c>
      <c r="GR33" s="57">
        <v>4</v>
      </c>
      <c r="GS33" s="57">
        <v>2</v>
      </c>
      <c r="GT33" s="57">
        <v>2</v>
      </c>
      <c r="GU33" s="57" t="s">
        <v>783</v>
      </c>
      <c r="GV33" s="57" t="s">
        <v>783</v>
      </c>
      <c r="GW33" s="57" t="s">
        <v>783</v>
      </c>
      <c r="GX33" s="57" t="s">
        <v>783</v>
      </c>
      <c r="GY33" s="57" t="s">
        <v>783</v>
      </c>
      <c r="GZ33" s="57">
        <v>1649</v>
      </c>
      <c r="HA33" s="57">
        <v>7.0000000000000007E-2</v>
      </c>
      <c r="HB33" s="57">
        <v>5</v>
      </c>
      <c r="HC33" s="57" t="s">
        <v>783</v>
      </c>
      <c r="HD33" s="57" t="s">
        <v>782</v>
      </c>
      <c r="HE33" s="57">
        <v>75</v>
      </c>
      <c r="HF33" s="57" t="s">
        <v>783</v>
      </c>
      <c r="HG33" s="57">
        <v>0</v>
      </c>
      <c r="HH33" s="57" t="s">
        <v>783</v>
      </c>
      <c r="HI33" s="57">
        <v>0</v>
      </c>
      <c r="HJ33" s="57">
        <v>1</v>
      </c>
      <c r="HK33" s="57">
        <v>45</v>
      </c>
      <c r="HL33" s="57" t="s">
        <v>784</v>
      </c>
      <c r="HM33" s="57" t="s">
        <v>785</v>
      </c>
      <c r="HN33" s="57" t="s">
        <v>783</v>
      </c>
      <c r="HO33" s="57" t="s">
        <v>783</v>
      </c>
      <c r="HP33" s="57" t="s">
        <v>783</v>
      </c>
      <c r="HQ33" s="57" t="s">
        <v>783</v>
      </c>
      <c r="HR33" s="57" t="s">
        <v>783</v>
      </c>
      <c r="HS33" s="57">
        <v>3980116</v>
      </c>
      <c r="HT33" s="57" t="s">
        <v>783</v>
      </c>
      <c r="HU33" s="57" t="s">
        <v>786</v>
      </c>
      <c r="HV33" s="57" t="s">
        <v>787</v>
      </c>
      <c r="HW33" s="57">
        <v>4</v>
      </c>
      <c r="HX33" s="57">
        <v>2014</v>
      </c>
      <c r="HY33" s="57">
        <v>63</v>
      </c>
      <c r="HZ33" s="57">
        <v>0</v>
      </c>
      <c r="IA33" s="57">
        <v>370</v>
      </c>
      <c r="IB33" s="713">
        <v>41697.500081018516</v>
      </c>
      <c r="IC33" s="57" t="s">
        <v>788</v>
      </c>
      <c r="ID33" s="57">
        <v>3975638</v>
      </c>
      <c r="IE33" s="57">
        <v>2014</v>
      </c>
      <c r="IF33" s="57">
        <v>1712</v>
      </c>
      <c r="IG33" s="57" t="s">
        <v>783</v>
      </c>
      <c r="IH33" s="57" t="s">
        <v>783</v>
      </c>
      <c r="II33" s="57" t="s">
        <v>783</v>
      </c>
      <c r="IJ33" s="57" t="s">
        <v>783</v>
      </c>
      <c r="IK33" s="57" t="s">
        <v>783</v>
      </c>
      <c r="IL33" s="57" t="s">
        <v>783</v>
      </c>
      <c r="IM33" s="57" t="s">
        <v>783</v>
      </c>
      <c r="IN33" s="57" t="s">
        <v>783</v>
      </c>
      <c r="IO33" s="57" t="s">
        <v>783</v>
      </c>
      <c r="IP33" s="57">
        <v>1649</v>
      </c>
      <c r="IQ33" s="713">
        <v>37477.354571759257</v>
      </c>
      <c r="IR33" s="57">
        <v>2</v>
      </c>
      <c r="IS33" s="57" t="s">
        <v>793</v>
      </c>
      <c r="IT33" s="57">
        <v>2</v>
      </c>
      <c r="IU33" s="714">
        <v>41275</v>
      </c>
      <c r="IV33" s="57" t="s">
        <v>783</v>
      </c>
      <c r="IW33" s="57" t="s">
        <v>783</v>
      </c>
      <c r="IX33" s="57" t="s">
        <v>783</v>
      </c>
      <c r="IY33" s="57" t="s">
        <v>781</v>
      </c>
      <c r="IZ33" s="57">
        <v>45</v>
      </c>
      <c r="JA33" s="57" t="s">
        <v>789</v>
      </c>
      <c r="JB33" s="57" t="s">
        <v>783</v>
      </c>
      <c r="JC33" s="57" t="s">
        <v>783</v>
      </c>
      <c r="JD33" s="57" t="s">
        <v>783</v>
      </c>
      <c r="JE33" s="57">
        <v>329426</v>
      </c>
      <c r="JF33" s="57" t="s">
        <v>783</v>
      </c>
      <c r="JG33" s="57" t="s">
        <v>783</v>
      </c>
      <c r="JH33" s="57" t="s">
        <v>802</v>
      </c>
      <c r="JI33" s="57">
        <v>55</v>
      </c>
      <c r="JJ33" s="57" t="s">
        <v>783</v>
      </c>
      <c r="JK33" s="57" t="s">
        <v>783</v>
      </c>
      <c r="JL33" s="57" t="s">
        <v>783</v>
      </c>
      <c r="JM33" s="57" t="s">
        <v>790</v>
      </c>
      <c r="JN33" s="57">
        <v>4</v>
      </c>
      <c r="JO33" s="57">
        <v>3</v>
      </c>
      <c r="JP33" s="57" t="s">
        <v>783</v>
      </c>
      <c r="JQ33" s="57">
        <v>10711928</v>
      </c>
      <c r="JR33" s="57">
        <v>2011</v>
      </c>
      <c r="JS33" s="57">
        <v>3</v>
      </c>
      <c r="JT33" s="57" t="s">
        <v>783</v>
      </c>
      <c r="JU33" s="57" t="s">
        <v>783</v>
      </c>
      <c r="JV33" s="57" t="s">
        <v>856</v>
      </c>
      <c r="JW33" s="715">
        <v>364.84504700000002</v>
      </c>
      <c r="JY33" s="225"/>
    </row>
    <row r="34" spans="1:285" ht="16" thickBot="1">
      <c r="A34" s="905" t="s">
        <v>5</v>
      </c>
      <c r="B34" s="79">
        <f t="shared" si="0"/>
        <v>1</v>
      </c>
      <c r="C34" s="871" t="s">
        <v>647</v>
      </c>
      <c r="D34" s="1130" t="s">
        <v>162</v>
      </c>
      <c r="E34" s="1131" t="s">
        <v>158</v>
      </c>
      <c r="F34" s="888">
        <v>0.06</v>
      </c>
      <c r="G34" s="120">
        <f t="shared" si="39"/>
        <v>32.870000000000005</v>
      </c>
      <c r="H34" s="30"/>
      <c r="I34" s="11">
        <f>F34</f>
        <v>0.06</v>
      </c>
      <c r="J34" s="56"/>
      <c r="K34" s="20" t="s">
        <v>26</v>
      </c>
      <c r="L34" s="80"/>
      <c r="M34" s="170">
        <v>3</v>
      </c>
      <c r="N34" s="71">
        <v>3</v>
      </c>
      <c r="O34" s="739">
        <v>4</v>
      </c>
      <c r="P34" s="1107">
        <f t="shared" si="47"/>
        <v>10</v>
      </c>
      <c r="Q34" s="1108">
        <f t="shared" si="48"/>
        <v>36</v>
      </c>
      <c r="R34" s="30"/>
      <c r="S34" s="11">
        <f>I34</f>
        <v>0.06</v>
      </c>
      <c r="T34" s="43"/>
      <c r="U34" s="599">
        <f t="shared" si="44"/>
        <v>4500</v>
      </c>
      <c r="V34" s="219" t="s">
        <v>642</v>
      </c>
      <c r="W34" s="1042">
        <f t="shared" si="40"/>
        <v>4500</v>
      </c>
      <c r="X34" s="537">
        <f t="shared" si="42"/>
        <v>2269.7600000000002</v>
      </c>
      <c r="Y34" s="538">
        <f t="shared" si="2"/>
        <v>500</v>
      </c>
      <c r="Z34" s="1090">
        <f t="shared" si="3"/>
        <v>7269.76</v>
      </c>
      <c r="AA34" s="1475">
        <f t="shared" si="43"/>
        <v>3366791.4509777776</v>
      </c>
      <c r="AB34" s="1098"/>
      <c r="AC34" s="600">
        <v>6</v>
      </c>
      <c r="AD34" s="1056">
        <f t="shared" si="4"/>
        <v>1189.76</v>
      </c>
      <c r="AE34" s="1063">
        <v>0.25</v>
      </c>
      <c r="AF34" s="747">
        <f t="shared" si="5"/>
        <v>1080</v>
      </c>
      <c r="AG34" s="600"/>
      <c r="AH34" s="1056">
        <f t="shared" si="6"/>
        <v>0</v>
      </c>
      <c r="AI34" s="1070"/>
      <c r="AJ34" s="747">
        <f t="shared" si="7"/>
        <v>0</v>
      </c>
      <c r="AK34" s="1051"/>
      <c r="AL34" s="270">
        <v>0</v>
      </c>
      <c r="AM34" s="902"/>
      <c r="AN34" s="902">
        <v>2023</v>
      </c>
      <c r="AO34" s="18" t="str">
        <f t="shared" si="8"/>
        <v xml:space="preserve"> </v>
      </c>
      <c r="AP34" s="747" t="str">
        <f t="shared" si="9"/>
        <v xml:space="preserve"> </v>
      </c>
      <c r="AQ34" s="4" t="str">
        <f t="shared" si="10"/>
        <v xml:space="preserve"> </v>
      </c>
      <c r="AR34" s="747" t="str">
        <f t="shared" si="11"/>
        <v xml:space="preserve"> </v>
      </c>
      <c r="AS34" s="4" t="str">
        <f t="shared" si="12"/>
        <v xml:space="preserve"> </v>
      </c>
      <c r="AT34" s="747" t="str">
        <f t="shared" si="13"/>
        <v xml:space="preserve"> </v>
      </c>
      <c r="AU34" s="4" t="str">
        <f t="shared" si="14"/>
        <v xml:space="preserve"> </v>
      </c>
      <c r="AV34" s="747" t="str">
        <f t="shared" si="15"/>
        <v xml:space="preserve"> </v>
      </c>
      <c r="AW34" s="4" t="str">
        <f t="shared" si="16"/>
        <v xml:space="preserve"> </v>
      </c>
      <c r="AX34" s="747" t="str">
        <f t="shared" si="17"/>
        <v xml:space="preserve"> </v>
      </c>
      <c r="AY34" s="4">
        <f t="shared" si="18"/>
        <v>0.06</v>
      </c>
      <c r="AZ34" s="747">
        <f t="shared" si="19"/>
        <v>7269.76</v>
      </c>
      <c r="BA34" s="4" t="str">
        <f t="shared" si="20"/>
        <v xml:space="preserve"> </v>
      </c>
      <c r="BB34" s="747" t="str">
        <f t="shared" si="21"/>
        <v xml:space="preserve"> </v>
      </c>
      <c r="BC34" s="4" t="str">
        <f t="shared" si="22"/>
        <v xml:space="preserve"> </v>
      </c>
      <c r="BD34" s="747" t="str">
        <f t="shared" si="23"/>
        <v xml:space="preserve"> </v>
      </c>
      <c r="BE34" s="4" t="str">
        <f t="shared" si="24"/>
        <v xml:space="preserve"> </v>
      </c>
      <c r="BF34" s="747" t="str">
        <f t="shared" si="25"/>
        <v xml:space="preserve"> </v>
      </c>
      <c r="BG34" s="4" t="str">
        <f t="shared" si="26"/>
        <v xml:space="preserve"> </v>
      </c>
      <c r="BH34" s="747" t="str">
        <f t="shared" si="27"/>
        <v xml:space="preserve"> </v>
      </c>
      <c r="BI34" s="4" t="str">
        <f t="shared" si="28"/>
        <v xml:space="preserve"> </v>
      </c>
      <c r="BJ34" s="747" t="str">
        <f t="shared" si="29"/>
        <v xml:space="preserve"> </v>
      </c>
      <c r="BK34" s="4" t="str">
        <f t="shared" si="30"/>
        <v xml:space="preserve"> </v>
      </c>
      <c r="BL34" s="747" t="str">
        <f t="shared" si="31"/>
        <v xml:space="preserve"> </v>
      </c>
      <c r="BM34" s="4" t="str">
        <f t="shared" si="32"/>
        <v xml:space="preserve"> </v>
      </c>
      <c r="BN34" s="747" t="str">
        <f t="shared" si="33"/>
        <v xml:space="preserve"> </v>
      </c>
      <c r="BO34" s="4" t="str">
        <f t="shared" si="34"/>
        <v xml:space="preserve"> </v>
      </c>
      <c r="BP34" s="747" t="str">
        <f t="shared" si="35"/>
        <v xml:space="preserve"> </v>
      </c>
      <c r="BQ34" s="4" t="str">
        <f t="shared" si="36"/>
        <v xml:space="preserve"> </v>
      </c>
      <c r="BR34" s="747" t="str">
        <f t="shared" si="37"/>
        <v xml:space="preserve"> </v>
      </c>
      <c r="BS34" s="133"/>
      <c r="BT34" s="133"/>
      <c r="BU34" s="389"/>
      <c r="BV34" s="389"/>
      <c r="BW34" s="389"/>
      <c r="BX34" s="389"/>
      <c r="BY34" s="389"/>
      <c r="BZ34" s="389"/>
      <c r="CA34" s="389"/>
      <c r="CB34" s="389"/>
      <c r="CC34" s="163">
        <f t="shared" si="38"/>
        <v>0</v>
      </c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89"/>
      <c r="DS34" s="389"/>
      <c r="DT34" s="389"/>
      <c r="DU34" s="389"/>
      <c r="DV34" s="389"/>
      <c r="DW34" s="389"/>
      <c r="DX34" s="389"/>
      <c r="DY34" s="389"/>
      <c r="DZ34" s="389"/>
      <c r="EA34" s="389"/>
      <c r="EB34" s="389"/>
      <c r="EC34" s="389"/>
      <c r="ED34" s="389"/>
      <c r="EE34" s="389"/>
      <c r="EF34" s="389"/>
      <c r="EG34" s="389"/>
      <c r="EH34" s="389"/>
      <c r="EI34" s="389"/>
      <c r="EJ34" s="389"/>
      <c r="EK34" s="389"/>
      <c r="EL34" s="389"/>
      <c r="EM34" s="389"/>
      <c r="EN34" s="389"/>
      <c r="EO34" s="389"/>
      <c r="EP34" s="389"/>
      <c r="EQ34" s="389"/>
      <c r="ER34" s="389"/>
      <c r="ES34" s="389"/>
      <c r="ET34" s="389"/>
      <c r="EU34" s="389"/>
      <c r="EV34" s="389"/>
      <c r="EW34" s="389"/>
      <c r="EX34" s="389"/>
      <c r="EY34" s="389"/>
      <c r="EZ34" s="389"/>
      <c r="FA34" s="389"/>
      <c r="FB34" s="389"/>
      <c r="FC34" s="389"/>
      <c r="FD34" s="389"/>
      <c r="FE34" s="389"/>
      <c r="FF34" s="389"/>
      <c r="FG34" s="389"/>
      <c r="FH34" s="389"/>
      <c r="FI34" s="389"/>
      <c r="FJ34" s="389"/>
      <c r="FK34" s="389"/>
      <c r="FL34" s="389"/>
      <c r="FM34" s="389"/>
      <c r="FN34" s="389"/>
      <c r="FO34" s="389"/>
      <c r="FP34" s="389"/>
      <c r="FQ34" s="389"/>
      <c r="FR34" s="389"/>
      <c r="FS34" s="389"/>
      <c r="FT34" s="389"/>
      <c r="FU34" s="389"/>
      <c r="FV34" s="389"/>
      <c r="FW34" s="389"/>
      <c r="FX34" s="389"/>
      <c r="FY34" s="621" t="s">
        <v>410</v>
      </c>
      <c r="FZ34" s="622">
        <v>157</v>
      </c>
      <c r="GA34" s="622">
        <v>32434922</v>
      </c>
      <c r="GB34" s="622">
        <v>30</v>
      </c>
      <c r="GC34" s="622" t="s">
        <v>813</v>
      </c>
      <c r="GD34" s="622">
        <v>14</v>
      </c>
      <c r="GE34" s="622">
        <v>1970</v>
      </c>
      <c r="GF34" s="622">
        <v>0</v>
      </c>
      <c r="GG34" s="622" t="s">
        <v>792</v>
      </c>
      <c r="GH34" s="622">
        <v>0</v>
      </c>
      <c r="GI34" s="622">
        <v>0</v>
      </c>
      <c r="GJ34" s="622" t="s">
        <v>792</v>
      </c>
      <c r="GK34" s="622">
        <v>0</v>
      </c>
      <c r="GL34" s="622" t="s">
        <v>781</v>
      </c>
      <c r="GM34" s="622" t="s">
        <v>782</v>
      </c>
      <c r="GN34" s="622">
        <v>66</v>
      </c>
      <c r="GO34" s="622" t="s">
        <v>783</v>
      </c>
      <c r="GP34" s="622">
        <v>0</v>
      </c>
      <c r="GQ34" s="622">
        <v>0</v>
      </c>
      <c r="GR34" s="622">
        <v>4</v>
      </c>
      <c r="GS34" s="622">
        <v>1</v>
      </c>
      <c r="GT34" s="622">
        <v>1</v>
      </c>
      <c r="GU34" s="622" t="s">
        <v>783</v>
      </c>
      <c r="GV34" s="622" t="s">
        <v>783</v>
      </c>
      <c r="GW34" s="622" t="s">
        <v>783</v>
      </c>
      <c r="GX34" s="622" t="s">
        <v>783</v>
      </c>
      <c r="GY34" s="622" t="s">
        <v>783</v>
      </c>
      <c r="GZ34" s="622">
        <v>1649</v>
      </c>
      <c r="HA34" s="622">
        <v>0.22</v>
      </c>
      <c r="HB34" s="622">
        <v>5</v>
      </c>
      <c r="HC34" s="622" t="s">
        <v>783</v>
      </c>
      <c r="HD34" s="622" t="s">
        <v>782</v>
      </c>
      <c r="HE34" s="622">
        <v>35</v>
      </c>
      <c r="HF34" s="622" t="s">
        <v>783</v>
      </c>
      <c r="HG34" s="622">
        <v>0</v>
      </c>
      <c r="HH34" s="622" t="s">
        <v>783</v>
      </c>
      <c r="HI34" s="622">
        <v>0</v>
      </c>
      <c r="HJ34" s="622">
        <v>1</v>
      </c>
      <c r="HK34" s="622">
        <v>45</v>
      </c>
      <c r="HL34" s="622" t="s">
        <v>784</v>
      </c>
      <c r="HM34" s="622" t="s">
        <v>785</v>
      </c>
      <c r="HN34" s="622" t="s">
        <v>783</v>
      </c>
      <c r="HO34" s="622" t="s">
        <v>783</v>
      </c>
      <c r="HP34" s="622" t="s">
        <v>783</v>
      </c>
      <c r="HQ34" s="622" t="s">
        <v>783</v>
      </c>
      <c r="HR34" s="622" t="s">
        <v>783</v>
      </c>
      <c r="HS34" s="622">
        <v>3978993</v>
      </c>
      <c r="HT34" s="622" t="s">
        <v>783</v>
      </c>
      <c r="HU34" s="622" t="s">
        <v>786</v>
      </c>
      <c r="HV34" s="622" t="s">
        <v>787</v>
      </c>
      <c r="HW34" s="622">
        <v>4</v>
      </c>
      <c r="HX34" s="622">
        <v>2016</v>
      </c>
      <c r="HY34" s="622">
        <v>63</v>
      </c>
      <c r="HZ34" s="622">
        <v>0</v>
      </c>
      <c r="IA34" s="622">
        <v>1162</v>
      </c>
      <c r="IB34" s="623">
        <v>42227.682129629633</v>
      </c>
      <c r="IC34" s="622" t="s">
        <v>788</v>
      </c>
      <c r="ID34" s="622">
        <v>3974515</v>
      </c>
      <c r="IE34" s="622">
        <v>2014</v>
      </c>
      <c r="IF34" s="622">
        <v>1712</v>
      </c>
      <c r="IG34" s="622" t="s">
        <v>783</v>
      </c>
      <c r="IH34" s="622" t="s">
        <v>783</v>
      </c>
      <c r="II34" s="622" t="s">
        <v>783</v>
      </c>
      <c r="IJ34" s="622" t="s">
        <v>783</v>
      </c>
      <c r="IK34" s="622" t="s">
        <v>783</v>
      </c>
      <c r="IL34" s="622" t="s">
        <v>783</v>
      </c>
      <c r="IM34" s="622" t="s">
        <v>783</v>
      </c>
      <c r="IN34" s="622" t="s">
        <v>783</v>
      </c>
      <c r="IO34" s="622" t="s">
        <v>783</v>
      </c>
      <c r="IP34" s="622">
        <v>1649</v>
      </c>
      <c r="IQ34" s="623">
        <v>37477.354571759257</v>
      </c>
      <c r="IR34" s="622">
        <v>18</v>
      </c>
      <c r="IS34" s="622" t="s">
        <v>793</v>
      </c>
      <c r="IT34" s="622">
        <v>1</v>
      </c>
      <c r="IU34" s="644">
        <v>41275</v>
      </c>
      <c r="IV34" s="622" t="s">
        <v>783</v>
      </c>
      <c r="IW34" s="622" t="s">
        <v>783</v>
      </c>
      <c r="IX34" s="622" t="s">
        <v>783</v>
      </c>
      <c r="IY34" s="622" t="s">
        <v>781</v>
      </c>
      <c r="IZ34" s="622">
        <v>45</v>
      </c>
      <c r="JA34" s="622" t="s">
        <v>789</v>
      </c>
      <c r="JB34" s="622" t="s">
        <v>783</v>
      </c>
      <c r="JC34" s="622" t="s">
        <v>783</v>
      </c>
      <c r="JD34" s="622" t="s">
        <v>783</v>
      </c>
      <c r="JE34" s="622">
        <v>329415</v>
      </c>
      <c r="JF34" s="622" t="s">
        <v>783</v>
      </c>
      <c r="JG34" s="622" t="s">
        <v>783</v>
      </c>
      <c r="JH34" s="622" t="s">
        <v>804</v>
      </c>
      <c r="JI34" s="622">
        <v>30</v>
      </c>
      <c r="JJ34" s="622" t="s">
        <v>783</v>
      </c>
      <c r="JK34" s="622" t="s">
        <v>783</v>
      </c>
      <c r="JL34" s="622" t="s">
        <v>783</v>
      </c>
      <c r="JM34" s="622" t="s">
        <v>790</v>
      </c>
      <c r="JN34" s="622">
        <v>4</v>
      </c>
      <c r="JO34" s="622">
        <v>1</v>
      </c>
      <c r="JP34" s="622" t="s">
        <v>783</v>
      </c>
      <c r="JQ34" s="622">
        <v>10699502</v>
      </c>
      <c r="JR34" s="622">
        <v>2011</v>
      </c>
      <c r="JS34" s="622">
        <v>12</v>
      </c>
      <c r="JT34" s="622" t="s">
        <v>783</v>
      </c>
      <c r="JU34" s="622" t="s">
        <v>783</v>
      </c>
      <c r="JV34" s="622" t="s">
        <v>839</v>
      </c>
      <c r="JW34" s="624">
        <v>1160.0001</v>
      </c>
      <c r="JX34">
        <f>JW34</f>
        <v>1160.0001</v>
      </c>
      <c r="JY34" s="225">
        <v>0.21969698863636364</v>
      </c>
    </row>
    <row r="35" spans="1:285" ht="16" thickBot="1">
      <c r="A35" s="905" t="s">
        <v>5</v>
      </c>
      <c r="B35" s="79">
        <f t="shared" si="0"/>
        <v>3</v>
      </c>
      <c r="C35" s="871" t="s">
        <v>648</v>
      </c>
      <c r="D35" s="1130" t="s">
        <v>162</v>
      </c>
      <c r="E35" s="1131" t="s">
        <v>158</v>
      </c>
      <c r="F35" s="888">
        <v>0.21</v>
      </c>
      <c r="G35" s="120">
        <f t="shared" si="39"/>
        <v>33.080000000000005</v>
      </c>
      <c r="H35" s="30">
        <v>0.21</v>
      </c>
      <c r="I35" s="11"/>
      <c r="J35" s="56"/>
      <c r="K35" s="20" t="s">
        <v>26</v>
      </c>
      <c r="L35" s="80"/>
      <c r="M35" s="170">
        <v>3</v>
      </c>
      <c r="N35" s="71">
        <v>3</v>
      </c>
      <c r="O35" s="739">
        <v>4</v>
      </c>
      <c r="P35" s="1107">
        <f t="shared" si="47"/>
        <v>10</v>
      </c>
      <c r="Q35" s="1108">
        <f t="shared" si="48"/>
        <v>36</v>
      </c>
      <c r="R35" s="30"/>
      <c r="S35" s="11">
        <f>H35</f>
        <v>0.21</v>
      </c>
      <c r="T35" s="43"/>
      <c r="U35" s="599">
        <f t="shared" si="44"/>
        <v>15750</v>
      </c>
      <c r="V35" s="219" t="s">
        <v>642</v>
      </c>
      <c r="W35" s="1042">
        <f t="shared" si="40"/>
        <v>15750</v>
      </c>
      <c r="X35" s="537">
        <f t="shared" si="42"/>
        <v>7944.16</v>
      </c>
      <c r="Y35" s="538">
        <f t="shared" si="2"/>
        <v>500</v>
      </c>
      <c r="Z35" s="1090">
        <f t="shared" si="3"/>
        <v>24194.16</v>
      </c>
      <c r="AA35" s="1475">
        <f t="shared" si="43"/>
        <v>3390985.6109777777</v>
      </c>
      <c r="AB35" s="1098"/>
      <c r="AC35" s="600">
        <v>6</v>
      </c>
      <c r="AD35" s="1056">
        <f t="shared" si="4"/>
        <v>4164.16</v>
      </c>
      <c r="AE35" s="1063">
        <v>0.25</v>
      </c>
      <c r="AF35" s="747">
        <f t="shared" si="5"/>
        <v>3780</v>
      </c>
      <c r="AG35" s="600"/>
      <c r="AH35" s="1056">
        <f t="shared" si="6"/>
        <v>0</v>
      </c>
      <c r="AI35" s="1070"/>
      <c r="AJ35" s="747">
        <f t="shared" si="7"/>
        <v>0</v>
      </c>
      <c r="AK35" s="1051"/>
      <c r="AL35" s="270">
        <v>0</v>
      </c>
      <c r="AM35" s="902"/>
      <c r="AN35" s="902">
        <v>2023</v>
      </c>
      <c r="AO35" s="18" t="str">
        <f t="shared" si="8"/>
        <v xml:space="preserve"> </v>
      </c>
      <c r="AP35" s="747" t="str">
        <f t="shared" si="9"/>
        <v xml:space="preserve"> </v>
      </c>
      <c r="AQ35" s="4" t="str">
        <f t="shared" si="10"/>
        <v xml:space="preserve"> </v>
      </c>
      <c r="AR35" s="747" t="str">
        <f t="shared" si="11"/>
        <v xml:space="preserve"> </v>
      </c>
      <c r="AS35" s="4" t="str">
        <f t="shared" si="12"/>
        <v xml:space="preserve"> </v>
      </c>
      <c r="AT35" s="747" t="str">
        <f t="shared" si="13"/>
        <v xml:space="preserve"> </v>
      </c>
      <c r="AU35" s="4" t="str">
        <f t="shared" si="14"/>
        <v xml:space="preserve"> </v>
      </c>
      <c r="AV35" s="747" t="str">
        <f t="shared" si="15"/>
        <v xml:space="preserve"> </v>
      </c>
      <c r="AW35" s="4" t="str">
        <f t="shared" si="16"/>
        <v xml:space="preserve"> </v>
      </c>
      <c r="AX35" s="747" t="str">
        <f t="shared" si="17"/>
        <v xml:space="preserve"> </v>
      </c>
      <c r="AY35" s="4">
        <f t="shared" si="18"/>
        <v>0.21</v>
      </c>
      <c r="AZ35" s="747">
        <f t="shared" si="19"/>
        <v>24194.16</v>
      </c>
      <c r="BA35" s="4" t="str">
        <f t="shared" si="20"/>
        <v xml:space="preserve"> </v>
      </c>
      <c r="BB35" s="747" t="str">
        <f t="shared" si="21"/>
        <v xml:space="preserve"> </v>
      </c>
      <c r="BC35" s="4" t="str">
        <f t="shared" si="22"/>
        <v xml:space="preserve"> </v>
      </c>
      <c r="BD35" s="747" t="str">
        <f t="shared" si="23"/>
        <v xml:space="preserve"> </v>
      </c>
      <c r="BE35" s="4" t="str">
        <f t="shared" si="24"/>
        <v xml:space="preserve"> </v>
      </c>
      <c r="BF35" s="747" t="str">
        <f t="shared" si="25"/>
        <v xml:space="preserve"> </v>
      </c>
      <c r="BG35" s="4" t="str">
        <f t="shared" si="26"/>
        <v xml:space="preserve"> </v>
      </c>
      <c r="BH35" s="747" t="str">
        <f t="shared" si="27"/>
        <v xml:space="preserve"> </v>
      </c>
      <c r="BI35" s="4" t="str">
        <f t="shared" si="28"/>
        <v xml:space="preserve"> </v>
      </c>
      <c r="BJ35" s="747" t="str">
        <f t="shared" si="29"/>
        <v xml:space="preserve"> </v>
      </c>
      <c r="BK35" s="4" t="str">
        <f t="shared" si="30"/>
        <v xml:space="preserve"> </v>
      </c>
      <c r="BL35" s="747" t="str">
        <f t="shared" si="31"/>
        <v xml:space="preserve"> </v>
      </c>
      <c r="BM35" s="4" t="str">
        <f t="shared" si="32"/>
        <v xml:space="preserve"> </v>
      </c>
      <c r="BN35" s="747" t="str">
        <f t="shared" si="33"/>
        <v xml:space="preserve"> </v>
      </c>
      <c r="BO35" s="4" t="str">
        <f t="shared" si="34"/>
        <v xml:space="preserve"> </v>
      </c>
      <c r="BP35" s="747" t="str">
        <f t="shared" si="35"/>
        <v xml:space="preserve"> </v>
      </c>
      <c r="BQ35" s="4" t="str">
        <f t="shared" si="36"/>
        <v xml:space="preserve"> </v>
      </c>
      <c r="BR35" s="747" t="str">
        <f t="shared" si="37"/>
        <v xml:space="preserve"> </v>
      </c>
      <c r="BS35" s="133"/>
      <c r="BT35" s="133"/>
      <c r="BU35" s="389"/>
      <c r="BV35" s="389"/>
      <c r="BW35" s="389"/>
      <c r="BX35" s="389"/>
      <c r="BY35" s="389"/>
      <c r="BZ35" s="389"/>
      <c r="CA35" s="389"/>
      <c r="CB35" s="389"/>
      <c r="CC35" s="163">
        <f t="shared" si="38"/>
        <v>0</v>
      </c>
      <c r="CD35" s="389"/>
      <c r="CE35" s="588"/>
      <c r="CF35" s="389"/>
      <c r="CG35" s="389"/>
      <c r="CH35" s="389"/>
      <c r="CI35" s="389"/>
      <c r="CJ35" s="389"/>
      <c r="CK35" s="389"/>
      <c r="CL35" s="389"/>
      <c r="CM35" s="389"/>
      <c r="CN35" s="389"/>
      <c r="CO35" s="389"/>
      <c r="CP35" s="389"/>
      <c r="CQ35" s="389"/>
      <c r="CR35" s="389"/>
      <c r="CS35" s="389"/>
      <c r="CT35" s="389"/>
      <c r="CU35" s="389"/>
      <c r="CV35" s="389"/>
      <c r="CW35" s="389"/>
      <c r="CX35" s="389"/>
      <c r="CY35" s="389"/>
      <c r="CZ35" s="389"/>
      <c r="DA35" s="389"/>
      <c r="DB35" s="389"/>
      <c r="DC35" s="389"/>
      <c r="DD35" s="389"/>
      <c r="DE35" s="389"/>
      <c r="DF35" s="389"/>
      <c r="DG35" s="389"/>
      <c r="DH35" s="389"/>
      <c r="DI35" s="389"/>
      <c r="DJ35" s="389"/>
      <c r="DK35" s="389"/>
      <c r="DL35" s="389"/>
      <c r="DM35" s="389"/>
      <c r="DN35" s="389"/>
      <c r="DO35" s="389"/>
      <c r="DP35" s="389"/>
      <c r="DQ35" s="389"/>
      <c r="DR35" s="389"/>
      <c r="DS35" s="389"/>
      <c r="DT35" s="389"/>
      <c r="DU35" s="389"/>
      <c r="DV35" s="389"/>
      <c r="DW35" s="389"/>
      <c r="DX35" s="389"/>
      <c r="DY35" s="389"/>
      <c r="DZ35" s="389"/>
      <c r="EA35" s="389"/>
      <c r="EB35" s="389"/>
      <c r="EC35" s="389"/>
      <c r="ED35" s="389"/>
      <c r="EE35" s="389"/>
      <c r="EF35" s="389"/>
      <c r="EG35" s="389"/>
      <c r="EH35" s="389"/>
      <c r="EI35" s="389"/>
      <c r="EJ35" s="389"/>
      <c r="EK35" s="389"/>
      <c r="EL35" s="389"/>
      <c r="EM35" s="389"/>
      <c r="EN35" s="389"/>
      <c r="EO35" s="389"/>
      <c r="EP35" s="389"/>
      <c r="EQ35" s="389"/>
      <c r="ER35" s="389"/>
      <c r="ES35" s="389"/>
      <c r="ET35" s="389"/>
      <c r="EU35" s="389"/>
      <c r="EV35" s="389"/>
      <c r="EW35" s="389"/>
      <c r="EX35" s="389"/>
      <c r="EY35" s="389"/>
      <c r="EZ35" s="389"/>
      <c r="FA35" s="389"/>
      <c r="FB35" s="389"/>
      <c r="FC35" s="389"/>
      <c r="FD35" s="389"/>
      <c r="FE35" s="389"/>
      <c r="FF35" s="389"/>
      <c r="FG35" s="389"/>
      <c r="FH35" s="389"/>
      <c r="FI35" s="389"/>
      <c r="FJ35" s="389"/>
      <c r="FK35" s="389"/>
      <c r="FL35" s="389"/>
      <c r="FM35" s="389"/>
      <c r="FN35" s="389"/>
      <c r="FO35" s="389"/>
      <c r="FP35" s="389"/>
      <c r="FQ35" s="389"/>
      <c r="FR35" s="389"/>
      <c r="FS35" s="389"/>
      <c r="FT35" s="389"/>
      <c r="FU35" s="389"/>
      <c r="FV35" s="389"/>
      <c r="FW35" s="389"/>
      <c r="FX35" s="389"/>
      <c r="FY35" s="629" t="s">
        <v>383</v>
      </c>
      <c r="FZ35" s="630">
        <v>227</v>
      </c>
      <c r="GA35" s="630">
        <v>32434870</v>
      </c>
      <c r="GB35" s="630">
        <v>55</v>
      </c>
      <c r="GC35" s="630" t="s">
        <v>798</v>
      </c>
      <c r="GD35" s="630">
        <v>20</v>
      </c>
      <c r="GE35" s="630">
        <v>1970</v>
      </c>
      <c r="GF35" s="630">
        <v>1</v>
      </c>
      <c r="GG35" s="630" t="s">
        <v>780</v>
      </c>
      <c r="GH35" s="630">
        <v>2</v>
      </c>
      <c r="GI35" s="630">
        <v>1</v>
      </c>
      <c r="GJ35" s="630" t="s">
        <v>780</v>
      </c>
      <c r="GK35" s="630">
        <v>2</v>
      </c>
      <c r="GL35" s="630" t="s">
        <v>781</v>
      </c>
      <c r="GM35" s="630" t="s">
        <v>782</v>
      </c>
      <c r="GN35" s="630">
        <v>66</v>
      </c>
      <c r="GO35" s="630" t="s">
        <v>783</v>
      </c>
      <c r="GP35" s="630">
        <v>0</v>
      </c>
      <c r="GQ35" s="630">
        <v>0</v>
      </c>
      <c r="GR35" s="630">
        <v>4</v>
      </c>
      <c r="GS35" s="630">
        <v>2</v>
      </c>
      <c r="GT35" s="630">
        <v>3</v>
      </c>
      <c r="GU35" s="630" t="s">
        <v>783</v>
      </c>
      <c r="GV35" s="630" t="s">
        <v>783</v>
      </c>
      <c r="GW35" s="630" t="s">
        <v>783</v>
      </c>
      <c r="GX35" s="630" t="s">
        <v>783</v>
      </c>
      <c r="GY35" s="630" t="s">
        <v>783</v>
      </c>
      <c r="GZ35" s="630">
        <v>1649</v>
      </c>
      <c r="HA35" s="630">
        <v>0.99</v>
      </c>
      <c r="HB35" s="630">
        <v>5</v>
      </c>
      <c r="HC35" s="630" t="s">
        <v>783</v>
      </c>
      <c r="HD35" s="630" t="s">
        <v>782</v>
      </c>
      <c r="HE35" s="630">
        <v>35</v>
      </c>
      <c r="HF35" s="630" t="s">
        <v>783</v>
      </c>
      <c r="HG35" s="630">
        <v>0</v>
      </c>
      <c r="HH35" s="630" t="s">
        <v>783</v>
      </c>
      <c r="HI35" s="630">
        <v>0</v>
      </c>
      <c r="HJ35" s="630">
        <v>1</v>
      </c>
      <c r="HK35" s="630">
        <v>40</v>
      </c>
      <c r="HL35" s="630" t="s">
        <v>784</v>
      </c>
      <c r="HM35" s="630" t="s">
        <v>785</v>
      </c>
      <c r="HN35" s="630" t="s">
        <v>783</v>
      </c>
      <c r="HO35" s="630" t="s">
        <v>783</v>
      </c>
      <c r="HP35" s="630" t="s">
        <v>783</v>
      </c>
      <c r="HQ35" s="630" t="s">
        <v>783</v>
      </c>
      <c r="HR35" s="630" t="s">
        <v>783</v>
      </c>
      <c r="HS35" s="630">
        <v>3978988</v>
      </c>
      <c r="HT35" s="630" t="s">
        <v>783</v>
      </c>
      <c r="HU35" s="630" t="s">
        <v>786</v>
      </c>
      <c r="HV35" s="630" t="s">
        <v>787</v>
      </c>
      <c r="HW35" s="630">
        <v>4</v>
      </c>
      <c r="HX35" s="630">
        <v>2016</v>
      </c>
      <c r="HY35" s="630">
        <v>63</v>
      </c>
      <c r="HZ35" s="630">
        <v>0</v>
      </c>
      <c r="IA35" s="630">
        <v>5227</v>
      </c>
      <c r="IB35" s="631">
        <v>42227.682129629633</v>
      </c>
      <c r="IC35" s="630" t="s">
        <v>788</v>
      </c>
      <c r="ID35" s="630">
        <v>3974510</v>
      </c>
      <c r="IE35" s="630">
        <v>2014</v>
      </c>
      <c r="IF35" s="630">
        <v>1712</v>
      </c>
      <c r="IG35" s="630" t="s">
        <v>783</v>
      </c>
      <c r="IH35" s="630" t="s">
        <v>783</v>
      </c>
      <c r="II35" s="630" t="s">
        <v>783</v>
      </c>
      <c r="IJ35" s="630" t="s">
        <v>783</v>
      </c>
      <c r="IK35" s="630" t="s">
        <v>783</v>
      </c>
      <c r="IL35" s="630" t="s">
        <v>783</v>
      </c>
      <c r="IM35" s="630" t="s">
        <v>783</v>
      </c>
      <c r="IN35" s="630" t="s">
        <v>783</v>
      </c>
      <c r="IO35" s="630" t="s">
        <v>783</v>
      </c>
      <c r="IP35" s="630">
        <v>1649</v>
      </c>
      <c r="IQ35" s="631">
        <v>37477.354571759257</v>
      </c>
      <c r="IR35" s="630">
        <v>2</v>
      </c>
      <c r="IS35" s="630" t="s">
        <v>793</v>
      </c>
      <c r="IT35" s="630">
        <v>3</v>
      </c>
      <c r="IU35" s="632">
        <v>41275</v>
      </c>
      <c r="IV35" s="630" t="s">
        <v>783</v>
      </c>
      <c r="IW35" s="630" t="s">
        <v>783</v>
      </c>
      <c r="IX35" s="630" t="s">
        <v>783</v>
      </c>
      <c r="IY35" s="630" t="s">
        <v>781</v>
      </c>
      <c r="IZ35" s="630">
        <v>40</v>
      </c>
      <c r="JA35" s="630" t="s">
        <v>794</v>
      </c>
      <c r="JB35" s="630" t="s">
        <v>783</v>
      </c>
      <c r="JC35" s="630" t="s">
        <v>783</v>
      </c>
      <c r="JD35" s="630" t="s">
        <v>783</v>
      </c>
      <c r="JE35" s="630">
        <v>329509</v>
      </c>
      <c r="JF35" s="630" t="s">
        <v>783</v>
      </c>
      <c r="JG35" s="630" t="s">
        <v>783</v>
      </c>
      <c r="JH35" s="630" t="s">
        <v>804</v>
      </c>
      <c r="JI35" s="630">
        <v>55</v>
      </c>
      <c r="JJ35" s="630" t="s">
        <v>783</v>
      </c>
      <c r="JK35" s="630" t="s">
        <v>783</v>
      </c>
      <c r="JL35" s="630" t="s">
        <v>783</v>
      </c>
      <c r="JM35" s="630" t="s">
        <v>796</v>
      </c>
      <c r="JN35" s="630">
        <v>4</v>
      </c>
      <c r="JO35" s="630">
        <v>3</v>
      </c>
      <c r="JP35" s="630" t="s">
        <v>783</v>
      </c>
      <c r="JQ35" s="630">
        <v>10711928</v>
      </c>
      <c r="JR35" s="630">
        <v>2011</v>
      </c>
      <c r="JS35" s="630">
        <v>3</v>
      </c>
      <c r="JT35" s="630" t="s">
        <v>783</v>
      </c>
      <c r="JU35" s="630" t="s">
        <v>783</v>
      </c>
      <c r="JV35" s="630" t="s">
        <v>902</v>
      </c>
      <c r="JW35" s="633">
        <v>5228.5025489999998</v>
      </c>
      <c r="JY35" s="225"/>
    </row>
    <row r="36" spans="1:285" ht="16" thickBot="1">
      <c r="A36" s="905" t="s">
        <v>5</v>
      </c>
      <c r="B36" s="79">
        <f t="shared" si="0"/>
        <v>1</v>
      </c>
      <c r="C36" s="871" t="s">
        <v>22</v>
      </c>
      <c r="D36" s="489" t="s">
        <v>162</v>
      </c>
      <c r="E36" s="1129" t="s">
        <v>158</v>
      </c>
      <c r="F36" s="888">
        <v>0.36</v>
      </c>
      <c r="G36" s="120">
        <f t="shared" si="39"/>
        <v>33.440000000000005</v>
      </c>
      <c r="H36" s="46"/>
      <c r="I36" s="3">
        <f>F36</f>
        <v>0.36</v>
      </c>
      <c r="J36" s="29"/>
      <c r="K36" s="18" t="s">
        <v>26</v>
      </c>
      <c r="L36" s="5"/>
      <c r="M36" s="170">
        <v>3</v>
      </c>
      <c r="N36" s="71">
        <v>3</v>
      </c>
      <c r="O36" s="739">
        <v>4</v>
      </c>
      <c r="P36" s="1107">
        <f t="shared" si="47"/>
        <v>10</v>
      </c>
      <c r="Q36" s="1108">
        <f t="shared" si="48"/>
        <v>36</v>
      </c>
      <c r="R36" s="46"/>
      <c r="S36" s="3">
        <f>I36</f>
        <v>0.36</v>
      </c>
      <c r="T36" s="25"/>
      <c r="U36" s="219">
        <f t="shared" si="44"/>
        <v>27000</v>
      </c>
      <c r="V36" s="219" t="s">
        <v>642</v>
      </c>
      <c r="W36" s="1042">
        <f t="shared" si="40"/>
        <v>27000</v>
      </c>
      <c r="X36" s="537">
        <f t="shared" si="42"/>
        <v>13618.56</v>
      </c>
      <c r="Y36" s="538">
        <f t="shared" si="2"/>
        <v>500</v>
      </c>
      <c r="Z36" s="1090">
        <f t="shared" si="3"/>
        <v>41118.559999999998</v>
      </c>
      <c r="AA36" s="1475">
        <f t="shared" si="43"/>
        <v>3432104.1709777778</v>
      </c>
      <c r="AB36" s="1098"/>
      <c r="AC36" s="600">
        <v>6</v>
      </c>
      <c r="AD36" s="1056">
        <f t="shared" si="4"/>
        <v>7138.5599999999995</v>
      </c>
      <c r="AE36" s="1063">
        <v>0.25</v>
      </c>
      <c r="AF36" s="747">
        <f t="shared" si="5"/>
        <v>6480</v>
      </c>
      <c r="AG36" s="600"/>
      <c r="AH36" s="1056">
        <f t="shared" si="6"/>
        <v>0</v>
      </c>
      <c r="AI36" s="1070"/>
      <c r="AJ36" s="747">
        <f t="shared" si="7"/>
        <v>0</v>
      </c>
      <c r="AK36" s="1051"/>
      <c r="AL36" s="270">
        <v>0</v>
      </c>
      <c r="AM36" s="902"/>
      <c r="AN36" s="902">
        <v>2023</v>
      </c>
      <c r="AO36" s="18" t="str">
        <f t="shared" si="8"/>
        <v xml:space="preserve"> </v>
      </c>
      <c r="AP36" s="747" t="str">
        <f t="shared" si="9"/>
        <v xml:space="preserve"> </v>
      </c>
      <c r="AQ36" s="4" t="str">
        <f t="shared" si="10"/>
        <v xml:space="preserve"> </v>
      </c>
      <c r="AR36" s="747" t="str">
        <f t="shared" si="11"/>
        <v xml:space="preserve"> </v>
      </c>
      <c r="AS36" s="4" t="str">
        <f t="shared" si="12"/>
        <v xml:space="preserve"> </v>
      </c>
      <c r="AT36" s="747" t="str">
        <f t="shared" si="13"/>
        <v xml:space="preserve"> </v>
      </c>
      <c r="AU36" s="4" t="str">
        <f t="shared" si="14"/>
        <v xml:space="preserve"> </v>
      </c>
      <c r="AV36" s="747" t="str">
        <f t="shared" si="15"/>
        <v xml:space="preserve"> </v>
      </c>
      <c r="AW36" s="4" t="str">
        <f t="shared" si="16"/>
        <v xml:space="preserve"> </v>
      </c>
      <c r="AX36" s="747" t="str">
        <f t="shared" si="17"/>
        <v xml:space="preserve"> </v>
      </c>
      <c r="AY36" s="4">
        <f t="shared" si="18"/>
        <v>0.36</v>
      </c>
      <c r="AZ36" s="747">
        <f t="shared" si="19"/>
        <v>41118.559999999998</v>
      </c>
      <c r="BA36" s="4" t="str">
        <f t="shared" si="20"/>
        <v xml:space="preserve"> </v>
      </c>
      <c r="BB36" s="747" t="str">
        <f t="shared" si="21"/>
        <v xml:space="preserve"> </v>
      </c>
      <c r="BC36" s="4" t="str">
        <f t="shared" si="22"/>
        <v xml:space="preserve"> </v>
      </c>
      <c r="BD36" s="747" t="str">
        <f t="shared" si="23"/>
        <v xml:space="preserve"> </v>
      </c>
      <c r="BE36" s="4" t="str">
        <f t="shared" si="24"/>
        <v xml:space="preserve"> </v>
      </c>
      <c r="BF36" s="747" t="str">
        <f t="shared" si="25"/>
        <v xml:space="preserve"> </v>
      </c>
      <c r="BG36" s="4" t="str">
        <f t="shared" si="26"/>
        <v xml:space="preserve"> </v>
      </c>
      <c r="BH36" s="747" t="str">
        <f t="shared" si="27"/>
        <v xml:space="preserve"> </v>
      </c>
      <c r="BI36" s="4" t="str">
        <f t="shared" si="28"/>
        <v xml:space="preserve"> </v>
      </c>
      <c r="BJ36" s="747" t="str">
        <f t="shared" si="29"/>
        <v xml:space="preserve"> </v>
      </c>
      <c r="BK36" s="4" t="str">
        <f t="shared" si="30"/>
        <v xml:space="preserve"> </v>
      </c>
      <c r="BL36" s="747" t="str">
        <f t="shared" si="31"/>
        <v xml:space="preserve"> </v>
      </c>
      <c r="BM36" s="4" t="str">
        <f t="shared" si="32"/>
        <v xml:space="preserve"> </v>
      </c>
      <c r="BN36" s="747" t="str">
        <f t="shared" si="33"/>
        <v xml:space="preserve"> </v>
      </c>
      <c r="BO36" s="4" t="str">
        <f t="shared" si="34"/>
        <v xml:space="preserve"> </v>
      </c>
      <c r="BP36" s="747" t="str">
        <f t="shared" si="35"/>
        <v xml:space="preserve"> </v>
      </c>
      <c r="BQ36" s="4" t="str">
        <f t="shared" si="36"/>
        <v xml:space="preserve"> </v>
      </c>
      <c r="BR36" s="747" t="str">
        <f t="shared" si="37"/>
        <v xml:space="preserve"> </v>
      </c>
      <c r="BS36" s="133"/>
      <c r="BT36" s="133"/>
      <c r="BU36" s="389"/>
      <c r="BV36" s="389"/>
      <c r="BW36" s="389"/>
      <c r="BX36" s="389"/>
      <c r="BY36" s="389"/>
      <c r="BZ36" s="389"/>
      <c r="CA36" s="389"/>
      <c r="CB36" s="389"/>
      <c r="CC36" s="163">
        <f t="shared" si="38"/>
        <v>0</v>
      </c>
      <c r="CD36" s="389"/>
      <c r="CE36" s="389"/>
      <c r="CF36" s="389"/>
      <c r="CG36" s="389"/>
      <c r="CH36" s="389"/>
      <c r="CI36" s="389"/>
      <c r="CJ36" s="389"/>
      <c r="CK36" s="389"/>
      <c r="CL36" s="389"/>
      <c r="CM36" s="389"/>
      <c r="CN36" s="389"/>
      <c r="CO36" s="389"/>
      <c r="CP36" s="389"/>
      <c r="CQ36" s="389"/>
      <c r="CR36" s="389"/>
      <c r="CS36" s="389"/>
      <c r="CT36" s="389"/>
      <c r="CU36" s="389"/>
      <c r="CV36" s="389"/>
      <c r="CW36" s="389"/>
      <c r="CX36" s="389"/>
      <c r="CY36" s="389"/>
      <c r="CZ36" s="389"/>
      <c r="DA36" s="389"/>
      <c r="DB36" s="389"/>
      <c r="DC36" s="389"/>
      <c r="DD36" s="389"/>
      <c r="DE36" s="389"/>
      <c r="DF36" s="389"/>
      <c r="DG36" s="389"/>
      <c r="DH36" s="389"/>
      <c r="DI36" s="389"/>
      <c r="DJ36" s="389"/>
      <c r="DK36" s="389"/>
      <c r="DL36" s="389"/>
      <c r="DM36" s="389"/>
      <c r="DN36" s="389"/>
      <c r="DO36" s="389"/>
      <c r="DP36" s="389"/>
      <c r="DQ36" s="389"/>
      <c r="DR36" s="389"/>
      <c r="DS36" s="389"/>
      <c r="DT36" s="389"/>
      <c r="DU36" s="389"/>
      <c r="DV36" s="389"/>
      <c r="DW36" s="389"/>
      <c r="DX36" s="389"/>
      <c r="DY36" s="389"/>
      <c r="DZ36" s="389"/>
      <c r="EA36" s="389"/>
      <c r="EB36" s="389"/>
      <c r="EC36" s="389"/>
      <c r="ED36" s="389"/>
      <c r="EE36" s="389"/>
      <c r="EF36" s="389"/>
      <c r="EG36" s="389"/>
      <c r="EH36" s="389"/>
      <c r="EI36" s="389"/>
      <c r="EJ36" s="389"/>
      <c r="EK36" s="389"/>
      <c r="EL36" s="389"/>
      <c r="EM36" s="389"/>
      <c r="EN36" s="389"/>
      <c r="EO36" s="389"/>
      <c r="EP36" s="389"/>
      <c r="EQ36" s="389"/>
      <c r="ER36" s="389"/>
      <c r="ES36" s="389"/>
      <c r="ET36" s="389"/>
      <c r="EU36" s="389"/>
      <c r="EV36" s="389"/>
      <c r="EW36" s="389"/>
      <c r="EX36" s="389"/>
      <c r="EY36" s="389"/>
      <c r="EZ36" s="389"/>
      <c r="FA36" s="389"/>
      <c r="FB36" s="389"/>
      <c r="FC36" s="389"/>
      <c r="FD36" s="389"/>
      <c r="FE36" s="389"/>
      <c r="FF36" s="389"/>
      <c r="FG36" s="389"/>
      <c r="FH36" s="389"/>
      <c r="FI36" s="389"/>
      <c r="FJ36" s="389"/>
      <c r="FK36" s="389"/>
      <c r="FL36" s="389"/>
      <c r="FM36" s="389"/>
      <c r="FN36" s="389"/>
      <c r="FO36" s="389"/>
      <c r="FP36" s="389"/>
      <c r="FQ36" s="389"/>
      <c r="FR36" s="389"/>
      <c r="FS36" s="389"/>
      <c r="FT36" s="389"/>
      <c r="FU36" s="389"/>
      <c r="FV36" s="389"/>
      <c r="FW36" s="389"/>
      <c r="FX36" s="389"/>
      <c r="FY36" s="639" t="s">
        <v>383</v>
      </c>
      <c r="FZ36" s="640">
        <v>76</v>
      </c>
      <c r="GA36" s="640">
        <v>30289351</v>
      </c>
      <c r="GB36" s="640">
        <v>55</v>
      </c>
      <c r="GC36" s="640" t="s">
        <v>798</v>
      </c>
      <c r="GD36" s="640">
        <v>20</v>
      </c>
      <c r="GE36" s="640">
        <v>1977</v>
      </c>
      <c r="GF36" s="640">
        <v>2</v>
      </c>
      <c r="GG36" s="640" t="s">
        <v>148</v>
      </c>
      <c r="GH36" s="640">
        <v>2</v>
      </c>
      <c r="GI36" s="640">
        <v>2</v>
      </c>
      <c r="GJ36" s="640" t="s">
        <v>148</v>
      </c>
      <c r="GK36" s="640">
        <v>2</v>
      </c>
      <c r="GL36" s="640" t="s">
        <v>781</v>
      </c>
      <c r="GM36" s="640" t="s">
        <v>782</v>
      </c>
      <c r="GN36" s="640">
        <v>66</v>
      </c>
      <c r="GO36" s="640" t="s">
        <v>783</v>
      </c>
      <c r="GP36" s="640">
        <v>0</v>
      </c>
      <c r="GQ36" s="640">
        <v>0</v>
      </c>
      <c r="GR36" s="640">
        <v>4</v>
      </c>
      <c r="GS36" s="640">
        <v>2</v>
      </c>
      <c r="GT36" s="640">
        <v>2</v>
      </c>
      <c r="GU36" s="640" t="s">
        <v>783</v>
      </c>
      <c r="GV36" s="640" t="s">
        <v>783</v>
      </c>
      <c r="GW36" s="640" t="s">
        <v>783</v>
      </c>
      <c r="GX36" s="640" t="s">
        <v>783</v>
      </c>
      <c r="GY36" s="640" t="s">
        <v>783</v>
      </c>
      <c r="GZ36" s="640">
        <v>1649</v>
      </c>
      <c r="HA36" s="640">
        <v>0.33</v>
      </c>
      <c r="HB36" s="640">
        <v>5</v>
      </c>
      <c r="HC36" s="640" t="s">
        <v>783</v>
      </c>
      <c r="HD36" s="640" t="s">
        <v>782</v>
      </c>
      <c r="HE36" s="640">
        <v>75</v>
      </c>
      <c r="HF36" s="640" t="s">
        <v>783</v>
      </c>
      <c r="HG36" s="640">
        <v>0</v>
      </c>
      <c r="HH36" s="640" t="s">
        <v>783</v>
      </c>
      <c r="HI36" s="640">
        <v>0</v>
      </c>
      <c r="HJ36" s="640">
        <v>1</v>
      </c>
      <c r="HK36" s="640">
        <v>40</v>
      </c>
      <c r="HL36" s="640" t="s">
        <v>784</v>
      </c>
      <c r="HM36" s="640" t="s">
        <v>785</v>
      </c>
      <c r="HN36" s="640" t="s">
        <v>783</v>
      </c>
      <c r="HO36" s="640" t="s">
        <v>783</v>
      </c>
      <c r="HP36" s="640" t="s">
        <v>783</v>
      </c>
      <c r="HQ36" s="640" t="s">
        <v>783</v>
      </c>
      <c r="HR36" s="640" t="s">
        <v>783</v>
      </c>
      <c r="HS36" s="640">
        <v>3978977</v>
      </c>
      <c r="HT36" s="640" t="s">
        <v>783</v>
      </c>
      <c r="HU36" s="640" t="s">
        <v>786</v>
      </c>
      <c r="HV36" s="640" t="s">
        <v>787</v>
      </c>
      <c r="HW36" s="640">
        <v>4</v>
      </c>
      <c r="HX36" s="640">
        <v>2014</v>
      </c>
      <c r="HY36" s="640">
        <v>63</v>
      </c>
      <c r="HZ36" s="640">
        <v>0</v>
      </c>
      <c r="IA36" s="640">
        <v>1742</v>
      </c>
      <c r="IB36" s="641">
        <v>41697.500081018516</v>
      </c>
      <c r="IC36" s="640" t="s">
        <v>788</v>
      </c>
      <c r="ID36" s="640">
        <v>3974499</v>
      </c>
      <c r="IE36" s="640">
        <v>2014</v>
      </c>
      <c r="IF36" s="640">
        <v>1712</v>
      </c>
      <c r="IG36" s="640" t="s">
        <v>783</v>
      </c>
      <c r="IH36" s="640" t="s">
        <v>783</v>
      </c>
      <c r="II36" s="640" t="s">
        <v>783</v>
      </c>
      <c r="IJ36" s="640" t="s">
        <v>783</v>
      </c>
      <c r="IK36" s="640" t="s">
        <v>783</v>
      </c>
      <c r="IL36" s="640" t="s">
        <v>783</v>
      </c>
      <c r="IM36" s="640" t="s">
        <v>783</v>
      </c>
      <c r="IN36" s="640" t="s">
        <v>783</v>
      </c>
      <c r="IO36" s="640" t="s">
        <v>783</v>
      </c>
      <c r="IP36" s="640">
        <v>1649</v>
      </c>
      <c r="IQ36" s="641">
        <v>37477.354571759257</v>
      </c>
      <c r="IR36" s="640">
        <v>2</v>
      </c>
      <c r="IS36" s="640" t="s">
        <v>793</v>
      </c>
      <c r="IT36" s="640">
        <v>2</v>
      </c>
      <c r="IU36" s="642">
        <v>41275</v>
      </c>
      <c r="IV36" s="640" t="s">
        <v>783</v>
      </c>
      <c r="IW36" s="640" t="s">
        <v>783</v>
      </c>
      <c r="IX36" s="640" t="s">
        <v>783</v>
      </c>
      <c r="IY36" s="640" t="s">
        <v>781</v>
      </c>
      <c r="IZ36" s="640">
        <v>40</v>
      </c>
      <c r="JA36" s="640" t="s">
        <v>794</v>
      </c>
      <c r="JB36" s="640" t="s">
        <v>783</v>
      </c>
      <c r="JC36" s="640" t="s">
        <v>783</v>
      </c>
      <c r="JD36" s="640" t="s">
        <v>783</v>
      </c>
      <c r="JE36" s="640">
        <v>329509</v>
      </c>
      <c r="JF36" s="640" t="s">
        <v>783</v>
      </c>
      <c r="JG36" s="640" t="s">
        <v>783</v>
      </c>
      <c r="JH36" s="640" t="s">
        <v>802</v>
      </c>
      <c r="JI36" s="640">
        <v>55</v>
      </c>
      <c r="JJ36" s="640" t="s">
        <v>783</v>
      </c>
      <c r="JK36" s="640" t="s">
        <v>783</v>
      </c>
      <c r="JL36" s="640" t="s">
        <v>783</v>
      </c>
      <c r="JM36" s="640" t="s">
        <v>796</v>
      </c>
      <c r="JN36" s="640">
        <v>4</v>
      </c>
      <c r="JO36" s="640">
        <v>3</v>
      </c>
      <c r="JP36" s="640" t="s">
        <v>783</v>
      </c>
      <c r="JQ36" s="640">
        <v>10711928</v>
      </c>
      <c r="JR36" s="640">
        <v>2011</v>
      </c>
      <c r="JS36" s="640">
        <v>3</v>
      </c>
      <c r="JT36" s="640" t="s">
        <v>783</v>
      </c>
      <c r="JU36" s="640" t="s">
        <v>783</v>
      </c>
      <c r="JV36" s="640" t="s">
        <v>903</v>
      </c>
      <c r="JW36" s="643">
        <v>1696.9013620000001</v>
      </c>
      <c r="JY36" s="225"/>
    </row>
    <row r="37" spans="1:285" ht="16" thickBot="1">
      <c r="A37" s="905" t="s">
        <v>5</v>
      </c>
      <c r="B37" s="79">
        <f t="shared" si="0"/>
        <v>3</v>
      </c>
      <c r="C37" s="871" t="s">
        <v>54</v>
      </c>
      <c r="D37" s="489" t="s">
        <v>185</v>
      </c>
      <c r="E37" s="1129" t="s">
        <v>193</v>
      </c>
      <c r="F37" s="888">
        <v>0.15</v>
      </c>
      <c r="G37" s="120">
        <f t="shared" si="39"/>
        <v>33.590000000000003</v>
      </c>
      <c r="H37" s="47">
        <v>0.15</v>
      </c>
      <c r="I37" s="3"/>
      <c r="J37" s="29"/>
      <c r="K37" s="18" t="s">
        <v>195</v>
      </c>
      <c r="L37" s="5"/>
      <c r="M37" s="170">
        <v>2</v>
      </c>
      <c r="N37" s="71">
        <v>3</v>
      </c>
      <c r="O37" s="739">
        <v>3</v>
      </c>
      <c r="P37" s="1107">
        <f t="shared" si="47"/>
        <v>8</v>
      </c>
      <c r="Q37" s="1108">
        <f t="shared" si="48"/>
        <v>18</v>
      </c>
      <c r="R37" s="46"/>
      <c r="S37" s="3">
        <v>0.15</v>
      </c>
      <c r="T37" s="25"/>
      <c r="U37" s="219">
        <f t="shared" si="44"/>
        <v>11250</v>
      </c>
      <c r="V37" s="219" t="s">
        <v>642</v>
      </c>
      <c r="W37" s="1042">
        <f t="shared" si="40"/>
        <v>11250</v>
      </c>
      <c r="X37" s="537">
        <f t="shared" si="42"/>
        <v>5674.4</v>
      </c>
      <c r="Y37" s="538">
        <f t="shared" si="2"/>
        <v>500</v>
      </c>
      <c r="Z37" s="1090">
        <f t="shared" si="3"/>
        <v>17424.400000000001</v>
      </c>
      <c r="AA37" s="1475">
        <f t="shared" si="43"/>
        <v>3449528.5709777777</v>
      </c>
      <c r="AB37" s="1098"/>
      <c r="AC37" s="600">
        <v>6</v>
      </c>
      <c r="AD37" s="1056">
        <f t="shared" si="4"/>
        <v>2974.3999999999996</v>
      </c>
      <c r="AE37" s="1063">
        <v>0.25</v>
      </c>
      <c r="AF37" s="747">
        <f t="shared" si="5"/>
        <v>2700</v>
      </c>
      <c r="AG37" s="600"/>
      <c r="AH37" s="1056">
        <f t="shared" si="6"/>
        <v>0</v>
      </c>
      <c r="AI37" s="1070"/>
      <c r="AJ37" s="747">
        <f t="shared" si="7"/>
        <v>0</v>
      </c>
      <c r="AK37" s="1051"/>
      <c r="AL37" s="270">
        <v>0</v>
      </c>
      <c r="AM37" s="902"/>
      <c r="AN37" s="902">
        <v>2024</v>
      </c>
      <c r="AO37" s="18" t="str">
        <f t="shared" si="8"/>
        <v xml:space="preserve"> </v>
      </c>
      <c r="AP37" s="747" t="str">
        <f t="shared" si="9"/>
        <v xml:space="preserve"> </v>
      </c>
      <c r="AQ37" s="4" t="str">
        <f t="shared" si="10"/>
        <v xml:space="preserve"> </v>
      </c>
      <c r="AR37" s="747" t="str">
        <f t="shared" si="11"/>
        <v xml:space="preserve"> </v>
      </c>
      <c r="AS37" s="4" t="str">
        <f t="shared" si="12"/>
        <v xml:space="preserve"> </v>
      </c>
      <c r="AT37" s="747" t="str">
        <f t="shared" si="13"/>
        <v xml:space="preserve"> </v>
      </c>
      <c r="AU37" s="4" t="str">
        <f t="shared" si="14"/>
        <v xml:space="preserve"> </v>
      </c>
      <c r="AV37" s="747" t="str">
        <f t="shared" si="15"/>
        <v xml:space="preserve"> </v>
      </c>
      <c r="AW37" s="4" t="str">
        <f t="shared" si="16"/>
        <v xml:space="preserve"> </v>
      </c>
      <c r="AX37" s="747" t="str">
        <f t="shared" si="17"/>
        <v xml:space="preserve"> </v>
      </c>
      <c r="AY37" s="4" t="str">
        <f t="shared" si="18"/>
        <v xml:space="preserve"> </v>
      </c>
      <c r="AZ37" s="747" t="str">
        <f t="shared" si="19"/>
        <v xml:space="preserve"> </v>
      </c>
      <c r="BA37" s="4">
        <f t="shared" si="20"/>
        <v>0.15</v>
      </c>
      <c r="BB37" s="747">
        <f t="shared" si="21"/>
        <v>17424.400000000001</v>
      </c>
      <c r="BC37" s="4" t="str">
        <f t="shared" si="22"/>
        <v xml:space="preserve"> </v>
      </c>
      <c r="BD37" s="747" t="str">
        <f t="shared" si="23"/>
        <v xml:space="preserve"> </v>
      </c>
      <c r="BE37" s="4" t="str">
        <f t="shared" si="24"/>
        <v xml:space="preserve"> </v>
      </c>
      <c r="BF37" s="747" t="str">
        <f t="shared" si="25"/>
        <v xml:space="preserve"> </v>
      </c>
      <c r="BG37" s="4" t="str">
        <f t="shared" si="26"/>
        <v xml:space="preserve"> </v>
      </c>
      <c r="BH37" s="747" t="str">
        <f t="shared" si="27"/>
        <v xml:space="preserve"> </v>
      </c>
      <c r="BI37" s="4" t="str">
        <f t="shared" si="28"/>
        <v xml:space="preserve"> </v>
      </c>
      <c r="BJ37" s="747" t="str">
        <f t="shared" si="29"/>
        <v xml:space="preserve"> </v>
      </c>
      <c r="BK37" s="4" t="str">
        <f t="shared" si="30"/>
        <v xml:space="preserve"> </v>
      </c>
      <c r="BL37" s="747" t="str">
        <f t="shared" si="31"/>
        <v xml:space="preserve"> </v>
      </c>
      <c r="BM37" s="4" t="str">
        <f t="shared" si="32"/>
        <v xml:space="preserve"> </v>
      </c>
      <c r="BN37" s="747" t="str">
        <f t="shared" si="33"/>
        <v xml:space="preserve"> </v>
      </c>
      <c r="BO37" s="4" t="str">
        <f t="shared" si="34"/>
        <v xml:space="preserve"> </v>
      </c>
      <c r="BP37" s="747" t="str">
        <f t="shared" si="35"/>
        <v xml:space="preserve"> </v>
      </c>
      <c r="BQ37" s="4" t="str">
        <f t="shared" si="36"/>
        <v xml:space="preserve"> </v>
      </c>
      <c r="BR37" s="747" t="str">
        <f t="shared" si="37"/>
        <v xml:space="preserve"> </v>
      </c>
      <c r="BS37" s="133" t="s">
        <v>264</v>
      </c>
      <c r="BT37" s="133"/>
      <c r="BU37" s="389"/>
      <c r="BV37" s="389"/>
      <c r="BW37" s="389"/>
      <c r="BX37" s="389"/>
      <c r="BY37" s="389"/>
      <c r="BZ37" s="389"/>
      <c r="CA37" s="389"/>
      <c r="CB37" s="389"/>
      <c r="CC37" s="163">
        <f t="shared" si="38"/>
        <v>0</v>
      </c>
      <c r="CD37" s="389"/>
      <c r="CE37" s="389"/>
      <c r="CF37" s="389"/>
      <c r="CG37" s="389"/>
      <c r="CH37" s="389"/>
      <c r="CI37" s="389"/>
      <c r="CJ37" s="389"/>
      <c r="CK37" s="389"/>
      <c r="CL37" s="389"/>
      <c r="CM37" s="389"/>
      <c r="CN37" s="389"/>
      <c r="CO37" s="389"/>
      <c r="CP37" s="389"/>
      <c r="CQ37" s="389"/>
      <c r="CR37" s="389"/>
      <c r="CS37" s="389"/>
      <c r="CT37" s="389"/>
      <c r="CU37" s="389"/>
      <c r="CV37" s="389"/>
      <c r="CW37" s="389"/>
      <c r="CX37" s="389"/>
      <c r="CY37" s="389"/>
      <c r="CZ37" s="389"/>
      <c r="DA37" s="389"/>
      <c r="DB37" s="389"/>
      <c r="DC37" s="389"/>
      <c r="DD37" s="389"/>
      <c r="DE37" s="389"/>
      <c r="DF37" s="389"/>
      <c r="DG37" s="389"/>
      <c r="DH37" s="389"/>
      <c r="DI37" s="389"/>
      <c r="DJ37" s="389"/>
      <c r="DK37" s="389"/>
      <c r="DL37" s="389"/>
      <c r="DM37" s="389"/>
      <c r="DN37" s="389"/>
      <c r="DO37" s="389"/>
      <c r="DP37" s="389"/>
      <c r="DQ37" s="389"/>
      <c r="DR37" s="389"/>
      <c r="DS37" s="389"/>
      <c r="DT37" s="389"/>
      <c r="DU37" s="389"/>
      <c r="DV37" s="389"/>
      <c r="DW37" s="389"/>
      <c r="DX37" s="389"/>
      <c r="DY37" s="389"/>
      <c r="DZ37" s="389"/>
      <c r="EA37" s="389"/>
      <c r="EB37" s="389"/>
      <c r="EC37" s="389"/>
      <c r="ED37" s="389"/>
      <c r="EE37" s="389"/>
      <c r="EF37" s="389"/>
      <c r="EG37" s="389"/>
      <c r="EH37" s="389"/>
      <c r="EI37" s="389"/>
      <c r="EJ37" s="389"/>
      <c r="EK37" s="389"/>
      <c r="EL37" s="389"/>
      <c r="EM37" s="389"/>
      <c r="EN37" s="389"/>
      <c r="EO37" s="389"/>
      <c r="EP37" s="389"/>
      <c r="EQ37" s="389"/>
      <c r="ER37" s="389"/>
      <c r="ES37" s="389"/>
      <c r="ET37" s="389"/>
      <c r="EU37" s="389"/>
      <c r="EV37" s="389"/>
      <c r="EW37" s="389"/>
      <c r="EX37" s="389"/>
      <c r="EY37" s="389"/>
      <c r="EZ37" s="389"/>
      <c r="FA37" s="389"/>
      <c r="FB37" s="389"/>
      <c r="FC37" s="389"/>
      <c r="FD37" s="389"/>
      <c r="FE37" s="389"/>
      <c r="FF37" s="389"/>
      <c r="FG37" s="389"/>
      <c r="FH37" s="389"/>
      <c r="FI37" s="389"/>
      <c r="FJ37" s="389"/>
      <c r="FK37" s="389"/>
      <c r="FL37" s="389"/>
      <c r="FM37" s="389"/>
      <c r="FN37" s="389"/>
      <c r="FO37" s="389"/>
      <c r="FP37" s="389"/>
      <c r="FQ37" s="389"/>
      <c r="FR37" s="389"/>
      <c r="FS37" s="389"/>
      <c r="FT37" s="389"/>
      <c r="FU37" s="389"/>
      <c r="FV37" s="389"/>
      <c r="FW37" s="389"/>
      <c r="FX37" s="389"/>
      <c r="FY37" s="639" t="s">
        <v>383</v>
      </c>
      <c r="FZ37" s="640">
        <v>95</v>
      </c>
      <c r="GA37" s="640">
        <v>31686745</v>
      </c>
      <c r="GB37" s="640">
        <v>55</v>
      </c>
      <c r="GC37" s="640" t="s">
        <v>798</v>
      </c>
      <c r="GD37" s="640">
        <v>16</v>
      </c>
      <c r="GE37" s="640">
        <v>1977</v>
      </c>
      <c r="GF37" s="640">
        <v>2</v>
      </c>
      <c r="GG37" s="640" t="s">
        <v>148</v>
      </c>
      <c r="GH37" s="640">
        <v>1</v>
      </c>
      <c r="GI37" s="640">
        <v>2</v>
      </c>
      <c r="GJ37" s="640" t="s">
        <v>148</v>
      </c>
      <c r="GK37" s="640">
        <v>1</v>
      </c>
      <c r="GL37" s="640" t="s">
        <v>781</v>
      </c>
      <c r="GM37" s="640" t="s">
        <v>782</v>
      </c>
      <c r="GN37" s="640">
        <v>66</v>
      </c>
      <c r="GO37" s="640" t="s">
        <v>783</v>
      </c>
      <c r="GP37" s="640">
        <v>0</v>
      </c>
      <c r="GQ37" s="640">
        <v>0</v>
      </c>
      <c r="GR37" s="640">
        <v>4</v>
      </c>
      <c r="GS37" s="640">
        <v>2</v>
      </c>
      <c r="GT37" s="640">
        <v>2</v>
      </c>
      <c r="GU37" s="640" t="s">
        <v>783</v>
      </c>
      <c r="GV37" s="640" t="s">
        <v>783</v>
      </c>
      <c r="GW37" s="640" t="s">
        <v>783</v>
      </c>
      <c r="GX37" s="640" t="s">
        <v>783</v>
      </c>
      <c r="GY37" s="640" t="s">
        <v>783</v>
      </c>
      <c r="GZ37" s="640">
        <v>1649</v>
      </c>
      <c r="HA37" s="640">
        <v>0.89</v>
      </c>
      <c r="HB37" s="640">
        <v>5</v>
      </c>
      <c r="HC37" s="640" t="s">
        <v>783</v>
      </c>
      <c r="HD37" s="640" t="s">
        <v>786</v>
      </c>
      <c r="HE37" s="640">
        <v>290</v>
      </c>
      <c r="HF37" s="640">
        <v>2014</v>
      </c>
      <c r="HG37" s="640">
        <v>0</v>
      </c>
      <c r="HH37" s="640" t="s">
        <v>783</v>
      </c>
      <c r="HI37" s="640">
        <v>0</v>
      </c>
      <c r="HJ37" s="640">
        <v>1</v>
      </c>
      <c r="HK37" s="640">
        <v>40</v>
      </c>
      <c r="HL37" s="640" t="s">
        <v>784</v>
      </c>
      <c r="HM37" s="640" t="s">
        <v>785</v>
      </c>
      <c r="HN37" s="640" t="s">
        <v>783</v>
      </c>
      <c r="HO37" s="640" t="s">
        <v>783</v>
      </c>
      <c r="HP37" s="640" t="s">
        <v>783</v>
      </c>
      <c r="HQ37" s="640" t="s">
        <v>783</v>
      </c>
      <c r="HR37" s="640" t="s">
        <v>783</v>
      </c>
      <c r="HS37" s="640">
        <v>3980124</v>
      </c>
      <c r="HT37" s="640" t="s">
        <v>783</v>
      </c>
      <c r="HU37" s="640" t="s">
        <v>786</v>
      </c>
      <c r="HV37" s="640" t="s">
        <v>787</v>
      </c>
      <c r="HW37" s="640">
        <v>4</v>
      </c>
      <c r="HX37" s="640">
        <v>2016</v>
      </c>
      <c r="HY37" s="640">
        <v>63</v>
      </c>
      <c r="HZ37" s="640">
        <v>0</v>
      </c>
      <c r="IA37" s="640">
        <v>4699</v>
      </c>
      <c r="IB37" s="641">
        <v>42145.440995370373</v>
      </c>
      <c r="IC37" s="640" t="s">
        <v>788</v>
      </c>
      <c r="ID37" s="640">
        <v>3975646</v>
      </c>
      <c r="IE37" s="640">
        <v>2014</v>
      </c>
      <c r="IF37" s="640">
        <v>1712</v>
      </c>
      <c r="IG37" s="640" t="s">
        <v>783</v>
      </c>
      <c r="IH37" s="640" t="s">
        <v>783</v>
      </c>
      <c r="II37" s="640" t="s">
        <v>783</v>
      </c>
      <c r="IJ37" s="640" t="s">
        <v>783</v>
      </c>
      <c r="IK37" s="640" t="s">
        <v>783</v>
      </c>
      <c r="IL37" s="640" t="s">
        <v>783</v>
      </c>
      <c r="IM37" s="640" t="s">
        <v>783</v>
      </c>
      <c r="IN37" s="640" t="s">
        <v>783</v>
      </c>
      <c r="IO37" s="640" t="s">
        <v>783</v>
      </c>
      <c r="IP37" s="640">
        <v>1649</v>
      </c>
      <c r="IQ37" s="641">
        <v>37477.354571759257</v>
      </c>
      <c r="IR37" s="640">
        <v>2</v>
      </c>
      <c r="IS37" s="640" t="s">
        <v>793</v>
      </c>
      <c r="IT37" s="640">
        <v>2</v>
      </c>
      <c r="IU37" s="642">
        <v>41275</v>
      </c>
      <c r="IV37" s="640" t="s">
        <v>783</v>
      </c>
      <c r="IW37" s="640" t="s">
        <v>783</v>
      </c>
      <c r="IX37" s="640" t="s">
        <v>783</v>
      </c>
      <c r="IY37" s="640" t="s">
        <v>781</v>
      </c>
      <c r="IZ37" s="640">
        <v>40</v>
      </c>
      <c r="JA37" s="640" t="s">
        <v>794</v>
      </c>
      <c r="JB37" s="640" t="s">
        <v>783</v>
      </c>
      <c r="JC37" s="640" t="s">
        <v>783</v>
      </c>
      <c r="JD37" s="640" t="s">
        <v>783</v>
      </c>
      <c r="JE37" s="640">
        <v>329509</v>
      </c>
      <c r="JF37" s="640" t="s">
        <v>783</v>
      </c>
      <c r="JG37" s="640" t="s">
        <v>783</v>
      </c>
      <c r="JH37" s="640" t="s">
        <v>802</v>
      </c>
      <c r="JI37" s="640">
        <v>55</v>
      </c>
      <c r="JJ37" s="640">
        <v>630191</v>
      </c>
      <c r="JK37" s="640" t="s">
        <v>783</v>
      </c>
      <c r="JL37" s="640" t="s">
        <v>783</v>
      </c>
      <c r="JM37" s="640" t="s">
        <v>796</v>
      </c>
      <c r="JN37" s="640">
        <v>4</v>
      </c>
      <c r="JO37" s="640">
        <v>3</v>
      </c>
      <c r="JP37" s="640" t="s">
        <v>783</v>
      </c>
      <c r="JQ37" s="640">
        <v>10711928</v>
      </c>
      <c r="JR37" s="640">
        <v>2011</v>
      </c>
      <c r="JS37" s="640">
        <v>3</v>
      </c>
      <c r="JT37" s="640" t="s">
        <v>783</v>
      </c>
      <c r="JU37" s="640" t="s">
        <v>783</v>
      </c>
      <c r="JV37" s="640" t="s">
        <v>904</v>
      </c>
      <c r="JW37" s="643">
        <v>4636.1337190000004</v>
      </c>
      <c r="JY37" s="225"/>
    </row>
    <row r="38" spans="1:285" ht="16" thickBot="1">
      <c r="A38" s="905" t="s">
        <v>5</v>
      </c>
      <c r="B38" s="79">
        <f t="shared" si="0"/>
        <v>1</v>
      </c>
      <c r="C38" s="871" t="s">
        <v>54</v>
      </c>
      <c r="D38" s="489" t="s">
        <v>185</v>
      </c>
      <c r="E38" s="1129" t="s">
        <v>193</v>
      </c>
      <c r="F38" s="888">
        <v>0.45</v>
      </c>
      <c r="G38" s="120">
        <f t="shared" si="39"/>
        <v>34.040000000000006</v>
      </c>
      <c r="H38" s="47"/>
      <c r="I38" s="3">
        <v>0.45</v>
      </c>
      <c r="J38" s="29"/>
      <c r="K38" s="18" t="s">
        <v>195</v>
      </c>
      <c r="L38" s="5"/>
      <c r="M38" s="170">
        <v>2</v>
      </c>
      <c r="N38" s="71">
        <v>3</v>
      </c>
      <c r="O38" s="739">
        <v>3</v>
      </c>
      <c r="P38" s="1107">
        <f t="shared" si="47"/>
        <v>8</v>
      </c>
      <c r="Q38" s="1108">
        <f t="shared" si="48"/>
        <v>18</v>
      </c>
      <c r="R38" s="46"/>
      <c r="S38" s="3">
        <v>0.45</v>
      </c>
      <c r="T38" s="25"/>
      <c r="U38" s="219">
        <f t="shared" si="44"/>
        <v>33750</v>
      </c>
      <c r="V38" s="219" t="s">
        <v>642</v>
      </c>
      <c r="W38" s="1042">
        <f t="shared" si="40"/>
        <v>33750</v>
      </c>
      <c r="X38" s="537">
        <f t="shared" si="42"/>
        <v>17023.199999999997</v>
      </c>
      <c r="Y38" s="538">
        <f t="shared" si="2"/>
        <v>500</v>
      </c>
      <c r="Z38" s="1090">
        <f t="shared" si="3"/>
        <v>51273.2</v>
      </c>
      <c r="AA38" s="1475">
        <f t="shared" si="43"/>
        <v>3500801.7709777779</v>
      </c>
      <c r="AB38" s="1098"/>
      <c r="AC38" s="600">
        <v>6</v>
      </c>
      <c r="AD38" s="1056">
        <f t="shared" si="4"/>
        <v>8923.1999999999989</v>
      </c>
      <c r="AE38" s="1063">
        <v>0.25</v>
      </c>
      <c r="AF38" s="747">
        <f t="shared" si="5"/>
        <v>8100</v>
      </c>
      <c r="AG38" s="600"/>
      <c r="AH38" s="1056">
        <f t="shared" si="6"/>
        <v>0</v>
      </c>
      <c r="AI38" s="1070"/>
      <c r="AJ38" s="747">
        <f t="shared" si="7"/>
        <v>0</v>
      </c>
      <c r="AK38" s="1051"/>
      <c r="AL38" s="270">
        <v>0</v>
      </c>
      <c r="AM38" s="902"/>
      <c r="AN38" s="902">
        <v>2024</v>
      </c>
      <c r="AO38" s="18" t="str">
        <f t="shared" si="8"/>
        <v xml:space="preserve"> </v>
      </c>
      <c r="AP38" s="747" t="str">
        <f t="shared" si="9"/>
        <v xml:space="preserve"> </v>
      </c>
      <c r="AQ38" s="4" t="str">
        <f t="shared" si="10"/>
        <v xml:space="preserve"> </v>
      </c>
      <c r="AR38" s="747" t="str">
        <f t="shared" si="11"/>
        <v xml:space="preserve"> </v>
      </c>
      <c r="AS38" s="4" t="str">
        <f t="shared" si="12"/>
        <v xml:space="preserve"> </v>
      </c>
      <c r="AT38" s="747" t="str">
        <f t="shared" si="13"/>
        <v xml:space="preserve"> </v>
      </c>
      <c r="AU38" s="4" t="str">
        <f t="shared" si="14"/>
        <v xml:space="preserve"> </v>
      </c>
      <c r="AV38" s="747" t="str">
        <f t="shared" si="15"/>
        <v xml:space="preserve"> </v>
      </c>
      <c r="AW38" s="4" t="str">
        <f t="shared" si="16"/>
        <v xml:space="preserve"> </v>
      </c>
      <c r="AX38" s="747" t="str">
        <f t="shared" si="17"/>
        <v xml:space="preserve"> </v>
      </c>
      <c r="AY38" s="4" t="str">
        <f t="shared" si="18"/>
        <v xml:space="preserve"> </v>
      </c>
      <c r="AZ38" s="747" t="str">
        <f t="shared" si="19"/>
        <v xml:space="preserve"> </v>
      </c>
      <c r="BA38" s="4">
        <f t="shared" si="20"/>
        <v>0.45</v>
      </c>
      <c r="BB38" s="747">
        <f t="shared" si="21"/>
        <v>51273.2</v>
      </c>
      <c r="BC38" s="4" t="str">
        <f t="shared" si="22"/>
        <v xml:space="preserve"> </v>
      </c>
      <c r="BD38" s="747" t="str">
        <f t="shared" si="23"/>
        <v xml:space="preserve"> </v>
      </c>
      <c r="BE38" s="4" t="str">
        <f t="shared" si="24"/>
        <v xml:space="preserve"> </v>
      </c>
      <c r="BF38" s="747" t="str">
        <f t="shared" si="25"/>
        <v xml:space="preserve"> </v>
      </c>
      <c r="BG38" s="4" t="str">
        <f t="shared" si="26"/>
        <v xml:space="preserve"> </v>
      </c>
      <c r="BH38" s="747" t="str">
        <f t="shared" si="27"/>
        <v xml:space="preserve"> </v>
      </c>
      <c r="BI38" s="4" t="str">
        <f t="shared" si="28"/>
        <v xml:space="preserve"> </v>
      </c>
      <c r="BJ38" s="747" t="str">
        <f t="shared" si="29"/>
        <v xml:space="preserve"> </v>
      </c>
      <c r="BK38" s="4" t="str">
        <f t="shared" si="30"/>
        <v xml:space="preserve"> </v>
      </c>
      <c r="BL38" s="747" t="str">
        <f t="shared" si="31"/>
        <v xml:space="preserve"> </v>
      </c>
      <c r="BM38" s="4" t="str">
        <f t="shared" si="32"/>
        <v xml:space="preserve"> </v>
      </c>
      <c r="BN38" s="747" t="str">
        <f t="shared" si="33"/>
        <v xml:space="preserve"> </v>
      </c>
      <c r="BO38" s="4" t="str">
        <f t="shared" si="34"/>
        <v xml:space="preserve"> </v>
      </c>
      <c r="BP38" s="747" t="str">
        <f t="shared" si="35"/>
        <v xml:space="preserve"> </v>
      </c>
      <c r="BQ38" s="4" t="str">
        <f t="shared" si="36"/>
        <v xml:space="preserve"> </v>
      </c>
      <c r="BR38" s="747" t="str">
        <f t="shared" si="37"/>
        <v xml:space="preserve"> </v>
      </c>
      <c r="BS38" s="133" t="s">
        <v>264</v>
      </c>
      <c r="BT38" s="133"/>
      <c r="BU38" s="389"/>
      <c r="BV38" s="389"/>
      <c r="BW38" s="389"/>
      <c r="BX38" s="389"/>
      <c r="BY38" s="389"/>
      <c r="BZ38" s="389"/>
      <c r="CA38" s="389"/>
      <c r="CB38" s="389"/>
      <c r="CC38" s="163">
        <f t="shared" si="38"/>
        <v>0</v>
      </c>
      <c r="CD38" s="389"/>
      <c r="CE38" s="389"/>
      <c r="CF38" s="389"/>
      <c r="CG38" s="389"/>
      <c r="CH38" s="389"/>
      <c r="CI38" s="389"/>
      <c r="CJ38" s="389"/>
      <c r="CK38" s="389"/>
      <c r="CL38" s="389"/>
      <c r="CM38" s="389"/>
      <c r="CN38" s="389"/>
      <c r="CO38" s="389"/>
      <c r="CP38" s="389"/>
      <c r="CQ38" s="389"/>
      <c r="CR38" s="389"/>
      <c r="CS38" s="389"/>
      <c r="CT38" s="389"/>
      <c r="CU38" s="389"/>
      <c r="CV38" s="389"/>
      <c r="CW38" s="389"/>
      <c r="CX38" s="389"/>
      <c r="CY38" s="389"/>
      <c r="CZ38" s="389"/>
      <c r="DA38" s="389"/>
      <c r="DB38" s="389"/>
      <c r="DC38" s="389"/>
      <c r="DD38" s="389"/>
      <c r="DE38" s="389"/>
      <c r="DF38" s="389"/>
      <c r="DG38" s="389"/>
      <c r="DH38" s="389"/>
      <c r="DI38" s="389"/>
      <c r="DJ38" s="389"/>
      <c r="DK38" s="389"/>
      <c r="DL38" s="389"/>
      <c r="DM38" s="389"/>
      <c r="DN38" s="389"/>
      <c r="DO38" s="389"/>
      <c r="DP38" s="389"/>
      <c r="DQ38" s="389"/>
      <c r="DR38" s="389"/>
      <c r="DS38" s="389"/>
      <c r="DT38" s="389"/>
      <c r="DU38" s="389"/>
      <c r="DV38" s="389"/>
      <c r="DW38" s="389"/>
      <c r="DX38" s="389"/>
      <c r="DY38" s="389"/>
      <c r="DZ38" s="389"/>
      <c r="EA38" s="389"/>
      <c r="EB38" s="389"/>
      <c r="EC38" s="389"/>
      <c r="ED38" s="389"/>
      <c r="EE38" s="389"/>
      <c r="EF38" s="389"/>
      <c r="EG38" s="389"/>
      <c r="EH38" s="389"/>
      <c r="EI38" s="389"/>
      <c r="EJ38" s="389"/>
      <c r="EK38" s="389"/>
      <c r="EL38" s="389"/>
      <c r="EM38" s="389"/>
      <c r="EN38" s="389"/>
      <c r="EO38" s="389"/>
      <c r="EP38" s="389"/>
      <c r="EQ38" s="389"/>
      <c r="ER38" s="389"/>
      <c r="ES38" s="389"/>
      <c r="ET38" s="389"/>
      <c r="EU38" s="389"/>
      <c r="EV38" s="389"/>
      <c r="EW38" s="389"/>
      <c r="EX38" s="389"/>
      <c r="EY38" s="389"/>
      <c r="EZ38" s="389"/>
      <c r="FA38" s="389"/>
      <c r="FB38" s="389"/>
      <c r="FC38" s="389"/>
      <c r="FD38" s="389"/>
      <c r="FE38" s="389"/>
      <c r="FF38" s="389"/>
      <c r="FG38" s="389"/>
      <c r="FH38" s="389"/>
      <c r="FI38" s="389"/>
      <c r="FJ38" s="389"/>
      <c r="FK38" s="389"/>
      <c r="FL38" s="389"/>
      <c r="FM38" s="389"/>
      <c r="FN38" s="389"/>
      <c r="FO38" s="389"/>
      <c r="FP38" s="389"/>
      <c r="FQ38" s="389"/>
      <c r="FR38" s="389"/>
      <c r="FS38" s="389"/>
      <c r="FT38" s="389"/>
      <c r="FU38" s="389"/>
      <c r="FV38" s="389"/>
      <c r="FW38" s="389"/>
      <c r="FX38" s="389"/>
      <c r="FY38" s="1226" t="s">
        <v>383</v>
      </c>
      <c r="FZ38" s="1234">
        <v>211</v>
      </c>
      <c r="GA38" s="1234">
        <v>30289347</v>
      </c>
      <c r="GB38" s="1234">
        <v>55</v>
      </c>
      <c r="GC38" s="1234" t="s">
        <v>798</v>
      </c>
      <c r="GD38" s="1234">
        <v>16</v>
      </c>
      <c r="GE38" s="1234">
        <v>1977</v>
      </c>
      <c r="GF38" s="1234">
        <v>2</v>
      </c>
      <c r="GG38" s="1234" t="s">
        <v>148</v>
      </c>
      <c r="GH38" s="1234">
        <v>1</v>
      </c>
      <c r="GI38" s="1234">
        <v>2</v>
      </c>
      <c r="GJ38" s="1234" t="s">
        <v>148</v>
      </c>
      <c r="GK38" s="1234">
        <v>1</v>
      </c>
      <c r="GL38" s="1234" t="s">
        <v>781</v>
      </c>
      <c r="GM38" s="1234" t="s">
        <v>782</v>
      </c>
      <c r="GN38" s="1234">
        <v>66</v>
      </c>
      <c r="GO38" s="1234" t="s">
        <v>783</v>
      </c>
      <c r="GP38" s="1234">
        <v>0</v>
      </c>
      <c r="GQ38" s="1234">
        <v>0</v>
      </c>
      <c r="GR38" s="1234">
        <v>4</v>
      </c>
      <c r="GS38" s="1234">
        <v>2</v>
      </c>
      <c r="GT38" s="1234">
        <v>3</v>
      </c>
      <c r="GU38" s="1234" t="s">
        <v>783</v>
      </c>
      <c r="GV38" s="1234" t="s">
        <v>783</v>
      </c>
      <c r="GW38" s="1234" t="s">
        <v>783</v>
      </c>
      <c r="GX38" s="1234" t="s">
        <v>783</v>
      </c>
      <c r="GY38" s="1234" t="s">
        <v>783</v>
      </c>
      <c r="GZ38" s="1234">
        <v>1649</v>
      </c>
      <c r="HA38" s="1234">
        <v>0.08</v>
      </c>
      <c r="HB38" s="1234">
        <v>5</v>
      </c>
      <c r="HC38" s="1234" t="s">
        <v>783</v>
      </c>
      <c r="HD38" s="1234" t="s">
        <v>782</v>
      </c>
      <c r="HE38" s="1234">
        <v>75</v>
      </c>
      <c r="HF38" s="1234" t="s">
        <v>783</v>
      </c>
      <c r="HG38" s="1234">
        <v>0</v>
      </c>
      <c r="HH38" s="1234" t="s">
        <v>783</v>
      </c>
      <c r="HI38" s="1234">
        <v>0</v>
      </c>
      <c r="HJ38" s="1234">
        <v>1</v>
      </c>
      <c r="HK38" s="1234">
        <v>40</v>
      </c>
      <c r="HL38" s="1234" t="s">
        <v>784</v>
      </c>
      <c r="HM38" s="1234" t="s">
        <v>785</v>
      </c>
      <c r="HN38" s="1234" t="s">
        <v>783</v>
      </c>
      <c r="HO38" s="1234" t="s">
        <v>783</v>
      </c>
      <c r="HP38" s="1234" t="s">
        <v>783</v>
      </c>
      <c r="HQ38" s="1234" t="s">
        <v>783</v>
      </c>
      <c r="HR38" s="1234" t="s">
        <v>783</v>
      </c>
      <c r="HS38" s="1234">
        <v>3978975</v>
      </c>
      <c r="HT38" s="1234" t="s">
        <v>783</v>
      </c>
      <c r="HU38" s="1234" t="s">
        <v>786</v>
      </c>
      <c r="HV38" s="1234" t="s">
        <v>787</v>
      </c>
      <c r="HW38" s="1234">
        <v>4</v>
      </c>
      <c r="HX38" s="1234">
        <v>2014</v>
      </c>
      <c r="HY38" s="1234">
        <v>63</v>
      </c>
      <c r="HZ38" s="1234">
        <v>0</v>
      </c>
      <c r="IA38" s="1234">
        <v>422</v>
      </c>
      <c r="IB38" s="1242">
        <v>41697.500081018516</v>
      </c>
      <c r="IC38" s="1234" t="s">
        <v>788</v>
      </c>
      <c r="ID38" s="1234">
        <v>3974497</v>
      </c>
      <c r="IE38" s="1234">
        <v>2014</v>
      </c>
      <c r="IF38" s="1234">
        <v>1712</v>
      </c>
      <c r="IG38" s="1234" t="s">
        <v>783</v>
      </c>
      <c r="IH38" s="1234" t="s">
        <v>783</v>
      </c>
      <c r="II38" s="1234" t="s">
        <v>783</v>
      </c>
      <c r="IJ38" s="1234" t="s">
        <v>783</v>
      </c>
      <c r="IK38" s="1234" t="s">
        <v>783</v>
      </c>
      <c r="IL38" s="1234" t="s">
        <v>783</v>
      </c>
      <c r="IM38" s="1234" t="s">
        <v>783</v>
      </c>
      <c r="IN38" s="1234" t="s">
        <v>783</v>
      </c>
      <c r="IO38" s="1234" t="s">
        <v>783</v>
      </c>
      <c r="IP38" s="1234">
        <v>1649</v>
      </c>
      <c r="IQ38" s="1242">
        <v>37477.354571759257</v>
      </c>
      <c r="IR38" s="1234">
        <v>2</v>
      </c>
      <c r="IS38" s="1234" t="s">
        <v>793</v>
      </c>
      <c r="IT38" s="1234">
        <v>3</v>
      </c>
      <c r="IU38" s="1250">
        <v>41275</v>
      </c>
      <c r="IV38" s="1234" t="s">
        <v>783</v>
      </c>
      <c r="IW38" s="1234" t="s">
        <v>783</v>
      </c>
      <c r="IX38" s="1234" t="s">
        <v>783</v>
      </c>
      <c r="IY38" s="1234" t="s">
        <v>781</v>
      </c>
      <c r="IZ38" s="1234">
        <v>40</v>
      </c>
      <c r="JA38" s="1234" t="s">
        <v>794</v>
      </c>
      <c r="JB38" s="1234" t="s">
        <v>783</v>
      </c>
      <c r="JC38" s="1234" t="s">
        <v>783</v>
      </c>
      <c r="JD38" s="1234" t="s">
        <v>783</v>
      </c>
      <c r="JE38" s="1234">
        <v>329509</v>
      </c>
      <c r="JF38" s="1234" t="s">
        <v>783</v>
      </c>
      <c r="JG38" s="1234" t="s">
        <v>783</v>
      </c>
      <c r="JH38" s="1234" t="s">
        <v>804</v>
      </c>
      <c r="JI38" s="1234">
        <v>55</v>
      </c>
      <c r="JJ38" s="1234" t="s">
        <v>783</v>
      </c>
      <c r="JK38" s="1234" t="s">
        <v>783</v>
      </c>
      <c r="JL38" s="1234" t="s">
        <v>783</v>
      </c>
      <c r="JM38" s="1234" t="s">
        <v>796</v>
      </c>
      <c r="JN38" s="1234">
        <v>4</v>
      </c>
      <c r="JO38" s="1234">
        <v>3</v>
      </c>
      <c r="JP38" s="1234" t="s">
        <v>783</v>
      </c>
      <c r="JQ38" s="1234">
        <v>10711928</v>
      </c>
      <c r="JR38" s="1234">
        <v>2011</v>
      </c>
      <c r="JS38" s="1234">
        <v>3</v>
      </c>
      <c r="JT38" s="1234" t="s">
        <v>783</v>
      </c>
      <c r="JU38" s="1234" t="s">
        <v>783</v>
      </c>
      <c r="JV38" s="1234" t="s">
        <v>905</v>
      </c>
      <c r="JW38" s="1258">
        <v>444.68843299999997</v>
      </c>
      <c r="JX38">
        <f>SUM(JW33:JW38)</f>
        <v>13531.071209999998</v>
      </c>
      <c r="JY38" s="225">
        <v>4.5754464189393946</v>
      </c>
    </row>
    <row r="39" spans="1:285" ht="16" thickBot="1">
      <c r="A39" s="905" t="s">
        <v>5</v>
      </c>
      <c r="B39" s="79">
        <f t="shared" si="0"/>
        <v>1</v>
      </c>
      <c r="C39" s="871" t="s">
        <v>57</v>
      </c>
      <c r="D39" s="489" t="s">
        <v>141</v>
      </c>
      <c r="E39" s="1129" t="s">
        <v>158</v>
      </c>
      <c r="F39" s="888">
        <v>0.4</v>
      </c>
      <c r="G39" s="120">
        <f t="shared" si="39"/>
        <v>34.440000000000005</v>
      </c>
      <c r="H39" s="46"/>
      <c r="I39" s="3">
        <v>0.4</v>
      </c>
      <c r="J39" s="29"/>
      <c r="K39" s="18"/>
      <c r="L39" s="5"/>
      <c r="M39" s="170">
        <v>1</v>
      </c>
      <c r="N39" s="71">
        <v>3</v>
      </c>
      <c r="O39" s="739">
        <v>4</v>
      </c>
      <c r="P39" s="1107">
        <f t="shared" si="47"/>
        <v>8</v>
      </c>
      <c r="Q39" s="1108">
        <f t="shared" si="48"/>
        <v>12</v>
      </c>
      <c r="R39" s="46"/>
      <c r="S39" s="3">
        <v>0.4</v>
      </c>
      <c r="T39" s="25"/>
      <c r="U39" s="219">
        <f t="shared" si="44"/>
        <v>30000</v>
      </c>
      <c r="V39" s="219" t="s">
        <v>642</v>
      </c>
      <c r="W39" s="1042">
        <f t="shared" si="40"/>
        <v>30000</v>
      </c>
      <c r="X39" s="537">
        <f t="shared" si="42"/>
        <v>8167.822222222223</v>
      </c>
      <c r="Y39" s="538">
        <f t="shared" si="2"/>
        <v>500</v>
      </c>
      <c r="Z39" s="1090">
        <f t="shared" si="3"/>
        <v>38667.822222222225</v>
      </c>
      <c r="AA39" s="1475">
        <f t="shared" si="43"/>
        <v>3539469.5932</v>
      </c>
      <c r="AB39" s="1098"/>
      <c r="AC39" s="600">
        <v>4</v>
      </c>
      <c r="AD39" s="1056">
        <f t="shared" si="4"/>
        <v>5287.8222222222221</v>
      </c>
      <c r="AE39" s="1063">
        <v>0.1</v>
      </c>
      <c r="AF39" s="747">
        <f t="shared" si="5"/>
        <v>2880.0000000000005</v>
      </c>
      <c r="AG39" s="600"/>
      <c r="AH39" s="1056">
        <f t="shared" si="6"/>
        <v>0</v>
      </c>
      <c r="AI39" s="1070"/>
      <c r="AJ39" s="747">
        <f t="shared" si="7"/>
        <v>0</v>
      </c>
      <c r="AK39" s="1051"/>
      <c r="AL39" s="270">
        <v>0</v>
      </c>
      <c r="AM39" s="902"/>
      <c r="AN39" s="902">
        <v>2024</v>
      </c>
      <c r="AO39" s="18" t="str">
        <f t="shared" si="8"/>
        <v xml:space="preserve"> </v>
      </c>
      <c r="AP39" s="747" t="str">
        <f t="shared" si="9"/>
        <v xml:space="preserve"> </v>
      </c>
      <c r="AQ39" s="4" t="str">
        <f t="shared" si="10"/>
        <v xml:space="preserve"> </v>
      </c>
      <c r="AR39" s="747" t="str">
        <f t="shared" si="11"/>
        <v xml:space="preserve"> </v>
      </c>
      <c r="AS39" s="4" t="str">
        <f t="shared" si="12"/>
        <v xml:space="preserve"> </v>
      </c>
      <c r="AT39" s="747" t="str">
        <f t="shared" si="13"/>
        <v xml:space="preserve"> </v>
      </c>
      <c r="AU39" s="4" t="str">
        <f t="shared" si="14"/>
        <v xml:space="preserve"> </v>
      </c>
      <c r="AV39" s="747" t="str">
        <f t="shared" si="15"/>
        <v xml:space="preserve"> </v>
      </c>
      <c r="AW39" s="4" t="str">
        <f t="shared" si="16"/>
        <v xml:space="preserve"> </v>
      </c>
      <c r="AX39" s="747" t="str">
        <f t="shared" si="17"/>
        <v xml:space="preserve"> </v>
      </c>
      <c r="AY39" s="4" t="str">
        <f t="shared" si="18"/>
        <v xml:space="preserve"> </v>
      </c>
      <c r="AZ39" s="747" t="str">
        <f t="shared" si="19"/>
        <v xml:space="preserve"> </v>
      </c>
      <c r="BA39" s="4">
        <f t="shared" si="20"/>
        <v>0.4</v>
      </c>
      <c r="BB39" s="747">
        <f t="shared" si="21"/>
        <v>38667.822222222225</v>
      </c>
      <c r="BC39" s="4" t="str">
        <f t="shared" si="22"/>
        <v xml:space="preserve"> </v>
      </c>
      <c r="BD39" s="747" t="str">
        <f t="shared" si="23"/>
        <v xml:space="preserve"> </v>
      </c>
      <c r="BE39" s="4" t="str">
        <f t="shared" si="24"/>
        <v xml:space="preserve"> </v>
      </c>
      <c r="BF39" s="747" t="str">
        <f t="shared" si="25"/>
        <v xml:space="preserve"> </v>
      </c>
      <c r="BG39" s="4" t="str">
        <f t="shared" si="26"/>
        <v xml:space="preserve"> </v>
      </c>
      <c r="BH39" s="747" t="str">
        <f t="shared" si="27"/>
        <v xml:space="preserve"> </v>
      </c>
      <c r="BI39" s="4" t="str">
        <f t="shared" si="28"/>
        <v xml:space="preserve"> </v>
      </c>
      <c r="BJ39" s="747" t="str">
        <f t="shared" si="29"/>
        <v xml:space="preserve"> </v>
      </c>
      <c r="BK39" s="4" t="str">
        <f t="shared" si="30"/>
        <v xml:space="preserve"> </v>
      </c>
      <c r="BL39" s="747" t="str">
        <f t="shared" si="31"/>
        <v xml:space="preserve"> </v>
      </c>
      <c r="BM39" s="4" t="str">
        <f t="shared" si="32"/>
        <v xml:space="preserve"> </v>
      </c>
      <c r="BN39" s="747" t="str">
        <f t="shared" si="33"/>
        <v xml:space="preserve"> </v>
      </c>
      <c r="BO39" s="4" t="str">
        <f t="shared" si="34"/>
        <v xml:space="preserve"> </v>
      </c>
      <c r="BP39" s="747" t="str">
        <f t="shared" si="35"/>
        <v xml:space="preserve"> </v>
      </c>
      <c r="BQ39" s="4" t="str">
        <f t="shared" si="36"/>
        <v xml:space="preserve"> </v>
      </c>
      <c r="BR39" s="747" t="str">
        <f t="shared" si="37"/>
        <v xml:space="preserve"> </v>
      </c>
      <c r="BS39" s="133"/>
      <c r="BT39" s="133"/>
      <c r="BU39" s="389"/>
      <c r="BV39" s="389"/>
      <c r="BW39" s="389"/>
      <c r="BX39" s="389"/>
      <c r="BY39" s="389"/>
      <c r="BZ39" s="389"/>
      <c r="CA39" s="389"/>
      <c r="CB39" s="389"/>
      <c r="CC39" s="163">
        <f t="shared" si="38"/>
        <v>0</v>
      </c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89"/>
      <c r="EF39" s="389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389"/>
      <c r="FY39" s="655" t="s">
        <v>392</v>
      </c>
      <c r="FZ39" s="656">
        <v>294</v>
      </c>
      <c r="GA39" s="656">
        <v>32434916</v>
      </c>
      <c r="GB39" s="656">
        <v>55</v>
      </c>
      <c r="GC39" s="656" t="s">
        <v>798</v>
      </c>
      <c r="GD39" s="656">
        <v>20</v>
      </c>
      <c r="GE39" s="656">
        <v>1987</v>
      </c>
      <c r="GF39" s="656">
        <v>2</v>
      </c>
      <c r="GG39" s="656" t="s">
        <v>148</v>
      </c>
      <c r="GH39" s="656">
        <v>2</v>
      </c>
      <c r="GI39" s="656">
        <v>2</v>
      </c>
      <c r="GJ39" s="656" t="s">
        <v>148</v>
      </c>
      <c r="GK39" s="656">
        <v>2</v>
      </c>
      <c r="GL39" s="656" t="s">
        <v>781</v>
      </c>
      <c r="GM39" s="656" t="s">
        <v>793</v>
      </c>
      <c r="GN39" s="656">
        <v>66</v>
      </c>
      <c r="GO39" s="656" t="s">
        <v>783</v>
      </c>
      <c r="GP39" s="656">
        <v>0</v>
      </c>
      <c r="GQ39" s="656">
        <v>0</v>
      </c>
      <c r="GR39" s="656">
        <v>4</v>
      </c>
      <c r="GS39" s="656">
        <v>2</v>
      </c>
      <c r="GT39" s="656">
        <v>2</v>
      </c>
      <c r="GU39" s="656" t="s">
        <v>783</v>
      </c>
      <c r="GV39" s="656" t="s">
        <v>783</v>
      </c>
      <c r="GW39" s="656" t="s">
        <v>783</v>
      </c>
      <c r="GX39" s="656" t="s">
        <v>783</v>
      </c>
      <c r="GY39" s="656" t="s">
        <v>783</v>
      </c>
      <c r="GZ39" s="656">
        <v>1649</v>
      </c>
      <c r="HA39" s="656">
        <v>0.27</v>
      </c>
      <c r="HB39" s="656">
        <v>5</v>
      </c>
      <c r="HC39" s="656" t="s">
        <v>783</v>
      </c>
      <c r="HD39" s="656" t="s">
        <v>782</v>
      </c>
      <c r="HE39" s="656">
        <v>25</v>
      </c>
      <c r="HF39" s="656" t="s">
        <v>783</v>
      </c>
      <c r="HG39" s="656">
        <v>0</v>
      </c>
      <c r="HH39" s="656" t="s">
        <v>783</v>
      </c>
      <c r="HI39" s="656">
        <v>0</v>
      </c>
      <c r="HJ39" s="656">
        <v>1</v>
      </c>
      <c r="HK39" s="656">
        <v>45</v>
      </c>
      <c r="HL39" s="656" t="s">
        <v>784</v>
      </c>
      <c r="HM39" s="656" t="s">
        <v>785</v>
      </c>
      <c r="HN39" s="656" t="s">
        <v>783</v>
      </c>
      <c r="HO39" s="656" t="s">
        <v>783</v>
      </c>
      <c r="HP39" s="656" t="s">
        <v>783</v>
      </c>
      <c r="HQ39" s="656" t="s">
        <v>783</v>
      </c>
      <c r="HR39" s="656" t="s">
        <v>783</v>
      </c>
      <c r="HS39" s="656">
        <v>3979223</v>
      </c>
      <c r="HT39" s="656" t="s">
        <v>783</v>
      </c>
      <c r="HU39" s="656" t="s">
        <v>786</v>
      </c>
      <c r="HV39" s="656" t="s">
        <v>787</v>
      </c>
      <c r="HW39" s="656">
        <v>4</v>
      </c>
      <c r="HX39" s="656">
        <v>2016</v>
      </c>
      <c r="HY39" s="656">
        <v>63</v>
      </c>
      <c r="HZ39" s="656">
        <v>0</v>
      </c>
      <c r="IA39" s="656">
        <v>1426</v>
      </c>
      <c r="IB39" s="657">
        <v>42227.682129629633</v>
      </c>
      <c r="IC39" s="656" t="s">
        <v>788</v>
      </c>
      <c r="ID39" s="656">
        <v>3974745</v>
      </c>
      <c r="IE39" s="656">
        <v>2014</v>
      </c>
      <c r="IF39" s="656">
        <v>1712</v>
      </c>
      <c r="IG39" s="656" t="s">
        <v>783</v>
      </c>
      <c r="IH39" s="656" t="s">
        <v>783</v>
      </c>
      <c r="II39" s="656" t="s">
        <v>783</v>
      </c>
      <c r="IJ39" s="656" t="s">
        <v>783</v>
      </c>
      <c r="IK39" s="656" t="s">
        <v>783</v>
      </c>
      <c r="IL39" s="656" t="s">
        <v>783</v>
      </c>
      <c r="IM39" s="656" t="s">
        <v>783</v>
      </c>
      <c r="IN39" s="656" t="s">
        <v>783</v>
      </c>
      <c r="IO39" s="656" t="s">
        <v>783</v>
      </c>
      <c r="IP39" s="656">
        <v>1649</v>
      </c>
      <c r="IQ39" s="657">
        <v>37477.354571759257</v>
      </c>
      <c r="IR39" s="656">
        <v>2</v>
      </c>
      <c r="IS39" s="656" t="s">
        <v>793</v>
      </c>
      <c r="IT39" s="656">
        <v>2</v>
      </c>
      <c r="IU39" s="658">
        <v>41275</v>
      </c>
      <c r="IV39" s="656" t="s">
        <v>783</v>
      </c>
      <c r="IW39" s="656" t="s">
        <v>783</v>
      </c>
      <c r="IX39" s="656" t="s">
        <v>783</v>
      </c>
      <c r="IY39" s="656" t="s">
        <v>781</v>
      </c>
      <c r="IZ39" s="656">
        <v>45</v>
      </c>
      <c r="JA39" s="656" t="s">
        <v>789</v>
      </c>
      <c r="JB39" s="656" t="s">
        <v>783</v>
      </c>
      <c r="JC39" s="656" t="s">
        <v>783</v>
      </c>
      <c r="JD39" s="656" t="s">
        <v>783</v>
      </c>
      <c r="JE39" s="656">
        <v>329406</v>
      </c>
      <c r="JF39" s="656" t="s">
        <v>783</v>
      </c>
      <c r="JG39" s="656" t="s">
        <v>783</v>
      </c>
      <c r="JH39" s="656" t="s">
        <v>802</v>
      </c>
      <c r="JI39" s="656">
        <v>55</v>
      </c>
      <c r="JJ39" s="656" t="s">
        <v>783</v>
      </c>
      <c r="JK39" s="656" t="s">
        <v>783</v>
      </c>
      <c r="JL39" s="656" t="s">
        <v>783</v>
      </c>
      <c r="JM39" s="656" t="s">
        <v>790</v>
      </c>
      <c r="JN39" s="656">
        <v>4</v>
      </c>
      <c r="JO39" s="656">
        <v>3</v>
      </c>
      <c r="JP39" s="656" t="s">
        <v>783</v>
      </c>
      <c r="JQ39" s="656">
        <v>10711928</v>
      </c>
      <c r="JR39" s="656">
        <v>2011</v>
      </c>
      <c r="JS39" s="656">
        <v>3</v>
      </c>
      <c r="JT39" s="656" t="s">
        <v>783</v>
      </c>
      <c r="JU39" s="656" t="s">
        <v>783</v>
      </c>
      <c r="JV39" s="656" t="s">
        <v>833</v>
      </c>
      <c r="JW39" s="659">
        <v>1445.630062</v>
      </c>
      <c r="JX39">
        <f>JW39</f>
        <v>1445.630062</v>
      </c>
      <c r="JY39" s="225">
        <v>0.27379357234848484</v>
      </c>
    </row>
    <row r="40" spans="1:285" ht="16" thickBot="1">
      <c r="A40" s="905" t="s">
        <v>5</v>
      </c>
      <c r="B40" s="79">
        <f t="shared" si="0"/>
        <v>3</v>
      </c>
      <c r="C40" s="871" t="s">
        <v>28</v>
      </c>
      <c r="D40" s="489" t="s">
        <v>162</v>
      </c>
      <c r="E40" s="1129" t="s">
        <v>158</v>
      </c>
      <c r="F40" s="888">
        <v>0.5</v>
      </c>
      <c r="G40" s="120">
        <f t="shared" si="39"/>
        <v>34.940000000000005</v>
      </c>
      <c r="H40" s="47">
        <v>0.5</v>
      </c>
      <c r="I40" s="2"/>
      <c r="J40" s="29"/>
      <c r="K40" s="18"/>
      <c r="L40" s="5"/>
      <c r="M40" s="170">
        <v>2</v>
      </c>
      <c r="N40" s="71">
        <v>2</v>
      </c>
      <c r="O40" s="739">
        <v>3</v>
      </c>
      <c r="P40" s="1107">
        <f t="shared" si="47"/>
        <v>7</v>
      </c>
      <c r="Q40" s="1108">
        <f t="shared" si="48"/>
        <v>12</v>
      </c>
      <c r="R40" s="46"/>
      <c r="S40" s="3">
        <v>0.5</v>
      </c>
      <c r="T40" s="25"/>
      <c r="U40" s="219">
        <f t="shared" si="44"/>
        <v>37500</v>
      </c>
      <c r="V40" s="219" t="s">
        <v>642</v>
      </c>
      <c r="W40" s="1042">
        <f t="shared" si="40"/>
        <v>37500</v>
      </c>
      <c r="X40" s="537">
        <f t="shared" si="42"/>
        <v>18914.666666666664</v>
      </c>
      <c r="Y40" s="538">
        <f t="shared" si="2"/>
        <v>500</v>
      </c>
      <c r="Z40" s="1090">
        <f t="shared" si="3"/>
        <v>56914.666666666664</v>
      </c>
      <c r="AA40" s="1475">
        <f t="shared" si="43"/>
        <v>3596384.2598666665</v>
      </c>
      <c r="AB40" s="1098"/>
      <c r="AC40" s="600">
        <v>6</v>
      </c>
      <c r="AD40" s="1056">
        <f t="shared" si="4"/>
        <v>9914.6666666666661</v>
      </c>
      <c r="AE40" s="1063">
        <v>0.25</v>
      </c>
      <c r="AF40" s="747">
        <f t="shared" si="5"/>
        <v>9000</v>
      </c>
      <c r="AG40" s="600"/>
      <c r="AH40" s="1056">
        <f t="shared" si="6"/>
        <v>0</v>
      </c>
      <c r="AI40" s="1070"/>
      <c r="AJ40" s="747">
        <f t="shared" si="7"/>
        <v>0</v>
      </c>
      <c r="AK40" s="1051"/>
      <c r="AL40" s="270">
        <v>0</v>
      </c>
      <c r="AM40" s="902"/>
      <c r="AN40" s="902">
        <v>2024</v>
      </c>
      <c r="AO40" s="18" t="str">
        <f t="shared" si="8"/>
        <v xml:space="preserve"> </v>
      </c>
      <c r="AP40" s="747" t="str">
        <f t="shared" si="9"/>
        <v xml:space="preserve"> </v>
      </c>
      <c r="AQ40" s="4" t="str">
        <f t="shared" si="10"/>
        <v xml:space="preserve"> </v>
      </c>
      <c r="AR40" s="747" t="str">
        <f t="shared" si="11"/>
        <v xml:space="preserve"> </v>
      </c>
      <c r="AS40" s="4" t="str">
        <f t="shared" si="12"/>
        <v xml:space="preserve"> </v>
      </c>
      <c r="AT40" s="747" t="str">
        <f t="shared" si="13"/>
        <v xml:space="preserve"> </v>
      </c>
      <c r="AU40" s="4" t="str">
        <f t="shared" si="14"/>
        <v xml:space="preserve"> </v>
      </c>
      <c r="AV40" s="747" t="str">
        <f t="shared" si="15"/>
        <v xml:space="preserve"> </v>
      </c>
      <c r="AW40" s="4" t="str">
        <f t="shared" si="16"/>
        <v xml:space="preserve"> </v>
      </c>
      <c r="AX40" s="747" t="str">
        <f t="shared" si="17"/>
        <v xml:space="preserve"> </v>
      </c>
      <c r="AY40" s="4" t="str">
        <f t="shared" si="18"/>
        <v xml:space="preserve"> </v>
      </c>
      <c r="AZ40" s="747" t="str">
        <f t="shared" si="19"/>
        <v xml:space="preserve"> </v>
      </c>
      <c r="BA40" s="4">
        <f t="shared" si="20"/>
        <v>0.5</v>
      </c>
      <c r="BB40" s="747">
        <f t="shared" si="21"/>
        <v>56914.666666666664</v>
      </c>
      <c r="BC40" s="4" t="str">
        <f t="shared" si="22"/>
        <v xml:space="preserve"> </v>
      </c>
      <c r="BD40" s="747" t="str">
        <f t="shared" si="23"/>
        <v xml:space="preserve"> </v>
      </c>
      <c r="BE40" s="4" t="str">
        <f t="shared" si="24"/>
        <v xml:space="preserve"> </v>
      </c>
      <c r="BF40" s="747" t="str">
        <f t="shared" si="25"/>
        <v xml:space="preserve"> </v>
      </c>
      <c r="BG40" s="4" t="str">
        <f t="shared" si="26"/>
        <v xml:space="preserve"> </v>
      </c>
      <c r="BH40" s="747" t="str">
        <f t="shared" si="27"/>
        <v xml:space="preserve"> </v>
      </c>
      <c r="BI40" s="4" t="str">
        <f t="shared" si="28"/>
        <v xml:space="preserve"> </v>
      </c>
      <c r="BJ40" s="747" t="str">
        <f t="shared" si="29"/>
        <v xml:space="preserve"> </v>
      </c>
      <c r="BK40" s="4" t="str">
        <f t="shared" si="30"/>
        <v xml:space="preserve"> </v>
      </c>
      <c r="BL40" s="747" t="str">
        <f t="shared" si="31"/>
        <v xml:space="preserve"> </v>
      </c>
      <c r="BM40" s="4" t="str">
        <f t="shared" si="32"/>
        <v xml:space="preserve"> </v>
      </c>
      <c r="BN40" s="747" t="str">
        <f t="shared" si="33"/>
        <v xml:space="preserve"> </v>
      </c>
      <c r="BO40" s="4" t="str">
        <f t="shared" si="34"/>
        <v xml:space="preserve"> </v>
      </c>
      <c r="BP40" s="747" t="str">
        <f t="shared" si="35"/>
        <v xml:space="preserve"> </v>
      </c>
      <c r="BQ40" s="4" t="str">
        <f t="shared" si="36"/>
        <v xml:space="preserve"> </v>
      </c>
      <c r="BR40" s="747" t="str">
        <f t="shared" si="37"/>
        <v xml:space="preserve"> </v>
      </c>
      <c r="BS40" s="133" t="s">
        <v>222</v>
      </c>
      <c r="BT40" s="133"/>
      <c r="BU40" s="389"/>
      <c r="BV40" s="389"/>
      <c r="BW40" s="389"/>
      <c r="BX40" s="389"/>
      <c r="BY40" s="389"/>
      <c r="BZ40" s="389"/>
      <c r="CA40" s="389"/>
      <c r="CB40" s="389"/>
      <c r="CC40" s="163">
        <f t="shared" si="38"/>
        <v>0</v>
      </c>
      <c r="CD40" s="389"/>
      <c r="CE40" s="389"/>
      <c r="CF40" s="389"/>
      <c r="CG40" s="389"/>
      <c r="CH40" s="389"/>
      <c r="CI40" s="389"/>
      <c r="CJ40" s="389"/>
      <c r="CK40" s="389"/>
      <c r="CL40" s="389"/>
      <c r="CM40" s="389"/>
      <c r="CN40" s="389"/>
      <c r="CO40" s="389"/>
      <c r="CP40" s="389"/>
      <c r="CQ40" s="389"/>
      <c r="CR40" s="389"/>
      <c r="CS40" s="389"/>
      <c r="CT40" s="389"/>
      <c r="CU40" s="389"/>
      <c r="CV40" s="389"/>
      <c r="CW40" s="389"/>
      <c r="CX40" s="389"/>
      <c r="CY40" s="389"/>
      <c r="CZ40" s="389"/>
      <c r="DA40" s="389"/>
      <c r="DB40" s="389"/>
      <c r="DC40" s="389"/>
      <c r="DD40" s="389"/>
      <c r="DE40" s="389"/>
      <c r="DF40" s="389"/>
      <c r="DG40" s="389"/>
      <c r="DH40" s="389"/>
      <c r="DI40" s="389"/>
      <c r="DJ40" s="389"/>
      <c r="DK40" s="389"/>
      <c r="DL40" s="389"/>
      <c r="DM40" s="389"/>
      <c r="DN40" s="389"/>
      <c r="DO40" s="389"/>
      <c r="DP40" s="389"/>
      <c r="DQ40" s="389"/>
      <c r="DR40" s="389"/>
      <c r="DS40" s="389"/>
      <c r="DT40" s="389"/>
      <c r="DU40" s="389"/>
      <c r="DV40" s="389"/>
      <c r="DW40" s="389"/>
      <c r="DX40" s="389"/>
      <c r="DY40" s="389"/>
      <c r="DZ40" s="389"/>
      <c r="EA40" s="389"/>
      <c r="EB40" s="389"/>
      <c r="EC40" s="389"/>
      <c r="ED40" s="389"/>
      <c r="EE40" s="389"/>
      <c r="EF40" s="389"/>
      <c r="EG40" s="389"/>
      <c r="EH40" s="389"/>
      <c r="EI40" s="389"/>
      <c r="EJ40" s="389"/>
      <c r="EK40" s="389"/>
      <c r="EL40" s="389"/>
      <c r="EM40" s="389"/>
      <c r="EN40" s="389"/>
      <c r="EO40" s="389"/>
      <c r="EP40" s="389"/>
      <c r="EQ40" s="389"/>
      <c r="ER40" s="389"/>
      <c r="ES40" s="389"/>
      <c r="ET40" s="389"/>
      <c r="EU40" s="389"/>
      <c r="EV40" s="389"/>
      <c r="EW40" s="389"/>
      <c r="EX40" s="389"/>
      <c r="EY40" s="389"/>
      <c r="EZ40" s="389"/>
      <c r="FA40" s="389"/>
      <c r="FB40" s="389"/>
      <c r="FC40" s="389"/>
      <c r="FD40" s="389"/>
      <c r="FE40" s="389"/>
      <c r="FF40" s="389"/>
      <c r="FG40" s="389"/>
      <c r="FH40" s="389"/>
      <c r="FI40" s="389"/>
      <c r="FJ40" s="389"/>
      <c r="FK40" s="389"/>
      <c r="FL40" s="389"/>
      <c r="FM40" s="389"/>
      <c r="FN40" s="389"/>
      <c r="FO40" s="389"/>
      <c r="FP40" s="389"/>
      <c r="FQ40" s="389"/>
      <c r="FR40" s="389"/>
      <c r="FS40" s="389"/>
      <c r="FT40" s="389"/>
      <c r="FU40" s="389"/>
      <c r="FV40" s="389"/>
      <c r="FW40" s="389"/>
      <c r="FX40" s="389"/>
      <c r="FY40" s="625" t="s">
        <v>491</v>
      </c>
      <c r="FZ40" s="626">
        <v>39</v>
      </c>
      <c r="GA40" s="626">
        <v>30289597</v>
      </c>
      <c r="GB40" s="626">
        <v>55</v>
      </c>
      <c r="GC40" s="626" t="s">
        <v>798</v>
      </c>
      <c r="GD40" s="626">
        <v>16</v>
      </c>
      <c r="GE40" s="626">
        <v>1971</v>
      </c>
      <c r="GF40" s="626">
        <v>0</v>
      </c>
      <c r="GG40" s="626" t="s">
        <v>792</v>
      </c>
      <c r="GH40" s="626">
        <v>0</v>
      </c>
      <c r="GI40" s="626">
        <v>0</v>
      </c>
      <c r="GJ40" s="626" t="s">
        <v>792</v>
      </c>
      <c r="GK40" s="626">
        <v>0</v>
      </c>
      <c r="GL40" s="626" t="s">
        <v>781</v>
      </c>
      <c r="GM40" s="626" t="s">
        <v>782</v>
      </c>
      <c r="GN40" s="626">
        <v>50</v>
      </c>
      <c r="GO40" s="626" t="s">
        <v>783</v>
      </c>
      <c r="GP40" s="626">
        <v>0</v>
      </c>
      <c r="GQ40" s="626">
        <v>0</v>
      </c>
      <c r="GR40" s="626">
        <v>4</v>
      </c>
      <c r="GS40" s="626">
        <v>2</v>
      </c>
      <c r="GT40" s="626">
        <v>10</v>
      </c>
      <c r="GU40" s="626" t="s">
        <v>783</v>
      </c>
      <c r="GV40" s="626" t="s">
        <v>783</v>
      </c>
      <c r="GW40" s="626" t="s">
        <v>783</v>
      </c>
      <c r="GX40" s="626" t="s">
        <v>783</v>
      </c>
      <c r="GY40" s="626" t="s">
        <v>783</v>
      </c>
      <c r="GZ40" s="626">
        <v>1649</v>
      </c>
      <c r="HA40" s="626">
        <v>0.24</v>
      </c>
      <c r="HB40" s="626">
        <v>5</v>
      </c>
      <c r="HC40" s="626" t="s">
        <v>783</v>
      </c>
      <c r="HD40" s="626" t="s">
        <v>782</v>
      </c>
      <c r="HE40" s="626">
        <v>15</v>
      </c>
      <c r="HF40" s="626" t="s">
        <v>783</v>
      </c>
      <c r="HG40" s="626">
        <v>0</v>
      </c>
      <c r="HH40" s="626" t="s">
        <v>783</v>
      </c>
      <c r="HI40" s="626">
        <v>0</v>
      </c>
      <c r="HJ40" s="626">
        <v>1</v>
      </c>
      <c r="HK40" s="626">
        <v>45</v>
      </c>
      <c r="HL40" s="626" t="s">
        <v>784</v>
      </c>
      <c r="HM40" s="626" t="s">
        <v>785</v>
      </c>
      <c r="HN40" s="626" t="s">
        <v>783</v>
      </c>
      <c r="HO40" s="626" t="s">
        <v>783</v>
      </c>
      <c r="HP40" s="626" t="s">
        <v>783</v>
      </c>
      <c r="HQ40" s="626" t="s">
        <v>783</v>
      </c>
      <c r="HR40" s="626" t="s">
        <v>783</v>
      </c>
      <c r="HS40" s="626">
        <v>3978916</v>
      </c>
      <c r="HT40" s="626" t="s">
        <v>783</v>
      </c>
      <c r="HU40" s="626" t="s">
        <v>786</v>
      </c>
      <c r="HV40" s="626" t="s">
        <v>787</v>
      </c>
      <c r="HW40" s="626">
        <v>4</v>
      </c>
      <c r="HX40" s="626">
        <v>2014</v>
      </c>
      <c r="HY40" s="626">
        <v>63</v>
      </c>
      <c r="HZ40" s="626">
        <v>0</v>
      </c>
      <c r="IA40" s="626">
        <v>1267</v>
      </c>
      <c r="IB40" s="627">
        <v>41697.500081018516</v>
      </c>
      <c r="IC40" s="626" t="s">
        <v>788</v>
      </c>
      <c r="ID40" s="626">
        <v>3974438</v>
      </c>
      <c r="IE40" s="626">
        <v>2014</v>
      </c>
      <c r="IF40" s="626">
        <v>1712</v>
      </c>
      <c r="IG40" s="626" t="s">
        <v>783</v>
      </c>
      <c r="IH40" s="626" t="s">
        <v>783</v>
      </c>
      <c r="II40" s="626" t="s">
        <v>783</v>
      </c>
      <c r="IJ40" s="626" t="s">
        <v>783</v>
      </c>
      <c r="IK40" s="626" t="s">
        <v>783</v>
      </c>
      <c r="IL40" s="626" t="s">
        <v>783</v>
      </c>
      <c r="IM40" s="626" t="s">
        <v>783</v>
      </c>
      <c r="IN40" s="626" t="s">
        <v>783</v>
      </c>
      <c r="IO40" s="626" t="s">
        <v>783</v>
      </c>
      <c r="IP40" s="626">
        <v>1649</v>
      </c>
      <c r="IQ40" s="627">
        <v>37477.354571759257</v>
      </c>
      <c r="IR40" s="626">
        <v>2</v>
      </c>
      <c r="IS40" s="626" t="s">
        <v>793</v>
      </c>
      <c r="IT40" s="626">
        <v>10</v>
      </c>
      <c r="IU40" s="665">
        <v>41275</v>
      </c>
      <c r="IV40" s="626" t="s">
        <v>783</v>
      </c>
      <c r="IW40" s="626" t="s">
        <v>783</v>
      </c>
      <c r="IX40" s="626" t="s">
        <v>783</v>
      </c>
      <c r="IY40" s="626" t="s">
        <v>781</v>
      </c>
      <c r="IZ40" s="626">
        <v>45</v>
      </c>
      <c r="JA40" s="626" t="s">
        <v>789</v>
      </c>
      <c r="JB40" s="626" t="s">
        <v>783</v>
      </c>
      <c r="JC40" s="626" t="s">
        <v>783</v>
      </c>
      <c r="JD40" s="626" t="s">
        <v>783</v>
      </c>
      <c r="JE40" s="626">
        <v>329511</v>
      </c>
      <c r="JF40" s="626" t="s">
        <v>783</v>
      </c>
      <c r="JG40" s="626" t="s">
        <v>783</v>
      </c>
      <c r="JH40" s="626" t="s">
        <v>815</v>
      </c>
      <c r="JI40" s="626">
        <v>55</v>
      </c>
      <c r="JJ40" s="626" t="s">
        <v>783</v>
      </c>
      <c r="JK40" s="626" t="s">
        <v>783</v>
      </c>
      <c r="JL40" s="626" t="s">
        <v>783</v>
      </c>
      <c r="JM40" s="626" t="s">
        <v>790</v>
      </c>
      <c r="JN40" s="626">
        <v>4</v>
      </c>
      <c r="JO40" s="626">
        <v>3</v>
      </c>
      <c r="JP40" s="626" t="s">
        <v>783</v>
      </c>
      <c r="JQ40" s="626" t="s">
        <v>783</v>
      </c>
      <c r="JR40" s="626" t="s">
        <v>783</v>
      </c>
      <c r="JS40" s="626" t="s">
        <v>783</v>
      </c>
      <c r="JT40" s="626" t="s">
        <v>783</v>
      </c>
      <c r="JU40" s="626" t="s">
        <v>783</v>
      </c>
      <c r="JV40" s="626" t="s">
        <v>906</v>
      </c>
      <c r="JW40" s="628">
        <v>1240.5072170000001</v>
      </c>
      <c r="JX40">
        <f>JW40</f>
        <v>1240.5072170000001</v>
      </c>
      <c r="JY40" s="225">
        <v>0.23494454867424244</v>
      </c>
    </row>
    <row r="41" spans="1:285" ht="16" thickBot="1">
      <c r="A41" s="905" t="s">
        <v>5</v>
      </c>
      <c r="B41" s="79">
        <f t="shared" si="0"/>
        <v>3</v>
      </c>
      <c r="C41" s="871" t="s">
        <v>88</v>
      </c>
      <c r="D41" s="489" t="s">
        <v>162</v>
      </c>
      <c r="E41" s="1129" t="s">
        <v>25</v>
      </c>
      <c r="F41" s="888">
        <v>0.34</v>
      </c>
      <c r="G41" s="120">
        <f t="shared" si="39"/>
        <v>35.280000000000008</v>
      </c>
      <c r="H41" s="50">
        <v>0.34</v>
      </c>
      <c r="I41" s="2"/>
      <c r="J41" s="29"/>
      <c r="K41" s="18"/>
      <c r="L41" s="5"/>
      <c r="M41" s="170">
        <v>3</v>
      </c>
      <c r="N41" s="71">
        <v>2</v>
      </c>
      <c r="O41" s="739">
        <v>2</v>
      </c>
      <c r="P41" s="1107">
        <f t="shared" si="47"/>
        <v>7</v>
      </c>
      <c r="Q41" s="1108">
        <f t="shared" si="48"/>
        <v>12</v>
      </c>
      <c r="R41" s="51"/>
      <c r="S41" s="547">
        <f>H41</f>
        <v>0.34</v>
      </c>
      <c r="T41"/>
      <c r="U41" s="219">
        <f t="shared" si="44"/>
        <v>25500.000000000004</v>
      </c>
      <c r="V41" s="219" t="s">
        <v>642</v>
      </c>
      <c r="W41" s="1042">
        <f t="shared" si="40"/>
        <v>25500.000000000004</v>
      </c>
      <c r="X41" s="537">
        <f t="shared" si="42"/>
        <v>0</v>
      </c>
      <c r="Y41" s="538">
        <f t="shared" si="2"/>
        <v>500</v>
      </c>
      <c r="Z41" s="1090">
        <f t="shared" si="3"/>
        <v>26000.000000000004</v>
      </c>
      <c r="AA41" s="1475">
        <f t="shared" si="43"/>
        <v>3622384.2598666665</v>
      </c>
      <c r="AB41" s="1098"/>
      <c r="AC41" s="600"/>
      <c r="AD41" s="1056">
        <f t="shared" si="4"/>
        <v>0</v>
      </c>
      <c r="AE41" s="1063"/>
      <c r="AF41" s="747">
        <f t="shared" si="5"/>
        <v>0</v>
      </c>
      <c r="AG41" s="600"/>
      <c r="AH41" s="1056">
        <f t="shared" si="6"/>
        <v>0</v>
      </c>
      <c r="AI41" s="1070"/>
      <c r="AJ41" s="747">
        <f t="shared" si="7"/>
        <v>0</v>
      </c>
      <c r="AK41" s="1051"/>
      <c r="AL41" s="270">
        <v>0</v>
      </c>
      <c r="AM41" s="902"/>
      <c r="AN41" s="902">
        <v>2024</v>
      </c>
      <c r="AO41" s="18" t="str">
        <f t="shared" si="8"/>
        <v xml:space="preserve"> </v>
      </c>
      <c r="AP41" s="747" t="str">
        <f t="shared" si="9"/>
        <v xml:space="preserve"> </v>
      </c>
      <c r="AQ41" s="4" t="str">
        <f t="shared" si="10"/>
        <v xml:space="preserve"> </v>
      </c>
      <c r="AR41" s="747" t="str">
        <f t="shared" si="11"/>
        <v xml:space="preserve"> </v>
      </c>
      <c r="AS41" s="4" t="str">
        <f t="shared" si="12"/>
        <v xml:space="preserve"> </v>
      </c>
      <c r="AT41" s="747" t="str">
        <f t="shared" si="13"/>
        <v xml:space="preserve"> </v>
      </c>
      <c r="AU41" s="4" t="str">
        <f t="shared" si="14"/>
        <v xml:space="preserve"> </v>
      </c>
      <c r="AV41" s="747" t="str">
        <f t="shared" si="15"/>
        <v xml:space="preserve"> </v>
      </c>
      <c r="AW41" s="4" t="str">
        <f t="shared" si="16"/>
        <v xml:space="preserve"> </v>
      </c>
      <c r="AX41" s="747" t="str">
        <f t="shared" si="17"/>
        <v xml:space="preserve"> </v>
      </c>
      <c r="AY41" s="4" t="str">
        <f t="shared" si="18"/>
        <v xml:space="preserve"> </v>
      </c>
      <c r="AZ41" s="747" t="str">
        <f t="shared" si="19"/>
        <v xml:space="preserve"> </v>
      </c>
      <c r="BA41" s="4">
        <f t="shared" si="20"/>
        <v>0.34</v>
      </c>
      <c r="BB41" s="747">
        <f t="shared" si="21"/>
        <v>26000.000000000004</v>
      </c>
      <c r="BC41" s="4" t="str">
        <f t="shared" si="22"/>
        <v xml:space="preserve"> </v>
      </c>
      <c r="BD41" s="747" t="str">
        <f t="shared" si="23"/>
        <v xml:space="preserve"> </v>
      </c>
      <c r="BE41" s="4" t="str">
        <f t="shared" si="24"/>
        <v xml:space="preserve"> </v>
      </c>
      <c r="BF41" s="747" t="str">
        <f t="shared" si="25"/>
        <v xml:space="preserve"> </v>
      </c>
      <c r="BG41" s="4" t="str">
        <f t="shared" si="26"/>
        <v xml:space="preserve"> </v>
      </c>
      <c r="BH41" s="747" t="str">
        <f t="shared" si="27"/>
        <v xml:space="preserve"> </v>
      </c>
      <c r="BI41" s="4" t="str">
        <f t="shared" si="28"/>
        <v xml:space="preserve"> </v>
      </c>
      <c r="BJ41" s="747" t="str">
        <f t="shared" si="29"/>
        <v xml:space="preserve"> </v>
      </c>
      <c r="BK41" s="4" t="str">
        <f t="shared" si="30"/>
        <v xml:space="preserve"> </v>
      </c>
      <c r="BL41" s="747" t="str">
        <f t="shared" si="31"/>
        <v xml:space="preserve"> </v>
      </c>
      <c r="BM41" s="4" t="str">
        <f t="shared" si="32"/>
        <v xml:space="preserve"> </v>
      </c>
      <c r="BN41" s="747" t="str">
        <f t="shared" si="33"/>
        <v xml:space="preserve"> </v>
      </c>
      <c r="BO41" s="4" t="str">
        <f t="shared" si="34"/>
        <v xml:space="preserve"> </v>
      </c>
      <c r="BP41" s="747" t="str">
        <f t="shared" si="35"/>
        <v xml:space="preserve"> </v>
      </c>
      <c r="BQ41" s="4" t="str">
        <f t="shared" si="36"/>
        <v xml:space="preserve"> </v>
      </c>
      <c r="BR41" s="747" t="str">
        <f t="shared" si="37"/>
        <v xml:space="preserve"> </v>
      </c>
      <c r="BS41" s="133" t="s">
        <v>208</v>
      </c>
      <c r="BT41" s="133"/>
      <c r="BU41" s="389"/>
      <c r="BV41" s="389"/>
      <c r="BW41" s="389"/>
      <c r="BX41" s="389"/>
      <c r="BY41" s="389"/>
      <c r="BZ41" s="389"/>
      <c r="CA41" s="389"/>
      <c r="CB41" s="389"/>
      <c r="CC41" s="163">
        <f t="shared" si="38"/>
        <v>0</v>
      </c>
      <c r="CD41" s="389"/>
      <c r="CE41" s="389"/>
      <c r="CF41" s="389"/>
      <c r="CG41" s="389"/>
      <c r="CH41" s="389"/>
      <c r="CI41" s="389"/>
      <c r="CJ41" s="389"/>
      <c r="CK41" s="389"/>
      <c r="CL41" s="389"/>
      <c r="CM41" s="389"/>
      <c r="CN41" s="389"/>
      <c r="CO41" s="389"/>
      <c r="CP41" s="389"/>
      <c r="CQ41" s="389"/>
      <c r="CR41" s="389"/>
      <c r="CS41" s="389"/>
      <c r="CT41" s="389"/>
      <c r="CU41" s="389"/>
      <c r="CV41" s="389"/>
      <c r="CW41" s="389"/>
      <c r="CX41" s="389"/>
      <c r="CY41" s="389"/>
      <c r="CZ41" s="389"/>
      <c r="DA41" s="389"/>
      <c r="DB41" s="389"/>
      <c r="DC41" s="389"/>
      <c r="DD41" s="389"/>
      <c r="DE41" s="389"/>
      <c r="DF41" s="389"/>
      <c r="DG41" s="389"/>
      <c r="DH41" s="389"/>
      <c r="DI41" s="389"/>
      <c r="DJ41" s="389"/>
      <c r="DK41" s="389"/>
      <c r="DL41" s="389"/>
      <c r="DM41" s="389"/>
      <c r="DN41" s="389"/>
      <c r="DO41" s="389"/>
      <c r="DP41" s="389"/>
      <c r="DQ41" s="389"/>
      <c r="DR41" s="389"/>
      <c r="DS41" s="389"/>
      <c r="DT41" s="389"/>
      <c r="DU41" s="389"/>
      <c r="DV41" s="389"/>
      <c r="DW41" s="389"/>
      <c r="DX41" s="389"/>
      <c r="DY41" s="389"/>
      <c r="DZ41" s="389"/>
      <c r="EA41" s="389"/>
      <c r="EB41" s="389"/>
      <c r="EC41" s="389"/>
      <c r="ED41" s="389"/>
      <c r="EE41" s="389"/>
      <c r="EF41" s="389"/>
      <c r="EG41" s="389"/>
      <c r="EH41" s="389"/>
      <c r="EI41" s="389"/>
      <c r="EJ41" s="389"/>
      <c r="EK41" s="389"/>
      <c r="EL41" s="389"/>
      <c r="EM41" s="389"/>
      <c r="EN41" s="389"/>
      <c r="EO41" s="389"/>
      <c r="EP41" s="389"/>
      <c r="EQ41" s="389"/>
      <c r="ER41" s="389"/>
      <c r="ES41" s="389"/>
      <c r="ET41" s="389"/>
      <c r="EU41" s="389"/>
      <c r="EV41" s="389"/>
      <c r="EW41" s="389"/>
      <c r="EX41" s="389"/>
      <c r="EY41" s="389"/>
      <c r="EZ41" s="389"/>
      <c r="FA41" s="389"/>
      <c r="FB41" s="389"/>
      <c r="FC41" s="389"/>
      <c r="FD41" s="389"/>
      <c r="FE41" s="389"/>
      <c r="FF41" s="389"/>
      <c r="FG41" s="389"/>
      <c r="FH41" s="389"/>
      <c r="FI41" s="389"/>
      <c r="FJ41" s="389"/>
      <c r="FK41" s="389"/>
      <c r="FL41" s="389"/>
      <c r="FM41" s="389"/>
      <c r="FN41" s="389"/>
      <c r="FO41" s="389"/>
      <c r="FP41" s="389"/>
      <c r="FQ41" s="389"/>
      <c r="FR41" s="389"/>
      <c r="FS41" s="389"/>
      <c r="FT41" s="389"/>
      <c r="FU41" s="389"/>
      <c r="FV41" s="389"/>
      <c r="FW41" s="389"/>
      <c r="FX41" s="389"/>
      <c r="FY41" s="685" t="s">
        <v>374</v>
      </c>
      <c r="FZ41" s="686">
        <v>255</v>
      </c>
      <c r="GA41" s="686">
        <v>28092682</v>
      </c>
      <c r="GB41" s="686">
        <v>40</v>
      </c>
      <c r="GC41" s="686" t="s">
        <v>779</v>
      </c>
      <c r="GD41" s="686">
        <v>22</v>
      </c>
      <c r="GE41" s="686">
        <v>2012</v>
      </c>
      <c r="GF41" s="686">
        <v>1</v>
      </c>
      <c r="GG41" s="686" t="s">
        <v>780</v>
      </c>
      <c r="GH41" s="686">
        <v>1</v>
      </c>
      <c r="GI41" s="686">
        <v>1</v>
      </c>
      <c r="GJ41" s="686" t="s">
        <v>780</v>
      </c>
      <c r="GK41" s="686">
        <v>1</v>
      </c>
      <c r="GL41" s="686" t="s">
        <v>781</v>
      </c>
      <c r="GM41" s="686" t="s">
        <v>782</v>
      </c>
      <c r="GN41" s="686">
        <v>66</v>
      </c>
      <c r="GO41" s="686" t="s">
        <v>783</v>
      </c>
      <c r="GP41" s="686">
        <v>0</v>
      </c>
      <c r="GQ41" s="686">
        <v>0</v>
      </c>
      <c r="GR41" s="686">
        <v>4</v>
      </c>
      <c r="GS41" s="686">
        <v>2</v>
      </c>
      <c r="GT41" s="686" t="s">
        <v>783</v>
      </c>
      <c r="GU41" s="686" t="s">
        <v>783</v>
      </c>
      <c r="GV41" s="686" t="s">
        <v>783</v>
      </c>
      <c r="GW41" s="686" t="s">
        <v>783</v>
      </c>
      <c r="GX41" s="686" t="s">
        <v>783</v>
      </c>
      <c r="GY41" s="686" t="s">
        <v>783</v>
      </c>
      <c r="GZ41" s="686">
        <v>1649</v>
      </c>
      <c r="HA41" s="686">
        <v>0.12</v>
      </c>
      <c r="HB41" s="686">
        <v>5</v>
      </c>
      <c r="HC41" s="686" t="s">
        <v>783</v>
      </c>
      <c r="HD41" s="686" t="s">
        <v>782</v>
      </c>
      <c r="HE41" s="686">
        <v>15</v>
      </c>
      <c r="HF41" s="686" t="s">
        <v>783</v>
      </c>
      <c r="HG41" s="686">
        <v>0</v>
      </c>
      <c r="HH41" s="686" t="s">
        <v>783</v>
      </c>
      <c r="HI41" s="686">
        <v>0</v>
      </c>
      <c r="HJ41" s="686">
        <v>1</v>
      </c>
      <c r="HK41" s="686">
        <v>45</v>
      </c>
      <c r="HL41" s="686" t="s">
        <v>784</v>
      </c>
      <c r="HM41" s="686" t="s">
        <v>785</v>
      </c>
      <c r="HN41" s="686" t="s">
        <v>783</v>
      </c>
      <c r="HO41" s="686" t="s">
        <v>783</v>
      </c>
      <c r="HP41" s="686" t="s">
        <v>783</v>
      </c>
      <c r="HQ41" s="686" t="s">
        <v>783</v>
      </c>
      <c r="HR41" s="686" t="s">
        <v>783</v>
      </c>
      <c r="HS41" s="686">
        <v>3976306</v>
      </c>
      <c r="HT41" s="686" t="s">
        <v>783</v>
      </c>
      <c r="HU41" s="686" t="s">
        <v>786</v>
      </c>
      <c r="HV41" s="686" t="s">
        <v>787</v>
      </c>
      <c r="HW41" s="686">
        <v>4</v>
      </c>
      <c r="HX41" s="686">
        <v>2013</v>
      </c>
      <c r="HY41" s="686">
        <v>63</v>
      </c>
      <c r="HZ41" s="686">
        <v>0</v>
      </c>
      <c r="IA41" s="686">
        <v>634</v>
      </c>
      <c r="IB41" s="687">
        <v>41358.405266203707</v>
      </c>
      <c r="IC41" s="686" t="s">
        <v>788</v>
      </c>
      <c r="ID41" s="686">
        <v>3980784</v>
      </c>
      <c r="IE41" s="686">
        <v>2013</v>
      </c>
      <c r="IF41" s="686">
        <v>1712</v>
      </c>
      <c r="IG41" s="686" t="s">
        <v>783</v>
      </c>
      <c r="IH41" s="686" t="s">
        <v>783</v>
      </c>
      <c r="II41" s="686" t="s">
        <v>783</v>
      </c>
      <c r="IJ41" s="686" t="s">
        <v>783</v>
      </c>
      <c r="IK41" s="686" t="s">
        <v>783</v>
      </c>
      <c r="IL41" s="686" t="s">
        <v>783</v>
      </c>
      <c r="IM41" s="686" t="s">
        <v>783</v>
      </c>
      <c r="IN41" s="686" t="s">
        <v>783</v>
      </c>
      <c r="IO41" s="686" t="s">
        <v>783</v>
      </c>
      <c r="IP41" s="686">
        <v>1649</v>
      </c>
      <c r="IQ41" s="687">
        <v>38943.586608796293</v>
      </c>
      <c r="IR41" s="686" t="s">
        <v>783</v>
      </c>
      <c r="IS41" s="686" t="s">
        <v>783</v>
      </c>
      <c r="IT41" s="686" t="s">
        <v>783</v>
      </c>
      <c r="IU41" s="686" t="s">
        <v>783</v>
      </c>
      <c r="IV41" s="686" t="s">
        <v>783</v>
      </c>
      <c r="IW41" s="686" t="s">
        <v>783</v>
      </c>
      <c r="IX41" s="686" t="s">
        <v>783</v>
      </c>
      <c r="IY41" s="686" t="s">
        <v>781</v>
      </c>
      <c r="IZ41" s="686">
        <v>45</v>
      </c>
      <c r="JA41" s="686" t="s">
        <v>789</v>
      </c>
      <c r="JB41" s="686" t="s">
        <v>783</v>
      </c>
      <c r="JC41" s="686" t="s">
        <v>783</v>
      </c>
      <c r="JD41" s="686" t="s">
        <v>783</v>
      </c>
      <c r="JE41" s="686">
        <v>329394</v>
      </c>
      <c r="JF41" s="686" t="s">
        <v>783</v>
      </c>
      <c r="JG41" s="686" t="s">
        <v>783</v>
      </c>
      <c r="JH41" s="686" t="s">
        <v>783</v>
      </c>
      <c r="JI41" s="686" t="s">
        <v>783</v>
      </c>
      <c r="JJ41" s="686" t="s">
        <v>783</v>
      </c>
      <c r="JK41" s="686" t="s">
        <v>783</v>
      </c>
      <c r="JL41" s="686" t="s">
        <v>783</v>
      </c>
      <c r="JM41" s="686" t="s">
        <v>790</v>
      </c>
      <c r="JN41" s="686">
        <v>4</v>
      </c>
      <c r="JO41" s="686">
        <v>2</v>
      </c>
      <c r="JP41" s="686" t="s">
        <v>783</v>
      </c>
      <c r="JQ41" s="686">
        <v>10711928</v>
      </c>
      <c r="JR41" s="686">
        <v>2011</v>
      </c>
      <c r="JS41" s="686">
        <v>3</v>
      </c>
      <c r="JT41" s="686" t="s">
        <v>783</v>
      </c>
      <c r="JU41" s="686" t="s">
        <v>783</v>
      </c>
      <c r="JV41" s="686" t="s">
        <v>824</v>
      </c>
      <c r="JW41" s="688">
        <v>606.72744499999999</v>
      </c>
      <c r="JX41">
        <f>SUM(JW41:JW41)</f>
        <v>606.72744499999999</v>
      </c>
      <c r="JY41" s="225">
        <v>0.24752887803030302</v>
      </c>
    </row>
    <row r="42" spans="1:285" ht="16" thickBot="1">
      <c r="A42" s="905" t="s">
        <v>5</v>
      </c>
      <c r="B42" s="79">
        <f t="shared" si="0"/>
        <v>3</v>
      </c>
      <c r="C42" s="871" t="s">
        <v>14</v>
      </c>
      <c r="D42" s="489" t="s">
        <v>168</v>
      </c>
      <c r="E42" s="1129" t="s">
        <v>158</v>
      </c>
      <c r="F42" s="888">
        <v>0.43</v>
      </c>
      <c r="G42" s="120">
        <f t="shared" si="39"/>
        <v>35.710000000000008</v>
      </c>
      <c r="H42" s="47">
        <v>0.43</v>
      </c>
      <c r="I42" s="2"/>
      <c r="J42" s="29"/>
      <c r="K42" s="18"/>
      <c r="L42" s="5"/>
      <c r="M42" s="170">
        <v>3</v>
      </c>
      <c r="N42" s="71">
        <v>2</v>
      </c>
      <c r="O42" s="739">
        <v>2</v>
      </c>
      <c r="P42" s="1107">
        <f t="shared" si="47"/>
        <v>7</v>
      </c>
      <c r="Q42" s="1108">
        <f t="shared" si="48"/>
        <v>12</v>
      </c>
      <c r="R42" s="46"/>
      <c r="S42" s="3">
        <v>0.43</v>
      </c>
      <c r="T42" s="25"/>
      <c r="U42" s="219">
        <f t="shared" si="44"/>
        <v>32250</v>
      </c>
      <c r="V42" s="219" t="s">
        <v>642</v>
      </c>
      <c r="W42" s="1042">
        <f t="shared" si="40"/>
        <v>32250</v>
      </c>
      <c r="X42" s="537">
        <f t="shared" si="42"/>
        <v>16266.613333333333</v>
      </c>
      <c r="Y42" s="538">
        <f t="shared" si="2"/>
        <v>500</v>
      </c>
      <c r="Z42" s="1090">
        <f t="shared" si="3"/>
        <v>49016.613333333335</v>
      </c>
      <c r="AA42" s="1475">
        <f t="shared" si="43"/>
        <v>3671400.8731999998</v>
      </c>
      <c r="AB42" s="1098"/>
      <c r="AC42" s="600">
        <v>6</v>
      </c>
      <c r="AD42" s="1056">
        <f t="shared" si="4"/>
        <v>8526.6133333333328</v>
      </c>
      <c r="AE42" s="1063">
        <v>0.25</v>
      </c>
      <c r="AF42" s="747">
        <f t="shared" si="5"/>
        <v>7740</v>
      </c>
      <c r="AG42" s="600"/>
      <c r="AH42" s="1056">
        <f t="shared" si="6"/>
        <v>0</v>
      </c>
      <c r="AI42" s="1070"/>
      <c r="AJ42" s="747">
        <f t="shared" si="7"/>
        <v>0</v>
      </c>
      <c r="AK42" s="1051"/>
      <c r="AL42" s="270">
        <v>0</v>
      </c>
      <c r="AM42" s="902"/>
      <c r="AN42" s="902">
        <v>2024</v>
      </c>
      <c r="AO42" s="18" t="str">
        <f t="shared" si="8"/>
        <v xml:space="preserve"> </v>
      </c>
      <c r="AP42" s="747" t="str">
        <f t="shared" si="9"/>
        <v xml:space="preserve"> </v>
      </c>
      <c r="AQ42" s="4" t="str">
        <f t="shared" si="10"/>
        <v xml:space="preserve"> </v>
      </c>
      <c r="AR42" s="747" t="str">
        <f t="shared" si="11"/>
        <v xml:space="preserve"> </v>
      </c>
      <c r="AS42" s="4" t="str">
        <f t="shared" si="12"/>
        <v xml:space="preserve"> </v>
      </c>
      <c r="AT42" s="747" t="str">
        <f t="shared" si="13"/>
        <v xml:space="preserve"> </v>
      </c>
      <c r="AU42" s="4" t="str">
        <f t="shared" si="14"/>
        <v xml:space="preserve"> </v>
      </c>
      <c r="AV42" s="747" t="str">
        <f t="shared" si="15"/>
        <v xml:space="preserve"> </v>
      </c>
      <c r="AW42" s="4" t="str">
        <f t="shared" si="16"/>
        <v xml:space="preserve"> </v>
      </c>
      <c r="AX42" s="747" t="str">
        <f t="shared" si="17"/>
        <v xml:space="preserve"> </v>
      </c>
      <c r="AY42" s="4" t="str">
        <f t="shared" si="18"/>
        <v xml:space="preserve"> </v>
      </c>
      <c r="AZ42" s="747" t="str">
        <f t="shared" si="19"/>
        <v xml:space="preserve"> </v>
      </c>
      <c r="BA42" s="4">
        <f t="shared" si="20"/>
        <v>0.43</v>
      </c>
      <c r="BB42" s="747">
        <f t="shared" si="21"/>
        <v>49016.613333333335</v>
      </c>
      <c r="BC42" s="4" t="str">
        <f t="shared" si="22"/>
        <v xml:space="preserve"> </v>
      </c>
      <c r="BD42" s="747" t="str">
        <f t="shared" si="23"/>
        <v xml:space="preserve"> </v>
      </c>
      <c r="BE42" s="4" t="str">
        <f t="shared" si="24"/>
        <v xml:space="preserve"> </v>
      </c>
      <c r="BF42" s="747" t="str">
        <f t="shared" si="25"/>
        <v xml:space="preserve"> </v>
      </c>
      <c r="BG42" s="4" t="str">
        <f t="shared" si="26"/>
        <v xml:space="preserve"> </v>
      </c>
      <c r="BH42" s="747" t="str">
        <f t="shared" si="27"/>
        <v xml:space="preserve"> </v>
      </c>
      <c r="BI42" s="4" t="str">
        <f t="shared" si="28"/>
        <v xml:space="preserve"> </v>
      </c>
      <c r="BJ42" s="747" t="str">
        <f t="shared" si="29"/>
        <v xml:space="preserve"> </v>
      </c>
      <c r="BK42" s="4" t="str">
        <f t="shared" si="30"/>
        <v xml:space="preserve"> </v>
      </c>
      <c r="BL42" s="747" t="str">
        <f t="shared" si="31"/>
        <v xml:space="preserve"> </v>
      </c>
      <c r="BM42" s="4" t="str">
        <f t="shared" si="32"/>
        <v xml:space="preserve"> </v>
      </c>
      <c r="BN42" s="747" t="str">
        <f t="shared" si="33"/>
        <v xml:space="preserve"> </v>
      </c>
      <c r="BO42" s="4" t="str">
        <f t="shared" si="34"/>
        <v xml:space="preserve"> </v>
      </c>
      <c r="BP42" s="747" t="str">
        <f t="shared" si="35"/>
        <v xml:space="preserve"> </v>
      </c>
      <c r="BQ42" s="4" t="str">
        <f t="shared" si="36"/>
        <v xml:space="preserve"> </v>
      </c>
      <c r="BR42" s="747" t="str">
        <f t="shared" si="37"/>
        <v xml:space="preserve"> </v>
      </c>
      <c r="BS42" s="133"/>
      <c r="BT42" s="133"/>
      <c r="BU42" s="389"/>
      <c r="BV42" s="389"/>
      <c r="BW42" s="389"/>
      <c r="BX42" s="389"/>
      <c r="BY42" s="389"/>
      <c r="BZ42" s="389"/>
      <c r="CA42" s="389"/>
      <c r="CB42" s="389"/>
      <c r="CC42" s="163">
        <f t="shared" si="38"/>
        <v>0</v>
      </c>
      <c r="CD42" s="389"/>
      <c r="CE42" s="389"/>
      <c r="CF42" s="389"/>
      <c r="CG42" s="389"/>
      <c r="CH42" s="389"/>
      <c r="CI42" s="389"/>
      <c r="CJ42" s="389"/>
      <c r="CK42" s="389"/>
      <c r="CL42" s="389"/>
      <c r="CM42" s="389"/>
      <c r="CN42" s="389"/>
      <c r="CO42" s="389"/>
      <c r="CP42" s="389"/>
      <c r="CQ42" s="389"/>
      <c r="CR42" s="389"/>
      <c r="CS42" s="389"/>
      <c r="CT42" s="389"/>
      <c r="CU42" s="389"/>
      <c r="CV42" s="389"/>
      <c r="CW42" s="389"/>
      <c r="CX42" s="389"/>
      <c r="CY42" s="389"/>
      <c r="CZ42" s="389"/>
      <c r="DA42" s="389"/>
      <c r="DB42" s="389"/>
      <c r="DC42" s="389"/>
      <c r="DD42" s="389"/>
      <c r="DE42" s="389"/>
      <c r="DF42" s="389"/>
      <c r="DG42" s="389"/>
      <c r="DH42" s="389"/>
      <c r="DI42" s="389"/>
      <c r="DJ42" s="389"/>
      <c r="DK42" s="389"/>
      <c r="DL42" s="389"/>
      <c r="DM42" s="389"/>
      <c r="DN42" s="389"/>
      <c r="DO42" s="389"/>
      <c r="DP42" s="389"/>
      <c r="DQ42" s="389"/>
      <c r="DR42" s="389"/>
      <c r="DS42" s="389"/>
      <c r="DT42" s="389"/>
      <c r="DU42" s="389"/>
      <c r="DV42" s="389"/>
      <c r="DW42" s="389"/>
      <c r="DX42" s="389"/>
      <c r="DY42" s="389"/>
      <c r="DZ42" s="389"/>
      <c r="EA42" s="389"/>
      <c r="EB42" s="389"/>
      <c r="EC42" s="389"/>
      <c r="ED42" s="389"/>
      <c r="EE42" s="389"/>
      <c r="EF42" s="389"/>
      <c r="EG42" s="389"/>
      <c r="EH42" s="389"/>
      <c r="EI42" s="389"/>
      <c r="EJ42" s="389"/>
      <c r="EK42" s="389"/>
      <c r="EL42" s="389"/>
      <c r="EM42" s="389"/>
      <c r="EN42" s="389"/>
      <c r="EO42" s="389"/>
      <c r="EP42" s="389"/>
      <c r="EQ42" s="389"/>
      <c r="ER42" s="389"/>
      <c r="ES42" s="389"/>
      <c r="ET42" s="389"/>
      <c r="EU42" s="389"/>
      <c r="EV42" s="389"/>
      <c r="EW42" s="389"/>
      <c r="EX42" s="389"/>
      <c r="EY42" s="389"/>
      <c r="EZ42" s="389"/>
      <c r="FA42" s="389"/>
      <c r="FB42" s="389"/>
      <c r="FC42" s="389"/>
      <c r="FD42" s="389"/>
      <c r="FE42" s="389"/>
      <c r="FF42" s="389"/>
      <c r="FG42" s="389"/>
      <c r="FH42" s="389"/>
      <c r="FI42" s="389"/>
      <c r="FJ42" s="389"/>
      <c r="FK42" s="389"/>
      <c r="FL42" s="389"/>
      <c r="FM42" s="389"/>
      <c r="FN42" s="389"/>
      <c r="FO42" s="389"/>
      <c r="FP42" s="389"/>
      <c r="FQ42" s="389"/>
      <c r="FR42" s="389"/>
      <c r="FS42" s="389"/>
      <c r="FT42" s="389"/>
      <c r="FU42" s="389"/>
      <c r="FV42" s="389"/>
      <c r="FW42" s="389"/>
      <c r="FX42" s="389"/>
      <c r="FY42" s="1227" t="s">
        <v>402</v>
      </c>
      <c r="FZ42" s="1235"/>
      <c r="GA42" s="1235"/>
      <c r="GB42" s="1235"/>
      <c r="GC42" s="1235"/>
      <c r="GD42" s="1235"/>
      <c r="GE42" s="1235"/>
      <c r="GF42" s="1235"/>
      <c r="GG42" s="1235"/>
      <c r="GH42" s="1235"/>
      <c r="GI42" s="1235"/>
      <c r="GJ42" s="1235"/>
      <c r="GK42" s="1235"/>
      <c r="GL42" s="1235"/>
      <c r="GM42" s="1235"/>
      <c r="GN42" s="1235"/>
      <c r="GO42" s="1235"/>
      <c r="GP42" s="1235"/>
      <c r="GQ42" s="1235"/>
      <c r="GR42" s="1235"/>
      <c r="GS42" s="1235"/>
      <c r="GT42" s="1235"/>
      <c r="GU42" s="1235"/>
      <c r="GV42" s="1235"/>
      <c r="GW42" s="1235"/>
      <c r="GX42" s="1235"/>
      <c r="GY42" s="1235"/>
      <c r="GZ42" s="1235"/>
      <c r="HA42" s="1235"/>
      <c r="HB42" s="1235"/>
      <c r="HC42" s="1235"/>
      <c r="HD42" s="1235"/>
      <c r="HE42" s="1235"/>
      <c r="HF42" s="1235"/>
      <c r="HG42" s="1235"/>
      <c r="HH42" s="1235"/>
      <c r="HI42" s="1235"/>
      <c r="HJ42" s="1235"/>
      <c r="HK42" s="1235"/>
      <c r="HL42" s="1235"/>
      <c r="HM42" s="1235"/>
      <c r="HN42" s="1235"/>
      <c r="HO42" s="1235"/>
      <c r="HP42" s="1235"/>
      <c r="HQ42" s="1235"/>
      <c r="HR42" s="1235"/>
      <c r="HS42" s="1235"/>
      <c r="HT42" s="1235"/>
      <c r="HU42" s="1235"/>
      <c r="HV42" s="1235"/>
      <c r="HW42" s="1235"/>
      <c r="HX42" s="1235"/>
      <c r="HY42" s="1235"/>
      <c r="HZ42" s="1235"/>
      <c r="IA42" s="1235"/>
      <c r="IB42" s="1243"/>
      <c r="IC42" s="1235"/>
      <c r="ID42" s="1235"/>
      <c r="IE42" s="1235"/>
      <c r="IF42" s="1235"/>
      <c r="IG42" s="1235"/>
      <c r="IH42" s="1235"/>
      <c r="II42" s="1235"/>
      <c r="IJ42" s="1235"/>
      <c r="IK42" s="1235"/>
      <c r="IL42" s="1235"/>
      <c r="IM42" s="1235"/>
      <c r="IN42" s="1235"/>
      <c r="IO42" s="1235"/>
      <c r="IP42" s="1235"/>
      <c r="IQ42" s="1243"/>
      <c r="IR42" s="1235"/>
      <c r="IS42" s="1235"/>
      <c r="IT42" s="1235"/>
      <c r="IU42" s="1251"/>
      <c r="IV42" s="1235"/>
      <c r="IW42" s="1235"/>
      <c r="IX42" s="1235"/>
      <c r="IY42" s="1235"/>
      <c r="IZ42" s="1235"/>
      <c r="JA42" s="1235"/>
      <c r="JB42" s="1235"/>
      <c r="JC42" s="1235"/>
      <c r="JD42" s="1235"/>
      <c r="JE42" s="1235"/>
      <c r="JF42" s="1235"/>
      <c r="JG42" s="1235"/>
      <c r="JH42" s="1235"/>
      <c r="JI42" s="1235"/>
      <c r="JJ42" s="1235"/>
      <c r="JK42" s="1235"/>
      <c r="JL42" s="1235"/>
      <c r="JM42" s="1235"/>
      <c r="JN42" s="1235"/>
      <c r="JO42" s="1235"/>
      <c r="JP42" s="1235"/>
      <c r="JQ42" s="1235"/>
      <c r="JR42" s="1235"/>
      <c r="JS42" s="1235"/>
      <c r="JT42" s="1235"/>
      <c r="JU42" s="1235"/>
      <c r="JV42" s="1235"/>
      <c r="JW42" s="1259"/>
      <c r="JY42" s="225"/>
    </row>
    <row r="43" spans="1:285" ht="16" thickBot="1">
      <c r="A43" s="905" t="s">
        <v>5</v>
      </c>
      <c r="B43" s="79">
        <f t="shared" si="0"/>
        <v>1</v>
      </c>
      <c r="C43" s="871" t="s">
        <v>13</v>
      </c>
      <c r="D43" s="489" t="s">
        <v>162</v>
      </c>
      <c r="E43" s="1129" t="s">
        <v>158</v>
      </c>
      <c r="F43" s="888">
        <v>1.25</v>
      </c>
      <c r="G43" s="120">
        <f t="shared" si="39"/>
        <v>36.960000000000008</v>
      </c>
      <c r="H43" s="30"/>
      <c r="I43" s="3">
        <v>1.25</v>
      </c>
      <c r="J43" s="56"/>
      <c r="K43" s="18">
        <v>1984</v>
      </c>
      <c r="L43" s="5"/>
      <c r="M43" s="170">
        <v>2</v>
      </c>
      <c r="N43" s="71">
        <v>2</v>
      </c>
      <c r="O43" s="739">
        <v>4</v>
      </c>
      <c r="P43" s="1107">
        <f t="shared" si="47"/>
        <v>8</v>
      </c>
      <c r="Q43" s="1108">
        <f t="shared" si="48"/>
        <v>16</v>
      </c>
      <c r="R43" s="51"/>
      <c r="S43" s="3">
        <v>1.25</v>
      </c>
      <c r="T43" s="25"/>
      <c r="U43" s="219">
        <f t="shared" si="44"/>
        <v>93750</v>
      </c>
      <c r="V43" s="219" t="s">
        <v>642</v>
      </c>
      <c r="W43" s="1042">
        <f t="shared" si="40"/>
        <v>93750</v>
      </c>
      <c r="X43" s="537">
        <f t="shared" si="42"/>
        <v>0</v>
      </c>
      <c r="Y43" s="538">
        <f t="shared" si="2"/>
        <v>500</v>
      </c>
      <c r="Z43" s="1090">
        <f t="shared" si="3"/>
        <v>94250</v>
      </c>
      <c r="AA43" s="1475">
        <f t="shared" si="43"/>
        <v>3765650.8731999998</v>
      </c>
      <c r="AB43" s="1098"/>
      <c r="AC43" s="600"/>
      <c r="AD43" s="1056">
        <f t="shared" si="4"/>
        <v>0</v>
      </c>
      <c r="AE43" s="1063"/>
      <c r="AF43" s="747">
        <f t="shared" si="5"/>
        <v>0</v>
      </c>
      <c r="AG43" s="600"/>
      <c r="AH43" s="1056">
        <f t="shared" si="6"/>
        <v>0</v>
      </c>
      <c r="AI43" s="1070"/>
      <c r="AJ43" s="747">
        <f t="shared" si="7"/>
        <v>0</v>
      </c>
      <c r="AK43" s="1051"/>
      <c r="AL43" s="270">
        <v>0</v>
      </c>
      <c r="AM43" s="902"/>
      <c r="AN43" s="902">
        <v>2024</v>
      </c>
      <c r="AO43" s="18" t="str">
        <f t="shared" si="8"/>
        <v xml:space="preserve"> </v>
      </c>
      <c r="AP43" s="747" t="str">
        <f t="shared" si="9"/>
        <v xml:space="preserve"> </v>
      </c>
      <c r="AQ43" s="4" t="str">
        <f t="shared" si="10"/>
        <v xml:space="preserve"> </v>
      </c>
      <c r="AR43" s="747" t="str">
        <f t="shared" si="11"/>
        <v xml:space="preserve"> </v>
      </c>
      <c r="AS43" s="4" t="str">
        <f t="shared" si="12"/>
        <v xml:space="preserve"> </v>
      </c>
      <c r="AT43" s="747" t="str">
        <f t="shared" si="13"/>
        <v xml:space="preserve"> </v>
      </c>
      <c r="AU43" s="4" t="str">
        <f t="shared" si="14"/>
        <v xml:space="preserve"> </v>
      </c>
      <c r="AV43" s="747" t="str">
        <f t="shared" si="15"/>
        <v xml:space="preserve"> </v>
      </c>
      <c r="AW43" s="4" t="str">
        <f t="shared" si="16"/>
        <v xml:space="preserve"> </v>
      </c>
      <c r="AX43" s="747" t="str">
        <f t="shared" si="17"/>
        <v xml:space="preserve"> </v>
      </c>
      <c r="AY43" s="4" t="str">
        <f t="shared" si="18"/>
        <v xml:space="preserve"> </v>
      </c>
      <c r="AZ43" s="747" t="str">
        <f t="shared" si="19"/>
        <v xml:space="preserve"> </v>
      </c>
      <c r="BA43" s="4">
        <f t="shared" si="20"/>
        <v>1.25</v>
      </c>
      <c r="BB43" s="747">
        <f t="shared" si="21"/>
        <v>94250</v>
      </c>
      <c r="BC43" s="4" t="str">
        <f t="shared" si="22"/>
        <v xml:space="preserve"> </v>
      </c>
      <c r="BD43" s="747" t="str">
        <f t="shared" si="23"/>
        <v xml:space="preserve"> </v>
      </c>
      <c r="BE43" s="4" t="str">
        <f t="shared" si="24"/>
        <v xml:space="preserve"> </v>
      </c>
      <c r="BF43" s="747" t="str">
        <f t="shared" si="25"/>
        <v xml:space="preserve"> </v>
      </c>
      <c r="BG43" s="4" t="str">
        <f t="shared" si="26"/>
        <v xml:space="preserve"> </v>
      </c>
      <c r="BH43" s="747" t="str">
        <f t="shared" si="27"/>
        <v xml:space="preserve"> </v>
      </c>
      <c r="BI43" s="4" t="str">
        <f t="shared" si="28"/>
        <v xml:space="preserve"> </v>
      </c>
      <c r="BJ43" s="747" t="str">
        <f t="shared" si="29"/>
        <v xml:space="preserve"> </v>
      </c>
      <c r="BK43" s="4" t="str">
        <f t="shared" si="30"/>
        <v xml:space="preserve"> </v>
      </c>
      <c r="BL43" s="747" t="str">
        <f t="shared" si="31"/>
        <v xml:space="preserve"> </v>
      </c>
      <c r="BM43" s="4" t="str">
        <f t="shared" si="32"/>
        <v xml:space="preserve"> </v>
      </c>
      <c r="BN43" s="747" t="str">
        <f t="shared" si="33"/>
        <v xml:space="preserve"> </v>
      </c>
      <c r="BO43" s="4" t="str">
        <f t="shared" si="34"/>
        <v xml:space="preserve"> </v>
      </c>
      <c r="BP43" s="747" t="str">
        <f t="shared" si="35"/>
        <v xml:space="preserve"> </v>
      </c>
      <c r="BQ43" s="4" t="str">
        <f t="shared" si="36"/>
        <v xml:space="preserve"> </v>
      </c>
      <c r="BR43" s="747" t="str">
        <f t="shared" si="37"/>
        <v xml:space="preserve"> </v>
      </c>
      <c r="BS43" s="133"/>
      <c r="BT43" s="133"/>
      <c r="BU43" s="389"/>
      <c r="BV43" s="389"/>
      <c r="BW43" s="389"/>
      <c r="BX43" s="389"/>
      <c r="BY43" s="389"/>
      <c r="BZ43" s="389"/>
      <c r="CA43" s="389"/>
      <c r="CB43" s="389"/>
      <c r="CC43" s="163">
        <f t="shared" si="38"/>
        <v>0</v>
      </c>
      <c r="CD43" s="389"/>
      <c r="CE43" s="389"/>
      <c r="CF43" s="389"/>
      <c r="CG43" s="389"/>
      <c r="CH43" s="389"/>
      <c r="CI43" s="389"/>
      <c r="CJ43" s="389"/>
      <c r="CK43" s="389"/>
      <c r="CL43" s="389"/>
      <c r="CM43" s="389"/>
      <c r="CN43" s="389"/>
      <c r="CO43" s="389"/>
      <c r="CP43" s="389"/>
      <c r="CQ43" s="389"/>
      <c r="CR43" s="389"/>
      <c r="CS43" s="389"/>
      <c r="CT43" s="389"/>
      <c r="CU43" s="389"/>
      <c r="CV43" s="389"/>
      <c r="CW43" s="389"/>
      <c r="CX43" s="389"/>
      <c r="CY43" s="389"/>
      <c r="CZ43" s="389"/>
      <c r="DA43" s="389"/>
      <c r="DB43" s="389"/>
      <c r="DC43" s="389"/>
      <c r="DD43" s="389"/>
      <c r="DE43" s="389"/>
      <c r="DF43" s="389"/>
      <c r="DG43" s="389"/>
      <c r="DH43" s="389"/>
      <c r="DI43" s="389"/>
      <c r="DJ43" s="389"/>
      <c r="DK43" s="389"/>
      <c r="DL43" s="389"/>
      <c r="DM43" s="389"/>
      <c r="DN43" s="389"/>
      <c r="DO43" s="389"/>
      <c r="DP43" s="389"/>
      <c r="DQ43" s="389"/>
      <c r="DR43" s="389"/>
      <c r="DS43" s="389"/>
      <c r="DT43" s="389"/>
      <c r="DU43" s="389"/>
      <c r="DV43" s="389"/>
      <c r="DW43" s="389"/>
      <c r="DX43" s="389"/>
      <c r="DY43" s="389"/>
      <c r="DZ43" s="389"/>
      <c r="EA43" s="389"/>
      <c r="EB43" s="389"/>
      <c r="EC43" s="389"/>
      <c r="ED43" s="389"/>
      <c r="EE43" s="389"/>
      <c r="EF43" s="389"/>
      <c r="EG43" s="389"/>
      <c r="EH43" s="389"/>
      <c r="EI43" s="389"/>
      <c r="EJ43" s="389"/>
      <c r="EK43" s="389"/>
      <c r="EL43" s="389"/>
      <c r="EM43" s="389"/>
      <c r="EN43" s="389"/>
      <c r="EO43" s="389"/>
      <c r="EP43" s="389"/>
      <c r="EQ43" s="389"/>
      <c r="ER43" s="389"/>
      <c r="ES43" s="389"/>
      <c r="ET43" s="389"/>
      <c r="EU43" s="389"/>
      <c r="EV43" s="389"/>
      <c r="EW43" s="389"/>
      <c r="EX43" s="389"/>
      <c r="EY43" s="389"/>
      <c r="EZ43" s="389"/>
      <c r="FA43" s="389"/>
      <c r="FB43" s="389"/>
      <c r="FC43" s="389"/>
      <c r="FD43" s="389"/>
      <c r="FE43" s="389"/>
      <c r="FF43" s="389"/>
      <c r="FG43" s="389"/>
      <c r="FH43" s="389"/>
      <c r="FI43" s="389"/>
      <c r="FJ43" s="389"/>
      <c r="FK43" s="389"/>
      <c r="FL43" s="389"/>
      <c r="FM43" s="389"/>
      <c r="FN43" s="389"/>
      <c r="FO43" s="389"/>
      <c r="FP43" s="389"/>
      <c r="FQ43" s="389"/>
      <c r="FR43" s="389"/>
      <c r="FS43" s="389"/>
      <c r="FT43" s="389"/>
      <c r="FU43" s="389"/>
      <c r="FV43" s="389"/>
      <c r="FW43" s="389"/>
      <c r="FX43" s="389"/>
      <c r="FY43" s="625" t="s">
        <v>400</v>
      </c>
      <c r="FZ43" s="626">
        <v>268</v>
      </c>
      <c r="GA43" s="626">
        <v>32434962</v>
      </c>
      <c r="GB43" s="626">
        <v>30</v>
      </c>
      <c r="GC43" s="626" t="s">
        <v>813</v>
      </c>
      <c r="GD43" s="626">
        <v>14</v>
      </c>
      <c r="GE43" s="626">
        <v>1983</v>
      </c>
      <c r="GF43" s="626">
        <v>0</v>
      </c>
      <c r="GG43" s="626" t="s">
        <v>792</v>
      </c>
      <c r="GH43" s="626">
        <v>0</v>
      </c>
      <c r="GI43" s="626">
        <v>0</v>
      </c>
      <c r="GJ43" s="626" t="s">
        <v>792</v>
      </c>
      <c r="GK43" s="626">
        <v>0</v>
      </c>
      <c r="GL43" s="626" t="s">
        <v>781</v>
      </c>
      <c r="GM43" s="626" t="s">
        <v>782</v>
      </c>
      <c r="GN43" s="626">
        <v>66</v>
      </c>
      <c r="GO43" s="626" t="s">
        <v>783</v>
      </c>
      <c r="GP43" s="626">
        <v>0</v>
      </c>
      <c r="GQ43" s="626">
        <v>0</v>
      </c>
      <c r="GR43" s="626">
        <v>4</v>
      </c>
      <c r="GS43" s="626">
        <v>1</v>
      </c>
      <c r="GT43" s="626">
        <v>1</v>
      </c>
      <c r="GU43" s="626" t="s">
        <v>783</v>
      </c>
      <c r="GV43" s="626" t="s">
        <v>783</v>
      </c>
      <c r="GW43" s="626" t="s">
        <v>783</v>
      </c>
      <c r="GX43" s="626" t="s">
        <v>783</v>
      </c>
      <c r="GY43" s="626" t="s">
        <v>783</v>
      </c>
      <c r="GZ43" s="626">
        <v>1649</v>
      </c>
      <c r="HA43" s="626">
        <v>2.23</v>
      </c>
      <c r="HB43" s="626">
        <v>5</v>
      </c>
      <c r="HC43" s="626" t="s">
        <v>783</v>
      </c>
      <c r="HD43" s="626" t="s">
        <v>782</v>
      </c>
      <c r="HE43" s="626">
        <v>15</v>
      </c>
      <c r="HF43" s="626" t="s">
        <v>783</v>
      </c>
      <c r="HG43" s="626">
        <v>0</v>
      </c>
      <c r="HH43" s="626" t="s">
        <v>783</v>
      </c>
      <c r="HI43" s="626">
        <v>0</v>
      </c>
      <c r="HJ43" s="626">
        <v>1</v>
      </c>
      <c r="HK43" s="626">
        <v>45</v>
      </c>
      <c r="HL43" s="626" t="s">
        <v>784</v>
      </c>
      <c r="HM43" s="626" t="s">
        <v>785</v>
      </c>
      <c r="HN43" s="626" t="s">
        <v>783</v>
      </c>
      <c r="HO43" s="626" t="s">
        <v>783</v>
      </c>
      <c r="HP43" s="626" t="s">
        <v>783</v>
      </c>
      <c r="HQ43" s="626" t="s">
        <v>783</v>
      </c>
      <c r="HR43" s="626" t="s">
        <v>783</v>
      </c>
      <c r="HS43" s="626">
        <v>3980127</v>
      </c>
      <c r="HT43" s="626" t="s">
        <v>783</v>
      </c>
      <c r="HU43" s="626" t="s">
        <v>786</v>
      </c>
      <c r="HV43" s="626" t="s">
        <v>787</v>
      </c>
      <c r="HW43" s="626">
        <v>4</v>
      </c>
      <c r="HX43" s="626">
        <v>2016</v>
      </c>
      <c r="HY43" s="626">
        <v>63</v>
      </c>
      <c r="HZ43" s="626">
        <v>0</v>
      </c>
      <c r="IA43" s="626">
        <v>11774</v>
      </c>
      <c r="IB43" s="627">
        <v>42227.682129629633</v>
      </c>
      <c r="IC43" s="626" t="s">
        <v>788</v>
      </c>
      <c r="ID43" s="626">
        <v>3975649</v>
      </c>
      <c r="IE43" s="626">
        <v>2016</v>
      </c>
      <c r="IF43" s="626">
        <v>1712</v>
      </c>
      <c r="IG43" s="626" t="s">
        <v>783</v>
      </c>
      <c r="IH43" s="626" t="s">
        <v>783</v>
      </c>
      <c r="II43" s="626" t="s">
        <v>783</v>
      </c>
      <c r="IJ43" s="626" t="s">
        <v>783</v>
      </c>
      <c r="IK43" s="626" t="s">
        <v>783</v>
      </c>
      <c r="IL43" s="626" t="s">
        <v>783</v>
      </c>
      <c r="IM43" s="626" t="s">
        <v>783</v>
      </c>
      <c r="IN43" s="626" t="s">
        <v>783</v>
      </c>
      <c r="IO43" s="626" t="s">
        <v>783</v>
      </c>
      <c r="IP43" s="626">
        <v>1649</v>
      </c>
      <c r="IQ43" s="627">
        <v>37477.354571759257</v>
      </c>
      <c r="IR43" s="626">
        <v>18</v>
      </c>
      <c r="IS43" s="626" t="s">
        <v>793</v>
      </c>
      <c r="IT43" s="626">
        <v>1</v>
      </c>
      <c r="IU43" s="665">
        <v>41275</v>
      </c>
      <c r="IV43" s="626" t="s">
        <v>783</v>
      </c>
      <c r="IW43" s="626" t="s">
        <v>783</v>
      </c>
      <c r="IX43" s="626" t="s">
        <v>783</v>
      </c>
      <c r="IY43" s="626" t="s">
        <v>781</v>
      </c>
      <c r="IZ43" s="626">
        <v>45</v>
      </c>
      <c r="JA43" s="626" t="s">
        <v>789</v>
      </c>
      <c r="JB43" s="626" t="s">
        <v>783</v>
      </c>
      <c r="JC43" s="626" t="s">
        <v>783</v>
      </c>
      <c r="JD43" s="626" t="s">
        <v>783</v>
      </c>
      <c r="JE43" s="626">
        <v>329414</v>
      </c>
      <c r="JF43" s="626" t="s">
        <v>783</v>
      </c>
      <c r="JG43" s="626" t="s">
        <v>783</v>
      </c>
      <c r="JH43" s="626" t="s">
        <v>804</v>
      </c>
      <c r="JI43" s="626">
        <v>30</v>
      </c>
      <c r="JJ43" s="626" t="s">
        <v>783</v>
      </c>
      <c r="JK43" s="626" t="s">
        <v>783</v>
      </c>
      <c r="JL43" s="626" t="s">
        <v>783</v>
      </c>
      <c r="JM43" s="626" t="s">
        <v>790</v>
      </c>
      <c r="JN43" s="626">
        <v>4</v>
      </c>
      <c r="JO43" s="626">
        <v>1</v>
      </c>
      <c r="JP43" s="626" t="s">
        <v>783</v>
      </c>
      <c r="JQ43" s="626">
        <v>10915783</v>
      </c>
      <c r="JR43" s="626">
        <v>2011</v>
      </c>
      <c r="JS43" s="626">
        <v>11</v>
      </c>
      <c r="JT43" s="626" t="s">
        <v>783</v>
      </c>
      <c r="JU43" s="626" t="s">
        <v>783</v>
      </c>
      <c r="JV43" s="626" t="s">
        <v>840</v>
      </c>
      <c r="JW43" s="628">
        <v>11738.275022</v>
      </c>
      <c r="JX43">
        <f>SUM(JW43:JW43)</f>
        <v>11738.275022</v>
      </c>
      <c r="JY43" s="225">
        <v>2.9387309295454545</v>
      </c>
    </row>
    <row r="44" spans="1:285" ht="16" thickBot="1">
      <c r="A44" s="905" t="s">
        <v>5</v>
      </c>
      <c r="B44" s="79">
        <f t="shared" si="0"/>
        <v>1</v>
      </c>
      <c r="C44" s="871" t="s">
        <v>19</v>
      </c>
      <c r="D44" s="489" t="s">
        <v>162</v>
      </c>
      <c r="E44" s="1129" t="s">
        <v>158</v>
      </c>
      <c r="F44" s="888">
        <v>0.15</v>
      </c>
      <c r="G44" s="120">
        <f t="shared" si="39"/>
        <v>37.110000000000007</v>
      </c>
      <c r="H44" s="46"/>
      <c r="I44" s="3">
        <v>0.15</v>
      </c>
      <c r="J44" s="29"/>
      <c r="K44" s="18">
        <v>1971</v>
      </c>
      <c r="L44" s="5"/>
      <c r="M44" s="170">
        <v>2</v>
      </c>
      <c r="N44" s="71">
        <v>2</v>
      </c>
      <c r="O44" s="739">
        <v>5</v>
      </c>
      <c r="P44" s="1107">
        <f t="shared" si="47"/>
        <v>9</v>
      </c>
      <c r="Q44" s="1108">
        <f t="shared" si="48"/>
        <v>20</v>
      </c>
      <c r="R44" s="46"/>
      <c r="S44" s="3">
        <v>0.15</v>
      </c>
      <c r="T44" s="25"/>
      <c r="U44" s="219">
        <f t="shared" si="44"/>
        <v>11250</v>
      </c>
      <c r="V44" s="219" t="s">
        <v>642</v>
      </c>
      <c r="W44" s="1042">
        <f t="shared" si="40"/>
        <v>11250</v>
      </c>
      <c r="X44" s="537">
        <f t="shared" si="42"/>
        <v>0</v>
      </c>
      <c r="Y44" s="538">
        <f t="shared" si="2"/>
        <v>500</v>
      </c>
      <c r="Z44" s="1090">
        <f t="shared" si="3"/>
        <v>11750</v>
      </c>
      <c r="AA44" s="1475">
        <f t="shared" si="43"/>
        <v>3777400.8731999998</v>
      </c>
      <c r="AB44" s="1098"/>
      <c r="AC44" s="600"/>
      <c r="AD44" s="1056">
        <f t="shared" si="4"/>
        <v>0</v>
      </c>
      <c r="AE44" s="1063"/>
      <c r="AF44" s="747">
        <f t="shared" si="5"/>
        <v>0</v>
      </c>
      <c r="AG44" s="600"/>
      <c r="AH44" s="1056">
        <f t="shared" si="6"/>
        <v>0</v>
      </c>
      <c r="AI44" s="1070"/>
      <c r="AJ44" s="747">
        <f t="shared" si="7"/>
        <v>0</v>
      </c>
      <c r="AK44" s="1051"/>
      <c r="AL44" s="270">
        <v>0</v>
      </c>
      <c r="AM44" s="902"/>
      <c r="AN44" s="902">
        <v>2024</v>
      </c>
      <c r="AO44" s="18" t="str">
        <f t="shared" si="8"/>
        <v xml:space="preserve"> </v>
      </c>
      <c r="AP44" s="747" t="str">
        <f t="shared" si="9"/>
        <v xml:space="preserve"> </v>
      </c>
      <c r="AQ44" s="4" t="str">
        <f t="shared" si="10"/>
        <v xml:space="preserve"> </v>
      </c>
      <c r="AR44" s="747" t="str">
        <f t="shared" si="11"/>
        <v xml:space="preserve"> </v>
      </c>
      <c r="AS44" s="4" t="str">
        <f t="shared" si="12"/>
        <v xml:space="preserve"> </v>
      </c>
      <c r="AT44" s="747" t="str">
        <f t="shared" si="13"/>
        <v xml:space="preserve"> </v>
      </c>
      <c r="AU44" s="4" t="str">
        <f t="shared" si="14"/>
        <v xml:space="preserve"> </v>
      </c>
      <c r="AV44" s="747" t="str">
        <f t="shared" si="15"/>
        <v xml:space="preserve"> </v>
      </c>
      <c r="AW44" s="4" t="str">
        <f t="shared" si="16"/>
        <v xml:space="preserve"> </v>
      </c>
      <c r="AX44" s="747" t="str">
        <f t="shared" si="17"/>
        <v xml:space="preserve"> </v>
      </c>
      <c r="AY44" s="4" t="str">
        <f t="shared" si="18"/>
        <v xml:space="preserve"> </v>
      </c>
      <c r="AZ44" s="747" t="str">
        <f t="shared" si="19"/>
        <v xml:space="preserve"> </v>
      </c>
      <c r="BA44" s="4">
        <f t="shared" si="20"/>
        <v>0.15</v>
      </c>
      <c r="BB44" s="747">
        <f t="shared" si="21"/>
        <v>11750</v>
      </c>
      <c r="BC44" s="4" t="str">
        <f t="shared" si="22"/>
        <v xml:space="preserve"> </v>
      </c>
      <c r="BD44" s="747" t="str">
        <f t="shared" si="23"/>
        <v xml:space="preserve"> </v>
      </c>
      <c r="BE44" s="4" t="str">
        <f t="shared" si="24"/>
        <v xml:space="preserve"> </v>
      </c>
      <c r="BF44" s="747" t="str">
        <f t="shared" si="25"/>
        <v xml:space="preserve"> </v>
      </c>
      <c r="BG44" s="4" t="str">
        <f t="shared" si="26"/>
        <v xml:space="preserve"> </v>
      </c>
      <c r="BH44" s="747" t="str">
        <f t="shared" si="27"/>
        <v xml:space="preserve"> </v>
      </c>
      <c r="BI44" s="4" t="str">
        <f t="shared" si="28"/>
        <v xml:space="preserve"> </v>
      </c>
      <c r="BJ44" s="747" t="str">
        <f t="shared" si="29"/>
        <v xml:space="preserve"> </v>
      </c>
      <c r="BK44" s="4" t="str">
        <f t="shared" si="30"/>
        <v xml:space="preserve"> </v>
      </c>
      <c r="BL44" s="747" t="str">
        <f t="shared" si="31"/>
        <v xml:space="preserve"> </v>
      </c>
      <c r="BM44" s="4" t="str">
        <f t="shared" si="32"/>
        <v xml:space="preserve"> </v>
      </c>
      <c r="BN44" s="747" t="str">
        <f t="shared" si="33"/>
        <v xml:space="preserve"> </v>
      </c>
      <c r="BO44" s="4" t="str">
        <f t="shared" si="34"/>
        <v xml:space="preserve"> </v>
      </c>
      <c r="BP44" s="747" t="str">
        <f t="shared" si="35"/>
        <v xml:space="preserve"> </v>
      </c>
      <c r="BQ44" s="4" t="str">
        <f t="shared" si="36"/>
        <v xml:space="preserve"> </v>
      </c>
      <c r="BR44" s="747" t="str">
        <f t="shared" si="37"/>
        <v xml:space="preserve"> </v>
      </c>
      <c r="BS44" s="133" t="s">
        <v>239</v>
      </c>
      <c r="BT44" s="133"/>
      <c r="BU44" s="389"/>
      <c r="BV44" s="389"/>
      <c r="BW44" s="389"/>
      <c r="BX44" s="389"/>
      <c r="BY44" s="389"/>
      <c r="BZ44" s="389"/>
      <c r="CA44" s="389"/>
      <c r="CB44" s="389"/>
      <c r="CC44" s="163">
        <f t="shared" si="38"/>
        <v>0</v>
      </c>
      <c r="CD44" s="389"/>
      <c r="CE44" s="596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89"/>
      <c r="EF44" s="389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389"/>
      <c r="FY44" s="1231" t="s">
        <v>426</v>
      </c>
      <c r="FZ44" s="1239">
        <v>218</v>
      </c>
      <c r="GA44" s="1239">
        <v>32434999</v>
      </c>
      <c r="GB44" s="1239">
        <v>55</v>
      </c>
      <c r="GC44" s="1239" t="s">
        <v>798</v>
      </c>
      <c r="GD44" s="1239">
        <v>16</v>
      </c>
      <c r="GE44" s="1239">
        <v>1971</v>
      </c>
      <c r="GF44" s="1239">
        <v>1</v>
      </c>
      <c r="GG44" s="1239" t="s">
        <v>780</v>
      </c>
      <c r="GH44" s="1239">
        <v>2</v>
      </c>
      <c r="GI44" s="1239">
        <v>1</v>
      </c>
      <c r="GJ44" s="1239" t="s">
        <v>780</v>
      </c>
      <c r="GK44" s="1239">
        <v>2</v>
      </c>
      <c r="GL44" s="1239" t="s">
        <v>781</v>
      </c>
      <c r="GM44" s="1239" t="s">
        <v>782</v>
      </c>
      <c r="GN44" s="1239">
        <v>66</v>
      </c>
      <c r="GO44" s="1239" t="s">
        <v>783</v>
      </c>
      <c r="GP44" s="1239">
        <v>0</v>
      </c>
      <c r="GQ44" s="1239">
        <v>0</v>
      </c>
      <c r="GR44" s="1239">
        <v>4</v>
      </c>
      <c r="GS44" s="1239">
        <v>2</v>
      </c>
      <c r="GT44" s="1239">
        <v>2</v>
      </c>
      <c r="GU44" s="1239" t="s">
        <v>783</v>
      </c>
      <c r="GV44" s="1239" t="s">
        <v>783</v>
      </c>
      <c r="GW44" s="1239" t="s">
        <v>783</v>
      </c>
      <c r="GX44" s="1239" t="s">
        <v>783</v>
      </c>
      <c r="GY44" s="1239" t="s">
        <v>783</v>
      </c>
      <c r="GZ44" s="1239">
        <v>1649</v>
      </c>
      <c r="HA44" s="1239">
        <v>0.51</v>
      </c>
      <c r="HB44" s="1239">
        <v>5</v>
      </c>
      <c r="HC44" s="1239" t="s">
        <v>783</v>
      </c>
      <c r="HD44" s="1239" t="s">
        <v>782</v>
      </c>
      <c r="HE44" s="1239">
        <v>35</v>
      </c>
      <c r="HF44" s="1239" t="s">
        <v>783</v>
      </c>
      <c r="HG44" s="1239">
        <v>0</v>
      </c>
      <c r="HH44" s="1239" t="s">
        <v>783</v>
      </c>
      <c r="HI44" s="1239">
        <v>0</v>
      </c>
      <c r="HJ44" s="1239">
        <v>1</v>
      </c>
      <c r="HK44" s="1239">
        <v>45</v>
      </c>
      <c r="HL44" s="1239" t="s">
        <v>784</v>
      </c>
      <c r="HM44" s="1239" t="s">
        <v>785</v>
      </c>
      <c r="HN44" s="1239" t="s">
        <v>783</v>
      </c>
      <c r="HO44" s="1239" t="s">
        <v>783</v>
      </c>
      <c r="HP44" s="1239" t="s">
        <v>783</v>
      </c>
      <c r="HQ44" s="1239" t="s">
        <v>783</v>
      </c>
      <c r="HR44" s="1239" t="s">
        <v>783</v>
      </c>
      <c r="HS44" s="1239">
        <v>4184512</v>
      </c>
      <c r="HT44" s="1239" t="s">
        <v>783</v>
      </c>
      <c r="HU44" s="1239" t="s">
        <v>786</v>
      </c>
      <c r="HV44" s="1239" t="s">
        <v>787</v>
      </c>
      <c r="HW44" s="1239">
        <v>4</v>
      </c>
      <c r="HX44" s="1239">
        <v>2016</v>
      </c>
      <c r="HY44" s="1239">
        <v>63</v>
      </c>
      <c r="HZ44" s="1239">
        <v>0</v>
      </c>
      <c r="IA44" s="1239">
        <v>2693</v>
      </c>
      <c r="IB44" s="1247">
        <v>42227.682129629633</v>
      </c>
      <c r="IC44" s="1239" t="s">
        <v>788</v>
      </c>
      <c r="ID44" s="1239">
        <v>4184511</v>
      </c>
      <c r="IE44" s="1239">
        <v>2014</v>
      </c>
      <c r="IF44" s="1239">
        <v>1712</v>
      </c>
      <c r="IG44" s="1239" t="s">
        <v>783</v>
      </c>
      <c r="IH44" s="1239" t="s">
        <v>783</v>
      </c>
      <c r="II44" s="1239" t="s">
        <v>783</v>
      </c>
      <c r="IJ44" s="1239" t="s">
        <v>783</v>
      </c>
      <c r="IK44" s="1239" t="s">
        <v>783</v>
      </c>
      <c r="IL44" s="1239" t="s">
        <v>783</v>
      </c>
      <c r="IM44" s="1239" t="s">
        <v>783</v>
      </c>
      <c r="IN44" s="1239" t="s">
        <v>783</v>
      </c>
      <c r="IO44" s="1239" t="s">
        <v>783</v>
      </c>
      <c r="IP44" s="1239">
        <v>1649</v>
      </c>
      <c r="IQ44" s="1247">
        <v>37477.354571759257</v>
      </c>
      <c r="IR44" s="1239">
        <v>2</v>
      </c>
      <c r="IS44" s="1239" t="s">
        <v>793</v>
      </c>
      <c r="IT44" s="1239">
        <v>2</v>
      </c>
      <c r="IU44" s="1255">
        <v>41275</v>
      </c>
      <c r="IV44" s="1239" t="s">
        <v>783</v>
      </c>
      <c r="IW44" s="1239" t="s">
        <v>783</v>
      </c>
      <c r="IX44" s="1239" t="s">
        <v>783</v>
      </c>
      <c r="IY44" s="1239" t="s">
        <v>781</v>
      </c>
      <c r="IZ44" s="1239">
        <v>45</v>
      </c>
      <c r="JA44" s="1239" t="s">
        <v>789</v>
      </c>
      <c r="JB44" s="1239" t="s">
        <v>783</v>
      </c>
      <c r="JC44" s="1239" t="s">
        <v>783</v>
      </c>
      <c r="JD44" s="1239" t="s">
        <v>783</v>
      </c>
      <c r="JE44" s="1239">
        <v>329434</v>
      </c>
      <c r="JF44" s="1239" t="s">
        <v>783</v>
      </c>
      <c r="JG44" s="1239" t="s">
        <v>783</v>
      </c>
      <c r="JH44" s="1239" t="s">
        <v>802</v>
      </c>
      <c r="JI44" s="1239">
        <v>55</v>
      </c>
      <c r="JJ44" s="1239" t="s">
        <v>783</v>
      </c>
      <c r="JK44" s="1239" t="s">
        <v>783</v>
      </c>
      <c r="JL44" s="1239" t="s">
        <v>783</v>
      </c>
      <c r="JM44" s="1239" t="s">
        <v>790</v>
      </c>
      <c r="JN44" s="1239">
        <v>4</v>
      </c>
      <c r="JO44" s="1239">
        <v>3</v>
      </c>
      <c r="JP44" s="1239" t="s">
        <v>783</v>
      </c>
      <c r="JQ44" s="1239" t="s">
        <v>783</v>
      </c>
      <c r="JR44" s="1239" t="s">
        <v>783</v>
      </c>
      <c r="JS44" s="1239" t="s">
        <v>783</v>
      </c>
      <c r="JT44" s="1239" t="s">
        <v>783</v>
      </c>
      <c r="JU44" s="1239" t="s">
        <v>783</v>
      </c>
      <c r="JV44" s="1239" t="s">
        <v>874</v>
      </c>
      <c r="JW44" s="1263">
        <v>2695.569082</v>
      </c>
      <c r="JY44" s="225"/>
    </row>
    <row r="45" spans="1:285" ht="16" thickBot="1">
      <c r="A45" s="905" t="s">
        <v>5</v>
      </c>
      <c r="B45" s="79">
        <f t="shared" si="0"/>
        <v>3</v>
      </c>
      <c r="C45" s="871" t="s">
        <v>104</v>
      </c>
      <c r="D45" s="489" t="s">
        <v>162</v>
      </c>
      <c r="E45" s="1129" t="s">
        <v>158</v>
      </c>
      <c r="F45" s="888">
        <v>1.97</v>
      </c>
      <c r="G45" s="120">
        <f t="shared" si="39"/>
        <v>39.080000000000005</v>
      </c>
      <c r="H45" s="49">
        <v>1.97</v>
      </c>
      <c r="I45" s="2"/>
      <c r="J45" s="29"/>
      <c r="K45" s="18"/>
      <c r="L45" s="5"/>
      <c r="M45" s="170">
        <v>4</v>
      </c>
      <c r="N45" s="71">
        <v>1</v>
      </c>
      <c r="O45" s="739">
        <v>3</v>
      </c>
      <c r="P45" s="1107">
        <f t="shared" si="47"/>
        <v>8</v>
      </c>
      <c r="Q45" s="1108">
        <f t="shared" si="48"/>
        <v>12</v>
      </c>
      <c r="R45" s="30"/>
      <c r="S45" s="3">
        <f>H45</f>
        <v>1.97</v>
      </c>
      <c r="T45" s="25"/>
      <c r="U45" s="219">
        <f t="shared" si="44"/>
        <v>147750</v>
      </c>
      <c r="V45" s="219" t="s">
        <v>642</v>
      </c>
      <c r="W45" s="1042">
        <f t="shared" si="40"/>
        <v>147750</v>
      </c>
      <c r="X45" s="537">
        <f t="shared" si="42"/>
        <v>0</v>
      </c>
      <c r="Y45" s="538">
        <f t="shared" si="2"/>
        <v>500</v>
      </c>
      <c r="Z45" s="1090">
        <f t="shared" si="3"/>
        <v>148250</v>
      </c>
      <c r="AA45" s="1475">
        <f t="shared" si="43"/>
        <v>3925650.8731999998</v>
      </c>
      <c r="AB45" s="1098"/>
      <c r="AC45" s="600"/>
      <c r="AD45" s="1056">
        <f t="shared" si="4"/>
        <v>0</v>
      </c>
      <c r="AE45" s="1063"/>
      <c r="AF45" s="747">
        <f t="shared" si="5"/>
        <v>0</v>
      </c>
      <c r="AG45" s="600"/>
      <c r="AH45" s="1056">
        <f t="shared" si="6"/>
        <v>0</v>
      </c>
      <c r="AI45" s="1070"/>
      <c r="AJ45" s="747">
        <f t="shared" si="7"/>
        <v>0</v>
      </c>
      <c r="AK45" s="1051"/>
      <c r="AL45" s="270">
        <v>0</v>
      </c>
      <c r="AM45" s="902"/>
      <c r="AN45" s="902">
        <v>2024</v>
      </c>
      <c r="AO45" s="18" t="str">
        <f t="shared" si="8"/>
        <v xml:space="preserve"> </v>
      </c>
      <c r="AP45" s="747" t="str">
        <f t="shared" si="9"/>
        <v xml:space="preserve"> </v>
      </c>
      <c r="AQ45" s="4" t="str">
        <f t="shared" si="10"/>
        <v xml:space="preserve"> </v>
      </c>
      <c r="AR45" s="747" t="str">
        <f t="shared" si="11"/>
        <v xml:space="preserve"> </v>
      </c>
      <c r="AS45" s="4" t="str">
        <f t="shared" si="12"/>
        <v xml:space="preserve"> </v>
      </c>
      <c r="AT45" s="747" t="str">
        <f t="shared" si="13"/>
        <v xml:space="preserve"> </v>
      </c>
      <c r="AU45" s="4" t="str">
        <f t="shared" si="14"/>
        <v xml:space="preserve"> </v>
      </c>
      <c r="AV45" s="747" t="str">
        <f t="shared" si="15"/>
        <v xml:space="preserve"> </v>
      </c>
      <c r="AW45" s="4" t="str">
        <f t="shared" si="16"/>
        <v xml:space="preserve"> </v>
      </c>
      <c r="AX45" s="747" t="str">
        <f t="shared" si="17"/>
        <v xml:space="preserve"> </v>
      </c>
      <c r="AY45" s="4" t="str">
        <f t="shared" si="18"/>
        <v xml:space="preserve"> </v>
      </c>
      <c r="AZ45" s="747" t="str">
        <f t="shared" si="19"/>
        <v xml:space="preserve"> </v>
      </c>
      <c r="BA45" s="4">
        <f t="shared" si="20"/>
        <v>1.97</v>
      </c>
      <c r="BB45" s="747">
        <f t="shared" si="21"/>
        <v>148250</v>
      </c>
      <c r="BC45" s="4" t="str">
        <f t="shared" si="22"/>
        <v xml:space="preserve"> </v>
      </c>
      <c r="BD45" s="747" t="str">
        <f t="shared" si="23"/>
        <v xml:space="preserve"> </v>
      </c>
      <c r="BE45" s="4" t="str">
        <f t="shared" si="24"/>
        <v xml:space="preserve"> </v>
      </c>
      <c r="BF45" s="747" t="str">
        <f t="shared" si="25"/>
        <v xml:space="preserve"> </v>
      </c>
      <c r="BG45" s="4" t="str">
        <f t="shared" si="26"/>
        <v xml:space="preserve"> </v>
      </c>
      <c r="BH45" s="747" t="str">
        <f t="shared" si="27"/>
        <v xml:space="preserve"> </v>
      </c>
      <c r="BI45" s="4" t="str">
        <f t="shared" si="28"/>
        <v xml:space="preserve"> </v>
      </c>
      <c r="BJ45" s="747" t="str">
        <f t="shared" si="29"/>
        <v xml:space="preserve"> </v>
      </c>
      <c r="BK45" s="4" t="str">
        <f t="shared" si="30"/>
        <v xml:space="preserve"> </v>
      </c>
      <c r="BL45" s="747" t="str">
        <f t="shared" si="31"/>
        <v xml:space="preserve"> </v>
      </c>
      <c r="BM45" s="4" t="str">
        <f t="shared" si="32"/>
        <v xml:space="preserve"> </v>
      </c>
      <c r="BN45" s="747" t="str">
        <f t="shared" si="33"/>
        <v xml:space="preserve"> </v>
      </c>
      <c r="BO45" s="4" t="str">
        <f t="shared" si="34"/>
        <v xml:space="preserve"> </v>
      </c>
      <c r="BP45" s="747" t="str">
        <f t="shared" si="35"/>
        <v xml:space="preserve"> </v>
      </c>
      <c r="BQ45" s="4" t="str">
        <f t="shared" si="36"/>
        <v xml:space="preserve"> </v>
      </c>
      <c r="BR45" s="747" t="str">
        <f t="shared" si="37"/>
        <v xml:space="preserve"> </v>
      </c>
      <c r="BS45" s="133" t="s">
        <v>618</v>
      </c>
      <c r="BT45" s="133"/>
      <c r="BU45" s="389"/>
      <c r="BV45" s="389"/>
      <c r="BW45" s="389"/>
      <c r="BX45" s="389"/>
      <c r="BY45" s="389"/>
      <c r="BZ45" s="389"/>
      <c r="CA45" s="389"/>
      <c r="CB45" s="389"/>
      <c r="CC45" s="163">
        <f t="shared" si="38"/>
        <v>0</v>
      </c>
      <c r="CD45" s="389"/>
      <c r="CE45" s="389"/>
      <c r="CF45" s="389"/>
      <c r="CG45" s="389"/>
      <c r="CH45" s="389"/>
      <c r="CI45" s="389"/>
      <c r="CJ45" s="389"/>
      <c r="CK45" s="389"/>
      <c r="CL45" s="389"/>
      <c r="CM45" s="389"/>
      <c r="CN45" s="389"/>
      <c r="CO45" s="389"/>
      <c r="CP45" s="389"/>
      <c r="CQ45" s="389"/>
      <c r="CR45" s="389"/>
      <c r="CS45" s="389"/>
      <c r="CT45" s="389"/>
      <c r="CU45" s="389"/>
      <c r="CV45" s="389"/>
      <c r="CW45" s="389"/>
      <c r="CX45" s="389"/>
      <c r="CY45" s="389"/>
      <c r="CZ45" s="389"/>
      <c r="DA45" s="389"/>
      <c r="DB45" s="389"/>
      <c r="DC45" s="389"/>
      <c r="DD45" s="389"/>
      <c r="DE45" s="389"/>
      <c r="DF45" s="389"/>
      <c r="DG45" s="389"/>
      <c r="DH45" s="389"/>
      <c r="DI45" s="389"/>
      <c r="DJ45" s="389"/>
      <c r="DK45" s="389"/>
      <c r="DL45" s="389"/>
      <c r="DM45" s="389"/>
      <c r="DN45" s="389"/>
      <c r="DO45" s="389"/>
      <c r="DP45" s="389"/>
      <c r="DQ45" s="389"/>
      <c r="DR45" s="389"/>
      <c r="DS45" s="389"/>
      <c r="DT45" s="389"/>
      <c r="DU45" s="389"/>
      <c r="DV45" s="389"/>
      <c r="DW45" s="389"/>
      <c r="DX45" s="389"/>
      <c r="DY45" s="389"/>
      <c r="DZ45" s="389"/>
      <c r="EA45" s="389"/>
      <c r="EB45" s="389"/>
      <c r="EC45" s="389"/>
      <c r="ED45" s="389"/>
      <c r="EE45" s="389"/>
      <c r="EF45" s="389"/>
      <c r="EG45" s="389"/>
      <c r="EH45" s="389"/>
      <c r="EI45" s="389"/>
      <c r="EJ45" s="389"/>
      <c r="EK45" s="389"/>
      <c r="EL45" s="389"/>
      <c r="EM45" s="389"/>
      <c r="EN45" s="389"/>
      <c r="EO45" s="389"/>
      <c r="EP45" s="389"/>
      <c r="EQ45" s="389"/>
      <c r="ER45" s="389"/>
      <c r="ES45" s="389"/>
      <c r="ET45" s="389"/>
      <c r="EU45" s="389"/>
      <c r="EV45" s="389"/>
      <c r="EW45" s="389"/>
      <c r="EX45" s="389"/>
      <c r="EY45" s="389"/>
      <c r="EZ45" s="389"/>
      <c r="FA45" s="389"/>
      <c r="FB45" s="389"/>
      <c r="FC45" s="389"/>
      <c r="FD45" s="389"/>
      <c r="FE45" s="389"/>
      <c r="FF45" s="389"/>
      <c r="FG45" s="389"/>
      <c r="FH45" s="389"/>
      <c r="FI45" s="389"/>
      <c r="FJ45" s="389"/>
      <c r="FK45" s="389"/>
      <c r="FL45" s="389"/>
      <c r="FM45" s="389"/>
      <c r="FN45" s="389"/>
      <c r="FO45" s="389"/>
      <c r="FP45" s="389"/>
      <c r="FQ45" s="389"/>
      <c r="FR45" s="389"/>
      <c r="FS45" s="389"/>
      <c r="FT45" s="389"/>
      <c r="FU45" s="389"/>
      <c r="FV45" s="389"/>
      <c r="FW45" s="389"/>
      <c r="FX45" s="389"/>
      <c r="FY45" s="1230" t="s">
        <v>426</v>
      </c>
      <c r="FZ45" s="1238">
        <v>52</v>
      </c>
      <c r="GA45" s="1238">
        <v>32434902</v>
      </c>
      <c r="GB45" s="1238">
        <v>52</v>
      </c>
      <c r="GC45" s="1238" t="s">
        <v>817</v>
      </c>
      <c r="GD45" s="1238">
        <v>18</v>
      </c>
      <c r="GE45" s="1238">
        <v>1980</v>
      </c>
      <c r="GF45" s="1238">
        <v>2</v>
      </c>
      <c r="GG45" s="1238" t="s">
        <v>148</v>
      </c>
      <c r="GH45" s="1238">
        <v>5</v>
      </c>
      <c r="GI45" s="1238">
        <v>2</v>
      </c>
      <c r="GJ45" s="1238" t="s">
        <v>148</v>
      </c>
      <c r="GK45" s="1238">
        <v>5</v>
      </c>
      <c r="GL45" s="1238" t="s">
        <v>781</v>
      </c>
      <c r="GM45" s="1238" t="s">
        <v>782</v>
      </c>
      <c r="GN45" s="1238">
        <v>66</v>
      </c>
      <c r="GO45" s="1238" t="s">
        <v>783</v>
      </c>
      <c r="GP45" s="1238">
        <v>0</v>
      </c>
      <c r="GQ45" s="1238">
        <v>0</v>
      </c>
      <c r="GR45" s="1238">
        <v>4</v>
      </c>
      <c r="GS45" s="1238">
        <v>2</v>
      </c>
      <c r="GT45" s="1238">
        <v>2</v>
      </c>
      <c r="GU45" s="1238" t="s">
        <v>783</v>
      </c>
      <c r="GV45" s="1238" t="s">
        <v>783</v>
      </c>
      <c r="GW45" s="1238" t="s">
        <v>783</v>
      </c>
      <c r="GX45" s="1238" t="s">
        <v>783</v>
      </c>
      <c r="GY45" s="1238" t="s">
        <v>783</v>
      </c>
      <c r="GZ45" s="1238">
        <v>1649</v>
      </c>
      <c r="HA45" s="1238">
        <v>0.28000000000000003</v>
      </c>
      <c r="HB45" s="1238">
        <v>5</v>
      </c>
      <c r="HC45" s="1238" t="s">
        <v>783</v>
      </c>
      <c r="HD45" s="1238" t="s">
        <v>782</v>
      </c>
      <c r="HE45" s="1238">
        <v>15</v>
      </c>
      <c r="HF45" s="1238" t="s">
        <v>783</v>
      </c>
      <c r="HG45" s="1238">
        <v>0</v>
      </c>
      <c r="HH45" s="1238" t="s">
        <v>783</v>
      </c>
      <c r="HI45" s="1238">
        <v>0</v>
      </c>
      <c r="HJ45" s="1238">
        <v>1</v>
      </c>
      <c r="HK45" s="1238">
        <v>45</v>
      </c>
      <c r="HL45" s="1238" t="s">
        <v>784</v>
      </c>
      <c r="HM45" s="1238" t="s">
        <v>785</v>
      </c>
      <c r="HN45" s="1238" t="s">
        <v>783</v>
      </c>
      <c r="HO45" s="1238" t="s">
        <v>783</v>
      </c>
      <c r="HP45" s="1238" t="s">
        <v>783</v>
      </c>
      <c r="HQ45" s="1238" t="s">
        <v>783</v>
      </c>
      <c r="HR45" s="1238" t="s">
        <v>783</v>
      </c>
      <c r="HS45" s="1238">
        <v>3980140</v>
      </c>
      <c r="HT45" s="1238" t="s">
        <v>783</v>
      </c>
      <c r="HU45" s="1238" t="s">
        <v>786</v>
      </c>
      <c r="HV45" s="1238" t="s">
        <v>787</v>
      </c>
      <c r="HW45" s="1238">
        <v>4</v>
      </c>
      <c r="HX45" s="1238">
        <v>2016</v>
      </c>
      <c r="HY45" s="1238">
        <v>63</v>
      </c>
      <c r="HZ45" s="1238">
        <v>0</v>
      </c>
      <c r="IA45" s="1238">
        <v>1478</v>
      </c>
      <c r="IB45" s="1246">
        <v>42227.682129629633</v>
      </c>
      <c r="IC45" s="1238" t="s">
        <v>788</v>
      </c>
      <c r="ID45" s="1238">
        <v>3975662</v>
      </c>
      <c r="IE45" s="1238">
        <v>2014</v>
      </c>
      <c r="IF45" s="1238">
        <v>1712</v>
      </c>
      <c r="IG45" s="1238" t="s">
        <v>783</v>
      </c>
      <c r="IH45" s="1238" t="s">
        <v>783</v>
      </c>
      <c r="II45" s="1238" t="s">
        <v>783</v>
      </c>
      <c r="IJ45" s="1238" t="s">
        <v>783</v>
      </c>
      <c r="IK45" s="1238" t="s">
        <v>783</v>
      </c>
      <c r="IL45" s="1238" t="s">
        <v>783</v>
      </c>
      <c r="IM45" s="1238" t="s">
        <v>783</v>
      </c>
      <c r="IN45" s="1238" t="s">
        <v>783</v>
      </c>
      <c r="IO45" s="1238" t="s">
        <v>783</v>
      </c>
      <c r="IP45" s="1238">
        <v>1649</v>
      </c>
      <c r="IQ45" s="1246">
        <v>37477.354571759257</v>
      </c>
      <c r="IR45" s="1238">
        <v>2</v>
      </c>
      <c r="IS45" s="1238" t="s">
        <v>793</v>
      </c>
      <c r="IT45" s="1238">
        <v>2</v>
      </c>
      <c r="IU45" s="1254">
        <v>41275</v>
      </c>
      <c r="IV45" s="1238" t="s">
        <v>783</v>
      </c>
      <c r="IW45" s="1238" t="s">
        <v>783</v>
      </c>
      <c r="IX45" s="1238" t="s">
        <v>783</v>
      </c>
      <c r="IY45" s="1238" t="s">
        <v>781</v>
      </c>
      <c r="IZ45" s="1238">
        <v>45</v>
      </c>
      <c r="JA45" s="1238" t="s">
        <v>789</v>
      </c>
      <c r="JB45" s="1238" t="s">
        <v>783</v>
      </c>
      <c r="JC45" s="1238" t="s">
        <v>783</v>
      </c>
      <c r="JD45" s="1238" t="s">
        <v>783</v>
      </c>
      <c r="JE45" s="1238">
        <v>329434</v>
      </c>
      <c r="JF45" s="1238" t="s">
        <v>783</v>
      </c>
      <c r="JG45" s="1238" t="s">
        <v>783</v>
      </c>
      <c r="JH45" s="1238" t="s">
        <v>802</v>
      </c>
      <c r="JI45" s="1238">
        <v>52</v>
      </c>
      <c r="JJ45" s="1238" t="s">
        <v>783</v>
      </c>
      <c r="JK45" s="1238" t="s">
        <v>783</v>
      </c>
      <c r="JL45" s="1238" t="s">
        <v>783</v>
      </c>
      <c r="JM45" s="1238" t="s">
        <v>790</v>
      </c>
      <c r="JN45" s="1238">
        <v>4</v>
      </c>
      <c r="JO45" s="1238">
        <v>4</v>
      </c>
      <c r="JP45" s="1238" t="s">
        <v>783</v>
      </c>
      <c r="JQ45" s="1238" t="s">
        <v>783</v>
      </c>
      <c r="JR45" s="1238" t="s">
        <v>783</v>
      </c>
      <c r="JS45" s="1238" t="s">
        <v>783</v>
      </c>
      <c r="JT45" s="1238" t="s">
        <v>783</v>
      </c>
      <c r="JU45" s="1238" t="s">
        <v>783</v>
      </c>
      <c r="JV45" s="1238" t="s">
        <v>875</v>
      </c>
      <c r="JW45" s="1262">
        <v>1462.901296</v>
      </c>
      <c r="JY45" s="225"/>
    </row>
    <row r="46" spans="1:285" ht="16" thickBot="1">
      <c r="A46" s="1474" t="s">
        <v>5</v>
      </c>
      <c r="B46" s="79">
        <f t="shared" si="0"/>
        <v>3</v>
      </c>
      <c r="C46" s="871" t="s">
        <v>231</v>
      </c>
      <c r="D46" s="489" t="s">
        <v>236</v>
      </c>
      <c r="E46" s="1129" t="s">
        <v>232</v>
      </c>
      <c r="F46" s="888">
        <v>1.8</v>
      </c>
      <c r="G46" s="120">
        <f t="shared" si="39"/>
        <v>40.880000000000003</v>
      </c>
      <c r="H46" s="49">
        <v>1.8</v>
      </c>
      <c r="I46" s="2"/>
      <c r="J46" s="29"/>
      <c r="K46" s="20">
        <v>1980</v>
      </c>
      <c r="L46" s="5"/>
      <c r="M46" s="170">
        <v>2</v>
      </c>
      <c r="N46" s="71">
        <v>2</v>
      </c>
      <c r="O46" s="739">
        <v>3</v>
      </c>
      <c r="P46" s="1107">
        <f t="shared" si="47"/>
        <v>7</v>
      </c>
      <c r="Q46" s="1108">
        <f t="shared" si="48"/>
        <v>12</v>
      </c>
      <c r="R46" s="30"/>
      <c r="S46" s="3">
        <f>H46</f>
        <v>1.8</v>
      </c>
      <c r="T46" s="25"/>
      <c r="U46" s="219">
        <f t="shared" si="44"/>
        <v>135000</v>
      </c>
      <c r="V46" s="219" t="s">
        <v>642</v>
      </c>
      <c r="W46" s="1042">
        <f t="shared" si="40"/>
        <v>135000</v>
      </c>
      <c r="X46" s="537">
        <f t="shared" si="42"/>
        <v>36755.200000000004</v>
      </c>
      <c r="Y46" s="538">
        <f t="shared" si="2"/>
        <v>500</v>
      </c>
      <c r="Z46" s="1090">
        <f t="shared" si="3"/>
        <v>172255.2</v>
      </c>
      <c r="AA46" s="1478">
        <f t="shared" si="43"/>
        <v>4097906.0732</v>
      </c>
      <c r="AB46" s="1098"/>
      <c r="AC46" s="600">
        <v>4</v>
      </c>
      <c r="AD46" s="1056">
        <f t="shared" si="4"/>
        <v>23795.200000000004</v>
      </c>
      <c r="AE46" s="1063">
        <v>0.1</v>
      </c>
      <c r="AF46" s="747">
        <f t="shared" si="5"/>
        <v>12960.000000000002</v>
      </c>
      <c r="AG46" s="600"/>
      <c r="AH46" s="1056">
        <f t="shared" si="6"/>
        <v>0</v>
      </c>
      <c r="AI46" s="1070"/>
      <c r="AJ46" s="747">
        <f t="shared" si="7"/>
        <v>0</v>
      </c>
      <c r="AK46" s="1051"/>
      <c r="AL46" s="270">
        <v>0</v>
      </c>
      <c r="AM46" s="902"/>
      <c r="AN46" s="902">
        <v>2024</v>
      </c>
      <c r="AO46" s="18" t="str">
        <f t="shared" si="8"/>
        <v xml:space="preserve"> </v>
      </c>
      <c r="AP46" s="747" t="str">
        <f t="shared" si="9"/>
        <v xml:space="preserve"> </v>
      </c>
      <c r="AQ46" s="4" t="str">
        <f t="shared" si="10"/>
        <v xml:space="preserve"> </v>
      </c>
      <c r="AR46" s="747" t="str">
        <f t="shared" si="11"/>
        <v xml:space="preserve"> </v>
      </c>
      <c r="AS46" s="4" t="str">
        <f t="shared" si="12"/>
        <v xml:space="preserve"> </v>
      </c>
      <c r="AT46" s="747" t="str">
        <f t="shared" si="13"/>
        <v xml:space="preserve"> </v>
      </c>
      <c r="AU46" s="4" t="str">
        <f t="shared" si="14"/>
        <v xml:space="preserve"> </v>
      </c>
      <c r="AV46" s="747" t="str">
        <f t="shared" si="15"/>
        <v xml:space="preserve"> </v>
      </c>
      <c r="AW46" s="4" t="str">
        <f t="shared" si="16"/>
        <v xml:space="preserve"> </v>
      </c>
      <c r="AX46" s="747" t="str">
        <f t="shared" si="17"/>
        <v xml:space="preserve"> </v>
      </c>
      <c r="AY46" s="4" t="str">
        <f t="shared" si="18"/>
        <v xml:space="preserve"> </v>
      </c>
      <c r="AZ46" s="747" t="str">
        <f t="shared" si="19"/>
        <v xml:space="preserve"> </v>
      </c>
      <c r="BA46" s="4">
        <f t="shared" si="20"/>
        <v>1.8</v>
      </c>
      <c r="BB46" s="747">
        <f t="shared" si="21"/>
        <v>172255.2</v>
      </c>
      <c r="BC46" s="4" t="str">
        <f t="shared" si="22"/>
        <v xml:space="preserve"> </v>
      </c>
      <c r="BD46" s="747" t="str">
        <f t="shared" si="23"/>
        <v xml:space="preserve"> </v>
      </c>
      <c r="BE46" s="4" t="str">
        <f t="shared" si="24"/>
        <v xml:space="preserve"> </v>
      </c>
      <c r="BF46" s="747" t="str">
        <f t="shared" si="25"/>
        <v xml:space="preserve"> </v>
      </c>
      <c r="BG46" s="4" t="str">
        <f t="shared" si="26"/>
        <v xml:space="preserve"> </v>
      </c>
      <c r="BH46" s="747" t="str">
        <f t="shared" si="27"/>
        <v xml:space="preserve"> </v>
      </c>
      <c r="BI46" s="4" t="str">
        <f t="shared" si="28"/>
        <v xml:space="preserve"> </v>
      </c>
      <c r="BJ46" s="747" t="str">
        <f t="shared" si="29"/>
        <v xml:space="preserve"> </v>
      </c>
      <c r="BK46" s="4" t="str">
        <f t="shared" si="30"/>
        <v xml:space="preserve"> </v>
      </c>
      <c r="BL46" s="747" t="str">
        <f t="shared" si="31"/>
        <v xml:space="preserve"> </v>
      </c>
      <c r="BM46" s="4" t="str">
        <f t="shared" si="32"/>
        <v xml:space="preserve"> </v>
      </c>
      <c r="BN46" s="747" t="str">
        <f t="shared" si="33"/>
        <v xml:space="preserve"> </v>
      </c>
      <c r="BO46" s="4" t="str">
        <f t="shared" si="34"/>
        <v xml:space="preserve"> </v>
      </c>
      <c r="BP46" s="747" t="str">
        <f t="shared" si="35"/>
        <v xml:space="preserve"> </v>
      </c>
      <c r="BQ46" s="4" t="str">
        <f t="shared" si="36"/>
        <v xml:space="preserve"> </v>
      </c>
      <c r="BR46" s="747" t="str">
        <f t="shared" si="37"/>
        <v xml:space="preserve"> </v>
      </c>
      <c r="BS46" s="133" t="s">
        <v>618</v>
      </c>
      <c r="BT46" s="133"/>
      <c r="BU46" s="389"/>
      <c r="BV46" s="389"/>
      <c r="BW46" s="389"/>
      <c r="BX46" s="389"/>
      <c r="BY46" s="389"/>
      <c r="BZ46" s="389"/>
      <c r="CA46" s="389"/>
      <c r="CB46" s="389"/>
      <c r="CC46" s="163">
        <f t="shared" si="38"/>
        <v>0</v>
      </c>
      <c r="CD46" s="389"/>
      <c r="CE46" s="389"/>
      <c r="CF46" s="389"/>
      <c r="CG46" s="389"/>
      <c r="CH46" s="389"/>
      <c r="CI46" s="389"/>
      <c r="CJ46" s="389"/>
      <c r="CK46" s="389"/>
      <c r="CL46" s="389"/>
      <c r="CM46" s="389"/>
      <c r="CN46" s="389"/>
      <c r="CO46" s="389"/>
      <c r="CP46" s="389"/>
      <c r="CQ46" s="389"/>
      <c r="CR46" s="389"/>
      <c r="CS46" s="389"/>
      <c r="CT46" s="389"/>
      <c r="CU46" s="389"/>
      <c r="CV46" s="389"/>
      <c r="CW46" s="389"/>
      <c r="CX46" s="389"/>
      <c r="CY46" s="389"/>
      <c r="CZ46" s="389"/>
      <c r="DA46" s="389"/>
      <c r="DB46" s="389"/>
      <c r="DC46" s="389"/>
      <c r="DD46" s="389"/>
      <c r="DE46" s="389"/>
      <c r="DF46" s="389"/>
      <c r="DG46" s="389"/>
      <c r="DH46" s="389"/>
      <c r="DI46" s="389"/>
      <c r="DJ46" s="389"/>
      <c r="DK46" s="389"/>
      <c r="DL46" s="389"/>
      <c r="DM46" s="389"/>
      <c r="DN46" s="389"/>
      <c r="DO46" s="389"/>
      <c r="DP46" s="389"/>
      <c r="DQ46" s="389"/>
      <c r="DR46" s="389"/>
      <c r="DS46" s="389"/>
      <c r="DT46" s="389"/>
      <c r="DU46" s="389"/>
      <c r="DV46" s="389"/>
      <c r="DW46" s="389"/>
      <c r="DX46" s="389"/>
      <c r="DY46" s="389"/>
      <c r="DZ46" s="389"/>
      <c r="EA46" s="389"/>
      <c r="EB46" s="389"/>
      <c r="EC46" s="389"/>
      <c r="ED46" s="389"/>
      <c r="EE46" s="389"/>
      <c r="EF46" s="389"/>
      <c r="EG46" s="389"/>
      <c r="EH46" s="389"/>
      <c r="EI46" s="389"/>
      <c r="EJ46" s="389"/>
      <c r="EK46" s="389"/>
      <c r="EL46" s="389"/>
      <c r="EM46" s="389"/>
      <c r="EN46" s="389"/>
      <c r="EO46" s="389"/>
      <c r="EP46" s="389"/>
      <c r="EQ46" s="389"/>
      <c r="ER46" s="389"/>
      <c r="ES46" s="389"/>
      <c r="ET46" s="389"/>
      <c r="EU46" s="389"/>
      <c r="EV46" s="389"/>
      <c r="EW46" s="389"/>
      <c r="EX46" s="389"/>
      <c r="EY46" s="389"/>
      <c r="EZ46" s="389"/>
      <c r="FA46" s="389"/>
      <c r="FB46" s="389"/>
      <c r="FC46" s="389"/>
      <c r="FD46" s="389"/>
      <c r="FE46" s="389"/>
      <c r="FF46" s="389"/>
      <c r="FG46" s="389"/>
      <c r="FH46" s="389"/>
      <c r="FI46" s="389"/>
      <c r="FJ46" s="389"/>
      <c r="FK46" s="389"/>
      <c r="FL46" s="389"/>
      <c r="FM46" s="389"/>
      <c r="FN46" s="389"/>
      <c r="FO46" s="389"/>
      <c r="FP46" s="389"/>
      <c r="FQ46" s="389"/>
      <c r="FR46" s="389"/>
      <c r="FS46" s="389"/>
      <c r="FT46" s="389"/>
      <c r="FU46" s="389"/>
      <c r="FV46" s="389"/>
      <c r="FW46" s="389"/>
      <c r="FX46" s="389"/>
      <c r="FY46" s="625" t="s">
        <v>437</v>
      </c>
      <c r="FZ46" s="626">
        <v>283</v>
      </c>
      <c r="GA46" s="626">
        <v>30289428</v>
      </c>
      <c r="GB46" s="626">
        <v>55</v>
      </c>
      <c r="GC46" s="626" t="s">
        <v>798</v>
      </c>
      <c r="GD46" s="626">
        <v>20</v>
      </c>
      <c r="GE46" s="626">
        <v>1973</v>
      </c>
      <c r="GF46" s="626">
        <v>1</v>
      </c>
      <c r="GG46" s="626" t="s">
        <v>780</v>
      </c>
      <c r="GH46" s="626">
        <v>2</v>
      </c>
      <c r="GI46" s="626">
        <v>1</v>
      </c>
      <c r="GJ46" s="626" t="s">
        <v>780</v>
      </c>
      <c r="GK46" s="626">
        <v>2</v>
      </c>
      <c r="GL46" s="626" t="s">
        <v>781</v>
      </c>
      <c r="GM46" s="626" t="s">
        <v>782</v>
      </c>
      <c r="GN46" s="626">
        <v>66</v>
      </c>
      <c r="GO46" s="626" t="s">
        <v>783</v>
      </c>
      <c r="GP46" s="626">
        <v>0</v>
      </c>
      <c r="GQ46" s="626">
        <v>0</v>
      </c>
      <c r="GR46" s="626">
        <v>4</v>
      </c>
      <c r="GS46" s="626">
        <v>2</v>
      </c>
      <c r="GT46" s="626">
        <v>2</v>
      </c>
      <c r="GU46" s="626" t="s">
        <v>783</v>
      </c>
      <c r="GV46" s="626" t="s">
        <v>783</v>
      </c>
      <c r="GW46" s="626" t="s">
        <v>783</v>
      </c>
      <c r="GX46" s="626" t="s">
        <v>783</v>
      </c>
      <c r="GY46" s="626" t="s">
        <v>783</v>
      </c>
      <c r="GZ46" s="626">
        <v>1649</v>
      </c>
      <c r="HA46" s="626">
        <v>0.01</v>
      </c>
      <c r="HB46" s="626">
        <v>5</v>
      </c>
      <c r="HC46" s="626" t="s">
        <v>783</v>
      </c>
      <c r="HD46" s="626" t="s">
        <v>782</v>
      </c>
      <c r="HE46" s="626">
        <v>75</v>
      </c>
      <c r="HF46" s="626" t="s">
        <v>783</v>
      </c>
      <c r="HG46" s="626">
        <v>0</v>
      </c>
      <c r="HH46" s="626" t="s">
        <v>783</v>
      </c>
      <c r="HI46" s="626">
        <v>0</v>
      </c>
      <c r="HJ46" s="626">
        <v>1</v>
      </c>
      <c r="HK46" s="626">
        <v>45</v>
      </c>
      <c r="HL46" s="626" t="s">
        <v>784</v>
      </c>
      <c r="HM46" s="626" t="s">
        <v>785</v>
      </c>
      <c r="HN46" s="626" t="s">
        <v>783</v>
      </c>
      <c r="HO46" s="626" t="s">
        <v>783</v>
      </c>
      <c r="HP46" s="626" t="s">
        <v>783</v>
      </c>
      <c r="HQ46" s="626" t="s">
        <v>783</v>
      </c>
      <c r="HR46" s="626" t="s">
        <v>783</v>
      </c>
      <c r="HS46" s="626">
        <v>3980117</v>
      </c>
      <c r="HT46" s="626" t="s">
        <v>783</v>
      </c>
      <c r="HU46" s="626" t="s">
        <v>786</v>
      </c>
      <c r="HV46" s="626" t="s">
        <v>787</v>
      </c>
      <c r="HW46" s="626">
        <v>4</v>
      </c>
      <c r="HX46" s="626">
        <v>2014</v>
      </c>
      <c r="HY46" s="626">
        <v>63</v>
      </c>
      <c r="HZ46" s="626">
        <v>0</v>
      </c>
      <c r="IA46" s="626">
        <v>53</v>
      </c>
      <c r="IB46" s="627">
        <v>41697.500081018516</v>
      </c>
      <c r="IC46" s="626" t="s">
        <v>788</v>
      </c>
      <c r="ID46" s="626">
        <v>3975639</v>
      </c>
      <c r="IE46" s="626">
        <v>2014</v>
      </c>
      <c r="IF46" s="626">
        <v>1712</v>
      </c>
      <c r="IG46" s="626" t="s">
        <v>783</v>
      </c>
      <c r="IH46" s="626" t="s">
        <v>783</v>
      </c>
      <c r="II46" s="626" t="s">
        <v>783</v>
      </c>
      <c r="IJ46" s="626" t="s">
        <v>783</v>
      </c>
      <c r="IK46" s="626" t="s">
        <v>783</v>
      </c>
      <c r="IL46" s="626" t="s">
        <v>783</v>
      </c>
      <c r="IM46" s="626" t="s">
        <v>783</v>
      </c>
      <c r="IN46" s="626" t="s">
        <v>783</v>
      </c>
      <c r="IO46" s="626" t="s">
        <v>783</v>
      </c>
      <c r="IP46" s="626">
        <v>1649</v>
      </c>
      <c r="IQ46" s="627">
        <v>37477.354571759257</v>
      </c>
      <c r="IR46" s="626">
        <v>2</v>
      </c>
      <c r="IS46" s="626" t="s">
        <v>793</v>
      </c>
      <c r="IT46" s="626">
        <v>2</v>
      </c>
      <c r="IU46" s="665">
        <v>41275</v>
      </c>
      <c r="IV46" s="626" t="s">
        <v>783</v>
      </c>
      <c r="IW46" s="626" t="s">
        <v>783</v>
      </c>
      <c r="IX46" s="626" t="s">
        <v>783</v>
      </c>
      <c r="IY46" s="626" t="s">
        <v>781</v>
      </c>
      <c r="IZ46" s="626">
        <v>45</v>
      </c>
      <c r="JA46" s="626" t="s">
        <v>789</v>
      </c>
      <c r="JB46" s="626" t="s">
        <v>783</v>
      </c>
      <c r="JC46" s="626" t="s">
        <v>783</v>
      </c>
      <c r="JD46" s="626" t="s">
        <v>783</v>
      </c>
      <c r="JE46" s="626">
        <v>329426</v>
      </c>
      <c r="JF46" s="626" t="s">
        <v>783</v>
      </c>
      <c r="JG46" s="626" t="s">
        <v>783</v>
      </c>
      <c r="JH46" s="626" t="s">
        <v>802</v>
      </c>
      <c r="JI46" s="626">
        <v>55</v>
      </c>
      <c r="JJ46" s="626" t="s">
        <v>783</v>
      </c>
      <c r="JK46" s="626" t="s">
        <v>783</v>
      </c>
      <c r="JL46" s="626" t="s">
        <v>783</v>
      </c>
      <c r="JM46" s="626" t="s">
        <v>790</v>
      </c>
      <c r="JN46" s="626">
        <v>4</v>
      </c>
      <c r="JO46" s="626">
        <v>3</v>
      </c>
      <c r="JP46" s="626" t="s">
        <v>783</v>
      </c>
      <c r="JQ46" s="626">
        <v>10711928</v>
      </c>
      <c r="JR46" s="626">
        <v>2011</v>
      </c>
      <c r="JS46" s="626">
        <v>3</v>
      </c>
      <c r="JT46" s="626" t="s">
        <v>783</v>
      </c>
      <c r="JU46" s="626" t="s">
        <v>783</v>
      </c>
      <c r="JV46" s="626" t="s">
        <v>857</v>
      </c>
      <c r="JW46" s="628">
        <v>73.470059000000006</v>
      </c>
      <c r="JX46">
        <f>SUM(JW44:JW46)</f>
        <v>4231.9404370000002</v>
      </c>
      <c r="JY46" s="225">
        <v>0.27256940643939392</v>
      </c>
    </row>
    <row r="47" spans="1:285" ht="16" thickBot="1">
      <c r="A47" s="905" t="s">
        <v>5</v>
      </c>
      <c r="B47" s="79">
        <f t="shared" si="0"/>
        <v>1</v>
      </c>
      <c r="C47" s="871" t="s">
        <v>50</v>
      </c>
      <c r="D47" s="489" t="s">
        <v>162</v>
      </c>
      <c r="E47" s="1129" t="s">
        <v>25</v>
      </c>
      <c r="F47" s="888">
        <v>0.6</v>
      </c>
      <c r="G47" s="120">
        <f t="shared" si="39"/>
        <v>41.480000000000004</v>
      </c>
      <c r="H47" s="46"/>
      <c r="I47" s="3">
        <v>0.6</v>
      </c>
      <c r="J47" s="29"/>
      <c r="K47" s="18"/>
      <c r="L47" s="5"/>
      <c r="M47" s="170">
        <v>2</v>
      </c>
      <c r="N47" s="71">
        <v>2</v>
      </c>
      <c r="O47" s="739">
        <v>4</v>
      </c>
      <c r="P47" s="1107">
        <f t="shared" si="47"/>
        <v>8</v>
      </c>
      <c r="Q47" s="1108">
        <f t="shared" si="48"/>
        <v>16</v>
      </c>
      <c r="R47" s="46"/>
      <c r="S47" s="3">
        <v>0.6</v>
      </c>
      <c r="T47" s="25"/>
      <c r="U47" s="219">
        <f t="shared" si="44"/>
        <v>45000</v>
      </c>
      <c r="V47" s="219" t="s">
        <v>642</v>
      </c>
      <c r="W47" s="1042">
        <f t="shared" si="40"/>
        <v>45000</v>
      </c>
      <c r="X47" s="537">
        <f t="shared" si="42"/>
        <v>0</v>
      </c>
      <c r="Y47" s="538">
        <f t="shared" si="2"/>
        <v>500</v>
      </c>
      <c r="Z47" s="1090">
        <f t="shared" si="3"/>
        <v>45500</v>
      </c>
      <c r="AA47" s="1475">
        <f t="shared" si="43"/>
        <v>4143406.0732</v>
      </c>
      <c r="AB47" s="1098"/>
      <c r="AC47" s="600"/>
      <c r="AD47" s="1056">
        <f t="shared" si="4"/>
        <v>0</v>
      </c>
      <c r="AE47" s="1063"/>
      <c r="AF47" s="747">
        <f t="shared" si="5"/>
        <v>0</v>
      </c>
      <c r="AG47" s="600"/>
      <c r="AH47" s="1056">
        <f t="shared" si="6"/>
        <v>0</v>
      </c>
      <c r="AI47" s="1070"/>
      <c r="AJ47" s="747">
        <f t="shared" si="7"/>
        <v>0</v>
      </c>
      <c r="AK47" s="1051"/>
      <c r="AL47" s="270">
        <v>0</v>
      </c>
      <c r="AM47" s="902"/>
      <c r="AN47" s="902">
        <v>2024</v>
      </c>
      <c r="AO47" s="18" t="str">
        <f t="shared" si="8"/>
        <v xml:space="preserve"> </v>
      </c>
      <c r="AP47" s="747" t="str">
        <f t="shared" si="9"/>
        <v xml:space="preserve"> </v>
      </c>
      <c r="AQ47" s="4" t="str">
        <f t="shared" si="10"/>
        <v xml:space="preserve"> </v>
      </c>
      <c r="AR47" s="747" t="str">
        <f t="shared" si="11"/>
        <v xml:space="preserve"> </v>
      </c>
      <c r="AS47" s="4" t="str">
        <f t="shared" si="12"/>
        <v xml:space="preserve"> </v>
      </c>
      <c r="AT47" s="747" t="str">
        <f t="shared" si="13"/>
        <v xml:space="preserve"> </v>
      </c>
      <c r="AU47" s="4" t="str">
        <f t="shared" si="14"/>
        <v xml:space="preserve"> </v>
      </c>
      <c r="AV47" s="747" t="str">
        <f t="shared" si="15"/>
        <v xml:space="preserve"> </v>
      </c>
      <c r="AW47" s="4" t="str">
        <f t="shared" si="16"/>
        <v xml:space="preserve"> </v>
      </c>
      <c r="AX47" s="747" t="str">
        <f t="shared" si="17"/>
        <v xml:space="preserve"> </v>
      </c>
      <c r="AY47" s="4" t="str">
        <f t="shared" si="18"/>
        <v xml:space="preserve"> </v>
      </c>
      <c r="AZ47" s="747" t="str">
        <f t="shared" si="19"/>
        <v xml:space="preserve"> </v>
      </c>
      <c r="BA47" s="4">
        <f t="shared" si="20"/>
        <v>0.6</v>
      </c>
      <c r="BB47" s="747">
        <f t="shared" si="21"/>
        <v>45500</v>
      </c>
      <c r="BC47" s="4" t="str">
        <f t="shared" si="22"/>
        <v xml:space="preserve"> </v>
      </c>
      <c r="BD47" s="747" t="str">
        <f t="shared" si="23"/>
        <v xml:space="preserve"> </v>
      </c>
      <c r="BE47" s="4" t="str">
        <f t="shared" si="24"/>
        <v xml:space="preserve"> </v>
      </c>
      <c r="BF47" s="747" t="str">
        <f t="shared" si="25"/>
        <v xml:space="preserve"> </v>
      </c>
      <c r="BG47" s="4" t="str">
        <f t="shared" si="26"/>
        <v xml:space="preserve"> </v>
      </c>
      <c r="BH47" s="747" t="str">
        <f t="shared" si="27"/>
        <v xml:space="preserve"> </v>
      </c>
      <c r="BI47" s="4" t="str">
        <f t="shared" si="28"/>
        <v xml:space="preserve"> </v>
      </c>
      <c r="BJ47" s="747" t="str">
        <f t="shared" si="29"/>
        <v xml:space="preserve"> </v>
      </c>
      <c r="BK47" s="4" t="str">
        <f t="shared" si="30"/>
        <v xml:space="preserve"> </v>
      </c>
      <c r="BL47" s="747" t="str">
        <f t="shared" si="31"/>
        <v xml:space="preserve"> </v>
      </c>
      <c r="BM47" s="4" t="str">
        <f t="shared" si="32"/>
        <v xml:space="preserve"> </v>
      </c>
      <c r="BN47" s="747" t="str">
        <f t="shared" si="33"/>
        <v xml:space="preserve"> </v>
      </c>
      <c r="BO47" s="4" t="str">
        <f t="shared" si="34"/>
        <v xml:space="preserve"> </v>
      </c>
      <c r="BP47" s="747" t="str">
        <f t="shared" si="35"/>
        <v xml:space="preserve"> </v>
      </c>
      <c r="BQ47" s="4" t="str">
        <f t="shared" si="36"/>
        <v xml:space="preserve"> </v>
      </c>
      <c r="BR47" s="747" t="str">
        <f t="shared" si="37"/>
        <v xml:space="preserve"> </v>
      </c>
      <c r="BS47" s="133"/>
      <c r="BT47" s="133"/>
      <c r="BU47" s="389"/>
      <c r="BV47" s="389"/>
      <c r="BW47" s="389"/>
      <c r="BX47" s="389"/>
      <c r="BY47" s="389"/>
      <c r="BZ47" s="389"/>
      <c r="CA47" s="389"/>
      <c r="CB47" s="389"/>
      <c r="CC47" s="163">
        <f t="shared" si="38"/>
        <v>0</v>
      </c>
      <c r="CD47" s="389"/>
      <c r="CE47" s="389"/>
      <c r="CF47" s="389"/>
      <c r="CG47" s="389"/>
      <c r="CH47" s="389"/>
      <c r="CI47" s="389"/>
      <c r="CJ47" s="389"/>
      <c r="CK47" s="389"/>
      <c r="CL47" s="389"/>
      <c r="CM47" s="389"/>
      <c r="CN47" s="389"/>
      <c r="CO47" s="389"/>
      <c r="CP47" s="389"/>
      <c r="CQ47" s="389"/>
      <c r="CR47" s="389"/>
      <c r="CS47" s="389"/>
      <c r="CT47" s="389"/>
      <c r="CU47" s="389"/>
      <c r="CV47" s="389"/>
      <c r="CW47" s="389"/>
      <c r="CX47" s="389"/>
      <c r="CY47" s="389"/>
      <c r="CZ47" s="389"/>
      <c r="DA47" s="389"/>
      <c r="DB47" s="588"/>
      <c r="DC47" s="588"/>
      <c r="DD47" s="588"/>
      <c r="DE47" s="588"/>
      <c r="DF47" s="588"/>
      <c r="DG47" s="588"/>
      <c r="DH47" s="588"/>
      <c r="DI47" s="588"/>
      <c r="DJ47" s="588"/>
      <c r="DK47" s="588"/>
      <c r="DL47" s="588"/>
      <c r="DM47" s="588"/>
      <c r="DN47" s="588"/>
      <c r="DO47" s="588"/>
      <c r="DP47" s="588"/>
      <c r="DQ47" s="588"/>
      <c r="DR47" s="588"/>
      <c r="DS47" s="588"/>
      <c r="DT47" s="588"/>
      <c r="DU47" s="588"/>
      <c r="DV47" s="588"/>
      <c r="DW47" s="588"/>
      <c r="DX47" s="588"/>
      <c r="DY47" s="588"/>
      <c r="DZ47" s="588"/>
      <c r="EA47" s="588"/>
      <c r="EB47" s="588"/>
      <c r="EC47" s="588"/>
      <c r="ED47" s="588"/>
      <c r="EE47" s="588"/>
      <c r="EF47" s="588"/>
      <c r="EG47" s="588"/>
      <c r="EH47" s="588"/>
      <c r="EI47" s="588"/>
      <c r="EJ47" s="588"/>
      <c r="EK47" s="588"/>
      <c r="EL47" s="588"/>
      <c r="EM47" s="588"/>
      <c r="EN47" s="588"/>
      <c r="EO47" s="588"/>
      <c r="EP47" s="588"/>
      <c r="EQ47" s="588"/>
      <c r="ER47" s="588"/>
      <c r="ES47" s="588"/>
      <c r="ET47" s="588"/>
      <c r="EU47" s="588"/>
      <c r="EV47" s="588"/>
      <c r="EW47" s="588"/>
      <c r="EX47" s="588"/>
      <c r="EY47" s="588"/>
      <c r="EZ47" s="588"/>
      <c r="FA47" s="588"/>
      <c r="FB47" s="588"/>
      <c r="FC47" s="588"/>
      <c r="FD47" s="588"/>
      <c r="FE47" s="588"/>
      <c r="FF47" s="588"/>
      <c r="FG47" s="588"/>
      <c r="FH47" s="588"/>
      <c r="FI47" s="588"/>
      <c r="FJ47" s="588"/>
      <c r="FK47" s="588"/>
      <c r="FL47" s="588"/>
      <c r="FM47" s="588"/>
      <c r="FN47" s="588"/>
      <c r="FO47" s="588"/>
      <c r="FP47" s="588"/>
      <c r="FQ47" s="588"/>
      <c r="FR47" s="588"/>
      <c r="FS47" s="588"/>
      <c r="FT47" s="588"/>
      <c r="FU47" s="588"/>
      <c r="FV47" s="588"/>
      <c r="FW47" s="588"/>
      <c r="FX47" s="588"/>
      <c r="FY47" s="621" t="s">
        <v>439</v>
      </c>
      <c r="FZ47" s="622">
        <v>141</v>
      </c>
      <c r="GA47" s="622">
        <v>30289432</v>
      </c>
      <c r="GB47" s="622">
        <v>55</v>
      </c>
      <c r="GC47" s="622" t="s">
        <v>798</v>
      </c>
      <c r="GD47" s="622">
        <v>18</v>
      </c>
      <c r="GE47" s="622">
        <v>1998</v>
      </c>
      <c r="GF47" s="622">
        <v>0</v>
      </c>
      <c r="GG47" s="622" t="s">
        <v>792</v>
      </c>
      <c r="GH47" s="622">
        <v>0</v>
      </c>
      <c r="GI47" s="622">
        <v>0</v>
      </c>
      <c r="GJ47" s="622" t="s">
        <v>792</v>
      </c>
      <c r="GK47" s="622">
        <v>0</v>
      </c>
      <c r="GL47" s="622" t="s">
        <v>781</v>
      </c>
      <c r="GM47" s="622" t="s">
        <v>782</v>
      </c>
      <c r="GN47" s="622">
        <v>66</v>
      </c>
      <c r="GO47" s="622" t="s">
        <v>783</v>
      </c>
      <c r="GP47" s="622">
        <v>0</v>
      </c>
      <c r="GQ47" s="622">
        <v>0</v>
      </c>
      <c r="GR47" s="622">
        <v>4</v>
      </c>
      <c r="GS47" s="622">
        <v>2</v>
      </c>
      <c r="GT47" s="622">
        <v>7</v>
      </c>
      <c r="GU47" s="622" t="s">
        <v>783</v>
      </c>
      <c r="GV47" s="622" t="s">
        <v>783</v>
      </c>
      <c r="GW47" s="622" t="s">
        <v>783</v>
      </c>
      <c r="GX47" s="622" t="s">
        <v>783</v>
      </c>
      <c r="GY47" s="622" t="s">
        <v>783</v>
      </c>
      <c r="GZ47" s="622">
        <v>1649</v>
      </c>
      <c r="HA47" s="622">
        <v>0.45</v>
      </c>
      <c r="HB47" s="622">
        <v>5</v>
      </c>
      <c r="HC47" s="622" t="s">
        <v>783</v>
      </c>
      <c r="HD47" s="622" t="s">
        <v>782</v>
      </c>
      <c r="HE47" s="622">
        <v>15</v>
      </c>
      <c r="HF47" s="622" t="s">
        <v>783</v>
      </c>
      <c r="HG47" s="622">
        <v>0</v>
      </c>
      <c r="HH47" s="622" t="s">
        <v>783</v>
      </c>
      <c r="HI47" s="622">
        <v>0</v>
      </c>
      <c r="HJ47" s="622">
        <v>1</v>
      </c>
      <c r="HK47" s="622">
        <v>45</v>
      </c>
      <c r="HL47" s="622" t="s">
        <v>784</v>
      </c>
      <c r="HM47" s="622" t="s">
        <v>785</v>
      </c>
      <c r="HN47" s="622" t="s">
        <v>783</v>
      </c>
      <c r="HO47" s="622" t="s">
        <v>783</v>
      </c>
      <c r="HP47" s="622" t="s">
        <v>783</v>
      </c>
      <c r="HQ47" s="622" t="s">
        <v>783</v>
      </c>
      <c r="HR47" s="622" t="s">
        <v>783</v>
      </c>
      <c r="HS47" s="622">
        <v>3980764</v>
      </c>
      <c r="HT47" s="622" t="s">
        <v>783</v>
      </c>
      <c r="HU47" s="622" t="s">
        <v>786</v>
      </c>
      <c r="HV47" s="622" t="s">
        <v>787</v>
      </c>
      <c r="HW47" s="622">
        <v>4</v>
      </c>
      <c r="HX47" s="622">
        <v>2014</v>
      </c>
      <c r="HY47" s="622">
        <v>63</v>
      </c>
      <c r="HZ47" s="622">
        <v>0</v>
      </c>
      <c r="IA47" s="622">
        <v>2376</v>
      </c>
      <c r="IB47" s="623">
        <v>41697.500081018516</v>
      </c>
      <c r="IC47" s="622" t="s">
        <v>788</v>
      </c>
      <c r="ID47" s="622">
        <v>3976286</v>
      </c>
      <c r="IE47" s="622">
        <v>2014</v>
      </c>
      <c r="IF47" s="622">
        <v>1712</v>
      </c>
      <c r="IG47" s="622" t="s">
        <v>783</v>
      </c>
      <c r="IH47" s="622" t="s">
        <v>783</v>
      </c>
      <c r="II47" s="622" t="s">
        <v>783</v>
      </c>
      <c r="IJ47" s="622" t="s">
        <v>783</v>
      </c>
      <c r="IK47" s="622" t="s">
        <v>783</v>
      </c>
      <c r="IL47" s="622" t="s">
        <v>783</v>
      </c>
      <c r="IM47" s="622" t="s">
        <v>783</v>
      </c>
      <c r="IN47" s="622" t="s">
        <v>783</v>
      </c>
      <c r="IO47" s="622" t="s">
        <v>783</v>
      </c>
      <c r="IP47" s="622">
        <v>1649</v>
      </c>
      <c r="IQ47" s="623">
        <v>37477.354571759257</v>
      </c>
      <c r="IR47" s="622">
        <v>2</v>
      </c>
      <c r="IS47" s="622" t="s">
        <v>793</v>
      </c>
      <c r="IT47" s="622">
        <v>7</v>
      </c>
      <c r="IU47" s="644">
        <v>41275</v>
      </c>
      <c r="IV47" s="622" t="s">
        <v>783</v>
      </c>
      <c r="IW47" s="622" t="s">
        <v>783</v>
      </c>
      <c r="IX47" s="622" t="s">
        <v>783</v>
      </c>
      <c r="IY47" s="622" t="s">
        <v>781</v>
      </c>
      <c r="IZ47" s="622">
        <v>45</v>
      </c>
      <c r="JA47" s="622" t="s">
        <v>789</v>
      </c>
      <c r="JB47" s="622" t="s">
        <v>783</v>
      </c>
      <c r="JC47" s="622" t="s">
        <v>783</v>
      </c>
      <c r="JD47" s="622" t="s">
        <v>783</v>
      </c>
      <c r="JE47" s="622">
        <v>329427</v>
      </c>
      <c r="JF47" s="622" t="s">
        <v>783</v>
      </c>
      <c r="JG47" s="622" t="s">
        <v>783</v>
      </c>
      <c r="JH47" s="622" t="s">
        <v>799</v>
      </c>
      <c r="JI47" s="622">
        <v>55</v>
      </c>
      <c r="JJ47" s="622" t="s">
        <v>783</v>
      </c>
      <c r="JK47" s="622" t="s">
        <v>783</v>
      </c>
      <c r="JL47" s="622" t="s">
        <v>783</v>
      </c>
      <c r="JM47" s="622" t="s">
        <v>790</v>
      </c>
      <c r="JN47" s="622">
        <v>4</v>
      </c>
      <c r="JO47" s="622">
        <v>3</v>
      </c>
      <c r="JP47" s="622" t="s">
        <v>783</v>
      </c>
      <c r="JQ47" s="622" t="s">
        <v>783</v>
      </c>
      <c r="JR47" s="622" t="s">
        <v>783</v>
      </c>
      <c r="JS47" s="622" t="s">
        <v>783</v>
      </c>
      <c r="JT47" s="622" t="s">
        <v>783</v>
      </c>
      <c r="JU47" s="622" t="s">
        <v>783</v>
      </c>
      <c r="JV47" s="622" t="s">
        <v>858</v>
      </c>
      <c r="JW47" s="624">
        <v>2376.7266159999999</v>
      </c>
      <c r="JX47">
        <f t="shared" ref="JX47:JX52" si="49">JW47</f>
        <v>2376.7266159999999</v>
      </c>
      <c r="JY47" s="225">
        <v>0.45013761666666663</v>
      </c>
    </row>
    <row r="48" spans="1:285" ht="16" thickBot="1">
      <c r="A48" s="905" t="s">
        <v>5</v>
      </c>
      <c r="B48" s="79">
        <f t="shared" si="0"/>
        <v>1</v>
      </c>
      <c r="C48" s="871" t="s">
        <v>24</v>
      </c>
      <c r="D48" s="489" t="s">
        <v>162</v>
      </c>
      <c r="E48" s="1129" t="s">
        <v>158</v>
      </c>
      <c r="F48" s="888">
        <v>0.75</v>
      </c>
      <c r="G48" s="120">
        <f t="shared" si="39"/>
        <v>42.230000000000004</v>
      </c>
      <c r="H48" s="46"/>
      <c r="I48" s="3">
        <v>0.75</v>
      </c>
      <c r="J48" s="29"/>
      <c r="K48" s="18">
        <v>1992</v>
      </c>
      <c r="L48" s="5"/>
      <c r="M48" s="170">
        <v>1</v>
      </c>
      <c r="N48" s="71">
        <v>1</v>
      </c>
      <c r="O48" s="739">
        <v>5</v>
      </c>
      <c r="P48" s="1107">
        <f t="shared" si="47"/>
        <v>7</v>
      </c>
      <c r="Q48" s="1108">
        <f t="shared" si="48"/>
        <v>5</v>
      </c>
      <c r="R48" s="46"/>
      <c r="S48" s="3">
        <v>0.75</v>
      </c>
      <c r="T48" s="25"/>
      <c r="U48" s="219">
        <f t="shared" si="44"/>
        <v>56250</v>
      </c>
      <c r="V48" s="219" t="s">
        <v>642</v>
      </c>
      <c r="W48" s="1042">
        <f t="shared" si="40"/>
        <v>56250</v>
      </c>
      <c r="X48" s="537">
        <f t="shared" si="42"/>
        <v>0</v>
      </c>
      <c r="Y48" s="538">
        <f t="shared" si="2"/>
        <v>500</v>
      </c>
      <c r="Z48" s="1090">
        <f t="shared" si="3"/>
        <v>56750</v>
      </c>
      <c r="AA48" s="1475">
        <f t="shared" si="43"/>
        <v>4200156.0732000005</v>
      </c>
      <c r="AB48" s="1098"/>
      <c r="AC48" s="600"/>
      <c r="AD48" s="1056">
        <f t="shared" si="4"/>
        <v>0</v>
      </c>
      <c r="AE48" s="1063"/>
      <c r="AF48" s="747">
        <f t="shared" si="5"/>
        <v>0</v>
      </c>
      <c r="AG48" s="600"/>
      <c r="AH48" s="1056">
        <f t="shared" si="6"/>
        <v>0</v>
      </c>
      <c r="AI48" s="1070"/>
      <c r="AJ48" s="747">
        <f t="shared" si="7"/>
        <v>0</v>
      </c>
      <c r="AK48" s="1051"/>
      <c r="AL48" s="270">
        <v>0</v>
      </c>
      <c r="AM48" s="902"/>
      <c r="AN48" s="902">
        <v>2025</v>
      </c>
      <c r="AO48" s="18" t="str">
        <f t="shared" si="8"/>
        <v xml:space="preserve"> </v>
      </c>
      <c r="AP48" s="747" t="str">
        <f t="shared" si="9"/>
        <v xml:space="preserve"> </v>
      </c>
      <c r="AQ48" s="4" t="str">
        <f t="shared" si="10"/>
        <v xml:space="preserve"> </v>
      </c>
      <c r="AR48" s="747" t="str">
        <f t="shared" si="11"/>
        <v xml:space="preserve"> </v>
      </c>
      <c r="AS48" s="4" t="str">
        <f t="shared" si="12"/>
        <v xml:space="preserve"> </v>
      </c>
      <c r="AT48" s="747" t="str">
        <f t="shared" si="13"/>
        <v xml:space="preserve"> </v>
      </c>
      <c r="AU48" s="4" t="str">
        <f t="shared" si="14"/>
        <v xml:space="preserve"> </v>
      </c>
      <c r="AV48" s="747" t="str">
        <f t="shared" si="15"/>
        <v xml:space="preserve"> </v>
      </c>
      <c r="AW48" s="4" t="str">
        <f t="shared" si="16"/>
        <v xml:space="preserve"> </v>
      </c>
      <c r="AX48" s="747" t="str">
        <f t="shared" si="17"/>
        <v xml:space="preserve"> </v>
      </c>
      <c r="AY48" s="4" t="str">
        <f t="shared" si="18"/>
        <v xml:space="preserve"> </v>
      </c>
      <c r="AZ48" s="747" t="str">
        <f t="shared" si="19"/>
        <v xml:space="preserve"> </v>
      </c>
      <c r="BA48" s="4" t="str">
        <f t="shared" si="20"/>
        <v xml:space="preserve"> </v>
      </c>
      <c r="BB48" s="747" t="str">
        <f t="shared" si="21"/>
        <v xml:space="preserve"> </v>
      </c>
      <c r="BC48" s="4">
        <f t="shared" si="22"/>
        <v>0.75</v>
      </c>
      <c r="BD48" s="747">
        <f t="shared" si="23"/>
        <v>56750</v>
      </c>
      <c r="BE48" s="4" t="str">
        <f t="shared" si="24"/>
        <v xml:space="preserve"> </v>
      </c>
      <c r="BF48" s="747" t="str">
        <f t="shared" si="25"/>
        <v xml:space="preserve"> </v>
      </c>
      <c r="BG48" s="4" t="str">
        <f t="shared" si="26"/>
        <v xml:space="preserve"> </v>
      </c>
      <c r="BH48" s="747" t="str">
        <f t="shared" si="27"/>
        <v xml:space="preserve"> </v>
      </c>
      <c r="BI48" s="4" t="str">
        <f t="shared" si="28"/>
        <v xml:space="preserve"> </v>
      </c>
      <c r="BJ48" s="747" t="str">
        <f t="shared" si="29"/>
        <v xml:space="preserve"> </v>
      </c>
      <c r="BK48" s="4" t="str">
        <f t="shared" si="30"/>
        <v xml:space="preserve"> </v>
      </c>
      <c r="BL48" s="747" t="str">
        <f t="shared" si="31"/>
        <v xml:space="preserve"> </v>
      </c>
      <c r="BM48" s="4" t="str">
        <f t="shared" si="32"/>
        <v xml:space="preserve"> </v>
      </c>
      <c r="BN48" s="747" t="str">
        <f t="shared" si="33"/>
        <v xml:space="preserve"> </v>
      </c>
      <c r="BO48" s="4" t="str">
        <f t="shared" si="34"/>
        <v xml:space="preserve"> </v>
      </c>
      <c r="BP48" s="747" t="str">
        <f t="shared" si="35"/>
        <v xml:space="preserve"> </v>
      </c>
      <c r="BQ48" s="4" t="str">
        <f t="shared" si="36"/>
        <v xml:space="preserve"> </v>
      </c>
      <c r="BR48" s="747" t="str">
        <f t="shared" si="37"/>
        <v xml:space="preserve"> </v>
      </c>
      <c r="BS48" s="133"/>
      <c r="BT48" s="133"/>
      <c r="BU48" s="389"/>
      <c r="BV48" s="389"/>
      <c r="BW48" s="389"/>
      <c r="BX48" s="389"/>
      <c r="BY48" s="389"/>
      <c r="BZ48" s="389"/>
      <c r="CA48" s="389"/>
      <c r="CB48" s="389"/>
      <c r="CC48" s="163">
        <f t="shared" si="38"/>
        <v>0</v>
      </c>
      <c r="CD48" s="389"/>
      <c r="CE48" s="389"/>
      <c r="CF48" s="389"/>
      <c r="CG48" s="389"/>
      <c r="CH48" s="389"/>
      <c r="CI48" s="389"/>
      <c r="CJ48" s="389"/>
      <c r="CK48" s="389"/>
      <c r="CL48" s="389"/>
      <c r="CM48" s="389"/>
      <c r="CN48" s="389"/>
      <c r="CO48" s="389"/>
      <c r="CP48" s="389"/>
      <c r="CQ48" s="389"/>
      <c r="CR48" s="389"/>
      <c r="CS48" s="389"/>
      <c r="CT48" s="389"/>
      <c r="CU48" s="389"/>
      <c r="CV48" s="389"/>
      <c r="CW48" s="389"/>
      <c r="CX48" s="389"/>
      <c r="CY48" s="389"/>
      <c r="CZ48" s="389"/>
      <c r="DA48" s="389"/>
      <c r="DB48" s="389"/>
      <c r="DC48" s="389"/>
      <c r="DD48" s="389"/>
      <c r="DE48" s="389"/>
      <c r="DF48" s="389"/>
      <c r="DG48" s="389"/>
      <c r="DH48" s="389"/>
      <c r="DI48" s="389"/>
      <c r="DJ48" s="389"/>
      <c r="DK48" s="389"/>
      <c r="DL48" s="389"/>
      <c r="DM48" s="389"/>
      <c r="DN48" s="389"/>
      <c r="DO48" s="389"/>
      <c r="DP48" s="389"/>
      <c r="DQ48" s="389"/>
      <c r="DR48" s="389"/>
      <c r="DS48" s="389"/>
      <c r="DT48" s="389"/>
      <c r="DU48" s="389"/>
      <c r="DV48" s="389"/>
      <c r="DW48" s="389"/>
      <c r="DX48" s="389"/>
      <c r="DY48" s="389"/>
      <c r="DZ48" s="389"/>
      <c r="EA48" s="389"/>
      <c r="EB48" s="389"/>
      <c r="EC48" s="389"/>
      <c r="ED48" s="389"/>
      <c r="EE48" s="389"/>
      <c r="EF48" s="389"/>
      <c r="EG48" s="389"/>
      <c r="EH48" s="389"/>
      <c r="EI48" s="389"/>
      <c r="EJ48" s="389"/>
      <c r="EK48" s="389"/>
      <c r="EL48" s="389"/>
      <c r="EM48" s="389"/>
      <c r="EN48" s="389"/>
      <c r="EO48" s="389"/>
      <c r="EP48" s="389"/>
      <c r="EQ48" s="389"/>
      <c r="ER48" s="389"/>
      <c r="ES48" s="389"/>
      <c r="ET48" s="389"/>
      <c r="EU48" s="389"/>
      <c r="EV48" s="389"/>
      <c r="EW48" s="389"/>
      <c r="EX48" s="389"/>
      <c r="EY48" s="389"/>
      <c r="EZ48" s="389"/>
      <c r="FA48" s="389"/>
      <c r="FB48" s="389"/>
      <c r="FC48" s="389"/>
      <c r="FD48" s="389"/>
      <c r="FE48" s="389"/>
      <c r="FF48" s="389"/>
      <c r="FG48" s="389"/>
      <c r="FH48" s="389"/>
      <c r="FI48" s="389"/>
      <c r="FJ48" s="389"/>
      <c r="FK48" s="389"/>
      <c r="FL48" s="389"/>
      <c r="FM48" s="389"/>
      <c r="FN48" s="389"/>
      <c r="FO48" s="389"/>
      <c r="FP48" s="389"/>
      <c r="FQ48" s="389"/>
      <c r="FR48" s="389"/>
      <c r="FS48" s="389"/>
      <c r="FT48" s="389"/>
      <c r="FU48" s="389"/>
      <c r="FV48" s="389"/>
      <c r="FW48" s="389"/>
      <c r="FX48" s="389"/>
      <c r="FY48" s="655" t="s">
        <v>440</v>
      </c>
      <c r="FZ48" s="656">
        <v>84</v>
      </c>
      <c r="GA48" s="656">
        <v>32434869</v>
      </c>
      <c r="GB48" s="656">
        <v>55</v>
      </c>
      <c r="GC48" s="656" t="s">
        <v>798</v>
      </c>
      <c r="GD48" s="656">
        <v>18</v>
      </c>
      <c r="GE48" s="656">
        <v>1970</v>
      </c>
      <c r="GF48" s="656">
        <v>1</v>
      </c>
      <c r="GG48" s="656" t="s">
        <v>780</v>
      </c>
      <c r="GH48" s="656">
        <v>2</v>
      </c>
      <c r="GI48" s="656">
        <v>1</v>
      </c>
      <c r="GJ48" s="656" t="s">
        <v>780</v>
      </c>
      <c r="GK48" s="656">
        <v>2</v>
      </c>
      <c r="GL48" s="656" t="s">
        <v>781</v>
      </c>
      <c r="GM48" s="656" t="s">
        <v>782</v>
      </c>
      <c r="GN48" s="656">
        <v>66</v>
      </c>
      <c r="GO48" s="656" t="s">
        <v>783</v>
      </c>
      <c r="GP48" s="656">
        <v>0</v>
      </c>
      <c r="GQ48" s="656">
        <v>0</v>
      </c>
      <c r="GR48" s="656">
        <v>4</v>
      </c>
      <c r="GS48" s="656">
        <v>2</v>
      </c>
      <c r="GT48" s="656">
        <v>3</v>
      </c>
      <c r="GU48" s="656" t="s">
        <v>783</v>
      </c>
      <c r="GV48" s="656" t="s">
        <v>783</v>
      </c>
      <c r="GW48" s="656" t="s">
        <v>783</v>
      </c>
      <c r="GX48" s="656" t="s">
        <v>783</v>
      </c>
      <c r="GY48" s="656" t="s">
        <v>783</v>
      </c>
      <c r="GZ48" s="656">
        <v>1649</v>
      </c>
      <c r="HA48" s="656">
        <v>0.6</v>
      </c>
      <c r="HB48" s="656">
        <v>5</v>
      </c>
      <c r="HC48" s="656" t="s">
        <v>783</v>
      </c>
      <c r="HD48" s="656" t="s">
        <v>782</v>
      </c>
      <c r="HE48" s="656">
        <v>75</v>
      </c>
      <c r="HF48" s="656" t="s">
        <v>783</v>
      </c>
      <c r="HG48" s="656">
        <v>0</v>
      </c>
      <c r="HH48" s="656" t="s">
        <v>783</v>
      </c>
      <c r="HI48" s="656">
        <v>0</v>
      </c>
      <c r="HJ48" s="656">
        <v>1</v>
      </c>
      <c r="HK48" s="656">
        <v>45</v>
      </c>
      <c r="HL48" s="656" t="s">
        <v>784</v>
      </c>
      <c r="HM48" s="656" t="s">
        <v>785</v>
      </c>
      <c r="HN48" s="656" t="s">
        <v>783</v>
      </c>
      <c r="HO48" s="656" t="s">
        <v>783</v>
      </c>
      <c r="HP48" s="656" t="s">
        <v>783</v>
      </c>
      <c r="HQ48" s="656" t="s">
        <v>783</v>
      </c>
      <c r="HR48" s="656" t="s">
        <v>783</v>
      </c>
      <c r="HS48" s="656">
        <v>3980131</v>
      </c>
      <c r="HT48" s="656" t="s">
        <v>783</v>
      </c>
      <c r="HU48" s="656" t="s">
        <v>786</v>
      </c>
      <c r="HV48" s="656" t="s">
        <v>787</v>
      </c>
      <c r="HW48" s="656">
        <v>4</v>
      </c>
      <c r="HX48" s="656">
        <v>2016</v>
      </c>
      <c r="HY48" s="656">
        <v>63</v>
      </c>
      <c r="HZ48" s="656">
        <v>0</v>
      </c>
      <c r="IA48" s="656">
        <v>3168</v>
      </c>
      <c r="IB48" s="657">
        <v>42227.682129629633</v>
      </c>
      <c r="IC48" s="656" t="s">
        <v>788</v>
      </c>
      <c r="ID48" s="656">
        <v>3975653</v>
      </c>
      <c r="IE48" s="656">
        <v>2014</v>
      </c>
      <c r="IF48" s="656">
        <v>1712</v>
      </c>
      <c r="IG48" s="656" t="s">
        <v>783</v>
      </c>
      <c r="IH48" s="656" t="s">
        <v>783</v>
      </c>
      <c r="II48" s="656" t="s">
        <v>783</v>
      </c>
      <c r="IJ48" s="656" t="s">
        <v>783</v>
      </c>
      <c r="IK48" s="656" t="s">
        <v>783</v>
      </c>
      <c r="IL48" s="656" t="s">
        <v>783</v>
      </c>
      <c r="IM48" s="656" t="s">
        <v>783</v>
      </c>
      <c r="IN48" s="656" t="s">
        <v>783</v>
      </c>
      <c r="IO48" s="656" t="s">
        <v>783</v>
      </c>
      <c r="IP48" s="656">
        <v>1649</v>
      </c>
      <c r="IQ48" s="657">
        <v>37477.354571759257</v>
      </c>
      <c r="IR48" s="656">
        <v>2</v>
      </c>
      <c r="IS48" s="656" t="s">
        <v>793</v>
      </c>
      <c r="IT48" s="656">
        <v>3</v>
      </c>
      <c r="IU48" s="658">
        <v>41275</v>
      </c>
      <c r="IV48" s="656" t="s">
        <v>783</v>
      </c>
      <c r="IW48" s="656" t="s">
        <v>783</v>
      </c>
      <c r="IX48" s="656" t="s">
        <v>783</v>
      </c>
      <c r="IY48" s="656" t="s">
        <v>781</v>
      </c>
      <c r="IZ48" s="656">
        <v>45</v>
      </c>
      <c r="JA48" s="656" t="s">
        <v>789</v>
      </c>
      <c r="JB48" s="656" t="s">
        <v>783</v>
      </c>
      <c r="JC48" s="656" t="s">
        <v>783</v>
      </c>
      <c r="JD48" s="656" t="s">
        <v>783</v>
      </c>
      <c r="JE48" s="656">
        <v>329428</v>
      </c>
      <c r="JF48" s="656" t="s">
        <v>783</v>
      </c>
      <c r="JG48" s="656" t="s">
        <v>783</v>
      </c>
      <c r="JH48" s="656" t="s">
        <v>804</v>
      </c>
      <c r="JI48" s="656">
        <v>55</v>
      </c>
      <c r="JJ48" s="656" t="s">
        <v>783</v>
      </c>
      <c r="JK48" s="656" t="s">
        <v>783</v>
      </c>
      <c r="JL48" s="656" t="s">
        <v>783</v>
      </c>
      <c r="JM48" s="656" t="s">
        <v>790</v>
      </c>
      <c r="JN48" s="656">
        <v>4</v>
      </c>
      <c r="JO48" s="656">
        <v>3</v>
      </c>
      <c r="JP48" s="656" t="s">
        <v>783</v>
      </c>
      <c r="JQ48" s="656">
        <v>10711928</v>
      </c>
      <c r="JR48" s="656">
        <v>2011</v>
      </c>
      <c r="JS48" s="656">
        <v>3</v>
      </c>
      <c r="JT48" s="656" t="s">
        <v>783</v>
      </c>
      <c r="JU48" s="656" t="s">
        <v>783</v>
      </c>
      <c r="JV48" s="656" t="s">
        <v>859</v>
      </c>
      <c r="JW48" s="659">
        <v>3391.113848</v>
      </c>
      <c r="JX48">
        <f t="shared" si="49"/>
        <v>3391.113848</v>
      </c>
      <c r="JY48" s="225">
        <v>0.64225641060606065</v>
      </c>
    </row>
    <row r="49" spans="1:289" ht="16" thickBot="1">
      <c r="A49" s="905" t="s">
        <v>5</v>
      </c>
      <c r="B49" s="79">
        <f t="shared" si="0"/>
        <v>3</v>
      </c>
      <c r="C49" s="871" t="s">
        <v>78</v>
      </c>
      <c r="D49" s="489" t="s">
        <v>141</v>
      </c>
      <c r="E49" s="1129" t="s">
        <v>128</v>
      </c>
      <c r="F49" s="888">
        <v>0.8</v>
      </c>
      <c r="G49" s="120">
        <f t="shared" si="39"/>
        <v>43.03</v>
      </c>
      <c r="H49" s="49">
        <v>0.8</v>
      </c>
      <c r="I49" s="2"/>
      <c r="J49" s="29"/>
      <c r="K49" s="18"/>
      <c r="L49" s="5"/>
      <c r="M49" s="170">
        <v>3</v>
      </c>
      <c r="N49" s="71">
        <v>1</v>
      </c>
      <c r="O49" s="739">
        <v>3</v>
      </c>
      <c r="P49" s="1107">
        <f t="shared" si="47"/>
        <v>7</v>
      </c>
      <c r="Q49" s="1108">
        <f t="shared" si="48"/>
        <v>9</v>
      </c>
      <c r="R49" s="30"/>
      <c r="S49" s="3">
        <f>H49</f>
        <v>0.8</v>
      </c>
      <c r="T49" s="25"/>
      <c r="U49" s="219">
        <f t="shared" si="44"/>
        <v>60000</v>
      </c>
      <c r="V49" s="219" t="s">
        <v>642</v>
      </c>
      <c r="W49" s="1042">
        <f t="shared" si="40"/>
        <v>60000</v>
      </c>
      <c r="X49" s="537">
        <f t="shared" si="42"/>
        <v>30263.466666666667</v>
      </c>
      <c r="Y49" s="538">
        <f t="shared" si="2"/>
        <v>500</v>
      </c>
      <c r="Z49" s="1090">
        <f t="shared" si="3"/>
        <v>90763.466666666674</v>
      </c>
      <c r="AA49" s="1475">
        <f t="shared" si="43"/>
        <v>4290919.5398666672</v>
      </c>
      <c r="AB49" s="1098"/>
      <c r="AC49" s="600">
        <v>6</v>
      </c>
      <c r="AD49" s="1056">
        <f t="shared" si="4"/>
        <v>15863.466666666669</v>
      </c>
      <c r="AE49" s="1063">
        <v>0.25</v>
      </c>
      <c r="AF49" s="747">
        <f t="shared" si="5"/>
        <v>14400</v>
      </c>
      <c r="AG49" s="600"/>
      <c r="AH49" s="1056">
        <f t="shared" si="6"/>
        <v>0</v>
      </c>
      <c r="AI49" s="1070"/>
      <c r="AJ49" s="747">
        <f t="shared" si="7"/>
        <v>0</v>
      </c>
      <c r="AK49" s="1051"/>
      <c r="AL49" s="270">
        <v>0</v>
      </c>
      <c r="AM49" s="902"/>
      <c r="AN49" s="902">
        <v>2025</v>
      </c>
      <c r="AO49" s="18" t="str">
        <f t="shared" si="8"/>
        <v xml:space="preserve"> </v>
      </c>
      <c r="AP49" s="747" t="str">
        <f t="shared" si="9"/>
        <v xml:space="preserve"> </v>
      </c>
      <c r="AQ49" s="4" t="str">
        <f t="shared" si="10"/>
        <v xml:space="preserve"> </v>
      </c>
      <c r="AR49" s="747" t="str">
        <f t="shared" si="11"/>
        <v xml:space="preserve"> </v>
      </c>
      <c r="AS49" s="4" t="str">
        <f t="shared" si="12"/>
        <v xml:space="preserve"> </v>
      </c>
      <c r="AT49" s="747" t="str">
        <f t="shared" si="13"/>
        <v xml:space="preserve"> </v>
      </c>
      <c r="AU49" s="4" t="str">
        <f t="shared" si="14"/>
        <v xml:space="preserve"> </v>
      </c>
      <c r="AV49" s="747" t="str">
        <f t="shared" si="15"/>
        <v xml:space="preserve"> </v>
      </c>
      <c r="AW49" s="4" t="str">
        <f t="shared" si="16"/>
        <v xml:space="preserve"> </v>
      </c>
      <c r="AX49" s="747" t="str">
        <f t="shared" si="17"/>
        <v xml:space="preserve"> </v>
      </c>
      <c r="AY49" s="4" t="str">
        <f t="shared" si="18"/>
        <v xml:space="preserve"> </v>
      </c>
      <c r="AZ49" s="747" t="str">
        <f t="shared" si="19"/>
        <v xml:space="preserve"> </v>
      </c>
      <c r="BA49" s="4" t="str">
        <f t="shared" si="20"/>
        <v xml:space="preserve"> </v>
      </c>
      <c r="BB49" s="747" t="str">
        <f t="shared" si="21"/>
        <v xml:space="preserve"> </v>
      </c>
      <c r="BC49" s="4">
        <f t="shared" si="22"/>
        <v>0.8</v>
      </c>
      <c r="BD49" s="747">
        <f t="shared" si="23"/>
        <v>90763.466666666674</v>
      </c>
      <c r="BE49" s="4" t="str">
        <f t="shared" si="24"/>
        <v xml:space="preserve"> </v>
      </c>
      <c r="BF49" s="747" t="str">
        <f t="shared" si="25"/>
        <v xml:space="preserve"> </v>
      </c>
      <c r="BG49" s="4" t="str">
        <f t="shared" si="26"/>
        <v xml:space="preserve"> </v>
      </c>
      <c r="BH49" s="747" t="str">
        <f t="shared" si="27"/>
        <v xml:space="preserve"> </v>
      </c>
      <c r="BI49" s="4" t="str">
        <f t="shared" si="28"/>
        <v xml:space="preserve"> </v>
      </c>
      <c r="BJ49" s="747" t="str">
        <f t="shared" si="29"/>
        <v xml:space="preserve"> </v>
      </c>
      <c r="BK49" s="4" t="str">
        <f t="shared" si="30"/>
        <v xml:space="preserve"> </v>
      </c>
      <c r="BL49" s="747" t="str">
        <f t="shared" si="31"/>
        <v xml:space="preserve"> </v>
      </c>
      <c r="BM49" s="4" t="str">
        <f t="shared" si="32"/>
        <v xml:space="preserve"> </v>
      </c>
      <c r="BN49" s="747" t="str">
        <f t="shared" si="33"/>
        <v xml:space="preserve"> </v>
      </c>
      <c r="BO49" s="4" t="str">
        <f t="shared" si="34"/>
        <v xml:space="preserve"> </v>
      </c>
      <c r="BP49" s="747" t="str">
        <f t="shared" si="35"/>
        <v xml:space="preserve"> </v>
      </c>
      <c r="BQ49" s="4" t="str">
        <f t="shared" si="36"/>
        <v xml:space="preserve"> </v>
      </c>
      <c r="BR49" s="747" t="str">
        <f t="shared" si="37"/>
        <v xml:space="preserve"> </v>
      </c>
      <c r="BS49" s="133" t="s">
        <v>618</v>
      </c>
      <c r="BT49" s="133"/>
      <c r="BU49" s="389"/>
      <c r="BV49" s="389"/>
      <c r="BW49" s="389"/>
      <c r="BX49" s="389"/>
      <c r="BY49" s="389"/>
      <c r="BZ49" s="389"/>
      <c r="CA49" s="389"/>
      <c r="CB49" s="389"/>
      <c r="CC49" s="163">
        <f t="shared" si="38"/>
        <v>0</v>
      </c>
      <c r="CD49" s="389"/>
      <c r="CE49" s="389"/>
      <c r="CF49" s="389"/>
      <c r="CG49" s="389"/>
      <c r="CH49" s="389"/>
      <c r="CI49" s="389"/>
      <c r="CJ49" s="389"/>
      <c r="CK49" s="389"/>
      <c r="CL49" s="389"/>
      <c r="CM49" s="389"/>
      <c r="CN49" s="389"/>
      <c r="CO49" s="389"/>
      <c r="CP49" s="389"/>
      <c r="CQ49" s="389"/>
      <c r="CR49" s="389"/>
      <c r="CS49" s="389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89"/>
      <c r="DJ49" s="389"/>
      <c r="DK49" s="389"/>
      <c r="DL49" s="389"/>
      <c r="DM49" s="389"/>
      <c r="DN49" s="389"/>
      <c r="DO49" s="389"/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89"/>
      <c r="EB49" s="389"/>
      <c r="EC49" s="389"/>
      <c r="ED49" s="389"/>
      <c r="EE49" s="389"/>
      <c r="EF49" s="389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89"/>
      <c r="FJ49" s="389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  <c r="FU49" s="389"/>
      <c r="FV49" s="389"/>
      <c r="FW49" s="389"/>
      <c r="FX49" s="389"/>
      <c r="FY49" s="625" t="s">
        <v>320</v>
      </c>
      <c r="FZ49" s="626">
        <v>289</v>
      </c>
      <c r="GA49" s="626">
        <v>30289244</v>
      </c>
      <c r="GB49" s="626">
        <v>57</v>
      </c>
      <c r="GC49" s="626" t="s">
        <v>801</v>
      </c>
      <c r="GD49" s="626">
        <v>20</v>
      </c>
      <c r="GE49" s="626">
        <v>1983</v>
      </c>
      <c r="GF49" s="626">
        <v>2</v>
      </c>
      <c r="GG49" s="626" t="s">
        <v>148</v>
      </c>
      <c r="GH49" s="626">
        <v>1</v>
      </c>
      <c r="GI49" s="626">
        <v>2</v>
      </c>
      <c r="GJ49" s="626" t="s">
        <v>148</v>
      </c>
      <c r="GK49" s="626">
        <v>1</v>
      </c>
      <c r="GL49" s="626" t="s">
        <v>781</v>
      </c>
      <c r="GM49" s="626" t="s">
        <v>793</v>
      </c>
      <c r="GN49" s="626">
        <v>66</v>
      </c>
      <c r="GO49" s="626" t="s">
        <v>783</v>
      </c>
      <c r="GP49" s="626">
        <v>0</v>
      </c>
      <c r="GQ49" s="626">
        <v>0</v>
      </c>
      <c r="GR49" s="626">
        <v>4</v>
      </c>
      <c r="GS49" s="626">
        <v>2</v>
      </c>
      <c r="GT49" s="626">
        <v>3</v>
      </c>
      <c r="GU49" s="626" t="s">
        <v>783</v>
      </c>
      <c r="GV49" s="626" t="s">
        <v>783</v>
      </c>
      <c r="GW49" s="626" t="s">
        <v>783</v>
      </c>
      <c r="GX49" s="626" t="s">
        <v>783</v>
      </c>
      <c r="GY49" s="626" t="s">
        <v>783</v>
      </c>
      <c r="GZ49" s="626">
        <v>1649</v>
      </c>
      <c r="HA49" s="626">
        <v>0.94</v>
      </c>
      <c r="HB49" s="626">
        <v>5</v>
      </c>
      <c r="HC49" s="626" t="s">
        <v>783</v>
      </c>
      <c r="HD49" s="626" t="s">
        <v>782</v>
      </c>
      <c r="HE49" s="626">
        <v>15</v>
      </c>
      <c r="HF49" s="626" t="s">
        <v>783</v>
      </c>
      <c r="HG49" s="626">
        <v>0</v>
      </c>
      <c r="HH49" s="626" t="s">
        <v>783</v>
      </c>
      <c r="HI49" s="626">
        <v>0</v>
      </c>
      <c r="HJ49" s="626">
        <v>1</v>
      </c>
      <c r="HK49" s="626">
        <v>45</v>
      </c>
      <c r="HL49" s="626" t="s">
        <v>784</v>
      </c>
      <c r="HM49" s="626" t="s">
        <v>785</v>
      </c>
      <c r="HN49" s="626" t="s">
        <v>783</v>
      </c>
      <c r="HO49" s="626" t="s">
        <v>783</v>
      </c>
      <c r="HP49" s="626" t="s">
        <v>783</v>
      </c>
      <c r="HQ49" s="626" t="s">
        <v>783</v>
      </c>
      <c r="HR49" s="626" t="s">
        <v>783</v>
      </c>
      <c r="HS49" s="626">
        <v>3979000</v>
      </c>
      <c r="HT49" s="626" t="s">
        <v>783</v>
      </c>
      <c r="HU49" s="626" t="s">
        <v>786</v>
      </c>
      <c r="HV49" s="626" t="s">
        <v>787</v>
      </c>
      <c r="HW49" s="626">
        <v>4</v>
      </c>
      <c r="HX49" s="626">
        <v>2014</v>
      </c>
      <c r="HY49" s="626">
        <v>63</v>
      </c>
      <c r="HZ49" s="626">
        <v>0</v>
      </c>
      <c r="IA49" s="626">
        <v>4963</v>
      </c>
      <c r="IB49" s="627">
        <v>41697.500081018516</v>
      </c>
      <c r="IC49" s="626" t="s">
        <v>788</v>
      </c>
      <c r="ID49" s="626">
        <v>3974522</v>
      </c>
      <c r="IE49" s="626">
        <v>2014</v>
      </c>
      <c r="IF49" s="626">
        <v>1712</v>
      </c>
      <c r="IG49" s="626" t="s">
        <v>783</v>
      </c>
      <c r="IH49" s="626" t="s">
        <v>783</v>
      </c>
      <c r="II49" s="626" t="s">
        <v>783</v>
      </c>
      <c r="IJ49" s="626" t="s">
        <v>783</v>
      </c>
      <c r="IK49" s="626" t="s">
        <v>783</v>
      </c>
      <c r="IL49" s="626" t="s">
        <v>783</v>
      </c>
      <c r="IM49" s="626" t="s">
        <v>783</v>
      </c>
      <c r="IN49" s="626" t="s">
        <v>783</v>
      </c>
      <c r="IO49" s="626" t="s">
        <v>783</v>
      </c>
      <c r="IP49" s="626">
        <v>1649</v>
      </c>
      <c r="IQ49" s="627">
        <v>37477.354571759257</v>
      </c>
      <c r="IR49" s="626">
        <v>2</v>
      </c>
      <c r="IS49" s="626" t="s">
        <v>793</v>
      </c>
      <c r="IT49" s="626">
        <v>3</v>
      </c>
      <c r="IU49" s="665">
        <v>41275</v>
      </c>
      <c r="IV49" s="626" t="s">
        <v>783</v>
      </c>
      <c r="IW49" s="626" t="s">
        <v>783</v>
      </c>
      <c r="IX49" s="626" t="s">
        <v>783</v>
      </c>
      <c r="IY49" s="626" t="s">
        <v>781</v>
      </c>
      <c r="IZ49" s="626">
        <v>45</v>
      </c>
      <c r="JA49" s="626" t="s">
        <v>789</v>
      </c>
      <c r="JB49" s="626" t="s">
        <v>783</v>
      </c>
      <c r="JC49" s="626" t="s">
        <v>783</v>
      </c>
      <c r="JD49" s="626" t="s">
        <v>783</v>
      </c>
      <c r="JE49" s="626">
        <v>329380</v>
      </c>
      <c r="JF49" s="626" t="s">
        <v>783</v>
      </c>
      <c r="JG49" s="626" t="s">
        <v>783</v>
      </c>
      <c r="JH49" s="626" t="s">
        <v>804</v>
      </c>
      <c r="JI49" s="626">
        <v>57</v>
      </c>
      <c r="JJ49" s="626" t="s">
        <v>783</v>
      </c>
      <c r="JK49" s="626" t="s">
        <v>783</v>
      </c>
      <c r="JL49" s="626" t="s">
        <v>783</v>
      </c>
      <c r="JM49" s="626" t="s">
        <v>790</v>
      </c>
      <c r="JN49" s="626">
        <v>4</v>
      </c>
      <c r="JO49" s="626">
        <v>4</v>
      </c>
      <c r="JP49" s="626" t="s">
        <v>783</v>
      </c>
      <c r="JQ49" s="626">
        <v>10711928</v>
      </c>
      <c r="JR49" s="626">
        <v>2011</v>
      </c>
      <c r="JS49" s="626">
        <v>3</v>
      </c>
      <c r="JT49" s="626" t="s">
        <v>783</v>
      </c>
      <c r="JU49" s="626" t="s">
        <v>783</v>
      </c>
      <c r="JV49" s="626" t="s">
        <v>805</v>
      </c>
      <c r="JW49" s="628">
        <v>5153.1317509999999</v>
      </c>
      <c r="JX49">
        <f t="shared" si="49"/>
        <v>5153.1317509999999</v>
      </c>
      <c r="JY49" s="225">
        <v>0.97597192253787879</v>
      </c>
    </row>
    <row r="50" spans="1:289" ht="16" thickBot="1">
      <c r="A50" s="905" t="s">
        <v>5</v>
      </c>
      <c r="B50" s="79">
        <v>4</v>
      </c>
      <c r="C50" s="1404" t="s">
        <v>41</v>
      </c>
      <c r="D50" s="489" t="s">
        <v>141</v>
      </c>
      <c r="E50" s="1129" t="s">
        <v>142</v>
      </c>
      <c r="F50" s="888">
        <v>0.5</v>
      </c>
      <c r="G50" s="120">
        <f t="shared" si="39"/>
        <v>43.53</v>
      </c>
      <c r="H50" s="46"/>
      <c r="I50" s="3">
        <v>0.5</v>
      </c>
      <c r="J50" s="29"/>
      <c r="K50" s="18">
        <v>1973</v>
      </c>
      <c r="L50" s="5"/>
      <c r="M50" s="170">
        <v>1</v>
      </c>
      <c r="N50" s="71">
        <v>1</v>
      </c>
      <c r="O50" s="739">
        <v>5</v>
      </c>
      <c r="P50" s="1107">
        <f t="shared" si="47"/>
        <v>7</v>
      </c>
      <c r="Q50" s="1108">
        <f t="shared" si="48"/>
        <v>5</v>
      </c>
      <c r="R50" s="46">
        <v>0.5</v>
      </c>
      <c r="S50" s="3"/>
      <c r="T50" s="25"/>
      <c r="U50" s="219">
        <v>0</v>
      </c>
      <c r="V50" s="219" t="s">
        <v>642</v>
      </c>
      <c r="W50" s="1042">
        <f t="shared" si="40"/>
        <v>0</v>
      </c>
      <c r="X50" s="537">
        <f t="shared" si="42"/>
        <v>18914.666666666664</v>
      </c>
      <c r="Y50" s="538">
        <f t="shared" si="2"/>
        <v>500</v>
      </c>
      <c r="Z50" s="1090">
        <v>0</v>
      </c>
      <c r="AA50" s="1475">
        <f t="shared" si="43"/>
        <v>4290919.5398666672</v>
      </c>
      <c r="AB50" s="1098"/>
      <c r="AC50" s="600">
        <v>6</v>
      </c>
      <c r="AD50" s="1056">
        <f t="shared" si="4"/>
        <v>9914.6666666666661</v>
      </c>
      <c r="AE50" s="1063">
        <v>0.25</v>
      </c>
      <c r="AF50" s="747">
        <f t="shared" si="5"/>
        <v>9000</v>
      </c>
      <c r="AG50" s="600"/>
      <c r="AH50" s="1056">
        <f t="shared" si="6"/>
        <v>0</v>
      </c>
      <c r="AI50" s="1070"/>
      <c r="AJ50" s="747">
        <f t="shared" si="7"/>
        <v>0</v>
      </c>
      <c r="AK50" s="1051"/>
      <c r="AL50" s="270">
        <v>0</v>
      </c>
      <c r="AM50" s="902"/>
      <c r="AN50" s="902">
        <v>2025</v>
      </c>
      <c r="AO50" s="18" t="str">
        <f t="shared" si="8"/>
        <v xml:space="preserve"> </v>
      </c>
      <c r="AP50" s="747" t="str">
        <f t="shared" si="9"/>
        <v xml:space="preserve"> </v>
      </c>
      <c r="AQ50" s="4" t="str">
        <f t="shared" si="10"/>
        <v xml:space="preserve"> </v>
      </c>
      <c r="AR50" s="747" t="str">
        <f t="shared" si="11"/>
        <v xml:space="preserve"> </v>
      </c>
      <c r="AS50" s="4" t="str">
        <f t="shared" si="12"/>
        <v xml:space="preserve"> </v>
      </c>
      <c r="AT50" s="747" t="str">
        <f t="shared" si="13"/>
        <v xml:space="preserve"> </v>
      </c>
      <c r="AU50" s="4" t="str">
        <f t="shared" si="14"/>
        <v xml:space="preserve"> </v>
      </c>
      <c r="AV50" s="747" t="str">
        <f t="shared" si="15"/>
        <v xml:space="preserve"> </v>
      </c>
      <c r="AW50" s="4" t="str">
        <f t="shared" si="16"/>
        <v xml:space="preserve"> </v>
      </c>
      <c r="AX50" s="747" t="str">
        <f t="shared" si="17"/>
        <v xml:space="preserve"> </v>
      </c>
      <c r="AY50" s="4" t="str">
        <f t="shared" si="18"/>
        <v xml:space="preserve"> </v>
      </c>
      <c r="AZ50" s="747" t="str">
        <f t="shared" si="19"/>
        <v xml:space="preserve"> </v>
      </c>
      <c r="BA50" s="4" t="str">
        <f t="shared" si="20"/>
        <v xml:space="preserve"> </v>
      </c>
      <c r="BB50" s="747" t="str">
        <f t="shared" si="21"/>
        <v xml:space="preserve"> </v>
      </c>
      <c r="BC50" s="4">
        <f t="shared" si="22"/>
        <v>0</v>
      </c>
      <c r="BD50" s="747">
        <f t="shared" si="23"/>
        <v>0</v>
      </c>
      <c r="BE50" s="4" t="str">
        <f t="shared" si="24"/>
        <v xml:space="preserve"> </v>
      </c>
      <c r="BF50" s="747" t="str">
        <f t="shared" si="25"/>
        <v xml:space="preserve"> </v>
      </c>
      <c r="BG50" s="4" t="str">
        <f t="shared" si="26"/>
        <v xml:space="preserve"> </v>
      </c>
      <c r="BH50" s="747" t="str">
        <f t="shared" si="27"/>
        <v xml:space="preserve"> </v>
      </c>
      <c r="BI50" s="4" t="str">
        <f t="shared" si="28"/>
        <v xml:space="preserve"> </v>
      </c>
      <c r="BJ50" s="747" t="str">
        <f t="shared" si="29"/>
        <v xml:space="preserve"> </v>
      </c>
      <c r="BK50" s="4" t="str">
        <f t="shared" si="30"/>
        <v xml:space="preserve"> </v>
      </c>
      <c r="BL50" s="747" t="str">
        <f t="shared" si="31"/>
        <v xml:space="preserve"> </v>
      </c>
      <c r="BM50" s="4" t="str">
        <f t="shared" si="32"/>
        <v xml:space="preserve"> </v>
      </c>
      <c r="BN50" s="747" t="str">
        <f t="shared" si="33"/>
        <v xml:space="preserve"> </v>
      </c>
      <c r="BO50" s="4" t="str">
        <f t="shared" si="34"/>
        <v xml:space="preserve"> </v>
      </c>
      <c r="BP50" s="747" t="str">
        <f t="shared" si="35"/>
        <v xml:space="preserve"> </v>
      </c>
      <c r="BQ50" s="4" t="str">
        <f t="shared" si="36"/>
        <v xml:space="preserve"> </v>
      </c>
      <c r="BR50" s="747" t="str">
        <f t="shared" si="37"/>
        <v xml:space="preserve"> </v>
      </c>
      <c r="BS50" s="133" t="s">
        <v>240</v>
      </c>
      <c r="BT50" s="133"/>
      <c r="BU50" s="389"/>
      <c r="BV50" s="389"/>
      <c r="BW50" s="389"/>
      <c r="BX50" s="589"/>
      <c r="BY50" s="589"/>
      <c r="BZ50" s="389"/>
      <c r="CA50" s="389"/>
      <c r="CB50" s="389"/>
      <c r="CC50" s="163">
        <f t="shared" si="38"/>
        <v>0</v>
      </c>
      <c r="CD50" s="389"/>
      <c r="CE50" s="389"/>
      <c r="CF50" s="389"/>
      <c r="CG50" s="389"/>
      <c r="CH50" s="389"/>
      <c r="CI50" s="389"/>
      <c r="CJ50" s="389"/>
      <c r="CK50" s="389"/>
      <c r="CL50" s="389"/>
      <c r="CM50" s="389"/>
      <c r="CN50" s="389"/>
      <c r="CO50" s="389"/>
      <c r="CP50" s="389"/>
      <c r="CQ50" s="389"/>
      <c r="CR50" s="389"/>
      <c r="CS50" s="389"/>
      <c r="CT50" s="389"/>
      <c r="CU50" s="389"/>
      <c r="CV50" s="389"/>
      <c r="CW50" s="389"/>
      <c r="CX50" s="389"/>
      <c r="CY50" s="389"/>
      <c r="CZ50" s="389"/>
      <c r="DA50" s="389"/>
      <c r="DB50" s="389"/>
      <c r="DC50" s="389"/>
      <c r="DD50" s="389"/>
      <c r="DE50" s="389"/>
      <c r="DF50" s="389"/>
      <c r="DG50" s="389"/>
      <c r="DH50" s="389"/>
      <c r="DI50" s="389"/>
      <c r="DJ50" s="389"/>
      <c r="DK50" s="389"/>
      <c r="DL50" s="389"/>
      <c r="DM50" s="389"/>
      <c r="DN50" s="389"/>
      <c r="DO50" s="389"/>
      <c r="DP50" s="389"/>
      <c r="DQ50" s="389"/>
      <c r="DR50" s="389"/>
      <c r="DS50" s="389"/>
      <c r="DT50" s="389"/>
      <c r="DU50" s="389"/>
      <c r="DV50" s="389"/>
      <c r="DW50" s="389"/>
      <c r="DX50" s="389"/>
      <c r="DY50" s="389"/>
      <c r="DZ50" s="389"/>
      <c r="EA50" s="389"/>
      <c r="EB50" s="389"/>
      <c r="EC50" s="389"/>
      <c r="ED50" s="389"/>
      <c r="EE50" s="389"/>
      <c r="EF50" s="389"/>
      <c r="EG50" s="389"/>
      <c r="EH50" s="389"/>
      <c r="EI50" s="389"/>
      <c r="EJ50" s="389"/>
      <c r="EK50" s="389"/>
      <c r="EL50" s="389"/>
      <c r="EM50" s="389"/>
      <c r="EN50" s="389"/>
      <c r="EO50" s="389"/>
      <c r="EP50" s="389"/>
      <c r="EQ50" s="389"/>
      <c r="ER50" s="389"/>
      <c r="ES50" s="389"/>
      <c r="ET50" s="389"/>
      <c r="EU50" s="389"/>
      <c r="EV50" s="389"/>
      <c r="EW50" s="389"/>
      <c r="EX50" s="389"/>
      <c r="EY50" s="389"/>
      <c r="EZ50" s="389"/>
      <c r="FA50" s="389"/>
      <c r="FB50" s="389"/>
      <c r="FC50" s="389"/>
      <c r="FD50" s="389"/>
      <c r="FE50" s="389"/>
      <c r="FF50" s="389"/>
      <c r="FG50" s="389"/>
      <c r="FH50" s="389"/>
      <c r="FI50" s="389"/>
      <c r="FJ50" s="389"/>
      <c r="FK50" s="389"/>
      <c r="FL50" s="389"/>
      <c r="FM50" s="389"/>
      <c r="FN50" s="389"/>
      <c r="FO50" s="389"/>
      <c r="FP50" s="389"/>
      <c r="FQ50" s="389"/>
      <c r="FR50" s="389"/>
      <c r="FS50" s="389"/>
      <c r="FT50" s="389"/>
      <c r="FU50" s="389"/>
      <c r="FV50" s="389"/>
      <c r="FW50" s="389"/>
      <c r="FX50" s="389"/>
      <c r="FY50" s="720" t="s">
        <v>462</v>
      </c>
      <c r="FZ50" s="721">
        <v>238</v>
      </c>
      <c r="GA50" s="721">
        <v>35528725</v>
      </c>
      <c r="GB50" s="721">
        <v>55</v>
      </c>
      <c r="GC50" s="721" t="s">
        <v>798</v>
      </c>
      <c r="GD50" s="721">
        <v>18</v>
      </c>
      <c r="GE50" s="721">
        <v>2009</v>
      </c>
      <c r="GF50" s="721">
        <v>1</v>
      </c>
      <c r="GG50" s="721" t="s">
        <v>780</v>
      </c>
      <c r="GH50" s="721">
        <v>1</v>
      </c>
      <c r="GI50" s="721">
        <v>1</v>
      </c>
      <c r="GJ50" s="721" t="s">
        <v>780</v>
      </c>
      <c r="GK50" s="721">
        <v>1</v>
      </c>
      <c r="GL50" s="721" t="s">
        <v>781</v>
      </c>
      <c r="GM50" s="721" t="s">
        <v>782</v>
      </c>
      <c r="GN50" s="721">
        <v>66</v>
      </c>
      <c r="GO50" s="721" t="s">
        <v>783</v>
      </c>
      <c r="GP50" s="721">
        <v>0</v>
      </c>
      <c r="GQ50" s="721">
        <v>0</v>
      </c>
      <c r="GR50" s="721">
        <v>4</v>
      </c>
      <c r="GS50" s="721">
        <v>2</v>
      </c>
      <c r="GT50" s="721">
        <v>3</v>
      </c>
      <c r="GU50" s="721" t="s">
        <v>783</v>
      </c>
      <c r="GV50" s="721" t="s">
        <v>783</v>
      </c>
      <c r="GW50" s="721" t="s">
        <v>783</v>
      </c>
      <c r="GX50" s="721" t="s">
        <v>783</v>
      </c>
      <c r="GY50" s="721" t="s">
        <v>783</v>
      </c>
      <c r="GZ50" s="721">
        <v>1649</v>
      </c>
      <c r="HA50" s="721">
        <v>1.24</v>
      </c>
      <c r="HB50" s="721">
        <v>5</v>
      </c>
      <c r="HC50" s="721" t="s">
        <v>783</v>
      </c>
      <c r="HD50" s="721" t="s">
        <v>782</v>
      </c>
      <c r="HE50" s="721">
        <v>35</v>
      </c>
      <c r="HF50" s="721" t="s">
        <v>783</v>
      </c>
      <c r="HG50" s="721">
        <v>0</v>
      </c>
      <c r="HH50" s="721" t="s">
        <v>783</v>
      </c>
      <c r="HI50" s="721">
        <v>0</v>
      </c>
      <c r="HJ50" s="721">
        <v>1</v>
      </c>
      <c r="HK50" s="721">
        <v>45</v>
      </c>
      <c r="HL50" s="721" t="s">
        <v>784</v>
      </c>
      <c r="HM50" s="721" t="s">
        <v>785</v>
      </c>
      <c r="HN50" s="721" t="s">
        <v>783</v>
      </c>
      <c r="HO50" s="721" t="s">
        <v>783</v>
      </c>
      <c r="HP50" s="721" t="s">
        <v>783</v>
      </c>
      <c r="HQ50" s="721" t="s">
        <v>783</v>
      </c>
      <c r="HR50" s="721" t="s">
        <v>783</v>
      </c>
      <c r="HS50" s="721">
        <v>3979906</v>
      </c>
      <c r="HT50" s="721" t="s">
        <v>783</v>
      </c>
      <c r="HU50" s="721" t="s">
        <v>786</v>
      </c>
      <c r="HV50" s="721" t="s">
        <v>787</v>
      </c>
      <c r="HW50" s="721">
        <v>4</v>
      </c>
      <c r="HX50" s="721">
        <v>2016</v>
      </c>
      <c r="HY50" s="721">
        <v>63</v>
      </c>
      <c r="HZ50" s="721">
        <v>0</v>
      </c>
      <c r="IA50" s="721">
        <v>6547</v>
      </c>
      <c r="IB50" s="722">
        <v>42348.42765046296</v>
      </c>
      <c r="IC50" s="721" t="s">
        <v>788</v>
      </c>
      <c r="ID50" s="721">
        <v>3975428</v>
      </c>
      <c r="IE50" s="721">
        <v>2016</v>
      </c>
      <c r="IF50" s="721">
        <v>1712</v>
      </c>
      <c r="IG50" s="721" t="s">
        <v>783</v>
      </c>
      <c r="IH50" s="721" t="s">
        <v>783</v>
      </c>
      <c r="II50" s="721" t="s">
        <v>783</v>
      </c>
      <c r="IJ50" s="721" t="s">
        <v>783</v>
      </c>
      <c r="IK50" s="721" t="s">
        <v>783</v>
      </c>
      <c r="IL50" s="721" t="s">
        <v>783</v>
      </c>
      <c r="IM50" s="721" t="s">
        <v>783</v>
      </c>
      <c r="IN50" s="721" t="s">
        <v>783</v>
      </c>
      <c r="IO50" s="721" t="s">
        <v>783</v>
      </c>
      <c r="IP50" s="721">
        <v>1649</v>
      </c>
      <c r="IQ50" s="722">
        <v>37477.354571759257</v>
      </c>
      <c r="IR50" s="721">
        <v>2</v>
      </c>
      <c r="IS50" s="721" t="s">
        <v>793</v>
      </c>
      <c r="IT50" s="721">
        <v>3</v>
      </c>
      <c r="IU50" s="723">
        <v>41275</v>
      </c>
      <c r="IV50" s="721" t="s">
        <v>783</v>
      </c>
      <c r="IW50" s="721" t="s">
        <v>783</v>
      </c>
      <c r="IX50" s="721" t="s">
        <v>783</v>
      </c>
      <c r="IY50" s="721" t="s">
        <v>781</v>
      </c>
      <c r="IZ50" s="721">
        <v>45</v>
      </c>
      <c r="JA50" s="721" t="s">
        <v>789</v>
      </c>
      <c r="JB50" s="721" t="s">
        <v>783</v>
      </c>
      <c r="JC50" s="721" t="s">
        <v>783</v>
      </c>
      <c r="JD50" s="721" t="s">
        <v>783</v>
      </c>
      <c r="JE50" s="721">
        <v>329440</v>
      </c>
      <c r="JF50" s="721" t="s">
        <v>783</v>
      </c>
      <c r="JG50" s="721" t="s">
        <v>783</v>
      </c>
      <c r="JH50" s="721" t="s">
        <v>804</v>
      </c>
      <c r="JI50" s="721">
        <v>55</v>
      </c>
      <c r="JJ50" s="721" t="s">
        <v>783</v>
      </c>
      <c r="JK50" s="721" t="s">
        <v>783</v>
      </c>
      <c r="JL50" s="721" t="s">
        <v>783</v>
      </c>
      <c r="JM50" s="721" t="s">
        <v>790</v>
      </c>
      <c r="JN50" s="721">
        <v>4</v>
      </c>
      <c r="JO50" s="721">
        <v>3</v>
      </c>
      <c r="JP50" s="721" t="s">
        <v>783</v>
      </c>
      <c r="JQ50" s="721">
        <v>10711928</v>
      </c>
      <c r="JR50" s="721">
        <v>2011</v>
      </c>
      <c r="JS50" s="721">
        <v>3</v>
      </c>
      <c r="JT50" s="721" t="s">
        <v>783</v>
      </c>
      <c r="JU50" s="721" t="s">
        <v>783</v>
      </c>
      <c r="JV50" s="721" t="s">
        <v>885</v>
      </c>
      <c r="JW50" s="724">
        <v>6584.2824700000001</v>
      </c>
      <c r="JX50">
        <f t="shared" si="49"/>
        <v>6584.2824700000001</v>
      </c>
      <c r="JY50" s="225">
        <v>1.2470231950757575</v>
      </c>
    </row>
    <row r="51" spans="1:289" ht="16" thickBot="1">
      <c r="A51" s="905" t="s">
        <v>5</v>
      </c>
      <c r="B51" s="79">
        <f t="shared" si="0"/>
        <v>4</v>
      </c>
      <c r="C51" s="1404" t="s">
        <v>42</v>
      </c>
      <c r="D51" s="489" t="s">
        <v>176</v>
      </c>
      <c r="E51" s="1129" t="s">
        <v>158</v>
      </c>
      <c r="F51" s="888">
        <v>2.6</v>
      </c>
      <c r="G51" s="120">
        <f t="shared" si="39"/>
        <v>46.13</v>
      </c>
      <c r="H51" s="49">
        <v>2.6</v>
      </c>
      <c r="I51" s="2"/>
      <c r="J51" s="29"/>
      <c r="K51" s="18"/>
      <c r="L51" s="5"/>
      <c r="M51" s="170">
        <v>3</v>
      </c>
      <c r="N51" s="71">
        <v>1</v>
      </c>
      <c r="O51" s="739">
        <v>3</v>
      </c>
      <c r="P51" s="1107">
        <f t="shared" si="47"/>
        <v>7</v>
      </c>
      <c r="Q51" s="1108">
        <f t="shared" si="48"/>
        <v>9</v>
      </c>
      <c r="R51" s="30">
        <v>2.6</v>
      </c>
      <c r="S51" s="3"/>
      <c r="T51" s="25"/>
      <c r="U51" s="219">
        <v>0</v>
      </c>
      <c r="V51" s="219" t="s">
        <v>642</v>
      </c>
      <c r="W51" s="1042">
        <f t="shared" si="40"/>
        <v>0</v>
      </c>
      <c r="X51" s="537">
        <f t="shared" si="42"/>
        <v>0</v>
      </c>
      <c r="Y51" s="538">
        <f t="shared" si="2"/>
        <v>0</v>
      </c>
      <c r="Z51" s="1090">
        <f>IF(R51+(S51+T51)=0,0,(X51+W51+Y51))</f>
        <v>0</v>
      </c>
      <c r="AA51" s="1475">
        <f t="shared" si="43"/>
        <v>4290919.5398666672</v>
      </c>
      <c r="AB51" s="1098"/>
      <c r="AC51" s="600"/>
      <c r="AD51" s="1056">
        <f t="shared" si="4"/>
        <v>0</v>
      </c>
      <c r="AE51" s="1063"/>
      <c r="AF51" s="747">
        <f t="shared" si="5"/>
        <v>0</v>
      </c>
      <c r="AG51" s="600"/>
      <c r="AH51" s="1056">
        <f t="shared" si="6"/>
        <v>0</v>
      </c>
      <c r="AI51" s="1070"/>
      <c r="AJ51" s="747">
        <f t="shared" si="7"/>
        <v>0</v>
      </c>
      <c r="AK51" s="1051"/>
      <c r="AL51" s="270">
        <v>0</v>
      </c>
      <c r="AM51" s="902"/>
      <c r="AN51" s="902">
        <v>2025</v>
      </c>
      <c r="AO51" s="18" t="str">
        <f t="shared" si="8"/>
        <v xml:space="preserve"> </v>
      </c>
      <c r="AP51" s="747" t="str">
        <f t="shared" si="9"/>
        <v xml:space="preserve"> </v>
      </c>
      <c r="AQ51" s="4" t="str">
        <f t="shared" si="10"/>
        <v xml:space="preserve"> </v>
      </c>
      <c r="AR51" s="747" t="str">
        <f t="shared" si="11"/>
        <v xml:space="preserve"> </v>
      </c>
      <c r="AS51" s="4" t="str">
        <f t="shared" si="12"/>
        <v xml:space="preserve"> </v>
      </c>
      <c r="AT51" s="747" t="str">
        <f t="shared" si="13"/>
        <v xml:space="preserve"> </v>
      </c>
      <c r="AU51" s="4" t="str">
        <f t="shared" si="14"/>
        <v xml:space="preserve"> </v>
      </c>
      <c r="AV51" s="747" t="str">
        <f t="shared" si="15"/>
        <v xml:space="preserve"> </v>
      </c>
      <c r="AW51" s="4" t="str">
        <f t="shared" si="16"/>
        <v xml:space="preserve"> </v>
      </c>
      <c r="AX51" s="747" t="str">
        <f t="shared" si="17"/>
        <v xml:space="preserve"> </v>
      </c>
      <c r="AY51" s="4" t="str">
        <f t="shared" si="18"/>
        <v xml:space="preserve"> </v>
      </c>
      <c r="AZ51" s="747" t="str">
        <f t="shared" si="19"/>
        <v xml:space="preserve"> </v>
      </c>
      <c r="BA51" s="4" t="str">
        <f t="shared" si="20"/>
        <v xml:space="preserve"> </v>
      </c>
      <c r="BB51" s="747" t="str">
        <f t="shared" si="21"/>
        <v xml:space="preserve"> </v>
      </c>
      <c r="BC51" s="4">
        <f t="shared" si="22"/>
        <v>0</v>
      </c>
      <c r="BD51" s="747">
        <f t="shared" si="23"/>
        <v>0</v>
      </c>
      <c r="BE51" s="4" t="str">
        <f t="shared" si="24"/>
        <v xml:space="preserve"> </v>
      </c>
      <c r="BF51" s="747" t="str">
        <f t="shared" si="25"/>
        <v xml:space="preserve"> </v>
      </c>
      <c r="BG51" s="4" t="str">
        <f t="shared" si="26"/>
        <v xml:space="preserve"> </v>
      </c>
      <c r="BH51" s="747" t="str">
        <f t="shared" si="27"/>
        <v xml:space="preserve"> </v>
      </c>
      <c r="BI51" s="4" t="str">
        <f t="shared" si="28"/>
        <v xml:space="preserve"> </v>
      </c>
      <c r="BJ51" s="747" t="str">
        <f t="shared" si="29"/>
        <v xml:space="preserve"> </v>
      </c>
      <c r="BK51" s="4" t="str">
        <f t="shared" si="30"/>
        <v xml:space="preserve"> </v>
      </c>
      <c r="BL51" s="747" t="str">
        <f t="shared" si="31"/>
        <v xml:space="preserve"> </v>
      </c>
      <c r="BM51" s="4" t="str">
        <f t="shared" si="32"/>
        <v xml:space="preserve"> </v>
      </c>
      <c r="BN51" s="747" t="str">
        <f t="shared" si="33"/>
        <v xml:space="preserve"> </v>
      </c>
      <c r="BO51" s="4" t="str">
        <f t="shared" si="34"/>
        <v xml:space="preserve"> </v>
      </c>
      <c r="BP51" s="747" t="str">
        <f t="shared" si="35"/>
        <v xml:space="preserve"> </v>
      </c>
      <c r="BQ51" s="4" t="str">
        <f t="shared" si="36"/>
        <v xml:space="preserve"> </v>
      </c>
      <c r="BR51" s="747" t="str">
        <f t="shared" si="37"/>
        <v xml:space="preserve"> </v>
      </c>
      <c r="BS51" s="133" t="s">
        <v>618</v>
      </c>
      <c r="BT51" s="133"/>
      <c r="BU51" s="389"/>
      <c r="BV51" s="389"/>
      <c r="BW51" s="389"/>
      <c r="BX51" s="389"/>
      <c r="BY51" s="389"/>
      <c r="BZ51" s="389"/>
      <c r="CA51" s="389"/>
      <c r="CB51" s="389"/>
      <c r="CC51" s="163">
        <f t="shared" si="38"/>
        <v>0</v>
      </c>
      <c r="CD51" s="389"/>
      <c r="CE51" s="389"/>
      <c r="CF51" s="389"/>
      <c r="CG51" s="389"/>
      <c r="CH51" s="389"/>
      <c r="CI51" s="389"/>
      <c r="CJ51" s="389"/>
      <c r="CK51" s="389"/>
      <c r="CL51" s="389"/>
      <c r="CM51" s="389"/>
      <c r="CN51" s="389"/>
      <c r="CO51" s="389"/>
      <c r="CP51" s="389"/>
      <c r="CQ51" s="389"/>
      <c r="CR51" s="389"/>
      <c r="CS51" s="389"/>
      <c r="CT51" s="389"/>
      <c r="CU51" s="389"/>
      <c r="CV51" s="389"/>
      <c r="CW51" s="389"/>
      <c r="CX51" s="389"/>
      <c r="CY51" s="389"/>
      <c r="CZ51" s="389"/>
      <c r="DA51" s="389"/>
      <c r="DB51" s="389"/>
      <c r="DC51" s="389"/>
      <c r="DD51" s="389"/>
      <c r="DE51" s="389"/>
      <c r="DF51" s="389"/>
      <c r="DG51" s="389"/>
      <c r="DH51" s="389"/>
      <c r="DI51" s="389"/>
      <c r="DJ51" s="389"/>
      <c r="DK51" s="389"/>
      <c r="DL51" s="389"/>
      <c r="DM51" s="389"/>
      <c r="DN51" s="389"/>
      <c r="DO51" s="389"/>
      <c r="DP51" s="389"/>
      <c r="DQ51" s="389"/>
      <c r="DR51" s="389"/>
      <c r="DS51" s="389"/>
      <c r="DT51" s="389"/>
      <c r="DU51" s="389"/>
      <c r="DV51" s="389"/>
      <c r="DW51" s="389"/>
      <c r="DX51" s="389"/>
      <c r="DY51" s="389"/>
      <c r="DZ51" s="389"/>
      <c r="EA51" s="389"/>
      <c r="EB51" s="389"/>
      <c r="EC51" s="389"/>
      <c r="ED51" s="389"/>
      <c r="EE51" s="389"/>
      <c r="EF51" s="389"/>
      <c r="EG51" s="389"/>
      <c r="EH51" s="389"/>
      <c r="EI51" s="389"/>
      <c r="EJ51" s="389"/>
      <c r="EK51" s="389"/>
      <c r="EL51" s="389"/>
      <c r="EM51" s="389"/>
      <c r="EN51" s="389"/>
      <c r="EO51" s="389"/>
      <c r="EP51" s="389"/>
      <c r="EQ51" s="389"/>
      <c r="ER51" s="389"/>
      <c r="ES51" s="389"/>
      <c r="ET51" s="389"/>
      <c r="EU51" s="389"/>
      <c r="EV51" s="389"/>
      <c r="EW51" s="389"/>
      <c r="EX51" s="389"/>
      <c r="EY51" s="389"/>
      <c r="EZ51" s="389"/>
      <c r="FA51" s="389"/>
      <c r="FB51" s="389"/>
      <c r="FC51" s="389"/>
      <c r="FD51" s="389"/>
      <c r="FE51" s="389"/>
      <c r="FF51" s="389"/>
      <c r="FG51" s="389"/>
      <c r="FH51" s="389"/>
      <c r="FI51" s="389"/>
      <c r="FJ51" s="389"/>
      <c r="FK51" s="389"/>
      <c r="FL51" s="389"/>
      <c r="FM51" s="389"/>
      <c r="FN51" s="389"/>
      <c r="FO51" s="389"/>
      <c r="FP51" s="389"/>
      <c r="FQ51" s="389"/>
      <c r="FR51" s="389"/>
      <c r="FS51" s="389"/>
      <c r="FT51" s="389"/>
      <c r="FU51" s="389"/>
      <c r="FV51" s="389"/>
      <c r="FW51" s="389"/>
      <c r="FX51" s="389"/>
      <c r="FY51" s="720" t="s">
        <v>349</v>
      </c>
      <c r="FZ51" s="721">
        <v>65</v>
      </c>
      <c r="GA51" s="721">
        <v>30289274</v>
      </c>
      <c r="GB51" s="721">
        <v>30</v>
      </c>
      <c r="GC51" s="721" t="s">
        <v>813</v>
      </c>
      <c r="GD51" s="721">
        <v>16</v>
      </c>
      <c r="GE51" s="721">
        <v>1970</v>
      </c>
      <c r="GF51" s="721">
        <v>0</v>
      </c>
      <c r="GG51" s="721" t="s">
        <v>792</v>
      </c>
      <c r="GH51" s="721">
        <v>0</v>
      </c>
      <c r="GI51" s="721">
        <v>0</v>
      </c>
      <c r="GJ51" s="721" t="s">
        <v>792</v>
      </c>
      <c r="GK51" s="721">
        <v>0</v>
      </c>
      <c r="GL51" s="721" t="s">
        <v>781</v>
      </c>
      <c r="GM51" s="721" t="s">
        <v>782</v>
      </c>
      <c r="GN51" s="721">
        <v>66</v>
      </c>
      <c r="GO51" s="721" t="s">
        <v>783</v>
      </c>
      <c r="GP51" s="721">
        <v>0</v>
      </c>
      <c r="GQ51" s="721">
        <v>0</v>
      </c>
      <c r="GR51" s="721">
        <v>4</v>
      </c>
      <c r="GS51" s="721">
        <v>2</v>
      </c>
      <c r="GT51" s="721">
        <v>2</v>
      </c>
      <c r="GU51" s="721" t="s">
        <v>783</v>
      </c>
      <c r="GV51" s="721" t="s">
        <v>783</v>
      </c>
      <c r="GW51" s="721" t="s">
        <v>783</v>
      </c>
      <c r="GX51" s="721" t="s">
        <v>783</v>
      </c>
      <c r="GY51" s="721" t="s">
        <v>783</v>
      </c>
      <c r="GZ51" s="721">
        <v>1649</v>
      </c>
      <c r="HA51" s="721">
        <v>0.41</v>
      </c>
      <c r="HB51" s="721">
        <v>5</v>
      </c>
      <c r="HC51" s="721" t="s">
        <v>783</v>
      </c>
      <c r="HD51" s="721" t="s">
        <v>782</v>
      </c>
      <c r="HE51" s="721">
        <v>15</v>
      </c>
      <c r="HF51" s="721" t="s">
        <v>783</v>
      </c>
      <c r="HG51" s="721">
        <v>0</v>
      </c>
      <c r="HH51" s="721" t="s">
        <v>783</v>
      </c>
      <c r="HI51" s="721">
        <v>0</v>
      </c>
      <c r="HJ51" s="721">
        <v>1</v>
      </c>
      <c r="HK51" s="721">
        <v>45</v>
      </c>
      <c r="HL51" s="721" t="s">
        <v>784</v>
      </c>
      <c r="HM51" s="721" t="s">
        <v>785</v>
      </c>
      <c r="HN51" s="721" t="s">
        <v>783</v>
      </c>
      <c r="HO51" s="721" t="s">
        <v>783</v>
      </c>
      <c r="HP51" s="721" t="s">
        <v>783</v>
      </c>
      <c r="HQ51" s="721" t="s">
        <v>783</v>
      </c>
      <c r="HR51" s="721" t="s">
        <v>783</v>
      </c>
      <c r="HS51" s="721">
        <v>3978900</v>
      </c>
      <c r="HT51" s="721" t="s">
        <v>783</v>
      </c>
      <c r="HU51" s="721" t="s">
        <v>786</v>
      </c>
      <c r="HV51" s="721" t="s">
        <v>787</v>
      </c>
      <c r="HW51" s="721">
        <v>4</v>
      </c>
      <c r="HX51" s="721">
        <v>2014</v>
      </c>
      <c r="HY51" s="721">
        <v>63</v>
      </c>
      <c r="HZ51" s="721">
        <v>0</v>
      </c>
      <c r="IA51" s="721">
        <v>2165</v>
      </c>
      <c r="IB51" s="722">
        <v>41697.500081018516</v>
      </c>
      <c r="IC51" s="721" t="s">
        <v>788</v>
      </c>
      <c r="ID51" s="721">
        <v>3974422</v>
      </c>
      <c r="IE51" s="721">
        <v>2014</v>
      </c>
      <c r="IF51" s="721">
        <v>1712</v>
      </c>
      <c r="IG51" s="721" t="s">
        <v>783</v>
      </c>
      <c r="IH51" s="721" t="s">
        <v>783</v>
      </c>
      <c r="II51" s="721" t="s">
        <v>783</v>
      </c>
      <c r="IJ51" s="721" t="s">
        <v>783</v>
      </c>
      <c r="IK51" s="721" t="s">
        <v>783</v>
      </c>
      <c r="IL51" s="721" t="s">
        <v>783</v>
      </c>
      <c r="IM51" s="721" t="s">
        <v>783</v>
      </c>
      <c r="IN51" s="721" t="s">
        <v>783</v>
      </c>
      <c r="IO51" s="721" t="s">
        <v>783</v>
      </c>
      <c r="IP51" s="721">
        <v>1649</v>
      </c>
      <c r="IQ51" s="722">
        <v>37477.354571759257</v>
      </c>
      <c r="IR51" s="721">
        <v>18</v>
      </c>
      <c r="IS51" s="721" t="s">
        <v>793</v>
      </c>
      <c r="IT51" s="721">
        <v>2</v>
      </c>
      <c r="IU51" s="723">
        <v>41275</v>
      </c>
      <c r="IV51" s="721" t="s">
        <v>783</v>
      </c>
      <c r="IW51" s="721" t="s">
        <v>783</v>
      </c>
      <c r="IX51" s="721" t="s">
        <v>783</v>
      </c>
      <c r="IY51" s="721" t="s">
        <v>781</v>
      </c>
      <c r="IZ51" s="721">
        <v>45</v>
      </c>
      <c r="JA51" s="721" t="s">
        <v>789</v>
      </c>
      <c r="JB51" s="721" t="s">
        <v>783</v>
      </c>
      <c r="JC51" s="721" t="s">
        <v>783</v>
      </c>
      <c r="JD51" s="721" t="s">
        <v>783</v>
      </c>
      <c r="JE51" s="721">
        <v>329385</v>
      </c>
      <c r="JF51" s="721" t="s">
        <v>783</v>
      </c>
      <c r="JG51" s="721" t="s">
        <v>783</v>
      </c>
      <c r="JH51" s="721" t="s">
        <v>809</v>
      </c>
      <c r="JI51" s="721">
        <v>30</v>
      </c>
      <c r="JJ51" s="721" t="s">
        <v>783</v>
      </c>
      <c r="JK51" s="721" t="s">
        <v>783</v>
      </c>
      <c r="JL51" s="721" t="s">
        <v>783</v>
      </c>
      <c r="JM51" s="721" t="s">
        <v>790</v>
      </c>
      <c r="JN51" s="721">
        <v>4</v>
      </c>
      <c r="JO51" s="721">
        <v>1</v>
      </c>
      <c r="JP51" s="721" t="s">
        <v>783</v>
      </c>
      <c r="JQ51" s="721">
        <v>10915783</v>
      </c>
      <c r="JR51" s="721">
        <v>2011</v>
      </c>
      <c r="JS51" s="721">
        <v>11</v>
      </c>
      <c r="JT51" s="721" t="s">
        <v>783</v>
      </c>
      <c r="JU51" s="721" t="s">
        <v>783</v>
      </c>
      <c r="JV51" s="721" t="s">
        <v>814</v>
      </c>
      <c r="JW51" s="724">
        <v>2187.5349489999999</v>
      </c>
      <c r="JX51">
        <f t="shared" si="49"/>
        <v>2187.5349489999999</v>
      </c>
      <c r="JY51" s="225">
        <v>0.41430586155303029</v>
      </c>
    </row>
    <row r="52" spans="1:289" ht="16" thickBot="1">
      <c r="A52" s="905" t="s">
        <v>5</v>
      </c>
      <c r="B52" s="79">
        <f t="shared" si="0"/>
        <v>3</v>
      </c>
      <c r="C52" s="871" t="s">
        <v>91</v>
      </c>
      <c r="D52" s="489" t="s">
        <v>185</v>
      </c>
      <c r="E52" s="1129" t="s">
        <v>193</v>
      </c>
      <c r="F52" s="888">
        <v>0.24</v>
      </c>
      <c r="G52" s="120">
        <f t="shared" si="39"/>
        <v>46.370000000000005</v>
      </c>
      <c r="H52" s="49">
        <v>0.24</v>
      </c>
      <c r="I52" s="2"/>
      <c r="J52" s="29"/>
      <c r="K52" s="18">
        <v>1991</v>
      </c>
      <c r="L52" s="5"/>
      <c r="M52" s="170">
        <v>1</v>
      </c>
      <c r="N52" s="71">
        <v>1</v>
      </c>
      <c r="O52" s="739">
        <v>5</v>
      </c>
      <c r="P52" s="1107">
        <f t="shared" si="47"/>
        <v>7</v>
      </c>
      <c r="Q52" s="1108">
        <f t="shared" si="48"/>
        <v>5</v>
      </c>
      <c r="R52" s="30"/>
      <c r="S52" s="3">
        <f>H52</f>
        <v>0.24</v>
      </c>
      <c r="T52" s="25"/>
      <c r="U52" s="219">
        <f t="shared" ref="U52:U100" si="50">S52*$O$156+T52*$P$156</f>
        <v>18000</v>
      </c>
      <c r="V52" s="219" t="s">
        <v>642</v>
      </c>
      <c r="W52" s="1042">
        <f t="shared" si="40"/>
        <v>18000</v>
      </c>
      <c r="X52" s="537">
        <f t="shared" si="42"/>
        <v>8285.8666666666668</v>
      </c>
      <c r="Y52" s="538">
        <f t="shared" si="2"/>
        <v>500</v>
      </c>
      <c r="Z52" s="1090">
        <f t="shared" si="3"/>
        <v>26785.866666666669</v>
      </c>
      <c r="AA52" s="1475">
        <f t="shared" si="43"/>
        <v>4317705.4065333335</v>
      </c>
      <c r="AB52" s="1098"/>
      <c r="AC52" s="600">
        <v>5</v>
      </c>
      <c r="AD52" s="1056">
        <f t="shared" si="4"/>
        <v>3965.8666666666668</v>
      </c>
      <c r="AE52" s="1063">
        <v>0.25</v>
      </c>
      <c r="AF52" s="747">
        <f t="shared" si="5"/>
        <v>4320</v>
      </c>
      <c r="AG52" s="600"/>
      <c r="AH52" s="1056">
        <f t="shared" si="6"/>
        <v>0</v>
      </c>
      <c r="AI52" s="1070"/>
      <c r="AJ52" s="747">
        <f t="shared" si="7"/>
        <v>0</v>
      </c>
      <c r="AK52" s="1051"/>
      <c r="AL52" s="270">
        <v>0</v>
      </c>
      <c r="AM52" s="902"/>
      <c r="AN52" s="902">
        <v>2025</v>
      </c>
      <c r="AO52" s="18" t="str">
        <f t="shared" si="8"/>
        <v xml:space="preserve"> </v>
      </c>
      <c r="AP52" s="747" t="str">
        <f t="shared" si="9"/>
        <v xml:space="preserve"> </v>
      </c>
      <c r="AQ52" s="4" t="str">
        <f t="shared" si="10"/>
        <v xml:space="preserve"> </v>
      </c>
      <c r="AR52" s="747" t="str">
        <f t="shared" si="11"/>
        <v xml:space="preserve"> </v>
      </c>
      <c r="AS52" s="4" t="str">
        <f t="shared" si="12"/>
        <v xml:space="preserve"> </v>
      </c>
      <c r="AT52" s="747" t="str">
        <f t="shared" si="13"/>
        <v xml:space="preserve"> </v>
      </c>
      <c r="AU52" s="4" t="str">
        <f t="shared" si="14"/>
        <v xml:space="preserve"> </v>
      </c>
      <c r="AV52" s="747" t="str">
        <f t="shared" si="15"/>
        <v xml:space="preserve"> </v>
      </c>
      <c r="AW52" s="4" t="str">
        <f t="shared" si="16"/>
        <v xml:space="preserve"> </v>
      </c>
      <c r="AX52" s="747" t="str">
        <f t="shared" si="17"/>
        <v xml:space="preserve"> </v>
      </c>
      <c r="AY52" s="4" t="str">
        <f t="shared" si="18"/>
        <v xml:space="preserve"> </v>
      </c>
      <c r="AZ52" s="747" t="str">
        <f t="shared" si="19"/>
        <v xml:space="preserve"> </v>
      </c>
      <c r="BA52" s="4" t="str">
        <f t="shared" si="20"/>
        <v xml:space="preserve"> </v>
      </c>
      <c r="BB52" s="747" t="str">
        <f t="shared" si="21"/>
        <v xml:space="preserve"> </v>
      </c>
      <c r="BC52" s="4">
        <f t="shared" si="22"/>
        <v>0.24</v>
      </c>
      <c r="BD52" s="747">
        <f t="shared" si="23"/>
        <v>26785.866666666669</v>
      </c>
      <c r="BE52" s="4" t="str">
        <f t="shared" si="24"/>
        <v xml:space="preserve"> </v>
      </c>
      <c r="BF52" s="747" t="str">
        <f t="shared" si="25"/>
        <v xml:space="preserve"> </v>
      </c>
      <c r="BG52" s="4" t="str">
        <f t="shared" si="26"/>
        <v xml:space="preserve"> </v>
      </c>
      <c r="BH52" s="747" t="str">
        <f t="shared" si="27"/>
        <v xml:space="preserve"> </v>
      </c>
      <c r="BI52" s="4" t="str">
        <f t="shared" si="28"/>
        <v xml:space="preserve"> </v>
      </c>
      <c r="BJ52" s="747" t="str">
        <f t="shared" si="29"/>
        <v xml:space="preserve"> </v>
      </c>
      <c r="BK52" s="4" t="str">
        <f t="shared" si="30"/>
        <v xml:space="preserve"> </v>
      </c>
      <c r="BL52" s="747" t="str">
        <f t="shared" si="31"/>
        <v xml:space="preserve"> </v>
      </c>
      <c r="BM52" s="4" t="str">
        <f t="shared" si="32"/>
        <v xml:space="preserve"> </v>
      </c>
      <c r="BN52" s="747" t="str">
        <f t="shared" si="33"/>
        <v xml:space="preserve"> </v>
      </c>
      <c r="BO52" s="4" t="str">
        <f t="shared" si="34"/>
        <v xml:space="preserve"> </v>
      </c>
      <c r="BP52" s="747" t="str">
        <f t="shared" si="35"/>
        <v xml:space="preserve"> </v>
      </c>
      <c r="BQ52" s="4" t="str">
        <f t="shared" si="36"/>
        <v xml:space="preserve"> </v>
      </c>
      <c r="BR52" s="747" t="str">
        <f t="shared" si="37"/>
        <v xml:space="preserve"> </v>
      </c>
      <c r="BS52" s="133"/>
      <c r="BT52" s="133"/>
      <c r="BU52" s="389"/>
      <c r="BV52" s="589"/>
      <c r="BW52" s="589"/>
      <c r="BX52" s="588"/>
      <c r="BY52" s="588"/>
      <c r="BZ52" s="389"/>
      <c r="CA52" s="389"/>
      <c r="CB52" s="389"/>
      <c r="CC52" s="163">
        <f t="shared" si="38"/>
        <v>0</v>
      </c>
      <c r="CD52" s="389"/>
      <c r="CE52" s="389"/>
      <c r="CF52" s="389"/>
      <c r="CG52" s="389"/>
      <c r="CH52" s="389"/>
      <c r="CI52" s="389"/>
      <c r="CJ52" s="389"/>
      <c r="CK52" s="389"/>
      <c r="CL52" s="389"/>
      <c r="CM52" s="389"/>
      <c r="CN52" s="389"/>
      <c r="CO52" s="389"/>
      <c r="CP52" s="389"/>
      <c r="CQ52" s="389"/>
      <c r="CR52" s="389"/>
      <c r="CS52" s="389"/>
      <c r="CT52" s="389"/>
      <c r="CU52" s="389"/>
      <c r="CV52" s="389"/>
      <c r="CW52" s="389"/>
      <c r="CX52" s="389"/>
      <c r="CY52" s="389"/>
      <c r="CZ52" s="389"/>
      <c r="DA52" s="389"/>
      <c r="DB52" s="389"/>
      <c r="DC52" s="389"/>
      <c r="DD52" s="389"/>
      <c r="DE52" s="389"/>
      <c r="DF52" s="389"/>
      <c r="DG52" s="389"/>
      <c r="DH52" s="389"/>
      <c r="DI52" s="389"/>
      <c r="DJ52" s="389"/>
      <c r="DK52" s="389"/>
      <c r="DL52" s="389"/>
      <c r="DM52" s="389"/>
      <c r="DN52" s="389"/>
      <c r="DO52" s="389"/>
      <c r="DP52" s="389"/>
      <c r="DQ52" s="389"/>
      <c r="DR52" s="389"/>
      <c r="DS52" s="389"/>
      <c r="DT52" s="389"/>
      <c r="DU52" s="389"/>
      <c r="DV52" s="389"/>
      <c r="DW52" s="389"/>
      <c r="DX52" s="389"/>
      <c r="DY52" s="389"/>
      <c r="DZ52" s="389"/>
      <c r="EA52" s="389"/>
      <c r="EB52" s="389"/>
      <c r="EC52" s="389"/>
      <c r="ED52" s="389"/>
      <c r="EE52" s="389"/>
      <c r="EF52" s="389"/>
      <c r="EG52" s="389"/>
      <c r="EH52" s="389"/>
      <c r="EI52" s="389"/>
      <c r="EJ52" s="389"/>
      <c r="EK52" s="389"/>
      <c r="EL52" s="389"/>
      <c r="EM52" s="389"/>
      <c r="EN52" s="389"/>
      <c r="EO52" s="389"/>
      <c r="EP52" s="389"/>
      <c r="EQ52" s="389"/>
      <c r="ER52" s="389"/>
      <c r="ES52" s="389"/>
      <c r="ET52" s="389"/>
      <c r="EU52" s="389"/>
      <c r="EV52" s="389"/>
      <c r="EW52" s="389"/>
      <c r="EX52" s="389"/>
      <c r="EY52" s="389"/>
      <c r="EZ52" s="389"/>
      <c r="FA52" s="389"/>
      <c r="FB52" s="389"/>
      <c r="FC52" s="389"/>
      <c r="FD52" s="389"/>
      <c r="FE52" s="389"/>
      <c r="FF52" s="389"/>
      <c r="FG52" s="389"/>
      <c r="FH52" s="389"/>
      <c r="FI52" s="389"/>
      <c r="FJ52" s="389"/>
      <c r="FK52" s="389"/>
      <c r="FL52" s="389"/>
      <c r="FM52" s="389"/>
      <c r="FN52" s="389"/>
      <c r="FO52" s="389"/>
      <c r="FP52" s="389"/>
      <c r="FQ52" s="389"/>
      <c r="FR52" s="389"/>
      <c r="FS52" s="389"/>
      <c r="FT52" s="389"/>
      <c r="FU52" s="389"/>
      <c r="FV52" s="389"/>
      <c r="FW52" s="389"/>
      <c r="FX52" s="389"/>
      <c r="FY52" s="655" t="s">
        <v>316</v>
      </c>
      <c r="FZ52" s="656">
        <v>140</v>
      </c>
      <c r="GA52" s="656">
        <v>30289242</v>
      </c>
      <c r="GB52" s="656">
        <v>57</v>
      </c>
      <c r="GC52" s="656" t="s">
        <v>801</v>
      </c>
      <c r="GD52" s="656">
        <v>20</v>
      </c>
      <c r="GE52" s="656">
        <v>1970</v>
      </c>
      <c r="GF52" s="656">
        <v>1</v>
      </c>
      <c r="GG52" s="656" t="s">
        <v>780</v>
      </c>
      <c r="GH52" s="656">
        <v>2</v>
      </c>
      <c r="GI52" s="656">
        <v>1</v>
      </c>
      <c r="GJ52" s="656" t="s">
        <v>780</v>
      </c>
      <c r="GK52" s="656">
        <v>2</v>
      </c>
      <c r="GL52" s="656" t="s">
        <v>781</v>
      </c>
      <c r="GM52" s="656" t="s">
        <v>782</v>
      </c>
      <c r="GN52" s="656">
        <v>66</v>
      </c>
      <c r="GO52" s="656" t="s">
        <v>783</v>
      </c>
      <c r="GP52" s="656">
        <v>0</v>
      </c>
      <c r="GQ52" s="656">
        <v>0</v>
      </c>
      <c r="GR52" s="656">
        <v>4</v>
      </c>
      <c r="GS52" s="656">
        <v>2</v>
      </c>
      <c r="GT52" s="656">
        <v>2</v>
      </c>
      <c r="GU52" s="656" t="s">
        <v>783</v>
      </c>
      <c r="GV52" s="656" t="s">
        <v>783</v>
      </c>
      <c r="GW52" s="656" t="s">
        <v>783</v>
      </c>
      <c r="GX52" s="656" t="s">
        <v>783</v>
      </c>
      <c r="GY52" s="656" t="s">
        <v>783</v>
      </c>
      <c r="GZ52" s="656">
        <v>1649</v>
      </c>
      <c r="HA52" s="656">
        <v>0.68</v>
      </c>
      <c r="HB52" s="656">
        <v>5</v>
      </c>
      <c r="HC52" s="656" t="s">
        <v>783</v>
      </c>
      <c r="HD52" s="656" t="s">
        <v>782</v>
      </c>
      <c r="HE52" s="656">
        <v>75</v>
      </c>
      <c r="HF52" s="656" t="s">
        <v>783</v>
      </c>
      <c r="HG52" s="656">
        <v>0</v>
      </c>
      <c r="HH52" s="656" t="s">
        <v>783</v>
      </c>
      <c r="HI52" s="656">
        <v>0</v>
      </c>
      <c r="HJ52" s="656">
        <v>1</v>
      </c>
      <c r="HK52" s="656">
        <v>45</v>
      </c>
      <c r="HL52" s="656" t="s">
        <v>784</v>
      </c>
      <c r="HM52" s="656" t="s">
        <v>785</v>
      </c>
      <c r="HN52" s="656" t="s">
        <v>783</v>
      </c>
      <c r="HO52" s="656" t="s">
        <v>783</v>
      </c>
      <c r="HP52" s="656" t="s">
        <v>783</v>
      </c>
      <c r="HQ52" s="656" t="s">
        <v>783</v>
      </c>
      <c r="HR52" s="656" t="s">
        <v>783</v>
      </c>
      <c r="HS52" s="656">
        <v>3978917</v>
      </c>
      <c r="HT52" s="656" t="s">
        <v>783</v>
      </c>
      <c r="HU52" s="656" t="s">
        <v>786</v>
      </c>
      <c r="HV52" s="656" t="s">
        <v>787</v>
      </c>
      <c r="HW52" s="656">
        <v>4</v>
      </c>
      <c r="HX52" s="656">
        <v>2014</v>
      </c>
      <c r="HY52" s="656">
        <v>63</v>
      </c>
      <c r="HZ52" s="656">
        <v>0</v>
      </c>
      <c r="IA52" s="656">
        <v>3590</v>
      </c>
      <c r="IB52" s="657">
        <v>41697.500081018516</v>
      </c>
      <c r="IC52" s="656" t="s">
        <v>788</v>
      </c>
      <c r="ID52" s="656">
        <v>3974439</v>
      </c>
      <c r="IE52" s="656">
        <v>2014</v>
      </c>
      <c r="IF52" s="656">
        <v>1712</v>
      </c>
      <c r="IG52" s="656" t="s">
        <v>783</v>
      </c>
      <c r="IH52" s="656" t="s">
        <v>783</v>
      </c>
      <c r="II52" s="656" t="s">
        <v>783</v>
      </c>
      <c r="IJ52" s="656" t="s">
        <v>783</v>
      </c>
      <c r="IK52" s="656" t="s">
        <v>783</v>
      </c>
      <c r="IL52" s="656" t="s">
        <v>783</v>
      </c>
      <c r="IM52" s="656" t="s">
        <v>783</v>
      </c>
      <c r="IN52" s="656" t="s">
        <v>783</v>
      </c>
      <c r="IO52" s="656" t="s">
        <v>783</v>
      </c>
      <c r="IP52" s="656">
        <v>1649</v>
      </c>
      <c r="IQ52" s="657">
        <v>37477.354571759257</v>
      </c>
      <c r="IR52" s="656">
        <v>2</v>
      </c>
      <c r="IS52" s="656" t="s">
        <v>793</v>
      </c>
      <c r="IT52" s="656">
        <v>2</v>
      </c>
      <c r="IU52" s="658">
        <v>41275</v>
      </c>
      <c r="IV52" s="656" t="s">
        <v>783</v>
      </c>
      <c r="IW52" s="656" t="s">
        <v>783</v>
      </c>
      <c r="IX52" s="656" t="s">
        <v>783</v>
      </c>
      <c r="IY52" s="656" t="s">
        <v>781</v>
      </c>
      <c r="IZ52" s="656">
        <v>45</v>
      </c>
      <c r="JA52" s="656" t="s">
        <v>789</v>
      </c>
      <c r="JB52" s="656" t="s">
        <v>783</v>
      </c>
      <c r="JC52" s="656" t="s">
        <v>783</v>
      </c>
      <c r="JD52" s="656" t="s">
        <v>783</v>
      </c>
      <c r="JE52" s="656">
        <v>329379</v>
      </c>
      <c r="JF52" s="656" t="s">
        <v>783</v>
      </c>
      <c r="JG52" s="656" t="s">
        <v>783</v>
      </c>
      <c r="JH52" s="656" t="s">
        <v>802</v>
      </c>
      <c r="JI52" s="656">
        <v>57</v>
      </c>
      <c r="JJ52" s="656" t="s">
        <v>783</v>
      </c>
      <c r="JK52" s="656" t="s">
        <v>783</v>
      </c>
      <c r="JL52" s="656" t="s">
        <v>783</v>
      </c>
      <c r="JM52" s="656" t="s">
        <v>790</v>
      </c>
      <c r="JN52" s="656">
        <v>4</v>
      </c>
      <c r="JO52" s="656">
        <v>4</v>
      </c>
      <c r="JP52" s="656" t="s">
        <v>783</v>
      </c>
      <c r="JQ52" s="656">
        <v>10711928</v>
      </c>
      <c r="JR52" s="656">
        <v>2011</v>
      </c>
      <c r="JS52" s="656">
        <v>3</v>
      </c>
      <c r="JT52" s="656" t="s">
        <v>783</v>
      </c>
      <c r="JU52" s="656" t="s">
        <v>783</v>
      </c>
      <c r="JV52" s="656" t="s">
        <v>803</v>
      </c>
      <c r="JW52" s="659">
        <v>3550.4876859999999</v>
      </c>
      <c r="JX52">
        <f t="shared" si="49"/>
        <v>3550.4876859999999</v>
      </c>
      <c r="JY52" s="225">
        <v>0.67244084962121209</v>
      </c>
      <c r="KA52" s="224"/>
      <c r="KB52" s="224"/>
      <c r="KC52" s="224"/>
    </row>
    <row r="53" spans="1:289" ht="16" thickBot="1">
      <c r="A53" s="905" t="s">
        <v>5</v>
      </c>
      <c r="B53" s="79">
        <f t="shared" si="0"/>
        <v>3</v>
      </c>
      <c r="C53" s="871" t="s">
        <v>106</v>
      </c>
      <c r="D53" s="489" t="s">
        <v>168</v>
      </c>
      <c r="E53" s="1129" t="s">
        <v>14</v>
      </c>
      <c r="F53" s="888">
        <v>0.23</v>
      </c>
      <c r="G53" s="120">
        <f t="shared" si="39"/>
        <v>46.6</v>
      </c>
      <c r="H53" s="47">
        <v>0.23</v>
      </c>
      <c r="I53" s="2"/>
      <c r="J53" s="29"/>
      <c r="K53" s="18"/>
      <c r="L53" s="5"/>
      <c r="M53" s="170">
        <v>2</v>
      </c>
      <c r="N53" s="71">
        <v>2</v>
      </c>
      <c r="O53" s="739">
        <v>2</v>
      </c>
      <c r="P53" s="1107">
        <f t="shared" si="47"/>
        <v>6</v>
      </c>
      <c r="Q53" s="1108">
        <f t="shared" si="48"/>
        <v>8</v>
      </c>
      <c r="R53" s="46"/>
      <c r="S53" s="3">
        <v>0.23</v>
      </c>
      <c r="T53" s="25"/>
      <c r="U53" s="219">
        <f t="shared" si="50"/>
        <v>17250</v>
      </c>
      <c r="V53" s="219" t="s">
        <v>642</v>
      </c>
      <c r="W53" s="1042">
        <f t="shared" si="40"/>
        <v>17250</v>
      </c>
      <c r="X53" s="537">
        <f t="shared" si="42"/>
        <v>0</v>
      </c>
      <c r="Y53" s="538">
        <f t="shared" si="2"/>
        <v>500</v>
      </c>
      <c r="Z53" s="1090">
        <f t="shared" si="3"/>
        <v>17750</v>
      </c>
      <c r="AA53" s="1475">
        <f t="shared" si="43"/>
        <v>4335455.4065333335</v>
      </c>
      <c r="AB53" s="1098"/>
      <c r="AC53" s="600"/>
      <c r="AD53" s="1056">
        <f t="shared" si="4"/>
        <v>0</v>
      </c>
      <c r="AE53" s="1063"/>
      <c r="AF53" s="747">
        <f t="shared" si="5"/>
        <v>0</v>
      </c>
      <c r="AG53" s="600"/>
      <c r="AH53" s="1056">
        <f t="shared" si="6"/>
        <v>0</v>
      </c>
      <c r="AI53" s="1070"/>
      <c r="AJ53" s="747">
        <f t="shared" si="7"/>
        <v>0</v>
      </c>
      <c r="AK53" s="1051"/>
      <c r="AL53" s="270">
        <v>0</v>
      </c>
      <c r="AM53" s="902"/>
      <c r="AN53" s="902">
        <v>2025</v>
      </c>
      <c r="AO53" s="18" t="str">
        <f t="shared" si="8"/>
        <v xml:space="preserve"> </v>
      </c>
      <c r="AP53" s="747" t="str">
        <f t="shared" si="9"/>
        <v xml:space="preserve"> </v>
      </c>
      <c r="AQ53" s="4" t="str">
        <f t="shared" si="10"/>
        <v xml:space="preserve"> </v>
      </c>
      <c r="AR53" s="747" t="str">
        <f t="shared" si="11"/>
        <v xml:space="preserve"> </v>
      </c>
      <c r="AS53" s="4" t="str">
        <f t="shared" si="12"/>
        <v xml:space="preserve"> </v>
      </c>
      <c r="AT53" s="747" t="str">
        <f t="shared" si="13"/>
        <v xml:space="preserve"> </v>
      </c>
      <c r="AU53" s="4" t="str">
        <f t="shared" si="14"/>
        <v xml:space="preserve"> </v>
      </c>
      <c r="AV53" s="747" t="str">
        <f t="shared" si="15"/>
        <v xml:space="preserve"> </v>
      </c>
      <c r="AW53" s="4" t="str">
        <f t="shared" si="16"/>
        <v xml:space="preserve"> </v>
      </c>
      <c r="AX53" s="747" t="str">
        <f t="shared" si="17"/>
        <v xml:space="preserve"> </v>
      </c>
      <c r="AY53" s="4" t="str">
        <f t="shared" si="18"/>
        <v xml:space="preserve"> </v>
      </c>
      <c r="AZ53" s="747" t="str">
        <f t="shared" si="19"/>
        <v xml:space="preserve"> </v>
      </c>
      <c r="BA53" s="4" t="str">
        <f t="shared" si="20"/>
        <v xml:space="preserve"> </v>
      </c>
      <c r="BB53" s="747" t="str">
        <f t="shared" si="21"/>
        <v xml:space="preserve"> </v>
      </c>
      <c r="BC53" s="4">
        <f t="shared" si="22"/>
        <v>0.23</v>
      </c>
      <c r="BD53" s="747">
        <f t="shared" si="23"/>
        <v>17750</v>
      </c>
      <c r="BE53" s="4" t="str">
        <f t="shared" si="24"/>
        <v xml:space="preserve"> </v>
      </c>
      <c r="BF53" s="747" t="str">
        <f t="shared" si="25"/>
        <v xml:space="preserve"> </v>
      </c>
      <c r="BG53" s="4" t="str">
        <f t="shared" si="26"/>
        <v xml:space="preserve"> </v>
      </c>
      <c r="BH53" s="747" t="str">
        <f t="shared" si="27"/>
        <v xml:space="preserve"> </v>
      </c>
      <c r="BI53" s="4" t="str">
        <f t="shared" si="28"/>
        <v xml:space="preserve"> </v>
      </c>
      <c r="BJ53" s="747" t="str">
        <f t="shared" si="29"/>
        <v xml:space="preserve"> </v>
      </c>
      <c r="BK53" s="4" t="str">
        <f t="shared" si="30"/>
        <v xml:space="preserve"> </v>
      </c>
      <c r="BL53" s="747" t="str">
        <f t="shared" si="31"/>
        <v xml:space="preserve"> </v>
      </c>
      <c r="BM53" s="4" t="str">
        <f t="shared" si="32"/>
        <v xml:space="preserve"> </v>
      </c>
      <c r="BN53" s="747" t="str">
        <f t="shared" si="33"/>
        <v xml:space="preserve"> </v>
      </c>
      <c r="BO53" s="4" t="str">
        <f t="shared" si="34"/>
        <v xml:space="preserve"> </v>
      </c>
      <c r="BP53" s="747" t="str">
        <f t="shared" si="35"/>
        <v xml:space="preserve"> </v>
      </c>
      <c r="BQ53" s="4" t="str">
        <f t="shared" si="36"/>
        <v xml:space="preserve"> </v>
      </c>
      <c r="BR53" s="747" t="str">
        <f t="shared" si="37"/>
        <v xml:space="preserve"> </v>
      </c>
      <c r="BS53" s="133"/>
      <c r="BT53" s="133"/>
      <c r="BU53" s="389"/>
      <c r="BV53" s="389"/>
      <c r="BW53" s="389"/>
      <c r="BX53" s="389"/>
      <c r="BY53" s="389"/>
      <c r="BZ53" s="389"/>
      <c r="CA53" s="389"/>
      <c r="CB53" s="389"/>
      <c r="CC53" s="163">
        <f t="shared" si="38"/>
        <v>0</v>
      </c>
      <c r="CD53" s="389"/>
      <c r="CE53" s="389"/>
      <c r="CF53" s="389"/>
      <c r="CG53" s="389"/>
      <c r="CH53" s="389"/>
      <c r="CI53" s="389"/>
      <c r="CJ53" s="389"/>
      <c r="CK53" s="389"/>
      <c r="CL53" s="389"/>
      <c r="CM53" s="389"/>
      <c r="CN53" s="389"/>
      <c r="CO53" s="389"/>
      <c r="CP53" s="389"/>
      <c r="CQ53" s="389"/>
      <c r="CR53" s="389"/>
      <c r="CS53" s="389"/>
      <c r="CT53" s="389"/>
      <c r="CU53" s="389"/>
      <c r="CV53" s="389"/>
      <c r="CW53" s="389"/>
      <c r="CX53" s="389"/>
      <c r="CY53" s="389"/>
      <c r="CZ53" s="389"/>
      <c r="DA53" s="389"/>
      <c r="DB53" s="389"/>
      <c r="DC53" s="389"/>
      <c r="DD53" s="389"/>
      <c r="DE53" s="389"/>
      <c r="DF53" s="389"/>
      <c r="DG53" s="389"/>
      <c r="DH53" s="389"/>
      <c r="DI53" s="389"/>
      <c r="DJ53" s="389"/>
      <c r="DK53" s="389"/>
      <c r="DL53" s="389"/>
      <c r="DM53" s="389"/>
      <c r="DN53" s="389"/>
      <c r="DO53" s="389"/>
      <c r="DP53" s="389"/>
      <c r="DQ53" s="389"/>
      <c r="DR53" s="389"/>
      <c r="DS53" s="389"/>
      <c r="DT53" s="389"/>
      <c r="DU53" s="389"/>
      <c r="DV53" s="389"/>
      <c r="DW53" s="389"/>
      <c r="DX53" s="389"/>
      <c r="DY53" s="389"/>
      <c r="DZ53" s="389"/>
      <c r="EA53" s="389"/>
      <c r="EB53" s="389"/>
      <c r="EC53" s="389"/>
      <c r="ED53" s="389"/>
      <c r="EE53" s="389"/>
      <c r="EF53" s="389"/>
      <c r="EG53" s="389"/>
      <c r="EH53" s="389"/>
      <c r="EI53" s="389"/>
      <c r="EJ53" s="389"/>
      <c r="EK53" s="389"/>
      <c r="EL53" s="389"/>
      <c r="EM53" s="389"/>
      <c r="EN53" s="389"/>
      <c r="EO53" s="389"/>
      <c r="EP53" s="389"/>
      <c r="EQ53" s="389"/>
      <c r="ER53" s="389"/>
      <c r="ES53" s="389"/>
      <c r="ET53" s="389"/>
      <c r="EU53" s="389"/>
      <c r="EV53" s="389"/>
      <c r="EW53" s="389"/>
      <c r="EX53" s="389"/>
      <c r="EY53" s="389"/>
      <c r="EZ53" s="389"/>
      <c r="FA53" s="389"/>
      <c r="FB53" s="389"/>
      <c r="FC53" s="389"/>
      <c r="FD53" s="389"/>
      <c r="FE53" s="389"/>
      <c r="FF53" s="389"/>
      <c r="FG53" s="389"/>
      <c r="FH53" s="389"/>
      <c r="FI53" s="389"/>
      <c r="FJ53" s="389"/>
      <c r="FK53" s="389"/>
      <c r="FL53" s="389"/>
      <c r="FM53" s="389"/>
      <c r="FN53" s="389"/>
      <c r="FO53" s="389"/>
      <c r="FP53" s="389"/>
      <c r="FQ53" s="389"/>
      <c r="FR53" s="389"/>
      <c r="FS53" s="389"/>
      <c r="FT53" s="389"/>
      <c r="FU53" s="389"/>
      <c r="FV53" s="389"/>
      <c r="FW53" s="389"/>
      <c r="FX53" s="389"/>
      <c r="FY53" s="650" t="s">
        <v>440</v>
      </c>
      <c r="FZ53" s="651"/>
      <c r="GA53" s="651"/>
      <c r="GB53" s="651"/>
      <c r="GC53" s="651"/>
      <c r="GD53" s="651"/>
      <c r="GE53" s="651"/>
      <c r="GF53" s="651"/>
      <c r="GG53" s="651"/>
      <c r="GH53" s="651"/>
      <c r="GI53" s="651"/>
      <c r="GJ53" s="651"/>
      <c r="GK53" s="651"/>
      <c r="GL53" s="651"/>
      <c r="GM53" s="651"/>
      <c r="GN53" s="651"/>
      <c r="GO53" s="651"/>
      <c r="GP53" s="651"/>
      <c r="GQ53" s="651"/>
      <c r="GR53" s="651"/>
      <c r="GS53" s="651"/>
      <c r="GT53" s="651"/>
      <c r="GU53" s="651"/>
      <c r="GV53" s="651"/>
      <c r="GW53" s="651"/>
      <c r="GX53" s="651"/>
      <c r="GY53" s="651"/>
      <c r="GZ53" s="651"/>
      <c r="HA53" s="651"/>
      <c r="HB53" s="651"/>
      <c r="HC53" s="651"/>
      <c r="HD53" s="651"/>
      <c r="HE53" s="651"/>
      <c r="HF53" s="651"/>
      <c r="HG53" s="651"/>
      <c r="HH53" s="651"/>
      <c r="HI53" s="651"/>
      <c r="HJ53" s="651"/>
      <c r="HK53" s="651"/>
      <c r="HL53" s="651"/>
      <c r="HM53" s="651"/>
      <c r="HN53" s="651"/>
      <c r="HO53" s="651"/>
      <c r="HP53" s="651"/>
      <c r="HQ53" s="651"/>
      <c r="HR53" s="651"/>
      <c r="HS53" s="651"/>
      <c r="HT53" s="651"/>
      <c r="HU53" s="651"/>
      <c r="HV53" s="651"/>
      <c r="HW53" s="651"/>
      <c r="HX53" s="651"/>
      <c r="HY53" s="651"/>
      <c r="HZ53" s="651"/>
      <c r="IA53" s="651"/>
      <c r="IB53" s="652"/>
      <c r="IC53" s="651"/>
      <c r="ID53" s="651"/>
      <c r="IE53" s="651"/>
      <c r="IF53" s="651"/>
      <c r="IG53" s="651"/>
      <c r="IH53" s="651"/>
      <c r="II53" s="651"/>
      <c r="IJ53" s="651"/>
      <c r="IK53" s="651"/>
      <c r="IL53" s="651"/>
      <c r="IM53" s="651"/>
      <c r="IN53" s="651"/>
      <c r="IO53" s="651"/>
      <c r="IP53" s="651"/>
      <c r="IQ53" s="652"/>
      <c r="IR53" s="651"/>
      <c r="IS53" s="651"/>
      <c r="IT53" s="651"/>
      <c r="IU53" s="653"/>
      <c r="IV53" s="651"/>
      <c r="IW53" s="651"/>
      <c r="IX53" s="651"/>
      <c r="IY53" s="651"/>
      <c r="IZ53" s="651"/>
      <c r="JA53" s="651"/>
      <c r="JB53" s="651"/>
      <c r="JC53" s="651"/>
      <c r="JD53" s="651"/>
      <c r="JE53" s="651"/>
      <c r="JF53" s="651"/>
      <c r="JG53" s="651"/>
      <c r="JH53" s="651"/>
      <c r="JI53" s="651"/>
      <c r="JJ53" s="651"/>
      <c r="JK53" s="651"/>
      <c r="JL53" s="651"/>
      <c r="JM53" s="651"/>
      <c r="JN53" s="651"/>
      <c r="JO53" s="651"/>
      <c r="JP53" s="651"/>
      <c r="JQ53" s="651"/>
      <c r="JR53" s="651"/>
      <c r="JS53" s="651"/>
      <c r="JT53" s="651"/>
      <c r="JU53" s="651"/>
      <c r="JV53" s="651"/>
      <c r="JW53" s="654"/>
      <c r="JY53" s="225"/>
    </row>
    <row r="54" spans="1:289" ht="16" thickBot="1">
      <c r="A54" s="905" t="s">
        <v>5</v>
      </c>
      <c r="B54" s="79">
        <f t="shared" si="0"/>
        <v>3</v>
      </c>
      <c r="C54" s="871" t="s">
        <v>85</v>
      </c>
      <c r="D54" s="489" t="s">
        <v>162</v>
      </c>
      <c r="E54" s="1129" t="s">
        <v>206</v>
      </c>
      <c r="F54" s="888">
        <v>0.25</v>
      </c>
      <c r="G54" s="120">
        <f t="shared" si="39"/>
        <v>46.85</v>
      </c>
      <c r="H54" s="51">
        <v>0.25</v>
      </c>
      <c r="I54" s="2"/>
      <c r="J54" s="29"/>
      <c r="K54" s="18"/>
      <c r="L54" s="5"/>
      <c r="M54" s="170">
        <v>1</v>
      </c>
      <c r="N54" s="71">
        <v>2</v>
      </c>
      <c r="O54" s="739">
        <v>3</v>
      </c>
      <c r="P54" s="1107">
        <f t="shared" si="47"/>
        <v>6</v>
      </c>
      <c r="Q54" s="1108">
        <f t="shared" si="48"/>
        <v>6</v>
      </c>
      <c r="R54" s="51"/>
      <c r="S54" s="547">
        <f>H54</f>
        <v>0.25</v>
      </c>
      <c r="T54" s="25"/>
      <c r="U54" s="219">
        <f t="shared" si="50"/>
        <v>18750</v>
      </c>
      <c r="V54" s="219" t="s">
        <v>642</v>
      </c>
      <c r="W54" s="1042">
        <f t="shared" si="40"/>
        <v>18750</v>
      </c>
      <c r="X54" s="537">
        <f t="shared" si="42"/>
        <v>0</v>
      </c>
      <c r="Y54" s="538">
        <f t="shared" si="2"/>
        <v>500</v>
      </c>
      <c r="Z54" s="1090">
        <f t="shared" si="3"/>
        <v>19250</v>
      </c>
      <c r="AA54" s="1475">
        <f t="shared" si="43"/>
        <v>4354705.4065333335</v>
      </c>
      <c r="AB54" s="1098"/>
      <c r="AC54" s="600"/>
      <c r="AD54" s="1056">
        <f t="shared" si="4"/>
        <v>0</v>
      </c>
      <c r="AE54" s="1063"/>
      <c r="AF54" s="747">
        <f t="shared" si="5"/>
        <v>0</v>
      </c>
      <c r="AG54" s="600"/>
      <c r="AH54" s="1056">
        <f t="shared" si="6"/>
        <v>0</v>
      </c>
      <c r="AI54" s="1070"/>
      <c r="AJ54" s="747">
        <f t="shared" si="7"/>
        <v>0</v>
      </c>
      <c r="AK54" s="1051"/>
      <c r="AL54" s="270">
        <v>0</v>
      </c>
      <c r="AM54" s="902"/>
      <c r="AN54" s="902">
        <v>2025</v>
      </c>
      <c r="AO54" s="18" t="str">
        <f t="shared" si="8"/>
        <v xml:space="preserve"> </v>
      </c>
      <c r="AP54" s="747" t="str">
        <f t="shared" si="9"/>
        <v xml:space="preserve"> </v>
      </c>
      <c r="AQ54" s="4" t="str">
        <f t="shared" si="10"/>
        <v xml:space="preserve"> </v>
      </c>
      <c r="AR54" s="747" t="str">
        <f t="shared" si="11"/>
        <v xml:space="preserve"> </v>
      </c>
      <c r="AS54" s="4" t="str">
        <f t="shared" si="12"/>
        <v xml:space="preserve"> </v>
      </c>
      <c r="AT54" s="747" t="str">
        <f t="shared" si="13"/>
        <v xml:space="preserve"> </v>
      </c>
      <c r="AU54" s="4" t="str">
        <f t="shared" si="14"/>
        <v xml:space="preserve"> </v>
      </c>
      <c r="AV54" s="747" t="str">
        <f t="shared" si="15"/>
        <v xml:space="preserve"> </v>
      </c>
      <c r="AW54" s="4" t="str">
        <f t="shared" si="16"/>
        <v xml:space="preserve"> </v>
      </c>
      <c r="AX54" s="747" t="str">
        <f t="shared" si="17"/>
        <v xml:space="preserve"> </v>
      </c>
      <c r="AY54" s="4" t="str">
        <f t="shared" si="18"/>
        <v xml:space="preserve"> </v>
      </c>
      <c r="AZ54" s="747" t="str">
        <f t="shared" si="19"/>
        <v xml:space="preserve"> </v>
      </c>
      <c r="BA54" s="4" t="str">
        <f t="shared" si="20"/>
        <v xml:space="preserve"> </v>
      </c>
      <c r="BB54" s="747" t="str">
        <f t="shared" si="21"/>
        <v xml:space="preserve"> </v>
      </c>
      <c r="BC54" s="4">
        <f t="shared" si="22"/>
        <v>0.25</v>
      </c>
      <c r="BD54" s="747">
        <f t="shared" si="23"/>
        <v>19250</v>
      </c>
      <c r="BE54" s="4" t="str">
        <f t="shared" si="24"/>
        <v xml:space="preserve"> </v>
      </c>
      <c r="BF54" s="747" t="str">
        <f t="shared" si="25"/>
        <v xml:space="preserve"> </v>
      </c>
      <c r="BG54" s="4" t="str">
        <f t="shared" si="26"/>
        <v xml:space="preserve"> </v>
      </c>
      <c r="BH54" s="747" t="str">
        <f t="shared" si="27"/>
        <v xml:space="preserve"> </v>
      </c>
      <c r="BI54" s="4" t="str">
        <f t="shared" si="28"/>
        <v xml:space="preserve"> </v>
      </c>
      <c r="BJ54" s="747" t="str">
        <f t="shared" si="29"/>
        <v xml:space="preserve"> </v>
      </c>
      <c r="BK54" s="4" t="str">
        <f t="shared" si="30"/>
        <v xml:space="preserve"> </v>
      </c>
      <c r="BL54" s="747" t="str">
        <f t="shared" si="31"/>
        <v xml:space="preserve"> </v>
      </c>
      <c r="BM54" s="4" t="str">
        <f t="shared" si="32"/>
        <v xml:space="preserve"> </v>
      </c>
      <c r="BN54" s="747" t="str">
        <f t="shared" si="33"/>
        <v xml:space="preserve"> </v>
      </c>
      <c r="BO54" s="4" t="str">
        <f t="shared" si="34"/>
        <v xml:space="preserve"> </v>
      </c>
      <c r="BP54" s="747" t="str">
        <f t="shared" si="35"/>
        <v xml:space="preserve"> </v>
      </c>
      <c r="BQ54" s="4" t="str">
        <f t="shared" si="36"/>
        <v xml:space="preserve"> </v>
      </c>
      <c r="BR54" s="747" t="str">
        <f t="shared" si="37"/>
        <v xml:space="preserve"> </v>
      </c>
      <c r="BS54" s="133" t="s">
        <v>207</v>
      </c>
      <c r="BT54" s="133"/>
      <c r="BU54" s="389"/>
      <c r="BV54" s="389"/>
      <c r="BW54" s="389"/>
      <c r="BX54" s="389"/>
      <c r="BY54" s="389"/>
      <c r="BZ54" s="389"/>
      <c r="CA54" s="389"/>
      <c r="CB54" s="389"/>
      <c r="CC54" s="163">
        <f t="shared" si="38"/>
        <v>0</v>
      </c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89"/>
      <c r="EF54" s="389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  <c r="FK54" s="389"/>
      <c r="FL54" s="389"/>
      <c r="FM54" s="389"/>
      <c r="FN54" s="389"/>
      <c r="FO54" s="389"/>
      <c r="FP54" s="389"/>
      <c r="FQ54" s="389"/>
      <c r="FR54" s="389"/>
      <c r="FS54" s="389"/>
      <c r="FT54" s="389"/>
      <c r="FU54" s="389"/>
      <c r="FV54" s="389"/>
      <c r="FW54" s="389"/>
      <c r="FX54" s="389"/>
      <c r="FY54" s="639" t="s">
        <v>198</v>
      </c>
      <c r="FZ54" s="640">
        <v>249</v>
      </c>
      <c r="GA54" s="640">
        <v>30289436</v>
      </c>
      <c r="GB54" s="640">
        <v>52</v>
      </c>
      <c r="GC54" s="640" t="s">
        <v>817</v>
      </c>
      <c r="GD54" s="640">
        <v>20</v>
      </c>
      <c r="GE54" s="640">
        <v>1995</v>
      </c>
      <c r="GF54" s="640">
        <v>1</v>
      </c>
      <c r="GG54" s="640" t="s">
        <v>780</v>
      </c>
      <c r="GH54" s="640">
        <v>2</v>
      </c>
      <c r="GI54" s="640">
        <v>1</v>
      </c>
      <c r="GJ54" s="640" t="s">
        <v>780</v>
      </c>
      <c r="GK54" s="640">
        <v>2</v>
      </c>
      <c r="GL54" s="640" t="s">
        <v>781</v>
      </c>
      <c r="GM54" s="640" t="s">
        <v>782</v>
      </c>
      <c r="GN54" s="640">
        <v>66</v>
      </c>
      <c r="GO54" s="640" t="s">
        <v>783</v>
      </c>
      <c r="GP54" s="640">
        <v>0</v>
      </c>
      <c r="GQ54" s="640">
        <v>0</v>
      </c>
      <c r="GR54" s="640">
        <v>4</v>
      </c>
      <c r="GS54" s="640">
        <v>2</v>
      </c>
      <c r="GT54" s="640">
        <v>3</v>
      </c>
      <c r="GU54" s="640" t="s">
        <v>783</v>
      </c>
      <c r="GV54" s="640" t="s">
        <v>783</v>
      </c>
      <c r="GW54" s="640" t="s">
        <v>783</v>
      </c>
      <c r="GX54" s="640" t="s">
        <v>783</v>
      </c>
      <c r="GY54" s="640" t="s">
        <v>783</v>
      </c>
      <c r="GZ54" s="640">
        <v>1649</v>
      </c>
      <c r="HA54" s="640">
        <v>0.89</v>
      </c>
      <c r="HB54" s="640">
        <v>5</v>
      </c>
      <c r="HC54" s="640" t="s">
        <v>783</v>
      </c>
      <c r="HD54" s="640" t="s">
        <v>782</v>
      </c>
      <c r="HE54" s="640">
        <v>275</v>
      </c>
      <c r="HF54" s="640" t="s">
        <v>783</v>
      </c>
      <c r="HG54" s="640">
        <v>0</v>
      </c>
      <c r="HH54" s="640" t="s">
        <v>783</v>
      </c>
      <c r="HI54" s="640">
        <v>0</v>
      </c>
      <c r="HJ54" s="640">
        <v>1</v>
      </c>
      <c r="HK54" s="640">
        <v>45</v>
      </c>
      <c r="HL54" s="640" t="s">
        <v>784</v>
      </c>
      <c r="HM54" s="640" t="s">
        <v>785</v>
      </c>
      <c r="HN54" s="640" t="s">
        <v>783</v>
      </c>
      <c r="HO54" s="640" t="s">
        <v>783</v>
      </c>
      <c r="HP54" s="640" t="s">
        <v>783</v>
      </c>
      <c r="HQ54" s="640" t="s">
        <v>783</v>
      </c>
      <c r="HR54" s="640" t="s">
        <v>783</v>
      </c>
      <c r="HS54" s="640">
        <v>3976525</v>
      </c>
      <c r="HT54" s="640" t="s">
        <v>783</v>
      </c>
      <c r="HU54" s="640" t="s">
        <v>786</v>
      </c>
      <c r="HV54" s="640" t="s">
        <v>787</v>
      </c>
      <c r="HW54" s="640">
        <v>4</v>
      </c>
      <c r="HX54" s="640">
        <v>2014</v>
      </c>
      <c r="HY54" s="640">
        <v>63</v>
      </c>
      <c r="HZ54" s="640">
        <v>0</v>
      </c>
      <c r="IA54" s="640">
        <v>4699</v>
      </c>
      <c r="IB54" s="641">
        <v>41697.500081018516</v>
      </c>
      <c r="IC54" s="640" t="s">
        <v>788</v>
      </c>
      <c r="ID54" s="640">
        <v>3981003</v>
      </c>
      <c r="IE54" s="640">
        <v>2014</v>
      </c>
      <c r="IF54" s="640">
        <v>1712</v>
      </c>
      <c r="IG54" s="640" t="s">
        <v>783</v>
      </c>
      <c r="IH54" s="640" t="s">
        <v>783</v>
      </c>
      <c r="II54" s="640" t="s">
        <v>783</v>
      </c>
      <c r="IJ54" s="640" t="s">
        <v>783</v>
      </c>
      <c r="IK54" s="640" t="s">
        <v>783</v>
      </c>
      <c r="IL54" s="640" t="s">
        <v>783</v>
      </c>
      <c r="IM54" s="640" t="s">
        <v>783</v>
      </c>
      <c r="IN54" s="640" t="s">
        <v>783</v>
      </c>
      <c r="IO54" s="640" t="s">
        <v>783</v>
      </c>
      <c r="IP54" s="640">
        <v>1649</v>
      </c>
      <c r="IQ54" s="641">
        <v>37477.354571759257</v>
      </c>
      <c r="IR54" s="640">
        <v>2</v>
      </c>
      <c r="IS54" s="640" t="s">
        <v>793</v>
      </c>
      <c r="IT54" s="640">
        <v>3</v>
      </c>
      <c r="IU54" s="642">
        <v>41275</v>
      </c>
      <c r="IV54" s="640" t="s">
        <v>783</v>
      </c>
      <c r="IW54" s="640" t="s">
        <v>783</v>
      </c>
      <c r="IX54" s="640" t="s">
        <v>783</v>
      </c>
      <c r="IY54" s="640" t="s">
        <v>781</v>
      </c>
      <c r="IZ54" s="640">
        <v>45</v>
      </c>
      <c r="JA54" s="640" t="s">
        <v>789</v>
      </c>
      <c r="JB54" s="640" t="s">
        <v>783</v>
      </c>
      <c r="JC54" s="640" t="s">
        <v>783</v>
      </c>
      <c r="JD54" s="640" t="s">
        <v>783</v>
      </c>
      <c r="JE54" s="640">
        <v>329429</v>
      </c>
      <c r="JF54" s="640" t="s">
        <v>783</v>
      </c>
      <c r="JG54" s="640" t="s">
        <v>783</v>
      </c>
      <c r="JH54" s="640" t="s">
        <v>804</v>
      </c>
      <c r="JI54" s="640">
        <v>52</v>
      </c>
      <c r="JJ54" s="640" t="s">
        <v>783</v>
      </c>
      <c r="JK54" s="640" t="s">
        <v>783</v>
      </c>
      <c r="JL54" s="640" t="s">
        <v>783</v>
      </c>
      <c r="JM54" s="640" t="s">
        <v>790</v>
      </c>
      <c r="JN54" s="640">
        <v>4</v>
      </c>
      <c r="JO54" s="640">
        <v>4</v>
      </c>
      <c r="JP54" s="640" t="s">
        <v>783</v>
      </c>
      <c r="JQ54" s="640" t="s">
        <v>783</v>
      </c>
      <c r="JR54" s="640" t="s">
        <v>783</v>
      </c>
      <c r="JS54" s="640" t="s">
        <v>783</v>
      </c>
      <c r="JT54" s="640" t="s">
        <v>783</v>
      </c>
      <c r="JU54" s="640" t="s">
        <v>783</v>
      </c>
      <c r="JV54" s="640" t="s">
        <v>861</v>
      </c>
      <c r="JW54" s="643">
        <v>4676.2831740000001</v>
      </c>
      <c r="JY54" s="225"/>
    </row>
    <row r="55" spans="1:289" ht="16" thickBot="1">
      <c r="A55" s="905" t="s">
        <v>5</v>
      </c>
      <c r="B55" s="79">
        <f t="shared" si="0"/>
        <v>3</v>
      </c>
      <c r="C55" s="871" t="s">
        <v>124</v>
      </c>
      <c r="D55" s="489" t="s">
        <v>185</v>
      </c>
      <c r="E55" s="1129" t="s">
        <v>198</v>
      </c>
      <c r="F55" s="888">
        <v>0.3</v>
      </c>
      <c r="G55" s="120">
        <f t="shared" si="39"/>
        <v>47.15</v>
      </c>
      <c r="H55" s="49">
        <v>0.3</v>
      </c>
      <c r="I55" s="3"/>
      <c r="J55" s="29"/>
      <c r="K55" s="18">
        <v>1983</v>
      </c>
      <c r="L55" s="5"/>
      <c r="M55" s="170">
        <v>3</v>
      </c>
      <c r="N55" s="71">
        <v>4</v>
      </c>
      <c r="O55" s="739">
        <v>1</v>
      </c>
      <c r="P55" s="1107">
        <v>15</v>
      </c>
      <c r="Q55" s="1108">
        <f t="shared" si="48"/>
        <v>12</v>
      </c>
      <c r="R55" s="30"/>
      <c r="S55" s="3">
        <f>H55</f>
        <v>0.3</v>
      </c>
      <c r="T55" s="25"/>
      <c r="U55" s="219">
        <f t="shared" si="50"/>
        <v>22500</v>
      </c>
      <c r="V55" s="219" t="s">
        <v>642</v>
      </c>
      <c r="W55" s="1042">
        <f t="shared" si="40"/>
        <v>22500</v>
      </c>
      <c r="X55" s="537">
        <f t="shared" si="42"/>
        <v>9365.8666666666668</v>
      </c>
      <c r="Y55" s="538">
        <f t="shared" si="2"/>
        <v>500</v>
      </c>
      <c r="Z55" s="1090">
        <f t="shared" si="3"/>
        <v>32365.866666666669</v>
      </c>
      <c r="AA55" s="1475">
        <f t="shared" si="43"/>
        <v>4387071.2731999997</v>
      </c>
      <c r="AB55" s="1098"/>
      <c r="AC55" s="600">
        <v>4</v>
      </c>
      <c r="AD55" s="1056">
        <f t="shared" si="4"/>
        <v>3965.8666666666668</v>
      </c>
      <c r="AE55" s="1063">
        <v>0.25</v>
      </c>
      <c r="AF55" s="747">
        <f t="shared" si="5"/>
        <v>5400</v>
      </c>
      <c r="AG55" s="600"/>
      <c r="AH55" s="1056">
        <f t="shared" si="6"/>
        <v>0</v>
      </c>
      <c r="AI55" s="1070"/>
      <c r="AJ55" s="747">
        <f t="shared" si="7"/>
        <v>0</v>
      </c>
      <c r="AK55" s="1051"/>
      <c r="AL55" s="270">
        <v>0</v>
      </c>
      <c r="AM55" s="902"/>
      <c r="AN55" s="902">
        <v>2025</v>
      </c>
      <c r="AO55" s="18" t="str">
        <f t="shared" si="8"/>
        <v xml:space="preserve"> </v>
      </c>
      <c r="AP55" s="747" t="str">
        <f t="shared" si="9"/>
        <v xml:space="preserve"> </v>
      </c>
      <c r="AQ55" s="4" t="str">
        <f t="shared" si="10"/>
        <v xml:space="preserve"> </v>
      </c>
      <c r="AR55" s="747" t="str">
        <f t="shared" si="11"/>
        <v xml:space="preserve"> </v>
      </c>
      <c r="AS55" s="4" t="str">
        <f t="shared" si="12"/>
        <v xml:space="preserve"> </v>
      </c>
      <c r="AT55" s="747" t="str">
        <f t="shared" si="13"/>
        <v xml:space="preserve"> </v>
      </c>
      <c r="AU55" s="4" t="str">
        <f t="shared" si="14"/>
        <v xml:space="preserve"> </v>
      </c>
      <c r="AV55" s="747" t="str">
        <f t="shared" si="15"/>
        <v xml:space="preserve"> </v>
      </c>
      <c r="AW55" s="4" t="str">
        <f t="shared" si="16"/>
        <v xml:space="preserve"> </v>
      </c>
      <c r="AX55" s="747" t="str">
        <f t="shared" si="17"/>
        <v xml:space="preserve"> </v>
      </c>
      <c r="AY55" s="4" t="str">
        <f t="shared" si="18"/>
        <v xml:space="preserve"> </v>
      </c>
      <c r="AZ55" s="747" t="str">
        <f t="shared" si="19"/>
        <v xml:space="preserve"> </v>
      </c>
      <c r="BA55" s="4" t="str">
        <f t="shared" si="20"/>
        <v xml:space="preserve"> </v>
      </c>
      <c r="BB55" s="747" t="str">
        <f t="shared" si="21"/>
        <v xml:space="preserve"> </v>
      </c>
      <c r="BC55" s="4">
        <f t="shared" si="22"/>
        <v>0.3</v>
      </c>
      <c r="BD55" s="747">
        <f t="shared" si="23"/>
        <v>32365.866666666669</v>
      </c>
      <c r="BE55" s="4" t="str">
        <f t="shared" si="24"/>
        <v xml:space="preserve"> </v>
      </c>
      <c r="BF55" s="747" t="str">
        <f t="shared" si="25"/>
        <v xml:space="preserve"> </v>
      </c>
      <c r="BG55" s="4" t="str">
        <f t="shared" si="26"/>
        <v xml:space="preserve"> </v>
      </c>
      <c r="BH55" s="747" t="str">
        <f t="shared" si="27"/>
        <v xml:space="preserve"> </v>
      </c>
      <c r="BI55" s="4" t="str">
        <f t="shared" si="28"/>
        <v xml:space="preserve"> </v>
      </c>
      <c r="BJ55" s="747" t="str">
        <f t="shared" si="29"/>
        <v xml:space="preserve"> </v>
      </c>
      <c r="BK55" s="4" t="str">
        <f t="shared" si="30"/>
        <v xml:space="preserve"> </v>
      </c>
      <c r="BL55" s="747" t="str">
        <f t="shared" si="31"/>
        <v xml:space="preserve"> </v>
      </c>
      <c r="BM55" s="4" t="str">
        <f t="shared" si="32"/>
        <v xml:space="preserve"> </v>
      </c>
      <c r="BN55" s="747" t="str">
        <f t="shared" si="33"/>
        <v xml:space="preserve"> </v>
      </c>
      <c r="BO55" s="4" t="str">
        <f t="shared" si="34"/>
        <v xml:space="preserve"> </v>
      </c>
      <c r="BP55" s="747" t="str">
        <f t="shared" si="35"/>
        <v xml:space="preserve"> </v>
      </c>
      <c r="BQ55" s="4" t="str">
        <f t="shared" si="36"/>
        <v xml:space="preserve"> </v>
      </c>
      <c r="BR55" s="747" t="str">
        <f t="shared" si="37"/>
        <v xml:space="preserve"> </v>
      </c>
      <c r="BS55" s="133" t="s">
        <v>625</v>
      </c>
      <c r="BT55" s="133"/>
      <c r="BU55" s="389"/>
      <c r="BV55" s="389"/>
      <c r="BW55" s="389"/>
      <c r="BX55" s="389"/>
      <c r="BY55" s="389"/>
      <c r="BZ55" s="389"/>
      <c r="CA55" s="389"/>
      <c r="CB55" s="389"/>
      <c r="CC55" s="163">
        <f t="shared" si="38"/>
        <v>0</v>
      </c>
      <c r="CD55" s="389"/>
      <c r="CE55" s="389"/>
      <c r="CF55" s="389"/>
      <c r="CG55" s="389"/>
      <c r="CH55" s="389"/>
      <c r="CI55" s="389"/>
      <c r="CJ55" s="389"/>
      <c r="CK55" s="389"/>
      <c r="CL55" s="389"/>
      <c r="CM55" s="389"/>
      <c r="CN55" s="389"/>
      <c r="CO55" s="389"/>
      <c r="CP55" s="389"/>
      <c r="CQ55" s="389"/>
      <c r="CR55" s="389"/>
      <c r="CS55" s="389"/>
      <c r="CT55" s="389"/>
      <c r="CU55" s="389"/>
      <c r="CV55" s="389"/>
      <c r="CW55" s="389"/>
      <c r="CX55" s="389"/>
      <c r="CY55" s="389"/>
      <c r="CZ55" s="389"/>
      <c r="DA55" s="389"/>
      <c r="DB55" s="389"/>
      <c r="DC55" s="389"/>
      <c r="DD55" s="389"/>
      <c r="DE55" s="389"/>
      <c r="DF55" s="389"/>
      <c r="DG55" s="389"/>
      <c r="DH55" s="389"/>
      <c r="DI55" s="389"/>
      <c r="DJ55" s="389"/>
      <c r="DK55" s="389"/>
      <c r="DL55" s="389"/>
      <c r="DM55" s="389"/>
      <c r="DN55" s="389"/>
      <c r="DO55" s="389"/>
      <c r="DP55" s="389"/>
      <c r="DQ55" s="389"/>
      <c r="DR55" s="389"/>
      <c r="DS55" s="389"/>
      <c r="DT55" s="389"/>
      <c r="DU55" s="389"/>
      <c r="DV55" s="389"/>
      <c r="DW55" s="389"/>
      <c r="DX55" s="389"/>
      <c r="DY55" s="389"/>
      <c r="DZ55" s="389"/>
      <c r="EA55" s="389"/>
      <c r="EB55" s="389"/>
      <c r="EC55" s="389"/>
      <c r="ED55" s="389"/>
      <c r="EE55" s="389"/>
      <c r="EF55" s="389"/>
      <c r="EG55" s="389"/>
      <c r="EH55" s="389"/>
      <c r="EI55" s="389"/>
      <c r="EJ55" s="389"/>
      <c r="EK55" s="389"/>
      <c r="EL55" s="389"/>
      <c r="EM55" s="389"/>
      <c r="EN55" s="389"/>
      <c r="EO55" s="389"/>
      <c r="EP55" s="389"/>
      <c r="EQ55" s="389"/>
      <c r="ER55" s="389"/>
      <c r="ES55" s="389"/>
      <c r="ET55" s="389"/>
      <c r="EU55" s="389"/>
      <c r="EV55" s="389"/>
      <c r="EW55" s="389"/>
      <c r="EX55" s="389"/>
      <c r="EY55" s="389"/>
      <c r="EZ55" s="389"/>
      <c r="FA55" s="389"/>
      <c r="FB55" s="389"/>
      <c r="FC55" s="389"/>
      <c r="FD55" s="389"/>
      <c r="FE55" s="389"/>
      <c r="FF55" s="389"/>
      <c r="FG55" s="389"/>
      <c r="FH55" s="389"/>
      <c r="FI55" s="389"/>
      <c r="FJ55" s="389"/>
      <c r="FK55" s="389"/>
      <c r="FL55" s="389"/>
      <c r="FM55" s="389"/>
      <c r="FN55" s="389"/>
      <c r="FO55" s="389"/>
      <c r="FP55" s="389"/>
      <c r="FQ55" s="389"/>
      <c r="FR55" s="389"/>
      <c r="FS55" s="389"/>
      <c r="FT55" s="389"/>
      <c r="FU55" s="389"/>
      <c r="FV55" s="389"/>
      <c r="FW55" s="389"/>
      <c r="FX55" s="389"/>
      <c r="FY55" s="625" t="s">
        <v>407</v>
      </c>
      <c r="FZ55" s="626">
        <v>275</v>
      </c>
      <c r="GA55" s="626">
        <v>30289515</v>
      </c>
      <c r="GB55" s="626" t="s">
        <v>783</v>
      </c>
      <c r="GC55" s="626"/>
      <c r="GD55" s="626" t="s">
        <v>783</v>
      </c>
      <c r="GE55" s="626" t="s">
        <v>783</v>
      </c>
      <c r="GF55" s="626" t="s">
        <v>783</v>
      </c>
      <c r="GG55" s="626"/>
      <c r="GH55" s="626" t="s">
        <v>783</v>
      </c>
      <c r="GI55" s="626" t="s">
        <v>783</v>
      </c>
      <c r="GJ55" s="626"/>
      <c r="GK55" s="626" t="s">
        <v>783</v>
      </c>
      <c r="GL55" s="626" t="s">
        <v>781</v>
      </c>
      <c r="GM55" s="626" t="s">
        <v>783</v>
      </c>
      <c r="GN55" s="626" t="s">
        <v>783</v>
      </c>
      <c r="GO55" s="626" t="s">
        <v>783</v>
      </c>
      <c r="GP55" s="626" t="s">
        <v>783</v>
      </c>
      <c r="GQ55" s="626" t="s">
        <v>783</v>
      </c>
      <c r="GR55" s="626" t="s">
        <v>783</v>
      </c>
      <c r="GS55" s="626" t="s">
        <v>783</v>
      </c>
      <c r="GT55" s="626" t="s">
        <v>783</v>
      </c>
      <c r="GU55" s="626" t="s">
        <v>783</v>
      </c>
      <c r="GV55" s="626" t="s">
        <v>783</v>
      </c>
      <c r="GW55" s="626" t="s">
        <v>783</v>
      </c>
      <c r="GX55" s="626" t="s">
        <v>783</v>
      </c>
      <c r="GY55" s="626" t="s">
        <v>783</v>
      </c>
      <c r="GZ55" s="626">
        <v>1649</v>
      </c>
      <c r="HA55" s="626">
        <v>0</v>
      </c>
      <c r="HB55" s="626">
        <v>9</v>
      </c>
      <c r="HC55" s="626" t="s">
        <v>783</v>
      </c>
      <c r="HD55" s="626" t="s">
        <v>783</v>
      </c>
      <c r="HE55" s="626" t="s">
        <v>783</v>
      </c>
      <c r="HF55" s="626" t="s">
        <v>783</v>
      </c>
      <c r="HG55" s="626" t="s">
        <v>783</v>
      </c>
      <c r="HH55" s="626" t="s">
        <v>783</v>
      </c>
      <c r="HI55" s="626" t="s">
        <v>783</v>
      </c>
      <c r="HJ55" s="626" t="s">
        <v>783</v>
      </c>
      <c r="HK55" s="626" t="s">
        <v>783</v>
      </c>
      <c r="HL55" s="626" t="s">
        <v>783</v>
      </c>
      <c r="HM55" s="626" t="s">
        <v>783</v>
      </c>
      <c r="HN55" s="626" t="s">
        <v>783</v>
      </c>
      <c r="HO55" s="626" t="s">
        <v>783</v>
      </c>
      <c r="HP55" s="626" t="s">
        <v>783</v>
      </c>
      <c r="HQ55" s="626" t="s">
        <v>783</v>
      </c>
      <c r="HR55" s="626" t="s">
        <v>783</v>
      </c>
      <c r="HS55" s="626">
        <v>5074871</v>
      </c>
      <c r="HT55" s="626" t="s">
        <v>783</v>
      </c>
      <c r="HU55" s="626" t="s">
        <v>786</v>
      </c>
      <c r="HV55" s="626" t="s">
        <v>787</v>
      </c>
      <c r="HW55" s="626">
        <v>4</v>
      </c>
      <c r="HX55" s="626">
        <v>2014</v>
      </c>
      <c r="HY55" s="626">
        <v>63</v>
      </c>
      <c r="HZ55" s="626">
        <v>2376</v>
      </c>
      <c r="IA55" s="626">
        <v>5386</v>
      </c>
      <c r="IB55" s="627">
        <v>41697.500081018516</v>
      </c>
      <c r="IC55" s="626" t="s">
        <v>788</v>
      </c>
      <c r="ID55" s="626">
        <v>5074870</v>
      </c>
      <c r="IE55" s="626" t="s">
        <v>783</v>
      </c>
      <c r="IF55" s="626">
        <v>1712</v>
      </c>
      <c r="IG55" s="626" t="s">
        <v>783</v>
      </c>
      <c r="IH55" s="626" t="s">
        <v>783</v>
      </c>
      <c r="II55" s="626" t="s">
        <v>783</v>
      </c>
      <c r="IJ55" s="626" t="s">
        <v>783</v>
      </c>
      <c r="IK55" s="626" t="s">
        <v>783</v>
      </c>
      <c r="IL55" s="626" t="s">
        <v>783</v>
      </c>
      <c r="IM55" s="626" t="s">
        <v>783</v>
      </c>
      <c r="IN55" s="626" t="s">
        <v>783</v>
      </c>
      <c r="IO55" s="626" t="s">
        <v>783</v>
      </c>
      <c r="IP55" s="626">
        <v>2108</v>
      </c>
      <c r="IQ55" s="627">
        <v>38587.423726851855</v>
      </c>
      <c r="IR55" s="626" t="s">
        <v>783</v>
      </c>
      <c r="IS55" s="626" t="s">
        <v>783</v>
      </c>
      <c r="IT55" s="626" t="s">
        <v>783</v>
      </c>
      <c r="IU55" s="626" t="s">
        <v>783</v>
      </c>
      <c r="IV55" s="626" t="s">
        <v>783</v>
      </c>
      <c r="IW55" s="626" t="s">
        <v>783</v>
      </c>
      <c r="IX55" s="626" t="s">
        <v>783</v>
      </c>
      <c r="IY55" s="626" t="s">
        <v>781</v>
      </c>
      <c r="IZ55" s="626" t="s">
        <v>783</v>
      </c>
      <c r="JA55" s="626" t="s">
        <v>783</v>
      </c>
      <c r="JB55" s="626" t="s">
        <v>783</v>
      </c>
      <c r="JC55" s="626" t="s">
        <v>783</v>
      </c>
      <c r="JD55" s="626" t="s">
        <v>783</v>
      </c>
      <c r="JE55" s="626">
        <v>329446</v>
      </c>
      <c r="JF55" s="626" t="s">
        <v>783</v>
      </c>
      <c r="JG55" s="626" t="s">
        <v>783</v>
      </c>
      <c r="JH55" s="626" t="s">
        <v>783</v>
      </c>
      <c r="JI55" s="626" t="s">
        <v>783</v>
      </c>
      <c r="JJ55" s="626" t="s">
        <v>783</v>
      </c>
      <c r="JK55" s="626" t="s">
        <v>783</v>
      </c>
      <c r="JL55" s="626" t="s">
        <v>783</v>
      </c>
      <c r="JM55" s="626" t="s">
        <v>783</v>
      </c>
      <c r="JN55" s="626">
        <v>4</v>
      </c>
      <c r="JO55" s="626" t="s">
        <v>783</v>
      </c>
      <c r="JP55" s="626" t="s">
        <v>783</v>
      </c>
      <c r="JQ55" s="626">
        <v>10711928</v>
      </c>
      <c r="JR55" s="626">
        <v>2011</v>
      </c>
      <c r="JS55" s="626">
        <v>3</v>
      </c>
      <c r="JT55" s="626" t="s">
        <v>783</v>
      </c>
      <c r="JU55" s="626" t="s">
        <v>783</v>
      </c>
      <c r="JV55" s="626" t="s">
        <v>894</v>
      </c>
      <c r="JW55" s="628">
        <v>3006.8536250000002</v>
      </c>
      <c r="JX55">
        <f>SUM(JW54:JW55)</f>
        <v>7683.1367989999999</v>
      </c>
      <c r="JY55" s="225">
        <v>1.0190086956439393</v>
      </c>
    </row>
    <row r="56" spans="1:289" ht="16" thickBot="1">
      <c r="A56" s="905" t="s">
        <v>5</v>
      </c>
      <c r="B56" s="79">
        <f t="shared" si="0"/>
        <v>1</v>
      </c>
      <c r="C56" s="871" t="s">
        <v>101</v>
      </c>
      <c r="D56" s="489" t="s">
        <v>185</v>
      </c>
      <c r="E56" s="1129" t="s">
        <v>34</v>
      </c>
      <c r="F56" s="888">
        <v>0.05</v>
      </c>
      <c r="G56" s="120">
        <f t="shared" si="39"/>
        <v>47.199999999999996</v>
      </c>
      <c r="H56" s="46"/>
      <c r="I56" s="3">
        <v>0.05</v>
      </c>
      <c r="J56" s="29"/>
      <c r="K56" s="18"/>
      <c r="L56" s="5"/>
      <c r="M56" s="170">
        <v>1</v>
      </c>
      <c r="N56" s="71">
        <v>1</v>
      </c>
      <c r="O56" s="739">
        <v>5</v>
      </c>
      <c r="P56" s="1107">
        <f t="shared" ref="P56:P96" si="51">SUM(M56:O56)</f>
        <v>7</v>
      </c>
      <c r="Q56" s="1108">
        <f t="shared" si="48"/>
        <v>5</v>
      </c>
      <c r="R56" s="46"/>
      <c r="S56" s="3">
        <v>0.05</v>
      </c>
      <c r="T56" s="25"/>
      <c r="U56" s="219">
        <f t="shared" si="50"/>
        <v>3750</v>
      </c>
      <c r="V56" s="219" t="s">
        <v>642</v>
      </c>
      <c r="W56" s="1042">
        <f t="shared" si="40"/>
        <v>3750</v>
      </c>
      <c r="X56" s="537">
        <f t="shared" si="42"/>
        <v>0</v>
      </c>
      <c r="Y56" s="538">
        <f t="shared" si="2"/>
        <v>500</v>
      </c>
      <c r="Z56" s="1090">
        <f t="shared" si="3"/>
        <v>4250</v>
      </c>
      <c r="AA56" s="1475">
        <f t="shared" si="43"/>
        <v>4391321.2731999997</v>
      </c>
      <c r="AB56" s="1098"/>
      <c r="AC56" s="600"/>
      <c r="AD56" s="1056">
        <f t="shared" si="4"/>
        <v>0</v>
      </c>
      <c r="AE56" s="1063"/>
      <c r="AF56" s="747">
        <f t="shared" si="5"/>
        <v>0</v>
      </c>
      <c r="AG56" s="600"/>
      <c r="AH56" s="1056">
        <f t="shared" si="6"/>
        <v>0</v>
      </c>
      <c r="AI56" s="1070"/>
      <c r="AJ56" s="747">
        <f t="shared" si="7"/>
        <v>0</v>
      </c>
      <c r="AK56" s="1051"/>
      <c r="AL56" s="270">
        <v>0</v>
      </c>
      <c r="AM56" s="902"/>
      <c r="AN56" s="902">
        <v>2025</v>
      </c>
      <c r="AO56" s="18" t="str">
        <f t="shared" si="8"/>
        <v xml:space="preserve"> </v>
      </c>
      <c r="AP56" s="747" t="str">
        <f t="shared" si="9"/>
        <v xml:space="preserve"> </v>
      </c>
      <c r="AQ56" s="4" t="str">
        <f t="shared" si="10"/>
        <v xml:space="preserve"> </v>
      </c>
      <c r="AR56" s="747" t="str">
        <f t="shared" si="11"/>
        <v xml:space="preserve"> </v>
      </c>
      <c r="AS56" s="4" t="str">
        <f t="shared" si="12"/>
        <v xml:space="preserve"> </v>
      </c>
      <c r="AT56" s="747" t="str">
        <f t="shared" si="13"/>
        <v xml:space="preserve"> </v>
      </c>
      <c r="AU56" s="4" t="str">
        <f t="shared" si="14"/>
        <v xml:space="preserve"> </v>
      </c>
      <c r="AV56" s="747" t="str">
        <f t="shared" si="15"/>
        <v xml:space="preserve"> </v>
      </c>
      <c r="AW56" s="4" t="str">
        <f t="shared" si="16"/>
        <v xml:space="preserve"> </v>
      </c>
      <c r="AX56" s="747" t="str">
        <f t="shared" si="17"/>
        <v xml:space="preserve"> </v>
      </c>
      <c r="AY56" s="4" t="str">
        <f t="shared" si="18"/>
        <v xml:space="preserve"> </v>
      </c>
      <c r="AZ56" s="747" t="str">
        <f t="shared" si="19"/>
        <v xml:space="preserve"> </v>
      </c>
      <c r="BA56" s="4" t="str">
        <f t="shared" si="20"/>
        <v xml:space="preserve"> </v>
      </c>
      <c r="BB56" s="747" t="str">
        <f t="shared" si="21"/>
        <v xml:space="preserve"> </v>
      </c>
      <c r="BC56" s="4">
        <f t="shared" si="22"/>
        <v>0.05</v>
      </c>
      <c r="BD56" s="747">
        <f t="shared" si="23"/>
        <v>4250</v>
      </c>
      <c r="BE56" s="4" t="str">
        <f t="shared" si="24"/>
        <v xml:space="preserve"> </v>
      </c>
      <c r="BF56" s="747" t="str">
        <f t="shared" si="25"/>
        <v xml:space="preserve"> </v>
      </c>
      <c r="BG56" s="4" t="str">
        <f t="shared" si="26"/>
        <v xml:space="preserve"> </v>
      </c>
      <c r="BH56" s="747" t="str">
        <f t="shared" si="27"/>
        <v xml:space="preserve"> </v>
      </c>
      <c r="BI56" s="4" t="str">
        <f t="shared" si="28"/>
        <v xml:space="preserve"> </v>
      </c>
      <c r="BJ56" s="747" t="str">
        <f t="shared" si="29"/>
        <v xml:space="preserve"> </v>
      </c>
      <c r="BK56" s="4" t="str">
        <f t="shared" si="30"/>
        <v xml:space="preserve"> </v>
      </c>
      <c r="BL56" s="747" t="str">
        <f t="shared" si="31"/>
        <v xml:space="preserve"> </v>
      </c>
      <c r="BM56" s="4" t="str">
        <f t="shared" si="32"/>
        <v xml:space="preserve"> </v>
      </c>
      <c r="BN56" s="747" t="str">
        <f t="shared" si="33"/>
        <v xml:space="preserve"> </v>
      </c>
      <c r="BO56" s="4" t="str">
        <f t="shared" si="34"/>
        <v xml:space="preserve"> </v>
      </c>
      <c r="BP56" s="747" t="str">
        <f t="shared" si="35"/>
        <v xml:space="preserve"> </v>
      </c>
      <c r="BQ56" s="4" t="str">
        <f t="shared" si="36"/>
        <v xml:space="preserve"> </v>
      </c>
      <c r="BR56" s="747" t="str">
        <f t="shared" si="37"/>
        <v xml:space="preserve"> </v>
      </c>
      <c r="BS56" s="133"/>
      <c r="BT56" s="133"/>
      <c r="BU56" s="389"/>
      <c r="BV56" s="588"/>
      <c r="BW56" s="588"/>
      <c r="BX56" s="389"/>
      <c r="BY56" s="389"/>
      <c r="BZ56" s="389"/>
      <c r="CA56" s="389"/>
      <c r="CB56" s="389"/>
      <c r="CC56" s="163">
        <f t="shared" si="38"/>
        <v>0</v>
      </c>
      <c r="CD56" s="389"/>
      <c r="CE56" s="389"/>
      <c r="CF56" s="389"/>
      <c r="CG56" s="389"/>
      <c r="CH56" s="389"/>
      <c r="CI56" s="389"/>
      <c r="CJ56" s="389"/>
      <c r="CK56" s="389"/>
      <c r="CL56" s="389"/>
      <c r="CM56" s="389"/>
      <c r="CN56" s="389"/>
      <c r="CO56" s="389"/>
      <c r="CP56" s="389"/>
      <c r="CQ56" s="389"/>
      <c r="CR56" s="389"/>
      <c r="CS56" s="389"/>
      <c r="CT56" s="389"/>
      <c r="CU56" s="389"/>
      <c r="CV56" s="389"/>
      <c r="CW56" s="389"/>
      <c r="CX56" s="389"/>
      <c r="CY56" s="389"/>
      <c r="CZ56" s="389"/>
      <c r="DA56" s="389"/>
      <c r="DB56" s="389"/>
      <c r="DC56" s="389"/>
      <c r="DD56" s="389"/>
      <c r="DE56" s="389"/>
      <c r="DF56" s="389"/>
      <c r="DG56" s="389"/>
      <c r="DH56" s="389"/>
      <c r="DI56" s="389"/>
      <c r="DJ56" s="389"/>
      <c r="DK56" s="389"/>
      <c r="DL56" s="389"/>
      <c r="DM56" s="389"/>
      <c r="DN56" s="389"/>
      <c r="DO56" s="389"/>
      <c r="DP56" s="389"/>
      <c r="DQ56" s="389"/>
      <c r="DR56" s="389"/>
      <c r="DS56" s="389"/>
      <c r="DT56" s="389"/>
      <c r="DU56" s="389"/>
      <c r="DV56" s="389"/>
      <c r="DW56" s="389"/>
      <c r="DX56" s="389"/>
      <c r="DY56" s="389"/>
      <c r="DZ56" s="389"/>
      <c r="EA56" s="389"/>
      <c r="EB56" s="389"/>
      <c r="EC56" s="389"/>
      <c r="ED56" s="389"/>
      <c r="EE56" s="389"/>
      <c r="EF56" s="389"/>
      <c r="EG56" s="389"/>
      <c r="EH56" s="389"/>
      <c r="EI56" s="389"/>
      <c r="EJ56" s="389"/>
      <c r="EK56" s="389"/>
      <c r="EL56" s="389"/>
      <c r="EM56" s="389"/>
      <c r="EN56" s="389"/>
      <c r="EO56" s="389"/>
      <c r="EP56" s="389"/>
      <c r="EQ56" s="389"/>
      <c r="ER56" s="389"/>
      <c r="ES56" s="389"/>
      <c r="ET56" s="389"/>
      <c r="EU56" s="389"/>
      <c r="EV56" s="389"/>
      <c r="EW56" s="389"/>
      <c r="EX56" s="389"/>
      <c r="EY56" s="389"/>
      <c r="EZ56" s="389"/>
      <c r="FA56" s="389"/>
      <c r="FB56" s="389"/>
      <c r="FC56" s="389"/>
      <c r="FD56" s="389"/>
      <c r="FE56" s="389"/>
      <c r="FF56" s="389"/>
      <c r="FG56" s="389"/>
      <c r="FH56" s="389"/>
      <c r="FI56" s="389"/>
      <c r="FJ56" s="389"/>
      <c r="FK56" s="389"/>
      <c r="FL56" s="389"/>
      <c r="FM56" s="389"/>
      <c r="FN56" s="389"/>
      <c r="FO56" s="389"/>
      <c r="FP56" s="389"/>
      <c r="FQ56" s="389"/>
      <c r="FR56" s="389"/>
      <c r="FS56" s="389"/>
      <c r="FT56" s="389"/>
      <c r="FU56" s="389"/>
      <c r="FV56" s="389"/>
      <c r="FW56" s="389"/>
      <c r="FX56" s="389"/>
      <c r="FY56" s="650" t="s">
        <v>428</v>
      </c>
      <c r="FZ56" s="651"/>
      <c r="GA56" s="651"/>
      <c r="GB56" s="651"/>
      <c r="GC56" s="651"/>
      <c r="GD56" s="651"/>
      <c r="GE56" s="651"/>
      <c r="GF56" s="651"/>
      <c r="GG56" s="651"/>
      <c r="GH56" s="651"/>
      <c r="GI56" s="651"/>
      <c r="GJ56" s="651"/>
      <c r="GK56" s="651"/>
      <c r="GL56" s="651"/>
      <c r="GM56" s="651"/>
      <c r="GN56" s="651"/>
      <c r="GO56" s="651"/>
      <c r="GP56" s="651"/>
      <c r="GQ56" s="651"/>
      <c r="GR56" s="651"/>
      <c r="GS56" s="651"/>
      <c r="GT56" s="651"/>
      <c r="GU56" s="651"/>
      <c r="GV56" s="651"/>
      <c r="GW56" s="651"/>
      <c r="GX56" s="651"/>
      <c r="GY56" s="651"/>
      <c r="GZ56" s="651"/>
      <c r="HA56" s="651"/>
      <c r="HB56" s="651"/>
      <c r="HC56" s="651"/>
      <c r="HD56" s="651"/>
      <c r="HE56" s="651"/>
      <c r="HF56" s="651"/>
      <c r="HG56" s="651"/>
      <c r="HH56" s="651"/>
      <c r="HI56" s="651"/>
      <c r="HJ56" s="651"/>
      <c r="HK56" s="651"/>
      <c r="HL56" s="651"/>
      <c r="HM56" s="651"/>
      <c r="HN56" s="651"/>
      <c r="HO56" s="651"/>
      <c r="HP56" s="651"/>
      <c r="HQ56" s="651"/>
      <c r="HR56" s="651"/>
      <c r="HS56" s="651"/>
      <c r="HT56" s="651"/>
      <c r="HU56" s="651"/>
      <c r="HV56" s="651"/>
      <c r="HW56" s="651"/>
      <c r="HX56" s="651"/>
      <c r="HY56" s="651"/>
      <c r="HZ56" s="651"/>
      <c r="IA56" s="651"/>
      <c r="IB56" s="652"/>
      <c r="IC56" s="651"/>
      <c r="ID56" s="651"/>
      <c r="IE56" s="651"/>
      <c r="IF56" s="651"/>
      <c r="IG56" s="651"/>
      <c r="IH56" s="651"/>
      <c r="II56" s="651"/>
      <c r="IJ56" s="651"/>
      <c r="IK56" s="651"/>
      <c r="IL56" s="651"/>
      <c r="IM56" s="651"/>
      <c r="IN56" s="651"/>
      <c r="IO56" s="651"/>
      <c r="IP56" s="651"/>
      <c r="IQ56" s="652"/>
      <c r="IR56" s="651"/>
      <c r="IS56" s="651"/>
      <c r="IT56" s="651"/>
      <c r="IU56" s="653"/>
      <c r="IV56" s="651"/>
      <c r="IW56" s="651"/>
      <c r="IX56" s="651"/>
      <c r="IY56" s="651"/>
      <c r="IZ56" s="651"/>
      <c r="JA56" s="651"/>
      <c r="JB56" s="651"/>
      <c r="JC56" s="651"/>
      <c r="JD56" s="651"/>
      <c r="JE56" s="651"/>
      <c r="JF56" s="651"/>
      <c r="JG56" s="651"/>
      <c r="JH56" s="651"/>
      <c r="JI56" s="651"/>
      <c r="JJ56" s="651"/>
      <c r="JK56" s="651"/>
      <c r="JL56" s="651"/>
      <c r="JM56" s="651"/>
      <c r="JN56" s="651"/>
      <c r="JO56" s="651"/>
      <c r="JP56" s="651"/>
      <c r="JQ56" s="651"/>
      <c r="JR56" s="651"/>
      <c r="JS56" s="651"/>
      <c r="JT56" s="651"/>
      <c r="JU56" s="651"/>
      <c r="JV56" s="651"/>
      <c r="JW56" s="654"/>
      <c r="JY56" s="371"/>
    </row>
    <row r="57" spans="1:289" ht="16" thickBot="1">
      <c r="A57" s="905" t="s">
        <v>5</v>
      </c>
      <c r="B57" s="79">
        <f t="shared" si="0"/>
        <v>3</v>
      </c>
      <c r="C57" s="871" t="s">
        <v>89</v>
      </c>
      <c r="D57" s="489" t="s">
        <v>135</v>
      </c>
      <c r="E57" s="1129" t="s">
        <v>213</v>
      </c>
      <c r="F57" s="888">
        <v>0.15</v>
      </c>
      <c r="G57" s="120">
        <f t="shared" si="39"/>
        <v>47.349999999999994</v>
      </c>
      <c r="H57" s="47">
        <v>0.15</v>
      </c>
      <c r="I57" s="2"/>
      <c r="J57" s="29"/>
      <c r="K57" s="18"/>
      <c r="L57" s="5"/>
      <c r="M57" s="170">
        <v>1</v>
      </c>
      <c r="N57" s="71">
        <v>2</v>
      </c>
      <c r="O57" s="739">
        <v>3</v>
      </c>
      <c r="P57" s="1107">
        <f t="shared" si="51"/>
        <v>6</v>
      </c>
      <c r="Q57" s="1108">
        <f t="shared" si="48"/>
        <v>6</v>
      </c>
      <c r="R57" s="46"/>
      <c r="S57" s="3">
        <v>0.15</v>
      </c>
      <c r="T57" s="25"/>
      <c r="U57" s="219">
        <f t="shared" si="50"/>
        <v>11250</v>
      </c>
      <c r="V57" s="219" t="s">
        <v>642</v>
      </c>
      <c r="W57" s="1042">
        <f t="shared" si="40"/>
        <v>11250</v>
      </c>
      <c r="X57" s="537">
        <f t="shared" si="42"/>
        <v>0</v>
      </c>
      <c r="Y57" s="538">
        <f t="shared" si="2"/>
        <v>500</v>
      </c>
      <c r="Z57" s="1090">
        <f t="shared" si="3"/>
        <v>11750</v>
      </c>
      <c r="AA57" s="1475">
        <f t="shared" si="43"/>
        <v>4403071.2731999997</v>
      </c>
      <c r="AB57" s="1098"/>
      <c r="AC57" s="600"/>
      <c r="AD57" s="1056">
        <f t="shared" si="4"/>
        <v>0</v>
      </c>
      <c r="AE57" s="1063"/>
      <c r="AF57" s="747">
        <f t="shared" si="5"/>
        <v>0</v>
      </c>
      <c r="AG57" s="600"/>
      <c r="AH57" s="1056">
        <f t="shared" si="6"/>
        <v>0</v>
      </c>
      <c r="AI57" s="1070"/>
      <c r="AJ57" s="747">
        <f t="shared" si="7"/>
        <v>0</v>
      </c>
      <c r="AK57" s="1051"/>
      <c r="AL57" s="270">
        <v>0</v>
      </c>
      <c r="AM57" s="902"/>
      <c r="AN57" s="902">
        <v>2025</v>
      </c>
      <c r="AO57" s="18" t="str">
        <f t="shared" si="8"/>
        <v xml:space="preserve"> </v>
      </c>
      <c r="AP57" s="747" t="str">
        <f t="shared" si="9"/>
        <v xml:space="preserve"> </v>
      </c>
      <c r="AQ57" s="4" t="str">
        <f t="shared" si="10"/>
        <v xml:space="preserve"> </v>
      </c>
      <c r="AR57" s="747" t="str">
        <f t="shared" si="11"/>
        <v xml:space="preserve"> </v>
      </c>
      <c r="AS57" s="4" t="str">
        <f t="shared" si="12"/>
        <v xml:space="preserve"> </v>
      </c>
      <c r="AT57" s="747" t="str">
        <f t="shared" si="13"/>
        <v xml:space="preserve"> </v>
      </c>
      <c r="AU57" s="4" t="str">
        <f t="shared" si="14"/>
        <v xml:space="preserve"> </v>
      </c>
      <c r="AV57" s="747" t="str">
        <f t="shared" si="15"/>
        <v xml:space="preserve"> </v>
      </c>
      <c r="AW57" s="4" t="str">
        <f t="shared" si="16"/>
        <v xml:space="preserve"> </v>
      </c>
      <c r="AX57" s="747" t="str">
        <f t="shared" si="17"/>
        <v xml:space="preserve"> </v>
      </c>
      <c r="AY57" s="4" t="str">
        <f t="shared" si="18"/>
        <v xml:space="preserve"> </v>
      </c>
      <c r="AZ57" s="747" t="str">
        <f t="shared" si="19"/>
        <v xml:space="preserve"> </v>
      </c>
      <c r="BA57" s="4" t="str">
        <f t="shared" si="20"/>
        <v xml:space="preserve"> </v>
      </c>
      <c r="BB57" s="747" t="str">
        <f t="shared" si="21"/>
        <v xml:space="preserve"> </v>
      </c>
      <c r="BC57" s="4">
        <f t="shared" si="22"/>
        <v>0.15</v>
      </c>
      <c r="BD57" s="747">
        <f t="shared" si="23"/>
        <v>11750</v>
      </c>
      <c r="BE57" s="4" t="str">
        <f t="shared" si="24"/>
        <v xml:space="preserve"> </v>
      </c>
      <c r="BF57" s="747" t="str">
        <f t="shared" si="25"/>
        <v xml:space="preserve"> </v>
      </c>
      <c r="BG57" s="4" t="str">
        <f t="shared" si="26"/>
        <v xml:space="preserve"> </v>
      </c>
      <c r="BH57" s="747" t="str">
        <f t="shared" si="27"/>
        <v xml:space="preserve"> </v>
      </c>
      <c r="BI57" s="4" t="str">
        <f t="shared" si="28"/>
        <v xml:space="preserve"> </v>
      </c>
      <c r="BJ57" s="747" t="str">
        <f t="shared" si="29"/>
        <v xml:space="preserve"> </v>
      </c>
      <c r="BK57" s="4" t="str">
        <f t="shared" si="30"/>
        <v xml:space="preserve"> </v>
      </c>
      <c r="BL57" s="747" t="str">
        <f t="shared" si="31"/>
        <v xml:space="preserve"> </v>
      </c>
      <c r="BM57" s="4" t="str">
        <f t="shared" si="32"/>
        <v xml:space="preserve"> </v>
      </c>
      <c r="BN57" s="747" t="str">
        <f t="shared" si="33"/>
        <v xml:space="preserve"> </v>
      </c>
      <c r="BO57" s="4" t="str">
        <f t="shared" si="34"/>
        <v xml:space="preserve"> </v>
      </c>
      <c r="BP57" s="747" t="str">
        <f t="shared" si="35"/>
        <v xml:space="preserve"> </v>
      </c>
      <c r="BQ57" s="4" t="str">
        <f t="shared" si="36"/>
        <v xml:space="preserve"> </v>
      </c>
      <c r="BR57" s="747" t="str">
        <f t="shared" si="37"/>
        <v xml:space="preserve"> </v>
      </c>
      <c r="BS57" s="133"/>
      <c r="BT57" s="133"/>
      <c r="BU57" s="389"/>
      <c r="BV57" s="389"/>
      <c r="BW57" s="389"/>
      <c r="BX57" s="389"/>
      <c r="BY57" s="389"/>
      <c r="BZ57" s="389"/>
      <c r="CA57" s="389"/>
      <c r="CB57" s="389"/>
      <c r="CC57" s="163">
        <f t="shared" si="38"/>
        <v>0</v>
      </c>
      <c r="CD57" s="389"/>
      <c r="CE57" s="389"/>
      <c r="CF57" s="389"/>
      <c r="CG57" s="389"/>
      <c r="CH57" s="389"/>
      <c r="CI57" s="389"/>
      <c r="CJ57" s="389"/>
      <c r="CK57" s="389"/>
      <c r="CL57" s="389"/>
      <c r="CM57" s="389"/>
      <c r="CN57" s="389"/>
      <c r="CO57" s="389"/>
      <c r="CP57" s="389"/>
      <c r="CQ57" s="389"/>
      <c r="CR57" s="389"/>
      <c r="CS57" s="389"/>
      <c r="CT57" s="389"/>
      <c r="CU57" s="389"/>
      <c r="CV57" s="389"/>
      <c r="CW57" s="389"/>
      <c r="CX57" s="389"/>
      <c r="CY57" s="389"/>
      <c r="CZ57" s="389"/>
      <c r="DA57" s="389"/>
      <c r="DB57" s="389"/>
      <c r="DC57" s="389"/>
      <c r="DD57" s="389"/>
      <c r="DE57" s="389"/>
      <c r="DF57" s="389"/>
      <c r="DG57" s="389"/>
      <c r="DH57" s="389"/>
      <c r="DI57" s="389"/>
      <c r="DJ57" s="389"/>
      <c r="DK57" s="389"/>
      <c r="DL57" s="389"/>
      <c r="DM57" s="389"/>
      <c r="DN57" s="389"/>
      <c r="DO57" s="389"/>
      <c r="DP57" s="389"/>
      <c r="DQ57" s="389"/>
      <c r="DR57" s="389"/>
      <c r="DS57" s="389"/>
      <c r="DT57" s="389"/>
      <c r="DU57" s="389"/>
      <c r="DV57" s="389"/>
      <c r="DW57" s="389"/>
      <c r="DX57" s="389"/>
      <c r="DY57" s="389"/>
      <c r="DZ57" s="389"/>
      <c r="EA57" s="389"/>
      <c r="EB57" s="389"/>
      <c r="EC57" s="389"/>
      <c r="ED57" s="389"/>
      <c r="EE57" s="389"/>
      <c r="EF57" s="389"/>
      <c r="EG57" s="389"/>
      <c r="EH57" s="389"/>
      <c r="EI57" s="389"/>
      <c r="EJ57" s="389"/>
      <c r="EK57" s="389"/>
      <c r="EL57" s="389"/>
      <c r="EM57" s="389"/>
      <c r="EN57" s="389"/>
      <c r="EO57" s="389"/>
      <c r="EP57" s="389"/>
      <c r="EQ57" s="389"/>
      <c r="ER57" s="389"/>
      <c r="ES57" s="389"/>
      <c r="ET57" s="389"/>
      <c r="EU57" s="389"/>
      <c r="EV57" s="389"/>
      <c r="EW57" s="389"/>
      <c r="EX57" s="389"/>
      <c r="EY57" s="389"/>
      <c r="EZ57" s="389"/>
      <c r="FA57" s="389"/>
      <c r="FB57" s="389"/>
      <c r="FC57" s="389"/>
      <c r="FD57" s="389"/>
      <c r="FE57" s="389"/>
      <c r="FF57" s="389"/>
      <c r="FG57" s="389"/>
      <c r="FH57" s="389"/>
      <c r="FI57" s="389"/>
      <c r="FJ57" s="389"/>
      <c r="FK57" s="389"/>
      <c r="FL57" s="389"/>
      <c r="FM57" s="389"/>
      <c r="FN57" s="389"/>
      <c r="FO57" s="389"/>
      <c r="FP57" s="389"/>
      <c r="FQ57" s="389"/>
      <c r="FR57" s="389"/>
      <c r="FS57" s="389"/>
      <c r="FT57" s="389"/>
      <c r="FU57" s="389"/>
      <c r="FV57" s="389"/>
      <c r="FW57" s="389"/>
      <c r="FX57" s="389"/>
      <c r="FY57" s="621"/>
      <c r="FZ57" s="622"/>
      <c r="GA57" s="622"/>
      <c r="GB57" s="622"/>
      <c r="GC57" s="622"/>
      <c r="GD57" s="622"/>
      <c r="GE57" s="622"/>
      <c r="GF57" s="622"/>
      <c r="GG57" s="622"/>
      <c r="GH57" s="622"/>
      <c r="GI57" s="622"/>
      <c r="GJ57" s="622"/>
      <c r="GK57" s="622"/>
      <c r="GL57" s="622"/>
      <c r="GM57" s="622"/>
      <c r="GN57" s="622"/>
      <c r="GO57" s="622"/>
      <c r="GP57" s="622"/>
      <c r="GQ57" s="622"/>
      <c r="GR57" s="622"/>
      <c r="GS57" s="622"/>
      <c r="GT57" s="622"/>
      <c r="GU57" s="622"/>
      <c r="GV57" s="622"/>
      <c r="GW57" s="622"/>
      <c r="GX57" s="622"/>
      <c r="GY57" s="622"/>
      <c r="GZ57" s="622"/>
      <c r="HA57" s="622"/>
      <c r="HB57" s="622"/>
      <c r="HC57" s="622"/>
      <c r="HD57" s="622"/>
      <c r="HE57" s="622"/>
      <c r="HF57" s="622"/>
      <c r="HG57" s="622"/>
      <c r="HH57" s="622"/>
      <c r="HI57" s="622"/>
      <c r="HJ57" s="622"/>
      <c r="HK57" s="622"/>
      <c r="HL57" s="622"/>
      <c r="HM57" s="622"/>
      <c r="HN57" s="622"/>
      <c r="HO57" s="622"/>
      <c r="HP57" s="622"/>
      <c r="HQ57" s="622"/>
      <c r="HR57" s="622"/>
      <c r="HS57" s="622"/>
      <c r="HT57" s="622"/>
      <c r="HU57" s="622"/>
      <c r="HV57" s="622"/>
      <c r="HW57" s="622"/>
      <c r="HX57" s="622"/>
      <c r="HY57" s="622"/>
      <c r="HZ57" s="622"/>
      <c r="IA57" s="622"/>
      <c r="IB57" s="623"/>
      <c r="IC57" s="622"/>
      <c r="ID57" s="622"/>
      <c r="IE57" s="622"/>
      <c r="IF57" s="622"/>
      <c r="IG57" s="622"/>
      <c r="IH57" s="622"/>
      <c r="II57" s="622"/>
      <c r="IJ57" s="622"/>
      <c r="IK57" s="622"/>
      <c r="IL57" s="622"/>
      <c r="IM57" s="622"/>
      <c r="IN57" s="622"/>
      <c r="IO57" s="622"/>
      <c r="IP57" s="622"/>
      <c r="IQ57" s="623"/>
      <c r="IR57" s="622"/>
      <c r="IS57" s="622"/>
      <c r="IT57" s="622"/>
      <c r="IU57" s="644"/>
      <c r="IV57" s="622"/>
      <c r="IW57" s="622"/>
      <c r="IX57" s="622"/>
      <c r="IY57" s="622"/>
      <c r="IZ57" s="622"/>
      <c r="JA57" s="622"/>
      <c r="JB57" s="622"/>
      <c r="JC57" s="622"/>
      <c r="JD57" s="622"/>
      <c r="JE57" s="622"/>
      <c r="JF57" s="622"/>
      <c r="JG57" s="622"/>
      <c r="JH57" s="622"/>
      <c r="JI57" s="622"/>
      <c r="JJ57" s="622"/>
      <c r="JK57" s="622"/>
      <c r="JL57" s="622"/>
      <c r="JM57" s="622"/>
      <c r="JN57" s="622"/>
      <c r="JO57" s="622"/>
      <c r="JP57" s="622"/>
      <c r="JQ57" s="622"/>
      <c r="JR57" s="622"/>
      <c r="JS57" s="622"/>
      <c r="JT57" s="622"/>
      <c r="JU57" s="622"/>
      <c r="JV57" s="622"/>
      <c r="JW57" s="624"/>
      <c r="JY57" s="225"/>
    </row>
    <row r="58" spans="1:289" ht="16" thickBot="1">
      <c r="A58" s="905" t="s">
        <v>5</v>
      </c>
      <c r="B58" s="79">
        <f t="shared" si="0"/>
        <v>3</v>
      </c>
      <c r="C58" s="871" t="s">
        <v>114</v>
      </c>
      <c r="D58" s="489" t="s">
        <v>218</v>
      </c>
      <c r="E58" s="1129" t="s">
        <v>220</v>
      </c>
      <c r="F58" s="888">
        <v>0.3</v>
      </c>
      <c r="G58" s="120">
        <f t="shared" si="39"/>
        <v>47.649999999999991</v>
      </c>
      <c r="H58" s="47">
        <v>0.3</v>
      </c>
      <c r="I58" s="2"/>
      <c r="J58" s="29"/>
      <c r="K58" s="18"/>
      <c r="L58" s="5"/>
      <c r="M58" s="170">
        <v>1</v>
      </c>
      <c r="N58" s="71">
        <v>2</v>
      </c>
      <c r="O58" s="739">
        <v>4</v>
      </c>
      <c r="P58" s="1107">
        <f t="shared" si="51"/>
        <v>7</v>
      </c>
      <c r="Q58" s="1108">
        <f t="shared" si="48"/>
        <v>8</v>
      </c>
      <c r="R58" s="51"/>
      <c r="S58" s="3">
        <v>0.3</v>
      </c>
      <c r="T58" s="25"/>
      <c r="U58" s="219">
        <f t="shared" si="50"/>
        <v>22500</v>
      </c>
      <c r="V58" s="219" t="s">
        <v>642</v>
      </c>
      <c r="W58" s="1042">
        <f t="shared" si="40"/>
        <v>22500</v>
      </c>
      <c r="X58" s="537">
        <f t="shared" si="42"/>
        <v>0</v>
      </c>
      <c r="Y58" s="538">
        <f t="shared" si="2"/>
        <v>500</v>
      </c>
      <c r="Z58" s="1090">
        <f t="shared" si="3"/>
        <v>23000</v>
      </c>
      <c r="AA58" s="1475">
        <f t="shared" si="43"/>
        <v>4426071.2731999997</v>
      </c>
      <c r="AB58" s="1098"/>
      <c r="AC58" s="600"/>
      <c r="AD58" s="1056">
        <f t="shared" si="4"/>
        <v>0</v>
      </c>
      <c r="AE58" s="1063"/>
      <c r="AF58" s="747">
        <f t="shared" si="5"/>
        <v>0</v>
      </c>
      <c r="AG58" s="600"/>
      <c r="AH58" s="1056">
        <f t="shared" si="6"/>
        <v>0</v>
      </c>
      <c r="AI58" s="1070"/>
      <c r="AJ58" s="747">
        <f t="shared" si="7"/>
        <v>0</v>
      </c>
      <c r="AK58" s="1051"/>
      <c r="AL58" s="270">
        <v>0</v>
      </c>
      <c r="AM58" s="902"/>
      <c r="AN58" s="902">
        <v>2025</v>
      </c>
      <c r="AO58" s="18" t="str">
        <f t="shared" si="8"/>
        <v xml:space="preserve"> </v>
      </c>
      <c r="AP58" s="747" t="str">
        <f t="shared" si="9"/>
        <v xml:space="preserve"> </v>
      </c>
      <c r="AQ58" s="4" t="str">
        <f t="shared" si="10"/>
        <v xml:space="preserve"> </v>
      </c>
      <c r="AR58" s="747" t="str">
        <f t="shared" si="11"/>
        <v xml:space="preserve"> </v>
      </c>
      <c r="AS58" s="4" t="str">
        <f t="shared" si="12"/>
        <v xml:space="preserve"> </v>
      </c>
      <c r="AT58" s="747" t="str">
        <f t="shared" si="13"/>
        <v xml:space="preserve"> </v>
      </c>
      <c r="AU58" s="4" t="str">
        <f t="shared" si="14"/>
        <v xml:space="preserve"> </v>
      </c>
      <c r="AV58" s="747" t="str">
        <f t="shared" si="15"/>
        <v xml:space="preserve"> </v>
      </c>
      <c r="AW58" s="4" t="str">
        <f t="shared" si="16"/>
        <v xml:space="preserve"> </v>
      </c>
      <c r="AX58" s="747" t="str">
        <f t="shared" si="17"/>
        <v xml:space="preserve"> </v>
      </c>
      <c r="AY58" s="4" t="str">
        <f t="shared" si="18"/>
        <v xml:space="preserve"> </v>
      </c>
      <c r="AZ58" s="747" t="str">
        <f t="shared" si="19"/>
        <v xml:space="preserve"> </v>
      </c>
      <c r="BA58" s="4" t="str">
        <f t="shared" si="20"/>
        <v xml:space="preserve"> </v>
      </c>
      <c r="BB58" s="747" t="str">
        <f t="shared" si="21"/>
        <v xml:space="preserve"> </v>
      </c>
      <c r="BC58" s="4">
        <f t="shared" si="22"/>
        <v>0.3</v>
      </c>
      <c r="BD58" s="747">
        <f t="shared" si="23"/>
        <v>23000</v>
      </c>
      <c r="BE58" s="4" t="str">
        <f t="shared" si="24"/>
        <v xml:space="preserve"> </v>
      </c>
      <c r="BF58" s="747" t="str">
        <f t="shared" si="25"/>
        <v xml:space="preserve"> </v>
      </c>
      <c r="BG58" s="4" t="str">
        <f t="shared" si="26"/>
        <v xml:space="preserve"> </v>
      </c>
      <c r="BH58" s="747" t="str">
        <f t="shared" si="27"/>
        <v xml:space="preserve"> </v>
      </c>
      <c r="BI58" s="4" t="str">
        <f t="shared" si="28"/>
        <v xml:space="preserve"> </v>
      </c>
      <c r="BJ58" s="747" t="str">
        <f t="shared" si="29"/>
        <v xml:space="preserve"> </v>
      </c>
      <c r="BK58" s="4" t="str">
        <f t="shared" si="30"/>
        <v xml:space="preserve"> </v>
      </c>
      <c r="BL58" s="747" t="str">
        <f t="shared" si="31"/>
        <v xml:space="preserve"> </v>
      </c>
      <c r="BM58" s="4" t="str">
        <f t="shared" si="32"/>
        <v xml:space="preserve"> </v>
      </c>
      <c r="BN58" s="747" t="str">
        <f t="shared" si="33"/>
        <v xml:space="preserve"> </v>
      </c>
      <c r="BO58" s="4" t="str">
        <f t="shared" si="34"/>
        <v xml:space="preserve"> </v>
      </c>
      <c r="BP58" s="747" t="str">
        <f t="shared" si="35"/>
        <v xml:space="preserve"> </v>
      </c>
      <c r="BQ58" s="4" t="str">
        <f t="shared" si="36"/>
        <v xml:space="preserve"> </v>
      </c>
      <c r="BR58" s="747" t="str">
        <f t="shared" si="37"/>
        <v xml:space="preserve"> </v>
      </c>
      <c r="BS58" s="133" t="s">
        <v>221</v>
      </c>
      <c r="BT58" s="133"/>
      <c r="BU58" s="389"/>
      <c r="BV58" s="389"/>
      <c r="BW58" s="389"/>
      <c r="BX58" s="389"/>
      <c r="BY58" s="389"/>
      <c r="BZ58" s="389"/>
      <c r="CA58" s="389"/>
      <c r="CB58" s="389"/>
      <c r="CC58" s="163">
        <f t="shared" si="38"/>
        <v>0</v>
      </c>
      <c r="CD58" s="389"/>
      <c r="CE58" s="389"/>
      <c r="CF58" s="389"/>
      <c r="CG58" s="389"/>
      <c r="CH58" s="389"/>
      <c r="CI58" s="389"/>
      <c r="CJ58" s="389"/>
      <c r="CK58" s="389"/>
      <c r="CL58" s="389"/>
      <c r="CM58" s="389"/>
      <c r="CN58" s="389"/>
      <c r="CO58" s="389"/>
      <c r="CP58" s="389"/>
      <c r="CQ58" s="389"/>
      <c r="CR58" s="389"/>
      <c r="CS58" s="389"/>
      <c r="CT58" s="389"/>
      <c r="CU58" s="389"/>
      <c r="CV58" s="389"/>
      <c r="CW58" s="389"/>
      <c r="CX58" s="389"/>
      <c r="CY58" s="389"/>
      <c r="CZ58" s="389"/>
      <c r="DA58" s="389"/>
      <c r="DB58" s="389"/>
      <c r="DC58" s="389"/>
      <c r="DD58" s="389"/>
      <c r="DE58" s="389"/>
      <c r="DF58" s="389"/>
      <c r="DG58" s="389"/>
      <c r="DH58" s="389"/>
      <c r="DI58" s="389"/>
      <c r="DJ58" s="389"/>
      <c r="DK58" s="389"/>
      <c r="DL58" s="389"/>
      <c r="DM58" s="389"/>
      <c r="DN58" s="389"/>
      <c r="DO58" s="389"/>
      <c r="DP58" s="389"/>
      <c r="DQ58" s="389"/>
      <c r="DR58" s="389"/>
      <c r="DS58" s="389"/>
      <c r="DT58" s="389"/>
      <c r="DU58" s="389"/>
      <c r="DV58" s="389"/>
      <c r="DW58" s="389"/>
      <c r="DX58" s="389"/>
      <c r="DY58" s="389"/>
      <c r="DZ58" s="389"/>
      <c r="EA58" s="389"/>
      <c r="EB58" s="389"/>
      <c r="EC58" s="389"/>
      <c r="ED58" s="389"/>
      <c r="EE58" s="389"/>
      <c r="EF58" s="389"/>
      <c r="EG58" s="389"/>
      <c r="EH58" s="389"/>
      <c r="EI58" s="389"/>
      <c r="EJ58" s="389"/>
      <c r="EK58" s="389"/>
      <c r="EL58" s="389"/>
      <c r="EM58" s="389"/>
      <c r="EN58" s="389"/>
      <c r="EO58" s="389"/>
      <c r="EP58" s="389"/>
      <c r="EQ58" s="389"/>
      <c r="ER58" s="389"/>
      <c r="ES58" s="389"/>
      <c r="ET58" s="389"/>
      <c r="EU58" s="389"/>
      <c r="EV58" s="389"/>
      <c r="EW58" s="389"/>
      <c r="EX58" s="389"/>
      <c r="EY58" s="389"/>
      <c r="EZ58" s="389"/>
      <c r="FA58" s="389"/>
      <c r="FB58" s="389"/>
      <c r="FC58" s="389"/>
      <c r="FD58" s="389"/>
      <c r="FE58" s="389"/>
      <c r="FF58" s="389"/>
      <c r="FG58" s="389"/>
      <c r="FH58" s="389"/>
      <c r="FI58" s="389"/>
      <c r="FJ58" s="389"/>
      <c r="FK58" s="389"/>
      <c r="FL58" s="389"/>
      <c r="FM58" s="389"/>
      <c r="FN58" s="389"/>
      <c r="FO58" s="389"/>
      <c r="FP58" s="389"/>
      <c r="FQ58" s="389"/>
      <c r="FR58" s="389"/>
      <c r="FS58" s="389"/>
      <c r="FT58" s="389"/>
      <c r="FU58" s="389"/>
      <c r="FV58" s="389"/>
      <c r="FW58" s="389"/>
      <c r="FX58" s="389"/>
      <c r="FY58" s="849" t="s">
        <v>426</v>
      </c>
      <c r="FZ58" s="850">
        <v>159</v>
      </c>
      <c r="GA58" s="850">
        <v>32434895</v>
      </c>
      <c r="GB58" s="850">
        <v>52</v>
      </c>
      <c r="GC58" s="850" t="s">
        <v>817</v>
      </c>
      <c r="GD58" s="850">
        <v>18</v>
      </c>
      <c r="GE58" s="850">
        <v>1980</v>
      </c>
      <c r="GF58" s="850">
        <v>2</v>
      </c>
      <c r="GG58" s="850" t="s">
        <v>148</v>
      </c>
      <c r="GH58" s="850">
        <v>5</v>
      </c>
      <c r="GI58" s="850">
        <v>2</v>
      </c>
      <c r="GJ58" s="850" t="s">
        <v>148</v>
      </c>
      <c r="GK58" s="850">
        <v>5</v>
      </c>
      <c r="GL58" s="850" t="s">
        <v>781</v>
      </c>
      <c r="GM58" s="850" t="s">
        <v>782</v>
      </c>
      <c r="GN58" s="850">
        <v>66</v>
      </c>
      <c r="GO58" s="850" t="s">
        <v>783</v>
      </c>
      <c r="GP58" s="850">
        <v>0</v>
      </c>
      <c r="GQ58" s="850">
        <v>0</v>
      </c>
      <c r="GR58" s="850">
        <v>4</v>
      </c>
      <c r="GS58" s="850">
        <v>2</v>
      </c>
      <c r="GT58" s="850">
        <v>2</v>
      </c>
      <c r="GU58" s="850" t="s">
        <v>783</v>
      </c>
      <c r="GV58" s="850" t="s">
        <v>783</v>
      </c>
      <c r="GW58" s="850" t="s">
        <v>783</v>
      </c>
      <c r="GX58" s="850" t="s">
        <v>783</v>
      </c>
      <c r="GY58" s="850" t="s">
        <v>783</v>
      </c>
      <c r="GZ58" s="850">
        <v>1649</v>
      </c>
      <c r="HA58" s="850">
        <v>0.49</v>
      </c>
      <c r="HB58" s="850">
        <v>5</v>
      </c>
      <c r="HC58" s="850" t="s">
        <v>783</v>
      </c>
      <c r="HD58" s="850" t="s">
        <v>782</v>
      </c>
      <c r="HE58" s="850">
        <v>15</v>
      </c>
      <c r="HF58" s="850" t="s">
        <v>783</v>
      </c>
      <c r="HG58" s="850">
        <v>0</v>
      </c>
      <c r="HH58" s="850" t="s">
        <v>783</v>
      </c>
      <c r="HI58" s="850">
        <v>0</v>
      </c>
      <c r="HJ58" s="850">
        <v>1</v>
      </c>
      <c r="HK58" s="850">
        <v>45</v>
      </c>
      <c r="HL58" s="850" t="s">
        <v>784</v>
      </c>
      <c r="HM58" s="850" t="s">
        <v>785</v>
      </c>
      <c r="HN58" s="850" t="s">
        <v>783</v>
      </c>
      <c r="HO58" s="850" t="s">
        <v>783</v>
      </c>
      <c r="HP58" s="850" t="s">
        <v>783</v>
      </c>
      <c r="HQ58" s="850" t="s">
        <v>783</v>
      </c>
      <c r="HR58" s="850" t="s">
        <v>783</v>
      </c>
      <c r="HS58" s="850">
        <v>3980139</v>
      </c>
      <c r="HT58" s="850" t="s">
        <v>783</v>
      </c>
      <c r="HU58" s="850" t="s">
        <v>786</v>
      </c>
      <c r="HV58" s="850" t="s">
        <v>787</v>
      </c>
      <c r="HW58" s="850">
        <v>4</v>
      </c>
      <c r="HX58" s="850">
        <v>2016</v>
      </c>
      <c r="HY58" s="850">
        <v>63</v>
      </c>
      <c r="HZ58" s="850">
        <v>0</v>
      </c>
      <c r="IA58" s="850">
        <v>2587</v>
      </c>
      <c r="IB58" s="851">
        <v>42227.682129629633</v>
      </c>
      <c r="IC58" s="850" t="s">
        <v>788</v>
      </c>
      <c r="ID58" s="850">
        <v>3975661</v>
      </c>
      <c r="IE58" s="850">
        <v>2014</v>
      </c>
      <c r="IF58" s="850">
        <v>1712</v>
      </c>
      <c r="IG58" s="850" t="s">
        <v>783</v>
      </c>
      <c r="IH58" s="850" t="s">
        <v>783</v>
      </c>
      <c r="II58" s="850" t="s">
        <v>783</v>
      </c>
      <c r="IJ58" s="850" t="s">
        <v>783</v>
      </c>
      <c r="IK58" s="850" t="s">
        <v>783</v>
      </c>
      <c r="IL58" s="850" t="s">
        <v>783</v>
      </c>
      <c r="IM58" s="850" t="s">
        <v>783</v>
      </c>
      <c r="IN58" s="850" t="s">
        <v>783</v>
      </c>
      <c r="IO58" s="850" t="s">
        <v>783</v>
      </c>
      <c r="IP58" s="850">
        <v>1649</v>
      </c>
      <c r="IQ58" s="851">
        <v>37477.354571759257</v>
      </c>
      <c r="IR58" s="850">
        <v>2</v>
      </c>
      <c r="IS58" s="850" t="s">
        <v>793</v>
      </c>
      <c r="IT58" s="850">
        <v>2</v>
      </c>
      <c r="IU58" s="852">
        <v>41275</v>
      </c>
      <c r="IV58" s="850" t="s">
        <v>783</v>
      </c>
      <c r="IW58" s="850" t="s">
        <v>783</v>
      </c>
      <c r="IX58" s="850" t="s">
        <v>783</v>
      </c>
      <c r="IY58" s="850" t="s">
        <v>781</v>
      </c>
      <c r="IZ58" s="850">
        <v>45</v>
      </c>
      <c r="JA58" s="850" t="s">
        <v>789</v>
      </c>
      <c r="JB58" s="850" t="s">
        <v>783</v>
      </c>
      <c r="JC58" s="850" t="s">
        <v>783</v>
      </c>
      <c r="JD58" s="850" t="s">
        <v>783</v>
      </c>
      <c r="JE58" s="850">
        <v>329434</v>
      </c>
      <c r="JF58" s="850" t="s">
        <v>783</v>
      </c>
      <c r="JG58" s="850" t="s">
        <v>783</v>
      </c>
      <c r="JH58" s="850" t="s">
        <v>802</v>
      </c>
      <c r="JI58" s="850">
        <v>52</v>
      </c>
      <c r="JJ58" s="850" t="s">
        <v>783</v>
      </c>
      <c r="JK58" s="850" t="s">
        <v>783</v>
      </c>
      <c r="JL58" s="850" t="s">
        <v>783</v>
      </c>
      <c r="JM58" s="850" t="s">
        <v>790</v>
      </c>
      <c r="JN58" s="850">
        <v>4</v>
      </c>
      <c r="JO58" s="850">
        <v>4</v>
      </c>
      <c r="JP58" s="850" t="s">
        <v>783</v>
      </c>
      <c r="JQ58" s="850" t="s">
        <v>783</v>
      </c>
      <c r="JR58" s="850" t="s">
        <v>783</v>
      </c>
      <c r="JS58" s="850" t="s">
        <v>783</v>
      </c>
      <c r="JT58" s="850" t="s">
        <v>783</v>
      </c>
      <c r="JU58" s="850" t="s">
        <v>783</v>
      </c>
      <c r="JV58" s="850" t="s">
        <v>876</v>
      </c>
      <c r="JW58" s="853">
        <v>2613.8273210000002</v>
      </c>
      <c r="JX58">
        <f>SUM(JW56:JW58)</f>
        <v>2613.8273210000002</v>
      </c>
      <c r="JY58" s="225">
        <v>1.2826321399621214</v>
      </c>
    </row>
    <row r="59" spans="1:289" ht="16" thickBot="1">
      <c r="A59" s="905" t="s">
        <v>5</v>
      </c>
      <c r="B59" s="79">
        <f t="shared" si="0"/>
        <v>3</v>
      </c>
      <c r="C59" s="871" t="s">
        <v>269</v>
      </c>
      <c r="D59" s="489" t="s">
        <v>248</v>
      </c>
      <c r="E59" s="1129" t="s">
        <v>88</v>
      </c>
      <c r="F59" s="888">
        <v>0.14000000000000001</v>
      </c>
      <c r="G59" s="120">
        <f t="shared" si="39"/>
        <v>47.789999999999992</v>
      </c>
      <c r="H59" s="46">
        <v>0.14000000000000001</v>
      </c>
      <c r="I59" s="2"/>
      <c r="J59" s="29"/>
      <c r="K59" s="18"/>
      <c r="L59" s="5"/>
      <c r="M59" s="170">
        <v>2</v>
      </c>
      <c r="N59" s="71">
        <v>2</v>
      </c>
      <c r="O59" s="739">
        <v>2</v>
      </c>
      <c r="P59" s="1107">
        <f t="shared" si="51"/>
        <v>6</v>
      </c>
      <c r="Q59" s="1108">
        <f t="shared" si="48"/>
        <v>8</v>
      </c>
      <c r="R59" s="46"/>
      <c r="S59" s="547">
        <v>0.14000000000000001</v>
      </c>
      <c r="T59" s="43"/>
      <c r="U59" s="219">
        <f t="shared" si="50"/>
        <v>10500.000000000002</v>
      </c>
      <c r="V59" s="219" t="s">
        <v>642</v>
      </c>
      <c r="W59" s="1042">
        <f t="shared" si="40"/>
        <v>10500.000000000002</v>
      </c>
      <c r="X59" s="539">
        <f t="shared" si="42"/>
        <v>0</v>
      </c>
      <c r="Y59" s="538">
        <f t="shared" si="2"/>
        <v>500</v>
      </c>
      <c r="Z59" s="1090">
        <f t="shared" si="3"/>
        <v>11000.000000000002</v>
      </c>
      <c r="AA59" s="1475">
        <f t="shared" si="43"/>
        <v>4437071.2731999997</v>
      </c>
      <c r="AB59" s="1098"/>
      <c r="AC59" s="600"/>
      <c r="AD59" s="1056">
        <f t="shared" si="4"/>
        <v>0</v>
      </c>
      <c r="AE59" s="1063"/>
      <c r="AF59" s="747">
        <f t="shared" si="5"/>
        <v>0</v>
      </c>
      <c r="AG59" s="600"/>
      <c r="AH59" s="1056">
        <f t="shared" si="6"/>
        <v>0</v>
      </c>
      <c r="AI59" s="1070"/>
      <c r="AJ59" s="747">
        <f t="shared" si="7"/>
        <v>0</v>
      </c>
      <c r="AK59" s="1051"/>
      <c r="AL59" s="270">
        <v>0</v>
      </c>
      <c r="AM59" s="902"/>
      <c r="AN59" s="902">
        <v>2025</v>
      </c>
      <c r="AO59" s="18" t="str">
        <f t="shared" si="8"/>
        <v xml:space="preserve"> </v>
      </c>
      <c r="AP59" s="747" t="str">
        <f t="shared" si="9"/>
        <v xml:space="preserve"> </v>
      </c>
      <c r="AQ59" s="4" t="str">
        <f t="shared" si="10"/>
        <v xml:space="preserve"> </v>
      </c>
      <c r="AR59" s="747" t="str">
        <f t="shared" si="11"/>
        <v xml:space="preserve"> </v>
      </c>
      <c r="AS59" s="4" t="str">
        <f t="shared" si="12"/>
        <v xml:space="preserve"> </v>
      </c>
      <c r="AT59" s="747" t="str">
        <f t="shared" si="13"/>
        <v xml:space="preserve"> </v>
      </c>
      <c r="AU59" s="4" t="str">
        <f t="shared" si="14"/>
        <v xml:space="preserve"> </v>
      </c>
      <c r="AV59" s="747" t="str">
        <f t="shared" si="15"/>
        <v xml:space="preserve"> </v>
      </c>
      <c r="AW59" s="4" t="str">
        <f t="shared" si="16"/>
        <v xml:space="preserve"> </v>
      </c>
      <c r="AX59" s="747" t="str">
        <f t="shared" si="17"/>
        <v xml:space="preserve"> </v>
      </c>
      <c r="AY59" s="4" t="str">
        <f t="shared" si="18"/>
        <v xml:space="preserve"> </v>
      </c>
      <c r="AZ59" s="747" t="str">
        <f t="shared" si="19"/>
        <v xml:space="preserve"> </v>
      </c>
      <c r="BA59" s="4" t="str">
        <f t="shared" si="20"/>
        <v xml:space="preserve"> </v>
      </c>
      <c r="BB59" s="747" t="str">
        <f t="shared" si="21"/>
        <v xml:space="preserve"> </v>
      </c>
      <c r="BC59" s="4">
        <f t="shared" si="22"/>
        <v>0.14000000000000001</v>
      </c>
      <c r="BD59" s="747">
        <f t="shared" si="23"/>
        <v>11000.000000000002</v>
      </c>
      <c r="BE59" s="4" t="str">
        <f t="shared" si="24"/>
        <v xml:space="preserve"> </v>
      </c>
      <c r="BF59" s="747" t="str">
        <f t="shared" si="25"/>
        <v xml:space="preserve"> </v>
      </c>
      <c r="BG59" s="4" t="str">
        <f t="shared" si="26"/>
        <v xml:space="preserve"> </v>
      </c>
      <c r="BH59" s="747" t="str">
        <f t="shared" si="27"/>
        <v xml:space="preserve"> </v>
      </c>
      <c r="BI59" s="4" t="str">
        <f t="shared" si="28"/>
        <v xml:space="preserve"> </v>
      </c>
      <c r="BJ59" s="747" t="str">
        <f t="shared" si="29"/>
        <v xml:space="preserve"> </v>
      </c>
      <c r="BK59" s="4" t="str">
        <f t="shared" si="30"/>
        <v xml:space="preserve"> </v>
      </c>
      <c r="BL59" s="747" t="str">
        <f t="shared" si="31"/>
        <v xml:space="preserve"> </v>
      </c>
      <c r="BM59" s="4" t="str">
        <f t="shared" si="32"/>
        <v xml:space="preserve"> </v>
      </c>
      <c r="BN59" s="747" t="str">
        <f t="shared" si="33"/>
        <v xml:space="preserve"> </v>
      </c>
      <c r="BO59" s="4" t="str">
        <f t="shared" si="34"/>
        <v xml:space="preserve"> </v>
      </c>
      <c r="BP59" s="747" t="str">
        <f t="shared" si="35"/>
        <v xml:space="preserve"> </v>
      </c>
      <c r="BQ59" s="4" t="str">
        <f t="shared" si="36"/>
        <v xml:space="preserve"> </v>
      </c>
      <c r="BR59" s="747" t="str">
        <f t="shared" si="37"/>
        <v xml:space="preserve"> </v>
      </c>
      <c r="BS59" s="133"/>
      <c r="BT59" s="133"/>
      <c r="BU59" s="389"/>
      <c r="BV59" s="389"/>
      <c r="BW59" s="389"/>
      <c r="BX59" s="389"/>
      <c r="BY59" s="389"/>
      <c r="BZ59" s="389"/>
      <c r="CA59" s="389"/>
      <c r="CB59" s="389"/>
      <c r="CC59" s="163">
        <f t="shared" si="38"/>
        <v>0</v>
      </c>
      <c r="CD59" s="389"/>
      <c r="CE59" s="389"/>
      <c r="CF59" s="596"/>
      <c r="CG59" s="596"/>
      <c r="CH59" s="596"/>
      <c r="CI59" s="596"/>
      <c r="CJ59" s="596"/>
      <c r="CK59" s="596"/>
      <c r="CL59" s="596"/>
      <c r="CM59" s="596"/>
      <c r="CN59" s="596"/>
      <c r="CO59" s="596"/>
      <c r="CP59" s="596"/>
      <c r="CQ59" s="596"/>
      <c r="CR59" s="596"/>
      <c r="CS59" s="596"/>
      <c r="CT59" s="596"/>
      <c r="CU59" s="596"/>
      <c r="CV59" s="596"/>
      <c r="CW59" s="596"/>
      <c r="CX59" s="596"/>
      <c r="CY59" s="596"/>
      <c r="CZ59" s="596"/>
      <c r="DA59" s="596"/>
      <c r="DB59" s="389"/>
      <c r="DC59" s="389"/>
      <c r="DD59" s="389"/>
      <c r="DE59" s="389"/>
      <c r="DF59" s="389"/>
      <c r="DG59" s="389"/>
      <c r="DH59" s="389"/>
      <c r="DI59" s="389"/>
      <c r="DJ59" s="389"/>
      <c r="DK59" s="389"/>
      <c r="DL59" s="389"/>
      <c r="DM59" s="389"/>
      <c r="DN59" s="389"/>
      <c r="DO59" s="389"/>
      <c r="DP59" s="389"/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89"/>
      <c r="EB59" s="389"/>
      <c r="EC59" s="389"/>
      <c r="ED59" s="389"/>
      <c r="EE59" s="389"/>
      <c r="EF59" s="389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89"/>
      <c r="FJ59" s="389"/>
      <c r="FK59" s="389"/>
      <c r="FL59" s="389"/>
      <c r="FM59" s="389"/>
      <c r="FN59" s="389"/>
      <c r="FO59" s="389"/>
      <c r="FP59" s="389"/>
      <c r="FQ59" s="389"/>
      <c r="FR59" s="389"/>
      <c r="FS59" s="389"/>
      <c r="FT59" s="389"/>
      <c r="FU59" s="389"/>
      <c r="FV59" s="389"/>
      <c r="FW59" s="389"/>
      <c r="FX59" s="389"/>
      <c r="FY59" s="639" t="s">
        <v>198</v>
      </c>
      <c r="FZ59" s="640">
        <v>21</v>
      </c>
      <c r="GA59" s="640">
        <v>30289440</v>
      </c>
      <c r="GB59" s="640">
        <v>55</v>
      </c>
      <c r="GC59" s="640" t="s">
        <v>798</v>
      </c>
      <c r="GD59" s="640">
        <v>20</v>
      </c>
      <c r="GE59" s="640">
        <v>2010</v>
      </c>
      <c r="GF59" s="640">
        <v>1</v>
      </c>
      <c r="GG59" s="640" t="s">
        <v>780</v>
      </c>
      <c r="GH59" s="640">
        <v>2</v>
      </c>
      <c r="GI59" s="640">
        <v>1</v>
      </c>
      <c r="GJ59" s="640" t="s">
        <v>780</v>
      </c>
      <c r="GK59" s="640">
        <v>2</v>
      </c>
      <c r="GL59" s="640" t="s">
        <v>781</v>
      </c>
      <c r="GM59" s="640" t="s">
        <v>782</v>
      </c>
      <c r="GN59" s="640">
        <v>66</v>
      </c>
      <c r="GO59" s="640" t="s">
        <v>783</v>
      </c>
      <c r="GP59" s="640">
        <v>0</v>
      </c>
      <c r="GQ59" s="640">
        <v>0</v>
      </c>
      <c r="GR59" s="640">
        <v>4</v>
      </c>
      <c r="GS59" s="640">
        <v>2</v>
      </c>
      <c r="GT59" s="640">
        <v>9</v>
      </c>
      <c r="GU59" s="640" t="s">
        <v>783</v>
      </c>
      <c r="GV59" s="640" t="s">
        <v>783</v>
      </c>
      <c r="GW59" s="640" t="s">
        <v>783</v>
      </c>
      <c r="GX59" s="640" t="s">
        <v>783</v>
      </c>
      <c r="GY59" s="640" t="s">
        <v>783</v>
      </c>
      <c r="GZ59" s="640">
        <v>1649</v>
      </c>
      <c r="HA59" s="640">
        <v>0.76</v>
      </c>
      <c r="HB59" s="640">
        <v>5</v>
      </c>
      <c r="HC59" s="640" t="s">
        <v>783</v>
      </c>
      <c r="HD59" s="640" t="s">
        <v>782</v>
      </c>
      <c r="HE59" s="640">
        <v>150</v>
      </c>
      <c r="HF59" s="640" t="s">
        <v>783</v>
      </c>
      <c r="HG59" s="640">
        <v>0</v>
      </c>
      <c r="HH59" s="640" t="s">
        <v>783</v>
      </c>
      <c r="HI59" s="640">
        <v>0</v>
      </c>
      <c r="HJ59" s="640">
        <v>1</v>
      </c>
      <c r="HK59" s="640">
        <v>45</v>
      </c>
      <c r="HL59" s="640" t="s">
        <v>784</v>
      </c>
      <c r="HM59" s="640" t="s">
        <v>785</v>
      </c>
      <c r="HN59" s="640" t="s">
        <v>783</v>
      </c>
      <c r="HO59" s="640" t="s">
        <v>783</v>
      </c>
      <c r="HP59" s="640" t="s">
        <v>783</v>
      </c>
      <c r="HQ59" s="640" t="s">
        <v>783</v>
      </c>
      <c r="HR59" s="640" t="s">
        <v>783</v>
      </c>
      <c r="HS59" s="640">
        <v>3974452</v>
      </c>
      <c r="HT59" s="640" t="s">
        <v>783</v>
      </c>
      <c r="HU59" s="640" t="s">
        <v>786</v>
      </c>
      <c r="HV59" s="640" t="s">
        <v>787</v>
      </c>
      <c r="HW59" s="640">
        <v>4</v>
      </c>
      <c r="HX59" s="640">
        <v>2014</v>
      </c>
      <c r="HY59" s="640">
        <v>63</v>
      </c>
      <c r="HZ59" s="640">
        <v>0</v>
      </c>
      <c r="IA59" s="640">
        <v>4013</v>
      </c>
      <c r="IB59" s="641">
        <v>41697.500081018516</v>
      </c>
      <c r="IC59" s="640" t="s">
        <v>788</v>
      </c>
      <c r="ID59" s="640">
        <v>3978930</v>
      </c>
      <c r="IE59" s="640">
        <v>2014</v>
      </c>
      <c r="IF59" s="640">
        <v>1712</v>
      </c>
      <c r="IG59" s="640" t="s">
        <v>783</v>
      </c>
      <c r="IH59" s="640" t="s">
        <v>783</v>
      </c>
      <c r="II59" s="640" t="s">
        <v>783</v>
      </c>
      <c r="IJ59" s="640" t="s">
        <v>783</v>
      </c>
      <c r="IK59" s="640" t="s">
        <v>783</v>
      </c>
      <c r="IL59" s="640" t="s">
        <v>783</v>
      </c>
      <c r="IM59" s="640" t="s">
        <v>783</v>
      </c>
      <c r="IN59" s="640" t="s">
        <v>783</v>
      </c>
      <c r="IO59" s="640" t="s">
        <v>783</v>
      </c>
      <c r="IP59" s="640">
        <v>1649</v>
      </c>
      <c r="IQ59" s="641">
        <v>37477.354571759257</v>
      </c>
      <c r="IR59" s="640">
        <v>2</v>
      </c>
      <c r="IS59" s="640" t="s">
        <v>793</v>
      </c>
      <c r="IT59" s="640">
        <v>9</v>
      </c>
      <c r="IU59" s="642">
        <v>41275</v>
      </c>
      <c r="IV59" s="640" t="s">
        <v>783</v>
      </c>
      <c r="IW59" s="640" t="s">
        <v>783</v>
      </c>
      <c r="IX59" s="640" t="s">
        <v>783</v>
      </c>
      <c r="IY59" s="640" t="s">
        <v>781</v>
      </c>
      <c r="IZ59" s="640">
        <v>45</v>
      </c>
      <c r="JA59" s="640" t="s">
        <v>789</v>
      </c>
      <c r="JB59" s="640" t="s">
        <v>783</v>
      </c>
      <c r="JC59" s="640" t="s">
        <v>783</v>
      </c>
      <c r="JD59" s="640" t="s">
        <v>783</v>
      </c>
      <c r="JE59" s="640">
        <v>329429</v>
      </c>
      <c r="JF59" s="640" t="s">
        <v>783</v>
      </c>
      <c r="JG59" s="640" t="s">
        <v>783</v>
      </c>
      <c r="JH59" s="640" t="s">
        <v>815</v>
      </c>
      <c r="JI59" s="640">
        <v>55</v>
      </c>
      <c r="JJ59" s="640" t="s">
        <v>783</v>
      </c>
      <c r="JK59" s="640" t="s">
        <v>783</v>
      </c>
      <c r="JL59" s="640" t="s">
        <v>783</v>
      </c>
      <c r="JM59" s="640" t="s">
        <v>790</v>
      </c>
      <c r="JN59" s="640">
        <v>4</v>
      </c>
      <c r="JO59" s="640">
        <v>3</v>
      </c>
      <c r="JP59" s="640" t="s">
        <v>783</v>
      </c>
      <c r="JQ59" s="640" t="s">
        <v>783</v>
      </c>
      <c r="JR59" s="640" t="s">
        <v>783</v>
      </c>
      <c r="JS59" s="640" t="s">
        <v>783</v>
      </c>
      <c r="JT59" s="640" t="s">
        <v>783</v>
      </c>
      <c r="JU59" s="640" t="s">
        <v>783</v>
      </c>
      <c r="JV59" s="640" t="s">
        <v>862</v>
      </c>
      <c r="JW59" s="643">
        <v>4010.0851579999999</v>
      </c>
      <c r="JY59" s="225"/>
    </row>
    <row r="60" spans="1:289" ht="16" thickBot="1">
      <c r="A60" s="905" t="s">
        <v>5</v>
      </c>
      <c r="B60" s="79">
        <f t="shared" si="0"/>
        <v>1</v>
      </c>
      <c r="C60" s="871" t="s">
        <v>68</v>
      </c>
      <c r="D60" s="489" t="s">
        <v>218</v>
      </c>
      <c r="E60" s="1129" t="s">
        <v>219</v>
      </c>
      <c r="F60" s="888">
        <v>0.2</v>
      </c>
      <c r="G60" s="120">
        <f t="shared" si="39"/>
        <v>47.989999999999995</v>
      </c>
      <c r="H60" s="46"/>
      <c r="I60" s="3">
        <v>0.2</v>
      </c>
      <c r="J60" s="29"/>
      <c r="K60" s="18"/>
      <c r="L60" s="5"/>
      <c r="M60" s="170">
        <v>1</v>
      </c>
      <c r="N60" s="71">
        <v>2</v>
      </c>
      <c r="O60" s="739">
        <v>4</v>
      </c>
      <c r="P60" s="1107">
        <f t="shared" si="51"/>
        <v>7</v>
      </c>
      <c r="Q60" s="1108">
        <f t="shared" si="48"/>
        <v>8</v>
      </c>
      <c r="R60" s="46"/>
      <c r="S60" s="3">
        <v>0.2</v>
      </c>
      <c r="T60" s="25"/>
      <c r="U60" s="219">
        <f t="shared" si="50"/>
        <v>15000</v>
      </c>
      <c r="V60" s="219" t="s">
        <v>642</v>
      </c>
      <c r="W60" s="1042">
        <f t="shared" si="40"/>
        <v>15000</v>
      </c>
      <c r="X60" s="537">
        <f t="shared" si="42"/>
        <v>7565.8666666666668</v>
      </c>
      <c r="Y60" s="538">
        <f t="shared" si="2"/>
        <v>500</v>
      </c>
      <c r="Z60" s="1090">
        <f t="shared" si="3"/>
        <v>23065.866666666669</v>
      </c>
      <c r="AA60" s="1475">
        <f t="shared" si="43"/>
        <v>4460137.1398666659</v>
      </c>
      <c r="AB60" s="1098"/>
      <c r="AC60" s="600">
        <v>6</v>
      </c>
      <c r="AD60" s="1056">
        <f t="shared" si="4"/>
        <v>3965.8666666666672</v>
      </c>
      <c r="AE60" s="1063">
        <v>0.25</v>
      </c>
      <c r="AF60" s="747">
        <f t="shared" si="5"/>
        <v>3600</v>
      </c>
      <c r="AG60" s="600"/>
      <c r="AH60" s="1056">
        <f t="shared" si="6"/>
        <v>0</v>
      </c>
      <c r="AI60" s="1070"/>
      <c r="AJ60" s="747">
        <f t="shared" si="7"/>
        <v>0</v>
      </c>
      <c r="AK60" s="1051"/>
      <c r="AL60" s="270">
        <v>0</v>
      </c>
      <c r="AM60" s="902"/>
      <c r="AN60" s="902">
        <v>2025</v>
      </c>
      <c r="AO60" s="18" t="str">
        <f t="shared" si="8"/>
        <v xml:space="preserve"> </v>
      </c>
      <c r="AP60" s="747" t="str">
        <f t="shared" si="9"/>
        <v xml:space="preserve"> </v>
      </c>
      <c r="AQ60" s="4" t="str">
        <f t="shared" si="10"/>
        <v xml:space="preserve"> </v>
      </c>
      <c r="AR60" s="747" t="str">
        <f t="shared" si="11"/>
        <v xml:space="preserve"> </v>
      </c>
      <c r="AS60" s="4" t="str">
        <f t="shared" si="12"/>
        <v xml:space="preserve"> </v>
      </c>
      <c r="AT60" s="747" t="str">
        <f t="shared" si="13"/>
        <v xml:space="preserve"> </v>
      </c>
      <c r="AU60" s="4" t="str">
        <f t="shared" si="14"/>
        <v xml:space="preserve"> </v>
      </c>
      <c r="AV60" s="747" t="str">
        <f t="shared" si="15"/>
        <v xml:space="preserve"> </v>
      </c>
      <c r="AW60" s="4" t="str">
        <f t="shared" si="16"/>
        <v xml:space="preserve"> </v>
      </c>
      <c r="AX60" s="747" t="str">
        <f t="shared" si="17"/>
        <v xml:space="preserve"> </v>
      </c>
      <c r="AY60" s="4" t="str">
        <f t="shared" si="18"/>
        <v xml:space="preserve"> </v>
      </c>
      <c r="AZ60" s="747" t="str">
        <f t="shared" si="19"/>
        <v xml:space="preserve"> </v>
      </c>
      <c r="BA60" s="4" t="str">
        <f t="shared" si="20"/>
        <v xml:space="preserve"> </v>
      </c>
      <c r="BB60" s="747" t="str">
        <f t="shared" si="21"/>
        <v xml:space="preserve"> </v>
      </c>
      <c r="BC60" s="4">
        <f t="shared" si="22"/>
        <v>0.2</v>
      </c>
      <c r="BD60" s="747">
        <f t="shared" si="23"/>
        <v>23065.866666666669</v>
      </c>
      <c r="BE60" s="4" t="str">
        <f t="shared" si="24"/>
        <v xml:space="preserve"> </v>
      </c>
      <c r="BF60" s="747" t="str">
        <f t="shared" si="25"/>
        <v xml:space="preserve"> </v>
      </c>
      <c r="BG60" s="4" t="str">
        <f t="shared" si="26"/>
        <v xml:space="preserve"> </v>
      </c>
      <c r="BH60" s="747" t="str">
        <f t="shared" si="27"/>
        <v xml:space="preserve"> </v>
      </c>
      <c r="BI60" s="4" t="str">
        <f t="shared" si="28"/>
        <v xml:space="preserve"> </v>
      </c>
      <c r="BJ60" s="747" t="str">
        <f t="shared" si="29"/>
        <v xml:space="preserve"> </v>
      </c>
      <c r="BK60" s="4" t="str">
        <f t="shared" si="30"/>
        <v xml:space="preserve"> </v>
      </c>
      <c r="BL60" s="747" t="str">
        <f t="shared" si="31"/>
        <v xml:space="preserve"> </v>
      </c>
      <c r="BM60" s="4" t="str">
        <f t="shared" si="32"/>
        <v xml:space="preserve"> </v>
      </c>
      <c r="BN60" s="747" t="str">
        <f t="shared" si="33"/>
        <v xml:space="preserve"> </v>
      </c>
      <c r="BO60" s="4" t="str">
        <f t="shared" si="34"/>
        <v xml:space="preserve"> </v>
      </c>
      <c r="BP60" s="747" t="str">
        <f t="shared" si="35"/>
        <v xml:space="preserve"> </v>
      </c>
      <c r="BQ60" s="4" t="str">
        <f t="shared" si="36"/>
        <v xml:space="preserve"> </v>
      </c>
      <c r="BR60" s="747" t="str">
        <f t="shared" si="37"/>
        <v xml:space="preserve"> </v>
      </c>
      <c r="BS60" s="133"/>
      <c r="BT60" s="133"/>
      <c r="BU60" s="389"/>
      <c r="BV60" s="389"/>
      <c r="BW60" s="389"/>
      <c r="BX60" s="389"/>
      <c r="BY60" s="389"/>
      <c r="BZ60" s="389"/>
      <c r="CA60" s="389"/>
      <c r="CB60" s="389"/>
      <c r="CC60" s="163">
        <f t="shared" si="38"/>
        <v>0</v>
      </c>
      <c r="CD60" s="389"/>
      <c r="CE60" s="389"/>
      <c r="CF60" s="389"/>
      <c r="CG60" s="389"/>
      <c r="CH60" s="389"/>
      <c r="CI60" s="389"/>
      <c r="CJ60" s="389"/>
      <c r="CK60" s="389"/>
      <c r="CL60" s="389"/>
      <c r="CM60" s="389"/>
      <c r="CN60" s="389"/>
      <c r="CO60" s="389"/>
      <c r="CP60" s="389"/>
      <c r="CQ60" s="389"/>
      <c r="CR60" s="389"/>
      <c r="CS60" s="389"/>
      <c r="CT60" s="389"/>
      <c r="CU60" s="389"/>
      <c r="CV60" s="389"/>
      <c r="CW60" s="389"/>
      <c r="CX60" s="389"/>
      <c r="CY60" s="389"/>
      <c r="CZ60" s="389"/>
      <c r="DA60" s="389"/>
      <c r="DB60" s="389"/>
      <c r="DC60" s="389"/>
      <c r="DD60" s="389"/>
      <c r="DE60" s="389"/>
      <c r="DF60" s="389"/>
      <c r="DG60" s="389"/>
      <c r="DH60" s="389"/>
      <c r="DI60" s="389"/>
      <c r="DJ60" s="389"/>
      <c r="DK60" s="389"/>
      <c r="DL60" s="389"/>
      <c r="DM60" s="389"/>
      <c r="DN60" s="389"/>
      <c r="DO60" s="389"/>
      <c r="DP60" s="389"/>
      <c r="DQ60" s="389"/>
      <c r="DR60" s="389"/>
      <c r="DS60" s="389"/>
      <c r="DT60" s="389"/>
      <c r="DU60" s="389"/>
      <c r="DV60" s="389"/>
      <c r="DW60" s="389"/>
      <c r="DX60" s="389"/>
      <c r="DY60" s="389"/>
      <c r="DZ60" s="389"/>
      <c r="EA60" s="389"/>
      <c r="EB60" s="389"/>
      <c r="EC60" s="389"/>
      <c r="ED60" s="389"/>
      <c r="EE60" s="389"/>
      <c r="EF60" s="389"/>
      <c r="EG60" s="389"/>
      <c r="EH60" s="389"/>
      <c r="EI60" s="389"/>
      <c r="EJ60" s="389"/>
      <c r="EK60" s="389"/>
      <c r="EL60" s="389"/>
      <c r="EM60" s="389"/>
      <c r="EN60" s="389"/>
      <c r="EO60" s="389"/>
      <c r="EP60" s="389"/>
      <c r="EQ60" s="389"/>
      <c r="ER60" s="389"/>
      <c r="ES60" s="389"/>
      <c r="ET60" s="389"/>
      <c r="EU60" s="389"/>
      <c r="EV60" s="389"/>
      <c r="EW60" s="389"/>
      <c r="EX60" s="389"/>
      <c r="EY60" s="389"/>
      <c r="EZ60" s="389"/>
      <c r="FA60" s="389"/>
      <c r="FB60" s="389"/>
      <c r="FC60" s="389"/>
      <c r="FD60" s="389"/>
      <c r="FE60" s="389"/>
      <c r="FF60" s="389"/>
      <c r="FG60" s="389"/>
      <c r="FH60" s="389"/>
      <c r="FI60" s="389"/>
      <c r="FJ60" s="389"/>
      <c r="FK60" s="389"/>
      <c r="FL60" s="389"/>
      <c r="FM60" s="389"/>
      <c r="FN60" s="389"/>
      <c r="FO60" s="389"/>
      <c r="FP60" s="389"/>
      <c r="FQ60" s="389"/>
      <c r="FR60" s="389"/>
      <c r="FS60" s="389"/>
      <c r="FT60" s="389"/>
      <c r="FU60" s="389"/>
      <c r="FV60" s="389"/>
      <c r="FW60" s="389"/>
      <c r="FX60" s="389"/>
      <c r="FY60" s="671" t="s">
        <v>374</v>
      </c>
      <c r="FZ60" s="672">
        <v>255</v>
      </c>
      <c r="GA60" s="672">
        <v>28092682</v>
      </c>
      <c r="GB60" s="672">
        <v>40</v>
      </c>
      <c r="GC60" s="672" t="s">
        <v>779</v>
      </c>
      <c r="GD60" s="672">
        <v>22</v>
      </c>
      <c r="GE60" s="672">
        <v>2012</v>
      </c>
      <c r="GF60" s="672">
        <v>1</v>
      </c>
      <c r="GG60" s="672" t="s">
        <v>780</v>
      </c>
      <c r="GH60" s="672">
        <v>1</v>
      </c>
      <c r="GI60" s="672">
        <v>1</v>
      </c>
      <c r="GJ60" s="672" t="s">
        <v>780</v>
      </c>
      <c r="GK60" s="672">
        <v>1</v>
      </c>
      <c r="GL60" s="672" t="s">
        <v>781</v>
      </c>
      <c r="GM60" s="672" t="s">
        <v>782</v>
      </c>
      <c r="GN60" s="672">
        <v>66</v>
      </c>
      <c r="GO60" s="672" t="s">
        <v>783</v>
      </c>
      <c r="GP60" s="672">
        <v>0</v>
      </c>
      <c r="GQ60" s="672">
        <v>0</v>
      </c>
      <c r="GR60" s="672">
        <v>4</v>
      </c>
      <c r="GS60" s="672">
        <v>2</v>
      </c>
      <c r="GT60" s="672" t="s">
        <v>783</v>
      </c>
      <c r="GU60" s="672" t="s">
        <v>783</v>
      </c>
      <c r="GV60" s="672" t="s">
        <v>783</v>
      </c>
      <c r="GW60" s="672" t="s">
        <v>783</v>
      </c>
      <c r="GX60" s="672" t="s">
        <v>783</v>
      </c>
      <c r="GY60" s="672" t="s">
        <v>783</v>
      </c>
      <c r="GZ60" s="672">
        <v>1649</v>
      </c>
      <c r="HA60" s="672">
        <v>0.12</v>
      </c>
      <c r="HB60" s="672">
        <v>5</v>
      </c>
      <c r="HC60" s="672" t="s">
        <v>783</v>
      </c>
      <c r="HD60" s="672" t="s">
        <v>782</v>
      </c>
      <c r="HE60" s="672">
        <v>15</v>
      </c>
      <c r="HF60" s="672" t="s">
        <v>783</v>
      </c>
      <c r="HG60" s="672">
        <v>0</v>
      </c>
      <c r="HH60" s="672" t="s">
        <v>783</v>
      </c>
      <c r="HI60" s="672">
        <v>0</v>
      </c>
      <c r="HJ60" s="672">
        <v>1</v>
      </c>
      <c r="HK60" s="672">
        <v>45</v>
      </c>
      <c r="HL60" s="672" t="s">
        <v>784</v>
      </c>
      <c r="HM60" s="672" t="s">
        <v>785</v>
      </c>
      <c r="HN60" s="672" t="s">
        <v>783</v>
      </c>
      <c r="HO60" s="672" t="s">
        <v>783</v>
      </c>
      <c r="HP60" s="672" t="s">
        <v>783</v>
      </c>
      <c r="HQ60" s="672" t="s">
        <v>783</v>
      </c>
      <c r="HR60" s="672" t="s">
        <v>783</v>
      </c>
      <c r="HS60" s="672">
        <v>3976306</v>
      </c>
      <c r="HT60" s="672" t="s">
        <v>783</v>
      </c>
      <c r="HU60" s="672" t="s">
        <v>786</v>
      </c>
      <c r="HV60" s="672" t="s">
        <v>787</v>
      </c>
      <c r="HW60" s="672">
        <v>4</v>
      </c>
      <c r="HX60" s="672">
        <v>2013</v>
      </c>
      <c r="HY60" s="672">
        <v>63</v>
      </c>
      <c r="HZ60" s="672">
        <v>0</v>
      </c>
      <c r="IA60" s="672">
        <v>634</v>
      </c>
      <c r="IB60" s="673">
        <v>41358.405266203707</v>
      </c>
      <c r="IC60" s="672" t="s">
        <v>788</v>
      </c>
      <c r="ID60" s="672">
        <v>3980784</v>
      </c>
      <c r="IE60" s="672">
        <v>2013</v>
      </c>
      <c r="IF60" s="672">
        <v>1712</v>
      </c>
      <c r="IG60" s="672" t="s">
        <v>783</v>
      </c>
      <c r="IH60" s="672" t="s">
        <v>783</v>
      </c>
      <c r="II60" s="672" t="s">
        <v>783</v>
      </c>
      <c r="IJ60" s="672" t="s">
        <v>783</v>
      </c>
      <c r="IK60" s="672" t="s">
        <v>783</v>
      </c>
      <c r="IL60" s="672" t="s">
        <v>783</v>
      </c>
      <c r="IM60" s="672" t="s">
        <v>783</v>
      </c>
      <c r="IN60" s="672" t="s">
        <v>783</v>
      </c>
      <c r="IO60" s="672" t="s">
        <v>783</v>
      </c>
      <c r="IP60" s="672">
        <v>1649</v>
      </c>
      <c r="IQ60" s="673">
        <v>38943.586608796293</v>
      </c>
      <c r="IR60" s="672" t="s">
        <v>783</v>
      </c>
      <c r="IS60" s="672" t="s">
        <v>783</v>
      </c>
      <c r="IT60" s="672" t="s">
        <v>783</v>
      </c>
      <c r="IU60" s="672" t="s">
        <v>783</v>
      </c>
      <c r="IV60" s="672" t="s">
        <v>783</v>
      </c>
      <c r="IW60" s="672" t="s">
        <v>783</v>
      </c>
      <c r="IX60" s="672" t="s">
        <v>783</v>
      </c>
      <c r="IY60" s="672" t="s">
        <v>781</v>
      </c>
      <c r="IZ60" s="672">
        <v>45</v>
      </c>
      <c r="JA60" s="672" t="s">
        <v>789</v>
      </c>
      <c r="JB60" s="672" t="s">
        <v>783</v>
      </c>
      <c r="JC60" s="672" t="s">
        <v>783</v>
      </c>
      <c r="JD60" s="672" t="s">
        <v>783</v>
      </c>
      <c r="JE60" s="672">
        <v>329394</v>
      </c>
      <c r="JF60" s="672" t="s">
        <v>783</v>
      </c>
      <c r="JG60" s="672" t="s">
        <v>783</v>
      </c>
      <c r="JH60" s="672" t="s">
        <v>783</v>
      </c>
      <c r="JI60" s="672" t="s">
        <v>783</v>
      </c>
      <c r="JJ60" s="672" t="s">
        <v>783</v>
      </c>
      <c r="JK60" s="672" t="s">
        <v>783</v>
      </c>
      <c r="JL60" s="672" t="s">
        <v>783</v>
      </c>
      <c r="JM60" s="672" t="s">
        <v>790</v>
      </c>
      <c r="JN60" s="672">
        <v>4</v>
      </c>
      <c r="JO60" s="672">
        <v>2</v>
      </c>
      <c r="JP60" s="672" t="s">
        <v>783</v>
      </c>
      <c r="JQ60" s="672">
        <v>10711928</v>
      </c>
      <c r="JR60" s="672">
        <v>2011</v>
      </c>
      <c r="JS60" s="672">
        <v>3</v>
      </c>
      <c r="JT60" s="672" t="s">
        <v>783</v>
      </c>
      <c r="JU60" s="672" t="s">
        <v>783</v>
      </c>
      <c r="JV60" s="672" t="s">
        <v>824</v>
      </c>
      <c r="JW60" s="674">
        <v>606.72744499999999</v>
      </c>
      <c r="JX60">
        <f>SUM(JW60:JW60)</f>
        <v>606.72744499999999</v>
      </c>
      <c r="JY60" s="225">
        <v>0.24752887803030302</v>
      </c>
    </row>
    <row r="61" spans="1:289" ht="16" thickBot="1">
      <c r="A61" s="905" t="s">
        <v>5</v>
      </c>
      <c r="B61" s="79">
        <f t="shared" si="0"/>
        <v>3</v>
      </c>
      <c r="C61" s="871" t="s">
        <v>56</v>
      </c>
      <c r="D61" s="489" t="s">
        <v>162</v>
      </c>
      <c r="E61" s="1129" t="s">
        <v>158</v>
      </c>
      <c r="F61" s="888">
        <v>1</v>
      </c>
      <c r="G61" s="120">
        <f t="shared" si="39"/>
        <v>48.989999999999995</v>
      </c>
      <c r="H61" s="47">
        <v>0.1</v>
      </c>
      <c r="I61" s="3">
        <v>0.9</v>
      </c>
      <c r="J61" s="29"/>
      <c r="K61" s="18"/>
      <c r="L61" s="5"/>
      <c r="M61" s="170">
        <v>1</v>
      </c>
      <c r="N61" s="71">
        <v>2</v>
      </c>
      <c r="O61" s="739">
        <v>4</v>
      </c>
      <c r="P61" s="1107">
        <f t="shared" si="51"/>
        <v>7</v>
      </c>
      <c r="Q61" s="1108">
        <f t="shared" si="48"/>
        <v>8</v>
      </c>
      <c r="R61" s="46"/>
      <c r="S61" s="3">
        <v>1</v>
      </c>
      <c r="T61" s="25"/>
      <c r="U61" s="219">
        <f t="shared" si="50"/>
        <v>75000</v>
      </c>
      <c r="V61" s="219" t="s">
        <v>642</v>
      </c>
      <c r="W61" s="1042">
        <f t="shared" si="40"/>
        <v>75000</v>
      </c>
      <c r="X61" s="537">
        <f t="shared" si="42"/>
        <v>37829.333333333328</v>
      </c>
      <c r="Y61" s="538">
        <f t="shared" si="2"/>
        <v>500</v>
      </c>
      <c r="Z61" s="1090">
        <f t="shared" si="3"/>
        <v>113329.33333333333</v>
      </c>
      <c r="AA61" s="1475">
        <f t="shared" si="43"/>
        <v>4573466.473199999</v>
      </c>
      <c r="AB61" s="1098"/>
      <c r="AC61" s="600">
        <v>6</v>
      </c>
      <c r="AD61" s="1056">
        <f t="shared" si="4"/>
        <v>19829.333333333332</v>
      </c>
      <c r="AE61" s="1063">
        <v>0.25</v>
      </c>
      <c r="AF61" s="747">
        <f t="shared" si="5"/>
        <v>18000</v>
      </c>
      <c r="AG61" s="600"/>
      <c r="AH61" s="1056">
        <f t="shared" si="6"/>
        <v>0</v>
      </c>
      <c r="AI61" s="1070"/>
      <c r="AJ61" s="747">
        <f t="shared" si="7"/>
        <v>0</v>
      </c>
      <c r="AK61" s="1051"/>
      <c r="AL61" s="270">
        <v>0</v>
      </c>
      <c r="AM61" s="902"/>
      <c r="AN61" s="902">
        <v>2025</v>
      </c>
      <c r="AO61" s="18" t="str">
        <f t="shared" si="8"/>
        <v xml:space="preserve"> </v>
      </c>
      <c r="AP61" s="747" t="str">
        <f t="shared" si="9"/>
        <v xml:space="preserve"> </v>
      </c>
      <c r="AQ61" s="4" t="str">
        <f t="shared" si="10"/>
        <v xml:space="preserve"> </v>
      </c>
      <c r="AR61" s="747" t="str">
        <f t="shared" si="11"/>
        <v xml:space="preserve"> </v>
      </c>
      <c r="AS61" s="4" t="str">
        <f t="shared" si="12"/>
        <v xml:space="preserve"> </v>
      </c>
      <c r="AT61" s="747" t="str">
        <f t="shared" si="13"/>
        <v xml:space="preserve"> </v>
      </c>
      <c r="AU61" s="4" t="str">
        <f t="shared" si="14"/>
        <v xml:space="preserve"> </v>
      </c>
      <c r="AV61" s="747" t="str">
        <f t="shared" si="15"/>
        <v xml:space="preserve"> </v>
      </c>
      <c r="AW61" s="4" t="str">
        <f t="shared" si="16"/>
        <v xml:space="preserve"> </v>
      </c>
      <c r="AX61" s="747" t="str">
        <f t="shared" si="17"/>
        <v xml:space="preserve"> </v>
      </c>
      <c r="AY61" s="4" t="str">
        <f t="shared" si="18"/>
        <v xml:space="preserve"> </v>
      </c>
      <c r="AZ61" s="747" t="str">
        <f t="shared" si="19"/>
        <v xml:space="preserve"> </v>
      </c>
      <c r="BA61" s="4" t="str">
        <f t="shared" si="20"/>
        <v xml:space="preserve"> </v>
      </c>
      <c r="BB61" s="747" t="str">
        <f t="shared" si="21"/>
        <v xml:space="preserve"> </v>
      </c>
      <c r="BC61" s="4">
        <f t="shared" si="22"/>
        <v>1</v>
      </c>
      <c r="BD61" s="747">
        <f t="shared" si="23"/>
        <v>113329.33333333333</v>
      </c>
      <c r="BE61" s="4" t="str">
        <f t="shared" si="24"/>
        <v xml:space="preserve"> </v>
      </c>
      <c r="BF61" s="747" t="str">
        <f t="shared" si="25"/>
        <v xml:space="preserve"> </v>
      </c>
      <c r="BG61" s="4" t="str">
        <f t="shared" si="26"/>
        <v xml:space="preserve"> </v>
      </c>
      <c r="BH61" s="747" t="str">
        <f t="shared" si="27"/>
        <v xml:space="preserve"> </v>
      </c>
      <c r="BI61" s="4" t="str">
        <f t="shared" si="28"/>
        <v xml:space="preserve"> </v>
      </c>
      <c r="BJ61" s="747" t="str">
        <f t="shared" si="29"/>
        <v xml:space="preserve"> </v>
      </c>
      <c r="BK61" s="4" t="str">
        <f t="shared" si="30"/>
        <v xml:space="preserve"> </v>
      </c>
      <c r="BL61" s="747" t="str">
        <f t="shared" si="31"/>
        <v xml:space="preserve"> </v>
      </c>
      <c r="BM61" s="4" t="str">
        <f t="shared" si="32"/>
        <v xml:space="preserve"> </v>
      </c>
      <c r="BN61" s="747" t="str">
        <f t="shared" si="33"/>
        <v xml:space="preserve"> </v>
      </c>
      <c r="BO61" s="4" t="str">
        <f t="shared" si="34"/>
        <v xml:space="preserve"> </v>
      </c>
      <c r="BP61" s="747" t="str">
        <f t="shared" si="35"/>
        <v xml:space="preserve"> </v>
      </c>
      <c r="BQ61" s="4" t="str">
        <f t="shared" si="36"/>
        <v xml:space="preserve"> </v>
      </c>
      <c r="BR61" s="747" t="str">
        <f t="shared" si="37"/>
        <v xml:space="preserve"> </v>
      </c>
      <c r="BS61" s="133"/>
      <c r="BT61" s="133"/>
      <c r="BU61" s="389"/>
      <c r="BV61" s="389"/>
      <c r="BW61" s="389"/>
      <c r="BX61" s="596"/>
      <c r="BY61" s="596"/>
      <c r="BZ61" s="389"/>
      <c r="CA61" s="389"/>
      <c r="CB61" s="389"/>
      <c r="CC61" s="163">
        <f t="shared" si="38"/>
        <v>0</v>
      </c>
      <c r="CD61" s="389"/>
      <c r="CE61" s="389"/>
      <c r="CF61" s="389"/>
      <c r="CG61" s="389"/>
      <c r="CH61" s="389"/>
      <c r="CI61" s="389"/>
      <c r="CJ61" s="389"/>
      <c r="CK61" s="389"/>
      <c r="CL61" s="389"/>
      <c r="CM61" s="389"/>
      <c r="CN61" s="389"/>
      <c r="CO61" s="389"/>
      <c r="CP61" s="389"/>
      <c r="CQ61" s="389"/>
      <c r="CR61" s="389"/>
      <c r="CS61" s="389"/>
      <c r="CT61" s="389"/>
      <c r="CU61" s="389"/>
      <c r="CV61" s="389"/>
      <c r="CW61" s="389"/>
      <c r="CX61" s="389"/>
      <c r="CY61" s="389"/>
      <c r="CZ61" s="389"/>
      <c r="DA61" s="389"/>
      <c r="DB61" s="389"/>
      <c r="DC61" s="389"/>
      <c r="DD61" s="389"/>
      <c r="DE61" s="389"/>
      <c r="DF61" s="389"/>
      <c r="DG61" s="389"/>
      <c r="DH61" s="389"/>
      <c r="DI61" s="389"/>
      <c r="DJ61" s="389"/>
      <c r="DK61" s="389"/>
      <c r="DL61" s="389"/>
      <c r="DM61" s="389"/>
      <c r="DN61" s="389"/>
      <c r="DO61" s="389"/>
      <c r="DP61" s="389"/>
      <c r="DQ61" s="389"/>
      <c r="DR61" s="389"/>
      <c r="DS61" s="389"/>
      <c r="DT61" s="389"/>
      <c r="DU61" s="389"/>
      <c r="DV61" s="389"/>
      <c r="DW61" s="389"/>
      <c r="DX61" s="389"/>
      <c r="DY61" s="389"/>
      <c r="DZ61" s="389"/>
      <c r="EA61" s="389"/>
      <c r="EB61" s="389"/>
      <c r="EC61" s="389"/>
      <c r="ED61" s="389"/>
      <c r="EE61" s="389"/>
      <c r="EF61" s="389"/>
      <c r="EG61" s="389"/>
      <c r="EH61" s="389"/>
      <c r="EI61" s="389"/>
      <c r="EJ61" s="389"/>
      <c r="EK61" s="389"/>
      <c r="EL61" s="389"/>
      <c r="EM61" s="389"/>
      <c r="EN61" s="389"/>
      <c r="EO61" s="389"/>
      <c r="EP61" s="389"/>
      <c r="EQ61" s="389"/>
      <c r="ER61" s="389"/>
      <c r="ES61" s="389"/>
      <c r="ET61" s="389"/>
      <c r="EU61" s="389"/>
      <c r="EV61" s="389"/>
      <c r="EW61" s="389"/>
      <c r="EX61" s="389"/>
      <c r="EY61" s="389"/>
      <c r="EZ61" s="389"/>
      <c r="FA61" s="389"/>
      <c r="FB61" s="389"/>
      <c r="FC61" s="389"/>
      <c r="FD61" s="389"/>
      <c r="FE61" s="389"/>
      <c r="FF61" s="389"/>
      <c r="FG61" s="389"/>
      <c r="FH61" s="389"/>
      <c r="FI61" s="389"/>
      <c r="FJ61" s="389"/>
      <c r="FK61" s="389"/>
      <c r="FL61" s="389"/>
      <c r="FM61" s="389"/>
      <c r="FN61" s="389"/>
      <c r="FO61" s="389"/>
      <c r="FP61" s="389"/>
      <c r="FQ61" s="389"/>
      <c r="FR61" s="389"/>
      <c r="FS61" s="389"/>
      <c r="FT61" s="389"/>
      <c r="FU61" s="389"/>
      <c r="FV61" s="389"/>
      <c r="FW61" s="389"/>
      <c r="FX61" s="389"/>
      <c r="FY61" s="655" t="s">
        <v>296</v>
      </c>
      <c r="FZ61" s="656">
        <v>112</v>
      </c>
      <c r="GA61" s="656">
        <v>28092668</v>
      </c>
      <c r="GB61" s="656">
        <v>40</v>
      </c>
      <c r="GC61" s="656" t="s">
        <v>779</v>
      </c>
      <c r="GD61" s="656">
        <v>22</v>
      </c>
      <c r="GE61" s="656">
        <v>2012</v>
      </c>
      <c r="GF61" s="656">
        <v>1</v>
      </c>
      <c r="GG61" s="656" t="s">
        <v>780</v>
      </c>
      <c r="GH61" s="656">
        <v>1</v>
      </c>
      <c r="GI61" s="656">
        <v>1</v>
      </c>
      <c r="GJ61" s="656" t="s">
        <v>780</v>
      </c>
      <c r="GK61" s="656">
        <v>1</v>
      </c>
      <c r="GL61" s="656" t="s">
        <v>781</v>
      </c>
      <c r="GM61" s="656" t="s">
        <v>782</v>
      </c>
      <c r="GN61" s="656">
        <v>66</v>
      </c>
      <c r="GO61" s="656" t="s">
        <v>783</v>
      </c>
      <c r="GP61" s="656">
        <v>0</v>
      </c>
      <c r="GQ61" s="656">
        <v>0</v>
      </c>
      <c r="GR61" s="656">
        <v>4</v>
      </c>
      <c r="GS61" s="656">
        <v>2</v>
      </c>
      <c r="GT61" s="656" t="s">
        <v>783</v>
      </c>
      <c r="GU61" s="656" t="s">
        <v>783</v>
      </c>
      <c r="GV61" s="656" t="s">
        <v>783</v>
      </c>
      <c r="GW61" s="656" t="s">
        <v>783</v>
      </c>
      <c r="GX61" s="656" t="s">
        <v>783</v>
      </c>
      <c r="GY61" s="656" t="s">
        <v>783</v>
      </c>
      <c r="GZ61" s="656">
        <v>1649</v>
      </c>
      <c r="HA61" s="656">
        <v>0.09</v>
      </c>
      <c r="HB61" s="656">
        <v>5</v>
      </c>
      <c r="HC61" s="656" t="s">
        <v>783</v>
      </c>
      <c r="HD61" s="656" t="s">
        <v>782</v>
      </c>
      <c r="HE61" s="656">
        <v>15</v>
      </c>
      <c r="HF61" s="656" t="s">
        <v>783</v>
      </c>
      <c r="HG61" s="656">
        <v>0</v>
      </c>
      <c r="HH61" s="656" t="s">
        <v>783</v>
      </c>
      <c r="HI61" s="656">
        <v>0</v>
      </c>
      <c r="HJ61" s="656">
        <v>1</v>
      </c>
      <c r="HK61" s="656">
        <v>45</v>
      </c>
      <c r="HL61" s="656" t="s">
        <v>784</v>
      </c>
      <c r="HM61" s="656" t="s">
        <v>785</v>
      </c>
      <c r="HN61" s="656" t="s">
        <v>783</v>
      </c>
      <c r="HO61" s="656" t="s">
        <v>783</v>
      </c>
      <c r="HP61" s="656" t="s">
        <v>783</v>
      </c>
      <c r="HQ61" s="656" t="s">
        <v>783</v>
      </c>
      <c r="HR61" s="656" t="s">
        <v>783</v>
      </c>
      <c r="HS61" s="656">
        <v>3978959</v>
      </c>
      <c r="HT61" s="656" t="s">
        <v>783</v>
      </c>
      <c r="HU61" s="656" t="s">
        <v>786</v>
      </c>
      <c r="HV61" s="656" t="s">
        <v>787</v>
      </c>
      <c r="HW61" s="656">
        <v>4</v>
      </c>
      <c r="HX61" s="656">
        <v>2013</v>
      </c>
      <c r="HY61" s="656">
        <v>63</v>
      </c>
      <c r="HZ61" s="656">
        <v>0</v>
      </c>
      <c r="IA61" s="656">
        <v>475</v>
      </c>
      <c r="IB61" s="657">
        <v>41358.405266203707</v>
      </c>
      <c r="IC61" s="656" t="s">
        <v>788</v>
      </c>
      <c r="ID61" s="656">
        <v>3974481</v>
      </c>
      <c r="IE61" s="656">
        <v>2013</v>
      </c>
      <c r="IF61" s="656">
        <v>1712</v>
      </c>
      <c r="IG61" s="656" t="s">
        <v>783</v>
      </c>
      <c r="IH61" s="656" t="s">
        <v>783</v>
      </c>
      <c r="II61" s="656" t="s">
        <v>783</v>
      </c>
      <c r="IJ61" s="656" t="s">
        <v>783</v>
      </c>
      <c r="IK61" s="656" t="s">
        <v>783</v>
      </c>
      <c r="IL61" s="656" t="s">
        <v>783</v>
      </c>
      <c r="IM61" s="656" t="s">
        <v>783</v>
      </c>
      <c r="IN61" s="656" t="s">
        <v>783</v>
      </c>
      <c r="IO61" s="656" t="s">
        <v>783</v>
      </c>
      <c r="IP61" s="656">
        <v>1649</v>
      </c>
      <c r="IQ61" s="657">
        <v>37477.354571759257</v>
      </c>
      <c r="IR61" s="656" t="s">
        <v>783</v>
      </c>
      <c r="IS61" s="656" t="s">
        <v>783</v>
      </c>
      <c r="IT61" s="656" t="s">
        <v>783</v>
      </c>
      <c r="IU61" s="656" t="s">
        <v>783</v>
      </c>
      <c r="IV61" s="656" t="s">
        <v>783</v>
      </c>
      <c r="IW61" s="656" t="s">
        <v>783</v>
      </c>
      <c r="IX61" s="656" t="s">
        <v>783</v>
      </c>
      <c r="IY61" s="656" t="s">
        <v>781</v>
      </c>
      <c r="IZ61" s="656">
        <v>45</v>
      </c>
      <c r="JA61" s="656" t="s">
        <v>789</v>
      </c>
      <c r="JB61" s="656" t="s">
        <v>783</v>
      </c>
      <c r="JC61" s="656" t="s">
        <v>783</v>
      </c>
      <c r="JD61" s="656" t="s">
        <v>783</v>
      </c>
      <c r="JE61" s="656">
        <v>329391</v>
      </c>
      <c r="JF61" s="656" t="s">
        <v>783</v>
      </c>
      <c r="JG61" s="656" t="s">
        <v>783</v>
      </c>
      <c r="JH61" s="656" t="s">
        <v>783</v>
      </c>
      <c r="JI61" s="656" t="s">
        <v>783</v>
      </c>
      <c r="JJ61" s="656" t="s">
        <v>783</v>
      </c>
      <c r="JK61" s="656" t="s">
        <v>783</v>
      </c>
      <c r="JL61" s="656" t="s">
        <v>783</v>
      </c>
      <c r="JM61" s="656" t="s">
        <v>790</v>
      </c>
      <c r="JN61" s="656">
        <v>4</v>
      </c>
      <c r="JO61" s="656">
        <v>2</v>
      </c>
      <c r="JP61" s="656" t="s">
        <v>783</v>
      </c>
      <c r="JQ61" s="656">
        <v>10711928</v>
      </c>
      <c r="JR61" s="656">
        <v>2011</v>
      </c>
      <c r="JS61" s="656">
        <v>3</v>
      </c>
      <c r="JT61" s="656" t="s">
        <v>783</v>
      </c>
      <c r="JU61" s="656" t="s">
        <v>783</v>
      </c>
      <c r="JV61" s="656" t="s">
        <v>822</v>
      </c>
      <c r="JW61" s="659">
        <v>435.54978799999998</v>
      </c>
      <c r="JX61">
        <f>SUM(JW61:JW61)</f>
        <v>435.54978799999998</v>
      </c>
      <c r="JY61" s="225">
        <v>0.16268023087121211</v>
      </c>
    </row>
    <row r="62" spans="1:289" ht="16" thickBot="1">
      <c r="A62" s="905" t="s">
        <v>5</v>
      </c>
      <c r="B62" s="79">
        <f t="shared" si="0"/>
        <v>1</v>
      </c>
      <c r="C62" s="871" t="s">
        <v>105</v>
      </c>
      <c r="D62" s="489" t="s">
        <v>157</v>
      </c>
      <c r="E62" s="1129" t="s">
        <v>158</v>
      </c>
      <c r="F62" s="888">
        <v>0.94</v>
      </c>
      <c r="G62" s="120">
        <f t="shared" si="39"/>
        <v>49.929999999999993</v>
      </c>
      <c r="H62" s="46"/>
      <c r="I62" s="3">
        <v>0.94</v>
      </c>
      <c r="J62" s="29"/>
      <c r="K62" s="18"/>
      <c r="L62" s="5"/>
      <c r="M62" s="170">
        <v>2</v>
      </c>
      <c r="N62" s="75">
        <v>0.5</v>
      </c>
      <c r="O62" s="739">
        <v>4</v>
      </c>
      <c r="P62" s="1109">
        <f t="shared" si="51"/>
        <v>6.5</v>
      </c>
      <c r="Q62" s="1108">
        <f t="shared" si="48"/>
        <v>4</v>
      </c>
      <c r="R62" s="46"/>
      <c r="S62" s="3">
        <v>0.94</v>
      </c>
      <c r="T62" s="25"/>
      <c r="U62" s="219">
        <f t="shared" si="50"/>
        <v>70500</v>
      </c>
      <c r="V62" s="219" t="s">
        <v>642</v>
      </c>
      <c r="W62" s="1042">
        <f t="shared" si="40"/>
        <v>70500</v>
      </c>
      <c r="X62" s="537">
        <f t="shared" si="42"/>
        <v>0</v>
      </c>
      <c r="Y62" s="538">
        <f t="shared" si="2"/>
        <v>500</v>
      </c>
      <c r="Z62" s="1090">
        <f t="shared" si="3"/>
        <v>71000</v>
      </c>
      <c r="AA62" s="1475">
        <f t="shared" si="43"/>
        <v>4644466.473199999</v>
      </c>
      <c r="AB62" s="1098"/>
      <c r="AC62" s="600"/>
      <c r="AD62" s="1056">
        <f t="shared" si="4"/>
        <v>0</v>
      </c>
      <c r="AE62" s="1063"/>
      <c r="AF62" s="747">
        <f t="shared" si="5"/>
        <v>0</v>
      </c>
      <c r="AG62" s="600"/>
      <c r="AH62" s="1056">
        <f t="shared" si="6"/>
        <v>0</v>
      </c>
      <c r="AI62" s="1070"/>
      <c r="AJ62" s="747">
        <f t="shared" si="7"/>
        <v>0</v>
      </c>
      <c r="AK62" s="1051"/>
      <c r="AL62" s="270">
        <v>0</v>
      </c>
      <c r="AM62" s="902"/>
      <c r="AN62" s="902">
        <v>2026</v>
      </c>
      <c r="AO62" s="18" t="str">
        <f t="shared" si="8"/>
        <v xml:space="preserve"> </v>
      </c>
      <c r="AP62" s="747" t="str">
        <f t="shared" si="9"/>
        <v xml:space="preserve"> </v>
      </c>
      <c r="AQ62" s="4" t="str">
        <f t="shared" si="10"/>
        <v xml:space="preserve"> </v>
      </c>
      <c r="AR62" s="747" t="str">
        <f t="shared" si="11"/>
        <v xml:space="preserve"> </v>
      </c>
      <c r="AS62" s="4" t="str">
        <f t="shared" si="12"/>
        <v xml:space="preserve"> </v>
      </c>
      <c r="AT62" s="747" t="str">
        <f t="shared" si="13"/>
        <v xml:space="preserve"> </v>
      </c>
      <c r="AU62" s="4" t="str">
        <f t="shared" si="14"/>
        <v xml:space="preserve"> </v>
      </c>
      <c r="AV62" s="747" t="str">
        <f t="shared" si="15"/>
        <v xml:space="preserve"> </v>
      </c>
      <c r="AW62" s="4" t="str">
        <f t="shared" si="16"/>
        <v xml:space="preserve"> </v>
      </c>
      <c r="AX62" s="747" t="str">
        <f t="shared" si="17"/>
        <v xml:space="preserve"> </v>
      </c>
      <c r="AY62" s="4" t="str">
        <f t="shared" si="18"/>
        <v xml:space="preserve"> </v>
      </c>
      <c r="AZ62" s="747" t="str">
        <f t="shared" si="19"/>
        <v xml:space="preserve"> </v>
      </c>
      <c r="BA62" s="4" t="str">
        <f t="shared" si="20"/>
        <v xml:space="preserve"> </v>
      </c>
      <c r="BB62" s="747" t="str">
        <f t="shared" si="21"/>
        <v xml:space="preserve"> </v>
      </c>
      <c r="BC62" s="4" t="str">
        <f t="shared" si="22"/>
        <v xml:space="preserve"> </v>
      </c>
      <c r="BD62" s="747" t="str">
        <f t="shared" si="23"/>
        <v xml:space="preserve"> </v>
      </c>
      <c r="BE62" s="4">
        <f t="shared" si="24"/>
        <v>0.94</v>
      </c>
      <c r="BF62" s="747">
        <f t="shared" si="25"/>
        <v>71000</v>
      </c>
      <c r="BG62" s="4" t="str">
        <f t="shared" si="26"/>
        <v xml:space="preserve"> </v>
      </c>
      <c r="BH62" s="747" t="str">
        <f t="shared" si="27"/>
        <v xml:space="preserve"> </v>
      </c>
      <c r="BI62" s="4" t="str">
        <f t="shared" si="28"/>
        <v xml:space="preserve"> </v>
      </c>
      <c r="BJ62" s="747" t="str">
        <f t="shared" si="29"/>
        <v xml:space="preserve"> </v>
      </c>
      <c r="BK62" s="4" t="str">
        <f t="shared" si="30"/>
        <v xml:space="preserve"> </v>
      </c>
      <c r="BL62" s="747" t="str">
        <f t="shared" si="31"/>
        <v xml:space="preserve"> </v>
      </c>
      <c r="BM62" s="4" t="str">
        <f t="shared" si="32"/>
        <v xml:space="preserve"> </v>
      </c>
      <c r="BN62" s="747" t="str">
        <f t="shared" si="33"/>
        <v xml:space="preserve"> </v>
      </c>
      <c r="BO62" s="4" t="str">
        <f t="shared" si="34"/>
        <v xml:space="preserve"> </v>
      </c>
      <c r="BP62" s="747" t="str">
        <f t="shared" si="35"/>
        <v xml:space="preserve"> </v>
      </c>
      <c r="BQ62" s="4" t="str">
        <f t="shared" si="36"/>
        <v xml:space="preserve"> </v>
      </c>
      <c r="BR62" s="747" t="str">
        <f t="shared" si="37"/>
        <v xml:space="preserve"> </v>
      </c>
      <c r="BS62" s="133"/>
      <c r="BT62" s="133"/>
      <c r="BU62" s="389"/>
      <c r="BV62" s="389"/>
      <c r="BW62" s="389"/>
      <c r="BX62" s="389"/>
      <c r="BY62" s="389"/>
      <c r="BZ62" s="389"/>
      <c r="CA62" s="389"/>
      <c r="CB62" s="389"/>
      <c r="CC62" s="163">
        <f t="shared" si="38"/>
        <v>0</v>
      </c>
      <c r="CD62" s="389"/>
      <c r="CE62" s="389"/>
      <c r="CF62" s="389"/>
      <c r="CG62" s="389"/>
      <c r="CH62" s="389"/>
      <c r="CI62" s="389"/>
      <c r="CJ62" s="389"/>
      <c r="CK62" s="389"/>
      <c r="CL62" s="389"/>
      <c r="CM62" s="389"/>
      <c r="CN62" s="389"/>
      <c r="CO62" s="389"/>
      <c r="CP62" s="389"/>
      <c r="CQ62" s="389"/>
      <c r="CR62" s="389"/>
      <c r="CS62" s="389"/>
      <c r="CT62" s="389"/>
      <c r="CU62" s="389"/>
      <c r="CV62" s="389"/>
      <c r="CW62" s="389"/>
      <c r="CX62" s="389"/>
      <c r="CY62" s="389"/>
      <c r="CZ62" s="389"/>
      <c r="DA62" s="389"/>
      <c r="DB62" s="389"/>
      <c r="DC62" s="389"/>
      <c r="DD62" s="389"/>
      <c r="DE62" s="389"/>
      <c r="DF62" s="389"/>
      <c r="DG62" s="389"/>
      <c r="DH62" s="389"/>
      <c r="DI62" s="389"/>
      <c r="DJ62" s="389"/>
      <c r="DK62" s="389"/>
      <c r="DL62" s="389"/>
      <c r="DM62" s="389"/>
      <c r="DN62" s="389"/>
      <c r="DO62" s="389"/>
      <c r="DP62" s="389"/>
      <c r="DQ62" s="389"/>
      <c r="DR62" s="389"/>
      <c r="DS62" s="389"/>
      <c r="DT62" s="389"/>
      <c r="DU62" s="389"/>
      <c r="DV62" s="389"/>
      <c r="DW62" s="389"/>
      <c r="DX62" s="389"/>
      <c r="DY62" s="389"/>
      <c r="DZ62" s="389"/>
      <c r="EA62" s="389"/>
      <c r="EB62" s="389"/>
      <c r="EC62" s="389"/>
      <c r="ED62" s="389"/>
      <c r="EE62" s="389"/>
      <c r="EF62" s="389"/>
      <c r="EG62" s="389"/>
      <c r="EH62" s="389"/>
      <c r="EI62" s="389"/>
      <c r="EJ62" s="389"/>
      <c r="EK62" s="389"/>
      <c r="EL62" s="389"/>
      <c r="EM62" s="389"/>
      <c r="EN62" s="389"/>
      <c r="EO62" s="389"/>
      <c r="EP62" s="389"/>
      <c r="EQ62" s="389"/>
      <c r="ER62" s="389"/>
      <c r="ES62" s="389"/>
      <c r="ET62" s="389"/>
      <c r="EU62" s="389"/>
      <c r="EV62" s="389"/>
      <c r="EW62" s="389"/>
      <c r="EX62" s="389"/>
      <c r="EY62" s="389"/>
      <c r="EZ62" s="389"/>
      <c r="FA62" s="389"/>
      <c r="FB62" s="389"/>
      <c r="FC62" s="389"/>
      <c r="FD62" s="389"/>
      <c r="FE62" s="389"/>
      <c r="FF62" s="389"/>
      <c r="FG62" s="389"/>
      <c r="FH62" s="389"/>
      <c r="FI62" s="389"/>
      <c r="FJ62" s="389"/>
      <c r="FK62" s="389"/>
      <c r="FL62" s="389"/>
      <c r="FM62" s="389"/>
      <c r="FN62" s="389"/>
      <c r="FO62" s="389"/>
      <c r="FP62" s="389"/>
      <c r="FQ62" s="389"/>
      <c r="FR62" s="389"/>
      <c r="FS62" s="389"/>
      <c r="FT62" s="389"/>
      <c r="FU62" s="389"/>
      <c r="FV62" s="389"/>
      <c r="FW62" s="389"/>
      <c r="FX62" s="389"/>
      <c r="FY62" s="666" t="s">
        <v>358</v>
      </c>
      <c r="FZ62" s="667">
        <v>72</v>
      </c>
      <c r="GA62" s="667">
        <v>30289506</v>
      </c>
      <c r="GB62" s="667">
        <v>35</v>
      </c>
      <c r="GC62" s="667" t="s">
        <v>3</v>
      </c>
      <c r="GD62" s="667">
        <v>18</v>
      </c>
      <c r="GE62" s="667">
        <v>1973</v>
      </c>
      <c r="GF62" s="667">
        <v>0</v>
      </c>
      <c r="GG62" s="667" t="s">
        <v>792</v>
      </c>
      <c r="GH62" s="667">
        <v>0</v>
      </c>
      <c r="GI62" s="667">
        <v>0</v>
      </c>
      <c r="GJ62" s="667" t="s">
        <v>792</v>
      </c>
      <c r="GK62" s="667">
        <v>0</v>
      </c>
      <c r="GL62" s="667" t="s">
        <v>781</v>
      </c>
      <c r="GM62" s="667" t="s">
        <v>782</v>
      </c>
      <c r="GN62" s="667">
        <v>66</v>
      </c>
      <c r="GO62" s="667" t="s">
        <v>783</v>
      </c>
      <c r="GP62" s="667">
        <v>0</v>
      </c>
      <c r="GQ62" s="667">
        <v>0</v>
      </c>
      <c r="GR62" s="667">
        <v>4</v>
      </c>
      <c r="GS62" s="667">
        <v>2</v>
      </c>
      <c r="GT62" s="667">
        <v>1</v>
      </c>
      <c r="GU62" s="667" t="s">
        <v>783</v>
      </c>
      <c r="GV62" s="667" t="s">
        <v>783</v>
      </c>
      <c r="GW62" s="667" t="s">
        <v>783</v>
      </c>
      <c r="GX62" s="667" t="s">
        <v>783</v>
      </c>
      <c r="GY62" s="667" t="s">
        <v>783</v>
      </c>
      <c r="GZ62" s="667">
        <v>1649</v>
      </c>
      <c r="HA62" s="667">
        <v>0.4</v>
      </c>
      <c r="HB62" s="667">
        <v>5</v>
      </c>
      <c r="HC62" s="667" t="s">
        <v>783</v>
      </c>
      <c r="HD62" s="667" t="s">
        <v>782</v>
      </c>
      <c r="HE62" s="667">
        <v>15</v>
      </c>
      <c r="HF62" s="667" t="s">
        <v>783</v>
      </c>
      <c r="HG62" s="667">
        <v>0</v>
      </c>
      <c r="HH62" s="667" t="s">
        <v>783</v>
      </c>
      <c r="HI62" s="667">
        <v>0</v>
      </c>
      <c r="HJ62" s="667">
        <v>1</v>
      </c>
      <c r="HK62" s="667">
        <v>45</v>
      </c>
      <c r="HL62" s="667" t="s">
        <v>784</v>
      </c>
      <c r="HM62" s="667" t="s">
        <v>785</v>
      </c>
      <c r="HN62" s="667" t="s">
        <v>783</v>
      </c>
      <c r="HO62" s="667" t="s">
        <v>783</v>
      </c>
      <c r="HP62" s="667" t="s">
        <v>783</v>
      </c>
      <c r="HQ62" s="667" t="s">
        <v>783</v>
      </c>
      <c r="HR62" s="667" t="s">
        <v>783</v>
      </c>
      <c r="HS62" s="667">
        <v>3980766</v>
      </c>
      <c r="HT62" s="667" t="s">
        <v>783</v>
      </c>
      <c r="HU62" s="667" t="s">
        <v>786</v>
      </c>
      <c r="HV62" s="667" t="s">
        <v>787</v>
      </c>
      <c r="HW62" s="667">
        <v>4</v>
      </c>
      <c r="HX62" s="667">
        <v>2014</v>
      </c>
      <c r="HY62" s="667">
        <v>63</v>
      </c>
      <c r="HZ62" s="667">
        <v>0</v>
      </c>
      <c r="IA62" s="667">
        <v>2112</v>
      </c>
      <c r="IB62" s="668">
        <v>41697.500081018516</v>
      </c>
      <c r="IC62" s="667" t="s">
        <v>788</v>
      </c>
      <c r="ID62" s="667">
        <v>3976288</v>
      </c>
      <c r="IE62" s="667">
        <v>2014</v>
      </c>
      <c r="IF62" s="667">
        <v>1712</v>
      </c>
      <c r="IG62" s="667" t="s">
        <v>783</v>
      </c>
      <c r="IH62" s="667" t="s">
        <v>783</v>
      </c>
      <c r="II62" s="667" t="s">
        <v>783</v>
      </c>
      <c r="IJ62" s="667" t="s">
        <v>783</v>
      </c>
      <c r="IK62" s="667" t="s">
        <v>783</v>
      </c>
      <c r="IL62" s="667" t="s">
        <v>783</v>
      </c>
      <c r="IM62" s="667" t="s">
        <v>783</v>
      </c>
      <c r="IN62" s="667" t="s">
        <v>783</v>
      </c>
      <c r="IO62" s="667" t="s">
        <v>783</v>
      </c>
      <c r="IP62" s="667">
        <v>1649</v>
      </c>
      <c r="IQ62" s="668">
        <v>37477.354571759257</v>
      </c>
      <c r="IR62" s="667">
        <v>4</v>
      </c>
      <c r="IS62" s="667" t="s">
        <v>793</v>
      </c>
      <c r="IT62" s="667">
        <v>1</v>
      </c>
      <c r="IU62" s="669">
        <v>41275</v>
      </c>
      <c r="IV62" s="667" t="s">
        <v>783</v>
      </c>
      <c r="IW62" s="667" t="s">
        <v>783</v>
      </c>
      <c r="IX62" s="667" t="s">
        <v>783</v>
      </c>
      <c r="IY62" s="667" t="s">
        <v>781</v>
      </c>
      <c r="IZ62" s="667">
        <v>45</v>
      </c>
      <c r="JA62" s="667" t="s">
        <v>789</v>
      </c>
      <c r="JB62" s="667" t="s">
        <v>783</v>
      </c>
      <c r="JC62" s="667" t="s">
        <v>783</v>
      </c>
      <c r="JD62" s="667" t="s">
        <v>783</v>
      </c>
      <c r="JE62" s="667">
        <v>329442</v>
      </c>
      <c r="JF62" s="667" t="s">
        <v>783</v>
      </c>
      <c r="JG62" s="667" t="s">
        <v>783</v>
      </c>
      <c r="JH62" s="667" t="s">
        <v>795</v>
      </c>
      <c r="JI62" s="667">
        <v>35</v>
      </c>
      <c r="JJ62" s="667" t="s">
        <v>783</v>
      </c>
      <c r="JK62" s="667" t="s">
        <v>783</v>
      </c>
      <c r="JL62" s="667" t="s">
        <v>783</v>
      </c>
      <c r="JM62" s="667" t="s">
        <v>790</v>
      </c>
      <c r="JN62" s="667">
        <v>4</v>
      </c>
      <c r="JO62" s="667">
        <v>1</v>
      </c>
      <c r="JP62" s="667" t="s">
        <v>783</v>
      </c>
      <c r="JQ62" s="667">
        <v>12683066</v>
      </c>
      <c r="JR62" s="667">
        <v>2013</v>
      </c>
      <c r="JS62" s="667">
        <v>12</v>
      </c>
      <c r="JT62" s="667" t="s">
        <v>783</v>
      </c>
      <c r="JU62" s="667" t="s">
        <v>783</v>
      </c>
      <c r="JV62" s="667" t="s">
        <v>888</v>
      </c>
      <c r="JW62" s="670">
        <v>2112.912296</v>
      </c>
      <c r="JX62">
        <f>JW62</f>
        <v>2112.912296</v>
      </c>
      <c r="JY62" s="225">
        <v>0.40017278333333334</v>
      </c>
    </row>
    <row r="63" spans="1:289" ht="16" thickBot="1">
      <c r="A63" s="905" t="s">
        <v>5</v>
      </c>
      <c r="B63" s="79">
        <f t="shared" si="0"/>
        <v>3</v>
      </c>
      <c r="C63" s="871" t="s">
        <v>11</v>
      </c>
      <c r="D63" s="489" t="s">
        <v>135</v>
      </c>
      <c r="E63" s="1129" t="s">
        <v>235</v>
      </c>
      <c r="F63" s="888">
        <v>0.35</v>
      </c>
      <c r="G63" s="120">
        <f t="shared" si="39"/>
        <v>50.279999999999994</v>
      </c>
      <c r="H63" s="47">
        <v>0.35</v>
      </c>
      <c r="I63" s="2"/>
      <c r="J63" s="29"/>
      <c r="K63" s="18"/>
      <c r="L63" s="5"/>
      <c r="M63" s="170">
        <v>1</v>
      </c>
      <c r="N63" s="71">
        <v>1</v>
      </c>
      <c r="O63" s="739">
        <v>3</v>
      </c>
      <c r="P63" s="1107">
        <f t="shared" si="51"/>
        <v>5</v>
      </c>
      <c r="Q63" s="1108">
        <f t="shared" si="48"/>
        <v>3</v>
      </c>
      <c r="R63" s="46"/>
      <c r="S63" s="3">
        <v>0.35</v>
      </c>
      <c r="T63" s="25"/>
      <c r="U63" s="219">
        <f t="shared" si="50"/>
        <v>26250</v>
      </c>
      <c r="V63" s="219" t="s">
        <v>642</v>
      </c>
      <c r="W63" s="1042">
        <f t="shared" si="40"/>
        <v>26250</v>
      </c>
      <c r="X63" s="537">
        <f t="shared" si="42"/>
        <v>10926.844444444445</v>
      </c>
      <c r="Y63" s="538">
        <f t="shared" si="2"/>
        <v>500</v>
      </c>
      <c r="Z63" s="1090">
        <f t="shared" si="3"/>
        <v>37676.844444444447</v>
      </c>
      <c r="AA63" s="1475">
        <f t="shared" si="43"/>
        <v>4682143.3176444434</v>
      </c>
      <c r="AB63" s="1098"/>
      <c r="AC63" s="600">
        <v>4</v>
      </c>
      <c r="AD63" s="1056">
        <f t="shared" si="4"/>
        <v>4626.8444444444449</v>
      </c>
      <c r="AE63" s="1063">
        <v>0.25</v>
      </c>
      <c r="AF63" s="747">
        <f t="shared" si="5"/>
        <v>6300</v>
      </c>
      <c r="AG63" s="600"/>
      <c r="AH63" s="1056">
        <f t="shared" si="6"/>
        <v>0</v>
      </c>
      <c r="AI63" s="1070"/>
      <c r="AJ63" s="747">
        <f t="shared" si="7"/>
        <v>0</v>
      </c>
      <c r="AK63" s="1051"/>
      <c r="AL63" s="270">
        <v>0</v>
      </c>
      <c r="AM63" s="902"/>
      <c r="AN63" s="902">
        <v>2026</v>
      </c>
      <c r="AO63" s="18" t="str">
        <f t="shared" si="8"/>
        <v xml:space="preserve"> </v>
      </c>
      <c r="AP63" s="747" t="str">
        <f t="shared" si="9"/>
        <v xml:space="preserve"> </v>
      </c>
      <c r="AQ63" s="4" t="str">
        <f t="shared" si="10"/>
        <v xml:space="preserve"> </v>
      </c>
      <c r="AR63" s="747" t="str">
        <f t="shared" si="11"/>
        <v xml:space="preserve"> </v>
      </c>
      <c r="AS63" s="4" t="str">
        <f t="shared" si="12"/>
        <v xml:space="preserve"> </v>
      </c>
      <c r="AT63" s="747" t="str">
        <f t="shared" si="13"/>
        <v xml:space="preserve"> </v>
      </c>
      <c r="AU63" s="4" t="str">
        <f t="shared" si="14"/>
        <v xml:space="preserve"> </v>
      </c>
      <c r="AV63" s="747" t="str">
        <f t="shared" si="15"/>
        <v xml:space="preserve"> </v>
      </c>
      <c r="AW63" s="4" t="str">
        <f t="shared" si="16"/>
        <v xml:space="preserve"> </v>
      </c>
      <c r="AX63" s="747" t="str">
        <f t="shared" si="17"/>
        <v xml:space="preserve"> </v>
      </c>
      <c r="AY63" s="4" t="str">
        <f t="shared" si="18"/>
        <v xml:space="preserve"> </v>
      </c>
      <c r="AZ63" s="747" t="str">
        <f t="shared" si="19"/>
        <v xml:space="preserve"> </v>
      </c>
      <c r="BA63" s="4" t="str">
        <f t="shared" si="20"/>
        <v xml:space="preserve"> </v>
      </c>
      <c r="BB63" s="747" t="str">
        <f t="shared" si="21"/>
        <v xml:space="preserve"> </v>
      </c>
      <c r="BC63" s="4" t="str">
        <f t="shared" si="22"/>
        <v xml:space="preserve"> </v>
      </c>
      <c r="BD63" s="747" t="str">
        <f t="shared" si="23"/>
        <v xml:space="preserve"> </v>
      </c>
      <c r="BE63" s="4">
        <f t="shared" si="24"/>
        <v>0.35</v>
      </c>
      <c r="BF63" s="747">
        <f t="shared" si="25"/>
        <v>37676.844444444447</v>
      </c>
      <c r="BG63" s="4" t="str">
        <f t="shared" si="26"/>
        <v xml:space="preserve"> </v>
      </c>
      <c r="BH63" s="747" t="str">
        <f t="shared" si="27"/>
        <v xml:space="preserve"> </v>
      </c>
      <c r="BI63" s="4" t="str">
        <f t="shared" si="28"/>
        <v xml:space="preserve"> </v>
      </c>
      <c r="BJ63" s="747" t="str">
        <f t="shared" si="29"/>
        <v xml:space="preserve"> </v>
      </c>
      <c r="BK63" s="4" t="str">
        <f t="shared" si="30"/>
        <v xml:space="preserve"> </v>
      </c>
      <c r="BL63" s="747" t="str">
        <f t="shared" si="31"/>
        <v xml:space="preserve"> </v>
      </c>
      <c r="BM63" s="4" t="str">
        <f t="shared" si="32"/>
        <v xml:space="preserve"> </v>
      </c>
      <c r="BN63" s="747" t="str">
        <f t="shared" si="33"/>
        <v xml:space="preserve"> </v>
      </c>
      <c r="BO63" s="4" t="str">
        <f t="shared" si="34"/>
        <v xml:space="preserve"> </v>
      </c>
      <c r="BP63" s="747" t="str">
        <f t="shared" si="35"/>
        <v xml:space="preserve"> </v>
      </c>
      <c r="BQ63" s="4" t="str">
        <f t="shared" si="36"/>
        <v xml:space="preserve"> </v>
      </c>
      <c r="BR63" s="747" t="str">
        <f t="shared" si="37"/>
        <v xml:space="preserve"> </v>
      </c>
      <c r="BS63" s="133" t="s">
        <v>237</v>
      </c>
      <c r="BT63" s="133"/>
      <c r="BU63" s="389"/>
      <c r="BV63" s="389"/>
      <c r="BW63" s="389"/>
      <c r="BX63" s="389"/>
      <c r="BY63" s="389"/>
      <c r="BZ63" s="389"/>
      <c r="CA63" s="389"/>
      <c r="CB63" s="389"/>
      <c r="CC63" s="163">
        <f t="shared" si="38"/>
        <v>0</v>
      </c>
      <c r="CD63" s="389"/>
      <c r="CE63" s="389"/>
      <c r="CF63" s="389"/>
      <c r="CG63" s="389"/>
      <c r="CH63" s="389"/>
      <c r="CI63" s="389"/>
      <c r="CJ63" s="389"/>
      <c r="CK63" s="389"/>
      <c r="CL63" s="389"/>
      <c r="CM63" s="389"/>
      <c r="CN63" s="389"/>
      <c r="CO63" s="389"/>
      <c r="CP63" s="389"/>
      <c r="CQ63" s="389"/>
      <c r="CR63" s="389"/>
      <c r="CS63" s="389"/>
      <c r="CT63" s="389"/>
      <c r="CU63" s="389"/>
      <c r="CV63" s="389"/>
      <c r="CW63" s="389"/>
      <c r="CX63" s="389"/>
      <c r="CY63" s="389"/>
      <c r="CZ63" s="389"/>
      <c r="DA63" s="389"/>
      <c r="DB63" s="389"/>
      <c r="DC63" s="389"/>
      <c r="DD63" s="389"/>
      <c r="DE63" s="389"/>
      <c r="DF63" s="389"/>
      <c r="DG63" s="389"/>
      <c r="DH63" s="389"/>
      <c r="DI63" s="389"/>
      <c r="DJ63" s="389"/>
      <c r="DK63" s="389"/>
      <c r="DL63" s="389"/>
      <c r="DM63" s="389"/>
      <c r="DN63" s="389"/>
      <c r="DO63" s="389"/>
      <c r="DP63" s="389"/>
      <c r="DQ63" s="389"/>
      <c r="DR63" s="389"/>
      <c r="DS63" s="389"/>
      <c r="DT63" s="389"/>
      <c r="DU63" s="389"/>
      <c r="DV63" s="389"/>
      <c r="DW63" s="389"/>
      <c r="DX63" s="389"/>
      <c r="DY63" s="389"/>
      <c r="DZ63" s="389"/>
      <c r="EA63" s="389"/>
      <c r="EB63" s="389"/>
      <c r="EC63" s="389"/>
      <c r="ED63" s="389"/>
      <c r="EE63" s="389"/>
      <c r="EF63" s="389"/>
      <c r="EG63" s="389"/>
      <c r="EH63" s="389"/>
      <c r="EI63" s="389"/>
      <c r="EJ63" s="389"/>
      <c r="EK63" s="389"/>
      <c r="EL63" s="389"/>
      <c r="EM63" s="389"/>
      <c r="EN63" s="389"/>
      <c r="EO63" s="389"/>
      <c r="EP63" s="389"/>
      <c r="EQ63" s="389"/>
      <c r="ER63" s="389"/>
      <c r="ES63" s="389"/>
      <c r="ET63" s="389"/>
      <c r="EU63" s="389"/>
      <c r="EV63" s="389"/>
      <c r="EW63" s="389"/>
      <c r="EX63" s="389"/>
      <c r="EY63" s="389"/>
      <c r="EZ63" s="389"/>
      <c r="FA63" s="389"/>
      <c r="FB63" s="389"/>
      <c r="FC63" s="389"/>
      <c r="FD63" s="389"/>
      <c r="FE63" s="389"/>
      <c r="FF63" s="389"/>
      <c r="FG63" s="389"/>
      <c r="FH63" s="389"/>
      <c r="FI63" s="389"/>
      <c r="FJ63" s="389"/>
      <c r="FK63" s="389"/>
      <c r="FL63" s="389"/>
      <c r="FM63" s="389"/>
      <c r="FN63" s="389"/>
      <c r="FO63" s="389"/>
      <c r="FP63" s="389"/>
      <c r="FQ63" s="389"/>
      <c r="FR63" s="389"/>
      <c r="FS63" s="389"/>
      <c r="FT63" s="389"/>
      <c r="FU63" s="389"/>
      <c r="FV63" s="389"/>
      <c r="FW63" s="389"/>
      <c r="FX63" s="389"/>
      <c r="FY63" s="650" t="s">
        <v>428</v>
      </c>
      <c r="FZ63" s="651"/>
      <c r="GA63" s="651"/>
      <c r="GB63" s="651"/>
      <c r="GC63" s="651"/>
      <c r="GD63" s="651"/>
      <c r="GE63" s="651"/>
      <c r="GF63" s="651"/>
      <c r="GG63" s="651"/>
      <c r="GH63" s="651"/>
      <c r="GI63" s="651"/>
      <c r="GJ63" s="651"/>
      <c r="GK63" s="651"/>
      <c r="GL63" s="651"/>
      <c r="GM63" s="651"/>
      <c r="GN63" s="651"/>
      <c r="GO63" s="651"/>
      <c r="GP63" s="651"/>
      <c r="GQ63" s="651"/>
      <c r="GR63" s="651"/>
      <c r="GS63" s="651"/>
      <c r="GT63" s="651"/>
      <c r="GU63" s="651"/>
      <c r="GV63" s="651"/>
      <c r="GW63" s="651"/>
      <c r="GX63" s="651"/>
      <c r="GY63" s="651"/>
      <c r="GZ63" s="651"/>
      <c r="HA63" s="651"/>
      <c r="HB63" s="651"/>
      <c r="HC63" s="651"/>
      <c r="HD63" s="651"/>
      <c r="HE63" s="651"/>
      <c r="HF63" s="651"/>
      <c r="HG63" s="651"/>
      <c r="HH63" s="651"/>
      <c r="HI63" s="651"/>
      <c r="HJ63" s="651"/>
      <c r="HK63" s="651"/>
      <c r="HL63" s="651"/>
      <c r="HM63" s="651"/>
      <c r="HN63" s="651"/>
      <c r="HO63" s="651"/>
      <c r="HP63" s="651"/>
      <c r="HQ63" s="651"/>
      <c r="HR63" s="651"/>
      <c r="HS63" s="651"/>
      <c r="HT63" s="651"/>
      <c r="HU63" s="651"/>
      <c r="HV63" s="651"/>
      <c r="HW63" s="651"/>
      <c r="HX63" s="651"/>
      <c r="HY63" s="651"/>
      <c r="HZ63" s="651"/>
      <c r="IA63" s="651"/>
      <c r="IB63" s="652"/>
      <c r="IC63" s="651"/>
      <c r="ID63" s="651"/>
      <c r="IE63" s="651"/>
      <c r="IF63" s="651"/>
      <c r="IG63" s="651"/>
      <c r="IH63" s="651"/>
      <c r="II63" s="651"/>
      <c r="IJ63" s="651"/>
      <c r="IK63" s="651"/>
      <c r="IL63" s="651"/>
      <c r="IM63" s="651"/>
      <c r="IN63" s="651"/>
      <c r="IO63" s="651"/>
      <c r="IP63" s="651"/>
      <c r="IQ63" s="652"/>
      <c r="IR63" s="651"/>
      <c r="IS63" s="651"/>
      <c r="IT63" s="651"/>
      <c r="IU63" s="653"/>
      <c r="IV63" s="651"/>
      <c r="IW63" s="651"/>
      <c r="IX63" s="651"/>
      <c r="IY63" s="651"/>
      <c r="IZ63" s="651"/>
      <c r="JA63" s="651"/>
      <c r="JB63" s="651"/>
      <c r="JC63" s="651"/>
      <c r="JD63" s="651"/>
      <c r="JE63" s="651"/>
      <c r="JF63" s="651"/>
      <c r="JG63" s="651"/>
      <c r="JH63" s="651"/>
      <c r="JI63" s="651"/>
      <c r="JJ63" s="651"/>
      <c r="JK63" s="651"/>
      <c r="JL63" s="651"/>
      <c r="JM63" s="651"/>
      <c r="JN63" s="651"/>
      <c r="JO63" s="651"/>
      <c r="JP63" s="651"/>
      <c r="JQ63" s="651"/>
      <c r="JR63" s="651"/>
      <c r="JS63" s="651"/>
      <c r="JT63" s="651"/>
      <c r="JU63" s="651"/>
      <c r="JV63" s="651"/>
      <c r="JW63" s="654"/>
      <c r="JY63" s="371"/>
    </row>
    <row r="64" spans="1:289" ht="16" thickBot="1">
      <c r="A64" s="905" t="s">
        <v>5</v>
      </c>
      <c r="B64" s="79">
        <f t="shared" si="0"/>
        <v>3</v>
      </c>
      <c r="C64" s="871" t="s">
        <v>16</v>
      </c>
      <c r="D64" s="489" t="s">
        <v>192</v>
      </c>
      <c r="E64" s="1129" t="s">
        <v>45</v>
      </c>
      <c r="F64" s="888">
        <v>0.41</v>
      </c>
      <c r="G64" s="120">
        <f t="shared" si="39"/>
        <v>50.689999999999991</v>
      </c>
      <c r="H64" s="49">
        <v>0.41</v>
      </c>
      <c r="I64" s="2"/>
      <c r="J64" s="29"/>
      <c r="K64" s="18"/>
      <c r="L64" s="5"/>
      <c r="M64" s="170">
        <v>1</v>
      </c>
      <c r="N64" s="71">
        <v>1</v>
      </c>
      <c r="O64" s="739">
        <v>3</v>
      </c>
      <c r="P64" s="1107">
        <f t="shared" si="51"/>
        <v>5</v>
      </c>
      <c r="Q64" s="1108">
        <f t="shared" si="48"/>
        <v>3</v>
      </c>
      <c r="R64" s="30"/>
      <c r="S64" s="3">
        <f>H64</f>
        <v>0.41</v>
      </c>
      <c r="T64" s="25"/>
      <c r="U64" s="219">
        <f t="shared" si="50"/>
        <v>30749.999999999996</v>
      </c>
      <c r="V64" s="219" t="s">
        <v>642</v>
      </c>
      <c r="W64" s="1042">
        <f t="shared" si="40"/>
        <v>30749.999999999996</v>
      </c>
      <c r="X64" s="537">
        <f t="shared" si="42"/>
        <v>10000</v>
      </c>
      <c r="Y64" s="538">
        <f t="shared" si="2"/>
        <v>500</v>
      </c>
      <c r="Z64" s="1090">
        <f t="shared" si="3"/>
        <v>41250</v>
      </c>
      <c r="AA64" s="1475">
        <f t="shared" si="43"/>
        <v>4723393.3176444434</v>
      </c>
      <c r="AB64" s="1098"/>
      <c r="AC64" s="600"/>
      <c r="AD64" s="1056">
        <f t="shared" si="4"/>
        <v>0</v>
      </c>
      <c r="AE64" s="1063"/>
      <c r="AF64" s="747">
        <f t="shared" si="5"/>
        <v>0</v>
      </c>
      <c r="AG64" s="600"/>
      <c r="AH64" s="1056">
        <f t="shared" si="6"/>
        <v>0</v>
      </c>
      <c r="AI64" s="1070" t="s">
        <v>350</v>
      </c>
      <c r="AJ64" s="747">
        <f t="shared" si="7"/>
        <v>10000</v>
      </c>
      <c r="AK64" s="1051"/>
      <c r="AL64" s="270">
        <v>0</v>
      </c>
      <c r="AM64" s="902"/>
      <c r="AN64" s="902">
        <v>2026</v>
      </c>
      <c r="AO64" s="18" t="str">
        <f t="shared" si="8"/>
        <v xml:space="preserve"> </v>
      </c>
      <c r="AP64" s="747" t="str">
        <f t="shared" si="9"/>
        <v xml:space="preserve"> </v>
      </c>
      <c r="AQ64" s="4" t="str">
        <f t="shared" si="10"/>
        <v xml:space="preserve"> </v>
      </c>
      <c r="AR64" s="747" t="str">
        <f t="shared" si="11"/>
        <v xml:space="preserve"> </v>
      </c>
      <c r="AS64" s="4" t="str">
        <f t="shared" si="12"/>
        <v xml:space="preserve"> </v>
      </c>
      <c r="AT64" s="747" t="str">
        <f t="shared" si="13"/>
        <v xml:space="preserve"> </v>
      </c>
      <c r="AU64" s="4" t="str">
        <f t="shared" si="14"/>
        <v xml:space="preserve"> </v>
      </c>
      <c r="AV64" s="747" t="str">
        <f t="shared" si="15"/>
        <v xml:space="preserve"> </v>
      </c>
      <c r="AW64" s="4" t="str">
        <f t="shared" si="16"/>
        <v xml:space="preserve"> </v>
      </c>
      <c r="AX64" s="747" t="str">
        <f t="shared" si="17"/>
        <v xml:space="preserve"> </v>
      </c>
      <c r="AY64" s="4" t="str">
        <f t="shared" si="18"/>
        <v xml:space="preserve"> </v>
      </c>
      <c r="AZ64" s="747" t="str">
        <f t="shared" si="19"/>
        <v xml:space="preserve"> </v>
      </c>
      <c r="BA64" s="4" t="str">
        <f t="shared" si="20"/>
        <v xml:space="preserve"> </v>
      </c>
      <c r="BB64" s="747" t="str">
        <f t="shared" si="21"/>
        <v xml:space="preserve"> </v>
      </c>
      <c r="BC64" s="4" t="str">
        <f t="shared" si="22"/>
        <v xml:space="preserve"> </v>
      </c>
      <c r="BD64" s="747" t="str">
        <f t="shared" si="23"/>
        <v xml:space="preserve"> </v>
      </c>
      <c r="BE64" s="4">
        <f t="shared" si="24"/>
        <v>0.41</v>
      </c>
      <c r="BF64" s="747">
        <f t="shared" si="25"/>
        <v>41250</v>
      </c>
      <c r="BG64" s="4" t="str">
        <f t="shared" si="26"/>
        <v xml:space="preserve"> </v>
      </c>
      <c r="BH64" s="747" t="str">
        <f t="shared" si="27"/>
        <v xml:space="preserve"> </v>
      </c>
      <c r="BI64" s="4" t="str">
        <f t="shared" si="28"/>
        <v xml:space="preserve"> </v>
      </c>
      <c r="BJ64" s="747" t="str">
        <f t="shared" si="29"/>
        <v xml:space="preserve"> </v>
      </c>
      <c r="BK64" s="4" t="str">
        <f t="shared" si="30"/>
        <v xml:space="preserve"> </v>
      </c>
      <c r="BL64" s="747" t="str">
        <f t="shared" si="31"/>
        <v xml:space="preserve"> </v>
      </c>
      <c r="BM64" s="4" t="str">
        <f t="shared" si="32"/>
        <v xml:space="preserve"> </v>
      </c>
      <c r="BN64" s="747" t="str">
        <f t="shared" si="33"/>
        <v xml:space="preserve"> </v>
      </c>
      <c r="BO64" s="4" t="str">
        <f t="shared" si="34"/>
        <v xml:space="preserve"> </v>
      </c>
      <c r="BP64" s="747" t="str">
        <f t="shared" si="35"/>
        <v xml:space="preserve"> </v>
      </c>
      <c r="BQ64" s="4" t="str">
        <f t="shared" si="36"/>
        <v xml:space="preserve"> </v>
      </c>
      <c r="BR64" s="747" t="str">
        <f t="shared" si="37"/>
        <v xml:space="preserve"> </v>
      </c>
      <c r="BS64" s="133"/>
      <c r="BT64" s="133"/>
      <c r="BU64" s="389"/>
      <c r="BV64" s="389"/>
      <c r="BW64" s="389"/>
      <c r="BX64" s="389"/>
      <c r="BY64" s="389"/>
      <c r="BZ64" s="389"/>
      <c r="CA64" s="389"/>
      <c r="CB64" s="389"/>
      <c r="CC64" s="163">
        <f t="shared" si="38"/>
        <v>0</v>
      </c>
      <c r="CD64" s="389"/>
      <c r="CE64" s="389"/>
      <c r="CF64" s="389"/>
      <c r="CG64" s="389"/>
      <c r="CH64" s="389"/>
      <c r="CI64" s="389"/>
      <c r="CJ64" s="389"/>
      <c r="CK64" s="389"/>
      <c r="CL64" s="389"/>
      <c r="CM64" s="389"/>
      <c r="CN64" s="389"/>
      <c r="CO64" s="389"/>
      <c r="CP64" s="389"/>
      <c r="CQ64" s="389"/>
      <c r="CR64" s="389"/>
      <c r="CS64" s="389"/>
      <c r="CT64" s="389"/>
      <c r="CU64" s="389"/>
      <c r="CV64" s="389"/>
      <c r="CW64" s="389"/>
      <c r="CX64" s="389"/>
      <c r="CY64" s="389"/>
      <c r="CZ64" s="389"/>
      <c r="DA64" s="389"/>
      <c r="DB64" s="389"/>
      <c r="DC64" s="389"/>
      <c r="DD64" s="389"/>
      <c r="DE64" s="389"/>
      <c r="DF64" s="389"/>
      <c r="DG64" s="389"/>
      <c r="DH64" s="389"/>
      <c r="DI64" s="389"/>
      <c r="DJ64" s="389"/>
      <c r="DK64" s="389"/>
      <c r="DL64" s="389"/>
      <c r="DM64" s="389"/>
      <c r="DN64" s="389"/>
      <c r="DO64" s="389"/>
      <c r="DP64" s="389"/>
      <c r="DQ64" s="389"/>
      <c r="DR64" s="389"/>
      <c r="DS64" s="389"/>
      <c r="DT64" s="389"/>
      <c r="DU64" s="389"/>
      <c r="DV64" s="389"/>
      <c r="DW64" s="389"/>
      <c r="DX64" s="389"/>
      <c r="DY64" s="389"/>
      <c r="DZ64" s="389"/>
      <c r="EA64" s="389"/>
      <c r="EB64" s="389"/>
      <c r="EC64" s="389"/>
      <c r="ED64" s="389"/>
      <c r="EE64" s="389"/>
      <c r="EF64" s="389"/>
      <c r="EG64" s="389"/>
      <c r="EH64" s="389"/>
      <c r="EI64" s="389"/>
      <c r="EJ64" s="389"/>
      <c r="EK64" s="389"/>
      <c r="EL64" s="389"/>
      <c r="EM64" s="389"/>
      <c r="EN64" s="389"/>
      <c r="EO64" s="389"/>
      <c r="EP64" s="389"/>
      <c r="EQ64" s="389"/>
      <c r="ER64" s="389"/>
      <c r="ES64" s="389"/>
      <c r="ET64" s="389"/>
      <c r="EU64" s="389"/>
      <c r="EV64" s="389"/>
      <c r="EW64" s="389"/>
      <c r="EX64" s="389"/>
      <c r="EY64" s="389"/>
      <c r="EZ64" s="389"/>
      <c r="FA64" s="389"/>
      <c r="FB64" s="389"/>
      <c r="FC64" s="389"/>
      <c r="FD64" s="389"/>
      <c r="FE64" s="389"/>
      <c r="FF64" s="389"/>
      <c r="FG64" s="389"/>
      <c r="FH64" s="389"/>
      <c r="FI64" s="389"/>
      <c r="FJ64" s="389"/>
      <c r="FK64" s="389"/>
      <c r="FL64" s="389"/>
      <c r="FM64" s="389"/>
      <c r="FN64" s="389"/>
      <c r="FO64" s="389"/>
      <c r="FP64" s="389"/>
      <c r="FQ64" s="389"/>
      <c r="FR64" s="389"/>
      <c r="FS64" s="389"/>
      <c r="FT64" s="389"/>
      <c r="FU64" s="389"/>
      <c r="FV64" s="389"/>
      <c r="FW64" s="389"/>
      <c r="FX64" s="389"/>
      <c r="FY64" s="685" t="s">
        <v>374</v>
      </c>
      <c r="FZ64" s="686">
        <v>255</v>
      </c>
      <c r="GA64" s="686">
        <v>28092682</v>
      </c>
      <c r="GB64" s="686">
        <v>40</v>
      </c>
      <c r="GC64" s="686" t="s">
        <v>779</v>
      </c>
      <c r="GD64" s="686">
        <v>22</v>
      </c>
      <c r="GE64" s="686">
        <v>2012</v>
      </c>
      <c r="GF64" s="686">
        <v>1</v>
      </c>
      <c r="GG64" s="686" t="s">
        <v>780</v>
      </c>
      <c r="GH64" s="686">
        <v>1</v>
      </c>
      <c r="GI64" s="686">
        <v>1</v>
      </c>
      <c r="GJ64" s="686" t="s">
        <v>780</v>
      </c>
      <c r="GK64" s="686">
        <v>1</v>
      </c>
      <c r="GL64" s="686" t="s">
        <v>781</v>
      </c>
      <c r="GM64" s="686" t="s">
        <v>782</v>
      </c>
      <c r="GN64" s="686">
        <v>66</v>
      </c>
      <c r="GO64" s="686" t="s">
        <v>783</v>
      </c>
      <c r="GP64" s="686">
        <v>0</v>
      </c>
      <c r="GQ64" s="686">
        <v>0</v>
      </c>
      <c r="GR64" s="686">
        <v>4</v>
      </c>
      <c r="GS64" s="686">
        <v>2</v>
      </c>
      <c r="GT64" s="686" t="s">
        <v>783</v>
      </c>
      <c r="GU64" s="686" t="s">
        <v>783</v>
      </c>
      <c r="GV64" s="686" t="s">
        <v>783</v>
      </c>
      <c r="GW64" s="686" t="s">
        <v>783</v>
      </c>
      <c r="GX64" s="686" t="s">
        <v>783</v>
      </c>
      <c r="GY64" s="686" t="s">
        <v>783</v>
      </c>
      <c r="GZ64" s="686">
        <v>1649</v>
      </c>
      <c r="HA64" s="686">
        <v>0.12</v>
      </c>
      <c r="HB64" s="686">
        <v>5</v>
      </c>
      <c r="HC64" s="686" t="s">
        <v>783</v>
      </c>
      <c r="HD64" s="686" t="s">
        <v>782</v>
      </c>
      <c r="HE64" s="686">
        <v>15</v>
      </c>
      <c r="HF64" s="686" t="s">
        <v>783</v>
      </c>
      <c r="HG64" s="686">
        <v>0</v>
      </c>
      <c r="HH64" s="686" t="s">
        <v>783</v>
      </c>
      <c r="HI64" s="686">
        <v>0</v>
      </c>
      <c r="HJ64" s="686">
        <v>1</v>
      </c>
      <c r="HK64" s="686">
        <v>45</v>
      </c>
      <c r="HL64" s="686" t="s">
        <v>784</v>
      </c>
      <c r="HM64" s="686" t="s">
        <v>785</v>
      </c>
      <c r="HN64" s="686" t="s">
        <v>783</v>
      </c>
      <c r="HO64" s="686" t="s">
        <v>783</v>
      </c>
      <c r="HP64" s="686" t="s">
        <v>783</v>
      </c>
      <c r="HQ64" s="686" t="s">
        <v>783</v>
      </c>
      <c r="HR64" s="686" t="s">
        <v>783</v>
      </c>
      <c r="HS64" s="686">
        <v>3976306</v>
      </c>
      <c r="HT64" s="686" t="s">
        <v>783</v>
      </c>
      <c r="HU64" s="686" t="s">
        <v>786</v>
      </c>
      <c r="HV64" s="686" t="s">
        <v>787</v>
      </c>
      <c r="HW64" s="686">
        <v>4</v>
      </c>
      <c r="HX64" s="686">
        <v>2013</v>
      </c>
      <c r="HY64" s="686">
        <v>63</v>
      </c>
      <c r="HZ64" s="686">
        <v>0</v>
      </c>
      <c r="IA64" s="686">
        <v>634</v>
      </c>
      <c r="IB64" s="687">
        <v>41358.405266203707</v>
      </c>
      <c r="IC64" s="686" t="s">
        <v>788</v>
      </c>
      <c r="ID64" s="686">
        <v>3980784</v>
      </c>
      <c r="IE64" s="686">
        <v>2013</v>
      </c>
      <c r="IF64" s="686">
        <v>1712</v>
      </c>
      <c r="IG64" s="686" t="s">
        <v>783</v>
      </c>
      <c r="IH64" s="686" t="s">
        <v>783</v>
      </c>
      <c r="II64" s="686" t="s">
        <v>783</v>
      </c>
      <c r="IJ64" s="686" t="s">
        <v>783</v>
      </c>
      <c r="IK64" s="686" t="s">
        <v>783</v>
      </c>
      <c r="IL64" s="686" t="s">
        <v>783</v>
      </c>
      <c r="IM64" s="686" t="s">
        <v>783</v>
      </c>
      <c r="IN64" s="686" t="s">
        <v>783</v>
      </c>
      <c r="IO64" s="686" t="s">
        <v>783</v>
      </c>
      <c r="IP64" s="686">
        <v>1649</v>
      </c>
      <c r="IQ64" s="687">
        <v>38943.586608796293</v>
      </c>
      <c r="IR64" s="686" t="s">
        <v>783</v>
      </c>
      <c r="IS64" s="686" t="s">
        <v>783</v>
      </c>
      <c r="IT64" s="686" t="s">
        <v>783</v>
      </c>
      <c r="IU64" s="686" t="s">
        <v>783</v>
      </c>
      <c r="IV64" s="686" t="s">
        <v>783</v>
      </c>
      <c r="IW64" s="686" t="s">
        <v>783</v>
      </c>
      <c r="IX64" s="686" t="s">
        <v>783</v>
      </c>
      <c r="IY64" s="686" t="s">
        <v>781</v>
      </c>
      <c r="IZ64" s="686">
        <v>45</v>
      </c>
      <c r="JA64" s="686" t="s">
        <v>789</v>
      </c>
      <c r="JB64" s="686" t="s">
        <v>783</v>
      </c>
      <c r="JC64" s="686" t="s">
        <v>783</v>
      </c>
      <c r="JD64" s="686" t="s">
        <v>783</v>
      </c>
      <c r="JE64" s="686">
        <v>329394</v>
      </c>
      <c r="JF64" s="686" t="s">
        <v>783</v>
      </c>
      <c r="JG64" s="686" t="s">
        <v>783</v>
      </c>
      <c r="JH64" s="686" t="s">
        <v>783</v>
      </c>
      <c r="JI64" s="686" t="s">
        <v>783</v>
      </c>
      <c r="JJ64" s="686" t="s">
        <v>783</v>
      </c>
      <c r="JK64" s="686" t="s">
        <v>783</v>
      </c>
      <c r="JL64" s="686" t="s">
        <v>783</v>
      </c>
      <c r="JM64" s="686" t="s">
        <v>790</v>
      </c>
      <c r="JN64" s="686">
        <v>4</v>
      </c>
      <c r="JO64" s="686">
        <v>2</v>
      </c>
      <c r="JP64" s="686" t="s">
        <v>783</v>
      </c>
      <c r="JQ64" s="686">
        <v>10711928</v>
      </c>
      <c r="JR64" s="686">
        <v>2011</v>
      </c>
      <c r="JS64" s="686">
        <v>3</v>
      </c>
      <c r="JT64" s="686" t="s">
        <v>783</v>
      </c>
      <c r="JU64" s="686" t="s">
        <v>783</v>
      </c>
      <c r="JV64" s="686" t="s">
        <v>824</v>
      </c>
      <c r="JW64" s="688">
        <v>606.72744499999999</v>
      </c>
      <c r="JX64">
        <f>SUM(JW64:JW64)</f>
        <v>606.72744499999999</v>
      </c>
      <c r="JY64" s="225">
        <v>0.24752887803030302</v>
      </c>
    </row>
    <row r="65" spans="1:286" ht="16" thickBot="1">
      <c r="A65" s="905" t="s">
        <v>5</v>
      </c>
      <c r="B65" s="79">
        <f t="shared" si="0"/>
        <v>3</v>
      </c>
      <c r="C65" s="871" t="s">
        <v>196</v>
      </c>
      <c r="D65" s="489" t="s">
        <v>185</v>
      </c>
      <c r="E65" s="1129" t="s">
        <v>34</v>
      </c>
      <c r="F65" s="888">
        <v>0.25</v>
      </c>
      <c r="G65" s="120">
        <f t="shared" si="39"/>
        <v>50.939999999999991</v>
      </c>
      <c r="H65" s="51">
        <v>0.25</v>
      </c>
      <c r="I65" s="2"/>
      <c r="J65" s="29"/>
      <c r="K65" s="18"/>
      <c r="L65" s="5"/>
      <c r="M65" s="170">
        <v>1</v>
      </c>
      <c r="N65" s="71">
        <v>1</v>
      </c>
      <c r="O65" s="739">
        <v>2</v>
      </c>
      <c r="P65" s="1107">
        <f t="shared" si="51"/>
        <v>4</v>
      </c>
      <c r="Q65" s="1108">
        <f t="shared" si="48"/>
        <v>2</v>
      </c>
      <c r="R65" s="51"/>
      <c r="S65" s="547">
        <f>H65</f>
        <v>0.25</v>
      </c>
      <c r="T65" s="25"/>
      <c r="U65" s="219">
        <f t="shared" si="50"/>
        <v>18750</v>
      </c>
      <c r="V65" s="219" t="s">
        <v>642</v>
      </c>
      <c r="W65" s="1042">
        <f t="shared" si="40"/>
        <v>18750</v>
      </c>
      <c r="X65" s="537">
        <f t="shared" si="42"/>
        <v>5104.8888888888887</v>
      </c>
      <c r="Y65" s="538">
        <f t="shared" si="2"/>
        <v>500</v>
      </c>
      <c r="Z65" s="1090">
        <f t="shared" si="3"/>
        <v>24354.888888888891</v>
      </c>
      <c r="AA65" s="1475">
        <f t="shared" si="43"/>
        <v>4747748.2065333324</v>
      </c>
      <c r="AB65" s="1098"/>
      <c r="AC65" s="600">
        <v>4</v>
      </c>
      <c r="AD65" s="1056">
        <f t="shared" si="4"/>
        <v>3304.8888888888887</v>
      </c>
      <c r="AE65" s="1063">
        <v>0.1</v>
      </c>
      <c r="AF65" s="747">
        <f t="shared" si="5"/>
        <v>1800</v>
      </c>
      <c r="AG65" s="600"/>
      <c r="AH65" s="1056">
        <f t="shared" si="6"/>
        <v>0</v>
      </c>
      <c r="AI65" s="1070"/>
      <c r="AJ65" s="747">
        <f t="shared" si="7"/>
        <v>0</v>
      </c>
      <c r="AK65" s="1051"/>
      <c r="AL65" s="270">
        <v>0</v>
      </c>
      <c r="AM65" s="902"/>
      <c r="AN65" s="902">
        <v>2026</v>
      </c>
      <c r="AO65" s="18" t="str">
        <f t="shared" si="8"/>
        <v xml:space="preserve"> </v>
      </c>
      <c r="AP65" s="747" t="str">
        <f t="shared" si="9"/>
        <v xml:space="preserve"> </v>
      </c>
      <c r="AQ65" s="4" t="str">
        <f t="shared" si="10"/>
        <v xml:space="preserve"> </v>
      </c>
      <c r="AR65" s="747" t="str">
        <f t="shared" si="11"/>
        <v xml:space="preserve"> </v>
      </c>
      <c r="AS65" s="4" t="str">
        <f t="shared" si="12"/>
        <v xml:space="preserve"> </v>
      </c>
      <c r="AT65" s="747" t="str">
        <f t="shared" si="13"/>
        <v xml:space="preserve"> </v>
      </c>
      <c r="AU65" s="4" t="str">
        <f t="shared" si="14"/>
        <v xml:space="preserve"> </v>
      </c>
      <c r="AV65" s="747" t="str">
        <f t="shared" si="15"/>
        <v xml:space="preserve"> </v>
      </c>
      <c r="AW65" s="4" t="str">
        <f t="shared" si="16"/>
        <v xml:space="preserve"> </v>
      </c>
      <c r="AX65" s="747" t="str">
        <f t="shared" si="17"/>
        <v xml:space="preserve"> </v>
      </c>
      <c r="AY65" s="4" t="str">
        <f t="shared" si="18"/>
        <v xml:space="preserve"> </v>
      </c>
      <c r="AZ65" s="747" t="str">
        <f t="shared" si="19"/>
        <v xml:space="preserve"> </v>
      </c>
      <c r="BA65" s="4" t="str">
        <f t="shared" si="20"/>
        <v xml:space="preserve"> </v>
      </c>
      <c r="BB65" s="747" t="str">
        <f t="shared" si="21"/>
        <v xml:space="preserve"> </v>
      </c>
      <c r="BC65" s="4" t="str">
        <f t="shared" si="22"/>
        <v xml:space="preserve"> </v>
      </c>
      <c r="BD65" s="747" t="str">
        <f t="shared" si="23"/>
        <v xml:space="preserve"> </v>
      </c>
      <c r="BE65" s="4">
        <f t="shared" si="24"/>
        <v>0.25</v>
      </c>
      <c r="BF65" s="747">
        <f t="shared" si="25"/>
        <v>24354.888888888891</v>
      </c>
      <c r="BG65" s="4" t="str">
        <f t="shared" si="26"/>
        <v xml:space="preserve"> </v>
      </c>
      <c r="BH65" s="747" t="str">
        <f t="shared" si="27"/>
        <v xml:space="preserve"> </v>
      </c>
      <c r="BI65" s="4" t="str">
        <f t="shared" si="28"/>
        <v xml:space="preserve"> </v>
      </c>
      <c r="BJ65" s="747" t="str">
        <f t="shared" si="29"/>
        <v xml:space="preserve"> </v>
      </c>
      <c r="BK65" s="4" t="str">
        <f t="shared" si="30"/>
        <v xml:space="preserve"> </v>
      </c>
      <c r="BL65" s="747" t="str">
        <f t="shared" si="31"/>
        <v xml:space="preserve"> </v>
      </c>
      <c r="BM65" s="4" t="str">
        <f t="shared" si="32"/>
        <v xml:space="preserve"> </v>
      </c>
      <c r="BN65" s="747" t="str">
        <f t="shared" si="33"/>
        <v xml:space="preserve"> </v>
      </c>
      <c r="BO65" s="4" t="str">
        <f t="shared" si="34"/>
        <v xml:space="preserve"> </v>
      </c>
      <c r="BP65" s="747" t="str">
        <f t="shared" si="35"/>
        <v xml:space="preserve"> </v>
      </c>
      <c r="BQ65" s="4" t="str">
        <f t="shared" si="36"/>
        <v xml:space="preserve"> </v>
      </c>
      <c r="BR65" s="747" t="str">
        <f t="shared" si="37"/>
        <v xml:space="preserve"> </v>
      </c>
      <c r="BS65" s="133"/>
      <c r="BT65" s="133"/>
      <c r="BU65" s="389"/>
      <c r="BV65" s="389"/>
      <c r="BW65" s="389"/>
      <c r="BX65" s="389"/>
      <c r="BY65" s="389"/>
      <c r="BZ65" s="389"/>
      <c r="CA65" s="389"/>
      <c r="CB65" s="389"/>
      <c r="CC65" s="163">
        <f t="shared" si="38"/>
        <v>0</v>
      </c>
      <c r="CD65" s="389"/>
      <c r="CE65" s="389"/>
      <c r="CF65" s="389"/>
      <c r="CG65" s="389"/>
      <c r="CH65" s="389"/>
      <c r="CI65" s="389"/>
      <c r="CJ65" s="389"/>
      <c r="CK65" s="389"/>
      <c r="CL65" s="389"/>
      <c r="CM65" s="389"/>
      <c r="CN65" s="389"/>
      <c r="CO65" s="389"/>
      <c r="CP65" s="389"/>
      <c r="CQ65" s="389"/>
      <c r="CR65" s="389"/>
      <c r="CS65" s="389"/>
      <c r="CT65" s="389"/>
      <c r="CU65" s="389"/>
      <c r="CV65" s="389"/>
      <c r="CW65" s="389"/>
      <c r="CX65" s="389"/>
      <c r="CY65" s="389"/>
      <c r="CZ65" s="389"/>
      <c r="DA65" s="389"/>
      <c r="DB65" s="389"/>
      <c r="DC65" s="389"/>
      <c r="DD65" s="389"/>
      <c r="DE65" s="389"/>
      <c r="DF65" s="389"/>
      <c r="DG65" s="389"/>
      <c r="DH65" s="389"/>
      <c r="DI65" s="389"/>
      <c r="DJ65" s="389"/>
      <c r="DK65" s="389"/>
      <c r="DL65" s="389"/>
      <c r="DM65" s="389"/>
      <c r="DN65" s="389"/>
      <c r="DO65" s="389"/>
      <c r="DP65" s="389"/>
      <c r="DQ65" s="389"/>
      <c r="DR65" s="389"/>
      <c r="DS65" s="389"/>
      <c r="DT65" s="389"/>
      <c r="DU65" s="389"/>
      <c r="DV65" s="389"/>
      <c r="DW65" s="389"/>
      <c r="DX65" s="389"/>
      <c r="DY65" s="389"/>
      <c r="DZ65" s="389"/>
      <c r="EA65" s="389"/>
      <c r="EB65" s="389"/>
      <c r="EC65" s="389"/>
      <c r="ED65" s="389"/>
      <c r="EE65" s="389"/>
      <c r="EF65" s="389"/>
      <c r="EG65" s="389"/>
      <c r="EH65" s="389"/>
      <c r="EI65" s="389"/>
      <c r="EJ65" s="389"/>
      <c r="EK65" s="389"/>
      <c r="EL65" s="389"/>
      <c r="EM65" s="389"/>
      <c r="EN65" s="389"/>
      <c r="EO65" s="389"/>
      <c r="EP65" s="389"/>
      <c r="EQ65" s="389"/>
      <c r="ER65" s="389"/>
      <c r="ES65" s="389"/>
      <c r="ET65" s="389"/>
      <c r="EU65" s="389"/>
      <c r="EV65" s="389"/>
      <c r="EW65" s="389"/>
      <c r="EX65" s="389"/>
      <c r="EY65" s="389"/>
      <c r="EZ65" s="389"/>
      <c r="FA65" s="389"/>
      <c r="FB65" s="389"/>
      <c r="FC65" s="389"/>
      <c r="FD65" s="389"/>
      <c r="FE65" s="389"/>
      <c r="FF65" s="389"/>
      <c r="FG65" s="389"/>
      <c r="FH65" s="389"/>
      <c r="FI65" s="389"/>
      <c r="FJ65" s="389"/>
      <c r="FK65" s="389"/>
      <c r="FL65" s="389"/>
      <c r="FM65" s="389"/>
      <c r="FN65" s="389"/>
      <c r="FO65" s="389"/>
      <c r="FP65" s="389"/>
      <c r="FQ65" s="389"/>
      <c r="FR65" s="389"/>
      <c r="FS65" s="389"/>
      <c r="FT65" s="389"/>
      <c r="FU65" s="389"/>
      <c r="FV65" s="389"/>
      <c r="FW65" s="389"/>
      <c r="FX65" s="389"/>
      <c r="FY65" s="655" t="s">
        <v>350</v>
      </c>
      <c r="FZ65" s="656">
        <v>175</v>
      </c>
      <c r="GA65" s="656">
        <v>30055531</v>
      </c>
      <c r="GB65" s="656">
        <v>35</v>
      </c>
      <c r="GC65" s="656" t="s">
        <v>3</v>
      </c>
      <c r="GD65" s="656">
        <v>16</v>
      </c>
      <c r="GE65" s="656">
        <v>1970</v>
      </c>
      <c r="GF65" s="656">
        <v>0</v>
      </c>
      <c r="GG65" s="656" t="s">
        <v>792</v>
      </c>
      <c r="GH65" s="656">
        <v>0</v>
      </c>
      <c r="GI65" s="656">
        <v>0</v>
      </c>
      <c r="GJ65" s="656" t="s">
        <v>792</v>
      </c>
      <c r="GK65" s="656">
        <v>0</v>
      </c>
      <c r="GL65" s="656" t="s">
        <v>781</v>
      </c>
      <c r="GM65" s="656" t="s">
        <v>782</v>
      </c>
      <c r="GN65" s="656">
        <v>50</v>
      </c>
      <c r="GO65" s="656" t="s">
        <v>783</v>
      </c>
      <c r="GP65" s="656">
        <v>0</v>
      </c>
      <c r="GQ65" s="656">
        <v>0</v>
      </c>
      <c r="GR65" s="656">
        <v>4</v>
      </c>
      <c r="GS65" s="656">
        <v>2</v>
      </c>
      <c r="GT65" s="656">
        <v>2</v>
      </c>
      <c r="GU65" s="656" t="s">
        <v>783</v>
      </c>
      <c r="GV65" s="656" t="s">
        <v>783</v>
      </c>
      <c r="GW65" s="656" t="s">
        <v>783</v>
      </c>
      <c r="GX65" s="656" t="s">
        <v>783</v>
      </c>
      <c r="GY65" s="656" t="s">
        <v>783</v>
      </c>
      <c r="GZ65" s="656">
        <v>1649</v>
      </c>
      <c r="HA65" s="656">
        <v>0.55000000000000004</v>
      </c>
      <c r="HB65" s="656">
        <v>5</v>
      </c>
      <c r="HC65" s="656" t="s">
        <v>783</v>
      </c>
      <c r="HD65" s="656" t="s">
        <v>782</v>
      </c>
      <c r="HE65" s="656">
        <v>15</v>
      </c>
      <c r="HF65" s="656" t="s">
        <v>783</v>
      </c>
      <c r="HG65" s="656">
        <v>0</v>
      </c>
      <c r="HH65" s="656" t="s">
        <v>783</v>
      </c>
      <c r="HI65" s="656">
        <v>0</v>
      </c>
      <c r="HJ65" s="656">
        <v>1</v>
      </c>
      <c r="HK65" s="656">
        <v>45</v>
      </c>
      <c r="HL65" s="656" t="s">
        <v>784</v>
      </c>
      <c r="HM65" s="656" t="s">
        <v>785</v>
      </c>
      <c r="HN65" s="656" t="s">
        <v>783</v>
      </c>
      <c r="HO65" s="656" t="s">
        <v>783</v>
      </c>
      <c r="HP65" s="656" t="s">
        <v>783</v>
      </c>
      <c r="HQ65" s="656" t="s">
        <v>783</v>
      </c>
      <c r="HR65" s="656" t="s">
        <v>783</v>
      </c>
      <c r="HS65" s="656">
        <v>5074597</v>
      </c>
      <c r="HT65" s="656" t="s">
        <v>783</v>
      </c>
      <c r="HU65" s="656" t="s">
        <v>786</v>
      </c>
      <c r="HV65" s="656" t="s">
        <v>787</v>
      </c>
      <c r="HW65" s="656">
        <v>4</v>
      </c>
      <c r="HX65" s="656">
        <v>2014</v>
      </c>
      <c r="HY65" s="656">
        <v>63</v>
      </c>
      <c r="HZ65" s="656">
        <v>2218</v>
      </c>
      <c r="IA65" s="656">
        <v>5122</v>
      </c>
      <c r="IB65" s="657">
        <v>41642.443113425928</v>
      </c>
      <c r="IC65" s="656" t="s">
        <v>788</v>
      </c>
      <c r="ID65" s="656">
        <v>5074596</v>
      </c>
      <c r="IE65" s="656">
        <v>2012</v>
      </c>
      <c r="IF65" s="656">
        <v>1712</v>
      </c>
      <c r="IG65" s="656" t="s">
        <v>783</v>
      </c>
      <c r="IH65" s="656" t="s">
        <v>783</v>
      </c>
      <c r="II65" s="656" t="s">
        <v>783</v>
      </c>
      <c r="IJ65" s="656" t="s">
        <v>783</v>
      </c>
      <c r="IK65" s="656" t="s">
        <v>783</v>
      </c>
      <c r="IL65" s="656" t="s">
        <v>783</v>
      </c>
      <c r="IM65" s="656" t="s">
        <v>783</v>
      </c>
      <c r="IN65" s="656" t="s">
        <v>783</v>
      </c>
      <c r="IO65" s="656" t="s">
        <v>783</v>
      </c>
      <c r="IP65" s="656">
        <v>1649</v>
      </c>
      <c r="IQ65" s="657">
        <v>38587.423726851855</v>
      </c>
      <c r="IR65" s="656">
        <v>4</v>
      </c>
      <c r="IS65" s="656" t="s">
        <v>793</v>
      </c>
      <c r="IT65" s="656">
        <v>2</v>
      </c>
      <c r="IU65" s="658">
        <v>40544</v>
      </c>
      <c r="IV65" s="656" t="s">
        <v>783</v>
      </c>
      <c r="IW65" s="656" t="s">
        <v>783</v>
      </c>
      <c r="IX65" s="656" t="s">
        <v>783</v>
      </c>
      <c r="IY65" s="656" t="s">
        <v>781</v>
      </c>
      <c r="IZ65" s="656">
        <v>45</v>
      </c>
      <c r="JA65" s="656" t="s">
        <v>789</v>
      </c>
      <c r="JB65" s="656" t="s">
        <v>783</v>
      </c>
      <c r="JC65" s="656" t="s">
        <v>783</v>
      </c>
      <c r="JD65" s="656" t="s">
        <v>783</v>
      </c>
      <c r="JE65" s="656">
        <v>329386</v>
      </c>
      <c r="JF65" s="656" t="s">
        <v>783</v>
      </c>
      <c r="JG65" s="656" t="s">
        <v>783</v>
      </c>
      <c r="JH65" s="656" t="s">
        <v>804</v>
      </c>
      <c r="JI65" s="656">
        <v>35</v>
      </c>
      <c r="JJ65" s="656" t="s">
        <v>783</v>
      </c>
      <c r="JK65" s="656" t="s">
        <v>783</v>
      </c>
      <c r="JL65" s="656" t="s">
        <v>783</v>
      </c>
      <c r="JM65" s="656" t="s">
        <v>790</v>
      </c>
      <c r="JN65" s="656">
        <v>4</v>
      </c>
      <c r="JO65" s="656">
        <v>1</v>
      </c>
      <c r="JP65" s="656" t="s">
        <v>783</v>
      </c>
      <c r="JQ65" s="656">
        <v>12683066</v>
      </c>
      <c r="JR65" s="656">
        <v>2013</v>
      </c>
      <c r="JS65" s="656">
        <v>12</v>
      </c>
      <c r="JT65" s="656" t="s">
        <v>783</v>
      </c>
      <c r="JU65" s="656" t="s">
        <v>783</v>
      </c>
      <c r="JV65" s="656" t="s">
        <v>816</v>
      </c>
      <c r="JW65" s="659">
        <v>2972.8559530000002</v>
      </c>
      <c r="JX65">
        <f>SUM(JW65:JW65)</f>
        <v>2972.8559530000002</v>
      </c>
      <c r="JY65" s="225">
        <v>3.7377592816287879</v>
      </c>
    </row>
    <row r="66" spans="1:286" ht="16" thickBot="1">
      <c r="A66" s="905" t="s">
        <v>5</v>
      </c>
      <c r="B66" s="79">
        <f t="shared" si="0"/>
        <v>3</v>
      </c>
      <c r="C66" s="871" t="s">
        <v>18</v>
      </c>
      <c r="D66" s="489" t="s">
        <v>162</v>
      </c>
      <c r="E66" s="1129" t="s">
        <v>45</v>
      </c>
      <c r="F66" s="888">
        <v>0.19</v>
      </c>
      <c r="G66" s="120">
        <f t="shared" si="39"/>
        <v>51.129999999999988</v>
      </c>
      <c r="H66" s="49">
        <v>0.19</v>
      </c>
      <c r="I66" s="2"/>
      <c r="J66" s="29"/>
      <c r="K66" s="18"/>
      <c r="L66" s="5"/>
      <c r="M66" s="170">
        <v>1</v>
      </c>
      <c r="N66" s="71">
        <v>1</v>
      </c>
      <c r="O66" s="739">
        <v>3</v>
      </c>
      <c r="P66" s="1107">
        <f t="shared" si="51"/>
        <v>5</v>
      </c>
      <c r="Q66" s="1108">
        <f t="shared" si="48"/>
        <v>3</v>
      </c>
      <c r="R66" s="30"/>
      <c r="S66" s="3">
        <f>H66</f>
        <v>0.19</v>
      </c>
      <c r="T66" s="25"/>
      <c r="U66" s="219">
        <f t="shared" si="50"/>
        <v>14250</v>
      </c>
      <c r="V66" s="219" t="s">
        <v>642</v>
      </c>
      <c r="W66" s="1042">
        <f t="shared" si="40"/>
        <v>14250</v>
      </c>
      <c r="X66" s="537">
        <f t="shared" si="42"/>
        <v>10000</v>
      </c>
      <c r="Y66" s="538">
        <f t="shared" si="2"/>
        <v>500</v>
      </c>
      <c r="Z66" s="1090">
        <f t="shared" si="3"/>
        <v>24750</v>
      </c>
      <c r="AA66" s="1475">
        <f t="shared" si="43"/>
        <v>4772498.2065333324</v>
      </c>
      <c r="AB66" s="1098"/>
      <c r="AC66" s="600"/>
      <c r="AD66" s="1056">
        <f t="shared" si="4"/>
        <v>0</v>
      </c>
      <c r="AE66" s="1063"/>
      <c r="AF66" s="747">
        <f t="shared" si="5"/>
        <v>0</v>
      </c>
      <c r="AG66" s="600"/>
      <c r="AH66" s="1056">
        <f t="shared" si="6"/>
        <v>0</v>
      </c>
      <c r="AI66" s="1070" t="s">
        <v>383</v>
      </c>
      <c r="AJ66" s="747">
        <f t="shared" si="7"/>
        <v>10000</v>
      </c>
      <c r="AK66" s="1051"/>
      <c r="AL66" s="270">
        <v>0</v>
      </c>
      <c r="AM66" s="902"/>
      <c r="AN66" s="902">
        <v>2026</v>
      </c>
      <c r="AO66" s="18" t="str">
        <f t="shared" si="8"/>
        <v xml:space="preserve"> </v>
      </c>
      <c r="AP66" s="747" t="str">
        <f t="shared" si="9"/>
        <v xml:space="preserve"> </v>
      </c>
      <c r="AQ66" s="4" t="str">
        <f t="shared" si="10"/>
        <v xml:space="preserve"> </v>
      </c>
      <c r="AR66" s="747" t="str">
        <f t="shared" si="11"/>
        <v xml:space="preserve"> </v>
      </c>
      <c r="AS66" s="4" t="str">
        <f t="shared" si="12"/>
        <v xml:space="preserve"> </v>
      </c>
      <c r="AT66" s="747" t="str">
        <f t="shared" si="13"/>
        <v xml:space="preserve"> </v>
      </c>
      <c r="AU66" s="4" t="str">
        <f t="shared" si="14"/>
        <v xml:space="preserve"> </v>
      </c>
      <c r="AV66" s="747" t="str">
        <f t="shared" si="15"/>
        <v xml:space="preserve"> </v>
      </c>
      <c r="AW66" s="4" t="str">
        <f t="shared" si="16"/>
        <v xml:space="preserve"> </v>
      </c>
      <c r="AX66" s="747" t="str">
        <f t="shared" si="17"/>
        <v xml:space="preserve"> </v>
      </c>
      <c r="AY66" s="4" t="str">
        <f t="shared" si="18"/>
        <v xml:space="preserve"> </v>
      </c>
      <c r="AZ66" s="747" t="str">
        <f t="shared" si="19"/>
        <v xml:space="preserve"> </v>
      </c>
      <c r="BA66" s="4" t="str">
        <f t="shared" si="20"/>
        <v xml:space="preserve"> </v>
      </c>
      <c r="BB66" s="747" t="str">
        <f t="shared" si="21"/>
        <v xml:space="preserve"> </v>
      </c>
      <c r="BC66" s="4" t="str">
        <f t="shared" si="22"/>
        <v xml:space="preserve"> </v>
      </c>
      <c r="BD66" s="747" t="str">
        <f t="shared" si="23"/>
        <v xml:space="preserve"> </v>
      </c>
      <c r="BE66" s="4">
        <f t="shared" si="24"/>
        <v>0.19</v>
      </c>
      <c r="BF66" s="747">
        <f t="shared" si="25"/>
        <v>24750</v>
      </c>
      <c r="BG66" s="4" t="str">
        <f t="shared" si="26"/>
        <v xml:space="preserve"> </v>
      </c>
      <c r="BH66" s="747" t="str">
        <f t="shared" si="27"/>
        <v xml:space="preserve"> </v>
      </c>
      <c r="BI66" s="4" t="str">
        <f t="shared" si="28"/>
        <v xml:space="preserve"> </v>
      </c>
      <c r="BJ66" s="747" t="str">
        <f t="shared" si="29"/>
        <v xml:space="preserve"> </v>
      </c>
      <c r="BK66" s="4" t="str">
        <f t="shared" si="30"/>
        <v xml:space="preserve"> </v>
      </c>
      <c r="BL66" s="747" t="str">
        <f t="shared" si="31"/>
        <v xml:space="preserve"> </v>
      </c>
      <c r="BM66" s="4" t="str">
        <f t="shared" si="32"/>
        <v xml:space="preserve"> </v>
      </c>
      <c r="BN66" s="747" t="str">
        <f t="shared" si="33"/>
        <v xml:space="preserve"> </v>
      </c>
      <c r="BO66" s="4" t="str">
        <f t="shared" si="34"/>
        <v xml:space="preserve"> </v>
      </c>
      <c r="BP66" s="747" t="str">
        <f t="shared" si="35"/>
        <v xml:space="preserve"> </v>
      </c>
      <c r="BQ66" s="4" t="str">
        <f t="shared" si="36"/>
        <v xml:space="preserve"> </v>
      </c>
      <c r="BR66" s="747" t="str">
        <f t="shared" si="37"/>
        <v xml:space="preserve"> </v>
      </c>
      <c r="BS66" s="133"/>
      <c r="BT66" s="133"/>
      <c r="BU66" s="389"/>
      <c r="BV66" s="389"/>
      <c r="BW66" s="389"/>
      <c r="BX66" s="389"/>
      <c r="BY66" s="389"/>
      <c r="BZ66" s="389"/>
      <c r="CA66" s="389"/>
      <c r="CB66" s="389"/>
      <c r="CC66" s="163">
        <f t="shared" si="38"/>
        <v>0</v>
      </c>
      <c r="CD66" s="389"/>
      <c r="CE66" s="389"/>
      <c r="CF66" s="389"/>
      <c r="CG66" s="389"/>
      <c r="CH66" s="389"/>
      <c r="CI66" s="389"/>
      <c r="CJ66" s="389"/>
      <c r="CK66" s="389"/>
      <c r="CL66" s="389"/>
      <c r="CM66" s="389"/>
      <c r="CN66" s="389"/>
      <c r="CO66" s="389"/>
      <c r="CP66" s="389"/>
      <c r="CQ66" s="389"/>
      <c r="CR66" s="389"/>
      <c r="CS66" s="389"/>
      <c r="CT66" s="389"/>
      <c r="CU66" s="389"/>
      <c r="CV66" s="389"/>
      <c r="CW66" s="389"/>
      <c r="CX66" s="389"/>
      <c r="CY66" s="389"/>
      <c r="CZ66" s="389"/>
      <c r="DA66" s="389"/>
      <c r="DB66" s="389"/>
      <c r="DC66" s="389"/>
      <c r="DD66" s="389"/>
      <c r="DE66" s="389"/>
      <c r="DF66" s="389"/>
      <c r="DG66" s="389"/>
      <c r="DH66" s="389"/>
      <c r="DI66" s="389"/>
      <c r="DJ66" s="389"/>
      <c r="DK66" s="389"/>
      <c r="DL66" s="389"/>
      <c r="DM66" s="389"/>
      <c r="DN66" s="389"/>
      <c r="DO66" s="389"/>
      <c r="DP66" s="389"/>
      <c r="DQ66" s="389"/>
      <c r="DR66" s="389"/>
      <c r="DS66" s="389"/>
      <c r="DT66" s="389"/>
      <c r="DU66" s="389"/>
      <c r="DV66" s="389"/>
      <c r="DW66" s="389"/>
      <c r="DX66" s="389"/>
      <c r="DY66" s="389"/>
      <c r="DZ66" s="389"/>
      <c r="EA66" s="389"/>
      <c r="EB66" s="389"/>
      <c r="EC66" s="389"/>
      <c r="ED66" s="389"/>
      <c r="EE66" s="389"/>
      <c r="EF66" s="389"/>
      <c r="EG66" s="389"/>
      <c r="EH66" s="389"/>
      <c r="EI66" s="389"/>
      <c r="EJ66" s="389"/>
      <c r="EK66" s="389"/>
      <c r="EL66" s="389"/>
      <c r="EM66" s="389"/>
      <c r="EN66" s="389"/>
      <c r="EO66" s="389"/>
      <c r="EP66" s="389"/>
      <c r="EQ66" s="389"/>
      <c r="ER66" s="389"/>
      <c r="ES66" s="389"/>
      <c r="ET66" s="389"/>
      <c r="EU66" s="389"/>
      <c r="EV66" s="389"/>
      <c r="EW66" s="389"/>
      <c r="EX66" s="389"/>
      <c r="EY66" s="389"/>
      <c r="EZ66" s="389"/>
      <c r="FA66" s="389"/>
      <c r="FB66" s="389"/>
      <c r="FC66" s="389"/>
      <c r="FD66" s="389"/>
      <c r="FE66" s="389"/>
      <c r="FF66" s="389"/>
      <c r="FG66" s="389"/>
      <c r="FH66" s="389"/>
      <c r="FI66" s="389"/>
      <c r="FJ66" s="389"/>
      <c r="FK66" s="389"/>
      <c r="FL66" s="389"/>
      <c r="FM66" s="389"/>
      <c r="FN66" s="389"/>
      <c r="FO66" s="389"/>
      <c r="FP66" s="389"/>
      <c r="FQ66" s="389"/>
      <c r="FR66" s="389"/>
      <c r="FS66" s="389"/>
      <c r="FT66" s="389"/>
      <c r="FU66" s="389"/>
      <c r="FV66" s="389"/>
      <c r="FW66" s="389"/>
      <c r="FX66" s="389"/>
      <c r="FY66" s="1232" t="s">
        <v>428</v>
      </c>
      <c r="FZ66" s="1240"/>
      <c r="GA66" s="1240"/>
      <c r="GB66" s="1240"/>
      <c r="GC66" s="1240"/>
      <c r="GD66" s="1240"/>
      <c r="GE66" s="1240"/>
      <c r="GF66" s="1240"/>
      <c r="GG66" s="1240"/>
      <c r="GH66" s="1240"/>
      <c r="GI66" s="1240"/>
      <c r="GJ66" s="1240"/>
      <c r="GK66" s="1240"/>
      <c r="GL66" s="1240"/>
      <c r="GM66" s="1240"/>
      <c r="GN66" s="1240"/>
      <c r="GO66" s="1240"/>
      <c r="GP66" s="1240"/>
      <c r="GQ66" s="1240"/>
      <c r="GR66" s="1240"/>
      <c r="GS66" s="1240"/>
      <c r="GT66" s="1240"/>
      <c r="GU66" s="1240"/>
      <c r="GV66" s="1240"/>
      <c r="GW66" s="1240"/>
      <c r="GX66" s="1240"/>
      <c r="GY66" s="1240"/>
      <c r="GZ66" s="1240"/>
      <c r="HA66" s="1240"/>
      <c r="HB66" s="1240"/>
      <c r="HC66" s="1240"/>
      <c r="HD66" s="1240"/>
      <c r="HE66" s="1240"/>
      <c r="HF66" s="1240"/>
      <c r="HG66" s="1240"/>
      <c r="HH66" s="1240"/>
      <c r="HI66" s="1240"/>
      <c r="HJ66" s="1240"/>
      <c r="HK66" s="1240"/>
      <c r="HL66" s="1240"/>
      <c r="HM66" s="1240"/>
      <c r="HN66" s="1240"/>
      <c r="HO66" s="1240"/>
      <c r="HP66" s="1240"/>
      <c r="HQ66" s="1240"/>
      <c r="HR66" s="1240"/>
      <c r="HS66" s="1240"/>
      <c r="HT66" s="1240"/>
      <c r="HU66" s="1240"/>
      <c r="HV66" s="1240"/>
      <c r="HW66" s="1240"/>
      <c r="HX66" s="1240"/>
      <c r="HY66" s="1240"/>
      <c r="HZ66" s="1240"/>
      <c r="IA66" s="1240"/>
      <c r="IB66" s="1248"/>
      <c r="IC66" s="1240"/>
      <c r="ID66" s="1240"/>
      <c r="IE66" s="1240"/>
      <c r="IF66" s="1240"/>
      <c r="IG66" s="1240"/>
      <c r="IH66" s="1240"/>
      <c r="II66" s="1240"/>
      <c r="IJ66" s="1240"/>
      <c r="IK66" s="1240"/>
      <c r="IL66" s="1240"/>
      <c r="IM66" s="1240"/>
      <c r="IN66" s="1240"/>
      <c r="IO66" s="1240"/>
      <c r="IP66" s="1240"/>
      <c r="IQ66" s="1248"/>
      <c r="IR66" s="1240"/>
      <c r="IS66" s="1240"/>
      <c r="IT66" s="1240"/>
      <c r="IU66" s="1256"/>
      <c r="IV66" s="1240"/>
      <c r="IW66" s="1240"/>
      <c r="IX66" s="1240"/>
      <c r="IY66" s="1240"/>
      <c r="IZ66" s="1240"/>
      <c r="JA66" s="1240"/>
      <c r="JB66" s="1240"/>
      <c r="JC66" s="1240"/>
      <c r="JD66" s="1240"/>
      <c r="JE66" s="1240"/>
      <c r="JF66" s="1240"/>
      <c r="JG66" s="1240"/>
      <c r="JH66" s="1240"/>
      <c r="JI66" s="1240"/>
      <c r="JJ66" s="1240"/>
      <c r="JK66" s="1240"/>
      <c r="JL66" s="1240"/>
      <c r="JM66" s="1240"/>
      <c r="JN66" s="1240"/>
      <c r="JO66" s="1240"/>
      <c r="JP66" s="1240"/>
      <c r="JQ66" s="1240"/>
      <c r="JR66" s="1240"/>
      <c r="JS66" s="1240"/>
      <c r="JT66" s="1240"/>
      <c r="JU66" s="1240"/>
      <c r="JV66" s="1240"/>
      <c r="JW66" s="1264"/>
      <c r="JY66" s="371"/>
      <c r="JZ66" s="1437"/>
    </row>
    <row r="67" spans="1:286" ht="16" thickBot="1">
      <c r="A67" s="905" t="s">
        <v>5</v>
      </c>
      <c r="B67" s="79">
        <f t="shared" si="0"/>
        <v>3</v>
      </c>
      <c r="C67" s="871" t="s">
        <v>98</v>
      </c>
      <c r="D67" s="489" t="s">
        <v>185</v>
      </c>
      <c r="E67" s="1129" t="s">
        <v>194</v>
      </c>
      <c r="F67" s="888">
        <v>0.12</v>
      </c>
      <c r="G67" s="120">
        <f t="shared" si="39"/>
        <v>51.249999999999986</v>
      </c>
      <c r="H67" s="47">
        <v>0.12</v>
      </c>
      <c r="I67" s="11"/>
      <c r="J67" s="29"/>
      <c r="K67" s="18"/>
      <c r="L67" s="5"/>
      <c r="M67" s="170">
        <v>1</v>
      </c>
      <c r="N67" s="71">
        <v>1</v>
      </c>
      <c r="O67" s="739">
        <v>4</v>
      </c>
      <c r="P67" s="1107">
        <f t="shared" si="51"/>
        <v>6</v>
      </c>
      <c r="Q67" s="1108">
        <f t="shared" si="48"/>
        <v>4</v>
      </c>
      <c r="R67" s="46"/>
      <c r="S67" s="3">
        <v>0.12</v>
      </c>
      <c r="T67" s="25"/>
      <c r="U67" s="219">
        <f t="shared" si="50"/>
        <v>9000</v>
      </c>
      <c r="V67" s="219" t="s">
        <v>642</v>
      </c>
      <c r="W67" s="1042">
        <f t="shared" si="40"/>
        <v>9000</v>
      </c>
      <c r="X67" s="537">
        <f t="shared" si="42"/>
        <v>3746.3466666666664</v>
      </c>
      <c r="Y67" s="538">
        <f t="shared" si="2"/>
        <v>500</v>
      </c>
      <c r="Z67" s="1090">
        <f t="shared" si="3"/>
        <v>13246.346666666666</v>
      </c>
      <c r="AA67" s="1475">
        <f t="shared" si="43"/>
        <v>4785744.553199999</v>
      </c>
      <c r="AB67" s="1098"/>
      <c r="AC67" s="600">
        <v>4</v>
      </c>
      <c r="AD67" s="1056">
        <f t="shared" si="4"/>
        <v>1586.3466666666666</v>
      </c>
      <c r="AE67" s="1063">
        <v>0.25</v>
      </c>
      <c r="AF67" s="747">
        <f t="shared" si="5"/>
        <v>2160</v>
      </c>
      <c r="AG67" s="600"/>
      <c r="AH67" s="1056">
        <f t="shared" si="6"/>
        <v>0</v>
      </c>
      <c r="AI67" s="1070"/>
      <c r="AJ67" s="747">
        <f t="shared" si="7"/>
        <v>0</v>
      </c>
      <c r="AK67" s="1051"/>
      <c r="AL67" s="270">
        <v>0</v>
      </c>
      <c r="AM67" s="902"/>
      <c r="AN67" s="902">
        <v>2026</v>
      </c>
      <c r="AO67" s="18" t="str">
        <f t="shared" si="8"/>
        <v xml:space="preserve"> </v>
      </c>
      <c r="AP67" s="747" t="str">
        <f t="shared" si="9"/>
        <v xml:space="preserve"> </v>
      </c>
      <c r="AQ67" s="4" t="str">
        <f t="shared" si="10"/>
        <v xml:space="preserve"> </v>
      </c>
      <c r="AR67" s="747" t="str">
        <f t="shared" si="11"/>
        <v xml:space="preserve"> </v>
      </c>
      <c r="AS67" s="4" t="str">
        <f t="shared" si="12"/>
        <v xml:space="preserve"> </v>
      </c>
      <c r="AT67" s="747" t="str">
        <f t="shared" si="13"/>
        <v xml:space="preserve"> </v>
      </c>
      <c r="AU67" s="4" t="str">
        <f t="shared" si="14"/>
        <v xml:space="preserve"> </v>
      </c>
      <c r="AV67" s="747" t="str">
        <f t="shared" si="15"/>
        <v xml:space="preserve"> </v>
      </c>
      <c r="AW67" s="4" t="str">
        <f t="shared" si="16"/>
        <v xml:space="preserve"> </v>
      </c>
      <c r="AX67" s="747" t="str">
        <f t="shared" si="17"/>
        <v xml:space="preserve"> </v>
      </c>
      <c r="AY67" s="4" t="str">
        <f t="shared" si="18"/>
        <v xml:space="preserve"> </v>
      </c>
      <c r="AZ67" s="747" t="str">
        <f t="shared" si="19"/>
        <v xml:space="preserve"> </v>
      </c>
      <c r="BA67" s="4" t="str">
        <f t="shared" si="20"/>
        <v xml:space="preserve"> </v>
      </c>
      <c r="BB67" s="747" t="str">
        <f t="shared" si="21"/>
        <v xml:space="preserve"> </v>
      </c>
      <c r="BC67" s="4" t="str">
        <f t="shared" si="22"/>
        <v xml:space="preserve"> </v>
      </c>
      <c r="BD67" s="747" t="str">
        <f t="shared" si="23"/>
        <v xml:space="preserve"> </v>
      </c>
      <c r="BE67" s="4">
        <f t="shared" si="24"/>
        <v>0.12</v>
      </c>
      <c r="BF67" s="747">
        <f t="shared" si="25"/>
        <v>13246.346666666666</v>
      </c>
      <c r="BG67" s="4" t="str">
        <f t="shared" si="26"/>
        <v xml:space="preserve"> </v>
      </c>
      <c r="BH67" s="747" t="str">
        <f t="shared" si="27"/>
        <v xml:space="preserve"> </v>
      </c>
      <c r="BI67" s="4" t="str">
        <f t="shared" si="28"/>
        <v xml:space="preserve"> </v>
      </c>
      <c r="BJ67" s="747" t="str">
        <f t="shared" si="29"/>
        <v xml:space="preserve"> </v>
      </c>
      <c r="BK67" s="4" t="str">
        <f t="shared" si="30"/>
        <v xml:space="preserve"> </v>
      </c>
      <c r="BL67" s="747" t="str">
        <f t="shared" si="31"/>
        <v xml:space="preserve"> </v>
      </c>
      <c r="BM67" s="4" t="str">
        <f t="shared" si="32"/>
        <v xml:space="preserve"> </v>
      </c>
      <c r="BN67" s="747" t="str">
        <f t="shared" si="33"/>
        <v xml:space="preserve"> </v>
      </c>
      <c r="BO67" s="4" t="str">
        <f t="shared" si="34"/>
        <v xml:space="preserve"> </v>
      </c>
      <c r="BP67" s="747" t="str">
        <f t="shared" si="35"/>
        <v xml:space="preserve"> </v>
      </c>
      <c r="BQ67" s="4" t="str">
        <f t="shared" si="36"/>
        <v xml:space="preserve"> </v>
      </c>
      <c r="BR67" s="747" t="str">
        <f t="shared" si="37"/>
        <v xml:space="preserve"> </v>
      </c>
      <c r="BS67" s="133"/>
      <c r="BT67" s="133"/>
      <c r="BU67" s="389"/>
      <c r="BV67" s="389"/>
      <c r="BW67" s="389"/>
      <c r="BX67" s="389"/>
      <c r="BY67" s="389"/>
      <c r="BZ67" s="389"/>
      <c r="CA67" s="389"/>
      <c r="CB67" s="389"/>
      <c r="CC67" s="163">
        <f t="shared" si="38"/>
        <v>0</v>
      </c>
      <c r="CD67" s="389"/>
      <c r="CE67" s="389"/>
      <c r="CF67" s="389"/>
      <c r="CG67" s="389"/>
      <c r="CH67" s="389"/>
      <c r="CI67" s="389"/>
      <c r="CJ67" s="389"/>
      <c r="CK67" s="389"/>
      <c r="CL67" s="389"/>
      <c r="CM67" s="389"/>
      <c r="CN67" s="389"/>
      <c r="CO67" s="389"/>
      <c r="CP67" s="389"/>
      <c r="CQ67" s="389"/>
      <c r="CR67" s="389"/>
      <c r="CS67" s="389"/>
      <c r="CT67" s="389"/>
      <c r="CU67" s="389"/>
      <c r="CV67" s="389"/>
      <c r="CW67" s="389"/>
      <c r="CX67" s="389"/>
      <c r="CY67" s="389"/>
      <c r="CZ67" s="389"/>
      <c r="DA67" s="389"/>
      <c r="DB67" s="389"/>
      <c r="DC67" s="389"/>
      <c r="DD67" s="389"/>
      <c r="DE67" s="389"/>
      <c r="DF67" s="389"/>
      <c r="DG67" s="389"/>
      <c r="DH67" s="389"/>
      <c r="DI67" s="389"/>
      <c r="DJ67" s="389"/>
      <c r="DK67" s="389"/>
      <c r="DL67" s="389"/>
      <c r="DM67" s="389"/>
      <c r="DN67" s="389"/>
      <c r="DO67" s="389"/>
      <c r="DP67" s="389"/>
      <c r="DQ67" s="389"/>
      <c r="DR67" s="389"/>
      <c r="DS67" s="389"/>
      <c r="DT67" s="389"/>
      <c r="DU67" s="389"/>
      <c r="DV67" s="389"/>
      <c r="DW67" s="389"/>
      <c r="DX67" s="389"/>
      <c r="DY67" s="389"/>
      <c r="DZ67" s="389"/>
      <c r="EA67" s="389"/>
      <c r="EB67" s="389"/>
      <c r="EC67" s="389"/>
      <c r="ED67" s="389"/>
      <c r="EE67" s="389"/>
      <c r="EF67" s="389"/>
      <c r="EG67" s="389"/>
      <c r="EH67" s="389"/>
      <c r="EI67" s="389"/>
      <c r="EJ67" s="389"/>
      <c r="EK67" s="389"/>
      <c r="EL67" s="389"/>
      <c r="EM67" s="389"/>
      <c r="EN67" s="389"/>
      <c r="EO67" s="389"/>
      <c r="EP67" s="389"/>
      <c r="EQ67" s="389"/>
      <c r="ER67" s="389"/>
      <c r="ES67" s="389"/>
      <c r="ET67" s="389"/>
      <c r="EU67" s="389"/>
      <c r="EV67" s="389"/>
      <c r="EW67" s="389"/>
      <c r="EX67" s="389"/>
      <c r="EY67" s="389"/>
      <c r="EZ67" s="389"/>
      <c r="FA67" s="389"/>
      <c r="FB67" s="389"/>
      <c r="FC67" s="389"/>
      <c r="FD67" s="389"/>
      <c r="FE67" s="389"/>
      <c r="FF67" s="389"/>
      <c r="FG67" s="389"/>
      <c r="FH67" s="389"/>
      <c r="FI67" s="389"/>
      <c r="FJ67" s="389"/>
      <c r="FK67" s="389"/>
      <c r="FL67" s="389"/>
      <c r="FM67" s="389"/>
      <c r="FN67" s="389"/>
      <c r="FO67" s="389"/>
      <c r="FP67" s="389"/>
      <c r="FQ67" s="389"/>
      <c r="FR67" s="389"/>
      <c r="FS67" s="389"/>
      <c r="FT67" s="389"/>
      <c r="FU67" s="389"/>
      <c r="FV67" s="389"/>
      <c r="FW67" s="389"/>
      <c r="FX67" s="389"/>
      <c r="FY67" s="1229" t="s">
        <v>491</v>
      </c>
      <c r="FZ67" s="1237"/>
      <c r="GA67" s="1237"/>
      <c r="GB67" s="1237"/>
      <c r="GC67" s="1237"/>
      <c r="GD67" s="1237"/>
      <c r="GE67" s="1237"/>
      <c r="GF67" s="1237"/>
      <c r="GG67" s="1237"/>
      <c r="GH67" s="1237"/>
      <c r="GI67" s="1237"/>
      <c r="GJ67" s="1237"/>
      <c r="GK67" s="1237"/>
      <c r="GL67" s="1237"/>
      <c r="GM67" s="1237"/>
      <c r="GN67" s="1237"/>
      <c r="GO67" s="1237"/>
      <c r="GP67" s="1237"/>
      <c r="GQ67" s="1237"/>
      <c r="GR67" s="1237"/>
      <c r="GS67" s="1237"/>
      <c r="GT67" s="1237"/>
      <c r="GU67" s="1237"/>
      <c r="GV67" s="1237"/>
      <c r="GW67" s="1237"/>
      <c r="GX67" s="1237"/>
      <c r="GY67" s="1237"/>
      <c r="GZ67" s="1237"/>
      <c r="HA67" s="1237"/>
      <c r="HB67" s="1237"/>
      <c r="HC67" s="1237"/>
      <c r="HD67" s="1237"/>
      <c r="HE67" s="1237"/>
      <c r="HF67" s="1237"/>
      <c r="HG67" s="1237"/>
      <c r="HH67" s="1237"/>
      <c r="HI67" s="1237"/>
      <c r="HJ67" s="1237"/>
      <c r="HK67" s="1237"/>
      <c r="HL67" s="1237"/>
      <c r="HM67" s="1237"/>
      <c r="HN67" s="1237"/>
      <c r="HO67" s="1237"/>
      <c r="HP67" s="1237"/>
      <c r="HQ67" s="1237"/>
      <c r="HR67" s="1237"/>
      <c r="HS67" s="1237"/>
      <c r="HT67" s="1237"/>
      <c r="HU67" s="1237"/>
      <c r="HV67" s="1237"/>
      <c r="HW67" s="1237"/>
      <c r="HX67" s="1237"/>
      <c r="HY67" s="1237"/>
      <c r="HZ67" s="1237"/>
      <c r="IA67" s="1237"/>
      <c r="IB67" s="1245"/>
      <c r="IC67" s="1237"/>
      <c r="ID67" s="1237"/>
      <c r="IE67" s="1237"/>
      <c r="IF67" s="1237"/>
      <c r="IG67" s="1237"/>
      <c r="IH67" s="1237"/>
      <c r="II67" s="1237"/>
      <c r="IJ67" s="1237"/>
      <c r="IK67" s="1237"/>
      <c r="IL67" s="1237"/>
      <c r="IM67" s="1237"/>
      <c r="IN67" s="1237"/>
      <c r="IO67" s="1237"/>
      <c r="IP67" s="1237"/>
      <c r="IQ67" s="1245"/>
      <c r="IR67" s="1237"/>
      <c r="IS67" s="1237"/>
      <c r="IT67" s="1237"/>
      <c r="IU67" s="1253"/>
      <c r="IV67" s="1237"/>
      <c r="IW67" s="1237"/>
      <c r="IX67" s="1237"/>
      <c r="IY67" s="1237"/>
      <c r="IZ67" s="1237"/>
      <c r="JA67" s="1237"/>
      <c r="JB67" s="1237"/>
      <c r="JC67" s="1237"/>
      <c r="JD67" s="1237"/>
      <c r="JE67" s="1237"/>
      <c r="JF67" s="1237"/>
      <c r="JG67" s="1237"/>
      <c r="JH67" s="1237"/>
      <c r="JI67" s="1237"/>
      <c r="JJ67" s="1237"/>
      <c r="JK67" s="1237"/>
      <c r="JL67" s="1237"/>
      <c r="JM67" s="1237"/>
      <c r="JN67" s="1237"/>
      <c r="JO67" s="1237"/>
      <c r="JP67" s="1237"/>
      <c r="JQ67" s="1237"/>
      <c r="JR67" s="1237"/>
      <c r="JS67" s="1237"/>
      <c r="JT67" s="1237"/>
      <c r="JU67" s="1237"/>
      <c r="JV67" s="1237"/>
      <c r="JW67" s="1261"/>
      <c r="JY67" s="225"/>
    </row>
    <row r="68" spans="1:286" ht="16" thickBot="1">
      <c r="A68" s="905" t="s">
        <v>5</v>
      </c>
      <c r="B68" s="79">
        <f t="shared" si="0"/>
        <v>1</v>
      </c>
      <c r="C68" s="871" t="s">
        <v>120</v>
      </c>
      <c r="D68" s="489" t="s">
        <v>157</v>
      </c>
      <c r="E68" s="1129" t="s">
        <v>65</v>
      </c>
      <c r="F68" s="888">
        <v>0.13</v>
      </c>
      <c r="G68" s="120">
        <f t="shared" si="39"/>
        <v>51.379999999999988</v>
      </c>
      <c r="H68" s="46"/>
      <c r="I68" s="3">
        <v>0.13</v>
      </c>
      <c r="J68" s="29"/>
      <c r="K68" s="18"/>
      <c r="L68" s="5"/>
      <c r="M68" s="170">
        <v>1</v>
      </c>
      <c r="N68" s="71">
        <v>1</v>
      </c>
      <c r="O68" s="739">
        <v>4</v>
      </c>
      <c r="P68" s="1107">
        <f t="shared" si="51"/>
        <v>6</v>
      </c>
      <c r="Q68" s="1108">
        <f t="shared" si="48"/>
        <v>4</v>
      </c>
      <c r="R68" s="46"/>
      <c r="S68" s="3">
        <v>0.13</v>
      </c>
      <c r="T68" s="25"/>
      <c r="U68" s="219">
        <f t="shared" si="50"/>
        <v>9750</v>
      </c>
      <c r="V68" s="219" t="s">
        <v>642</v>
      </c>
      <c r="W68" s="1042">
        <f t="shared" si="40"/>
        <v>9750</v>
      </c>
      <c r="X68" s="537">
        <f t="shared" si="42"/>
        <v>4917.8133333333335</v>
      </c>
      <c r="Y68" s="538">
        <f t="shared" si="2"/>
        <v>500</v>
      </c>
      <c r="Z68" s="1090">
        <f t="shared" si="3"/>
        <v>15167.813333333334</v>
      </c>
      <c r="AA68" s="1475">
        <f t="shared" si="43"/>
        <v>4800912.3665333325</v>
      </c>
      <c r="AB68" s="1098"/>
      <c r="AC68" s="600">
        <v>6</v>
      </c>
      <c r="AD68" s="1056">
        <f t="shared" si="4"/>
        <v>2577.8133333333335</v>
      </c>
      <c r="AE68" s="1063">
        <v>0.25</v>
      </c>
      <c r="AF68" s="747">
        <f t="shared" si="5"/>
        <v>2340</v>
      </c>
      <c r="AG68" s="600"/>
      <c r="AH68" s="1056">
        <f t="shared" si="6"/>
        <v>0</v>
      </c>
      <c r="AI68" s="1070"/>
      <c r="AJ68" s="747">
        <f t="shared" si="7"/>
        <v>0</v>
      </c>
      <c r="AK68" s="1051"/>
      <c r="AL68" s="270">
        <v>0</v>
      </c>
      <c r="AM68" s="902"/>
      <c r="AN68" s="902">
        <v>2026</v>
      </c>
      <c r="AO68" s="18" t="str">
        <f t="shared" si="8"/>
        <v xml:space="preserve"> </v>
      </c>
      <c r="AP68" s="747" t="str">
        <f t="shared" si="9"/>
        <v xml:space="preserve"> </v>
      </c>
      <c r="AQ68" s="4" t="str">
        <f t="shared" si="10"/>
        <v xml:space="preserve"> </v>
      </c>
      <c r="AR68" s="747" t="str">
        <f t="shared" si="11"/>
        <v xml:space="preserve"> </v>
      </c>
      <c r="AS68" s="4" t="str">
        <f t="shared" si="12"/>
        <v xml:space="preserve"> </v>
      </c>
      <c r="AT68" s="747" t="str">
        <f t="shared" si="13"/>
        <v xml:space="preserve"> </v>
      </c>
      <c r="AU68" s="4" t="str">
        <f t="shared" si="14"/>
        <v xml:space="preserve"> </v>
      </c>
      <c r="AV68" s="747" t="str">
        <f t="shared" si="15"/>
        <v xml:space="preserve"> </v>
      </c>
      <c r="AW68" s="4" t="str">
        <f t="shared" si="16"/>
        <v xml:space="preserve"> </v>
      </c>
      <c r="AX68" s="747" t="str">
        <f t="shared" si="17"/>
        <v xml:space="preserve"> </v>
      </c>
      <c r="AY68" s="4" t="str">
        <f t="shared" si="18"/>
        <v xml:space="preserve"> </v>
      </c>
      <c r="AZ68" s="747" t="str">
        <f t="shared" si="19"/>
        <v xml:space="preserve"> </v>
      </c>
      <c r="BA68" s="4" t="str">
        <f t="shared" si="20"/>
        <v xml:space="preserve"> </v>
      </c>
      <c r="BB68" s="747" t="str">
        <f t="shared" si="21"/>
        <v xml:space="preserve"> </v>
      </c>
      <c r="BC68" s="4" t="str">
        <f t="shared" si="22"/>
        <v xml:space="preserve"> </v>
      </c>
      <c r="BD68" s="747" t="str">
        <f t="shared" si="23"/>
        <v xml:space="preserve"> </v>
      </c>
      <c r="BE68" s="4">
        <f t="shared" si="24"/>
        <v>0.13</v>
      </c>
      <c r="BF68" s="747">
        <f t="shared" si="25"/>
        <v>15167.813333333334</v>
      </c>
      <c r="BG68" s="4" t="str">
        <f t="shared" si="26"/>
        <v xml:space="preserve"> </v>
      </c>
      <c r="BH68" s="747" t="str">
        <f t="shared" si="27"/>
        <v xml:space="preserve"> </v>
      </c>
      <c r="BI68" s="4" t="str">
        <f t="shared" si="28"/>
        <v xml:space="preserve"> </v>
      </c>
      <c r="BJ68" s="747" t="str">
        <f t="shared" si="29"/>
        <v xml:space="preserve"> </v>
      </c>
      <c r="BK68" s="4" t="str">
        <f t="shared" si="30"/>
        <v xml:space="preserve"> </v>
      </c>
      <c r="BL68" s="747" t="str">
        <f t="shared" si="31"/>
        <v xml:space="preserve"> </v>
      </c>
      <c r="BM68" s="4" t="str">
        <f t="shared" si="32"/>
        <v xml:space="preserve"> </v>
      </c>
      <c r="BN68" s="747" t="str">
        <f t="shared" si="33"/>
        <v xml:space="preserve"> </v>
      </c>
      <c r="BO68" s="4" t="str">
        <f t="shared" si="34"/>
        <v xml:space="preserve"> </v>
      </c>
      <c r="BP68" s="747" t="str">
        <f t="shared" si="35"/>
        <v xml:space="preserve"> </v>
      </c>
      <c r="BQ68" s="4" t="str">
        <f t="shared" si="36"/>
        <v xml:space="preserve"> </v>
      </c>
      <c r="BR68" s="747" t="str">
        <f t="shared" si="37"/>
        <v xml:space="preserve"> </v>
      </c>
      <c r="BS68" s="133"/>
      <c r="BT68" s="133"/>
      <c r="BU68" s="389"/>
      <c r="BV68" s="389"/>
      <c r="BW68" s="389"/>
      <c r="BX68" s="389"/>
      <c r="BY68" s="389"/>
      <c r="BZ68" s="389"/>
      <c r="CA68" s="389"/>
      <c r="CB68" s="389"/>
      <c r="CC68" s="163">
        <f t="shared" si="38"/>
        <v>0</v>
      </c>
      <c r="CD68" s="389"/>
      <c r="CE68" s="389"/>
      <c r="CF68" s="389"/>
      <c r="CG68" s="389"/>
      <c r="CH68" s="389"/>
      <c r="CI68" s="389"/>
      <c r="CJ68" s="389"/>
      <c r="CK68" s="389"/>
      <c r="CL68" s="389"/>
      <c r="CM68" s="389"/>
      <c r="CN68" s="389"/>
      <c r="CO68" s="389"/>
      <c r="CP68" s="389"/>
      <c r="CQ68" s="389"/>
      <c r="CR68" s="389"/>
      <c r="CS68" s="389"/>
      <c r="CT68" s="389"/>
      <c r="CU68" s="389"/>
      <c r="CV68" s="389"/>
      <c r="CW68" s="389"/>
      <c r="CX68" s="389"/>
      <c r="CY68" s="389"/>
      <c r="CZ68" s="389"/>
      <c r="DA68" s="389"/>
      <c r="DB68" s="389"/>
      <c r="DC68" s="389"/>
      <c r="DD68" s="389"/>
      <c r="DE68" s="389"/>
      <c r="DF68" s="389"/>
      <c r="DG68" s="389"/>
      <c r="DH68" s="389"/>
      <c r="DI68" s="389"/>
      <c r="DJ68" s="389"/>
      <c r="DK68" s="389"/>
      <c r="DL68" s="389"/>
      <c r="DM68" s="389"/>
      <c r="DN68" s="389"/>
      <c r="DO68" s="389"/>
      <c r="DP68" s="389"/>
      <c r="DQ68" s="389"/>
      <c r="DR68" s="389"/>
      <c r="DS68" s="389"/>
      <c r="DT68" s="389"/>
      <c r="DU68" s="389"/>
      <c r="DV68" s="389"/>
      <c r="DW68" s="389"/>
      <c r="DX68" s="389"/>
      <c r="DY68" s="389"/>
      <c r="DZ68" s="389"/>
      <c r="EA68" s="389"/>
      <c r="EB68" s="389"/>
      <c r="EC68" s="389"/>
      <c r="ED68" s="389"/>
      <c r="EE68" s="389"/>
      <c r="EF68" s="389"/>
      <c r="EG68" s="389"/>
      <c r="EH68" s="389"/>
      <c r="EI68" s="389"/>
      <c r="EJ68" s="389"/>
      <c r="EK68" s="389"/>
      <c r="EL68" s="389"/>
      <c r="EM68" s="389"/>
      <c r="EN68" s="389"/>
      <c r="EO68" s="389"/>
      <c r="EP68" s="389"/>
      <c r="EQ68" s="389"/>
      <c r="ER68" s="389"/>
      <c r="ES68" s="389"/>
      <c r="ET68" s="389"/>
      <c r="EU68" s="389"/>
      <c r="EV68" s="389"/>
      <c r="EW68" s="389"/>
      <c r="EX68" s="389"/>
      <c r="EY68" s="389"/>
      <c r="EZ68" s="389"/>
      <c r="FA68" s="389"/>
      <c r="FB68" s="389"/>
      <c r="FC68" s="389"/>
      <c r="FD68" s="389"/>
      <c r="FE68" s="389"/>
      <c r="FF68" s="389"/>
      <c r="FG68" s="389"/>
      <c r="FH68" s="389"/>
      <c r="FI68" s="389"/>
      <c r="FJ68" s="389"/>
      <c r="FK68" s="389"/>
      <c r="FL68" s="389"/>
      <c r="FM68" s="389"/>
      <c r="FN68" s="389"/>
      <c r="FO68" s="389"/>
      <c r="FP68" s="389"/>
      <c r="FQ68" s="389"/>
      <c r="FR68" s="389"/>
      <c r="FS68" s="389"/>
      <c r="FT68" s="389"/>
      <c r="FU68" s="389"/>
      <c r="FV68" s="389"/>
      <c r="FW68" s="389"/>
      <c r="FX68" s="389"/>
      <c r="FY68" s="660" t="s">
        <v>394</v>
      </c>
      <c r="FZ68" s="661">
        <v>152</v>
      </c>
      <c r="GA68" s="661">
        <v>30289335</v>
      </c>
      <c r="GB68" s="661">
        <v>35</v>
      </c>
      <c r="GC68" s="661" t="s">
        <v>3</v>
      </c>
      <c r="GD68" s="661">
        <v>20</v>
      </c>
      <c r="GE68" s="661">
        <v>1979</v>
      </c>
      <c r="GF68" s="661">
        <v>0</v>
      </c>
      <c r="GG68" s="661" t="s">
        <v>792</v>
      </c>
      <c r="GH68" s="661">
        <v>0</v>
      </c>
      <c r="GI68" s="661">
        <v>0</v>
      </c>
      <c r="GJ68" s="661" t="s">
        <v>792</v>
      </c>
      <c r="GK68" s="661">
        <v>0</v>
      </c>
      <c r="GL68" s="661" t="s">
        <v>781</v>
      </c>
      <c r="GM68" s="661" t="s">
        <v>782</v>
      </c>
      <c r="GN68" s="661">
        <v>66</v>
      </c>
      <c r="GO68" s="661" t="s">
        <v>783</v>
      </c>
      <c r="GP68" s="661">
        <v>0</v>
      </c>
      <c r="GQ68" s="661">
        <v>0</v>
      </c>
      <c r="GR68" s="661">
        <v>4</v>
      </c>
      <c r="GS68" s="661">
        <v>2</v>
      </c>
      <c r="GT68" s="661">
        <v>1</v>
      </c>
      <c r="GU68" s="661" t="s">
        <v>783</v>
      </c>
      <c r="GV68" s="661" t="s">
        <v>783</v>
      </c>
      <c r="GW68" s="661" t="s">
        <v>783</v>
      </c>
      <c r="GX68" s="661" t="s">
        <v>783</v>
      </c>
      <c r="GY68" s="661" t="s">
        <v>783</v>
      </c>
      <c r="GZ68" s="661">
        <v>1649</v>
      </c>
      <c r="HA68" s="661">
        <v>0.27</v>
      </c>
      <c r="HB68" s="661">
        <v>5</v>
      </c>
      <c r="HC68" s="661" t="s">
        <v>783</v>
      </c>
      <c r="HD68" s="661" t="s">
        <v>782</v>
      </c>
      <c r="HE68" s="661">
        <v>15</v>
      </c>
      <c r="HF68" s="661" t="s">
        <v>783</v>
      </c>
      <c r="HG68" s="661">
        <v>0</v>
      </c>
      <c r="HH68" s="661" t="s">
        <v>783</v>
      </c>
      <c r="HI68" s="661">
        <v>0</v>
      </c>
      <c r="HJ68" s="661">
        <v>1</v>
      </c>
      <c r="HK68" s="661">
        <v>45</v>
      </c>
      <c r="HL68" s="661" t="s">
        <v>784</v>
      </c>
      <c r="HM68" s="661" t="s">
        <v>785</v>
      </c>
      <c r="HN68" s="661" t="s">
        <v>783</v>
      </c>
      <c r="HO68" s="661" t="s">
        <v>783</v>
      </c>
      <c r="HP68" s="661" t="s">
        <v>783</v>
      </c>
      <c r="HQ68" s="661" t="s">
        <v>783</v>
      </c>
      <c r="HR68" s="661" t="s">
        <v>783</v>
      </c>
      <c r="HS68" s="661">
        <v>3980156</v>
      </c>
      <c r="HT68" s="661" t="s">
        <v>783</v>
      </c>
      <c r="HU68" s="661" t="s">
        <v>786</v>
      </c>
      <c r="HV68" s="661" t="s">
        <v>787</v>
      </c>
      <c r="HW68" s="661">
        <v>4</v>
      </c>
      <c r="HX68" s="661">
        <v>2014</v>
      </c>
      <c r="HY68" s="661">
        <v>63</v>
      </c>
      <c r="HZ68" s="661">
        <v>0</v>
      </c>
      <c r="IA68" s="661">
        <v>1426</v>
      </c>
      <c r="IB68" s="662">
        <v>41697.500081018516</v>
      </c>
      <c r="IC68" s="661" t="s">
        <v>788</v>
      </c>
      <c r="ID68" s="661">
        <v>3975678</v>
      </c>
      <c r="IE68" s="661">
        <v>2014</v>
      </c>
      <c r="IF68" s="661">
        <v>1712</v>
      </c>
      <c r="IG68" s="661" t="s">
        <v>783</v>
      </c>
      <c r="IH68" s="661" t="s">
        <v>783</v>
      </c>
      <c r="II68" s="661" t="s">
        <v>783</v>
      </c>
      <c r="IJ68" s="661" t="s">
        <v>783</v>
      </c>
      <c r="IK68" s="661" t="s">
        <v>783</v>
      </c>
      <c r="IL68" s="661" t="s">
        <v>783</v>
      </c>
      <c r="IM68" s="661" t="s">
        <v>783</v>
      </c>
      <c r="IN68" s="661" t="s">
        <v>783</v>
      </c>
      <c r="IO68" s="661" t="s">
        <v>783</v>
      </c>
      <c r="IP68" s="661">
        <v>1649</v>
      </c>
      <c r="IQ68" s="662">
        <v>37477.354571759257</v>
      </c>
      <c r="IR68" s="661">
        <v>4</v>
      </c>
      <c r="IS68" s="661" t="s">
        <v>793</v>
      </c>
      <c r="IT68" s="661">
        <v>1</v>
      </c>
      <c r="IU68" s="663">
        <v>41275</v>
      </c>
      <c r="IV68" s="661" t="s">
        <v>783</v>
      </c>
      <c r="IW68" s="661" t="s">
        <v>783</v>
      </c>
      <c r="IX68" s="661" t="s">
        <v>783</v>
      </c>
      <c r="IY68" s="661" t="s">
        <v>781</v>
      </c>
      <c r="IZ68" s="661">
        <v>45</v>
      </c>
      <c r="JA68" s="661" t="s">
        <v>789</v>
      </c>
      <c r="JB68" s="661" t="s">
        <v>783</v>
      </c>
      <c r="JC68" s="661" t="s">
        <v>783</v>
      </c>
      <c r="JD68" s="661" t="s">
        <v>783</v>
      </c>
      <c r="JE68" s="661">
        <v>329408</v>
      </c>
      <c r="JF68" s="661" t="s">
        <v>783</v>
      </c>
      <c r="JG68" s="661" t="s">
        <v>783</v>
      </c>
      <c r="JH68" s="661" t="s">
        <v>795</v>
      </c>
      <c r="JI68" s="661">
        <v>35</v>
      </c>
      <c r="JJ68" s="661" t="s">
        <v>783</v>
      </c>
      <c r="JK68" s="661" t="s">
        <v>783</v>
      </c>
      <c r="JL68" s="661" t="s">
        <v>783</v>
      </c>
      <c r="JM68" s="661" t="s">
        <v>790</v>
      </c>
      <c r="JN68" s="661">
        <v>4</v>
      </c>
      <c r="JO68" s="661">
        <v>1</v>
      </c>
      <c r="JP68" s="661" t="s">
        <v>783</v>
      </c>
      <c r="JQ68" s="661">
        <v>12683066</v>
      </c>
      <c r="JR68" s="661">
        <v>2013</v>
      </c>
      <c r="JS68" s="661">
        <v>12</v>
      </c>
      <c r="JT68" s="661" t="s">
        <v>783</v>
      </c>
      <c r="JU68" s="661" t="s">
        <v>783</v>
      </c>
      <c r="JV68" s="661" t="s">
        <v>834</v>
      </c>
      <c r="JW68" s="664">
        <v>1410.751906</v>
      </c>
      <c r="JX68">
        <f>SUM(JW67:JW68)</f>
        <v>1410.751906</v>
      </c>
      <c r="JY68" s="225">
        <v>0.33999953257575755</v>
      </c>
    </row>
    <row r="69" spans="1:286" ht="16" thickBot="1">
      <c r="A69" s="905" t="s">
        <v>5</v>
      </c>
      <c r="B69" s="79">
        <f t="shared" ref="B69:B132" si="52">IF(AND(H69&gt;0,R69&gt;0),4,(IF(AND(H69&gt;0,R69=""),3,(IF(AND(I69&gt;0,S69&gt;0),1,(IF(AND(J69&gt;0,T69&gt;0),1,2)))))))</f>
        <v>1</v>
      </c>
      <c r="C69" s="871" t="s">
        <v>121</v>
      </c>
      <c r="D69" s="489" t="s">
        <v>141</v>
      </c>
      <c r="E69" s="1129" t="s">
        <v>57</v>
      </c>
      <c r="F69" s="888">
        <v>0.15</v>
      </c>
      <c r="G69" s="120">
        <f t="shared" si="39"/>
        <v>51.529999999999987</v>
      </c>
      <c r="H69" s="46"/>
      <c r="I69" s="3">
        <v>0.15</v>
      </c>
      <c r="J69" s="29"/>
      <c r="K69" s="18"/>
      <c r="L69" s="5"/>
      <c r="M69" s="170">
        <v>1</v>
      </c>
      <c r="N69" s="71">
        <v>1</v>
      </c>
      <c r="O69" s="739">
        <v>4</v>
      </c>
      <c r="P69" s="1107">
        <f t="shared" si="51"/>
        <v>6</v>
      </c>
      <c r="Q69" s="1108">
        <f t="shared" si="48"/>
        <v>4</v>
      </c>
      <c r="R69" s="46"/>
      <c r="S69" s="3">
        <v>0.15</v>
      </c>
      <c r="T69" s="25"/>
      <c r="U69" s="219">
        <f t="shared" si="50"/>
        <v>11250</v>
      </c>
      <c r="V69" s="219" t="s">
        <v>642</v>
      </c>
      <c r="W69" s="1042">
        <f t="shared" si="40"/>
        <v>11250</v>
      </c>
      <c r="X69" s="537">
        <f t="shared" si="42"/>
        <v>0</v>
      </c>
      <c r="Y69" s="538">
        <f t="shared" ref="Y69:Y132" si="53">IF(V69="RC",(IF(((W69+X69)*0.09)&gt;3000,((W69+X69)*0.09),3000)),(IF((X69+W69)=0,0,500)))</f>
        <v>500</v>
      </c>
      <c r="Z69" s="1090">
        <f t="shared" ref="Z69:Z132" si="54">IF((S69+T69)=0,0,(X69+W69+Y69))</f>
        <v>11750</v>
      </c>
      <c r="AA69" s="1475">
        <f t="shared" si="43"/>
        <v>4812662.3665333325</v>
      </c>
      <c r="AB69" s="1098"/>
      <c r="AC69" s="600"/>
      <c r="AD69" s="1056">
        <f t="shared" ref="AD69:AD132" si="55">AC69*26*F69*440/27*$O$161</f>
        <v>0</v>
      </c>
      <c r="AE69" s="1063"/>
      <c r="AF69" s="747">
        <f t="shared" ref="AF69:AF132" si="56">F69*AE69*$O$162</f>
        <v>0</v>
      </c>
      <c r="AG69" s="600"/>
      <c r="AH69" s="1056">
        <f t="shared" ref="AH69:AH132" si="57">AG69*$O$163</f>
        <v>0</v>
      </c>
      <c r="AI69" s="1070"/>
      <c r="AJ69" s="747">
        <f t="shared" ref="AJ69:AJ132" si="58">IF(AI69="",AI69*0,10000)</f>
        <v>0</v>
      </c>
      <c r="AK69" s="1051"/>
      <c r="AL69" s="270">
        <v>0</v>
      </c>
      <c r="AM69" s="902"/>
      <c r="AN69" s="902">
        <v>2026</v>
      </c>
      <c r="AO69" s="18" t="str">
        <f t="shared" ref="AO69:AO132" si="59">IF(($AN69=2018),($S69+$T69)," ")</f>
        <v xml:space="preserve"> </v>
      </c>
      <c r="AP69" s="747" t="str">
        <f t="shared" ref="AP69:AP132" si="60">IF($AO69=" ", " ", $Z69)</f>
        <v xml:space="preserve"> </v>
      </c>
      <c r="AQ69" s="4" t="str">
        <f t="shared" ref="AQ69:AQ132" si="61">IF(($AN69=2019),($S69+$T69)," ")</f>
        <v xml:space="preserve"> </v>
      </c>
      <c r="AR69" s="747" t="str">
        <f t="shared" ref="AR69:AR132" si="62">IF($AQ69=" ", " ", $Z69)</f>
        <v xml:space="preserve"> </v>
      </c>
      <c r="AS69" s="4" t="str">
        <f t="shared" ref="AS69:AS132" si="63">IF(($AN69=2020),($S69+$T69)," ")</f>
        <v xml:space="preserve"> </v>
      </c>
      <c r="AT69" s="747" t="str">
        <f t="shared" ref="AT69:AT132" si="64">IF(AS69=" ", " ", $Z69)</f>
        <v xml:space="preserve"> </v>
      </c>
      <c r="AU69" s="4" t="str">
        <f t="shared" ref="AU69:AU132" si="65">IF(($AN69=2021),($S69+$T69)," ")</f>
        <v xml:space="preserve"> </v>
      </c>
      <c r="AV69" s="747" t="str">
        <f t="shared" ref="AV69:AV132" si="66">IF(AU69=" ", " ", $Z69)</f>
        <v xml:space="preserve"> </v>
      </c>
      <c r="AW69" s="4" t="str">
        <f t="shared" ref="AW69:AW132" si="67">IF(($AN69=2022),($S69+$T69)," ")</f>
        <v xml:space="preserve"> </v>
      </c>
      <c r="AX69" s="747" t="str">
        <f t="shared" ref="AX69:AX132" si="68">IF(AW69=" ", " ", $Z69)</f>
        <v xml:space="preserve"> </v>
      </c>
      <c r="AY69" s="4" t="str">
        <f t="shared" ref="AY69:AY132" si="69">IF(($AN69=2023),($S69+$T69)," ")</f>
        <v xml:space="preserve"> </v>
      </c>
      <c r="AZ69" s="747" t="str">
        <f t="shared" ref="AZ69:AZ132" si="70">IF(AY69=" ", " ", $Z69)</f>
        <v xml:space="preserve"> </v>
      </c>
      <c r="BA69" s="4" t="str">
        <f t="shared" ref="BA69:BA132" si="71">IF(($AN69=2024),($S69+$T69)," ")</f>
        <v xml:space="preserve"> </v>
      </c>
      <c r="BB69" s="747" t="str">
        <f t="shared" ref="BB69:BB132" si="72">IF(BA69=" ", " ", $Z69)</f>
        <v xml:space="preserve"> </v>
      </c>
      <c r="BC69" s="4" t="str">
        <f t="shared" ref="BC69:BC132" si="73">IF(($AN69=2025),($S69+$T69)," ")</f>
        <v xml:space="preserve"> </v>
      </c>
      <c r="BD69" s="747" t="str">
        <f t="shared" ref="BD69:BD132" si="74">IF(BC69=" ", " ", $Z69)</f>
        <v xml:space="preserve"> </v>
      </c>
      <c r="BE69" s="4">
        <f t="shared" ref="BE69:BE132" si="75">IF(($AN69=2026),($S69+$T69)," ")</f>
        <v>0.15</v>
      </c>
      <c r="BF69" s="747">
        <f t="shared" ref="BF69:BF132" si="76">IF(BE69=" ", " ", $Z69)</f>
        <v>11750</v>
      </c>
      <c r="BG69" s="4" t="str">
        <f t="shared" ref="BG69:BG132" si="77">IF(($AN69=2027),($S69+$T69)," ")</f>
        <v xml:space="preserve"> </v>
      </c>
      <c r="BH69" s="747" t="str">
        <f t="shared" ref="BH69:BH132" si="78">IF(BG69=" ", " ", $Z69)</f>
        <v xml:space="preserve"> </v>
      </c>
      <c r="BI69" s="4" t="str">
        <f t="shared" ref="BI69:BI132" si="79">IF(($AN69=2028),($S69+$T69)," ")</f>
        <v xml:space="preserve"> </v>
      </c>
      <c r="BJ69" s="747" t="str">
        <f t="shared" ref="BJ69:BJ132" si="80">IF(BI69=" ", " ", $Z69)</f>
        <v xml:space="preserve"> </v>
      </c>
      <c r="BK69" s="4" t="str">
        <f t="shared" ref="BK69:BK132" si="81">IF(($AN69=2029),($S69+$T69)," ")</f>
        <v xml:space="preserve"> </v>
      </c>
      <c r="BL69" s="747" t="str">
        <f t="shared" ref="BL69:BL132" si="82">IF(BK69=" ", " ", $Z69)</f>
        <v xml:space="preserve"> </v>
      </c>
      <c r="BM69" s="4" t="str">
        <f t="shared" ref="BM69:BM132" si="83">IF(($AN69=2030),($S69+$T69)," ")</f>
        <v xml:space="preserve"> </v>
      </c>
      <c r="BN69" s="747" t="str">
        <f t="shared" ref="BN69:BN132" si="84">IF(BM69=" ", " ", $Z69)</f>
        <v xml:space="preserve"> </v>
      </c>
      <c r="BO69" s="4" t="str">
        <f t="shared" ref="BO69:BO132" si="85">IF(($AN69=2031),($S69+$T69)," ")</f>
        <v xml:space="preserve"> </v>
      </c>
      <c r="BP69" s="747" t="str">
        <f t="shared" ref="BP69:BP132" si="86">IF(BO69=" ", " ", $Z69)</f>
        <v xml:space="preserve"> </v>
      </c>
      <c r="BQ69" s="4" t="str">
        <f t="shared" ref="BQ69:BQ132" si="87">IF(($AN69=2032),($S69+$T69)," ")</f>
        <v xml:space="preserve"> </v>
      </c>
      <c r="BR69" s="747" t="str">
        <f t="shared" ref="BR69:BR132" si="88">IF(BQ69=" ", " ", $Z69)</f>
        <v xml:space="preserve"> </v>
      </c>
      <c r="BS69" s="133" t="s">
        <v>244</v>
      </c>
      <c r="BT69" s="133"/>
      <c r="BU69" s="389"/>
      <c r="BV69" s="389"/>
      <c r="BW69" s="389"/>
      <c r="BX69" s="389"/>
      <c r="BY69" s="389"/>
      <c r="BZ69" s="389"/>
      <c r="CA69" s="389"/>
      <c r="CB69" s="389"/>
      <c r="CC69" s="163">
        <f t="shared" ref="CC69:CC132" si="89">(F69+H69+I69+J69+R69+S69+T69)/3-F69</f>
        <v>0</v>
      </c>
      <c r="CD69" s="389"/>
      <c r="CE69" s="5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389"/>
      <c r="DB69" s="389"/>
      <c r="DC69" s="389"/>
      <c r="DD69" s="389"/>
      <c r="DE69" s="389"/>
      <c r="DF69" s="389"/>
      <c r="DG69" s="389"/>
      <c r="DH69" s="389"/>
      <c r="DI69" s="389"/>
      <c r="DJ69" s="389"/>
      <c r="DK69" s="389"/>
      <c r="DL69" s="389"/>
      <c r="DM69" s="389"/>
      <c r="DN69" s="389"/>
      <c r="DO69" s="389"/>
      <c r="DP69" s="389"/>
      <c r="DQ69" s="389"/>
      <c r="DR69" s="389"/>
      <c r="DS69" s="389"/>
      <c r="DT69" s="389"/>
      <c r="DU69" s="389"/>
      <c r="DV69" s="389"/>
      <c r="DW69" s="389"/>
      <c r="DX69" s="389"/>
      <c r="DY69" s="389"/>
      <c r="DZ69" s="389"/>
      <c r="EA69" s="389"/>
      <c r="EB69" s="389"/>
      <c r="EC69" s="389"/>
      <c r="ED69" s="389"/>
      <c r="EE69" s="389"/>
      <c r="EF69" s="389"/>
      <c r="EG69" s="389"/>
      <c r="EH69" s="389"/>
      <c r="EI69" s="389"/>
      <c r="EJ69" s="389"/>
      <c r="EK69" s="389"/>
      <c r="EL69" s="389"/>
      <c r="EM69" s="389"/>
      <c r="EN69" s="389"/>
      <c r="EO69" s="389"/>
      <c r="EP69" s="389"/>
      <c r="EQ69" s="389"/>
      <c r="ER69" s="389"/>
      <c r="ES69" s="389"/>
      <c r="ET69" s="389"/>
      <c r="EU69" s="389"/>
      <c r="EV69" s="389"/>
      <c r="EW69" s="389"/>
      <c r="EX69" s="389"/>
      <c r="EY69" s="389"/>
      <c r="EZ69" s="389"/>
      <c r="FA69" s="389"/>
      <c r="FB69" s="389"/>
      <c r="FC69" s="389"/>
      <c r="FD69" s="389"/>
      <c r="FE69" s="389"/>
      <c r="FF69" s="389"/>
      <c r="FG69" s="389"/>
      <c r="FH69" s="389"/>
      <c r="FI69" s="389"/>
      <c r="FJ69" s="389"/>
      <c r="FK69" s="389"/>
      <c r="FL69" s="389"/>
      <c r="FM69" s="389"/>
      <c r="FN69" s="389"/>
      <c r="FO69" s="389"/>
      <c r="FP69" s="389"/>
      <c r="FQ69" s="389"/>
      <c r="FR69" s="389"/>
      <c r="FS69" s="389"/>
      <c r="FT69" s="389"/>
      <c r="FU69" s="389"/>
      <c r="FV69" s="389"/>
      <c r="FW69" s="389"/>
      <c r="FX69" s="389"/>
      <c r="FY69" s="625" t="s">
        <v>457</v>
      </c>
      <c r="FZ69" s="626">
        <v>85</v>
      </c>
      <c r="GA69" s="626">
        <v>32434964</v>
      </c>
      <c r="GB69" s="626">
        <v>35</v>
      </c>
      <c r="GC69" s="626" t="s">
        <v>3</v>
      </c>
      <c r="GD69" s="626">
        <v>18</v>
      </c>
      <c r="GE69" s="626">
        <v>1970</v>
      </c>
      <c r="GF69" s="626">
        <v>0</v>
      </c>
      <c r="GG69" s="626" t="s">
        <v>792</v>
      </c>
      <c r="GH69" s="626">
        <v>0</v>
      </c>
      <c r="GI69" s="626">
        <v>0</v>
      </c>
      <c r="GJ69" s="626" t="s">
        <v>792</v>
      </c>
      <c r="GK69" s="626">
        <v>0</v>
      </c>
      <c r="GL69" s="626" t="s">
        <v>781</v>
      </c>
      <c r="GM69" s="626" t="s">
        <v>782</v>
      </c>
      <c r="GN69" s="626">
        <v>66</v>
      </c>
      <c r="GO69" s="626" t="s">
        <v>783</v>
      </c>
      <c r="GP69" s="626">
        <v>0</v>
      </c>
      <c r="GQ69" s="626">
        <v>0</v>
      </c>
      <c r="GR69" s="626">
        <v>4</v>
      </c>
      <c r="GS69" s="626">
        <v>2</v>
      </c>
      <c r="GT69" s="626">
        <v>1</v>
      </c>
      <c r="GU69" s="626" t="s">
        <v>783</v>
      </c>
      <c r="GV69" s="626" t="s">
        <v>783</v>
      </c>
      <c r="GW69" s="626" t="s">
        <v>783</v>
      </c>
      <c r="GX69" s="626" t="s">
        <v>783</v>
      </c>
      <c r="GY69" s="626" t="s">
        <v>783</v>
      </c>
      <c r="GZ69" s="626">
        <v>1649</v>
      </c>
      <c r="HA69" s="626">
        <v>0.08</v>
      </c>
      <c r="HB69" s="626">
        <v>5</v>
      </c>
      <c r="HC69" s="626" t="s">
        <v>783</v>
      </c>
      <c r="HD69" s="626" t="s">
        <v>782</v>
      </c>
      <c r="HE69" s="626">
        <v>15</v>
      </c>
      <c r="HF69" s="626" t="s">
        <v>783</v>
      </c>
      <c r="HG69" s="626">
        <v>0</v>
      </c>
      <c r="HH69" s="626" t="s">
        <v>783</v>
      </c>
      <c r="HI69" s="626">
        <v>0</v>
      </c>
      <c r="HJ69" s="626">
        <v>1</v>
      </c>
      <c r="HK69" s="626">
        <v>45</v>
      </c>
      <c r="HL69" s="626" t="s">
        <v>784</v>
      </c>
      <c r="HM69" s="626" t="s">
        <v>785</v>
      </c>
      <c r="HN69" s="626" t="s">
        <v>783</v>
      </c>
      <c r="HO69" s="626" t="s">
        <v>783</v>
      </c>
      <c r="HP69" s="626" t="s">
        <v>783</v>
      </c>
      <c r="HQ69" s="626" t="s">
        <v>783</v>
      </c>
      <c r="HR69" s="626" t="s">
        <v>783</v>
      </c>
      <c r="HS69" s="626">
        <v>3978974</v>
      </c>
      <c r="HT69" s="626" t="s">
        <v>783</v>
      </c>
      <c r="HU69" s="626" t="s">
        <v>786</v>
      </c>
      <c r="HV69" s="626" t="s">
        <v>787</v>
      </c>
      <c r="HW69" s="626">
        <v>4</v>
      </c>
      <c r="HX69" s="626">
        <v>2016</v>
      </c>
      <c r="HY69" s="626">
        <v>63</v>
      </c>
      <c r="HZ69" s="626">
        <v>0</v>
      </c>
      <c r="IA69" s="626">
        <v>422</v>
      </c>
      <c r="IB69" s="627">
        <v>42227.682129629633</v>
      </c>
      <c r="IC69" s="626" t="s">
        <v>788</v>
      </c>
      <c r="ID69" s="626">
        <v>3974496</v>
      </c>
      <c r="IE69" s="626">
        <v>2014</v>
      </c>
      <c r="IF69" s="626">
        <v>1712</v>
      </c>
      <c r="IG69" s="626" t="s">
        <v>783</v>
      </c>
      <c r="IH69" s="626" t="s">
        <v>783</v>
      </c>
      <c r="II69" s="626" t="s">
        <v>783</v>
      </c>
      <c r="IJ69" s="626" t="s">
        <v>783</v>
      </c>
      <c r="IK69" s="626" t="s">
        <v>783</v>
      </c>
      <c r="IL69" s="626" t="s">
        <v>783</v>
      </c>
      <c r="IM69" s="626" t="s">
        <v>783</v>
      </c>
      <c r="IN69" s="626" t="s">
        <v>783</v>
      </c>
      <c r="IO69" s="626" t="s">
        <v>783</v>
      </c>
      <c r="IP69" s="626">
        <v>1649</v>
      </c>
      <c r="IQ69" s="627">
        <v>37477.354571759257</v>
      </c>
      <c r="IR69" s="626">
        <v>4</v>
      </c>
      <c r="IS69" s="626" t="s">
        <v>793</v>
      </c>
      <c r="IT69" s="626">
        <v>1</v>
      </c>
      <c r="IU69" s="665">
        <v>41275</v>
      </c>
      <c r="IV69" s="626" t="s">
        <v>783</v>
      </c>
      <c r="IW69" s="626" t="s">
        <v>783</v>
      </c>
      <c r="IX69" s="626" t="s">
        <v>783</v>
      </c>
      <c r="IY69" s="626" t="s">
        <v>781</v>
      </c>
      <c r="IZ69" s="626">
        <v>45</v>
      </c>
      <c r="JA69" s="626" t="s">
        <v>789</v>
      </c>
      <c r="JB69" s="626" t="s">
        <v>783</v>
      </c>
      <c r="JC69" s="626" t="s">
        <v>783</v>
      </c>
      <c r="JD69" s="626" t="s">
        <v>783</v>
      </c>
      <c r="JE69" s="626">
        <v>329435</v>
      </c>
      <c r="JF69" s="626" t="s">
        <v>783</v>
      </c>
      <c r="JG69" s="626" t="s">
        <v>783</v>
      </c>
      <c r="JH69" s="626" t="s">
        <v>795</v>
      </c>
      <c r="JI69" s="626">
        <v>35</v>
      </c>
      <c r="JJ69" s="626" t="s">
        <v>783</v>
      </c>
      <c r="JK69" s="626" t="s">
        <v>783</v>
      </c>
      <c r="JL69" s="626" t="s">
        <v>783</v>
      </c>
      <c r="JM69" s="626" t="s">
        <v>790</v>
      </c>
      <c r="JN69" s="626">
        <v>4</v>
      </c>
      <c r="JO69" s="626">
        <v>1</v>
      </c>
      <c r="JP69" s="626" t="s">
        <v>783</v>
      </c>
      <c r="JQ69" s="626">
        <v>12683066</v>
      </c>
      <c r="JR69" s="626">
        <v>2013</v>
      </c>
      <c r="JS69" s="626">
        <v>12</v>
      </c>
      <c r="JT69" s="626" t="s">
        <v>783</v>
      </c>
      <c r="JU69" s="626" t="s">
        <v>783</v>
      </c>
      <c r="JV69" s="626" t="s">
        <v>877</v>
      </c>
      <c r="JW69" s="628">
        <v>397.02870999999999</v>
      </c>
      <c r="JX69">
        <f>JW69</f>
        <v>397.02870999999999</v>
      </c>
      <c r="JY69" s="225">
        <v>7.5194831439393942E-2</v>
      </c>
    </row>
    <row r="70" spans="1:286" ht="16" thickBot="1">
      <c r="A70" s="905" t="s">
        <v>5</v>
      </c>
      <c r="B70" s="79">
        <f t="shared" si="52"/>
        <v>1</v>
      </c>
      <c r="C70" s="871" t="s">
        <v>227</v>
      </c>
      <c r="D70" s="489" t="s">
        <v>223</v>
      </c>
      <c r="E70" s="1129" t="s">
        <v>82</v>
      </c>
      <c r="F70" s="888">
        <v>0.11</v>
      </c>
      <c r="G70" s="120">
        <f t="shared" si="39"/>
        <v>51.639999999999986</v>
      </c>
      <c r="H70" s="46"/>
      <c r="I70" s="3">
        <v>0.11</v>
      </c>
      <c r="J70" s="29"/>
      <c r="K70" s="18"/>
      <c r="L70" s="5"/>
      <c r="M70" s="170">
        <v>1</v>
      </c>
      <c r="N70" s="71">
        <v>1</v>
      </c>
      <c r="O70" s="739">
        <v>4</v>
      </c>
      <c r="P70" s="1107">
        <f t="shared" si="51"/>
        <v>6</v>
      </c>
      <c r="Q70" s="1108">
        <f t="shared" si="48"/>
        <v>4</v>
      </c>
      <c r="R70" s="46"/>
      <c r="S70" s="3">
        <v>0.11</v>
      </c>
      <c r="T70" s="25"/>
      <c r="U70" s="219">
        <f t="shared" si="50"/>
        <v>8250</v>
      </c>
      <c r="V70" s="219" t="s">
        <v>642</v>
      </c>
      <c r="W70" s="1042">
        <f t="shared" si="40"/>
        <v>8250</v>
      </c>
      <c r="X70" s="537">
        <f t="shared" si="42"/>
        <v>0</v>
      </c>
      <c r="Y70" s="538">
        <f t="shared" si="53"/>
        <v>500</v>
      </c>
      <c r="Z70" s="1090">
        <f t="shared" si="54"/>
        <v>8750</v>
      </c>
      <c r="AA70" s="1475">
        <f t="shared" si="43"/>
        <v>4821412.3665333325</v>
      </c>
      <c r="AB70" s="1098"/>
      <c r="AC70" s="600"/>
      <c r="AD70" s="1056">
        <f t="shared" si="55"/>
        <v>0</v>
      </c>
      <c r="AE70" s="1063"/>
      <c r="AF70" s="747">
        <f t="shared" si="56"/>
        <v>0</v>
      </c>
      <c r="AG70" s="600"/>
      <c r="AH70" s="1056">
        <f t="shared" si="57"/>
        <v>0</v>
      </c>
      <c r="AI70" s="1070"/>
      <c r="AJ70" s="747">
        <f t="shared" si="58"/>
        <v>0</v>
      </c>
      <c r="AK70" s="1051"/>
      <c r="AL70" s="270">
        <v>0</v>
      </c>
      <c r="AM70" s="902"/>
      <c r="AN70" s="902">
        <v>2026</v>
      </c>
      <c r="AO70" s="18" t="str">
        <f t="shared" si="59"/>
        <v xml:space="preserve"> </v>
      </c>
      <c r="AP70" s="747" t="str">
        <f t="shared" si="60"/>
        <v xml:space="preserve"> </v>
      </c>
      <c r="AQ70" s="4" t="str">
        <f t="shared" si="61"/>
        <v xml:space="preserve"> </v>
      </c>
      <c r="AR70" s="747" t="str">
        <f t="shared" si="62"/>
        <v xml:space="preserve"> </v>
      </c>
      <c r="AS70" s="4" t="str">
        <f t="shared" si="63"/>
        <v xml:space="preserve"> </v>
      </c>
      <c r="AT70" s="747" t="str">
        <f t="shared" si="64"/>
        <v xml:space="preserve"> </v>
      </c>
      <c r="AU70" s="4" t="str">
        <f t="shared" si="65"/>
        <v xml:space="preserve"> </v>
      </c>
      <c r="AV70" s="747" t="str">
        <f t="shared" si="66"/>
        <v xml:space="preserve"> </v>
      </c>
      <c r="AW70" s="4" t="str">
        <f t="shared" si="67"/>
        <v xml:space="preserve"> </v>
      </c>
      <c r="AX70" s="747" t="str">
        <f t="shared" si="68"/>
        <v xml:space="preserve"> </v>
      </c>
      <c r="AY70" s="4" t="str">
        <f t="shared" si="69"/>
        <v xml:space="preserve"> </v>
      </c>
      <c r="AZ70" s="747" t="str">
        <f t="shared" si="70"/>
        <v xml:space="preserve"> </v>
      </c>
      <c r="BA70" s="4" t="str">
        <f t="shared" si="71"/>
        <v xml:space="preserve"> </v>
      </c>
      <c r="BB70" s="747" t="str">
        <f t="shared" si="72"/>
        <v xml:space="preserve"> </v>
      </c>
      <c r="BC70" s="4" t="str">
        <f t="shared" si="73"/>
        <v xml:space="preserve"> </v>
      </c>
      <c r="BD70" s="747" t="str">
        <f t="shared" si="74"/>
        <v xml:space="preserve"> </v>
      </c>
      <c r="BE70" s="4">
        <f t="shared" si="75"/>
        <v>0.11</v>
      </c>
      <c r="BF70" s="747">
        <f t="shared" si="76"/>
        <v>8750</v>
      </c>
      <c r="BG70" s="4" t="str">
        <f t="shared" si="77"/>
        <v xml:space="preserve"> </v>
      </c>
      <c r="BH70" s="747" t="str">
        <f t="shared" si="78"/>
        <v xml:space="preserve"> </v>
      </c>
      <c r="BI70" s="4" t="str">
        <f t="shared" si="79"/>
        <v xml:space="preserve"> </v>
      </c>
      <c r="BJ70" s="747" t="str">
        <f t="shared" si="80"/>
        <v xml:space="preserve"> </v>
      </c>
      <c r="BK70" s="4" t="str">
        <f t="shared" si="81"/>
        <v xml:space="preserve"> </v>
      </c>
      <c r="BL70" s="747" t="str">
        <f t="shared" si="82"/>
        <v xml:space="preserve"> </v>
      </c>
      <c r="BM70" s="4" t="str">
        <f t="shared" si="83"/>
        <v xml:space="preserve"> </v>
      </c>
      <c r="BN70" s="747" t="str">
        <f t="shared" si="84"/>
        <v xml:space="preserve"> </v>
      </c>
      <c r="BO70" s="4" t="str">
        <f t="shared" si="85"/>
        <v xml:space="preserve"> </v>
      </c>
      <c r="BP70" s="747" t="str">
        <f t="shared" si="86"/>
        <v xml:space="preserve"> </v>
      </c>
      <c r="BQ70" s="4" t="str">
        <f t="shared" si="87"/>
        <v xml:space="preserve"> </v>
      </c>
      <c r="BR70" s="747" t="str">
        <f t="shared" si="88"/>
        <v xml:space="preserve"> </v>
      </c>
      <c r="BS70" s="133"/>
      <c r="BT70" s="133"/>
      <c r="BU70" s="389"/>
      <c r="BV70" s="389"/>
      <c r="BW70" s="389"/>
      <c r="BX70" s="389"/>
      <c r="BY70" s="389"/>
      <c r="BZ70" s="389"/>
      <c r="CA70" s="389"/>
      <c r="CB70" s="389"/>
      <c r="CC70" s="163">
        <f t="shared" si="89"/>
        <v>0</v>
      </c>
      <c r="CD70" s="389"/>
      <c r="CE70" s="389"/>
      <c r="CF70" s="389"/>
      <c r="CG70" s="389"/>
      <c r="CH70" s="389"/>
      <c r="CI70" s="389"/>
      <c r="CJ70" s="389"/>
      <c r="CK70" s="389"/>
      <c r="CL70" s="389"/>
      <c r="CM70" s="389"/>
      <c r="CN70" s="389"/>
      <c r="CO70" s="389"/>
      <c r="CP70" s="389"/>
      <c r="CQ70" s="389"/>
      <c r="CR70" s="389"/>
      <c r="CS70" s="389"/>
      <c r="CT70" s="389"/>
      <c r="CU70" s="389"/>
      <c r="CV70" s="389"/>
      <c r="CW70" s="389"/>
      <c r="CX70" s="389"/>
      <c r="CY70" s="389"/>
      <c r="CZ70" s="389"/>
      <c r="DA70" s="389"/>
      <c r="DB70" s="389"/>
      <c r="DC70" s="389"/>
      <c r="DD70" s="389"/>
      <c r="DE70" s="389"/>
      <c r="DF70" s="389"/>
      <c r="DG70" s="389"/>
      <c r="DH70" s="389"/>
      <c r="DI70" s="389"/>
      <c r="DJ70" s="389"/>
      <c r="DK70" s="389"/>
      <c r="DL70" s="389"/>
      <c r="DM70" s="389"/>
      <c r="DN70" s="389"/>
      <c r="DO70" s="389"/>
      <c r="DP70" s="389"/>
      <c r="DQ70" s="389"/>
      <c r="DR70" s="389"/>
      <c r="DS70" s="389"/>
      <c r="DT70" s="389"/>
      <c r="DU70" s="389"/>
      <c r="DV70" s="389"/>
      <c r="DW70" s="389"/>
      <c r="DX70" s="389"/>
      <c r="DY70" s="389"/>
      <c r="DZ70" s="389"/>
      <c r="EA70" s="389"/>
      <c r="EB70" s="389"/>
      <c r="EC70" s="389"/>
      <c r="ED70" s="389"/>
      <c r="EE70" s="389"/>
      <c r="EF70" s="389"/>
      <c r="EG70" s="389"/>
      <c r="EH70" s="389"/>
      <c r="EI70" s="389"/>
      <c r="EJ70" s="389"/>
      <c r="EK70" s="389"/>
      <c r="EL70" s="389"/>
      <c r="EM70" s="389"/>
      <c r="EN70" s="389"/>
      <c r="EO70" s="389"/>
      <c r="EP70" s="389"/>
      <c r="EQ70" s="389"/>
      <c r="ER70" s="389"/>
      <c r="ES70" s="389"/>
      <c r="ET70" s="389"/>
      <c r="EU70" s="389"/>
      <c r="EV70" s="389"/>
      <c r="EW70" s="389"/>
      <c r="EX70" s="389"/>
      <c r="EY70" s="389"/>
      <c r="EZ70" s="389"/>
      <c r="FA70" s="389"/>
      <c r="FB70" s="389"/>
      <c r="FC70" s="389"/>
      <c r="FD70" s="389"/>
      <c r="FE70" s="389"/>
      <c r="FF70" s="389"/>
      <c r="FG70" s="389"/>
      <c r="FH70" s="389"/>
      <c r="FI70" s="389"/>
      <c r="FJ70" s="389"/>
      <c r="FK70" s="389"/>
      <c r="FL70" s="389"/>
      <c r="FM70" s="389"/>
      <c r="FN70" s="389"/>
      <c r="FO70" s="389"/>
      <c r="FP70" s="389"/>
      <c r="FQ70" s="389"/>
      <c r="FR70" s="389"/>
      <c r="FS70" s="389"/>
      <c r="FT70" s="389"/>
      <c r="FU70" s="389"/>
      <c r="FV70" s="389"/>
      <c r="FW70" s="389"/>
      <c r="FX70" s="389"/>
      <c r="FY70" s="655" t="s">
        <v>350</v>
      </c>
      <c r="FZ70" s="656">
        <v>175</v>
      </c>
      <c r="GA70" s="656">
        <v>30055531</v>
      </c>
      <c r="GB70" s="656">
        <v>35</v>
      </c>
      <c r="GC70" s="656" t="s">
        <v>3</v>
      </c>
      <c r="GD70" s="656">
        <v>16</v>
      </c>
      <c r="GE70" s="656">
        <v>1970</v>
      </c>
      <c r="GF70" s="656">
        <v>0</v>
      </c>
      <c r="GG70" s="656" t="s">
        <v>792</v>
      </c>
      <c r="GH70" s="656">
        <v>0</v>
      </c>
      <c r="GI70" s="656">
        <v>0</v>
      </c>
      <c r="GJ70" s="656" t="s">
        <v>792</v>
      </c>
      <c r="GK70" s="656">
        <v>0</v>
      </c>
      <c r="GL70" s="656" t="s">
        <v>781</v>
      </c>
      <c r="GM70" s="656" t="s">
        <v>782</v>
      </c>
      <c r="GN70" s="656">
        <v>50</v>
      </c>
      <c r="GO70" s="656" t="s">
        <v>783</v>
      </c>
      <c r="GP70" s="656">
        <v>0</v>
      </c>
      <c r="GQ70" s="656">
        <v>0</v>
      </c>
      <c r="GR70" s="656">
        <v>4</v>
      </c>
      <c r="GS70" s="656">
        <v>2</v>
      </c>
      <c r="GT70" s="656">
        <v>2</v>
      </c>
      <c r="GU70" s="656" t="s">
        <v>783</v>
      </c>
      <c r="GV70" s="656" t="s">
        <v>783</v>
      </c>
      <c r="GW70" s="656" t="s">
        <v>783</v>
      </c>
      <c r="GX70" s="656" t="s">
        <v>783</v>
      </c>
      <c r="GY70" s="656" t="s">
        <v>783</v>
      </c>
      <c r="GZ70" s="656">
        <v>1649</v>
      </c>
      <c r="HA70" s="656">
        <v>0.55000000000000004</v>
      </c>
      <c r="HB70" s="656">
        <v>5</v>
      </c>
      <c r="HC70" s="656" t="s">
        <v>783</v>
      </c>
      <c r="HD70" s="656" t="s">
        <v>782</v>
      </c>
      <c r="HE70" s="656">
        <v>15</v>
      </c>
      <c r="HF70" s="656" t="s">
        <v>783</v>
      </c>
      <c r="HG70" s="656">
        <v>0</v>
      </c>
      <c r="HH70" s="656" t="s">
        <v>783</v>
      </c>
      <c r="HI70" s="656">
        <v>0</v>
      </c>
      <c r="HJ70" s="656">
        <v>1</v>
      </c>
      <c r="HK70" s="656">
        <v>45</v>
      </c>
      <c r="HL70" s="656" t="s">
        <v>784</v>
      </c>
      <c r="HM70" s="656" t="s">
        <v>785</v>
      </c>
      <c r="HN70" s="656" t="s">
        <v>783</v>
      </c>
      <c r="HO70" s="656" t="s">
        <v>783</v>
      </c>
      <c r="HP70" s="656" t="s">
        <v>783</v>
      </c>
      <c r="HQ70" s="656" t="s">
        <v>783</v>
      </c>
      <c r="HR70" s="656" t="s">
        <v>783</v>
      </c>
      <c r="HS70" s="656">
        <v>5074597</v>
      </c>
      <c r="HT70" s="656" t="s">
        <v>783</v>
      </c>
      <c r="HU70" s="656" t="s">
        <v>786</v>
      </c>
      <c r="HV70" s="656" t="s">
        <v>787</v>
      </c>
      <c r="HW70" s="656">
        <v>4</v>
      </c>
      <c r="HX70" s="656">
        <v>2014</v>
      </c>
      <c r="HY70" s="656">
        <v>63</v>
      </c>
      <c r="HZ70" s="656">
        <v>2218</v>
      </c>
      <c r="IA70" s="656">
        <v>5122</v>
      </c>
      <c r="IB70" s="657">
        <v>41642.443113425928</v>
      </c>
      <c r="IC70" s="656" t="s">
        <v>788</v>
      </c>
      <c r="ID70" s="656">
        <v>5074596</v>
      </c>
      <c r="IE70" s="656">
        <v>2012</v>
      </c>
      <c r="IF70" s="656">
        <v>1712</v>
      </c>
      <c r="IG70" s="656" t="s">
        <v>783</v>
      </c>
      <c r="IH70" s="656" t="s">
        <v>783</v>
      </c>
      <c r="II70" s="656" t="s">
        <v>783</v>
      </c>
      <c r="IJ70" s="656" t="s">
        <v>783</v>
      </c>
      <c r="IK70" s="656" t="s">
        <v>783</v>
      </c>
      <c r="IL70" s="656" t="s">
        <v>783</v>
      </c>
      <c r="IM70" s="656" t="s">
        <v>783</v>
      </c>
      <c r="IN70" s="656" t="s">
        <v>783</v>
      </c>
      <c r="IO70" s="656" t="s">
        <v>783</v>
      </c>
      <c r="IP70" s="656">
        <v>1649</v>
      </c>
      <c r="IQ70" s="657">
        <v>38587.423726851855</v>
      </c>
      <c r="IR70" s="656">
        <v>4</v>
      </c>
      <c r="IS70" s="656" t="s">
        <v>793</v>
      </c>
      <c r="IT70" s="656">
        <v>2</v>
      </c>
      <c r="IU70" s="658">
        <v>40544</v>
      </c>
      <c r="IV70" s="656" t="s">
        <v>783</v>
      </c>
      <c r="IW70" s="656" t="s">
        <v>783</v>
      </c>
      <c r="IX70" s="656" t="s">
        <v>783</v>
      </c>
      <c r="IY70" s="656" t="s">
        <v>781</v>
      </c>
      <c r="IZ70" s="656">
        <v>45</v>
      </c>
      <c r="JA70" s="656" t="s">
        <v>789</v>
      </c>
      <c r="JB70" s="656" t="s">
        <v>783</v>
      </c>
      <c r="JC70" s="656" t="s">
        <v>783</v>
      </c>
      <c r="JD70" s="656" t="s">
        <v>783</v>
      </c>
      <c r="JE70" s="656">
        <v>329386</v>
      </c>
      <c r="JF70" s="656" t="s">
        <v>783</v>
      </c>
      <c r="JG70" s="656" t="s">
        <v>783</v>
      </c>
      <c r="JH70" s="656" t="s">
        <v>804</v>
      </c>
      <c r="JI70" s="656">
        <v>35</v>
      </c>
      <c r="JJ70" s="656" t="s">
        <v>783</v>
      </c>
      <c r="JK70" s="656" t="s">
        <v>783</v>
      </c>
      <c r="JL70" s="656" t="s">
        <v>783</v>
      </c>
      <c r="JM70" s="656" t="s">
        <v>790</v>
      </c>
      <c r="JN70" s="656">
        <v>4</v>
      </c>
      <c r="JO70" s="656">
        <v>1</v>
      </c>
      <c r="JP70" s="656" t="s">
        <v>783</v>
      </c>
      <c r="JQ70" s="656">
        <v>12683066</v>
      </c>
      <c r="JR70" s="656">
        <v>2013</v>
      </c>
      <c r="JS70" s="656">
        <v>12</v>
      </c>
      <c r="JT70" s="656" t="s">
        <v>783</v>
      </c>
      <c r="JU70" s="656" t="s">
        <v>783</v>
      </c>
      <c r="JV70" s="656" t="s">
        <v>816</v>
      </c>
      <c r="JW70" s="659">
        <v>2972.8559530000002</v>
      </c>
      <c r="JX70">
        <f>SUM(JW70:JW70)</f>
        <v>2972.8559530000002</v>
      </c>
      <c r="JY70" s="225">
        <v>3.7377592816287879</v>
      </c>
    </row>
    <row r="71" spans="1:286" ht="16" thickBot="1">
      <c r="A71" s="905" t="s">
        <v>5</v>
      </c>
      <c r="B71" s="79">
        <f t="shared" si="52"/>
        <v>3</v>
      </c>
      <c r="C71" s="871" t="s">
        <v>87</v>
      </c>
      <c r="D71" s="489" t="s">
        <v>176</v>
      </c>
      <c r="E71" s="1129" t="s">
        <v>158</v>
      </c>
      <c r="F71" s="888">
        <v>0.15</v>
      </c>
      <c r="G71" s="120">
        <f t="shared" ref="G71:G134" si="90">F71+G70</f>
        <v>51.789999999999985</v>
      </c>
      <c r="H71" s="47">
        <v>0.15</v>
      </c>
      <c r="I71" s="2"/>
      <c r="J71" s="29"/>
      <c r="K71" s="18"/>
      <c r="L71" s="5"/>
      <c r="M71" s="170">
        <v>1</v>
      </c>
      <c r="N71" s="71">
        <v>1</v>
      </c>
      <c r="O71" s="739">
        <v>3</v>
      </c>
      <c r="P71" s="1107">
        <f t="shared" si="51"/>
        <v>5</v>
      </c>
      <c r="Q71" s="1108">
        <f t="shared" si="48"/>
        <v>3</v>
      </c>
      <c r="R71" s="46"/>
      <c r="S71" s="3">
        <f>H71</f>
        <v>0.15</v>
      </c>
      <c r="T71" s="25"/>
      <c r="U71" s="219">
        <f t="shared" si="50"/>
        <v>11250</v>
      </c>
      <c r="V71" s="219" t="s">
        <v>642</v>
      </c>
      <c r="W71" s="1042">
        <f t="shared" ref="W71:W134" si="91">IF(V71="RC", (U71*1.1+15000*S71),U71)</f>
        <v>11250</v>
      </c>
      <c r="X71" s="537">
        <f t="shared" si="42"/>
        <v>0</v>
      </c>
      <c r="Y71" s="538">
        <f t="shared" si="53"/>
        <v>500</v>
      </c>
      <c r="Z71" s="1090">
        <f t="shared" si="54"/>
        <v>11750</v>
      </c>
      <c r="AA71" s="1475">
        <f t="shared" si="43"/>
        <v>4833162.3665333325</v>
      </c>
      <c r="AB71" s="1098"/>
      <c r="AC71" s="600"/>
      <c r="AD71" s="1056">
        <f t="shared" si="55"/>
        <v>0</v>
      </c>
      <c r="AE71" s="1063"/>
      <c r="AF71" s="747">
        <f t="shared" si="56"/>
        <v>0</v>
      </c>
      <c r="AG71" s="600"/>
      <c r="AH71" s="1056">
        <f t="shared" si="57"/>
        <v>0</v>
      </c>
      <c r="AI71" s="1070"/>
      <c r="AJ71" s="747">
        <f t="shared" si="58"/>
        <v>0</v>
      </c>
      <c r="AK71" s="1051"/>
      <c r="AL71" s="270">
        <v>0</v>
      </c>
      <c r="AM71" s="902"/>
      <c r="AN71" s="902">
        <v>2026</v>
      </c>
      <c r="AO71" s="18" t="str">
        <f t="shared" si="59"/>
        <v xml:space="preserve"> </v>
      </c>
      <c r="AP71" s="747" t="str">
        <f t="shared" si="60"/>
        <v xml:space="preserve"> </v>
      </c>
      <c r="AQ71" s="4" t="str">
        <f t="shared" si="61"/>
        <v xml:space="preserve"> </v>
      </c>
      <c r="AR71" s="747" t="str">
        <f t="shared" si="62"/>
        <v xml:space="preserve"> </v>
      </c>
      <c r="AS71" s="4" t="str">
        <f t="shared" si="63"/>
        <v xml:space="preserve"> </v>
      </c>
      <c r="AT71" s="747" t="str">
        <f t="shared" si="64"/>
        <v xml:space="preserve"> </v>
      </c>
      <c r="AU71" s="4" t="str">
        <f t="shared" si="65"/>
        <v xml:space="preserve"> </v>
      </c>
      <c r="AV71" s="747" t="str">
        <f t="shared" si="66"/>
        <v xml:space="preserve"> </v>
      </c>
      <c r="AW71" s="4" t="str">
        <f t="shared" si="67"/>
        <v xml:space="preserve"> </v>
      </c>
      <c r="AX71" s="747" t="str">
        <f t="shared" si="68"/>
        <v xml:space="preserve"> </v>
      </c>
      <c r="AY71" s="4" t="str">
        <f t="shared" si="69"/>
        <v xml:space="preserve"> </v>
      </c>
      <c r="AZ71" s="747" t="str">
        <f t="shared" si="70"/>
        <v xml:space="preserve"> </v>
      </c>
      <c r="BA71" s="4" t="str">
        <f t="shared" si="71"/>
        <v xml:space="preserve"> </v>
      </c>
      <c r="BB71" s="747" t="str">
        <f t="shared" si="72"/>
        <v xml:space="preserve"> </v>
      </c>
      <c r="BC71" s="4" t="str">
        <f t="shared" si="73"/>
        <v xml:space="preserve"> </v>
      </c>
      <c r="BD71" s="747" t="str">
        <f t="shared" si="74"/>
        <v xml:space="preserve"> </v>
      </c>
      <c r="BE71" s="4">
        <f t="shared" si="75"/>
        <v>0.15</v>
      </c>
      <c r="BF71" s="747">
        <f t="shared" si="76"/>
        <v>11750</v>
      </c>
      <c r="BG71" s="4" t="str">
        <f t="shared" si="77"/>
        <v xml:space="preserve"> </v>
      </c>
      <c r="BH71" s="747" t="str">
        <f t="shared" si="78"/>
        <v xml:space="preserve"> </v>
      </c>
      <c r="BI71" s="4" t="str">
        <f t="shared" si="79"/>
        <v xml:space="preserve"> </v>
      </c>
      <c r="BJ71" s="747" t="str">
        <f t="shared" si="80"/>
        <v xml:space="preserve"> </v>
      </c>
      <c r="BK71" s="4" t="str">
        <f t="shared" si="81"/>
        <v xml:space="preserve"> </v>
      </c>
      <c r="BL71" s="747" t="str">
        <f t="shared" si="82"/>
        <v xml:space="preserve"> </v>
      </c>
      <c r="BM71" s="4" t="str">
        <f t="shared" si="83"/>
        <v xml:space="preserve"> </v>
      </c>
      <c r="BN71" s="747" t="str">
        <f t="shared" si="84"/>
        <v xml:space="preserve"> </v>
      </c>
      <c r="BO71" s="4" t="str">
        <f t="shared" si="85"/>
        <v xml:space="preserve"> </v>
      </c>
      <c r="BP71" s="747" t="str">
        <f t="shared" si="86"/>
        <v xml:space="preserve"> </v>
      </c>
      <c r="BQ71" s="4" t="str">
        <f t="shared" si="87"/>
        <v xml:space="preserve"> </v>
      </c>
      <c r="BR71" s="747" t="str">
        <f t="shared" si="88"/>
        <v xml:space="preserve"> </v>
      </c>
      <c r="BS71" s="133" t="s">
        <v>251</v>
      </c>
      <c r="BT71" s="133"/>
      <c r="BU71" s="389"/>
      <c r="BV71" s="389"/>
      <c r="BW71" s="389"/>
      <c r="BX71" s="389"/>
      <c r="BY71" s="389"/>
      <c r="BZ71" s="389"/>
      <c r="CA71" s="389"/>
      <c r="CB71" s="389"/>
      <c r="CC71" s="163">
        <f t="shared" si="89"/>
        <v>0</v>
      </c>
      <c r="CD71" s="389"/>
      <c r="CE71" s="389"/>
      <c r="CF71" s="389"/>
      <c r="CG71" s="389"/>
      <c r="CH71" s="389"/>
      <c r="CI71" s="389"/>
      <c r="CJ71" s="389"/>
      <c r="CK71" s="389"/>
      <c r="CL71" s="389"/>
      <c r="CM71" s="389"/>
      <c r="CN71" s="389"/>
      <c r="CO71" s="389"/>
      <c r="CP71" s="389"/>
      <c r="CQ71" s="389"/>
      <c r="CR71" s="389"/>
      <c r="CS71" s="389"/>
      <c r="CT71" s="389"/>
      <c r="CU71" s="389"/>
      <c r="CV71" s="389"/>
      <c r="CW71" s="389"/>
      <c r="CX71" s="389"/>
      <c r="CY71" s="389"/>
      <c r="CZ71" s="389"/>
      <c r="DA71" s="389"/>
      <c r="DB71" s="389"/>
      <c r="DC71" s="389"/>
      <c r="DD71" s="389"/>
      <c r="DE71" s="389"/>
      <c r="DF71" s="389"/>
      <c r="DG71" s="389"/>
      <c r="DH71" s="389"/>
      <c r="DI71" s="389"/>
      <c r="DJ71" s="389"/>
      <c r="DK71" s="389"/>
      <c r="DL71" s="389"/>
      <c r="DM71" s="389"/>
      <c r="DN71" s="389"/>
      <c r="DO71" s="389"/>
      <c r="DP71" s="389"/>
      <c r="DQ71" s="389"/>
      <c r="DR71" s="389"/>
      <c r="DS71" s="389"/>
      <c r="DT71" s="389"/>
      <c r="DU71" s="389"/>
      <c r="DV71" s="389"/>
      <c r="DW71" s="389"/>
      <c r="DX71" s="389"/>
      <c r="DY71" s="389"/>
      <c r="DZ71" s="389"/>
      <c r="EA71" s="389"/>
      <c r="EB71" s="389"/>
      <c r="EC71" s="389"/>
      <c r="ED71" s="389"/>
      <c r="EE71" s="389"/>
      <c r="EF71" s="389"/>
      <c r="EG71" s="389"/>
      <c r="EH71" s="389"/>
      <c r="EI71" s="389"/>
      <c r="EJ71" s="389"/>
      <c r="EK71" s="389"/>
      <c r="EL71" s="389"/>
      <c r="EM71" s="389"/>
      <c r="EN71" s="389"/>
      <c r="EO71" s="389"/>
      <c r="EP71" s="389"/>
      <c r="EQ71" s="389"/>
      <c r="ER71" s="389"/>
      <c r="ES71" s="389"/>
      <c r="ET71" s="389"/>
      <c r="EU71" s="389"/>
      <c r="EV71" s="389"/>
      <c r="EW71" s="389"/>
      <c r="EX71" s="389"/>
      <c r="EY71" s="389"/>
      <c r="EZ71" s="389"/>
      <c r="FA71" s="389"/>
      <c r="FB71" s="389"/>
      <c r="FC71" s="389"/>
      <c r="FD71" s="389"/>
      <c r="FE71" s="389"/>
      <c r="FF71" s="389"/>
      <c r="FG71" s="389"/>
      <c r="FH71" s="389"/>
      <c r="FI71" s="389"/>
      <c r="FJ71" s="389"/>
      <c r="FK71" s="389"/>
      <c r="FL71" s="389"/>
      <c r="FM71" s="389"/>
      <c r="FN71" s="389"/>
      <c r="FO71" s="389"/>
      <c r="FP71" s="389"/>
      <c r="FQ71" s="389"/>
      <c r="FR71" s="389"/>
      <c r="FS71" s="389"/>
      <c r="FT71" s="389"/>
      <c r="FU71" s="389"/>
      <c r="FV71" s="389"/>
      <c r="FW71" s="389"/>
      <c r="FX71" s="389"/>
      <c r="FY71" s="666" t="s">
        <v>889</v>
      </c>
      <c r="FZ71" s="667">
        <v>241</v>
      </c>
      <c r="GA71" s="667">
        <v>10315027</v>
      </c>
      <c r="GB71" s="667" t="s">
        <v>783</v>
      </c>
      <c r="GC71" s="667"/>
      <c r="GD71" s="667" t="s">
        <v>783</v>
      </c>
      <c r="GE71" s="667" t="s">
        <v>783</v>
      </c>
      <c r="GF71" s="667" t="s">
        <v>783</v>
      </c>
      <c r="GG71" s="667"/>
      <c r="GH71" s="667" t="s">
        <v>783</v>
      </c>
      <c r="GI71" s="667" t="s">
        <v>783</v>
      </c>
      <c r="GJ71" s="667"/>
      <c r="GK71" s="667" t="s">
        <v>783</v>
      </c>
      <c r="GL71" s="667" t="s">
        <v>781</v>
      </c>
      <c r="GM71" s="667" t="s">
        <v>783</v>
      </c>
      <c r="GN71" s="667" t="s">
        <v>783</v>
      </c>
      <c r="GO71" s="667" t="s">
        <v>783</v>
      </c>
      <c r="GP71" s="667" t="s">
        <v>783</v>
      </c>
      <c r="GQ71" s="667" t="s">
        <v>783</v>
      </c>
      <c r="GR71" s="667" t="s">
        <v>783</v>
      </c>
      <c r="GS71" s="667" t="s">
        <v>783</v>
      </c>
      <c r="GT71" s="667" t="s">
        <v>783</v>
      </c>
      <c r="GU71" s="667" t="s">
        <v>783</v>
      </c>
      <c r="GV71" s="667" t="s">
        <v>783</v>
      </c>
      <c r="GW71" s="667" t="s">
        <v>783</v>
      </c>
      <c r="GX71" s="667" t="s">
        <v>783</v>
      </c>
      <c r="GY71" s="667" t="s">
        <v>783</v>
      </c>
      <c r="GZ71" s="667">
        <v>1649</v>
      </c>
      <c r="HA71" s="667">
        <v>0</v>
      </c>
      <c r="HB71" s="667">
        <v>9</v>
      </c>
      <c r="HC71" s="667" t="s">
        <v>783</v>
      </c>
      <c r="HD71" s="667" t="s">
        <v>783</v>
      </c>
      <c r="HE71" s="667" t="s">
        <v>783</v>
      </c>
      <c r="HF71" s="667" t="s">
        <v>783</v>
      </c>
      <c r="HG71" s="667" t="s">
        <v>783</v>
      </c>
      <c r="HH71" s="667" t="s">
        <v>783</v>
      </c>
      <c r="HI71" s="667" t="s">
        <v>783</v>
      </c>
      <c r="HJ71" s="667" t="s">
        <v>783</v>
      </c>
      <c r="HK71" s="667" t="s">
        <v>783</v>
      </c>
      <c r="HL71" s="667" t="s">
        <v>783</v>
      </c>
      <c r="HM71" s="667" t="s">
        <v>783</v>
      </c>
      <c r="HN71" s="667" t="s">
        <v>783</v>
      </c>
      <c r="HO71" s="667" t="s">
        <v>783</v>
      </c>
      <c r="HP71" s="667" t="s">
        <v>783</v>
      </c>
      <c r="HQ71" s="667" t="s">
        <v>783</v>
      </c>
      <c r="HR71" s="667" t="s">
        <v>783</v>
      </c>
      <c r="HS71" s="667">
        <v>3979583</v>
      </c>
      <c r="HT71" s="667" t="s">
        <v>783</v>
      </c>
      <c r="HU71" s="667" t="s">
        <v>786</v>
      </c>
      <c r="HV71" s="667" t="s">
        <v>787</v>
      </c>
      <c r="HW71" s="667">
        <v>4</v>
      </c>
      <c r="HX71" s="667">
        <v>2006</v>
      </c>
      <c r="HY71" s="667">
        <v>63</v>
      </c>
      <c r="HZ71" s="667">
        <v>0</v>
      </c>
      <c r="IA71" s="667">
        <v>1320</v>
      </c>
      <c r="IB71" s="668">
        <v>38560.579108796293</v>
      </c>
      <c r="IC71" s="667" t="s">
        <v>788</v>
      </c>
      <c r="ID71" s="667">
        <v>3975105</v>
      </c>
      <c r="IE71" s="667" t="s">
        <v>783</v>
      </c>
      <c r="IF71" s="667">
        <v>1712</v>
      </c>
      <c r="IG71" s="667" t="s">
        <v>783</v>
      </c>
      <c r="IH71" s="667" t="s">
        <v>783</v>
      </c>
      <c r="II71" s="667" t="s">
        <v>783</v>
      </c>
      <c r="IJ71" s="667" t="s">
        <v>783</v>
      </c>
      <c r="IK71" s="667" t="s">
        <v>783</v>
      </c>
      <c r="IL71" s="667" t="s">
        <v>783</v>
      </c>
      <c r="IM71" s="667" t="s">
        <v>783</v>
      </c>
      <c r="IN71" s="667" t="s">
        <v>783</v>
      </c>
      <c r="IO71" s="667" t="s">
        <v>783</v>
      </c>
      <c r="IP71" s="667">
        <v>2108</v>
      </c>
      <c r="IQ71" s="668">
        <v>37477.341331018521</v>
      </c>
      <c r="IR71" s="667" t="s">
        <v>783</v>
      </c>
      <c r="IS71" s="667" t="s">
        <v>783</v>
      </c>
      <c r="IT71" s="667" t="s">
        <v>783</v>
      </c>
      <c r="IU71" s="667" t="s">
        <v>783</v>
      </c>
      <c r="IV71" s="667" t="s">
        <v>783</v>
      </c>
      <c r="IW71" s="667" t="s">
        <v>783</v>
      </c>
      <c r="IX71" s="667" t="s">
        <v>783</v>
      </c>
      <c r="IY71" s="667" t="s">
        <v>781</v>
      </c>
      <c r="IZ71" s="667" t="s">
        <v>783</v>
      </c>
      <c r="JA71" s="667" t="s">
        <v>783</v>
      </c>
      <c r="JB71" s="667" t="s">
        <v>783</v>
      </c>
      <c r="JC71" s="667" t="s">
        <v>783</v>
      </c>
      <c r="JD71" s="667" t="s">
        <v>783</v>
      </c>
      <c r="JE71" s="667">
        <v>329443</v>
      </c>
      <c r="JF71" s="667" t="s">
        <v>783</v>
      </c>
      <c r="JG71" s="667" t="s">
        <v>783</v>
      </c>
      <c r="JH71" s="667" t="s">
        <v>783</v>
      </c>
      <c r="JI71" s="667" t="s">
        <v>783</v>
      </c>
      <c r="JJ71" s="667" t="s">
        <v>783</v>
      </c>
      <c r="JK71" s="667" t="s">
        <v>783</v>
      </c>
      <c r="JL71" s="667" t="s">
        <v>783</v>
      </c>
      <c r="JM71" s="667" t="s">
        <v>783</v>
      </c>
      <c r="JN71" s="667">
        <v>4</v>
      </c>
      <c r="JO71" s="667" t="s">
        <v>783</v>
      </c>
      <c r="JP71" s="667" t="s">
        <v>783</v>
      </c>
      <c r="JQ71" s="667" t="s">
        <v>783</v>
      </c>
      <c r="JR71" s="667" t="s">
        <v>783</v>
      </c>
      <c r="JS71" s="667" t="s">
        <v>783</v>
      </c>
      <c r="JT71" s="667" t="s">
        <v>783</v>
      </c>
      <c r="JU71" s="667" t="s">
        <v>783</v>
      </c>
      <c r="JV71" s="667" t="s">
        <v>890</v>
      </c>
      <c r="JW71" s="670">
        <v>1340.0817300000001</v>
      </c>
      <c r="JX71">
        <f>JW71</f>
        <v>1340.0817300000001</v>
      </c>
      <c r="JY71" s="225">
        <v>0.25380335795454545</v>
      </c>
    </row>
    <row r="72" spans="1:286" ht="16" thickBot="1">
      <c r="A72" s="905" t="s">
        <v>5</v>
      </c>
      <c r="B72" s="79">
        <f t="shared" si="52"/>
        <v>1</v>
      </c>
      <c r="C72" s="871" t="s">
        <v>82</v>
      </c>
      <c r="D72" s="489" t="s">
        <v>135</v>
      </c>
      <c r="E72" s="1129" t="s">
        <v>213</v>
      </c>
      <c r="F72" s="888">
        <v>0.2</v>
      </c>
      <c r="G72" s="120">
        <f t="shared" si="90"/>
        <v>51.989999999999988</v>
      </c>
      <c r="H72" s="46"/>
      <c r="I72" s="3">
        <v>0.2</v>
      </c>
      <c r="J72" s="29"/>
      <c r="K72" s="18"/>
      <c r="L72" s="5"/>
      <c r="M72" s="170">
        <v>1</v>
      </c>
      <c r="N72" s="71">
        <v>1</v>
      </c>
      <c r="O72" s="739">
        <v>4</v>
      </c>
      <c r="P72" s="1107">
        <f t="shared" si="51"/>
        <v>6</v>
      </c>
      <c r="Q72" s="1108">
        <f t="shared" si="48"/>
        <v>4</v>
      </c>
      <c r="R72" s="46"/>
      <c r="S72" s="3">
        <v>0.2</v>
      </c>
      <c r="T72" s="25"/>
      <c r="U72" s="219">
        <f t="shared" si="50"/>
        <v>15000</v>
      </c>
      <c r="V72" s="219" t="s">
        <v>642</v>
      </c>
      <c r="W72" s="1042">
        <f t="shared" si="91"/>
        <v>15000</v>
      </c>
      <c r="X72" s="537">
        <f t="shared" ref="X72:X135" si="92">AD72+AF72+AH72+AJ72+AL72</f>
        <v>4921.9555555555553</v>
      </c>
      <c r="Y72" s="538">
        <f t="shared" si="53"/>
        <v>500</v>
      </c>
      <c r="Z72" s="1090">
        <f t="shared" si="54"/>
        <v>20421.955555555556</v>
      </c>
      <c r="AA72" s="1475">
        <f t="shared" si="43"/>
        <v>4853584.3220888879</v>
      </c>
      <c r="AB72" s="1098"/>
      <c r="AC72" s="600">
        <v>2</v>
      </c>
      <c r="AD72" s="1056">
        <f t="shared" si="55"/>
        <v>1321.9555555555555</v>
      </c>
      <c r="AE72" s="1063">
        <v>0.25</v>
      </c>
      <c r="AF72" s="747">
        <f t="shared" si="56"/>
        <v>3600</v>
      </c>
      <c r="AG72" s="600"/>
      <c r="AH72" s="1056">
        <f t="shared" si="57"/>
        <v>0</v>
      </c>
      <c r="AI72" s="1070"/>
      <c r="AJ72" s="747">
        <f t="shared" si="58"/>
        <v>0</v>
      </c>
      <c r="AK72" s="1051"/>
      <c r="AL72" s="270">
        <v>0</v>
      </c>
      <c r="AM72" s="902"/>
      <c r="AN72" s="902">
        <v>2026</v>
      </c>
      <c r="AO72" s="18" t="str">
        <f t="shared" si="59"/>
        <v xml:space="preserve"> </v>
      </c>
      <c r="AP72" s="747" t="str">
        <f t="shared" si="60"/>
        <v xml:space="preserve"> </v>
      </c>
      <c r="AQ72" s="4" t="str">
        <f t="shared" si="61"/>
        <v xml:space="preserve"> </v>
      </c>
      <c r="AR72" s="747" t="str">
        <f t="shared" si="62"/>
        <v xml:space="preserve"> </v>
      </c>
      <c r="AS72" s="4" t="str">
        <f t="shared" si="63"/>
        <v xml:space="preserve"> </v>
      </c>
      <c r="AT72" s="747" t="str">
        <f t="shared" si="64"/>
        <v xml:space="preserve"> </v>
      </c>
      <c r="AU72" s="4" t="str">
        <f t="shared" si="65"/>
        <v xml:space="preserve"> </v>
      </c>
      <c r="AV72" s="747" t="str">
        <f t="shared" si="66"/>
        <v xml:space="preserve"> </v>
      </c>
      <c r="AW72" s="4" t="str">
        <f t="shared" si="67"/>
        <v xml:space="preserve"> </v>
      </c>
      <c r="AX72" s="747" t="str">
        <f t="shared" si="68"/>
        <v xml:space="preserve"> </v>
      </c>
      <c r="AY72" s="4" t="str">
        <f t="shared" si="69"/>
        <v xml:space="preserve"> </v>
      </c>
      <c r="AZ72" s="747" t="str">
        <f t="shared" si="70"/>
        <v xml:space="preserve"> </v>
      </c>
      <c r="BA72" s="4" t="str">
        <f t="shared" si="71"/>
        <v xml:space="preserve"> </v>
      </c>
      <c r="BB72" s="747" t="str">
        <f t="shared" si="72"/>
        <v xml:space="preserve"> </v>
      </c>
      <c r="BC72" s="4" t="str">
        <f t="shared" si="73"/>
        <v xml:space="preserve"> </v>
      </c>
      <c r="BD72" s="747" t="str">
        <f t="shared" si="74"/>
        <v xml:space="preserve"> </v>
      </c>
      <c r="BE72" s="4">
        <f t="shared" si="75"/>
        <v>0.2</v>
      </c>
      <c r="BF72" s="747">
        <f t="shared" si="76"/>
        <v>20421.955555555556</v>
      </c>
      <c r="BG72" s="4" t="str">
        <f t="shared" si="77"/>
        <v xml:space="preserve"> </v>
      </c>
      <c r="BH72" s="747" t="str">
        <f t="shared" si="78"/>
        <v xml:space="preserve"> </v>
      </c>
      <c r="BI72" s="4" t="str">
        <f t="shared" si="79"/>
        <v xml:space="preserve"> </v>
      </c>
      <c r="BJ72" s="747" t="str">
        <f t="shared" si="80"/>
        <v xml:space="preserve"> </v>
      </c>
      <c r="BK72" s="4" t="str">
        <f t="shared" si="81"/>
        <v xml:space="preserve"> </v>
      </c>
      <c r="BL72" s="747" t="str">
        <f t="shared" si="82"/>
        <v xml:space="preserve"> </v>
      </c>
      <c r="BM72" s="4" t="str">
        <f t="shared" si="83"/>
        <v xml:space="preserve"> </v>
      </c>
      <c r="BN72" s="747" t="str">
        <f t="shared" si="84"/>
        <v xml:space="preserve"> </v>
      </c>
      <c r="BO72" s="4" t="str">
        <f t="shared" si="85"/>
        <v xml:space="preserve"> </v>
      </c>
      <c r="BP72" s="747" t="str">
        <f t="shared" si="86"/>
        <v xml:space="preserve"> </v>
      </c>
      <c r="BQ72" s="4" t="str">
        <f t="shared" si="87"/>
        <v xml:space="preserve"> </v>
      </c>
      <c r="BR72" s="747" t="str">
        <f t="shared" si="88"/>
        <v xml:space="preserve"> </v>
      </c>
      <c r="BS72" s="133"/>
      <c r="BT72" s="133"/>
      <c r="BU72" s="389"/>
      <c r="BV72" s="389"/>
      <c r="BW72" s="389"/>
      <c r="BX72" s="389"/>
      <c r="BY72" s="389"/>
      <c r="BZ72" s="389"/>
      <c r="CA72" s="389"/>
      <c r="CB72" s="389"/>
      <c r="CC72" s="163">
        <f t="shared" si="89"/>
        <v>0</v>
      </c>
      <c r="CD72" s="389"/>
      <c r="CE72" s="389"/>
      <c r="CF72" s="389"/>
      <c r="CG72" s="389"/>
      <c r="CH72" s="389"/>
      <c r="CI72" s="389"/>
      <c r="CJ72" s="389"/>
      <c r="CK72" s="389"/>
      <c r="CL72" s="389"/>
      <c r="CM72" s="389"/>
      <c r="CN72" s="389"/>
      <c r="CO72" s="389"/>
      <c r="CP72" s="389"/>
      <c r="CQ72" s="389"/>
      <c r="CR72" s="389"/>
      <c r="CS72" s="389"/>
      <c r="CT72" s="389"/>
      <c r="CU72" s="389"/>
      <c r="CV72" s="389"/>
      <c r="CW72" s="389"/>
      <c r="CX72" s="389"/>
      <c r="CY72" s="389"/>
      <c r="CZ72" s="389"/>
      <c r="DA72" s="389"/>
      <c r="DB72" s="389"/>
      <c r="DC72" s="389"/>
      <c r="DD72" s="389"/>
      <c r="DE72" s="389"/>
      <c r="DF72" s="389"/>
      <c r="DG72" s="389"/>
      <c r="DH72" s="389"/>
      <c r="DI72" s="389"/>
      <c r="DJ72" s="389"/>
      <c r="DK72" s="389"/>
      <c r="DL72" s="389"/>
      <c r="DM72" s="389"/>
      <c r="DN72" s="389"/>
      <c r="DO72" s="389"/>
      <c r="DP72" s="389"/>
      <c r="DQ72" s="389"/>
      <c r="DR72" s="389"/>
      <c r="DS72" s="389"/>
      <c r="DT72" s="389"/>
      <c r="DU72" s="389"/>
      <c r="DV72" s="389"/>
      <c r="DW72" s="389"/>
      <c r="DX72" s="389"/>
      <c r="DY72" s="389"/>
      <c r="DZ72" s="389"/>
      <c r="EA72" s="389"/>
      <c r="EB72" s="389"/>
      <c r="EC72" s="389"/>
      <c r="ED72" s="389"/>
      <c r="EE72" s="389"/>
      <c r="EF72" s="389"/>
      <c r="EG72" s="389"/>
      <c r="EH72" s="389"/>
      <c r="EI72" s="389"/>
      <c r="EJ72" s="389"/>
      <c r="EK72" s="389"/>
      <c r="EL72" s="389"/>
      <c r="EM72" s="389"/>
      <c r="EN72" s="389"/>
      <c r="EO72" s="389"/>
      <c r="EP72" s="389"/>
      <c r="EQ72" s="389"/>
      <c r="ER72" s="389"/>
      <c r="ES72" s="389"/>
      <c r="ET72" s="389"/>
      <c r="EU72" s="389"/>
      <c r="EV72" s="389"/>
      <c r="EW72" s="389"/>
      <c r="EX72" s="389"/>
      <c r="EY72" s="389"/>
      <c r="EZ72" s="389"/>
      <c r="FA72" s="389"/>
      <c r="FB72" s="389"/>
      <c r="FC72" s="389"/>
      <c r="FD72" s="389"/>
      <c r="FE72" s="389"/>
      <c r="FF72" s="389"/>
      <c r="FG72" s="389"/>
      <c r="FH72" s="389"/>
      <c r="FI72" s="389"/>
      <c r="FJ72" s="389"/>
      <c r="FK72" s="389"/>
      <c r="FL72" s="389"/>
      <c r="FM72" s="389"/>
      <c r="FN72" s="389"/>
      <c r="FO72" s="389"/>
      <c r="FP72" s="389"/>
      <c r="FQ72" s="389"/>
      <c r="FR72" s="389"/>
      <c r="FS72" s="389"/>
      <c r="FT72" s="389"/>
      <c r="FU72" s="389"/>
      <c r="FV72" s="389"/>
      <c r="FW72" s="389"/>
      <c r="FX72" s="389"/>
      <c r="FY72" s="639" t="s">
        <v>198</v>
      </c>
      <c r="FZ72" s="640">
        <v>46</v>
      </c>
      <c r="GA72" s="640">
        <v>36244981</v>
      </c>
      <c r="GB72" s="640">
        <v>55</v>
      </c>
      <c r="GC72" s="640" t="s">
        <v>798</v>
      </c>
      <c r="GD72" s="640">
        <v>20</v>
      </c>
      <c r="GE72" s="640">
        <v>2011</v>
      </c>
      <c r="GF72" s="640">
        <v>1</v>
      </c>
      <c r="GG72" s="640" t="s">
        <v>780</v>
      </c>
      <c r="GH72" s="640">
        <v>2</v>
      </c>
      <c r="GI72" s="640">
        <v>1</v>
      </c>
      <c r="GJ72" s="640" t="s">
        <v>780</v>
      </c>
      <c r="GK72" s="640">
        <v>2</v>
      </c>
      <c r="GL72" s="640" t="s">
        <v>781</v>
      </c>
      <c r="GM72" s="640" t="s">
        <v>782</v>
      </c>
      <c r="GN72" s="640">
        <v>66</v>
      </c>
      <c r="GO72" s="640" t="s">
        <v>783</v>
      </c>
      <c r="GP72" s="640">
        <v>0</v>
      </c>
      <c r="GQ72" s="640">
        <v>0</v>
      </c>
      <c r="GR72" s="640">
        <v>4</v>
      </c>
      <c r="GS72" s="640">
        <v>2</v>
      </c>
      <c r="GT72" s="640">
        <v>9</v>
      </c>
      <c r="GU72" s="640" t="s">
        <v>783</v>
      </c>
      <c r="GV72" s="640" t="s">
        <v>783</v>
      </c>
      <c r="GW72" s="640" t="s">
        <v>783</v>
      </c>
      <c r="GX72" s="640" t="s">
        <v>783</v>
      </c>
      <c r="GY72" s="640" t="s">
        <v>783</v>
      </c>
      <c r="GZ72" s="640">
        <v>1649</v>
      </c>
      <c r="HA72" s="640">
        <v>0.33</v>
      </c>
      <c r="HB72" s="640">
        <v>5</v>
      </c>
      <c r="HC72" s="640" t="s">
        <v>783</v>
      </c>
      <c r="HD72" s="640" t="s">
        <v>782</v>
      </c>
      <c r="HE72" s="640">
        <v>35</v>
      </c>
      <c r="HF72" s="640" t="s">
        <v>783</v>
      </c>
      <c r="HG72" s="640">
        <v>0</v>
      </c>
      <c r="HH72" s="640" t="s">
        <v>783</v>
      </c>
      <c r="HI72" s="640">
        <v>0</v>
      </c>
      <c r="HJ72" s="640">
        <v>1</v>
      </c>
      <c r="HK72" s="640">
        <v>45</v>
      </c>
      <c r="HL72" s="640" t="s">
        <v>784</v>
      </c>
      <c r="HM72" s="640" t="s">
        <v>785</v>
      </c>
      <c r="HN72" s="640" t="s">
        <v>783</v>
      </c>
      <c r="HO72" s="640" t="s">
        <v>783</v>
      </c>
      <c r="HP72" s="640" t="s">
        <v>783</v>
      </c>
      <c r="HQ72" s="640" t="s">
        <v>783</v>
      </c>
      <c r="HR72" s="640" t="s">
        <v>783</v>
      </c>
      <c r="HS72" s="640">
        <v>3979236</v>
      </c>
      <c r="HT72" s="640" t="s">
        <v>783</v>
      </c>
      <c r="HU72" s="640" t="s">
        <v>786</v>
      </c>
      <c r="HV72" s="640" t="s">
        <v>787</v>
      </c>
      <c r="HW72" s="640">
        <v>4</v>
      </c>
      <c r="HX72" s="640">
        <v>2016</v>
      </c>
      <c r="HY72" s="640">
        <v>63</v>
      </c>
      <c r="HZ72" s="640">
        <v>0</v>
      </c>
      <c r="IA72" s="640">
        <v>1743</v>
      </c>
      <c r="IB72" s="641">
        <v>42374.403182870374</v>
      </c>
      <c r="IC72" s="640" t="s">
        <v>788</v>
      </c>
      <c r="ID72" s="640">
        <v>3974758</v>
      </c>
      <c r="IE72" s="640">
        <v>2016</v>
      </c>
      <c r="IF72" s="640">
        <v>1712</v>
      </c>
      <c r="IG72" s="640" t="s">
        <v>783</v>
      </c>
      <c r="IH72" s="640" t="s">
        <v>783</v>
      </c>
      <c r="II72" s="640" t="s">
        <v>783</v>
      </c>
      <c r="IJ72" s="640" t="s">
        <v>783</v>
      </c>
      <c r="IK72" s="640" t="s">
        <v>783</v>
      </c>
      <c r="IL72" s="640" t="s">
        <v>783</v>
      </c>
      <c r="IM72" s="640" t="s">
        <v>783</v>
      </c>
      <c r="IN72" s="640" t="s">
        <v>783</v>
      </c>
      <c r="IO72" s="640" t="s">
        <v>783</v>
      </c>
      <c r="IP72" s="640">
        <v>1649</v>
      </c>
      <c r="IQ72" s="641">
        <v>41004.418078703704</v>
      </c>
      <c r="IR72" s="640">
        <v>2</v>
      </c>
      <c r="IS72" s="640" t="s">
        <v>793</v>
      </c>
      <c r="IT72" s="640">
        <v>9</v>
      </c>
      <c r="IU72" s="642">
        <v>41275</v>
      </c>
      <c r="IV72" s="640" t="s">
        <v>783</v>
      </c>
      <c r="IW72" s="640" t="s">
        <v>783</v>
      </c>
      <c r="IX72" s="640" t="s">
        <v>783</v>
      </c>
      <c r="IY72" s="640" t="s">
        <v>781</v>
      </c>
      <c r="IZ72" s="640">
        <v>45</v>
      </c>
      <c r="JA72" s="640" t="s">
        <v>789</v>
      </c>
      <c r="JB72" s="640" t="s">
        <v>783</v>
      </c>
      <c r="JC72" s="640" t="s">
        <v>783</v>
      </c>
      <c r="JD72" s="640" t="s">
        <v>783</v>
      </c>
      <c r="JE72" s="640">
        <v>329429</v>
      </c>
      <c r="JF72" s="640" t="s">
        <v>783</v>
      </c>
      <c r="JG72" s="640" t="s">
        <v>783</v>
      </c>
      <c r="JH72" s="640" t="s">
        <v>815</v>
      </c>
      <c r="JI72" s="640">
        <v>55</v>
      </c>
      <c r="JJ72" s="640" t="s">
        <v>783</v>
      </c>
      <c r="JK72" s="640" t="s">
        <v>783</v>
      </c>
      <c r="JL72" s="640" t="s">
        <v>783</v>
      </c>
      <c r="JM72" s="640" t="s">
        <v>790</v>
      </c>
      <c r="JN72" s="640">
        <v>4</v>
      </c>
      <c r="JO72" s="640">
        <v>3</v>
      </c>
      <c r="JP72" s="640" t="s">
        <v>783</v>
      </c>
      <c r="JQ72" s="640">
        <v>10711928</v>
      </c>
      <c r="JR72" s="640">
        <v>2011</v>
      </c>
      <c r="JS72" s="640">
        <v>3</v>
      </c>
      <c r="JT72" s="640" t="s">
        <v>783</v>
      </c>
      <c r="JU72" s="640" t="s">
        <v>783</v>
      </c>
      <c r="JV72" s="640" t="s">
        <v>863</v>
      </c>
      <c r="JW72" s="643">
        <v>1985.9931799999999</v>
      </c>
      <c r="JY72" s="225"/>
    </row>
    <row r="73" spans="1:286" ht="16" thickBot="1">
      <c r="A73" s="905" t="s">
        <v>5</v>
      </c>
      <c r="B73" s="79">
        <f t="shared" si="52"/>
        <v>1</v>
      </c>
      <c r="C73" s="871" t="s">
        <v>119</v>
      </c>
      <c r="D73" s="489" t="s">
        <v>135</v>
      </c>
      <c r="E73" s="1129" t="s">
        <v>213</v>
      </c>
      <c r="F73" s="888">
        <v>0.06</v>
      </c>
      <c r="G73" s="120">
        <f t="shared" si="90"/>
        <v>52.04999999999999</v>
      </c>
      <c r="H73" s="46"/>
      <c r="I73" s="3">
        <f>F73</f>
        <v>0.06</v>
      </c>
      <c r="J73" s="29"/>
      <c r="K73" s="18"/>
      <c r="L73" s="5"/>
      <c r="M73" s="170">
        <v>1</v>
      </c>
      <c r="N73" s="71">
        <v>1</v>
      </c>
      <c r="O73" s="739">
        <v>4</v>
      </c>
      <c r="P73" s="1107">
        <f t="shared" si="51"/>
        <v>6</v>
      </c>
      <c r="Q73" s="1108">
        <f t="shared" si="48"/>
        <v>4</v>
      </c>
      <c r="R73" s="46"/>
      <c r="S73" s="3">
        <f>I73</f>
        <v>0.06</v>
      </c>
      <c r="T73" s="25"/>
      <c r="U73" s="219">
        <f t="shared" si="50"/>
        <v>4500</v>
      </c>
      <c r="V73" s="219" t="s">
        <v>642</v>
      </c>
      <c r="W73" s="1042">
        <f t="shared" si="91"/>
        <v>4500</v>
      </c>
      <c r="X73" s="537">
        <f t="shared" si="92"/>
        <v>12160</v>
      </c>
      <c r="Y73" s="538">
        <f t="shared" si="53"/>
        <v>500</v>
      </c>
      <c r="Z73" s="1090">
        <f t="shared" si="54"/>
        <v>17160</v>
      </c>
      <c r="AA73" s="1475">
        <f t="shared" si="43"/>
        <v>4870744.3220888879</v>
      </c>
      <c r="AB73" s="1098"/>
      <c r="AC73" s="600"/>
      <c r="AD73" s="1056">
        <f t="shared" si="55"/>
        <v>0</v>
      </c>
      <c r="AE73" s="1063">
        <v>0.5</v>
      </c>
      <c r="AF73" s="747">
        <f t="shared" si="56"/>
        <v>2160</v>
      </c>
      <c r="AG73" s="600"/>
      <c r="AH73" s="1056">
        <f t="shared" si="57"/>
        <v>0</v>
      </c>
      <c r="AI73" s="1070" t="s">
        <v>317</v>
      </c>
      <c r="AJ73" s="747">
        <f t="shared" si="58"/>
        <v>10000</v>
      </c>
      <c r="AK73" s="1051"/>
      <c r="AL73" s="270">
        <v>0</v>
      </c>
      <c r="AM73" s="902"/>
      <c r="AN73" s="902">
        <v>2026</v>
      </c>
      <c r="AO73" s="18" t="str">
        <f t="shared" si="59"/>
        <v xml:space="preserve"> </v>
      </c>
      <c r="AP73" s="747" t="str">
        <f t="shared" si="60"/>
        <v xml:space="preserve"> </v>
      </c>
      <c r="AQ73" s="4" t="str">
        <f t="shared" si="61"/>
        <v xml:space="preserve"> </v>
      </c>
      <c r="AR73" s="747" t="str">
        <f t="shared" si="62"/>
        <v xml:space="preserve"> </v>
      </c>
      <c r="AS73" s="4" t="str">
        <f t="shared" si="63"/>
        <v xml:space="preserve"> </v>
      </c>
      <c r="AT73" s="747" t="str">
        <f t="shared" si="64"/>
        <v xml:space="preserve"> </v>
      </c>
      <c r="AU73" s="4" t="str">
        <f t="shared" si="65"/>
        <v xml:space="preserve"> </v>
      </c>
      <c r="AV73" s="747" t="str">
        <f t="shared" si="66"/>
        <v xml:space="preserve"> </v>
      </c>
      <c r="AW73" s="4" t="str">
        <f t="shared" si="67"/>
        <v xml:space="preserve"> </v>
      </c>
      <c r="AX73" s="747" t="str">
        <f t="shared" si="68"/>
        <v xml:space="preserve"> </v>
      </c>
      <c r="AY73" s="4" t="str">
        <f t="shared" si="69"/>
        <v xml:space="preserve"> </v>
      </c>
      <c r="AZ73" s="747" t="str">
        <f t="shared" si="70"/>
        <v xml:space="preserve"> </v>
      </c>
      <c r="BA73" s="4" t="str">
        <f t="shared" si="71"/>
        <v xml:space="preserve"> </v>
      </c>
      <c r="BB73" s="747" t="str">
        <f t="shared" si="72"/>
        <v xml:space="preserve"> </v>
      </c>
      <c r="BC73" s="4" t="str">
        <f t="shared" si="73"/>
        <v xml:space="preserve"> </v>
      </c>
      <c r="BD73" s="747" t="str">
        <f t="shared" si="74"/>
        <v xml:space="preserve"> </v>
      </c>
      <c r="BE73" s="4">
        <f t="shared" si="75"/>
        <v>0.06</v>
      </c>
      <c r="BF73" s="747">
        <f t="shared" si="76"/>
        <v>17160</v>
      </c>
      <c r="BG73" s="4" t="str">
        <f t="shared" si="77"/>
        <v xml:space="preserve"> </v>
      </c>
      <c r="BH73" s="747" t="str">
        <f t="shared" si="78"/>
        <v xml:space="preserve"> </v>
      </c>
      <c r="BI73" s="4" t="str">
        <f t="shared" si="79"/>
        <v xml:space="preserve"> </v>
      </c>
      <c r="BJ73" s="747" t="str">
        <f t="shared" si="80"/>
        <v xml:space="preserve"> </v>
      </c>
      <c r="BK73" s="4" t="str">
        <f t="shared" si="81"/>
        <v xml:space="preserve"> </v>
      </c>
      <c r="BL73" s="747" t="str">
        <f t="shared" si="82"/>
        <v xml:space="preserve"> </v>
      </c>
      <c r="BM73" s="4" t="str">
        <f t="shared" si="83"/>
        <v xml:space="preserve"> </v>
      </c>
      <c r="BN73" s="747" t="str">
        <f t="shared" si="84"/>
        <v xml:space="preserve"> </v>
      </c>
      <c r="BO73" s="4" t="str">
        <f t="shared" si="85"/>
        <v xml:space="preserve"> </v>
      </c>
      <c r="BP73" s="747" t="str">
        <f t="shared" si="86"/>
        <v xml:space="preserve"> </v>
      </c>
      <c r="BQ73" s="4" t="str">
        <f t="shared" si="87"/>
        <v xml:space="preserve"> </v>
      </c>
      <c r="BR73" s="747" t="str">
        <f t="shared" si="88"/>
        <v xml:space="preserve"> </v>
      </c>
      <c r="BS73" s="133"/>
      <c r="BT73" s="133"/>
      <c r="BU73" s="389"/>
      <c r="BV73" s="389"/>
      <c r="BW73" s="389"/>
      <c r="BX73" s="389"/>
      <c r="BY73" s="389"/>
      <c r="BZ73" s="389"/>
      <c r="CA73" s="389"/>
      <c r="CB73" s="389"/>
      <c r="CC73" s="163">
        <f t="shared" si="89"/>
        <v>0</v>
      </c>
      <c r="CD73" s="389"/>
      <c r="CE73" s="389"/>
      <c r="CF73" s="389"/>
      <c r="CG73" s="389"/>
      <c r="CH73" s="389"/>
      <c r="CI73" s="389"/>
      <c r="CJ73" s="389"/>
      <c r="CK73" s="389"/>
      <c r="CL73" s="389"/>
      <c r="CM73" s="389"/>
      <c r="CN73" s="389"/>
      <c r="CO73" s="389"/>
      <c r="CP73" s="389"/>
      <c r="CQ73" s="389"/>
      <c r="CR73" s="389"/>
      <c r="CS73" s="389"/>
      <c r="CT73" s="389"/>
      <c r="CU73" s="389"/>
      <c r="CV73" s="389"/>
      <c r="CW73" s="389"/>
      <c r="CX73" s="389"/>
      <c r="CY73" s="389"/>
      <c r="CZ73" s="389"/>
      <c r="DA73" s="389"/>
      <c r="DB73" s="389"/>
      <c r="DC73" s="389"/>
      <c r="DD73" s="389"/>
      <c r="DE73" s="389"/>
      <c r="DF73" s="389"/>
      <c r="DG73" s="389"/>
      <c r="DH73" s="389"/>
      <c r="DI73" s="389"/>
      <c r="DJ73" s="389"/>
      <c r="DK73" s="389"/>
      <c r="DL73" s="389"/>
      <c r="DM73" s="389"/>
      <c r="DN73" s="389"/>
      <c r="DO73" s="389"/>
      <c r="DP73" s="389"/>
      <c r="DQ73" s="389"/>
      <c r="DR73" s="389"/>
      <c r="DS73" s="389"/>
      <c r="DT73" s="389"/>
      <c r="DU73" s="389"/>
      <c r="DV73" s="389"/>
      <c r="DW73" s="389"/>
      <c r="DX73" s="389"/>
      <c r="DY73" s="389"/>
      <c r="DZ73" s="389"/>
      <c r="EA73" s="389"/>
      <c r="EB73" s="389"/>
      <c r="EC73" s="389"/>
      <c r="ED73" s="389"/>
      <c r="EE73" s="389"/>
      <c r="EF73" s="389"/>
      <c r="EG73" s="389"/>
      <c r="EH73" s="389"/>
      <c r="EI73" s="389"/>
      <c r="EJ73" s="389"/>
      <c r="EK73" s="389"/>
      <c r="EL73" s="389"/>
      <c r="EM73" s="389"/>
      <c r="EN73" s="389"/>
      <c r="EO73" s="389"/>
      <c r="EP73" s="389"/>
      <c r="EQ73" s="389"/>
      <c r="ER73" s="389"/>
      <c r="ES73" s="389"/>
      <c r="ET73" s="389"/>
      <c r="EU73" s="389"/>
      <c r="EV73" s="389"/>
      <c r="EW73" s="389"/>
      <c r="EX73" s="389"/>
      <c r="EY73" s="389"/>
      <c r="EZ73" s="389"/>
      <c r="FA73" s="389"/>
      <c r="FB73" s="389"/>
      <c r="FC73" s="389"/>
      <c r="FD73" s="389"/>
      <c r="FE73" s="389"/>
      <c r="FF73" s="389"/>
      <c r="FG73" s="389"/>
      <c r="FH73" s="389"/>
      <c r="FI73" s="389"/>
      <c r="FJ73" s="389"/>
      <c r="FK73" s="389"/>
      <c r="FL73" s="389"/>
      <c r="FM73" s="389"/>
      <c r="FN73" s="389"/>
      <c r="FO73" s="389"/>
      <c r="FP73" s="389"/>
      <c r="FQ73" s="389"/>
      <c r="FR73" s="389"/>
      <c r="FS73" s="389"/>
      <c r="FT73" s="389"/>
      <c r="FU73" s="389"/>
      <c r="FV73" s="389"/>
      <c r="FW73" s="389"/>
      <c r="FX73" s="389"/>
      <c r="FY73" s="660" t="s">
        <v>320</v>
      </c>
      <c r="FZ73" s="661">
        <v>289</v>
      </c>
      <c r="GA73" s="661">
        <v>30289244</v>
      </c>
      <c r="GB73" s="661">
        <v>57</v>
      </c>
      <c r="GC73" s="661" t="s">
        <v>801</v>
      </c>
      <c r="GD73" s="661">
        <v>20</v>
      </c>
      <c r="GE73" s="661">
        <v>1983</v>
      </c>
      <c r="GF73" s="661">
        <v>2</v>
      </c>
      <c r="GG73" s="661" t="s">
        <v>148</v>
      </c>
      <c r="GH73" s="661">
        <v>1</v>
      </c>
      <c r="GI73" s="661">
        <v>2</v>
      </c>
      <c r="GJ73" s="661" t="s">
        <v>148</v>
      </c>
      <c r="GK73" s="661">
        <v>1</v>
      </c>
      <c r="GL73" s="661" t="s">
        <v>781</v>
      </c>
      <c r="GM73" s="661" t="s">
        <v>793</v>
      </c>
      <c r="GN73" s="661">
        <v>66</v>
      </c>
      <c r="GO73" s="661" t="s">
        <v>783</v>
      </c>
      <c r="GP73" s="661">
        <v>0</v>
      </c>
      <c r="GQ73" s="661">
        <v>0</v>
      </c>
      <c r="GR73" s="661">
        <v>4</v>
      </c>
      <c r="GS73" s="661">
        <v>2</v>
      </c>
      <c r="GT73" s="661">
        <v>3</v>
      </c>
      <c r="GU73" s="661" t="s">
        <v>783</v>
      </c>
      <c r="GV73" s="661" t="s">
        <v>783</v>
      </c>
      <c r="GW73" s="661" t="s">
        <v>783</v>
      </c>
      <c r="GX73" s="661" t="s">
        <v>783</v>
      </c>
      <c r="GY73" s="661" t="s">
        <v>783</v>
      </c>
      <c r="GZ73" s="661">
        <v>1649</v>
      </c>
      <c r="HA73" s="661">
        <v>0.94</v>
      </c>
      <c r="HB73" s="661">
        <v>5</v>
      </c>
      <c r="HC73" s="661" t="s">
        <v>783</v>
      </c>
      <c r="HD73" s="661" t="s">
        <v>782</v>
      </c>
      <c r="HE73" s="661">
        <v>15</v>
      </c>
      <c r="HF73" s="661" t="s">
        <v>783</v>
      </c>
      <c r="HG73" s="661">
        <v>0</v>
      </c>
      <c r="HH73" s="661" t="s">
        <v>783</v>
      </c>
      <c r="HI73" s="661">
        <v>0</v>
      </c>
      <c r="HJ73" s="661">
        <v>1</v>
      </c>
      <c r="HK73" s="661">
        <v>45</v>
      </c>
      <c r="HL73" s="661" t="s">
        <v>784</v>
      </c>
      <c r="HM73" s="661" t="s">
        <v>785</v>
      </c>
      <c r="HN73" s="661" t="s">
        <v>783</v>
      </c>
      <c r="HO73" s="661" t="s">
        <v>783</v>
      </c>
      <c r="HP73" s="661" t="s">
        <v>783</v>
      </c>
      <c r="HQ73" s="661" t="s">
        <v>783</v>
      </c>
      <c r="HR73" s="661" t="s">
        <v>783</v>
      </c>
      <c r="HS73" s="661">
        <v>3979000</v>
      </c>
      <c r="HT73" s="661" t="s">
        <v>783</v>
      </c>
      <c r="HU73" s="661" t="s">
        <v>786</v>
      </c>
      <c r="HV73" s="661" t="s">
        <v>787</v>
      </c>
      <c r="HW73" s="661">
        <v>4</v>
      </c>
      <c r="HX73" s="661">
        <v>2014</v>
      </c>
      <c r="HY73" s="661">
        <v>63</v>
      </c>
      <c r="HZ73" s="661">
        <v>0</v>
      </c>
      <c r="IA73" s="661">
        <v>4963</v>
      </c>
      <c r="IB73" s="662">
        <v>41697.500081018516</v>
      </c>
      <c r="IC73" s="661" t="s">
        <v>788</v>
      </c>
      <c r="ID73" s="661">
        <v>3974522</v>
      </c>
      <c r="IE73" s="661">
        <v>2014</v>
      </c>
      <c r="IF73" s="661">
        <v>1712</v>
      </c>
      <c r="IG73" s="661" t="s">
        <v>783</v>
      </c>
      <c r="IH73" s="661" t="s">
        <v>783</v>
      </c>
      <c r="II73" s="661" t="s">
        <v>783</v>
      </c>
      <c r="IJ73" s="661" t="s">
        <v>783</v>
      </c>
      <c r="IK73" s="661" t="s">
        <v>783</v>
      </c>
      <c r="IL73" s="661" t="s">
        <v>783</v>
      </c>
      <c r="IM73" s="661" t="s">
        <v>783</v>
      </c>
      <c r="IN73" s="661" t="s">
        <v>783</v>
      </c>
      <c r="IO73" s="661" t="s">
        <v>783</v>
      </c>
      <c r="IP73" s="661">
        <v>1649</v>
      </c>
      <c r="IQ73" s="662">
        <v>37477.354571759257</v>
      </c>
      <c r="IR73" s="661">
        <v>2</v>
      </c>
      <c r="IS73" s="661" t="s">
        <v>793</v>
      </c>
      <c r="IT73" s="661">
        <v>3</v>
      </c>
      <c r="IU73" s="663">
        <v>41275</v>
      </c>
      <c r="IV73" s="661" t="s">
        <v>783</v>
      </c>
      <c r="IW73" s="661" t="s">
        <v>783</v>
      </c>
      <c r="IX73" s="661" t="s">
        <v>783</v>
      </c>
      <c r="IY73" s="661" t="s">
        <v>781</v>
      </c>
      <c r="IZ73" s="661">
        <v>45</v>
      </c>
      <c r="JA73" s="661" t="s">
        <v>789</v>
      </c>
      <c r="JB73" s="661" t="s">
        <v>783</v>
      </c>
      <c r="JC73" s="661" t="s">
        <v>783</v>
      </c>
      <c r="JD73" s="661" t="s">
        <v>783</v>
      </c>
      <c r="JE73" s="661">
        <v>329380</v>
      </c>
      <c r="JF73" s="661" t="s">
        <v>783</v>
      </c>
      <c r="JG73" s="661" t="s">
        <v>783</v>
      </c>
      <c r="JH73" s="661" t="s">
        <v>804</v>
      </c>
      <c r="JI73" s="661">
        <v>57</v>
      </c>
      <c r="JJ73" s="661" t="s">
        <v>783</v>
      </c>
      <c r="JK73" s="661" t="s">
        <v>783</v>
      </c>
      <c r="JL73" s="661" t="s">
        <v>783</v>
      </c>
      <c r="JM73" s="661" t="s">
        <v>790</v>
      </c>
      <c r="JN73" s="661">
        <v>4</v>
      </c>
      <c r="JO73" s="661">
        <v>4</v>
      </c>
      <c r="JP73" s="661" t="s">
        <v>783</v>
      </c>
      <c r="JQ73" s="661">
        <v>10711928</v>
      </c>
      <c r="JR73" s="661">
        <v>2011</v>
      </c>
      <c r="JS73" s="661">
        <v>3</v>
      </c>
      <c r="JT73" s="661" t="s">
        <v>783</v>
      </c>
      <c r="JU73" s="661" t="s">
        <v>783</v>
      </c>
      <c r="JV73" s="661" t="s">
        <v>805</v>
      </c>
      <c r="JW73" s="664">
        <v>5153.1317509999999</v>
      </c>
      <c r="JX73">
        <f>JW73</f>
        <v>5153.1317509999999</v>
      </c>
      <c r="JY73" s="225">
        <v>0.97597192253787879</v>
      </c>
    </row>
    <row r="74" spans="1:286" ht="16" thickBot="1">
      <c r="A74" s="905" t="s">
        <v>5</v>
      </c>
      <c r="B74" s="79">
        <f t="shared" si="52"/>
        <v>3</v>
      </c>
      <c r="C74" s="871" t="s">
        <v>86</v>
      </c>
      <c r="D74" s="489" t="s">
        <v>157</v>
      </c>
      <c r="E74" s="1129" t="s">
        <v>158</v>
      </c>
      <c r="F74" s="888">
        <v>0.12</v>
      </c>
      <c r="G74" s="120">
        <f t="shared" si="90"/>
        <v>52.169999999999987</v>
      </c>
      <c r="H74" s="49">
        <v>0.12</v>
      </c>
      <c r="I74" s="2"/>
      <c r="J74" s="29"/>
      <c r="K74" s="18"/>
      <c r="L74" s="5"/>
      <c r="M74" s="170">
        <v>1</v>
      </c>
      <c r="N74" s="71">
        <v>1</v>
      </c>
      <c r="O74" s="739">
        <v>3</v>
      </c>
      <c r="P74" s="1107">
        <f t="shared" si="51"/>
        <v>5</v>
      </c>
      <c r="Q74" s="1108">
        <f t="shared" si="48"/>
        <v>3</v>
      </c>
      <c r="R74" s="30"/>
      <c r="S74" s="3">
        <v>0.12</v>
      </c>
      <c r="T74" s="25"/>
      <c r="U74" s="219">
        <f t="shared" si="50"/>
        <v>9000</v>
      </c>
      <c r="V74" s="219" t="s">
        <v>642</v>
      </c>
      <c r="W74" s="1042">
        <f t="shared" si="91"/>
        <v>9000</v>
      </c>
      <c r="X74" s="537">
        <f t="shared" si="92"/>
        <v>0</v>
      </c>
      <c r="Y74" s="538">
        <f t="shared" si="53"/>
        <v>500</v>
      </c>
      <c r="Z74" s="1090">
        <f t="shared" si="54"/>
        <v>9500</v>
      </c>
      <c r="AA74" s="1475">
        <f t="shared" ref="AA74:AA135" si="93">Z74+AA73</f>
        <v>4880244.3220888879</v>
      </c>
      <c r="AB74" s="1098"/>
      <c r="AC74" s="600"/>
      <c r="AD74" s="1056">
        <f t="shared" si="55"/>
        <v>0</v>
      </c>
      <c r="AE74" s="1063"/>
      <c r="AF74" s="747">
        <f t="shared" si="56"/>
        <v>0</v>
      </c>
      <c r="AG74" s="600"/>
      <c r="AH74" s="1056">
        <f t="shared" si="57"/>
        <v>0</v>
      </c>
      <c r="AI74" s="1070"/>
      <c r="AJ74" s="747">
        <f t="shared" si="58"/>
        <v>0</v>
      </c>
      <c r="AK74" s="1051"/>
      <c r="AL74" s="270">
        <v>0</v>
      </c>
      <c r="AM74" s="902"/>
      <c r="AN74" s="902">
        <v>2026</v>
      </c>
      <c r="AO74" s="18" t="str">
        <f t="shared" si="59"/>
        <v xml:space="preserve"> </v>
      </c>
      <c r="AP74" s="747" t="str">
        <f t="shared" si="60"/>
        <v xml:space="preserve"> </v>
      </c>
      <c r="AQ74" s="4" t="str">
        <f t="shared" si="61"/>
        <v xml:space="preserve"> </v>
      </c>
      <c r="AR74" s="747" t="str">
        <f t="shared" si="62"/>
        <v xml:space="preserve"> </v>
      </c>
      <c r="AS74" s="4" t="str">
        <f t="shared" si="63"/>
        <v xml:space="preserve"> </v>
      </c>
      <c r="AT74" s="747" t="str">
        <f t="shared" si="64"/>
        <v xml:space="preserve"> </v>
      </c>
      <c r="AU74" s="4" t="str">
        <f t="shared" si="65"/>
        <v xml:space="preserve"> </v>
      </c>
      <c r="AV74" s="747" t="str">
        <f t="shared" si="66"/>
        <v xml:space="preserve"> </v>
      </c>
      <c r="AW74" s="4" t="str">
        <f t="shared" si="67"/>
        <v xml:space="preserve"> </v>
      </c>
      <c r="AX74" s="747" t="str">
        <f t="shared" si="68"/>
        <v xml:space="preserve"> </v>
      </c>
      <c r="AY74" s="4" t="str">
        <f t="shared" si="69"/>
        <v xml:space="preserve"> </v>
      </c>
      <c r="AZ74" s="747" t="str">
        <f t="shared" si="70"/>
        <v xml:space="preserve"> </v>
      </c>
      <c r="BA74" s="4" t="str">
        <f t="shared" si="71"/>
        <v xml:space="preserve"> </v>
      </c>
      <c r="BB74" s="747" t="str">
        <f t="shared" si="72"/>
        <v xml:space="preserve"> </v>
      </c>
      <c r="BC74" s="4" t="str">
        <f t="shared" si="73"/>
        <v xml:space="preserve"> </v>
      </c>
      <c r="BD74" s="747" t="str">
        <f t="shared" si="74"/>
        <v xml:space="preserve"> </v>
      </c>
      <c r="BE74" s="4">
        <f t="shared" si="75"/>
        <v>0.12</v>
      </c>
      <c r="BF74" s="747">
        <f t="shared" si="76"/>
        <v>9500</v>
      </c>
      <c r="BG74" s="4" t="str">
        <f t="shared" si="77"/>
        <v xml:space="preserve"> </v>
      </c>
      <c r="BH74" s="747" t="str">
        <f t="shared" si="78"/>
        <v xml:space="preserve"> </v>
      </c>
      <c r="BI74" s="4" t="str">
        <f t="shared" si="79"/>
        <v xml:space="preserve"> </v>
      </c>
      <c r="BJ74" s="747" t="str">
        <f t="shared" si="80"/>
        <v xml:space="preserve"> </v>
      </c>
      <c r="BK74" s="4" t="str">
        <f t="shared" si="81"/>
        <v xml:space="preserve"> </v>
      </c>
      <c r="BL74" s="747" t="str">
        <f t="shared" si="82"/>
        <v xml:space="preserve"> </v>
      </c>
      <c r="BM74" s="4" t="str">
        <f t="shared" si="83"/>
        <v xml:space="preserve"> </v>
      </c>
      <c r="BN74" s="747" t="str">
        <f t="shared" si="84"/>
        <v xml:space="preserve"> </v>
      </c>
      <c r="BO74" s="4" t="str">
        <f t="shared" si="85"/>
        <v xml:space="preserve"> </v>
      </c>
      <c r="BP74" s="747" t="str">
        <f t="shared" si="86"/>
        <v xml:space="preserve"> </v>
      </c>
      <c r="BQ74" s="4" t="str">
        <f t="shared" si="87"/>
        <v xml:space="preserve"> </v>
      </c>
      <c r="BR74" s="747" t="str">
        <f t="shared" si="88"/>
        <v xml:space="preserve"> </v>
      </c>
      <c r="BS74" s="133"/>
      <c r="BT74" s="133"/>
      <c r="BU74" s="389"/>
      <c r="BV74" s="389"/>
      <c r="BW74" s="389"/>
      <c r="BX74" s="389"/>
      <c r="BY74" s="389"/>
      <c r="BZ74" s="389"/>
      <c r="CA74" s="389"/>
      <c r="CB74" s="389"/>
      <c r="CC74" s="163">
        <f t="shared" si="89"/>
        <v>0</v>
      </c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389"/>
      <c r="DN74" s="389"/>
      <c r="DO74" s="389"/>
      <c r="DP74" s="389"/>
      <c r="DQ74" s="389"/>
      <c r="DR74" s="389"/>
      <c r="DS74" s="389"/>
      <c r="DT74" s="389"/>
      <c r="DU74" s="389"/>
      <c r="DV74" s="389"/>
      <c r="DW74" s="389"/>
      <c r="DX74" s="389"/>
      <c r="DY74" s="389"/>
      <c r="DZ74" s="389"/>
      <c r="EA74" s="389"/>
      <c r="EB74" s="389"/>
      <c r="EC74" s="389"/>
      <c r="ED74" s="389"/>
      <c r="EE74" s="389"/>
      <c r="EF74" s="389"/>
      <c r="EG74" s="389"/>
      <c r="EH74" s="389"/>
      <c r="EI74" s="389"/>
      <c r="EJ74" s="389"/>
      <c r="EK74" s="389"/>
      <c r="EL74" s="389"/>
      <c r="EM74" s="389"/>
      <c r="EN74" s="389"/>
      <c r="EO74" s="389"/>
      <c r="EP74" s="389"/>
      <c r="EQ74" s="389"/>
      <c r="ER74" s="389"/>
      <c r="ES74" s="389"/>
      <c r="ET74" s="389"/>
      <c r="EU74" s="389"/>
      <c r="EV74" s="389"/>
      <c r="EW74" s="389"/>
      <c r="EX74" s="389"/>
      <c r="EY74" s="389"/>
      <c r="EZ74" s="389"/>
      <c r="FA74" s="389"/>
      <c r="FB74" s="389"/>
      <c r="FC74" s="389"/>
      <c r="FD74" s="389"/>
      <c r="FE74" s="389"/>
      <c r="FF74" s="389"/>
      <c r="FG74" s="389"/>
      <c r="FH74" s="389"/>
      <c r="FI74" s="389"/>
      <c r="FJ74" s="389"/>
      <c r="FK74" s="389"/>
      <c r="FL74" s="389"/>
      <c r="FM74" s="389"/>
      <c r="FN74" s="389"/>
      <c r="FO74" s="389"/>
      <c r="FP74" s="389"/>
      <c r="FQ74" s="389"/>
      <c r="FR74" s="389"/>
      <c r="FS74" s="389"/>
      <c r="FT74" s="389"/>
      <c r="FU74" s="389"/>
      <c r="FV74" s="389"/>
      <c r="FW74" s="389"/>
      <c r="FX74" s="389"/>
      <c r="FY74" s="660" t="s">
        <v>324</v>
      </c>
      <c r="FZ74" s="661">
        <v>77</v>
      </c>
      <c r="GA74" s="661">
        <v>30289247</v>
      </c>
      <c r="GB74" s="661">
        <v>55</v>
      </c>
      <c r="GC74" s="661" t="s">
        <v>798</v>
      </c>
      <c r="GD74" s="661">
        <v>20</v>
      </c>
      <c r="GE74" s="661">
        <v>1973</v>
      </c>
      <c r="GF74" s="661">
        <v>1</v>
      </c>
      <c r="GG74" s="661" t="s">
        <v>780</v>
      </c>
      <c r="GH74" s="661">
        <v>2</v>
      </c>
      <c r="GI74" s="661">
        <v>1</v>
      </c>
      <c r="GJ74" s="661" t="s">
        <v>780</v>
      </c>
      <c r="GK74" s="661">
        <v>2</v>
      </c>
      <c r="GL74" s="661" t="s">
        <v>781</v>
      </c>
      <c r="GM74" s="661" t="s">
        <v>782</v>
      </c>
      <c r="GN74" s="661">
        <v>66</v>
      </c>
      <c r="GO74" s="661" t="s">
        <v>783</v>
      </c>
      <c r="GP74" s="661">
        <v>0</v>
      </c>
      <c r="GQ74" s="661">
        <v>0</v>
      </c>
      <c r="GR74" s="661">
        <v>4</v>
      </c>
      <c r="GS74" s="661">
        <v>2</v>
      </c>
      <c r="GT74" s="661">
        <v>2</v>
      </c>
      <c r="GU74" s="661" t="s">
        <v>783</v>
      </c>
      <c r="GV74" s="661" t="s">
        <v>783</v>
      </c>
      <c r="GW74" s="661" t="s">
        <v>783</v>
      </c>
      <c r="GX74" s="661" t="s">
        <v>783</v>
      </c>
      <c r="GY74" s="661" t="s">
        <v>783</v>
      </c>
      <c r="GZ74" s="661">
        <v>1649</v>
      </c>
      <c r="HA74" s="661">
        <v>0.14000000000000001</v>
      </c>
      <c r="HB74" s="661">
        <v>5</v>
      </c>
      <c r="HC74" s="661" t="s">
        <v>783</v>
      </c>
      <c r="HD74" s="661" t="s">
        <v>782</v>
      </c>
      <c r="HE74" s="661">
        <v>15</v>
      </c>
      <c r="HF74" s="661" t="s">
        <v>783</v>
      </c>
      <c r="HG74" s="661">
        <v>0</v>
      </c>
      <c r="HH74" s="661" t="s">
        <v>783</v>
      </c>
      <c r="HI74" s="661">
        <v>0</v>
      </c>
      <c r="HJ74" s="661">
        <v>1</v>
      </c>
      <c r="HK74" s="661">
        <v>45</v>
      </c>
      <c r="HL74" s="661" t="s">
        <v>784</v>
      </c>
      <c r="HM74" s="661" t="s">
        <v>785</v>
      </c>
      <c r="HN74" s="661" t="s">
        <v>783</v>
      </c>
      <c r="HO74" s="661" t="s">
        <v>783</v>
      </c>
      <c r="HP74" s="661" t="s">
        <v>783</v>
      </c>
      <c r="HQ74" s="661" t="s">
        <v>783</v>
      </c>
      <c r="HR74" s="661" t="s">
        <v>783</v>
      </c>
      <c r="HS74" s="661">
        <v>3978960</v>
      </c>
      <c r="HT74" s="661" t="s">
        <v>783</v>
      </c>
      <c r="HU74" s="661" t="s">
        <v>786</v>
      </c>
      <c r="HV74" s="661" t="s">
        <v>787</v>
      </c>
      <c r="HW74" s="661">
        <v>4</v>
      </c>
      <c r="HX74" s="661">
        <v>2014</v>
      </c>
      <c r="HY74" s="661">
        <v>63</v>
      </c>
      <c r="HZ74" s="661">
        <v>0</v>
      </c>
      <c r="IA74" s="661">
        <v>739</v>
      </c>
      <c r="IB74" s="662">
        <v>41697.500081018516</v>
      </c>
      <c r="IC74" s="661" t="s">
        <v>788</v>
      </c>
      <c r="ID74" s="661">
        <v>3974482</v>
      </c>
      <c r="IE74" s="661">
        <v>2014</v>
      </c>
      <c r="IF74" s="661">
        <v>1712</v>
      </c>
      <c r="IG74" s="661" t="s">
        <v>783</v>
      </c>
      <c r="IH74" s="661" t="s">
        <v>783</v>
      </c>
      <c r="II74" s="661" t="s">
        <v>783</v>
      </c>
      <c r="IJ74" s="661" t="s">
        <v>783</v>
      </c>
      <c r="IK74" s="661" t="s">
        <v>783</v>
      </c>
      <c r="IL74" s="661" t="s">
        <v>783</v>
      </c>
      <c r="IM74" s="661" t="s">
        <v>783</v>
      </c>
      <c r="IN74" s="661" t="s">
        <v>783</v>
      </c>
      <c r="IO74" s="661" t="s">
        <v>783</v>
      </c>
      <c r="IP74" s="661">
        <v>1649</v>
      </c>
      <c r="IQ74" s="662">
        <v>37477.354571759257</v>
      </c>
      <c r="IR74" s="661">
        <v>2</v>
      </c>
      <c r="IS74" s="661" t="s">
        <v>793</v>
      </c>
      <c r="IT74" s="661">
        <v>2</v>
      </c>
      <c r="IU74" s="663">
        <v>41275</v>
      </c>
      <c r="IV74" s="661" t="s">
        <v>783</v>
      </c>
      <c r="IW74" s="661" t="s">
        <v>783</v>
      </c>
      <c r="IX74" s="661" t="s">
        <v>783</v>
      </c>
      <c r="IY74" s="661" t="s">
        <v>781</v>
      </c>
      <c r="IZ74" s="661">
        <v>45</v>
      </c>
      <c r="JA74" s="661" t="s">
        <v>789</v>
      </c>
      <c r="JB74" s="661" t="s">
        <v>783</v>
      </c>
      <c r="JC74" s="661" t="s">
        <v>783</v>
      </c>
      <c r="JD74" s="661" t="s">
        <v>783</v>
      </c>
      <c r="JE74" s="661">
        <v>329381</v>
      </c>
      <c r="JF74" s="661" t="s">
        <v>783</v>
      </c>
      <c r="JG74" s="661" t="s">
        <v>783</v>
      </c>
      <c r="JH74" s="661" t="s">
        <v>802</v>
      </c>
      <c r="JI74" s="661">
        <v>55</v>
      </c>
      <c r="JJ74" s="661" t="s">
        <v>783</v>
      </c>
      <c r="JK74" s="661" t="s">
        <v>783</v>
      </c>
      <c r="JL74" s="661" t="s">
        <v>783</v>
      </c>
      <c r="JM74" s="661" t="s">
        <v>790</v>
      </c>
      <c r="JN74" s="661">
        <v>4</v>
      </c>
      <c r="JO74" s="661">
        <v>3</v>
      </c>
      <c r="JP74" s="661" t="s">
        <v>783</v>
      </c>
      <c r="JQ74" s="661">
        <v>10711928</v>
      </c>
      <c r="JR74" s="661">
        <v>2011</v>
      </c>
      <c r="JS74" s="661">
        <v>3</v>
      </c>
      <c r="JT74" s="661" t="s">
        <v>783</v>
      </c>
      <c r="JU74" s="661" t="s">
        <v>783</v>
      </c>
      <c r="JV74" s="661" t="s">
        <v>806</v>
      </c>
      <c r="JW74" s="664">
        <v>761.396118</v>
      </c>
      <c r="JX74">
        <f>JW74</f>
        <v>761.396118</v>
      </c>
      <c r="JY74" s="225">
        <v>0.14420381022727272</v>
      </c>
    </row>
    <row r="75" spans="1:286" ht="16" thickBot="1">
      <c r="A75" s="905" t="s">
        <v>5</v>
      </c>
      <c r="B75" s="79">
        <f t="shared" si="52"/>
        <v>3</v>
      </c>
      <c r="C75" s="871" t="s">
        <v>95</v>
      </c>
      <c r="D75" s="489" t="s">
        <v>162</v>
      </c>
      <c r="E75" s="1129" t="s">
        <v>45</v>
      </c>
      <c r="F75" s="888">
        <v>0.38</v>
      </c>
      <c r="G75" s="120">
        <f t="shared" si="90"/>
        <v>52.54999999999999</v>
      </c>
      <c r="H75" s="47">
        <v>0.38</v>
      </c>
      <c r="I75" s="2"/>
      <c r="J75" s="29"/>
      <c r="K75" s="18"/>
      <c r="L75" s="5"/>
      <c r="M75" s="170">
        <v>1</v>
      </c>
      <c r="N75" s="71">
        <v>2</v>
      </c>
      <c r="O75" s="739">
        <v>2</v>
      </c>
      <c r="P75" s="1107">
        <f t="shared" si="51"/>
        <v>5</v>
      </c>
      <c r="Q75" s="1108">
        <f t="shared" si="48"/>
        <v>4</v>
      </c>
      <c r="R75" s="46"/>
      <c r="S75" s="3">
        <v>0.38</v>
      </c>
      <c r="T75" s="25"/>
      <c r="U75" s="219">
        <f t="shared" si="50"/>
        <v>28500</v>
      </c>
      <c r="V75" s="219" t="s">
        <v>642</v>
      </c>
      <c r="W75" s="1042">
        <f t="shared" si="91"/>
        <v>28500</v>
      </c>
      <c r="X75" s="537">
        <f t="shared" si="92"/>
        <v>0</v>
      </c>
      <c r="Y75" s="538">
        <f t="shared" si="53"/>
        <v>500</v>
      </c>
      <c r="Z75" s="1090">
        <f t="shared" si="54"/>
        <v>29000</v>
      </c>
      <c r="AA75" s="1475">
        <f t="shared" si="93"/>
        <v>4909244.3220888879</v>
      </c>
      <c r="AB75" s="1098"/>
      <c r="AC75" s="600"/>
      <c r="AD75" s="1056">
        <f t="shared" si="55"/>
        <v>0</v>
      </c>
      <c r="AE75" s="1063"/>
      <c r="AF75" s="747">
        <f t="shared" si="56"/>
        <v>0</v>
      </c>
      <c r="AG75" s="600"/>
      <c r="AH75" s="1056">
        <f t="shared" si="57"/>
        <v>0</v>
      </c>
      <c r="AI75" s="1070"/>
      <c r="AJ75" s="747">
        <f t="shared" si="58"/>
        <v>0</v>
      </c>
      <c r="AK75" s="1051"/>
      <c r="AL75" s="270">
        <v>0</v>
      </c>
      <c r="AM75" s="902"/>
      <c r="AN75" s="902">
        <v>2026</v>
      </c>
      <c r="AO75" s="18" t="str">
        <f t="shared" si="59"/>
        <v xml:space="preserve"> </v>
      </c>
      <c r="AP75" s="747" t="str">
        <f t="shared" si="60"/>
        <v xml:space="preserve"> </v>
      </c>
      <c r="AQ75" s="4" t="str">
        <f t="shared" si="61"/>
        <v xml:space="preserve"> </v>
      </c>
      <c r="AR75" s="747" t="str">
        <f t="shared" si="62"/>
        <v xml:space="preserve"> </v>
      </c>
      <c r="AS75" s="4" t="str">
        <f t="shared" si="63"/>
        <v xml:space="preserve"> </v>
      </c>
      <c r="AT75" s="747" t="str">
        <f t="shared" si="64"/>
        <v xml:space="preserve"> </v>
      </c>
      <c r="AU75" s="4" t="str">
        <f t="shared" si="65"/>
        <v xml:space="preserve"> </v>
      </c>
      <c r="AV75" s="747" t="str">
        <f t="shared" si="66"/>
        <v xml:space="preserve"> </v>
      </c>
      <c r="AW75" s="4" t="str">
        <f t="shared" si="67"/>
        <v xml:space="preserve"> </v>
      </c>
      <c r="AX75" s="747" t="str">
        <f t="shared" si="68"/>
        <v xml:space="preserve"> </v>
      </c>
      <c r="AY75" s="4" t="str">
        <f t="shared" si="69"/>
        <v xml:space="preserve"> </v>
      </c>
      <c r="AZ75" s="747" t="str">
        <f t="shared" si="70"/>
        <v xml:space="preserve"> </v>
      </c>
      <c r="BA75" s="4" t="str">
        <f t="shared" si="71"/>
        <v xml:space="preserve"> </v>
      </c>
      <c r="BB75" s="747" t="str">
        <f t="shared" si="72"/>
        <v xml:space="preserve"> </v>
      </c>
      <c r="BC75" s="4" t="str">
        <f t="shared" si="73"/>
        <v xml:space="preserve"> </v>
      </c>
      <c r="BD75" s="747" t="str">
        <f t="shared" si="74"/>
        <v xml:space="preserve"> </v>
      </c>
      <c r="BE75" s="4">
        <f t="shared" si="75"/>
        <v>0.38</v>
      </c>
      <c r="BF75" s="747">
        <f t="shared" si="76"/>
        <v>29000</v>
      </c>
      <c r="BG75" s="4" t="str">
        <f t="shared" si="77"/>
        <v xml:space="preserve"> </v>
      </c>
      <c r="BH75" s="747" t="str">
        <f t="shared" si="78"/>
        <v xml:space="preserve"> </v>
      </c>
      <c r="BI75" s="4" t="str">
        <f t="shared" si="79"/>
        <v xml:space="preserve"> </v>
      </c>
      <c r="BJ75" s="747" t="str">
        <f t="shared" si="80"/>
        <v xml:space="preserve"> </v>
      </c>
      <c r="BK75" s="4" t="str">
        <f t="shared" si="81"/>
        <v xml:space="preserve"> </v>
      </c>
      <c r="BL75" s="747" t="str">
        <f t="shared" si="82"/>
        <v xml:space="preserve"> </v>
      </c>
      <c r="BM75" s="4" t="str">
        <f t="shared" si="83"/>
        <v xml:space="preserve"> </v>
      </c>
      <c r="BN75" s="747" t="str">
        <f t="shared" si="84"/>
        <v xml:space="preserve"> </v>
      </c>
      <c r="BO75" s="4" t="str">
        <f t="shared" si="85"/>
        <v xml:space="preserve"> </v>
      </c>
      <c r="BP75" s="747" t="str">
        <f t="shared" si="86"/>
        <v xml:space="preserve"> </v>
      </c>
      <c r="BQ75" s="4" t="str">
        <f t="shared" si="87"/>
        <v xml:space="preserve"> </v>
      </c>
      <c r="BR75" s="747" t="str">
        <f t="shared" si="88"/>
        <v xml:space="preserve"> </v>
      </c>
      <c r="BS75" s="133"/>
      <c r="BT75" s="133"/>
      <c r="BU75" s="389"/>
      <c r="BV75" s="389"/>
      <c r="BW75" s="389"/>
      <c r="BX75" s="389"/>
      <c r="BY75" s="389"/>
      <c r="BZ75" s="389"/>
      <c r="CA75" s="389"/>
      <c r="CB75" s="389"/>
      <c r="CC75" s="163">
        <f t="shared" si="89"/>
        <v>0</v>
      </c>
      <c r="CD75" s="389"/>
      <c r="CE75" s="389"/>
      <c r="CF75" s="389"/>
      <c r="CG75" s="389"/>
      <c r="CH75" s="389"/>
      <c r="CI75" s="389"/>
      <c r="CJ75" s="389"/>
      <c r="CK75" s="389"/>
      <c r="CL75" s="389"/>
      <c r="CM75" s="389"/>
      <c r="CN75" s="389"/>
      <c r="CO75" s="389"/>
      <c r="CP75" s="389"/>
      <c r="CQ75" s="389"/>
      <c r="CR75" s="389"/>
      <c r="CS75" s="389"/>
      <c r="CT75" s="389"/>
      <c r="CU75" s="389"/>
      <c r="CV75" s="389"/>
      <c r="CW75" s="389"/>
      <c r="CX75" s="389"/>
      <c r="CY75" s="389"/>
      <c r="CZ75" s="389"/>
      <c r="DA75" s="389"/>
      <c r="DB75" s="389"/>
      <c r="DC75" s="389"/>
      <c r="DD75" s="389"/>
      <c r="DE75" s="389"/>
      <c r="DF75" s="389"/>
      <c r="DG75" s="389"/>
      <c r="DH75" s="389"/>
      <c r="DI75" s="389"/>
      <c r="DJ75" s="389"/>
      <c r="DK75" s="389"/>
      <c r="DL75" s="389"/>
      <c r="DM75" s="389"/>
      <c r="DN75" s="389"/>
      <c r="DO75" s="389"/>
      <c r="DP75" s="389"/>
      <c r="DQ75" s="389"/>
      <c r="DR75" s="389"/>
      <c r="DS75" s="389"/>
      <c r="DT75" s="389"/>
      <c r="DU75" s="389"/>
      <c r="DV75" s="389"/>
      <c r="DW75" s="389"/>
      <c r="DX75" s="389"/>
      <c r="DY75" s="389"/>
      <c r="DZ75" s="389"/>
      <c r="EA75" s="389"/>
      <c r="EB75" s="389"/>
      <c r="EC75" s="389"/>
      <c r="ED75" s="389"/>
      <c r="EE75" s="389"/>
      <c r="EF75" s="389"/>
      <c r="EG75" s="389"/>
      <c r="EH75" s="389"/>
      <c r="EI75" s="389"/>
      <c r="EJ75" s="389"/>
      <c r="EK75" s="389"/>
      <c r="EL75" s="389"/>
      <c r="EM75" s="389"/>
      <c r="EN75" s="389"/>
      <c r="EO75" s="389"/>
      <c r="EP75" s="389"/>
      <c r="EQ75" s="389"/>
      <c r="ER75" s="389"/>
      <c r="ES75" s="389"/>
      <c r="ET75" s="389"/>
      <c r="EU75" s="389"/>
      <c r="EV75" s="389"/>
      <c r="EW75" s="389"/>
      <c r="EX75" s="389"/>
      <c r="EY75" s="389"/>
      <c r="EZ75" s="389"/>
      <c r="FA75" s="389"/>
      <c r="FB75" s="389"/>
      <c r="FC75" s="389"/>
      <c r="FD75" s="389"/>
      <c r="FE75" s="389"/>
      <c r="FF75" s="389"/>
      <c r="FG75" s="389"/>
      <c r="FH75" s="389"/>
      <c r="FI75" s="389"/>
      <c r="FJ75" s="389"/>
      <c r="FK75" s="389"/>
      <c r="FL75" s="389"/>
      <c r="FM75" s="389"/>
      <c r="FN75" s="389"/>
      <c r="FO75" s="389"/>
      <c r="FP75" s="389"/>
      <c r="FQ75" s="389"/>
      <c r="FR75" s="389"/>
      <c r="FS75" s="389"/>
      <c r="FT75" s="389"/>
      <c r="FU75" s="389"/>
      <c r="FV75" s="389"/>
      <c r="FW75" s="389"/>
      <c r="FX75" s="389"/>
      <c r="FY75" s="679" t="s">
        <v>373</v>
      </c>
      <c r="FZ75" s="680">
        <v>16</v>
      </c>
      <c r="GA75" s="680">
        <v>28092643</v>
      </c>
      <c r="GB75" s="680">
        <v>40</v>
      </c>
      <c r="GC75" s="680" t="s">
        <v>779</v>
      </c>
      <c r="GD75" s="680">
        <v>22</v>
      </c>
      <c r="GE75" s="680">
        <v>2012</v>
      </c>
      <c r="GF75" s="680">
        <v>0</v>
      </c>
      <c r="GG75" s="680" t="s">
        <v>792</v>
      </c>
      <c r="GH75" s="680">
        <v>0</v>
      </c>
      <c r="GI75" s="680">
        <v>0</v>
      </c>
      <c r="GJ75" s="680" t="s">
        <v>792</v>
      </c>
      <c r="GK75" s="680">
        <v>0</v>
      </c>
      <c r="GL75" s="680" t="s">
        <v>781</v>
      </c>
      <c r="GM75" s="680" t="s">
        <v>782</v>
      </c>
      <c r="GN75" s="680">
        <v>66</v>
      </c>
      <c r="GO75" s="680" t="s">
        <v>783</v>
      </c>
      <c r="GP75" s="680">
        <v>0</v>
      </c>
      <c r="GQ75" s="680">
        <v>0</v>
      </c>
      <c r="GR75" s="680">
        <v>4</v>
      </c>
      <c r="GS75" s="680">
        <v>1</v>
      </c>
      <c r="GT75" s="680" t="s">
        <v>783</v>
      </c>
      <c r="GU75" s="680" t="s">
        <v>783</v>
      </c>
      <c r="GV75" s="680" t="s">
        <v>783</v>
      </c>
      <c r="GW75" s="680" t="s">
        <v>783</v>
      </c>
      <c r="GX75" s="680" t="s">
        <v>783</v>
      </c>
      <c r="GY75" s="680" t="s">
        <v>783</v>
      </c>
      <c r="GZ75" s="680">
        <v>1649</v>
      </c>
      <c r="HA75" s="680">
        <v>0.05</v>
      </c>
      <c r="HB75" s="680">
        <v>5</v>
      </c>
      <c r="HC75" s="680" t="s">
        <v>783</v>
      </c>
      <c r="HD75" s="680" t="s">
        <v>782</v>
      </c>
      <c r="HE75" s="680">
        <v>15</v>
      </c>
      <c r="HF75" s="680" t="s">
        <v>783</v>
      </c>
      <c r="HG75" s="680">
        <v>0</v>
      </c>
      <c r="HH75" s="680" t="s">
        <v>783</v>
      </c>
      <c r="HI75" s="680">
        <v>0</v>
      </c>
      <c r="HJ75" s="680">
        <v>1</v>
      </c>
      <c r="HK75" s="680">
        <v>45</v>
      </c>
      <c r="HL75" s="680" t="s">
        <v>784</v>
      </c>
      <c r="HM75" s="680" t="s">
        <v>785</v>
      </c>
      <c r="HN75" s="680" t="s">
        <v>783</v>
      </c>
      <c r="HO75" s="680" t="s">
        <v>783</v>
      </c>
      <c r="HP75" s="680" t="s">
        <v>783</v>
      </c>
      <c r="HQ75" s="680" t="s">
        <v>783</v>
      </c>
      <c r="HR75" s="680" t="s">
        <v>783</v>
      </c>
      <c r="HS75" s="680">
        <v>3980785</v>
      </c>
      <c r="HT75" s="680" t="s">
        <v>783</v>
      </c>
      <c r="HU75" s="680" t="s">
        <v>786</v>
      </c>
      <c r="HV75" s="680" t="s">
        <v>787</v>
      </c>
      <c r="HW75" s="680">
        <v>4</v>
      </c>
      <c r="HX75" s="680">
        <v>2013</v>
      </c>
      <c r="HY75" s="680">
        <v>63</v>
      </c>
      <c r="HZ75" s="680">
        <v>422</v>
      </c>
      <c r="IA75" s="680">
        <v>686</v>
      </c>
      <c r="IB75" s="681">
        <v>41358.405266203707</v>
      </c>
      <c r="IC75" s="680" t="s">
        <v>788</v>
      </c>
      <c r="ID75" s="680">
        <v>3976307</v>
      </c>
      <c r="IE75" s="680">
        <v>2013</v>
      </c>
      <c r="IF75" s="680">
        <v>1712</v>
      </c>
      <c r="IG75" s="680" t="s">
        <v>783</v>
      </c>
      <c r="IH75" s="680" t="s">
        <v>783</v>
      </c>
      <c r="II75" s="680" t="s">
        <v>783</v>
      </c>
      <c r="IJ75" s="680" t="s">
        <v>783</v>
      </c>
      <c r="IK75" s="680" t="s">
        <v>783</v>
      </c>
      <c r="IL75" s="680" t="s">
        <v>783</v>
      </c>
      <c r="IM75" s="680" t="s">
        <v>783</v>
      </c>
      <c r="IN75" s="680" t="s">
        <v>783</v>
      </c>
      <c r="IO75" s="680" t="s">
        <v>783</v>
      </c>
      <c r="IP75" s="680">
        <v>1649</v>
      </c>
      <c r="IQ75" s="681">
        <v>37600.566631944443</v>
      </c>
      <c r="IR75" s="680" t="s">
        <v>783</v>
      </c>
      <c r="IS75" s="680" t="s">
        <v>783</v>
      </c>
      <c r="IT75" s="680" t="s">
        <v>783</v>
      </c>
      <c r="IU75" s="680" t="s">
        <v>783</v>
      </c>
      <c r="IV75" s="680" t="s">
        <v>783</v>
      </c>
      <c r="IW75" s="680" t="s">
        <v>783</v>
      </c>
      <c r="IX75" s="680" t="s">
        <v>783</v>
      </c>
      <c r="IY75" s="680" t="s">
        <v>781</v>
      </c>
      <c r="IZ75" s="680">
        <v>45</v>
      </c>
      <c r="JA75" s="680" t="s">
        <v>789</v>
      </c>
      <c r="JB75" s="680" t="s">
        <v>783</v>
      </c>
      <c r="JC75" s="680" t="s">
        <v>783</v>
      </c>
      <c r="JD75" s="680" t="s">
        <v>783</v>
      </c>
      <c r="JE75" s="680">
        <v>329409</v>
      </c>
      <c r="JF75" s="680" t="s">
        <v>783</v>
      </c>
      <c r="JG75" s="680" t="s">
        <v>783</v>
      </c>
      <c r="JH75" s="680" t="s">
        <v>783</v>
      </c>
      <c r="JI75" s="680" t="s">
        <v>783</v>
      </c>
      <c r="JJ75" s="680" t="s">
        <v>783</v>
      </c>
      <c r="JK75" s="680" t="s">
        <v>783</v>
      </c>
      <c r="JL75" s="680" t="s">
        <v>783</v>
      </c>
      <c r="JM75" s="680" t="s">
        <v>790</v>
      </c>
      <c r="JN75" s="680">
        <v>4</v>
      </c>
      <c r="JO75" s="680">
        <v>2</v>
      </c>
      <c r="JP75" s="680" t="s">
        <v>783</v>
      </c>
      <c r="JQ75" s="680" t="s">
        <v>783</v>
      </c>
      <c r="JR75" s="680" t="s">
        <v>783</v>
      </c>
      <c r="JS75" s="680" t="s">
        <v>783</v>
      </c>
      <c r="JT75" s="680" t="s">
        <v>783</v>
      </c>
      <c r="JU75" s="680" t="s">
        <v>783</v>
      </c>
      <c r="JV75" s="680" t="s">
        <v>835</v>
      </c>
      <c r="JW75" s="682">
        <v>348.73087600000002</v>
      </c>
      <c r="JX75">
        <f>SUM(JW75:JW75)</f>
        <v>348.73087600000002</v>
      </c>
      <c r="JY75" s="225">
        <v>0.22217404564393942</v>
      </c>
    </row>
    <row r="76" spans="1:286" ht="16" thickBot="1">
      <c r="A76" s="905" t="s">
        <v>5</v>
      </c>
      <c r="B76" s="79">
        <f t="shared" si="52"/>
        <v>3</v>
      </c>
      <c r="C76" s="871" t="s">
        <v>117</v>
      </c>
      <c r="D76" s="489" t="s">
        <v>245</v>
      </c>
      <c r="E76" s="1129" t="s">
        <v>246</v>
      </c>
      <c r="F76" s="888">
        <v>0.74</v>
      </c>
      <c r="G76" s="120">
        <f t="shared" si="90"/>
        <v>53.289999999999992</v>
      </c>
      <c r="H76" s="51">
        <v>0.74</v>
      </c>
      <c r="I76" s="2"/>
      <c r="J76" s="29"/>
      <c r="K76" s="18"/>
      <c r="L76" s="5"/>
      <c r="M76" s="1135">
        <v>0.5</v>
      </c>
      <c r="N76" s="386">
        <v>1</v>
      </c>
      <c r="O76" s="1136">
        <v>5</v>
      </c>
      <c r="P76" s="1109">
        <f t="shared" si="51"/>
        <v>6.5</v>
      </c>
      <c r="Q76" s="1108">
        <f t="shared" si="48"/>
        <v>2.5</v>
      </c>
      <c r="R76" s="46"/>
      <c r="S76" s="547">
        <f>H76</f>
        <v>0.74</v>
      </c>
      <c r="T76" s="25"/>
      <c r="U76" s="219">
        <f t="shared" si="50"/>
        <v>55500</v>
      </c>
      <c r="V76" s="219" t="s">
        <v>642</v>
      </c>
      <c r="W76" s="1042">
        <f t="shared" si="91"/>
        <v>55500</v>
      </c>
      <c r="X76" s="537">
        <f t="shared" si="92"/>
        <v>0</v>
      </c>
      <c r="Y76" s="538">
        <f t="shared" si="53"/>
        <v>500</v>
      </c>
      <c r="Z76" s="1090">
        <f t="shared" si="54"/>
        <v>56000</v>
      </c>
      <c r="AA76" s="1475">
        <f t="shared" si="93"/>
        <v>4965244.3220888879</v>
      </c>
      <c r="AB76" s="1098"/>
      <c r="AC76" s="600"/>
      <c r="AD76" s="1056">
        <f t="shared" si="55"/>
        <v>0</v>
      </c>
      <c r="AE76" s="1063"/>
      <c r="AF76" s="747">
        <f t="shared" si="56"/>
        <v>0</v>
      </c>
      <c r="AG76" s="600"/>
      <c r="AH76" s="1056">
        <f t="shared" si="57"/>
        <v>0</v>
      </c>
      <c r="AI76" s="1070"/>
      <c r="AJ76" s="747">
        <f t="shared" si="58"/>
        <v>0</v>
      </c>
      <c r="AK76" s="1051"/>
      <c r="AL76" s="270">
        <v>0</v>
      </c>
      <c r="AM76" s="902"/>
      <c r="AN76" s="902">
        <v>2026</v>
      </c>
      <c r="AO76" s="18" t="str">
        <f t="shared" si="59"/>
        <v xml:space="preserve"> </v>
      </c>
      <c r="AP76" s="747" t="str">
        <f t="shared" si="60"/>
        <v xml:space="preserve"> </v>
      </c>
      <c r="AQ76" s="4" t="str">
        <f t="shared" si="61"/>
        <v xml:space="preserve"> </v>
      </c>
      <c r="AR76" s="747" t="str">
        <f t="shared" si="62"/>
        <v xml:space="preserve"> </v>
      </c>
      <c r="AS76" s="4" t="str">
        <f t="shared" si="63"/>
        <v xml:space="preserve"> </v>
      </c>
      <c r="AT76" s="747" t="str">
        <f t="shared" si="64"/>
        <v xml:space="preserve"> </v>
      </c>
      <c r="AU76" s="4" t="str">
        <f t="shared" si="65"/>
        <v xml:space="preserve"> </v>
      </c>
      <c r="AV76" s="747" t="str">
        <f t="shared" si="66"/>
        <v xml:space="preserve"> </v>
      </c>
      <c r="AW76" s="4" t="str">
        <f t="shared" si="67"/>
        <v xml:space="preserve"> </v>
      </c>
      <c r="AX76" s="747" t="str">
        <f t="shared" si="68"/>
        <v xml:space="preserve"> </v>
      </c>
      <c r="AY76" s="4" t="str">
        <f t="shared" si="69"/>
        <v xml:space="preserve"> </v>
      </c>
      <c r="AZ76" s="747" t="str">
        <f t="shared" si="70"/>
        <v xml:space="preserve"> </v>
      </c>
      <c r="BA76" s="4" t="str">
        <f t="shared" si="71"/>
        <v xml:space="preserve"> </v>
      </c>
      <c r="BB76" s="747" t="str">
        <f t="shared" si="72"/>
        <v xml:space="preserve"> </v>
      </c>
      <c r="BC76" s="4" t="str">
        <f t="shared" si="73"/>
        <v xml:space="preserve"> </v>
      </c>
      <c r="BD76" s="747" t="str">
        <f t="shared" si="74"/>
        <v xml:space="preserve"> </v>
      </c>
      <c r="BE76" s="4">
        <f t="shared" si="75"/>
        <v>0.74</v>
      </c>
      <c r="BF76" s="747">
        <f t="shared" si="76"/>
        <v>56000</v>
      </c>
      <c r="BG76" s="4" t="str">
        <f t="shared" si="77"/>
        <v xml:space="preserve"> </v>
      </c>
      <c r="BH76" s="747" t="str">
        <f t="shared" si="78"/>
        <v xml:space="preserve"> </v>
      </c>
      <c r="BI76" s="4" t="str">
        <f t="shared" si="79"/>
        <v xml:space="preserve"> </v>
      </c>
      <c r="BJ76" s="747" t="str">
        <f t="shared" si="80"/>
        <v xml:space="preserve"> </v>
      </c>
      <c r="BK76" s="4" t="str">
        <f t="shared" si="81"/>
        <v xml:space="preserve"> </v>
      </c>
      <c r="BL76" s="747" t="str">
        <f t="shared" si="82"/>
        <v xml:space="preserve"> </v>
      </c>
      <c r="BM76" s="4" t="str">
        <f t="shared" si="83"/>
        <v xml:space="preserve"> </v>
      </c>
      <c r="BN76" s="747" t="str">
        <f t="shared" si="84"/>
        <v xml:space="preserve"> </v>
      </c>
      <c r="BO76" s="4" t="str">
        <f t="shared" si="85"/>
        <v xml:space="preserve"> </v>
      </c>
      <c r="BP76" s="747" t="str">
        <f t="shared" si="86"/>
        <v xml:space="preserve"> </v>
      </c>
      <c r="BQ76" s="4" t="str">
        <f t="shared" si="87"/>
        <v xml:space="preserve"> </v>
      </c>
      <c r="BR76" s="747" t="str">
        <f t="shared" si="88"/>
        <v xml:space="preserve"> </v>
      </c>
      <c r="BS76" s="133" t="s">
        <v>247</v>
      </c>
      <c r="BT76" s="133"/>
      <c r="BU76" s="389"/>
      <c r="BV76" s="389"/>
      <c r="BW76" s="389"/>
      <c r="BX76" s="389"/>
      <c r="BY76" s="389"/>
      <c r="BZ76" s="589"/>
      <c r="CA76" s="389"/>
      <c r="CB76" s="389"/>
      <c r="CC76" s="163">
        <f t="shared" si="89"/>
        <v>0</v>
      </c>
      <c r="CD76" s="389"/>
      <c r="CE76" s="389"/>
      <c r="CF76" s="389"/>
      <c r="CG76" s="389"/>
      <c r="CH76" s="389"/>
      <c r="CI76" s="389"/>
      <c r="CJ76" s="389"/>
      <c r="CK76" s="389"/>
      <c r="CL76" s="389"/>
      <c r="CM76" s="389"/>
      <c r="CN76" s="389"/>
      <c r="CO76" s="389"/>
      <c r="CP76" s="389"/>
      <c r="CQ76" s="389"/>
      <c r="CR76" s="389"/>
      <c r="CS76" s="389"/>
      <c r="CT76" s="389"/>
      <c r="CU76" s="389"/>
      <c r="CV76" s="389"/>
      <c r="CW76" s="389"/>
      <c r="CX76" s="389"/>
      <c r="CY76" s="389"/>
      <c r="CZ76" s="389"/>
      <c r="DA76" s="389"/>
      <c r="DB76" s="389"/>
      <c r="DC76" s="389"/>
      <c r="DD76" s="389"/>
      <c r="DE76" s="389"/>
      <c r="DF76" s="389"/>
      <c r="DG76" s="389"/>
      <c r="DH76" s="389"/>
      <c r="DI76" s="389"/>
      <c r="DJ76" s="389"/>
      <c r="DK76" s="389"/>
      <c r="DL76" s="389"/>
      <c r="DM76" s="389"/>
      <c r="DN76" s="389"/>
      <c r="DO76" s="389"/>
      <c r="DP76" s="389"/>
      <c r="DQ76" s="389"/>
      <c r="DR76" s="389"/>
      <c r="DS76" s="389"/>
      <c r="DT76" s="389"/>
      <c r="DU76" s="389"/>
      <c r="DV76" s="389"/>
      <c r="DW76" s="389"/>
      <c r="DX76" s="389"/>
      <c r="DY76" s="389"/>
      <c r="DZ76" s="389"/>
      <c r="EA76" s="389"/>
      <c r="EB76" s="389"/>
      <c r="EC76" s="389"/>
      <c r="ED76" s="389"/>
      <c r="EE76" s="389"/>
      <c r="EF76" s="389"/>
      <c r="EG76" s="389"/>
      <c r="EH76" s="389"/>
      <c r="EI76" s="389"/>
      <c r="EJ76" s="389"/>
      <c r="EK76" s="389"/>
      <c r="EL76" s="389"/>
      <c r="EM76" s="389"/>
      <c r="EN76" s="389"/>
      <c r="EO76" s="389"/>
      <c r="EP76" s="389"/>
      <c r="EQ76" s="389"/>
      <c r="ER76" s="389"/>
      <c r="ES76" s="389"/>
      <c r="ET76" s="389"/>
      <c r="EU76" s="389"/>
      <c r="EV76" s="389"/>
      <c r="EW76" s="389"/>
      <c r="EX76" s="389"/>
      <c r="EY76" s="389"/>
      <c r="EZ76" s="389"/>
      <c r="FA76" s="389"/>
      <c r="FB76" s="389"/>
      <c r="FC76" s="389"/>
      <c r="FD76" s="389"/>
      <c r="FE76" s="389"/>
      <c r="FF76" s="389"/>
      <c r="FG76" s="389"/>
      <c r="FH76" s="389"/>
      <c r="FI76" s="389"/>
      <c r="FJ76" s="389"/>
      <c r="FK76" s="389"/>
      <c r="FL76" s="389"/>
      <c r="FM76" s="389"/>
      <c r="FN76" s="389"/>
      <c r="FO76" s="389"/>
      <c r="FP76" s="389"/>
      <c r="FQ76" s="389"/>
      <c r="FR76" s="389"/>
      <c r="FS76" s="389"/>
      <c r="FT76" s="389"/>
      <c r="FU76" s="389"/>
      <c r="FV76" s="389"/>
      <c r="FW76" s="389"/>
      <c r="FX76" s="389"/>
      <c r="FY76" s="660"/>
      <c r="FZ76" s="661"/>
      <c r="GA76" s="661"/>
      <c r="GB76" s="661"/>
      <c r="GC76" s="661"/>
      <c r="GD76" s="661"/>
      <c r="GE76" s="661"/>
      <c r="GF76" s="661"/>
      <c r="GG76" s="661"/>
      <c r="GH76" s="661"/>
      <c r="GI76" s="661"/>
      <c r="GJ76" s="661"/>
      <c r="GK76" s="661"/>
      <c r="GL76" s="661"/>
      <c r="GM76" s="661"/>
      <c r="GN76" s="661"/>
      <c r="GO76" s="661"/>
      <c r="GP76" s="661"/>
      <c r="GQ76" s="661"/>
      <c r="GR76" s="661"/>
      <c r="GS76" s="661"/>
      <c r="GT76" s="661"/>
      <c r="GU76" s="661"/>
      <c r="GV76" s="661"/>
      <c r="GW76" s="661"/>
      <c r="GX76" s="661"/>
      <c r="GY76" s="661"/>
      <c r="GZ76" s="661"/>
      <c r="HA76" s="661"/>
      <c r="HB76" s="661"/>
      <c r="HC76" s="661"/>
      <c r="HD76" s="661"/>
      <c r="HE76" s="661"/>
      <c r="HF76" s="661"/>
      <c r="HG76" s="661"/>
      <c r="HH76" s="661"/>
      <c r="HI76" s="661"/>
      <c r="HJ76" s="661"/>
      <c r="HK76" s="661"/>
      <c r="HL76" s="661"/>
      <c r="HM76" s="661"/>
      <c r="HN76" s="661"/>
      <c r="HO76" s="661"/>
      <c r="HP76" s="661"/>
      <c r="HQ76" s="661"/>
      <c r="HR76" s="661"/>
      <c r="HS76" s="661"/>
      <c r="HT76" s="661"/>
      <c r="HU76" s="661"/>
      <c r="HV76" s="661"/>
      <c r="HW76" s="661"/>
      <c r="HX76" s="661"/>
      <c r="HY76" s="661"/>
      <c r="HZ76" s="661"/>
      <c r="IA76" s="661"/>
      <c r="IB76" s="662"/>
      <c r="IC76" s="661"/>
      <c r="ID76" s="661"/>
      <c r="IE76" s="661"/>
      <c r="IF76" s="661"/>
      <c r="IG76" s="661"/>
      <c r="IH76" s="661"/>
      <c r="II76" s="661"/>
      <c r="IJ76" s="661"/>
      <c r="IK76" s="661"/>
      <c r="IL76" s="661"/>
      <c r="IM76" s="661"/>
      <c r="IN76" s="661"/>
      <c r="IO76" s="661"/>
      <c r="IP76" s="661"/>
      <c r="IQ76" s="662"/>
      <c r="IR76" s="661"/>
      <c r="IS76" s="661"/>
      <c r="IT76" s="661"/>
      <c r="IU76" s="663"/>
      <c r="IV76" s="661"/>
      <c r="IW76" s="661"/>
      <c r="IX76" s="661"/>
      <c r="IY76" s="661"/>
      <c r="IZ76" s="661"/>
      <c r="JA76" s="661"/>
      <c r="JB76" s="661"/>
      <c r="JC76" s="661"/>
      <c r="JD76" s="661"/>
      <c r="JE76" s="661"/>
      <c r="JF76" s="661"/>
      <c r="JG76" s="661"/>
      <c r="JH76" s="661"/>
      <c r="JI76" s="661"/>
      <c r="JJ76" s="661"/>
      <c r="JK76" s="661"/>
      <c r="JL76" s="661"/>
      <c r="JM76" s="661"/>
      <c r="JN76" s="661"/>
      <c r="JO76" s="661"/>
      <c r="JP76" s="661"/>
      <c r="JQ76" s="661"/>
      <c r="JR76" s="661"/>
      <c r="JS76" s="661"/>
      <c r="JT76" s="661"/>
      <c r="JU76" s="661"/>
      <c r="JV76" s="661"/>
      <c r="JW76" s="664"/>
      <c r="JY76" s="225"/>
    </row>
    <row r="77" spans="1:286" ht="16" thickBot="1">
      <c r="A77" s="905" t="s">
        <v>5</v>
      </c>
      <c r="B77" s="79">
        <f t="shared" si="52"/>
        <v>3</v>
      </c>
      <c r="C77" s="871" t="s">
        <v>46</v>
      </c>
      <c r="D77" s="489" t="s">
        <v>185</v>
      </c>
      <c r="E77" s="1129" t="s">
        <v>34</v>
      </c>
      <c r="F77" s="888">
        <v>1.1000000000000001</v>
      </c>
      <c r="G77" s="120">
        <f t="shared" si="90"/>
        <v>54.389999999999993</v>
      </c>
      <c r="H77" s="47">
        <v>1.1000000000000001</v>
      </c>
      <c r="I77" s="2"/>
      <c r="J77" s="29"/>
      <c r="K77" s="18"/>
      <c r="L77" s="5"/>
      <c r="M77" s="170">
        <v>1</v>
      </c>
      <c r="N77" s="71">
        <v>1</v>
      </c>
      <c r="O77" s="739">
        <v>3</v>
      </c>
      <c r="P77" s="1107">
        <f t="shared" si="51"/>
        <v>5</v>
      </c>
      <c r="Q77" s="1108">
        <f t="shared" si="48"/>
        <v>3</v>
      </c>
      <c r="R77" s="46"/>
      <c r="S77" s="3">
        <v>1.1000000000000001</v>
      </c>
      <c r="T77" s="25"/>
      <c r="U77" s="219">
        <f t="shared" si="50"/>
        <v>82500</v>
      </c>
      <c r="V77" s="219" t="s">
        <v>642</v>
      </c>
      <c r="W77" s="1042">
        <f t="shared" si="91"/>
        <v>82500</v>
      </c>
      <c r="X77" s="537">
        <f t="shared" si="92"/>
        <v>34341.511111111111</v>
      </c>
      <c r="Y77" s="538">
        <f t="shared" si="53"/>
        <v>500</v>
      </c>
      <c r="Z77" s="1090">
        <f t="shared" si="54"/>
        <v>117341.51111111112</v>
      </c>
      <c r="AA77" s="1475">
        <f t="shared" si="93"/>
        <v>5082585.8331999993</v>
      </c>
      <c r="AB77" s="1098"/>
      <c r="AC77" s="600">
        <v>4</v>
      </c>
      <c r="AD77" s="1056">
        <f t="shared" si="55"/>
        <v>14541.511111111111</v>
      </c>
      <c r="AE77" s="1063">
        <v>0.25</v>
      </c>
      <c r="AF77" s="747">
        <f t="shared" si="56"/>
        <v>19800</v>
      </c>
      <c r="AG77" s="600"/>
      <c r="AH77" s="1056">
        <f t="shared" si="57"/>
        <v>0</v>
      </c>
      <c r="AI77" s="1070"/>
      <c r="AJ77" s="747">
        <f t="shared" si="58"/>
        <v>0</v>
      </c>
      <c r="AK77" s="1051"/>
      <c r="AL77" s="270">
        <v>0</v>
      </c>
      <c r="AM77" s="902"/>
      <c r="AN77" s="902">
        <v>2026</v>
      </c>
      <c r="AO77" s="18" t="str">
        <f t="shared" si="59"/>
        <v xml:space="preserve"> </v>
      </c>
      <c r="AP77" s="747" t="str">
        <f t="shared" si="60"/>
        <v xml:space="preserve"> </v>
      </c>
      <c r="AQ77" s="4" t="str">
        <f t="shared" si="61"/>
        <v xml:space="preserve"> </v>
      </c>
      <c r="AR77" s="747" t="str">
        <f t="shared" si="62"/>
        <v xml:space="preserve"> </v>
      </c>
      <c r="AS77" s="4" t="str">
        <f t="shared" si="63"/>
        <v xml:space="preserve"> </v>
      </c>
      <c r="AT77" s="747" t="str">
        <f t="shared" si="64"/>
        <v xml:space="preserve"> </v>
      </c>
      <c r="AU77" s="4" t="str">
        <f t="shared" si="65"/>
        <v xml:space="preserve"> </v>
      </c>
      <c r="AV77" s="747" t="str">
        <f t="shared" si="66"/>
        <v xml:space="preserve"> </v>
      </c>
      <c r="AW77" s="4" t="str">
        <f t="shared" si="67"/>
        <v xml:space="preserve"> </v>
      </c>
      <c r="AX77" s="747" t="str">
        <f t="shared" si="68"/>
        <v xml:space="preserve"> </v>
      </c>
      <c r="AY77" s="4" t="str">
        <f t="shared" si="69"/>
        <v xml:space="preserve"> </v>
      </c>
      <c r="AZ77" s="747" t="str">
        <f t="shared" si="70"/>
        <v xml:space="preserve"> </v>
      </c>
      <c r="BA77" s="4" t="str">
        <f t="shared" si="71"/>
        <v xml:space="preserve"> </v>
      </c>
      <c r="BB77" s="747" t="str">
        <f t="shared" si="72"/>
        <v xml:space="preserve"> </v>
      </c>
      <c r="BC77" s="4" t="str">
        <f t="shared" si="73"/>
        <v xml:space="preserve"> </v>
      </c>
      <c r="BD77" s="747" t="str">
        <f t="shared" si="74"/>
        <v xml:space="preserve"> </v>
      </c>
      <c r="BE77" s="4">
        <f t="shared" si="75"/>
        <v>1.1000000000000001</v>
      </c>
      <c r="BF77" s="747">
        <f t="shared" si="76"/>
        <v>117341.51111111112</v>
      </c>
      <c r="BG77" s="4" t="str">
        <f t="shared" si="77"/>
        <v xml:space="preserve"> </v>
      </c>
      <c r="BH77" s="747" t="str">
        <f t="shared" si="78"/>
        <v xml:space="preserve"> </v>
      </c>
      <c r="BI77" s="4" t="str">
        <f t="shared" si="79"/>
        <v xml:space="preserve"> </v>
      </c>
      <c r="BJ77" s="747" t="str">
        <f t="shared" si="80"/>
        <v xml:space="preserve"> </v>
      </c>
      <c r="BK77" s="4" t="str">
        <f t="shared" si="81"/>
        <v xml:space="preserve"> </v>
      </c>
      <c r="BL77" s="747" t="str">
        <f t="shared" si="82"/>
        <v xml:space="preserve"> </v>
      </c>
      <c r="BM77" s="4" t="str">
        <f t="shared" si="83"/>
        <v xml:space="preserve"> </v>
      </c>
      <c r="BN77" s="747" t="str">
        <f t="shared" si="84"/>
        <v xml:space="preserve"> </v>
      </c>
      <c r="BO77" s="4" t="str">
        <f t="shared" si="85"/>
        <v xml:space="preserve"> </v>
      </c>
      <c r="BP77" s="747" t="str">
        <f t="shared" si="86"/>
        <v xml:space="preserve"> </v>
      </c>
      <c r="BQ77" s="4" t="str">
        <f t="shared" si="87"/>
        <v xml:space="preserve"> </v>
      </c>
      <c r="BR77" s="747" t="str">
        <f t="shared" si="88"/>
        <v xml:space="preserve"> </v>
      </c>
      <c r="BS77" s="133"/>
      <c r="BT77" s="133"/>
      <c r="BU77" s="389"/>
      <c r="BV77" s="389"/>
      <c r="BW77" s="389"/>
      <c r="BX77" s="389"/>
      <c r="BY77" s="389"/>
      <c r="BZ77" s="389"/>
      <c r="CA77" s="389"/>
      <c r="CB77" s="389"/>
      <c r="CC77" s="163">
        <f t="shared" si="89"/>
        <v>0</v>
      </c>
      <c r="CD77" s="389"/>
      <c r="CE77" s="389"/>
      <c r="CF77" s="389"/>
      <c r="CG77" s="389"/>
      <c r="CH77" s="389"/>
      <c r="CI77" s="389"/>
      <c r="CJ77" s="389"/>
      <c r="CK77" s="389"/>
      <c r="CL77" s="389"/>
      <c r="CM77" s="389"/>
      <c r="CN77" s="389"/>
      <c r="CO77" s="389"/>
      <c r="CP77" s="389"/>
      <c r="CQ77" s="389"/>
      <c r="CR77" s="389"/>
      <c r="CS77" s="389"/>
      <c r="CT77" s="389"/>
      <c r="CU77" s="389"/>
      <c r="CV77" s="389"/>
      <c r="CW77" s="389"/>
      <c r="CX77" s="389"/>
      <c r="CY77" s="389"/>
      <c r="CZ77" s="389"/>
      <c r="DA77" s="389"/>
      <c r="DB77" s="389"/>
      <c r="DC77" s="389"/>
      <c r="DD77" s="389"/>
      <c r="DE77" s="389"/>
      <c r="DF77" s="389"/>
      <c r="DG77" s="389"/>
      <c r="DH77" s="389"/>
      <c r="DI77" s="389"/>
      <c r="DJ77" s="389"/>
      <c r="DK77" s="389"/>
      <c r="DL77" s="389"/>
      <c r="DM77" s="389"/>
      <c r="DN77" s="389"/>
      <c r="DO77" s="389"/>
      <c r="DP77" s="389"/>
      <c r="DQ77" s="389"/>
      <c r="DR77" s="389"/>
      <c r="DS77" s="389"/>
      <c r="DT77" s="389"/>
      <c r="DU77" s="389"/>
      <c r="DV77" s="389"/>
      <c r="DW77" s="389"/>
      <c r="DX77" s="389"/>
      <c r="DY77" s="389"/>
      <c r="DZ77" s="389"/>
      <c r="EA77" s="389"/>
      <c r="EB77" s="389"/>
      <c r="EC77" s="389"/>
      <c r="ED77" s="389"/>
      <c r="EE77" s="389"/>
      <c r="EF77" s="389"/>
      <c r="EG77" s="389"/>
      <c r="EH77" s="389"/>
      <c r="EI77" s="389"/>
      <c r="EJ77" s="389"/>
      <c r="EK77" s="389"/>
      <c r="EL77" s="389"/>
      <c r="EM77" s="389"/>
      <c r="EN77" s="389"/>
      <c r="EO77" s="389"/>
      <c r="EP77" s="389"/>
      <c r="EQ77" s="389"/>
      <c r="ER77" s="389"/>
      <c r="ES77" s="389"/>
      <c r="ET77" s="389"/>
      <c r="EU77" s="389"/>
      <c r="EV77" s="389"/>
      <c r="EW77" s="389"/>
      <c r="EX77" s="389"/>
      <c r="EY77" s="389"/>
      <c r="EZ77" s="389"/>
      <c r="FA77" s="389"/>
      <c r="FB77" s="389"/>
      <c r="FC77" s="389"/>
      <c r="FD77" s="389"/>
      <c r="FE77" s="389"/>
      <c r="FF77" s="389"/>
      <c r="FG77" s="389"/>
      <c r="FH77" s="389"/>
      <c r="FI77" s="389"/>
      <c r="FJ77" s="389"/>
      <c r="FK77" s="389"/>
      <c r="FL77" s="389"/>
      <c r="FM77" s="389"/>
      <c r="FN77" s="389"/>
      <c r="FO77" s="389"/>
      <c r="FP77" s="389"/>
      <c r="FQ77" s="389"/>
      <c r="FR77" s="389"/>
      <c r="FS77" s="389"/>
      <c r="FT77" s="389"/>
      <c r="FU77" s="389"/>
      <c r="FV77" s="389"/>
      <c r="FW77" s="389"/>
      <c r="FX77" s="389"/>
      <c r="FY77" s="645" t="s">
        <v>889</v>
      </c>
      <c r="FZ77" s="646"/>
      <c r="GA77" s="646"/>
      <c r="GB77" s="646"/>
      <c r="GC77" s="646"/>
      <c r="GD77" s="646"/>
      <c r="GE77" s="646"/>
      <c r="GF77" s="646"/>
      <c r="GG77" s="646"/>
      <c r="GH77" s="646"/>
      <c r="GI77" s="646"/>
      <c r="GJ77" s="646"/>
      <c r="GK77" s="646"/>
      <c r="GL77" s="646"/>
      <c r="GM77" s="646"/>
      <c r="GN77" s="646"/>
      <c r="GO77" s="646"/>
      <c r="GP77" s="646"/>
      <c r="GQ77" s="646"/>
      <c r="GR77" s="646"/>
      <c r="GS77" s="646"/>
      <c r="GT77" s="646"/>
      <c r="GU77" s="646"/>
      <c r="GV77" s="646"/>
      <c r="GW77" s="646"/>
      <c r="GX77" s="646"/>
      <c r="GY77" s="646"/>
      <c r="GZ77" s="646"/>
      <c r="HA77" s="646"/>
      <c r="HB77" s="646"/>
      <c r="HC77" s="646"/>
      <c r="HD77" s="646"/>
      <c r="HE77" s="646"/>
      <c r="HF77" s="646"/>
      <c r="HG77" s="646"/>
      <c r="HH77" s="646"/>
      <c r="HI77" s="646"/>
      <c r="HJ77" s="646"/>
      <c r="HK77" s="646"/>
      <c r="HL77" s="646"/>
      <c r="HM77" s="646"/>
      <c r="HN77" s="646"/>
      <c r="HO77" s="646"/>
      <c r="HP77" s="646"/>
      <c r="HQ77" s="646"/>
      <c r="HR77" s="646"/>
      <c r="HS77" s="646"/>
      <c r="HT77" s="646"/>
      <c r="HU77" s="646"/>
      <c r="HV77" s="646"/>
      <c r="HW77" s="646"/>
      <c r="HX77" s="646"/>
      <c r="HY77" s="646"/>
      <c r="HZ77" s="646"/>
      <c r="IA77" s="646"/>
      <c r="IB77" s="647"/>
      <c r="IC77" s="646"/>
      <c r="ID77" s="646"/>
      <c r="IE77" s="646"/>
      <c r="IF77" s="646"/>
      <c r="IG77" s="646"/>
      <c r="IH77" s="646"/>
      <c r="II77" s="646"/>
      <c r="IJ77" s="646"/>
      <c r="IK77" s="646"/>
      <c r="IL77" s="646"/>
      <c r="IM77" s="646"/>
      <c r="IN77" s="646"/>
      <c r="IO77" s="646"/>
      <c r="IP77" s="646"/>
      <c r="IQ77" s="647"/>
      <c r="IR77" s="646"/>
      <c r="IS77" s="646"/>
      <c r="IT77" s="646"/>
      <c r="IU77" s="646"/>
      <c r="IV77" s="646"/>
      <c r="IW77" s="646"/>
      <c r="IX77" s="646"/>
      <c r="IY77" s="646"/>
      <c r="IZ77" s="646"/>
      <c r="JA77" s="646"/>
      <c r="JB77" s="646"/>
      <c r="JC77" s="646"/>
      <c r="JD77" s="646"/>
      <c r="JE77" s="646"/>
      <c r="JF77" s="646"/>
      <c r="JG77" s="646"/>
      <c r="JH77" s="646"/>
      <c r="JI77" s="646"/>
      <c r="JJ77" s="646"/>
      <c r="JK77" s="646"/>
      <c r="JL77" s="646"/>
      <c r="JM77" s="646"/>
      <c r="JN77" s="646"/>
      <c r="JO77" s="646"/>
      <c r="JP77" s="646"/>
      <c r="JQ77" s="646"/>
      <c r="JR77" s="646"/>
      <c r="JS77" s="646"/>
      <c r="JT77" s="646"/>
      <c r="JU77" s="646"/>
      <c r="JV77" s="646"/>
      <c r="JW77" s="649"/>
      <c r="JY77" s="225"/>
    </row>
    <row r="78" spans="1:286" ht="16" thickBot="1">
      <c r="A78" s="905" t="s">
        <v>5</v>
      </c>
      <c r="B78" s="79">
        <f t="shared" si="52"/>
        <v>3</v>
      </c>
      <c r="C78" s="871" t="s">
        <v>73</v>
      </c>
      <c r="D78" s="489" t="s">
        <v>238</v>
      </c>
      <c r="E78" s="1129"/>
      <c r="F78" s="888">
        <v>0.23</v>
      </c>
      <c r="G78" s="120">
        <f t="shared" si="90"/>
        <v>54.61999999999999</v>
      </c>
      <c r="H78" s="47">
        <v>0.23</v>
      </c>
      <c r="I78" s="2"/>
      <c r="J78" s="29"/>
      <c r="K78" s="18"/>
      <c r="L78" s="5"/>
      <c r="M78" s="170">
        <v>1</v>
      </c>
      <c r="N78" s="71">
        <v>1</v>
      </c>
      <c r="O78" s="739">
        <v>3</v>
      </c>
      <c r="P78" s="1107">
        <f t="shared" si="51"/>
        <v>5</v>
      </c>
      <c r="Q78" s="1108">
        <f t="shared" si="48"/>
        <v>3</v>
      </c>
      <c r="R78" s="46"/>
      <c r="S78" s="3">
        <v>0.23</v>
      </c>
      <c r="T78" s="25"/>
      <c r="U78" s="219">
        <f t="shared" si="50"/>
        <v>17250</v>
      </c>
      <c r="V78" s="219" t="s">
        <v>642</v>
      </c>
      <c r="W78" s="1042">
        <f t="shared" si="91"/>
        <v>17250</v>
      </c>
      <c r="X78" s="537">
        <f t="shared" si="92"/>
        <v>8700.746666666666</v>
      </c>
      <c r="Y78" s="538">
        <f t="shared" si="53"/>
        <v>500</v>
      </c>
      <c r="Z78" s="1090">
        <f t="shared" si="54"/>
        <v>26450.746666666666</v>
      </c>
      <c r="AA78" s="1475">
        <f t="shared" si="93"/>
        <v>5109036.5798666663</v>
      </c>
      <c r="AB78" s="1098"/>
      <c r="AC78" s="600">
        <v>6</v>
      </c>
      <c r="AD78" s="1056">
        <f t="shared" si="55"/>
        <v>4560.7466666666669</v>
      </c>
      <c r="AE78" s="1063">
        <v>0.25</v>
      </c>
      <c r="AF78" s="747">
        <f t="shared" si="56"/>
        <v>4140</v>
      </c>
      <c r="AG78" s="600"/>
      <c r="AH78" s="1056">
        <f t="shared" si="57"/>
        <v>0</v>
      </c>
      <c r="AI78" s="1070"/>
      <c r="AJ78" s="747">
        <f t="shared" si="58"/>
        <v>0</v>
      </c>
      <c r="AK78" s="1051"/>
      <c r="AL78" s="270">
        <v>0</v>
      </c>
      <c r="AM78" s="902"/>
      <c r="AN78" s="902">
        <v>2026</v>
      </c>
      <c r="AO78" s="18" t="str">
        <f t="shared" si="59"/>
        <v xml:space="preserve"> </v>
      </c>
      <c r="AP78" s="747" t="str">
        <f t="shared" si="60"/>
        <v xml:space="preserve"> </v>
      </c>
      <c r="AQ78" s="4" t="str">
        <f t="shared" si="61"/>
        <v xml:space="preserve"> </v>
      </c>
      <c r="AR78" s="747" t="str">
        <f t="shared" si="62"/>
        <v xml:space="preserve"> </v>
      </c>
      <c r="AS78" s="4" t="str">
        <f t="shared" si="63"/>
        <v xml:space="preserve"> </v>
      </c>
      <c r="AT78" s="747" t="str">
        <f t="shared" si="64"/>
        <v xml:space="preserve"> </v>
      </c>
      <c r="AU78" s="4" t="str">
        <f t="shared" si="65"/>
        <v xml:space="preserve"> </v>
      </c>
      <c r="AV78" s="747" t="str">
        <f t="shared" si="66"/>
        <v xml:space="preserve"> </v>
      </c>
      <c r="AW78" s="4" t="str">
        <f t="shared" si="67"/>
        <v xml:space="preserve"> </v>
      </c>
      <c r="AX78" s="747" t="str">
        <f t="shared" si="68"/>
        <v xml:space="preserve"> </v>
      </c>
      <c r="AY78" s="4" t="str">
        <f t="shared" si="69"/>
        <v xml:space="preserve"> </v>
      </c>
      <c r="AZ78" s="747" t="str">
        <f t="shared" si="70"/>
        <v xml:space="preserve"> </v>
      </c>
      <c r="BA78" s="4" t="str">
        <f t="shared" si="71"/>
        <v xml:space="preserve"> </v>
      </c>
      <c r="BB78" s="747" t="str">
        <f t="shared" si="72"/>
        <v xml:space="preserve"> </v>
      </c>
      <c r="BC78" s="4" t="str">
        <f t="shared" si="73"/>
        <v xml:space="preserve"> </v>
      </c>
      <c r="BD78" s="747" t="str">
        <f t="shared" si="74"/>
        <v xml:space="preserve"> </v>
      </c>
      <c r="BE78" s="4">
        <f t="shared" si="75"/>
        <v>0.23</v>
      </c>
      <c r="BF78" s="747">
        <f t="shared" si="76"/>
        <v>26450.746666666666</v>
      </c>
      <c r="BG78" s="4" t="str">
        <f t="shared" si="77"/>
        <v xml:space="preserve"> </v>
      </c>
      <c r="BH78" s="747" t="str">
        <f t="shared" si="78"/>
        <v xml:space="preserve"> </v>
      </c>
      <c r="BI78" s="4" t="str">
        <f t="shared" si="79"/>
        <v xml:space="preserve"> </v>
      </c>
      <c r="BJ78" s="747" t="str">
        <f t="shared" si="80"/>
        <v xml:space="preserve"> </v>
      </c>
      <c r="BK78" s="4" t="str">
        <f t="shared" si="81"/>
        <v xml:space="preserve"> </v>
      </c>
      <c r="BL78" s="747" t="str">
        <f t="shared" si="82"/>
        <v xml:space="preserve"> </v>
      </c>
      <c r="BM78" s="4" t="str">
        <f t="shared" si="83"/>
        <v xml:space="preserve"> </v>
      </c>
      <c r="BN78" s="747" t="str">
        <f t="shared" si="84"/>
        <v xml:space="preserve"> </v>
      </c>
      <c r="BO78" s="4" t="str">
        <f t="shared" si="85"/>
        <v xml:space="preserve"> </v>
      </c>
      <c r="BP78" s="747" t="str">
        <f t="shared" si="86"/>
        <v xml:space="preserve"> </v>
      </c>
      <c r="BQ78" s="4" t="str">
        <f t="shared" si="87"/>
        <v xml:space="preserve"> </v>
      </c>
      <c r="BR78" s="747" t="str">
        <f t="shared" si="88"/>
        <v xml:space="preserve"> </v>
      </c>
      <c r="BS78" s="133" t="s">
        <v>237</v>
      </c>
      <c r="BT78" s="133"/>
      <c r="BU78" s="389"/>
      <c r="BV78" s="389"/>
      <c r="BW78" s="389"/>
      <c r="BX78" s="389"/>
      <c r="BY78" s="389"/>
      <c r="BZ78" s="389"/>
      <c r="CA78" s="389"/>
      <c r="CB78" s="389"/>
      <c r="CC78" s="163">
        <f t="shared" si="89"/>
        <v>0</v>
      </c>
      <c r="CD78" s="389"/>
      <c r="CE78" s="389"/>
      <c r="CF78" s="389"/>
      <c r="CG78" s="389"/>
      <c r="CH78" s="389"/>
      <c r="CI78" s="389"/>
      <c r="CJ78" s="389"/>
      <c r="CK78" s="389"/>
      <c r="CL78" s="389"/>
      <c r="CM78" s="389"/>
      <c r="CN78" s="389"/>
      <c r="CO78" s="389"/>
      <c r="CP78" s="389"/>
      <c r="CQ78" s="389"/>
      <c r="CR78" s="389"/>
      <c r="CS78" s="389"/>
      <c r="CT78" s="389"/>
      <c r="CU78" s="389"/>
      <c r="CV78" s="389"/>
      <c r="CW78" s="389"/>
      <c r="CX78" s="389"/>
      <c r="CY78" s="389"/>
      <c r="CZ78" s="389"/>
      <c r="DA78" s="389"/>
      <c r="DB78" s="389"/>
      <c r="DC78" s="389"/>
      <c r="DD78" s="389"/>
      <c r="DE78" s="389"/>
      <c r="DF78" s="389"/>
      <c r="DG78" s="389"/>
      <c r="DH78" s="389"/>
      <c r="DI78" s="389"/>
      <c r="DJ78" s="389"/>
      <c r="DK78" s="389"/>
      <c r="DL78" s="389"/>
      <c r="DM78" s="389"/>
      <c r="DN78" s="389"/>
      <c r="DO78" s="389"/>
      <c r="DP78" s="389"/>
      <c r="DQ78" s="389"/>
      <c r="DR78" s="389"/>
      <c r="DS78" s="389"/>
      <c r="DT78" s="389"/>
      <c r="DU78" s="389"/>
      <c r="DV78" s="389"/>
      <c r="DW78" s="389"/>
      <c r="DX78" s="389"/>
      <c r="DY78" s="389"/>
      <c r="DZ78" s="389"/>
      <c r="EA78" s="389"/>
      <c r="EB78" s="389"/>
      <c r="EC78" s="389"/>
      <c r="ED78" s="389"/>
      <c r="EE78" s="389"/>
      <c r="EF78" s="389"/>
      <c r="EG78" s="389"/>
      <c r="EH78" s="389"/>
      <c r="EI78" s="389"/>
      <c r="EJ78" s="389"/>
      <c r="EK78" s="389"/>
      <c r="EL78" s="389"/>
      <c r="EM78" s="389"/>
      <c r="EN78" s="389"/>
      <c r="EO78" s="389"/>
      <c r="EP78" s="389"/>
      <c r="EQ78" s="389"/>
      <c r="ER78" s="389"/>
      <c r="ES78" s="389"/>
      <c r="ET78" s="389"/>
      <c r="EU78" s="389"/>
      <c r="EV78" s="389"/>
      <c r="EW78" s="389"/>
      <c r="EX78" s="389"/>
      <c r="EY78" s="389"/>
      <c r="EZ78" s="389"/>
      <c r="FA78" s="389"/>
      <c r="FB78" s="389"/>
      <c r="FC78" s="389"/>
      <c r="FD78" s="389"/>
      <c r="FE78" s="389"/>
      <c r="FF78" s="389"/>
      <c r="FG78" s="389"/>
      <c r="FH78" s="389"/>
      <c r="FI78" s="389"/>
      <c r="FJ78" s="389"/>
      <c r="FK78" s="389"/>
      <c r="FL78" s="389"/>
      <c r="FM78" s="389"/>
      <c r="FN78" s="389"/>
      <c r="FO78" s="389"/>
      <c r="FP78" s="389"/>
      <c r="FQ78" s="389"/>
      <c r="FR78" s="389"/>
      <c r="FS78" s="389"/>
      <c r="FT78" s="389"/>
      <c r="FU78" s="389"/>
      <c r="FV78" s="389"/>
      <c r="FW78" s="389"/>
      <c r="FX78" s="389"/>
      <c r="FY78" s="660" t="s">
        <v>458</v>
      </c>
      <c r="FZ78" s="661">
        <v>160</v>
      </c>
      <c r="GA78" s="661">
        <v>32434876</v>
      </c>
      <c r="GB78" s="661">
        <v>35</v>
      </c>
      <c r="GC78" s="661" t="s">
        <v>3</v>
      </c>
      <c r="GD78" s="661">
        <v>20</v>
      </c>
      <c r="GE78" s="661">
        <v>1970</v>
      </c>
      <c r="GF78" s="661">
        <v>0</v>
      </c>
      <c r="GG78" s="661" t="s">
        <v>792</v>
      </c>
      <c r="GH78" s="661">
        <v>0</v>
      </c>
      <c r="GI78" s="661">
        <v>0</v>
      </c>
      <c r="GJ78" s="661" t="s">
        <v>792</v>
      </c>
      <c r="GK78" s="661">
        <v>0</v>
      </c>
      <c r="GL78" s="661" t="s">
        <v>781</v>
      </c>
      <c r="GM78" s="661" t="s">
        <v>782</v>
      </c>
      <c r="GN78" s="661">
        <v>66</v>
      </c>
      <c r="GO78" s="661" t="s">
        <v>783</v>
      </c>
      <c r="GP78" s="661">
        <v>0</v>
      </c>
      <c r="GQ78" s="661">
        <v>0</v>
      </c>
      <c r="GR78" s="661">
        <v>4</v>
      </c>
      <c r="GS78" s="661">
        <v>2</v>
      </c>
      <c r="GT78" s="661">
        <v>1</v>
      </c>
      <c r="GU78" s="661" t="s">
        <v>783</v>
      </c>
      <c r="GV78" s="661" t="s">
        <v>783</v>
      </c>
      <c r="GW78" s="661" t="s">
        <v>783</v>
      </c>
      <c r="GX78" s="661" t="s">
        <v>783</v>
      </c>
      <c r="GY78" s="661" t="s">
        <v>783</v>
      </c>
      <c r="GZ78" s="661">
        <v>1649</v>
      </c>
      <c r="HA78" s="661">
        <v>0.54</v>
      </c>
      <c r="HB78" s="661">
        <v>5</v>
      </c>
      <c r="HC78" s="661" t="s">
        <v>783</v>
      </c>
      <c r="HD78" s="661" t="s">
        <v>782</v>
      </c>
      <c r="HE78" s="661">
        <v>15</v>
      </c>
      <c r="HF78" s="661" t="s">
        <v>783</v>
      </c>
      <c r="HG78" s="661">
        <v>0</v>
      </c>
      <c r="HH78" s="661" t="s">
        <v>783</v>
      </c>
      <c r="HI78" s="661">
        <v>0</v>
      </c>
      <c r="HJ78" s="661">
        <v>1</v>
      </c>
      <c r="HK78" s="661">
        <v>45</v>
      </c>
      <c r="HL78" s="661" t="s">
        <v>784</v>
      </c>
      <c r="HM78" s="661" t="s">
        <v>785</v>
      </c>
      <c r="HN78" s="661" t="s">
        <v>783</v>
      </c>
      <c r="HO78" s="661" t="s">
        <v>783</v>
      </c>
      <c r="HP78" s="661" t="s">
        <v>783</v>
      </c>
      <c r="HQ78" s="661" t="s">
        <v>783</v>
      </c>
      <c r="HR78" s="661" t="s">
        <v>783</v>
      </c>
      <c r="HS78" s="661">
        <v>3978968</v>
      </c>
      <c r="HT78" s="661" t="s">
        <v>783</v>
      </c>
      <c r="HU78" s="661" t="s">
        <v>786</v>
      </c>
      <c r="HV78" s="661" t="s">
        <v>787</v>
      </c>
      <c r="HW78" s="661">
        <v>4</v>
      </c>
      <c r="HX78" s="661">
        <v>2016</v>
      </c>
      <c r="HY78" s="661">
        <v>63</v>
      </c>
      <c r="HZ78" s="661">
        <v>0</v>
      </c>
      <c r="IA78" s="661">
        <v>2851</v>
      </c>
      <c r="IB78" s="662">
        <v>42227.682129629633</v>
      </c>
      <c r="IC78" s="661" t="s">
        <v>788</v>
      </c>
      <c r="ID78" s="661">
        <v>3974490</v>
      </c>
      <c r="IE78" s="661">
        <v>2014</v>
      </c>
      <c r="IF78" s="661">
        <v>1712</v>
      </c>
      <c r="IG78" s="661" t="s">
        <v>783</v>
      </c>
      <c r="IH78" s="661" t="s">
        <v>783</v>
      </c>
      <c r="II78" s="661" t="s">
        <v>783</v>
      </c>
      <c r="IJ78" s="661" t="s">
        <v>783</v>
      </c>
      <c r="IK78" s="661" t="s">
        <v>783</v>
      </c>
      <c r="IL78" s="661" t="s">
        <v>783</v>
      </c>
      <c r="IM78" s="661" t="s">
        <v>783</v>
      </c>
      <c r="IN78" s="661" t="s">
        <v>783</v>
      </c>
      <c r="IO78" s="661" t="s">
        <v>783</v>
      </c>
      <c r="IP78" s="661">
        <v>1649</v>
      </c>
      <c r="IQ78" s="662">
        <v>37477.354571759257</v>
      </c>
      <c r="IR78" s="661">
        <v>4</v>
      </c>
      <c r="IS78" s="661" t="s">
        <v>793</v>
      </c>
      <c r="IT78" s="661">
        <v>1</v>
      </c>
      <c r="IU78" s="663">
        <v>41275</v>
      </c>
      <c r="IV78" s="661" t="s">
        <v>783</v>
      </c>
      <c r="IW78" s="661" t="s">
        <v>783</v>
      </c>
      <c r="IX78" s="661" t="s">
        <v>783</v>
      </c>
      <c r="IY78" s="661" t="s">
        <v>781</v>
      </c>
      <c r="IZ78" s="661">
        <v>45</v>
      </c>
      <c r="JA78" s="661" t="s">
        <v>789</v>
      </c>
      <c r="JB78" s="661" t="s">
        <v>783</v>
      </c>
      <c r="JC78" s="661" t="s">
        <v>783</v>
      </c>
      <c r="JD78" s="661" t="s">
        <v>783</v>
      </c>
      <c r="JE78" s="661">
        <v>329436</v>
      </c>
      <c r="JF78" s="661" t="s">
        <v>783</v>
      </c>
      <c r="JG78" s="661" t="s">
        <v>783</v>
      </c>
      <c r="JH78" s="661" t="s">
        <v>795</v>
      </c>
      <c r="JI78" s="661">
        <v>35</v>
      </c>
      <c r="JJ78" s="661" t="s">
        <v>783</v>
      </c>
      <c r="JK78" s="661" t="s">
        <v>783</v>
      </c>
      <c r="JL78" s="661" t="s">
        <v>783</v>
      </c>
      <c r="JM78" s="661" t="s">
        <v>790</v>
      </c>
      <c r="JN78" s="661">
        <v>4</v>
      </c>
      <c r="JO78" s="661">
        <v>1</v>
      </c>
      <c r="JP78" s="661" t="s">
        <v>783</v>
      </c>
      <c r="JQ78" s="661">
        <v>12683066</v>
      </c>
      <c r="JR78" s="661">
        <v>2013</v>
      </c>
      <c r="JS78" s="661">
        <v>12</v>
      </c>
      <c r="JT78" s="661" t="s">
        <v>783</v>
      </c>
      <c r="JU78" s="661" t="s">
        <v>783</v>
      </c>
      <c r="JV78" s="661" t="s">
        <v>878</v>
      </c>
      <c r="JW78" s="664">
        <v>2843.5650719999999</v>
      </c>
      <c r="JX78">
        <f>JW78</f>
        <v>2843.5650719999999</v>
      </c>
      <c r="JY78" s="225">
        <v>0.53855399090909084</v>
      </c>
    </row>
    <row r="79" spans="1:286" ht="16" thickBot="1">
      <c r="A79" s="905" t="s">
        <v>5</v>
      </c>
      <c r="B79" s="79">
        <f t="shared" si="52"/>
        <v>3</v>
      </c>
      <c r="C79" s="871" t="s">
        <v>131</v>
      </c>
      <c r="D79" s="489" t="s">
        <v>135</v>
      </c>
      <c r="E79" s="1129" t="s">
        <v>235</v>
      </c>
      <c r="F79" s="888">
        <v>0.06</v>
      </c>
      <c r="G79" s="120">
        <f t="shared" si="90"/>
        <v>54.679999999999993</v>
      </c>
      <c r="H79" s="49">
        <v>0.06</v>
      </c>
      <c r="I79" s="2"/>
      <c r="J79" s="29"/>
      <c r="K79" s="18"/>
      <c r="L79" s="5"/>
      <c r="M79" s="170">
        <v>1</v>
      </c>
      <c r="N79" s="71">
        <v>1</v>
      </c>
      <c r="O79" s="739">
        <v>3</v>
      </c>
      <c r="P79" s="1107">
        <f t="shared" si="51"/>
        <v>5</v>
      </c>
      <c r="Q79" s="1108">
        <f t="shared" si="48"/>
        <v>3</v>
      </c>
      <c r="R79" s="30"/>
      <c r="S79" s="3">
        <f>H79</f>
        <v>0.06</v>
      </c>
      <c r="T79" s="25"/>
      <c r="U79" s="219">
        <f t="shared" si="50"/>
        <v>4500</v>
      </c>
      <c r="V79" s="219" t="s">
        <v>642</v>
      </c>
      <c r="W79" s="1042">
        <f t="shared" si="91"/>
        <v>4500</v>
      </c>
      <c r="X79" s="537">
        <f t="shared" si="92"/>
        <v>0</v>
      </c>
      <c r="Y79" s="538">
        <f t="shared" si="53"/>
        <v>500</v>
      </c>
      <c r="Z79" s="1090">
        <f t="shared" si="54"/>
        <v>5000</v>
      </c>
      <c r="AA79" s="1475">
        <f t="shared" si="93"/>
        <v>5114036.5798666663</v>
      </c>
      <c r="AB79" s="1098"/>
      <c r="AC79" s="600"/>
      <c r="AD79" s="1056">
        <f t="shared" si="55"/>
        <v>0</v>
      </c>
      <c r="AE79" s="1063"/>
      <c r="AF79" s="747">
        <f t="shared" si="56"/>
        <v>0</v>
      </c>
      <c r="AG79" s="600"/>
      <c r="AH79" s="1056">
        <f t="shared" si="57"/>
        <v>0</v>
      </c>
      <c r="AI79" s="1070"/>
      <c r="AJ79" s="747">
        <f t="shared" si="58"/>
        <v>0</v>
      </c>
      <c r="AK79" s="1051"/>
      <c r="AL79" s="270">
        <v>0</v>
      </c>
      <c r="AM79" s="902"/>
      <c r="AN79" s="902">
        <v>2026</v>
      </c>
      <c r="AO79" s="18" t="str">
        <f t="shared" si="59"/>
        <v xml:space="preserve"> </v>
      </c>
      <c r="AP79" s="747" t="str">
        <f t="shared" si="60"/>
        <v xml:space="preserve"> </v>
      </c>
      <c r="AQ79" s="4" t="str">
        <f t="shared" si="61"/>
        <v xml:space="preserve"> </v>
      </c>
      <c r="AR79" s="747" t="str">
        <f t="shared" si="62"/>
        <v xml:space="preserve"> </v>
      </c>
      <c r="AS79" s="4" t="str">
        <f t="shared" si="63"/>
        <v xml:space="preserve"> </v>
      </c>
      <c r="AT79" s="747" t="str">
        <f t="shared" si="64"/>
        <v xml:space="preserve"> </v>
      </c>
      <c r="AU79" s="4" t="str">
        <f t="shared" si="65"/>
        <v xml:space="preserve"> </v>
      </c>
      <c r="AV79" s="747" t="str">
        <f t="shared" si="66"/>
        <v xml:space="preserve"> </v>
      </c>
      <c r="AW79" s="4" t="str">
        <f t="shared" si="67"/>
        <v xml:space="preserve"> </v>
      </c>
      <c r="AX79" s="747" t="str">
        <f t="shared" si="68"/>
        <v xml:space="preserve"> </v>
      </c>
      <c r="AY79" s="4" t="str">
        <f t="shared" si="69"/>
        <v xml:space="preserve"> </v>
      </c>
      <c r="AZ79" s="747" t="str">
        <f t="shared" si="70"/>
        <v xml:space="preserve"> </v>
      </c>
      <c r="BA79" s="4" t="str">
        <f t="shared" si="71"/>
        <v xml:space="preserve"> </v>
      </c>
      <c r="BB79" s="747" t="str">
        <f t="shared" si="72"/>
        <v xml:space="preserve"> </v>
      </c>
      <c r="BC79" s="4" t="str">
        <f t="shared" si="73"/>
        <v xml:space="preserve"> </v>
      </c>
      <c r="BD79" s="747" t="str">
        <f t="shared" si="74"/>
        <v xml:space="preserve"> </v>
      </c>
      <c r="BE79" s="4">
        <f t="shared" si="75"/>
        <v>0.06</v>
      </c>
      <c r="BF79" s="747">
        <f t="shared" si="76"/>
        <v>5000</v>
      </c>
      <c r="BG79" s="4" t="str">
        <f t="shared" si="77"/>
        <v xml:space="preserve"> </v>
      </c>
      <c r="BH79" s="747" t="str">
        <f t="shared" si="78"/>
        <v xml:space="preserve"> </v>
      </c>
      <c r="BI79" s="4" t="str">
        <f t="shared" si="79"/>
        <v xml:space="preserve"> </v>
      </c>
      <c r="BJ79" s="747" t="str">
        <f t="shared" si="80"/>
        <v xml:space="preserve"> </v>
      </c>
      <c r="BK79" s="4" t="str">
        <f t="shared" si="81"/>
        <v xml:space="preserve"> </v>
      </c>
      <c r="BL79" s="747" t="str">
        <f t="shared" si="82"/>
        <v xml:space="preserve"> </v>
      </c>
      <c r="BM79" s="4" t="str">
        <f t="shared" si="83"/>
        <v xml:space="preserve"> </v>
      </c>
      <c r="BN79" s="747" t="str">
        <f t="shared" si="84"/>
        <v xml:space="preserve"> </v>
      </c>
      <c r="BO79" s="4" t="str">
        <f t="shared" si="85"/>
        <v xml:space="preserve"> </v>
      </c>
      <c r="BP79" s="747" t="str">
        <f t="shared" si="86"/>
        <v xml:space="preserve"> </v>
      </c>
      <c r="BQ79" s="4" t="str">
        <f t="shared" si="87"/>
        <v xml:space="preserve"> </v>
      </c>
      <c r="BR79" s="747" t="str">
        <f t="shared" si="88"/>
        <v xml:space="preserve"> </v>
      </c>
      <c r="BS79" s="133"/>
      <c r="BT79" s="133"/>
      <c r="BU79" s="389"/>
      <c r="BV79" s="389"/>
      <c r="BW79" s="389"/>
      <c r="BX79" s="389"/>
      <c r="BY79" s="389"/>
      <c r="BZ79" s="389"/>
      <c r="CA79" s="725"/>
      <c r="CB79" s="725"/>
      <c r="CC79" s="163">
        <f t="shared" si="89"/>
        <v>0</v>
      </c>
      <c r="CD79" s="725"/>
      <c r="CE79" s="389"/>
      <c r="CF79" s="389"/>
      <c r="CG79" s="389"/>
      <c r="CH79" s="389"/>
      <c r="CI79" s="389"/>
      <c r="CJ79" s="389"/>
      <c r="CK79" s="389"/>
      <c r="CL79" s="389"/>
      <c r="CM79" s="389"/>
      <c r="CN79" s="389"/>
      <c r="CO79" s="389"/>
      <c r="CP79" s="389"/>
      <c r="CQ79" s="389"/>
      <c r="CR79" s="389"/>
      <c r="CS79" s="389"/>
      <c r="CT79" s="389"/>
      <c r="CU79" s="389"/>
      <c r="CV79" s="389"/>
      <c r="CW79" s="389"/>
      <c r="CX79" s="389"/>
      <c r="CY79" s="389"/>
      <c r="CZ79" s="3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389"/>
      <c r="DN79" s="389"/>
      <c r="DO79" s="389"/>
      <c r="DP79" s="389"/>
      <c r="DQ79" s="389"/>
      <c r="DR79" s="389"/>
      <c r="DS79" s="389"/>
      <c r="DT79" s="389"/>
      <c r="DU79" s="389"/>
      <c r="DV79" s="389"/>
      <c r="DW79" s="389"/>
      <c r="DX79" s="389"/>
      <c r="DY79" s="389"/>
      <c r="DZ79" s="389"/>
      <c r="EA79" s="389"/>
      <c r="EB79" s="389"/>
      <c r="EC79" s="389"/>
      <c r="ED79" s="389"/>
      <c r="EE79" s="389"/>
      <c r="EF79" s="389"/>
      <c r="EG79" s="389"/>
      <c r="EH79" s="389"/>
      <c r="EI79" s="389"/>
      <c r="EJ79" s="389"/>
      <c r="EK79" s="389"/>
      <c r="EL79" s="389"/>
      <c r="EM79" s="389"/>
      <c r="EN79" s="389"/>
      <c r="EO79" s="389"/>
      <c r="EP79" s="389"/>
      <c r="EQ79" s="389"/>
      <c r="ER79" s="389"/>
      <c r="ES79" s="389"/>
      <c r="ET79" s="389"/>
      <c r="EU79" s="389"/>
      <c r="EV79" s="389"/>
      <c r="EW79" s="389"/>
      <c r="EX79" s="389"/>
      <c r="EY79" s="389"/>
      <c r="EZ79" s="389"/>
      <c r="FA79" s="389"/>
      <c r="FB79" s="389"/>
      <c r="FC79" s="389"/>
      <c r="FD79" s="389"/>
      <c r="FE79" s="389"/>
      <c r="FF79" s="389"/>
      <c r="FG79" s="389"/>
      <c r="FH79" s="389"/>
      <c r="FI79" s="389"/>
      <c r="FJ79" s="389"/>
      <c r="FK79" s="389"/>
      <c r="FL79" s="389"/>
      <c r="FM79" s="389"/>
      <c r="FN79" s="389"/>
      <c r="FO79" s="389"/>
      <c r="FP79" s="389"/>
      <c r="FQ79" s="389"/>
      <c r="FR79" s="389"/>
      <c r="FS79" s="389"/>
      <c r="FT79" s="389"/>
      <c r="FU79" s="389"/>
      <c r="FV79" s="389"/>
      <c r="FW79" s="389"/>
      <c r="FX79" s="389"/>
      <c r="FY79" s="660" t="s">
        <v>460</v>
      </c>
      <c r="FZ79" s="661">
        <v>110</v>
      </c>
      <c r="GA79" s="661">
        <v>30289484</v>
      </c>
      <c r="GB79" s="661">
        <v>52</v>
      </c>
      <c r="GC79" s="661" t="s">
        <v>817</v>
      </c>
      <c r="GD79" s="661">
        <v>20</v>
      </c>
      <c r="GE79" s="661">
        <v>1970</v>
      </c>
      <c r="GF79" s="661">
        <v>1</v>
      </c>
      <c r="GG79" s="661" t="s">
        <v>780</v>
      </c>
      <c r="GH79" s="661">
        <v>2</v>
      </c>
      <c r="GI79" s="661">
        <v>1</v>
      </c>
      <c r="GJ79" s="661" t="s">
        <v>780</v>
      </c>
      <c r="GK79" s="661">
        <v>2</v>
      </c>
      <c r="GL79" s="661" t="s">
        <v>781</v>
      </c>
      <c r="GM79" s="661" t="s">
        <v>782</v>
      </c>
      <c r="GN79" s="661">
        <v>50</v>
      </c>
      <c r="GO79" s="661" t="s">
        <v>783</v>
      </c>
      <c r="GP79" s="661">
        <v>0</v>
      </c>
      <c r="GQ79" s="661">
        <v>0</v>
      </c>
      <c r="GR79" s="661">
        <v>4</v>
      </c>
      <c r="GS79" s="661">
        <v>2</v>
      </c>
      <c r="GT79" s="661">
        <v>1</v>
      </c>
      <c r="GU79" s="661" t="s">
        <v>783</v>
      </c>
      <c r="GV79" s="661" t="s">
        <v>783</v>
      </c>
      <c r="GW79" s="661" t="s">
        <v>783</v>
      </c>
      <c r="GX79" s="661" t="s">
        <v>783</v>
      </c>
      <c r="GY79" s="661" t="s">
        <v>783</v>
      </c>
      <c r="GZ79" s="661">
        <v>1649</v>
      </c>
      <c r="HA79" s="661">
        <v>0.65</v>
      </c>
      <c r="HB79" s="661">
        <v>5</v>
      </c>
      <c r="HC79" s="661" t="s">
        <v>783</v>
      </c>
      <c r="HD79" s="661" t="s">
        <v>782</v>
      </c>
      <c r="HE79" s="661">
        <v>35</v>
      </c>
      <c r="HF79" s="661" t="s">
        <v>783</v>
      </c>
      <c r="HG79" s="661">
        <v>0</v>
      </c>
      <c r="HH79" s="661" t="s">
        <v>783</v>
      </c>
      <c r="HI79" s="661">
        <v>0</v>
      </c>
      <c r="HJ79" s="661">
        <v>1</v>
      </c>
      <c r="HK79" s="661">
        <v>45</v>
      </c>
      <c r="HL79" s="661" t="s">
        <v>784</v>
      </c>
      <c r="HM79" s="661" t="s">
        <v>785</v>
      </c>
      <c r="HN79" s="661" t="s">
        <v>783</v>
      </c>
      <c r="HO79" s="661" t="s">
        <v>783</v>
      </c>
      <c r="HP79" s="661" t="s">
        <v>783</v>
      </c>
      <c r="HQ79" s="661" t="s">
        <v>783</v>
      </c>
      <c r="HR79" s="661" t="s">
        <v>783</v>
      </c>
      <c r="HS79" s="661">
        <v>5074771</v>
      </c>
      <c r="HT79" s="661" t="s">
        <v>783</v>
      </c>
      <c r="HU79" s="661" t="s">
        <v>786</v>
      </c>
      <c r="HV79" s="661" t="s">
        <v>787</v>
      </c>
      <c r="HW79" s="661">
        <v>4</v>
      </c>
      <c r="HX79" s="661">
        <v>2014</v>
      </c>
      <c r="HY79" s="661">
        <v>63</v>
      </c>
      <c r="HZ79" s="661">
        <v>0</v>
      </c>
      <c r="IA79" s="661">
        <v>3432</v>
      </c>
      <c r="IB79" s="662">
        <v>41697.500081018516</v>
      </c>
      <c r="IC79" s="661" t="s">
        <v>788</v>
      </c>
      <c r="ID79" s="661">
        <v>5074770</v>
      </c>
      <c r="IE79" s="661">
        <v>2014</v>
      </c>
      <c r="IF79" s="661">
        <v>1712</v>
      </c>
      <c r="IG79" s="661" t="s">
        <v>783</v>
      </c>
      <c r="IH79" s="661" t="s">
        <v>783</v>
      </c>
      <c r="II79" s="661" t="s">
        <v>783</v>
      </c>
      <c r="IJ79" s="661" t="s">
        <v>783</v>
      </c>
      <c r="IK79" s="661" t="s">
        <v>783</v>
      </c>
      <c r="IL79" s="661" t="s">
        <v>783</v>
      </c>
      <c r="IM79" s="661" t="s">
        <v>783</v>
      </c>
      <c r="IN79" s="661" t="s">
        <v>783</v>
      </c>
      <c r="IO79" s="661" t="s">
        <v>783</v>
      </c>
      <c r="IP79" s="661">
        <v>1649</v>
      </c>
      <c r="IQ79" s="662">
        <v>38587.423726851855</v>
      </c>
      <c r="IR79" s="661">
        <v>2</v>
      </c>
      <c r="IS79" s="661" t="s">
        <v>793</v>
      </c>
      <c r="IT79" s="661">
        <v>1</v>
      </c>
      <c r="IU79" s="663">
        <v>41275</v>
      </c>
      <c r="IV79" s="661" t="s">
        <v>783</v>
      </c>
      <c r="IW79" s="661" t="s">
        <v>783</v>
      </c>
      <c r="IX79" s="661" t="s">
        <v>783</v>
      </c>
      <c r="IY79" s="661" t="s">
        <v>781</v>
      </c>
      <c r="IZ79" s="661">
        <v>45</v>
      </c>
      <c r="JA79" s="661" t="s">
        <v>789</v>
      </c>
      <c r="JB79" s="661" t="s">
        <v>783</v>
      </c>
      <c r="JC79" s="661" t="s">
        <v>783</v>
      </c>
      <c r="JD79" s="661" t="s">
        <v>783</v>
      </c>
      <c r="JE79" s="661">
        <v>329437</v>
      </c>
      <c r="JF79" s="661" t="s">
        <v>783</v>
      </c>
      <c r="JG79" s="661" t="s">
        <v>783</v>
      </c>
      <c r="JH79" s="661" t="s">
        <v>795</v>
      </c>
      <c r="JI79" s="661">
        <v>52</v>
      </c>
      <c r="JJ79" s="661" t="s">
        <v>783</v>
      </c>
      <c r="JK79" s="661" t="s">
        <v>783</v>
      </c>
      <c r="JL79" s="661" t="s">
        <v>783</v>
      </c>
      <c r="JM79" s="661" t="s">
        <v>790</v>
      </c>
      <c r="JN79" s="661">
        <v>4</v>
      </c>
      <c r="JO79" s="661">
        <v>4</v>
      </c>
      <c r="JP79" s="661" t="s">
        <v>783</v>
      </c>
      <c r="JQ79" s="661">
        <v>10711928</v>
      </c>
      <c r="JR79" s="661">
        <v>2011</v>
      </c>
      <c r="JS79" s="661">
        <v>3</v>
      </c>
      <c r="JT79" s="661" t="s">
        <v>783</v>
      </c>
      <c r="JU79" s="661" t="s">
        <v>783</v>
      </c>
      <c r="JV79" s="661" t="s">
        <v>879</v>
      </c>
      <c r="JW79" s="664">
        <v>3583.8704429999998</v>
      </c>
      <c r="JY79" s="225"/>
    </row>
    <row r="80" spans="1:286" ht="16" thickBot="1">
      <c r="A80" s="905" t="s">
        <v>5</v>
      </c>
      <c r="B80" s="79">
        <f t="shared" si="52"/>
        <v>3</v>
      </c>
      <c r="C80" s="871" t="s">
        <v>125</v>
      </c>
      <c r="D80" s="489" t="s">
        <v>185</v>
      </c>
      <c r="E80" s="1129" t="s">
        <v>197</v>
      </c>
      <c r="F80" s="888">
        <v>0.12</v>
      </c>
      <c r="G80" s="120">
        <f t="shared" si="90"/>
        <v>54.79999999999999</v>
      </c>
      <c r="H80" s="47">
        <v>0.12</v>
      </c>
      <c r="I80" s="2"/>
      <c r="J80" s="29"/>
      <c r="K80" s="18"/>
      <c r="L80" s="5"/>
      <c r="M80" s="170">
        <v>1</v>
      </c>
      <c r="N80" s="71">
        <v>1</v>
      </c>
      <c r="O80" s="739">
        <v>3</v>
      </c>
      <c r="P80" s="1107">
        <f t="shared" si="51"/>
        <v>5</v>
      </c>
      <c r="Q80" s="1108">
        <f t="shared" si="48"/>
        <v>3</v>
      </c>
      <c r="R80" s="46"/>
      <c r="S80" s="3">
        <v>0.12</v>
      </c>
      <c r="T80" s="25"/>
      <c r="U80" s="219">
        <f t="shared" si="50"/>
        <v>9000</v>
      </c>
      <c r="V80" s="219" t="s">
        <v>642</v>
      </c>
      <c r="W80" s="1042">
        <f t="shared" si="91"/>
        <v>9000</v>
      </c>
      <c r="X80" s="537">
        <f t="shared" si="92"/>
        <v>0</v>
      </c>
      <c r="Y80" s="538">
        <f t="shared" si="53"/>
        <v>500</v>
      </c>
      <c r="Z80" s="1090">
        <f t="shared" si="54"/>
        <v>9500</v>
      </c>
      <c r="AA80" s="1475">
        <f t="shared" si="93"/>
        <v>5123536.5798666663</v>
      </c>
      <c r="AB80" s="1098"/>
      <c r="AC80" s="600"/>
      <c r="AD80" s="1056">
        <f t="shared" si="55"/>
        <v>0</v>
      </c>
      <c r="AE80" s="1063"/>
      <c r="AF80" s="747">
        <f t="shared" si="56"/>
        <v>0</v>
      </c>
      <c r="AG80" s="600"/>
      <c r="AH80" s="1056">
        <f t="shared" si="57"/>
        <v>0</v>
      </c>
      <c r="AI80" s="1070"/>
      <c r="AJ80" s="747">
        <f t="shared" si="58"/>
        <v>0</v>
      </c>
      <c r="AK80" s="1051"/>
      <c r="AL80" s="270">
        <v>0</v>
      </c>
      <c r="AM80" s="902"/>
      <c r="AN80" s="902">
        <v>2026</v>
      </c>
      <c r="AO80" s="18" t="str">
        <f t="shared" si="59"/>
        <v xml:space="preserve"> </v>
      </c>
      <c r="AP80" s="747" t="str">
        <f t="shared" si="60"/>
        <v xml:space="preserve"> </v>
      </c>
      <c r="AQ80" s="4" t="str">
        <f t="shared" si="61"/>
        <v xml:space="preserve"> </v>
      </c>
      <c r="AR80" s="747" t="str">
        <f t="shared" si="62"/>
        <v xml:space="preserve"> </v>
      </c>
      <c r="AS80" s="4" t="str">
        <f t="shared" si="63"/>
        <v xml:space="preserve"> </v>
      </c>
      <c r="AT80" s="747" t="str">
        <f t="shared" si="64"/>
        <v xml:space="preserve"> </v>
      </c>
      <c r="AU80" s="4" t="str">
        <f t="shared" si="65"/>
        <v xml:space="preserve"> </v>
      </c>
      <c r="AV80" s="747" t="str">
        <f t="shared" si="66"/>
        <v xml:space="preserve"> </v>
      </c>
      <c r="AW80" s="4" t="str">
        <f t="shared" si="67"/>
        <v xml:space="preserve"> </v>
      </c>
      <c r="AX80" s="747" t="str">
        <f t="shared" si="68"/>
        <v xml:space="preserve"> </v>
      </c>
      <c r="AY80" s="4" t="str">
        <f t="shared" si="69"/>
        <v xml:space="preserve"> </v>
      </c>
      <c r="AZ80" s="747" t="str">
        <f t="shared" si="70"/>
        <v xml:space="preserve"> </v>
      </c>
      <c r="BA80" s="4" t="str">
        <f t="shared" si="71"/>
        <v xml:space="preserve"> </v>
      </c>
      <c r="BB80" s="747" t="str">
        <f t="shared" si="72"/>
        <v xml:space="preserve"> </v>
      </c>
      <c r="BC80" s="4" t="str">
        <f t="shared" si="73"/>
        <v xml:space="preserve"> </v>
      </c>
      <c r="BD80" s="747" t="str">
        <f t="shared" si="74"/>
        <v xml:space="preserve"> </v>
      </c>
      <c r="BE80" s="4">
        <f t="shared" si="75"/>
        <v>0.12</v>
      </c>
      <c r="BF80" s="747">
        <f t="shared" si="76"/>
        <v>9500</v>
      </c>
      <c r="BG80" s="4" t="str">
        <f t="shared" si="77"/>
        <v xml:space="preserve"> </v>
      </c>
      <c r="BH80" s="747" t="str">
        <f t="shared" si="78"/>
        <v xml:space="preserve"> </v>
      </c>
      <c r="BI80" s="4" t="str">
        <f t="shared" si="79"/>
        <v xml:space="preserve"> </v>
      </c>
      <c r="BJ80" s="747" t="str">
        <f t="shared" si="80"/>
        <v xml:space="preserve"> </v>
      </c>
      <c r="BK80" s="4" t="str">
        <f t="shared" si="81"/>
        <v xml:space="preserve"> </v>
      </c>
      <c r="BL80" s="747" t="str">
        <f t="shared" si="82"/>
        <v xml:space="preserve"> </v>
      </c>
      <c r="BM80" s="4" t="str">
        <f t="shared" si="83"/>
        <v xml:space="preserve"> </v>
      </c>
      <c r="BN80" s="747" t="str">
        <f t="shared" si="84"/>
        <v xml:space="preserve"> </v>
      </c>
      <c r="BO80" s="4" t="str">
        <f t="shared" si="85"/>
        <v xml:space="preserve"> </v>
      </c>
      <c r="BP80" s="747" t="str">
        <f t="shared" si="86"/>
        <v xml:space="preserve"> </v>
      </c>
      <c r="BQ80" s="4" t="str">
        <f t="shared" si="87"/>
        <v xml:space="preserve"> </v>
      </c>
      <c r="BR80" s="747" t="str">
        <f t="shared" si="88"/>
        <v xml:space="preserve"> </v>
      </c>
      <c r="BS80" s="133"/>
      <c r="BT80" s="133"/>
      <c r="BU80" s="389"/>
      <c r="BV80" s="389"/>
      <c r="BW80" s="389"/>
      <c r="BX80" s="389"/>
      <c r="BY80" s="389"/>
      <c r="BZ80" s="389"/>
      <c r="CA80" s="389"/>
      <c r="CB80" s="389"/>
      <c r="CC80" s="163">
        <f t="shared" si="89"/>
        <v>0</v>
      </c>
      <c r="CD80" s="389"/>
      <c r="CE80" s="389"/>
      <c r="CF80" s="389"/>
      <c r="CG80" s="389"/>
      <c r="CH80" s="389"/>
      <c r="CI80" s="389"/>
      <c r="CJ80" s="389"/>
      <c r="CK80" s="389"/>
      <c r="CL80" s="389"/>
      <c r="CM80" s="389"/>
      <c r="CN80" s="389"/>
      <c r="CO80" s="389"/>
      <c r="CP80" s="389"/>
      <c r="CQ80" s="389"/>
      <c r="CR80" s="389"/>
      <c r="CS80" s="389"/>
      <c r="CT80" s="389"/>
      <c r="CU80" s="389"/>
      <c r="CV80" s="389"/>
      <c r="CW80" s="389"/>
      <c r="CX80" s="389"/>
      <c r="CY80" s="389"/>
      <c r="CZ80" s="389"/>
      <c r="DA80" s="389"/>
      <c r="DB80" s="389"/>
      <c r="DC80" s="389"/>
      <c r="DD80" s="389"/>
      <c r="DE80" s="389"/>
      <c r="DF80" s="389"/>
      <c r="DG80" s="389"/>
      <c r="DH80" s="389"/>
      <c r="DI80" s="389"/>
      <c r="DJ80" s="389"/>
      <c r="DK80" s="389"/>
      <c r="DL80" s="389"/>
      <c r="DM80" s="389"/>
      <c r="DN80" s="389"/>
      <c r="DO80" s="389"/>
      <c r="DP80" s="389"/>
      <c r="DQ80" s="389"/>
      <c r="DR80" s="389"/>
      <c r="DS80" s="389"/>
      <c r="DT80" s="389"/>
      <c r="DU80" s="389"/>
      <c r="DV80" s="389"/>
      <c r="DW80" s="389"/>
      <c r="DX80" s="389"/>
      <c r="DY80" s="389"/>
      <c r="DZ80" s="389"/>
      <c r="EA80" s="389"/>
      <c r="EB80" s="389"/>
      <c r="EC80" s="389"/>
      <c r="ED80" s="389"/>
      <c r="EE80" s="389"/>
      <c r="EF80" s="389"/>
      <c r="EG80" s="389"/>
      <c r="EH80" s="389"/>
      <c r="EI80" s="389"/>
      <c r="EJ80" s="389"/>
      <c r="EK80" s="389"/>
      <c r="EL80" s="389"/>
      <c r="EM80" s="389"/>
      <c r="EN80" s="389"/>
      <c r="EO80" s="389"/>
      <c r="EP80" s="389"/>
      <c r="EQ80" s="389"/>
      <c r="ER80" s="389"/>
      <c r="ES80" s="389"/>
      <c r="ET80" s="389"/>
      <c r="EU80" s="389"/>
      <c r="EV80" s="389"/>
      <c r="EW80" s="389"/>
      <c r="EX80" s="389"/>
      <c r="EY80" s="389"/>
      <c r="EZ80" s="389"/>
      <c r="FA80" s="389"/>
      <c r="FB80" s="389"/>
      <c r="FC80" s="389"/>
      <c r="FD80" s="389"/>
      <c r="FE80" s="389"/>
      <c r="FF80" s="389"/>
      <c r="FG80" s="389"/>
      <c r="FH80" s="389"/>
      <c r="FI80" s="389"/>
      <c r="FJ80" s="389"/>
      <c r="FK80" s="389"/>
      <c r="FL80" s="389"/>
      <c r="FM80" s="389"/>
      <c r="FN80" s="389"/>
      <c r="FO80" s="389"/>
      <c r="FP80" s="389"/>
      <c r="FQ80" s="389"/>
      <c r="FR80" s="389"/>
      <c r="FS80" s="389"/>
      <c r="FT80" s="389"/>
      <c r="FU80" s="389"/>
      <c r="FV80" s="389"/>
      <c r="FW80" s="389"/>
      <c r="FX80" s="389"/>
      <c r="FY80" s="625" t="s">
        <v>468</v>
      </c>
      <c r="FZ80" s="626">
        <v>270</v>
      </c>
      <c r="GA80" s="626">
        <v>30289517</v>
      </c>
      <c r="GB80" s="626">
        <v>55</v>
      </c>
      <c r="GC80" s="626" t="s">
        <v>798</v>
      </c>
      <c r="GD80" s="626">
        <v>16</v>
      </c>
      <c r="GE80" s="626">
        <v>1972</v>
      </c>
      <c r="GF80" s="626">
        <v>1</v>
      </c>
      <c r="GG80" s="626" t="s">
        <v>780</v>
      </c>
      <c r="GH80" s="626">
        <v>4</v>
      </c>
      <c r="GI80" s="626">
        <v>1</v>
      </c>
      <c r="GJ80" s="626" t="s">
        <v>780</v>
      </c>
      <c r="GK80" s="626">
        <v>4</v>
      </c>
      <c r="GL80" s="626" t="s">
        <v>781</v>
      </c>
      <c r="GM80" s="626" t="s">
        <v>782</v>
      </c>
      <c r="GN80" s="626">
        <v>66</v>
      </c>
      <c r="GO80" s="626" t="s">
        <v>783</v>
      </c>
      <c r="GP80" s="626">
        <v>0</v>
      </c>
      <c r="GQ80" s="626">
        <v>0</v>
      </c>
      <c r="GR80" s="626">
        <v>4</v>
      </c>
      <c r="GS80" s="626">
        <v>2</v>
      </c>
      <c r="GT80" s="626">
        <v>2</v>
      </c>
      <c r="GU80" s="626" t="s">
        <v>783</v>
      </c>
      <c r="GV80" s="626" t="s">
        <v>783</v>
      </c>
      <c r="GW80" s="626" t="s">
        <v>783</v>
      </c>
      <c r="GX80" s="626" t="s">
        <v>783</v>
      </c>
      <c r="GY80" s="626" t="s">
        <v>783</v>
      </c>
      <c r="GZ80" s="626">
        <v>1649</v>
      </c>
      <c r="HA80" s="626">
        <v>0.75</v>
      </c>
      <c r="HB80" s="626">
        <v>5</v>
      </c>
      <c r="HC80" s="626" t="s">
        <v>783</v>
      </c>
      <c r="HD80" s="626" t="s">
        <v>782</v>
      </c>
      <c r="HE80" s="626">
        <v>75</v>
      </c>
      <c r="HF80" s="626" t="s">
        <v>783</v>
      </c>
      <c r="HG80" s="626">
        <v>0</v>
      </c>
      <c r="HH80" s="626" t="s">
        <v>783</v>
      </c>
      <c r="HI80" s="626">
        <v>0</v>
      </c>
      <c r="HJ80" s="626">
        <v>1</v>
      </c>
      <c r="HK80" s="626">
        <v>45</v>
      </c>
      <c r="HL80" s="626" t="s">
        <v>784</v>
      </c>
      <c r="HM80" s="626" t="s">
        <v>785</v>
      </c>
      <c r="HN80" s="626" t="s">
        <v>783</v>
      </c>
      <c r="HO80" s="626" t="s">
        <v>783</v>
      </c>
      <c r="HP80" s="626" t="s">
        <v>783</v>
      </c>
      <c r="HQ80" s="626" t="s">
        <v>783</v>
      </c>
      <c r="HR80" s="626" t="s">
        <v>783</v>
      </c>
      <c r="HS80" s="626">
        <v>3980130</v>
      </c>
      <c r="HT80" s="626" t="s">
        <v>783</v>
      </c>
      <c r="HU80" s="626" t="s">
        <v>786</v>
      </c>
      <c r="HV80" s="626" t="s">
        <v>787</v>
      </c>
      <c r="HW80" s="626">
        <v>4</v>
      </c>
      <c r="HX80" s="626">
        <v>2014</v>
      </c>
      <c r="HY80" s="626">
        <v>63</v>
      </c>
      <c r="HZ80" s="626">
        <v>0</v>
      </c>
      <c r="IA80" s="626">
        <v>3960</v>
      </c>
      <c r="IB80" s="627">
        <v>41697.500081018516</v>
      </c>
      <c r="IC80" s="626" t="s">
        <v>788</v>
      </c>
      <c r="ID80" s="626">
        <v>3975652</v>
      </c>
      <c r="IE80" s="626">
        <v>2014</v>
      </c>
      <c r="IF80" s="626">
        <v>1712</v>
      </c>
      <c r="IG80" s="626" t="s">
        <v>783</v>
      </c>
      <c r="IH80" s="626" t="s">
        <v>783</v>
      </c>
      <c r="II80" s="626" t="s">
        <v>783</v>
      </c>
      <c r="IJ80" s="626" t="s">
        <v>783</v>
      </c>
      <c r="IK80" s="626" t="s">
        <v>783</v>
      </c>
      <c r="IL80" s="626" t="s">
        <v>783</v>
      </c>
      <c r="IM80" s="626" t="s">
        <v>783</v>
      </c>
      <c r="IN80" s="626" t="s">
        <v>783</v>
      </c>
      <c r="IO80" s="626" t="s">
        <v>783</v>
      </c>
      <c r="IP80" s="626">
        <v>1649</v>
      </c>
      <c r="IQ80" s="627">
        <v>37477.354571759257</v>
      </c>
      <c r="IR80" s="626">
        <v>2</v>
      </c>
      <c r="IS80" s="626" t="s">
        <v>793</v>
      </c>
      <c r="IT80" s="626">
        <v>2</v>
      </c>
      <c r="IU80" s="665">
        <v>41275</v>
      </c>
      <c r="IV80" s="626" t="s">
        <v>783</v>
      </c>
      <c r="IW80" s="626" t="s">
        <v>783</v>
      </c>
      <c r="IX80" s="626" t="s">
        <v>783</v>
      </c>
      <c r="IY80" s="626" t="s">
        <v>781</v>
      </c>
      <c r="IZ80" s="626">
        <v>45</v>
      </c>
      <c r="JA80" s="626" t="s">
        <v>789</v>
      </c>
      <c r="JB80" s="626" t="s">
        <v>783</v>
      </c>
      <c r="JC80" s="626" t="s">
        <v>783</v>
      </c>
      <c r="JD80" s="626" t="s">
        <v>783</v>
      </c>
      <c r="JE80" s="626">
        <v>329447</v>
      </c>
      <c r="JF80" s="626" t="s">
        <v>783</v>
      </c>
      <c r="JG80" s="626" t="s">
        <v>783</v>
      </c>
      <c r="JH80" s="626" t="s">
        <v>802</v>
      </c>
      <c r="JI80" s="626">
        <v>55</v>
      </c>
      <c r="JJ80" s="626" t="s">
        <v>783</v>
      </c>
      <c r="JK80" s="626" t="s">
        <v>783</v>
      </c>
      <c r="JL80" s="626" t="s">
        <v>783</v>
      </c>
      <c r="JM80" s="626" t="s">
        <v>790</v>
      </c>
      <c r="JN80" s="626">
        <v>4</v>
      </c>
      <c r="JO80" s="626">
        <v>3</v>
      </c>
      <c r="JP80" s="626" t="s">
        <v>783</v>
      </c>
      <c r="JQ80" s="626">
        <v>10711928</v>
      </c>
      <c r="JR80" s="626">
        <v>2011</v>
      </c>
      <c r="JS80" s="626">
        <v>3</v>
      </c>
      <c r="JT80" s="626" t="s">
        <v>783</v>
      </c>
      <c r="JU80" s="626" t="s">
        <v>783</v>
      </c>
      <c r="JV80" s="626" t="s">
        <v>895</v>
      </c>
      <c r="JW80" s="628">
        <v>3983.0143029999999</v>
      </c>
      <c r="JX80">
        <f>JW80</f>
        <v>3983.0143029999999</v>
      </c>
      <c r="JY80" s="225">
        <v>0.75435876950757574</v>
      </c>
    </row>
    <row r="81" spans="1:287" ht="16" thickBot="1">
      <c r="A81" s="905" t="s">
        <v>5</v>
      </c>
      <c r="B81" s="79">
        <f t="shared" si="52"/>
        <v>1</v>
      </c>
      <c r="C81" s="871" t="s">
        <v>102</v>
      </c>
      <c r="D81" s="489" t="s">
        <v>185</v>
      </c>
      <c r="E81" s="1129" t="s">
        <v>34</v>
      </c>
      <c r="F81" s="888">
        <v>0.22</v>
      </c>
      <c r="G81" s="120">
        <f t="shared" si="90"/>
        <v>55.019999999999989</v>
      </c>
      <c r="H81" s="46"/>
      <c r="I81" s="3">
        <v>0.22</v>
      </c>
      <c r="J81" s="29"/>
      <c r="K81" s="18"/>
      <c r="L81" s="5"/>
      <c r="M81" s="170">
        <v>1</v>
      </c>
      <c r="N81" s="71">
        <v>1</v>
      </c>
      <c r="O81" s="739">
        <v>5</v>
      </c>
      <c r="P81" s="1107">
        <f t="shared" si="51"/>
        <v>7</v>
      </c>
      <c r="Q81" s="1108">
        <f t="shared" si="48"/>
        <v>5</v>
      </c>
      <c r="R81" s="46"/>
      <c r="S81" s="3">
        <v>0.22</v>
      </c>
      <c r="T81" s="25"/>
      <c r="U81" s="219">
        <f t="shared" si="50"/>
        <v>16500</v>
      </c>
      <c r="V81" s="219" t="s">
        <v>642</v>
      </c>
      <c r="W81" s="1042">
        <f t="shared" si="91"/>
        <v>16500</v>
      </c>
      <c r="X81" s="537">
        <f t="shared" si="92"/>
        <v>8322.4533333333329</v>
      </c>
      <c r="Y81" s="538">
        <f t="shared" si="53"/>
        <v>500</v>
      </c>
      <c r="Z81" s="1090">
        <f t="shared" si="54"/>
        <v>25322.453333333331</v>
      </c>
      <c r="AA81" s="1475">
        <f t="shared" si="93"/>
        <v>5148859.0331999995</v>
      </c>
      <c r="AB81" s="1098"/>
      <c r="AC81" s="600">
        <v>6</v>
      </c>
      <c r="AD81" s="1056">
        <f t="shared" si="55"/>
        <v>4362.4533333333329</v>
      </c>
      <c r="AE81" s="1063">
        <v>0.25</v>
      </c>
      <c r="AF81" s="747">
        <f t="shared" si="56"/>
        <v>3960</v>
      </c>
      <c r="AG81" s="600"/>
      <c r="AH81" s="1056">
        <f t="shared" si="57"/>
        <v>0</v>
      </c>
      <c r="AI81" s="1070"/>
      <c r="AJ81" s="747">
        <f t="shared" si="58"/>
        <v>0</v>
      </c>
      <c r="AK81" s="1051"/>
      <c r="AL81" s="270">
        <v>0</v>
      </c>
      <c r="AM81" s="902"/>
      <c r="AN81" s="902">
        <v>2026</v>
      </c>
      <c r="AO81" s="18" t="str">
        <f t="shared" si="59"/>
        <v xml:space="preserve"> </v>
      </c>
      <c r="AP81" s="747" t="str">
        <f t="shared" si="60"/>
        <v xml:space="preserve"> </v>
      </c>
      <c r="AQ81" s="4" t="str">
        <f t="shared" si="61"/>
        <v xml:space="preserve"> </v>
      </c>
      <c r="AR81" s="747" t="str">
        <f t="shared" si="62"/>
        <v xml:space="preserve"> </v>
      </c>
      <c r="AS81" s="4" t="str">
        <f t="shared" si="63"/>
        <v xml:space="preserve"> </v>
      </c>
      <c r="AT81" s="747" t="str">
        <f t="shared" si="64"/>
        <v xml:space="preserve"> </v>
      </c>
      <c r="AU81" s="4" t="str">
        <f t="shared" si="65"/>
        <v xml:space="preserve"> </v>
      </c>
      <c r="AV81" s="747" t="str">
        <f t="shared" si="66"/>
        <v xml:space="preserve"> </v>
      </c>
      <c r="AW81" s="4" t="str">
        <f t="shared" si="67"/>
        <v xml:space="preserve"> </v>
      </c>
      <c r="AX81" s="747" t="str">
        <f t="shared" si="68"/>
        <v xml:space="preserve"> </v>
      </c>
      <c r="AY81" s="4" t="str">
        <f t="shared" si="69"/>
        <v xml:space="preserve"> </v>
      </c>
      <c r="AZ81" s="747" t="str">
        <f t="shared" si="70"/>
        <v xml:space="preserve"> </v>
      </c>
      <c r="BA81" s="4" t="str">
        <f t="shared" si="71"/>
        <v xml:space="preserve"> </v>
      </c>
      <c r="BB81" s="747" t="str">
        <f t="shared" si="72"/>
        <v xml:space="preserve"> </v>
      </c>
      <c r="BC81" s="4" t="str">
        <f t="shared" si="73"/>
        <v xml:space="preserve"> </v>
      </c>
      <c r="BD81" s="747" t="str">
        <f t="shared" si="74"/>
        <v xml:space="preserve"> </v>
      </c>
      <c r="BE81" s="4">
        <f t="shared" si="75"/>
        <v>0.22</v>
      </c>
      <c r="BF81" s="747">
        <f t="shared" si="76"/>
        <v>25322.453333333331</v>
      </c>
      <c r="BG81" s="4" t="str">
        <f t="shared" si="77"/>
        <v xml:space="preserve"> </v>
      </c>
      <c r="BH81" s="747" t="str">
        <f t="shared" si="78"/>
        <v xml:space="preserve"> </v>
      </c>
      <c r="BI81" s="4" t="str">
        <f t="shared" si="79"/>
        <v xml:space="preserve"> </v>
      </c>
      <c r="BJ81" s="747" t="str">
        <f t="shared" si="80"/>
        <v xml:space="preserve"> </v>
      </c>
      <c r="BK81" s="4" t="str">
        <f t="shared" si="81"/>
        <v xml:space="preserve"> </v>
      </c>
      <c r="BL81" s="747" t="str">
        <f t="shared" si="82"/>
        <v xml:space="preserve"> </v>
      </c>
      <c r="BM81" s="4" t="str">
        <f t="shared" si="83"/>
        <v xml:space="preserve"> </v>
      </c>
      <c r="BN81" s="747" t="str">
        <f t="shared" si="84"/>
        <v xml:space="preserve"> </v>
      </c>
      <c r="BO81" s="4" t="str">
        <f t="shared" si="85"/>
        <v xml:space="preserve"> </v>
      </c>
      <c r="BP81" s="747" t="str">
        <f t="shared" si="86"/>
        <v xml:space="preserve"> </v>
      </c>
      <c r="BQ81" s="4" t="str">
        <f t="shared" si="87"/>
        <v xml:space="preserve"> </v>
      </c>
      <c r="BR81" s="747" t="str">
        <f t="shared" si="88"/>
        <v xml:space="preserve"> </v>
      </c>
      <c r="BS81" s="133" t="s">
        <v>201</v>
      </c>
      <c r="BT81" s="133"/>
      <c r="BU81" s="389"/>
      <c r="BV81" s="389"/>
      <c r="BW81" s="389"/>
      <c r="BX81" s="389"/>
      <c r="BY81" s="389"/>
      <c r="BZ81" s="389"/>
      <c r="CA81" s="389"/>
      <c r="CB81" s="389"/>
      <c r="CC81" s="163">
        <f t="shared" si="89"/>
        <v>0</v>
      </c>
      <c r="CD81" s="389"/>
      <c r="CE81" s="389"/>
      <c r="CF81" s="389"/>
      <c r="CG81" s="389"/>
      <c r="CH81" s="389"/>
      <c r="CI81" s="389"/>
      <c r="CJ81" s="389"/>
      <c r="CK81" s="389"/>
      <c r="CL81" s="389"/>
      <c r="CM81" s="389"/>
      <c r="CN81" s="389"/>
      <c r="CO81" s="389"/>
      <c r="CP81" s="389"/>
      <c r="CQ81" s="389"/>
      <c r="CR81" s="389"/>
      <c r="CS81" s="389"/>
      <c r="CT81" s="389"/>
      <c r="CU81" s="389"/>
      <c r="CV81" s="389"/>
      <c r="CW81" s="389"/>
      <c r="CX81" s="389"/>
      <c r="CY81" s="389"/>
      <c r="CZ81" s="389"/>
      <c r="DA81" s="389"/>
      <c r="DB81" s="389"/>
      <c r="DC81" s="389"/>
      <c r="DD81" s="389"/>
      <c r="DE81" s="389"/>
      <c r="DF81" s="389"/>
      <c r="DG81" s="389"/>
      <c r="DH81" s="389"/>
      <c r="DI81" s="389"/>
      <c r="DJ81" s="389"/>
      <c r="DK81" s="389"/>
      <c r="DL81" s="389"/>
      <c r="DM81" s="389"/>
      <c r="DN81" s="389"/>
      <c r="DO81" s="389"/>
      <c r="DP81" s="389"/>
      <c r="DQ81" s="389"/>
      <c r="DR81" s="389"/>
      <c r="DS81" s="389"/>
      <c r="DT81" s="389"/>
      <c r="DU81" s="389"/>
      <c r="DV81" s="389"/>
      <c r="DW81" s="389"/>
      <c r="DX81" s="389"/>
      <c r="DY81" s="389"/>
      <c r="DZ81" s="389"/>
      <c r="EA81" s="389"/>
      <c r="EB81" s="389"/>
      <c r="EC81" s="389"/>
      <c r="ED81" s="389"/>
      <c r="EE81" s="389"/>
      <c r="EF81" s="389"/>
      <c r="EG81" s="389"/>
      <c r="EH81" s="389"/>
      <c r="EI81" s="389"/>
      <c r="EJ81" s="389"/>
      <c r="EK81" s="389"/>
      <c r="EL81" s="389"/>
      <c r="EM81" s="389"/>
      <c r="EN81" s="389"/>
      <c r="EO81" s="389"/>
      <c r="EP81" s="389"/>
      <c r="EQ81" s="389"/>
      <c r="ER81" s="389"/>
      <c r="ES81" s="389"/>
      <c r="ET81" s="389"/>
      <c r="EU81" s="389"/>
      <c r="EV81" s="389"/>
      <c r="EW81" s="389"/>
      <c r="EX81" s="389"/>
      <c r="EY81" s="389"/>
      <c r="EZ81" s="389"/>
      <c r="FA81" s="389"/>
      <c r="FB81" s="389"/>
      <c r="FC81" s="389"/>
      <c r="FD81" s="389"/>
      <c r="FE81" s="389"/>
      <c r="FF81" s="389"/>
      <c r="FG81" s="389"/>
      <c r="FH81" s="389"/>
      <c r="FI81" s="389"/>
      <c r="FJ81" s="389"/>
      <c r="FK81" s="389"/>
      <c r="FL81" s="389"/>
      <c r="FM81" s="389"/>
      <c r="FN81" s="389"/>
      <c r="FO81" s="389"/>
      <c r="FP81" s="389"/>
      <c r="FQ81" s="389"/>
      <c r="FR81" s="389"/>
      <c r="FS81" s="389"/>
      <c r="FT81" s="389"/>
      <c r="FU81" s="389"/>
      <c r="FV81" s="389"/>
      <c r="FW81" s="389"/>
      <c r="FX81" s="389"/>
      <c r="FY81" s="621" t="s">
        <v>397</v>
      </c>
      <c r="FZ81" s="622">
        <v>233</v>
      </c>
      <c r="GA81" s="622">
        <v>30289338</v>
      </c>
      <c r="GB81" s="622">
        <v>55</v>
      </c>
      <c r="GC81" s="622" t="s">
        <v>798</v>
      </c>
      <c r="GD81" s="622">
        <v>18</v>
      </c>
      <c r="GE81" s="622">
        <v>1970</v>
      </c>
      <c r="GF81" s="622">
        <v>1</v>
      </c>
      <c r="GG81" s="622" t="s">
        <v>780</v>
      </c>
      <c r="GH81" s="622">
        <v>2</v>
      </c>
      <c r="GI81" s="622">
        <v>1</v>
      </c>
      <c r="GJ81" s="622" t="s">
        <v>780</v>
      </c>
      <c r="GK81" s="622">
        <v>2</v>
      </c>
      <c r="GL81" s="622" t="s">
        <v>781</v>
      </c>
      <c r="GM81" s="622" t="s">
        <v>782</v>
      </c>
      <c r="GN81" s="622">
        <v>66</v>
      </c>
      <c r="GO81" s="622" t="s">
        <v>783</v>
      </c>
      <c r="GP81" s="622">
        <v>0</v>
      </c>
      <c r="GQ81" s="622">
        <v>0</v>
      </c>
      <c r="GR81" s="622">
        <v>4</v>
      </c>
      <c r="GS81" s="622">
        <v>2</v>
      </c>
      <c r="GT81" s="622">
        <v>3</v>
      </c>
      <c r="GU81" s="622" t="s">
        <v>783</v>
      </c>
      <c r="GV81" s="622" t="s">
        <v>783</v>
      </c>
      <c r="GW81" s="622" t="s">
        <v>783</v>
      </c>
      <c r="GX81" s="622" t="s">
        <v>783</v>
      </c>
      <c r="GY81" s="622" t="s">
        <v>783</v>
      </c>
      <c r="GZ81" s="622">
        <v>1649</v>
      </c>
      <c r="HA81" s="622">
        <v>0.8</v>
      </c>
      <c r="HB81" s="622">
        <v>5</v>
      </c>
      <c r="HC81" s="622" t="s">
        <v>783</v>
      </c>
      <c r="HD81" s="622" t="s">
        <v>782</v>
      </c>
      <c r="HE81" s="622">
        <v>35</v>
      </c>
      <c r="HF81" s="622" t="s">
        <v>783</v>
      </c>
      <c r="HG81" s="622">
        <v>0</v>
      </c>
      <c r="HH81" s="622" t="s">
        <v>783</v>
      </c>
      <c r="HI81" s="622">
        <v>0</v>
      </c>
      <c r="HJ81" s="622">
        <v>1</v>
      </c>
      <c r="HK81" s="622">
        <v>45</v>
      </c>
      <c r="HL81" s="622" t="s">
        <v>784</v>
      </c>
      <c r="HM81" s="622" t="s">
        <v>785</v>
      </c>
      <c r="HN81" s="622" t="s">
        <v>783</v>
      </c>
      <c r="HO81" s="622" t="s">
        <v>783</v>
      </c>
      <c r="HP81" s="622" t="s">
        <v>783</v>
      </c>
      <c r="HQ81" s="622" t="s">
        <v>783</v>
      </c>
      <c r="HR81" s="622" t="s">
        <v>783</v>
      </c>
      <c r="HS81" s="622">
        <v>3978969</v>
      </c>
      <c r="HT81" s="622" t="s">
        <v>783</v>
      </c>
      <c r="HU81" s="622" t="s">
        <v>786</v>
      </c>
      <c r="HV81" s="622" t="s">
        <v>787</v>
      </c>
      <c r="HW81" s="622">
        <v>4</v>
      </c>
      <c r="HX81" s="622">
        <v>2014</v>
      </c>
      <c r="HY81" s="622">
        <v>63</v>
      </c>
      <c r="HZ81" s="622">
        <v>0</v>
      </c>
      <c r="IA81" s="622">
        <v>4224</v>
      </c>
      <c r="IB81" s="623">
        <v>41697.500081018516</v>
      </c>
      <c r="IC81" s="622" t="s">
        <v>788</v>
      </c>
      <c r="ID81" s="622">
        <v>3974491</v>
      </c>
      <c r="IE81" s="622">
        <v>2014</v>
      </c>
      <c r="IF81" s="622">
        <v>1712</v>
      </c>
      <c r="IG81" s="622" t="s">
        <v>783</v>
      </c>
      <c r="IH81" s="622" t="s">
        <v>783</v>
      </c>
      <c r="II81" s="622" t="s">
        <v>783</v>
      </c>
      <c r="IJ81" s="622" t="s">
        <v>783</v>
      </c>
      <c r="IK81" s="622" t="s">
        <v>783</v>
      </c>
      <c r="IL81" s="622" t="s">
        <v>783</v>
      </c>
      <c r="IM81" s="622" t="s">
        <v>783</v>
      </c>
      <c r="IN81" s="622" t="s">
        <v>783</v>
      </c>
      <c r="IO81" s="622" t="s">
        <v>783</v>
      </c>
      <c r="IP81" s="622">
        <v>1649</v>
      </c>
      <c r="IQ81" s="623">
        <v>37477.354571759257</v>
      </c>
      <c r="IR81" s="622">
        <v>2</v>
      </c>
      <c r="IS81" s="622" t="s">
        <v>793</v>
      </c>
      <c r="IT81" s="622">
        <v>3</v>
      </c>
      <c r="IU81" s="644">
        <v>41275</v>
      </c>
      <c r="IV81" s="622" t="s">
        <v>783</v>
      </c>
      <c r="IW81" s="622" t="s">
        <v>783</v>
      </c>
      <c r="IX81" s="622" t="s">
        <v>783</v>
      </c>
      <c r="IY81" s="622" t="s">
        <v>781</v>
      </c>
      <c r="IZ81" s="622">
        <v>45</v>
      </c>
      <c r="JA81" s="622" t="s">
        <v>789</v>
      </c>
      <c r="JB81" s="622" t="s">
        <v>783</v>
      </c>
      <c r="JC81" s="622" t="s">
        <v>783</v>
      </c>
      <c r="JD81" s="622" t="s">
        <v>783</v>
      </c>
      <c r="JE81" s="622">
        <v>329410</v>
      </c>
      <c r="JF81" s="622" t="s">
        <v>783</v>
      </c>
      <c r="JG81" s="622" t="s">
        <v>783</v>
      </c>
      <c r="JH81" s="622" t="s">
        <v>804</v>
      </c>
      <c r="JI81" s="622">
        <v>55</v>
      </c>
      <c r="JJ81" s="622" t="s">
        <v>783</v>
      </c>
      <c r="JK81" s="622" t="s">
        <v>783</v>
      </c>
      <c r="JL81" s="622" t="s">
        <v>783</v>
      </c>
      <c r="JM81" s="622" t="s">
        <v>790</v>
      </c>
      <c r="JN81" s="622">
        <v>4</v>
      </c>
      <c r="JO81" s="622">
        <v>3</v>
      </c>
      <c r="JP81" s="622" t="s">
        <v>783</v>
      </c>
      <c r="JQ81" s="622">
        <v>10711928</v>
      </c>
      <c r="JR81" s="622">
        <v>2011</v>
      </c>
      <c r="JS81" s="622">
        <v>3</v>
      </c>
      <c r="JT81" s="622" t="s">
        <v>783</v>
      </c>
      <c r="JU81" s="622" t="s">
        <v>783</v>
      </c>
      <c r="JV81" s="622" t="s">
        <v>836</v>
      </c>
      <c r="JW81" s="624">
        <v>4203.3794600000001</v>
      </c>
      <c r="JX81">
        <f>JW81</f>
        <v>4203.3794600000001</v>
      </c>
      <c r="JY81" s="225">
        <v>0.79609459469696975</v>
      </c>
    </row>
    <row r="82" spans="1:287" ht="16" thickBot="1">
      <c r="A82" s="905" t="s">
        <v>5</v>
      </c>
      <c r="B82" s="79">
        <f t="shared" si="52"/>
        <v>3</v>
      </c>
      <c r="C82" s="871" t="s">
        <v>60</v>
      </c>
      <c r="D82" s="489" t="s">
        <v>168</v>
      </c>
      <c r="E82" s="1129" t="s">
        <v>158</v>
      </c>
      <c r="F82" s="888">
        <v>0.65</v>
      </c>
      <c r="G82" s="120">
        <f t="shared" si="90"/>
        <v>55.669999999999987</v>
      </c>
      <c r="H82" s="398">
        <v>0.65</v>
      </c>
      <c r="I82" s="2"/>
      <c r="J82" s="29"/>
      <c r="K82" s="18"/>
      <c r="L82" s="5"/>
      <c r="M82" s="170">
        <v>1</v>
      </c>
      <c r="N82" s="71">
        <v>1</v>
      </c>
      <c r="O82" s="739">
        <v>3</v>
      </c>
      <c r="P82" s="1107">
        <f t="shared" si="51"/>
        <v>5</v>
      </c>
      <c r="Q82" s="1108">
        <f t="shared" si="48"/>
        <v>3</v>
      </c>
      <c r="R82" s="46"/>
      <c r="S82" s="3">
        <v>0.65</v>
      </c>
      <c r="T82" s="25"/>
      <c r="U82" s="219">
        <f t="shared" si="50"/>
        <v>48750</v>
      </c>
      <c r="V82" s="219" t="s">
        <v>642</v>
      </c>
      <c r="W82" s="1042">
        <f t="shared" si="91"/>
        <v>48750</v>
      </c>
      <c r="X82" s="537">
        <f t="shared" si="92"/>
        <v>24589.066666666666</v>
      </c>
      <c r="Y82" s="538">
        <f t="shared" si="53"/>
        <v>500</v>
      </c>
      <c r="Z82" s="1090">
        <f t="shared" si="54"/>
        <v>73839.066666666666</v>
      </c>
      <c r="AA82" s="1475">
        <f t="shared" si="93"/>
        <v>5222698.0998666659</v>
      </c>
      <c r="AB82" s="1098"/>
      <c r="AC82" s="600">
        <v>6</v>
      </c>
      <c r="AD82" s="1056">
        <f t="shared" si="55"/>
        <v>12889.066666666666</v>
      </c>
      <c r="AE82" s="1063">
        <v>0.25</v>
      </c>
      <c r="AF82" s="747">
        <f t="shared" si="56"/>
        <v>11700</v>
      </c>
      <c r="AG82" s="600"/>
      <c r="AH82" s="1056">
        <f t="shared" si="57"/>
        <v>0</v>
      </c>
      <c r="AI82" s="1070"/>
      <c r="AJ82" s="747">
        <f t="shared" si="58"/>
        <v>0</v>
      </c>
      <c r="AK82" s="1051"/>
      <c r="AL82" s="270">
        <v>0</v>
      </c>
      <c r="AM82" s="902"/>
      <c r="AN82" s="902">
        <v>2026</v>
      </c>
      <c r="AO82" s="18" t="str">
        <f t="shared" si="59"/>
        <v xml:space="preserve"> </v>
      </c>
      <c r="AP82" s="747" t="str">
        <f t="shared" si="60"/>
        <v xml:space="preserve"> </v>
      </c>
      <c r="AQ82" s="4" t="str">
        <f t="shared" si="61"/>
        <v xml:space="preserve"> </v>
      </c>
      <c r="AR82" s="747" t="str">
        <f t="shared" si="62"/>
        <v xml:space="preserve"> </v>
      </c>
      <c r="AS82" s="4" t="str">
        <f t="shared" si="63"/>
        <v xml:space="preserve"> </v>
      </c>
      <c r="AT82" s="747" t="str">
        <f t="shared" si="64"/>
        <v xml:space="preserve"> </v>
      </c>
      <c r="AU82" s="4" t="str">
        <f t="shared" si="65"/>
        <v xml:space="preserve"> </v>
      </c>
      <c r="AV82" s="747" t="str">
        <f t="shared" si="66"/>
        <v xml:space="preserve"> </v>
      </c>
      <c r="AW82" s="4" t="str">
        <f t="shared" si="67"/>
        <v xml:space="preserve"> </v>
      </c>
      <c r="AX82" s="747" t="str">
        <f t="shared" si="68"/>
        <v xml:space="preserve"> </v>
      </c>
      <c r="AY82" s="4" t="str">
        <f t="shared" si="69"/>
        <v xml:space="preserve"> </v>
      </c>
      <c r="AZ82" s="747" t="str">
        <f t="shared" si="70"/>
        <v xml:space="preserve"> </v>
      </c>
      <c r="BA82" s="4" t="str">
        <f t="shared" si="71"/>
        <v xml:space="preserve"> </v>
      </c>
      <c r="BB82" s="747" t="str">
        <f t="shared" si="72"/>
        <v xml:space="preserve"> </v>
      </c>
      <c r="BC82" s="4" t="str">
        <f t="shared" si="73"/>
        <v xml:space="preserve"> </v>
      </c>
      <c r="BD82" s="747" t="str">
        <f t="shared" si="74"/>
        <v xml:space="preserve"> </v>
      </c>
      <c r="BE82" s="4">
        <f t="shared" si="75"/>
        <v>0.65</v>
      </c>
      <c r="BF82" s="747">
        <f t="shared" si="76"/>
        <v>73839.066666666666</v>
      </c>
      <c r="BG82" s="4" t="str">
        <f t="shared" si="77"/>
        <v xml:space="preserve"> </v>
      </c>
      <c r="BH82" s="747" t="str">
        <f t="shared" si="78"/>
        <v xml:space="preserve"> </v>
      </c>
      <c r="BI82" s="4" t="str">
        <f t="shared" si="79"/>
        <v xml:space="preserve"> </v>
      </c>
      <c r="BJ82" s="747" t="str">
        <f t="shared" si="80"/>
        <v xml:space="preserve"> </v>
      </c>
      <c r="BK82" s="4" t="str">
        <f t="shared" si="81"/>
        <v xml:space="preserve"> </v>
      </c>
      <c r="BL82" s="747" t="str">
        <f t="shared" si="82"/>
        <v xml:space="preserve"> </v>
      </c>
      <c r="BM82" s="4" t="str">
        <f t="shared" si="83"/>
        <v xml:space="preserve"> </v>
      </c>
      <c r="BN82" s="747" t="str">
        <f t="shared" si="84"/>
        <v xml:space="preserve"> </v>
      </c>
      <c r="BO82" s="4" t="str">
        <f t="shared" si="85"/>
        <v xml:space="preserve"> </v>
      </c>
      <c r="BP82" s="747" t="str">
        <f t="shared" si="86"/>
        <v xml:space="preserve"> </v>
      </c>
      <c r="BQ82" s="4" t="str">
        <f t="shared" si="87"/>
        <v xml:space="preserve"> </v>
      </c>
      <c r="BR82" s="747" t="str">
        <f t="shared" si="88"/>
        <v xml:space="preserve"> </v>
      </c>
      <c r="BS82" s="133" t="s">
        <v>628</v>
      </c>
      <c r="BT82" s="133"/>
      <c r="BU82" s="389"/>
      <c r="BV82" s="389"/>
      <c r="BW82" s="389"/>
      <c r="BX82" s="389"/>
      <c r="BY82" s="389"/>
      <c r="BZ82" s="389"/>
      <c r="CA82" s="389"/>
      <c r="CB82" s="389"/>
      <c r="CC82" s="163">
        <f t="shared" si="89"/>
        <v>0</v>
      </c>
      <c r="CD82" s="389"/>
      <c r="CE82" s="389"/>
      <c r="CF82" s="389"/>
      <c r="CG82" s="389"/>
      <c r="CH82" s="389"/>
      <c r="CI82" s="389"/>
      <c r="CJ82" s="389"/>
      <c r="CK82" s="389"/>
      <c r="CL82" s="389"/>
      <c r="CM82" s="389"/>
      <c r="CN82" s="389"/>
      <c r="CO82" s="389"/>
      <c r="CP82" s="389"/>
      <c r="CQ82" s="389"/>
      <c r="CR82" s="389"/>
      <c r="CS82" s="389"/>
      <c r="CT82" s="389"/>
      <c r="CU82" s="389"/>
      <c r="CV82" s="389"/>
      <c r="CW82" s="389"/>
      <c r="CX82" s="389"/>
      <c r="CY82" s="389"/>
      <c r="CZ82" s="389"/>
      <c r="DA82" s="389"/>
      <c r="DB82" s="389"/>
      <c r="DC82" s="389"/>
      <c r="DD82" s="389"/>
      <c r="DE82" s="389"/>
      <c r="DF82" s="389"/>
      <c r="DG82" s="389"/>
      <c r="DH82" s="389"/>
      <c r="DI82" s="389"/>
      <c r="DJ82" s="389"/>
      <c r="DK82" s="389"/>
      <c r="DL82" s="389"/>
      <c r="DM82" s="389"/>
      <c r="DN82" s="389"/>
      <c r="DO82" s="389"/>
      <c r="DP82" s="389"/>
      <c r="DQ82" s="389"/>
      <c r="DR82" s="389"/>
      <c r="DS82" s="389"/>
      <c r="DT82" s="389"/>
      <c r="DU82" s="389"/>
      <c r="DV82" s="389"/>
      <c r="DW82" s="389"/>
      <c r="DX82" s="389"/>
      <c r="DY82" s="389"/>
      <c r="DZ82" s="389"/>
      <c r="EA82" s="389"/>
      <c r="EB82" s="389"/>
      <c r="EC82" s="389"/>
      <c r="ED82" s="389"/>
      <c r="EE82" s="389"/>
      <c r="EF82" s="389"/>
      <c r="EG82" s="389"/>
      <c r="EH82" s="389"/>
      <c r="EI82" s="389"/>
      <c r="EJ82" s="389"/>
      <c r="EK82" s="389"/>
      <c r="EL82" s="389"/>
      <c r="EM82" s="389"/>
      <c r="EN82" s="389"/>
      <c r="EO82" s="389"/>
      <c r="EP82" s="389"/>
      <c r="EQ82" s="389"/>
      <c r="ER82" s="389"/>
      <c r="ES82" s="389"/>
      <c r="ET82" s="389"/>
      <c r="EU82" s="389"/>
      <c r="EV82" s="389"/>
      <c r="EW82" s="389"/>
      <c r="EX82" s="389"/>
      <c r="EY82" s="389"/>
      <c r="EZ82" s="389"/>
      <c r="FA82" s="389"/>
      <c r="FB82" s="389"/>
      <c r="FC82" s="389"/>
      <c r="FD82" s="389"/>
      <c r="FE82" s="389"/>
      <c r="FF82" s="389"/>
      <c r="FG82" s="389"/>
      <c r="FH82" s="389"/>
      <c r="FI82" s="389"/>
      <c r="FJ82" s="389"/>
      <c r="FK82" s="389"/>
      <c r="FL82" s="389"/>
      <c r="FM82" s="389"/>
      <c r="FN82" s="389"/>
      <c r="FO82" s="389"/>
      <c r="FP82" s="389"/>
      <c r="FQ82" s="389"/>
      <c r="FR82" s="389"/>
      <c r="FS82" s="389"/>
      <c r="FT82" s="389"/>
      <c r="FU82" s="389"/>
      <c r="FV82" s="389"/>
      <c r="FW82" s="389"/>
      <c r="FX82" s="389"/>
      <c r="FY82" s="660"/>
      <c r="FZ82" s="661"/>
      <c r="GA82" s="661"/>
      <c r="GB82" s="661"/>
      <c r="GC82" s="661"/>
      <c r="GD82" s="661"/>
      <c r="GE82" s="661"/>
      <c r="GF82" s="661"/>
      <c r="GG82" s="661"/>
      <c r="GH82" s="661"/>
      <c r="GI82" s="661"/>
      <c r="GJ82" s="661"/>
      <c r="GK82" s="661"/>
      <c r="GL82" s="661"/>
      <c r="GM82" s="661"/>
      <c r="GN82" s="661"/>
      <c r="GO82" s="661"/>
      <c r="GP82" s="661"/>
      <c r="GQ82" s="661"/>
      <c r="GR82" s="661"/>
      <c r="GS82" s="661"/>
      <c r="GT82" s="661"/>
      <c r="GU82" s="661"/>
      <c r="GV82" s="661"/>
      <c r="GW82" s="661"/>
      <c r="GX82" s="661"/>
      <c r="GY82" s="661"/>
      <c r="GZ82" s="661"/>
      <c r="HA82" s="661"/>
      <c r="HB82" s="661"/>
      <c r="HC82" s="661"/>
      <c r="HD82" s="661"/>
      <c r="HE82" s="661"/>
      <c r="HF82" s="661"/>
      <c r="HG82" s="661"/>
      <c r="HH82" s="661"/>
      <c r="HI82" s="661"/>
      <c r="HJ82" s="661"/>
      <c r="HK82" s="661"/>
      <c r="HL82" s="661"/>
      <c r="HM82" s="661"/>
      <c r="HN82" s="661"/>
      <c r="HO82" s="661"/>
      <c r="HP82" s="661"/>
      <c r="HQ82" s="661"/>
      <c r="HR82" s="661"/>
      <c r="HS82" s="661"/>
      <c r="HT82" s="661"/>
      <c r="HU82" s="661"/>
      <c r="HV82" s="661"/>
      <c r="HW82" s="661"/>
      <c r="HX82" s="661"/>
      <c r="HY82" s="661"/>
      <c r="HZ82" s="661"/>
      <c r="IA82" s="661"/>
      <c r="IB82" s="662"/>
      <c r="IC82" s="661"/>
      <c r="ID82" s="661"/>
      <c r="IE82" s="661"/>
      <c r="IF82" s="661"/>
      <c r="IG82" s="661"/>
      <c r="IH82" s="661"/>
      <c r="II82" s="661"/>
      <c r="IJ82" s="661"/>
      <c r="IK82" s="661"/>
      <c r="IL82" s="661"/>
      <c r="IM82" s="661"/>
      <c r="IN82" s="661"/>
      <c r="IO82" s="661"/>
      <c r="IP82" s="661"/>
      <c r="IQ82" s="662"/>
      <c r="IR82" s="661"/>
      <c r="IS82" s="661"/>
      <c r="IT82" s="661"/>
      <c r="IU82" s="663"/>
      <c r="IV82" s="661"/>
      <c r="IW82" s="661"/>
      <c r="IX82" s="661"/>
      <c r="IY82" s="661"/>
      <c r="IZ82" s="661"/>
      <c r="JA82" s="661"/>
      <c r="JB82" s="661"/>
      <c r="JC82" s="661"/>
      <c r="JD82" s="661"/>
      <c r="JE82" s="661"/>
      <c r="JF82" s="661"/>
      <c r="JG82" s="661"/>
      <c r="JH82" s="661"/>
      <c r="JI82" s="661"/>
      <c r="JJ82" s="661"/>
      <c r="JK82" s="661"/>
      <c r="JL82" s="661"/>
      <c r="JM82" s="661"/>
      <c r="JN82" s="661"/>
      <c r="JO82" s="661"/>
      <c r="JP82" s="661"/>
      <c r="JQ82" s="661"/>
      <c r="JR82" s="661"/>
      <c r="JS82" s="661"/>
      <c r="JT82" s="661"/>
      <c r="JU82" s="661"/>
      <c r="JV82" s="661"/>
      <c r="JW82" s="664"/>
      <c r="JY82" s="225"/>
    </row>
    <row r="83" spans="1:287" ht="16" thickBot="1">
      <c r="A83" s="905" t="s">
        <v>5</v>
      </c>
      <c r="B83" s="79">
        <f t="shared" si="52"/>
        <v>3</v>
      </c>
      <c r="C83" s="871" t="s">
        <v>53</v>
      </c>
      <c r="D83" s="489" t="s">
        <v>185</v>
      </c>
      <c r="E83" s="1129" t="s">
        <v>186</v>
      </c>
      <c r="F83" s="888">
        <v>0.45</v>
      </c>
      <c r="G83" s="120">
        <f t="shared" si="90"/>
        <v>56.11999999999999</v>
      </c>
      <c r="H83" s="49">
        <v>0.45</v>
      </c>
      <c r="I83" s="2"/>
      <c r="J83" s="29"/>
      <c r="K83" s="18"/>
      <c r="L83" s="5"/>
      <c r="M83" s="170">
        <v>1</v>
      </c>
      <c r="N83" s="71">
        <v>1</v>
      </c>
      <c r="O83" s="739">
        <v>3</v>
      </c>
      <c r="P83" s="1107">
        <f t="shared" si="51"/>
        <v>5</v>
      </c>
      <c r="Q83" s="1108">
        <f t="shared" si="48"/>
        <v>3</v>
      </c>
      <c r="R83" s="30"/>
      <c r="S83" s="3">
        <f>H83</f>
        <v>0.45</v>
      </c>
      <c r="T83" s="25"/>
      <c r="U83" s="219">
        <f t="shared" si="50"/>
        <v>33750</v>
      </c>
      <c r="V83" s="219" t="s">
        <v>642</v>
      </c>
      <c r="W83" s="1042">
        <f t="shared" si="91"/>
        <v>33750</v>
      </c>
      <c r="X83" s="537">
        <f t="shared" si="92"/>
        <v>17023.199999999997</v>
      </c>
      <c r="Y83" s="538">
        <f t="shared" si="53"/>
        <v>500</v>
      </c>
      <c r="Z83" s="1090">
        <f t="shared" si="54"/>
        <v>51273.2</v>
      </c>
      <c r="AA83" s="1475">
        <f t="shared" si="93"/>
        <v>5273971.2998666661</v>
      </c>
      <c r="AB83" s="1098"/>
      <c r="AC83" s="600">
        <v>6</v>
      </c>
      <c r="AD83" s="1056">
        <f t="shared" si="55"/>
        <v>8923.1999999999989</v>
      </c>
      <c r="AE83" s="1063">
        <v>0.25</v>
      </c>
      <c r="AF83" s="747">
        <f t="shared" si="56"/>
        <v>8100</v>
      </c>
      <c r="AG83" s="600"/>
      <c r="AH83" s="1056">
        <f t="shared" si="57"/>
        <v>0</v>
      </c>
      <c r="AI83" s="1070"/>
      <c r="AJ83" s="747">
        <f t="shared" si="58"/>
        <v>0</v>
      </c>
      <c r="AK83" s="1051"/>
      <c r="AL83" s="270">
        <v>0</v>
      </c>
      <c r="AM83" s="902"/>
      <c r="AN83" s="902">
        <v>2026</v>
      </c>
      <c r="AO83" s="18" t="str">
        <f t="shared" si="59"/>
        <v xml:space="preserve"> </v>
      </c>
      <c r="AP83" s="747" t="str">
        <f t="shared" si="60"/>
        <v xml:space="preserve"> </v>
      </c>
      <c r="AQ83" s="4" t="str">
        <f t="shared" si="61"/>
        <v xml:space="preserve"> </v>
      </c>
      <c r="AR83" s="747" t="str">
        <f t="shared" si="62"/>
        <v xml:space="preserve"> </v>
      </c>
      <c r="AS83" s="4" t="str">
        <f t="shared" si="63"/>
        <v xml:space="preserve"> </v>
      </c>
      <c r="AT83" s="747" t="str">
        <f t="shared" si="64"/>
        <v xml:space="preserve"> </v>
      </c>
      <c r="AU83" s="4" t="str">
        <f t="shared" si="65"/>
        <v xml:space="preserve"> </v>
      </c>
      <c r="AV83" s="747" t="str">
        <f t="shared" si="66"/>
        <v xml:space="preserve"> </v>
      </c>
      <c r="AW83" s="4" t="str">
        <f t="shared" si="67"/>
        <v xml:space="preserve"> </v>
      </c>
      <c r="AX83" s="747" t="str">
        <f t="shared" si="68"/>
        <v xml:space="preserve"> </v>
      </c>
      <c r="AY83" s="4" t="str">
        <f t="shared" si="69"/>
        <v xml:space="preserve"> </v>
      </c>
      <c r="AZ83" s="747" t="str">
        <f t="shared" si="70"/>
        <v xml:space="preserve"> </v>
      </c>
      <c r="BA83" s="4" t="str">
        <f t="shared" si="71"/>
        <v xml:space="preserve"> </v>
      </c>
      <c r="BB83" s="747" t="str">
        <f t="shared" si="72"/>
        <v xml:space="preserve"> </v>
      </c>
      <c r="BC83" s="4" t="str">
        <f t="shared" si="73"/>
        <v xml:space="preserve"> </v>
      </c>
      <c r="BD83" s="747" t="str">
        <f t="shared" si="74"/>
        <v xml:space="preserve"> </v>
      </c>
      <c r="BE83" s="4">
        <f t="shared" si="75"/>
        <v>0.45</v>
      </c>
      <c r="BF83" s="747">
        <f t="shared" si="76"/>
        <v>51273.2</v>
      </c>
      <c r="BG83" s="4" t="str">
        <f t="shared" si="77"/>
        <v xml:space="preserve"> </v>
      </c>
      <c r="BH83" s="747" t="str">
        <f t="shared" si="78"/>
        <v xml:space="preserve"> </v>
      </c>
      <c r="BI83" s="4" t="str">
        <f t="shared" si="79"/>
        <v xml:space="preserve"> </v>
      </c>
      <c r="BJ83" s="747" t="str">
        <f t="shared" si="80"/>
        <v xml:space="preserve"> </v>
      </c>
      <c r="BK83" s="4" t="str">
        <f t="shared" si="81"/>
        <v xml:space="preserve"> </v>
      </c>
      <c r="BL83" s="747" t="str">
        <f t="shared" si="82"/>
        <v xml:space="preserve"> </v>
      </c>
      <c r="BM83" s="4" t="str">
        <f t="shared" si="83"/>
        <v xml:space="preserve"> </v>
      </c>
      <c r="BN83" s="747" t="str">
        <f t="shared" si="84"/>
        <v xml:space="preserve"> </v>
      </c>
      <c r="BO83" s="4" t="str">
        <f t="shared" si="85"/>
        <v xml:space="preserve"> </v>
      </c>
      <c r="BP83" s="747" t="str">
        <f t="shared" si="86"/>
        <v xml:space="preserve"> </v>
      </c>
      <c r="BQ83" s="4" t="str">
        <f t="shared" si="87"/>
        <v xml:space="preserve"> </v>
      </c>
      <c r="BR83" s="747" t="str">
        <f t="shared" si="88"/>
        <v xml:space="preserve"> </v>
      </c>
      <c r="BS83" s="133"/>
      <c r="BT83" s="133"/>
      <c r="BU83" s="389"/>
      <c r="BV83" s="389"/>
      <c r="BW83" s="389"/>
      <c r="BX83" s="389"/>
      <c r="BY83" s="389"/>
      <c r="BZ83" s="389"/>
      <c r="CA83" s="389"/>
      <c r="CB83" s="389"/>
      <c r="CC83" s="163">
        <f t="shared" si="89"/>
        <v>0</v>
      </c>
      <c r="CD83" s="389"/>
      <c r="CE83" s="389"/>
      <c r="CF83" s="389"/>
      <c r="CG83" s="389"/>
      <c r="CH83" s="389"/>
      <c r="CI83" s="389"/>
      <c r="CJ83" s="389"/>
      <c r="CK83" s="389"/>
      <c r="CL83" s="389"/>
      <c r="CM83" s="389"/>
      <c r="CN83" s="389"/>
      <c r="CO83" s="389"/>
      <c r="CP83" s="389"/>
      <c r="CQ83" s="389"/>
      <c r="CR83" s="389"/>
      <c r="CS83" s="389"/>
      <c r="CT83" s="389"/>
      <c r="CU83" s="389"/>
      <c r="CV83" s="389"/>
      <c r="CW83" s="389"/>
      <c r="CX83" s="389"/>
      <c r="CY83" s="389"/>
      <c r="CZ83" s="389"/>
      <c r="DA83" s="389"/>
      <c r="DB83" s="389"/>
      <c r="DC83" s="389"/>
      <c r="DD83" s="389"/>
      <c r="DE83" s="389"/>
      <c r="DF83" s="389"/>
      <c r="DG83" s="389"/>
      <c r="DH83" s="389"/>
      <c r="DI83" s="389"/>
      <c r="DJ83" s="389"/>
      <c r="DK83" s="389"/>
      <c r="DL83" s="389"/>
      <c r="DM83" s="389"/>
      <c r="DN83" s="389"/>
      <c r="DO83" s="389"/>
      <c r="DP83" s="389"/>
      <c r="DQ83" s="389"/>
      <c r="DR83" s="389"/>
      <c r="DS83" s="389"/>
      <c r="DT83" s="389"/>
      <c r="DU83" s="389"/>
      <c r="DV83" s="389"/>
      <c r="DW83" s="389"/>
      <c r="DX83" s="389"/>
      <c r="DY83" s="389"/>
      <c r="DZ83" s="389"/>
      <c r="EA83" s="389"/>
      <c r="EB83" s="389"/>
      <c r="EC83" s="389"/>
      <c r="ED83" s="389"/>
      <c r="EE83" s="389"/>
      <c r="EF83" s="389"/>
      <c r="EG83" s="389"/>
      <c r="EH83" s="389"/>
      <c r="EI83" s="389"/>
      <c r="EJ83" s="389"/>
      <c r="EK83" s="389"/>
      <c r="EL83" s="389"/>
      <c r="EM83" s="389"/>
      <c r="EN83" s="389"/>
      <c r="EO83" s="389"/>
      <c r="EP83" s="389"/>
      <c r="EQ83" s="389"/>
      <c r="ER83" s="389"/>
      <c r="ES83" s="389"/>
      <c r="ET83" s="389"/>
      <c r="EU83" s="389"/>
      <c r="EV83" s="389"/>
      <c r="EW83" s="389"/>
      <c r="EX83" s="389"/>
      <c r="EY83" s="389"/>
      <c r="EZ83" s="389"/>
      <c r="FA83" s="389"/>
      <c r="FB83" s="389"/>
      <c r="FC83" s="389"/>
      <c r="FD83" s="389"/>
      <c r="FE83" s="389"/>
      <c r="FF83" s="389"/>
      <c r="FG83" s="389"/>
      <c r="FH83" s="389"/>
      <c r="FI83" s="389"/>
      <c r="FJ83" s="389"/>
      <c r="FK83" s="389"/>
      <c r="FL83" s="389"/>
      <c r="FM83" s="389"/>
      <c r="FN83" s="389"/>
      <c r="FO83" s="389"/>
      <c r="FP83" s="389"/>
      <c r="FQ83" s="389"/>
      <c r="FR83" s="389"/>
      <c r="FS83" s="389"/>
      <c r="FT83" s="389"/>
      <c r="FU83" s="389"/>
      <c r="FV83" s="389"/>
      <c r="FW83" s="389"/>
      <c r="FX83" s="389"/>
      <c r="FY83" s="625" t="s">
        <v>907</v>
      </c>
      <c r="FZ83" s="626">
        <v>286</v>
      </c>
      <c r="GA83" s="626">
        <v>32434906</v>
      </c>
      <c r="GB83" s="626" t="s">
        <v>783</v>
      </c>
      <c r="GC83" s="626"/>
      <c r="GD83" s="626" t="s">
        <v>783</v>
      </c>
      <c r="GE83" s="626" t="s">
        <v>783</v>
      </c>
      <c r="GF83" s="626" t="s">
        <v>783</v>
      </c>
      <c r="GG83" s="626"/>
      <c r="GH83" s="626" t="s">
        <v>783</v>
      </c>
      <c r="GI83" s="626" t="s">
        <v>783</v>
      </c>
      <c r="GJ83" s="626"/>
      <c r="GK83" s="626" t="s">
        <v>783</v>
      </c>
      <c r="GL83" s="626" t="s">
        <v>781</v>
      </c>
      <c r="GM83" s="626" t="s">
        <v>783</v>
      </c>
      <c r="GN83" s="626" t="s">
        <v>783</v>
      </c>
      <c r="GO83" s="626" t="s">
        <v>783</v>
      </c>
      <c r="GP83" s="626" t="s">
        <v>783</v>
      </c>
      <c r="GQ83" s="626" t="s">
        <v>783</v>
      </c>
      <c r="GR83" s="626" t="s">
        <v>783</v>
      </c>
      <c r="GS83" s="626" t="s">
        <v>783</v>
      </c>
      <c r="GT83" s="626" t="s">
        <v>783</v>
      </c>
      <c r="GU83" s="626" t="s">
        <v>783</v>
      </c>
      <c r="GV83" s="626" t="s">
        <v>783</v>
      </c>
      <c r="GW83" s="626" t="s">
        <v>783</v>
      </c>
      <c r="GX83" s="626" t="s">
        <v>783</v>
      </c>
      <c r="GY83" s="626" t="s">
        <v>783</v>
      </c>
      <c r="GZ83" s="626">
        <v>1649</v>
      </c>
      <c r="HA83" s="626">
        <v>0</v>
      </c>
      <c r="HB83" s="626">
        <v>9</v>
      </c>
      <c r="HC83" s="626" t="s">
        <v>783</v>
      </c>
      <c r="HD83" s="626" t="s">
        <v>783</v>
      </c>
      <c r="HE83" s="626" t="s">
        <v>783</v>
      </c>
      <c r="HF83" s="626" t="s">
        <v>783</v>
      </c>
      <c r="HG83" s="626" t="s">
        <v>783</v>
      </c>
      <c r="HH83" s="626" t="s">
        <v>783</v>
      </c>
      <c r="HI83" s="626" t="s">
        <v>783</v>
      </c>
      <c r="HJ83" s="626" t="s">
        <v>783</v>
      </c>
      <c r="HK83" s="626" t="s">
        <v>783</v>
      </c>
      <c r="HL83" s="626" t="s">
        <v>783</v>
      </c>
      <c r="HM83" s="626" t="s">
        <v>783</v>
      </c>
      <c r="HN83" s="626" t="s">
        <v>783</v>
      </c>
      <c r="HO83" s="626" t="s">
        <v>783</v>
      </c>
      <c r="HP83" s="626" t="s">
        <v>783</v>
      </c>
      <c r="HQ83" s="626" t="s">
        <v>783</v>
      </c>
      <c r="HR83" s="626" t="s">
        <v>783</v>
      </c>
      <c r="HS83" s="626">
        <v>3978991</v>
      </c>
      <c r="HT83" s="626" t="s">
        <v>783</v>
      </c>
      <c r="HU83" s="626" t="s">
        <v>786</v>
      </c>
      <c r="HV83" s="626" t="s">
        <v>787</v>
      </c>
      <c r="HW83" s="626">
        <v>4</v>
      </c>
      <c r="HX83" s="626">
        <v>2016</v>
      </c>
      <c r="HY83" s="626">
        <v>63</v>
      </c>
      <c r="HZ83" s="626">
        <v>0</v>
      </c>
      <c r="IA83" s="626">
        <v>2323</v>
      </c>
      <c r="IB83" s="627">
        <v>42227.682129629633</v>
      </c>
      <c r="IC83" s="626" t="s">
        <v>788</v>
      </c>
      <c r="ID83" s="626">
        <v>3974513</v>
      </c>
      <c r="IE83" s="626" t="s">
        <v>783</v>
      </c>
      <c r="IF83" s="626">
        <v>1712</v>
      </c>
      <c r="IG83" s="626" t="s">
        <v>783</v>
      </c>
      <c r="IH83" s="626" t="s">
        <v>783</v>
      </c>
      <c r="II83" s="626" t="s">
        <v>783</v>
      </c>
      <c r="IJ83" s="626" t="s">
        <v>783</v>
      </c>
      <c r="IK83" s="626" t="s">
        <v>783</v>
      </c>
      <c r="IL83" s="626" t="s">
        <v>783</v>
      </c>
      <c r="IM83" s="626" t="s">
        <v>783</v>
      </c>
      <c r="IN83" s="626" t="s">
        <v>783</v>
      </c>
      <c r="IO83" s="626" t="s">
        <v>783</v>
      </c>
      <c r="IP83" s="626">
        <v>2108</v>
      </c>
      <c r="IQ83" s="627">
        <v>37477.341331018521</v>
      </c>
      <c r="IR83" s="626" t="s">
        <v>783</v>
      </c>
      <c r="IS83" s="626" t="s">
        <v>783</v>
      </c>
      <c r="IT83" s="626" t="s">
        <v>783</v>
      </c>
      <c r="IU83" s="626" t="s">
        <v>783</v>
      </c>
      <c r="IV83" s="626" t="s">
        <v>783</v>
      </c>
      <c r="IW83" s="626" t="s">
        <v>783</v>
      </c>
      <c r="IX83" s="626" t="s">
        <v>783</v>
      </c>
      <c r="IY83" s="626" t="s">
        <v>781</v>
      </c>
      <c r="IZ83" s="626" t="s">
        <v>783</v>
      </c>
      <c r="JA83" s="626" t="s">
        <v>783</v>
      </c>
      <c r="JB83" s="626" t="s">
        <v>783</v>
      </c>
      <c r="JC83" s="626" t="s">
        <v>783</v>
      </c>
      <c r="JD83" s="626" t="s">
        <v>783</v>
      </c>
      <c r="JE83" s="626">
        <v>329512</v>
      </c>
      <c r="JF83" s="626" t="s">
        <v>783</v>
      </c>
      <c r="JG83" s="626" t="s">
        <v>783</v>
      </c>
      <c r="JH83" s="626" t="s">
        <v>783</v>
      </c>
      <c r="JI83" s="626" t="s">
        <v>783</v>
      </c>
      <c r="JJ83" s="626" t="s">
        <v>783</v>
      </c>
      <c r="JK83" s="626" t="s">
        <v>783</v>
      </c>
      <c r="JL83" s="626" t="s">
        <v>783</v>
      </c>
      <c r="JM83" s="626" t="s">
        <v>783</v>
      </c>
      <c r="JN83" s="626">
        <v>4</v>
      </c>
      <c r="JO83" s="626" t="s">
        <v>783</v>
      </c>
      <c r="JP83" s="626" t="s">
        <v>783</v>
      </c>
      <c r="JQ83" s="626" t="s">
        <v>783</v>
      </c>
      <c r="JR83" s="626" t="s">
        <v>783</v>
      </c>
      <c r="JS83" s="626" t="s">
        <v>783</v>
      </c>
      <c r="JT83" s="626" t="s">
        <v>783</v>
      </c>
      <c r="JU83" s="626" t="s">
        <v>783</v>
      </c>
      <c r="JV83" s="626" t="s">
        <v>908</v>
      </c>
      <c r="JW83" s="628">
        <v>2320.8631970000001</v>
      </c>
      <c r="JX83">
        <f>JW83</f>
        <v>2320.8631970000001</v>
      </c>
      <c r="JY83" s="371">
        <v>0.43955742367424244</v>
      </c>
    </row>
    <row r="84" spans="1:287" ht="16" thickBot="1">
      <c r="A84" s="905" t="s">
        <v>5</v>
      </c>
      <c r="B84" s="79">
        <f t="shared" si="52"/>
        <v>3</v>
      </c>
      <c r="C84" s="871" t="s">
        <v>97</v>
      </c>
      <c r="D84" s="489" t="s">
        <v>185</v>
      </c>
      <c r="E84" s="1129" t="s">
        <v>194</v>
      </c>
      <c r="F84" s="888">
        <v>0.12</v>
      </c>
      <c r="G84" s="120">
        <f t="shared" si="90"/>
        <v>56.239999999999988</v>
      </c>
      <c r="H84" s="47">
        <v>0.12</v>
      </c>
      <c r="I84" s="2"/>
      <c r="J84" s="29"/>
      <c r="K84" s="18"/>
      <c r="L84" s="5"/>
      <c r="M84" s="170">
        <v>1</v>
      </c>
      <c r="N84" s="71">
        <v>1</v>
      </c>
      <c r="O84" s="739">
        <v>4</v>
      </c>
      <c r="P84" s="1107">
        <f t="shared" si="51"/>
        <v>6</v>
      </c>
      <c r="Q84" s="1108">
        <f t="shared" si="48"/>
        <v>4</v>
      </c>
      <c r="R84" s="46"/>
      <c r="S84" s="3">
        <v>0.12</v>
      </c>
      <c r="T84" s="25"/>
      <c r="U84" s="219">
        <f t="shared" si="50"/>
        <v>9000</v>
      </c>
      <c r="V84" s="219" t="s">
        <v>642</v>
      </c>
      <c r="W84" s="1042">
        <f t="shared" si="91"/>
        <v>9000</v>
      </c>
      <c r="X84" s="537">
        <f t="shared" si="92"/>
        <v>4539.5200000000004</v>
      </c>
      <c r="Y84" s="538">
        <f t="shared" si="53"/>
        <v>500</v>
      </c>
      <c r="Z84" s="1090">
        <f t="shared" si="54"/>
        <v>14039.52</v>
      </c>
      <c r="AA84" s="1475">
        <f t="shared" si="93"/>
        <v>5288010.8198666656</v>
      </c>
      <c r="AB84" s="1098"/>
      <c r="AC84" s="600">
        <v>6</v>
      </c>
      <c r="AD84" s="1056">
        <f t="shared" si="55"/>
        <v>2379.52</v>
      </c>
      <c r="AE84" s="1063">
        <v>0.25</v>
      </c>
      <c r="AF84" s="747">
        <f t="shared" si="56"/>
        <v>2160</v>
      </c>
      <c r="AG84" s="600"/>
      <c r="AH84" s="1056">
        <f t="shared" si="57"/>
        <v>0</v>
      </c>
      <c r="AI84" s="1070"/>
      <c r="AJ84" s="747">
        <f t="shared" si="58"/>
        <v>0</v>
      </c>
      <c r="AK84" s="1051"/>
      <c r="AL84" s="270">
        <v>0</v>
      </c>
      <c r="AM84" s="902"/>
      <c r="AN84" s="902">
        <v>2026</v>
      </c>
      <c r="AO84" s="18" t="str">
        <f t="shared" si="59"/>
        <v xml:space="preserve"> </v>
      </c>
      <c r="AP84" s="747" t="str">
        <f t="shared" si="60"/>
        <v xml:space="preserve"> </v>
      </c>
      <c r="AQ84" s="4" t="str">
        <f t="shared" si="61"/>
        <v xml:space="preserve"> </v>
      </c>
      <c r="AR84" s="747" t="str">
        <f t="shared" si="62"/>
        <v xml:space="preserve"> </v>
      </c>
      <c r="AS84" s="4" t="str">
        <f t="shared" si="63"/>
        <v xml:space="preserve"> </v>
      </c>
      <c r="AT84" s="747" t="str">
        <f t="shared" si="64"/>
        <v xml:space="preserve"> </v>
      </c>
      <c r="AU84" s="4" t="str">
        <f t="shared" si="65"/>
        <v xml:space="preserve"> </v>
      </c>
      <c r="AV84" s="747" t="str">
        <f t="shared" si="66"/>
        <v xml:space="preserve"> </v>
      </c>
      <c r="AW84" s="4" t="str">
        <f t="shared" si="67"/>
        <v xml:space="preserve"> </v>
      </c>
      <c r="AX84" s="747" t="str">
        <f t="shared" si="68"/>
        <v xml:space="preserve"> </v>
      </c>
      <c r="AY84" s="4" t="str">
        <f t="shared" si="69"/>
        <v xml:space="preserve"> </v>
      </c>
      <c r="AZ84" s="747" t="str">
        <f t="shared" si="70"/>
        <v xml:space="preserve"> </v>
      </c>
      <c r="BA84" s="4" t="str">
        <f t="shared" si="71"/>
        <v xml:space="preserve"> </v>
      </c>
      <c r="BB84" s="747" t="str">
        <f t="shared" si="72"/>
        <v xml:space="preserve"> </v>
      </c>
      <c r="BC84" s="4" t="str">
        <f t="shared" si="73"/>
        <v xml:space="preserve"> </v>
      </c>
      <c r="BD84" s="747" t="str">
        <f t="shared" si="74"/>
        <v xml:space="preserve"> </v>
      </c>
      <c r="BE84" s="4">
        <f t="shared" si="75"/>
        <v>0.12</v>
      </c>
      <c r="BF84" s="747">
        <f t="shared" si="76"/>
        <v>14039.52</v>
      </c>
      <c r="BG84" s="4" t="str">
        <f t="shared" si="77"/>
        <v xml:space="preserve"> </v>
      </c>
      <c r="BH84" s="747" t="str">
        <f t="shared" si="78"/>
        <v xml:space="preserve"> </v>
      </c>
      <c r="BI84" s="4" t="str">
        <f t="shared" si="79"/>
        <v xml:space="preserve"> </v>
      </c>
      <c r="BJ84" s="747" t="str">
        <f t="shared" si="80"/>
        <v xml:space="preserve"> </v>
      </c>
      <c r="BK84" s="4" t="str">
        <f t="shared" si="81"/>
        <v xml:space="preserve"> </v>
      </c>
      <c r="BL84" s="747" t="str">
        <f t="shared" si="82"/>
        <v xml:space="preserve"> </v>
      </c>
      <c r="BM84" s="4" t="str">
        <f t="shared" si="83"/>
        <v xml:space="preserve"> </v>
      </c>
      <c r="BN84" s="747" t="str">
        <f t="shared" si="84"/>
        <v xml:space="preserve"> </v>
      </c>
      <c r="BO84" s="4" t="str">
        <f t="shared" si="85"/>
        <v xml:space="preserve"> </v>
      </c>
      <c r="BP84" s="747" t="str">
        <f t="shared" si="86"/>
        <v xml:space="preserve"> </v>
      </c>
      <c r="BQ84" s="4" t="str">
        <f t="shared" si="87"/>
        <v xml:space="preserve"> </v>
      </c>
      <c r="BR84" s="747" t="str">
        <f t="shared" si="88"/>
        <v xml:space="preserve"> </v>
      </c>
      <c r="BS84" s="133"/>
      <c r="BT84" s="133"/>
      <c r="BU84" s="389"/>
      <c r="BV84" s="389"/>
      <c r="BW84" s="389"/>
      <c r="BX84" s="389"/>
      <c r="BY84" s="389"/>
      <c r="BZ84" s="389"/>
      <c r="CA84" s="389"/>
      <c r="CB84" s="389"/>
      <c r="CC84" s="163">
        <f t="shared" si="89"/>
        <v>0</v>
      </c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389"/>
      <c r="CT84" s="389"/>
      <c r="CU84" s="389"/>
      <c r="CV84" s="389"/>
      <c r="CW84" s="389"/>
      <c r="CX84" s="389"/>
      <c r="CY84" s="389"/>
      <c r="CZ84" s="389"/>
      <c r="DA84" s="389"/>
      <c r="DB84" s="389"/>
      <c r="DC84" s="389"/>
      <c r="DD84" s="389"/>
      <c r="DE84" s="389"/>
      <c r="DF84" s="389"/>
      <c r="DG84" s="389"/>
      <c r="DH84" s="389"/>
      <c r="DI84" s="389"/>
      <c r="DJ84" s="389"/>
      <c r="DK84" s="389"/>
      <c r="DL84" s="389"/>
      <c r="DM84" s="389"/>
      <c r="DN84" s="389"/>
      <c r="DO84" s="389"/>
      <c r="DP84" s="389"/>
      <c r="DQ84" s="389"/>
      <c r="DR84" s="389"/>
      <c r="DS84" s="389"/>
      <c r="DT84" s="389"/>
      <c r="DU84" s="389"/>
      <c r="DV84" s="389"/>
      <c r="DW84" s="389"/>
      <c r="DX84" s="389"/>
      <c r="DY84" s="389"/>
      <c r="DZ84" s="389"/>
      <c r="EA84" s="389"/>
      <c r="EB84" s="389"/>
      <c r="EC84" s="389"/>
      <c r="ED84" s="389"/>
      <c r="EE84" s="389"/>
      <c r="EF84" s="389"/>
      <c r="EG84" s="389"/>
      <c r="EH84" s="389"/>
      <c r="EI84" s="389"/>
      <c r="EJ84" s="389"/>
      <c r="EK84" s="389"/>
      <c r="EL84" s="389"/>
      <c r="EM84" s="389"/>
      <c r="EN84" s="389"/>
      <c r="EO84" s="389"/>
      <c r="EP84" s="389"/>
      <c r="EQ84" s="389"/>
      <c r="ER84" s="389"/>
      <c r="ES84" s="389"/>
      <c r="ET84" s="389"/>
      <c r="EU84" s="389"/>
      <c r="EV84" s="389"/>
      <c r="EW84" s="389"/>
      <c r="EX84" s="389"/>
      <c r="EY84" s="389"/>
      <c r="EZ84" s="389"/>
      <c r="FA84" s="389"/>
      <c r="FB84" s="389"/>
      <c r="FC84" s="389"/>
      <c r="FD84" s="389"/>
      <c r="FE84" s="389"/>
      <c r="FF84" s="389"/>
      <c r="FG84" s="389"/>
      <c r="FH84" s="389"/>
      <c r="FI84" s="389"/>
      <c r="FJ84" s="389"/>
      <c r="FK84" s="389"/>
      <c r="FL84" s="389"/>
      <c r="FM84" s="389"/>
      <c r="FN84" s="389"/>
      <c r="FO84" s="389"/>
      <c r="FP84" s="389"/>
      <c r="FQ84" s="389"/>
      <c r="FR84" s="389"/>
      <c r="FS84" s="389"/>
      <c r="FT84" s="389"/>
      <c r="FU84" s="389"/>
      <c r="FV84" s="389"/>
      <c r="FW84" s="389"/>
      <c r="FX84" s="389"/>
      <c r="FY84" s="666"/>
      <c r="FZ84" s="667"/>
      <c r="GA84" s="667"/>
      <c r="GB84" s="667"/>
      <c r="GC84" s="667"/>
      <c r="GD84" s="667"/>
      <c r="GE84" s="667"/>
      <c r="GF84" s="667"/>
      <c r="GG84" s="667"/>
      <c r="GH84" s="667"/>
      <c r="GI84" s="667"/>
      <c r="GJ84" s="667"/>
      <c r="GK84" s="667"/>
      <c r="GL84" s="667"/>
      <c r="GM84" s="667"/>
      <c r="GN84" s="667"/>
      <c r="GO84" s="667"/>
      <c r="GP84" s="667"/>
      <c r="GQ84" s="667"/>
      <c r="GR84" s="667"/>
      <c r="GS84" s="667"/>
      <c r="GT84" s="667"/>
      <c r="GU84" s="667"/>
      <c r="GV84" s="667"/>
      <c r="GW84" s="667"/>
      <c r="GX84" s="667"/>
      <c r="GY84" s="667"/>
      <c r="GZ84" s="667"/>
      <c r="HA84" s="667"/>
      <c r="HB84" s="667"/>
      <c r="HC84" s="667"/>
      <c r="HD84" s="667"/>
      <c r="HE84" s="667"/>
      <c r="HF84" s="667"/>
      <c r="HG84" s="667"/>
      <c r="HH84" s="667"/>
      <c r="HI84" s="667"/>
      <c r="HJ84" s="667"/>
      <c r="HK84" s="667"/>
      <c r="HL84" s="667"/>
      <c r="HM84" s="667"/>
      <c r="HN84" s="667"/>
      <c r="HO84" s="667"/>
      <c r="HP84" s="667"/>
      <c r="HQ84" s="667"/>
      <c r="HR84" s="667"/>
      <c r="HS84" s="667"/>
      <c r="HT84" s="667"/>
      <c r="HU84" s="667"/>
      <c r="HV84" s="667"/>
      <c r="HW84" s="667"/>
      <c r="HX84" s="667"/>
      <c r="HY84" s="667"/>
      <c r="HZ84" s="667"/>
      <c r="IA84" s="667"/>
      <c r="IB84" s="668"/>
      <c r="IC84" s="667"/>
      <c r="ID84" s="667"/>
      <c r="IE84" s="667"/>
      <c r="IF84" s="667"/>
      <c r="IG84" s="667"/>
      <c r="IH84" s="667"/>
      <c r="II84" s="667"/>
      <c r="IJ84" s="667"/>
      <c r="IK84" s="667"/>
      <c r="IL84" s="667"/>
      <c r="IM84" s="667"/>
      <c r="IN84" s="667"/>
      <c r="IO84" s="667"/>
      <c r="IP84" s="667"/>
      <c r="IQ84" s="668"/>
      <c r="IR84" s="667"/>
      <c r="IS84" s="667"/>
      <c r="IT84" s="667"/>
      <c r="IU84" s="669"/>
      <c r="IV84" s="667"/>
      <c r="IW84" s="667"/>
      <c r="IX84" s="667"/>
      <c r="IY84" s="667"/>
      <c r="IZ84" s="667"/>
      <c r="JA84" s="667"/>
      <c r="JB84" s="667"/>
      <c r="JC84" s="667"/>
      <c r="JD84" s="667"/>
      <c r="JE84" s="667"/>
      <c r="JF84" s="667"/>
      <c r="JG84" s="667"/>
      <c r="JH84" s="667"/>
      <c r="JI84" s="667"/>
      <c r="JJ84" s="667"/>
      <c r="JK84" s="667"/>
      <c r="JL84" s="667"/>
      <c r="JM84" s="667"/>
      <c r="JN84" s="667"/>
      <c r="JO84" s="667"/>
      <c r="JP84" s="667"/>
      <c r="JQ84" s="667"/>
      <c r="JR84" s="667"/>
      <c r="JS84" s="667"/>
      <c r="JT84" s="667"/>
      <c r="JU84" s="667"/>
      <c r="JV84" s="667"/>
      <c r="JW84" s="670"/>
      <c r="JY84" s="225"/>
    </row>
    <row r="85" spans="1:287" ht="16" thickBot="1">
      <c r="A85" s="905" t="s">
        <v>5</v>
      </c>
      <c r="B85" s="79">
        <f t="shared" si="52"/>
        <v>3</v>
      </c>
      <c r="C85" s="871" t="s">
        <v>1023</v>
      </c>
      <c r="D85" s="489" t="s">
        <v>135</v>
      </c>
      <c r="E85" s="1129" t="s">
        <v>213</v>
      </c>
      <c r="F85" s="888">
        <v>0.5</v>
      </c>
      <c r="G85" s="120">
        <f t="shared" si="90"/>
        <v>56.739999999999988</v>
      </c>
      <c r="H85" s="49">
        <v>0.5</v>
      </c>
      <c r="I85" s="2"/>
      <c r="J85" s="29"/>
      <c r="K85" s="18"/>
      <c r="L85" s="5"/>
      <c r="M85" s="735">
        <v>1</v>
      </c>
      <c r="N85" s="75">
        <v>0.5</v>
      </c>
      <c r="O85" s="740">
        <v>3</v>
      </c>
      <c r="P85" s="1109">
        <f t="shared" si="51"/>
        <v>4.5</v>
      </c>
      <c r="Q85" s="1108">
        <f t="shared" si="48"/>
        <v>1.5</v>
      </c>
      <c r="R85" s="30"/>
      <c r="S85" s="3">
        <f>H85</f>
        <v>0.5</v>
      </c>
      <c r="T85" s="25"/>
      <c r="U85" s="219">
        <f t="shared" si="50"/>
        <v>37500</v>
      </c>
      <c r="V85" s="219" t="s">
        <v>642</v>
      </c>
      <c r="W85" s="1042">
        <f t="shared" si="91"/>
        <v>37500</v>
      </c>
      <c r="X85" s="537">
        <f t="shared" si="92"/>
        <v>0</v>
      </c>
      <c r="Y85" s="538">
        <f t="shared" si="53"/>
        <v>500</v>
      </c>
      <c r="Z85" s="1090">
        <f t="shared" si="54"/>
        <v>38000</v>
      </c>
      <c r="AA85" s="1475">
        <f t="shared" si="93"/>
        <v>5326010.8198666656</v>
      </c>
      <c r="AB85" s="1098"/>
      <c r="AC85" s="600"/>
      <c r="AD85" s="1056">
        <f t="shared" si="55"/>
        <v>0</v>
      </c>
      <c r="AE85" s="1063"/>
      <c r="AF85" s="747">
        <f t="shared" si="56"/>
        <v>0</v>
      </c>
      <c r="AG85" s="600"/>
      <c r="AH85" s="1056">
        <f t="shared" si="57"/>
        <v>0</v>
      </c>
      <c r="AI85" s="1070"/>
      <c r="AJ85" s="747">
        <f t="shared" si="58"/>
        <v>0</v>
      </c>
      <c r="AK85" s="1051"/>
      <c r="AL85" s="270">
        <v>0</v>
      </c>
      <c r="AM85" s="902"/>
      <c r="AN85" s="902">
        <v>2027</v>
      </c>
      <c r="AO85" s="18" t="str">
        <f t="shared" si="59"/>
        <v xml:space="preserve"> </v>
      </c>
      <c r="AP85" s="747" t="str">
        <f t="shared" si="60"/>
        <v xml:space="preserve"> </v>
      </c>
      <c r="AQ85" s="4" t="str">
        <f t="shared" si="61"/>
        <v xml:space="preserve"> </v>
      </c>
      <c r="AR85" s="747" t="str">
        <f t="shared" si="62"/>
        <v xml:space="preserve"> </v>
      </c>
      <c r="AS85" s="4" t="str">
        <f t="shared" si="63"/>
        <v xml:space="preserve"> </v>
      </c>
      <c r="AT85" s="747" t="str">
        <f t="shared" si="64"/>
        <v xml:space="preserve"> </v>
      </c>
      <c r="AU85" s="4" t="str">
        <f t="shared" si="65"/>
        <v xml:space="preserve"> </v>
      </c>
      <c r="AV85" s="747" t="str">
        <f t="shared" si="66"/>
        <v xml:space="preserve"> </v>
      </c>
      <c r="AW85" s="4" t="str">
        <f t="shared" si="67"/>
        <v xml:space="preserve"> </v>
      </c>
      <c r="AX85" s="747" t="str">
        <f t="shared" si="68"/>
        <v xml:space="preserve"> </v>
      </c>
      <c r="AY85" s="4" t="str">
        <f t="shared" si="69"/>
        <v xml:space="preserve"> </v>
      </c>
      <c r="AZ85" s="747" t="str">
        <f t="shared" si="70"/>
        <v xml:space="preserve"> </v>
      </c>
      <c r="BA85" s="4" t="str">
        <f t="shared" si="71"/>
        <v xml:space="preserve"> </v>
      </c>
      <c r="BB85" s="747" t="str">
        <f t="shared" si="72"/>
        <v xml:space="preserve"> </v>
      </c>
      <c r="BC85" s="4" t="str">
        <f t="shared" si="73"/>
        <v xml:space="preserve"> </v>
      </c>
      <c r="BD85" s="747" t="str">
        <f t="shared" si="74"/>
        <v xml:space="preserve"> </v>
      </c>
      <c r="BE85" s="4" t="str">
        <f t="shared" si="75"/>
        <v xml:space="preserve"> </v>
      </c>
      <c r="BF85" s="747" t="str">
        <f t="shared" si="76"/>
        <v xml:space="preserve"> </v>
      </c>
      <c r="BG85" s="4">
        <f t="shared" si="77"/>
        <v>0.5</v>
      </c>
      <c r="BH85" s="747">
        <f t="shared" si="78"/>
        <v>38000</v>
      </c>
      <c r="BI85" s="4" t="str">
        <f t="shared" si="79"/>
        <v xml:space="preserve"> </v>
      </c>
      <c r="BJ85" s="747" t="str">
        <f t="shared" si="80"/>
        <v xml:space="preserve"> </v>
      </c>
      <c r="BK85" s="4" t="str">
        <f t="shared" si="81"/>
        <v xml:space="preserve"> </v>
      </c>
      <c r="BL85" s="747" t="str">
        <f t="shared" si="82"/>
        <v xml:space="preserve"> </v>
      </c>
      <c r="BM85" s="4" t="str">
        <f t="shared" si="83"/>
        <v xml:space="preserve"> </v>
      </c>
      <c r="BN85" s="747" t="str">
        <f t="shared" si="84"/>
        <v xml:space="preserve"> </v>
      </c>
      <c r="BO85" s="4" t="str">
        <f t="shared" si="85"/>
        <v xml:space="preserve"> </v>
      </c>
      <c r="BP85" s="747" t="str">
        <f t="shared" si="86"/>
        <v xml:space="preserve"> </v>
      </c>
      <c r="BQ85" s="4" t="str">
        <f t="shared" si="87"/>
        <v xml:space="preserve"> </v>
      </c>
      <c r="BR85" s="747" t="str">
        <f t="shared" si="88"/>
        <v xml:space="preserve"> </v>
      </c>
      <c r="BS85" s="133"/>
      <c r="BT85" s="133"/>
      <c r="BU85" s="389"/>
      <c r="BV85" s="389"/>
      <c r="BW85" s="389"/>
      <c r="BX85" s="389"/>
      <c r="BY85" s="389"/>
      <c r="BZ85" s="389"/>
      <c r="CA85" s="389"/>
      <c r="CB85" s="389"/>
      <c r="CC85" s="163">
        <f t="shared" si="89"/>
        <v>0</v>
      </c>
      <c r="CD85" s="389"/>
      <c r="CE85" s="389"/>
      <c r="CF85" s="389"/>
      <c r="CG85" s="389"/>
      <c r="CH85" s="389"/>
      <c r="CI85" s="389"/>
      <c r="CJ85" s="389"/>
      <c r="CK85" s="389"/>
      <c r="CL85" s="389"/>
      <c r="CM85" s="389"/>
      <c r="CN85" s="389"/>
      <c r="CO85" s="389"/>
      <c r="CP85" s="389"/>
      <c r="CQ85" s="389"/>
      <c r="CR85" s="389"/>
      <c r="CS85" s="389"/>
      <c r="CT85" s="389"/>
      <c r="CU85" s="389"/>
      <c r="CV85" s="389"/>
      <c r="CW85" s="389"/>
      <c r="CX85" s="389"/>
      <c r="CY85" s="389"/>
      <c r="CZ85" s="389"/>
      <c r="DA85" s="389"/>
      <c r="DB85" s="389"/>
      <c r="DC85" s="389"/>
      <c r="DD85" s="389"/>
      <c r="DE85" s="389"/>
      <c r="DF85" s="389"/>
      <c r="DG85" s="389"/>
      <c r="DH85" s="389"/>
      <c r="DI85" s="389"/>
      <c r="DJ85" s="389"/>
      <c r="DK85" s="389"/>
      <c r="DL85" s="389"/>
      <c r="DM85" s="389"/>
      <c r="DN85" s="389"/>
      <c r="DO85" s="389"/>
      <c r="DP85" s="389"/>
      <c r="DQ85" s="389"/>
      <c r="DR85" s="389"/>
      <c r="DS85" s="389"/>
      <c r="DT85" s="389"/>
      <c r="DU85" s="389"/>
      <c r="DV85" s="389"/>
      <c r="DW85" s="389"/>
      <c r="DX85" s="389"/>
      <c r="DY85" s="389"/>
      <c r="DZ85" s="389"/>
      <c r="EA85" s="389"/>
      <c r="EB85" s="389"/>
      <c r="EC85" s="389"/>
      <c r="ED85" s="389"/>
      <c r="EE85" s="389"/>
      <c r="EF85" s="389"/>
      <c r="EG85" s="389"/>
      <c r="EH85" s="389"/>
      <c r="EI85" s="389"/>
      <c r="EJ85" s="389"/>
      <c r="EK85" s="389"/>
      <c r="EL85" s="389"/>
      <c r="EM85" s="389"/>
      <c r="EN85" s="389"/>
      <c r="EO85" s="389"/>
      <c r="EP85" s="389"/>
      <c r="EQ85" s="389"/>
      <c r="ER85" s="389"/>
      <c r="ES85" s="389"/>
      <c r="ET85" s="389"/>
      <c r="EU85" s="389"/>
      <c r="EV85" s="389"/>
      <c r="EW85" s="389"/>
      <c r="EX85" s="389"/>
      <c r="EY85" s="389"/>
      <c r="EZ85" s="389"/>
      <c r="FA85" s="389"/>
      <c r="FB85" s="389"/>
      <c r="FC85" s="389"/>
      <c r="FD85" s="389"/>
      <c r="FE85" s="389"/>
      <c r="FF85" s="389"/>
      <c r="FG85" s="389"/>
      <c r="FH85" s="389"/>
      <c r="FI85" s="389"/>
      <c r="FJ85" s="389"/>
      <c r="FK85" s="389"/>
      <c r="FL85" s="389"/>
      <c r="FM85" s="389"/>
      <c r="FN85" s="389"/>
      <c r="FO85" s="389"/>
      <c r="FP85" s="389"/>
      <c r="FQ85" s="389"/>
      <c r="FR85" s="389"/>
      <c r="FS85" s="389"/>
      <c r="FT85" s="389"/>
      <c r="FU85" s="389"/>
      <c r="FV85" s="389"/>
      <c r="FW85" s="389"/>
      <c r="FX85" s="389"/>
      <c r="FY85" s="625" t="s">
        <v>364</v>
      </c>
      <c r="FZ85" s="626">
        <v>63</v>
      </c>
      <c r="GA85" s="626">
        <v>30289306</v>
      </c>
      <c r="GB85" s="626">
        <v>35</v>
      </c>
      <c r="GC85" s="626" t="s">
        <v>3</v>
      </c>
      <c r="GD85" s="626">
        <v>20</v>
      </c>
      <c r="GE85" s="626">
        <v>1970</v>
      </c>
      <c r="GF85" s="626">
        <v>0</v>
      </c>
      <c r="GG85" s="626" t="s">
        <v>792</v>
      </c>
      <c r="GH85" s="626">
        <v>0</v>
      </c>
      <c r="GI85" s="626">
        <v>0</v>
      </c>
      <c r="GJ85" s="626" t="s">
        <v>792</v>
      </c>
      <c r="GK85" s="626">
        <v>0</v>
      </c>
      <c r="GL85" s="626" t="s">
        <v>781</v>
      </c>
      <c r="GM85" s="626" t="s">
        <v>782</v>
      </c>
      <c r="GN85" s="626">
        <v>66</v>
      </c>
      <c r="GO85" s="626" t="s">
        <v>783</v>
      </c>
      <c r="GP85" s="626">
        <v>0</v>
      </c>
      <c r="GQ85" s="626">
        <v>0</v>
      </c>
      <c r="GR85" s="626">
        <v>4</v>
      </c>
      <c r="GS85" s="626">
        <v>2</v>
      </c>
      <c r="GT85" s="626">
        <v>2</v>
      </c>
      <c r="GU85" s="626" t="s">
        <v>783</v>
      </c>
      <c r="GV85" s="626" t="s">
        <v>783</v>
      </c>
      <c r="GW85" s="626" t="s">
        <v>783</v>
      </c>
      <c r="GX85" s="626" t="s">
        <v>783</v>
      </c>
      <c r="GY85" s="626" t="s">
        <v>783</v>
      </c>
      <c r="GZ85" s="626">
        <v>1649</v>
      </c>
      <c r="HA85" s="626">
        <v>0.46</v>
      </c>
      <c r="HB85" s="626">
        <v>5</v>
      </c>
      <c r="HC85" s="626" t="s">
        <v>783</v>
      </c>
      <c r="HD85" s="626" t="s">
        <v>782</v>
      </c>
      <c r="HE85" s="626">
        <v>35</v>
      </c>
      <c r="HF85" s="626" t="s">
        <v>783</v>
      </c>
      <c r="HG85" s="626">
        <v>0</v>
      </c>
      <c r="HH85" s="626" t="s">
        <v>783</v>
      </c>
      <c r="HI85" s="626">
        <v>0</v>
      </c>
      <c r="HJ85" s="626">
        <v>1</v>
      </c>
      <c r="HK85" s="626">
        <v>45</v>
      </c>
      <c r="HL85" s="626" t="s">
        <v>784</v>
      </c>
      <c r="HM85" s="626" t="s">
        <v>785</v>
      </c>
      <c r="HN85" s="626" t="s">
        <v>783</v>
      </c>
      <c r="HO85" s="626" t="s">
        <v>783</v>
      </c>
      <c r="HP85" s="626" t="s">
        <v>783</v>
      </c>
      <c r="HQ85" s="626" t="s">
        <v>783</v>
      </c>
      <c r="HR85" s="626" t="s">
        <v>783</v>
      </c>
      <c r="HS85" s="626">
        <v>3979509</v>
      </c>
      <c r="HT85" s="626" t="s">
        <v>783</v>
      </c>
      <c r="HU85" s="626" t="s">
        <v>786</v>
      </c>
      <c r="HV85" s="626" t="s">
        <v>787</v>
      </c>
      <c r="HW85" s="626">
        <v>4</v>
      </c>
      <c r="HX85" s="626">
        <v>2014</v>
      </c>
      <c r="HY85" s="626">
        <v>63</v>
      </c>
      <c r="HZ85" s="626">
        <v>9557</v>
      </c>
      <c r="IA85" s="626">
        <v>11986</v>
      </c>
      <c r="IB85" s="627">
        <v>41697.500081018516</v>
      </c>
      <c r="IC85" s="626" t="s">
        <v>788</v>
      </c>
      <c r="ID85" s="626">
        <v>3975031</v>
      </c>
      <c r="IE85" s="626">
        <v>2014</v>
      </c>
      <c r="IF85" s="626">
        <v>1712</v>
      </c>
      <c r="IG85" s="626" t="s">
        <v>783</v>
      </c>
      <c r="IH85" s="626" t="s">
        <v>783</v>
      </c>
      <c r="II85" s="626" t="s">
        <v>783</v>
      </c>
      <c r="IJ85" s="626" t="s">
        <v>783</v>
      </c>
      <c r="IK85" s="626" t="s">
        <v>783</v>
      </c>
      <c r="IL85" s="626" t="s">
        <v>783</v>
      </c>
      <c r="IM85" s="626" t="s">
        <v>783</v>
      </c>
      <c r="IN85" s="626" t="s">
        <v>783</v>
      </c>
      <c r="IO85" s="626" t="s">
        <v>783</v>
      </c>
      <c r="IP85" s="626">
        <v>1649</v>
      </c>
      <c r="IQ85" s="627">
        <v>40955.597627314812</v>
      </c>
      <c r="IR85" s="626">
        <v>4</v>
      </c>
      <c r="IS85" s="626" t="s">
        <v>793</v>
      </c>
      <c r="IT85" s="626">
        <v>2</v>
      </c>
      <c r="IU85" s="665">
        <v>41275</v>
      </c>
      <c r="IV85" s="626" t="s">
        <v>783</v>
      </c>
      <c r="IW85" s="626" t="s">
        <v>783</v>
      </c>
      <c r="IX85" s="626" t="s">
        <v>783</v>
      </c>
      <c r="IY85" s="626" t="s">
        <v>781</v>
      </c>
      <c r="IZ85" s="626">
        <v>45</v>
      </c>
      <c r="JA85" s="626" t="s">
        <v>789</v>
      </c>
      <c r="JB85" s="626" t="s">
        <v>783</v>
      </c>
      <c r="JC85" s="626" t="s">
        <v>783</v>
      </c>
      <c r="JD85" s="626" t="s">
        <v>783</v>
      </c>
      <c r="JE85" s="626">
        <v>329387</v>
      </c>
      <c r="JF85" s="626" t="s">
        <v>783</v>
      </c>
      <c r="JG85" s="626" t="s">
        <v>783</v>
      </c>
      <c r="JH85" s="626" t="s">
        <v>804</v>
      </c>
      <c r="JI85" s="626">
        <v>35</v>
      </c>
      <c r="JJ85" s="626" t="s">
        <v>783</v>
      </c>
      <c r="JK85" s="626" t="s">
        <v>783</v>
      </c>
      <c r="JL85" s="626" t="s">
        <v>783</v>
      </c>
      <c r="JM85" s="626" t="s">
        <v>790</v>
      </c>
      <c r="JN85" s="626">
        <v>4</v>
      </c>
      <c r="JO85" s="626">
        <v>1</v>
      </c>
      <c r="JP85" s="626" t="s">
        <v>783</v>
      </c>
      <c r="JQ85" s="626">
        <v>12683066</v>
      </c>
      <c r="JR85" s="626">
        <v>2013</v>
      </c>
      <c r="JS85" s="626">
        <v>12</v>
      </c>
      <c r="JT85" s="626" t="s">
        <v>783</v>
      </c>
      <c r="JU85" s="626" t="s">
        <v>783</v>
      </c>
      <c r="JV85" s="626" t="s">
        <v>818</v>
      </c>
      <c r="JW85" s="628">
        <v>2412.1152830000001</v>
      </c>
      <c r="JX85">
        <f>SUM(JW85:JW85)</f>
        <v>2412.1152830000001</v>
      </c>
      <c r="JY85" s="225">
        <v>1.9768212132575758</v>
      </c>
    </row>
    <row r="86" spans="1:287" ht="16" thickBot="1">
      <c r="A86" s="905" t="s">
        <v>5</v>
      </c>
      <c r="B86" s="79">
        <f t="shared" si="52"/>
        <v>4</v>
      </c>
      <c r="C86" s="1404" t="s">
        <v>76</v>
      </c>
      <c r="D86" s="489" t="s">
        <v>69</v>
      </c>
      <c r="E86" s="1129" t="s">
        <v>180</v>
      </c>
      <c r="F86" s="888">
        <v>0.22</v>
      </c>
      <c r="G86" s="120">
        <f t="shared" si="90"/>
        <v>56.959999999999987</v>
      </c>
      <c r="H86" s="50">
        <v>0.22</v>
      </c>
      <c r="I86" s="2"/>
      <c r="J86" s="29"/>
      <c r="K86" s="18"/>
      <c r="L86" s="5"/>
      <c r="M86" s="735">
        <v>1</v>
      </c>
      <c r="N86" s="75">
        <v>0.5</v>
      </c>
      <c r="O86" s="740">
        <v>3</v>
      </c>
      <c r="P86" s="1109">
        <f t="shared" si="51"/>
        <v>4.5</v>
      </c>
      <c r="Q86" s="1108">
        <f t="shared" si="48"/>
        <v>1.5</v>
      </c>
      <c r="R86" s="4">
        <v>0.22</v>
      </c>
      <c r="S86" s="547"/>
      <c r="T86" s="25"/>
      <c r="U86" s="219">
        <v>0</v>
      </c>
      <c r="V86" s="219" t="s">
        <v>642</v>
      </c>
      <c r="W86" s="1042">
        <f t="shared" si="91"/>
        <v>0</v>
      </c>
      <c r="X86" s="537">
        <f t="shared" si="92"/>
        <v>0</v>
      </c>
      <c r="Y86" s="538">
        <f t="shared" si="53"/>
        <v>0</v>
      </c>
      <c r="Z86" s="1090">
        <f>IF(R86+(S86+T86)=0,0,(X86+W86+Y86))</f>
        <v>0</v>
      </c>
      <c r="AA86" s="1475">
        <f t="shared" si="93"/>
        <v>5326010.8198666656</v>
      </c>
      <c r="AB86" s="1098"/>
      <c r="AC86" s="600"/>
      <c r="AD86" s="1056">
        <f t="shared" si="55"/>
        <v>0</v>
      </c>
      <c r="AE86" s="1063"/>
      <c r="AF86" s="747">
        <f t="shared" si="56"/>
        <v>0</v>
      </c>
      <c r="AG86" s="600"/>
      <c r="AH86" s="1056">
        <f t="shared" si="57"/>
        <v>0</v>
      </c>
      <c r="AI86" s="1070"/>
      <c r="AJ86" s="747">
        <f t="shared" si="58"/>
        <v>0</v>
      </c>
      <c r="AK86" s="1051"/>
      <c r="AL86" s="270">
        <v>0</v>
      </c>
      <c r="AM86" s="902"/>
      <c r="AN86" s="902">
        <v>2027</v>
      </c>
      <c r="AO86" s="18" t="str">
        <f t="shared" si="59"/>
        <v xml:space="preserve"> </v>
      </c>
      <c r="AP86" s="747" t="str">
        <f t="shared" si="60"/>
        <v xml:space="preserve"> </v>
      </c>
      <c r="AQ86" s="4" t="str">
        <f t="shared" si="61"/>
        <v xml:space="preserve"> </v>
      </c>
      <c r="AR86" s="747" t="str">
        <f t="shared" si="62"/>
        <v xml:space="preserve"> </v>
      </c>
      <c r="AS86" s="4" t="str">
        <f t="shared" si="63"/>
        <v xml:space="preserve"> </v>
      </c>
      <c r="AT86" s="747" t="str">
        <f t="shared" si="64"/>
        <v xml:space="preserve"> </v>
      </c>
      <c r="AU86" s="4" t="str">
        <f t="shared" si="65"/>
        <v xml:space="preserve"> </v>
      </c>
      <c r="AV86" s="747" t="str">
        <f t="shared" si="66"/>
        <v xml:space="preserve"> </v>
      </c>
      <c r="AW86" s="4" t="str">
        <f t="shared" si="67"/>
        <v xml:space="preserve"> </v>
      </c>
      <c r="AX86" s="747" t="str">
        <f t="shared" si="68"/>
        <v xml:space="preserve"> </v>
      </c>
      <c r="AY86" s="4" t="str">
        <f t="shared" si="69"/>
        <v xml:space="preserve"> </v>
      </c>
      <c r="AZ86" s="747" t="str">
        <f t="shared" si="70"/>
        <v xml:space="preserve"> </v>
      </c>
      <c r="BA86" s="4" t="str">
        <f t="shared" si="71"/>
        <v xml:space="preserve"> </v>
      </c>
      <c r="BB86" s="747" t="str">
        <f t="shared" si="72"/>
        <v xml:space="preserve"> </v>
      </c>
      <c r="BC86" s="4" t="str">
        <f t="shared" si="73"/>
        <v xml:space="preserve"> </v>
      </c>
      <c r="BD86" s="747" t="str">
        <f t="shared" si="74"/>
        <v xml:space="preserve"> </v>
      </c>
      <c r="BE86" s="4" t="str">
        <f t="shared" si="75"/>
        <v xml:space="preserve"> </v>
      </c>
      <c r="BF86" s="747" t="str">
        <f t="shared" si="76"/>
        <v xml:space="preserve"> </v>
      </c>
      <c r="BG86" s="4">
        <f t="shared" si="77"/>
        <v>0</v>
      </c>
      <c r="BH86" s="747">
        <f t="shared" si="78"/>
        <v>0</v>
      </c>
      <c r="BI86" s="4" t="str">
        <f t="shared" si="79"/>
        <v xml:space="preserve"> </v>
      </c>
      <c r="BJ86" s="747" t="str">
        <f t="shared" si="80"/>
        <v xml:space="preserve"> </v>
      </c>
      <c r="BK86" s="4" t="str">
        <f t="shared" si="81"/>
        <v xml:space="preserve"> </v>
      </c>
      <c r="BL86" s="747" t="str">
        <f t="shared" si="82"/>
        <v xml:space="preserve"> </v>
      </c>
      <c r="BM86" s="4" t="str">
        <f t="shared" si="83"/>
        <v xml:space="preserve"> </v>
      </c>
      <c r="BN86" s="747" t="str">
        <f t="shared" si="84"/>
        <v xml:space="preserve"> </v>
      </c>
      <c r="BO86" s="4" t="str">
        <f t="shared" si="85"/>
        <v xml:space="preserve"> </v>
      </c>
      <c r="BP86" s="747" t="str">
        <f t="shared" si="86"/>
        <v xml:space="preserve"> </v>
      </c>
      <c r="BQ86" s="4" t="str">
        <f t="shared" si="87"/>
        <v xml:space="preserve"> </v>
      </c>
      <c r="BR86" s="747" t="str">
        <f t="shared" si="88"/>
        <v xml:space="preserve"> </v>
      </c>
      <c r="BS86" s="133"/>
      <c r="BT86" s="133"/>
      <c r="BU86" s="389"/>
      <c r="BV86" s="389"/>
      <c r="BW86" s="389"/>
      <c r="BX86" s="389"/>
      <c r="BY86" s="389"/>
      <c r="BZ86" s="588"/>
      <c r="CA86" s="389"/>
      <c r="CB86" s="389"/>
      <c r="CC86" s="163">
        <f t="shared" si="89"/>
        <v>0</v>
      </c>
      <c r="CD86" s="389"/>
      <c r="CE86" s="389"/>
      <c r="CF86" s="389"/>
      <c r="CG86" s="389"/>
      <c r="CH86" s="389"/>
      <c r="CI86" s="389"/>
      <c r="CJ86" s="389"/>
      <c r="CK86" s="389"/>
      <c r="CL86" s="389"/>
      <c r="CM86" s="389"/>
      <c r="CN86" s="389"/>
      <c r="CO86" s="389"/>
      <c r="CP86" s="389"/>
      <c r="CQ86" s="389"/>
      <c r="CR86" s="389"/>
      <c r="CS86" s="389"/>
      <c r="CT86" s="389"/>
      <c r="CU86" s="389"/>
      <c r="CV86" s="389"/>
      <c r="CW86" s="389"/>
      <c r="CX86" s="389"/>
      <c r="CY86" s="389"/>
      <c r="CZ86" s="389"/>
      <c r="DA86" s="389"/>
      <c r="DB86" s="389"/>
      <c r="DC86" s="389"/>
      <c r="DD86" s="389"/>
      <c r="DE86" s="389"/>
      <c r="DF86" s="389"/>
      <c r="DG86" s="389"/>
      <c r="DH86" s="389"/>
      <c r="DI86" s="389"/>
      <c r="DJ86" s="389"/>
      <c r="DK86" s="389"/>
      <c r="DL86" s="389"/>
      <c r="DM86" s="389"/>
      <c r="DN86" s="389"/>
      <c r="DO86" s="389"/>
      <c r="DP86" s="389"/>
      <c r="DQ86" s="389"/>
      <c r="DR86" s="389"/>
      <c r="DS86" s="389"/>
      <c r="DT86" s="389"/>
      <c r="DU86" s="389"/>
      <c r="DV86" s="389"/>
      <c r="DW86" s="389"/>
      <c r="DX86" s="389"/>
      <c r="DY86" s="389"/>
      <c r="DZ86" s="389"/>
      <c r="EA86" s="389"/>
      <c r="EB86" s="389"/>
      <c r="EC86" s="389"/>
      <c r="ED86" s="389"/>
      <c r="EE86" s="389"/>
      <c r="EF86" s="389"/>
      <c r="EG86" s="389"/>
      <c r="EH86" s="389"/>
      <c r="EI86" s="389"/>
      <c r="EJ86" s="389"/>
      <c r="EK86" s="389"/>
      <c r="EL86" s="389"/>
      <c r="EM86" s="389"/>
      <c r="EN86" s="389"/>
      <c r="EO86" s="389"/>
      <c r="EP86" s="389"/>
      <c r="EQ86" s="389"/>
      <c r="ER86" s="389"/>
      <c r="ES86" s="389"/>
      <c r="ET86" s="389"/>
      <c r="EU86" s="389"/>
      <c r="EV86" s="389"/>
      <c r="EW86" s="389"/>
      <c r="EX86" s="389"/>
      <c r="EY86" s="389"/>
      <c r="EZ86" s="389"/>
      <c r="FA86" s="389"/>
      <c r="FB86" s="389"/>
      <c r="FC86" s="389"/>
      <c r="FD86" s="389"/>
      <c r="FE86" s="389"/>
      <c r="FF86" s="389"/>
      <c r="FG86" s="389"/>
      <c r="FH86" s="389"/>
      <c r="FI86" s="389"/>
      <c r="FJ86" s="389"/>
      <c r="FK86" s="389"/>
      <c r="FL86" s="389"/>
      <c r="FM86" s="389"/>
      <c r="FN86" s="389"/>
      <c r="FO86" s="389"/>
      <c r="FP86" s="389"/>
      <c r="FQ86" s="389"/>
      <c r="FR86" s="389"/>
      <c r="FS86" s="389"/>
      <c r="FT86" s="389"/>
      <c r="FU86" s="389"/>
      <c r="FV86" s="389"/>
      <c r="FW86" s="389"/>
      <c r="FX86" s="389"/>
      <c r="FY86" s="666" t="s">
        <v>841</v>
      </c>
      <c r="FZ86" s="667">
        <v>149</v>
      </c>
      <c r="GA86" s="667">
        <v>10315344</v>
      </c>
      <c r="GB86" s="667" t="s">
        <v>783</v>
      </c>
      <c r="GC86" s="667"/>
      <c r="GD86" s="667" t="s">
        <v>783</v>
      </c>
      <c r="GE86" s="667" t="s">
        <v>783</v>
      </c>
      <c r="GF86" s="667" t="s">
        <v>783</v>
      </c>
      <c r="GG86" s="667"/>
      <c r="GH86" s="667" t="s">
        <v>783</v>
      </c>
      <c r="GI86" s="667" t="s">
        <v>783</v>
      </c>
      <c r="GJ86" s="667"/>
      <c r="GK86" s="667" t="s">
        <v>783</v>
      </c>
      <c r="GL86" s="667" t="s">
        <v>781</v>
      </c>
      <c r="GM86" s="667" t="s">
        <v>783</v>
      </c>
      <c r="GN86" s="667" t="s">
        <v>783</v>
      </c>
      <c r="GO86" s="667" t="s">
        <v>783</v>
      </c>
      <c r="GP86" s="667" t="s">
        <v>783</v>
      </c>
      <c r="GQ86" s="667" t="s">
        <v>783</v>
      </c>
      <c r="GR86" s="667" t="s">
        <v>783</v>
      </c>
      <c r="GS86" s="667" t="s">
        <v>783</v>
      </c>
      <c r="GT86" s="667" t="s">
        <v>783</v>
      </c>
      <c r="GU86" s="667" t="s">
        <v>783</v>
      </c>
      <c r="GV86" s="667" t="s">
        <v>783</v>
      </c>
      <c r="GW86" s="667" t="s">
        <v>783</v>
      </c>
      <c r="GX86" s="667" t="s">
        <v>783</v>
      </c>
      <c r="GY86" s="667" t="s">
        <v>783</v>
      </c>
      <c r="GZ86" s="667">
        <v>1649</v>
      </c>
      <c r="HA86" s="667">
        <v>0</v>
      </c>
      <c r="HB86" s="667">
        <v>9</v>
      </c>
      <c r="HC86" s="667" t="s">
        <v>783</v>
      </c>
      <c r="HD86" s="667" t="s">
        <v>783</v>
      </c>
      <c r="HE86" s="667" t="s">
        <v>783</v>
      </c>
      <c r="HF86" s="667" t="s">
        <v>783</v>
      </c>
      <c r="HG86" s="667" t="s">
        <v>783</v>
      </c>
      <c r="HH86" s="667" t="s">
        <v>783</v>
      </c>
      <c r="HI86" s="667" t="s">
        <v>783</v>
      </c>
      <c r="HJ86" s="667" t="s">
        <v>783</v>
      </c>
      <c r="HK86" s="667" t="s">
        <v>783</v>
      </c>
      <c r="HL86" s="667" t="s">
        <v>783</v>
      </c>
      <c r="HM86" s="667" t="s">
        <v>783</v>
      </c>
      <c r="HN86" s="667" t="s">
        <v>783</v>
      </c>
      <c r="HO86" s="667" t="s">
        <v>783</v>
      </c>
      <c r="HP86" s="667" t="s">
        <v>783</v>
      </c>
      <c r="HQ86" s="667" t="s">
        <v>783</v>
      </c>
      <c r="HR86" s="667" t="s">
        <v>783</v>
      </c>
      <c r="HS86" s="667">
        <v>3980767</v>
      </c>
      <c r="HT86" s="667" t="s">
        <v>783</v>
      </c>
      <c r="HU86" s="667" t="s">
        <v>786</v>
      </c>
      <c r="HV86" s="667" t="s">
        <v>787</v>
      </c>
      <c r="HW86" s="667">
        <v>4</v>
      </c>
      <c r="HX86" s="667">
        <v>2006</v>
      </c>
      <c r="HY86" s="667">
        <v>63</v>
      </c>
      <c r="HZ86" s="667">
        <v>0</v>
      </c>
      <c r="IA86" s="667">
        <v>1214</v>
      </c>
      <c r="IB86" s="668">
        <v>38560.614988425928</v>
      </c>
      <c r="IC86" s="667" t="s">
        <v>788</v>
      </c>
      <c r="ID86" s="667">
        <v>3976289</v>
      </c>
      <c r="IE86" s="667" t="s">
        <v>783</v>
      </c>
      <c r="IF86" s="667">
        <v>1712</v>
      </c>
      <c r="IG86" s="667" t="s">
        <v>783</v>
      </c>
      <c r="IH86" s="667" t="s">
        <v>783</v>
      </c>
      <c r="II86" s="667" t="s">
        <v>783</v>
      </c>
      <c r="IJ86" s="667" t="s">
        <v>783</v>
      </c>
      <c r="IK86" s="667" t="s">
        <v>783</v>
      </c>
      <c r="IL86" s="667" t="s">
        <v>783</v>
      </c>
      <c r="IM86" s="667" t="s">
        <v>783</v>
      </c>
      <c r="IN86" s="667" t="s">
        <v>783</v>
      </c>
      <c r="IO86" s="667" t="s">
        <v>783</v>
      </c>
      <c r="IP86" s="667">
        <v>2108</v>
      </c>
      <c r="IQ86" s="668">
        <v>37477.341331018521</v>
      </c>
      <c r="IR86" s="667" t="s">
        <v>783</v>
      </c>
      <c r="IS86" s="667" t="s">
        <v>783</v>
      </c>
      <c r="IT86" s="667" t="s">
        <v>783</v>
      </c>
      <c r="IU86" s="667" t="s">
        <v>783</v>
      </c>
      <c r="IV86" s="667" t="s">
        <v>783</v>
      </c>
      <c r="IW86" s="667" t="s">
        <v>783</v>
      </c>
      <c r="IX86" s="667" t="s">
        <v>783</v>
      </c>
      <c r="IY86" s="667" t="s">
        <v>781</v>
      </c>
      <c r="IZ86" s="667" t="s">
        <v>783</v>
      </c>
      <c r="JA86" s="667" t="s">
        <v>783</v>
      </c>
      <c r="JB86" s="667" t="s">
        <v>783</v>
      </c>
      <c r="JC86" s="667" t="s">
        <v>783</v>
      </c>
      <c r="JD86" s="667" t="s">
        <v>783</v>
      </c>
      <c r="JE86" s="667">
        <v>329416</v>
      </c>
      <c r="JF86" s="667" t="s">
        <v>783</v>
      </c>
      <c r="JG86" s="667" t="s">
        <v>783</v>
      </c>
      <c r="JH86" s="667" t="s">
        <v>783</v>
      </c>
      <c r="JI86" s="667" t="s">
        <v>783</v>
      </c>
      <c r="JJ86" s="667" t="s">
        <v>783</v>
      </c>
      <c r="JK86" s="667" t="s">
        <v>783</v>
      </c>
      <c r="JL86" s="667" t="s">
        <v>783</v>
      </c>
      <c r="JM86" s="667" t="s">
        <v>783</v>
      </c>
      <c r="JN86" s="667">
        <v>4</v>
      </c>
      <c r="JO86" s="667" t="s">
        <v>783</v>
      </c>
      <c r="JP86" s="667" t="s">
        <v>783</v>
      </c>
      <c r="JQ86" s="667" t="s">
        <v>783</v>
      </c>
      <c r="JR86" s="667" t="s">
        <v>783</v>
      </c>
      <c r="JS86" s="667" t="s">
        <v>783</v>
      </c>
      <c r="JT86" s="667" t="s">
        <v>783</v>
      </c>
      <c r="JU86" s="667" t="s">
        <v>783</v>
      </c>
      <c r="JV86" s="667" t="s">
        <v>842</v>
      </c>
      <c r="JW86" s="670">
        <v>1200.8223499999999</v>
      </c>
      <c r="JX86">
        <f>JW86</f>
        <v>1200.8223499999999</v>
      </c>
      <c r="JY86" s="225">
        <v>0.22742847537878785</v>
      </c>
    </row>
    <row r="87" spans="1:287" ht="16" thickBot="1">
      <c r="A87" s="905" t="s">
        <v>5</v>
      </c>
      <c r="B87" s="79">
        <f t="shared" si="52"/>
        <v>4</v>
      </c>
      <c r="C87" s="1404" t="s">
        <v>69</v>
      </c>
      <c r="D87" s="489" t="s">
        <v>65</v>
      </c>
      <c r="E87" s="1129" t="s">
        <v>135</v>
      </c>
      <c r="F87" s="888">
        <v>2.91</v>
      </c>
      <c r="G87" s="120">
        <f t="shared" si="90"/>
        <v>59.86999999999999</v>
      </c>
      <c r="H87" s="49">
        <v>2.91</v>
      </c>
      <c r="I87" s="2"/>
      <c r="J87" s="29"/>
      <c r="K87" s="18"/>
      <c r="L87" s="5"/>
      <c r="M87" s="735">
        <v>1</v>
      </c>
      <c r="N87" s="75">
        <v>0.5</v>
      </c>
      <c r="O87" s="740">
        <v>3</v>
      </c>
      <c r="P87" s="1109">
        <f t="shared" si="51"/>
        <v>4.5</v>
      </c>
      <c r="Q87" s="1108">
        <f t="shared" si="48"/>
        <v>1.5</v>
      </c>
      <c r="R87" s="30">
        <v>2.91</v>
      </c>
      <c r="S87" s="3"/>
      <c r="T87" s="25"/>
      <c r="U87" s="219">
        <v>0</v>
      </c>
      <c r="V87" s="219" t="s">
        <v>642</v>
      </c>
      <c r="W87" s="1042">
        <f t="shared" si="91"/>
        <v>0</v>
      </c>
      <c r="X87" s="537">
        <f t="shared" si="92"/>
        <v>0</v>
      </c>
      <c r="Y87" s="538">
        <f t="shared" si="53"/>
        <v>0</v>
      </c>
      <c r="Z87" s="1090">
        <f>IF(R87+(S87+T87)=0,0,(X87+W87+Y87))</f>
        <v>0</v>
      </c>
      <c r="AA87" s="1475">
        <f t="shared" si="93"/>
        <v>5326010.8198666656</v>
      </c>
      <c r="AB87" s="1098"/>
      <c r="AC87" s="600"/>
      <c r="AD87" s="1056">
        <f t="shared" si="55"/>
        <v>0</v>
      </c>
      <c r="AE87" s="1063"/>
      <c r="AF87" s="747">
        <f t="shared" si="56"/>
        <v>0</v>
      </c>
      <c r="AG87" s="600"/>
      <c r="AH87" s="1056">
        <f t="shared" si="57"/>
        <v>0</v>
      </c>
      <c r="AI87" s="1070"/>
      <c r="AJ87" s="747">
        <f t="shared" si="58"/>
        <v>0</v>
      </c>
      <c r="AK87" s="1051"/>
      <c r="AL87" s="270">
        <v>0</v>
      </c>
      <c r="AM87" s="902"/>
      <c r="AN87" s="902">
        <v>2027</v>
      </c>
      <c r="AO87" s="18" t="str">
        <f t="shared" si="59"/>
        <v xml:space="preserve"> </v>
      </c>
      <c r="AP87" s="747" t="str">
        <f t="shared" si="60"/>
        <v xml:space="preserve"> </v>
      </c>
      <c r="AQ87" s="4" t="str">
        <f t="shared" si="61"/>
        <v xml:space="preserve"> </v>
      </c>
      <c r="AR87" s="747" t="str">
        <f t="shared" si="62"/>
        <v xml:space="preserve"> </v>
      </c>
      <c r="AS87" s="4" t="str">
        <f t="shared" si="63"/>
        <v xml:space="preserve"> </v>
      </c>
      <c r="AT87" s="747" t="str">
        <f t="shared" si="64"/>
        <v xml:space="preserve"> </v>
      </c>
      <c r="AU87" s="4" t="str">
        <f t="shared" si="65"/>
        <v xml:space="preserve"> </v>
      </c>
      <c r="AV87" s="747" t="str">
        <f t="shared" si="66"/>
        <v xml:space="preserve"> </v>
      </c>
      <c r="AW87" s="4" t="str">
        <f t="shared" si="67"/>
        <v xml:space="preserve"> </v>
      </c>
      <c r="AX87" s="747" t="str">
        <f t="shared" si="68"/>
        <v xml:space="preserve"> </v>
      </c>
      <c r="AY87" s="4" t="str">
        <f t="shared" si="69"/>
        <v xml:space="preserve"> </v>
      </c>
      <c r="AZ87" s="747" t="str">
        <f t="shared" si="70"/>
        <v xml:space="preserve"> </v>
      </c>
      <c r="BA87" s="4" t="str">
        <f t="shared" si="71"/>
        <v xml:space="preserve"> </v>
      </c>
      <c r="BB87" s="747" t="str">
        <f t="shared" si="72"/>
        <v xml:space="preserve"> </v>
      </c>
      <c r="BC87" s="4" t="str">
        <f t="shared" si="73"/>
        <v xml:space="preserve"> </v>
      </c>
      <c r="BD87" s="747" t="str">
        <f t="shared" si="74"/>
        <v xml:space="preserve"> </v>
      </c>
      <c r="BE87" s="4" t="str">
        <f t="shared" si="75"/>
        <v xml:space="preserve"> </v>
      </c>
      <c r="BF87" s="747" t="str">
        <f t="shared" si="76"/>
        <v xml:space="preserve"> </v>
      </c>
      <c r="BG87" s="4">
        <f t="shared" si="77"/>
        <v>0</v>
      </c>
      <c r="BH87" s="747">
        <f t="shared" si="78"/>
        <v>0</v>
      </c>
      <c r="BI87" s="4" t="str">
        <f t="shared" si="79"/>
        <v xml:space="preserve"> </v>
      </c>
      <c r="BJ87" s="747" t="str">
        <f t="shared" si="80"/>
        <v xml:space="preserve"> </v>
      </c>
      <c r="BK87" s="4" t="str">
        <f t="shared" si="81"/>
        <v xml:space="preserve"> </v>
      </c>
      <c r="BL87" s="747" t="str">
        <f t="shared" si="82"/>
        <v xml:space="preserve"> </v>
      </c>
      <c r="BM87" s="4" t="str">
        <f t="shared" si="83"/>
        <v xml:space="preserve"> </v>
      </c>
      <c r="BN87" s="747" t="str">
        <f t="shared" si="84"/>
        <v xml:space="preserve"> </v>
      </c>
      <c r="BO87" s="4" t="str">
        <f t="shared" si="85"/>
        <v xml:space="preserve"> </v>
      </c>
      <c r="BP87" s="747" t="str">
        <f t="shared" si="86"/>
        <v xml:space="preserve"> </v>
      </c>
      <c r="BQ87" s="4" t="str">
        <f t="shared" si="87"/>
        <v xml:space="preserve"> </v>
      </c>
      <c r="BR87" s="747" t="str">
        <f t="shared" si="88"/>
        <v xml:space="preserve"> </v>
      </c>
      <c r="BS87" s="133" t="s">
        <v>181</v>
      </c>
      <c r="BT87" s="133"/>
      <c r="BU87" s="389"/>
      <c r="BV87" s="389"/>
      <c r="BW87" s="389"/>
      <c r="BX87" s="389"/>
      <c r="BY87" s="389"/>
      <c r="BZ87" s="389"/>
      <c r="CA87" s="389"/>
      <c r="CB87" s="389"/>
      <c r="CC87" s="163">
        <f t="shared" si="89"/>
        <v>0</v>
      </c>
      <c r="CD87" s="389"/>
      <c r="CE87" s="389"/>
      <c r="CF87" s="389"/>
      <c r="CG87" s="389"/>
      <c r="CH87" s="389"/>
      <c r="CI87" s="389"/>
      <c r="CJ87" s="389"/>
      <c r="CK87" s="389"/>
      <c r="CL87" s="389"/>
      <c r="CM87" s="389"/>
      <c r="CN87" s="389"/>
      <c r="CO87" s="389"/>
      <c r="CP87" s="389"/>
      <c r="CQ87" s="389"/>
      <c r="CR87" s="389"/>
      <c r="CS87" s="389"/>
      <c r="CT87" s="389"/>
      <c r="CU87" s="389"/>
      <c r="CV87" s="389"/>
      <c r="CW87" s="389"/>
      <c r="CX87" s="389"/>
      <c r="CY87" s="389"/>
      <c r="CZ87" s="389"/>
      <c r="DA87" s="389"/>
      <c r="DB87" s="389"/>
      <c r="DC87" s="389"/>
      <c r="DD87" s="389"/>
      <c r="DE87" s="389"/>
      <c r="DF87" s="389"/>
      <c r="DG87" s="389"/>
      <c r="DH87" s="389"/>
      <c r="DI87" s="389"/>
      <c r="DJ87" s="389"/>
      <c r="DK87" s="389"/>
      <c r="DL87" s="389"/>
      <c r="DM87" s="389"/>
      <c r="DN87" s="389"/>
      <c r="DO87" s="389"/>
      <c r="DP87" s="389"/>
      <c r="DQ87" s="389"/>
      <c r="DR87" s="389"/>
      <c r="DS87" s="389"/>
      <c r="DT87" s="389"/>
      <c r="DU87" s="389"/>
      <c r="DV87" s="389"/>
      <c r="DW87" s="389"/>
      <c r="DX87" s="389"/>
      <c r="DY87" s="389"/>
      <c r="DZ87" s="389"/>
      <c r="EA87" s="389"/>
      <c r="EB87" s="389"/>
      <c r="EC87" s="389"/>
      <c r="ED87" s="389"/>
      <c r="EE87" s="389"/>
      <c r="EF87" s="389"/>
      <c r="EG87" s="389"/>
      <c r="EH87" s="389"/>
      <c r="EI87" s="389"/>
      <c r="EJ87" s="389"/>
      <c r="EK87" s="389"/>
      <c r="EL87" s="389"/>
      <c r="EM87" s="389"/>
      <c r="EN87" s="389"/>
      <c r="EO87" s="389"/>
      <c r="EP87" s="389"/>
      <c r="EQ87" s="389"/>
      <c r="ER87" s="389"/>
      <c r="ES87" s="389"/>
      <c r="ET87" s="389"/>
      <c r="EU87" s="389"/>
      <c r="EV87" s="389"/>
      <c r="EW87" s="389"/>
      <c r="EX87" s="389"/>
      <c r="EY87" s="389"/>
      <c r="EZ87" s="389"/>
      <c r="FA87" s="389"/>
      <c r="FB87" s="389"/>
      <c r="FC87" s="389"/>
      <c r="FD87" s="389"/>
      <c r="FE87" s="389"/>
      <c r="FF87" s="389"/>
      <c r="FG87" s="389"/>
      <c r="FH87" s="389"/>
      <c r="FI87" s="389"/>
      <c r="FJ87" s="389"/>
      <c r="FK87" s="389"/>
      <c r="FL87" s="389"/>
      <c r="FM87" s="389"/>
      <c r="FN87" s="389"/>
      <c r="FO87" s="389"/>
      <c r="FP87" s="389"/>
      <c r="FQ87" s="389"/>
      <c r="FR87" s="389"/>
      <c r="FS87" s="389"/>
      <c r="FT87" s="389"/>
      <c r="FU87" s="389"/>
      <c r="FV87" s="389"/>
      <c r="FW87" s="389"/>
      <c r="FX87" s="389"/>
      <c r="FY87" s="645" t="s">
        <v>889</v>
      </c>
      <c r="FZ87" s="646"/>
      <c r="GA87" s="646"/>
      <c r="GB87" s="646"/>
      <c r="GC87" s="646"/>
      <c r="GD87" s="646"/>
      <c r="GE87" s="646"/>
      <c r="GF87" s="646"/>
      <c r="GG87" s="646"/>
      <c r="GH87" s="646"/>
      <c r="GI87" s="646"/>
      <c r="GJ87" s="646"/>
      <c r="GK87" s="646"/>
      <c r="GL87" s="646"/>
      <c r="GM87" s="646"/>
      <c r="GN87" s="646"/>
      <c r="GO87" s="646"/>
      <c r="GP87" s="646"/>
      <c r="GQ87" s="646"/>
      <c r="GR87" s="646"/>
      <c r="GS87" s="646"/>
      <c r="GT87" s="646"/>
      <c r="GU87" s="646"/>
      <c r="GV87" s="646"/>
      <c r="GW87" s="646"/>
      <c r="GX87" s="646"/>
      <c r="GY87" s="646"/>
      <c r="GZ87" s="646"/>
      <c r="HA87" s="646"/>
      <c r="HB87" s="646"/>
      <c r="HC87" s="646"/>
      <c r="HD87" s="646"/>
      <c r="HE87" s="646"/>
      <c r="HF87" s="646"/>
      <c r="HG87" s="646"/>
      <c r="HH87" s="646"/>
      <c r="HI87" s="646"/>
      <c r="HJ87" s="646"/>
      <c r="HK87" s="646"/>
      <c r="HL87" s="646"/>
      <c r="HM87" s="646"/>
      <c r="HN87" s="646"/>
      <c r="HO87" s="646"/>
      <c r="HP87" s="646"/>
      <c r="HQ87" s="646"/>
      <c r="HR87" s="646"/>
      <c r="HS87" s="646"/>
      <c r="HT87" s="646"/>
      <c r="HU87" s="646"/>
      <c r="HV87" s="646"/>
      <c r="HW87" s="646"/>
      <c r="HX87" s="646"/>
      <c r="HY87" s="646"/>
      <c r="HZ87" s="646"/>
      <c r="IA87" s="646"/>
      <c r="IB87" s="647"/>
      <c r="IC87" s="646"/>
      <c r="ID87" s="646"/>
      <c r="IE87" s="646"/>
      <c r="IF87" s="646"/>
      <c r="IG87" s="646"/>
      <c r="IH87" s="646"/>
      <c r="II87" s="646"/>
      <c r="IJ87" s="646"/>
      <c r="IK87" s="646"/>
      <c r="IL87" s="646"/>
      <c r="IM87" s="646"/>
      <c r="IN87" s="646"/>
      <c r="IO87" s="646"/>
      <c r="IP87" s="646"/>
      <c r="IQ87" s="647"/>
      <c r="IR87" s="646"/>
      <c r="IS87" s="646"/>
      <c r="IT87" s="646"/>
      <c r="IU87" s="646"/>
      <c r="IV87" s="646"/>
      <c r="IW87" s="646"/>
      <c r="IX87" s="646"/>
      <c r="IY87" s="646"/>
      <c r="IZ87" s="646"/>
      <c r="JA87" s="646"/>
      <c r="JB87" s="646"/>
      <c r="JC87" s="646"/>
      <c r="JD87" s="646"/>
      <c r="JE87" s="646"/>
      <c r="JF87" s="646"/>
      <c r="JG87" s="646"/>
      <c r="JH87" s="646"/>
      <c r="JI87" s="646"/>
      <c r="JJ87" s="646"/>
      <c r="JK87" s="646"/>
      <c r="JL87" s="646"/>
      <c r="JM87" s="646"/>
      <c r="JN87" s="646"/>
      <c r="JO87" s="646"/>
      <c r="JP87" s="646"/>
      <c r="JQ87" s="646"/>
      <c r="JR87" s="646"/>
      <c r="JS87" s="646"/>
      <c r="JT87" s="646"/>
      <c r="JU87" s="646"/>
      <c r="JV87" s="646"/>
      <c r="JW87" s="649"/>
      <c r="JY87" s="225"/>
    </row>
    <row r="88" spans="1:287" ht="16" thickBot="1">
      <c r="A88" s="1474" t="s">
        <v>5</v>
      </c>
      <c r="B88" s="79">
        <f t="shared" si="52"/>
        <v>1</v>
      </c>
      <c r="C88" s="871" t="s">
        <v>59</v>
      </c>
      <c r="D88" s="489" t="s">
        <v>173</v>
      </c>
      <c r="E88" s="1129" t="s">
        <v>132</v>
      </c>
      <c r="F88" s="888">
        <v>0.27</v>
      </c>
      <c r="G88" s="120">
        <f t="shared" si="90"/>
        <v>60.139999999999993</v>
      </c>
      <c r="H88" s="46"/>
      <c r="I88" s="3">
        <v>0.27</v>
      </c>
      <c r="J88" s="29"/>
      <c r="K88" s="18"/>
      <c r="L88" s="5"/>
      <c r="M88" s="170">
        <v>4</v>
      </c>
      <c r="N88" s="71">
        <v>2</v>
      </c>
      <c r="O88" s="739">
        <v>3</v>
      </c>
      <c r="P88" s="1107">
        <f t="shared" si="51"/>
        <v>9</v>
      </c>
      <c r="Q88" s="1108">
        <f t="shared" si="48"/>
        <v>24</v>
      </c>
      <c r="R88" s="46"/>
      <c r="S88" s="3">
        <v>0.27</v>
      </c>
      <c r="T88" s="25"/>
      <c r="U88" s="219">
        <f t="shared" si="50"/>
        <v>20250</v>
      </c>
      <c r="V88" s="219" t="s">
        <v>642</v>
      </c>
      <c r="W88" s="1042">
        <f t="shared" si="91"/>
        <v>20250</v>
      </c>
      <c r="X88" s="537">
        <f t="shared" si="92"/>
        <v>4860</v>
      </c>
      <c r="Y88" s="538">
        <f t="shared" si="53"/>
        <v>500</v>
      </c>
      <c r="Z88" s="1090">
        <f t="shared" si="54"/>
        <v>25610</v>
      </c>
      <c r="AA88" s="1478">
        <f t="shared" si="93"/>
        <v>5351620.8198666656</v>
      </c>
      <c r="AB88" s="1098"/>
      <c r="AC88" s="600"/>
      <c r="AD88" s="1056">
        <f t="shared" si="55"/>
        <v>0</v>
      </c>
      <c r="AE88" s="1063">
        <v>0.25</v>
      </c>
      <c r="AF88" s="747">
        <f t="shared" si="56"/>
        <v>4860</v>
      </c>
      <c r="AG88" s="600"/>
      <c r="AH88" s="1056">
        <f t="shared" si="57"/>
        <v>0</v>
      </c>
      <c r="AI88" s="1070"/>
      <c r="AJ88" s="747">
        <f t="shared" si="58"/>
        <v>0</v>
      </c>
      <c r="AK88" s="1051"/>
      <c r="AL88" s="270">
        <v>0</v>
      </c>
      <c r="AM88" s="902">
        <v>2018</v>
      </c>
      <c r="AN88" s="902">
        <v>2027</v>
      </c>
      <c r="AO88" s="18" t="str">
        <f t="shared" si="59"/>
        <v xml:space="preserve"> </v>
      </c>
      <c r="AP88" s="747" t="str">
        <f t="shared" si="60"/>
        <v xml:space="preserve"> </v>
      </c>
      <c r="AQ88" s="4" t="str">
        <f t="shared" si="61"/>
        <v xml:space="preserve"> </v>
      </c>
      <c r="AR88" s="747" t="str">
        <f t="shared" si="62"/>
        <v xml:space="preserve"> </v>
      </c>
      <c r="AS88" s="4" t="str">
        <f t="shared" si="63"/>
        <v xml:space="preserve"> </v>
      </c>
      <c r="AT88" s="747" t="str">
        <f t="shared" si="64"/>
        <v xml:space="preserve"> </v>
      </c>
      <c r="AU88" s="4" t="str">
        <f t="shared" si="65"/>
        <v xml:space="preserve"> </v>
      </c>
      <c r="AV88" s="747" t="str">
        <f t="shared" si="66"/>
        <v xml:space="preserve"> </v>
      </c>
      <c r="AW88" s="4" t="str">
        <f t="shared" si="67"/>
        <v xml:space="preserve"> </v>
      </c>
      <c r="AX88" s="747" t="str">
        <f t="shared" si="68"/>
        <v xml:space="preserve"> </v>
      </c>
      <c r="AY88" s="4" t="str">
        <f t="shared" si="69"/>
        <v xml:space="preserve"> </v>
      </c>
      <c r="AZ88" s="747" t="str">
        <f t="shared" si="70"/>
        <v xml:space="preserve"> </v>
      </c>
      <c r="BA88" s="4" t="str">
        <f t="shared" si="71"/>
        <v xml:space="preserve"> </v>
      </c>
      <c r="BB88" s="747" t="str">
        <f t="shared" si="72"/>
        <v xml:space="preserve"> </v>
      </c>
      <c r="BC88" s="4" t="str">
        <f t="shared" si="73"/>
        <v xml:space="preserve"> </v>
      </c>
      <c r="BD88" s="747" t="str">
        <f t="shared" si="74"/>
        <v xml:space="preserve"> </v>
      </c>
      <c r="BE88" s="4" t="str">
        <f t="shared" si="75"/>
        <v xml:space="preserve"> </v>
      </c>
      <c r="BF88" s="747" t="str">
        <f t="shared" si="76"/>
        <v xml:space="preserve"> </v>
      </c>
      <c r="BG88" s="4">
        <f t="shared" si="77"/>
        <v>0.27</v>
      </c>
      <c r="BH88" s="747">
        <f t="shared" si="78"/>
        <v>25610</v>
      </c>
      <c r="BI88" s="4" t="str">
        <f t="shared" si="79"/>
        <v xml:space="preserve"> </v>
      </c>
      <c r="BJ88" s="747" t="str">
        <f t="shared" si="80"/>
        <v xml:space="preserve"> </v>
      </c>
      <c r="BK88" s="4" t="str">
        <f t="shared" si="81"/>
        <v xml:space="preserve"> </v>
      </c>
      <c r="BL88" s="747" t="str">
        <f t="shared" si="82"/>
        <v xml:space="preserve"> </v>
      </c>
      <c r="BM88" s="4" t="str">
        <f t="shared" si="83"/>
        <v xml:space="preserve"> </v>
      </c>
      <c r="BN88" s="747" t="str">
        <f t="shared" si="84"/>
        <v xml:space="preserve"> </v>
      </c>
      <c r="BO88" s="4" t="str">
        <f t="shared" si="85"/>
        <v xml:space="preserve"> </v>
      </c>
      <c r="BP88" s="747" t="str">
        <f t="shared" si="86"/>
        <v xml:space="preserve"> </v>
      </c>
      <c r="BQ88" s="4" t="str">
        <f t="shared" si="87"/>
        <v xml:space="preserve"> </v>
      </c>
      <c r="BR88" s="747" t="str">
        <f t="shared" si="88"/>
        <v xml:space="preserve"> </v>
      </c>
      <c r="BS88" s="133"/>
      <c r="BT88" s="133"/>
      <c r="BU88" s="389"/>
      <c r="BV88" s="389"/>
      <c r="BW88" s="389"/>
      <c r="BX88" s="389"/>
      <c r="BY88" s="389"/>
      <c r="BZ88" s="389"/>
      <c r="CA88" s="389"/>
      <c r="CB88" s="389"/>
      <c r="CC88" s="163">
        <f t="shared" si="89"/>
        <v>0</v>
      </c>
      <c r="CD88" s="389"/>
      <c r="CE88" s="389"/>
      <c r="CF88" s="389"/>
      <c r="CG88" s="389"/>
      <c r="CH88" s="389"/>
      <c r="CI88" s="389"/>
      <c r="CJ88" s="389"/>
      <c r="CK88" s="389"/>
      <c r="CL88" s="389"/>
      <c r="CM88" s="389"/>
      <c r="CN88" s="389"/>
      <c r="CO88" s="389"/>
      <c r="CP88" s="389"/>
      <c r="CQ88" s="389"/>
      <c r="CR88" s="389"/>
      <c r="CS88" s="389"/>
      <c r="CT88" s="389"/>
      <c r="CU88" s="389"/>
      <c r="CV88" s="389"/>
      <c r="CW88" s="389"/>
      <c r="CX88" s="389"/>
      <c r="CY88" s="389"/>
      <c r="CZ88" s="389"/>
      <c r="DA88" s="389"/>
      <c r="DB88" s="389"/>
      <c r="DC88" s="389"/>
      <c r="DD88" s="389"/>
      <c r="DE88" s="389"/>
      <c r="DF88" s="389"/>
      <c r="DG88" s="389"/>
      <c r="DH88" s="389"/>
      <c r="DI88" s="389"/>
      <c r="DJ88" s="389"/>
      <c r="DK88" s="389"/>
      <c r="DL88" s="389"/>
      <c r="DM88" s="389"/>
      <c r="DN88" s="389"/>
      <c r="DO88" s="389"/>
      <c r="DP88" s="389"/>
      <c r="DQ88" s="389"/>
      <c r="DR88" s="389"/>
      <c r="DS88" s="389"/>
      <c r="DT88" s="389"/>
      <c r="DU88" s="389"/>
      <c r="DV88" s="389"/>
      <c r="DW88" s="389"/>
      <c r="DX88" s="389"/>
      <c r="DY88" s="389"/>
      <c r="DZ88" s="389"/>
      <c r="EA88" s="389"/>
      <c r="EB88" s="389"/>
      <c r="EC88" s="389"/>
      <c r="ED88" s="389"/>
      <c r="EE88" s="389"/>
      <c r="EF88" s="389"/>
      <c r="EG88" s="389"/>
      <c r="EH88" s="389"/>
      <c r="EI88" s="389"/>
      <c r="EJ88" s="389"/>
      <c r="EK88" s="389"/>
      <c r="EL88" s="389"/>
      <c r="EM88" s="389"/>
      <c r="EN88" s="389"/>
      <c r="EO88" s="389"/>
      <c r="EP88" s="389"/>
      <c r="EQ88" s="389"/>
      <c r="ER88" s="389"/>
      <c r="ES88" s="389"/>
      <c r="ET88" s="389"/>
      <c r="EU88" s="389"/>
      <c r="EV88" s="389"/>
      <c r="EW88" s="389"/>
      <c r="EX88" s="389"/>
      <c r="EY88" s="389"/>
      <c r="EZ88" s="389"/>
      <c r="FA88" s="389"/>
      <c r="FB88" s="389"/>
      <c r="FC88" s="389"/>
      <c r="FD88" s="389"/>
      <c r="FE88" s="389"/>
      <c r="FF88" s="389"/>
      <c r="FG88" s="389"/>
      <c r="FH88" s="389"/>
      <c r="FI88" s="389"/>
      <c r="FJ88" s="389"/>
      <c r="FK88" s="389"/>
      <c r="FL88" s="389"/>
      <c r="FM88" s="389"/>
      <c r="FN88" s="389"/>
      <c r="FO88" s="389"/>
      <c r="FP88" s="389"/>
      <c r="FQ88" s="389"/>
      <c r="FR88" s="389"/>
      <c r="FS88" s="389"/>
      <c r="FT88" s="389"/>
      <c r="FU88" s="389"/>
      <c r="FV88" s="389"/>
      <c r="FW88" s="389"/>
      <c r="FX88" s="389"/>
      <c r="FY88" s="1225" t="s">
        <v>476</v>
      </c>
      <c r="FZ88" s="1233">
        <v>178</v>
      </c>
      <c r="GA88" s="1233">
        <v>30289534</v>
      </c>
      <c r="GB88" s="1233">
        <v>55</v>
      </c>
      <c r="GC88" s="1233" t="s">
        <v>798</v>
      </c>
      <c r="GD88" s="1233">
        <v>20</v>
      </c>
      <c r="GE88" s="1233">
        <v>1979</v>
      </c>
      <c r="GF88" s="1233">
        <v>2</v>
      </c>
      <c r="GG88" s="1233" t="s">
        <v>148</v>
      </c>
      <c r="GH88" s="1233">
        <v>3</v>
      </c>
      <c r="GI88" s="1233">
        <v>2</v>
      </c>
      <c r="GJ88" s="1233" t="s">
        <v>148</v>
      </c>
      <c r="GK88" s="1233">
        <v>3</v>
      </c>
      <c r="GL88" s="1233" t="s">
        <v>781</v>
      </c>
      <c r="GM88" s="1233" t="s">
        <v>782</v>
      </c>
      <c r="GN88" s="1233">
        <v>66</v>
      </c>
      <c r="GO88" s="1233" t="s">
        <v>783</v>
      </c>
      <c r="GP88" s="1233">
        <v>0</v>
      </c>
      <c r="GQ88" s="1233">
        <v>0</v>
      </c>
      <c r="GR88" s="1233">
        <v>4</v>
      </c>
      <c r="GS88" s="1233">
        <v>2</v>
      </c>
      <c r="GT88" s="1233">
        <v>3</v>
      </c>
      <c r="GU88" s="1233" t="s">
        <v>783</v>
      </c>
      <c r="GV88" s="1233" t="s">
        <v>783</v>
      </c>
      <c r="GW88" s="1233" t="s">
        <v>783</v>
      </c>
      <c r="GX88" s="1233" t="s">
        <v>783</v>
      </c>
      <c r="GY88" s="1233" t="s">
        <v>783</v>
      </c>
      <c r="GZ88" s="1233">
        <v>1649</v>
      </c>
      <c r="HA88" s="1233">
        <v>0.28000000000000003</v>
      </c>
      <c r="HB88" s="1233">
        <v>5</v>
      </c>
      <c r="HC88" s="1233" t="s">
        <v>783</v>
      </c>
      <c r="HD88" s="1233" t="s">
        <v>782</v>
      </c>
      <c r="HE88" s="1233">
        <v>35</v>
      </c>
      <c r="HF88" s="1233" t="s">
        <v>783</v>
      </c>
      <c r="HG88" s="1233">
        <v>0</v>
      </c>
      <c r="HH88" s="1233" t="s">
        <v>783</v>
      </c>
      <c r="HI88" s="1233">
        <v>0</v>
      </c>
      <c r="HJ88" s="1233">
        <v>1</v>
      </c>
      <c r="HK88" s="1233">
        <v>45</v>
      </c>
      <c r="HL88" s="1233" t="s">
        <v>784</v>
      </c>
      <c r="HM88" s="1233" t="s">
        <v>785</v>
      </c>
      <c r="HN88" s="1233" t="s">
        <v>783</v>
      </c>
      <c r="HO88" s="1233" t="s">
        <v>783</v>
      </c>
      <c r="HP88" s="1233" t="s">
        <v>783</v>
      </c>
      <c r="HQ88" s="1233" t="s">
        <v>783</v>
      </c>
      <c r="HR88" s="1233" t="s">
        <v>783</v>
      </c>
      <c r="HS88" s="1233">
        <v>3980773</v>
      </c>
      <c r="HT88" s="1233" t="s">
        <v>783</v>
      </c>
      <c r="HU88" s="1233" t="s">
        <v>786</v>
      </c>
      <c r="HV88" s="1233" t="s">
        <v>787</v>
      </c>
      <c r="HW88" s="1233">
        <v>4</v>
      </c>
      <c r="HX88" s="1233">
        <v>2014</v>
      </c>
      <c r="HY88" s="1233">
        <v>63</v>
      </c>
      <c r="HZ88" s="1233">
        <v>0</v>
      </c>
      <c r="IA88" s="1233">
        <v>1478</v>
      </c>
      <c r="IB88" s="1241">
        <v>41697.500081018516</v>
      </c>
      <c r="IC88" s="1233" t="s">
        <v>788</v>
      </c>
      <c r="ID88" s="1233">
        <v>3976295</v>
      </c>
      <c r="IE88" s="1233">
        <v>2014</v>
      </c>
      <c r="IF88" s="1233">
        <v>1712</v>
      </c>
      <c r="IG88" s="1233" t="s">
        <v>783</v>
      </c>
      <c r="IH88" s="1233" t="s">
        <v>783</v>
      </c>
      <c r="II88" s="1233" t="s">
        <v>783</v>
      </c>
      <c r="IJ88" s="1233" t="s">
        <v>783</v>
      </c>
      <c r="IK88" s="1233" t="s">
        <v>783</v>
      </c>
      <c r="IL88" s="1233" t="s">
        <v>783</v>
      </c>
      <c r="IM88" s="1233" t="s">
        <v>783</v>
      </c>
      <c r="IN88" s="1233" t="s">
        <v>783</v>
      </c>
      <c r="IO88" s="1233" t="s">
        <v>783</v>
      </c>
      <c r="IP88" s="1233">
        <v>1649</v>
      </c>
      <c r="IQ88" s="1241">
        <v>37477.354571759257</v>
      </c>
      <c r="IR88" s="1233">
        <v>2</v>
      </c>
      <c r="IS88" s="1233" t="s">
        <v>793</v>
      </c>
      <c r="IT88" s="1233">
        <v>3</v>
      </c>
      <c r="IU88" s="1249">
        <v>41275</v>
      </c>
      <c r="IV88" s="1233" t="s">
        <v>783</v>
      </c>
      <c r="IW88" s="1233" t="s">
        <v>783</v>
      </c>
      <c r="IX88" s="1233" t="s">
        <v>783</v>
      </c>
      <c r="IY88" s="1233" t="s">
        <v>781</v>
      </c>
      <c r="IZ88" s="1233">
        <v>45</v>
      </c>
      <c r="JA88" s="1233" t="s">
        <v>789</v>
      </c>
      <c r="JB88" s="1233" t="s">
        <v>783</v>
      </c>
      <c r="JC88" s="1233" t="s">
        <v>783</v>
      </c>
      <c r="JD88" s="1233" t="s">
        <v>783</v>
      </c>
      <c r="JE88" s="1233">
        <v>329454</v>
      </c>
      <c r="JF88" s="1233" t="s">
        <v>783</v>
      </c>
      <c r="JG88" s="1233" t="s">
        <v>783</v>
      </c>
      <c r="JH88" s="1233" t="s">
        <v>804</v>
      </c>
      <c r="JI88" s="1233">
        <v>55</v>
      </c>
      <c r="JJ88" s="1233" t="s">
        <v>783</v>
      </c>
      <c r="JK88" s="1233" t="s">
        <v>783</v>
      </c>
      <c r="JL88" s="1233" t="s">
        <v>783</v>
      </c>
      <c r="JM88" s="1233" t="s">
        <v>790</v>
      </c>
      <c r="JN88" s="1233">
        <v>4</v>
      </c>
      <c r="JO88" s="1233">
        <v>3</v>
      </c>
      <c r="JP88" s="1233" t="s">
        <v>783</v>
      </c>
      <c r="JQ88" s="1233" t="s">
        <v>783</v>
      </c>
      <c r="JR88" s="1233" t="s">
        <v>783</v>
      </c>
      <c r="JS88" s="1233" t="s">
        <v>783</v>
      </c>
      <c r="JT88" s="1233" t="s">
        <v>783</v>
      </c>
      <c r="JU88" s="1233" t="s">
        <v>783</v>
      </c>
      <c r="JV88" s="1233" t="s">
        <v>915</v>
      </c>
      <c r="JW88" s="1257">
        <v>1506.416498</v>
      </c>
      <c r="JY88" s="371"/>
      <c r="JZ88" s="1437"/>
      <c r="KA88" s="1437"/>
    </row>
    <row r="89" spans="1:287" ht="16" thickBot="1">
      <c r="A89" s="1405" t="s">
        <v>5</v>
      </c>
      <c r="B89" s="79">
        <f t="shared" si="52"/>
        <v>4</v>
      </c>
      <c r="C89" s="1404" t="s">
        <v>43</v>
      </c>
      <c r="D89" s="489" t="s">
        <v>191</v>
      </c>
      <c r="E89" s="1129" t="s">
        <v>13</v>
      </c>
      <c r="F89" s="888">
        <v>1.31</v>
      </c>
      <c r="G89" s="120">
        <f t="shared" si="90"/>
        <v>61.449999999999996</v>
      </c>
      <c r="H89" s="51">
        <v>1.31</v>
      </c>
      <c r="I89" s="2"/>
      <c r="J89" s="29"/>
      <c r="K89" s="18"/>
      <c r="L89" s="5"/>
      <c r="M89" s="735">
        <v>1</v>
      </c>
      <c r="N89" s="75">
        <v>0.5</v>
      </c>
      <c r="O89" s="740">
        <v>5</v>
      </c>
      <c r="P89" s="1109">
        <f t="shared" si="51"/>
        <v>6.5</v>
      </c>
      <c r="Q89" s="1108">
        <f t="shared" si="48"/>
        <v>2.5</v>
      </c>
      <c r="R89" s="46">
        <v>1.31</v>
      </c>
      <c r="S89" s="547"/>
      <c r="T89" s="25"/>
      <c r="U89" s="219">
        <v>0</v>
      </c>
      <c r="V89" s="219" t="s">
        <v>642</v>
      </c>
      <c r="W89" s="1042">
        <f t="shared" si="91"/>
        <v>0</v>
      </c>
      <c r="X89" s="537">
        <f t="shared" si="92"/>
        <v>0</v>
      </c>
      <c r="Y89" s="538">
        <f t="shared" si="53"/>
        <v>0</v>
      </c>
      <c r="Z89" s="1090">
        <f>IF(R89+(S89+T89)=0,0,(X89+W89+Y89))</f>
        <v>0</v>
      </c>
      <c r="AA89" s="1475">
        <f t="shared" si="93"/>
        <v>5351620.8198666656</v>
      </c>
      <c r="AB89" s="1098"/>
      <c r="AC89" s="600"/>
      <c r="AD89" s="1056">
        <f t="shared" si="55"/>
        <v>0</v>
      </c>
      <c r="AE89" s="1063"/>
      <c r="AF89" s="747">
        <f t="shared" si="56"/>
        <v>0</v>
      </c>
      <c r="AG89" s="600"/>
      <c r="AH89" s="1056">
        <f t="shared" si="57"/>
        <v>0</v>
      </c>
      <c r="AI89" s="1070"/>
      <c r="AJ89" s="747">
        <f t="shared" si="58"/>
        <v>0</v>
      </c>
      <c r="AK89" s="1051"/>
      <c r="AL89" s="270">
        <v>0</v>
      </c>
      <c r="AM89" s="902"/>
      <c r="AN89" s="902">
        <v>2027</v>
      </c>
      <c r="AO89" s="18" t="str">
        <f t="shared" si="59"/>
        <v xml:space="preserve"> </v>
      </c>
      <c r="AP89" s="747" t="str">
        <f t="shared" si="60"/>
        <v xml:space="preserve"> </v>
      </c>
      <c r="AQ89" s="4" t="str">
        <f t="shared" si="61"/>
        <v xml:space="preserve"> </v>
      </c>
      <c r="AR89" s="747" t="str">
        <f t="shared" si="62"/>
        <v xml:space="preserve"> </v>
      </c>
      <c r="AS89" s="4" t="str">
        <f t="shared" si="63"/>
        <v xml:space="preserve"> </v>
      </c>
      <c r="AT89" s="747" t="str">
        <f t="shared" si="64"/>
        <v xml:space="preserve"> </v>
      </c>
      <c r="AU89" s="4" t="str">
        <f t="shared" si="65"/>
        <v xml:space="preserve"> </v>
      </c>
      <c r="AV89" s="747" t="str">
        <f t="shared" si="66"/>
        <v xml:space="preserve"> </v>
      </c>
      <c r="AW89" s="4" t="str">
        <f t="shared" si="67"/>
        <v xml:space="preserve"> </v>
      </c>
      <c r="AX89" s="747" t="str">
        <f t="shared" si="68"/>
        <v xml:space="preserve"> </v>
      </c>
      <c r="AY89" s="4" t="str">
        <f t="shared" si="69"/>
        <v xml:space="preserve"> </v>
      </c>
      <c r="AZ89" s="747" t="str">
        <f t="shared" si="70"/>
        <v xml:space="preserve"> </v>
      </c>
      <c r="BA89" s="4" t="str">
        <f t="shared" si="71"/>
        <v xml:space="preserve"> </v>
      </c>
      <c r="BB89" s="747" t="str">
        <f t="shared" si="72"/>
        <v xml:space="preserve"> </v>
      </c>
      <c r="BC89" s="4" t="str">
        <f t="shared" si="73"/>
        <v xml:space="preserve"> </v>
      </c>
      <c r="BD89" s="747" t="str">
        <f t="shared" si="74"/>
        <v xml:space="preserve"> </v>
      </c>
      <c r="BE89" s="4" t="str">
        <f t="shared" si="75"/>
        <v xml:space="preserve"> </v>
      </c>
      <c r="BF89" s="747" t="str">
        <f t="shared" si="76"/>
        <v xml:space="preserve"> </v>
      </c>
      <c r="BG89" s="4">
        <f t="shared" si="77"/>
        <v>0</v>
      </c>
      <c r="BH89" s="747">
        <f t="shared" si="78"/>
        <v>0</v>
      </c>
      <c r="BI89" s="4" t="str">
        <f t="shared" si="79"/>
        <v xml:space="preserve"> </v>
      </c>
      <c r="BJ89" s="747" t="str">
        <f t="shared" si="80"/>
        <v xml:space="preserve"> </v>
      </c>
      <c r="BK89" s="4" t="str">
        <f t="shared" si="81"/>
        <v xml:space="preserve"> </v>
      </c>
      <c r="BL89" s="747" t="str">
        <f t="shared" si="82"/>
        <v xml:space="preserve"> </v>
      </c>
      <c r="BM89" s="4" t="str">
        <f t="shared" si="83"/>
        <v xml:space="preserve"> </v>
      </c>
      <c r="BN89" s="747" t="str">
        <f t="shared" si="84"/>
        <v xml:space="preserve"> </v>
      </c>
      <c r="BO89" s="4" t="str">
        <f t="shared" si="85"/>
        <v xml:space="preserve"> </v>
      </c>
      <c r="BP89" s="747" t="str">
        <f t="shared" si="86"/>
        <v xml:space="preserve"> </v>
      </c>
      <c r="BQ89" s="4" t="str">
        <f t="shared" si="87"/>
        <v xml:space="preserve"> </v>
      </c>
      <c r="BR89" s="747" t="str">
        <f t="shared" si="88"/>
        <v xml:space="preserve"> </v>
      </c>
      <c r="BS89" s="133"/>
      <c r="BT89" s="133"/>
      <c r="BU89" s="389"/>
      <c r="BV89" s="389"/>
      <c r="BW89" s="389"/>
      <c r="BX89" s="389"/>
      <c r="BY89" s="389"/>
      <c r="BZ89" s="389"/>
      <c r="CA89" s="389"/>
      <c r="CB89" s="389"/>
      <c r="CC89" s="163">
        <f t="shared" si="89"/>
        <v>0</v>
      </c>
      <c r="CD89" s="389"/>
      <c r="CE89" s="389"/>
      <c r="CF89" s="725"/>
      <c r="CG89" s="725"/>
      <c r="CH89" s="725"/>
      <c r="CI89" s="725"/>
      <c r="CJ89" s="725"/>
      <c r="CK89" s="725"/>
      <c r="CL89" s="725"/>
      <c r="CM89" s="725"/>
      <c r="CN89" s="725"/>
      <c r="CO89" s="725"/>
      <c r="CP89" s="725"/>
      <c r="CQ89" s="725"/>
      <c r="CR89" s="725"/>
      <c r="CS89" s="725"/>
      <c r="CT89" s="725"/>
      <c r="CU89" s="725"/>
      <c r="CV89" s="725"/>
      <c r="CW89" s="725"/>
      <c r="CX89" s="725"/>
      <c r="CY89" s="725"/>
      <c r="CZ89" s="725"/>
      <c r="DA89" s="725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389"/>
      <c r="DN89" s="389"/>
      <c r="DO89" s="389"/>
      <c r="DP89" s="389"/>
      <c r="DQ89" s="389"/>
      <c r="DR89" s="389"/>
      <c r="DS89" s="389"/>
      <c r="DT89" s="389"/>
      <c r="DU89" s="389"/>
      <c r="DV89" s="389"/>
      <c r="DW89" s="389"/>
      <c r="DX89" s="389"/>
      <c r="DY89" s="389"/>
      <c r="DZ89" s="389"/>
      <c r="EA89" s="389"/>
      <c r="EB89" s="389"/>
      <c r="EC89" s="389"/>
      <c r="ED89" s="389"/>
      <c r="EE89" s="389"/>
      <c r="EF89" s="389"/>
      <c r="EG89" s="389"/>
      <c r="EH89" s="389"/>
      <c r="EI89" s="389"/>
      <c r="EJ89" s="389"/>
      <c r="EK89" s="389"/>
      <c r="EL89" s="389"/>
      <c r="EM89" s="389"/>
      <c r="EN89" s="389"/>
      <c r="EO89" s="389"/>
      <c r="EP89" s="389"/>
      <c r="EQ89" s="389"/>
      <c r="ER89" s="389"/>
      <c r="ES89" s="389"/>
      <c r="ET89" s="389"/>
      <c r="EU89" s="389"/>
      <c r="EV89" s="389"/>
      <c r="EW89" s="389"/>
      <c r="EX89" s="389"/>
      <c r="EY89" s="389"/>
      <c r="EZ89" s="389"/>
      <c r="FA89" s="389"/>
      <c r="FB89" s="389"/>
      <c r="FC89" s="389"/>
      <c r="FD89" s="389"/>
      <c r="FE89" s="389"/>
      <c r="FF89" s="389"/>
      <c r="FG89" s="389"/>
      <c r="FH89" s="389"/>
      <c r="FI89" s="389"/>
      <c r="FJ89" s="389"/>
      <c r="FK89" s="389"/>
      <c r="FL89" s="389"/>
      <c r="FM89" s="389"/>
      <c r="FN89" s="389"/>
      <c r="FO89" s="389"/>
      <c r="FP89" s="389"/>
      <c r="FQ89" s="389"/>
      <c r="FR89" s="389"/>
      <c r="FS89" s="389"/>
      <c r="FT89" s="389"/>
      <c r="FU89" s="389"/>
      <c r="FV89" s="389"/>
      <c r="FW89" s="389"/>
      <c r="FX89" s="389"/>
      <c r="FY89" s="655" t="s">
        <v>476</v>
      </c>
      <c r="FZ89" s="656">
        <v>228</v>
      </c>
      <c r="GA89" s="656">
        <v>30289532</v>
      </c>
      <c r="GB89" s="656">
        <v>55</v>
      </c>
      <c r="GC89" s="656" t="s">
        <v>798</v>
      </c>
      <c r="GD89" s="656">
        <v>20</v>
      </c>
      <c r="GE89" s="656">
        <v>1979</v>
      </c>
      <c r="GF89" s="656">
        <v>2</v>
      </c>
      <c r="GG89" s="656" t="s">
        <v>148</v>
      </c>
      <c r="GH89" s="656">
        <v>3</v>
      </c>
      <c r="GI89" s="656">
        <v>2</v>
      </c>
      <c r="GJ89" s="656" t="s">
        <v>148</v>
      </c>
      <c r="GK89" s="656">
        <v>3</v>
      </c>
      <c r="GL89" s="656" t="s">
        <v>781</v>
      </c>
      <c r="GM89" s="656" t="s">
        <v>782</v>
      </c>
      <c r="GN89" s="656">
        <v>66</v>
      </c>
      <c r="GO89" s="656" t="s">
        <v>783</v>
      </c>
      <c r="GP89" s="656">
        <v>0</v>
      </c>
      <c r="GQ89" s="656">
        <v>0</v>
      </c>
      <c r="GR89" s="656">
        <v>4</v>
      </c>
      <c r="GS89" s="656">
        <v>2</v>
      </c>
      <c r="GT89" s="656">
        <v>3</v>
      </c>
      <c r="GU89" s="656" t="s">
        <v>783</v>
      </c>
      <c r="GV89" s="656" t="s">
        <v>783</v>
      </c>
      <c r="GW89" s="656" t="s">
        <v>783</v>
      </c>
      <c r="GX89" s="656" t="s">
        <v>783</v>
      </c>
      <c r="GY89" s="656" t="s">
        <v>783</v>
      </c>
      <c r="GZ89" s="656">
        <v>1649</v>
      </c>
      <c r="HA89" s="656">
        <v>0.35</v>
      </c>
      <c r="HB89" s="656">
        <v>5</v>
      </c>
      <c r="HC89" s="656" t="s">
        <v>783</v>
      </c>
      <c r="HD89" s="656" t="s">
        <v>782</v>
      </c>
      <c r="HE89" s="656">
        <v>35</v>
      </c>
      <c r="HF89" s="656" t="s">
        <v>783</v>
      </c>
      <c r="HG89" s="656">
        <v>0</v>
      </c>
      <c r="HH89" s="656" t="s">
        <v>783</v>
      </c>
      <c r="HI89" s="656">
        <v>0</v>
      </c>
      <c r="HJ89" s="656">
        <v>1</v>
      </c>
      <c r="HK89" s="656">
        <v>45</v>
      </c>
      <c r="HL89" s="656" t="s">
        <v>784</v>
      </c>
      <c r="HM89" s="656" t="s">
        <v>785</v>
      </c>
      <c r="HN89" s="656" t="s">
        <v>783</v>
      </c>
      <c r="HO89" s="656" t="s">
        <v>783</v>
      </c>
      <c r="HP89" s="656" t="s">
        <v>783</v>
      </c>
      <c r="HQ89" s="656" t="s">
        <v>783</v>
      </c>
      <c r="HR89" s="656" t="s">
        <v>783</v>
      </c>
      <c r="HS89" s="656">
        <v>3980772</v>
      </c>
      <c r="HT89" s="656" t="s">
        <v>783</v>
      </c>
      <c r="HU89" s="656" t="s">
        <v>786</v>
      </c>
      <c r="HV89" s="656" t="s">
        <v>787</v>
      </c>
      <c r="HW89" s="656">
        <v>4</v>
      </c>
      <c r="HX89" s="656">
        <v>2014</v>
      </c>
      <c r="HY89" s="656">
        <v>63</v>
      </c>
      <c r="HZ89" s="656">
        <v>0</v>
      </c>
      <c r="IA89" s="656">
        <v>1848</v>
      </c>
      <c r="IB89" s="657">
        <v>41697.500081018516</v>
      </c>
      <c r="IC89" s="656" t="s">
        <v>788</v>
      </c>
      <c r="ID89" s="656">
        <v>3976294</v>
      </c>
      <c r="IE89" s="656">
        <v>2014</v>
      </c>
      <c r="IF89" s="656">
        <v>1712</v>
      </c>
      <c r="IG89" s="656" t="s">
        <v>783</v>
      </c>
      <c r="IH89" s="656" t="s">
        <v>783</v>
      </c>
      <c r="II89" s="656" t="s">
        <v>783</v>
      </c>
      <c r="IJ89" s="656" t="s">
        <v>783</v>
      </c>
      <c r="IK89" s="656" t="s">
        <v>783</v>
      </c>
      <c r="IL89" s="656" t="s">
        <v>783</v>
      </c>
      <c r="IM89" s="656" t="s">
        <v>783</v>
      </c>
      <c r="IN89" s="656" t="s">
        <v>783</v>
      </c>
      <c r="IO89" s="656" t="s">
        <v>783</v>
      </c>
      <c r="IP89" s="656">
        <v>1649</v>
      </c>
      <c r="IQ89" s="657">
        <v>37477.354571759257</v>
      </c>
      <c r="IR89" s="656">
        <v>2</v>
      </c>
      <c r="IS89" s="656" t="s">
        <v>793</v>
      </c>
      <c r="IT89" s="656">
        <v>3</v>
      </c>
      <c r="IU89" s="658">
        <v>41275</v>
      </c>
      <c r="IV89" s="656" t="s">
        <v>783</v>
      </c>
      <c r="IW89" s="656" t="s">
        <v>783</v>
      </c>
      <c r="IX89" s="656" t="s">
        <v>783</v>
      </c>
      <c r="IY89" s="656" t="s">
        <v>781</v>
      </c>
      <c r="IZ89" s="656">
        <v>45</v>
      </c>
      <c r="JA89" s="656" t="s">
        <v>789</v>
      </c>
      <c r="JB89" s="656" t="s">
        <v>783</v>
      </c>
      <c r="JC89" s="656" t="s">
        <v>783</v>
      </c>
      <c r="JD89" s="656" t="s">
        <v>783</v>
      </c>
      <c r="JE89" s="656">
        <v>329454</v>
      </c>
      <c r="JF89" s="656" t="s">
        <v>783</v>
      </c>
      <c r="JG89" s="656" t="s">
        <v>783</v>
      </c>
      <c r="JH89" s="656" t="s">
        <v>804</v>
      </c>
      <c r="JI89" s="656">
        <v>55</v>
      </c>
      <c r="JJ89" s="656" t="s">
        <v>783</v>
      </c>
      <c r="JK89" s="656" t="s">
        <v>783</v>
      </c>
      <c r="JL89" s="656" t="s">
        <v>783</v>
      </c>
      <c r="JM89" s="656" t="s">
        <v>790</v>
      </c>
      <c r="JN89" s="656">
        <v>4</v>
      </c>
      <c r="JO89" s="656">
        <v>3</v>
      </c>
      <c r="JP89" s="656" t="s">
        <v>783</v>
      </c>
      <c r="JQ89" s="656" t="s">
        <v>783</v>
      </c>
      <c r="JR89" s="656" t="s">
        <v>783</v>
      </c>
      <c r="JS89" s="656" t="s">
        <v>783</v>
      </c>
      <c r="JT89" s="656" t="s">
        <v>783</v>
      </c>
      <c r="JU89" s="656" t="s">
        <v>783</v>
      </c>
      <c r="JV89" s="656" t="s">
        <v>916</v>
      </c>
      <c r="JW89" s="659">
        <v>1827.008566</v>
      </c>
      <c r="JX89">
        <f>SUM(JW88:JW89)</f>
        <v>3333.425064</v>
      </c>
      <c r="JY89" s="225">
        <v>0.63133050454545458</v>
      </c>
      <c r="JZ89" s="1437"/>
    </row>
    <row r="90" spans="1:287" ht="16" thickBot="1">
      <c r="A90" s="905" t="s">
        <v>5</v>
      </c>
      <c r="B90" s="79">
        <f t="shared" si="52"/>
        <v>4</v>
      </c>
      <c r="C90" s="1404" t="s">
        <v>84</v>
      </c>
      <c r="D90" s="489" t="s">
        <v>162</v>
      </c>
      <c r="E90" s="1129" t="s">
        <v>158</v>
      </c>
      <c r="F90" s="888">
        <v>0.35</v>
      </c>
      <c r="G90" s="120">
        <f t="shared" si="90"/>
        <v>61.8</v>
      </c>
      <c r="H90" s="49">
        <v>0.35</v>
      </c>
      <c r="I90" s="2"/>
      <c r="J90" s="29"/>
      <c r="K90" s="18"/>
      <c r="L90" s="5"/>
      <c r="M90" s="170">
        <v>1</v>
      </c>
      <c r="N90" s="71">
        <v>1</v>
      </c>
      <c r="O90" s="739">
        <v>2</v>
      </c>
      <c r="P90" s="1107">
        <f t="shared" si="51"/>
        <v>4</v>
      </c>
      <c r="Q90" s="1108">
        <f t="shared" si="48"/>
        <v>2</v>
      </c>
      <c r="R90" s="30">
        <v>0.35</v>
      </c>
      <c r="S90" s="3"/>
      <c r="T90" s="25"/>
      <c r="U90" s="219">
        <v>0</v>
      </c>
      <c r="V90" s="219" t="s">
        <v>642</v>
      </c>
      <c r="W90" s="1042">
        <f t="shared" si="91"/>
        <v>0</v>
      </c>
      <c r="X90" s="537">
        <f t="shared" si="92"/>
        <v>0</v>
      </c>
      <c r="Y90" s="538">
        <f t="shared" si="53"/>
        <v>0</v>
      </c>
      <c r="Z90" s="1090">
        <f>IF(R90+(S90+T90)=0,0,(X90+W90+Y90))</f>
        <v>0</v>
      </c>
      <c r="AA90" s="1475">
        <f t="shared" si="93"/>
        <v>5351620.8198666656</v>
      </c>
      <c r="AB90" s="1098"/>
      <c r="AC90" s="600"/>
      <c r="AD90" s="1056">
        <f t="shared" si="55"/>
        <v>0</v>
      </c>
      <c r="AE90" s="1063"/>
      <c r="AF90" s="747">
        <f t="shared" si="56"/>
        <v>0</v>
      </c>
      <c r="AG90" s="600"/>
      <c r="AH90" s="1056">
        <f t="shared" si="57"/>
        <v>0</v>
      </c>
      <c r="AI90" s="1070"/>
      <c r="AJ90" s="747">
        <f t="shared" si="58"/>
        <v>0</v>
      </c>
      <c r="AK90" s="1051"/>
      <c r="AL90" s="270">
        <v>0</v>
      </c>
      <c r="AM90" s="902"/>
      <c r="AN90" s="902">
        <v>2027</v>
      </c>
      <c r="AO90" s="18" t="str">
        <f t="shared" si="59"/>
        <v xml:space="preserve"> </v>
      </c>
      <c r="AP90" s="747" t="str">
        <f t="shared" si="60"/>
        <v xml:space="preserve"> </v>
      </c>
      <c r="AQ90" s="4" t="str">
        <f t="shared" si="61"/>
        <v xml:space="preserve"> </v>
      </c>
      <c r="AR90" s="747" t="str">
        <f t="shared" si="62"/>
        <v xml:space="preserve"> </v>
      </c>
      <c r="AS90" s="4" t="str">
        <f t="shared" si="63"/>
        <v xml:space="preserve"> </v>
      </c>
      <c r="AT90" s="747" t="str">
        <f t="shared" si="64"/>
        <v xml:space="preserve"> </v>
      </c>
      <c r="AU90" s="4" t="str">
        <f t="shared" si="65"/>
        <v xml:space="preserve"> </v>
      </c>
      <c r="AV90" s="747" t="str">
        <f t="shared" si="66"/>
        <v xml:space="preserve"> </v>
      </c>
      <c r="AW90" s="4" t="str">
        <f t="shared" si="67"/>
        <v xml:space="preserve"> </v>
      </c>
      <c r="AX90" s="747" t="str">
        <f t="shared" si="68"/>
        <v xml:space="preserve"> </v>
      </c>
      <c r="AY90" s="4" t="str">
        <f t="shared" si="69"/>
        <v xml:space="preserve"> </v>
      </c>
      <c r="AZ90" s="747" t="str">
        <f t="shared" si="70"/>
        <v xml:space="preserve"> </v>
      </c>
      <c r="BA90" s="4" t="str">
        <f t="shared" si="71"/>
        <v xml:space="preserve"> </v>
      </c>
      <c r="BB90" s="747" t="str">
        <f t="shared" si="72"/>
        <v xml:space="preserve"> </v>
      </c>
      <c r="BC90" s="4" t="str">
        <f t="shared" si="73"/>
        <v xml:space="preserve"> </v>
      </c>
      <c r="BD90" s="747" t="str">
        <f t="shared" si="74"/>
        <v xml:space="preserve"> </v>
      </c>
      <c r="BE90" s="4" t="str">
        <f t="shared" si="75"/>
        <v xml:space="preserve"> </v>
      </c>
      <c r="BF90" s="747" t="str">
        <f t="shared" si="76"/>
        <v xml:space="preserve"> </v>
      </c>
      <c r="BG90" s="4">
        <f t="shared" si="77"/>
        <v>0</v>
      </c>
      <c r="BH90" s="747">
        <f t="shared" si="78"/>
        <v>0</v>
      </c>
      <c r="BI90" s="4" t="str">
        <f t="shared" si="79"/>
        <v xml:space="preserve"> </v>
      </c>
      <c r="BJ90" s="747" t="str">
        <f t="shared" si="80"/>
        <v xml:space="preserve"> </v>
      </c>
      <c r="BK90" s="4" t="str">
        <f t="shared" si="81"/>
        <v xml:space="preserve"> </v>
      </c>
      <c r="BL90" s="747" t="str">
        <f t="shared" si="82"/>
        <v xml:space="preserve"> </v>
      </c>
      <c r="BM90" s="4" t="str">
        <f t="shared" si="83"/>
        <v xml:space="preserve"> </v>
      </c>
      <c r="BN90" s="747" t="str">
        <f t="shared" si="84"/>
        <v xml:space="preserve"> </v>
      </c>
      <c r="BO90" s="4" t="str">
        <f t="shared" si="85"/>
        <v xml:space="preserve"> </v>
      </c>
      <c r="BP90" s="747" t="str">
        <f t="shared" si="86"/>
        <v xml:space="preserve"> </v>
      </c>
      <c r="BQ90" s="4" t="str">
        <f t="shared" si="87"/>
        <v xml:space="preserve"> </v>
      </c>
      <c r="BR90" s="747" t="str">
        <f t="shared" si="88"/>
        <v xml:space="preserve"> </v>
      </c>
      <c r="BS90" s="133"/>
      <c r="BT90" s="133"/>
      <c r="BU90" s="389"/>
      <c r="BV90" s="389"/>
      <c r="BW90" s="389"/>
      <c r="BX90" s="389"/>
      <c r="BY90" s="389"/>
      <c r="BZ90" s="389"/>
      <c r="CA90" s="389"/>
      <c r="CB90" s="389"/>
      <c r="CC90" s="163">
        <f t="shared" si="89"/>
        <v>0</v>
      </c>
      <c r="CD90" s="389"/>
      <c r="CE90" s="389"/>
      <c r="CF90" s="389"/>
      <c r="CG90" s="389"/>
      <c r="CH90" s="389"/>
      <c r="CI90" s="389"/>
      <c r="CJ90" s="389"/>
      <c r="CK90" s="389"/>
      <c r="CL90" s="389"/>
      <c r="CM90" s="389"/>
      <c r="CN90" s="389"/>
      <c r="CO90" s="389"/>
      <c r="CP90" s="389"/>
      <c r="CQ90" s="389"/>
      <c r="CR90" s="389"/>
      <c r="CS90" s="389"/>
      <c r="CT90" s="389"/>
      <c r="CU90" s="389"/>
      <c r="CV90" s="389"/>
      <c r="CW90" s="389"/>
      <c r="CX90" s="389"/>
      <c r="CY90" s="389"/>
      <c r="CZ90" s="389"/>
      <c r="DA90" s="389"/>
      <c r="DB90" s="389"/>
      <c r="DC90" s="389"/>
      <c r="DD90" s="389"/>
      <c r="DE90" s="389"/>
      <c r="DF90" s="389"/>
      <c r="DG90" s="389"/>
      <c r="DH90" s="389"/>
      <c r="DI90" s="389"/>
      <c r="DJ90" s="389"/>
      <c r="DK90" s="389"/>
      <c r="DL90" s="389"/>
      <c r="DM90" s="389"/>
      <c r="DN90" s="389"/>
      <c r="DO90" s="389"/>
      <c r="DP90" s="389"/>
      <c r="DQ90" s="389"/>
      <c r="DR90" s="389"/>
      <c r="DS90" s="389"/>
      <c r="DT90" s="389"/>
      <c r="DU90" s="389"/>
      <c r="DV90" s="389"/>
      <c r="DW90" s="389"/>
      <c r="DX90" s="389"/>
      <c r="DY90" s="389"/>
      <c r="DZ90" s="389"/>
      <c r="EA90" s="389"/>
      <c r="EB90" s="389"/>
      <c r="EC90" s="389"/>
      <c r="ED90" s="389"/>
      <c r="EE90" s="389"/>
      <c r="EF90" s="389"/>
      <c r="EG90" s="389"/>
      <c r="EH90" s="389"/>
      <c r="EI90" s="389"/>
      <c r="EJ90" s="389"/>
      <c r="EK90" s="389"/>
      <c r="EL90" s="389"/>
      <c r="EM90" s="389"/>
      <c r="EN90" s="389"/>
      <c r="EO90" s="389"/>
      <c r="EP90" s="389"/>
      <c r="EQ90" s="389"/>
      <c r="ER90" s="389"/>
      <c r="ES90" s="389"/>
      <c r="ET90" s="389"/>
      <c r="EU90" s="389"/>
      <c r="EV90" s="389"/>
      <c r="EW90" s="389"/>
      <c r="EX90" s="389"/>
      <c r="EY90" s="389"/>
      <c r="EZ90" s="389"/>
      <c r="FA90" s="389"/>
      <c r="FB90" s="389"/>
      <c r="FC90" s="389"/>
      <c r="FD90" s="389"/>
      <c r="FE90" s="389"/>
      <c r="FF90" s="389"/>
      <c r="FG90" s="389"/>
      <c r="FH90" s="389"/>
      <c r="FI90" s="389"/>
      <c r="FJ90" s="389"/>
      <c r="FK90" s="389"/>
      <c r="FL90" s="389"/>
      <c r="FM90" s="389"/>
      <c r="FN90" s="389"/>
      <c r="FO90" s="389"/>
      <c r="FP90" s="389"/>
      <c r="FQ90" s="389"/>
      <c r="FR90" s="389"/>
      <c r="FS90" s="389"/>
      <c r="FT90" s="389"/>
      <c r="FU90" s="389"/>
      <c r="FV90" s="389"/>
      <c r="FW90" s="389"/>
      <c r="FX90" s="389"/>
      <c r="FY90" s="1226" t="s">
        <v>308</v>
      </c>
      <c r="FZ90" s="1234">
        <v>82</v>
      </c>
      <c r="GA90" s="1234">
        <v>30289359</v>
      </c>
      <c r="GB90" s="1234" t="s">
        <v>783</v>
      </c>
      <c r="GC90" s="1234"/>
      <c r="GD90" s="1234" t="s">
        <v>783</v>
      </c>
      <c r="GE90" s="1234" t="s">
        <v>783</v>
      </c>
      <c r="GF90" s="1234" t="s">
        <v>783</v>
      </c>
      <c r="GG90" s="1234"/>
      <c r="GH90" s="1234" t="s">
        <v>783</v>
      </c>
      <c r="GI90" s="1234" t="s">
        <v>783</v>
      </c>
      <c r="GJ90" s="1234"/>
      <c r="GK90" s="1234" t="s">
        <v>783</v>
      </c>
      <c r="GL90" s="1234" t="s">
        <v>781</v>
      </c>
      <c r="GM90" s="1234" t="s">
        <v>783</v>
      </c>
      <c r="GN90" s="1234" t="s">
        <v>783</v>
      </c>
      <c r="GO90" s="1234" t="s">
        <v>783</v>
      </c>
      <c r="GP90" s="1234" t="s">
        <v>783</v>
      </c>
      <c r="GQ90" s="1234" t="s">
        <v>783</v>
      </c>
      <c r="GR90" s="1234" t="s">
        <v>783</v>
      </c>
      <c r="GS90" s="1234" t="s">
        <v>783</v>
      </c>
      <c r="GT90" s="1234" t="s">
        <v>783</v>
      </c>
      <c r="GU90" s="1234" t="s">
        <v>783</v>
      </c>
      <c r="GV90" s="1234" t="s">
        <v>783</v>
      </c>
      <c r="GW90" s="1234" t="s">
        <v>783</v>
      </c>
      <c r="GX90" s="1234" t="s">
        <v>783</v>
      </c>
      <c r="GY90" s="1234" t="s">
        <v>783</v>
      </c>
      <c r="GZ90" s="1234">
        <v>1649</v>
      </c>
      <c r="HA90" s="1234">
        <v>0</v>
      </c>
      <c r="HB90" s="1234">
        <v>9</v>
      </c>
      <c r="HC90" s="1234" t="s">
        <v>783</v>
      </c>
      <c r="HD90" s="1234" t="s">
        <v>783</v>
      </c>
      <c r="HE90" s="1234" t="s">
        <v>783</v>
      </c>
      <c r="HF90" s="1234" t="s">
        <v>783</v>
      </c>
      <c r="HG90" s="1234" t="s">
        <v>783</v>
      </c>
      <c r="HH90" s="1234" t="s">
        <v>783</v>
      </c>
      <c r="HI90" s="1234" t="s">
        <v>783</v>
      </c>
      <c r="HJ90" s="1234" t="s">
        <v>783</v>
      </c>
      <c r="HK90" s="1234" t="s">
        <v>783</v>
      </c>
      <c r="HL90" s="1234" t="s">
        <v>783</v>
      </c>
      <c r="HM90" s="1234" t="s">
        <v>783</v>
      </c>
      <c r="HN90" s="1234" t="s">
        <v>783</v>
      </c>
      <c r="HO90" s="1234" t="s">
        <v>783</v>
      </c>
      <c r="HP90" s="1234" t="s">
        <v>783</v>
      </c>
      <c r="HQ90" s="1234" t="s">
        <v>783</v>
      </c>
      <c r="HR90" s="1234" t="s">
        <v>783</v>
      </c>
      <c r="HS90" s="1234">
        <v>5074761</v>
      </c>
      <c r="HT90" s="1234" t="s">
        <v>783</v>
      </c>
      <c r="HU90" s="1234" t="s">
        <v>786</v>
      </c>
      <c r="HV90" s="1234" t="s">
        <v>787</v>
      </c>
      <c r="HW90" s="1234">
        <v>4</v>
      </c>
      <c r="HX90" s="1234">
        <v>2014</v>
      </c>
      <c r="HY90" s="1234">
        <v>63</v>
      </c>
      <c r="HZ90" s="1234">
        <v>0</v>
      </c>
      <c r="IA90" s="1234">
        <v>4805</v>
      </c>
      <c r="IB90" s="1242">
        <v>41697.500081018516</v>
      </c>
      <c r="IC90" s="1234" t="s">
        <v>788</v>
      </c>
      <c r="ID90" s="1234">
        <v>5074760</v>
      </c>
      <c r="IE90" s="1234">
        <v>2014</v>
      </c>
      <c r="IF90" s="1234">
        <v>1712</v>
      </c>
      <c r="IG90" s="1234" t="s">
        <v>783</v>
      </c>
      <c r="IH90" s="1234" t="s">
        <v>783</v>
      </c>
      <c r="II90" s="1234" t="s">
        <v>783</v>
      </c>
      <c r="IJ90" s="1234" t="s">
        <v>783</v>
      </c>
      <c r="IK90" s="1234" t="s">
        <v>783</v>
      </c>
      <c r="IL90" s="1234" t="s">
        <v>783</v>
      </c>
      <c r="IM90" s="1234" t="s">
        <v>783</v>
      </c>
      <c r="IN90" s="1234" t="s">
        <v>783</v>
      </c>
      <c r="IO90" s="1234" t="s">
        <v>783</v>
      </c>
      <c r="IP90" s="1234">
        <v>2108</v>
      </c>
      <c r="IQ90" s="1242">
        <v>38587.423726851855</v>
      </c>
      <c r="IR90" s="1234" t="s">
        <v>783</v>
      </c>
      <c r="IS90" s="1234" t="s">
        <v>783</v>
      </c>
      <c r="IT90" s="1234" t="s">
        <v>783</v>
      </c>
      <c r="IU90" s="1234" t="s">
        <v>783</v>
      </c>
      <c r="IV90" s="1234" t="s">
        <v>783</v>
      </c>
      <c r="IW90" s="1234" t="s">
        <v>783</v>
      </c>
      <c r="IX90" s="1234" t="s">
        <v>783</v>
      </c>
      <c r="IY90" s="1234" t="s">
        <v>781</v>
      </c>
      <c r="IZ90" s="1234" t="s">
        <v>783</v>
      </c>
      <c r="JA90" s="1234" t="s">
        <v>783</v>
      </c>
      <c r="JB90" s="1234" t="s">
        <v>783</v>
      </c>
      <c r="JC90" s="1234" t="s">
        <v>783</v>
      </c>
      <c r="JD90" s="1234" t="s">
        <v>783</v>
      </c>
      <c r="JE90" s="1234">
        <v>329412</v>
      </c>
      <c r="JF90" s="1234" t="s">
        <v>783</v>
      </c>
      <c r="JG90" s="1234" t="s">
        <v>783</v>
      </c>
      <c r="JH90" s="1234" t="s">
        <v>783</v>
      </c>
      <c r="JI90" s="1234" t="s">
        <v>783</v>
      </c>
      <c r="JJ90" s="1234" t="s">
        <v>783</v>
      </c>
      <c r="JK90" s="1234" t="s">
        <v>783</v>
      </c>
      <c r="JL90" s="1234" t="s">
        <v>783</v>
      </c>
      <c r="JM90" s="1234" t="s">
        <v>783</v>
      </c>
      <c r="JN90" s="1234">
        <v>4</v>
      </c>
      <c r="JO90" s="1234" t="s">
        <v>783</v>
      </c>
      <c r="JP90" s="1234" t="s">
        <v>783</v>
      </c>
      <c r="JQ90" s="1234">
        <v>10711928</v>
      </c>
      <c r="JR90" s="1234">
        <v>2011</v>
      </c>
      <c r="JS90" s="1234">
        <v>3</v>
      </c>
      <c r="JT90" s="1234" t="s">
        <v>783</v>
      </c>
      <c r="JU90" s="1234" t="s">
        <v>783</v>
      </c>
      <c r="JV90" s="1234" t="s">
        <v>837</v>
      </c>
      <c r="JW90" s="1258">
        <v>4811.9065680000003</v>
      </c>
      <c r="JX90">
        <f>SUM(JW90:JW90)</f>
        <v>4811.9065680000003</v>
      </c>
      <c r="JY90" s="225">
        <v>2.5384711204545454</v>
      </c>
    </row>
    <row r="91" spans="1:287" ht="16" thickBot="1">
      <c r="A91" s="905" t="s">
        <v>5</v>
      </c>
      <c r="B91" s="79">
        <f t="shared" si="52"/>
        <v>3</v>
      </c>
      <c r="C91" s="871" t="s">
        <v>110</v>
      </c>
      <c r="D91" s="489" t="s">
        <v>157</v>
      </c>
      <c r="E91" s="1129" t="s">
        <v>162</v>
      </c>
      <c r="F91" s="888">
        <v>1.04</v>
      </c>
      <c r="G91" s="120">
        <f t="shared" si="90"/>
        <v>62.839999999999996</v>
      </c>
      <c r="H91" s="47">
        <v>1.04</v>
      </c>
      <c r="I91" s="2"/>
      <c r="J91" s="29"/>
      <c r="K91" s="18"/>
      <c r="L91" s="5"/>
      <c r="M91" s="735">
        <v>1</v>
      </c>
      <c r="N91" s="75">
        <v>0.5</v>
      </c>
      <c r="O91" s="740">
        <v>3</v>
      </c>
      <c r="P91" s="1109">
        <f t="shared" si="51"/>
        <v>4.5</v>
      </c>
      <c r="Q91" s="1108">
        <f t="shared" si="48"/>
        <v>1.5</v>
      </c>
      <c r="R91" s="46"/>
      <c r="S91" s="3">
        <v>1.04</v>
      </c>
      <c r="T91" s="25"/>
      <c r="U91" s="219">
        <f t="shared" si="50"/>
        <v>78000</v>
      </c>
      <c r="V91" s="219" t="s">
        <v>642</v>
      </c>
      <c r="W91" s="1042">
        <f t="shared" si="91"/>
        <v>78000</v>
      </c>
      <c r="X91" s="537">
        <f t="shared" si="92"/>
        <v>0</v>
      </c>
      <c r="Y91" s="538">
        <f t="shared" si="53"/>
        <v>500</v>
      </c>
      <c r="Z91" s="1090">
        <f t="shared" si="54"/>
        <v>78500</v>
      </c>
      <c r="AA91" s="1475">
        <f t="shared" si="93"/>
        <v>5430120.8198666656</v>
      </c>
      <c r="AB91" s="1098"/>
      <c r="AC91" s="600"/>
      <c r="AD91" s="1056">
        <f t="shared" si="55"/>
        <v>0</v>
      </c>
      <c r="AE91" s="1063"/>
      <c r="AF91" s="747">
        <f t="shared" si="56"/>
        <v>0</v>
      </c>
      <c r="AG91" s="600"/>
      <c r="AH91" s="1056">
        <f t="shared" si="57"/>
        <v>0</v>
      </c>
      <c r="AI91" s="1070"/>
      <c r="AJ91" s="747">
        <f t="shared" si="58"/>
        <v>0</v>
      </c>
      <c r="AK91" s="1051"/>
      <c r="AL91" s="270">
        <v>0</v>
      </c>
      <c r="AM91" s="902"/>
      <c r="AN91" s="902">
        <v>2027</v>
      </c>
      <c r="AO91" s="18" t="str">
        <f t="shared" si="59"/>
        <v xml:space="preserve"> </v>
      </c>
      <c r="AP91" s="747" t="str">
        <f t="shared" si="60"/>
        <v xml:space="preserve"> </v>
      </c>
      <c r="AQ91" s="4" t="str">
        <f t="shared" si="61"/>
        <v xml:space="preserve"> </v>
      </c>
      <c r="AR91" s="747" t="str">
        <f t="shared" si="62"/>
        <v xml:space="preserve"> </v>
      </c>
      <c r="AS91" s="4" t="str">
        <f t="shared" si="63"/>
        <v xml:space="preserve"> </v>
      </c>
      <c r="AT91" s="747" t="str">
        <f t="shared" si="64"/>
        <v xml:space="preserve"> </v>
      </c>
      <c r="AU91" s="4" t="str">
        <f t="shared" si="65"/>
        <v xml:space="preserve"> </v>
      </c>
      <c r="AV91" s="747" t="str">
        <f t="shared" si="66"/>
        <v xml:space="preserve"> </v>
      </c>
      <c r="AW91" s="4" t="str">
        <f t="shared" si="67"/>
        <v xml:space="preserve"> </v>
      </c>
      <c r="AX91" s="747" t="str">
        <f t="shared" si="68"/>
        <v xml:space="preserve"> </v>
      </c>
      <c r="AY91" s="4" t="str">
        <f t="shared" si="69"/>
        <v xml:space="preserve"> </v>
      </c>
      <c r="AZ91" s="747" t="str">
        <f t="shared" si="70"/>
        <v xml:space="preserve"> </v>
      </c>
      <c r="BA91" s="4" t="str">
        <f t="shared" si="71"/>
        <v xml:space="preserve"> </v>
      </c>
      <c r="BB91" s="747" t="str">
        <f t="shared" si="72"/>
        <v xml:space="preserve"> </v>
      </c>
      <c r="BC91" s="4" t="str">
        <f t="shared" si="73"/>
        <v xml:space="preserve"> </v>
      </c>
      <c r="BD91" s="747" t="str">
        <f t="shared" si="74"/>
        <v xml:space="preserve"> </v>
      </c>
      <c r="BE91" s="4" t="str">
        <f t="shared" si="75"/>
        <v xml:space="preserve"> </v>
      </c>
      <c r="BF91" s="747" t="str">
        <f t="shared" si="76"/>
        <v xml:space="preserve"> </v>
      </c>
      <c r="BG91" s="4">
        <f t="shared" si="77"/>
        <v>1.04</v>
      </c>
      <c r="BH91" s="747">
        <f t="shared" si="78"/>
        <v>78500</v>
      </c>
      <c r="BI91" s="4" t="str">
        <f t="shared" si="79"/>
        <v xml:space="preserve"> </v>
      </c>
      <c r="BJ91" s="747" t="str">
        <f t="shared" si="80"/>
        <v xml:space="preserve"> </v>
      </c>
      <c r="BK91" s="4" t="str">
        <f t="shared" si="81"/>
        <v xml:space="preserve"> </v>
      </c>
      <c r="BL91" s="747" t="str">
        <f t="shared" si="82"/>
        <v xml:space="preserve"> </v>
      </c>
      <c r="BM91" s="4" t="str">
        <f t="shared" si="83"/>
        <v xml:space="preserve"> </v>
      </c>
      <c r="BN91" s="747" t="str">
        <f t="shared" si="84"/>
        <v xml:space="preserve"> </v>
      </c>
      <c r="BO91" s="4" t="str">
        <f t="shared" si="85"/>
        <v xml:space="preserve"> </v>
      </c>
      <c r="BP91" s="747" t="str">
        <f t="shared" si="86"/>
        <v xml:space="preserve"> </v>
      </c>
      <c r="BQ91" s="4" t="str">
        <f t="shared" si="87"/>
        <v xml:space="preserve"> </v>
      </c>
      <c r="BR91" s="747" t="str">
        <f t="shared" si="88"/>
        <v xml:space="preserve"> </v>
      </c>
      <c r="BS91" s="133" t="s">
        <v>169</v>
      </c>
      <c r="BT91" s="133"/>
      <c r="BU91" s="389"/>
      <c r="BV91" s="389"/>
      <c r="BW91" s="389"/>
      <c r="BX91" s="389"/>
      <c r="BY91" s="389"/>
      <c r="BZ91" s="389"/>
      <c r="CA91" s="389"/>
      <c r="CB91" s="389"/>
      <c r="CC91" s="163">
        <f t="shared" si="89"/>
        <v>0</v>
      </c>
      <c r="CD91" s="389"/>
      <c r="CE91" s="389"/>
      <c r="CF91" s="389"/>
      <c r="CG91" s="389"/>
      <c r="CH91" s="389"/>
      <c r="CI91" s="389"/>
      <c r="CJ91" s="389"/>
      <c r="CK91" s="389"/>
      <c r="CL91" s="389"/>
      <c r="CM91" s="389"/>
      <c r="CN91" s="389"/>
      <c r="CO91" s="389"/>
      <c r="CP91" s="389"/>
      <c r="CQ91" s="389"/>
      <c r="CR91" s="389"/>
      <c r="CS91" s="389"/>
      <c r="CT91" s="389"/>
      <c r="CU91" s="389"/>
      <c r="CV91" s="389"/>
      <c r="CW91" s="389"/>
      <c r="CX91" s="389"/>
      <c r="CY91" s="389"/>
      <c r="CZ91" s="389"/>
      <c r="DA91" s="389"/>
      <c r="DB91" s="389"/>
      <c r="DC91" s="389"/>
      <c r="DD91" s="389"/>
      <c r="DE91" s="389"/>
      <c r="DF91" s="389"/>
      <c r="DG91" s="389"/>
      <c r="DH91" s="389"/>
      <c r="DI91" s="389"/>
      <c r="DJ91" s="389"/>
      <c r="DK91" s="389"/>
      <c r="DL91" s="389"/>
      <c r="DM91" s="389"/>
      <c r="DN91" s="389"/>
      <c r="DO91" s="389"/>
      <c r="DP91" s="389"/>
      <c r="DQ91" s="389"/>
      <c r="DR91" s="389"/>
      <c r="DS91" s="389"/>
      <c r="DT91" s="389"/>
      <c r="DU91" s="389"/>
      <c r="DV91" s="389"/>
      <c r="DW91" s="389"/>
      <c r="DX91" s="389"/>
      <c r="DY91" s="389"/>
      <c r="DZ91" s="389"/>
      <c r="EA91" s="389"/>
      <c r="EB91" s="389"/>
      <c r="EC91" s="389"/>
      <c r="ED91" s="389"/>
      <c r="EE91" s="389"/>
      <c r="EF91" s="389"/>
      <c r="EG91" s="389"/>
      <c r="EH91" s="389"/>
      <c r="EI91" s="389"/>
      <c r="EJ91" s="389"/>
      <c r="EK91" s="389"/>
      <c r="EL91" s="389"/>
      <c r="EM91" s="389"/>
      <c r="EN91" s="389"/>
      <c r="EO91" s="389"/>
      <c r="EP91" s="389"/>
      <c r="EQ91" s="389"/>
      <c r="ER91" s="389"/>
      <c r="ES91" s="389"/>
      <c r="ET91" s="389"/>
      <c r="EU91" s="389"/>
      <c r="EV91" s="389"/>
      <c r="EW91" s="389"/>
      <c r="EX91" s="389"/>
      <c r="EY91" s="389"/>
      <c r="EZ91" s="389"/>
      <c r="FA91" s="389"/>
      <c r="FB91" s="389"/>
      <c r="FC91" s="389"/>
      <c r="FD91" s="389"/>
      <c r="FE91" s="389"/>
      <c r="FF91" s="389"/>
      <c r="FG91" s="389"/>
      <c r="FH91" s="389"/>
      <c r="FI91" s="389"/>
      <c r="FJ91" s="389"/>
      <c r="FK91" s="389"/>
      <c r="FL91" s="389"/>
      <c r="FM91" s="389"/>
      <c r="FN91" s="389"/>
      <c r="FO91" s="389"/>
      <c r="FP91" s="389"/>
      <c r="FQ91" s="389"/>
      <c r="FR91" s="389"/>
      <c r="FS91" s="389"/>
      <c r="FT91" s="389"/>
      <c r="FU91" s="389"/>
      <c r="FV91" s="389"/>
      <c r="FW91" s="389"/>
      <c r="FX91" s="389"/>
      <c r="FY91" s="1227" t="s">
        <v>468</v>
      </c>
      <c r="FZ91" s="1235"/>
      <c r="GA91" s="1235"/>
      <c r="GB91" s="1235"/>
      <c r="GC91" s="1235"/>
      <c r="GD91" s="1235"/>
      <c r="GE91" s="1235"/>
      <c r="GF91" s="1235"/>
      <c r="GG91" s="1235"/>
      <c r="GH91" s="1235"/>
      <c r="GI91" s="1235"/>
      <c r="GJ91" s="1235"/>
      <c r="GK91" s="1235"/>
      <c r="GL91" s="1235"/>
      <c r="GM91" s="1235"/>
      <c r="GN91" s="1235"/>
      <c r="GO91" s="1235"/>
      <c r="GP91" s="1235"/>
      <c r="GQ91" s="1235"/>
      <c r="GR91" s="1235"/>
      <c r="GS91" s="1235"/>
      <c r="GT91" s="1235"/>
      <c r="GU91" s="1235"/>
      <c r="GV91" s="1235"/>
      <c r="GW91" s="1235"/>
      <c r="GX91" s="1235"/>
      <c r="GY91" s="1235"/>
      <c r="GZ91" s="1235"/>
      <c r="HA91" s="1235"/>
      <c r="HB91" s="1235"/>
      <c r="HC91" s="1235"/>
      <c r="HD91" s="1235"/>
      <c r="HE91" s="1235"/>
      <c r="HF91" s="1235"/>
      <c r="HG91" s="1235"/>
      <c r="HH91" s="1235"/>
      <c r="HI91" s="1235"/>
      <c r="HJ91" s="1235"/>
      <c r="HK91" s="1235"/>
      <c r="HL91" s="1235"/>
      <c r="HM91" s="1235"/>
      <c r="HN91" s="1235"/>
      <c r="HO91" s="1235"/>
      <c r="HP91" s="1235"/>
      <c r="HQ91" s="1235"/>
      <c r="HR91" s="1235"/>
      <c r="HS91" s="1235"/>
      <c r="HT91" s="1235"/>
      <c r="HU91" s="1235"/>
      <c r="HV91" s="1235"/>
      <c r="HW91" s="1235"/>
      <c r="HX91" s="1235"/>
      <c r="HY91" s="1235"/>
      <c r="HZ91" s="1235"/>
      <c r="IA91" s="1235"/>
      <c r="IB91" s="1243"/>
      <c r="IC91" s="1235"/>
      <c r="ID91" s="1235"/>
      <c r="IE91" s="1235"/>
      <c r="IF91" s="1235"/>
      <c r="IG91" s="1235"/>
      <c r="IH91" s="1235"/>
      <c r="II91" s="1235"/>
      <c r="IJ91" s="1235"/>
      <c r="IK91" s="1235"/>
      <c r="IL91" s="1235"/>
      <c r="IM91" s="1235"/>
      <c r="IN91" s="1235"/>
      <c r="IO91" s="1235"/>
      <c r="IP91" s="1235"/>
      <c r="IQ91" s="1243"/>
      <c r="IR91" s="1235"/>
      <c r="IS91" s="1235"/>
      <c r="IT91" s="1235"/>
      <c r="IU91" s="1251"/>
      <c r="IV91" s="1235"/>
      <c r="IW91" s="1235"/>
      <c r="IX91" s="1235"/>
      <c r="IY91" s="1235"/>
      <c r="IZ91" s="1235"/>
      <c r="JA91" s="1235"/>
      <c r="JB91" s="1235"/>
      <c r="JC91" s="1235"/>
      <c r="JD91" s="1235"/>
      <c r="JE91" s="1235"/>
      <c r="JF91" s="1235"/>
      <c r="JG91" s="1235"/>
      <c r="JH91" s="1235"/>
      <c r="JI91" s="1235"/>
      <c r="JJ91" s="1235"/>
      <c r="JK91" s="1235"/>
      <c r="JL91" s="1235"/>
      <c r="JM91" s="1235"/>
      <c r="JN91" s="1235"/>
      <c r="JO91" s="1235"/>
      <c r="JP91" s="1235"/>
      <c r="JQ91" s="1235"/>
      <c r="JR91" s="1235"/>
      <c r="JS91" s="1235"/>
      <c r="JT91" s="1235"/>
      <c r="JU91" s="1235"/>
      <c r="JV91" s="1235"/>
      <c r="JW91" s="1259"/>
      <c r="JY91" s="225"/>
    </row>
    <row r="92" spans="1:287" ht="16" thickBot="1">
      <c r="A92" s="905" t="s">
        <v>5</v>
      </c>
      <c r="B92" s="79">
        <f t="shared" si="52"/>
        <v>3</v>
      </c>
      <c r="C92" s="871" t="s">
        <v>58</v>
      </c>
      <c r="D92" s="489" t="s">
        <v>162</v>
      </c>
      <c r="E92" s="1129" t="s">
        <v>158</v>
      </c>
      <c r="F92" s="888">
        <v>0.2</v>
      </c>
      <c r="G92" s="120">
        <f t="shared" si="90"/>
        <v>63.04</v>
      </c>
      <c r="H92" s="51">
        <v>0.2</v>
      </c>
      <c r="I92" s="2"/>
      <c r="J92" s="29"/>
      <c r="K92" s="18"/>
      <c r="L92" s="5"/>
      <c r="M92" s="170">
        <v>1</v>
      </c>
      <c r="N92" s="71">
        <v>1</v>
      </c>
      <c r="O92" s="739">
        <v>2</v>
      </c>
      <c r="P92" s="1107">
        <f t="shared" si="51"/>
        <v>4</v>
      </c>
      <c r="Q92" s="1108">
        <f t="shared" si="48"/>
        <v>2</v>
      </c>
      <c r="R92" s="51"/>
      <c r="S92" s="547">
        <f>H92</f>
        <v>0.2</v>
      </c>
      <c r="T92" s="25"/>
      <c r="U92" s="219">
        <f t="shared" si="50"/>
        <v>15000</v>
      </c>
      <c r="V92" s="219" t="s">
        <v>642</v>
      </c>
      <c r="W92" s="1042">
        <f t="shared" si="91"/>
        <v>15000</v>
      </c>
      <c r="X92" s="537">
        <f t="shared" si="92"/>
        <v>6243.9111111111106</v>
      </c>
      <c r="Y92" s="538">
        <f t="shared" si="53"/>
        <v>500</v>
      </c>
      <c r="Z92" s="1090">
        <f t="shared" si="54"/>
        <v>21743.911111111112</v>
      </c>
      <c r="AA92" s="1475">
        <f t="shared" si="93"/>
        <v>5451864.7309777765</v>
      </c>
      <c r="AB92" s="1098"/>
      <c r="AC92" s="600">
        <v>4</v>
      </c>
      <c r="AD92" s="1056">
        <f t="shared" si="55"/>
        <v>2643.911111111111</v>
      </c>
      <c r="AE92" s="1063">
        <v>0.25</v>
      </c>
      <c r="AF92" s="747">
        <f t="shared" si="56"/>
        <v>3600</v>
      </c>
      <c r="AG92" s="600"/>
      <c r="AH92" s="1056">
        <f t="shared" si="57"/>
        <v>0</v>
      </c>
      <c r="AI92" s="1070"/>
      <c r="AJ92" s="747">
        <f t="shared" si="58"/>
        <v>0</v>
      </c>
      <c r="AK92" s="1051"/>
      <c r="AL92" s="270">
        <v>0</v>
      </c>
      <c r="AM92" s="902"/>
      <c r="AN92" s="902">
        <v>2027</v>
      </c>
      <c r="AO92" s="18" t="str">
        <f t="shared" si="59"/>
        <v xml:space="preserve"> </v>
      </c>
      <c r="AP92" s="747" t="str">
        <f t="shared" si="60"/>
        <v xml:space="preserve"> </v>
      </c>
      <c r="AQ92" s="4" t="str">
        <f t="shared" si="61"/>
        <v xml:space="preserve"> </v>
      </c>
      <c r="AR92" s="747" t="str">
        <f t="shared" si="62"/>
        <v xml:space="preserve"> </v>
      </c>
      <c r="AS92" s="4" t="str">
        <f t="shared" si="63"/>
        <v xml:space="preserve"> </v>
      </c>
      <c r="AT92" s="747" t="str">
        <f t="shared" si="64"/>
        <v xml:space="preserve"> </v>
      </c>
      <c r="AU92" s="4" t="str">
        <f t="shared" si="65"/>
        <v xml:space="preserve"> </v>
      </c>
      <c r="AV92" s="747" t="str">
        <f t="shared" si="66"/>
        <v xml:space="preserve"> </v>
      </c>
      <c r="AW92" s="4" t="str">
        <f t="shared" si="67"/>
        <v xml:space="preserve"> </v>
      </c>
      <c r="AX92" s="747" t="str">
        <f t="shared" si="68"/>
        <v xml:space="preserve"> </v>
      </c>
      <c r="AY92" s="4" t="str">
        <f t="shared" si="69"/>
        <v xml:space="preserve"> </v>
      </c>
      <c r="AZ92" s="747" t="str">
        <f t="shared" si="70"/>
        <v xml:space="preserve"> </v>
      </c>
      <c r="BA92" s="4" t="str">
        <f t="shared" si="71"/>
        <v xml:space="preserve"> </v>
      </c>
      <c r="BB92" s="747" t="str">
        <f t="shared" si="72"/>
        <v xml:space="preserve"> </v>
      </c>
      <c r="BC92" s="4" t="str">
        <f t="shared" si="73"/>
        <v xml:space="preserve"> </v>
      </c>
      <c r="BD92" s="747" t="str">
        <f t="shared" si="74"/>
        <v xml:space="preserve"> </v>
      </c>
      <c r="BE92" s="4" t="str">
        <f t="shared" si="75"/>
        <v xml:space="preserve"> </v>
      </c>
      <c r="BF92" s="747" t="str">
        <f t="shared" si="76"/>
        <v xml:space="preserve"> </v>
      </c>
      <c r="BG92" s="4">
        <f t="shared" si="77"/>
        <v>0.2</v>
      </c>
      <c r="BH92" s="747">
        <f t="shared" si="78"/>
        <v>21743.911111111112</v>
      </c>
      <c r="BI92" s="4" t="str">
        <f t="shared" si="79"/>
        <v xml:space="preserve"> </v>
      </c>
      <c r="BJ92" s="747" t="str">
        <f t="shared" si="80"/>
        <v xml:space="preserve"> </v>
      </c>
      <c r="BK92" s="4" t="str">
        <f t="shared" si="81"/>
        <v xml:space="preserve"> </v>
      </c>
      <c r="BL92" s="747" t="str">
        <f t="shared" si="82"/>
        <v xml:space="preserve"> </v>
      </c>
      <c r="BM92" s="4" t="str">
        <f t="shared" si="83"/>
        <v xml:space="preserve"> </v>
      </c>
      <c r="BN92" s="747" t="str">
        <f t="shared" si="84"/>
        <v xml:space="preserve"> </v>
      </c>
      <c r="BO92" s="4" t="str">
        <f t="shared" si="85"/>
        <v xml:space="preserve"> </v>
      </c>
      <c r="BP92" s="747" t="str">
        <f t="shared" si="86"/>
        <v xml:space="preserve"> </v>
      </c>
      <c r="BQ92" s="4" t="str">
        <f t="shared" si="87"/>
        <v xml:space="preserve"> </v>
      </c>
      <c r="BR92" s="747" t="str">
        <f t="shared" si="88"/>
        <v xml:space="preserve"> </v>
      </c>
      <c r="BS92" s="133"/>
      <c r="BT92" s="133"/>
      <c r="BU92" s="389"/>
      <c r="BV92" s="389"/>
      <c r="BW92" s="389"/>
      <c r="BX92" s="389"/>
      <c r="BY92" s="389"/>
      <c r="BZ92" s="389"/>
      <c r="CA92" s="389"/>
      <c r="CB92" s="389"/>
      <c r="CC92" s="163">
        <f t="shared" si="89"/>
        <v>0</v>
      </c>
      <c r="CD92" s="389"/>
      <c r="CE92" s="389"/>
      <c r="CF92" s="389"/>
      <c r="CG92" s="389"/>
      <c r="CH92" s="389"/>
      <c r="CI92" s="389"/>
      <c r="CJ92" s="389"/>
      <c r="CK92" s="389"/>
      <c r="CL92" s="389"/>
      <c r="CM92" s="389"/>
      <c r="CN92" s="389"/>
      <c r="CO92" s="389"/>
      <c r="CP92" s="389"/>
      <c r="CQ92" s="389"/>
      <c r="CR92" s="389"/>
      <c r="CS92" s="389"/>
      <c r="CT92" s="389"/>
      <c r="CU92" s="389"/>
      <c r="CV92" s="389"/>
      <c r="CW92" s="389"/>
      <c r="CX92" s="389"/>
      <c r="CY92" s="389"/>
      <c r="CZ92" s="389"/>
      <c r="DA92" s="389"/>
      <c r="DB92" s="389"/>
      <c r="DC92" s="389"/>
      <c r="DD92" s="389"/>
      <c r="DE92" s="389"/>
      <c r="DF92" s="389"/>
      <c r="DG92" s="389"/>
      <c r="DH92" s="389"/>
      <c r="DI92" s="389"/>
      <c r="DJ92" s="389"/>
      <c r="DK92" s="389"/>
      <c r="DL92" s="389"/>
      <c r="DM92" s="389"/>
      <c r="DN92" s="389"/>
      <c r="DO92" s="389"/>
      <c r="DP92" s="389"/>
      <c r="DQ92" s="389"/>
      <c r="DR92" s="389"/>
      <c r="DS92" s="389"/>
      <c r="DT92" s="389"/>
      <c r="DU92" s="389"/>
      <c r="DV92" s="389"/>
      <c r="DW92" s="389"/>
      <c r="DX92" s="389"/>
      <c r="DY92" s="389"/>
      <c r="DZ92" s="389"/>
      <c r="EA92" s="389"/>
      <c r="EB92" s="389"/>
      <c r="EC92" s="389"/>
      <c r="ED92" s="389"/>
      <c r="EE92" s="389"/>
      <c r="EF92" s="389"/>
      <c r="EG92" s="389"/>
      <c r="EH92" s="389"/>
      <c r="EI92" s="389"/>
      <c r="EJ92" s="389"/>
      <c r="EK92" s="389"/>
      <c r="EL92" s="389"/>
      <c r="EM92" s="389"/>
      <c r="EN92" s="389"/>
      <c r="EO92" s="389"/>
      <c r="EP92" s="389"/>
      <c r="EQ92" s="389"/>
      <c r="ER92" s="389"/>
      <c r="ES92" s="389"/>
      <c r="ET92" s="389"/>
      <c r="EU92" s="389"/>
      <c r="EV92" s="389"/>
      <c r="EW92" s="389"/>
      <c r="EX92" s="389"/>
      <c r="EY92" s="389"/>
      <c r="EZ92" s="389"/>
      <c r="FA92" s="389"/>
      <c r="FB92" s="389"/>
      <c r="FC92" s="389"/>
      <c r="FD92" s="389"/>
      <c r="FE92" s="389"/>
      <c r="FF92" s="389"/>
      <c r="FG92" s="389"/>
      <c r="FH92" s="389"/>
      <c r="FI92" s="389"/>
      <c r="FJ92" s="389"/>
      <c r="FK92" s="389"/>
      <c r="FL92" s="389"/>
      <c r="FM92" s="389"/>
      <c r="FN92" s="389"/>
      <c r="FO92" s="389"/>
      <c r="FP92" s="389"/>
      <c r="FQ92" s="389"/>
      <c r="FR92" s="389"/>
      <c r="FS92" s="389"/>
      <c r="FT92" s="389"/>
      <c r="FU92" s="389"/>
      <c r="FV92" s="389"/>
      <c r="FW92" s="389"/>
      <c r="FX92" s="389"/>
      <c r="FY92" s="634" t="s">
        <v>198</v>
      </c>
      <c r="FZ92" s="635">
        <v>55</v>
      </c>
      <c r="GA92" s="635">
        <v>30289442</v>
      </c>
      <c r="GB92" s="635">
        <v>55</v>
      </c>
      <c r="GC92" s="635" t="s">
        <v>798</v>
      </c>
      <c r="GD92" s="635">
        <v>20</v>
      </c>
      <c r="GE92" s="635">
        <v>2010</v>
      </c>
      <c r="GF92" s="635">
        <v>1</v>
      </c>
      <c r="GG92" s="635" t="s">
        <v>780</v>
      </c>
      <c r="GH92" s="635">
        <v>2</v>
      </c>
      <c r="GI92" s="635">
        <v>1</v>
      </c>
      <c r="GJ92" s="635" t="s">
        <v>780</v>
      </c>
      <c r="GK92" s="635">
        <v>2</v>
      </c>
      <c r="GL92" s="635" t="s">
        <v>781</v>
      </c>
      <c r="GM92" s="635" t="s">
        <v>782</v>
      </c>
      <c r="GN92" s="635">
        <v>66</v>
      </c>
      <c r="GO92" s="635" t="s">
        <v>783</v>
      </c>
      <c r="GP92" s="635">
        <v>0</v>
      </c>
      <c r="GQ92" s="635">
        <v>0</v>
      </c>
      <c r="GR92" s="635">
        <v>4</v>
      </c>
      <c r="GS92" s="635">
        <v>2</v>
      </c>
      <c r="GT92" s="635">
        <v>9</v>
      </c>
      <c r="GU92" s="635" t="s">
        <v>783</v>
      </c>
      <c r="GV92" s="635" t="s">
        <v>783</v>
      </c>
      <c r="GW92" s="635" t="s">
        <v>783</v>
      </c>
      <c r="GX92" s="635" t="s">
        <v>783</v>
      </c>
      <c r="GY92" s="635" t="s">
        <v>783</v>
      </c>
      <c r="GZ92" s="635">
        <v>1649</v>
      </c>
      <c r="HA92" s="635">
        <v>1.21</v>
      </c>
      <c r="HB92" s="635">
        <v>5</v>
      </c>
      <c r="HC92" s="635" t="s">
        <v>783</v>
      </c>
      <c r="HD92" s="635" t="s">
        <v>782</v>
      </c>
      <c r="HE92" s="635">
        <v>150</v>
      </c>
      <c r="HF92" s="635" t="s">
        <v>783</v>
      </c>
      <c r="HG92" s="635">
        <v>0</v>
      </c>
      <c r="HH92" s="635" t="s">
        <v>783</v>
      </c>
      <c r="HI92" s="635">
        <v>0</v>
      </c>
      <c r="HJ92" s="635">
        <v>1</v>
      </c>
      <c r="HK92" s="635">
        <v>45</v>
      </c>
      <c r="HL92" s="635" t="s">
        <v>784</v>
      </c>
      <c r="HM92" s="635" t="s">
        <v>785</v>
      </c>
      <c r="HN92" s="635" t="s">
        <v>783</v>
      </c>
      <c r="HO92" s="635" t="s">
        <v>783</v>
      </c>
      <c r="HP92" s="635" t="s">
        <v>783</v>
      </c>
      <c r="HQ92" s="635" t="s">
        <v>783</v>
      </c>
      <c r="HR92" s="635" t="s">
        <v>783</v>
      </c>
      <c r="HS92" s="635">
        <v>3975627</v>
      </c>
      <c r="HT92" s="635" t="s">
        <v>783</v>
      </c>
      <c r="HU92" s="635" t="s">
        <v>786</v>
      </c>
      <c r="HV92" s="635" t="s">
        <v>787</v>
      </c>
      <c r="HW92" s="635">
        <v>4</v>
      </c>
      <c r="HX92" s="635">
        <v>2014</v>
      </c>
      <c r="HY92" s="635">
        <v>63</v>
      </c>
      <c r="HZ92" s="635">
        <v>0</v>
      </c>
      <c r="IA92" s="635">
        <v>6389</v>
      </c>
      <c r="IB92" s="636">
        <v>41697.500081018516</v>
      </c>
      <c r="IC92" s="635" t="s">
        <v>788</v>
      </c>
      <c r="ID92" s="635">
        <v>3980105</v>
      </c>
      <c r="IE92" s="635">
        <v>2014</v>
      </c>
      <c r="IF92" s="635">
        <v>1712</v>
      </c>
      <c r="IG92" s="635" t="s">
        <v>783</v>
      </c>
      <c r="IH92" s="635" t="s">
        <v>783</v>
      </c>
      <c r="II92" s="635" t="s">
        <v>783</v>
      </c>
      <c r="IJ92" s="635" t="s">
        <v>783</v>
      </c>
      <c r="IK92" s="635" t="s">
        <v>783</v>
      </c>
      <c r="IL92" s="635" t="s">
        <v>783</v>
      </c>
      <c r="IM92" s="635" t="s">
        <v>783</v>
      </c>
      <c r="IN92" s="635" t="s">
        <v>783</v>
      </c>
      <c r="IO92" s="635" t="s">
        <v>783</v>
      </c>
      <c r="IP92" s="635">
        <v>1649</v>
      </c>
      <c r="IQ92" s="636">
        <v>37477.354571759257</v>
      </c>
      <c r="IR92" s="635">
        <v>2</v>
      </c>
      <c r="IS92" s="635" t="s">
        <v>793</v>
      </c>
      <c r="IT92" s="635">
        <v>9</v>
      </c>
      <c r="IU92" s="637">
        <v>41275</v>
      </c>
      <c r="IV92" s="635" t="s">
        <v>783</v>
      </c>
      <c r="IW92" s="635" t="s">
        <v>783</v>
      </c>
      <c r="IX92" s="635" t="s">
        <v>783</v>
      </c>
      <c r="IY92" s="635" t="s">
        <v>781</v>
      </c>
      <c r="IZ92" s="635">
        <v>45</v>
      </c>
      <c r="JA92" s="635" t="s">
        <v>789</v>
      </c>
      <c r="JB92" s="635" t="s">
        <v>783</v>
      </c>
      <c r="JC92" s="635" t="s">
        <v>783</v>
      </c>
      <c r="JD92" s="635" t="s">
        <v>783</v>
      </c>
      <c r="JE92" s="635">
        <v>329429</v>
      </c>
      <c r="JF92" s="635" t="s">
        <v>783</v>
      </c>
      <c r="JG92" s="635" t="s">
        <v>783</v>
      </c>
      <c r="JH92" s="635" t="s">
        <v>815</v>
      </c>
      <c r="JI92" s="635">
        <v>55</v>
      </c>
      <c r="JJ92" s="635" t="s">
        <v>783</v>
      </c>
      <c r="JK92" s="635" t="s">
        <v>783</v>
      </c>
      <c r="JL92" s="635" t="s">
        <v>783</v>
      </c>
      <c r="JM92" s="635" t="s">
        <v>790</v>
      </c>
      <c r="JN92" s="635">
        <v>4</v>
      </c>
      <c r="JO92" s="635">
        <v>3</v>
      </c>
      <c r="JP92" s="635" t="s">
        <v>783</v>
      </c>
      <c r="JQ92" s="635" t="s">
        <v>783</v>
      </c>
      <c r="JR92" s="635" t="s">
        <v>783</v>
      </c>
      <c r="JS92" s="635" t="s">
        <v>783</v>
      </c>
      <c r="JT92" s="635" t="s">
        <v>783</v>
      </c>
      <c r="JU92" s="635" t="s">
        <v>783</v>
      </c>
      <c r="JV92" s="635" t="s">
        <v>864</v>
      </c>
      <c r="JW92" s="638">
        <v>6348.7940170000002</v>
      </c>
      <c r="JY92" s="225"/>
    </row>
    <row r="93" spans="1:287" ht="16" thickBot="1">
      <c r="A93" s="905" t="s">
        <v>5</v>
      </c>
      <c r="B93" s="79">
        <f t="shared" si="52"/>
        <v>1</v>
      </c>
      <c r="C93" s="871" t="s">
        <v>66</v>
      </c>
      <c r="D93" s="489" t="s">
        <v>168</v>
      </c>
      <c r="E93" s="1129" t="s">
        <v>158</v>
      </c>
      <c r="F93" s="888">
        <v>0.6</v>
      </c>
      <c r="G93" s="120">
        <f t="shared" si="90"/>
        <v>63.64</v>
      </c>
      <c r="H93" s="46"/>
      <c r="I93" s="3">
        <v>0.6</v>
      </c>
      <c r="J93" s="29"/>
      <c r="K93" s="18"/>
      <c r="L93" s="5"/>
      <c r="M93" s="170">
        <v>3</v>
      </c>
      <c r="N93" s="71">
        <v>4</v>
      </c>
      <c r="O93" s="739">
        <v>3</v>
      </c>
      <c r="P93" s="1107">
        <f t="shared" si="51"/>
        <v>10</v>
      </c>
      <c r="Q93" s="1108">
        <f t="shared" ref="Q93:Q96" si="94">O93*N93*M93</f>
        <v>36</v>
      </c>
      <c r="R93" s="46"/>
      <c r="S93" s="3">
        <v>0.6</v>
      </c>
      <c r="T93" s="25"/>
      <c r="U93" s="219">
        <f t="shared" si="50"/>
        <v>45000</v>
      </c>
      <c r="V93" s="219" t="s">
        <v>642</v>
      </c>
      <c r="W93" s="1042">
        <f t="shared" si="91"/>
        <v>45000</v>
      </c>
      <c r="X93" s="537">
        <f t="shared" si="92"/>
        <v>22697.599999999999</v>
      </c>
      <c r="Y93" s="538">
        <f t="shared" si="53"/>
        <v>500</v>
      </c>
      <c r="Z93" s="1090">
        <f t="shared" si="54"/>
        <v>68197.600000000006</v>
      </c>
      <c r="AA93" s="1475">
        <f t="shared" si="93"/>
        <v>5520062.3309777761</v>
      </c>
      <c r="AB93" s="1098"/>
      <c r="AC93" s="600">
        <v>6</v>
      </c>
      <c r="AD93" s="1056">
        <f t="shared" si="55"/>
        <v>11897.599999999999</v>
      </c>
      <c r="AE93" s="1063">
        <v>0.25</v>
      </c>
      <c r="AF93" s="747">
        <f t="shared" si="56"/>
        <v>10800</v>
      </c>
      <c r="AG93" s="600"/>
      <c r="AH93" s="1056">
        <f t="shared" si="57"/>
        <v>0</v>
      </c>
      <c r="AI93" s="1070"/>
      <c r="AJ93" s="747">
        <f t="shared" si="58"/>
        <v>0</v>
      </c>
      <c r="AK93" s="1051"/>
      <c r="AL93" s="270">
        <v>0</v>
      </c>
      <c r="AM93" s="902">
        <v>2018</v>
      </c>
      <c r="AN93" s="902">
        <v>2027</v>
      </c>
      <c r="AO93" s="18" t="str">
        <f t="shared" si="59"/>
        <v xml:space="preserve"> </v>
      </c>
      <c r="AP93" s="747" t="str">
        <f t="shared" si="60"/>
        <v xml:space="preserve"> </v>
      </c>
      <c r="AQ93" s="4" t="str">
        <f t="shared" si="61"/>
        <v xml:space="preserve"> </v>
      </c>
      <c r="AR93" s="747" t="str">
        <f t="shared" si="62"/>
        <v xml:space="preserve"> </v>
      </c>
      <c r="AS93" s="4" t="str">
        <f t="shared" si="63"/>
        <v xml:space="preserve"> </v>
      </c>
      <c r="AT93" s="747" t="str">
        <f t="shared" si="64"/>
        <v xml:space="preserve"> </v>
      </c>
      <c r="AU93" s="4" t="str">
        <f t="shared" si="65"/>
        <v xml:space="preserve"> </v>
      </c>
      <c r="AV93" s="747" t="str">
        <f t="shared" si="66"/>
        <v xml:space="preserve"> </v>
      </c>
      <c r="AW93" s="4" t="str">
        <f t="shared" si="67"/>
        <v xml:space="preserve"> </v>
      </c>
      <c r="AX93" s="747" t="str">
        <f t="shared" si="68"/>
        <v xml:space="preserve"> </v>
      </c>
      <c r="AY93" s="4" t="str">
        <f t="shared" si="69"/>
        <v xml:space="preserve"> </v>
      </c>
      <c r="AZ93" s="747" t="str">
        <f t="shared" si="70"/>
        <v xml:space="preserve"> </v>
      </c>
      <c r="BA93" s="4" t="str">
        <f t="shared" si="71"/>
        <v xml:space="preserve"> </v>
      </c>
      <c r="BB93" s="747" t="str">
        <f t="shared" si="72"/>
        <v xml:space="preserve"> </v>
      </c>
      <c r="BC93" s="4" t="str">
        <f t="shared" si="73"/>
        <v xml:space="preserve"> </v>
      </c>
      <c r="BD93" s="747" t="str">
        <f t="shared" si="74"/>
        <v xml:space="preserve"> </v>
      </c>
      <c r="BE93" s="4" t="str">
        <f t="shared" si="75"/>
        <v xml:space="preserve"> </v>
      </c>
      <c r="BF93" s="747" t="str">
        <f t="shared" si="76"/>
        <v xml:space="preserve"> </v>
      </c>
      <c r="BG93" s="4">
        <f t="shared" si="77"/>
        <v>0.6</v>
      </c>
      <c r="BH93" s="747">
        <f t="shared" si="78"/>
        <v>68197.600000000006</v>
      </c>
      <c r="BI93" s="4" t="str">
        <f t="shared" si="79"/>
        <v xml:space="preserve"> </v>
      </c>
      <c r="BJ93" s="747" t="str">
        <f t="shared" si="80"/>
        <v xml:space="preserve"> </v>
      </c>
      <c r="BK93" s="4" t="str">
        <f t="shared" si="81"/>
        <v xml:space="preserve"> </v>
      </c>
      <c r="BL93" s="747" t="str">
        <f t="shared" si="82"/>
        <v xml:space="preserve"> </v>
      </c>
      <c r="BM93" s="4" t="str">
        <f t="shared" si="83"/>
        <v xml:space="preserve"> </v>
      </c>
      <c r="BN93" s="747" t="str">
        <f t="shared" si="84"/>
        <v xml:space="preserve"> </v>
      </c>
      <c r="BO93" s="4" t="str">
        <f t="shared" si="85"/>
        <v xml:space="preserve"> </v>
      </c>
      <c r="BP93" s="747" t="str">
        <f t="shared" si="86"/>
        <v xml:space="preserve"> </v>
      </c>
      <c r="BQ93" s="4" t="str">
        <f t="shared" si="87"/>
        <v xml:space="preserve"> </v>
      </c>
      <c r="BR93" s="747" t="str">
        <f t="shared" si="88"/>
        <v xml:space="preserve"> </v>
      </c>
      <c r="BS93" s="133"/>
      <c r="BT93" s="133"/>
      <c r="BU93" s="389"/>
      <c r="BV93" s="389"/>
      <c r="BW93" s="389"/>
      <c r="BX93" s="389"/>
      <c r="BY93" s="389"/>
      <c r="BZ93" s="389"/>
      <c r="CA93" s="389"/>
      <c r="CB93" s="389"/>
      <c r="CC93" s="163">
        <f t="shared" si="89"/>
        <v>0</v>
      </c>
      <c r="CD93" s="389"/>
      <c r="CE93" s="389"/>
      <c r="CF93" s="389"/>
      <c r="CG93" s="389"/>
      <c r="CH93" s="389"/>
      <c r="CI93" s="389"/>
      <c r="CJ93" s="389"/>
      <c r="CK93" s="389"/>
      <c r="CL93" s="389"/>
      <c r="CM93" s="389"/>
      <c r="CN93" s="389"/>
      <c r="CO93" s="389"/>
      <c r="CP93" s="389"/>
      <c r="CQ93" s="389"/>
      <c r="CR93" s="389"/>
      <c r="CS93" s="389"/>
      <c r="CT93" s="389"/>
      <c r="CU93" s="389"/>
      <c r="CV93" s="389"/>
      <c r="CW93" s="389"/>
      <c r="CX93" s="389"/>
      <c r="CY93" s="389"/>
      <c r="CZ93" s="389"/>
      <c r="DA93" s="389"/>
      <c r="DB93" s="389"/>
      <c r="DC93" s="389"/>
      <c r="DD93" s="389"/>
      <c r="DE93" s="389"/>
      <c r="DF93" s="389"/>
      <c r="DG93" s="389"/>
      <c r="DH93" s="389"/>
      <c r="DI93" s="389"/>
      <c r="DJ93" s="389"/>
      <c r="DK93" s="389"/>
      <c r="DL93" s="389"/>
      <c r="DM93" s="389"/>
      <c r="DN93" s="389"/>
      <c r="DO93" s="389"/>
      <c r="DP93" s="389"/>
      <c r="DQ93" s="389"/>
      <c r="DR93" s="389"/>
      <c r="DS93" s="389"/>
      <c r="DT93" s="389"/>
      <c r="DU93" s="389"/>
      <c r="DV93" s="389"/>
      <c r="DW93" s="389"/>
      <c r="DX93" s="389"/>
      <c r="DY93" s="389"/>
      <c r="DZ93" s="389"/>
      <c r="EA93" s="389"/>
      <c r="EB93" s="389"/>
      <c r="EC93" s="389"/>
      <c r="ED93" s="389"/>
      <c r="EE93" s="389"/>
      <c r="EF93" s="389"/>
      <c r="EG93" s="389"/>
      <c r="EH93" s="389"/>
      <c r="EI93" s="389"/>
      <c r="EJ93" s="389"/>
      <c r="EK93" s="389"/>
      <c r="EL93" s="389"/>
      <c r="EM93" s="389"/>
      <c r="EN93" s="389"/>
      <c r="EO93" s="389"/>
      <c r="EP93" s="389"/>
      <c r="EQ93" s="389"/>
      <c r="ER93" s="389"/>
      <c r="ES93" s="389"/>
      <c r="ET93" s="389"/>
      <c r="EU93" s="389"/>
      <c r="EV93" s="389"/>
      <c r="EW93" s="389"/>
      <c r="EX93" s="389"/>
      <c r="EY93" s="389"/>
      <c r="EZ93" s="389"/>
      <c r="FA93" s="389"/>
      <c r="FB93" s="389"/>
      <c r="FC93" s="389"/>
      <c r="FD93" s="389"/>
      <c r="FE93" s="389"/>
      <c r="FF93" s="389"/>
      <c r="FG93" s="389"/>
      <c r="FH93" s="389"/>
      <c r="FI93" s="389"/>
      <c r="FJ93" s="389"/>
      <c r="FK93" s="389"/>
      <c r="FL93" s="389"/>
      <c r="FM93" s="389"/>
      <c r="FN93" s="389"/>
      <c r="FO93" s="389"/>
      <c r="FP93" s="389"/>
      <c r="FQ93" s="389"/>
      <c r="FR93" s="389"/>
      <c r="FS93" s="389"/>
      <c r="FT93" s="389"/>
      <c r="FU93" s="389"/>
      <c r="FV93" s="389"/>
      <c r="FW93" s="389"/>
      <c r="FX93" s="389"/>
      <c r="FY93" s="650" t="s">
        <v>324</v>
      </c>
      <c r="FZ93" s="651"/>
      <c r="GA93" s="651"/>
      <c r="GB93" s="651"/>
      <c r="GC93" s="651"/>
      <c r="GD93" s="651"/>
      <c r="GE93" s="651"/>
      <c r="GF93" s="651"/>
      <c r="GG93" s="651"/>
      <c r="GH93" s="651"/>
      <c r="GI93" s="651"/>
      <c r="GJ93" s="651"/>
      <c r="GK93" s="651"/>
      <c r="GL93" s="651"/>
      <c r="GM93" s="651"/>
      <c r="GN93" s="651"/>
      <c r="GO93" s="651"/>
      <c r="GP93" s="651"/>
      <c r="GQ93" s="651"/>
      <c r="GR93" s="651"/>
      <c r="GS93" s="651"/>
      <c r="GT93" s="651"/>
      <c r="GU93" s="651"/>
      <c r="GV93" s="651"/>
      <c r="GW93" s="651"/>
      <c r="GX93" s="651"/>
      <c r="GY93" s="651"/>
      <c r="GZ93" s="651"/>
      <c r="HA93" s="651"/>
      <c r="HB93" s="651"/>
      <c r="HC93" s="651"/>
      <c r="HD93" s="651"/>
      <c r="HE93" s="651"/>
      <c r="HF93" s="651"/>
      <c r="HG93" s="651"/>
      <c r="HH93" s="651"/>
      <c r="HI93" s="651"/>
      <c r="HJ93" s="651"/>
      <c r="HK93" s="651"/>
      <c r="HL93" s="651"/>
      <c r="HM93" s="651"/>
      <c r="HN93" s="651"/>
      <c r="HO93" s="651"/>
      <c r="HP93" s="651"/>
      <c r="HQ93" s="651"/>
      <c r="HR93" s="651"/>
      <c r="HS93" s="651"/>
      <c r="HT93" s="651"/>
      <c r="HU93" s="651"/>
      <c r="HV93" s="651"/>
      <c r="HW93" s="651"/>
      <c r="HX93" s="651"/>
      <c r="HY93" s="651"/>
      <c r="HZ93" s="651"/>
      <c r="IA93" s="651"/>
      <c r="IB93" s="652"/>
      <c r="IC93" s="651"/>
      <c r="ID93" s="651"/>
      <c r="IE93" s="651"/>
      <c r="IF93" s="651"/>
      <c r="IG93" s="651"/>
      <c r="IH93" s="651"/>
      <c r="II93" s="651"/>
      <c r="IJ93" s="651"/>
      <c r="IK93" s="651"/>
      <c r="IL93" s="651"/>
      <c r="IM93" s="651"/>
      <c r="IN93" s="651"/>
      <c r="IO93" s="651"/>
      <c r="IP93" s="651"/>
      <c r="IQ93" s="652"/>
      <c r="IR93" s="651"/>
      <c r="IS93" s="651"/>
      <c r="IT93" s="651"/>
      <c r="IU93" s="653"/>
      <c r="IV93" s="651"/>
      <c r="IW93" s="651"/>
      <c r="IX93" s="651"/>
      <c r="IY93" s="651"/>
      <c r="IZ93" s="651"/>
      <c r="JA93" s="651"/>
      <c r="JB93" s="651"/>
      <c r="JC93" s="651"/>
      <c r="JD93" s="651"/>
      <c r="JE93" s="651"/>
      <c r="JF93" s="651"/>
      <c r="JG93" s="651"/>
      <c r="JH93" s="651"/>
      <c r="JI93" s="651"/>
      <c r="JJ93" s="651"/>
      <c r="JK93" s="651"/>
      <c r="JL93" s="651"/>
      <c r="JM93" s="651"/>
      <c r="JN93" s="651"/>
      <c r="JO93" s="651"/>
      <c r="JP93" s="651"/>
      <c r="JQ93" s="651"/>
      <c r="JR93" s="651"/>
      <c r="JS93" s="651"/>
      <c r="JT93" s="651"/>
      <c r="JU93" s="651"/>
      <c r="JV93" s="651"/>
      <c r="JW93" s="654"/>
      <c r="JY93" s="225"/>
    </row>
    <row r="94" spans="1:287" ht="16" thickBot="1">
      <c r="A94" s="905" t="s">
        <v>5</v>
      </c>
      <c r="B94" s="79">
        <f t="shared" si="52"/>
        <v>3</v>
      </c>
      <c r="C94" s="871" t="s">
        <v>118</v>
      </c>
      <c r="D94" s="489" t="s">
        <v>168</v>
      </c>
      <c r="E94" s="1129" t="s">
        <v>66</v>
      </c>
      <c r="F94" s="888">
        <v>0.26</v>
      </c>
      <c r="G94" s="120">
        <f t="shared" si="90"/>
        <v>63.9</v>
      </c>
      <c r="H94" s="51">
        <v>0.26</v>
      </c>
      <c r="I94" s="2"/>
      <c r="J94" s="29"/>
      <c r="K94" s="18">
        <v>1987</v>
      </c>
      <c r="L94" s="5"/>
      <c r="M94" s="170">
        <v>1</v>
      </c>
      <c r="N94" s="71">
        <v>1</v>
      </c>
      <c r="O94" s="739">
        <v>2</v>
      </c>
      <c r="P94" s="1107">
        <f t="shared" si="51"/>
        <v>4</v>
      </c>
      <c r="Q94" s="1108">
        <f t="shared" si="94"/>
        <v>2</v>
      </c>
      <c r="R94" s="46"/>
      <c r="S94" s="547">
        <f>H94</f>
        <v>0.26</v>
      </c>
      <c r="T94" s="25"/>
      <c r="U94" s="219">
        <f t="shared" si="50"/>
        <v>19500</v>
      </c>
      <c r="V94" s="219" t="s">
        <v>642</v>
      </c>
      <c r="W94" s="1042">
        <f t="shared" si="91"/>
        <v>19500</v>
      </c>
      <c r="X94" s="537">
        <f t="shared" si="92"/>
        <v>0</v>
      </c>
      <c r="Y94" s="538">
        <f t="shared" si="53"/>
        <v>500</v>
      </c>
      <c r="Z94" s="1090">
        <f t="shared" si="54"/>
        <v>20000</v>
      </c>
      <c r="AA94" s="1475">
        <f t="shared" si="93"/>
        <v>5540062.3309777761</v>
      </c>
      <c r="AB94" s="1098"/>
      <c r="AC94" s="600"/>
      <c r="AD94" s="1056">
        <f t="shared" si="55"/>
        <v>0</v>
      </c>
      <c r="AE94" s="1063"/>
      <c r="AF94" s="747">
        <f t="shared" si="56"/>
        <v>0</v>
      </c>
      <c r="AG94" s="600"/>
      <c r="AH94" s="1056">
        <f t="shared" si="57"/>
        <v>0</v>
      </c>
      <c r="AI94" s="1070"/>
      <c r="AJ94" s="747">
        <f t="shared" si="58"/>
        <v>0</v>
      </c>
      <c r="AK94" s="1051"/>
      <c r="AL94" s="270">
        <v>0</v>
      </c>
      <c r="AM94" s="902"/>
      <c r="AN94" s="902">
        <v>2027</v>
      </c>
      <c r="AO94" s="18" t="str">
        <f t="shared" si="59"/>
        <v xml:space="preserve"> </v>
      </c>
      <c r="AP94" s="747" t="str">
        <f t="shared" si="60"/>
        <v xml:space="preserve"> </v>
      </c>
      <c r="AQ94" s="4" t="str">
        <f t="shared" si="61"/>
        <v xml:space="preserve"> </v>
      </c>
      <c r="AR94" s="747" t="str">
        <f t="shared" si="62"/>
        <v xml:space="preserve"> </v>
      </c>
      <c r="AS94" s="4" t="str">
        <f t="shared" si="63"/>
        <v xml:space="preserve"> </v>
      </c>
      <c r="AT94" s="747" t="str">
        <f t="shared" si="64"/>
        <v xml:space="preserve"> </v>
      </c>
      <c r="AU94" s="4" t="str">
        <f t="shared" si="65"/>
        <v xml:space="preserve"> </v>
      </c>
      <c r="AV94" s="747" t="str">
        <f t="shared" si="66"/>
        <v xml:space="preserve"> </v>
      </c>
      <c r="AW94" s="4" t="str">
        <f t="shared" si="67"/>
        <v xml:space="preserve"> </v>
      </c>
      <c r="AX94" s="747" t="str">
        <f t="shared" si="68"/>
        <v xml:space="preserve"> </v>
      </c>
      <c r="AY94" s="4" t="str">
        <f t="shared" si="69"/>
        <v xml:space="preserve"> </v>
      </c>
      <c r="AZ94" s="747" t="str">
        <f t="shared" si="70"/>
        <v xml:space="preserve"> </v>
      </c>
      <c r="BA94" s="4" t="str">
        <f t="shared" si="71"/>
        <v xml:space="preserve"> </v>
      </c>
      <c r="BB94" s="747" t="str">
        <f t="shared" si="72"/>
        <v xml:space="preserve"> </v>
      </c>
      <c r="BC94" s="4" t="str">
        <f t="shared" si="73"/>
        <v xml:space="preserve"> </v>
      </c>
      <c r="BD94" s="747" t="str">
        <f t="shared" si="74"/>
        <v xml:space="preserve"> </v>
      </c>
      <c r="BE94" s="4" t="str">
        <f t="shared" si="75"/>
        <v xml:space="preserve"> </v>
      </c>
      <c r="BF94" s="747" t="str">
        <f t="shared" si="76"/>
        <v xml:space="preserve"> </v>
      </c>
      <c r="BG94" s="4">
        <f t="shared" si="77"/>
        <v>0.26</v>
      </c>
      <c r="BH94" s="747">
        <f t="shared" si="78"/>
        <v>20000</v>
      </c>
      <c r="BI94" s="4" t="str">
        <f t="shared" si="79"/>
        <v xml:space="preserve"> </v>
      </c>
      <c r="BJ94" s="747" t="str">
        <f t="shared" si="80"/>
        <v xml:space="preserve"> </v>
      </c>
      <c r="BK94" s="4" t="str">
        <f t="shared" si="81"/>
        <v xml:space="preserve"> </v>
      </c>
      <c r="BL94" s="747" t="str">
        <f t="shared" si="82"/>
        <v xml:space="preserve"> </v>
      </c>
      <c r="BM94" s="4" t="str">
        <f t="shared" si="83"/>
        <v xml:space="preserve"> </v>
      </c>
      <c r="BN94" s="747" t="str">
        <f t="shared" si="84"/>
        <v xml:space="preserve"> </v>
      </c>
      <c r="BO94" s="4" t="str">
        <f t="shared" si="85"/>
        <v xml:space="preserve"> </v>
      </c>
      <c r="BP94" s="747" t="str">
        <f t="shared" si="86"/>
        <v xml:space="preserve"> </v>
      </c>
      <c r="BQ94" s="4" t="str">
        <f t="shared" si="87"/>
        <v xml:space="preserve"> </v>
      </c>
      <c r="BR94" s="747" t="str">
        <f t="shared" si="88"/>
        <v xml:space="preserve"> </v>
      </c>
      <c r="BS94" s="133"/>
      <c r="BT94" s="133"/>
      <c r="BU94" s="389"/>
      <c r="BV94" s="389"/>
      <c r="BW94" s="389"/>
      <c r="BX94" s="389"/>
      <c r="BY94" s="389"/>
      <c r="BZ94" s="389"/>
      <c r="CA94" s="389"/>
      <c r="CB94" s="389"/>
      <c r="CC94" s="163">
        <f t="shared" si="89"/>
        <v>0</v>
      </c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389"/>
      <c r="CO94" s="389"/>
      <c r="CP94" s="389"/>
      <c r="CQ94" s="389"/>
      <c r="CR94" s="389"/>
      <c r="CS94" s="389"/>
      <c r="CT94" s="389"/>
      <c r="CU94" s="389"/>
      <c r="CV94" s="389"/>
      <c r="CW94" s="389"/>
      <c r="CX94" s="389"/>
      <c r="CY94" s="389"/>
      <c r="CZ94" s="389"/>
      <c r="DA94" s="389"/>
      <c r="DB94" s="389"/>
      <c r="DC94" s="389"/>
      <c r="DD94" s="389"/>
      <c r="DE94" s="389"/>
      <c r="DF94" s="389"/>
      <c r="DG94" s="389"/>
      <c r="DH94" s="389"/>
      <c r="DI94" s="389"/>
      <c r="DJ94" s="389"/>
      <c r="DK94" s="389"/>
      <c r="DL94" s="389"/>
      <c r="DM94" s="389"/>
      <c r="DN94" s="389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89"/>
      <c r="EF94" s="389"/>
      <c r="EG94" s="389"/>
      <c r="EH94" s="389"/>
      <c r="EI94" s="389"/>
      <c r="EJ94" s="389"/>
      <c r="EK94" s="389"/>
      <c r="EL94" s="389"/>
      <c r="EM94" s="389"/>
      <c r="EN94" s="389"/>
      <c r="EO94" s="389"/>
      <c r="EP94" s="389"/>
      <c r="EQ94" s="389"/>
      <c r="ER94" s="389"/>
      <c r="ES94" s="389"/>
      <c r="ET94" s="389"/>
      <c r="EU94" s="389"/>
      <c r="EV94" s="389"/>
      <c r="EW94" s="389"/>
      <c r="EX94" s="389"/>
      <c r="EY94" s="389"/>
      <c r="EZ94" s="389"/>
      <c r="FA94" s="389"/>
      <c r="FB94" s="389"/>
      <c r="FC94" s="389"/>
      <c r="FD94" s="389"/>
      <c r="FE94" s="389"/>
      <c r="FF94" s="389"/>
      <c r="FG94" s="389"/>
      <c r="FH94" s="389"/>
      <c r="FI94" s="389"/>
      <c r="FJ94" s="389"/>
      <c r="FK94" s="389"/>
      <c r="FL94" s="389"/>
      <c r="FM94" s="389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89"/>
      <c r="FY94" s="655" t="s">
        <v>328</v>
      </c>
      <c r="FZ94" s="656">
        <v>208</v>
      </c>
      <c r="GA94" s="656">
        <v>30289248</v>
      </c>
      <c r="GB94" s="656">
        <v>55</v>
      </c>
      <c r="GC94" s="656" t="s">
        <v>798</v>
      </c>
      <c r="GD94" s="656">
        <v>18</v>
      </c>
      <c r="GE94" s="656">
        <v>1990</v>
      </c>
      <c r="GF94" s="656">
        <v>1</v>
      </c>
      <c r="GG94" s="656" t="s">
        <v>780</v>
      </c>
      <c r="GH94" s="656">
        <v>2</v>
      </c>
      <c r="GI94" s="656">
        <v>1</v>
      </c>
      <c r="GJ94" s="656" t="s">
        <v>780</v>
      </c>
      <c r="GK94" s="656">
        <v>2</v>
      </c>
      <c r="GL94" s="656" t="s">
        <v>781</v>
      </c>
      <c r="GM94" s="656" t="s">
        <v>782</v>
      </c>
      <c r="GN94" s="656">
        <v>66</v>
      </c>
      <c r="GO94" s="656" t="s">
        <v>783</v>
      </c>
      <c r="GP94" s="656">
        <v>0</v>
      </c>
      <c r="GQ94" s="656">
        <v>0</v>
      </c>
      <c r="GR94" s="656">
        <v>4</v>
      </c>
      <c r="GS94" s="656">
        <v>2</v>
      </c>
      <c r="GT94" s="656">
        <v>2</v>
      </c>
      <c r="GU94" s="656" t="s">
        <v>783</v>
      </c>
      <c r="GV94" s="656" t="s">
        <v>783</v>
      </c>
      <c r="GW94" s="656" t="s">
        <v>783</v>
      </c>
      <c r="GX94" s="656" t="s">
        <v>783</v>
      </c>
      <c r="GY94" s="656" t="s">
        <v>783</v>
      </c>
      <c r="GZ94" s="656">
        <v>1649</v>
      </c>
      <c r="HA94" s="656">
        <v>0.27</v>
      </c>
      <c r="HB94" s="656">
        <v>5</v>
      </c>
      <c r="HC94" s="656" t="s">
        <v>783</v>
      </c>
      <c r="HD94" s="656" t="s">
        <v>782</v>
      </c>
      <c r="HE94" s="656">
        <v>15</v>
      </c>
      <c r="HF94" s="656" t="s">
        <v>783</v>
      </c>
      <c r="HG94" s="656">
        <v>0</v>
      </c>
      <c r="HH94" s="656" t="s">
        <v>783</v>
      </c>
      <c r="HI94" s="656">
        <v>0</v>
      </c>
      <c r="HJ94" s="656">
        <v>1</v>
      </c>
      <c r="HK94" s="656">
        <v>45</v>
      </c>
      <c r="HL94" s="656" t="s">
        <v>784</v>
      </c>
      <c r="HM94" s="656" t="s">
        <v>785</v>
      </c>
      <c r="HN94" s="656" t="s">
        <v>783</v>
      </c>
      <c r="HO94" s="656" t="s">
        <v>783</v>
      </c>
      <c r="HP94" s="656" t="s">
        <v>783</v>
      </c>
      <c r="HQ94" s="656" t="s">
        <v>783</v>
      </c>
      <c r="HR94" s="656" t="s">
        <v>783</v>
      </c>
      <c r="HS94" s="656">
        <v>3980106</v>
      </c>
      <c r="HT94" s="656" t="s">
        <v>783</v>
      </c>
      <c r="HU94" s="656" t="s">
        <v>786</v>
      </c>
      <c r="HV94" s="656" t="s">
        <v>787</v>
      </c>
      <c r="HW94" s="656">
        <v>4</v>
      </c>
      <c r="HX94" s="656">
        <v>2014</v>
      </c>
      <c r="HY94" s="656">
        <v>63</v>
      </c>
      <c r="HZ94" s="656">
        <v>0</v>
      </c>
      <c r="IA94" s="656">
        <v>1426</v>
      </c>
      <c r="IB94" s="657">
        <v>41697.500081018516</v>
      </c>
      <c r="IC94" s="656" t="s">
        <v>788</v>
      </c>
      <c r="ID94" s="656">
        <v>3975628</v>
      </c>
      <c r="IE94" s="656">
        <v>2014</v>
      </c>
      <c r="IF94" s="656">
        <v>1712</v>
      </c>
      <c r="IG94" s="656" t="s">
        <v>783</v>
      </c>
      <c r="IH94" s="656" t="s">
        <v>783</v>
      </c>
      <c r="II94" s="656" t="s">
        <v>783</v>
      </c>
      <c r="IJ94" s="656" t="s">
        <v>783</v>
      </c>
      <c r="IK94" s="656" t="s">
        <v>783</v>
      </c>
      <c r="IL94" s="656" t="s">
        <v>783</v>
      </c>
      <c r="IM94" s="656" t="s">
        <v>783</v>
      </c>
      <c r="IN94" s="656" t="s">
        <v>783</v>
      </c>
      <c r="IO94" s="656" t="s">
        <v>783</v>
      </c>
      <c r="IP94" s="656">
        <v>1649</v>
      </c>
      <c r="IQ94" s="657">
        <v>37477.354571759257</v>
      </c>
      <c r="IR94" s="656">
        <v>2</v>
      </c>
      <c r="IS94" s="656" t="s">
        <v>793</v>
      </c>
      <c r="IT94" s="656">
        <v>2</v>
      </c>
      <c r="IU94" s="658">
        <v>41275</v>
      </c>
      <c r="IV94" s="656" t="s">
        <v>783</v>
      </c>
      <c r="IW94" s="656" t="s">
        <v>783</v>
      </c>
      <c r="IX94" s="656" t="s">
        <v>783</v>
      </c>
      <c r="IY94" s="656" t="s">
        <v>781</v>
      </c>
      <c r="IZ94" s="656">
        <v>45</v>
      </c>
      <c r="JA94" s="656" t="s">
        <v>789</v>
      </c>
      <c r="JB94" s="656" t="s">
        <v>783</v>
      </c>
      <c r="JC94" s="656" t="s">
        <v>783</v>
      </c>
      <c r="JD94" s="656" t="s">
        <v>783</v>
      </c>
      <c r="JE94" s="656">
        <v>329382</v>
      </c>
      <c r="JF94" s="656" t="s">
        <v>783</v>
      </c>
      <c r="JG94" s="656" t="s">
        <v>783</v>
      </c>
      <c r="JH94" s="656" t="s">
        <v>802</v>
      </c>
      <c r="JI94" s="656">
        <v>55</v>
      </c>
      <c r="JJ94" s="656" t="s">
        <v>783</v>
      </c>
      <c r="JK94" s="656" t="s">
        <v>783</v>
      </c>
      <c r="JL94" s="656" t="s">
        <v>783</v>
      </c>
      <c r="JM94" s="656" t="s">
        <v>790</v>
      </c>
      <c r="JN94" s="656">
        <v>4</v>
      </c>
      <c r="JO94" s="656">
        <v>3</v>
      </c>
      <c r="JP94" s="656" t="s">
        <v>783</v>
      </c>
      <c r="JQ94" s="656">
        <v>10711928</v>
      </c>
      <c r="JR94" s="656">
        <v>2011</v>
      </c>
      <c r="JS94" s="656">
        <v>3</v>
      </c>
      <c r="JT94" s="656" t="s">
        <v>783</v>
      </c>
      <c r="JU94" s="656" t="s">
        <v>783</v>
      </c>
      <c r="JV94" s="656" t="s">
        <v>807</v>
      </c>
      <c r="JW94" s="659">
        <v>1402.5875940000001</v>
      </c>
      <c r="JY94" s="225"/>
    </row>
    <row r="95" spans="1:287" ht="16" thickBot="1">
      <c r="A95" s="905" t="s">
        <v>5</v>
      </c>
      <c r="B95" s="79">
        <f t="shared" si="52"/>
        <v>3</v>
      </c>
      <c r="C95" s="871" t="s">
        <v>75</v>
      </c>
      <c r="D95" s="489" t="s">
        <v>157</v>
      </c>
      <c r="E95" s="1129" t="s">
        <v>158</v>
      </c>
      <c r="F95" s="888">
        <v>0.08</v>
      </c>
      <c r="G95" s="120">
        <f t="shared" si="90"/>
        <v>63.98</v>
      </c>
      <c r="H95" s="51">
        <v>0.08</v>
      </c>
      <c r="I95" s="2"/>
      <c r="J95" s="29"/>
      <c r="K95" s="18"/>
      <c r="L95" s="5"/>
      <c r="M95" s="170">
        <v>1</v>
      </c>
      <c r="N95" s="71">
        <v>0.5</v>
      </c>
      <c r="O95" s="739">
        <v>3</v>
      </c>
      <c r="P95" s="1107">
        <f t="shared" si="51"/>
        <v>4.5</v>
      </c>
      <c r="Q95" s="1108">
        <f t="shared" si="94"/>
        <v>1.5</v>
      </c>
      <c r="R95" s="51"/>
      <c r="S95" s="547">
        <f>H95</f>
        <v>0.08</v>
      </c>
      <c r="T95" s="25"/>
      <c r="U95" s="219">
        <f t="shared" si="50"/>
        <v>6000</v>
      </c>
      <c r="V95" s="219" t="s">
        <v>642</v>
      </c>
      <c r="W95" s="1042">
        <f t="shared" si="91"/>
        <v>6000</v>
      </c>
      <c r="X95" s="537">
        <f t="shared" si="92"/>
        <v>0</v>
      </c>
      <c r="Y95" s="538">
        <f t="shared" si="53"/>
        <v>500</v>
      </c>
      <c r="Z95" s="1090">
        <f t="shared" si="54"/>
        <v>6500</v>
      </c>
      <c r="AA95" s="1475">
        <f t="shared" si="93"/>
        <v>5546562.3309777761</v>
      </c>
      <c r="AB95" s="1098"/>
      <c r="AC95" s="600"/>
      <c r="AD95" s="1056">
        <f t="shared" si="55"/>
        <v>0</v>
      </c>
      <c r="AE95" s="1063"/>
      <c r="AF95" s="747">
        <f t="shared" si="56"/>
        <v>0</v>
      </c>
      <c r="AG95" s="600"/>
      <c r="AH95" s="1056">
        <f t="shared" si="57"/>
        <v>0</v>
      </c>
      <c r="AI95" s="1070"/>
      <c r="AJ95" s="747">
        <f t="shared" si="58"/>
        <v>0</v>
      </c>
      <c r="AK95" s="1051"/>
      <c r="AL95" s="270">
        <v>0</v>
      </c>
      <c r="AM95" s="902"/>
      <c r="AN95" s="902">
        <v>2027</v>
      </c>
      <c r="AO95" s="18" t="str">
        <f t="shared" si="59"/>
        <v xml:space="preserve"> </v>
      </c>
      <c r="AP95" s="747" t="str">
        <f t="shared" si="60"/>
        <v xml:space="preserve"> </v>
      </c>
      <c r="AQ95" s="4" t="str">
        <f t="shared" si="61"/>
        <v xml:space="preserve"> </v>
      </c>
      <c r="AR95" s="747" t="str">
        <f t="shared" si="62"/>
        <v xml:space="preserve"> </v>
      </c>
      <c r="AS95" s="4" t="str">
        <f t="shared" si="63"/>
        <v xml:space="preserve"> </v>
      </c>
      <c r="AT95" s="747" t="str">
        <f t="shared" si="64"/>
        <v xml:space="preserve"> </v>
      </c>
      <c r="AU95" s="4" t="str">
        <f t="shared" si="65"/>
        <v xml:space="preserve"> </v>
      </c>
      <c r="AV95" s="747" t="str">
        <f t="shared" si="66"/>
        <v xml:space="preserve"> </v>
      </c>
      <c r="AW95" s="4" t="str">
        <f t="shared" si="67"/>
        <v xml:space="preserve"> </v>
      </c>
      <c r="AX95" s="747" t="str">
        <f t="shared" si="68"/>
        <v xml:space="preserve"> </v>
      </c>
      <c r="AY95" s="4" t="str">
        <f t="shared" si="69"/>
        <v xml:space="preserve"> </v>
      </c>
      <c r="AZ95" s="747" t="str">
        <f t="shared" si="70"/>
        <v xml:space="preserve"> </v>
      </c>
      <c r="BA95" s="4" t="str">
        <f t="shared" si="71"/>
        <v xml:space="preserve"> </v>
      </c>
      <c r="BB95" s="747" t="str">
        <f t="shared" si="72"/>
        <v xml:space="preserve"> </v>
      </c>
      <c r="BC95" s="4" t="str">
        <f t="shared" si="73"/>
        <v xml:space="preserve"> </v>
      </c>
      <c r="BD95" s="747" t="str">
        <f t="shared" si="74"/>
        <v xml:space="preserve"> </v>
      </c>
      <c r="BE95" s="4" t="str">
        <f t="shared" si="75"/>
        <v xml:space="preserve"> </v>
      </c>
      <c r="BF95" s="747" t="str">
        <f t="shared" si="76"/>
        <v xml:space="preserve"> </v>
      </c>
      <c r="BG95" s="4">
        <f t="shared" si="77"/>
        <v>0.08</v>
      </c>
      <c r="BH95" s="747">
        <f t="shared" si="78"/>
        <v>6500</v>
      </c>
      <c r="BI95" s="4" t="str">
        <f t="shared" si="79"/>
        <v xml:space="preserve"> </v>
      </c>
      <c r="BJ95" s="747" t="str">
        <f t="shared" si="80"/>
        <v xml:space="preserve"> </v>
      </c>
      <c r="BK95" s="4" t="str">
        <f t="shared" si="81"/>
        <v xml:space="preserve"> </v>
      </c>
      <c r="BL95" s="747" t="str">
        <f t="shared" si="82"/>
        <v xml:space="preserve"> </v>
      </c>
      <c r="BM95" s="4" t="str">
        <f t="shared" si="83"/>
        <v xml:space="preserve"> </v>
      </c>
      <c r="BN95" s="747" t="str">
        <f t="shared" si="84"/>
        <v xml:space="preserve"> </v>
      </c>
      <c r="BO95" s="4" t="str">
        <f t="shared" si="85"/>
        <v xml:space="preserve"> </v>
      </c>
      <c r="BP95" s="747" t="str">
        <f t="shared" si="86"/>
        <v xml:space="preserve"> </v>
      </c>
      <c r="BQ95" s="4" t="str">
        <f t="shared" si="87"/>
        <v xml:space="preserve"> </v>
      </c>
      <c r="BR95" s="747" t="str">
        <f t="shared" si="88"/>
        <v xml:space="preserve"> </v>
      </c>
      <c r="BS95" s="133" t="s">
        <v>249</v>
      </c>
      <c r="BT95" s="133"/>
      <c r="BU95" s="389"/>
      <c r="BV95" s="389"/>
      <c r="BW95" s="389"/>
      <c r="BX95" s="389"/>
      <c r="BY95" s="389"/>
      <c r="BZ95" s="389"/>
      <c r="CA95" s="389"/>
      <c r="CB95" s="389"/>
      <c r="CC95" s="163">
        <f t="shared" si="89"/>
        <v>0</v>
      </c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389"/>
      <c r="CO95" s="389"/>
      <c r="CP95" s="389"/>
      <c r="CQ95" s="389"/>
      <c r="CR95" s="389"/>
      <c r="CS95" s="389"/>
      <c r="CT95" s="389"/>
      <c r="CU95" s="389"/>
      <c r="CV95" s="389"/>
      <c r="CW95" s="389"/>
      <c r="CX95" s="389"/>
      <c r="CY95" s="389"/>
      <c r="CZ95" s="389"/>
      <c r="DA95" s="389"/>
      <c r="DB95" s="389"/>
      <c r="DC95" s="389"/>
      <c r="DD95" s="389"/>
      <c r="DE95" s="389"/>
      <c r="DF95" s="389"/>
      <c r="DG95" s="389"/>
      <c r="DH95" s="389"/>
      <c r="DI95" s="389"/>
      <c r="DJ95" s="389"/>
      <c r="DK95" s="389"/>
      <c r="DL95" s="389"/>
      <c r="DM95" s="389"/>
      <c r="DN95" s="389"/>
      <c r="DO95" s="389"/>
      <c r="DP95" s="389"/>
      <c r="DQ95" s="389"/>
      <c r="DR95" s="389"/>
      <c r="DS95" s="389"/>
      <c r="DT95" s="389"/>
      <c r="DU95" s="389"/>
      <c r="DV95" s="389"/>
      <c r="DW95" s="389"/>
      <c r="DX95" s="389"/>
      <c r="DY95" s="389"/>
      <c r="DZ95" s="389"/>
      <c r="EA95" s="389"/>
      <c r="EB95" s="389"/>
      <c r="EC95" s="389"/>
      <c r="ED95" s="389"/>
      <c r="EE95" s="389"/>
      <c r="EF95" s="389"/>
      <c r="EG95" s="389"/>
      <c r="EH95" s="389"/>
      <c r="EI95" s="389"/>
      <c r="EJ95" s="389"/>
      <c r="EK95" s="389"/>
      <c r="EL95" s="389"/>
      <c r="EM95" s="389"/>
      <c r="EN95" s="389"/>
      <c r="EO95" s="389"/>
      <c r="EP95" s="389"/>
      <c r="EQ95" s="389"/>
      <c r="ER95" s="389"/>
      <c r="ES95" s="389"/>
      <c r="ET95" s="389"/>
      <c r="EU95" s="389"/>
      <c r="EV95" s="389"/>
      <c r="EW95" s="389"/>
      <c r="EX95" s="389"/>
      <c r="EY95" s="389"/>
      <c r="EZ95" s="389"/>
      <c r="FA95" s="389"/>
      <c r="FB95" s="389"/>
      <c r="FC95" s="389"/>
      <c r="FD95" s="389"/>
      <c r="FE95" s="389"/>
      <c r="FF95" s="389"/>
      <c r="FG95" s="389"/>
      <c r="FH95" s="389"/>
      <c r="FI95" s="389"/>
      <c r="FJ95" s="389"/>
      <c r="FK95" s="389"/>
      <c r="FL95" s="389"/>
      <c r="FM95" s="389"/>
      <c r="FN95" s="389"/>
      <c r="FO95" s="389"/>
      <c r="FP95" s="389"/>
      <c r="FQ95" s="389"/>
      <c r="FR95" s="389"/>
      <c r="FS95" s="389"/>
      <c r="FT95" s="389"/>
      <c r="FU95" s="389"/>
      <c r="FV95" s="389"/>
      <c r="FW95" s="389"/>
      <c r="FX95" s="389"/>
      <c r="FY95" s="666" t="s">
        <v>465</v>
      </c>
      <c r="FZ95" s="667">
        <v>12</v>
      </c>
      <c r="GA95" s="667">
        <v>30289503</v>
      </c>
      <c r="GB95" s="667">
        <v>55</v>
      </c>
      <c r="GC95" s="667" t="s">
        <v>798</v>
      </c>
      <c r="GD95" s="667">
        <v>18</v>
      </c>
      <c r="GE95" s="667">
        <v>1998</v>
      </c>
      <c r="GF95" s="667">
        <v>1</v>
      </c>
      <c r="GG95" s="667" t="s">
        <v>780</v>
      </c>
      <c r="GH95" s="667">
        <v>5</v>
      </c>
      <c r="GI95" s="667">
        <v>1</v>
      </c>
      <c r="GJ95" s="667" t="s">
        <v>780</v>
      </c>
      <c r="GK95" s="667">
        <v>5</v>
      </c>
      <c r="GL95" s="667" t="s">
        <v>781</v>
      </c>
      <c r="GM95" s="667" t="s">
        <v>782</v>
      </c>
      <c r="GN95" s="667">
        <v>100</v>
      </c>
      <c r="GO95" s="667" t="s">
        <v>783</v>
      </c>
      <c r="GP95" s="667">
        <v>0</v>
      </c>
      <c r="GQ95" s="667">
        <v>0</v>
      </c>
      <c r="GR95" s="667">
        <v>4</v>
      </c>
      <c r="GS95" s="667">
        <v>2</v>
      </c>
      <c r="GT95" s="667">
        <v>7</v>
      </c>
      <c r="GU95" s="667" t="s">
        <v>783</v>
      </c>
      <c r="GV95" s="667" t="s">
        <v>783</v>
      </c>
      <c r="GW95" s="667" t="s">
        <v>783</v>
      </c>
      <c r="GX95" s="667" t="s">
        <v>783</v>
      </c>
      <c r="GY95" s="667" t="s">
        <v>783</v>
      </c>
      <c r="GZ95" s="667">
        <v>1649</v>
      </c>
      <c r="HA95" s="667">
        <v>0.14000000000000001</v>
      </c>
      <c r="HB95" s="667">
        <v>5</v>
      </c>
      <c r="HC95" s="667" t="s">
        <v>783</v>
      </c>
      <c r="HD95" s="667" t="s">
        <v>782</v>
      </c>
      <c r="HE95" s="667">
        <v>35</v>
      </c>
      <c r="HF95" s="667" t="s">
        <v>783</v>
      </c>
      <c r="HG95" s="667">
        <v>0</v>
      </c>
      <c r="HH95" s="667" t="s">
        <v>783</v>
      </c>
      <c r="HI95" s="667">
        <v>0</v>
      </c>
      <c r="HJ95" s="667">
        <v>1</v>
      </c>
      <c r="HK95" s="667">
        <v>45</v>
      </c>
      <c r="HL95" s="667" t="s">
        <v>784</v>
      </c>
      <c r="HM95" s="667" t="s">
        <v>785</v>
      </c>
      <c r="HN95" s="667" t="s">
        <v>783</v>
      </c>
      <c r="HO95" s="667" t="s">
        <v>783</v>
      </c>
      <c r="HP95" s="667" t="s">
        <v>783</v>
      </c>
      <c r="HQ95" s="667" t="s">
        <v>783</v>
      </c>
      <c r="HR95" s="667" t="s">
        <v>783</v>
      </c>
      <c r="HS95" s="667">
        <v>3979001</v>
      </c>
      <c r="HT95" s="667" t="s">
        <v>783</v>
      </c>
      <c r="HU95" s="667" t="s">
        <v>786</v>
      </c>
      <c r="HV95" s="667" t="s">
        <v>787</v>
      </c>
      <c r="HW95" s="667">
        <v>4</v>
      </c>
      <c r="HX95" s="667">
        <v>2014</v>
      </c>
      <c r="HY95" s="667">
        <v>63</v>
      </c>
      <c r="HZ95" s="667">
        <v>0</v>
      </c>
      <c r="IA95" s="667">
        <v>739</v>
      </c>
      <c r="IB95" s="668">
        <v>41697.500081018516</v>
      </c>
      <c r="IC95" s="667" t="s">
        <v>788</v>
      </c>
      <c r="ID95" s="667">
        <v>3974523</v>
      </c>
      <c r="IE95" s="667">
        <v>2014</v>
      </c>
      <c r="IF95" s="667">
        <v>1712</v>
      </c>
      <c r="IG95" s="667" t="s">
        <v>783</v>
      </c>
      <c r="IH95" s="667" t="s">
        <v>783</v>
      </c>
      <c r="II95" s="667" t="s">
        <v>783</v>
      </c>
      <c r="IJ95" s="667" t="s">
        <v>783</v>
      </c>
      <c r="IK95" s="667" t="s">
        <v>783</v>
      </c>
      <c r="IL95" s="667" t="s">
        <v>783</v>
      </c>
      <c r="IM95" s="667" t="s">
        <v>783</v>
      </c>
      <c r="IN95" s="667" t="s">
        <v>783</v>
      </c>
      <c r="IO95" s="667" t="s">
        <v>783</v>
      </c>
      <c r="IP95" s="667">
        <v>1649</v>
      </c>
      <c r="IQ95" s="668">
        <v>37477.354571759257</v>
      </c>
      <c r="IR95" s="667">
        <v>2</v>
      </c>
      <c r="IS95" s="667" t="s">
        <v>793</v>
      </c>
      <c r="IT95" s="667">
        <v>7</v>
      </c>
      <c r="IU95" s="669">
        <v>41275</v>
      </c>
      <c r="IV95" s="667" t="s">
        <v>783</v>
      </c>
      <c r="IW95" s="667" t="s">
        <v>783</v>
      </c>
      <c r="IX95" s="667" t="s">
        <v>783</v>
      </c>
      <c r="IY95" s="667" t="s">
        <v>781</v>
      </c>
      <c r="IZ95" s="667">
        <v>45</v>
      </c>
      <c r="JA95" s="667" t="s">
        <v>789</v>
      </c>
      <c r="JB95" s="667" t="s">
        <v>783</v>
      </c>
      <c r="JC95" s="667" t="s">
        <v>783</v>
      </c>
      <c r="JD95" s="667" t="s">
        <v>783</v>
      </c>
      <c r="JE95" s="667">
        <v>329441</v>
      </c>
      <c r="JF95" s="667" t="s">
        <v>783</v>
      </c>
      <c r="JG95" s="667" t="s">
        <v>783</v>
      </c>
      <c r="JH95" s="667" t="s">
        <v>799</v>
      </c>
      <c r="JI95" s="667">
        <v>55</v>
      </c>
      <c r="JJ95" s="667" t="s">
        <v>783</v>
      </c>
      <c r="JK95" s="667" t="s">
        <v>783</v>
      </c>
      <c r="JL95" s="667" t="s">
        <v>783</v>
      </c>
      <c r="JM95" s="667" t="s">
        <v>790</v>
      </c>
      <c r="JN95" s="667">
        <v>4</v>
      </c>
      <c r="JO95" s="667">
        <v>3</v>
      </c>
      <c r="JP95" s="667" t="s">
        <v>783</v>
      </c>
      <c r="JQ95" s="667" t="s">
        <v>783</v>
      </c>
      <c r="JR95" s="667" t="s">
        <v>783</v>
      </c>
      <c r="JS95" s="667" t="s">
        <v>783</v>
      </c>
      <c r="JT95" s="667" t="s">
        <v>783</v>
      </c>
      <c r="JU95" s="667" t="s">
        <v>783</v>
      </c>
      <c r="JV95" s="667" t="s">
        <v>886</v>
      </c>
      <c r="JW95" s="670">
        <v>741.14919399999997</v>
      </c>
      <c r="JY95" s="225"/>
    </row>
    <row r="96" spans="1:287" ht="16" thickBot="1">
      <c r="A96" s="905" t="s">
        <v>5</v>
      </c>
      <c r="B96" s="79">
        <f t="shared" si="52"/>
        <v>3</v>
      </c>
      <c r="C96" s="871" t="s">
        <v>44</v>
      </c>
      <c r="D96" s="489" t="s">
        <v>162</v>
      </c>
      <c r="E96" s="1129" t="s">
        <v>158</v>
      </c>
      <c r="F96" s="888">
        <v>1.04</v>
      </c>
      <c r="G96" s="120">
        <f t="shared" si="90"/>
        <v>65.02</v>
      </c>
      <c r="H96" s="49">
        <v>1.04</v>
      </c>
      <c r="I96" s="2"/>
      <c r="J96" s="29"/>
      <c r="K96" s="18"/>
      <c r="L96" s="5"/>
      <c r="M96" s="170">
        <v>1</v>
      </c>
      <c r="N96" s="71">
        <v>1</v>
      </c>
      <c r="O96" s="739">
        <v>2</v>
      </c>
      <c r="P96" s="1107">
        <f t="shared" si="51"/>
        <v>4</v>
      </c>
      <c r="Q96" s="1108">
        <f t="shared" si="94"/>
        <v>2</v>
      </c>
      <c r="R96" s="30"/>
      <c r="S96" s="3">
        <f>H96</f>
        <v>1.04</v>
      </c>
      <c r="T96" s="25"/>
      <c r="U96" s="219">
        <f t="shared" si="50"/>
        <v>78000</v>
      </c>
      <c r="V96" s="219" t="s">
        <v>642</v>
      </c>
      <c r="W96" s="1042">
        <f t="shared" si="91"/>
        <v>78000</v>
      </c>
      <c r="X96" s="537">
        <f t="shared" si="92"/>
        <v>0</v>
      </c>
      <c r="Y96" s="538">
        <f t="shared" si="53"/>
        <v>500</v>
      </c>
      <c r="Z96" s="1090">
        <f t="shared" si="54"/>
        <v>78500</v>
      </c>
      <c r="AA96" s="1475">
        <f t="shared" si="93"/>
        <v>5625062.3309777761</v>
      </c>
      <c r="AB96" s="1098"/>
      <c r="AC96" s="600"/>
      <c r="AD96" s="1056">
        <f t="shared" si="55"/>
        <v>0</v>
      </c>
      <c r="AE96" s="1063"/>
      <c r="AF96" s="747">
        <f t="shared" si="56"/>
        <v>0</v>
      </c>
      <c r="AG96" s="600"/>
      <c r="AH96" s="1056">
        <f t="shared" si="57"/>
        <v>0</v>
      </c>
      <c r="AI96" s="1070"/>
      <c r="AJ96" s="747">
        <f t="shared" si="58"/>
        <v>0</v>
      </c>
      <c r="AK96" s="1051"/>
      <c r="AL96" s="270">
        <v>0</v>
      </c>
      <c r="AM96" s="902"/>
      <c r="AN96" s="902">
        <v>2027</v>
      </c>
      <c r="AO96" s="18" t="str">
        <f t="shared" si="59"/>
        <v xml:space="preserve"> </v>
      </c>
      <c r="AP96" s="747" t="str">
        <f t="shared" si="60"/>
        <v xml:space="preserve"> </v>
      </c>
      <c r="AQ96" s="4" t="str">
        <f t="shared" si="61"/>
        <v xml:space="preserve"> </v>
      </c>
      <c r="AR96" s="747" t="str">
        <f t="shared" si="62"/>
        <v xml:space="preserve"> </v>
      </c>
      <c r="AS96" s="4" t="str">
        <f t="shared" si="63"/>
        <v xml:space="preserve"> </v>
      </c>
      <c r="AT96" s="747" t="str">
        <f t="shared" si="64"/>
        <v xml:space="preserve"> </v>
      </c>
      <c r="AU96" s="4" t="str">
        <f t="shared" si="65"/>
        <v xml:space="preserve"> </v>
      </c>
      <c r="AV96" s="747" t="str">
        <f t="shared" si="66"/>
        <v xml:space="preserve"> </v>
      </c>
      <c r="AW96" s="4" t="str">
        <f t="shared" si="67"/>
        <v xml:space="preserve"> </v>
      </c>
      <c r="AX96" s="747" t="str">
        <f t="shared" si="68"/>
        <v xml:space="preserve"> </v>
      </c>
      <c r="AY96" s="4" t="str">
        <f t="shared" si="69"/>
        <v xml:space="preserve"> </v>
      </c>
      <c r="AZ96" s="747" t="str">
        <f t="shared" si="70"/>
        <v xml:space="preserve"> </v>
      </c>
      <c r="BA96" s="4" t="str">
        <f t="shared" si="71"/>
        <v xml:space="preserve"> </v>
      </c>
      <c r="BB96" s="747" t="str">
        <f t="shared" si="72"/>
        <v xml:space="preserve"> </v>
      </c>
      <c r="BC96" s="4" t="str">
        <f t="shared" si="73"/>
        <v xml:space="preserve"> </v>
      </c>
      <c r="BD96" s="747" t="str">
        <f t="shared" si="74"/>
        <v xml:space="preserve"> </v>
      </c>
      <c r="BE96" s="4" t="str">
        <f t="shared" si="75"/>
        <v xml:space="preserve"> </v>
      </c>
      <c r="BF96" s="747" t="str">
        <f t="shared" si="76"/>
        <v xml:space="preserve"> </v>
      </c>
      <c r="BG96" s="4">
        <f t="shared" si="77"/>
        <v>1.04</v>
      </c>
      <c r="BH96" s="747">
        <f t="shared" si="78"/>
        <v>78500</v>
      </c>
      <c r="BI96" s="4" t="str">
        <f t="shared" si="79"/>
        <v xml:space="preserve"> </v>
      </c>
      <c r="BJ96" s="747" t="str">
        <f t="shared" si="80"/>
        <v xml:space="preserve"> </v>
      </c>
      <c r="BK96" s="4" t="str">
        <f t="shared" si="81"/>
        <v xml:space="preserve"> </v>
      </c>
      <c r="BL96" s="747" t="str">
        <f t="shared" si="82"/>
        <v xml:space="preserve"> </v>
      </c>
      <c r="BM96" s="4" t="str">
        <f t="shared" si="83"/>
        <v xml:space="preserve"> </v>
      </c>
      <c r="BN96" s="747" t="str">
        <f t="shared" si="84"/>
        <v xml:space="preserve"> </v>
      </c>
      <c r="BO96" s="4" t="str">
        <f t="shared" si="85"/>
        <v xml:space="preserve"> </v>
      </c>
      <c r="BP96" s="747" t="str">
        <f t="shared" si="86"/>
        <v xml:space="preserve"> </v>
      </c>
      <c r="BQ96" s="4" t="str">
        <f t="shared" si="87"/>
        <v xml:space="preserve"> </v>
      </c>
      <c r="BR96" s="747" t="str">
        <f t="shared" si="88"/>
        <v xml:space="preserve"> </v>
      </c>
      <c r="BS96" s="133" t="s">
        <v>268</v>
      </c>
      <c r="BT96" s="133"/>
      <c r="BU96" s="389"/>
      <c r="BV96" s="389"/>
      <c r="BW96" s="389"/>
      <c r="BX96" s="389"/>
      <c r="BY96" s="389"/>
      <c r="BZ96" s="389"/>
      <c r="CA96" s="389"/>
      <c r="CB96" s="389"/>
      <c r="CC96" s="163">
        <f t="shared" si="89"/>
        <v>0</v>
      </c>
      <c r="CD96" s="389"/>
      <c r="CE96" s="389"/>
      <c r="CF96" s="389"/>
      <c r="CG96" s="389"/>
      <c r="CH96" s="389"/>
      <c r="CI96" s="389"/>
      <c r="CJ96" s="389"/>
      <c r="CK96" s="389"/>
      <c r="CL96" s="389"/>
      <c r="CM96" s="389"/>
      <c r="CN96" s="389"/>
      <c r="CO96" s="389"/>
      <c r="CP96" s="389"/>
      <c r="CQ96" s="389"/>
      <c r="CR96" s="389"/>
      <c r="CS96" s="389"/>
      <c r="CT96" s="389"/>
      <c r="CU96" s="389"/>
      <c r="CV96" s="389"/>
      <c r="CW96" s="389"/>
      <c r="CX96" s="389"/>
      <c r="CY96" s="389"/>
      <c r="CZ96" s="389"/>
      <c r="DA96" s="389"/>
      <c r="DB96" s="389"/>
      <c r="DC96" s="389"/>
      <c r="DD96" s="389"/>
      <c r="DE96" s="389"/>
      <c r="DF96" s="389"/>
      <c r="DG96" s="389"/>
      <c r="DH96" s="389"/>
      <c r="DI96" s="389"/>
      <c r="DJ96" s="389"/>
      <c r="DK96" s="389"/>
      <c r="DL96" s="389"/>
      <c r="DM96" s="389"/>
      <c r="DN96" s="389"/>
      <c r="DO96" s="389"/>
      <c r="DP96" s="389"/>
      <c r="DQ96" s="389"/>
      <c r="DR96" s="389"/>
      <c r="DS96" s="389"/>
      <c r="DT96" s="389"/>
      <c r="DU96" s="389"/>
      <c r="DV96" s="389"/>
      <c r="DW96" s="389"/>
      <c r="DX96" s="389"/>
      <c r="DY96" s="389"/>
      <c r="DZ96" s="389"/>
      <c r="EA96" s="389"/>
      <c r="EB96" s="389"/>
      <c r="EC96" s="389"/>
      <c r="ED96" s="389"/>
      <c r="EE96" s="389"/>
      <c r="EF96" s="389"/>
      <c r="EG96" s="389"/>
      <c r="EH96" s="389"/>
      <c r="EI96" s="389"/>
      <c r="EJ96" s="389"/>
      <c r="EK96" s="389"/>
      <c r="EL96" s="389"/>
      <c r="EM96" s="389"/>
      <c r="EN96" s="389"/>
      <c r="EO96" s="389"/>
      <c r="EP96" s="389"/>
      <c r="EQ96" s="389"/>
      <c r="ER96" s="389"/>
      <c r="ES96" s="389"/>
      <c r="ET96" s="389"/>
      <c r="EU96" s="389"/>
      <c r="EV96" s="389"/>
      <c r="EW96" s="389"/>
      <c r="EX96" s="389"/>
      <c r="EY96" s="389"/>
      <c r="EZ96" s="389"/>
      <c r="FA96" s="389"/>
      <c r="FB96" s="389"/>
      <c r="FC96" s="389"/>
      <c r="FD96" s="389"/>
      <c r="FE96" s="389"/>
      <c r="FF96" s="389"/>
      <c r="FG96" s="389"/>
      <c r="FH96" s="389"/>
      <c r="FI96" s="389"/>
      <c r="FJ96" s="389"/>
      <c r="FK96" s="389"/>
      <c r="FL96" s="389"/>
      <c r="FM96" s="389"/>
      <c r="FN96" s="389"/>
      <c r="FO96" s="389"/>
      <c r="FP96" s="389"/>
      <c r="FQ96" s="389"/>
      <c r="FR96" s="389"/>
      <c r="FS96" s="389"/>
      <c r="FT96" s="389"/>
      <c r="FU96" s="389"/>
      <c r="FV96" s="389"/>
      <c r="FW96" s="389"/>
      <c r="FX96" s="389"/>
      <c r="FY96" s="634" t="s">
        <v>198</v>
      </c>
      <c r="FZ96" s="635">
        <v>122</v>
      </c>
      <c r="GA96" s="635">
        <v>30289461</v>
      </c>
      <c r="GB96" s="635">
        <v>55</v>
      </c>
      <c r="GC96" s="635" t="s">
        <v>798</v>
      </c>
      <c r="GD96" s="635">
        <v>20</v>
      </c>
      <c r="GE96" s="635">
        <v>2011</v>
      </c>
      <c r="GF96" s="635">
        <v>1</v>
      </c>
      <c r="GG96" s="635" t="s">
        <v>780</v>
      </c>
      <c r="GH96" s="635">
        <v>2</v>
      </c>
      <c r="GI96" s="635">
        <v>1</v>
      </c>
      <c r="GJ96" s="635" t="s">
        <v>780</v>
      </c>
      <c r="GK96" s="635">
        <v>2</v>
      </c>
      <c r="GL96" s="635" t="s">
        <v>781</v>
      </c>
      <c r="GM96" s="635" t="s">
        <v>782</v>
      </c>
      <c r="GN96" s="635">
        <v>66</v>
      </c>
      <c r="GO96" s="635" t="s">
        <v>783</v>
      </c>
      <c r="GP96" s="635">
        <v>0</v>
      </c>
      <c r="GQ96" s="635">
        <v>0</v>
      </c>
      <c r="GR96" s="635">
        <v>4</v>
      </c>
      <c r="GS96" s="635">
        <v>2</v>
      </c>
      <c r="GT96" s="635">
        <v>9</v>
      </c>
      <c r="GU96" s="635" t="s">
        <v>783</v>
      </c>
      <c r="GV96" s="635" t="s">
        <v>783</v>
      </c>
      <c r="GW96" s="635" t="s">
        <v>783</v>
      </c>
      <c r="GX96" s="635" t="s">
        <v>783</v>
      </c>
      <c r="GY96" s="635" t="s">
        <v>783</v>
      </c>
      <c r="GZ96" s="635">
        <v>1649</v>
      </c>
      <c r="HA96" s="635">
        <v>0.23</v>
      </c>
      <c r="HB96" s="635">
        <v>5</v>
      </c>
      <c r="HC96" s="635" t="s">
        <v>783</v>
      </c>
      <c r="HD96" s="635" t="s">
        <v>782</v>
      </c>
      <c r="HE96" s="635">
        <v>35</v>
      </c>
      <c r="HF96" s="635" t="s">
        <v>783</v>
      </c>
      <c r="HG96" s="635">
        <v>0</v>
      </c>
      <c r="HH96" s="635" t="s">
        <v>783</v>
      </c>
      <c r="HI96" s="635">
        <v>0</v>
      </c>
      <c r="HJ96" s="635">
        <v>1</v>
      </c>
      <c r="HK96" s="635">
        <v>45</v>
      </c>
      <c r="HL96" s="635" t="s">
        <v>784</v>
      </c>
      <c r="HM96" s="635" t="s">
        <v>785</v>
      </c>
      <c r="HN96" s="635" t="s">
        <v>783</v>
      </c>
      <c r="HO96" s="635" t="s">
        <v>783</v>
      </c>
      <c r="HP96" s="635" t="s">
        <v>783</v>
      </c>
      <c r="HQ96" s="635" t="s">
        <v>783</v>
      </c>
      <c r="HR96" s="635" t="s">
        <v>783</v>
      </c>
      <c r="HS96" s="635">
        <v>3980094</v>
      </c>
      <c r="HT96" s="635" t="s">
        <v>783</v>
      </c>
      <c r="HU96" s="635" t="s">
        <v>786</v>
      </c>
      <c r="HV96" s="635" t="s">
        <v>787</v>
      </c>
      <c r="HW96" s="635">
        <v>4</v>
      </c>
      <c r="HX96" s="635">
        <v>2014</v>
      </c>
      <c r="HY96" s="635">
        <v>63</v>
      </c>
      <c r="HZ96" s="635">
        <v>0</v>
      </c>
      <c r="IA96" s="635">
        <v>1214</v>
      </c>
      <c r="IB96" s="636">
        <v>41697.500081018516</v>
      </c>
      <c r="IC96" s="635" t="s">
        <v>788</v>
      </c>
      <c r="ID96" s="635">
        <v>3975616</v>
      </c>
      <c r="IE96" s="635">
        <v>2014</v>
      </c>
      <c r="IF96" s="635">
        <v>1712</v>
      </c>
      <c r="IG96" s="635" t="s">
        <v>783</v>
      </c>
      <c r="IH96" s="635" t="s">
        <v>783</v>
      </c>
      <c r="II96" s="635" t="s">
        <v>783</v>
      </c>
      <c r="IJ96" s="635" t="s">
        <v>783</v>
      </c>
      <c r="IK96" s="635" t="s">
        <v>783</v>
      </c>
      <c r="IL96" s="635" t="s">
        <v>783</v>
      </c>
      <c r="IM96" s="635" t="s">
        <v>783</v>
      </c>
      <c r="IN96" s="635" t="s">
        <v>783</v>
      </c>
      <c r="IO96" s="635" t="s">
        <v>783</v>
      </c>
      <c r="IP96" s="635">
        <v>1649</v>
      </c>
      <c r="IQ96" s="636">
        <v>41004.418263888889</v>
      </c>
      <c r="IR96" s="635">
        <v>2</v>
      </c>
      <c r="IS96" s="635" t="s">
        <v>793</v>
      </c>
      <c r="IT96" s="635">
        <v>9</v>
      </c>
      <c r="IU96" s="637">
        <v>41275</v>
      </c>
      <c r="IV96" s="635" t="s">
        <v>783</v>
      </c>
      <c r="IW96" s="635" t="s">
        <v>783</v>
      </c>
      <c r="IX96" s="635" t="s">
        <v>783</v>
      </c>
      <c r="IY96" s="635" t="s">
        <v>781</v>
      </c>
      <c r="IZ96" s="635">
        <v>45</v>
      </c>
      <c r="JA96" s="635" t="s">
        <v>789</v>
      </c>
      <c r="JB96" s="635" t="s">
        <v>783</v>
      </c>
      <c r="JC96" s="635" t="s">
        <v>783</v>
      </c>
      <c r="JD96" s="635" t="s">
        <v>783</v>
      </c>
      <c r="JE96" s="635">
        <v>329429</v>
      </c>
      <c r="JF96" s="635" t="s">
        <v>783</v>
      </c>
      <c r="JG96" s="635" t="s">
        <v>783</v>
      </c>
      <c r="JH96" s="635" t="s">
        <v>815</v>
      </c>
      <c r="JI96" s="635">
        <v>55</v>
      </c>
      <c r="JJ96" s="635" t="s">
        <v>783</v>
      </c>
      <c r="JK96" s="635" t="s">
        <v>783</v>
      </c>
      <c r="JL96" s="635" t="s">
        <v>783</v>
      </c>
      <c r="JM96" s="635" t="s">
        <v>790</v>
      </c>
      <c r="JN96" s="635">
        <v>4</v>
      </c>
      <c r="JO96" s="635">
        <v>3</v>
      </c>
      <c r="JP96" s="635" t="s">
        <v>783</v>
      </c>
      <c r="JQ96" s="635">
        <v>10711928</v>
      </c>
      <c r="JR96" s="635">
        <v>2011</v>
      </c>
      <c r="JS96" s="635">
        <v>3</v>
      </c>
      <c r="JT96" s="635" t="s">
        <v>783</v>
      </c>
      <c r="JU96" s="635" t="s">
        <v>783</v>
      </c>
      <c r="JV96" s="635" t="s">
        <v>865</v>
      </c>
      <c r="JW96" s="638">
        <v>1223.418208</v>
      </c>
      <c r="JY96" s="225"/>
    </row>
    <row r="97" spans="1:286" ht="16" thickBot="1">
      <c r="A97" s="905" t="s">
        <v>5</v>
      </c>
      <c r="B97" s="79">
        <f t="shared" si="52"/>
        <v>1</v>
      </c>
      <c r="C97" s="1469" t="s">
        <v>47</v>
      </c>
      <c r="D97" s="489" t="s">
        <v>141</v>
      </c>
      <c r="E97" s="1129" t="s">
        <v>158</v>
      </c>
      <c r="F97" s="888">
        <v>1.55</v>
      </c>
      <c r="G97" s="120">
        <f t="shared" si="90"/>
        <v>66.569999999999993</v>
      </c>
      <c r="H97" s="46"/>
      <c r="I97" s="3">
        <v>1.55</v>
      </c>
      <c r="J97" s="29"/>
      <c r="K97" s="18" t="s">
        <v>49</v>
      </c>
      <c r="L97" s="5"/>
      <c r="M97" s="170">
        <v>4</v>
      </c>
      <c r="N97" s="71">
        <v>5</v>
      </c>
      <c r="O97" s="739">
        <v>2</v>
      </c>
      <c r="P97" s="1107">
        <v>15</v>
      </c>
      <c r="Q97" s="1108">
        <v>124</v>
      </c>
      <c r="R97" s="46"/>
      <c r="S97" s="11">
        <v>1.55</v>
      </c>
      <c r="T97" s="546"/>
      <c r="U97" s="219">
        <f t="shared" si="50"/>
        <v>116250</v>
      </c>
      <c r="V97" s="219" t="s">
        <v>643</v>
      </c>
      <c r="W97" s="1042">
        <f t="shared" si="91"/>
        <v>151125</v>
      </c>
      <c r="X97" s="537">
        <f t="shared" si="92"/>
        <v>58635.46666666666</v>
      </c>
      <c r="Y97" s="538">
        <f t="shared" si="53"/>
        <v>18878.441999999999</v>
      </c>
      <c r="Z97" s="1090">
        <f t="shared" si="54"/>
        <v>228638.90866666668</v>
      </c>
      <c r="AA97" s="1475">
        <f t="shared" si="93"/>
        <v>5853701.2396444427</v>
      </c>
      <c r="AB97" s="1098"/>
      <c r="AC97" s="600">
        <v>6</v>
      </c>
      <c r="AD97" s="1056">
        <f t="shared" si="55"/>
        <v>30735.466666666664</v>
      </c>
      <c r="AE97" s="1063">
        <v>0.25</v>
      </c>
      <c r="AF97" s="747">
        <f t="shared" si="56"/>
        <v>27900</v>
      </c>
      <c r="AG97" s="600"/>
      <c r="AH97" s="1056">
        <f t="shared" si="57"/>
        <v>0</v>
      </c>
      <c r="AI97" s="1070"/>
      <c r="AJ97" s="747">
        <f t="shared" si="58"/>
        <v>0</v>
      </c>
      <c r="AK97" s="1051"/>
      <c r="AL97" s="270">
        <v>0</v>
      </c>
      <c r="AM97" s="902">
        <v>2018</v>
      </c>
      <c r="AN97" s="902">
        <f>AM97+10</f>
        <v>2028</v>
      </c>
      <c r="AO97" s="18" t="str">
        <f t="shared" si="59"/>
        <v xml:space="preserve"> </v>
      </c>
      <c r="AP97" s="747" t="str">
        <f t="shared" si="60"/>
        <v xml:space="preserve"> </v>
      </c>
      <c r="AQ97" s="4" t="str">
        <f t="shared" si="61"/>
        <v xml:space="preserve"> </v>
      </c>
      <c r="AR97" s="747" t="str">
        <f t="shared" si="62"/>
        <v xml:space="preserve"> </v>
      </c>
      <c r="AS97" s="4" t="str">
        <f t="shared" si="63"/>
        <v xml:space="preserve"> </v>
      </c>
      <c r="AT97" s="747" t="str">
        <f t="shared" si="64"/>
        <v xml:space="preserve"> </v>
      </c>
      <c r="AU97" s="4" t="str">
        <f t="shared" si="65"/>
        <v xml:space="preserve"> </v>
      </c>
      <c r="AV97" s="747" t="str">
        <f t="shared" si="66"/>
        <v xml:space="preserve"> </v>
      </c>
      <c r="AW97" s="4" t="str">
        <f t="shared" si="67"/>
        <v xml:space="preserve"> </v>
      </c>
      <c r="AX97" s="747" t="str">
        <f t="shared" si="68"/>
        <v xml:space="preserve"> </v>
      </c>
      <c r="AY97" s="4" t="str">
        <f t="shared" si="69"/>
        <v xml:space="preserve"> </v>
      </c>
      <c r="AZ97" s="747" t="str">
        <f t="shared" si="70"/>
        <v xml:space="preserve"> </v>
      </c>
      <c r="BA97" s="4" t="str">
        <f t="shared" si="71"/>
        <v xml:space="preserve"> </v>
      </c>
      <c r="BB97" s="747" t="str">
        <f t="shared" si="72"/>
        <v xml:space="preserve"> </v>
      </c>
      <c r="BC97" s="4" t="str">
        <f t="shared" si="73"/>
        <v xml:space="preserve"> </v>
      </c>
      <c r="BD97" s="747" t="str">
        <f t="shared" si="74"/>
        <v xml:space="preserve"> </v>
      </c>
      <c r="BE97" s="4" t="str">
        <f t="shared" si="75"/>
        <v xml:space="preserve"> </v>
      </c>
      <c r="BF97" s="747" t="str">
        <f t="shared" si="76"/>
        <v xml:space="preserve"> </v>
      </c>
      <c r="BG97" s="4" t="str">
        <f t="shared" si="77"/>
        <v xml:space="preserve"> </v>
      </c>
      <c r="BH97" s="747" t="str">
        <f t="shared" si="78"/>
        <v xml:space="preserve"> </v>
      </c>
      <c r="BI97" s="4">
        <f t="shared" si="79"/>
        <v>1.55</v>
      </c>
      <c r="BJ97" s="747">
        <f t="shared" si="80"/>
        <v>228638.90866666668</v>
      </c>
      <c r="BK97" s="4" t="str">
        <f t="shared" si="81"/>
        <v xml:space="preserve"> </v>
      </c>
      <c r="BL97" s="747" t="str">
        <f t="shared" si="82"/>
        <v xml:space="preserve"> </v>
      </c>
      <c r="BM97" s="4" t="str">
        <f t="shared" si="83"/>
        <v xml:space="preserve"> </v>
      </c>
      <c r="BN97" s="747" t="str">
        <f t="shared" si="84"/>
        <v xml:space="preserve"> </v>
      </c>
      <c r="BO97" s="4" t="str">
        <f t="shared" si="85"/>
        <v xml:space="preserve"> </v>
      </c>
      <c r="BP97" s="747" t="str">
        <f t="shared" si="86"/>
        <v xml:space="preserve"> </v>
      </c>
      <c r="BQ97" s="4" t="str">
        <f t="shared" si="87"/>
        <v xml:space="preserve"> </v>
      </c>
      <c r="BR97" s="747" t="str">
        <f t="shared" si="88"/>
        <v xml:space="preserve"> </v>
      </c>
      <c r="BS97" s="133" t="s">
        <v>615</v>
      </c>
      <c r="BT97" s="133"/>
      <c r="BU97" s="389"/>
      <c r="BV97" s="389"/>
      <c r="BW97" s="389"/>
      <c r="BX97" s="389"/>
      <c r="BY97" s="389"/>
      <c r="BZ97" s="389"/>
      <c r="CA97" s="389"/>
      <c r="CB97" s="389"/>
      <c r="CC97" s="163">
        <f t="shared" si="89"/>
        <v>0</v>
      </c>
      <c r="CD97" s="389"/>
      <c r="CE97" s="389"/>
      <c r="CF97" s="389"/>
      <c r="CG97" s="389"/>
      <c r="CH97" s="389"/>
      <c r="CI97" s="389"/>
      <c r="CJ97" s="389"/>
      <c r="CK97" s="389"/>
      <c r="CL97" s="389"/>
      <c r="CM97" s="389"/>
      <c r="CN97" s="389"/>
      <c r="CO97" s="389"/>
      <c r="CP97" s="389"/>
      <c r="CQ97" s="389"/>
      <c r="CR97" s="389"/>
      <c r="CS97" s="389"/>
      <c r="CT97" s="389"/>
      <c r="CU97" s="389"/>
      <c r="CV97" s="389"/>
      <c r="CW97" s="389"/>
      <c r="CX97" s="389"/>
      <c r="CY97" s="389"/>
      <c r="CZ97" s="389"/>
      <c r="DA97" s="389"/>
      <c r="DB97" s="389"/>
      <c r="DC97" s="389"/>
      <c r="DD97" s="389"/>
      <c r="DE97" s="389"/>
      <c r="DF97" s="389"/>
      <c r="DG97" s="389"/>
      <c r="DH97" s="389"/>
      <c r="DI97" s="389"/>
      <c r="DJ97" s="389"/>
      <c r="DK97" s="389"/>
      <c r="DL97" s="389"/>
      <c r="DM97" s="389"/>
      <c r="DN97" s="389"/>
      <c r="DO97" s="389"/>
      <c r="DP97" s="389"/>
      <c r="DQ97" s="389"/>
      <c r="DR97" s="389"/>
      <c r="DS97" s="389"/>
      <c r="DT97" s="389"/>
      <c r="DU97" s="389"/>
      <c r="DV97" s="389"/>
      <c r="DW97" s="389"/>
      <c r="DX97" s="389"/>
      <c r="DY97" s="389"/>
      <c r="DZ97" s="389"/>
      <c r="EA97" s="389"/>
      <c r="EB97" s="389"/>
      <c r="EC97" s="389"/>
      <c r="ED97" s="389"/>
      <c r="EE97" s="389"/>
      <c r="EF97" s="389"/>
      <c r="EG97" s="389"/>
      <c r="EH97" s="389"/>
      <c r="EI97" s="389"/>
      <c r="EJ97" s="389"/>
      <c r="EK97" s="389"/>
      <c r="EL97" s="389"/>
      <c r="EM97" s="389"/>
      <c r="EN97" s="389"/>
      <c r="EO97" s="389"/>
      <c r="EP97" s="389"/>
      <c r="EQ97" s="389"/>
      <c r="ER97" s="389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389"/>
      <c r="FL97" s="389"/>
      <c r="FM97" s="389"/>
      <c r="FN97" s="389"/>
      <c r="FO97" s="389"/>
      <c r="FP97" s="389"/>
      <c r="FQ97" s="389"/>
      <c r="FR97" s="389"/>
      <c r="FS97" s="389"/>
      <c r="FT97" s="389"/>
      <c r="FU97" s="389"/>
      <c r="FV97" s="389"/>
      <c r="FW97" s="389"/>
      <c r="FX97" s="389"/>
      <c r="FY97" s="1228" t="s">
        <v>198</v>
      </c>
      <c r="FZ97" s="1236">
        <v>201</v>
      </c>
      <c r="GA97" s="1236">
        <v>36244979</v>
      </c>
      <c r="GB97" s="1236">
        <v>55</v>
      </c>
      <c r="GC97" s="1236" t="s">
        <v>798</v>
      </c>
      <c r="GD97" s="1236">
        <v>20</v>
      </c>
      <c r="GE97" s="1236">
        <v>2011</v>
      </c>
      <c r="GF97" s="1236">
        <v>1</v>
      </c>
      <c r="GG97" s="1236" t="s">
        <v>780</v>
      </c>
      <c r="GH97" s="1236">
        <v>2</v>
      </c>
      <c r="GI97" s="1236">
        <v>1</v>
      </c>
      <c r="GJ97" s="1236" t="s">
        <v>780</v>
      </c>
      <c r="GK97" s="1236">
        <v>2</v>
      </c>
      <c r="GL97" s="1236" t="s">
        <v>781</v>
      </c>
      <c r="GM97" s="1236" t="s">
        <v>782</v>
      </c>
      <c r="GN97" s="1236">
        <v>66</v>
      </c>
      <c r="GO97" s="1236" t="s">
        <v>783</v>
      </c>
      <c r="GP97" s="1236">
        <v>0</v>
      </c>
      <c r="GQ97" s="1236">
        <v>0</v>
      </c>
      <c r="GR97" s="1236">
        <v>4</v>
      </c>
      <c r="GS97" s="1236">
        <v>2</v>
      </c>
      <c r="GT97" s="1236">
        <v>9</v>
      </c>
      <c r="GU97" s="1236" t="s">
        <v>783</v>
      </c>
      <c r="GV97" s="1236" t="s">
        <v>783</v>
      </c>
      <c r="GW97" s="1236" t="s">
        <v>783</v>
      </c>
      <c r="GX97" s="1236" t="s">
        <v>783</v>
      </c>
      <c r="GY97" s="1236" t="s">
        <v>783</v>
      </c>
      <c r="GZ97" s="1236">
        <v>1649</v>
      </c>
      <c r="HA97" s="1236">
        <v>0.31</v>
      </c>
      <c r="HB97" s="1236">
        <v>5</v>
      </c>
      <c r="HC97" s="1236" t="s">
        <v>783</v>
      </c>
      <c r="HD97" s="1236" t="s">
        <v>782</v>
      </c>
      <c r="HE97" s="1236">
        <v>35</v>
      </c>
      <c r="HF97" s="1236" t="s">
        <v>783</v>
      </c>
      <c r="HG97" s="1236">
        <v>0</v>
      </c>
      <c r="HH97" s="1236" t="s">
        <v>783</v>
      </c>
      <c r="HI97" s="1236">
        <v>0</v>
      </c>
      <c r="HJ97" s="1236">
        <v>1</v>
      </c>
      <c r="HK97" s="1236">
        <v>45</v>
      </c>
      <c r="HL97" s="1236" t="s">
        <v>784</v>
      </c>
      <c r="HM97" s="1236" t="s">
        <v>785</v>
      </c>
      <c r="HN97" s="1236" t="s">
        <v>783</v>
      </c>
      <c r="HO97" s="1236" t="s">
        <v>783</v>
      </c>
      <c r="HP97" s="1236" t="s">
        <v>783</v>
      </c>
      <c r="HQ97" s="1236" t="s">
        <v>783</v>
      </c>
      <c r="HR97" s="1236" t="s">
        <v>783</v>
      </c>
      <c r="HS97" s="1236">
        <v>3979236</v>
      </c>
      <c r="HT97" s="1236" t="s">
        <v>783</v>
      </c>
      <c r="HU97" s="1236" t="s">
        <v>786</v>
      </c>
      <c r="HV97" s="1236" t="s">
        <v>787</v>
      </c>
      <c r="HW97" s="1236">
        <v>4</v>
      </c>
      <c r="HX97" s="1236">
        <v>2016</v>
      </c>
      <c r="HY97" s="1236">
        <v>63</v>
      </c>
      <c r="HZ97" s="1236">
        <v>3432</v>
      </c>
      <c r="IA97" s="1236">
        <v>5069</v>
      </c>
      <c r="IB97" s="1244">
        <v>42374.403182870374</v>
      </c>
      <c r="IC97" s="1236" t="s">
        <v>788</v>
      </c>
      <c r="ID97" s="1236">
        <v>3974758</v>
      </c>
      <c r="IE97" s="1236">
        <v>2016</v>
      </c>
      <c r="IF97" s="1236">
        <v>1712</v>
      </c>
      <c r="IG97" s="1236" t="s">
        <v>783</v>
      </c>
      <c r="IH97" s="1236" t="s">
        <v>783</v>
      </c>
      <c r="II97" s="1236" t="s">
        <v>783</v>
      </c>
      <c r="IJ97" s="1236" t="s">
        <v>783</v>
      </c>
      <c r="IK97" s="1236" t="s">
        <v>783</v>
      </c>
      <c r="IL97" s="1236" t="s">
        <v>783</v>
      </c>
      <c r="IM97" s="1236" t="s">
        <v>783</v>
      </c>
      <c r="IN97" s="1236" t="s">
        <v>783</v>
      </c>
      <c r="IO97" s="1236" t="s">
        <v>783</v>
      </c>
      <c r="IP97" s="1236">
        <v>1649</v>
      </c>
      <c r="IQ97" s="1244">
        <v>41004.418078703704</v>
      </c>
      <c r="IR97" s="1236">
        <v>2</v>
      </c>
      <c r="IS97" s="1236" t="s">
        <v>793</v>
      </c>
      <c r="IT97" s="1236">
        <v>9</v>
      </c>
      <c r="IU97" s="1252">
        <v>41275</v>
      </c>
      <c r="IV97" s="1236" t="s">
        <v>783</v>
      </c>
      <c r="IW97" s="1236" t="s">
        <v>783</v>
      </c>
      <c r="IX97" s="1236" t="s">
        <v>783</v>
      </c>
      <c r="IY97" s="1236" t="s">
        <v>781</v>
      </c>
      <c r="IZ97" s="1236">
        <v>45</v>
      </c>
      <c r="JA97" s="1236" t="s">
        <v>789</v>
      </c>
      <c r="JB97" s="1236" t="s">
        <v>783</v>
      </c>
      <c r="JC97" s="1236" t="s">
        <v>783</v>
      </c>
      <c r="JD97" s="1236" t="s">
        <v>783</v>
      </c>
      <c r="JE97" s="1236">
        <v>329429</v>
      </c>
      <c r="JF97" s="1236" t="s">
        <v>783</v>
      </c>
      <c r="JG97" s="1236" t="s">
        <v>783</v>
      </c>
      <c r="JH97" s="1236" t="s">
        <v>815</v>
      </c>
      <c r="JI97" s="1236">
        <v>55</v>
      </c>
      <c r="JJ97" s="1236" t="s">
        <v>783</v>
      </c>
      <c r="JK97" s="1236" t="s">
        <v>783</v>
      </c>
      <c r="JL97" s="1236" t="s">
        <v>783</v>
      </c>
      <c r="JM97" s="1236" t="s">
        <v>790</v>
      </c>
      <c r="JN97" s="1236">
        <v>4</v>
      </c>
      <c r="JO97" s="1236">
        <v>3</v>
      </c>
      <c r="JP97" s="1236" t="s">
        <v>783</v>
      </c>
      <c r="JQ97" s="1236">
        <v>10711928</v>
      </c>
      <c r="JR97" s="1236">
        <v>2011</v>
      </c>
      <c r="JS97" s="1236">
        <v>3</v>
      </c>
      <c r="JT97" s="1236" t="s">
        <v>783</v>
      </c>
      <c r="JU97" s="1236" t="s">
        <v>783</v>
      </c>
      <c r="JV97" s="1236" t="s">
        <v>866</v>
      </c>
      <c r="JW97" s="1260">
        <v>1865.2195380000001</v>
      </c>
      <c r="JY97" s="225"/>
    </row>
    <row r="98" spans="1:286" ht="16" thickBot="1">
      <c r="A98" s="905" t="s">
        <v>5</v>
      </c>
      <c r="B98" s="79">
        <f t="shared" si="52"/>
        <v>1</v>
      </c>
      <c r="C98" s="871" t="s">
        <v>23</v>
      </c>
      <c r="D98" s="489" t="s">
        <v>162</v>
      </c>
      <c r="E98" s="1129" t="s">
        <v>158</v>
      </c>
      <c r="F98" s="888">
        <v>1.58</v>
      </c>
      <c r="G98" s="120">
        <f t="shared" si="90"/>
        <v>68.149999999999991</v>
      </c>
      <c r="H98" s="46"/>
      <c r="I98" s="3">
        <f>F98</f>
        <v>1.58</v>
      </c>
      <c r="J98" s="29"/>
      <c r="K98" s="18">
        <v>1974</v>
      </c>
      <c r="L98" s="5"/>
      <c r="M98" s="170">
        <v>3</v>
      </c>
      <c r="N98" s="71">
        <v>2</v>
      </c>
      <c r="O98" s="739">
        <v>3</v>
      </c>
      <c r="P98" s="1107">
        <f t="shared" ref="P98:P126" si="95">SUM(M98:O98)</f>
        <v>8</v>
      </c>
      <c r="Q98" s="1108">
        <v>124</v>
      </c>
      <c r="R98" s="46"/>
      <c r="S98" s="3">
        <f>I98</f>
        <v>1.58</v>
      </c>
      <c r="T98" s="25"/>
      <c r="U98" s="219">
        <f t="shared" si="50"/>
        <v>118500</v>
      </c>
      <c r="V98" s="219" t="s">
        <v>642</v>
      </c>
      <c r="W98" s="1042">
        <f t="shared" si="91"/>
        <v>118500</v>
      </c>
      <c r="X98" s="537">
        <f t="shared" si="92"/>
        <v>0</v>
      </c>
      <c r="Y98" s="538">
        <f t="shared" si="53"/>
        <v>500</v>
      </c>
      <c r="Z98" s="1090">
        <f t="shared" si="54"/>
        <v>119000</v>
      </c>
      <c r="AA98" s="1475">
        <f t="shared" si="93"/>
        <v>5972701.2396444427</v>
      </c>
      <c r="AB98" s="1098"/>
      <c r="AC98" s="600"/>
      <c r="AD98" s="1056">
        <f t="shared" si="55"/>
        <v>0</v>
      </c>
      <c r="AE98" s="1063"/>
      <c r="AF98" s="747">
        <f t="shared" si="56"/>
        <v>0</v>
      </c>
      <c r="AG98" s="600"/>
      <c r="AH98" s="1056">
        <f t="shared" si="57"/>
        <v>0</v>
      </c>
      <c r="AI98" s="1070"/>
      <c r="AJ98" s="747">
        <f t="shared" si="58"/>
        <v>0</v>
      </c>
      <c r="AK98" s="1051"/>
      <c r="AL98" s="270">
        <v>0</v>
      </c>
      <c r="AM98" s="902">
        <v>2018</v>
      </c>
      <c r="AN98" s="902">
        <f>AM98+10</f>
        <v>2028</v>
      </c>
      <c r="AO98" s="18" t="str">
        <f t="shared" si="59"/>
        <v xml:space="preserve"> </v>
      </c>
      <c r="AP98" s="747" t="str">
        <f t="shared" si="60"/>
        <v xml:space="preserve"> </v>
      </c>
      <c r="AQ98" s="4" t="str">
        <f t="shared" si="61"/>
        <v xml:space="preserve"> </v>
      </c>
      <c r="AR98" s="747" t="str">
        <f t="shared" si="62"/>
        <v xml:space="preserve"> </v>
      </c>
      <c r="AS98" s="4" t="str">
        <f t="shared" si="63"/>
        <v xml:space="preserve"> </v>
      </c>
      <c r="AT98" s="747" t="str">
        <f t="shared" si="64"/>
        <v xml:space="preserve"> </v>
      </c>
      <c r="AU98" s="4" t="str">
        <f t="shared" si="65"/>
        <v xml:space="preserve"> </v>
      </c>
      <c r="AV98" s="747" t="str">
        <f t="shared" si="66"/>
        <v xml:space="preserve"> </v>
      </c>
      <c r="AW98" s="4" t="str">
        <f t="shared" si="67"/>
        <v xml:space="preserve"> </v>
      </c>
      <c r="AX98" s="747" t="str">
        <f t="shared" si="68"/>
        <v xml:space="preserve"> </v>
      </c>
      <c r="AY98" s="4" t="str">
        <f t="shared" si="69"/>
        <v xml:space="preserve"> </v>
      </c>
      <c r="AZ98" s="747" t="str">
        <f t="shared" si="70"/>
        <v xml:space="preserve"> </v>
      </c>
      <c r="BA98" s="4" t="str">
        <f t="shared" si="71"/>
        <v xml:space="preserve"> </v>
      </c>
      <c r="BB98" s="747" t="str">
        <f t="shared" si="72"/>
        <v xml:space="preserve"> </v>
      </c>
      <c r="BC98" s="4" t="str">
        <f t="shared" si="73"/>
        <v xml:space="preserve"> </v>
      </c>
      <c r="BD98" s="747" t="str">
        <f t="shared" si="74"/>
        <v xml:space="preserve"> </v>
      </c>
      <c r="BE98" s="4" t="str">
        <f t="shared" si="75"/>
        <v xml:space="preserve"> </v>
      </c>
      <c r="BF98" s="747" t="str">
        <f t="shared" si="76"/>
        <v xml:space="preserve"> </v>
      </c>
      <c r="BG98" s="4" t="str">
        <f t="shared" si="77"/>
        <v xml:space="preserve"> </v>
      </c>
      <c r="BH98" s="747" t="str">
        <f t="shared" si="78"/>
        <v xml:space="preserve"> </v>
      </c>
      <c r="BI98" s="4">
        <f t="shared" si="79"/>
        <v>1.58</v>
      </c>
      <c r="BJ98" s="747">
        <f t="shared" si="80"/>
        <v>119000</v>
      </c>
      <c r="BK98" s="4" t="str">
        <f t="shared" si="81"/>
        <v xml:space="preserve"> </v>
      </c>
      <c r="BL98" s="747" t="str">
        <f t="shared" si="82"/>
        <v xml:space="preserve"> </v>
      </c>
      <c r="BM98" s="4" t="str">
        <f t="shared" si="83"/>
        <v xml:space="preserve"> </v>
      </c>
      <c r="BN98" s="747" t="str">
        <f t="shared" si="84"/>
        <v xml:space="preserve"> </v>
      </c>
      <c r="BO98" s="4" t="str">
        <f t="shared" si="85"/>
        <v xml:space="preserve"> </v>
      </c>
      <c r="BP98" s="747" t="str">
        <f t="shared" si="86"/>
        <v xml:space="preserve"> </v>
      </c>
      <c r="BQ98" s="4" t="str">
        <f t="shared" si="87"/>
        <v xml:space="preserve"> </v>
      </c>
      <c r="BR98" s="747" t="str">
        <f t="shared" si="88"/>
        <v xml:space="preserve"> </v>
      </c>
      <c r="BS98" s="133" t="s">
        <v>189</v>
      </c>
      <c r="BT98" s="133"/>
      <c r="BU98" s="389"/>
      <c r="BV98" s="389"/>
      <c r="BW98" s="389"/>
      <c r="BX98" s="389"/>
      <c r="BY98" s="389"/>
      <c r="BZ98" s="389"/>
      <c r="CA98" s="389"/>
      <c r="CB98" s="389"/>
      <c r="CC98" s="163">
        <f t="shared" si="89"/>
        <v>0</v>
      </c>
      <c r="CD98" s="389"/>
      <c r="CE98" s="389"/>
      <c r="CF98" s="389"/>
      <c r="CG98" s="389"/>
      <c r="CH98" s="389"/>
      <c r="CI98" s="389"/>
      <c r="CJ98" s="389"/>
      <c r="CK98" s="389"/>
      <c r="CL98" s="389"/>
      <c r="CM98" s="389"/>
      <c r="CN98" s="389"/>
      <c r="CO98" s="389"/>
      <c r="CP98" s="389"/>
      <c r="CQ98" s="389"/>
      <c r="CR98" s="389"/>
      <c r="CS98" s="389"/>
      <c r="CT98" s="389"/>
      <c r="CU98" s="389"/>
      <c r="CV98" s="389"/>
      <c r="CW98" s="389"/>
      <c r="CX98" s="389"/>
      <c r="CY98" s="389"/>
      <c r="CZ98" s="389"/>
      <c r="DA98" s="389"/>
      <c r="DB98" s="389"/>
      <c r="DC98" s="389"/>
      <c r="DD98" s="389"/>
      <c r="DE98" s="389"/>
      <c r="DF98" s="389"/>
      <c r="DG98" s="389"/>
      <c r="DH98" s="389"/>
      <c r="DI98" s="389"/>
      <c r="DJ98" s="389"/>
      <c r="DK98" s="389"/>
      <c r="DL98" s="389"/>
      <c r="DM98" s="389"/>
      <c r="DN98" s="389"/>
      <c r="DO98" s="389"/>
      <c r="DP98" s="389"/>
      <c r="DQ98" s="389"/>
      <c r="DR98" s="389"/>
      <c r="DS98" s="389"/>
      <c r="DT98" s="389"/>
      <c r="DU98" s="389"/>
      <c r="DV98" s="389"/>
      <c r="DW98" s="389"/>
      <c r="DX98" s="389"/>
      <c r="DY98" s="389"/>
      <c r="DZ98" s="389"/>
      <c r="EA98" s="389"/>
      <c r="EB98" s="389"/>
      <c r="EC98" s="389"/>
      <c r="ED98" s="389"/>
      <c r="EE98" s="389"/>
      <c r="EF98" s="389"/>
      <c r="EG98" s="389"/>
      <c r="EH98" s="389"/>
      <c r="EI98" s="389"/>
      <c r="EJ98" s="389"/>
      <c r="EK98" s="389"/>
      <c r="EL98" s="389"/>
      <c r="EM98" s="389"/>
      <c r="EN98" s="389"/>
      <c r="EO98" s="389"/>
      <c r="EP98" s="389"/>
      <c r="EQ98" s="389"/>
      <c r="ER98" s="389"/>
      <c r="ES98" s="389"/>
      <c r="ET98" s="389"/>
      <c r="EU98" s="389"/>
      <c r="EV98" s="389"/>
      <c r="EW98" s="389"/>
      <c r="EX98" s="389"/>
      <c r="EY98" s="389"/>
      <c r="EZ98" s="389"/>
      <c r="FA98" s="389"/>
      <c r="FB98" s="389"/>
      <c r="FC98" s="389"/>
      <c r="FD98" s="389"/>
      <c r="FE98" s="389"/>
      <c r="FF98" s="389"/>
      <c r="FG98" s="389"/>
      <c r="FH98" s="389"/>
      <c r="FI98" s="389"/>
      <c r="FJ98" s="389"/>
      <c r="FK98" s="389"/>
      <c r="FL98" s="389"/>
      <c r="FM98" s="389"/>
      <c r="FN98" s="389"/>
      <c r="FO98" s="389"/>
      <c r="FP98" s="389"/>
      <c r="FQ98" s="389"/>
      <c r="FR98" s="389"/>
      <c r="FS98" s="389"/>
      <c r="FT98" s="389"/>
      <c r="FU98" s="389"/>
      <c r="FV98" s="389"/>
      <c r="FW98" s="389"/>
      <c r="FX98" s="389"/>
      <c r="FY98" s="655" t="s">
        <v>473</v>
      </c>
      <c r="FZ98" s="656">
        <v>244</v>
      </c>
      <c r="GA98" s="656">
        <v>30289522</v>
      </c>
      <c r="GB98" s="656">
        <v>35</v>
      </c>
      <c r="GC98" s="656" t="s">
        <v>3</v>
      </c>
      <c r="GD98" s="656">
        <v>18</v>
      </c>
      <c r="GE98" s="656">
        <v>1981</v>
      </c>
      <c r="GF98" s="656">
        <v>0</v>
      </c>
      <c r="GG98" s="656" t="s">
        <v>792</v>
      </c>
      <c r="GH98" s="656">
        <v>0</v>
      </c>
      <c r="GI98" s="656">
        <v>0</v>
      </c>
      <c r="GJ98" s="656" t="s">
        <v>792</v>
      </c>
      <c r="GK98" s="656">
        <v>0</v>
      </c>
      <c r="GL98" s="656" t="s">
        <v>781</v>
      </c>
      <c r="GM98" s="656" t="s">
        <v>793</v>
      </c>
      <c r="GN98" s="656">
        <v>66</v>
      </c>
      <c r="GO98" s="656" t="s">
        <v>783</v>
      </c>
      <c r="GP98" s="656">
        <v>0</v>
      </c>
      <c r="GQ98" s="656">
        <v>0</v>
      </c>
      <c r="GR98" s="656">
        <v>4</v>
      </c>
      <c r="GS98" s="656">
        <v>2</v>
      </c>
      <c r="GT98" s="656">
        <v>1</v>
      </c>
      <c r="GU98" s="656" t="s">
        <v>783</v>
      </c>
      <c r="GV98" s="656" t="s">
        <v>783</v>
      </c>
      <c r="GW98" s="656" t="s">
        <v>783</v>
      </c>
      <c r="GX98" s="656" t="s">
        <v>783</v>
      </c>
      <c r="GY98" s="656" t="s">
        <v>783</v>
      </c>
      <c r="GZ98" s="656">
        <v>1649</v>
      </c>
      <c r="HA98" s="656">
        <v>1.97</v>
      </c>
      <c r="HB98" s="656">
        <v>5</v>
      </c>
      <c r="HC98" s="656" t="s">
        <v>783</v>
      </c>
      <c r="HD98" s="656" t="s">
        <v>782</v>
      </c>
      <c r="HE98" s="656">
        <v>15</v>
      </c>
      <c r="HF98" s="656" t="s">
        <v>783</v>
      </c>
      <c r="HG98" s="656">
        <v>0</v>
      </c>
      <c r="HH98" s="656" t="s">
        <v>783</v>
      </c>
      <c r="HI98" s="656">
        <v>0</v>
      </c>
      <c r="HJ98" s="656">
        <v>1</v>
      </c>
      <c r="HK98" s="656">
        <v>45</v>
      </c>
      <c r="HL98" s="656" t="s">
        <v>784</v>
      </c>
      <c r="HM98" s="656" t="s">
        <v>785</v>
      </c>
      <c r="HN98" s="656" t="s">
        <v>783</v>
      </c>
      <c r="HO98" s="656" t="s">
        <v>783</v>
      </c>
      <c r="HP98" s="656" t="s">
        <v>783</v>
      </c>
      <c r="HQ98" s="656" t="s">
        <v>783</v>
      </c>
      <c r="HR98" s="656" t="s">
        <v>783</v>
      </c>
      <c r="HS98" s="656">
        <v>3980128</v>
      </c>
      <c r="HT98" s="656" t="s">
        <v>783</v>
      </c>
      <c r="HU98" s="656" t="s">
        <v>786</v>
      </c>
      <c r="HV98" s="656" t="s">
        <v>787</v>
      </c>
      <c r="HW98" s="656">
        <v>4</v>
      </c>
      <c r="HX98" s="656">
        <v>2014</v>
      </c>
      <c r="HY98" s="656">
        <v>63</v>
      </c>
      <c r="HZ98" s="656">
        <v>11774</v>
      </c>
      <c r="IA98" s="656">
        <v>22176</v>
      </c>
      <c r="IB98" s="657">
        <v>41697.500081018516</v>
      </c>
      <c r="IC98" s="656" t="s">
        <v>788</v>
      </c>
      <c r="ID98" s="656">
        <v>3975650</v>
      </c>
      <c r="IE98" s="656">
        <v>2014</v>
      </c>
      <c r="IF98" s="656">
        <v>1712</v>
      </c>
      <c r="IG98" s="656" t="s">
        <v>783</v>
      </c>
      <c r="IH98" s="656" t="s">
        <v>783</v>
      </c>
      <c r="II98" s="656" t="s">
        <v>783</v>
      </c>
      <c r="IJ98" s="656" t="s">
        <v>783</v>
      </c>
      <c r="IK98" s="656" t="s">
        <v>783</v>
      </c>
      <c r="IL98" s="656" t="s">
        <v>783</v>
      </c>
      <c r="IM98" s="656" t="s">
        <v>783</v>
      </c>
      <c r="IN98" s="656" t="s">
        <v>783</v>
      </c>
      <c r="IO98" s="656" t="s">
        <v>783</v>
      </c>
      <c r="IP98" s="656">
        <v>1649</v>
      </c>
      <c r="IQ98" s="657">
        <v>40569.538182870368</v>
      </c>
      <c r="IR98" s="656">
        <v>4</v>
      </c>
      <c r="IS98" s="656" t="s">
        <v>793</v>
      </c>
      <c r="IT98" s="656">
        <v>1</v>
      </c>
      <c r="IU98" s="658">
        <v>41275</v>
      </c>
      <c r="IV98" s="656" t="s">
        <v>783</v>
      </c>
      <c r="IW98" s="656" t="s">
        <v>783</v>
      </c>
      <c r="IX98" s="656" t="s">
        <v>783</v>
      </c>
      <c r="IY98" s="656" t="s">
        <v>781</v>
      </c>
      <c r="IZ98" s="656">
        <v>45</v>
      </c>
      <c r="JA98" s="656" t="s">
        <v>789</v>
      </c>
      <c r="JB98" s="656" t="s">
        <v>783</v>
      </c>
      <c r="JC98" s="656" t="s">
        <v>783</v>
      </c>
      <c r="JD98" s="656" t="s">
        <v>783</v>
      </c>
      <c r="JE98" s="656">
        <v>329451</v>
      </c>
      <c r="JF98" s="656" t="s">
        <v>783</v>
      </c>
      <c r="JG98" s="656" t="s">
        <v>783</v>
      </c>
      <c r="JH98" s="656" t="s">
        <v>795</v>
      </c>
      <c r="JI98" s="656">
        <v>35</v>
      </c>
      <c r="JJ98" s="656" t="s">
        <v>783</v>
      </c>
      <c r="JK98" s="656" t="s">
        <v>783</v>
      </c>
      <c r="JL98" s="656" t="s">
        <v>783</v>
      </c>
      <c r="JM98" s="656" t="s">
        <v>790</v>
      </c>
      <c r="JN98" s="656">
        <v>4</v>
      </c>
      <c r="JO98" s="656">
        <v>1</v>
      </c>
      <c r="JP98" s="656" t="s">
        <v>783</v>
      </c>
      <c r="JQ98" s="656">
        <v>12683066</v>
      </c>
      <c r="JR98" s="656">
        <v>2013</v>
      </c>
      <c r="JS98" s="656">
        <v>12</v>
      </c>
      <c r="JT98" s="656" t="s">
        <v>783</v>
      </c>
      <c r="JU98" s="656" t="s">
        <v>783</v>
      </c>
      <c r="JV98" s="656" t="s">
        <v>909</v>
      </c>
      <c r="JW98" s="659">
        <v>10431.914323000001</v>
      </c>
      <c r="JX98">
        <f>JW98</f>
        <v>10431.914323000001</v>
      </c>
      <c r="JY98" s="371">
        <v>1.9757413490530304</v>
      </c>
    </row>
    <row r="99" spans="1:286" ht="16" thickBot="1">
      <c r="A99" s="905" t="s">
        <v>5</v>
      </c>
      <c r="B99" s="79">
        <f t="shared" si="52"/>
        <v>1</v>
      </c>
      <c r="C99" s="871" t="s">
        <v>51</v>
      </c>
      <c r="D99" s="489" t="s">
        <v>185</v>
      </c>
      <c r="E99" s="1129" t="s">
        <v>130</v>
      </c>
      <c r="F99" s="888">
        <v>1.9</v>
      </c>
      <c r="G99" s="120">
        <f t="shared" si="90"/>
        <v>70.05</v>
      </c>
      <c r="H99" s="46"/>
      <c r="I99" s="33">
        <v>1.9</v>
      </c>
      <c r="J99" s="29"/>
      <c r="K99" s="18"/>
      <c r="L99" s="5"/>
      <c r="M99" s="170">
        <v>4</v>
      </c>
      <c r="N99" s="71">
        <v>5</v>
      </c>
      <c r="O99" s="739">
        <v>2</v>
      </c>
      <c r="P99" s="1107">
        <f t="shared" si="95"/>
        <v>11</v>
      </c>
      <c r="Q99" s="1108">
        <f t="shared" ref="Q99:Q112" si="96">O99*N99*M99</f>
        <v>40</v>
      </c>
      <c r="R99" s="46"/>
      <c r="S99" s="547">
        <f>I99</f>
        <v>1.9</v>
      </c>
      <c r="T99" s="25"/>
      <c r="U99" s="219">
        <f t="shared" si="50"/>
        <v>142500</v>
      </c>
      <c r="V99" s="219" t="s">
        <v>642</v>
      </c>
      <c r="W99" s="1042">
        <f t="shared" si="91"/>
        <v>142500</v>
      </c>
      <c r="X99" s="537">
        <f t="shared" si="92"/>
        <v>71875.733333333337</v>
      </c>
      <c r="Y99" s="538">
        <f t="shared" si="53"/>
        <v>500</v>
      </c>
      <c r="Z99" s="1090">
        <f t="shared" si="54"/>
        <v>214875.73333333334</v>
      </c>
      <c r="AA99" s="1475">
        <f t="shared" si="93"/>
        <v>6187576.9729777761</v>
      </c>
      <c r="AB99" s="1098"/>
      <c r="AC99" s="600">
        <v>6</v>
      </c>
      <c r="AD99" s="1056">
        <f t="shared" si="55"/>
        <v>37675.73333333333</v>
      </c>
      <c r="AE99" s="1063">
        <v>0.25</v>
      </c>
      <c r="AF99" s="747">
        <f t="shared" si="56"/>
        <v>34200</v>
      </c>
      <c r="AG99" s="600"/>
      <c r="AH99" s="1056">
        <f t="shared" si="57"/>
        <v>0</v>
      </c>
      <c r="AI99" s="1070"/>
      <c r="AJ99" s="747">
        <f t="shared" si="58"/>
        <v>0</v>
      </c>
      <c r="AK99" s="1051"/>
      <c r="AL99" s="270">
        <v>0</v>
      </c>
      <c r="AM99" s="902">
        <v>2018</v>
      </c>
      <c r="AN99" s="902">
        <f>AM99+10</f>
        <v>2028</v>
      </c>
      <c r="AO99" s="18" t="str">
        <f t="shared" si="59"/>
        <v xml:space="preserve"> </v>
      </c>
      <c r="AP99" s="747" t="str">
        <f t="shared" si="60"/>
        <v xml:space="preserve"> </v>
      </c>
      <c r="AQ99" s="4" t="str">
        <f t="shared" si="61"/>
        <v xml:space="preserve"> </v>
      </c>
      <c r="AR99" s="747" t="str">
        <f t="shared" si="62"/>
        <v xml:space="preserve"> </v>
      </c>
      <c r="AS99" s="4" t="str">
        <f t="shared" si="63"/>
        <v xml:space="preserve"> </v>
      </c>
      <c r="AT99" s="747" t="str">
        <f t="shared" si="64"/>
        <v xml:space="preserve"> </v>
      </c>
      <c r="AU99" s="4" t="str">
        <f t="shared" si="65"/>
        <v xml:space="preserve"> </v>
      </c>
      <c r="AV99" s="747" t="str">
        <f t="shared" si="66"/>
        <v xml:space="preserve"> </v>
      </c>
      <c r="AW99" s="4" t="str">
        <f t="shared" si="67"/>
        <v xml:space="preserve"> </v>
      </c>
      <c r="AX99" s="747" t="str">
        <f t="shared" si="68"/>
        <v xml:space="preserve"> </v>
      </c>
      <c r="AY99" s="4" t="str">
        <f t="shared" si="69"/>
        <v xml:space="preserve"> </v>
      </c>
      <c r="AZ99" s="747" t="str">
        <f t="shared" si="70"/>
        <v xml:space="preserve"> </v>
      </c>
      <c r="BA99" s="4" t="str">
        <f t="shared" si="71"/>
        <v xml:space="preserve"> </v>
      </c>
      <c r="BB99" s="747" t="str">
        <f t="shared" si="72"/>
        <v xml:space="preserve"> </v>
      </c>
      <c r="BC99" s="4" t="str">
        <f t="shared" si="73"/>
        <v xml:space="preserve"> </v>
      </c>
      <c r="BD99" s="747" t="str">
        <f t="shared" si="74"/>
        <v xml:space="preserve"> </v>
      </c>
      <c r="BE99" s="4" t="str">
        <f t="shared" si="75"/>
        <v xml:space="preserve"> </v>
      </c>
      <c r="BF99" s="747" t="str">
        <f t="shared" si="76"/>
        <v xml:space="preserve"> </v>
      </c>
      <c r="BG99" s="4" t="str">
        <f t="shared" si="77"/>
        <v xml:space="preserve"> </v>
      </c>
      <c r="BH99" s="747" t="str">
        <f t="shared" si="78"/>
        <v xml:space="preserve"> </v>
      </c>
      <c r="BI99" s="4">
        <f t="shared" si="79"/>
        <v>1.9</v>
      </c>
      <c r="BJ99" s="747">
        <f t="shared" si="80"/>
        <v>214875.73333333334</v>
      </c>
      <c r="BK99" s="4" t="str">
        <f t="shared" si="81"/>
        <v xml:space="preserve"> </v>
      </c>
      <c r="BL99" s="747" t="str">
        <f t="shared" si="82"/>
        <v xml:space="preserve"> </v>
      </c>
      <c r="BM99" s="4" t="str">
        <f t="shared" si="83"/>
        <v xml:space="preserve"> </v>
      </c>
      <c r="BN99" s="747" t="str">
        <f t="shared" si="84"/>
        <v xml:space="preserve"> </v>
      </c>
      <c r="BO99" s="4" t="str">
        <f t="shared" si="85"/>
        <v xml:space="preserve"> </v>
      </c>
      <c r="BP99" s="747" t="str">
        <f t="shared" si="86"/>
        <v xml:space="preserve"> </v>
      </c>
      <c r="BQ99" s="4" t="str">
        <f t="shared" si="87"/>
        <v xml:space="preserve"> </v>
      </c>
      <c r="BR99" s="747" t="str">
        <f t="shared" si="88"/>
        <v xml:space="preserve"> </v>
      </c>
      <c r="BS99" s="133" t="s">
        <v>626</v>
      </c>
      <c r="BT99" s="133"/>
      <c r="BU99" s="389"/>
      <c r="BV99" s="389"/>
      <c r="BW99" s="389"/>
      <c r="BX99" s="389"/>
      <c r="BY99" s="389"/>
      <c r="BZ99" s="389"/>
      <c r="CA99" s="389"/>
      <c r="CB99" s="389"/>
      <c r="CC99" s="163">
        <f t="shared" si="89"/>
        <v>0</v>
      </c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89"/>
      <c r="EF99" s="389"/>
      <c r="EG99" s="389"/>
      <c r="EH99" s="389"/>
      <c r="EI99" s="389"/>
      <c r="EJ99" s="389"/>
      <c r="EK99" s="389"/>
      <c r="EL99" s="389"/>
      <c r="EM99" s="389"/>
      <c r="EN99" s="389"/>
      <c r="EO99" s="389"/>
      <c r="EP99" s="389"/>
      <c r="EQ99" s="389"/>
      <c r="ER99" s="389"/>
      <c r="ES99" s="389"/>
      <c r="ET99" s="389"/>
      <c r="EU99" s="389"/>
      <c r="EV99" s="389"/>
      <c r="EW99" s="389"/>
      <c r="EX99" s="389"/>
      <c r="EY99" s="389"/>
      <c r="EZ99" s="389"/>
      <c r="FA99" s="389"/>
      <c r="FB99" s="389"/>
      <c r="FC99" s="389"/>
      <c r="FD99" s="389"/>
      <c r="FE99" s="389"/>
      <c r="FF99" s="389"/>
      <c r="FG99" s="389"/>
      <c r="FH99" s="389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89"/>
      <c r="FY99" s="694" t="s">
        <v>198</v>
      </c>
      <c r="FZ99" s="695">
        <v>252</v>
      </c>
      <c r="GA99" s="695">
        <v>30289444</v>
      </c>
      <c r="GB99" s="695">
        <v>55</v>
      </c>
      <c r="GC99" s="695" t="s">
        <v>798</v>
      </c>
      <c r="GD99" s="695">
        <v>20</v>
      </c>
      <c r="GE99" s="695">
        <v>2011</v>
      </c>
      <c r="GF99" s="695">
        <v>1</v>
      </c>
      <c r="GG99" s="695" t="s">
        <v>780</v>
      </c>
      <c r="GH99" s="695">
        <v>2</v>
      </c>
      <c r="GI99" s="695">
        <v>1</v>
      </c>
      <c r="GJ99" s="695" t="s">
        <v>780</v>
      </c>
      <c r="GK99" s="695">
        <v>2</v>
      </c>
      <c r="GL99" s="695" t="s">
        <v>781</v>
      </c>
      <c r="GM99" s="695" t="s">
        <v>782</v>
      </c>
      <c r="GN99" s="695">
        <v>66</v>
      </c>
      <c r="GO99" s="695" t="s">
        <v>783</v>
      </c>
      <c r="GP99" s="695">
        <v>0</v>
      </c>
      <c r="GQ99" s="695">
        <v>0</v>
      </c>
      <c r="GR99" s="695">
        <v>4</v>
      </c>
      <c r="GS99" s="695">
        <v>2</v>
      </c>
      <c r="GT99" s="695">
        <v>9</v>
      </c>
      <c r="GU99" s="695" t="s">
        <v>783</v>
      </c>
      <c r="GV99" s="695" t="s">
        <v>783</v>
      </c>
      <c r="GW99" s="695" t="s">
        <v>783</v>
      </c>
      <c r="GX99" s="695" t="s">
        <v>783</v>
      </c>
      <c r="GY99" s="695" t="s">
        <v>783</v>
      </c>
      <c r="GZ99" s="695">
        <v>1649</v>
      </c>
      <c r="HA99" s="695">
        <v>0.42</v>
      </c>
      <c r="HB99" s="695">
        <v>5</v>
      </c>
      <c r="HC99" s="695" t="s">
        <v>783</v>
      </c>
      <c r="HD99" s="695" t="s">
        <v>782</v>
      </c>
      <c r="HE99" s="695">
        <v>150</v>
      </c>
      <c r="HF99" s="695" t="s">
        <v>783</v>
      </c>
      <c r="HG99" s="695">
        <v>0</v>
      </c>
      <c r="HH99" s="695" t="s">
        <v>783</v>
      </c>
      <c r="HI99" s="695">
        <v>0</v>
      </c>
      <c r="HJ99" s="695">
        <v>1</v>
      </c>
      <c r="HK99" s="695">
        <v>45</v>
      </c>
      <c r="HL99" s="695" t="s">
        <v>784</v>
      </c>
      <c r="HM99" s="695" t="s">
        <v>785</v>
      </c>
      <c r="HN99" s="695" t="s">
        <v>783</v>
      </c>
      <c r="HO99" s="695" t="s">
        <v>783</v>
      </c>
      <c r="HP99" s="695" t="s">
        <v>783</v>
      </c>
      <c r="HQ99" s="695" t="s">
        <v>783</v>
      </c>
      <c r="HR99" s="695" t="s">
        <v>783</v>
      </c>
      <c r="HS99" s="695">
        <v>3975626</v>
      </c>
      <c r="HT99" s="695" t="s">
        <v>783</v>
      </c>
      <c r="HU99" s="695" t="s">
        <v>786</v>
      </c>
      <c r="HV99" s="695" t="s">
        <v>787</v>
      </c>
      <c r="HW99" s="695">
        <v>4</v>
      </c>
      <c r="HX99" s="695">
        <v>2014</v>
      </c>
      <c r="HY99" s="695">
        <v>63</v>
      </c>
      <c r="HZ99" s="695">
        <v>0</v>
      </c>
      <c r="IA99" s="695">
        <v>2218</v>
      </c>
      <c r="IB99" s="696">
        <v>41697.500081018516</v>
      </c>
      <c r="IC99" s="695" t="s">
        <v>788</v>
      </c>
      <c r="ID99" s="695">
        <v>3980104</v>
      </c>
      <c r="IE99" s="695">
        <v>2014</v>
      </c>
      <c r="IF99" s="695">
        <v>1712</v>
      </c>
      <c r="IG99" s="695" t="s">
        <v>783</v>
      </c>
      <c r="IH99" s="695" t="s">
        <v>783</v>
      </c>
      <c r="II99" s="695" t="s">
        <v>783</v>
      </c>
      <c r="IJ99" s="695" t="s">
        <v>783</v>
      </c>
      <c r="IK99" s="695" t="s">
        <v>783</v>
      </c>
      <c r="IL99" s="695" t="s">
        <v>783</v>
      </c>
      <c r="IM99" s="695" t="s">
        <v>783</v>
      </c>
      <c r="IN99" s="695" t="s">
        <v>783</v>
      </c>
      <c r="IO99" s="695" t="s">
        <v>783</v>
      </c>
      <c r="IP99" s="695">
        <v>1649</v>
      </c>
      <c r="IQ99" s="696">
        <v>37477.354571759257</v>
      </c>
      <c r="IR99" s="695">
        <v>2</v>
      </c>
      <c r="IS99" s="695" t="s">
        <v>793</v>
      </c>
      <c r="IT99" s="695">
        <v>9</v>
      </c>
      <c r="IU99" s="697">
        <v>41275</v>
      </c>
      <c r="IV99" s="695" t="s">
        <v>783</v>
      </c>
      <c r="IW99" s="695" t="s">
        <v>783</v>
      </c>
      <c r="IX99" s="695" t="s">
        <v>783</v>
      </c>
      <c r="IY99" s="695" t="s">
        <v>781</v>
      </c>
      <c r="IZ99" s="695">
        <v>45</v>
      </c>
      <c r="JA99" s="695" t="s">
        <v>789</v>
      </c>
      <c r="JB99" s="695" t="s">
        <v>783</v>
      </c>
      <c r="JC99" s="695" t="s">
        <v>783</v>
      </c>
      <c r="JD99" s="695" t="s">
        <v>783</v>
      </c>
      <c r="JE99" s="695">
        <v>329429</v>
      </c>
      <c r="JF99" s="695" t="s">
        <v>783</v>
      </c>
      <c r="JG99" s="695" t="s">
        <v>783</v>
      </c>
      <c r="JH99" s="695" t="s">
        <v>815</v>
      </c>
      <c r="JI99" s="695">
        <v>55</v>
      </c>
      <c r="JJ99" s="695" t="s">
        <v>783</v>
      </c>
      <c r="JK99" s="695" t="s">
        <v>783</v>
      </c>
      <c r="JL99" s="695" t="s">
        <v>783</v>
      </c>
      <c r="JM99" s="695" t="s">
        <v>790</v>
      </c>
      <c r="JN99" s="695">
        <v>4</v>
      </c>
      <c r="JO99" s="695">
        <v>3</v>
      </c>
      <c r="JP99" s="695" t="s">
        <v>783</v>
      </c>
      <c r="JQ99" s="695" t="s">
        <v>783</v>
      </c>
      <c r="JR99" s="695" t="s">
        <v>783</v>
      </c>
      <c r="JS99" s="695" t="s">
        <v>783</v>
      </c>
      <c r="JT99" s="695" t="s">
        <v>783</v>
      </c>
      <c r="JU99" s="695" t="s">
        <v>783</v>
      </c>
      <c r="JV99" s="695" t="s">
        <v>867</v>
      </c>
      <c r="JW99" s="698">
        <v>2217.695663</v>
      </c>
      <c r="JY99" s="225"/>
    </row>
    <row r="100" spans="1:286" ht="16" thickBot="1">
      <c r="A100" s="905" t="s">
        <v>5</v>
      </c>
      <c r="B100" s="79">
        <f t="shared" si="52"/>
        <v>1</v>
      </c>
      <c r="C100" s="871" t="s">
        <v>234</v>
      </c>
      <c r="D100" s="489" t="s">
        <v>168</v>
      </c>
      <c r="E100" s="1129" t="s">
        <v>129</v>
      </c>
      <c r="F100" s="888">
        <v>2.15</v>
      </c>
      <c r="G100" s="120">
        <f t="shared" si="90"/>
        <v>72.2</v>
      </c>
      <c r="H100" s="46"/>
      <c r="I100" s="33">
        <v>2.15</v>
      </c>
      <c r="J100" s="29"/>
      <c r="K100" s="18"/>
      <c r="L100" s="5"/>
      <c r="M100" s="170">
        <v>3</v>
      </c>
      <c r="N100" s="71">
        <v>3</v>
      </c>
      <c r="O100" s="739">
        <v>3</v>
      </c>
      <c r="P100" s="1107">
        <f t="shared" si="95"/>
        <v>9</v>
      </c>
      <c r="Q100" s="1108">
        <f t="shared" si="96"/>
        <v>27</v>
      </c>
      <c r="R100" s="46"/>
      <c r="S100" s="33">
        <f>I100</f>
        <v>2.15</v>
      </c>
      <c r="T100" s="25"/>
      <c r="U100" s="219">
        <f t="shared" si="50"/>
        <v>161250</v>
      </c>
      <c r="V100" s="219" t="s">
        <v>642</v>
      </c>
      <c r="W100" s="1042">
        <f t="shared" si="91"/>
        <v>161250</v>
      </c>
      <c r="X100" s="537">
        <f t="shared" si="92"/>
        <v>183222.04444444444</v>
      </c>
      <c r="Y100" s="538">
        <f t="shared" si="53"/>
        <v>500</v>
      </c>
      <c r="Z100" s="1090">
        <f t="shared" si="54"/>
        <v>344972.04444444447</v>
      </c>
      <c r="AA100" s="1475">
        <f t="shared" si="93"/>
        <v>6532549.0174222207</v>
      </c>
      <c r="AB100" s="1098"/>
      <c r="AC100" s="600">
        <v>4</v>
      </c>
      <c r="AD100" s="1056">
        <f t="shared" si="55"/>
        <v>28422.044444444444</v>
      </c>
      <c r="AE100" s="1063">
        <v>1</v>
      </c>
      <c r="AF100" s="747">
        <f t="shared" si="56"/>
        <v>154800</v>
      </c>
      <c r="AG100" s="600"/>
      <c r="AH100" s="1056">
        <f t="shared" si="57"/>
        <v>0</v>
      </c>
      <c r="AI100" s="1070"/>
      <c r="AJ100" s="747">
        <f t="shared" si="58"/>
        <v>0</v>
      </c>
      <c r="AK100" s="1051"/>
      <c r="AL100" s="270">
        <v>0</v>
      </c>
      <c r="AM100" s="902">
        <v>2019</v>
      </c>
      <c r="AN100" s="902">
        <f>AM100+10</f>
        <v>2029</v>
      </c>
      <c r="AO100" s="18" t="str">
        <f t="shared" si="59"/>
        <v xml:space="preserve"> </v>
      </c>
      <c r="AP100" s="747" t="str">
        <f t="shared" si="60"/>
        <v xml:space="preserve"> </v>
      </c>
      <c r="AQ100" s="4" t="str">
        <f t="shared" si="61"/>
        <v xml:space="preserve"> </v>
      </c>
      <c r="AR100" s="747" t="str">
        <f t="shared" si="62"/>
        <v xml:space="preserve"> </v>
      </c>
      <c r="AS100" s="4" t="str">
        <f t="shared" si="63"/>
        <v xml:space="preserve"> </v>
      </c>
      <c r="AT100" s="747" t="str">
        <f t="shared" si="64"/>
        <v xml:space="preserve"> </v>
      </c>
      <c r="AU100" s="4" t="str">
        <f t="shared" si="65"/>
        <v xml:space="preserve"> </v>
      </c>
      <c r="AV100" s="747" t="str">
        <f t="shared" si="66"/>
        <v xml:space="preserve"> </v>
      </c>
      <c r="AW100" s="4" t="str">
        <f t="shared" si="67"/>
        <v xml:space="preserve"> </v>
      </c>
      <c r="AX100" s="747" t="str">
        <f t="shared" si="68"/>
        <v xml:space="preserve"> </v>
      </c>
      <c r="AY100" s="4" t="str">
        <f t="shared" si="69"/>
        <v xml:space="preserve"> </v>
      </c>
      <c r="AZ100" s="747" t="str">
        <f t="shared" si="70"/>
        <v xml:space="preserve"> </v>
      </c>
      <c r="BA100" s="4" t="str">
        <f t="shared" si="71"/>
        <v xml:space="preserve"> </v>
      </c>
      <c r="BB100" s="747" t="str">
        <f t="shared" si="72"/>
        <v xml:space="preserve"> </v>
      </c>
      <c r="BC100" s="4" t="str">
        <f t="shared" si="73"/>
        <v xml:space="preserve"> </v>
      </c>
      <c r="BD100" s="747" t="str">
        <f t="shared" si="74"/>
        <v xml:space="preserve"> </v>
      </c>
      <c r="BE100" s="4" t="str">
        <f t="shared" si="75"/>
        <v xml:space="preserve"> </v>
      </c>
      <c r="BF100" s="747" t="str">
        <f t="shared" si="76"/>
        <v xml:space="preserve"> </v>
      </c>
      <c r="BG100" s="4" t="str">
        <f t="shared" si="77"/>
        <v xml:space="preserve"> </v>
      </c>
      <c r="BH100" s="747" t="str">
        <f t="shared" si="78"/>
        <v xml:space="preserve"> </v>
      </c>
      <c r="BI100" s="4" t="str">
        <f t="shared" si="79"/>
        <v xml:space="preserve"> </v>
      </c>
      <c r="BJ100" s="747" t="str">
        <f t="shared" si="80"/>
        <v xml:space="preserve"> </v>
      </c>
      <c r="BK100" s="4">
        <f t="shared" si="81"/>
        <v>2.15</v>
      </c>
      <c r="BL100" s="747">
        <f t="shared" si="82"/>
        <v>344972.04444444447</v>
      </c>
      <c r="BM100" s="4" t="str">
        <f t="shared" si="83"/>
        <v xml:space="preserve"> </v>
      </c>
      <c r="BN100" s="747" t="str">
        <f t="shared" si="84"/>
        <v xml:space="preserve"> </v>
      </c>
      <c r="BO100" s="4" t="str">
        <f t="shared" si="85"/>
        <v xml:space="preserve"> </v>
      </c>
      <c r="BP100" s="747" t="str">
        <f t="shared" si="86"/>
        <v xml:space="preserve"> </v>
      </c>
      <c r="BQ100" s="4" t="str">
        <f t="shared" si="87"/>
        <v xml:space="preserve"> </v>
      </c>
      <c r="BR100" s="747" t="str">
        <f t="shared" si="88"/>
        <v xml:space="preserve"> </v>
      </c>
      <c r="BS100" s="133"/>
      <c r="BT100" s="133"/>
      <c r="BU100" s="389"/>
      <c r="BV100" s="389"/>
      <c r="BW100" s="389"/>
      <c r="BX100" s="389"/>
      <c r="BY100" s="389"/>
      <c r="BZ100" s="389"/>
      <c r="CA100" s="389"/>
      <c r="CB100" s="389"/>
      <c r="CC100" s="163">
        <f t="shared" si="89"/>
        <v>0</v>
      </c>
      <c r="CD100" s="389"/>
      <c r="CE100" s="389"/>
      <c r="CF100" s="589"/>
      <c r="CG100" s="589"/>
      <c r="CH100" s="589"/>
      <c r="CI100" s="589"/>
      <c r="CJ100" s="589"/>
      <c r="CK100" s="589"/>
      <c r="CL100" s="589"/>
      <c r="CM100" s="589"/>
      <c r="CN100" s="589"/>
      <c r="CO100" s="589"/>
      <c r="CP100" s="589"/>
      <c r="CQ100" s="589"/>
      <c r="CR100" s="589"/>
      <c r="CS100" s="589"/>
      <c r="CT100" s="589"/>
      <c r="CU100" s="589"/>
      <c r="CV100" s="589"/>
      <c r="CW100" s="589"/>
      <c r="CX100" s="589"/>
      <c r="CY100" s="589"/>
      <c r="CZ100" s="589"/>
      <c r="DA100" s="589"/>
      <c r="DB100" s="389"/>
      <c r="DC100" s="389"/>
      <c r="DD100" s="389"/>
      <c r="DE100" s="389"/>
      <c r="DF100" s="389"/>
      <c r="DG100" s="389"/>
      <c r="DH100" s="389"/>
      <c r="DI100" s="389"/>
      <c r="DJ100" s="389"/>
      <c r="DK100" s="389"/>
      <c r="DL100" s="389"/>
      <c r="DM100" s="389"/>
      <c r="DN100" s="389"/>
      <c r="DO100" s="389"/>
      <c r="DP100" s="389"/>
      <c r="DQ100" s="389"/>
      <c r="DR100" s="389"/>
      <c r="DS100" s="389"/>
      <c r="DT100" s="389"/>
      <c r="DU100" s="389"/>
      <c r="DV100" s="389"/>
      <c r="DW100" s="389"/>
      <c r="DX100" s="389"/>
      <c r="DY100" s="389"/>
      <c r="DZ100" s="389"/>
      <c r="EA100" s="389"/>
      <c r="EB100" s="389"/>
      <c r="EC100" s="389"/>
      <c r="ED100" s="389"/>
      <c r="EE100" s="389"/>
      <c r="EF100" s="389"/>
      <c r="EG100" s="389"/>
      <c r="EH100" s="389"/>
      <c r="EI100" s="389"/>
      <c r="EJ100" s="389"/>
      <c r="EK100" s="389"/>
      <c r="EL100" s="389"/>
      <c r="EM100" s="389"/>
      <c r="EN100" s="389"/>
      <c r="EO100" s="389"/>
      <c r="EP100" s="389"/>
      <c r="EQ100" s="389"/>
      <c r="ER100" s="389"/>
      <c r="ES100" s="389"/>
      <c r="ET100" s="389"/>
      <c r="EU100" s="389"/>
      <c r="EV100" s="389"/>
      <c r="EW100" s="389"/>
      <c r="EX100" s="389"/>
      <c r="EY100" s="389"/>
      <c r="EZ100" s="389"/>
      <c r="FA100" s="389"/>
      <c r="FB100" s="389"/>
      <c r="FC100" s="389"/>
      <c r="FD100" s="389"/>
      <c r="FE100" s="389"/>
      <c r="FF100" s="389"/>
      <c r="FG100" s="389"/>
      <c r="FH100" s="389"/>
      <c r="FI100" s="389"/>
      <c r="FJ100" s="389"/>
      <c r="FK100" s="389"/>
      <c r="FL100" s="389"/>
      <c r="FM100" s="389"/>
      <c r="FN100" s="389"/>
      <c r="FO100" s="389"/>
      <c r="FP100" s="389"/>
      <c r="FQ100" s="389"/>
      <c r="FR100" s="389"/>
      <c r="FS100" s="389"/>
      <c r="FT100" s="389"/>
      <c r="FU100" s="389"/>
      <c r="FV100" s="389"/>
      <c r="FW100" s="389"/>
      <c r="FX100" s="389"/>
      <c r="FY100" s="639" t="s">
        <v>198</v>
      </c>
      <c r="FZ100" s="640">
        <v>279</v>
      </c>
      <c r="GA100" s="640">
        <v>30289458</v>
      </c>
      <c r="GB100" s="640">
        <v>55</v>
      </c>
      <c r="GC100" s="640" t="s">
        <v>798</v>
      </c>
      <c r="GD100" s="640">
        <v>20</v>
      </c>
      <c r="GE100" s="640">
        <v>2011</v>
      </c>
      <c r="GF100" s="640">
        <v>1</v>
      </c>
      <c r="GG100" s="640" t="s">
        <v>780</v>
      </c>
      <c r="GH100" s="640">
        <v>2</v>
      </c>
      <c r="GI100" s="640">
        <v>1</v>
      </c>
      <c r="GJ100" s="640" t="s">
        <v>780</v>
      </c>
      <c r="GK100" s="640">
        <v>2</v>
      </c>
      <c r="GL100" s="640" t="s">
        <v>781</v>
      </c>
      <c r="GM100" s="640" t="s">
        <v>782</v>
      </c>
      <c r="GN100" s="640">
        <v>66</v>
      </c>
      <c r="GO100" s="640" t="s">
        <v>783</v>
      </c>
      <c r="GP100" s="640">
        <v>0</v>
      </c>
      <c r="GQ100" s="640">
        <v>0</v>
      </c>
      <c r="GR100" s="640">
        <v>4</v>
      </c>
      <c r="GS100" s="640">
        <v>2</v>
      </c>
      <c r="GT100" s="640">
        <v>9</v>
      </c>
      <c r="GU100" s="640" t="s">
        <v>783</v>
      </c>
      <c r="GV100" s="640" t="s">
        <v>783</v>
      </c>
      <c r="GW100" s="640" t="s">
        <v>783</v>
      </c>
      <c r="GX100" s="640" t="s">
        <v>783</v>
      </c>
      <c r="GY100" s="640" t="s">
        <v>783</v>
      </c>
      <c r="GZ100" s="640">
        <v>1649</v>
      </c>
      <c r="HA100" s="640">
        <v>0.1</v>
      </c>
      <c r="HB100" s="640">
        <v>5</v>
      </c>
      <c r="HC100" s="640" t="s">
        <v>783</v>
      </c>
      <c r="HD100" s="640" t="s">
        <v>782</v>
      </c>
      <c r="HE100" s="640">
        <v>35</v>
      </c>
      <c r="HF100" s="640" t="s">
        <v>783</v>
      </c>
      <c r="HG100" s="640">
        <v>0</v>
      </c>
      <c r="HH100" s="640" t="s">
        <v>783</v>
      </c>
      <c r="HI100" s="640">
        <v>0</v>
      </c>
      <c r="HJ100" s="640">
        <v>1</v>
      </c>
      <c r="HK100" s="640">
        <v>45</v>
      </c>
      <c r="HL100" s="640" t="s">
        <v>784</v>
      </c>
      <c r="HM100" s="640" t="s">
        <v>785</v>
      </c>
      <c r="HN100" s="640" t="s">
        <v>783</v>
      </c>
      <c r="HO100" s="640" t="s">
        <v>783</v>
      </c>
      <c r="HP100" s="640" t="s">
        <v>783</v>
      </c>
      <c r="HQ100" s="640" t="s">
        <v>783</v>
      </c>
      <c r="HR100" s="640" t="s">
        <v>783</v>
      </c>
      <c r="HS100" s="640">
        <v>3979237</v>
      </c>
      <c r="HT100" s="640" t="s">
        <v>783</v>
      </c>
      <c r="HU100" s="640" t="s">
        <v>786</v>
      </c>
      <c r="HV100" s="640" t="s">
        <v>787</v>
      </c>
      <c r="HW100" s="640">
        <v>4</v>
      </c>
      <c r="HX100" s="640">
        <v>2014</v>
      </c>
      <c r="HY100" s="640">
        <v>63</v>
      </c>
      <c r="HZ100" s="640">
        <v>0</v>
      </c>
      <c r="IA100" s="640">
        <v>528</v>
      </c>
      <c r="IB100" s="641">
        <v>41697.500081018516</v>
      </c>
      <c r="IC100" s="640" t="s">
        <v>788</v>
      </c>
      <c r="ID100" s="640">
        <v>3974759</v>
      </c>
      <c r="IE100" s="640">
        <v>2014</v>
      </c>
      <c r="IF100" s="640">
        <v>1712</v>
      </c>
      <c r="IG100" s="640" t="s">
        <v>783</v>
      </c>
      <c r="IH100" s="640" t="s">
        <v>783</v>
      </c>
      <c r="II100" s="640" t="s">
        <v>783</v>
      </c>
      <c r="IJ100" s="640" t="s">
        <v>783</v>
      </c>
      <c r="IK100" s="640" t="s">
        <v>783</v>
      </c>
      <c r="IL100" s="640" t="s">
        <v>783</v>
      </c>
      <c r="IM100" s="640" t="s">
        <v>783</v>
      </c>
      <c r="IN100" s="640" t="s">
        <v>783</v>
      </c>
      <c r="IO100" s="640" t="s">
        <v>783</v>
      </c>
      <c r="IP100" s="640">
        <v>1649</v>
      </c>
      <c r="IQ100" s="641">
        <v>41004.418171296296</v>
      </c>
      <c r="IR100" s="640">
        <v>2</v>
      </c>
      <c r="IS100" s="640" t="s">
        <v>793</v>
      </c>
      <c r="IT100" s="640">
        <v>9</v>
      </c>
      <c r="IU100" s="642">
        <v>41275</v>
      </c>
      <c r="IV100" s="640" t="s">
        <v>783</v>
      </c>
      <c r="IW100" s="640" t="s">
        <v>783</v>
      </c>
      <c r="IX100" s="640" t="s">
        <v>783</v>
      </c>
      <c r="IY100" s="640" t="s">
        <v>781</v>
      </c>
      <c r="IZ100" s="640">
        <v>45</v>
      </c>
      <c r="JA100" s="640" t="s">
        <v>789</v>
      </c>
      <c r="JB100" s="640" t="s">
        <v>783</v>
      </c>
      <c r="JC100" s="640" t="s">
        <v>783</v>
      </c>
      <c r="JD100" s="640" t="s">
        <v>783</v>
      </c>
      <c r="JE100" s="640">
        <v>329429</v>
      </c>
      <c r="JF100" s="640" t="s">
        <v>783</v>
      </c>
      <c r="JG100" s="640" t="s">
        <v>783</v>
      </c>
      <c r="JH100" s="640" t="s">
        <v>815</v>
      </c>
      <c r="JI100" s="640">
        <v>55</v>
      </c>
      <c r="JJ100" s="640" t="s">
        <v>783</v>
      </c>
      <c r="JK100" s="640" t="s">
        <v>783</v>
      </c>
      <c r="JL100" s="640" t="s">
        <v>783</v>
      </c>
      <c r="JM100" s="640" t="s">
        <v>790</v>
      </c>
      <c r="JN100" s="640">
        <v>4</v>
      </c>
      <c r="JO100" s="640">
        <v>3</v>
      </c>
      <c r="JP100" s="640" t="s">
        <v>783</v>
      </c>
      <c r="JQ100" s="640">
        <v>10711928</v>
      </c>
      <c r="JR100" s="640">
        <v>2011</v>
      </c>
      <c r="JS100" s="640">
        <v>3</v>
      </c>
      <c r="JT100" s="640" t="s">
        <v>783</v>
      </c>
      <c r="JU100" s="640" t="s">
        <v>783</v>
      </c>
      <c r="JV100" s="640" t="s">
        <v>868</v>
      </c>
      <c r="JW100" s="643">
        <v>533.31659000000002</v>
      </c>
      <c r="JX100">
        <f>SUM(JW27:JW100)</f>
        <v>158677.63593600004</v>
      </c>
      <c r="JY100" s="225">
        <v>4.5803907342803027</v>
      </c>
    </row>
    <row r="101" spans="1:286" ht="16" thickBot="1">
      <c r="A101" s="905" t="s">
        <v>5</v>
      </c>
      <c r="B101" s="79">
        <f t="shared" si="52"/>
        <v>1</v>
      </c>
      <c r="C101" s="871" t="s">
        <v>122</v>
      </c>
      <c r="D101" s="489" t="s">
        <v>185</v>
      </c>
      <c r="E101" s="1129" t="s">
        <v>197</v>
      </c>
      <c r="F101" s="888">
        <v>1.1000000000000001</v>
      </c>
      <c r="G101" s="120">
        <f t="shared" si="90"/>
        <v>73.3</v>
      </c>
      <c r="H101" s="46"/>
      <c r="I101" s="3">
        <v>1.1000000000000001</v>
      </c>
      <c r="J101" s="29"/>
      <c r="K101" s="18">
        <v>1978</v>
      </c>
      <c r="L101" s="5"/>
      <c r="M101" s="170">
        <v>3</v>
      </c>
      <c r="N101" s="71">
        <v>4</v>
      </c>
      <c r="O101" s="1134">
        <v>2</v>
      </c>
      <c r="P101" s="1107">
        <f t="shared" si="95"/>
        <v>9</v>
      </c>
      <c r="Q101" s="1108">
        <f t="shared" si="96"/>
        <v>24</v>
      </c>
      <c r="R101" s="46"/>
      <c r="S101" s="3">
        <v>1.1000000000000001</v>
      </c>
      <c r="T101" s="43"/>
      <c r="U101" s="219">
        <f>S101*$O$156</f>
        <v>82500</v>
      </c>
      <c r="V101" s="219" t="s">
        <v>642</v>
      </c>
      <c r="W101" s="1042">
        <f t="shared" si="91"/>
        <v>82500</v>
      </c>
      <c r="X101" s="537">
        <f t="shared" si="92"/>
        <v>0</v>
      </c>
      <c r="Y101" s="538">
        <f t="shared" si="53"/>
        <v>500</v>
      </c>
      <c r="Z101" s="1090">
        <f t="shared" si="54"/>
        <v>83000</v>
      </c>
      <c r="AA101" s="1475">
        <f t="shared" si="93"/>
        <v>6615549.0174222207</v>
      </c>
      <c r="AB101" s="1098"/>
      <c r="AC101" s="600"/>
      <c r="AD101" s="1056">
        <f t="shared" si="55"/>
        <v>0</v>
      </c>
      <c r="AE101" s="1063"/>
      <c r="AF101" s="747">
        <f t="shared" si="56"/>
        <v>0</v>
      </c>
      <c r="AG101" s="600"/>
      <c r="AH101" s="1056">
        <f t="shared" si="57"/>
        <v>0</v>
      </c>
      <c r="AI101" s="1070"/>
      <c r="AJ101" s="747">
        <f t="shared" si="58"/>
        <v>0</v>
      </c>
      <c r="AK101" s="1051"/>
      <c r="AL101" s="270">
        <v>0</v>
      </c>
      <c r="AM101" s="902">
        <v>2020</v>
      </c>
      <c r="AN101" s="902">
        <v>2029</v>
      </c>
      <c r="AO101" s="18" t="str">
        <f t="shared" si="59"/>
        <v xml:space="preserve"> </v>
      </c>
      <c r="AP101" s="747" t="str">
        <f t="shared" si="60"/>
        <v xml:space="preserve"> </v>
      </c>
      <c r="AQ101" s="4" t="str">
        <f t="shared" si="61"/>
        <v xml:space="preserve"> </v>
      </c>
      <c r="AR101" s="747" t="str">
        <f t="shared" si="62"/>
        <v xml:space="preserve"> </v>
      </c>
      <c r="AS101" s="4" t="str">
        <f t="shared" si="63"/>
        <v xml:space="preserve"> </v>
      </c>
      <c r="AT101" s="747" t="str">
        <f t="shared" si="64"/>
        <v xml:space="preserve"> </v>
      </c>
      <c r="AU101" s="4" t="str">
        <f t="shared" si="65"/>
        <v xml:space="preserve"> </v>
      </c>
      <c r="AV101" s="747" t="str">
        <f t="shared" si="66"/>
        <v xml:space="preserve"> </v>
      </c>
      <c r="AW101" s="4" t="str">
        <f t="shared" si="67"/>
        <v xml:space="preserve"> </v>
      </c>
      <c r="AX101" s="747" t="str">
        <f t="shared" si="68"/>
        <v xml:space="preserve"> </v>
      </c>
      <c r="AY101" s="4" t="str">
        <f t="shared" si="69"/>
        <v xml:space="preserve"> </v>
      </c>
      <c r="AZ101" s="747" t="str">
        <f t="shared" si="70"/>
        <v xml:space="preserve"> </v>
      </c>
      <c r="BA101" s="4" t="str">
        <f t="shared" si="71"/>
        <v xml:space="preserve"> </v>
      </c>
      <c r="BB101" s="747" t="str">
        <f t="shared" si="72"/>
        <v xml:space="preserve"> </v>
      </c>
      <c r="BC101" s="4" t="str">
        <f t="shared" si="73"/>
        <v xml:space="preserve"> </v>
      </c>
      <c r="BD101" s="747" t="str">
        <f t="shared" si="74"/>
        <v xml:space="preserve"> </v>
      </c>
      <c r="BE101" s="4" t="str">
        <f t="shared" si="75"/>
        <v xml:space="preserve"> </v>
      </c>
      <c r="BF101" s="747" t="str">
        <f t="shared" si="76"/>
        <v xml:space="preserve"> </v>
      </c>
      <c r="BG101" s="4" t="str">
        <f t="shared" si="77"/>
        <v xml:space="preserve"> </v>
      </c>
      <c r="BH101" s="747" t="str">
        <f t="shared" si="78"/>
        <v xml:space="preserve"> </v>
      </c>
      <c r="BI101" s="4" t="str">
        <f t="shared" si="79"/>
        <v xml:space="preserve"> </v>
      </c>
      <c r="BJ101" s="747" t="str">
        <f t="shared" si="80"/>
        <v xml:space="preserve"> </v>
      </c>
      <c r="BK101" s="4">
        <f t="shared" si="81"/>
        <v>1.1000000000000001</v>
      </c>
      <c r="BL101" s="747">
        <f t="shared" si="82"/>
        <v>83000</v>
      </c>
      <c r="BM101" s="4" t="str">
        <f t="shared" si="83"/>
        <v xml:space="preserve"> </v>
      </c>
      <c r="BN101" s="747" t="str">
        <f t="shared" si="84"/>
        <v xml:space="preserve"> </v>
      </c>
      <c r="BO101" s="4" t="str">
        <f t="shared" si="85"/>
        <v xml:space="preserve"> </v>
      </c>
      <c r="BP101" s="747" t="str">
        <f t="shared" si="86"/>
        <v xml:space="preserve"> </v>
      </c>
      <c r="BQ101" s="4" t="str">
        <f t="shared" si="87"/>
        <v xml:space="preserve"> </v>
      </c>
      <c r="BR101" s="747" t="str">
        <f t="shared" si="88"/>
        <v xml:space="preserve"> </v>
      </c>
      <c r="BS101" s="133" t="s">
        <v>202</v>
      </c>
      <c r="BT101" s="133"/>
      <c r="BU101" s="389"/>
      <c r="BV101" s="389"/>
      <c r="BW101" s="389"/>
      <c r="BX101" s="389"/>
      <c r="BY101" s="389"/>
      <c r="BZ101" s="389"/>
      <c r="CA101" s="389"/>
      <c r="CB101" s="389"/>
      <c r="CC101" s="163">
        <f t="shared" si="89"/>
        <v>0</v>
      </c>
      <c r="CD101" s="389"/>
      <c r="CE101" s="389"/>
      <c r="CF101" s="389"/>
      <c r="CG101" s="389"/>
      <c r="CH101" s="389"/>
      <c r="CI101" s="389"/>
      <c r="CJ101" s="389"/>
      <c r="CK101" s="389"/>
      <c r="CL101" s="389"/>
      <c r="CM101" s="389"/>
      <c r="CN101" s="389"/>
      <c r="CO101" s="389"/>
      <c r="CP101" s="389"/>
      <c r="CQ101" s="389"/>
      <c r="CR101" s="389"/>
      <c r="CS101" s="389"/>
      <c r="CT101" s="389"/>
      <c r="CU101" s="389"/>
      <c r="CV101" s="389"/>
      <c r="CW101" s="389"/>
      <c r="CX101" s="389"/>
      <c r="CY101" s="389"/>
      <c r="CZ101" s="389"/>
      <c r="DA101" s="389"/>
      <c r="DB101" s="389"/>
      <c r="DC101" s="389"/>
      <c r="DD101" s="389"/>
      <c r="DE101" s="389"/>
      <c r="DF101" s="389"/>
      <c r="DG101" s="389"/>
      <c r="DH101" s="389"/>
      <c r="DI101" s="389"/>
      <c r="DJ101" s="389"/>
      <c r="DK101" s="389"/>
      <c r="DL101" s="389"/>
      <c r="DM101" s="389"/>
      <c r="DN101" s="389"/>
      <c r="DO101" s="389"/>
      <c r="DP101" s="389"/>
      <c r="DQ101" s="389"/>
      <c r="DR101" s="389"/>
      <c r="DS101" s="389"/>
      <c r="DT101" s="389"/>
      <c r="DU101" s="389"/>
      <c r="DV101" s="389"/>
      <c r="DW101" s="389"/>
      <c r="DX101" s="389"/>
      <c r="DY101" s="389"/>
      <c r="DZ101" s="389"/>
      <c r="EA101" s="389"/>
      <c r="EB101" s="389"/>
      <c r="EC101" s="389"/>
      <c r="ED101" s="389"/>
      <c r="EE101" s="389"/>
      <c r="EF101" s="389"/>
      <c r="EG101" s="389"/>
      <c r="EH101" s="389"/>
      <c r="EI101" s="389"/>
      <c r="EJ101" s="389"/>
      <c r="EK101" s="389"/>
      <c r="EL101" s="389"/>
      <c r="EM101" s="389"/>
      <c r="EN101" s="389"/>
      <c r="EO101" s="389"/>
      <c r="EP101" s="389"/>
      <c r="EQ101" s="389"/>
      <c r="ER101" s="389"/>
      <c r="ES101" s="389"/>
      <c r="ET101" s="389"/>
      <c r="EU101" s="389"/>
      <c r="EV101" s="389"/>
      <c r="EW101" s="389"/>
      <c r="EX101" s="389"/>
      <c r="EY101" s="389"/>
      <c r="EZ101" s="389"/>
      <c r="FA101" s="389"/>
      <c r="FB101" s="389"/>
      <c r="FC101" s="389"/>
      <c r="FD101" s="389"/>
      <c r="FE101" s="389"/>
      <c r="FF101" s="389"/>
      <c r="FG101" s="389"/>
      <c r="FH101" s="389"/>
      <c r="FI101" s="389"/>
      <c r="FJ101" s="389"/>
      <c r="FK101" s="389"/>
      <c r="FL101" s="389"/>
      <c r="FM101" s="389"/>
      <c r="FN101" s="389"/>
      <c r="FO101" s="389"/>
      <c r="FP101" s="389"/>
      <c r="FQ101" s="389"/>
      <c r="FR101" s="389"/>
      <c r="FS101" s="389"/>
      <c r="FT101" s="389"/>
      <c r="FU101" s="389"/>
      <c r="FV101" s="389"/>
      <c r="FW101" s="389"/>
      <c r="FX101" s="389"/>
      <c r="FY101" s="655" t="s">
        <v>414</v>
      </c>
      <c r="FZ101" s="656">
        <v>106</v>
      </c>
      <c r="GA101" s="656">
        <v>30289381</v>
      </c>
      <c r="GB101" s="656">
        <v>40</v>
      </c>
      <c r="GC101" s="656" t="s">
        <v>779</v>
      </c>
      <c r="GD101" s="656">
        <v>22</v>
      </c>
      <c r="GE101" s="656">
        <v>2006</v>
      </c>
      <c r="GF101" s="656">
        <v>2</v>
      </c>
      <c r="GG101" s="656" t="s">
        <v>148</v>
      </c>
      <c r="GH101" s="656">
        <v>2</v>
      </c>
      <c r="GI101" s="656">
        <v>2</v>
      </c>
      <c r="GJ101" s="656" t="s">
        <v>148</v>
      </c>
      <c r="GK101" s="656">
        <v>2</v>
      </c>
      <c r="GL101" s="656" t="s">
        <v>781</v>
      </c>
      <c r="GM101" s="656" t="s">
        <v>782</v>
      </c>
      <c r="GN101" s="656">
        <v>66</v>
      </c>
      <c r="GO101" s="656" t="s">
        <v>783</v>
      </c>
      <c r="GP101" s="656">
        <v>0</v>
      </c>
      <c r="GQ101" s="656">
        <v>0</v>
      </c>
      <c r="GR101" s="656">
        <v>4</v>
      </c>
      <c r="GS101" s="656">
        <v>2</v>
      </c>
      <c r="GT101" s="656">
        <v>1</v>
      </c>
      <c r="GU101" s="656" t="s">
        <v>783</v>
      </c>
      <c r="GV101" s="656" t="s">
        <v>783</v>
      </c>
      <c r="GW101" s="656" t="s">
        <v>783</v>
      </c>
      <c r="GX101" s="656" t="s">
        <v>783</v>
      </c>
      <c r="GY101" s="656" t="s">
        <v>783</v>
      </c>
      <c r="GZ101" s="656">
        <v>1649</v>
      </c>
      <c r="HA101" s="656">
        <v>1.48</v>
      </c>
      <c r="HB101" s="656">
        <v>5</v>
      </c>
      <c r="HC101" s="656" t="s">
        <v>783</v>
      </c>
      <c r="HD101" s="656" t="s">
        <v>782</v>
      </c>
      <c r="HE101" s="656">
        <v>35</v>
      </c>
      <c r="HF101" s="656" t="s">
        <v>783</v>
      </c>
      <c r="HG101" s="656">
        <v>0</v>
      </c>
      <c r="HH101" s="656" t="s">
        <v>783</v>
      </c>
      <c r="HI101" s="656">
        <v>0</v>
      </c>
      <c r="HJ101" s="656">
        <v>1</v>
      </c>
      <c r="HK101" s="656">
        <v>45</v>
      </c>
      <c r="HL101" s="656" t="s">
        <v>784</v>
      </c>
      <c r="HM101" s="656" t="s">
        <v>785</v>
      </c>
      <c r="HN101" s="656" t="s">
        <v>783</v>
      </c>
      <c r="HO101" s="656" t="s">
        <v>783</v>
      </c>
      <c r="HP101" s="656" t="s">
        <v>783</v>
      </c>
      <c r="HQ101" s="656" t="s">
        <v>783</v>
      </c>
      <c r="HR101" s="656" t="s">
        <v>783</v>
      </c>
      <c r="HS101" s="656">
        <v>3980163</v>
      </c>
      <c r="HT101" s="656" t="s">
        <v>783</v>
      </c>
      <c r="HU101" s="656" t="s">
        <v>786</v>
      </c>
      <c r="HV101" s="656" t="s">
        <v>787</v>
      </c>
      <c r="HW101" s="656">
        <v>4</v>
      </c>
      <c r="HX101" s="656">
        <v>2014</v>
      </c>
      <c r="HY101" s="656">
        <v>63</v>
      </c>
      <c r="HZ101" s="656">
        <v>2640</v>
      </c>
      <c r="IA101" s="656">
        <v>10454</v>
      </c>
      <c r="IB101" s="657">
        <v>41697.500081018516</v>
      </c>
      <c r="IC101" s="656" t="s">
        <v>788</v>
      </c>
      <c r="ID101" s="656">
        <v>3975685</v>
      </c>
      <c r="IE101" s="656">
        <v>2014</v>
      </c>
      <c r="IF101" s="656">
        <v>1712</v>
      </c>
      <c r="IG101" s="656" t="s">
        <v>783</v>
      </c>
      <c r="IH101" s="656" t="s">
        <v>783</v>
      </c>
      <c r="II101" s="656" t="s">
        <v>783</v>
      </c>
      <c r="IJ101" s="656" t="s">
        <v>783</v>
      </c>
      <c r="IK101" s="656" t="s">
        <v>783</v>
      </c>
      <c r="IL101" s="656" t="s">
        <v>783</v>
      </c>
      <c r="IM101" s="656" t="s">
        <v>783</v>
      </c>
      <c r="IN101" s="656" t="s">
        <v>783</v>
      </c>
      <c r="IO101" s="656" t="s">
        <v>783</v>
      </c>
      <c r="IP101" s="656">
        <v>1649</v>
      </c>
      <c r="IQ101" s="657">
        <v>37477.354571759257</v>
      </c>
      <c r="IR101" s="656">
        <v>1</v>
      </c>
      <c r="IS101" s="656" t="s">
        <v>793</v>
      </c>
      <c r="IT101" s="656">
        <v>1</v>
      </c>
      <c r="IU101" s="658">
        <v>40544</v>
      </c>
      <c r="IV101" s="656" t="s">
        <v>783</v>
      </c>
      <c r="IW101" s="656" t="s">
        <v>783</v>
      </c>
      <c r="IX101" s="656" t="s">
        <v>783</v>
      </c>
      <c r="IY101" s="656" t="s">
        <v>781</v>
      </c>
      <c r="IZ101" s="656">
        <v>45</v>
      </c>
      <c r="JA101" s="656" t="s">
        <v>789</v>
      </c>
      <c r="JB101" s="656" t="s">
        <v>783</v>
      </c>
      <c r="JC101" s="656" t="s">
        <v>783</v>
      </c>
      <c r="JD101" s="656" t="s">
        <v>783</v>
      </c>
      <c r="JE101" s="656">
        <v>329417</v>
      </c>
      <c r="JF101" s="656" t="s">
        <v>783</v>
      </c>
      <c r="JG101" s="656" t="s">
        <v>783</v>
      </c>
      <c r="JH101" s="656" t="s">
        <v>795</v>
      </c>
      <c r="JI101" s="656">
        <v>40</v>
      </c>
      <c r="JJ101" s="656" t="s">
        <v>783</v>
      </c>
      <c r="JK101" s="656" t="s">
        <v>783</v>
      </c>
      <c r="JL101" s="656" t="s">
        <v>783</v>
      </c>
      <c r="JM101" s="656" t="s">
        <v>790</v>
      </c>
      <c r="JN101" s="656">
        <v>4</v>
      </c>
      <c r="JO101" s="656">
        <v>2</v>
      </c>
      <c r="JP101" s="656" t="s">
        <v>783</v>
      </c>
      <c r="JQ101" s="656">
        <v>10711928</v>
      </c>
      <c r="JR101" s="656">
        <v>2011</v>
      </c>
      <c r="JS101" s="656">
        <v>3</v>
      </c>
      <c r="JT101" s="656" t="s">
        <v>783</v>
      </c>
      <c r="JU101" s="656" t="s">
        <v>783</v>
      </c>
      <c r="JV101" s="656" t="s">
        <v>844</v>
      </c>
      <c r="JW101" s="659">
        <v>7772.1464219999998</v>
      </c>
      <c r="JX101">
        <f>SUM(JW101:JW101)</f>
        <v>7772.1464219999998</v>
      </c>
      <c r="JY101" s="225">
        <v>1.9693191092803028</v>
      </c>
    </row>
    <row r="102" spans="1:286" ht="16" thickBot="1">
      <c r="A102" s="905" t="s">
        <v>5</v>
      </c>
      <c r="B102" s="79">
        <f t="shared" si="52"/>
        <v>1</v>
      </c>
      <c r="C102" s="871" t="s">
        <v>212</v>
      </c>
      <c r="D102" s="489" t="s">
        <v>135</v>
      </c>
      <c r="E102" s="1129" t="s">
        <v>213</v>
      </c>
      <c r="F102" s="888">
        <v>1.24</v>
      </c>
      <c r="G102" s="120">
        <f t="shared" si="90"/>
        <v>74.539999999999992</v>
      </c>
      <c r="H102" s="46"/>
      <c r="I102" s="3">
        <v>1.24</v>
      </c>
      <c r="J102" s="29"/>
      <c r="K102" s="18">
        <v>1970</v>
      </c>
      <c r="L102" s="5"/>
      <c r="M102" s="170">
        <v>3</v>
      </c>
      <c r="N102" s="71">
        <v>3</v>
      </c>
      <c r="O102" s="739">
        <v>3</v>
      </c>
      <c r="P102" s="1107">
        <f t="shared" si="95"/>
        <v>9</v>
      </c>
      <c r="Q102" s="1108">
        <f t="shared" si="96"/>
        <v>27</v>
      </c>
      <c r="R102" s="46"/>
      <c r="S102" s="3">
        <f>I102</f>
        <v>1.24</v>
      </c>
      <c r="T102" s="25"/>
      <c r="U102" s="219">
        <f t="shared" ref="U102:U137" si="97">S102*$O$156+T102*$P$156</f>
        <v>93000</v>
      </c>
      <c r="V102" s="219" t="s">
        <v>642</v>
      </c>
      <c r="W102" s="1042">
        <f t="shared" si="91"/>
        <v>93000</v>
      </c>
      <c r="X102" s="537">
        <f t="shared" si="92"/>
        <v>0</v>
      </c>
      <c r="Y102" s="538">
        <f t="shared" si="53"/>
        <v>500</v>
      </c>
      <c r="Z102" s="1090">
        <f t="shared" si="54"/>
        <v>93500</v>
      </c>
      <c r="AA102" s="1475">
        <f t="shared" si="93"/>
        <v>6709049.0174222207</v>
      </c>
      <c r="AB102" s="1098"/>
      <c r="AC102" s="600"/>
      <c r="AD102" s="1056">
        <f t="shared" si="55"/>
        <v>0</v>
      </c>
      <c r="AE102" s="1063"/>
      <c r="AF102" s="747">
        <f t="shared" si="56"/>
        <v>0</v>
      </c>
      <c r="AG102" s="600"/>
      <c r="AH102" s="1056">
        <f t="shared" si="57"/>
        <v>0</v>
      </c>
      <c r="AI102" s="1070"/>
      <c r="AJ102" s="747">
        <f t="shared" si="58"/>
        <v>0</v>
      </c>
      <c r="AK102" s="1051"/>
      <c r="AL102" s="270">
        <v>0</v>
      </c>
      <c r="AM102" s="902">
        <v>2019</v>
      </c>
      <c r="AN102" s="902">
        <f>AM102+10</f>
        <v>2029</v>
      </c>
      <c r="AO102" s="18" t="str">
        <f t="shared" si="59"/>
        <v xml:space="preserve"> </v>
      </c>
      <c r="AP102" s="747" t="str">
        <f t="shared" si="60"/>
        <v xml:space="preserve"> </v>
      </c>
      <c r="AQ102" s="4" t="str">
        <f t="shared" si="61"/>
        <v xml:space="preserve"> </v>
      </c>
      <c r="AR102" s="747" t="str">
        <f t="shared" si="62"/>
        <v xml:space="preserve"> </v>
      </c>
      <c r="AS102" s="4" t="str">
        <f t="shared" si="63"/>
        <v xml:space="preserve"> </v>
      </c>
      <c r="AT102" s="747" t="str">
        <f t="shared" si="64"/>
        <v xml:space="preserve"> </v>
      </c>
      <c r="AU102" s="4" t="str">
        <f t="shared" si="65"/>
        <v xml:space="preserve"> </v>
      </c>
      <c r="AV102" s="747" t="str">
        <f t="shared" si="66"/>
        <v xml:space="preserve"> </v>
      </c>
      <c r="AW102" s="4" t="str">
        <f t="shared" si="67"/>
        <v xml:space="preserve"> </v>
      </c>
      <c r="AX102" s="747" t="str">
        <f t="shared" si="68"/>
        <v xml:space="preserve"> </v>
      </c>
      <c r="AY102" s="4" t="str">
        <f t="shared" si="69"/>
        <v xml:space="preserve"> </v>
      </c>
      <c r="AZ102" s="747" t="str">
        <f t="shared" si="70"/>
        <v xml:space="preserve"> </v>
      </c>
      <c r="BA102" s="4" t="str">
        <f t="shared" si="71"/>
        <v xml:space="preserve"> </v>
      </c>
      <c r="BB102" s="747" t="str">
        <f t="shared" si="72"/>
        <v xml:space="preserve"> </v>
      </c>
      <c r="BC102" s="4" t="str">
        <f t="shared" si="73"/>
        <v xml:space="preserve"> </v>
      </c>
      <c r="BD102" s="747" t="str">
        <f t="shared" si="74"/>
        <v xml:space="preserve"> </v>
      </c>
      <c r="BE102" s="4" t="str">
        <f t="shared" si="75"/>
        <v xml:space="preserve"> </v>
      </c>
      <c r="BF102" s="747" t="str">
        <f t="shared" si="76"/>
        <v xml:space="preserve"> </v>
      </c>
      <c r="BG102" s="4" t="str">
        <f t="shared" si="77"/>
        <v xml:space="preserve"> </v>
      </c>
      <c r="BH102" s="747" t="str">
        <f t="shared" si="78"/>
        <v xml:space="preserve"> </v>
      </c>
      <c r="BI102" s="4" t="str">
        <f t="shared" si="79"/>
        <v xml:space="preserve"> </v>
      </c>
      <c r="BJ102" s="747" t="str">
        <f t="shared" si="80"/>
        <v xml:space="preserve"> </v>
      </c>
      <c r="BK102" s="4">
        <f t="shared" si="81"/>
        <v>1.24</v>
      </c>
      <c r="BL102" s="747">
        <f t="shared" si="82"/>
        <v>93500</v>
      </c>
      <c r="BM102" s="4" t="str">
        <f t="shared" si="83"/>
        <v xml:space="preserve"> </v>
      </c>
      <c r="BN102" s="747" t="str">
        <f t="shared" si="84"/>
        <v xml:space="preserve"> </v>
      </c>
      <c r="BO102" s="4" t="str">
        <f t="shared" si="85"/>
        <v xml:space="preserve"> </v>
      </c>
      <c r="BP102" s="747" t="str">
        <f t="shared" si="86"/>
        <v xml:space="preserve"> </v>
      </c>
      <c r="BQ102" s="4" t="str">
        <f t="shared" si="87"/>
        <v xml:space="preserve"> </v>
      </c>
      <c r="BR102" s="747" t="str">
        <f t="shared" si="88"/>
        <v xml:space="preserve"> </v>
      </c>
      <c r="BS102" s="133" t="s">
        <v>214</v>
      </c>
      <c r="BT102" s="133"/>
      <c r="BU102" s="389"/>
      <c r="BV102" s="389"/>
      <c r="BW102" s="389"/>
      <c r="BX102" s="389"/>
      <c r="BY102" s="389"/>
      <c r="BZ102" s="389"/>
      <c r="CA102" s="389"/>
      <c r="CB102" s="389"/>
      <c r="CC102" s="163">
        <f t="shared" si="89"/>
        <v>0</v>
      </c>
      <c r="CD102" s="389"/>
      <c r="CE102" s="389"/>
      <c r="CF102" s="389"/>
      <c r="CG102" s="389"/>
      <c r="CH102" s="389"/>
      <c r="CI102" s="389"/>
      <c r="CJ102" s="389"/>
      <c r="CK102" s="389"/>
      <c r="CL102" s="389"/>
      <c r="CM102" s="389"/>
      <c r="CN102" s="389"/>
      <c r="CO102" s="389"/>
      <c r="CP102" s="389"/>
      <c r="CQ102" s="389"/>
      <c r="CR102" s="389"/>
      <c r="CS102" s="389"/>
      <c r="CT102" s="389"/>
      <c r="CU102" s="389"/>
      <c r="CV102" s="389"/>
      <c r="CW102" s="389"/>
      <c r="CX102" s="389"/>
      <c r="CY102" s="389"/>
      <c r="CZ102" s="389"/>
      <c r="DA102" s="389"/>
      <c r="DB102" s="389"/>
      <c r="DC102" s="389"/>
      <c r="DD102" s="389"/>
      <c r="DE102" s="389"/>
      <c r="DF102" s="389"/>
      <c r="DG102" s="389"/>
      <c r="DH102" s="389"/>
      <c r="DI102" s="389"/>
      <c r="DJ102" s="389"/>
      <c r="DK102" s="389"/>
      <c r="DL102" s="389"/>
      <c r="DM102" s="389"/>
      <c r="DN102" s="389"/>
      <c r="DO102" s="389"/>
      <c r="DP102" s="389"/>
      <c r="DQ102" s="389"/>
      <c r="DR102" s="389"/>
      <c r="DS102" s="389"/>
      <c r="DT102" s="389"/>
      <c r="DU102" s="389"/>
      <c r="DV102" s="389"/>
      <c r="DW102" s="389"/>
      <c r="DX102" s="389"/>
      <c r="DY102" s="389"/>
      <c r="DZ102" s="389"/>
      <c r="EA102" s="389"/>
      <c r="EB102" s="389"/>
      <c r="EC102" s="389"/>
      <c r="ED102" s="389"/>
      <c r="EE102" s="389"/>
      <c r="EF102" s="389"/>
      <c r="EG102" s="389"/>
      <c r="EH102" s="389"/>
      <c r="EI102" s="389"/>
      <c r="EJ102" s="389"/>
      <c r="EK102" s="389"/>
      <c r="EL102" s="389"/>
      <c r="EM102" s="389"/>
      <c r="EN102" s="389"/>
      <c r="EO102" s="389"/>
      <c r="EP102" s="389"/>
      <c r="EQ102" s="389"/>
      <c r="ER102" s="389"/>
      <c r="ES102" s="389"/>
      <c r="ET102" s="389"/>
      <c r="EU102" s="389"/>
      <c r="EV102" s="389"/>
      <c r="EW102" s="389"/>
      <c r="EX102" s="389"/>
      <c r="EY102" s="389"/>
      <c r="EZ102" s="389"/>
      <c r="FA102" s="389"/>
      <c r="FB102" s="389"/>
      <c r="FC102" s="389"/>
      <c r="FD102" s="389"/>
      <c r="FE102" s="389"/>
      <c r="FF102" s="389"/>
      <c r="FG102" s="389"/>
      <c r="FH102" s="389"/>
      <c r="FI102" s="389"/>
      <c r="FJ102" s="389"/>
      <c r="FK102" s="389"/>
      <c r="FL102" s="389"/>
      <c r="FM102" s="389"/>
      <c r="FN102" s="389"/>
      <c r="FO102" s="389"/>
      <c r="FP102" s="389"/>
      <c r="FQ102" s="389"/>
      <c r="FR102" s="389"/>
      <c r="FS102" s="389"/>
      <c r="FT102" s="389"/>
      <c r="FU102" s="389"/>
      <c r="FV102" s="389"/>
      <c r="FW102" s="389"/>
      <c r="FX102" s="389"/>
      <c r="FY102" s="666" t="s">
        <v>414</v>
      </c>
      <c r="FZ102" s="667">
        <v>106</v>
      </c>
      <c r="GA102" s="667">
        <v>30289381</v>
      </c>
      <c r="GB102" s="667">
        <v>40</v>
      </c>
      <c r="GC102" s="667" t="s">
        <v>779</v>
      </c>
      <c r="GD102" s="667">
        <v>22</v>
      </c>
      <c r="GE102" s="667">
        <v>2006</v>
      </c>
      <c r="GF102" s="667">
        <v>2</v>
      </c>
      <c r="GG102" s="667" t="s">
        <v>148</v>
      </c>
      <c r="GH102" s="667">
        <v>2</v>
      </c>
      <c r="GI102" s="667">
        <v>2</v>
      </c>
      <c r="GJ102" s="667" t="s">
        <v>148</v>
      </c>
      <c r="GK102" s="667">
        <v>2</v>
      </c>
      <c r="GL102" s="667" t="s">
        <v>781</v>
      </c>
      <c r="GM102" s="667" t="s">
        <v>782</v>
      </c>
      <c r="GN102" s="667">
        <v>66</v>
      </c>
      <c r="GO102" s="667" t="s">
        <v>783</v>
      </c>
      <c r="GP102" s="667">
        <v>0</v>
      </c>
      <c r="GQ102" s="667">
        <v>0</v>
      </c>
      <c r="GR102" s="667">
        <v>4</v>
      </c>
      <c r="GS102" s="667">
        <v>2</v>
      </c>
      <c r="GT102" s="667">
        <v>1</v>
      </c>
      <c r="GU102" s="667" t="s">
        <v>783</v>
      </c>
      <c r="GV102" s="667" t="s">
        <v>783</v>
      </c>
      <c r="GW102" s="667" t="s">
        <v>783</v>
      </c>
      <c r="GX102" s="667" t="s">
        <v>783</v>
      </c>
      <c r="GY102" s="667" t="s">
        <v>783</v>
      </c>
      <c r="GZ102" s="667">
        <v>1649</v>
      </c>
      <c r="HA102" s="667">
        <v>1.48</v>
      </c>
      <c r="HB102" s="667">
        <v>5</v>
      </c>
      <c r="HC102" s="667" t="s">
        <v>783</v>
      </c>
      <c r="HD102" s="667" t="s">
        <v>782</v>
      </c>
      <c r="HE102" s="667">
        <v>35</v>
      </c>
      <c r="HF102" s="667" t="s">
        <v>783</v>
      </c>
      <c r="HG102" s="667">
        <v>0</v>
      </c>
      <c r="HH102" s="667" t="s">
        <v>783</v>
      </c>
      <c r="HI102" s="667">
        <v>0</v>
      </c>
      <c r="HJ102" s="667">
        <v>1</v>
      </c>
      <c r="HK102" s="667">
        <v>45</v>
      </c>
      <c r="HL102" s="667" t="s">
        <v>784</v>
      </c>
      <c r="HM102" s="667" t="s">
        <v>785</v>
      </c>
      <c r="HN102" s="667" t="s">
        <v>783</v>
      </c>
      <c r="HO102" s="667" t="s">
        <v>783</v>
      </c>
      <c r="HP102" s="667" t="s">
        <v>783</v>
      </c>
      <c r="HQ102" s="667" t="s">
        <v>783</v>
      </c>
      <c r="HR102" s="667" t="s">
        <v>783</v>
      </c>
      <c r="HS102" s="667">
        <v>3980163</v>
      </c>
      <c r="HT102" s="667" t="s">
        <v>783</v>
      </c>
      <c r="HU102" s="667" t="s">
        <v>786</v>
      </c>
      <c r="HV102" s="667" t="s">
        <v>787</v>
      </c>
      <c r="HW102" s="667">
        <v>4</v>
      </c>
      <c r="HX102" s="667">
        <v>2014</v>
      </c>
      <c r="HY102" s="667">
        <v>63</v>
      </c>
      <c r="HZ102" s="667">
        <v>2640</v>
      </c>
      <c r="IA102" s="667">
        <v>10454</v>
      </c>
      <c r="IB102" s="668">
        <v>41697.500081018516</v>
      </c>
      <c r="IC102" s="667" t="s">
        <v>788</v>
      </c>
      <c r="ID102" s="667">
        <v>3975685</v>
      </c>
      <c r="IE102" s="667">
        <v>2014</v>
      </c>
      <c r="IF102" s="667">
        <v>1712</v>
      </c>
      <c r="IG102" s="667" t="s">
        <v>783</v>
      </c>
      <c r="IH102" s="667" t="s">
        <v>783</v>
      </c>
      <c r="II102" s="667" t="s">
        <v>783</v>
      </c>
      <c r="IJ102" s="667" t="s">
        <v>783</v>
      </c>
      <c r="IK102" s="667" t="s">
        <v>783</v>
      </c>
      <c r="IL102" s="667" t="s">
        <v>783</v>
      </c>
      <c r="IM102" s="667" t="s">
        <v>783</v>
      </c>
      <c r="IN102" s="667" t="s">
        <v>783</v>
      </c>
      <c r="IO102" s="667" t="s">
        <v>783</v>
      </c>
      <c r="IP102" s="667">
        <v>1649</v>
      </c>
      <c r="IQ102" s="668">
        <v>37477.354571759257</v>
      </c>
      <c r="IR102" s="667">
        <v>1</v>
      </c>
      <c r="IS102" s="667" t="s">
        <v>793</v>
      </c>
      <c r="IT102" s="667">
        <v>1</v>
      </c>
      <c r="IU102" s="669">
        <v>40544</v>
      </c>
      <c r="IV102" s="667" t="s">
        <v>783</v>
      </c>
      <c r="IW102" s="667" t="s">
        <v>783</v>
      </c>
      <c r="IX102" s="667" t="s">
        <v>783</v>
      </c>
      <c r="IY102" s="667" t="s">
        <v>781</v>
      </c>
      <c r="IZ102" s="667">
        <v>45</v>
      </c>
      <c r="JA102" s="667" t="s">
        <v>789</v>
      </c>
      <c r="JB102" s="667" t="s">
        <v>783</v>
      </c>
      <c r="JC102" s="667" t="s">
        <v>783</v>
      </c>
      <c r="JD102" s="667" t="s">
        <v>783</v>
      </c>
      <c r="JE102" s="667">
        <v>329417</v>
      </c>
      <c r="JF102" s="667" t="s">
        <v>783</v>
      </c>
      <c r="JG102" s="667" t="s">
        <v>783</v>
      </c>
      <c r="JH102" s="667" t="s">
        <v>795</v>
      </c>
      <c r="JI102" s="667">
        <v>40</v>
      </c>
      <c r="JJ102" s="667" t="s">
        <v>783</v>
      </c>
      <c r="JK102" s="667" t="s">
        <v>783</v>
      </c>
      <c r="JL102" s="667" t="s">
        <v>783</v>
      </c>
      <c r="JM102" s="667" t="s">
        <v>790</v>
      </c>
      <c r="JN102" s="667">
        <v>4</v>
      </c>
      <c r="JO102" s="667">
        <v>2</v>
      </c>
      <c r="JP102" s="667" t="s">
        <v>783</v>
      </c>
      <c r="JQ102" s="667">
        <v>10711928</v>
      </c>
      <c r="JR102" s="667">
        <v>2011</v>
      </c>
      <c r="JS102" s="667">
        <v>3</v>
      </c>
      <c r="JT102" s="667" t="s">
        <v>783</v>
      </c>
      <c r="JU102" s="667" t="s">
        <v>783</v>
      </c>
      <c r="JV102" s="667" t="s">
        <v>844</v>
      </c>
      <c r="JW102" s="670">
        <v>7772.1464219999998</v>
      </c>
      <c r="JX102">
        <f>SUM(JW102:JW102)</f>
        <v>7772.1464219999998</v>
      </c>
      <c r="JY102" s="225">
        <v>1.9693191092803028</v>
      </c>
    </row>
    <row r="103" spans="1:286" ht="16" thickBot="1">
      <c r="A103" s="905" t="s">
        <v>5</v>
      </c>
      <c r="B103" s="79">
        <f t="shared" si="52"/>
        <v>1</v>
      </c>
      <c r="C103" s="871" t="s">
        <v>74</v>
      </c>
      <c r="D103" s="489" t="s">
        <v>157</v>
      </c>
      <c r="E103" s="1129" t="s">
        <v>158</v>
      </c>
      <c r="F103" s="888">
        <v>0.75</v>
      </c>
      <c r="G103" s="120">
        <f t="shared" si="90"/>
        <v>75.289999999999992</v>
      </c>
      <c r="H103" s="46"/>
      <c r="I103" s="3">
        <v>0.75</v>
      </c>
      <c r="J103" s="29"/>
      <c r="K103" s="18" t="s">
        <v>77</v>
      </c>
      <c r="L103" s="5"/>
      <c r="M103" s="170">
        <v>2</v>
      </c>
      <c r="N103" s="71">
        <v>3</v>
      </c>
      <c r="O103" s="739">
        <v>3</v>
      </c>
      <c r="P103" s="1107">
        <f t="shared" si="95"/>
        <v>8</v>
      </c>
      <c r="Q103" s="1108">
        <f t="shared" si="96"/>
        <v>18</v>
      </c>
      <c r="R103" s="46"/>
      <c r="S103" s="3">
        <v>0.75</v>
      </c>
      <c r="T103" s="25"/>
      <c r="U103" s="219">
        <f t="shared" si="97"/>
        <v>56250</v>
      </c>
      <c r="V103" s="219" t="s">
        <v>642</v>
      </c>
      <c r="W103" s="1042">
        <f t="shared" si="91"/>
        <v>56250</v>
      </c>
      <c r="X103" s="537">
        <f t="shared" si="92"/>
        <v>0</v>
      </c>
      <c r="Y103" s="538">
        <f t="shared" si="53"/>
        <v>500</v>
      </c>
      <c r="Z103" s="1090">
        <f t="shared" si="54"/>
        <v>56750</v>
      </c>
      <c r="AA103" s="1475">
        <f t="shared" si="93"/>
        <v>6765799.0174222207</v>
      </c>
      <c r="AB103" s="1098"/>
      <c r="AC103" s="600"/>
      <c r="AD103" s="1056">
        <f t="shared" si="55"/>
        <v>0</v>
      </c>
      <c r="AE103" s="1063"/>
      <c r="AF103" s="747">
        <f t="shared" si="56"/>
        <v>0</v>
      </c>
      <c r="AG103" s="600"/>
      <c r="AH103" s="1056">
        <f t="shared" si="57"/>
        <v>0</v>
      </c>
      <c r="AI103" s="1070"/>
      <c r="AJ103" s="747">
        <f t="shared" si="58"/>
        <v>0</v>
      </c>
      <c r="AK103" s="1051"/>
      <c r="AL103" s="270">
        <v>0</v>
      </c>
      <c r="AM103" s="902">
        <v>2020</v>
      </c>
      <c r="AN103" s="902">
        <v>2029</v>
      </c>
      <c r="AO103" s="18" t="str">
        <f t="shared" si="59"/>
        <v xml:space="preserve"> </v>
      </c>
      <c r="AP103" s="747" t="str">
        <f t="shared" si="60"/>
        <v xml:space="preserve"> </v>
      </c>
      <c r="AQ103" s="4" t="str">
        <f t="shared" si="61"/>
        <v xml:space="preserve"> </v>
      </c>
      <c r="AR103" s="747" t="str">
        <f t="shared" si="62"/>
        <v xml:space="preserve"> </v>
      </c>
      <c r="AS103" s="4" t="str">
        <f t="shared" si="63"/>
        <v xml:space="preserve"> </v>
      </c>
      <c r="AT103" s="747" t="str">
        <f t="shared" si="64"/>
        <v xml:space="preserve"> </v>
      </c>
      <c r="AU103" s="4" t="str">
        <f t="shared" si="65"/>
        <v xml:space="preserve"> </v>
      </c>
      <c r="AV103" s="747" t="str">
        <f t="shared" si="66"/>
        <v xml:space="preserve"> </v>
      </c>
      <c r="AW103" s="4" t="str">
        <f t="shared" si="67"/>
        <v xml:space="preserve"> </v>
      </c>
      <c r="AX103" s="747" t="str">
        <f t="shared" si="68"/>
        <v xml:space="preserve"> </v>
      </c>
      <c r="AY103" s="4" t="str">
        <f t="shared" si="69"/>
        <v xml:space="preserve"> </v>
      </c>
      <c r="AZ103" s="747" t="str">
        <f t="shared" si="70"/>
        <v xml:space="preserve"> </v>
      </c>
      <c r="BA103" s="4" t="str">
        <f t="shared" si="71"/>
        <v xml:space="preserve"> </v>
      </c>
      <c r="BB103" s="747" t="str">
        <f t="shared" si="72"/>
        <v xml:space="preserve"> </v>
      </c>
      <c r="BC103" s="4" t="str">
        <f t="shared" si="73"/>
        <v xml:space="preserve"> </v>
      </c>
      <c r="BD103" s="747" t="str">
        <f t="shared" si="74"/>
        <v xml:space="preserve"> </v>
      </c>
      <c r="BE103" s="4" t="str">
        <f t="shared" si="75"/>
        <v xml:space="preserve"> </v>
      </c>
      <c r="BF103" s="747" t="str">
        <f t="shared" si="76"/>
        <v xml:space="preserve"> </v>
      </c>
      <c r="BG103" s="4" t="str">
        <f t="shared" si="77"/>
        <v xml:space="preserve"> </v>
      </c>
      <c r="BH103" s="747" t="str">
        <f t="shared" si="78"/>
        <v xml:space="preserve"> </v>
      </c>
      <c r="BI103" s="4" t="str">
        <f t="shared" si="79"/>
        <v xml:space="preserve"> </v>
      </c>
      <c r="BJ103" s="747" t="str">
        <f t="shared" si="80"/>
        <v xml:space="preserve"> </v>
      </c>
      <c r="BK103" s="4">
        <f t="shared" si="81"/>
        <v>0.75</v>
      </c>
      <c r="BL103" s="747">
        <f t="shared" si="82"/>
        <v>56750</v>
      </c>
      <c r="BM103" s="4" t="str">
        <f t="shared" si="83"/>
        <v xml:space="preserve"> </v>
      </c>
      <c r="BN103" s="747" t="str">
        <f t="shared" si="84"/>
        <v xml:space="preserve"> </v>
      </c>
      <c r="BO103" s="4" t="str">
        <f t="shared" si="85"/>
        <v xml:space="preserve"> </v>
      </c>
      <c r="BP103" s="747" t="str">
        <f t="shared" si="86"/>
        <v xml:space="preserve"> </v>
      </c>
      <c r="BQ103" s="4" t="str">
        <f t="shared" si="87"/>
        <v xml:space="preserve"> </v>
      </c>
      <c r="BR103" s="747" t="str">
        <f t="shared" si="88"/>
        <v xml:space="preserve"> </v>
      </c>
      <c r="BS103" s="133" t="s">
        <v>241</v>
      </c>
      <c r="BT103" s="133"/>
      <c r="BU103" s="389"/>
      <c r="BV103" s="389"/>
      <c r="BW103" s="389"/>
      <c r="BX103" s="389"/>
      <c r="BY103" s="389"/>
      <c r="BZ103" s="389"/>
      <c r="CA103" s="389"/>
      <c r="CB103" s="389"/>
      <c r="CC103" s="163">
        <f t="shared" si="89"/>
        <v>0</v>
      </c>
      <c r="CD103" s="389"/>
      <c r="CE103" s="389"/>
      <c r="CF103" s="389"/>
      <c r="CG103" s="389"/>
      <c r="CH103" s="389"/>
      <c r="CI103" s="389"/>
      <c r="CJ103" s="389"/>
      <c r="CK103" s="389"/>
      <c r="CL103" s="389"/>
      <c r="CM103" s="389"/>
      <c r="CN103" s="389"/>
      <c r="CO103" s="389"/>
      <c r="CP103" s="389"/>
      <c r="CQ103" s="389"/>
      <c r="CR103" s="389"/>
      <c r="CS103" s="389"/>
      <c r="CT103" s="389"/>
      <c r="CU103" s="389"/>
      <c r="CV103" s="389"/>
      <c r="CW103" s="389"/>
      <c r="CX103" s="389"/>
      <c r="CY103" s="389"/>
      <c r="CZ103" s="389"/>
      <c r="DA103" s="389"/>
      <c r="DB103" s="389"/>
      <c r="DC103" s="389"/>
      <c r="DD103" s="389"/>
      <c r="DE103" s="389"/>
      <c r="DF103" s="389"/>
      <c r="DG103" s="389"/>
      <c r="DH103" s="389"/>
      <c r="DI103" s="389"/>
      <c r="DJ103" s="389"/>
      <c r="DK103" s="389"/>
      <c r="DL103" s="389"/>
      <c r="DM103" s="389"/>
      <c r="DN103" s="389"/>
      <c r="DO103" s="389"/>
      <c r="DP103" s="389"/>
      <c r="DQ103" s="389"/>
      <c r="DR103" s="389"/>
      <c r="DS103" s="389"/>
      <c r="DT103" s="389"/>
      <c r="DU103" s="389"/>
      <c r="DV103" s="389"/>
      <c r="DW103" s="389"/>
      <c r="DX103" s="389"/>
      <c r="DY103" s="389"/>
      <c r="DZ103" s="389"/>
      <c r="EA103" s="389"/>
      <c r="EB103" s="389"/>
      <c r="EC103" s="389"/>
      <c r="ED103" s="389"/>
      <c r="EE103" s="389"/>
      <c r="EF103" s="389"/>
      <c r="EG103" s="389"/>
      <c r="EH103" s="389"/>
      <c r="EI103" s="389"/>
      <c r="EJ103" s="389"/>
      <c r="EK103" s="389"/>
      <c r="EL103" s="389"/>
      <c r="EM103" s="389"/>
      <c r="EN103" s="389"/>
      <c r="EO103" s="389"/>
      <c r="EP103" s="389"/>
      <c r="EQ103" s="389"/>
      <c r="ER103" s="389"/>
      <c r="ES103" s="389"/>
      <c r="ET103" s="389"/>
      <c r="EU103" s="389"/>
      <c r="EV103" s="389"/>
      <c r="EW103" s="389"/>
      <c r="EX103" s="389"/>
      <c r="EY103" s="389"/>
      <c r="EZ103" s="389"/>
      <c r="FA103" s="389"/>
      <c r="FB103" s="389"/>
      <c r="FC103" s="389"/>
      <c r="FD103" s="389"/>
      <c r="FE103" s="389"/>
      <c r="FF103" s="389"/>
      <c r="FG103" s="389"/>
      <c r="FH103" s="389"/>
      <c r="FI103" s="389"/>
      <c r="FJ103" s="389"/>
      <c r="FK103" s="389"/>
      <c r="FL103" s="389"/>
      <c r="FM103" s="389"/>
      <c r="FN103" s="389"/>
      <c r="FO103" s="389"/>
      <c r="FP103" s="389"/>
      <c r="FQ103" s="389"/>
      <c r="FR103" s="389"/>
      <c r="FS103" s="389"/>
      <c r="FT103" s="389"/>
      <c r="FU103" s="389"/>
      <c r="FV103" s="389"/>
      <c r="FW103" s="389"/>
      <c r="FX103" s="389"/>
      <c r="FY103" s="645" t="s">
        <v>473</v>
      </c>
      <c r="FZ103" s="646"/>
      <c r="GA103" s="646"/>
      <c r="GB103" s="646"/>
      <c r="GC103" s="646"/>
      <c r="GD103" s="646"/>
      <c r="GE103" s="646"/>
      <c r="GF103" s="646"/>
      <c r="GG103" s="646"/>
      <c r="GH103" s="646"/>
      <c r="GI103" s="646"/>
      <c r="GJ103" s="646"/>
      <c r="GK103" s="646"/>
      <c r="GL103" s="646"/>
      <c r="GM103" s="646"/>
      <c r="GN103" s="646"/>
      <c r="GO103" s="646"/>
      <c r="GP103" s="646"/>
      <c r="GQ103" s="646"/>
      <c r="GR103" s="646"/>
      <c r="GS103" s="646"/>
      <c r="GT103" s="646"/>
      <c r="GU103" s="646"/>
      <c r="GV103" s="646"/>
      <c r="GW103" s="646"/>
      <c r="GX103" s="646"/>
      <c r="GY103" s="646"/>
      <c r="GZ103" s="646"/>
      <c r="HA103" s="646"/>
      <c r="HB103" s="646"/>
      <c r="HC103" s="646"/>
      <c r="HD103" s="646"/>
      <c r="HE103" s="646"/>
      <c r="HF103" s="646"/>
      <c r="HG103" s="646"/>
      <c r="HH103" s="646"/>
      <c r="HI103" s="646"/>
      <c r="HJ103" s="646"/>
      <c r="HK103" s="646"/>
      <c r="HL103" s="646"/>
      <c r="HM103" s="646"/>
      <c r="HN103" s="646"/>
      <c r="HO103" s="646"/>
      <c r="HP103" s="646"/>
      <c r="HQ103" s="646"/>
      <c r="HR103" s="646"/>
      <c r="HS103" s="646"/>
      <c r="HT103" s="646"/>
      <c r="HU103" s="646"/>
      <c r="HV103" s="646"/>
      <c r="HW103" s="646"/>
      <c r="HX103" s="646"/>
      <c r="HY103" s="646"/>
      <c r="HZ103" s="646"/>
      <c r="IA103" s="646"/>
      <c r="IB103" s="647"/>
      <c r="IC103" s="646"/>
      <c r="ID103" s="646"/>
      <c r="IE103" s="646"/>
      <c r="IF103" s="646"/>
      <c r="IG103" s="646"/>
      <c r="IH103" s="646"/>
      <c r="II103" s="646"/>
      <c r="IJ103" s="646"/>
      <c r="IK103" s="646"/>
      <c r="IL103" s="646"/>
      <c r="IM103" s="646"/>
      <c r="IN103" s="646"/>
      <c r="IO103" s="646"/>
      <c r="IP103" s="646"/>
      <c r="IQ103" s="647"/>
      <c r="IR103" s="646"/>
      <c r="IS103" s="646"/>
      <c r="IT103" s="646"/>
      <c r="IU103" s="648"/>
      <c r="IV103" s="646"/>
      <c r="IW103" s="646"/>
      <c r="IX103" s="646"/>
      <c r="IY103" s="646"/>
      <c r="IZ103" s="646"/>
      <c r="JA103" s="646"/>
      <c r="JB103" s="646"/>
      <c r="JC103" s="646"/>
      <c r="JD103" s="646"/>
      <c r="JE103" s="646"/>
      <c r="JF103" s="646"/>
      <c r="JG103" s="646"/>
      <c r="JH103" s="646"/>
      <c r="JI103" s="646"/>
      <c r="JJ103" s="646"/>
      <c r="JK103" s="646"/>
      <c r="JL103" s="646"/>
      <c r="JM103" s="646"/>
      <c r="JN103" s="646"/>
      <c r="JO103" s="646"/>
      <c r="JP103" s="646"/>
      <c r="JQ103" s="646"/>
      <c r="JR103" s="646"/>
      <c r="JS103" s="646"/>
      <c r="JT103" s="646"/>
      <c r="JU103" s="646"/>
      <c r="JV103" s="646"/>
      <c r="JW103" s="649"/>
      <c r="JY103" s="225"/>
    </row>
    <row r="104" spans="1:286" ht="16" thickBot="1">
      <c r="A104" s="905" t="s">
        <v>5</v>
      </c>
      <c r="B104" s="79">
        <f t="shared" si="52"/>
        <v>1</v>
      </c>
      <c r="C104" s="871" t="s">
        <v>226</v>
      </c>
      <c r="D104" s="489" t="s">
        <v>135</v>
      </c>
      <c r="E104" s="1129" t="s">
        <v>224</v>
      </c>
      <c r="F104" s="888">
        <v>1</v>
      </c>
      <c r="G104" s="120">
        <f t="shared" si="90"/>
        <v>76.289999999999992</v>
      </c>
      <c r="H104" s="46"/>
      <c r="I104" s="33">
        <v>1</v>
      </c>
      <c r="J104" s="29"/>
      <c r="K104" s="18">
        <v>1991</v>
      </c>
      <c r="L104" s="5"/>
      <c r="M104" s="170">
        <v>4</v>
      </c>
      <c r="N104" s="71">
        <v>4</v>
      </c>
      <c r="O104" s="739">
        <v>2</v>
      </c>
      <c r="P104" s="1107">
        <f t="shared" si="95"/>
        <v>10</v>
      </c>
      <c r="Q104" s="1108">
        <f t="shared" si="96"/>
        <v>32</v>
      </c>
      <c r="R104" s="46"/>
      <c r="S104" s="547">
        <f>I104</f>
        <v>1</v>
      </c>
      <c r="T104" s="25"/>
      <c r="U104" s="219">
        <f t="shared" si="97"/>
        <v>75000</v>
      </c>
      <c r="V104" s="219" t="s">
        <v>642</v>
      </c>
      <c r="W104" s="1042">
        <f t="shared" si="91"/>
        <v>75000</v>
      </c>
      <c r="X104" s="537">
        <f t="shared" si="92"/>
        <v>0</v>
      </c>
      <c r="Y104" s="538">
        <f t="shared" si="53"/>
        <v>500</v>
      </c>
      <c r="Z104" s="1090">
        <f t="shared" si="54"/>
        <v>75500</v>
      </c>
      <c r="AA104" s="1475">
        <f t="shared" si="93"/>
        <v>6841299.0174222207</v>
      </c>
      <c r="AB104" s="1098"/>
      <c r="AC104" s="600"/>
      <c r="AD104" s="1056">
        <f t="shared" si="55"/>
        <v>0</v>
      </c>
      <c r="AE104" s="1063"/>
      <c r="AF104" s="747">
        <f t="shared" si="56"/>
        <v>0</v>
      </c>
      <c r="AG104" s="600"/>
      <c r="AH104" s="1056">
        <f t="shared" si="57"/>
        <v>0</v>
      </c>
      <c r="AI104" s="1070"/>
      <c r="AJ104" s="747">
        <f t="shared" si="58"/>
        <v>0</v>
      </c>
      <c r="AK104" s="1051"/>
      <c r="AL104" s="270">
        <v>0</v>
      </c>
      <c r="AM104" s="902">
        <v>2019</v>
      </c>
      <c r="AN104" s="902">
        <f t="shared" ref="AN104:AN109" si="98">AM104+10</f>
        <v>2029</v>
      </c>
      <c r="AO104" s="18" t="str">
        <f t="shared" si="59"/>
        <v xml:space="preserve"> </v>
      </c>
      <c r="AP104" s="747" t="str">
        <f t="shared" si="60"/>
        <v xml:space="preserve"> </v>
      </c>
      <c r="AQ104" s="4" t="str">
        <f t="shared" si="61"/>
        <v xml:space="preserve"> </v>
      </c>
      <c r="AR104" s="747" t="str">
        <f t="shared" si="62"/>
        <v xml:space="preserve"> </v>
      </c>
      <c r="AS104" s="4" t="str">
        <f t="shared" si="63"/>
        <v xml:space="preserve"> </v>
      </c>
      <c r="AT104" s="747" t="str">
        <f t="shared" si="64"/>
        <v xml:space="preserve"> </v>
      </c>
      <c r="AU104" s="4" t="str">
        <f t="shared" si="65"/>
        <v xml:space="preserve"> </v>
      </c>
      <c r="AV104" s="747" t="str">
        <f t="shared" si="66"/>
        <v xml:space="preserve"> </v>
      </c>
      <c r="AW104" s="4" t="str">
        <f t="shared" si="67"/>
        <v xml:space="preserve"> </v>
      </c>
      <c r="AX104" s="747" t="str">
        <f t="shared" si="68"/>
        <v xml:space="preserve"> </v>
      </c>
      <c r="AY104" s="4" t="str">
        <f t="shared" si="69"/>
        <v xml:space="preserve"> </v>
      </c>
      <c r="AZ104" s="747" t="str">
        <f t="shared" si="70"/>
        <v xml:space="preserve"> </v>
      </c>
      <c r="BA104" s="4" t="str">
        <f t="shared" si="71"/>
        <v xml:space="preserve"> </v>
      </c>
      <c r="BB104" s="747" t="str">
        <f t="shared" si="72"/>
        <v xml:space="preserve"> </v>
      </c>
      <c r="BC104" s="4" t="str">
        <f t="shared" si="73"/>
        <v xml:space="preserve"> </v>
      </c>
      <c r="BD104" s="747" t="str">
        <f t="shared" si="74"/>
        <v xml:space="preserve"> </v>
      </c>
      <c r="BE104" s="4" t="str">
        <f t="shared" si="75"/>
        <v xml:space="preserve"> </v>
      </c>
      <c r="BF104" s="747" t="str">
        <f t="shared" si="76"/>
        <v xml:space="preserve"> </v>
      </c>
      <c r="BG104" s="4" t="str">
        <f t="shared" si="77"/>
        <v xml:space="preserve"> </v>
      </c>
      <c r="BH104" s="747" t="str">
        <f t="shared" si="78"/>
        <v xml:space="preserve"> </v>
      </c>
      <c r="BI104" s="4" t="str">
        <f t="shared" si="79"/>
        <v xml:space="preserve"> </v>
      </c>
      <c r="BJ104" s="747" t="str">
        <f t="shared" si="80"/>
        <v xml:space="preserve"> </v>
      </c>
      <c r="BK104" s="4">
        <f t="shared" si="81"/>
        <v>1</v>
      </c>
      <c r="BL104" s="747">
        <f t="shared" si="82"/>
        <v>75500</v>
      </c>
      <c r="BM104" s="4" t="str">
        <f t="shared" si="83"/>
        <v xml:space="preserve"> </v>
      </c>
      <c r="BN104" s="747" t="str">
        <f t="shared" si="84"/>
        <v xml:space="preserve"> </v>
      </c>
      <c r="BO104" s="4" t="str">
        <f t="shared" si="85"/>
        <v xml:space="preserve"> </v>
      </c>
      <c r="BP104" s="747" t="str">
        <f t="shared" si="86"/>
        <v xml:space="preserve"> </v>
      </c>
      <c r="BQ104" s="4" t="str">
        <f t="shared" si="87"/>
        <v xml:space="preserve"> </v>
      </c>
      <c r="BR104" s="747" t="str">
        <f t="shared" si="88"/>
        <v xml:space="preserve"> </v>
      </c>
      <c r="BS104" s="133"/>
      <c r="BT104" s="133"/>
      <c r="BU104" s="389"/>
      <c r="BV104" s="389"/>
      <c r="BW104" s="389"/>
      <c r="BX104" s="389"/>
      <c r="BY104" s="389"/>
      <c r="BZ104" s="389"/>
      <c r="CA104" s="389"/>
      <c r="CB104" s="389"/>
      <c r="CC104" s="163">
        <f t="shared" si="89"/>
        <v>0</v>
      </c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89"/>
      <c r="EC104" s="389"/>
      <c r="ED104" s="389"/>
      <c r="EE104" s="389"/>
      <c r="EF104" s="389"/>
      <c r="EG104" s="389"/>
      <c r="EH104" s="389"/>
      <c r="EI104" s="389"/>
      <c r="EJ104" s="389"/>
      <c r="EK104" s="389"/>
      <c r="EL104" s="389"/>
      <c r="EM104" s="389"/>
      <c r="EN104" s="389"/>
      <c r="EO104" s="389"/>
      <c r="EP104" s="389"/>
      <c r="EQ104" s="389"/>
      <c r="ER104" s="389"/>
      <c r="ES104" s="389"/>
      <c r="ET104" s="389"/>
      <c r="EU104" s="389"/>
      <c r="EV104" s="389"/>
      <c r="EW104" s="389"/>
      <c r="EX104" s="389"/>
      <c r="EY104" s="389"/>
      <c r="EZ104" s="389"/>
      <c r="FA104" s="389"/>
      <c r="FB104" s="389"/>
      <c r="FC104" s="389"/>
      <c r="FD104" s="389"/>
      <c r="FE104" s="389"/>
      <c r="FF104" s="389"/>
      <c r="FG104" s="389"/>
      <c r="FH104" s="389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389"/>
      <c r="FY104" s="625" t="s">
        <v>428</v>
      </c>
      <c r="FZ104" s="626">
        <v>177</v>
      </c>
      <c r="GA104" s="626">
        <v>30289530</v>
      </c>
      <c r="GB104" s="626">
        <v>55</v>
      </c>
      <c r="GC104" s="626" t="s">
        <v>798</v>
      </c>
      <c r="GD104" s="626">
        <v>20</v>
      </c>
      <c r="GE104" s="626">
        <v>1990</v>
      </c>
      <c r="GF104" s="626">
        <v>1</v>
      </c>
      <c r="GG104" s="626" t="s">
        <v>780</v>
      </c>
      <c r="GH104" s="626">
        <v>2</v>
      </c>
      <c r="GI104" s="626">
        <v>1</v>
      </c>
      <c r="GJ104" s="626" t="s">
        <v>780</v>
      </c>
      <c r="GK104" s="626">
        <v>2</v>
      </c>
      <c r="GL104" s="626" t="s">
        <v>781</v>
      </c>
      <c r="GM104" s="626" t="s">
        <v>782</v>
      </c>
      <c r="GN104" s="626">
        <v>66</v>
      </c>
      <c r="GO104" s="626" t="s">
        <v>783</v>
      </c>
      <c r="GP104" s="626">
        <v>0</v>
      </c>
      <c r="GQ104" s="626">
        <v>0</v>
      </c>
      <c r="GR104" s="626">
        <v>4</v>
      </c>
      <c r="GS104" s="626">
        <v>2</v>
      </c>
      <c r="GT104" s="626">
        <v>1</v>
      </c>
      <c r="GU104" s="626" t="s">
        <v>783</v>
      </c>
      <c r="GV104" s="626" t="s">
        <v>783</v>
      </c>
      <c r="GW104" s="626" t="s">
        <v>783</v>
      </c>
      <c r="GX104" s="626" t="s">
        <v>783</v>
      </c>
      <c r="GY104" s="626" t="s">
        <v>783</v>
      </c>
      <c r="GZ104" s="626">
        <v>1649</v>
      </c>
      <c r="HA104" s="626">
        <v>0.13</v>
      </c>
      <c r="HB104" s="626">
        <v>5</v>
      </c>
      <c r="HC104" s="626" t="s">
        <v>783</v>
      </c>
      <c r="HD104" s="626" t="s">
        <v>793</v>
      </c>
      <c r="HE104" s="626">
        <v>25</v>
      </c>
      <c r="HF104" s="626" t="s">
        <v>783</v>
      </c>
      <c r="HG104" s="626">
        <v>0</v>
      </c>
      <c r="HH104" s="626" t="s">
        <v>783</v>
      </c>
      <c r="HI104" s="626">
        <v>0</v>
      </c>
      <c r="HJ104" s="626">
        <v>1</v>
      </c>
      <c r="HK104" s="626">
        <v>45</v>
      </c>
      <c r="HL104" s="626" t="s">
        <v>784</v>
      </c>
      <c r="HM104" s="626" t="s">
        <v>785</v>
      </c>
      <c r="HN104" s="626" t="s">
        <v>783</v>
      </c>
      <c r="HO104" s="626" t="s">
        <v>783</v>
      </c>
      <c r="HP104" s="626" t="s">
        <v>783</v>
      </c>
      <c r="HQ104" s="626" t="s">
        <v>783</v>
      </c>
      <c r="HR104" s="626" t="s">
        <v>783</v>
      </c>
      <c r="HS104" s="626">
        <v>3978942</v>
      </c>
      <c r="HT104" s="626" t="s">
        <v>783</v>
      </c>
      <c r="HU104" s="626" t="s">
        <v>786</v>
      </c>
      <c r="HV104" s="626" t="s">
        <v>787</v>
      </c>
      <c r="HW104" s="626">
        <v>4</v>
      </c>
      <c r="HX104" s="626">
        <v>2014</v>
      </c>
      <c r="HY104" s="626">
        <v>63</v>
      </c>
      <c r="HZ104" s="626">
        <v>0</v>
      </c>
      <c r="IA104" s="626">
        <v>686</v>
      </c>
      <c r="IB104" s="627">
        <v>41697.500081018516</v>
      </c>
      <c r="IC104" s="626" t="s">
        <v>788</v>
      </c>
      <c r="ID104" s="626">
        <v>3974464</v>
      </c>
      <c r="IE104" s="626">
        <v>2014</v>
      </c>
      <c r="IF104" s="626">
        <v>1712</v>
      </c>
      <c r="IG104" s="626" t="s">
        <v>783</v>
      </c>
      <c r="IH104" s="626" t="s">
        <v>783</v>
      </c>
      <c r="II104" s="626" t="s">
        <v>783</v>
      </c>
      <c r="IJ104" s="626" t="s">
        <v>783</v>
      </c>
      <c r="IK104" s="626" t="s">
        <v>783</v>
      </c>
      <c r="IL104" s="626" t="s">
        <v>783</v>
      </c>
      <c r="IM104" s="626" t="s">
        <v>783</v>
      </c>
      <c r="IN104" s="626" t="s">
        <v>783</v>
      </c>
      <c r="IO104" s="626" t="s">
        <v>783</v>
      </c>
      <c r="IP104" s="626">
        <v>1649</v>
      </c>
      <c r="IQ104" s="627">
        <v>37477.354571759257</v>
      </c>
      <c r="IR104" s="626">
        <v>2</v>
      </c>
      <c r="IS104" s="626" t="s">
        <v>793</v>
      </c>
      <c r="IT104" s="626">
        <v>1</v>
      </c>
      <c r="IU104" s="665">
        <v>41275</v>
      </c>
      <c r="IV104" s="626" t="s">
        <v>783</v>
      </c>
      <c r="IW104" s="626" t="s">
        <v>783</v>
      </c>
      <c r="IX104" s="626" t="s">
        <v>783</v>
      </c>
      <c r="IY104" s="626" t="s">
        <v>781</v>
      </c>
      <c r="IZ104" s="626">
        <v>45</v>
      </c>
      <c r="JA104" s="626" t="s">
        <v>789</v>
      </c>
      <c r="JB104" s="626" t="s">
        <v>783</v>
      </c>
      <c r="JC104" s="626" t="s">
        <v>783</v>
      </c>
      <c r="JD104" s="626" t="s">
        <v>783</v>
      </c>
      <c r="JE104" s="626">
        <v>329452</v>
      </c>
      <c r="JF104" s="626" t="s">
        <v>783</v>
      </c>
      <c r="JG104" s="626" t="s">
        <v>783</v>
      </c>
      <c r="JH104" s="626" t="s">
        <v>795</v>
      </c>
      <c r="JI104" s="626">
        <v>55</v>
      </c>
      <c r="JJ104" s="626" t="s">
        <v>783</v>
      </c>
      <c r="JK104" s="626" t="s">
        <v>783</v>
      </c>
      <c r="JL104" s="626" t="s">
        <v>783</v>
      </c>
      <c r="JM104" s="626" t="s">
        <v>790</v>
      </c>
      <c r="JN104" s="626">
        <v>4</v>
      </c>
      <c r="JO104" s="626">
        <v>3</v>
      </c>
      <c r="JP104" s="626" t="s">
        <v>783</v>
      </c>
      <c r="JQ104" s="626">
        <v>10711928</v>
      </c>
      <c r="JR104" s="626">
        <v>2011</v>
      </c>
      <c r="JS104" s="626">
        <v>3</v>
      </c>
      <c r="JT104" s="626" t="s">
        <v>783</v>
      </c>
      <c r="JU104" s="626" t="s">
        <v>783</v>
      </c>
      <c r="JV104" s="626" t="s">
        <v>910</v>
      </c>
      <c r="JW104" s="628">
        <v>630.92606799999999</v>
      </c>
      <c r="JY104" s="371"/>
    </row>
    <row r="105" spans="1:286" ht="16" thickBot="1">
      <c r="A105" s="905" t="s">
        <v>5</v>
      </c>
      <c r="B105" s="79">
        <f t="shared" si="52"/>
        <v>1</v>
      </c>
      <c r="C105" s="871" t="s">
        <v>4</v>
      </c>
      <c r="D105" s="489" t="s">
        <v>135</v>
      </c>
      <c r="E105" s="1129" t="s">
        <v>158</v>
      </c>
      <c r="F105" s="888">
        <v>1.36</v>
      </c>
      <c r="G105" s="120">
        <f t="shared" si="90"/>
        <v>77.649999999999991</v>
      </c>
      <c r="H105" s="46"/>
      <c r="I105" s="33">
        <v>1.36</v>
      </c>
      <c r="J105" s="29"/>
      <c r="K105" s="18" t="s">
        <v>6</v>
      </c>
      <c r="L105" s="5"/>
      <c r="M105" s="170">
        <v>4</v>
      </c>
      <c r="N105" s="71">
        <v>5</v>
      </c>
      <c r="O105" s="739">
        <v>2</v>
      </c>
      <c r="P105" s="1107">
        <f t="shared" si="95"/>
        <v>11</v>
      </c>
      <c r="Q105" s="1108">
        <f t="shared" si="96"/>
        <v>40</v>
      </c>
      <c r="R105" s="46"/>
      <c r="S105" s="547">
        <f>I105</f>
        <v>1.36</v>
      </c>
      <c r="T105" s="25"/>
      <c r="U105" s="219">
        <f t="shared" si="97"/>
        <v>102000.00000000001</v>
      </c>
      <c r="V105" s="219" t="s">
        <v>642</v>
      </c>
      <c r="W105" s="1042">
        <f t="shared" si="91"/>
        <v>102000.00000000001</v>
      </c>
      <c r="X105" s="537">
        <f t="shared" si="92"/>
        <v>0</v>
      </c>
      <c r="Y105" s="538">
        <f t="shared" si="53"/>
        <v>500</v>
      </c>
      <c r="Z105" s="1090">
        <f t="shared" si="54"/>
        <v>102500.00000000001</v>
      </c>
      <c r="AA105" s="1475">
        <f t="shared" si="93"/>
        <v>6943799.0174222207</v>
      </c>
      <c r="AB105" s="1098"/>
      <c r="AC105" s="600"/>
      <c r="AD105" s="1056">
        <f t="shared" si="55"/>
        <v>0</v>
      </c>
      <c r="AE105" s="1063"/>
      <c r="AF105" s="747">
        <f t="shared" si="56"/>
        <v>0</v>
      </c>
      <c r="AG105" s="600"/>
      <c r="AH105" s="1056">
        <f t="shared" si="57"/>
        <v>0</v>
      </c>
      <c r="AI105" s="1070"/>
      <c r="AJ105" s="747">
        <f t="shared" si="58"/>
        <v>0</v>
      </c>
      <c r="AK105" s="1051"/>
      <c r="AL105" s="270">
        <v>0</v>
      </c>
      <c r="AM105" s="902">
        <v>2019</v>
      </c>
      <c r="AN105" s="902">
        <f t="shared" si="98"/>
        <v>2029</v>
      </c>
      <c r="AO105" s="18" t="str">
        <f t="shared" si="59"/>
        <v xml:space="preserve"> </v>
      </c>
      <c r="AP105" s="747" t="str">
        <f t="shared" si="60"/>
        <v xml:space="preserve"> </v>
      </c>
      <c r="AQ105" s="4" t="str">
        <f t="shared" si="61"/>
        <v xml:space="preserve"> </v>
      </c>
      <c r="AR105" s="747" t="str">
        <f t="shared" si="62"/>
        <v xml:space="preserve"> </v>
      </c>
      <c r="AS105" s="4" t="str">
        <f t="shared" si="63"/>
        <v xml:space="preserve"> </v>
      </c>
      <c r="AT105" s="747" t="str">
        <f t="shared" si="64"/>
        <v xml:space="preserve"> </v>
      </c>
      <c r="AU105" s="4" t="str">
        <f t="shared" si="65"/>
        <v xml:space="preserve"> </v>
      </c>
      <c r="AV105" s="747" t="str">
        <f t="shared" si="66"/>
        <v xml:space="preserve"> </v>
      </c>
      <c r="AW105" s="4" t="str">
        <f t="shared" si="67"/>
        <v xml:space="preserve"> </v>
      </c>
      <c r="AX105" s="747" t="str">
        <f t="shared" si="68"/>
        <v xml:space="preserve"> </v>
      </c>
      <c r="AY105" s="4" t="str">
        <f t="shared" si="69"/>
        <v xml:space="preserve"> </v>
      </c>
      <c r="AZ105" s="747" t="str">
        <f t="shared" si="70"/>
        <v xml:space="preserve"> </v>
      </c>
      <c r="BA105" s="4" t="str">
        <f t="shared" si="71"/>
        <v xml:space="preserve"> </v>
      </c>
      <c r="BB105" s="747" t="str">
        <f t="shared" si="72"/>
        <v xml:space="preserve"> </v>
      </c>
      <c r="BC105" s="4" t="str">
        <f t="shared" si="73"/>
        <v xml:space="preserve"> </v>
      </c>
      <c r="BD105" s="747" t="str">
        <f t="shared" si="74"/>
        <v xml:space="preserve"> </v>
      </c>
      <c r="BE105" s="4" t="str">
        <f t="shared" si="75"/>
        <v xml:space="preserve"> </v>
      </c>
      <c r="BF105" s="747" t="str">
        <f t="shared" si="76"/>
        <v xml:space="preserve"> </v>
      </c>
      <c r="BG105" s="4" t="str">
        <f t="shared" si="77"/>
        <v xml:space="preserve"> </v>
      </c>
      <c r="BH105" s="747" t="str">
        <f t="shared" si="78"/>
        <v xml:space="preserve"> </v>
      </c>
      <c r="BI105" s="4" t="str">
        <f t="shared" si="79"/>
        <v xml:space="preserve"> </v>
      </c>
      <c r="BJ105" s="747" t="str">
        <f t="shared" si="80"/>
        <v xml:space="preserve"> </v>
      </c>
      <c r="BK105" s="4">
        <f t="shared" si="81"/>
        <v>1.36</v>
      </c>
      <c r="BL105" s="747">
        <f t="shared" si="82"/>
        <v>102500.00000000001</v>
      </c>
      <c r="BM105" s="4" t="str">
        <f t="shared" si="83"/>
        <v xml:space="preserve"> </v>
      </c>
      <c r="BN105" s="747" t="str">
        <f t="shared" si="84"/>
        <v xml:space="preserve"> </v>
      </c>
      <c r="BO105" s="4" t="str">
        <f t="shared" si="85"/>
        <v xml:space="preserve"> </v>
      </c>
      <c r="BP105" s="747" t="str">
        <f t="shared" si="86"/>
        <v xml:space="preserve"> </v>
      </c>
      <c r="BQ105" s="4" t="str">
        <f t="shared" si="87"/>
        <v xml:space="preserve"> </v>
      </c>
      <c r="BR105" s="747" t="str">
        <f t="shared" si="88"/>
        <v xml:space="preserve"> </v>
      </c>
      <c r="BS105" s="133"/>
      <c r="BT105" s="133"/>
      <c r="BU105" s="389"/>
      <c r="BV105" s="389"/>
      <c r="BW105" s="389"/>
      <c r="BX105" s="389"/>
      <c r="BY105" s="389"/>
      <c r="BZ105" s="389"/>
      <c r="CA105" s="389"/>
      <c r="CB105" s="389"/>
      <c r="CC105" s="163">
        <f t="shared" si="89"/>
        <v>0</v>
      </c>
      <c r="CD105" s="389"/>
      <c r="CE105" s="389"/>
      <c r="CF105" s="389"/>
      <c r="CG105" s="389"/>
      <c r="CH105" s="389"/>
      <c r="CI105" s="389"/>
      <c r="CJ105" s="389"/>
      <c r="CK105" s="389"/>
      <c r="CL105" s="389"/>
      <c r="CM105" s="389"/>
      <c r="CN105" s="389"/>
      <c r="CO105" s="389"/>
      <c r="CP105" s="389"/>
      <c r="CQ105" s="389"/>
      <c r="CR105" s="389"/>
      <c r="CS105" s="389"/>
      <c r="CT105" s="389"/>
      <c r="CU105" s="389"/>
      <c r="CV105" s="389"/>
      <c r="CW105" s="389"/>
      <c r="CX105" s="389"/>
      <c r="CY105" s="389"/>
      <c r="CZ105" s="389"/>
      <c r="DA105" s="389"/>
      <c r="DB105" s="389"/>
      <c r="DC105" s="389"/>
      <c r="DD105" s="389"/>
      <c r="DE105" s="389"/>
      <c r="DF105" s="389"/>
      <c r="DG105" s="389"/>
      <c r="DH105" s="389"/>
      <c r="DI105" s="389"/>
      <c r="DJ105" s="389"/>
      <c r="DK105" s="389"/>
      <c r="DL105" s="389"/>
      <c r="DM105" s="389"/>
      <c r="DN105" s="389"/>
      <c r="DO105" s="389"/>
      <c r="DP105" s="389"/>
      <c r="DQ105" s="389"/>
      <c r="DR105" s="389"/>
      <c r="DS105" s="389"/>
      <c r="DT105" s="389"/>
      <c r="DU105" s="389"/>
      <c r="DV105" s="389"/>
      <c r="DW105" s="389"/>
      <c r="DX105" s="389"/>
      <c r="DY105" s="389"/>
      <c r="DZ105" s="389"/>
      <c r="EA105" s="389"/>
      <c r="EB105" s="389"/>
      <c r="EC105" s="389"/>
      <c r="ED105" s="389"/>
      <c r="EE105" s="389"/>
      <c r="EF105" s="389"/>
      <c r="EG105" s="389"/>
      <c r="EH105" s="389"/>
      <c r="EI105" s="389"/>
      <c r="EJ105" s="389"/>
      <c r="EK105" s="389"/>
      <c r="EL105" s="389"/>
      <c r="EM105" s="389"/>
      <c r="EN105" s="389"/>
      <c r="EO105" s="389"/>
      <c r="EP105" s="389"/>
      <c r="EQ105" s="389"/>
      <c r="ER105" s="389"/>
      <c r="ES105" s="389"/>
      <c r="ET105" s="389"/>
      <c r="EU105" s="389"/>
      <c r="EV105" s="389"/>
      <c r="EW105" s="389"/>
      <c r="EX105" s="389"/>
      <c r="EY105" s="389"/>
      <c r="EZ105" s="389"/>
      <c r="FA105" s="389"/>
      <c r="FB105" s="389"/>
      <c r="FC105" s="389"/>
      <c r="FD105" s="389"/>
      <c r="FE105" s="389"/>
      <c r="FF105" s="389"/>
      <c r="FG105" s="389"/>
      <c r="FH105" s="389"/>
      <c r="FI105" s="389"/>
      <c r="FJ105" s="389"/>
      <c r="FK105" s="389"/>
      <c r="FL105" s="389"/>
      <c r="FM105" s="389"/>
      <c r="FN105" s="389"/>
      <c r="FO105" s="389"/>
      <c r="FP105" s="389"/>
      <c r="FQ105" s="389"/>
      <c r="FR105" s="389"/>
      <c r="FS105" s="389"/>
      <c r="FT105" s="389"/>
      <c r="FU105" s="389"/>
      <c r="FV105" s="389"/>
      <c r="FW105" s="389"/>
      <c r="FX105" s="389"/>
      <c r="FY105" s="666" t="s">
        <v>395</v>
      </c>
      <c r="FZ105" s="667">
        <v>126</v>
      </c>
      <c r="GA105" s="667">
        <v>35434488</v>
      </c>
      <c r="GB105" s="667">
        <v>55</v>
      </c>
      <c r="GC105" s="667" t="s">
        <v>798</v>
      </c>
      <c r="GD105" s="667">
        <v>22</v>
      </c>
      <c r="GE105" s="667">
        <v>1995</v>
      </c>
      <c r="GF105" s="667">
        <v>0</v>
      </c>
      <c r="GG105" s="667" t="s">
        <v>792</v>
      </c>
      <c r="GH105" s="667">
        <v>0</v>
      </c>
      <c r="GI105" s="667">
        <v>0</v>
      </c>
      <c r="GJ105" s="667" t="s">
        <v>792</v>
      </c>
      <c r="GK105" s="667">
        <v>0</v>
      </c>
      <c r="GL105" s="667" t="s">
        <v>781</v>
      </c>
      <c r="GM105" s="667" t="s">
        <v>782</v>
      </c>
      <c r="GN105" s="667">
        <v>66</v>
      </c>
      <c r="GO105" s="667" t="s">
        <v>783</v>
      </c>
      <c r="GP105" s="667">
        <v>0</v>
      </c>
      <c r="GQ105" s="667">
        <v>0</v>
      </c>
      <c r="GR105" s="667">
        <v>4</v>
      </c>
      <c r="GS105" s="667">
        <v>2</v>
      </c>
      <c r="GT105" s="667">
        <v>3</v>
      </c>
      <c r="GU105" s="667" t="s">
        <v>783</v>
      </c>
      <c r="GV105" s="667" t="s">
        <v>783</v>
      </c>
      <c r="GW105" s="667" t="s">
        <v>783</v>
      </c>
      <c r="GX105" s="667" t="s">
        <v>783</v>
      </c>
      <c r="GY105" s="667" t="s">
        <v>783</v>
      </c>
      <c r="GZ105" s="667">
        <v>1649</v>
      </c>
      <c r="HA105" s="667">
        <v>0.55000000000000004</v>
      </c>
      <c r="HB105" s="667">
        <v>5</v>
      </c>
      <c r="HC105" s="667" t="s">
        <v>783</v>
      </c>
      <c r="HD105" s="667" t="s">
        <v>782</v>
      </c>
      <c r="HE105" s="667">
        <v>15</v>
      </c>
      <c r="HF105" s="667" t="s">
        <v>783</v>
      </c>
      <c r="HG105" s="667">
        <v>0</v>
      </c>
      <c r="HH105" s="667" t="s">
        <v>783</v>
      </c>
      <c r="HI105" s="667">
        <v>0</v>
      </c>
      <c r="HJ105" s="667">
        <v>1</v>
      </c>
      <c r="HK105" s="667">
        <v>45</v>
      </c>
      <c r="HL105" s="667" t="s">
        <v>784</v>
      </c>
      <c r="HM105" s="667" t="s">
        <v>785</v>
      </c>
      <c r="HN105" s="667" t="s">
        <v>783</v>
      </c>
      <c r="HO105" s="667" t="s">
        <v>783</v>
      </c>
      <c r="HP105" s="667" t="s">
        <v>783</v>
      </c>
      <c r="HQ105" s="667" t="s">
        <v>783</v>
      </c>
      <c r="HR105" s="667" t="s">
        <v>783</v>
      </c>
      <c r="HS105" s="667">
        <v>3979924</v>
      </c>
      <c r="HT105" s="667" t="s">
        <v>783</v>
      </c>
      <c r="HU105" s="667" t="s">
        <v>786</v>
      </c>
      <c r="HV105" s="667" t="s">
        <v>787</v>
      </c>
      <c r="HW105" s="667">
        <v>4</v>
      </c>
      <c r="HX105" s="667">
        <v>2016</v>
      </c>
      <c r="HY105" s="667">
        <v>63</v>
      </c>
      <c r="HZ105" s="667">
        <v>1215</v>
      </c>
      <c r="IA105" s="667">
        <v>4119</v>
      </c>
      <c r="IB105" s="668">
        <v>42347.555590277778</v>
      </c>
      <c r="IC105" s="667" t="s">
        <v>788</v>
      </c>
      <c r="ID105" s="667">
        <v>3975446</v>
      </c>
      <c r="IE105" s="667">
        <v>2016</v>
      </c>
      <c r="IF105" s="667">
        <v>1712</v>
      </c>
      <c r="IG105" s="667" t="s">
        <v>783</v>
      </c>
      <c r="IH105" s="667" t="s">
        <v>783</v>
      </c>
      <c r="II105" s="667" t="s">
        <v>783</v>
      </c>
      <c r="IJ105" s="667" t="s">
        <v>783</v>
      </c>
      <c r="IK105" s="667" t="s">
        <v>783</v>
      </c>
      <c r="IL105" s="667" t="s">
        <v>783</v>
      </c>
      <c r="IM105" s="667" t="s">
        <v>783</v>
      </c>
      <c r="IN105" s="667" t="s">
        <v>783</v>
      </c>
      <c r="IO105" s="667" t="s">
        <v>783</v>
      </c>
      <c r="IP105" s="667">
        <v>1649</v>
      </c>
      <c r="IQ105" s="668">
        <v>37477.354571759257</v>
      </c>
      <c r="IR105" s="667">
        <v>2</v>
      </c>
      <c r="IS105" s="667" t="s">
        <v>793</v>
      </c>
      <c r="IT105" s="667">
        <v>3</v>
      </c>
      <c r="IU105" s="669">
        <v>41275</v>
      </c>
      <c r="IV105" s="667" t="s">
        <v>783</v>
      </c>
      <c r="IW105" s="667" t="s">
        <v>783</v>
      </c>
      <c r="IX105" s="667" t="s">
        <v>783</v>
      </c>
      <c r="IY105" s="667" t="s">
        <v>781</v>
      </c>
      <c r="IZ105" s="667">
        <v>45</v>
      </c>
      <c r="JA105" s="667" t="s">
        <v>789</v>
      </c>
      <c r="JB105" s="667" t="s">
        <v>783</v>
      </c>
      <c r="JC105" s="667" t="s">
        <v>783</v>
      </c>
      <c r="JD105" s="667" t="s">
        <v>783</v>
      </c>
      <c r="JE105" s="667">
        <v>329418</v>
      </c>
      <c r="JF105" s="667" t="s">
        <v>783</v>
      </c>
      <c r="JG105" s="667" t="s">
        <v>783</v>
      </c>
      <c r="JH105" s="667" t="s">
        <v>804</v>
      </c>
      <c r="JI105" s="667">
        <v>55</v>
      </c>
      <c r="JJ105" s="667" t="s">
        <v>783</v>
      </c>
      <c r="JK105" s="667" t="s">
        <v>783</v>
      </c>
      <c r="JL105" s="667" t="s">
        <v>783</v>
      </c>
      <c r="JM105" s="667" t="s">
        <v>790</v>
      </c>
      <c r="JN105" s="667">
        <v>4</v>
      </c>
      <c r="JO105" s="667">
        <v>3</v>
      </c>
      <c r="JP105" s="667" t="s">
        <v>783</v>
      </c>
      <c r="JQ105" s="667">
        <v>10711928</v>
      </c>
      <c r="JR105" s="667">
        <v>2011</v>
      </c>
      <c r="JS105" s="667">
        <v>3</v>
      </c>
      <c r="JT105" s="667" t="s">
        <v>783</v>
      </c>
      <c r="JU105" s="667" t="s">
        <v>783</v>
      </c>
      <c r="JV105" s="667" t="s">
        <v>845</v>
      </c>
      <c r="JW105" s="670">
        <v>2880.3597669999999</v>
      </c>
      <c r="JX105">
        <f>SUM(JW105:JW105)</f>
        <v>2880.3597669999999</v>
      </c>
      <c r="JY105" s="225">
        <v>2.0610491454545454</v>
      </c>
    </row>
    <row r="106" spans="1:286" ht="16" thickBot="1">
      <c r="A106" s="905" t="s">
        <v>5</v>
      </c>
      <c r="B106" s="79">
        <f t="shared" si="52"/>
        <v>2</v>
      </c>
      <c r="C106" s="1469" t="s">
        <v>1034</v>
      </c>
      <c r="D106" s="489" t="s">
        <v>157</v>
      </c>
      <c r="E106" s="1129" t="s">
        <v>158</v>
      </c>
      <c r="F106" s="888">
        <v>1.7</v>
      </c>
      <c r="G106" s="120">
        <f t="shared" si="90"/>
        <v>79.349999999999994</v>
      </c>
      <c r="H106" s="46"/>
      <c r="I106" s="2"/>
      <c r="J106" s="32">
        <v>1.7</v>
      </c>
      <c r="K106" s="18"/>
      <c r="L106" s="5"/>
      <c r="M106" s="170">
        <v>4</v>
      </c>
      <c r="N106" s="71">
        <v>3</v>
      </c>
      <c r="O106" s="739">
        <v>2</v>
      </c>
      <c r="P106" s="1107">
        <f t="shared" si="95"/>
        <v>9</v>
      </c>
      <c r="Q106" s="1108">
        <f t="shared" si="96"/>
        <v>24</v>
      </c>
      <c r="R106" s="46"/>
      <c r="S106" s="2">
        <v>1.7</v>
      </c>
      <c r="T106" s="546"/>
      <c r="U106" s="1039">
        <f t="shared" si="97"/>
        <v>127500</v>
      </c>
      <c r="V106" s="219" t="s">
        <v>642</v>
      </c>
      <c r="W106" s="1042">
        <f t="shared" si="91"/>
        <v>127500</v>
      </c>
      <c r="X106" s="537">
        <f t="shared" si="92"/>
        <v>0</v>
      </c>
      <c r="Y106" s="538">
        <f t="shared" si="53"/>
        <v>500</v>
      </c>
      <c r="Z106" s="1090">
        <f t="shared" si="54"/>
        <v>128000</v>
      </c>
      <c r="AA106" s="1475">
        <f t="shared" si="93"/>
        <v>7071799.0174222207</v>
      </c>
      <c r="AB106" s="1098"/>
      <c r="AC106" s="600"/>
      <c r="AD106" s="1056">
        <f t="shared" si="55"/>
        <v>0</v>
      </c>
      <c r="AE106" s="1063"/>
      <c r="AF106" s="747">
        <f t="shared" si="56"/>
        <v>0</v>
      </c>
      <c r="AG106" s="600"/>
      <c r="AH106" s="1056">
        <f t="shared" si="57"/>
        <v>0</v>
      </c>
      <c r="AI106" s="1070"/>
      <c r="AJ106" s="747">
        <f t="shared" si="58"/>
        <v>0</v>
      </c>
      <c r="AK106" s="1051"/>
      <c r="AL106" s="270">
        <v>0</v>
      </c>
      <c r="AM106" s="902">
        <v>2020</v>
      </c>
      <c r="AN106" s="902">
        <f t="shared" si="98"/>
        <v>2030</v>
      </c>
      <c r="AO106" s="18" t="str">
        <f t="shared" si="59"/>
        <v xml:space="preserve"> </v>
      </c>
      <c r="AP106" s="747" t="str">
        <f t="shared" si="60"/>
        <v xml:space="preserve"> </v>
      </c>
      <c r="AQ106" s="4" t="str">
        <f t="shared" si="61"/>
        <v xml:space="preserve"> </v>
      </c>
      <c r="AR106" s="747" t="str">
        <f t="shared" si="62"/>
        <v xml:space="preserve"> </v>
      </c>
      <c r="AS106" s="4" t="str">
        <f t="shared" si="63"/>
        <v xml:space="preserve"> </v>
      </c>
      <c r="AT106" s="747" t="str">
        <f t="shared" si="64"/>
        <v xml:space="preserve"> </v>
      </c>
      <c r="AU106" s="4" t="str">
        <f t="shared" si="65"/>
        <v xml:space="preserve"> </v>
      </c>
      <c r="AV106" s="747" t="str">
        <f t="shared" si="66"/>
        <v xml:space="preserve"> </v>
      </c>
      <c r="AW106" s="4" t="str">
        <f t="shared" si="67"/>
        <v xml:space="preserve"> </v>
      </c>
      <c r="AX106" s="747" t="str">
        <f t="shared" si="68"/>
        <v xml:space="preserve"> </v>
      </c>
      <c r="AY106" s="4" t="str">
        <f t="shared" si="69"/>
        <v xml:space="preserve"> </v>
      </c>
      <c r="AZ106" s="747" t="str">
        <f t="shared" si="70"/>
        <v xml:space="preserve"> </v>
      </c>
      <c r="BA106" s="4" t="str">
        <f t="shared" si="71"/>
        <v xml:space="preserve"> </v>
      </c>
      <c r="BB106" s="747" t="str">
        <f t="shared" si="72"/>
        <v xml:space="preserve"> </v>
      </c>
      <c r="BC106" s="4" t="str">
        <f t="shared" si="73"/>
        <v xml:space="preserve"> </v>
      </c>
      <c r="BD106" s="747" t="str">
        <f t="shared" si="74"/>
        <v xml:space="preserve"> </v>
      </c>
      <c r="BE106" s="4" t="str">
        <f t="shared" si="75"/>
        <v xml:space="preserve"> </v>
      </c>
      <c r="BF106" s="747" t="str">
        <f t="shared" si="76"/>
        <v xml:space="preserve"> </v>
      </c>
      <c r="BG106" s="4" t="str">
        <f t="shared" si="77"/>
        <v xml:space="preserve"> </v>
      </c>
      <c r="BH106" s="747" t="str">
        <f t="shared" si="78"/>
        <v xml:space="preserve"> </v>
      </c>
      <c r="BI106" s="4" t="str">
        <f t="shared" si="79"/>
        <v xml:space="preserve"> </v>
      </c>
      <c r="BJ106" s="747" t="str">
        <f t="shared" si="80"/>
        <v xml:space="preserve"> </v>
      </c>
      <c r="BK106" s="4" t="str">
        <f t="shared" si="81"/>
        <v xml:space="preserve"> </v>
      </c>
      <c r="BL106" s="747" t="str">
        <f t="shared" si="82"/>
        <v xml:space="preserve"> </v>
      </c>
      <c r="BM106" s="4">
        <f t="shared" si="83"/>
        <v>1.7</v>
      </c>
      <c r="BN106" s="747">
        <f t="shared" si="84"/>
        <v>128000</v>
      </c>
      <c r="BO106" s="4" t="str">
        <f t="shared" si="85"/>
        <v xml:space="preserve"> </v>
      </c>
      <c r="BP106" s="747" t="str">
        <f t="shared" si="86"/>
        <v xml:space="preserve"> </v>
      </c>
      <c r="BQ106" s="4" t="str">
        <f t="shared" si="87"/>
        <v xml:space="preserve"> </v>
      </c>
      <c r="BR106" s="747" t="str">
        <f t="shared" si="88"/>
        <v xml:space="preserve"> </v>
      </c>
      <c r="BS106" s="133" t="s">
        <v>626</v>
      </c>
      <c r="BT106" s="133"/>
      <c r="BU106" s="389"/>
      <c r="BV106" s="389"/>
      <c r="BW106" s="389"/>
      <c r="BX106" s="389"/>
      <c r="BY106" s="389"/>
      <c r="BZ106" s="389"/>
      <c r="CA106" s="389"/>
      <c r="CB106" s="389"/>
      <c r="CC106" s="163">
        <f t="shared" si="89"/>
        <v>0</v>
      </c>
      <c r="CD106" s="389"/>
      <c r="CE106" s="389"/>
      <c r="CF106" s="389"/>
      <c r="CG106" s="389"/>
      <c r="CH106" s="389"/>
      <c r="CI106" s="389"/>
      <c r="CJ106" s="389"/>
      <c r="CK106" s="389"/>
      <c r="CL106" s="389"/>
      <c r="CM106" s="389"/>
      <c r="CN106" s="389"/>
      <c r="CO106" s="389"/>
      <c r="CP106" s="389"/>
      <c r="CQ106" s="389"/>
      <c r="CR106" s="389"/>
      <c r="CS106" s="389"/>
      <c r="CT106" s="389"/>
      <c r="CU106" s="389"/>
      <c r="CV106" s="389"/>
      <c r="CW106" s="389"/>
      <c r="CX106" s="389"/>
      <c r="CY106" s="389"/>
      <c r="CZ106" s="389"/>
      <c r="DA106" s="389"/>
      <c r="DB106" s="389"/>
      <c r="DC106" s="389"/>
      <c r="DD106" s="389"/>
      <c r="DE106" s="389"/>
      <c r="DF106" s="389"/>
      <c r="DG106" s="389"/>
      <c r="DH106" s="389"/>
      <c r="DI106" s="389"/>
      <c r="DJ106" s="389"/>
      <c r="DK106" s="389"/>
      <c r="DL106" s="389"/>
      <c r="DM106" s="389"/>
      <c r="DN106" s="389"/>
      <c r="DO106" s="389"/>
      <c r="DP106" s="389"/>
      <c r="DQ106" s="389"/>
      <c r="DR106" s="389"/>
      <c r="DS106" s="389"/>
      <c r="DT106" s="389"/>
      <c r="DU106" s="389"/>
      <c r="DV106" s="389"/>
      <c r="DW106" s="389"/>
      <c r="DX106" s="389"/>
      <c r="DY106" s="389"/>
      <c r="DZ106" s="389"/>
      <c r="EA106" s="389"/>
      <c r="EB106" s="389"/>
      <c r="EC106" s="389"/>
      <c r="ED106" s="389"/>
      <c r="EE106" s="389"/>
      <c r="EF106" s="389"/>
      <c r="EG106" s="389"/>
      <c r="EH106" s="389"/>
      <c r="EI106" s="389"/>
      <c r="EJ106" s="389"/>
      <c r="EK106" s="389"/>
      <c r="EL106" s="389"/>
      <c r="EM106" s="389"/>
      <c r="EN106" s="389"/>
      <c r="EO106" s="389"/>
      <c r="EP106" s="389"/>
      <c r="EQ106" s="389"/>
      <c r="ER106" s="389"/>
      <c r="ES106" s="389"/>
      <c r="ET106" s="389"/>
      <c r="EU106" s="389"/>
      <c r="EV106" s="389"/>
      <c r="EW106" s="389"/>
      <c r="EX106" s="389"/>
      <c r="EY106" s="389"/>
      <c r="EZ106" s="389"/>
      <c r="FA106" s="389"/>
      <c r="FB106" s="389"/>
      <c r="FC106" s="389"/>
      <c r="FD106" s="389"/>
      <c r="FE106" s="389"/>
      <c r="FF106" s="389"/>
      <c r="FG106" s="389"/>
      <c r="FH106" s="389"/>
      <c r="FI106" s="389"/>
      <c r="FJ106" s="389"/>
      <c r="FK106" s="389"/>
      <c r="FL106" s="389"/>
      <c r="FM106" s="389"/>
      <c r="FN106" s="389"/>
      <c r="FO106" s="389"/>
      <c r="FP106" s="389"/>
      <c r="FQ106" s="389"/>
      <c r="FR106" s="389"/>
      <c r="FS106" s="389"/>
      <c r="FT106" s="389"/>
      <c r="FU106" s="389"/>
      <c r="FV106" s="389"/>
      <c r="FW106" s="389"/>
      <c r="FX106" s="389"/>
      <c r="FY106" s="625" t="s">
        <v>428</v>
      </c>
      <c r="FZ106" s="626">
        <v>250</v>
      </c>
      <c r="GA106" s="626">
        <v>30289529</v>
      </c>
      <c r="GB106" s="626">
        <v>55</v>
      </c>
      <c r="GC106" s="626" t="s">
        <v>798</v>
      </c>
      <c r="GD106" s="626">
        <v>20</v>
      </c>
      <c r="GE106" s="626">
        <v>1990</v>
      </c>
      <c r="GF106" s="626">
        <v>1</v>
      </c>
      <c r="GG106" s="626" t="s">
        <v>780</v>
      </c>
      <c r="GH106" s="626">
        <v>2</v>
      </c>
      <c r="GI106" s="626">
        <v>1</v>
      </c>
      <c r="GJ106" s="626" t="s">
        <v>780</v>
      </c>
      <c r="GK106" s="626">
        <v>2</v>
      </c>
      <c r="GL106" s="626" t="s">
        <v>781</v>
      </c>
      <c r="GM106" s="626" t="s">
        <v>782</v>
      </c>
      <c r="GN106" s="626">
        <v>66</v>
      </c>
      <c r="GO106" s="626" t="s">
        <v>783</v>
      </c>
      <c r="GP106" s="626">
        <v>0</v>
      </c>
      <c r="GQ106" s="626">
        <v>0</v>
      </c>
      <c r="GR106" s="626">
        <v>4</v>
      </c>
      <c r="GS106" s="626">
        <v>2</v>
      </c>
      <c r="GT106" s="626">
        <v>1</v>
      </c>
      <c r="GU106" s="626" t="s">
        <v>783</v>
      </c>
      <c r="GV106" s="626" t="s">
        <v>783</v>
      </c>
      <c r="GW106" s="626" t="s">
        <v>783</v>
      </c>
      <c r="GX106" s="626" t="s">
        <v>783</v>
      </c>
      <c r="GY106" s="626" t="s">
        <v>783</v>
      </c>
      <c r="GZ106" s="626">
        <v>1649</v>
      </c>
      <c r="HA106" s="626">
        <v>0.18</v>
      </c>
      <c r="HB106" s="626">
        <v>5</v>
      </c>
      <c r="HC106" s="626" t="s">
        <v>783</v>
      </c>
      <c r="HD106" s="626" t="s">
        <v>793</v>
      </c>
      <c r="HE106" s="626">
        <v>25</v>
      </c>
      <c r="HF106" s="626" t="s">
        <v>783</v>
      </c>
      <c r="HG106" s="626">
        <v>0</v>
      </c>
      <c r="HH106" s="626" t="s">
        <v>783</v>
      </c>
      <c r="HI106" s="626">
        <v>0</v>
      </c>
      <c r="HJ106" s="626">
        <v>1</v>
      </c>
      <c r="HK106" s="626">
        <v>45</v>
      </c>
      <c r="HL106" s="626" t="s">
        <v>784</v>
      </c>
      <c r="HM106" s="626" t="s">
        <v>785</v>
      </c>
      <c r="HN106" s="626" t="s">
        <v>783</v>
      </c>
      <c r="HO106" s="626" t="s">
        <v>783</v>
      </c>
      <c r="HP106" s="626" t="s">
        <v>783</v>
      </c>
      <c r="HQ106" s="626" t="s">
        <v>783</v>
      </c>
      <c r="HR106" s="626" t="s">
        <v>783</v>
      </c>
      <c r="HS106" s="626">
        <v>3978941</v>
      </c>
      <c r="HT106" s="626" t="s">
        <v>783</v>
      </c>
      <c r="HU106" s="626" t="s">
        <v>786</v>
      </c>
      <c r="HV106" s="626" t="s">
        <v>787</v>
      </c>
      <c r="HW106" s="626">
        <v>4</v>
      </c>
      <c r="HX106" s="626">
        <v>2014</v>
      </c>
      <c r="HY106" s="626">
        <v>63</v>
      </c>
      <c r="HZ106" s="626">
        <v>0</v>
      </c>
      <c r="IA106" s="626">
        <v>950</v>
      </c>
      <c r="IB106" s="627">
        <v>41697.500081018516</v>
      </c>
      <c r="IC106" s="626" t="s">
        <v>788</v>
      </c>
      <c r="ID106" s="626">
        <v>3974463</v>
      </c>
      <c r="IE106" s="626">
        <v>2014</v>
      </c>
      <c r="IF106" s="626">
        <v>1712</v>
      </c>
      <c r="IG106" s="626" t="s">
        <v>783</v>
      </c>
      <c r="IH106" s="626" t="s">
        <v>783</v>
      </c>
      <c r="II106" s="626" t="s">
        <v>783</v>
      </c>
      <c r="IJ106" s="626" t="s">
        <v>783</v>
      </c>
      <c r="IK106" s="626" t="s">
        <v>783</v>
      </c>
      <c r="IL106" s="626" t="s">
        <v>783</v>
      </c>
      <c r="IM106" s="626" t="s">
        <v>783</v>
      </c>
      <c r="IN106" s="626" t="s">
        <v>783</v>
      </c>
      <c r="IO106" s="626" t="s">
        <v>783</v>
      </c>
      <c r="IP106" s="626">
        <v>1649</v>
      </c>
      <c r="IQ106" s="627">
        <v>37477.354571759257</v>
      </c>
      <c r="IR106" s="626">
        <v>2</v>
      </c>
      <c r="IS106" s="626" t="s">
        <v>793</v>
      </c>
      <c r="IT106" s="626">
        <v>1</v>
      </c>
      <c r="IU106" s="665">
        <v>41275</v>
      </c>
      <c r="IV106" s="626" t="s">
        <v>783</v>
      </c>
      <c r="IW106" s="626" t="s">
        <v>783</v>
      </c>
      <c r="IX106" s="626" t="s">
        <v>783</v>
      </c>
      <c r="IY106" s="626" t="s">
        <v>781</v>
      </c>
      <c r="IZ106" s="626">
        <v>45</v>
      </c>
      <c r="JA106" s="626" t="s">
        <v>789</v>
      </c>
      <c r="JB106" s="626" t="s">
        <v>783</v>
      </c>
      <c r="JC106" s="626" t="s">
        <v>783</v>
      </c>
      <c r="JD106" s="626" t="s">
        <v>783</v>
      </c>
      <c r="JE106" s="626">
        <v>329452</v>
      </c>
      <c r="JF106" s="626" t="s">
        <v>783</v>
      </c>
      <c r="JG106" s="626" t="s">
        <v>783</v>
      </c>
      <c r="JH106" s="626" t="s">
        <v>795</v>
      </c>
      <c r="JI106" s="626">
        <v>55</v>
      </c>
      <c r="JJ106" s="626" t="s">
        <v>783</v>
      </c>
      <c r="JK106" s="626" t="s">
        <v>783</v>
      </c>
      <c r="JL106" s="626" t="s">
        <v>783</v>
      </c>
      <c r="JM106" s="626" t="s">
        <v>790</v>
      </c>
      <c r="JN106" s="626">
        <v>4</v>
      </c>
      <c r="JO106" s="626">
        <v>3</v>
      </c>
      <c r="JP106" s="626" t="s">
        <v>783</v>
      </c>
      <c r="JQ106" s="626">
        <v>10711928</v>
      </c>
      <c r="JR106" s="626">
        <v>2011</v>
      </c>
      <c r="JS106" s="626">
        <v>3</v>
      </c>
      <c r="JT106" s="626" t="s">
        <v>783</v>
      </c>
      <c r="JU106" s="626" t="s">
        <v>783</v>
      </c>
      <c r="JV106" s="626" t="s">
        <v>911</v>
      </c>
      <c r="JW106" s="628">
        <v>882.14652799999999</v>
      </c>
      <c r="JY106" s="371"/>
    </row>
    <row r="107" spans="1:286" ht="16" thickBot="1">
      <c r="A107" s="905" t="s">
        <v>5</v>
      </c>
      <c r="B107" s="79">
        <f t="shared" si="52"/>
        <v>1</v>
      </c>
      <c r="C107" s="871" t="s">
        <v>27</v>
      </c>
      <c r="D107" s="489" t="s">
        <v>162</v>
      </c>
      <c r="E107" s="1129" t="s">
        <v>158</v>
      </c>
      <c r="F107" s="888">
        <v>0.5</v>
      </c>
      <c r="G107" s="120">
        <f t="shared" si="90"/>
        <v>79.849999999999994</v>
      </c>
      <c r="H107" s="46"/>
      <c r="I107" s="33">
        <v>0.5</v>
      </c>
      <c r="J107" s="29"/>
      <c r="K107" s="18"/>
      <c r="L107" s="5"/>
      <c r="M107" s="170">
        <v>2</v>
      </c>
      <c r="N107" s="71">
        <v>2</v>
      </c>
      <c r="O107" s="739">
        <v>2</v>
      </c>
      <c r="P107" s="1107">
        <f t="shared" si="95"/>
        <v>6</v>
      </c>
      <c r="Q107" s="1108">
        <f t="shared" si="96"/>
        <v>8</v>
      </c>
      <c r="R107" s="46"/>
      <c r="S107" s="547">
        <f>I107</f>
        <v>0.5</v>
      </c>
      <c r="T107" s="25"/>
      <c r="U107" s="219">
        <f t="shared" si="97"/>
        <v>37500</v>
      </c>
      <c r="V107" s="219" t="s">
        <v>642</v>
      </c>
      <c r="W107" s="1042">
        <f t="shared" si="91"/>
        <v>37500</v>
      </c>
      <c r="X107" s="537">
        <f t="shared" si="92"/>
        <v>18914.666666666664</v>
      </c>
      <c r="Y107" s="538">
        <f t="shared" si="53"/>
        <v>500</v>
      </c>
      <c r="Z107" s="1090">
        <f t="shared" si="54"/>
        <v>56914.666666666664</v>
      </c>
      <c r="AA107" s="1475">
        <f t="shared" si="93"/>
        <v>7128713.6840888876</v>
      </c>
      <c r="AB107" s="1098"/>
      <c r="AC107" s="600">
        <v>6</v>
      </c>
      <c r="AD107" s="1056">
        <f t="shared" si="55"/>
        <v>9914.6666666666661</v>
      </c>
      <c r="AE107" s="1063">
        <v>0.25</v>
      </c>
      <c r="AF107" s="747">
        <f t="shared" si="56"/>
        <v>9000</v>
      </c>
      <c r="AG107" s="600"/>
      <c r="AH107" s="1056">
        <f t="shared" si="57"/>
        <v>0</v>
      </c>
      <c r="AI107" s="1070"/>
      <c r="AJ107" s="747">
        <f t="shared" si="58"/>
        <v>0</v>
      </c>
      <c r="AK107" s="1051"/>
      <c r="AL107" s="270">
        <v>0</v>
      </c>
      <c r="AM107" s="902">
        <v>2020</v>
      </c>
      <c r="AN107" s="902">
        <f t="shared" si="98"/>
        <v>2030</v>
      </c>
      <c r="AO107" s="18" t="str">
        <f t="shared" si="59"/>
        <v xml:space="preserve"> </v>
      </c>
      <c r="AP107" s="747" t="str">
        <f t="shared" si="60"/>
        <v xml:space="preserve"> </v>
      </c>
      <c r="AQ107" s="4" t="str">
        <f t="shared" si="61"/>
        <v xml:space="preserve"> </v>
      </c>
      <c r="AR107" s="747" t="str">
        <f t="shared" si="62"/>
        <v xml:space="preserve"> </v>
      </c>
      <c r="AS107" s="4" t="str">
        <f t="shared" si="63"/>
        <v xml:space="preserve"> </v>
      </c>
      <c r="AT107" s="747" t="str">
        <f t="shared" si="64"/>
        <v xml:space="preserve"> </v>
      </c>
      <c r="AU107" s="4" t="str">
        <f t="shared" si="65"/>
        <v xml:space="preserve"> </v>
      </c>
      <c r="AV107" s="747" t="str">
        <f t="shared" si="66"/>
        <v xml:space="preserve"> </v>
      </c>
      <c r="AW107" s="4" t="str">
        <f t="shared" si="67"/>
        <v xml:space="preserve"> </v>
      </c>
      <c r="AX107" s="747" t="str">
        <f t="shared" si="68"/>
        <v xml:space="preserve"> </v>
      </c>
      <c r="AY107" s="4" t="str">
        <f t="shared" si="69"/>
        <v xml:space="preserve"> </v>
      </c>
      <c r="AZ107" s="747" t="str">
        <f t="shared" si="70"/>
        <v xml:space="preserve"> </v>
      </c>
      <c r="BA107" s="4" t="str">
        <f t="shared" si="71"/>
        <v xml:space="preserve"> </v>
      </c>
      <c r="BB107" s="747" t="str">
        <f t="shared" si="72"/>
        <v xml:space="preserve"> </v>
      </c>
      <c r="BC107" s="4" t="str">
        <f t="shared" si="73"/>
        <v xml:space="preserve"> </v>
      </c>
      <c r="BD107" s="747" t="str">
        <f t="shared" si="74"/>
        <v xml:space="preserve"> </v>
      </c>
      <c r="BE107" s="4" t="str">
        <f t="shared" si="75"/>
        <v xml:space="preserve"> </v>
      </c>
      <c r="BF107" s="747" t="str">
        <f t="shared" si="76"/>
        <v xml:space="preserve"> </v>
      </c>
      <c r="BG107" s="4" t="str">
        <f t="shared" si="77"/>
        <v xml:space="preserve"> </v>
      </c>
      <c r="BH107" s="747" t="str">
        <f t="shared" si="78"/>
        <v xml:space="preserve"> </v>
      </c>
      <c r="BI107" s="4" t="str">
        <f t="shared" si="79"/>
        <v xml:space="preserve"> </v>
      </c>
      <c r="BJ107" s="747" t="str">
        <f t="shared" si="80"/>
        <v xml:space="preserve"> </v>
      </c>
      <c r="BK107" s="4" t="str">
        <f t="shared" si="81"/>
        <v xml:space="preserve"> </v>
      </c>
      <c r="BL107" s="747" t="str">
        <f t="shared" si="82"/>
        <v xml:space="preserve"> </v>
      </c>
      <c r="BM107" s="4">
        <f t="shared" si="83"/>
        <v>0.5</v>
      </c>
      <c r="BN107" s="747">
        <f t="shared" si="84"/>
        <v>56914.666666666664</v>
      </c>
      <c r="BO107" s="4" t="str">
        <f t="shared" si="85"/>
        <v xml:space="preserve"> </v>
      </c>
      <c r="BP107" s="747" t="str">
        <f t="shared" si="86"/>
        <v xml:space="preserve"> </v>
      </c>
      <c r="BQ107" s="4" t="str">
        <f t="shared" si="87"/>
        <v xml:space="preserve"> </v>
      </c>
      <c r="BR107" s="747" t="str">
        <f t="shared" si="88"/>
        <v xml:space="preserve"> </v>
      </c>
      <c r="BS107" s="133"/>
      <c r="BT107" s="133"/>
      <c r="BU107" s="389"/>
      <c r="BV107" s="389"/>
      <c r="BW107" s="389"/>
      <c r="BX107" s="389"/>
      <c r="BY107" s="389"/>
      <c r="BZ107" s="389"/>
      <c r="CA107" s="389"/>
      <c r="CB107" s="389"/>
      <c r="CC107" s="163">
        <f t="shared" si="89"/>
        <v>0</v>
      </c>
      <c r="CD107" s="389"/>
      <c r="CE107" s="389"/>
      <c r="CF107" s="389"/>
      <c r="CG107" s="389"/>
      <c r="CH107" s="389"/>
      <c r="CI107" s="389"/>
      <c r="CJ107" s="389"/>
      <c r="CK107" s="389"/>
      <c r="CL107" s="389"/>
      <c r="CM107" s="389"/>
      <c r="CN107" s="389"/>
      <c r="CO107" s="389"/>
      <c r="CP107" s="389"/>
      <c r="CQ107" s="389"/>
      <c r="CR107" s="389"/>
      <c r="CS107" s="389"/>
      <c r="CT107" s="389"/>
      <c r="CU107" s="389"/>
      <c r="CV107" s="389"/>
      <c r="CW107" s="389"/>
      <c r="CX107" s="389"/>
      <c r="CY107" s="389"/>
      <c r="CZ107" s="389"/>
      <c r="DA107" s="389"/>
      <c r="DB107" s="389"/>
      <c r="DC107" s="389"/>
      <c r="DD107" s="389"/>
      <c r="DE107" s="389"/>
      <c r="DF107" s="389"/>
      <c r="DG107" s="389"/>
      <c r="DH107" s="389"/>
      <c r="DI107" s="389"/>
      <c r="DJ107" s="389"/>
      <c r="DK107" s="389"/>
      <c r="DL107" s="389"/>
      <c r="DM107" s="389"/>
      <c r="DN107" s="389"/>
      <c r="DO107" s="389"/>
      <c r="DP107" s="389"/>
      <c r="DQ107" s="389"/>
      <c r="DR107" s="389"/>
      <c r="DS107" s="389"/>
      <c r="DT107" s="389"/>
      <c r="DU107" s="389"/>
      <c r="DV107" s="389"/>
      <c r="DW107" s="389"/>
      <c r="DX107" s="389"/>
      <c r="DY107" s="389"/>
      <c r="DZ107" s="389"/>
      <c r="EA107" s="389"/>
      <c r="EB107" s="389"/>
      <c r="EC107" s="389"/>
      <c r="ED107" s="389"/>
      <c r="EE107" s="389"/>
      <c r="EF107" s="389"/>
      <c r="EG107" s="389"/>
      <c r="EH107" s="389"/>
      <c r="EI107" s="389"/>
      <c r="EJ107" s="389"/>
      <c r="EK107" s="389"/>
      <c r="EL107" s="389"/>
      <c r="EM107" s="389"/>
      <c r="EN107" s="389"/>
      <c r="EO107" s="389"/>
      <c r="EP107" s="389"/>
      <c r="EQ107" s="389"/>
      <c r="ER107" s="389"/>
      <c r="ES107" s="389"/>
      <c r="ET107" s="389"/>
      <c r="EU107" s="389"/>
      <c r="EV107" s="389"/>
      <c r="EW107" s="389"/>
      <c r="EX107" s="389"/>
      <c r="EY107" s="389"/>
      <c r="EZ107" s="389"/>
      <c r="FA107" s="389"/>
      <c r="FB107" s="389"/>
      <c r="FC107" s="389"/>
      <c r="FD107" s="389"/>
      <c r="FE107" s="389"/>
      <c r="FF107" s="389"/>
      <c r="FG107" s="389"/>
      <c r="FH107" s="389"/>
      <c r="FI107" s="389"/>
      <c r="FJ107" s="389"/>
      <c r="FK107" s="389"/>
      <c r="FL107" s="389"/>
      <c r="FM107" s="389"/>
      <c r="FN107" s="389"/>
      <c r="FO107" s="389"/>
      <c r="FP107" s="389"/>
      <c r="FQ107" s="389"/>
      <c r="FR107" s="389"/>
      <c r="FS107" s="389"/>
      <c r="FT107" s="389"/>
      <c r="FU107" s="389"/>
      <c r="FV107" s="389"/>
      <c r="FW107" s="389"/>
      <c r="FX107" s="389"/>
      <c r="FY107" s="666" t="s">
        <v>408</v>
      </c>
      <c r="FZ107" s="667">
        <v>180</v>
      </c>
      <c r="GA107" s="667">
        <v>30289363</v>
      </c>
      <c r="GB107" s="667">
        <v>35</v>
      </c>
      <c r="GC107" s="667" t="s">
        <v>3</v>
      </c>
      <c r="GD107" s="667">
        <v>24</v>
      </c>
      <c r="GE107" s="667">
        <v>1970</v>
      </c>
      <c r="GF107" s="667">
        <v>0</v>
      </c>
      <c r="GG107" s="667" t="s">
        <v>792</v>
      </c>
      <c r="GH107" s="667">
        <v>0</v>
      </c>
      <c r="GI107" s="667">
        <v>0</v>
      </c>
      <c r="GJ107" s="667" t="s">
        <v>792</v>
      </c>
      <c r="GK107" s="667">
        <v>0</v>
      </c>
      <c r="GL107" s="667" t="s">
        <v>781</v>
      </c>
      <c r="GM107" s="667" t="s">
        <v>782</v>
      </c>
      <c r="GN107" s="667">
        <v>66</v>
      </c>
      <c r="GO107" s="667" t="s">
        <v>783</v>
      </c>
      <c r="GP107" s="667">
        <v>0</v>
      </c>
      <c r="GQ107" s="667">
        <v>0</v>
      </c>
      <c r="GR107" s="667">
        <v>4</v>
      </c>
      <c r="GS107" s="667">
        <v>2</v>
      </c>
      <c r="GT107" s="667">
        <v>1</v>
      </c>
      <c r="GU107" s="667" t="s">
        <v>783</v>
      </c>
      <c r="GV107" s="667" t="s">
        <v>783</v>
      </c>
      <c r="GW107" s="667" t="s">
        <v>783</v>
      </c>
      <c r="GX107" s="667" t="s">
        <v>783</v>
      </c>
      <c r="GY107" s="667" t="s">
        <v>783</v>
      </c>
      <c r="GZ107" s="667">
        <v>1649</v>
      </c>
      <c r="HA107" s="667">
        <v>0.8</v>
      </c>
      <c r="HB107" s="667">
        <v>5</v>
      </c>
      <c r="HC107" s="667" t="s">
        <v>783</v>
      </c>
      <c r="HD107" s="667" t="s">
        <v>782</v>
      </c>
      <c r="HE107" s="667">
        <v>15</v>
      </c>
      <c r="HF107" s="667" t="s">
        <v>783</v>
      </c>
      <c r="HG107" s="667">
        <v>0</v>
      </c>
      <c r="HH107" s="667" t="s">
        <v>783</v>
      </c>
      <c r="HI107" s="667">
        <v>0</v>
      </c>
      <c r="HJ107" s="667">
        <v>1</v>
      </c>
      <c r="HK107" s="667">
        <v>45</v>
      </c>
      <c r="HL107" s="667" t="s">
        <v>784</v>
      </c>
      <c r="HM107" s="667" t="s">
        <v>785</v>
      </c>
      <c r="HN107" s="667" t="s">
        <v>783</v>
      </c>
      <c r="HO107" s="667" t="s">
        <v>783</v>
      </c>
      <c r="HP107" s="667" t="s">
        <v>783</v>
      </c>
      <c r="HQ107" s="667" t="s">
        <v>783</v>
      </c>
      <c r="HR107" s="667" t="s">
        <v>783</v>
      </c>
      <c r="HS107" s="667">
        <v>3980101</v>
      </c>
      <c r="HT107" s="667" t="s">
        <v>783</v>
      </c>
      <c r="HU107" s="667" t="s">
        <v>786</v>
      </c>
      <c r="HV107" s="667" t="s">
        <v>787</v>
      </c>
      <c r="HW107" s="667">
        <v>4</v>
      </c>
      <c r="HX107" s="667">
        <v>2014</v>
      </c>
      <c r="HY107" s="667">
        <v>63</v>
      </c>
      <c r="HZ107" s="667">
        <v>0</v>
      </c>
      <c r="IA107" s="667">
        <v>4224</v>
      </c>
      <c r="IB107" s="668">
        <v>41697.500081018516</v>
      </c>
      <c r="IC107" s="667" t="s">
        <v>788</v>
      </c>
      <c r="ID107" s="667">
        <v>3975623</v>
      </c>
      <c r="IE107" s="667">
        <v>2014</v>
      </c>
      <c r="IF107" s="667">
        <v>1712</v>
      </c>
      <c r="IG107" s="667" t="s">
        <v>783</v>
      </c>
      <c r="IH107" s="667" t="s">
        <v>783</v>
      </c>
      <c r="II107" s="667" t="s">
        <v>783</v>
      </c>
      <c r="IJ107" s="667" t="s">
        <v>783</v>
      </c>
      <c r="IK107" s="667" t="s">
        <v>783</v>
      </c>
      <c r="IL107" s="667" t="s">
        <v>783</v>
      </c>
      <c r="IM107" s="667" t="s">
        <v>783</v>
      </c>
      <c r="IN107" s="667" t="s">
        <v>783</v>
      </c>
      <c r="IO107" s="667" t="s">
        <v>783</v>
      </c>
      <c r="IP107" s="667">
        <v>1649</v>
      </c>
      <c r="IQ107" s="668">
        <v>37477.354571759257</v>
      </c>
      <c r="IR107" s="667">
        <v>4</v>
      </c>
      <c r="IS107" s="667" t="s">
        <v>793</v>
      </c>
      <c r="IT107" s="667">
        <v>1</v>
      </c>
      <c r="IU107" s="669">
        <v>41275</v>
      </c>
      <c r="IV107" s="667" t="s">
        <v>783</v>
      </c>
      <c r="IW107" s="667" t="s">
        <v>783</v>
      </c>
      <c r="IX107" s="667" t="s">
        <v>783</v>
      </c>
      <c r="IY107" s="667" t="s">
        <v>781</v>
      </c>
      <c r="IZ107" s="667">
        <v>45</v>
      </c>
      <c r="JA107" s="667" t="s">
        <v>789</v>
      </c>
      <c r="JB107" s="667" t="s">
        <v>783</v>
      </c>
      <c r="JC107" s="667" t="s">
        <v>783</v>
      </c>
      <c r="JD107" s="667" t="s">
        <v>783</v>
      </c>
      <c r="JE107" s="667">
        <v>329413</v>
      </c>
      <c r="JF107" s="667" t="s">
        <v>783</v>
      </c>
      <c r="JG107" s="667" t="s">
        <v>783</v>
      </c>
      <c r="JH107" s="667" t="s">
        <v>795</v>
      </c>
      <c r="JI107" s="667">
        <v>35</v>
      </c>
      <c r="JJ107" s="667" t="s">
        <v>783</v>
      </c>
      <c r="JK107" s="667" t="s">
        <v>783</v>
      </c>
      <c r="JL107" s="667" t="s">
        <v>783</v>
      </c>
      <c r="JM107" s="667" t="s">
        <v>790</v>
      </c>
      <c r="JN107" s="667">
        <v>4</v>
      </c>
      <c r="JO107" s="667">
        <v>1</v>
      </c>
      <c r="JP107" s="667" t="s">
        <v>783</v>
      </c>
      <c r="JQ107" s="667">
        <v>12683066</v>
      </c>
      <c r="JR107" s="667">
        <v>2013</v>
      </c>
      <c r="JS107" s="667">
        <v>12</v>
      </c>
      <c r="JT107" s="667" t="s">
        <v>783</v>
      </c>
      <c r="JU107" s="667" t="s">
        <v>783</v>
      </c>
      <c r="JV107" s="667" t="s">
        <v>838</v>
      </c>
      <c r="JW107" s="670">
        <v>4205.3557680000004</v>
      </c>
      <c r="JX107">
        <f>JW107</f>
        <v>4205.3557680000004</v>
      </c>
      <c r="JY107" s="225">
        <v>0.79646889545454547</v>
      </c>
    </row>
    <row r="108" spans="1:286" ht="16" thickBot="1">
      <c r="A108" s="905" t="s">
        <v>5</v>
      </c>
      <c r="B108" s="79">
        <f t="shared" si="52"/>
        <v>1</v>
      </c>
      <c r="C108" s="871" t="s">
        <v>90</v>
      </c>
      <c r="D108" s="489" t="s">
        <v>162</v>
      </c>
      <c r="E108" s="1129" t="s">
        <v>182</v>
      </c>
      <c r="F108" s="888">
        <v>0.25</v>
      </c>
      <c r="G108" s="120">
        <f t="shared" si="90"/>
        <v>80.099999999999994</v>
      </c>
      <c r="H108" s="46"/>
      <c r="I108" s="3">
        <v>0.25</v>
      </c>
      <c r="J108" s="29"/>
      <c r="K108" s="18">
        <v>1988</v>
      </c>
      <c r="L108" s="5"/>
      <c r="M108" s="170">
        <v>1</v>
      </c>
      <c r="N108" s="71">
        <v>3</v>
      </c>
      <c r="O108" s="739">
        <v>3</v>
      </c>
      <c r="P108" s="1107">
        <f t="shared" si="95"/>
        <v>7</v>
      </c>
      <c r="Q108" s="1108">
        <f t="shared" si="96"/>
        <v>9</v>
      </c>
      <c r="R108" s="30"/>
      <c r="S108" s="3">
        <v>0.25</v>
      </c>
      <c r="T108" s="25"/>
      <c r="U108" s="219">
        <f t="shared" si="97"/>
        <v>18750</v>
      </c>
      <c r="V108" s="219" t="s">
        <v>642</v>
      </c>
      <c r="W108" s="1042">
        <f t="shared" si="91"/>
        <v>18750</v>
      </c>
      <c r="X108" s="537">
        <f t="shared" si="92"/>
        <v>7804.8888888888887</v>
      </c>
      <c r="Y108" s="538">
        <f t="shared" si="53"/>
        <v>500</v>
      </c>
      <c r="Z108" s="1090">
        <f t="shared" si="54"/>
        <v>27054.888888888891</v>
      </c>
      <c r="AA108" s="1475">
        <f t="shared" si="93"/>
        <v>7155768.5729777766</v>
      </c>
      <c r="AB108" s="1098"/>
      <c r="AC108" s="600">
        <v>4</v>
      </c>
      <c r="AD108" s="1056">
        <f t="shared" si="55"/>
        <v>3304.8888888888887</v>
      </c>
      <c r="AE108" s="1063">
        <v>0.25</v>
      </c>
      <c r="AF108" s="747">
        <f t="shared" si="56"/>
        <v>4500</v>
      </c>
      <c r="AG108" s="600"/>
      <c r="AH108" s="1056">
        <f t="shared" si="57"/>
        <v>0</v>
      </c>
      <c r="AI108" s="1070"/>
      <c r="AJ108" s="747">
        <f t="shared" si="58"/>
        <v>0</v>
      </c>
      <c r="AK108" s="1051"/>
      <c r="AL108" s="270">
        <v>0</v>
      </c>
      <c r="AM108" s="902">
        <v>2020</v>
      </c>
      <c r="AN108" s="902">
        <f t="shared" si="98"/>
        <v>2030</v>
      </c>
      <c r="AO108" s="18" t="str">
        <f t="shared" si="59"/>
        <v xml:space="preserve"> </v>
      </c>
      <c r="AP108" s="747" t="str">
        <f t="shared" si="60"/>
        <v xml:space="preserve"> </v>
      </c>
      <c r="AQ108" s="4" t="str">
        <f t="shared" si="61"/>
        <v xml:space="preserve"> </v>
      </c>
      <c r="AR108" s="747" t="str">
        <f t="shared" si="62"/>
        <v xml:space="preserve"> </v>
      </c>
      <c r="AS108" s="4" t="str">
        <f t="shared" si="63"/>
        <v xml:space="preserve"> </v>
      </c>
      <c r="AT108" s="747" t="str">
        <f t="shared" si="64"/>
        <v xml:space="preserve"> </v>
      </c>
      <c r="AU108" s="4" t="str">
        <f t="shared" si="65"/>
        <v xml:space="preserve"> </v>
      </c>
      <c r="AV108" s="747" t="str">
        <f t="shared" si="66"/>
        <v xml:space="preserve"> </v>
      </c>
      <c r="AW108" s="4" t="str">
        <f t="shared" si="67"/>
        <v xml:space="preserve"> </v>
      </c>
      <c r="AX108" s="747" t="str">
        <f t="shared" si="68"/>
        <v xml:space="preserve"> </v>
      </c>
      <c r="AY108" s="4" t="str">
        <f t="shared" si="69"/>
        <v xml:space="preserve"> </v>
      </c>
      <c r="AZ108" s="747" t="str">
        <f t="shared" si="70"/>
        <v xml:space="preserve"> </v>
      </c>
      <c r="BA108" s="4" t="str">
        <f t="shared" si="71"/>
        <v xml:space="preserve"> </v>
      </c>
      <c r="BB108" s="747" t="str">
        <f t="shared" si="72"/>
        <v xml:space="preserve"> </v>
      </c>
      <c r="BC108" s="4" t="str">
        <f t="shared" si="73"/>
        <v xml:space="preserve"> </v>
      </c>
      <c r="BD108" s="747" t="str">
        <f t="shared" si="74"/>
        <v xml:space="preserve"> </v>
      </c>
      <c r="BE108" s="4" t="str">
        <f t="shared" si="75"/>
        <v xml:space="preserve"> </v>
      </c>
      <c r="BF108" s="747" t="str">
        <f t="shared" si="76"/>
        <v xml:space="preserve"> </v>
      </c>
      <c r="BG108" s="4" t="str">
        <f t="shared" si="77"/>
        <v xml:space="preserve"> </v>
      </c>
      <c r="BH108" s="747" t="str">
        <f t="shared" si="78"/>
        <v xml:space="preserve"> </v>
      </c>
      <c r="BI108" s="4" t="str">
        <f t="shared" si="79"/>
        <v xml:space="preserve"> </v>
      </c>
      <c r="BJ108" s="747" t="str">
        <f t="shared" si="80"/>
        <v xml:space="preserve"> </v>
      </c>
      <c r="BK108" s="4" t="str">
        <f t="shared" si="81"/>
        <v xml:space="preserve"> </v>
      </c>
      <c r="BL108" s="747" t="str">
        <f t="shared" si="82"/>
        <v xml:space="preserve"> </v>
      </c>
      <c r="BM108" s="4">
        <f t="shared" si="83"/>
        <v>0.25</v>
      </c>
      <c r="BN108" s="747">
        <f t="shared" si="84"/>
        <v>27054.888888888891</v>
      </c>
      <c r="BO108" s="4" t="str">
        <f t="shared" si="85"/>
        <v xml:space="preserve"> </v>
      </c>
      <c r="BP108" s="747" t="str">
        <f t="shared" si="86"/>
        <v xml:space="preserve"> </v>
      </c>
      <c r="BQ108" s="4" t="str">
        <f t="shared" si="87"/>
        <v xml:space="preserve"> </v>
      </c>
      <c r="BR108" s="747" t="str">
        <f t="shared" si="88"/>
        <v xml:space="preserve"> </v>
      </c>
      <c r="BS108" s="133"/>
      <c r="BT108" s="133"/>
      <c r="BU108" s="389"/>
      <c r="BV108" s="389"/>
      <c r="BW108" s="389"/>
      <c r="BX108" s="389"/>
      <c r="BY108" s="389"/>
      <c r="BZ108" s="389"/>
      <c r="CA108" s="389"/>
      <c r="CB108" s="389"/>
      <c r="CC108" s="163">
        <f t="shared" si="89"/>
        <v>0</v>
      </c>
      <c r="CD108" s="389"/>
      <c r="CE108" s="389"/>
      <c r="CF108" s="389"/>
      <c r="CG108" s="389"/>
      <c r="CH108" s="389"/>
      <c r="CI108" s="389"/>
      <c r="CJ108" s="389"/>
      <c r="CK108" s="389"/>
      <c r="CL108" s="389"/>
      <c r="CM108" s="389"/>
      <c r="CN108" s="389"/>
      <c r="CO108" s="389"/>
      <c r="CP108" s="389"/>
      <c r="CQ108" s="389"/>
      <c r="CR108" s="389"/>
      <c r="CS108" s="389"/>
      <c r="CT108" s="389"/>
      <c r="CU108" s="389"/>
      <c r="CV108" s="389"/>
      <c r="CW108" s="389"/>
      <c r="CX108" s="389"/>
      <c r="CY108" s="389"/>
      <c r="CZ108" s="389"/>
      <c r="DA108" s="389"/>
      <c r="DB108" s="389"/>
      <c r="DC108" s="389"/>
      <c r="DD108" s="389"/>
      <c r="DE108" s="389"/>
      <c r="DF108" s="389"/>
      <c r="DG108" s="389"/>
      <c r="DH108" s="389"/>
      <c r="DI108" s="389"/>
      <c r="DJ108" s="389"/>
      <c r="DK108" s="389"/>
      <c r="DL108" s="389"/>
      <c r="DM108" s="389"/>
      <c r="DN108" s="389"/>
      <c r="DO108" s="389"/>
      <c r="DP108" s="389"/>
      <c r="DQ108" s="389"/>
      <c r="DR108" s="389"/>
      <c r="DS108" s="389"/>
      <c r="DT108" s="389"/>
      <c r="DU108" s="389"/>
      <c r="DV108" s="389"/>
      <c r="DW108" s="389"/>
      <c r="DX108" s="389"/>
      <c r="DY108" s="389"/>
      <c r="DZ108" s="389"/>
      <c r="EA108" s="389"/>
      <c r="EB108" s="389"/>
      <c r="EC108" s="389"/>
      <c r="ED108" s="389"/>
      <c r="EE108" s="389"/>
      <c r="EF108" s="389"/>
      <c r="EG108" s="389"/>
      <c r="EH108" s="389"/>
      <c r="EI108" s="389"/>
      <c r="EJ108" s="389"/>
      <c r="EK108" s="389"/>
      <c r="EL108" s="389"/>
      <c r="EM108" s="389"/>
      <c r="EN108" s="389"/>
      <c r="EO108" s="389"/>
      <c r="EP108" s="389"/>
      <c r="EQ108" s="389"/>
      <c r="ER108" s="389"/>
      <c r="ES108" s="389"/>
      <c r="ET108" s="389"/>
      <c r="EU108" s="389"/>
      <c r="EV108" s="389"/>
      <c r="EW108" s="389"/>
      <c r="EX108" s="389"/>
      <c r="EY108" s="389"/>
      <c r="EZ108" s="389"/>
      <c r="FA108" s="389"/>
      <c r="FB108" s="389"/>
      <c r="FC108" s="389"/>
      <c r="FD108" s="389"/>
      <c r="FE108" s="389"/>
      <c r="FF108" s="389"/>
      <c r="FG108" s="389"/>
      <c r="FH108" s="389"/>
      <c r="FI108" s="389"/>
      <c r="FJ108" s="389"/>
      <c r="FK108" s="389"/>
      <c r="FL108" s="389"/>
      <c r="FM108" s="389"/>
      <c r="FN108" s="389"/>
      <c r="FO108" s="389"/>
      <c r="FP108" s="389"/>
      <c r="FQ108" s="389"/>
      <c r="FR108" s="389"/>
      <c r="FS108" s="389"/>
      <c r="FT108" s="389"/>
      <c r="FU108" s="389"/>
      <c r="FV108" s="389"/>
      <c r="FW108" s="389"/>
      <c r="FX108" s="389"/>
      <c r="FY108" s="625" t="s">
        <v>460</v>
      </c>
      <c r="FZ108" s="626">
        <v>200</v>
      </c>
      <c r="GA108" s="626">
        <v>30289487</v>
      </c>
      <c r="GB108" s="626">
        <v>52</v>
      </c>
      <c r="GC108" s="626" t="s">
        <v>817</v>
      </c>
      <c r="GD108" s="626">
        <v>20</v>
      </c>
      <c r="GE108" s="626">
        <v>1970</v>
      </c>
      <c r="GF108" s="626">
        <v>1</v>
      </c>
      <c r="GG108" s="626" t="s">
        <v>780</v>
      </c>
      <c r="GH108" s="626">
        <v>2</v>
      </c>
      <c r="GI108" s="626">
        <v>1</v>
      </c>
      <c r="GJ108" s="626" t="s">
        <v>780</v>
      </c>
      <c r="GK108" s="626">
        <v>2</v>
      </c>
      <c r="GL108" s="626" t="s">
        <v>781</v>
      </c>
      <c r="GM108" s="626" t="s">
        <v>782</v>
      </c>
      <c r="GN108" s="626">
        <v>50</v>
      </c>
      <c r="GO108" s="626" t="s">
        <v>783</v>
      </c>
      <c r="GP108" s="626">
        <v>0</v>
      </c>
      <c r="GQ108" s="626">
        <v>0</v>
      </c>
      <c r="GR108" s="626">
        <v>4</v>
      </c>
      <c r="GS108" s="626">
        <v>2</v>
      </c>
      <c r="GT108" s="626">
        <v>1</v>
      </c>
      <c r="GU108" s="626" t="s">
        <v>783</v>
      </c>
      <c r="GV108" s="626" t="s">
        <v>783</v>
      </c>
      <c r="GW108" s="626" t="s">
        <v>783</v>
      </c>
      <c r="GX108" s="626" t="s">
        <v>783</v>
      </c>
      <c r="GY108" s="626" t="s">
        <v>783</v>
      </c>
      <c r="GZ108" s="626">
        <v>1649</v>
      </c>
      <c r="HA108" s="626">
        <v>0.67</v>
      </c>
      <c r="HB108" s="626">
        <v>5</v>
      </c>
      <c r="HC108" s="626" t="s">
        <v>783</v>
      </c>
      <c r="HD108" s="626" t="s">
        <v>782</v>
      </c>
      <c r="HE108" s="626">
        <v>75</v>
      </c>
      <c r="HF108" s="626" t="s">
        <v>783</v>
      </c>
      <c r="HG108" s="626">
        <v>0</v>
      </c>
      <c r="HH108" s="626" t="s">
        <v>783</v>
      </c>
      <c r="HI108" s="626">
        <v>0</v>
      </c>
      <c r="HJ108" s="626">
        <v>1</v>
      </c>
      <c r="HK108" s="626">
        <v>45</v>
      </c>
      <c r="HL108" s="626" t="s">
        <v>784</v>
      </c>
      <c r="HM108" s="626" t="s">
        <v>785</v>
      </c>
      <c r="HN108" s="626" t="s">
        <v>783</v>
      </c>
      <c r="HO108" s="626" t="s">
        <v>783</v>
      </c>
      <c r="HP108" s="626" t="s">
        <v>783</v>
      </c>
      <c r="HQ108" s="626" t="s">
        <v>783</v>
      </c>
      <c r="HR108" s="626" t="s">
        <v>783</v>
      </c>
      <c r="HS108" s="626">
        <v>3978912</v>
      </c>
      <c r="HT108" s="626" t="s">
        <v>783</v>
      </c>
      <c r="HU108" s="626" t="s">
        <v>786</v>
      </c>
      <c r="HV108" s="626" t="s">
        <v>787</v>
      </c>
      <c r="HW108" s="626">
        <v>4</v>
      </c>
      <c r="HX108" s="626">
        <v>2014</v>
      </c>
      <c r="HY108" s="626">
        <v>63</v>
      </c>
      <c r="HZ108" s="626">
        <v>0</v>
      </c>
      <c r="IA108" s="626">
        <v>3538</v>
      </c>
      <c r="IB108" s="627">
        <v>41697.500081018516</v>
      </c>
      <c r="IC108" s="626" t="s">
        <v>788</v>
      </c>
      <c r="ID108" s="626">
        <v>3974434</v>
      </c>
      <c r="IE108" s="626">
        <v>2014</v>
      </c>
      <c r="IF108" s="626">
        <v>1712</v>
      </c>
      <c r="IG108" s="626" t="s">
        <v>783</v>
      </c>
      <c r="IH108" s="626" t="s">
        <v>783</v>
      </c>
      <c r="II108" s="626" t="s">
        <v>783</v>
      </c>
      <c r="IJ108" s="626" t="s">
        <v>783</v>
      </c>
      <c r="IK108" s="626" t="s">
        <v>783</v>
      </c>
      <c r="IL108" s="626" t="s">
        <v>783</v>
      </c>
      <c r="IM108" s="626" t="s">
        <v>783</v>
      </c>
      <c r="IN108" s="626" t="s">
        <v>783</v>
      </c>
      <c r="IO108" s="626" t="s">
        <v>783</v>
      </c>
      <c r="IP108" s="626">
        <v>1649</v>
      </c>
      <c r="IQ108" s="627">
        <v>37477.354571759257</v>
      </c>
      <c r="IR108" s="626">
        <v>2</v>
      </c>
      <c r="IS108" s="626" t="s">
        <v>793</v>
      </c>
      <c r="IT108" s="626">
        <v>1</v>
      </c>
      <c r="IU108" s="665">
        <v>41275</v>
      </c>
      <c r="IV108" s="626" t="s">
        <v>783</v>
      </c>
      <c r="IW108" s="626" t="s">
        <v>783</v>
      </c>
      <c r="IX108" s="626" t="s">
        <v>783</v>
      </c>
      <c r="IY108" s="626" t="s">
        <v>781</v>
      </c>
      <c r="IZ108" s="626">
        <v>45</v>
      </c>
      <c r="JA108" s="626" t="s">
        <v>789</v>
      </c>
      <c r="JB108" s="626" t="s">
        <v>783</v>
      </c>
      <c r="JC108" s="626" t="s">
        <v>783</v>
      </c>
      <c r="JD108" s="626" t="s">
        <v>783</v>
      </c>
      <c r="JE108" s="626">
        <v>329437</v>
      </c>
      <c r="JF108" s="626" t="s">
        <v>783</v>
      </c>
      <c r="JG108" s="626" t="s">
        <v>783</v>
      </c>
      <c r="JH108" s="626" t="s">
        <v>795</v>
      </c>
      <c r="JI108" s="626">
        <v>52</v>
      </c>
      <c r="JJ108" s="626" t="s">
        <v>783</v>
      </c>
      <c r="JK108" s="626" t="s">
        <v>783</v>
      </c>
      <c r="JL108" s="626" t="s">
        <v>783</v>
      </c>
      <c r="JM108" s="626" t="s">
        <v>790</v>
      </c>
      <c r="JN108" s="626">
        <v>4</v>
      </c>
      <c r="JO108" s="626">
        <v>4</v>
      </c>
      <c r="JP108" s="626" t="s">
        <v>783</v>
      </c>
      <c r="JQ108" s="626">
        <v>10711928</v>
      </c>
      <c r="JR108" s="626">
        <v>2011</v>
      </c>
      <c r="JS108" s="626">
        <v>3</v>
      </c>
      <c r="JT108" s="626" t="s">
        <v>783</v>
      </c>
      <c r="JU108" s="626" t="s">
        <v>783</v>
      </c>
      <c r="JV108" s="626" t="s">
        <v>880</v>
      </c>
      <c r="JW108" s="628">
        <v>3608.6614890000001</v>
      </c>
      <c r="JY108" s="225"/>
    </row>
    <row r="109" spans="1:286" ht="16" thickBot="1">
      <c r="A109" s="905" t="s">
        <v>5</v>
      </c>
      <c r="B109" s="79">
        <f t="shared" si="52"/>
        <v>1</v>
      </c>
      <c r="C109" s="871" t="s">
        <v>70</v>
      </c>
      <c r="D109" s="489" t="s">
        <v>243</v>
      </c>
      <c r="E109" s="1129" t="s">
        <v>158</v>
      </c>
      <c r="F109" s="888">
        <v>0.43</v>
      </c>
      <c r="G109" s="120">
        <f t="shared" si="90"/>
        <v>80.53</v>
      </c>
      <c r="H109" s="46"/>
      <c r="I109" s="3">
        <v>0.43</v>
      </c>
      <c r="J109" s="29"/>
      <c r="K109" s="18"/>
      <c r="L109" s="5"/>
      <c r="M109" s="170">
        <v>2</v>
      </c>
      <c r="N109" s="71">
        <v>3</v>
      </c>
      <c r="O109" s="739">
        <v>3</v>
      </c>
      <c r="P109" s="1107">
        <f t="shared" si="95"/>
        <v>8</v>
      </c>
      <c r="Q109" s="1108">
        <f t="shared" si="96"/>
        <v>18</v>
      </c>
      <c r="R109" s="46"/>
      <c r="S109" s="3">
        <v>0.43</v>
      </c>
      <c r="T109" s="25"/>
      <c r="U109" s="219">
        <f t="shared" si="97"/>
        <v>32250</v>
      </c>
      <c r="V109" s="219" t="s">
        <v>642</v>
      </c>
      <c r="W109" s="1042">
        <f t="shared" si="91"/>
        <v>32250</v>
      </c>
      <c r="X109" s="537">
        <f t="shared" si="92"/>
        <v>0</v>
      </c>
      <c r="Y109" s="538">
        <f t="shared" si="53"/>
        <v>500</v>
      </c>
      <c r="Z109" s="1090">
        <f t="shared" si="54"/>
        <v>32750</v>
      </c>
      <c r="AA109" s="1475">
        <f t="shared" si="93"/>
        <v>7188518.5729777766</v>
      </c>
      <c r="AB109" s="1098"/>
      <c r="AC109" s="600"/>
      <c r="AD109" s="1056">
        <f t="shared" si="55"/>
        <v>0</v>
      </c>
      <c r="AE109" s="1063"/>
      <c r="AF109" s="747">
        <f t="shared" si="56"/>
        <v>0</v>
      </c>
      <c r="AG109" s="600"/>
      <c r="AH109" s="1056">
        <f t="shared" si="57"/>
        <v>0</v>
      </c>
      <c r="AI109" s="1070"/>
      <c r="AJ109" s="747">
        <f t="shared" si="58"/>
        <v>0</v>
      </c>
      <c r="AK109" s="1051"/>
      <c r="AL109" s="270">
        <v>0</v>
      </c>
      <c r="AM109" s="902">
        <v>2020</v>
      </c>
      <c r="AN109" s="902">
        <f t="shared" si="98"/>
        <v>2030</v>
      </c>
      <c r="AO109" s="18" t="str">
        <f t="shared" si="59"/>
        <v xml:space="preserve"> </v>
      </c>
      <c r="AP109" s="747" t="str">
        <f t="shared" si="60"/>
        <v xml:space="preserve"> </v>
      </c>
      <c r="AQ109" s="4" t="str">
        <f t="shared" si="61"/>
        <v xml:space="preserve"> </v>
      </c>
      <c r="AR109" s="747" t="str">
        <f t="shared" si="62"/>
        <v xml:space="preserve"> </v>
      </c>
      <c r="AS109" s="4" t="str">
        <f t="shared" si="63"/>
        <v xml:space="preserve"> </v>
      </c>
      <c r="AT109" s="747" t="str">
        <f t="shared" si="64"/>
        <v xml:space="preserve"> </v>
      </c>
      <c r="AU109" s="4" t="str">
        <f t="shared" si="65"/>
        <v xml:space="preserve"> </v>
      </c>
      <c r="AV109" s="747" t="str">
        <f t="shared" si="66"/>
        <v xml:space="preserve"> </v>
      </c>
      <c r="AW109" s="4" t="str">
        <f t="shared" si="67"/>
        <v xml:space="preserve"> </v>
      </c>
      <c r="AX109" s="747" t="str">
        <f t="shared" si="68"/>
        <v xml:space="preserve"> </v>
      </c>
      <c r="AY109" s="4" t="str">
        <f t="shared" si="69"/>
        <v xml:space="preserve"> </v>
      </c>
      <c r="AZ109" s="747" t="str">
        <f t="shared" si="70"/>
        <v xml:space="preserve"> </v>
      </c>
      <c r="BA109" s="4" t="str">
        <f t="shared" si="71"/>
        <v xml:space="preserve"> </v>
      </c>
      <c r="BB109" s="747" t="str">
        <f t="shared" si="72"/>
        <v xml:space="preserve"> </v>
      </c>
      <c r="BC109" s="4" t="str">
        <f t="shared" si="73"/>
        <v xml:space="preserve"> </v>
      </c>
      <c r="BD109" s="747" t="str">
        <f t="shared" si="74"/>
        <v xml:space="preserve"> </v>
      </c>
      <c r="BE109" s="4" t="str">
        <f t="shared" si="75"/>
        <v xml:space="preserve"> </v>
      </c>
      <c r="BF109" s="747" t="str">
        <f t="shared" si="76"/>
        <v xml:space="preserve"> </v>
      </c>
      <c r="BG109" s="4" t="str">
        <f t="shared" si="77"/>
        <v xml:space="preserve"> </v>
      </c>
      <c r="BH109" s="747" t="str">
        <f t="shared" si="78"/>
        <v xml:space="preserve"> </v>
      </c>
      <c r="BI109" s="4" t="str">
        <f t="shared" si="79"/>
        <v xml:space="preserve"> </v>
      </c>
      <c r="BJ109" s="747" t="str">
        <f t="shared" si="80"/>
        <v xml:space="preserve"> </v>
      </c>
      <c r="BK109" s="4" t="str">
        <f t="shared" si="81"/>
        <v xml:space="preserve"> </v>
      </c>
      <c r="BL109" s="747" t="str">
        <f t="shared" si="82"/>
        <v xml:space="preserve"> </v>
      </c>
      <c r="BM109" s="4">
        <f t="shared" si="83"/>
        <v>0.43</v>
      </c>
      <c r="BN109" s="747">
        <f t="shared" si="84"/>
        <v>32750</v>
      </c>
      <c r="BO109" s="4" t="str">
        <f t="shared" si="85"/>
        <v xml:space="preserve"> </v>
      </c>
      <c r="BP109" s="747" t="str">
        <f t="shared" si="86"/>
        <v xml:space="preserve"> </v>
      </c>
      <c r="BQ109" s="4" t="str">
        <f t="shared" si="87"/>
        <v xml:space="preserve"> </v>
      </c>
      <c r="BR109" s="747" t="str">
        <f t="shared" si="88"/>
        <v xml:space="preserve"> </v>
      </c>
      <c r="BS109" s="133"/>
      <c r="BT109" s="133"/>
      <c r="BU109" s="389"/>
      <c r="BV109" s="389"/>
      <c r="BW109" s="389"/>
      <c r="BX109" s="389"/>
      <c r="BY109" s="389"/>
      <c r="BZ109" s="389"/>
      <c r="CA109" s="389"/>
      <c r="CB109" s="389"/>
      <c r="CC109" s="163">
        <f t="shared" si="89"/>
        <v>0</v>
      </c>
      <c r="CD109" s="389"/>
      <c r="CE109" s="389"/>
      <c r="CF109" s="389"/>
      <c r="CG109" s="389"/>
      <c r="CH109" s="389"/>
      <c r="CI109" s="389"/>
      <c r="CJ109" s="389"/>
      <c r="CK109" s="389"/>
      <c r="CL109" s="389"/>
      <c r="CM109" s="389"/>
      <c r="CN109" s="389"/>
      <c r="CO109" s="389"/>
      <c r="CP109" s="389"/>
      <c r="CQ109" s="389"/>
      <c r="CR109" s="389"/>
      <c r="CS109" s="389"/>
      <c r="CT109" s="389"/>
      <c r="CU109" s="389"/>
      <c r="CV109" s="389"/>
      <c r="CW109" s="389"/>
      <c r="CX109" s="389"/>
      <c r="CY109" s="389"/>
      <c r="CZ109" s="389"/>
      <c r="DA109" s="389"/>
      <c r="DB109" s="389"/>
      <c r="DC109" s="389"/>
      <c r="DD109" s="389"/>
      <c r="DE109" s="389"/>
      <c r="DF109" s="389"/>
      <c r="DG109" s="389"/>
      <c r="DH109" s="389"/>
      <c r="DI109" s="389"/>
      <c r="DJ109" s="389"/>
      <c r="DK109" s="389"/>
      <c r="DL109" s="389"/>
      <c r="DM109" s="389"/>
      <c r="DN109" s="389"/>
      <c r="DO109" s="389"/>
      <c r="DP109" s="389"/>
      <c r="DQ109" s="389"/>
      <c r="DR109" s="389"/>
      <c r="DS109" s="389"/>
      <c r="DT109" s="389"/>
      <c r="DU109" s="389"/>
      <c r="DV109" s="389"/>
      <c r="DW109" s="389"/>
      <c r="DX109" s="389"/>
      <c r="DY109" s="389"/>
      <c r="DZ109" s="389"/>
      <c r="EA109" s="389"/>
      <c r="EB109" s="389"/>
      <c r="EC109" s="389"/>
      <c r="ED109" s="389"/>
      <c r="EE109" s="389"/>
      <c r="EF109" s="389"/>
      <c r="EG109" s="389"/>
      <c r="EH109" s="389"/>
      <c r="EI109" s="389"/>
      <c r="EJ109" s="389"/>
      <c r="EK109" s="389"/>
      <c r="EL109" s="389"/>
      <c r="EM109" s="389"/>
      <c r="EN109" s="389"/>
      <c r="EO109" s="389"/>
      <c r="EP109" s="389"/>
      <c r="EQ109" s="389"/>
      <c r="ER109" s="389"/>
      <c r="ES109" s="389"/>
      <c r="ET109" s="389"/>
      <c r="EU109" s="389"/>
      <c r="EV109" s="389"/>
      <c r="EW109" s="389"/>
      <c r="EX109" s="389"/>
      <c r="EY109" s="389"/>
      <c r="EZ109" s="389"/>
      <c r="FA109" s="389"/>
      <c r="FB109" s="389"/>
      <c r="FC109" s="389"/>
      <c r="FD109" s="389"/>
      <c r="FE109" s="389"/>
      <c r="FF109" s="389"/>
      <c r="FG109" s="389"/>
      <c r="FH109" s="389"/>
      <c r="FI109" s="389"/>
      <c r="FJ109" s="389"/>
      <c r="FK109" s="389"/>
      <c r="FL109" s="389"/>
      <c r="FM109" s="389"/>
      <c r="FN109" s="389"/>
      <c r="FO109" s="389"/>
      <c r="FP109" s="389"/>
      <c r="FQ109" s="389"/>
      <c r="FR109" s="389"/>
      <c r="FS109" s="389"/>
      <c r="FT109" s="389"/>
      <c r="FU109" s="389"/>
      <c r="FV109" s="389"/>
      <c r="FW109" s="389"/>
      <c r="FX109" s="389"/>
      <c r="FY109" s="1227" t="s">
        <v>468</v>
      </c>
      <c r="FZ109" s="1235"/>
      <c r="GA109" s="1235"/>
      <c r="GB109" s="1235"/>
      <c r="GC109" s="1235"/>
      <c r="GD109" s="1235"/>
      <c r="GE109" s="1235"/>
      <c r="GF109" s="1235"/>
      <c r="GG109" s="1235"/>
      <c r="GH109" s="1235"/>
      <c r="GI109" s="1235"/>
      <c r="GJ109" s="1235"/>
      <c r="GK109" s="1235"/>
      <c r="GL109" s="1235"/>
      <c r="GM109" s="1235"/>
      <c r="GN109" s="1235"/>
      <c r="GO109" s="1235"/>
      <c r="GP109" s="1235"/>
      <c r="GQ109" s="1235"/>
      <c r="GR109" s="1235"/>
      <c r="GS109" s="1235"/>
      <c r="GT109" s="1235"/>
      <c r="GU109" s="1235"/>
      <c r="GV109" s="1235"/>
      <c r="GW109" s="1235"/>
      <c r="GX109" s="1235"/>
      <c r="GY109" s="1235"/>
      <c r="GZ109" s="1235"/>
      <c r="HA109" s="1235"/>
      <c r="HB109" s="1235"/>
      <c r="HC109" s="1235"/>
      <c r="HD109" s="1235"/>
      <c r="HE109" s="1235"/>
      <c r="HF109" s="1235"/>
      <c r="HG109" s="1235"/>
      <c r="HH109" s="1235"/>
      <c r="HI109" s="1235"/>
      <c r="HJ109" s="1235"/>
      <c r="HK109" s="1235"/>
      <c r="HL109" s="1235"/>
      <c r="HM109" s="1235"/>
      <c r="HN109" s="1235"/>
      <c r="HO109" s="1235"/>
      <c r="HP109" s="1235"/>
      <c r="HQ109" s="1235"/>
      <c r="HR109" s="1235"/>
      <c r="HS109" s="1235"/>
      <c r="HT109" s="1235"/>
      <c r="HU109" s="1235"/>
      <c r="HV109" s="1235"/>
      <c r="HW109" s="1235"/>
      <c r="HX109" s="1235"/>
      <c r="HY109" s="1235"/>
      <c r="HZ109" s="1235"/>
      <c r="IA109" s="1235"/>
      <c r="IB109" s="1243"/>
      <c r="IC109" s="1235"/>
      <c r="ID109" s="1235"/>
      <c r="IE109" s="1235"/>
      <c r="IF109" s="1235"/>
      <c r="IG109" s="1235"/>
      <c r="IH109" s="1235"/>
      <c r="II109" s="1235"/>
      <c r="IJ109" s="1235"/>
      <c r="IK109" s="1235"/>
      <c r="IL109" s="1235"/>
      <c r="IM109" s="1235"/>
      <c r="IN109" s="1235"/>
      <c r="IO109" s="1235"/>
      <c r="IP109" s="1235"/>
      <c r="IQ109" s="1243"/>
      <c r="IR109" s="1235"/>
      <c r="IS109" s="1235"/>
      <c r="IT109" s="1235"/>
      <c r="IU109" s="1251"/>
      <c r="IV109" s="1235"/>
      <c r="IW109" s="1235"/>
      <c r="IX109" s="1235"/>
      <c r="IY109" s="1235"/>
      <c r="IZ109" s="1235"/>
      <c r="JA109" s="1235"/>
      <c r="JB109" s="1235"/>
      <c r="JC109" s="1235"/>
      <c r="JD109" s="1235"/>
      <c r="JE109" s="1235"/>
      <c r="JF109" s="1235"/>
      <c r="JG109" s="1235"/>
      <c r="JH109" s="1235"/>
      <c r="JI109" s="1235"/>
      <c r="JJ109" s="1235"/>
      <c r="JK109" s="1235"/>
      <c r="JL109" s="1235"/>
      <c r="JM109" s="1235"/>
      <c r="JN109" s="1235"/>
      <c r="JO109" s="1235"/>
      <c r="JP109" s="1235"/>
      <c r="JQ109" s="1235"/>
      <c r="JR109" s="1235"/>
      <c r="JS109" s="1235"/>
      <c r="JT109" s="1235"/>
      <c r="JU109" s="1235"/>
      <c r="JV109" s="1235"/>
      <c r="JW109" s="1259"/>
      <c r="JY109" s="225"/>
    </row>
    <row r="110" spans="1:286" ht="16" thickBot="1">
      <c r="A110" s="905" t="s">
        <v>5</v>
      </c>
      <c r="B110" s="79">
        <f t="shared" si="52"/>
        <v>1</v>
      </c>
      <c r="C110" s="871" t="s">
        <v>1024</v>
      </c>
      <c r="D110" s="489" t="s">
        <v>135</v>
      </c>
      <c r="E110" s="1129" t="s">
        <v>230</v>
      </c>
      <c r="F110" s="888">
        <v>1.07</v>
      </c>
      <c r="G110" s="120">
        <f t="shared" si="90"/>
        <v>81.599999999999994</v>
      </c>
      <c r="H110" s="46"/>
      <c r="I110" s="33">
        <v>1.07</v>
      </c>
      <c r="J110" s="29"/>
      <c r="K110" s="18"/>
      <c r="L110" s="5"/>
      <c r="M110" s="170">
        <v>3</v>
      </c>
      <c r="N110" s="71">
        <v>1</v>
      </c>
      <c r="O110" s="739">
        <v>3</v>
      </c>
      <c r="P110" s="1107">
        <f t="shared" si="95"/>
        <v>7</v>
      </c>
      <c r="Q110" s="1108">
        <f t="shared" si="96"/>
        <v>9</v>
      </c>
      <c r="R110" s="46"/>
      <c r="S110" s="547">
        <f>I110</f>
        <v>1.07</v>
      </c>
      <c r="T110" s="25"/>
      <c r="U110" s="219">
        <f t="shared" si="97"/>
        <v>80250</v>
      </c>
      <c r="V110" s="219" t="s">
        <v>642</v>
      </c>
      <c r="W110" s="1042">
        <f t="shared" si="91"/>
        <v>80250</v>
      </c>
      <c r="X110" s="537">
        <f t="shared" si="92"/>
        <v>21848.924444444445</v>
      </c>
      <c r="Y110" s="538">
        <f t="shared" si="53"/>
        <v>500</v>
      </c>
      <c r="Z110" s="1090">
        <f t="shared" si="54"/>
        <v>102598.92444444445</v>
      </c>
      <c r="AA110" s="1475">
        <f t="shared" si="93"/>
        <v>7291117.4974222211</v>
      </c>
      <c r="AB110" s="1098"/>
      <c r="AC110" s="600">
        <v>4</v>
      </c>
      <c r="AD110" s="1056">
        <f t="shared" si="55"/>
        <v>14144.924444444443</v>
      </c>
      <c r="AE110" s="1063">
        <v>0.1</v>
      </c>
      <c r="AF110" s="747">
        <f t="shared" si="56"/>
        <v>7704.0000000000009</v>
      </c>
      <c r="AG110" s="600"/>
      <c r="AH110" s="1056">
        <f t="shared" si="57"/>
        <v>0</v>
      </c>
      <c r="AI110" s="1070"/>
      <c r="AJ110" s="747">
        <f t="shared" si="58"/>
        <v>0</v>
      </c>
      <c r="AK110" s="1051"/>
      <c r="AL110" s="270">
        <v>0</v>
      </c>
      <c r="AM110" s="902">
        <v>2021</v>
      </c>
      <c r="AN110" s="902">
        <v>2030</v>
      </c>
      <c r="AO110" s="18" t="str">
        <f t="shared" si="59"/>
        <v xml:space="preserve"> </v>
      </c>
      <c r="AP110" s="747" t="str">
        <f t="shared" si="60"/>
        <v xml:space="preserve"> </v>
      </c>
      <c r="AQ110" s="4" t="str">
        <f t="shared" si="61"/>
        <v xml:space="preserve"> </v>
      </c>
      <c r="AR110" s="747" t="str">
        <f t="shared" si="62"/>
        <v xml:space="preserve"> </v>
      </c>
      <c r="AS110" s="4" t="str">
        <f t="shared" si="63"/>
        <v xml:space="preserve"> </v>
      </c>
      <c r="AT110" s="747" t="str">
        <f t="shared" si="64"/>
        <v xml:space="preserve"> </v>
      </c>
      <c r="AU110" s="4" t="str">
        <f t="shared" si="65"/>
        <v xml:space="preserve"> </v>
      </c>
      <c r="AV110" s="747" t="str">
        <f t="shared" si="66"/>
        <v xml:space="preserve"> </v>
      </c>
      <c r="AW110" s="4" t="str">
        <f t="shared" si="67"/>
        <v xml:space="preserve"> </v>
      </c>
      <c r="AX110" s="747" t="str">
        <f t="shared" si="68"/>
        <v xml:space="preserve"> </v>
      </c>
      <c r="AY110" s="4" t="str">
        <f t="shared" si="69"/>
        <v xml:space="preserve"> </v>
      </c>
      <c r="AZ110" s="747" t="str">
        <f t="shared" si="70"/>
        <v xml:space="preserve"> </v>
      </c>
      <c r="BA110" s="4" t="str">
        <f t="shared" si="71"/>
        <v xml:space="preserve"> </v>
      </c>
      <c r="BB110" s="747" t="str">
        <f t="shared" si="72"/>
        <v xml:space="preserve"> </v>
      </c>
      <c r="BC110" s="4" t="str">
        <f t="shared" si="73"/>
        <v xml:space="preserve"> </v>
      </c>
      <c r="BD110" s="747" t="str">
        <f t="shared" si="74"/>
        <v xml:space="preserve"> </v>
      </c>
      <c r="BE110" s="4" t="str">
        <f t="shared" si="75"/>
        <v xml:space="preserve"> </v>
      </c>
      <c r="BF110" s="747" t="str">
        <f t="shared" si="76"/>
        <v xml:space="preserve"> </v>
      </c>
      <c r="BG110" s="4" t="str">
        <f t="shared" si="77"/>
        <v xml:space="preserve"> </v>
      </c>
      <c r="BH110" s="747" t="str">
        <f t="shared" si="78"/>
        <v xml:space="preserve"> </v>
      </c>
      <c r="BI110" s="4" t="str">
        <f t="shared" si="79"/>
        <v xml:space="preserve"> </v>
      </c>
      <c r="BJ110" s="747" t="str">
        <f t="shared" si="80"/>
        <v xml:space="preserve"> </v>
      </c>
      <c r="BK110" s="4" t="str">
        <f t="shared" si="81"/>
        <v xml:space="preserve"> </v>
      </c>
      <c r="BL110" s="747" t="str">
        <f t="shared" si="82"/>
        <v xml:space="preserve"> </v>
      </c>
      <c r="BM110" s="4">
        <f t="shared" si="83"/>
        <v>1.07</v>
      </c>
      <c r="BN110" s="747">
        <f t="shared" si="84"/>
        <v>102598.92444444445</v>
      </c>
      <c r="BO110" s="4" t="str">
        <f t="shared" si="85"/>
        <v xml:space="preserve"> </v>
      </c>
      <c r="BP110" s="747" t="str">
        <f t="shared" si="86"/>
        <v xml:space="preserve"> </v>
      </c>
      <c r="BQ110" s="4" t="str">
        <f t="shared" si="87"/>
        <v xml:space="preserve"> </v>
      </c>
      <c r="BR110" s="747" t="str">
        <f t="shared" si="88"/>
        <v xml:space="preserve"> </v>
      </c>
      <c r="BS110" s="133"/>
      <c r="BT110" s="133"/>
      <c r="BU110" s="389"/>
      <c r="BV110" s="389"/>
      <c r="BW110" s="389"/>
      <c r="BX110" s="389"/>
      <c r="BY110" s="389"/>
      <c r="BZ110" s="389"/>
      <c r="CA110" s="389"/>
      <c r="CB110" s="389"/>
      <c r="CC110" s="163">
        <f t="shared" si="89"/>
        <v>0</v>
      </c>
      <c r="CD110" s="389"/>
      <c r="CE110" s="725"/>
      <c r="CF110" s="389"/>
      <c r="CG110" s="389"/>
      <c r="CH110" s="389"/>
      <c r="CI110" s="389"/>
      <c r="CJ110" s="389"/>
      <c r="CK110" s="389"/>
      <c r="CL110" s="389"/>
      <c r="CM110" s="389"/>
      <c r="CN110" s="389"/>
      <c r="CO110" s="389"/>
      <c r="CP110" s="389"/>
      <c r="CQ110" s="389"/>
      <c r="CR110" s="389"/>
      <c r="CS110" s="389"/>
      <c r="CT110" s="389"/>
      <c r="CU110" s="389"/>
      <c r="CV110" s="389"/>
      <c r="CW110" s="389"/>
      <c r="CX110" s="389"/>
      <c r="CY110" s="389"/>
      <c r="CZ110" s="389"/>
      <c r="DA110" s="389"/>
      <c r="DB110" s="725"/>
      <c r="DC110" s="725"/>
      <c r="DD110" s="725"/>
      <c r="DE110" s="725"/>
      <c r="DF110" s="725"/>
      <c r="DG110" s="725"/>
      <c r="DH110" s="725"/>
      <c r="DI110" s="725"/>
      <c r="DJ110" s="725"/>
      <c r="DK110" s="725"/>
      <c r="DL110" s="725"/>
      <c r="DM110" s="725"/>
      <c r="DN110" s="725"/>
      <c r="DO110" s="725"/>
      <c r="DP110" s="725"/>
      <c r="DQ110" s="725"/>
      <c r="DR110" s="725"/>
      <c r="DS110" s="725"/>
      <c r="DT110" s="725"/>
      <c r="DU110" s="725"/>
      <c r="DV110" s="725"/>
      <c r="DW110" s="725"/>
      <c r="DX110" s="725"/>
      <c r="DY110" s="725"/>
      <c r="DZ110" s="725"/>
      <c r="EA110" s="725"/>
      <c r="EB110" s="725"/>
      <c r="EC110" s="725"/>
      <c r="ED110" s="725"/>
      <c r="EE110" s="725"/>
      <c r="EF110" s="725"/>
      <c r="EG110" s="725"/>
      <c r="EH110" s="725"/>
      <c r="EI110" s="725"/>
      <c r="EJ110" s="725"/>
      <c r="EK110" s="725"/>
      <c r="EL110" s="725"/>
      <c r="EM110" s="725"/>
      <c r="EN110" s="725"/>
      <c r="EO110" s="725"/>
      <c r="EP110" s="725"/>
      <c r="EQ110" s="725"/>
      <c r="ER110" s="725"/>
      <c r="ES110" s="725"/>
      <c r="ET110" s="725"/>
      <c r="EU110" s="725"/>
      <c r="EV110" s="725"/>
      <c r="EW110" s="725"/>
      <c r="EX110" s="725"/>
      <c r="EY110" s="725"/>
      <c r="EZ110" s="725"/>
      <c r="FA110" s="725"/>
      <c r="FB110" s="725"/>
      <c r="FC110" s="725"/>
      <c r="FD110" s="725"/>
      <c r="FE110" s="725"/>
      <c r="FF110" s="725"/>
      <c r="FG110" s="725"/>
      <c r="FH110" s="725"/>
      <c r="FI110" s="725"/>
      <c r="FJ110" s="725"/>
      <c r="FK110" s="725"/>
      <c r="FL110" s="725"/>
      <c r="FM110" s="725"/>
      <c r="FN110" s="725"/>
      <c r="FO110" s="725"/>
      <c r="FP110" s="725"/>
      <c r="FQ110" s="725"/>
      <c r="FR110" s="725"/>
      <c r="FS110" s="725"/>
      <c r="FT110" s="725"/>
      <c r="FU110" s="725"/>
      <c r="FV110" s="725"/>
      <c r="FW110" s="725"/>
      <c r="FX110" s="725"/>
      <c r="FY110" s="660" t="s">
        <v>428</v>
      </c>
      <c r="FZ110" s="661">
        <v>61</v>
      </c>
      <c r="GA110" s="661">
        <v>30289527</v>
      </c>
      <c r="GB110" s="661">
        <v>57</v>
      </c>
      <c r="GC110" s="661" t="s">
        <v>801</v>
      </c>
      <c r="GD110" s="661">
        <v>20</v>
      </c>
      <c r="GE110" s="661">
        <v>1980</v>
      </c>
      <c r="GF110" s="661">
        <v>2</v>
      </c>
      <c r="GG110" s="661" t="s">
        <v>148</v>
      </c>
      <c r="GH110" s="661">
        <v>1</v>
      </c>
      <c r="GI110" s="661">
        <v>2</v>
      </c>
      <c r="GJ110" s="661" t="s">
        <v>148</v>
      </c>
      <c r="GK110" s="661">
        <v>1</v>
      </c>
      <c r="GL110" s="661" t="s">
        <v>781</v>
      </c>
      <c r="GM110" s="661" t="s">
        <v>782</v>
      </c>
      <c r="GN110" s="661">
        <v>66</v>
      </c>
      <c r="GO110" s="661" t="s">
        <v>783</v>
      </c>
      <c r="GP110" s="661">
        <v>0</v>
      </c>
      <c r="GQ110" s="661">
        <v>0</v>
      </c>
      <c r="GR110" s="661">
        <v>4</v>
      </c>
      <c r="GS110" s="661">
        <v>2</v>
      </c>
      <c r="GT110" s="661">
        <v>2</v>
      </c>
      <c r="GU110" s="661" t="s">
        <v>783</v>
      </c>
      <c r="GV110" s="661" t="s">
        <v>783</v>
      </c>
      <c r="GW110" s="661" t="s">
        <v>783</v>
      </c>
      <c r="GX110" s="661" t="s">
        <v>783</v>
      </c>
      <c r="GY110" s="661" t="s">
        <v>783</v>
      </c>
      <c r="GZ110" s="661">
        <v>1649</v>
      </c>
      <c r="HA110" s="661">
        <v>3.26</v>
      </c>
      <c r="HB110" s="661">
        <v>5</v>
      </c>
      <c r="HC110" s="661" t="s">
        <v>783</v>
      </c>
      <c r="HD110" s="661" t="s">
        <v>782</v>
      </c>
      <c r="HE110" s="661">
        <v>15</v>
      </c>
      <c r="HF110" s="661" t="s">
        <v>783</v>
      </c>
      <c r="HG110" s="661">
        <v>0</v>
      </c>
      <c r="HH110" s="661" t="s">
        <v>783</v>
      </c>
      <c r="HI110" s="661">
        <v>0</v>
      </c>
      <c r="HJ110" s="661">
        <v>1</v>
      </c>
      <c r="HK110" s="661">
        <v>45</v>
      </c>
      <c r="HL110" s="661" t="s">
        <v>784</v>
      </c>
      <c r="HM110" s="661" t="s">
        <v>785</v>
      </c>
      <c r="HN110" s="661" t="s">
        <v>783</v>
      </c>
      <c r="HO110" s="661" t="s">
        <v>783</v>
      </c>
      <c r="HP110" s="661" t="s">
        <v>783</v>
      </c>
      <c r="HQ110" s="661" t="s">
        <v>783</v>
      </c>
      <c r="HR110" s="661" t="s">
        <v>783</v>
      </c>
      <c r="HS110" s="661">
        <v>3980158</v>
      </c>
      <c r="HT110" s="661" t="s">
        <v>783</v>
      </c>
      <c r="HU110" s="661" t="s">
        <v>786</v>
      </c>
      <c r="HV110" s="661" t="s">
        <v>787</v>
      </c>
      <c r="HW110" s="661">
        <v>4</v>
      </c>
      <c r="HX110" s="661">
        <v>2014</v>
      </c>
      <c r="HY110" s="661">
        <v>63</v>
      </c>
      <c r="HZ110" s="661">
        <v>0</v>
      </c>
      <c r="IA110" s="661">
        <v>17213</v>
      </c>
      <c r="IB110" s="662">
        <v>41697.500081018516</v>
      </c>
      <c r="IC110" s="661" t="s">
        <v>788</v>
      </c>
      <c r="ID110" s="661">
        <v>3975680</v>
      </c>
      <c r="IE110" s="661">
        <v>2014</v>
      </c>
      <c r="IF110" s="661">
        <v>1712</v>
      </c>
      <c r="IG110" s="661" t="s">
        <v>783</v>
      </c>
      <c r="IH110" s="661" t="s">
        <v>783</v>
      </c>
      <c r="II110" s="661" t="s">
        <v>783</v>
      </c>
      <c r="IJ110" s="661" t="s">
        <v>783</v>
      </c>
      <c r="IK110" s="661" t="s">
        <v>783</v>
      </c>
      <c r="IL110" s="661" t="s">
        <v>783</v>
      </c>
      <c r="IM110" s="661" t="s">
        <v>783</v>
      </c>
      <c r="IN110" s="661" t="s">
        <v>783</v>
      </c>
      <c r="IO110" s="661" t="s">
        <v>783</v>
      </c>
      <c r="IP110" s="661">
        <v>1649</v>
      </c>
      <c r="IQ110" s="662">
        <v>37477.354571759257</v>
      </c>
      <c r="IR110" s="661">
        <v>2</v>
      </c>
      <c r="IS110" s="661" t="s">
        <v>793</v>
      </c>
      <c r="IT110" s="661">
        <v>2</v>
      </c>
      <c r="IU110" s="663">
        <v>41275</v>
      </c>
      <c r="IV110" s="661" t="s">
        <v>783</v>
      </c>
      <c r="IW110" s="661" t="s">
        <v>783</v>
      </c>
      <c r="IX110" s="661" t="s">
        <v>783</v>
      </c>
      <c r="IY110" s="661" t="s">
        <v>781</v>
      </c>
      <c r="IZ110" s="661">
        <v>45</v>
      </c>
      <c r="JA110" s="661" t="s">
        <v>789</v>
      </c>
      <c r="JB110" s="661" t="s">
        <v>783</v>
      </c>
      <c r="JC110" s="661" t="s">
        <v>783</v>
      </c>
      <c r="JD110" s="661" t="s">
        <v>783</v>
      </c>
      <c r="JE110" s="661">
        <v>329452</v>
      </c>
      <c r="JF110" s="661" t="s">
        <v>783</v>
      </c>
      <c r="JG110" s="661" t="s">
        <v>783</v>
      </c>
      <c r="JH110" s="661" t="s">
        <v>802</v>
      </c>
      <c r="JI110" s="661">
        <v>57</v>
      </c>
      <c r="JJ110" s="661" t="s">
        <v>783</v>
      </c>
      <c r="JK110" s="661" t="s">
        <v>783</v>
      </c>
      <c r="JL110" s="661" t="s">
        <v>783</v>
      </c>
      <c r="JM110" s="661" t="s">
        <v>790</v>
      </c>
      <c r="JN110" s="661">
        <v>4</v>
      </c>
      <c r="JO110" s="661">
        <v>4</v>
      </c>
      <c r="JP110" s="661" t="s">
        <v>783</v>
      </c>
      <c r="JQ110" s="661">
        <v>10711928</v>
      </c>
      <c r="JR110" s="661">
        <v>2011</v>
      </c>
      <c r="JS110" s="661">
        <v>3</v>
      </c>
      <c r="JT110" s="661" t="s">
        <v>783</v>
      </c>
      <c r="JU110" s="661" t="s">
        <v>783</v>
      </c>
      <c r="JV110" s="661" t="s">
        <v>912</v>
      </c>
      <c r="JW110" s="664">
        <v>17134.387939</v>
      </c>
      <c r="JX110">
        <f>SUM(JW108:JW110)</f>
        <v>20743.049427999998</v>
      </c>
      <c r="JY110" s="371">
        <v>3.5317160104166665</v>
      </c>
    </row>
    <row r="111" spans="1:286" ht="16" thickBot="1">
      <c r="A111" s="905" t="s">
        <v>5</v>
      </c>
      <c r="B111" s="79">
        <f t="shared" si="52"/>
        <v>1</v>
      </c>
      <c r="C111" s="871" t="s">
        <v>30</v>
      </c>
      <c r="D111" s="489" t="s">
        <v>157</v>
      </c>
      <c r="E111" s="1129" t="s">
        <v>211</v>
      </c>
      <c r="F111" s="888">
        <v>0.54</v>
      </c>
      <c r="G111" s="120">
        <f t="shared" si="90"/>
        <v>82.14</v>
      </c>
      <c r="H111" s="46"/>
      <c r="I111" s="33">
        <v>0.54</v>
      </c>
      <c r="J111" s="29"/>
      <c r="K111" s="18" t="s">
        <v>36</v>
      </c>
      <c r="L111" s="5"/>
      <c r="M111" s="170">
        <v>2</v>
      </c>
      <c r="N111" s="71">
        <v>2</v>
      </c>
      <c r="O111" s="739">
        <v>2</v>
      </c>
      <c r="P111" s="1107">
        <f t="shared" si="95"/>
        <v>6</v>
      </c>
      <c r="Q111" s="1108">
        <f t="shared" si="96"/>
        <v>8</v>
      </c>
      <c r="R111" s="46"/>
      <c r="S111" s="547">
        <f>I111</f>
        <v>0.54</v>
      </c>
      <c r="T111" s="25"/>
      <c r="U111" s="219">
        <f t="shared" si="97"/>
        <v>40500</v>
      </c>
      <c r="V111" s="219" t="s">
        <v>642</v>
      </c>
      <c r="W111" s="1042">
        <f t="shared" si="91"/>
        <v>40500</v>
      </c>
      <c r="X111" s="537">
        <f t="shared" si="92"/>
        <v>20427.840000000004</v>
      </c>
      <c r="Y111" s="538">
        <f t="shared" si="53"/>
        <v>500</v>
      </c>
      <c r="Z111" s="1090">
        <f t="shared" si="54"/>
        <v>61427.840000000004</v>
      </c>
      <c r="AA111" s="1475">
        <f t="shared" si="93"/>
        <v>7352545.337422221</v>
      </c>
      <c r="AB111" s="1098"/>
      <c r="AC111" s="600">
        <v>6</v>
      </c>
      <c r="AD111" s="1056">
        <f t="shared" si="55"/>
        <v>10707.840000000002</v>
      </c>
      <c r="AE111" s="1063">
        <v>0.25</v>
      </c>
      <c r="AF111" s="747">
        <f t="shared" si="56"/>
        <v>9720</v>
      </c>
      <c r="AG111" s="600"/>
      <c r="AH111" s="1056">
        <f t="shared" si="57"/>
        <v>0</v>
      </c>
      <c r="AI111" s="1070"/>
      <c r="AJ111" s="747">
        <f t="shared" si="58"/>
        <v>0</v>
      </c>
      <c r="AK111" s="1051"/>
      <c r="AL111" s="270">
        <v>0</v>
      </c>
      <c r="AM111" s="902">
        <v>2020</v>
      </c>
      <c r="AN111" s="902">
        <f>AM111+10</f>
        <v>2030</v>
      </c>
      <c r="AO111" s="18" t="str">
        <f t="shared" si="59"/>
        <v xml:space="preserve"> </v>
      </c>
      <c r="AP111" s="747" t="str">
        <f t="shared" si="60"/>
        <v xml:space="preserve"> </v>
      </c>
      <c r="AQ111" s="4" t="str">
        <f t="shared" si="61"/>
        <v xml:space="preserve"> </v>
      </c>
      <c r="AR111" s="747" t="str">
        <f t="shared" si="62"/>
        <v xml:space="preserve"> </v>
      </c>
      <c r="AS111" s="4" t="str">
        <f t="shared" si="63"/>
        <v xml:space="preserve"> </v>
      </c>
      <c r="AT111" s="747" t="str">
        <f t="shared" si="64"/>
        <v xml:space="preserve"> </v>
      </c>
      <c r="AU111" s="4" t="str">
        <f t="shared" si="65"/>
        <v xml:space="preserve"> </v>
      </c>
      <c r="AV111" s="747" t="str">
        <f t="shared" si="66"/>
        <v xml:space="preserve"> </v>
      </c>
      <c r="AW111" s="4" t="str">
        <f t="shared" si="67"/>
        <v xml:space="preserve"> </v>
      </c>
      <c r="AX111" s="747" t="str">
        <f t="shared" si="68"/>
        <v xml:space="preserve"> </v>
      </c>
      <c r="AY111" s="4" t="str">
        <f t="shared" si="69"/>
        <v xml:space="preserve"> </v>
      </c>
      <c r="AZ111" s="747" t="str">
        <f t="shared" si="70"/>
        <v xml:space="preserve"> </v>
      </c>
      <c r="BA111" s="4" t="str">
        <f t="shared" si="71"/>
        <v xml:space="preserve"> </v>
      </c>
      <c r="BB111" s="747" t="str">
        <f t="shared" si="72"/>
        <v xml:space="preserve"> </v>
      </c>
      <c r="BC111" s="4" t="str">
        <f t="shared" si="73"/>
        <v xml:space="preserve"> </v>
      </c>
      <c r="BD111" s="747" t="str">
        <f t="shared" si="74"/>
        <v xml:space="preserve"> </v>
      </c>
      <c r="BE111" s="4" t="str">
        <f t="shared" si="75"/>
        <v xml:space="preserve"> </v>
      </c>
      <c r="BF111" s="747" t="str">
        <f t="shared" si="76"/>
        <v xml:space="preserve"> </v>
      </c>
      <c r="BG111" s="4" t="str">
        <f t="shared" si="77"/>
        <v xml:space="preserve"> </v>
      </c>
      <c r="BH111" s="747" t="str">
        <f t="shared" si="78"/>
        <v xml:space="preserve"> </v>
      </c>
      <c r="BI111" s="4" t="str">
        <f t="shared" si="79"/>
        <v xml:space="preserve"> </v>
      </c>
      <c r="BJ111" s="747" t="str">
        <f t="shared" si="80"/>
        <v xml:space="preserve"> </v>
      </c>
      <c r="BK111" s="4" t="str">
        <f t="shared" si="81"/>
        <v xml:space="preserve"> </v>
      </c>
      <c r="BL111" s="747" t="str">
        <f t="shared" si="82"/>
        <v xml:space="preserve"> </v>
      </c>
      <c r="BM111" s="4">
        <f t="shared" si="83"/>
        <v>0.54</v>
      </c>
      <c r="BN111" s="747">
        <f t="shared" si="84"/>
        <v>61427.840000000004</v>
      </c>
      <c r="BO111" s="4" t="str">
        <f t="shared" si="85"/>
        <v xml:space="preserve"> </v>
      </c>
      <c r="BP111" s="747" t="str">
        <f t="shared" si="86"/>
        <v xml:space="preserve"> </v>
      </c>
      <c r="BQ111" s="4" t="str">
        <f t="shared" si="87"/>
        <v xml:space="preserve"> </v>
      </c>
      <c r="BR111" s="747" t="str">
        <f t="shared" si="88"/>
        <v xml:space="preserve"> </v>
      </c>
      <c r="BS111" s="133" t="s">
        <v>627</v>
      </c>
      <c r="BT111" s="133"/>
      <c r="BU111" s="389"/>
      <c r="BV111" s="389"/>
      <c r="BW111" s="389"/>
      <c r="BX111" s="389"/>
      <c r="BY111" s="389"/>
      <c r="BZ111" s="725"/>
      <c r="CA111" s="389"/>
      <c r="CB111" s="389"/>
      <c r="CC111" s="163">
        <f t="shared" si="89"/>
        <v>0</v>
      </c>
      <c r="CD111" s="389"/>
      <c r="CE111" s="389"/>
      <c r="CF111" s="389"/>
      <c r="CG111" s="389"/>
      <c r="CH111" s="389"/>
      <c r="CI111" s="389"/>
      <c r="CJ111" s="389"/>
      <c r="CK111" s="389"/>
      <c r="CL111" s="389"/>
      <c r="CM111" s="389"/>
      <c r="CN111" s="389"/>
      <c r="CO111" s="389"/>
      <c r="CP111" s="389"/>
      <c r="CQ111" s="389"/>
      <c r="CR111" s="389"/>
      <c r="CS111" s="389"/>
      <c r="CT111" s="389"/>
      <c r="CU111" s="389"/>
      <c r="CV111" s="389"/>
      <c r="CW111" s="389"/>
      <c r="CX111" s="389"/>
      <c r="CY111" s="389"/>
      <c r="CZ111" s="389"/>
      <c r="DA111" s="389"/>
      <c r="DB111" s="389"/>
      <c r="DC111" s="389"/>
      <c r="DD111" s="389"/>
      <c r="DE111" s="389"/>
      <c r="DF111" s="389"/>
      <c r="DG111" s="389"/>
      <c r="DH111" s="389"/>
      <c r="DI111" s="389"/>
      <c r="DJ111" s="389"/>
      <c r="DK111" s="389"/>
      <c r="DL111" s="389"/>
      <c r="DM111" s="389"/>
      <c r="DN111" s="389"/>
      <c r="DO111" s="389"/>
      <c r="DP111" s="389"/>
      <c r="DQ111" s="389"/>
      <c r="DR111" s="389"/>
      <c r="DS111" s="389"/>
      <c r="DT111" s="389"/>
      <c r="DU111" s="389"/>
      <c r="DV111" s="389"/>
      <c r="DW111" s="389"/>
      <c r="DX111" s="389"/>
      <c r="DY111" s="389"/>
      <c r="DZ111" s="389"/>
      <c r="EA111" s="389"/>
      <c r="EB111" s="389"/>
      <c r="EC111" s="389"/>
      <c r="ED111" s="389"/>
      <c r="EE111" s="389"/>
      <c r="EF111" s="389"/>
      <c r="EG111" s="389"/>
      <c r="EH111" s="389"/>
      <c r="EI111" s="389"/>
      <c r="EJ111" s="389"/>
      <c r="EK111" s="389"/>
      <c r="EL111" s="389"/>
      <c r="EM111" s="389"/>
      <c r="EN111" s="389"/>
      <c r="EO111" s="389"/>
      <c r="EP111" s="389"/>
      <c r="EQ111" s="389"/>
      <c r="ER111" s="389"/>
      <c r="ES111" s="389"/>
      <c r="ET111" s="389"/>
      <c r="EU111" s="389"/>
      <c r="EV111" s="389"/>
      <c r="EW111" s="389"/>
      <c r="EX111" s="389"/>
      <c r="EY111" s="389"/>
      <c r="EZ111" s="389"/>
      <c r="FA111" s="389"/>
      <c r="FB111" s="389"/>
      <c r="FC111" s="389"/>
      <c r="FD111" s="389"/>
      <c r="FE111" s="389"/>
      <c r="FF111" s="389"/>
      <c r="FG111" s="389"/>
      <c r="FH111" s="389"/>
      <c r="FI111" s="389"/>
      <c r="FJ111" s="389"/>
      <c r="FK111" s="389"/>
      <c r="FL111" s="389"/>
      <c r="FM111" s="389"/>
      <c r="FN111" s="389"/>
      <c r="FO111" s="389"/>
      <c r="FP111" s="389"/>
      <c r="FQ111" s="389"/>
      <c r="FR111" s="389"/>
      <c r="FS111" s="389"/>
      <c r="FT111" s="389"/>
      <c r="FU111" s="389"/>
      <c r="FV111" s="389"/>
      <c r="FW111" s="389"/>
      <c r="FX111" s="389"/>
      <c r="FY111" s="625" t="s">
        <v>365</v>
      </c>
      <c r="FZ111" s="626">
        <v>151</v>
      </c>
      <c r="GA111" s="626">
        <v>10315237</v>
      </c>
      <c r="GB111" s="626" t="s">
        <v>783</v>
      </c>
      <c r="GC111" s="626"/>
      <c r="GD111" s="626" t="s">
        <v>783</v>
      </c>
      <c r="GE111" s="626" t="s">
        <v>783</v>
      </c>
      <c r="GF111" s="626" t="s">
        <v>783</v>
      </c>
      <c r="GG111" s="626"/>
      <c r="GH111" s="626" t="s">
        <v>783</v>
      </c>
      <c r="GI111" s="626" t="s">
        <v>783</v>
      </c>
      <c r="GJ111" s="626"/>
      <c r="GK111" s="626" t="s">
        <v>783</v>
      </c>
      <c r="GL111" s="626" t="s">
        <v>781</v>
      </c>
      <c r="GM111" s="626" t="s">
        <v>783</v>
      </c>
      <c r="GN111" s="626" t="s">
        <v>783</v>
      </c>
      <c r="GO111" s="626" t="s">
        <v>783</v>
      </c>
      <c r="GP111" s="626" t="s">
        <v>783</v>
      </c>
      <c r="GQ111" s="626" t="s">
        <v>783</v>
      </c>
      <c r="GR111" s="626" t="s">
        <v>783</v>
      </c>
      <c r="GS111" s="626" t="s">
        <v>783</v>
      </c>
      <c r="GT111" s="626" t="s">
        <v>783</v>
      </c>
      <c r="GU111" s="626" t="s">
        <v>783</v>
      </c>
      <c r="GV111" s="626" t="s">
        <v>783</v>
      </c>
      <c r="GW111" s="626" t="s">
        <v>783</v>
      </c>
      <c r="GX111" s="626" t="s">
        <v>783</v>
      </c>
      <c r="GY111" s="626" t="s">
        <v>783</v>
      </c>
      <c r="GZ111" s="626">
        <v>1649</v>
      </c>
      <c r="HA111" s="626">
        <v>0</v>
      </c>
      <c r="HB111" s="626">
        <v>9</v>
      </c>
      <c r="HC111" s="626" t="s">
        <v>783</v>
      </c>
      <c r="HD111" s="626" t="s">
        <v>783</v>
      </c>
      <c r="HE111" s="626" t="s">
        <v>783</v>
      </c>
      <c r="HF111" s="626" t="s">
        <v>783</v>
      </c>
      <c r="HG111" s="626" t="s">
        <v>783</v>
      </c>
      <c r="HH111" s="626" t="s">
        <v>783</v>
      </c>
      <c r="HI111" s="626" t="s">
        <v>783</v>
      </c>
      <c r="HJ111" s="626" t="s">
        <v>783</v>
      </c>
      <c r="HK111" s="626" t="s">
        <v>783</v>
      </c>
      <c r="HL111" s="626" t="s">
        <v>783</v>
      </c>
      <c r="HM111" s="626" t="s">
        <v>783</v>
      </c>
      <c r="HN111" s="626" t="s">
        <v>783</v>
      </c>
      <c r="HO111" s="626" t="s">
        <v>783</v>
      </c>
      <c r="HP111" s="626" t="s">
        <v>783</v>
      </c>
      <c r="HQ111" s="626" t="s">
        <v>783</v>
      </c>
      <c r="HR111" s="626" t="s">
        <v>783</v>
      </c>
      <c r="HS111" s="626">
        <v>3979003</v>
      </c>
      <c r="HT111" s="626" t="s">
        <v>783</v>
      </c>
      <c r="HU111" s="626" t="s">
        <v>786</v>
      </c>
      <c r="HV111" s="626" t="s">
        <v>787</v>
      </c>
      <c r="HW111" s="626">
        <v>4</v>
      </c>
      <c r="HX111" s="626">
        <v>2006</v>
      </c>
      <c r="HY111" s="626">
        <v>63</v>
      </c>
      <c r="HZ111" s="626">
        <v>0</v>
      </c>
      <c r="IA111" s="626">
        <v>264</v>
      </c>
      <c r="IB111" s="627">
        <v>38560.614988425928</v>
      </c>
      <c r="IC111" s="626" t="s">
        <v>788</v>
      </c>
      <c r="ID111" s="626">
        <v>3974525</v>
      </c>
      <c r="IE111" s="626" t="s">
        <v>783</v>
      </c>
      <c r="IF111" s="626">
        <v>1712</v>
      </c>
      <c r="IG111" s="626" t="s">
        <v>783</v>
      </c>
      <c r="IH111" s="626" t="s">
        <v>783</v>
      </c>
      <c r="II111" s="626" t="s">
        <v>783</v>
      </c>
      <c r="IJ111" s="626" t="s">
        <v>783</v>
      </c>
      <c r="IK111" s="626" t="s">
        <v>783</v>
      </c>
      <c r="IL111" s="626" t="s">
        <v>783</v>
      </c>
      <c r="IM111" s="626" t="s">
        <v>783</v>
      </c>
      <c r="IN111" s="626" t="s">
        <v>783</v>
      </c>
      <c r="IO111" s="626" t="s">
        <v>783</v>
      </c>
      <c r="IP111" s="626">
        <v>2108</v>
      </c>
      <c r="IQ111" s="627">
        <v>37477.341331018521</v>
      </c>
      <c r="IR111" s="626" t="s">
        <v>783</v>
      </c>
      <c r="IS111" s="626" t="s">
        <v>783</v>
      </c>
      <c r="IT111" s="626" t="s">
        <v>783</v>
      </c>
      <c r="IU111" s="626" t="s">
        <v>783</v>
      </c>
      <c r="IV111" s="626" t="s">
        <v>783</v>
      </c>
      <c r="IW111" s="626" t="s">
        <v>783</v>
      </c>
      <c r="IX111" s="626" t="s">
        <v>783</v>
      </c>
      <c r="IY111" s="626" t="s">
        <v>781</v>
      </c>
      <c r="IZ111" s="626" t="s">
        <v>783</v>
      </c>
      <c r="JA111" s="626" t="s">
        <v>783</v>
      </c>
      <c r="JB111" s="626" t="s">
        <v>783</v>
      </c>
      <c r="JC111" s="626" t="s">
        <v>783</v>
      </c>
      <c r="JD111" s="626" t="s">
        <v>783</v>
      </c>
      <c r="JE111" s="626">
        <v>329450</v>
      </c>
      <c r="JF111" s="626" t="s">
        <v>783</v>
      </c>
      <c r="JG111" s="626" t="s">
        <v>783</v>
      </c>
      <c r="JH111" s="626" t="s">
        <v>783</v>
      </c>
      <c r="JI111" s="626" t="s">
        <v>783</v>
      </c>
      <c r="JJ111" s="626" t="s">
        <v>783</v>
      </c>
      <c r="JK111" s="626" t="s">
        <v>783</v>
      </c>
      <c r="JL111" s="626" t="s">
        <v>783</v>
      </c>
      <c r="JM111" s="626" t="s">
        <v>783</v>
      </c>
      <c r="JN111" s="626">
        <v>4</v>
      </c>
      <c r="JO111" s="626" t="s">
        <v>783</v>
      </c>
      <c r="JP111" s="626" t="s">
        <v>783</v>
      </c>
      <c r="JQ111" s="626" t="s">
        <v>783</v>
      </c>
      <c r="JR111" s="626" t="s">
        <v>783</v>
      </c>
      <c r="JS111" s="626" t="s">
        <v>783</v>
      </c>
      <c r="JT111" s="626" t="s">
        <v>783</v>
      </c>
      <c r="JU111" s="626" t="s">
        <v>783</v>
      </c>
      <c r="JV111" s="626" t="s">
        <v>913</v>
      </c>
      <c r="JW111" s="628">
        <v>266.252568</v>
      </c>
      <c r="JY111" s="371"/>
      <c r="JZ111" s="1437"/>
    </row>
    <row r="112" spans="1:286" ht="16" thickBot="1">
      <c r="A112" s="905" t="s">
        <v>5</v>
      </c>
      <c r="B112" s="79">
        <f t="shared" si="52"/>
        <v>1</v>
      </c>
      <c r="C112" s="871" t="s">
        <v>40</v>
      </c>
      <c r="D112" s="489" t="s">
        <v>141</v>
      </c>
      <c r="E112" s="1129" t="s">
        <v>32</v>
      </c>
      <c r="F112" s="888">
        <v>0.27</v>
      </c>
      <c r="G112" s="120">
        <f t="shared" si="90"/>
        <v>82.41</v>
      </c>
      <c r="H112" s="46"/>
      <c r="I112" s="33">
        <v>0.27</v>
      </c>
      <c r="J112" s="29"/>
      <c r="K112" s="18"/>
      <c r="L112" s="5"/>
      <c r="M112" s="170">
        <v>1</v>
      </c>
      <c r="N112" s="71">
        <v>3</v>
      </c>
      <c r="O112" s="739">
        <v>3</v>
      </c>
      <c r="P112" s="1107">
        <f t="shared" si="95"/>
        <v>7</v>
      </c>
      <c r="Q112" s="1108">
        <f t="shared" si="96"/>
        <v>9</v>
      </c>
      <c r="R112" s="51"/>
      <c r="S112" s="547">
        <f>I112</f>
        <v>0.27</v>
      </c>
      <c r="T112" s="25"/>
      <c r="U112" s="219">
        <f t="shared" si="97"/>
        <v>20250</v>
      </c>
      <c r="V112" s="219" t="s">
        <v>642</v>
      </c>
      <c r="W112" s="1042">
        <f t="shared" si="91"/>
        <v>20250</v>
      </c>
      <c r="X112" s="537">
        <f t="shared" si="92"/>
        <v>7536.9600000000009</v>
      </c>
      <c r="Y112" s="538">
        <f t="shared" si="53"/>
        <v>500</v>
      </c>
      <c r="Z112" s="1090">
        <f t="shared" si="54"/>
        <v>28286.959999999999</v>
      </c>
      <c r="AA112" s="1475">
        <f t="shared" si="93"/>
        <v>7380832.2974222209</v>
      </c>
      <c r="AB112" s="1098"/>
      <c r="AC112" s="600">
        <v>3</v>
      </c>
      <c r="AD112" s="1056">
        <f t="shared" si="55"/>
        <v>2676.9600000000005</v>
      </c>
      <c r="AE112" s="1063">
        <v>0.25</v>
      </c>
      <c r="AF112" s="747">
        <f t="shared" si="56"/>
        <v>4860</v>
      </c>
      <c r="AG112" s="600"/>
      <c r="AH112" s="1056">
        <f t="shared" si="57"/>
        <v>0</v>
      </c>
      <c r="AI112" s="1070"/>
      <c r="AJ112" s="747">
        <f t="shared" si="58"/>
        <v>0</v>
      </c>
      <c r="AK112" s="1051"/>
      <c r="AL112" s="270">
        <v>0</v>
      </c>
      <c r="AM112" s="902">
        <v>2021</v>
      </c>
      <c r="AN112" s="902">
        <v>2030</v>
      </c>
      <c r="AO112" s="18" t="str">
        <f t="shared" si="59"/>
        <v xml:space="preserve"> </v>
      </c>
      <c r="AP112" s="747" t="str">
        <f t="shared" si="60"/>
        <v xml:space="preserve"> </v>
      </c>
      <c r="AQ112" s="4" t="str">
        <f t="shared" si="61"/>
        <v xml:space="preserve"> </v>
      </c>
      <c r="AR112" s="747" t="str">
        <f t="shared" si="62"/>
        <v xml:space="preserve"> </v>
      </c>
      <c r="AS112" s="4" t="str">
        <f t="shared" si="63"/>
        <v xml:space="preserve"> </v>
      </c>
      <c r="AT112" s="747" t="str">
        <f t="shared" si="64"/>
        <v xml:space="preserve"> </v>
      </c>
      <c r="AU112" s="4" t="str">
        <f t="shared" si="65"/>
        <v xml:space="preserve"> </v>
      </c>
      <c r="AV112" s="747" t="str">
        <f t="shared" si="66"/>
        <v xml:space="preserve"> </v>
      </c>
      <c r="AW112" s="4" t="str">
        <f t="shared" si="67"/>
        <v xml:space="preserve"> </v>
      </c>
      <c r="AX112" s="747" t="str">
        <f t="shared" si="68"/>
        <v xml:space="preserve"> </v>
      </c>
      <c r="AY112" s="4" t="str">
        <f t="shared" si="69"/>
        <v xml:space="preserve"> </v>
      </c>
      <c r="AZ112" s="747" t="str">
        <f t="shared" si="70"/>
        <v xml:space="preserve"> </v>
      </c>
      <c r="BA112" s="4" t="str">
        <f t="shared" si="71"/>
        <v xml:space="preserve"> </v>
      </c>
      <c r="BB112" s="747" t="str">
        <f t="shared" si="72"/>
        <v xml:space="preserve"> </v>
      </c>
      <c r="BC112" s="4" t="str">
        <f t="shared" si="73"/>
        <v xml:space="preserve"> </v>
      </c>
      <c r="BD112" s="747" t="str">
        <f t="shared" si="74"/>
        <v xml:space="preserve"> </v>
      </c>
      <c r="BE112" s="4" t="str">
        <f t="shared" si="75"/>
        <v xml:space="preserve"> </v>
      </c>
      <c r="BF112" s="747" t="str">
        <f t="shared" si="76"/>
        <v xml:space="preserve"> </v>
      </c>
      <c r="BG112" s="4" t="str">
        <f t="shared" si="77"/>
        <v xml:space="preserve"> </v>
      </c>
      <c r="BH112" s="747" t="str">
        <f t="shared" si="78"/>
        <v xml:space="preserve"> </v>
      </c>
      <c r="BI112" s="4" t="str">
        <f t="shared" si="79"/>
        <v xml:space="preserve"> </v>
      </c>
      <c r="BJ112" s="747" t="str">
        <f t="shared" si="80"/>
        <v xml:space="preserve"> </v>
      </c>
      <c r="BK112" s="4" t="str">
        <f t="shared" si="81"/>
        <v xml:space="preserve"> </v>
      </c>
      <c r="BL112" s="747" t="str">
        <f t="shared" si="82"/>
        <v xml:space="preserve"> </v>
      </c>
      <c r="BM112" s="4">
        <f t="shared" si="83"/>
        <v>0.27</v>
      </c>
      <c r="BN112" s="747">
        <f t="shared" si="84"/>
        <v>28286.959999999999</v>
      </c>
      <c r="BO112" s="4" t="str">
        <f t="shared" si="85"/>
        <v xml:space="preserve"> </v>
      </c>
      <c r="BP112" s="747" t="str">
        <f t="shared" si="86"/>
        <v xml:space="preserve"> </v>
      </c>
      <c r="BQ112" s="4" t="str">
        <f t="shared" si="87"/>
        <v xml:space="preserve"> </v>
      </c>
      <c r="BR112" s="747" t="str">
        <f t="shared" si="88"/>
        <v xml:space="preserve"> </v>
      </c>
      <c r="BS112" s="133"/>
      <c r="BT112" s="133"/>
      <c r="BU112" s="389"/>
      <c r="BV112" s="389"/>
      <c r="BW112" s="389"/>
      <c r="BX112" s="389"/>
      <c r="BY112" s="389"/>
      <c r="BZ112" s="389"/>
      <c r="CA112" s="389"/>
      <c r="CB112" s="389"/>
      <c r="CC112" s="163">
        <f t="shared" si="89"/>
        <v>0</v>
      </c>
      <c r="CD112" s="389"/>
      <c r="CE112" s="389"/>
      <c r="CF112" s="389"/>
      <c r="CG112" s="389"/>
      <c r="CH112" s="389"/>
      <c r="CI112" s="389"/>
      <c r="CJ112" s="389"/>
      <c r="CK112" s="389"/>
      <c r="CL112" s="389"/>
      <c r="CM112" s="389"/>
      <c r="CN112" s="389"/>
      <c r="CO112" s="389"/>
      <c r="CP112" s="389"/>
      <c r="CQ112" s="389"/>
      <c r="CR112" s="389"/>
      <c r="CS112" s="389"/>
      <c r="CT112" s="389"/>
      <c r="CU112" s="389"/>
      <c r="CV112" s="389"/>
      <c r="CW112" s="389"/>
      <c r="CX112" s="389"/>
      <c r="CY112" s="389"/>
      <c r="CZ112" s="389"/>
      <c r="DA112" s="389"/>
      <c r="DB112" s="389"/>
      <c r="DC112" s="389"/>
      <c r="DD112" s="389"/>
      <c r="DE112" s="389"/>
      <c r="DF112" s="389"/>
      <c r="DG112" s="389"/>
      <c r="DH112" s="389"/>
      <c r="DI112" s="389"/>
      <c r="DJ112" s="389"/>
      <c r="DK112" s="389"/>
      <c r="DL112" s="389"/>
      <c r="DM112" s="389"/>
      <c r="DN112" s="389"/>
      <c r="DO112" s="389"/>
      <c r="DP112" s="389"/>
      <c r="DQ112" s="389"/>
      <c r="DR112" s="389"/>
      <c r="DS112" s="389"/>
      <c r="DT112" s="389"/>
      <c r="DU112" s="389"/>
      <c r="DV112" s="389"/>
      <c r="DW112" s="389"/>
      <c r="DX112" s="389"/>
      <c r="DY112" s="389"/>
      <c r="DZ112" s="389"/>
      <c r="EA112" s="389"/>
      <c r="EB112" s="389"/>
      <c r="EC112" s="389"/>
      <c r="ED112" s="389"/>
      <c r="EE112" s="389"/>
      <c r="EF112" s="389"/>
      <c r="EG112" s="389"/>
      <c r="EH112" s="389"/>
      <c r="EI112" s="389"/>
      <c r="EJ112" s="389"/>
      <c r="EK112" s="389"/>
      <c r="EL112" s="389"/>
      <c r="EM112" s="389"/>
      <c r="EN112" s="389"/>
      <c r="EO112" s="389"/>
      <c r="EP112" s="389"/>
      <c r="EQ112" s="389"/>
      <c r="ER112" s="389"/>
      <c r="ES112" s="389"/>
      <c r="ET112" s="389"/>
      <c r="EU112" s="389"/>
      <c r="EV112" s="389"/>
      <c r="EW112" s="389"/>
      <c r="EX112" s="389"/>
      <c r="EY112" s="389"/>
      <c r="EZ112" s="389"/>
      <c r="FA112" s="389"/>
      <c r="FB112" s="389"/>
      <c r="FC112" s="389"/>
      <c r="FD112" s="389"/>
      <c r="FE112" s="389"/>
      <c r="FF112" s="389"/>
      <c r="FG112" s="389"/>
      <c r="FH112" s="389"/>
      <c r="FI112" s="389"/>
      <c r="FJ112" s="389"/>
      <c r="FK112" s="389"/>
      <c r="FL112" s="389"/>
      <c r="FM112" s="389"/>
      <c r="FN112" s="389"/>
      <c r="FO112" s="389"/>
      <c r="FP112" s="389"/>
      <c r="FQ112" s="389"/>
      <c r="FR112" s="389"/>
      <c r="FS112" s="389"/>
      <c r="FT112" s="389"/>
      <c r="FU112" s="389"/>
      <c r="FV112" s="389"/>
      <c r="FW112" s="389"/>
      <c r="FX112" s="389"/>
      <c r="FY112" s="666" t="s">
        <v>460</v>
      </c>
      <c r="FZ112" s="667">
        <v>81</v>
      </c>
      <c r="GA112" s="667">
        <v>30289485</v>
      </c>
      <c r="GB112" s="667" t="s">
        <v>783</v>
      </c>
      <c r="GC112" s="667"/>
      <c r="GD112" s="667" t="s">
        <v>783</v>
      </c>
      <c r="GE112" s="667" t="s">
        <v>783</v>
      </c>
      <c r="GF112" s="667" t="s">
        <v>783</v>
      </c>
      <c r="GG112" s="667"/>
      <c r="GH112" s="667" t="s">
        <v>783</v>
      </c>
      <c r="GI112" s="667" t="s">
        <v>783</v>
      </c>
      <c r="GJ112" s="667"/>
      <c r="GK112" s="667" t="s">
        <v>783</v>
      </c>
      <c r="GL112" s="667" t="s">
        <v>781</v>
      </c>
      <c r="GM112" s="667" t="s">
        <v>783</v>
      </c>
      <c r="GN112" s="667" t="s">
        <v>783</v>
      </c>
      <c r="GO112" s="667" t="s">
        <v>783</v>
      </c>
      <c r="GP112" s="667" t="s">
        <v>783</v>
      </c>
      <c r="GQ112" s="667" t="s">
        <v>783</v>
      </c>
      <c r="GR112" s="667" t="s">
        <v>783</v>
      </c>
      <c r="GS112" s="667" t="s">
        <v>783</v>
      </c>
      <c r="GT112" s="667" t="s">
        <v>783</v>
      </c>
      <c r="GU112" s="667" t="s">
        <v>783</v>
      </c>
      <c r="GV112" s="667" t="s">
        <v>783</v>
      </c>
      <c r="GW112" s="667" t="s">
        <v>783</v>
      </c>
      <c r="GX112" s="667" t="s">
        <v>783</v>
      </c>
      <c r="GY112" s="667" t="s">
        <v>783</v>
      </c>
      <c r="GZ112" s="667">
        <v>1649</v>
      </c>
      <c r="HA112" s="667">
        <v>0</v>
      </c>
      <c r="HB112" s="667">
        <v>9</v>
      </c>
      <c r="HC112" s="667" t="s">
        <v>783</v>
      </c>
      <c r="HD112" s="667" t="s">
        <v>783</v>
      </c>
      <c r="HE112" s="667" t="s">
        <v>783</v>
      </c>
      <c r="HF112" s="667" t="s">
        <v>783</v>
      </c>
      <c r="HG112" s="667" t="s">
        <v>783</v>
      </c>
      <c r="HH112" s="667" t="s">
        <v>783</v>
      </c>
      <c r="HI112" s="667" t="s">
        <v>783</v>
      </c>
      <c r="HJ112" s="667" t="s">
        <v>783</v>
      </c>
      <c r="HK112" s="667" t="s">
        <v>783</v>
      </c>
      <c r="HL112" s="667" t="s">
        <v>783</v>
      </c>
      <c r="HM112" s="667" t="s">
        <v>783</v>
      </c>
      <c r="HN112" s="667" t="s">
        <v>783</v>
      </c>
      <c r="HO112" s="667" t="s">
        <v>783</v>
      </c>
      <c r="HP112" s="667" t="s">
        <v>783</v>
      </c>
      <c r="HQ112" s="667" t="s">
        <v>783</v>
      </c>
      <c r="HR112" s="667" t="s">
        <v>783</v>
      </c>
      <c r="HS112" s="667">
        <v>5074771</v>
      </c>
      <c r="HT112" s="667" t="s">
        <v>783</v>
      </c>
      <c r="HU112" s="667" t="s">
        <v>786</v>
      </c>
      <c r="HV112" s="667" t="s">
        <v>787</v>
      </c>
      <c r="HW112" s="667">
        <v>4</v>
      </c>
      <c r="HX112" s="667">
        <v>2014</v>
      </c>
      <c r="HY112" s="667">
        <v>63</v>
      </c>
      <c r="HZ112" s="667">
        <v>3432</v>
      </c>
      <c r="IA112" s="667">
        <v>3854</v>
      </c>
      <c r="IB112" s="668">
        <v>41697.500081018516</v>
      </c>
      <c r="IC112" s="667" t="s">
        <v>788</v>
      </c>
      <c r="ID112" s="667">
        <v>5074770</v>
      </c>
      <c r="IE112" s="667" t="s">
        <v>783</v>
      </c>
      <c r="IF112" s="667">
        <v>1712</v>
      </c>
      <c r="IG112" s="667" t="s">
        <v>783</v>
      </c>
      <c r="IH112" s="667" t="s">
        <v>783</v>
      </c>
      <c r="II112" s="667" t="s">
        <v>783</v>
      </c>
      <c r="IJ112" s="667" t="s">
        <v>783</v>
      </c>
      <c r="IK112" s="667" t="s">
        <v>783</v>
      </c>
      <c r="IL112" s="667" t="s">
        <v>783</v>
      </c>
      <c r="IM112" s="667" t="s">
        <v>783</v>
      </c>
      <c r="IN112" s="667" t="s">
        <v>783</v>
      </c>
      <c r="IO112" s="667" t="s">
        <v>783</v>
      </c>
      <c r="IP112" s="667">
        <v>2108</v>
      </c>
      <c r="IQ112" s="668">
        <v>38670.58394675926</v>
      </c>
      <c r="IR112" s="667" t="s">
        <v>783</v>
      </c>
      <c r="IS112" s="667" t="s">
        <v>783</v>
      </c>
      <c r="IT112" s="667" t="s">
        <v>783</v>
      </c>
      <c r="IU112" s="667" t="s">
        <v>783</v>
      </c>
      <c r="IV112" s="667" t="s">
        <v>783</v>
      </c>
      <c r="IW112" s="667" t="s">
        <v>783</v>
      </c>
      <c r="IX112" s="667" t="s">
        <v>783</v>
      </c>
      <c r="IY112" s="667" t="s">
        <v>781</v>
      </c>
      <c r="IZ112" s="667" t="s">
        <v>783</v>
      </c>
      <c r="JA112" s="667" t="s">
        <v>783</v>
      </c>
      <c r="JB112" s="667" t="s">
        <v>783</v>
      </c>
      <c r="JC112" s="667" t="s">
        <v>783</v>
      </c>
      <c r="JD112" s="667" t="s">
        <v>783</v>
      </c>
      <c r="JE112" s="667">
        <v>329437</v>
      </c>
      <c r="JF112" s="667" t="s">
        <v>783</v>
      </c>
      <c r="JG112" s="667" t="s">
        <v>783</v>
      </c>
      <c r="JH112" s="667" t="s">
        <v>783</v>
      </c>
      <c r="JI112" s="667" t="s">
        <v>783</v>
      </c>
      <c r="JJ112" s="667" t="s">
        <v>783</v>
      </c>
      <c r="JK112" s="667" t="s">
        <v>783</v>
      </c>
      <c r="JL112" s="667" t="s">
        <v>783</v>
      </c>
      <c r="JM112" s="667" t="s">
        <v>783</v>
      </c>
      <c r="JN112" s="667">
        <v>4</v>
      </c>
      <c r="JO112" s="667" t="s">
        <v>783</v>
      </c>
      <c r="JP112" s="667" t="s">
        <v>783</v>
      </c>
      <c r="JQ112" s="667">
        <v>10711928</v>
      </c>
      <c r="JR112" s="667">
        <v>2011</v>
      </c>
      <c r="JS112" s="667">
        <v>3</v>
      </c>
      <c r="JT112" s="667" t="s">
        <v>783</v>
      </c>
      <c r="JU112" s="667" t="s">
        <v>783</v>
      </c>
      <c r="JV112" s="667" t="s">
        <v>881</v>
      </c>
      <c r="JW112" s="670">
        <v>440.67452800000001</v>
      </c>
      <c r="JX112">
        <f>SUM(JW110:JW112)</f>
        <v>17841.315035</v>
      </c>
      <c r="JY112" s="225">
        <v>1.4456830416666666</v>
      </c>
    </row>
    <row r="113" spans="1:287" ht="16" thickBot="1">
      <c r="A113" s="905">
        <f>B113</f>
        <v>1</v>
      </c>
      <c r="B113" s="79">
        <f t="shared" si="52"/>
        <v>1</v>
      </c>
      <c r="C113" s="871" t="s">
        <v>33</v>
      </c>
      <c r="D113" s="489" t="s">
        <v>136</v>
      </c>
      <c r="E113" s="1129" t="s">
        <v>137</v>
      </c>
      <c r="F113" s="888">
        <v>0.25</v>
      </c>
      <c r="G113" s="120">
        <f t="shared" si="90"/>
        <v>82.66</v>
      </c>
      <c r="H113" s="46"/>
      <c r="I113" s="33">
        <v>0.25</v>
      </c>
      <c r="J113" s="29"/>
      <c r="K113" s="18"/>
      <c r="L113" s="5" t="s">
        <v>140</v>
      </c>
      <c r="M113" s="170">
        <v>1</v>
      </c>
      <c r="N113" s="71">
        <v>1</v>
      </c>
      <c r="O113" s="739">
        <v>2</v>
      </c>
      <c r="P113" s="1107">
        <f t="shared" si="95"/>
        <v>4</v>
      </c>
      <c r="Q113" s="1108">
        <v>0.5</v>
      </c>
      <c r="R113" s="46"/>
      <c r="S113" s="547">
        <v>0.25</v>
      </c>
      <c r="T113" s="25"/>
      <c r="U113" s="219">
        <f t="shared" si="97"/>
        <v>18750</v>
      </c>
      <c r="V113" s="219" t="s">
        <v>642</v>
      </c>
      <c r="W113" s="1042">
        <f t="shared" si="91"/>
        <v>18750</v>
      </c>
      <c r="X113" s="537">
        <f t="shared" si="92"/>
        <v>0</v>
      </c>
      <c r="Y113" s="538">
        <f t="shared" si="53"/>
        <v>500</v>
      </c>
      <c r="Z113" s="1090">
        <f t="shared" si="54"/>
        <v>19250</v>
      </c>
      <c r="AA113" s="1475">
        <f t="shared" si="93"/>
        <v>7400082.2974222209</v>
      </c>
      <c r="AB113" s="1098"/>
      <c r="AC113" s="600"/>
      <c r="AD113" s="1056">
        <f t="shared" si="55"/>
        <v>0</v>
      </c>
      <c r="AE113" s="1063"/>
      <c r="AF113" s="747">
        <f t="shared" si="56"/>
        <v>0</v>
      </c>
      <c r="AG113" s="600"/>
      <c r="AH113" s="1056">
        <f t="shared" si="57"/>
        <v>0</v>
      </c>
      <c r="AI113" s="1070"/>
      <c r="AJ113" s="747">
        <f t="shared" si="58"/>
        <v>0</v>
      </c>
      <c r="AK113" s="1051"/>
      <c r="AL113" s="270">
        <v>0</v>
      </c>
      <c r="AM113" s="902">
        <v>2021</v>
      </c>
      <c r="AN113" s="902">
        <f t="shared" ref="AN113:AN126" si="99">AM113+10</f>
        <v>2031</v>
      </c>
      <c r="AO113" s="18" t="str">
        <f t="shared" si="59"/>
        <v xml:space="preserve"> </v>
      </c>
      <c r="AP113" s="747" t="str">
        <f t="shared" si="60"/>
        <v xml:space="preserve"> </v>
      </c>
      <c r="AQ113" s="4" t="str">
        <f t="shared" si="61"/>
        <v xml:space="preserve"> </v>
      </c>
      <c r="AR113" s="747" t="str">
        <f t="shared" si="62"/>
        <v xml:space="preserve"> </v>
      </c>
      <c r="AS113" s="4" t="str">
        <f t="shared" si="63"/>
        <v xml:space="preserve"> </v>
      </c>
      <c r="AT113" s="747" t="str">
        <f t="shared" si="64"/>
        <v xml:space="preserve"> </v>
      </c>
      <c r="AU113" s="4" t="str">
        <f t="shared" si="65"/>
        <v xml:space="preserve"> </v>
      </c>
      <c r="AV113" s="747" t="str">
        <f t="shared" si="66"/>
        <v xml:space="preserve"> </v>
      </c>
      <c r="AW113" s="4" t="str">
        <f t="shared" si="67"/>
        <v xml:space="preserve"> </v>
      </c>
      <c r="AX113" s="747" t="str">
        <f t="shared" si="68"/>
        <v xml:space="preserve"> </v>
      </c>
      <c r="AY113" s="4" t="str">
        <f t="shared" si="69"/>
        <v xml:space="preserve"> </v>
      </c>
      <c r="AZ113" s="747" t="str">
        <f t="shared" si="70"/>
        <v xml:space="preserve"> </v>
      </c>
      <c r="BA113" s="4" t="str">
        <f t="shared" si="71"/>
        <v xml:space="preserve"> </v>
      </c>
      <c r="BB113" s="747" t="str">
        <f t="shared" si="72"/>
        <v xml:space="preserve"> </v>
      </c>
      <c r="BC113" s="4" t="str">
        <f t="shared" si="73"/>
        <v xml:space="preserve"> </v>
      </c>
      <c r="BD113" s="747" t="str">
        <f t="shared" si="74"/>
        <v xml:space="preserve"> </v>
      </c>
      <c r="BE113" s="4" t="str">
        <f t="shared" si="75"/>
        <v xml:space="preserve"> </v>
      </c>
      <c r="BF113" s="747" t="str">
        <f t="shared" si="76"/>
        <v xml:space="preserve"> </v>
      </c>
      <c r="BG113" s="4" t="str">
        <f t="shared" si="77"/>
        <v xml:space="preserve"> </v>
      </c>
      <c r="BH113" s="747" t="str">
        <f t="shared" si="78"/>
        <v xml:space="preserve"> </v>
      </c>
      <c r="BI113" s="4" t="str">
        <f t="shared" si="79"/>
        <v xml:space="preserve"> </v>
      </c>
      <c r="BJ113" s="747" t="str">
        <f t="shared" si="80"/>
        <v xml:space="preserve"> </v>
      </c>
      <c r="BK113" s="4" t="str">
        <f t="shared" si="81"/>
        <v xml:space="preserve"> </v>
      </c>
      <c r="BL113" s="747" t="str">
        <f t="shared" si="82"/>
        <v xml:space="preserve"> </v>
      </c>
      <c r="BM113" s="4" t="str">
        <f t="shared" si="83"/>
        <v xml:space="preserve"> </v>
      </c>
      <c r="BN113" s="747" t="str">
        <f t="shared" si="84"/>
        <v xml:space="preserve"> </v>
      </c>
      <c r="BO113" s="4">
        <f t="shared" si="85"/>
        <v>0.25</v>
      </c>
      <c r="BP113" s="747">
        <f t="shared" si="86"/>
        <v>19250</v>
      </c>
      <c r="BQ113" s="4" t="str">
        <f t="shared" si="87"/>
        <v xml:space="preserve"> </v>
      </c>
      <c r="BR113" s="747" t="str">
        <f t="shared" si="88"/>
        <v xml:space="preserve"> </v>
      </c>
      <c r="BS113" s="133"/>
      <c r="BT113" s="133"/>
      <c r="BU113" s="389"/>
      <c r="BV113" s="389"/>
      <c r="BW113" s="389"/>
      <c r="BX113" s="389"/>
      <c r="BY113" s="389"/>
      <c r="BZ113" s="389"/>
      <c r="CA113" s="389"/>
      <c r="CB113" s="389"/>
      <c r="CC113" s="163">
        <f t="shared" si="89"/>
        <v>0</v>
      </c>
      <c r="CD113" s="389"/>
      <c r="CE113" s="389"/>
      <c r="CF113" s="389"/>
      <c r="CG113" s="389"/>
      <c r="CH113" s="389"/>
      <c r="CI113" s="389"/>
      <c r="CJ113" s="389"/>
      <c r="CK113" s="389"/>
      <c r="CL113" s="389"/>
      <c r="CM113" s="389"/>
      <c r="CN113" s="389"/>
      <c r="CO113" s="389"/>
      <c r="CP113" s="389"/>
      <c r="CQ113" s="389"/>
      <c r="CR113" s="389"/>
      <c r="CS113" s="389"/>
      <c r="CT113" s="389"/>
      <c r="CU113" s="389"/>
      <c r="CV113" s="389"/>
      <c r="CW113" s="389"/>
      <c r="CX113" s="389"/>
      <c r="CY113" s="389"/>
      <c r="CZ113" s="389"/>
      <c r="DA113" s="389"/>
      <c r="DB113" s="389"/>
      <c r="DC113" s="389"/>
      <c r="DD113" s="389"/>
      <c r="DE113" s="389"/>
      <c r="DF113" s="389"/>
      <c r="DG113" s="389"/>
      <c r="DH113" s="389"/>
      <c r="DI113" s="389"/>
      <c r="DJ113" s="389"/>
      <c r="DK113" s="389"/>
      <c r="DL113" s="389"/>
      <c r="DM113" s="389"/>
      <c r="DN113" s="389"/>
      <c r="DO113" s="389"/>
      <c r="DP113" s="389"/>
      <c r="DQ113" s="389"/>
      <c r="DR113" s="389"/>
      <c r="DS113" s="389"/>
      <c r="DT113" s="389"/>
      <c r="DU113" s="389"/>
      <c r="DV113" s="389"/>
      <c r="DW113" s="389"/>
      <c r="DX113" s="389"/>
      <c r="DY113" s="389"/>
      <c r="DZ113" s="389"/>
      <c r="EA113" s="389"/>
      <c r="EB113" s="389"/>
      <c r="EC113" s="389"/>
      <c r="ED113" s="389"/>
      <c r="EE113" s="389"/>
      <c r="EF113" s="389"/>
      <c r="EG113" s="389"/>
      <c r="EH113" s="389"/>
      <c r="EI113" s="389"/>
      <c r="EJ113" s="389"/>
      <c r="EK113" s="389"/>
      <c r="EL113" s="389"/>
      <c r="EM113" s="389"/>
      <c r="EN113" s="389"/>
      <c r="EO113" s="389"/>
      <c r="EP113" s="389"/>
      <c r="EQ113" s="389"/>
      <c r="ER113" s="389"/>
      <c r="ES113" s="389"/>
      <c r="ET113" s="389"/>
      <c r="EU113" s="389"/>
      <c r="EV113" s="389"/>
      <c r="EW113" s="389"/>
      <c r="EX113" s="389"/>
      <c r="EY113" s="389"/>
      <c r="EZ113" s="389"/>
      <c r="FA113" s="389"/>
      <c r="FB113" s="389"/>
      <c r="FC113" s="389"/>
      <c r="FD113" s="389"/>
      <c r="FE113" s="389"/>
      <c r="FF113" s="389"/>
      <c r="FG113" s="389"/>
      <c r="FH113" s="389"/>
      <c r="FI113" s="389"/>
      <c r="FJ113" s="389"/>
      <c r="FK113" s="389"/>
      <c r="FL113" s="389"/>
      <c r="FM113" s="389"/>
      <c r="FN113" s="389"/>
      <c r="FO113" s="389"/>
      <c r="FP113" s="389"/>
      <c r="FQ113" s="389"/>
      <c r="FR113" s="389"/>
      <c r="FS113" s="389"/>
      <c r="FT113" s="389"/>
      <c r="FU113" s="389"/>
      <c r="FV113" s="389"/>
      <c r="FW113" s="389"/>
      <c r="FX113" s="389"/>
      <c r="FY113" s="1225" t="s">
        <v>470</v>
      </c>
      <c r="FZ113" s="1233">
        <v>142</v>
      </c>
      <c r="GA113" s="1233">
        <v>30289518</v>
      </c>
      <c r="GB113" s="1233">
        <v>30</v>
      </c>
      <c r="GC113" s="1233" t="s">
        <v>813</v>
      </c>
      <c r="GD113" s="1233">
        <v>8</v>
      </c>
      <c r="GE113" s="1233">
        <v>1970</v>
      </c>
      <c r="GF113" s="1233">
        <v>0</v>
      </c>
      <c r="GG113" s="1233" t="s">
        <v>792</v>
      </c>
      <c r="GH113" s="1233">
        <v>0</v>
      </c>
      <c r="GI113" s="1233">
        <v>0</v>
      </c>
      <c r="GJ113" s="1233" t="s">
        <v>792</v>
      </c>
      <c r="GK113" s="1233">
        <v>0</v>
      </c>
      <c r="GL113" s="1233" t="s">
        <v>781</v>
      </c>
      <c r="GM113" s="1233" t="s">
        <v>782</v>
      </c>
      <c r="GN113" s="1233">
        <v>66</v>
      </c>
      <c r="GO113" s="1233" t="s">
        <v>783</v>
      </c>
      <c r="GP113" s="1233">
        <v>0</v>
      </c>
      <c r="GQ113" s="1233">
        <v>0</v>
      </c>
      <c r="GR113" s="1233">
        <v>4</v>
      </c>
      <c r="GS113" s="1233">
        <v>1</v>
      </c>
      <c r="GT113" s="1233">
        <v>1</v>
      </c>
      <c r="GU113" s="1233" t="s">
        <v>783</v>
      </c>
      <c r="GV113" s="1233" t="s">
        <v>783</v>
      </c>
      <c r="GW113" s="1233" t="s">
        <v>783</v>
      </c>
      <c r="GX113" s="1233" t="s">
        <v>783</v>
      </c>
      <c r="GY113" s="1233" t="s">
        <v>783</v>
      </c>
      <c r="GZ113" s="1233">
        <v>1649</v>
      </c>
      <c r="HA113" s="1233">
        <v>0.33</v>
      </c>
      <c r="HB113" s="1233">
        <v>5</v>
      </c>
      <c r="HC113" s="1233" t="s">
        <v>783</v>
      </c>
      <c r="HD113" s="1233" t="s">
        <v>782</v>
      </c>
      <c r="HE113" s="1233">
        <v>15</v>
      </c>
      <c r="HF113" s="1233" t="s">
        <v>783</v>
      </c>
      <c r="HG113" s="1233">
        <v>0</v>
      </c>
      <c r="HH113" s="1233" t="s">
        <v>783</v>
      </c>
      <c r="HI113" s="1233">
        <v>0</v>
      </c>
      <c r="HJ113" s="1233">
        <v>1</v>
      </c>
      <c r="HK113" s="1233">
        <v>45</v>
      </c>
      <c r="HL113" s="1233" t="s">
        <v>784</v>
      </c>
      <c r="HM113" s="1233" t="s">
        <v>785</v>
      </c>
      <c r="HN113" s="1233" t="s">
        <v>783</v>
      </c>
      <c r="HO113" s="1233" t="s">
        <v>783</v>
      </c>
      <c r="HP113" s="1233" t="s">
        <v>783</v>
      </c>
      <c r="HQ113" s="1233" t="s">
        <v>783</v>
      </c>
      <c r="HR113" s="1233" t="s">
        <v>783</v>
      </c>
      <c r="HS113" s="1233">
        <v>3980763</v>
      </c>
      <c r="HT113" s="1233" t="s">
        <v>783</v>
      </c>
      <c r="HU113" s="1233" t="s">
        <v>786</v>
      </c>
      <c r="HV113" s="1233" t="s">
        <v>787</v>
      </c>
      <c r="HW113" s="1233">
        <v>4</v>
      </c>
      <c r="HX113" s="1233">
        <v>2014</v>
      </c>
      <c r="HY113" s="1233">
        <v>63</v>
      </c>
      <c r="HZ113" s="1233">
        <v>0</v>
      </c>
      <c r="IA113" s="1233">
        <v>1742</v>
      </c>
      <c r="IB113" s="1241">
        <v>41697.500081018516</v>
      </c>
      <c r="IC113" s="1233" t="s">
        <v>788</v>
      </c>
      <c r="ID113" s="1233">
        <v>3976285</v>
      </c>
      <c r="IE113" s="1233">
        <v>2014</v>
      </c>
      <c r="IF113" s="1233">
        <v>1712</v>
      </c>
      <c r="IG113" s="1233" t="s">
        <v>783</v>
      </c>
      <c r="IH113" s="1233" t="s">
        <v>783</v>
      </c>
      <c r="II113" s="1233" t="s">
        <v>783</v>
      </c>
      <c r="IJ113" s="1233" t="s">
        <v>783</v>
      </c>
      <c r="IK113" s="1233" t="s">
        <v>783</v>
      </c>
      <c r="IL113" s="1233" t="s">
        <v>783</v>
      </c>
      <c r="IM113" s="1233" t="s">
        <v>783</v>
      </c>
      <c r="IN113" s="1233" t="s">
        <v>783</v>
      </c>
      <c r="IO113" s="1233" t="s">
        <v>783</v>
      </c>
      <c r="IP113" s="1233">
        <v>1649</v>
      </c>
      <c r="IQ113" s="1241">
        <v>37477.354571759257</v>
      </c>
      <c r="IR113" s="1233">
        <v>18</v>
      </c>
      <c r="IS113" s="1233" t="s">
        <v>793</v>
      </c>
      <c r="IT113" s="1233">
        <v>1</v>
      </c>
      <c r="IU113" s="1249">
        <v>41275</v>
      </c>
      <c r="IV113" s="1233" t="s">
        <v>783</v>
      </c>
      <c r="IW113" s="1233" t="s">
        <v>783</v>
      </c>
      <c r="IX113" s="1233" t="s">
        <v>783</v>
      </c>
      <c r="IY113" s="1233" t="s">
        <v>781</v>
      </c>
      <c r="IZ113" s="1233">
        <v>45</v>
      </c>
      <c r="JA113" s="1233" t="s">
        <v>789</v>
      </c>
      <c r="JB113" s="1233" t="s">
        <v>783</v>
      </c>
      <c r="JC113" s="1233" t="s">
        <v>783</v>
      </c>
      <c r="JD113" s="1233" t="s">
        <v>783</v>
      </c>
      <c r="JE113" s="1233">
        <v>329448</v>
      </c>
      <c r="JF113" s="1233" t="s">
        <v>783</v>
      </c>
      <c r="JG113" s="1233" t="s">
        <v>783</v>
      </c>
      <c r="JH113" s="1233" t="s">
        <v>804</v>
      </c>
      <c r="JI113" s="1233">
        <v>30</v>
      </c>
      <c r="JJ113" s="1233" t="s">
        <v>783</v>
      </c>
      <c r="JK113" s="1233" t="s">
        <v>783</v>
      </c>
      <c r="JL113" s="1233" t="s">
        <v>783</v>
      </c>
      <c r="JM113" s="1233" t="s">
        <v>790</v>
      </c>
      <c r="JN113" s="1233">
        <v>4</v>
      </c>
      <c r="JO113" s="1233">
        <v>1</v>
      </c>
      <c r="JP113" s="1233" t="s">
        <v>783</v>
      </c>
      <c r="JQ113" s="1233">
        <v>10915783</v>
      </c>
      <c r="JR113" s="1233">
        <v>2011</v>
      </c>
      <c r="JS113" s="1233">
        <v>11</v>
      </c>
      <c r="JT113" s="1233" t="s">
        <v>896</v>
      </c>
      <c r="JU113" s="1233" t="s">
        <v>897</v>
      </c>
      <c r="JV113" s="1233" t="s">
        <v>898</v>
      </c>
      <c r="JW113" s="1257">
        <v>1744.354619</v>
      </c>
      <c r="JX113">
        <f>JW113</f>
        <v>1744.354619</v>
      </c>
      <c r="JY113" s="225">
        <v>0.33037019299242426</v>
      </c>
    </row>
    <row r="114" spans="1:287" ht="16" thickBot="1">
      <c r="A114" s="905" t="s">
        <v>5</v>
      </c>
      <c r="B114" s="79">
        <f t="shared" si="52"/>
        <v>1</v>
      </c>
      <c r="C114" s="871" t="s">
        <v>108</v>
      </c>
      <c r="D114" s="489" t="s">
        <v>141</v>
      </c>
      <c r="E114" s="1129" t="s">
        <v>32</v>
      </c>
      <c r="F114" s="888">
        <v>0.36</v>
      </c>
      <c r="G114" s="120">
        <f t="shared" si="90"/>
        <v>83.02</v>
      </c>
      <c r="H114" s="46"/>
      <c r="I114" s="33">
        <v>0.36</v>
      </c>
      <c r="J114" s="29"/>
      <c r="K114" s="18">
        <v>1984</v>
      </c>
      <c r="L114" s="5"/>
      <c r="M114" s="170">
        <v>1</v>
      </c>
      <c r="N114" s="71">
        <v>2</v>
      </c>
      <c r="O114" s="739">
        <v>2</v>
      </c>
      <c r="P114" s="1107">
        <f t="shared" si="95"/>
        <v>5</v>
      </c>
      <c r="Q114" s="1108">
        <f t="shared" ref="Q114:Q126" si="100">O114*N114*M114</f>
        <v>4</v>
      </c>
      <c r="R114" s="46"/>
      <c r="S114" s="547">
        <f>I114</f>
        <v>0.36</v>
      </c>
      <c r="T114" s="25"/>
      <c r="U114" s="219">
        <f t="shared" si="97"/>
        <v>27000</v>
      </c>
      <c r="V114" s="219" t="s">
        <v>642</v>
      </c>
      <c r="W114" s="1042">
        <f t="shared" si="91"/>
        <v>27000</v>
      </c>
      <c r="X114" s="537">
        <f t="shared" si="92"/>
        <v>0</v>
      </c>
      <c r="Y114" s="538">
        <f t="shared" si="53"/>
        <v>500</v>
      </c>
      <c r="Z114" s="1090">
        <f t="shared" si="54"/>
        <v>27500</v>
      </c>
      <c r="AA114" s="1475">
        <f t="shared" si="93"/>
        <v>7427582.2974222209</v>
      </c>
      <c r="AB114" s="1098"/>
      <c r="AC114" s="600"/>
      <c r="AD114" s="1056">
        <f t="shared" si="55"/>
        <v>0</v>
      </c>
      <c r="AE114" s="1063"/>
      <c r="AF114" s="747">
        <f t="shared" si="56"/>
        <v>0</v>
      </c>
      <c r="AG114" s="600"/>
      <c r="AH114" s="1056">
        <f t="shared" si="57"/>
        <v>0</v>
      </c>
      <c r="AI114" s="1070"/>
      <c r="AJ114" s="747">
        <f t="shared" si="58"/>
        <v>0</v>
      </c>
      <c r="AK114" s="1051"/>
      <c r="AL114" s="270">
        <v>0</v>
      </c>
      <c r="AM114" s="902">
        <v>2021</v>
      </c>
      <c r="AN114" s="902">
        <f t="shared" si="99"/>
        <v>2031</v>
      </c>
      <c r="AO114" s="18" t="str">
        <f t="shared" si="59"/>
        <v xml:space="preserve"> </v>
      </c>
      <c r="AP114" s="747" t="str">
        <f t="shared" si="60"/>
        <v xml:space="preserve"> </v>
      </c>
      <c r="AQ114" s="4" t="str">
        <f t="shared" si="61"/>
        <v xml:space="preserve"> </v>
      </c>
      <c r="AR114" s="747" t="str">
        <f t="shared" si="62"/>
        <v xml:space="preserve"> </v>
      </c>
      <c r="AS114" s="4" t="str">
        <f t="shared" si="63"/>
        <v xml:space="preserve"> </v>
      </c>
      <c r="AT114" s="747" t="str">
        <f t="shared" si="64"/>
        <v xml:space="preserve"> </v>
      </c>
      <c r="AU114" s="4" t="str">
        <f t="shared" si="65"/>
        <v xml:space="preserve"> </v>
      </c>
      <c r="AV114" s="747" t="str">
        <f t="shared" si="66"/>
        <v xml:space="preserve"> </v>
      </c>
      <c r="AW114" s="4" t="str">
        <f t="shared" si="67"/>
        <v xml:space="preserve"> </v>
      </c>
      <c r="AX114" s="747" t="str">
        <f t="shared" si="68"/>
        <v xml:space="preserve"> </v>
      </c>
      <c r="AY114" s="4" t="str">
        <f t="shared" si="69"/>
        <v xml:space="preserve"> </v>
      </c>
      <c r="AZ114" s="747" t="str">
        <f t="shared" si="70"/>
        <v xml:space="preserve"> </v>
      </c>
      <c r="BA114" s="4" t="str">
        <f t="shared" si="71"/>
        <v xml:space="preserve"> </v>
      </c>
      <c r="BB114" s="747" t="str">
        <f t="shared" si="72"/>
        <v xml:space="preserve"> </v>
      </c>
      <c r="BC114" s="4" t="str">
        <f t="shared" si="73"/>
        <v xml:space="preserve"> </v>
      </c>
      <c r="BD114" s="747" t="str">
        <f t="shared" si="74"/>
        <v xml:space="preserve"> </v>
      </c>
      <c r="BE114" s="4" t="str">
        <f t="shared" si="75"/>
        <v xml:space="preserve"> </v>
      </c>
      <c r="BF114" s="747" t="str">
        <f t="shared" si="76"/>
        <v xml:space="preserve"> </v>
      </c>
      <c r="BG114" s="4" t="str">
        <f t="shared" si="77"/>
        <v xml:space="preserve"> </v>
      </c>
      <c r="BH114" s="747" t="str">
        <f t="shared" si="78"/>
        <v xml:space="preserve"> </v>
      </c>
      <c r="BI114" s="4" t="str">
        <f t="shared" si="79"/>
        <v xml:space="preserve"> </v>
      </c>
      <c r="BJ114" s="747" t="str">
        <f t="shared" si="80"/>
        <v xml:space="preserve"> </v>
      </c>
      <c r="BK114" s="4" t="str">
        <f t="shared" si="81"/>
        <v xml:space="preserve"> </v>
      </c>
      <c r="BL114" s="747" t="str">
        <f t="shared" si="82"/>
        <v xml:space="preserve"> </v>
      </c>
      <c r="BM114" s="4" t="str">
        <f t="shared" si="83"/>
        <v xml:space="preserve"> </v>
      </c>
      <c r="BN114" s="747" t="str">
        <f t="shared" si="84"/>
        <v xml:space="preserve"> </v>
      </c>
      <c r="BO114" s="4">
        <f t="shared" si="85"/>
        <v>0.36</v>
      </c>
      <c r="BP114" s="747">
        <f t="shared" si="86"/>
        <v>27500</v>
      </c>
      <c r="BQ114" s="4" t="str">
        <f t="shared" si="87"/>
        <v xml:space="preserve"> </v>
      </c>
      <c r="BR114" s="747" t="str">
        <f t="shared" si="88"/>
        <v xml:space="preserve"> </v>
      </c>
      <c r="BS114" s="133"/>
      <c r="BT114" s="133"/>
      <c r="BU114" s="389"/>
      <c r="BV114" s="389"/>
      <c r="BW114" s="389"/>
      <c r="BX114" s="389"/>
      <c r="BY114" s="389"/>
      <c r="BZ114" s="389"/>
      <c r="CA114" s="389"/>
      <c r="CB114" s="389"/>
      <c r="CC114" s="163">
        <f t="shared" si="89"/>
        <v>0</v>
      </c>
      <c r="CD114" s="389"/>
      <c r="CE114" s="725"/>
      <c r="CF114" s="389"/>
      <c r="CG114" s="389"/>
      <c r="CH114" s="389"/>
      <c r="CI114" s="389"/>
      <c r="CJ114" s="389"/>
      <c r="CK114" s="389"/>
      <c r="CL114" s="389"/>
      <c r="CM114" s="389"/>
      <c r="CN114" s="389"/>
      <c r="CO114" s="389"/>
      <c r="CP114" s="389"/>
      <c r="CQ114" s="389"/>
      <c r="CR114" s="389"/>
      <c r="CS114" s="389"/>
      <c r="CT114" s="389"/>
      <c r="CU114" s="389"/>
      <c r="CV114" s="389"/>
      <c r="CW114" s="389"/>
      <c r="CX114" s="389"/>
      <c r="CY114" s="389"/>
      <c r="CZ114" s="389"/>
      <c r="DA114" s="389"/>
      <c r="DB114" s="725"/>
      <c r="DC114" s="725"/>
      <c r="DD114" s="725"/>
      <c r="DE114" s="725"/>
      <c r="DF114" s="725"/>
      <c r="DG114" s="725"/>
      <c r="DH114" s="725"/>
      <c r="DI114" s="725"/>
      <c r="DJ114" s="725"/>
      <c r="DK114" s="725"/>
      <c r="DL114" s="725"/>
      <c r="DM114" s="725"/>
      <c r="DN114" s="725"/>
      <c r="DO114" s="725"/>
      <c r="DP114" s="725"/>
      <c r="DQ114" s="725"/>
      <c r="DR114" s="725"/>
      <c r="DS114" s="725"/>
      <c r="DT114" s="725"/>
      <c r="DU114" s="725"/>
      <c r="DV114" s="725"/>
      <c r="DW114" s="725"/>
      <c r="DX114" s="725"/>
      <c r="DY114" s="725"/>
      <c r="DZ114" s="725"/>
      <c r="EA114" s="725"/>
      <c r="EB114" s="725"/>
      <c r="EC114" s="725"/>
      <c r="ED114" s="725"/>
      <c r="EE114" s="725"/>
      <c r="EF114" s="725"/>
      <c r="EG114" s="725"/>
      <c r="EH114" s="725"/>
      <c r="EI114" s="725"/>
      <c r="EJ114" s="725"/>
      <c r="EK114" s="725"/>
      <c r="EL114" s="725"/>
      <c r="EM114" s="725"/>
      <c r="EN114" s="725"/>
      <c r="EO114" s="725"/>
      <c r="EP114" s="725"/>
      <c r="EQ114" s="725"/>
      <c r="ER114" s="725"/>
      <c r="ES114" s="725"/>
      <c r="ET114" s="725"/>
      <c r="EU114" s="725"/>
      <c r="EV114" s="725"/>
      <c r="EW114" s="725"/>
      <c r="EX114" s="725"/>
      <c r="EY114" s="725"/>
      <c r="EZ114" s="725"/>
      <c r="FA114" s="725"/>
      <c r="FB114" s="725"/>
      <c r="FC114" s="725"/>
      <c r="FD114" s="725"/>
      <c r="FE114" s="725"/>
      <c r="FF114" s="725"/>
      <c r="FG114" s="725"/>
      <c r="FH114" s="725"/>
      <c r="FI114" s="725"/>
      <c r="FJ114" s="725"/>
      <c r="FK114" s="725"/>
      <c r="FL114" s="725"/>
      <c r="FM114" s="725"/>
      <c r="FN114" s="725"/>
      <c r="FO114" s="725"/>
      <c r="FP114" s="725"/>
      <c r="FQ114" s="725"/>
      <c r="FR114" s="725"/>
      <c r="FS114" s="725"/>
      <c r="FT114" s="725"/>
      <c r="FU114" s="725"/>
      <c r="FV114" s="725"/>
      <c r="FW114" s="725"/>
      <c r="FX114" s="725"/>
      <c r="FY114" s="1232" t="s">
        <v>428</v>
      </c>
      <c r="FZ114" s="1240"/>
      <c r="GA114" s="1240"/>
      <c r="GB114" s="1240"/>
      <c r="GC114" s="1240"/>
      <c r="GD114" s="1240"/>
      <c r="GE114" s="1240"/>
      <c r="GF114" s="1240"/>
      <c r="GG114" s="1240"/>
      <c r="GH114" s="1240"/>
      <c r="GI114" s="1240"/>
      <c r="GJ114" s="1240"/>
      <c r="GK114" s="1240"/>
      <c r="GL114" s="1240"/>
      <c r="GM114" s="1240"/>
      <c r="GN114" s="1240"/>
      <c r="GO114" s="1240"/>
      <c r="GP114" s="1240"/>
      <c r="GQ114" s="1240"/>
      <c r="GR114" s="1240"/>
      <c r="GS114" s="1240"/>
      <c r="GT114" s="1240"/>
      <c r="GU114" s="1240"/>
      <c r="GV114" s="1240"/>
      <c r="GW114" s="1240"/>
      <c r="GX114" s="1240"/>
      <c r="GY114" s="1240"/>
      <c r="GZ114" s="1240"/>
      <c r="HA114" s="1240"/>
      <c r="HB114" s="1240"/>
      <c r="HC114" s="1240"/>
      <c r="HD114" s="1240"/>
      <c r="HE114" s="1240"/>
      <c r="HF114" s="1240"/>
      <c r="HG114" s="1240"/>
      <c r="HH114" s="1240"/>
      <c r="HI114" s="1240"/>
      <c r="HJ114" s="1240"/>
      <c r="HK114" s="1240"/>
      <c r="HL114" s="1240"/>
      <c r="HM114" s="1240"/>
      <c r="HN114" s="1240"/>
      <c r="HO114" s="1240"/>
      <c r="HP114" s="1240"/>
      <c r="HQ114" s="1240"/>
      <c r="HR114" s="1240"/>
      <c r="HS114" s="1240"/>
      <c r="HT114" s="1240"/>
      <c r="HU114" s="1240"/>
      <c r="HV114" s="1240"/>
      <c r="HW114" s="1240"/>
      <c r="HX114" s="1240"/>
      <c r="HY114" s="1240"/>
      <c r="HZ114" s="1240"/>
      <c r="IA114" s="1240"/>
      <c r="IB114" s="1248"/>
      <c r="IC114" s="1240"/>
      <c r="ID114" s="1240"/>
      <c r="IE114" s="1240"/>
      <c r="IF114" s="1240"/>
      <c r="IG114" s="1240"/>
      <c r="IH114" s="1240"/>
      <c r="II114" s="1240"/>
      <c r="IJ114" s="1240"/>
      <c r="IK114" s="1240"/>
      <c r="IL114" s="1240"/>
      <c r="IM114" s="1240"/>
      <c r="IN114" s="1240"/>
      <c r="IO114" s="1240"/>
      <c r="IP114" s="1240"/>
      <c r="IQ114" s="1248"/>
      <c r="IR114" s="1240"/>
      <c r="IS114" s="1240"/>
      <c r="IT114" s="1240"/>
      <c r="IU114" s="1256"/>
      <c r="IV114" s="1240"/>
      <c r="IW114" s="1240"/>
      <c r="IX114" s="1240"/>
      <c r="IY114" s="1240"/>
      <c r="IZ114" s="1240"/>
      <c r="JA114" s="1240"/>
      <c r="JB114" s="1240"/>
      <c r="JC114" s="1240"/>
      <c r="JD114" s="1240"/>
      <c r="JE114" s="1240"/>
      <c r="JF114" s="1240"/>
      <c r="JG114" s="1240"/>
      <c r="JH114" s="1240"/>
      <c r="JI114" s="1240"/>
      <c r="JJ114" s="1240"/>
      <c r="JK114" s="1240"/>
      <c r="JL114" s="1240"/>
      <c r="JM114" s="1240"/>
      <c r="JN114" s="1240"/>
      <c r="JO114" s="1240"/>
      <c r="JP114" s="1240"/>
      <c r="JQ114" s="1240"/>
      <c r="JR114" s="1240"/>
      <c r="JS114" s="1240"/>
      <c r="JT114" s="1240"/>
      <c r="JU114" s="1240"/>
      <c r="JV114" s="1240"/>
      <c r="JW114" s="1264"/>
      <c r="JY114" s="371"/>
    </row>
    <row r="115" spans="1:287" ht="16" thickBot="1">
      <c r="A115" s="905" t="s">
        <v>5</v>
      </c>
      <c r="B115" s="79">
        <f t="shared" si="52"/>
        <v>1</v>
      </c>
      <c r="C115" s="871" t="s">
        <v>80</v>
      </c>
      <c r="D115" s="489" t="s">
        <v>164</v>
      </c>
      <c r="E115" s="1129" t="s">
        <v>165</v>
      </c>
      <c r="F115" s="888">
        <v>0.17</v>
      </c>
      <c r="G115" s="120">
        <f t="shared" si="90"/>
        <v>83.19</v>
      </c>
      <c r="H115" s="46"/>
      <c r="I115" s="33">
        <v>0.17</v>
      </c>
      <c r="J115" s="29"/>
      <c r="K115" s="18"/>
      <c r="L115" s="5"/>
      <c r="M115" s="170">
        <v>1</v>
      </c>
      <c r="N115" s="71">
        <v>1</v>
      </c>
      <c r="O115" s="739">
        <v>2</v>
      </c>
      <c r="P115" s="1107">
        <f t="shared" si="95"/>
        <v>4</v>
      </c>
      <c r="Q115" s="1108">
        <f t="shared" si="100"/>
        <v>2</v>
      </c>
      <c r="R115" s="46"/>
      <c r="S115" s="547">
        <f>I115</f>
        <v>0.17</v>
      </c>
      <c r="T115" s="25"/>
      <c r="U115" s="219">
        <f t="shared" si="97"/>
        <v>12750.000000000002</v>
      </c>
      <c r="V115" s="219" t="s">
        <v>642</v>
      </c>
      <c r="W115" s="1042">
        <f t="shared" si="91"/>
        <v>12750.000000000002</v>
      </c>
      <c r="X115" s="537">
        <f t="shared" si="92"/>
        <v>0</v>
      </c>
      <c r="Y115" s="538">
        <f t="shared" si="53"/>
        <v>500</v>
      </c>
      <c r="Z115" s="1090">
        <f t="shared" si="54"/>
        <v>13250.000000000002</v>
      </c>
      <c r="AA115" s="1475">
        <f t="shared" si="93"/>
        <v>7440832.2974222209</v>
      </c>
      <c r="AB115" s="1098"/>
      <c r="AC115" s="600"/>
      <c r="AD115" s="1056">
        <f t="shared" si="55"/>
        <v>0</v>
      </c>
      <c r="AE115" s="1063"/>
      <c r="AF115" s="747">
        <f t="shared" si="56"/>
        <v>0</v>
      </c>
      <c r="AG115" s="600"/>
      <c r="AH115" s="1056">
        <f t="shared" si="57"/>
        <v>0</v>
      </c>
      <c r="AI115" s="1070"/>
      <c r="AJ115" s="747">
        <f t="shared" si="58"/>
        <v>0</v>
      </c>
      <c r="AK115" s="1051"/>
      <c r="AL115" s="270">
        <v>0</v>
      </c>
      <c r="AM115" s="902">
        <v>2021</v>
      </c>
      <c r="AN115" s="902">
        <f t="shared" si="99"/>
        <v>2031</v>
      </c>
      <c r="AO115" s="18" t="str">
        <f t="shared" si="59"/>
        <v xml:space="preserve"> </v>
      </c>
      <c r="AP115" s="747" t="str">
        <f t="shared" si="60"/>
        <v xml:space="preserve"> </v>
      </c>
      <c r="AQ115" s="4" t="str">
        <f t="shared" si="61"/>
        <v xml:space="preserve"> </v>
      </c>
      <c r="AR115" s="747" t="str">
        <f t="shared" si="62"/>
        <v xml:space="preserve"> </v>
      </c>
      <c r="AS115" s="4" t="str">
        <f t="shared" si="63"/>
        <v xml:space="preserve"> </v>
      </c>
      <c r="AT115" s="747" t="str">
        <f t="shared" si="64"/>
        <v xml:space="preserve"> </v>
      </c>
      <c r="AU115" s="4" t="str">
        <f t="shared" si="65"/>
        <v xml:space="preserve"> </v>
      </c>
      <c r="AV115" s="747" t="str">
        <f t="shared" si="66"/>
        <v xml:space="preserve"> </v>
      </c>
      <c r="AW115" s="4" t="str">
        <f t="shared" si="67"/>
        <v xml:space="preserve"> </v>
      </c>
      <c r="AX115" s="747" t="str">
        <f t="shared" si="68"/>
        <v xml:space="preserve"> </v>
      </c>
      <c r="AY115" s="4" t="str">
        <f t="shared" si="69"/>
        <v xml:space="preserve"> </v>
      </c>
      <c r="AZ115" s="747" t="str">
        <f t="shared" si="70"/>
        <v xml:space="preserve"> </v>
      </c>
      <c r="BA115" s="4" t="str">
        <f t="shared" si="71"/>
        <v xml:space="preserve"> </v>
      </c>
      <c r="BB115" s="747" t="str">
        <f t="shared" si="72"/>
        <v xml:space="preserve"> </v>
      </c>
      <c r="BC115" s="4" t="str">
        <f t="shared" si="73"/>
        <v xml:space="preserve"> </v>
      </c>
      <c r="BD115" s="747" t="str">
        <f t="shared" si="74"/>
        <v xml:space="preserve"> </v>
      </c>
      <c r="BE115" s="4" t="str">
        <f t="shared" si="75"/>
        <v xml:space="preserve"> </v>
      </c>
      <c r="BF115" s="747" t="str">
        <f t="shared" si="76"/>
        <v xml:space="preserve"> </v>
      </c>
      <c r="BG115" s="4" t="str">
        <f t="shared" si="77"/>
        <v xml:space="preserve"> </v>
      </c>
      <c r="BH115" s="747" t="str">
        <f t="shared" si="78"/>
        <v xml:space="preserve"> </v>
      </c>
      <c r="BI115" s="4" t="str">
        <f t="shared" si="79"/>
        <v xml:space="preserve"> </v>
      </c>
      <c r="BJ115" s="747" t="str">
        <f t="shared" si="80"/>
        <v xml:space="preserve"> </v>
      </c>
      <c r="BK115" s="4" t="str">
        <f t="shared" si="81"/>
        <v xml:space="preserve"> </v>
      </c>
      <c r="BL115" s="747" t="str">
        <f t="shared" si="82"/>
        <v xml:space="preserve"> </v>
      </c>
      <c r="BM115" s="4" t="str">
        <f t="shared" si="83"/>
        <v xml:space="preserve"> </v>
      </c>
      <c r="BN115" s="747" t="str">
        <f t="shared" si="84"/>
        <v xml:space="preserve"> </v>
      </c>
      <c r="BO115" s="4">
        <f t="shared" si="85"/>
        <v>0.17</v>
      </c>
      <c r="BP115" s="747">
        <f t="shared" si="86"/>
        <v>13250.000000000002</v>
      </c>
      <c r="BQ115" s="4" t="str">
        <f t="shared" si="87"/>
        <v xml:space="preserve"> </v>
      </c>
      <c r="BR115" s="747" t="str">
        <f t="shared" si="88"/>
        <v xml:space="preserve"> </v>
      </c>
      <c r="BS115" s="133"/>
      <c r="BT115" s="133"/>
      <c r="BU115" s="389"/>
      <c r="BV115" s="389"/>
      <c r="BW115" s="389"/>
      <c r="BX115" s="389"/>
      <c r="BY115" s="389"/>
      <c r="BZ115" s="389"/>
      <c r="CA115" s="389"/>
      <c r="CB115" s="389"/>
      <c r="CC115" s="163">
        <f t="shared" si="89"/>
        <v>0</v>
      </c>
      <c r="CD115" s="389"/>
      <c r="CE115" s="389"/>
      <c r="CF115" s="389"/>
      <c r="CG115" s="389"/>
      <c r="CH115" s="389"/>
      <c r="CI115" s="389"/>
      <c r="CJ115" s="389"/>
      <c r="CK115" s="389"/>
      <c r="CL115" s="389"/>
      <c r="CM115" s="389"/>
      <c r="CN115" s="389"/>
      <c r="CO115" s="389"/>
      <c r="CP115" s="389"/>
      <c r="CQ115" s="389"/>
      <c r="CR115" s="389"/>
      <c r="CS115" s="389"/>
      <c r="CT115" s="389"/>
      <c r="CU115" s="389"/>
      <c r="CV115" s="389"/>
      <c r="CW115" s="389"/>
      <c r="CX115" s="389"/>
      <c r="CY115" s="389"/>
      <c r="CZ115" s="389"/>
      <c r="DA115" s="389"/>
      <c r="DB115" s="389"/>
      <c r="DC115" s="389"/>
      <c r="DD115" s="389"/>
      <c r="DE115" s="389"/>
      <c r="DF115" s="389"/>
      <c r="DG115" s="389"/>
      <c r="DH115" s="389"/>
      <c r="DI115" s="389"/>
      <c r="DJ115" s="389"/>
      <c r="DK115" s="389"/>
      <c r="DL115" s="389"/>
      <c r="DM115" s="389"/>
      <c r="DN115" s="389"/>
      <c r="DO115" s="389"/>
      <c r="DP115" s="389"/>
      <c r="DQ115" s="389"/>
      <c r="DR115" s="389"/>
      <c r="DS115" s="389"/>
      <c r="DT115" s="389"/>
      <c r="DU115" s="389"/>
      <c r="DV115" s="389"/>
      <c r="DW115" s="389"/>
      <c r="DX115" s="389"/>
      <c r="DY115" s="389"/>
      <c r="DZ115" s="389"/>
      <c r="EA115" s="389"/>
      <c r="EB115" s="389"/>
      <c r="EC115" s="389"/>
      <c r="ED115" s="389"/>
      <c r="EE115" s="389"/>
      <c r="EF115" s="389"/>
      <c r="EG115" s="389"/>
      <c r="EH115" s="389"/>
      <c r="EI115" s="389"/>
      <c r="EJ115" s="389"/>
      <c r="EK115" s="389"/>
      <c r="EL115" s="389"/>
      <c r="EM115" s="389"/>
      <c r="EN115" s="389"/>
      <c r="EO115" s="389"/>
      <c r="EP115" s="389"/>
      <c r="EQ115" s="389"/>
      <c r="ER115" s="389"/>
      <c r="ES115" s="389"/>
      <c r="ET115" s="389"/>
      <c r="EU115" s="389"/>
      <c r="EV115" s="389"/>
      <c r="EW115" s="389"/>
      <c r="EX115" s="389"/>
      <c r="EY115" s="389"/>
      <c r="EZ115" s="389"/>
      <c r="FA115" s="389"/>
      <c r="FB115" s="389"/>
      <c r="FC115" s="389"/>
      <c r="FD115" s="389"/>
      <c r="FE115" s="389"/>
      <c r="FF115" s="389"/>
      <c r="FG115" s="389"/>
      <c r="FH115" s="389"/>
      <c r="FI115" s="389"/>
      <c r="FJ115" s="389"/>
      <c r="FK115" s="389"/>
      <c r="FL115" s="389"/>
      <c r="FM115" s="389"/>
      <c r="FN115" s="389"/>
      <c r="FO115" s="389"/>
      <c r="FP115" s="389"/>
      <c r="FQ115" s="389"/>
      <c r="FR115" s="389"/>
      <c r="FS115" s="389"/>
      <c r="FT115" s="389"/>
      <c r="FU115" s="389"/>
      <c r="FV115" s="389"/>
      <c r="FW115" s="389"/>
      <c r="FX115" s="389"/>
      <c r="FY115" s="666" t="s">
        <v>328</v>
      </c>
      <c r="FZ115" s="667">
        <v>208</v>
      </c>
      <c r="GA115" s="667">
        <v>30289248</v>
      </c>
      <c r="GB115" s="667">
        <v>55</v>
      </c>
      <c r="GC115" s="667" t="s">
        <v>798</v>
      </c>
      <c r="GD115" s="667">
        <v>18</v>
      </c>
      <c r="GE115" s="667">
        <v>1990</v>
      </c>
      <c r="GF115" s="667">
        <v>1</v>
      </c>
      <c r="GG115" s="667" t="s">
        <v>780</v>
      </c>
      <c r="GH115" s="667">
        <v>2</v>
      </c>
      <c r="GI115" s="667">
        <v>1</v>
      </c>
      <c r="GJ115" s="667" t="s">
        <v>780</v>
      </c>
      <c r="GK115" s="667">
        <v>2</v>
      </c>
      <c r="GL115" s="667" t="s">
        <v>781</v>
      </c>
      <c r="GM115" s="667" t="s">
        <v>782</v>
      </c>
      <c r="GN115" s="667">
        <v>66</v>
      </c>
      <c r="GO115" s="667" t="s">
        <v>783</v>
      </c>
      <c r="GP115" s="667">
        <v>0</v>
      </c>
      <c r="GQ115" s="667">
        <v>0</v>
      </c>
      <c r="GR115" s="667">
        <v>4</v>
      </c>
      <c r="GS115" s="667">
        <v>2</v>
      </c>
      <c r="GT115" s="667">
        <v>2</v>
      </c>
      <c r="GU115" s="667" t="s">
        <v>783</v>
      </c>
      <c r="GV115" s="667" t="s">
        <v>783</v>
      </c>
      <c r="GW115" s="667" t="s">
        <v>783</v>
      </c>
      <c r="GX115" s="667" t="s">
        <v>783</v>
      </c>
      <c r="GY115" s="667" t="s">
        <v>783</v>
      </c>
      <c r="GZ115" s="667">
        <v>1649</v>
      </c>
      <c r="HA115" s="667">
        <v>0.27</v>
      </c>
      <c r="HB115" s="667">
        <v>5</v>
      </c>
      <c r="HC115" s="667" t="s">
        <v>783</v>
      </c>
      <c r="HD115" s="667" t="s">
        <v>782</v>
      </c>
      <c r="HE115" s="667">
        <v>15</v>
      </c>
      <c r="HF115" s="667" t="s">
        <v>783</v>
      </c>
      <c r="HG115" s="667">
        <v>0</v>
      </c>
      <c r="HH115" s="667" t="s">
        <v>783</v>
      </c>
      <c r="HI115" s="667">
        <v>0</v>
      </c>
      <c r="HJ115" s="667">
        <v>1</v>
      </c>
      <c r="HK115" s="667">
        <v>45</v>
      </c>
      <c r="HL115" s="667" t="s">
        <v>784</v>
      </c>
      <c r="HM115" s="667" t="s">
        <v>785</v>
      </c>
      <c r="HN115" s="667" t="s">
        <v>783</v>
      </c>
      <c r="HO115" s="667" t="s">
        <v>783</v>
      </c>
      <c r="HP115" s="667" t="s">
        <v>783</v>
      </c>
      <c r="HQ115" s="667" t="s">
        <v>783</v>
      </c>
      <c r="HR115" s="667" t="s">
        <v>783</v>
      </c>
      <c r="HS115" s="667">
        <v>3980106</v>
      </c>
      <c r="HT115" s="667" t="s">
        <v>783</v>
      </c>
      <c r="HU115" s="667" t="s">
        <v>786</v>
      </c>
      <c r="HV115" s="667" t="s">
        <v>787</v>
      </c>
      <c r="HW115" s="667">
        <v>4</v>
      </c>
      <c r="HX115" s="667">
        <v>2014</v>
      </c>
      <c r="HY115" s="667">
        <v>63</v>
      </c>
      <c r="HZ115" s="667">
        <v>0</v>
      </c>
      <c r="IA115" s="667">
        <v>1426</v>
      </c>
      <c r="IB115" s="668">
        <v>41697.500081018516</v>
      </c>
      <c r="IC115" s="667" t="s">
        <v>788</v>
      </c>
      <c r="ID115" s="667">
        <v>3975628</v>
      </c>
      <c r="IE115" s="667">
        <v>2014</v>
      </c>
      <c r="IF115" s="667">
        <v>1712</v>
      </c>
      <c r="IG115" s="667" t="s">
        <v>783</v>
      </c>
      <c r="IH115" s="667" t="s">
        <v>783</v>
      </c>
      <c r="II115" s="667" t="s">
        <v>783</v>
      </c>
      <c r="IJ115" s="667" t="s">
        <v>783</v>
      </c>
      <c r="IK115" s="667" t="s">
        <v>783</v>
      </c>
      <c r="IL115" s="667" t="s">
        <v>783</v>
      </c>
      <c r="IM115" s="667" t="s">
        <v>783</v>
      </c>
      <c r="IN115" s="667" t="s">
        <v>783</v>
      </c>
      <c r="IO115" s="667" t="s">
        <v>783</v>
      </c>
      <c r="IP115" s="667">
        <v>1649</v>
      </c>
      <c r="IQ115" s="668">
        <v>37477.354571759257</v>
      </c>
      <c r="IR115" s="667">
        <v>2</v>
      </c>
      <c r="IS115" s="667" t="s">
        <v>793</v>
      </c>
      <c r="IT115" s="667">
        <v>2</v>
      </c>
      <c r="IU115" s="669">
        <v>41275</v>
      </c>
      <c r="IV115" s="667" t="s">
        <v>783</v>
      </c>
      <c r="IW115" s="667" t="s">
        <v>783</v>
      </c>
      <c r="IX115" s="667" t="s">
        <v>783</v>
      </c>
      <c r="IY115" s="667" t="s">
        <v>781</v>
      </c>
      <c r="IZ115" s="667">
        <v>45</v>
      </c>
      <c r="JA115" s="667" t="s">
        <v>789</v>
      </c>
      <c r="JB115" s="667" t="s">
        <v>783</v>
      </c>
      <c r="JC115" s="667" t="s">
        <v>783</v>
      </c>
      <c r="JD115" s="667" t="s">
        <v>783</v>
      </c>
      <c r="JE115" s="667">
        <v>329382</v>
      </c>
      <c r="JF115" s="667" t="s">
        <v>783</v>
      </c>
      <c r="JG115" s="667" t="s">
        <v>783</v>
      </c>
      <c r="JH115" s="667" t="s">
        <v>802</v>
      </c>
      <c r="JI115" s="667">
        <v>55</v>
      </c>
      <c r="JJ115" s="667" t="s">
        <v>783</v>
      </c>
      <c r="JK115" s="667" t="s">
        <v>783</v>
      </c>
      <c r="JL115" s="667" t="s">
        <v>783</v>
      </c>
      <c r="JM115" s="667" t="s">
        <v>790</v>
      </c>
      <c r="JN115" s="667">
        <v>4</v>
      </c>
      <c r="JO115" s="667">
        <v>3</v>
      </c>
      <c r="JP115" s="667" t="s">
        <v>783</v>
      </c>
      <c r="JQ115" s="667">
        <v>10711928</v>
      </c>
      <c r="JR115" s="667">
        <v>2011</v>
      </c>
      <c r="JS115" s="667">
        <v>3</v>
      </c>
      <c r="JT115" s="667" t="s">
        <v>783</v>
      </c>
      <c r="JU115" s="667" t="s">
        <v>783</v>
      </c>
      <c r="JV115" s="667" t="s">
        <v>807</v>
      </c>
      <c r="JW115" s="670">
        <v>1402.5875940000001</v>
      </c>
      <c r="JY115" s="225"/>
    </row>
    <row r="116" spans="1:287" ht="16" thickBot="1">
      <c r="A116" s="905" t="s">
        <v>5</v>
      </c>
      <c r="B116" s="79">
        <f t="shared" si="52"/>
        <v>1</v>
      </c>
      <c r="C116" s="871" t="s">
        <v>81</v>
      </c>
      <c r="D116" s="489" t="s">
        <v>164</v>
      </c>
      <c r="E116" s="1129" t="s">
        <v>109</v>
      </c>
      <c r="F116" s="888">
        <v>0.25</v>
      </c>
      <c r="G116" s="120">
        <f t="shared" si="90"/>
        <v>83.44</v>
      </c>
      <c r="H116" s="46"/>
      <c r="I116" s="33">
        <v>0.25</v>
      </c>
      <c r="J116" s="29"/>
      <c r="K116" s="18"/>
      <c r="L116" s="5"/>
      <c r="M116" s="170">
        <v>2</v>
      </c>
      <c r="N116" s="71">
        <v>1</v>
      </c>
      <c r="O116" s="739">
        <v>2</v>
      </c>
      <c r="P116" s="1107">
        <f t="shared" si="95"/>
        <v>5</v>
      </c>
      <c r="Q116" s="1108">
        <f t="shared" si="100"/>
        <v>4</v>
      </c>
      <c r="R116" s="46"/>
      <c r="S116" s="547">
        <f>I116</f>
        <v>0.25</v>
      </c>
      <c r="T116" s="25"/>
      <c r="U116" s="219">
        <f t="shared" si="97"/>
        <v>18750</v>
      </c>
      <c r="V116" s="219" t="s">
        <v>642</v>
      </c>
      <c r="W116" s="1042">
        <f t="shared" si="91"/>
        <v>18750</v>
      </c>
      <c r="X116" s="537">
        <f t="shared" si="92"/>
        <v>0</v>
      </c>
      <c r="Y116" s="538">
        <f t="shared" si="53"/>
        <v>500</v>
      </c>
      <c r="Z116" s="1090">
        <f t="shared" si="54"/>
        <v>19250</v>
      </c>
      <c r="AA116" s="1475">
        <f t="shared" si="93"/>
        <v>7460082.2974222209</v>
      </c>
      <c r="AB116" s="1098"/>
      <c r="AC116" s="600"/>
      <c r="AD116" s="1056">
        <f t="shared" si="55"/>
        <v>0</v>
      </c>
      <c r="AE116" s="1063"/>
      <c r="AF116" s="747">
        <f t="shared" si="56"/>
        <v>0</v>
      </c>
      <c r="AG116" s="600"/>
      <c r="AH116" s="1056">
        <f t="shared" si="57"/>
        <v>0</v>
      </c>
      <c r="AI116" s="1070"/>
      <c r="AJ116" s="747">
        <f t="shared" si="58"/>
        <v>0</v>
      </c>
      <c r="AK116" s="1051"/>
      <c r="AL116" s="270">
        <v>0</v>
      </c>
      <c r="AM116" s="902">
        <v>2021</v>
      </c>
      <c r="AN116" s="902">
        <f t="shared" si="99"/>
        <v>2031</v>
      </c>
      <c r="AO116" s="18" t="str">
        <f t="shared" si="59"/>
        <v xml:space="preserve"> </v>
      </c>
      <c r="AP116" s="747" t="str">
        <f t="shared" si="60"/>
        <v xml:space="preserve"> </v>
      </c>
      <c r="AQ116" s="4" t="str">
        <f t="shared" si="61"/>
        <v xml:space="preserve"> </v>
      </c>
      <c r="AR116" s="747" t="str">
        <f t="shared" si="62"/>
        <v xml:space="preserve"> </v>
      </c>
      <c r="AS116" s="4" t="str">
        <f t="shared" si="63"/>
        <v xml:space="preserve"> </v>
      </c>
      <c r="AT116" s="747" t="str">
        <f t="shared" si="64"/>
        <v xml:space="preserve"> </v>
      </c>
      <c r="AU116" s="4" t="str">
        <f t="shared" si="65"/>
        <v xml:space="preserve"> </v>
      </c>
      <c r="AV116" s="747" t="str">
        <f t="shared" si="66"/>
        <v xml:space="preserve"> </v>
      </c>
      <c r="AW116" s="4" t="str">
        <f t="shared" si="67"/>
        <v xml:space="preserve"> </v>
      </c>
      <c r="AX116" s="747" t="str">
        <f t="shared" si="68"/>
        <v xml:space="preserve"> </v>
      </c>
      <c r="AY116" s="4" t="str">
        <f t="shared" si="69"/>
        <v xml:space="preserve"> </v>
      </c>
      <c r="AZ116" s="747" t="str">
        <f t="shared" si="70"/>
        <v xml:space="preserve"> </v>
      </c>
      <c r="BA116" s="4" t="str">
        <f t="shared" si="71"/>
        <v xml:space="preserve"> </v>
      </c>
      <c r="BB116" s="747" t="str">
        <f t="shared" si="72"/>
        <v xml:space="preserve"> </v>
      </c>
      <c r="BC116" s="4" t="str">
        <f t="shared" si="73"/>
        <v xml:space="preserve"> </v>
      </c>
      <c r="BD116" s="747" t="str">
        <f t="shared" si="74"/>
        <v xml:space="preserve"> </v>
      </c>
      <c r="BE116" s="4" t="str">
        <f t="shared" si="75"/>
        <v xml:space="preserve"> </v>
      </c>
      <c r="BF116" s="747" t="str">
        <f t="shared" si="76"/>
        <v xml:space="preserve"> </v>
      </c>
      <c r="BG116" s="4" t="str">
        <f t="shared" si="77"/>
        <v xml:space="preserve"> </v>
      </c>
      <c r="BH116" s="747" t="str">
        <f t="shared" si="78"/>
        <v xml:space="preserve"> </v>
      </c>
      <c r="BI116" s="4" t="str">
        <f t="shared" si="79"/>
        <v xml:space="preserve"> </v>
      </c>
      <c r="BJ116" s="747" t="str">
        <f t="shared" si="80"/>
        <v xml:space="preserve"> </v>
      </c>
      <c r="BK116" s="4" t="str">
        <f t="shared" si="81"/>
        <v xml:space="preserve"> </v>
      </c>
      <c r="BL116" s="747" t="str">
        <f t="shared" si="82"/>
        <v xml:space="preserve"> </v>
      </c>
      <c r="BM116" s="4" t="str">
        <f t="shared" si="83"/>
        <v xml:space="preserve"> </v>
      </c>
      <c r="BN116" s="747" t="str">
        <f t="shared" si="84"/>
        <v xml:space="preserve"> </v>
      </c>
      <c r="BO116" s="4">
        <f t="shared" si="85"/>
        <v>0.25</v>
      </c>
      <c r="BP116" s="747">
        <f t="shared" si="86"/>
        <v>19250</v>
      </c>
      <c r="BQ116" s="4" t="str">
        <f t="shared" si="87"/>
        <v xml:space="preserve"> </v>
      </c>
      <c r="BR116" s="747" t="str">
        <f t="shared" si="88"/>
        <v xml:space="preserve"> </v>
      </c>
      <c r="BS116" s="133"/>
      <c r="BT116" s="133"/>
      <c r="BU116" s="389"/>
      <c r="BV116" s="389"/>
      <c r="BW116" s="389"/>
      <c r="BX116" s="389"/>
      <c r="BY116" s="389"/>
      <c r="BZ116" s="389"/>
      <c r="CA116" s="389"/>
      <c r="CB116" s="389"/>
      <c r="CC116" s="163">
        <f t="shared" si="89"/>
        <v>0</v>
      </c>
      <c r="CD116" s="389"/>
      <c r="CE116" s="389"/>
      <c r="CF116" s="389"/>
      <c r="CG116" s="389"/>
      <c r="CH116" s="389"/>
      <c r="CI116" s="389"/>
      <c r="CJ116" s="389"/>
      <c r="CK116" s="389"/>
      <c r="CL116" s="389"/>
      <c r="CM116" s="389"/>
      <c r="CN116" s="389"/>
      <c r="CO116" s="389"/>
      <c r="CP116" s="389"/>
      <c r="CQ116" s="389"/>
      <c r="CR116" s="389"/>
      <c r="CS116" s="389"/>
      <c r="CT116" s="389"/>
      <c r="CU116" s="389"/>
      <c r="CV116" s="389"/>
      <c r="CW116" s="389"/>
      <c r="CX116" s="389"/>
      <c r="CY116" s="389"/>
      <c r="CZ116" s="389"/>
      <c r="DA116" s="389"/>
      <c r="DB116" s="389"/>
      <c r="DC116" s="389"/>
      <c r="DD116" s="389"/>
      <c r="DE116" s="389"/>
      <c r="DF116" s="389"/>
      <c r="DG116" s="389"/>
      <c r="DH116" s="389"/>
      <c r="DI116" s="389"/>
      <c r="DJ116" s="389"/>
      <c r="DK116" s="389"/>
      <c r="DL116" s="389"/>
      <c r="DM116" s="389"/>
      <c r="DN116" s="389"/>
      <c r="DO116" s="389"/>
      <c r="DP116" s="389"/>
      <c r="DQ116" s="389"/>
      <c r="DR116" s="389"/>
      <c r="DS116" s="389"/>
      <c r="DT116" s="389"/>
      <c r="DU116" s="389"/>
      <c r="DV116" s="389"/>
      <c r="DW116" s="389"/>
      <c r="DX116" s="389"/>
      <c r="DY116" s="389"/>
      <c r="DZ116" s="389"/>
      <c r="EA116" s="389"/>
      <c r="EB116" s="389"/>
      <c r="EC116" s="389"/>
      <c r="ED116" s="389"/>
      <c r="EE116" s="389"/>
      <c r="EF116" s="389"/>
      <c r="EG116" s="389"/>
      <c r="EH116" s="389"/>
      <c r="EI116" s="389"/>
      <c r="EJ116" s="389"/>
      <c r="EK116" s="389"/>
      <c r="EL116" s="389"/>
      <c r="EM116" s="389"/>
      <c r="EN116" s="389"/>
      <c r="EO116" s="389"/>
      <c r="EP116" s="389"/>
      <c r="EQ116" s="389"/>
      <c r="ER116" s="389"/>
      <c r="ES116" s="389"/>
      <c r="ET116" s="389"/>
      <c r="EU116" s="389"/>
      <c r="EV116" s="389"/>
      <c r="EW116" s="389"/>
      <c r="EX116" s="389"/>
      <c r="EY116" s="389"/>
      <c r="EZ116" s="389"/>
      <c r="FA116" s="389"/>
      <c r="FB116" s="389"/>
      <c r="FC116" s="389"/>
      <c r="FD116" s="389"/>
      <c r="FE116" s="389"/>
      <c r="FF116" s="389"/>
      <c r="FG116" s="389"/>
      <c r="FH116" s="389"/>
      <c r="FI116" s="389"/>
      <c r="FJ116" s="389"/>
      <c r="FK116" s="389"/>
      <c r="FL116" s="389"/>
      <c r="FM116" s="389"/>
      <c r="FN116" s="389"/>
      <c r="FO116" s="389"/>
      <c r="FP116" s="389"/>
      <c r="FQ116" s="389"/>
      <c r="FR116" s="389"/>
      <c r="FS116" s="389"/>
      <c r="FT116" s="389"/>
      <c r="FU116" s="389"/>
      <c r="FV116" s="389"/>
      <c r="FW116" s="389"/>
      <c r="FX116" s="389"/>
      <c r="FY116" s="660" t="s">
        <v>328</v>
      </c>
      <c r="FZ116" s="661">
        <v>271</v>
      </c>
      <c r="GA116" s="661">
        <v>30289251</v>
      </c>
      <c r="GB116" s="661">
        <v>55</v>
      </c>
      <c r="GC116" s="661" t="s">
        <v>798</v>
      </c>
      <c r="GD116" s="661">
        <v>18</v>
      </c>
      <c r="GE116" s="661">
        <v>1990</v>
      </c>
      <c r="GF116" s="661">
        <v>1</v>
      </c>
      <c r="GG116" s="661" t="s">
        <v>780</v>
      </c>
      <c r="GH116" s="661">
        <v>2</v>
      </c>
      <c r="GI116" s="661">
        <v>1</v>
      </c>
      <c r="GJ116" s="661" t="s">
        <v>780</v>
      </c>
      <c r="GK116" s="661">
        <v>2</v>
      </c>
      <c r="GL116" s="661" t="s">
        <v>781</v>
      </c>
      <c r="GM116" s="661" t="s">
        <v>782</v>
      </c>
      <c r="GN116" s="661">
        <v>66</v>
      </c>
      <c r="GO116" s="661" t="s">
        <v>783</v>
      </c>
      <c r="GP116" s="661">
        <v>0</v>
      </c>
      <c r="GQ116" s="661">
        <v>0</v>
      </c>
      <c r="GR116" s="661">
        <v>4</v>
      </c>
      <c r="GS116" s="661">
        <v>2</v>
      </c>
      <c r="GT116" s="661">
        <v>2</v>
      </c>
      <c r="GU116" s="661" t="s">
        <v>783</v>
      </c>
      <c r="GV116" s="661" t="s">
        <v>783</v>
      </c>
      <c r="GW116" s="661" t="s">
        <v>783</v>
      </c>
      <c r="GX116" s="661" t="s">
        <v>783</v>
      </c>
      <c r="GY116" s="661" t="s">
        <v>783</v>
      </c>
      <c r="GZ116" s="661">
        <v>1649</v>
      </c>
      <c r="HA116" s="661">
        <v>0.09</v>
      </c>
      <c r="HB116" s="661">
        <v>5</v>
      </c>
      <c r="HC116" s="661" t="s">
        <v>783</v>
      </c>
      <c r="HD116" s="661" t="s">
        <v>782</v>
      </c>
      <c r="HE116" s="661">
        <v>15</v>
      </c>
      <c r="HF116" s="661" t="s">
        <v>783</v>
      </c>
      <c r="HG116" s="661">
        <v>0</v>
      </c>
      <c r="HH116" s="661" t="s">
        <v>783</v>
      </c>
      <c r="HI116" s="661">
        <v>0</v>
      </c>
      <c r="HJ116" s="661">
        <v>1</v>
      </c>
      <c r="HK116" s="661">
        <v>45</v>
      </c>
      <c r="HL116" s="661" t="s">
        <v>784</v>
      </c>
      <c r="HM116" s="661" t="s">
        <v>785</v>
      </c>
      <c r="HN116" s="661" t="s">
        <v>783</v>
      </c>
      <c r="HO116" s="661" t="s">
        <v>783</v>
      </c>
      <c r="HP116" s="661" t="s">
        <v>783</v>
      </c>
      <c r="HQ116" s="661" t="s">
        <v>783</v>
      </c>
      <c r="HR116" s="661" t="s">
        <v>783</v>
      </c>
      <c r="HS116" s="661">
        <v>3980107</v>
      </c>
      <c r="HT116" s="661" t="s">
        <v>783</v>
      </c>
      <c r="HU116" s="661" t="s">
        <v>786</v>
      </c>
      <c r="HV116" s="661" t="s">
        <v>787</v>
      </c>
      <c r="HW116" s="661">
        <v>4</v>
      </c>
      <c r="HX116" s="661">
        <v>2014</v>
      </c>
      <c r="HY116" s="661">
        <v>63</v>
      </c>
      <c r="HZ116" s="661">
        <v>0</v>
      </c>
      <c r="IA116" s="661">
        <v>475</v>
      </c>
      <c r="IB116" s="662">
        <v>41697.500081018516</v>
      </c>
      <c r="IC116" s="661" t="s">
        <v>788</v>
      </c>
      <c r="ID116" s="661">
        <v>3975629</v>
      </c>
      <c r="IE116" s="661">
        <v>2014</v>
      </c>
      <c r="IF116" s="661">
        <v>1712</v>
      </c>
      <c r="IG116" s="661" t="s">
        <v>783</v>
      </c>
      <c r="IH116" s="661" t="s">
        <v>783</v>
      </c>
      <c r="II116" s="661" t="s">
        <v>783</v>
      </c>
      <c r="IJ116" s="661" t="s">
        <v>783</v>
      </c>
      <c r="IK116" s="661" t="s">
        <v>783</v>
      </c>
      <c r="IL116" s="661" t="s">
        <v>783</v>
      </c>
      <c r="IM116" s="661" t="s">
        <v>783</v>
      </c>
      <c r="IN116" s="661" t="s">
        <v>783</v>
      </c>
      <c r="IO116" s="661" t="s">
        <v>783</v>
      </c>
      <c r="IP116" s="661">
        <v>1649</v>
      </c>
      <c r="IQ116" s="662">
        <v>37477.354571759257</v>
      </c>
      <c r="IR116" s="661">
        <v>2</v>
      </c>
      <c r="IS116" s="661" t="s">
        <v>793</v>
      </c>
      <c r="IT116" s="661">
        <v>2</v>
      </c>
      <c r="IU116" s="663">
        <v>41275</v>
      </c>
      <c r="IV116" s="661" t="s">
        <v>783</v>
      </c>
      <c r="IW116" s="661" t="s">
        <v>783</v>
      </c>
      <c r="IX116" s="661" t="s">
        <v>783</v>
      </c>
      <c r="IY116" s="661" t="s">
        <v>781</v>
      </c>
      <c r="IZ116" s="661">
        <v>45</v>
      </c>
      <c r="JA116" s="661" t="s">
        <v>789</v>
      </c>
      <c r="JB116" s="661" t="s">
        <v>783</v>
      </c>
      <c r="JC116" s="661" t="s">
        <v>783</v>
      </c>
      <c r="JD116" s="661" t="s">
        <v>783</v>
      </c>
      <c r="JE116" s="661">
        <v>329382</v>
      </c>
      <c r="JF116" s="661" t="s">
        <v>783</v>
      </c>
      <c r="JG116" s="661" t="s">
        <v>783</v>
      </c>
      <c r="JH116" s="661" t="s">
        <v>802</v>
      </c>
      <c r="JI116" s="661">
        <v>55</v>
      </c>
      <c r="JJ116" s="661" t="s">
        <v>783</v>
      </c>
      <c r="JK116" s="661" t="s">
        <v>783</v>
      </c>
      <c r="JL116" s="661" t="s">
        <v>783</v>
      </c>
      <c r="JM116" s="661" t="s">
        <v>790</v>
      </c>
      <c r="JN116" s="661">
        <v>4</v>
      </c>
      <c r="JO116" s="661">
        <v>3</v>
      </c>
      <c r="JP116" s="661" t="s">
        <v>783</v>
      </c>
      <c r="JQ116" s="661">
        <v>10711928</v>
      </c>
      <c r="JR116" s="661">
        <v>2011</v>
      </c>
      <c r="JS116" s="661">
        <v>3</v>
      </c>
      <c r="JT116" s="661" t="s">
        <v>783</v>
      </c>
      <c r="JU116" s="661" t="s">
        <v>783</v>
      </c>
      <c r="JV116" s="661" t="s">
        <v>808</v>
      </c>
      <c r="JW116" s="664">
        <v>465.04900199999997</v>
      </c>
      <c r="JX116">
        <f>SUM(JW114:JW116)</f>
        <v>1867.6365960000001</v>
      </c>
      <c r="JY116" s="225">
        <v>0.53617148787878799</v>
      </c>
    </row>
    <row r="117" spans="1:287" ht="16" thickBot="1">
      <c r="A117" s="905" t="s">
        <v>5</v>
      </c>
      <c r="B117" s="79">
        <f t="shared" si="52"/>
        <v>1</v>
      </c>
      <c r="C117" s="871" t="s">
        <v>29</v>
      </c>
      <c r="D117" s="489" t="s">
        <v>162</v>
      </c>
      <c r="E117" s="1129" t="s">
        <v>158</v>
      </c>
      <c r="F117" s="888">
        <v>0.18</v>
      </c>
      <c r="G117" s="120">
        <f t="shared" si="90"/>
        <v>83.62</v>
      </c>
      <c r="H117" s="46"/>
      <c r="I117" s="33">
        <v>0.18</v>
      </c>
      <c r="J117" s="29"/>
      <c r="K117" s="18"/>
      <c r="L117" s="5"/>
      <c r="M117" s="735">
        <v>1</v>
      </c>
      <c r="N117" s="75">
        <v>0.5</v>
      </c>
      <c r="O117" s="740">
        <v>1</v>
      </c>
      <c r="P117" s="1109">
        <f t="shared" si="95"/>
        <v>2.5</v>
      </c>
      <c r="Q117" s="1108">
        <f t="shared" si="100"/>
        <v>0.5</v>
      </c>
      <c r="R117" s="46"/>
      <c r="S117" s="547">
        <f>I117</f>
        <v>0.18</v>
      </c>
      <c r="T117" s="25"/>
      <c r="U117" s="219">
        <f t="shared" si="97"/>
        <v>13500</v>
      </c>
      <c r="V117" s="219" t="s">
        <v>642</v>
      </c>
      <c r="W117" s="1042">
        <f t="shared" si="91"/>
        <v>13500</v>
      </c>
      <c r="X117" s="537">
        <f t="shared" si="92"/>
        <v>0</v>
      </c>
      <c r="Y117" s="538">
        <f t="shared" si="53"/>
        <v>500</v>
      </c>
      <c r="Z117" s="1090">
        <f t="shared" si="54"/>
        <v>14000</v>
      </c>
      <c r="AA117" s="1475">
        <f t="shared" si="93"/>
        <v>7474082.2974222209</v>
      </c>
      <c r="AB117" s="1098"/>
      <c r="AC117" s="600"/>
      <c r="AD117" s="1056">
        <f t="shared" si="55"/>
        <v>0</v>
      </c>
      <c r="AE117" s="1063"/>
      <c r="AF117" s="747">
        <f t="shared" si="56"/>
        <v>0</v>
      </c>
      <c r="AG117" s="600"/>
      <c r="AH117" s="1056">
        <f t="shared" si="57"/>
        <v>0</v>
      </c>
      <c r="AI117" s="1070"/>
      <c r="AJ117" s="747">
        <f t="shared" si="58"/>
        <v>0</v>
      </c>
      <c r="AK117" s="1051"/>
      <c r="AL117" s="270">
        <v>0</v>
      </c>
      <c r="AM117" s="902">
        <v>2021</v>
      </c>
      <c r="AN117" s="902">
        <f t="shared" si="99"/>
        <v>2031</v>
      </c>
      <c r="AO117" s="18" t="str">
        <f t="shared" si="59"/>
        <v xml:space="preserve"> </v>
      </c>
      <c r="AP117" s="747" t="str">
        <f t="shared" si="60"/>
        <v xml:space="preserve"> </v>
      </c>
      <c r="AQ117" s="4" t="str">
        <f t="shared" si="61"/>
        <v xml:space="preserve"> </v>
      </c>
      <c r="AR117" s="747" t="str">
        <f t="shared" si="62"/>
        <v xml:space="preserve"> </v>
      </c>
      <c r="AS117" s="4" t="str">
        <f t="shared" si="63"/>
        <v xml:space="preserve"> </v>
      </c>
      <c r="AT117" s="747" t="str">
        <f t="shared" si="64"/>
        <v xml:space="preserve"> </v>
      </c>
      <c r="AU117" s="4" t="str">
        <f t="shared" si="65"/>
        <v xml:space="preserve"> </v>
      </c>
      <c r="AV117" s="747" t="str">
        <f t="shared" si="66"/>
        <v xml:space="preserve"> </v>
      </c>
      <c r="AW117" s="4" t="str">
        <f t="shared" si="67"/>
        <v xml:space="preserve"> </v>
      </c>
      <c r="AX117" s="747" t="str">
        <f t="shared" si="68"/>
        <v xml:space="preserve"> </v>
      </c>
      <c r="AY117" s="4" t="str">
        <f t="shared" si="69"/>
        <v xml:space="preserve"> </v>
      </c>
      <c r="AZ117" s="747" t="str">
        <f t="shared" si="70"/>
        <v xml:space="preserve"> </v>
      </c>
      <c r="BA117" s="4" t="str">
        <f t="shared" si="71"/>
        <v xml:space="preserve"> </v>
      </c>
      <c r="BB117" s="747" t="str">
        <f t="shared" si="72"/>
        <v xml:space="preserve"> </v>
      </c>
      <c r="BC117" s="4" t="str">
        <f t="shared" si="73"/>
        <v xml:space="preserve"> </v>
      </c>
      <c r="BD117" s="747" t="str">
        <f t="shared" si="74"/>
        <v xml:space="preserve"> </v>
      </c>
      <c r="BE117" s="4" t="str">
        <f t="shared" si="75"/>
        <v xml:space="preserve"> </v>
      </c>
      <c r="BF117" s="747" t="str">
        <f t="shared" si="76"/>
        <v xml:space="preserve"> </v>
      </c>
      <c r="BG117" s="4" t="str">
        <f t="shared" si="77"/>
        <v xml:space="preserve"> </v>
      </c>
      <c r="BH117" s="747" t="str">
        <f t="shared" si="78"/>
        <v xml:space="preserve"> </v>
      </c>
      <c r="BI117" s="4" t="str">
        <f t="shared" si="79"/>
        <v xml:space="preserve"> </v>
      </c>
      <c r="BJ117" s="747" t="str">
        <f t="shared" si="80"/>
        <v xml:space="preserve"> </v>
      </c>
      <c r="BK117" s="4" t="str">
        <f t="shared" si="81"/>
        <v xml:space="preserve"> </v>
      </c>
      <c r="BL117" s="747" t="str">
        <f t="shared" si="82"/>
        <v xml:space="preserve"> </v>
      </c>
      <c r="BM117" s="4" t="str">
        <f t="shared" si="83"/>
        <v xml:space="preserve"> </v>
      </c>
      <c r="BN117" s="747" t="str">
        <f t="shared" si="84"/>
        <v xml:space="preserve"> </v>
      </c>
      <c r="BO117" s="4">
        <f t="shared" si="85"/>
        <v>0.18</v>
      </c>
      <c r="BP117" s="747">
        <f t="shared" si="86"/>
        <v>14000</v>
      </c>
      <c r="BQ117" s="4" t="str">
        <f t="shared" si="87"/>
        <v xml:space="preserve"> </v>
      </c>
      <c r="BR117" s="747" t="str">
        <f t="shared" si="88"/>
        <v xml:space="preserve"> </v>
      </c>
      <c r="BS117" s="133"/>
      <c r="BT117" s="133"/>
      <c r="BU117" s="389"/>
      <c r="BV117" s="389"/>
      <c r="BW117" s="389"/>
      <c r="BX117" s="389"/>
      <c r="BY117" s="389"/>
      <c r="BZ117" s="389"/>
      <c r="CA117" s="389"/>
      <c r="CB117" s="389"/>
      <c r="CC117" s="163">
        <f t="shared" si="89"/>
        <v>0</v>
      </c>
      <c r="CD117" s="389"/>
      <c r="CE117" s="389"/>
      <c r="CF117" s="389"/>
      <c r="CG117" s="389"/>
      <c r="CH117" s="389"/>
      <c r="CI117" s="389"/>
      <c r="CJ117" s="389"/>
      <c r="CK117" s="389"/>
      <c r="CL117" s="389"/>
      <c r="CM117" s="389"/>
      <c r="CN117" s="389"/>
      <c r="CO117" s="389"/>
      <c r="CP117" s="389"/>
      <c r="CQ117" s="389"/>
      <c r="CR117" s="389"/>
      <c r="CS117" s="389"/>
      <c r="CT117" s="389"/>
      <c r="CU117" s="389"/>
      <c r="CV117" s="389"/>
      <c r="CW117" s="389"/>
      <c r="CX117" s="389"/>
      <c r="CY117" s="389"/>
      <c r="CZ117" s="389"/>
      <c r="DA117" s="389"/>
      <c r="DB117" s="389"/>
      <c r="DC117" s="389"/>
      <c r="DD117" s="389"/>
      <c r="DE117" s="389"/>
      <c r="DF117" s="389"/>
      <c r="DG117" s="389"/>
      <c r="DH117" s="389"/>
      <c r="DI117" s="389"/>
      <c r="DJ117" s="389"/>
      <c r="DK117" s="389"/>
      <c r="DL117" s="389"/>
      <c r="DM117" s="389"/>
      <c r="DN117" s="389"/>
      <c r="DO117" s="389"/>
      <c r="DP117" s="389"/>
      <c r="DQ117" s="389"/>
      <c r="DR117" s="389"/>
      <c r="DS117" s="389"/>
      <c r="DT117" s="389"/>
      <c r="DU117" s="389"/>
      <c r="DV117" s="389"/>
      <c r="DW117" s="389"/>
      <c r="DX117" s="389"/>
      <c r="DY117" s="389"/>
      <c r="DZ117" s="389"/>
      <c r="EA117" s="389"/>
      <c r="EB117" s="389"/>
      <c r="EC117" s="389"/>
      <c r="ED117" s="389"/>
      <c r="EE117" s="389"/>
      <c r="EF117" s="389"/>
      <c r="EG117" s="389"/>
      <c r="EH117" s="389"/>
      <c r="EI117" s="389"/>
      <c r="EJ117" s="389"/>
      <c r="EK117" s="389"/>
      <c r="EL117" s="389"/>
      <c r="EM117" s="389"/>
      <c r="EN117" s="389"/>
      <c r="EO117" s="389"/>
      <c r="EP117" s="389"/>
      <c r="EQ117" s="389"/>
      <c r="ER117" s="389"/>
      <c r="ES117" s="389"/>
      <c r="ET117" s="389"/>
      <c r="EU117" s="389"/>
      <c r="EV117" s="389"/>
      <c r="EW117" s="389"/>
      <c r="EX117" s="389"/>
      <c r="EY117" s="389"/>
      <c r="EZ117" s="389"/>
      <c r="FA117" s="389"/>
      <c r="FB117" s="389"/>
      <c r="FC117" s="389"/>
      <c r="FD117" s="389"/>
      <c r="FE117" s="389"/>
      <c r="FF117" s="389"/>
      <c r="FG117" s="389"/>
      <c r="FH117" s="389"/>
      <c r="FI117" s="389"/>
      <c r="FJ117" s="389"/>
      <c r="FK117" s="389"/>
      <c r="FL117" s="389"/>
      <c r="FM117" s="389"/>
      <c r="FN117" s="389"/>
      <c r="FO117" s="389"/>
      <c r="FP117" s="389"/>
      <c r="FQ117" s="389"/>
      <c r="FR117" s="389"/>
      <c r="FS117" s="389"/>
      <c r="FT117" s="389"/>
      <c r="FU117" s="389"/>
      <c r="FV117" s="389"/>
      <c r="FW117" s="389"/>
      <c r="FX117" s="389"/>
      <c r="FY117" s="660" t="s">
        <v>422</v>
      </c>
      <c r="FZ117" s="661">
        <v>281</v>
      </c>
      <c r="GA117" s="661">
        <v>30289403</v>
      </c>
      <c r="GB117" s="661" t="s">
        <v>783</v>
      </c>
      <c r="GC117" s="661"/>
      <c r="GD117" s="661" t="s">
        <v>783</v>
      </c>
      <c r="GE117" s="661" t="s">
        <v>783</v>
      </c>
      <c r="GF117" s="661" t="s">
        <v>783</v>
      </c>
      <c r="GG117" s="661"/>
      <c r="GH117" s="661" t="s">
        <v>783</v>
      </c>
      <c r="GI117" s="661" t="s">
        <v>783</v>
      </c>
      <c r="GJ117" s="661"/>
      <c r="GK117" s="661" t="s">
        <v>783</v>
      </c>
      <c r="GL117" s="661" t="s">
        <v>781</v>
      </c>
      <c r="GM117" s="661" t="s">
        <v>783</v>
      </c>
      <c r="GN117" s="661" t="s">
        <v>783</v>
      </c>
      <c r="GO117" s="661" t="s">
        <v>783</v>
      </c>
      <c r="GP117" s="661" t="s">
        <v>783</v>
      </c>
      <c r="GQ117" s="661" t="s">
        <v>783</v>
      </c>
      <c r="GR117" s="661" t="s">
        <v>783</v>
      </c>
      <c r="GS117" s="661" t="s">
        <v>783</v>
      </c>
      <c r="GT117" s="661" t="s">
        <v>783</v>
      </c>
      <c r="GU117" s="661" t="s">
        <v>783</v>
      </c>
      <c r="GV117" s="661" t="s">
        <v>783</v>
      </c>
      <c r="GW117" s="661" t="s">
        <v>783</v>
      </c>
      <c r="GX117" s="661" t="s">
        <v>783</v>
      </c>
      <c r="GY117" s="661" t="s">
        <v>783</v>
      </c>
      <c r="GZ117" s="661">
        <v>1649</v>
      </c>
      <c r="HA117" s="661">
        <v>0</v>
      </c>
      <c r="HB117" s="661">
        <v>9</v>
      </c>
      <c r="HC117" s="661" t="s">
        <v>783</v>
      </c>
      <c r="HD117" s="661" t="s">
        <v>783</v>
      </c>
      <c r="HE117" s="661" t="s">
        <v>783</v>
      </c>
      <c r="HF117" s="661" t="s">
        <v>783</v>
      </c>
      <c r="HG117" s="661" t="s">
        <v>783</v>
      </c>
      <c r="HH117" s="661" t="s">
        <v>783</v>
      </c>
      <c r="HI117" s="661" t="s">
        <v>783</v>
      </c>
      <c r="HJ117" s="661" t="s">
        <v>783</v>
      </c>
      <c r="HK117" s="661" t="s">
        <v>783</v>
      </c>
      <c r="HL117" s="661" t="s">
        <v>783</v>
      </c>
      <c r="HM117" s="661" t="s">
        <v>783</v>
      </c>
      <c r="HN117" s="661" t="s">
        <v>783</v>
      </c>
      <c r="HO117" s="661" t="s">
        <v>783</v>
      </c>
      <c r="HP117" s="661" t="s">
        <v>783</v>
      </c>
      <c r="HQ117" s="661" t="s">
        <v>783</v>
      </c>
      <c r="HR117" s="661" t="s">
        <v>783</v>
      </c>
      <c r="HS117" s="661">
        <v>5074702</v>
      </c>
      <c r="HT117" s="661" t="s">
        <v>783</v>
      </c>
      <c r="HU117" s="661" t="s">
        <v>786</v>
      </c>
      <c r="HV117" s="661" t="s">
        <v>787</v>
      </c>
      <c r="HW117" s="661">
        <v>4</v>
      </c>
      <c r="HX117" s="661">
        <v>2014</v>
      </c>
      <c r="HY117" s="661">
        <v>63</v>
      </c>
      <c r="HZ117" s="661">
        <v>4224</v>
      </c>
      <c r="IA117" s="661">
        <v>4699</v>
      </c>
      <c r="IB117" s="662">
        <v>41697.500081018516</v>
      </c>
      <c r="IC117" s="661" t="s">
        <v>788</v>
      </c>
      <c r="ID117" s="661">
        <v>5074703</v>
      </c>
      <c r="IE117" s="661" t="s">
        <v>783</v>
      </c>
      <c r="IF117" s="661">
        <v>1712</v>
      </c>
      <c r="IG117" s="661" t="s">
        <v>783</v>
      </c>
      <c r="IH117" s="661" t="s">
        <v>783</v>
      </c>
      <c r="II117" s="661" t="s">
        <v>783</v>
      </c>
      <c r="IJ117" s="661" t="s">
        <v>783</v>
      </c>
      <c r="IK117" s="661" t="s">
        <v>783</v>
      </c>
      <c r="IL117" s="661" t="s">
        <v>783</v>
      </c>
      <c r="IM117" s="661" t="s">
        <v>783</v>
      </c>
      <c r="IN117" s="661" t="s">
        <v>783</v>
      </c>
      <c r="IO117" s="661" t="s">
        <v>783</v>
      </c>
      <c r="IP117" s="661">
        <v>2108</v>
      </c>
      <c r="IQ117" s="662">
        <v>38587.423726851855</v>
      </c>
      <c r="IR117" s="661" t="s">
        <v>783</v>
      </c>
      <c r="IS117" s="661" t="s">
        <v>783</v>
      </c>
      <c r="IT117" s="661" t="s">
        <v>783</v>
      </c>
      <c r="IU117" s="661" t="s">
        <v>783</v>
      </c>
      <c r="IV117" s="661" t="s">
        <v>783</v>
      </c>
      <c r="IW117" s="661" t="s">
        <v>783</v>
      </c>
      <c r="IX117" s="661" t="s">
        <v>783</v>
      </c>
      <c r="IY117" s="661" t="s">
        <v>781</v>
      </c>
      <c r="IZ117" s="661" t="s">
        <v>783</v>
      </c>
      <c r="JA117" s="661" t="s">
        <v>783</v>
      </c>
      <c r="JB117" s="661" t="s">
        <v>783</v>
      </c>
      <c r="JC117" s="661" t="s">
        <v>783</v>
      </c>
      <c r="JD117" s="661" t="s">
        <v>783</v>
      </c>
      <c r="JE117" s="661">
        <v>329419</v>
      </c>
      <c r="JF117" s="661" t="s">
        <v>783</v>
      </c>
      <c r="JG117" s="661" t="s">
        <v>783</v>
      </c>
      <c r="JH117" s="661" t="s">
        <v>783</v>
      </c>
      <c r="JI117" s="661" t="s">
        <v>783</v>
      </c>
      <c r="JJ117" s="661" t="s">
        <v>783</v>
      </c>
      <c r="JK117" s="661" t="s">
        <v>783</v>
      </c>
      <c r="JL117" s="661" t="s">
        <v>783</v>
      </c>
      <c r="JM117" s="661" t="s">
        <v>783</v>
      </c>
      <c r="JN117" s="661">
        <v>4</v>
      </c>
      <c r="JO117" s="661" t="s">
        <v>783</v>
      </c>
      <c r="JP117" s="661" t="s">
        <v>783</v>
      </c>
      <c r="JQ117" s="661">
        <v>10711928</v>
      </c>
      <c r="JR117" s="661">
        <v>2011</v>
      </c>
      <c r="JS117" s="661">
        <v>3</v>
      </c>
      <c r="JT117" s="661" t="s">
        <v>783</v>
      </c>
      <c r="JU117" s="661" t="s">
        <v>783</v>
      </c>
      <c r="JV117" s="661" t="s">
        <v>846</v>
      </c>
      <c r="JW117" s="664">
        <v>476.336206</v>
      </c>
      <c r="JX117">
        <f>SUM(JW117:JW117)</f>
        <v>476.336206</v>
      </c>
      <c r="JY117" s="225">
        <v>2.1276688058712123</v>
      </c>
    </row>
    <row r="118" spans="1:287" ht="16" thickBot="1">
      <c r="A118" s="905" t="s">
        <v>5</v>
      </c>
      <c r="B118" s="79">
        <f t="shared" si="52"/>
        <v>1</v>
      </c>
      <c r="C118" s="871" t="s">
        <v>109</v>
      </c>
      <c r="D118" s="489" t="s">
        <v>166</v>
      </c>
      <c r="E118" s="1129" t="s">
        <v>167</v>
      </c>
      <c r="F118" s="888">
        <v>0.31</v>
      </c>
      <c r="G118" s="120">
        <f t="shared" si="90"/>
        <v>83.93</v>
      </c>
      <c r="H118" s="46"/>
      <c r="I118" s="33">
        <v>0.31</v>
      </c>
      <c r="J118" s="29"/>
      <c r="K118" s="18"/>
      <c r="L118" s="5"/>
      <c r="M118" s="170">
        <v>2</v>
      </c>
      <c r="N118" s="71">
        <v>1</v>
      </c>
      <c r="O118" s="739">
        <v>2</v>
      </c>
      <c r="P118" s="1107">
        <f t="shared" si="95"/>
        <v>5</v>
      </c>
      <c r="Q118" s="1108">
        <f t="shared" si="100"/>
        <v>4</v>
      </c>
      <c r="R118" s="46"/>
      <c r="S118" s="547">
        <f>I118</f>
        <v>0.31</v>
      </c>
      <c r="T118" s="25"/>
      <c r="U118" s="219">
        <f t="shared" si="97"/>
        <v>23250</v>
      </c>
      <c r="V118" s="219" t="s">
        <v>642</v>
      </c>
      <c r="W118" s="1042">
        <f t="shared" si="91"/>
        <v>23250</v>
      </c>
      <c r="X118" s="537">
        <f t="shared" si="92"/>
        <v>0</v>
      </c>
      <c r="Y118" s="538">
        <f t="shared" si="53"/>
        <v>500</v>
      </c>
      <c r="Z118" s="1090">
        <f t="shared" si="54"/>
        <v>23750</v>
      </c>
      <c r="AA118" s="1475">
        <f t="shared" si="93"/>
        <v>7497832.2974222209</v>
      </c>
      <c r="AB118" s="1098"/>
      <c r="AC118" s="600"/>
      <c r="AD118" s="1056">
        <f t="shared" si="55"/>
        <v>0</v>
      </c>
      <c r="AE118" s="1063"/>
      <c r="AF118" s="747">
        <f t="shared" si="56"/>
        <v>0</v>
      </c>
      <c r="AG118" s="600"/>
      <c r="AH118" s="1056">
        <f t="shared" si="57"/>
        <v>0</v>
      </c>
      <c r="AI118" s="1070"/>
      <c r="AJ118" s="747">
        <f t="shared" si="58"/>
        <v>0</v>
      </c>
      <c r="AK118" s="1051"/>
      <c r="AL118" s="270">
        <v>0</v>
      </c>
      <c r="AM118" s="902">
        <v>2021</v>
      </c>
      <c r="AN118" s="902">
        <f t="shared" si="99"/>
        <v>2031</v>
      </c>
      <c r="AO118" s="18" t="str">
        <f t="shared" si="59"/>
        <v xml:space="preserve"> </v>
      </c>
      <c r="AP118" s="747" t="str">
        <f t="shared" si="60"/>
        <v xml:space="preserve"> </v>
      </c>
      <c r="AQ118" s="4" t="str">
        <f t="shared" si="61"/>
        <v xml:space="preserve"> </v>
      </c>
      <c r="AR118" s="747" t="str">
        <f t="shared" si="62"/>
        <v xml:space="preserve"> </v>
      </c>
      <c r="AS118" s="4" t="str">
        <f t="shared" si="63"/>
        <v xml:space="preserve"> </v>
      </c>
      <c r="AT118" s="747" t="str">
        <f t="shared" si="64"/>
        <v xml:space="preserve"> </v>
      </c>
      <c r="AU118" s="4" t="str">
        <f t="shared" si="65"/>
        <v xml:space="preserve"> </v>
      </c>
      <c r="AV118" s="747" t="str">
        <f t="shared" si="66"/>
        <v xml:space="preserve"> </v>
      </c>
      <c r="AW118" s="4" t="str">
        <f t="shared" si="67"/>
        <v xml:space="preserve"> </v>
      </c>
      <c r="AX118" s="747" t="str">
        <f t="shared" si="68"/>
        <v xml:space="preserve"> </v>
      </c>
      <c r="AY118" s="4" t="str">
        <f t="shared" si="69"/>
        <v xml:space="preserve"> </v>
      </c>
      <c r="AZ118" s="747" t="str">
        <f t="shared" si="70"/>
        <v xml:space="preserve"> </v>
      </c>
      <c r="BA118" s="4" t="str">
        <f t="shared" si="71"/>
        <v xml:space="preserve"> </v>
      </c>
      <c r="BB118" s="747" t="str">
        <f t="shared" si="72"/>
        <v xml:space="preserve"> </v>
      </c>
      <c r="BC118" s="4" t="str">
        <f t="shared" si="73"/>
        <v xml:space="preserve"> </v>
      </c>
      <c r="BD118" s="747" t="str">
        <f t="shared" si="74"/>
        <v xml:space="preserve"> </v>
      </c>
      <c r="BE118" s="4" t="str">
        <f t="shared" si="75"/>
        <v xml:space="preserve"> </v>
      </c>
      <c r="BF118" s="747" t="str">
        <f t="shared" si="76"/>
        <v xml:space="preserve"> </v>
      </c>
      <c r="BG118" s="4" t="str">
        <f t="shared" si="77"/>
        <v xml:space="preserve"> </v>
      </c>
      <c r="BH118" s="747" t="str">
        <f t="shared" si="78"/>
        <v xml:space="preserve"> </v>
      </c>
      <c r="BI118" s="4" t="str">
        <f t="shared" si="79"/>
        <v xml:space="preserve"> </v>
      </c>
      <c r="BJ118" s="747" t="str">
        <f t="shared" si="80"/>
        <v xml:space="preserve"> </v>
      </c>
      <c r="BK118" s="4" t="str">
        <f t="shared" si="81"/>
        <v xml:space="preserve"> </v>
      </c>
      <c r="BL118" s="747" t="str">
        <f t="shared" si="82"/>
        <v xml:space="preserve"> </v>
      </c>
      <c r="BM118" s="4" t="str">
        <f t="shared" si="83"/>
        <v xml:space="preserve"> </v>
      </c>
      <c r="BN118" s="747" t="str">
        <f t="shared" si="84"/>
        <v xml:space="preserve"> </v>
      </c>
      <c r="BO118" s="4">
        <f t="shared" si="85"/>
        <v>0.31</v>
      </c>
      <c r="BP118" s="747">
        <f t="shared" si="86"/>
        <v>23750</v>
      </c>
      <c r="BQ118" s="4" t="str">
        <f t="shared" si="87"/>
        <v xml:space="preserve"> </v>
      </c>
      <c r="BR118" s="747" t="str">
        <f t="shared" si="88"/>
        <v xml:space="preserve"> </v>
      </c>
      <c r="BS118" s="133"/>
      <c r="BT118" s="133"/>
      <c r="BU118" s="389"/>
      <c r="BV118" s="389"/>
      <c r="BW118" s="389"/>
      <c r="BX118" s="389"/>
      <c r="BY118" s="389"/>
      <c r="BZ118" s="389"/>
      <c r="CA118" s="389"/>
      <c r="CB118" s="389"/>
      <c r="CC118" s="163">
        <f t="shared" si="89"/>
        <v>0</v>
      </c>
      <c r="CD118" s="389"/>
      <c r="CE118" s="389"/>
      <c r="CF118" s="389"/>
      <c r="CG118" s="389"/>
      <c r="CH118" s="389"/>
      <c r="CI118" s="389"/>
      <c r="CJ118" s="389"/>
      <c r="CK118" s="389"/>
      <c r="CL118" s="389"/>
      <c r="CM118" s="389"/>
      <c r="CN118" s="389"/>
      <c r="CO118" s="389"/>
      <c r="CP118" s="389"/>
      <c r="CQ118" s="389"/>
      <c r="CR118" s="389"/>
      <c r="CS118" s="389"/>
      <c r="CT118" s="389"/>
      <c r="CU118" s="389"/>
      <c r="CV118" s="389"/>
      <c r="CW118" s="389"/>
      <c r="CX118" s="389"/>
      <c r="CY118" s="389"/>
      <c r="CZ118" s="389"/>
      <c r="DA118" s="389"/>
      <c r="DB118" s="389"/>
      <c r="DC118" s="389"/>
      <c r="DD118" s="389"/>
      <c r="DE118" s="389"/>
      <c r="DF118" s="389"/>
      <c r="DG118" s="389"/>
      <c r="DH118" s="389"/>
      <c r="DI118" s="389"/>
      <c r="DJ118" s="389"/>
      <c r="DK118" s="389"/>
      <c r="DL118" s="389"/>
      <c r="DM118" s="389"/>
      <c r="DN118" s="389"/>
      <c r="DO118" s="389"/>
      <c r="DP118" s="389"/>
      <c r="DQ118" s="389"/>
      <c r="DR118" s="389"/>
      <c r="DS118" s="389"/>
      <c r="DT118" s="389"/>
      <c r="DU118" s="389"/>
      <c r="DV118" s="389"/>
      <c r="DW118" s="389"/>
      <c r="DX118" s="389"/>
      <c r="DY118" s="389"/>
      <c r="DZ118" s="389"/>
      <c r="EA118" s="389"/>
      <c r="EB118" s="389"/>
      <c r="EC118" s="389"/>
      <c r="ED118" s="389"/>
      <c r="EE118" s="389"/>
      <c r="EF118" s="389"/>
      <c r="EG118" s="389"/>
      <c r="EH118" s="389"/>
      <c r="EI118" s="389"/>
      <c r="EJ118" s="389"/>
      <c r="EK118" s="389"/>
      <c r="EL118" s="389"/>
      <c r="EM118" s="389"/>
      <c r="EN118" s="389"/>
      <c r="EO118" s="389"/>
      <c r="EP118" s="389"/>
      <c r="EQ118" s="389"/>
      <c r="ER118" s="389"/>
      <c r="ES118" s="389"/>
      <c r="ET118" s="389"/>
      <c r="EU118" s="389"/>
      <c r="EV118" s="389"/>
      <c r="EW118" s="389"/>
      <c r="EX118" s="389"/>
      <c r="EY118" s="389"/>
      <c r="EZ118" s="389"/>
      <c r="FA118" s="389"/>
      <c r="FB118" s="389"/>
      <c r="FC118" s="389"/>
      <c r="FD118" s="389"/>
      <c r="FE118" s="389"/>
      <c r="FF118" s="389"/>
      <c r="FG118" s="389"/>
      <c r="FH118" s="389"/>
      <c r="FI118" s="389"/>
      <c r="FJ118" s="389"/>
      <c r="FK118" s="389"/>
      <c r="FL118" s="389"/>
      <c r="FM118" s="389"/>
      <c r="FN118" s="389"/>
      <c r="FO118" s="389"/>
      <c r="FP118" s="389"/>
      <c r="FQ118" s="389"/>
      <c r="FR118" s="389"/>
      <c r="FS118" s="389"/>
      <c r="FT118" s="389"/>
      <c r="FU118" s="389"/>
      <c r="FV118" s="389"/>
      <c r="FW118" s="389"/>
      <c r="FX118" s="389"/>
      <c r="FY118" s="679"/>
      <c r="FZ118" s="680"/>
      <c r="GA118" s="680"/>
      <c r="GB118" s="680"/>
      <c r="GC118" s="680"/>
      <c r="GD118" s="680"/>
      <c r="GE118" s="680"/>
      <c r="GF118" s="680"/>
      <c r="GG118" s="680"/>
      <c r="GH118" s="680"/>
      <c r="GI118" s="680"/>
      <c r="GJ118" s="680"/>
      <c r="GK118" s="680"/>
      <c r="GL118" s="680"/>
      <c r="GM118" s="680"/>
      <c r="GN118" s="680"/>
      <c r="GO118" s="680"/>
      <c r="GP118" s="680"/>
      <c r="GQ118" s="680"/>
      <c r="GR118" s="680"/>
      <c r="GS118" s="680"/>
      <c r="GT118" s="680"/>
      <c r="GU118" s="680"/>
      <c r="GV118" s="680"/>
      <c r="GW118" s="680"/>
      <c r="GX118" s="680"/>
      <c r="GY118" s="680"/>
      <c r="GZ118" s="680"/>
      <c r="HA118" s="680"/>
      <c r="HB118" s="680"/>
      <c r="HC118" s="680"/>
      <c r="HD118" s="680"/>
      <c r="HE118" s="680"/>
      <c r="HF118" s="680"/>
      <c r="HG118" s="680"/>
      <c r="HH118" s="680"/>
      <c r="HI118" s="680"/>
      <c r="HJ118" s="680"/>
      <c r="HK118" s="680"/>
      <c r="HL118" s="680"/>
      <c r="HM118" s="680"/>
      <c r="HN118" s="680"/>
      <c r="HO118" s="680"/>
      <c r="HP118" s="680"/>
      <c r="HQ118" s="680"/>
      <c r="HR118" s="680"/>
      <c r="HS118" s="680"/>
      <c r="HT118" s="680"/>
      <c r="HU118" s="680"/>
      <c r="HV118" s="680"/>
      <c r="HW118" s="680"/>
      <c r="HX118" s="680"/>
      <c r="HY118" s="680"/>
      <c r="HZ118" s="680"/>
      <c r="IA118" s="680"/>
      <c r="IB118" s="681"/>
      <c r="IC118" s="680"/>
      <c r="ID118" s="680"/>
      <c r="IE118" s="680"/>
      <c r="IF118" s="680"/>
      <c r="IG118" s="680"/>
      <c r="IH118" s="680"/>
      <c r="II118" s="680"/>
      <c r="IJ118" s="680"/>
      <c r="IK118" s="680"/>
      <c r="IL118" s="680"/>
      <c r="IM118" s="680"/>
      <c r="IN118" s="680"/>
      <c r="IO118" s="680"/>
      <c r="IP118" s="680"/>
      <c r="IQ118" s="681"/>
      <c r="IR118" s="680"/>
      <c r="IS118" s="680"/>
      <c r="IT118" s="680"/>
      <c r="IU118" s="680"/>
      <c r="IV118" s="680"/>
      <c r="IW118" s="680"/>
      <c r="IX118" s="680"/>
      <c r="IY118" s="680"/>
      <c r="IZ118" s="680"/>
      <c r="JA118" s="680"/>
      <c r="JB118" s="680"/>
      <c r="JC118" s="680"/>
      <c r="JD118" s="680"/>
      <c r="JE118" s="680"/>
      <c r="JF118" s="680"/>
      <c r="JG118" s="680"/>
      <c r="JH118" s="680"/>
      <c r="JI118" s="680"/>
      <c r="JJ118" s="680"/>
      <c r="JK118" s="680"/>
      <c r="JL118" s="680"/>
      <c r="JM118" s="680"/>
      <c r="JN118" s="680"/>
      <c r="JO118" s="680"/>
      <c r="JP118" s="680"/>
      <c r="JQ118" s="680"/>
      <c r="JR118" s="680"/>
      <c r="JS118" s="680"/>
      <c r="JT118" s="680"/>
      <c r="JU118" s="680"/>
      <c r="JV118" s="680"/>
      <c r="JW118" s="682"/>
      <c r="JY118" s="225"/>
    </row>
    <row r="119" spans="1:287" ht="16" thickBot="1">
      <c r="A119" s="905" t="s">
        <v>5</v>
      </c>
      <c r="B119" s="79">
        <f t="shared" si="52"/>
        <v>1</v>
      </c>
      <c r="C119" s="871" t="s">
        <v>107</v>
      </c>
      <c r="D119" s="489" t="s">
        <v>135</v>
      </c>
      <c r="E119" s="1129" t="s">
        <v>158</v>
      </c>
      <c r="F119" s="888">
        <v>0.25</v>
      </c>
      <c r="G119" s="120">
        <f t="shared" si="90"/>
        <v>84.18</v>
      </c>
      <c r="H119" s="46"/>
      <c r="I119" s="3">
        <v>0.25</v>
      </c>
      <c r="J119" s="29"/>
      <c r="K119" s="18"/>
      <c r="L119" s="5"/>
      <c r="M119" s="170">
        <v>1</v>
      </c>
      <c r="N119" s="71">
        <v>1</v>
      </c>
      <c r="O119" s="739">
        <v>3</v>
      </c>
      <c r="P119" s="1107">
        <f t="shared" si="95"/>
        <v>5</v>
      </c>
      <c r="Q119" s="1108">
        <f t="shared" si="100"/>
        <v>3</v>
      </c>
      <c r="R119" s="46"/>
      <c r="S119" s="3">
        <v>0.25</v>
      </c>
      <c r="T119" s="25"/>
      <c r="U119" s="219">
        <f t="shared" si="97"/>
        <v>18750</v>
      </c>
      <c r="V119" s="219" t="s">
        <v>642</v>
      </c>
      <c r="W119" s="1042">
        <f t="shared" si="91"/>
        <v>18750</v>
      </c>
      <c r="X119" s="537">
        <f t="shared" si="92"/>
        <v>6978.6666666666661</v>
      </c>
      <c r="Y119" s="538">
        <f t="shared" si="53"/>
        <v>500</v>
      </c>
      <c r="Z119" s="1090">
        <f t="shared" si="54"/>
        <v>26228.666666666664</v>
      </c>
      <c r="AA119" s="1475">
        <f t="shared" si="93"/>
        <v>7524060.9640888879</v>
      </c>
      <c r="AB119" s="1098"/>
      <c r="AC119" s="600">
        <v>3</v>
      </c>
      <c r="AD119" s="1056">
        <f t="shared" si="55"/>
        <v>2478.6666666666665</v>
      </c>
      <c r="AE119" s="1063">
        <v>0.25</v>
      </c>
      <c r="AF119" s="747">
        <f t="shared" si="56"/>
        <v>4500</v>
      </c>
      <c r="AG119" s="600"/>
      <c r="AH119" s="1056">
        <f t="shared" si="57"/>
        <v>0</v>
      </c>
      <c r="AI119" s="1070"/>
      <c r="AJ119" s="747">
        <f t="shared" si="58"/>
        <v>0</v>
      </c>
      <c r="AK119" s="1051"/>
      <c r="AL119" s="270">
        <v>0</v>
      </c>
      <c r="AM119" s="902">
        <v>2021</v>
      </c>
      <c r="AN119" s="902">
        <f t="shared" si="99"/>
        <v>2031</v>
      </c>
      <c r="AO119" s="18" t="str">
        <f t="shared" si="59"/>
        <v xml:space="preserve"> </v>
      </c>
      <c r="AP119" s="747" t="str">
        <f t="shared" si="60"/>
        <v xml:space="preserve"> </v>
      </c>
      <c r="AQ119" s="4" t="str">
        <f t="shared" si="61"/>
        <v xml:space="preserve"> </v>
      </c>
      <c r="AR119" s="747" t="str">
        <f t="shared" si="62"/>
        <v xml:space="preserve"> </v>
      </c>
      <c r="AS119" s="4" t="str">
        <f t="shared" si="63"/>
        <v xml:space="preserve"> </v>
      </c>
      <c r="AT119" s="747" t="str">
        <f t="shared" si="64"/>
        <v xml:space="preserve"> </v>
      </c>
      <c r="AU119" s="4" t="str">
        <f t="shared" si="65"/>
        <v xml:space="preserve"> </v>
      </c>
      <c r="AV119" s="747" t="str">
        <f t="shared" si="66"/>
        <v xml:space="preserve"> </v>
      </c>
      <c r="AW119" s="4" t="str">
        <f t="shared" si="67"/>
        <v xml:space="preserve"> </v>
      </c>
      <c r="AX119" s="747" t="str">
        <f t="shared" si="68"/>
        <v xml:space="preserve"> </v>
      </c>
      <c r="AY119" s="4" t="str">
        <f t="shared" si="69"/>
        <v xml:space="preserve"> </v>
      </c>
      <c r="AZ119" s="747" t="str">
        <f t="shared" si="70"/>
        <v xml:space="preserve"> </v>
      </c>
      <c r="BA119" s="4" t="str">
        <f t="shared" si="71"/>
        <v xml:space="preserve"> </v>
      </c>
      <c r="BB119" s="747" t="str">
        <f t="shared" si="72"/>
        <v xml:space="preserve"> </v>
      </c>
      <c r="BC119" s="4" t="str">
        <f t="shared" si="73"/>
        <v xml:space="preserve"> </v>
      </c>
      <c r="BD119" s="747" t="str">
        <f t="shared" si="74"/>
        <v xml:space="preserve"> </v>
      </c>
      <c r="BE119" s="4" t="str">
        <f t="shared" si="75"/>
        <v xml:space="preserve"> </v>
      </c>
      <c r="BF119" s="747" t="str">
        <f t="shared" si="76"/>
        <v xml:space="preserve"> </v>
      </c>
      <c r="BG119" s="4" t="str">
        <f t="shared" si="77"/>
        <v xml:space="preserve"> </v>
      </c>
      <c r="BH119" s="747" t="str">
        <f t="shared" si="78"/>
        <v xml:space="preserve"> </v>
      </c>
      <c r="BI119" s="4" t="str">
        <f t="shared" si="79"/>
        <v xml:space="preserve"> </v>
      </c>
      <c r="BJ119" s="747" t="str">
        <f t="shared" si="80"/>
        <v xml:space="preserve"> </v>
      </c>
      <c r="BK119" s="4" t="str">
        <f t="shared" si="81"/>
        <v xml:space="preserve"> </v>
      </c>
      <c r="BL119" s="747" t="str">
        <f t="shared" si="82"/>
        <v xml:space="preserve"> </v>
      </c>
      <c r="BM119" s="4" t="str">
        <f t="shared" si="83"/>
        <v xml:space="preserve"> </v>
      </c>
      <c r="BN119" s="747" t="str">
        <f t="shared" si="84"/>
        <v xml:space="preserve"> </v>
      </c>
      <c r="BO119" s="4">
        <f t="shared" si="85"/>
        <v>0.25</v>
      </c>
      <c r="BP119" s="747">
        <f t="shared" si="86"/>
        <v>26228.666666666664</v>
      </c>
      <c r="BQ119" s="4" t="str">
        <f t="shared" si="87"/>
        <v xml:space="preserve"> </v>
      </c>
      <c r="BR119" s="747" t="str">
        <f t="shared" si="88"/>
        <v xml:space="preserve"> </v>
      </c>
      <c r="BS119" s="133"/>
      <c r="BT119" s="133"/>
      <c r="BU119" s="389"/>
      <c r="BV119" s="389"/>
      <c r="BW119" s="389"/>
      <c r="BX119" s="389"/>
      <c r="BY119" s="389"/>
      <c r="BZ119" s="389"/>
      <c r="CA119" s="389"/>
      <c r="CB119" s="389"/>
      <c r="CC119" s="163">
        <f t="shared" si="89"/>
        <v>0</v>
      </c>
      <c r="CD119" s="389"/>
      <c r="CE119" s="389"/>
      <c r="CF119" s="389"/>
      <c r="CG119" s="389"/>
      <c r="CH119" s="389"/>
      <c r="CI119" s="389"/>
      <c r="CJ119" s="389"/>
      <c r="CK119" s="389"/>
      <c r="CL119" s="389"/>
      <c r="CM119" s="389"/>
      <c r="CN119" s="389"/>
      <c r="CO119" s="389"/>
      <c r="CP119" s="389"/>
      <c r="CQ119" s="389"/>
      <c r="CR119" s="389"/>
      <c r="CS119" s="389"/>
      <c r="CT119" s="389"/>
      <c r="CU119" s="389"/>
      <c r="CV119" s="389"/>
      <c r="CW119" s="389"/>
      <c r="CX119" s="389"/>
      <c r="CY119" s="389"/>
      <c r="CZ119" s="389"/>
      <c r="DA119" s="389"/>
      <c r="DB119" s="389"/>
      <c r="DC119" s="389"/>
      <c r="DD119" s="389"/>
      <c r="DE119" s="389"/>
      <c r="DF119" s="389"/>
      <c r="DG119" s="389"/>
      <c r="DH119" s="389"/>
      <c r="DI119" s="389"/>
      <c r="DJ119" s="389"/>
      <c r="DK119" s="389"/>
      <c r="DL119" s="389"/>
      <c r="DM119" s="389"/>
      <c r="DN119" s="389"/>
      <c r="DO119" s="389"/>
      <c r="DP119" s="389"/>
      <c r="DQ119" s="389"/>
      <c r="DR119" s="389"/>
      <c r="DS119" s="389"/>
      <c r="DT119" s="389"/>
      <c r="DU119" s="389"/>
      <c r="DV119" s="389"/>
      <c r="DW119" s="389"/>
      <c r="DX119" s="389"/>
      <c r="DY119" s="389"/>
      <c r="DZ119" s="389"/>
      <c r="EA119" s="389"/>
      <c r="EB119" s="389"/>
      <c r="EC119" s="389"/>
      <c r="ED119" s="389"/>
      <c r="EE119" s="389"/>
      <c r="EF119" s="389"/>
      <c r="EG119" s="389"/>
      <c r="EH119" s="389"/>
      <c r="EI119" s="389"/>
      <c r="EJ119" s="389"/>
      <c r="EK119" s="389"/>
      <c r="EL119" s="389"/>
      <c r="EM119" s="389"/>
      <c r="EN119" s="389"/>
      <c r="EO119" s="389"/>
      <c r="EP119" s="389"/>
      <c r="EQ119" s="389"/>
      <c r="ER119" s="389"/>
      <c r="ES119" s="389"/>
      <c r="ET119" s="389"/>
      <c r="EU119" s="389"/>
      <c r="EV119" s="389"/>
      <c r="EW119" s="389"/>
      <c r="EX119" s="389"/>
      <c r="EY119" s="389"/>
      <c r="EZ119" s="389"/>
      <c r="FA119" s="389"/>
      <c r="FB119" s="389"/>
      <c r="FC119" s="389"/>
      <c r="FD119" s="389"/>
      <c r="FE119" s="389"/>
      <c r="FF119" s="389"/>
      <c r="FG119" s="389"/>
      <c r="FH119" s="389"/>
      <c r="FI119" s="389"/>
      <c r="FJ119" s="389"/>
      <c r="FK119" s="389"/>
      <c r="FL119" s="389"/>
      <c r="FM119" s="389"/>
      <c r="FN119" s="389"/>
      <c r="FO119" s="389"/>
      <c r="FP119" s="389"/>
      <c r="FQ119" s="389"/>
      <c r="FR119" s="389"/>
      <c r="FS119" s="389"/>
      <c r="FT119" s="389"/>
      <c r="FU119" s="389"/>
      <c r="FV119" s="389"/>
      <c r="FW119" s="389"/>
      <c r="FX119" s="389"/>
      <c r="FY119" s="660" t="s">
        <v>354</v>
      </c>
      <c r="FZ119" s="661">
        <v>247</v>
      </c>
      <c r="GA119" s="661">
        <v>30289488</v>
      </c>
      <c r="GB119" s="661">
        <v>30</v>
      </c>
      <c r="GC119" s="661" t="s">
        <v>813</v>
      </c>
      <c r="GD119" s="661">
        <v>16</v>
      </c>
      <c r="GE119" s="661">
        <v>1970</v>
      </c>
      <c r="GF119" s="661">
        <v>0</v>
      </c>
      <c r="GG119" s="661" t="s">
        <v>792</v>
      </c>
      <c r="GH119" s="661">
        <v>0</v>
      </c>
      <c r="GI119" s="661">
        <v>0</v>
      </c>
      <c r="GJ119" s="661" t="s">
        <v>792</v>
      </c>
      <c r="GK119" s="661">
        <v>0</v>
      </c>
      <c r="GL119" s="661" t="s">
        <v>781</v>
      </c>
      <c r="GM119" s="661" t="s">
        <v>782</v>
      </c>
      <c r="GN119" s="661">
        <v>66</v>
      </c>
      <c r="GO119" s="661" t="s">
        <v>783</v>
      </c>
      <c r="GP119" s="661">
        <v>0</v>
      </c>
      <c r="GQ119" s="661">
        <v>0</v>
      </c>
      <c r="GR119" s="661">
        <v>4</v>
      </c>
      <c r="GS119" s="661">
        <v>2</v>
      </c>
      <c r="GT119" s="661">
        <v>1</v>
      </c>
      <c r="GU119" s="661" t="s">
        <v>783</v>
      </c>
      <c r="GV119" s="661" t="s">
        <v>783</v>
      </c>
      <c r="GW119" s="661" t="s">
        <v>783</v>
      </c>
      <c r="GX119" s="661" t="s">
        <v>783</v>
      </c>
      <c r="GY119" s="661" t="s">
        <v>783</v>
      </c>
      <c r="GZ119" s="661">
        <v>1649</v>
      </c>
      <c r="HA119" s="661">
        <v>1.31</v>
      </c>
      <c r="HB119" s="661">
        <v>5</v>
      </c>
      <c r="HC119" s="661" t="s">
        <v>783</v>
      </c>
      <c r="HD119" s="661" t="s">
        <v>782</v>
      </c>
      <c r="HE119" s="661">
        <v>75</v>
      </c>
      <c r="HF119" s="661" t="s">
        <v>783</v>
      </c>
      <c r="HG119" s="661">
        <v>0</v>
      </c>
      <c r="HH119" s="661" t="s">
        <v>783</v>
      </c>
      <c r="HI119" s="661">
        <v>0</v>
      </c>
      <c r="HJ119" s="661">
        <v>1</v>
      </c>
      <c r="HK119" s="661">
        <v>45</v>
      </c>
      <c r="HL119" s="661" t="s">
        <v>784</v>
      </c>
      <c r="HM119" s="661" t="s">
        <v>785</v>
      </c>
      <c r="HN119" s="661" t="s">
        <v>783</v>
      </c>
      <c r="HO119" s="661" t="s">
        <v>783</v>
      </c>
      <c r="HP119" s="661" t="s">
        <v>783</v>
      </c>
      <c r="HQ119" s="661" t="s">
        <v>783</v>
      </c>
      <c r="HR119" s="661" t="s">
        <v>783</v>
      </c>
      <c r="HS119" s="661">
        <v>3979229</v>
      </c>
      <c r="HT119" s="661" t="s">
        <v>783</v>
      </c>
      <c r="HU119" s="661" t="s">
        <v>786</v>
      </c>
      <c r="HV119" s="661" t="s">
        <v>787</v>
      </c>
      <c r="HW119" s="661">
        <v>4</v>
      </c>
      <c r="HX119" s="661">
        <v>2014</v>
      </c>
      <c r="HY119" s="661">
        <v>63</v>
      </c>
      <c r="HZ119" s="661">
        <v>0</v>
      </c>
      <c r="IA119" s="661">
        <v>6917</v>
      </c>
      <c r="IB119" s="662">
        <v>41697.500081018516</v>
      </c>
      <c r="IC119" s="661" t="s">
        <v>788</v>
      </c>
      <c r="ID119" s="661">
        <v>3974751</v>
      </c>
      <c r="IE119" s="661">
        <v>2014</v>
      </c>
      <c r="IF119" s="661">
        <v>1712</v>
      </c>
      <c r="IG119" s="661" t="s">
        <v>783</v>
      </c>
      <c r="IH119" s="661" t="s">
        <v>783</v>
      </c>
      <c r="II119" s="661" t="s">
        <v>783</v>
      </c>
      <c r="IJ119" s="661" t="s">
        <v>783</v>
      </c>
      <c r="IK119" s="661" t="s">
        <v>783</v>
      </c>
      <c r="IL119" s="661" t="s">
        <v>783</v>
      </c>
      <c r="IM119" s="661" t="s">
        <v>783</v>
      </c>
      <c r="IN119" s="661" t="s">
        <v>783</v>
      </c>
      <c r="IO119" s="661" t="s">
        <v>783</v>
      </c>
      <c r="IP119" s="661">
        <v>1649</v>
      </c>
      <c r="IQ119" s="662">
        <v>37477.354571759257</v>
      </c>
      <c r="IR119" s="661">
        <v>18</v>
      </c>
      <c r="IS119" s="661" t="s">
        <v>793</v>
      </c>
      <c r="IT119" s="661">
        <v>1</v>
      </c>
      <c r="IU119" s="663">
        <v>41275</v>
      </c>
      <c r="IV119" s="661" t="s">
        <v>783</v>
      </c>
      <c r="IW119" s="661" t="s">
        <v>783</v>
      </c>
      <c r="IX119" s="661" t="s">
        <v>783</v>
      </c>
      <c r="IY119" s="661" t="s">
        <v>781</v>
      </c>
      <c r="IZ119" s="661">
        <v>45</v>
      </c>
      <c r="JA119" s="661" t="s">
        <v>789</v>
      </c>
      <c r="JB119" s="661" t="s">
        <v>783</v>
      </c>
      <c r="JC119" s="661" t="s">
        <v>783</v>
      </c>
      <c r="JD119" s="661" t="s">
        <v>783</v>
      </c>
      <c r="JE119" s="661">
        <v>329438</v>
      </c>
      <c r="JF119" s="661" t="s">
        <v>783</v>
      </c>
      <c r="JG119" s="661" t="s">
        <v>783</v>
      </c>
      <c r="JH119" s="661" t="s">
        <v>804</v>
      </c>
      <c r="JI119" s="661">
        <v>30</v>
      </c>
      <c r="JJ119" s="661" t="s">
        <v>783</v>
      </c>
      <c r="JK119" s="661" t="s">
        <v>783</v>
      </c>
      <c r="JL119" s="661" t="s">
        <v>783</v>
      </c>
      <c r="JM119" s="661" t="s">
        <v>790</v>
      </c>
      <c r="JN119" s="661">
        <v>4</v>
      </c>
      <c r="JO119" s="661">
        <v>1</v>
      </c>
      <c r="JP119" s="661" t="s">
        <v>783</v>
      </c>
      <c r="JQ119" s="661">
        <v>10915783</v>
      </c>
      <c r="JR119" s="661">
        <v>2011</v>
      </c>
      <c r="JS119" s="661">
        <v>11</v>
      </c>
      <c r="JT119" s="661" t="s">
        <v>783</v>
      </c>
      <c r="JU119" s="661" t="s">
        <v>783</v>
      </c>
      <c r="JV119" s="661" t="s">
        <v>882</v>
      </c>
      <c r="JW119" s="664">
        <v>6931.8508430000002</v>
      </c>
      <c r="JX119">
        <f>JW119</f>
        <v>6931.8508430000002</v>
      </c>
      <c r="JY119" s="225">
        <v>1.3128505384469698</v>
      </c>
    </row>
    <row r="120" spans="1:287" ht="16" thickBot="1">
      <c r="A120" s="905" t="s">
        <v>5</v>
      </c>
      <c r="B120" s="79">
        <f t="shared" si="52"/>
        <v>1</v>
      </c>
      <c r="C120" s="871" t="s">
        <v>111</v>
      </c>
      <c r="D120" s="489" t="s">
        <v>132</v>
      </c>
      <c r="E120" s="1129" t="s">
        <v>59</v>
      </c>
      <c r="F120" s="888">
        <v>0.14000000000000001</v>
      </c>
      <c r="G120" s="120">
        <f t="shared" si="90"/>
        <v>84.320000000000007</v>
      </c>
      <c r="H120" s="46"/>
      <c r="I120" s="3">
        <v>0.14000000000000001</v>
      </c>
      <c r="J120" s="29"/>
      <c r="K120" s="18"/>
      <c r="L120" s="5"/>
      <c r="M120" s="170">
        <v>2</v>
      </c>
      <c r="N120" s="71">
        <v>1</v>
      </c>
      <c r="O120" s="739">
        <v>2</v>
      </c>
      <c r="P120" s="1107">
        <f t="shared" si="95"/>
        <v>5</v>
      </c>
      <c r="Q120" s="1108">
        <f t="shared" si="100"/>
        <v>4</v>
      </c>
      <c r="R120" s="46"/>
      <c r="S120" s="3">
        <v>0.14000000000000001</v>
      </c>
      <c r="T120" s="25"/>
      <c r="U120" s="219">
        <f t="shared" si="97"/>
        <v>10500.000000000002</v>
      </c>
      <c r="V120" s="219" t="s">
        <v>642</v>
      </c>
      <c r="W120" s="1042">
        <f t="shared" si="91"/>
        <v>10500.000000000002</v>
      </c>
      <c r="X120" s="537">
        <f t="shared" si="92"/>
        <v>0</v>
      </c>
      <c r="Y120" s="538">
        <f t="shared" si="53"/>
        <v>500</v>
      </c>
      <c r="Z120" s="1090">
        <f t="shared" si="54"/>
        <v>11000.000000000002</v>
      </c>
      <c r="AA120" s="1475">
        <f t="shared" si="93"/>
        <v>7535060.9640888879</v>
      </c>
      <c r="AB120" s="1098"/>
      <c r="AC120" s="600"/>
      <c r="AD120" s="1056">
        <f t="shared" si="55"/>
        <v>0</v>
      </c>
      <c r="AE120" s="1063"/>
      <c r="AF120" s="747">
        <f t="shared" si="56"/>
        <v>0</v>
      </c>
      <c r="AG120" s="600"/>
      <c r="AH120" s="1056">
        <f t="shared" si="57"/>
        <v>0</v>
      </c>
      <c r="AI120" s="1070"/>
      <c r="AJ120" s="747">
        <f t="shared" si="58"/>
        <v>0</v>
      </c>
      <c r="AK120" s="1051"/>
      <c r="AL120" s="270">
        <v>0</v>
      </c>
      <c r="AM120" s="902">
        <v>2021</v>
      </c>
      <c r="AN120" s="902">
        <f t="shared" si="99"/>
        <v>2031</v>
      </c>
      <c r="AO120" s="18" t="str">
        <f t="shared" si="59"/>
        <v xml:space="preserve"> </v>
      </c>
      <c r="AP120" s="747" t="str">
        <f t="shared" si="60"/>
        <v xml:space="preserve"> </v>
      </c>
      <c r="AQ120" s="4" t="str">
        <f t="shared" si="61"/>
        <v xml:space="preserve"> </v>
      </c>
      <c r="AR120" s="747" t="str">
        <f t="shared" si="62"/>
        <v xml:space="preserve"> </v>
      </c>
      <c r="AS120" s="4" t="str">
        <f t="shared" si="63"/>
        <v xml:space="preserve"> </v>
      </c>
      <c r="AT120" s="747" t="str">
        <f t="shared" si="64"/>
        <v xml:space="preserve"> </v>
      </c>
      <c r="AU120" s="4" t="str">
        <f t="shared" si="65"/>
        <v xml:space="preserve"> </v>
      </c>
      <c r="AV120" s="747" t="str">
        <f t="shared" si="66"/>
        <v xml:space="preserve"> </v>
      </c>
      <c r="AW120" s="4" t="str">
        <f t="shared" si="67"/>
        <v xml:space="preserve"> </v>
      </c>
      <c r="AX120" s="747" t="str">
        <f t="shared" si="68"/>
        <v xml:space="preserve"> </v>
      </c>
      <c r="AY120" s="4" t="str">
        <f t="shared" si="69"/>
        <v xml:space="preserve"> </v>
      </c>
      <c r="AZ120" s="747" t="str">
        <f t="shared" si="70"/>
        <v xml:space="preserve"> </v>
      </c>
      <c r="BA120" s="4" t="str">
        <f t="shared" si="71"/>
        <v xml:space="preserve"> </v>
      </c>
      <c r="BB120" s="747" t="str">
        <f t="shared" si="72"/>
        <v xml:space="preserve"> </v>
      </c>
      <c r="BC120" s="4" t="str">
        <f t="shared" si="73"/>
        <v xml:space="preserve"> </v>
      </c>
      <c r="BD120" s="747" t="str">
        <f t="shared" si="74"/>
        <v xml:space="preserve"> </v>
      </c>
      <c r="BE120" s="4" t="str">
        <f t="shared" si="75"/>
        <v xml:space="preserve"> </v>
      </c>
      <c r="BF120" s="747" t="str">
        <f t="shared" si="76"/>
        <v xml:space="preserve"> </v>
      </c>
      <c r="BG120" s="4" t="str">
        <f t="shared" si="77"/>
        <v xml:space="preserve"> </v>
      </c>
      <c r="BH120" s="747" t="str">
        <f t="shared" si="78"/>
        <v xml:space="preserve"> </v>
      </c>
      <c r="BI120" s="4" t="str">
        <f t="shared" si="79"/>
        <v xml:space="preserve"> </v>
      </c>
      <c r="BJ120" s="747" t="str">
        <f t="shared" si="80"/>
        <v xml:space="preserve"> </v>
      </c>
      <c r="BK120" s="4" t="str">
        <f t="shared" si="81"/>
        <v xml:space="preserve"> </v>
      </c>
      <c r="BL120" s="747" t="str">
        <f t="shared" si="82"/>
        <v xml:space="preserve"> </v>
      </c>
      <c r="BM120" s="4" t="str">
        <f t="shared" si="83"/>
        <v xml:space="preserve"> </v>
      </c>
      <c r="BN120" s="747" t="str">
        <f t="shared" si="84"/>
        <v xml:space="preserve"> </v>
      </c>
      <c r="BO120" s="4">
        <f t="shared" si="85"/>
        <v>0.14000000000000001</v>
      </c>
      <c r="BP120" s="747">
        <f t="shared" si="86"/>
        <v>11000.000000000002</v>
      </c>
      <c r="BQ120" s="4" t="str">
        <f t="shared" si="87"/>
        <v xml:space="preserve"> </v>
      </c>
      <c r="BR120" s="747" t="str">
        <f t="shared" si="88"/>
        <v xml:space="preserve"> </v>
      </c>
      <c r="BS120" s="133"/>
      <c r="BT120" s="133"/>
      <c r="BU120" s="389"/>
      <c r="BV120" s="389"/>
      <c r="BW120" s="389"/>
      <c r="BX120" s="389"/>
      <c r="BY120" s="389"/>
      <c r="BZ120" s="389"/>
      <c r="CA120" s="389"/>
      <c r="CB120" s="389"/>
      <c r="CC120" s="163">
        <f t="shared" si="89"/>
        <v>0</v>
      </c>
      <c r="CD120" s="389"/>
      <c r="CE120" s="389"/>
      <c r="CF120" s="389"/>
      <c r="CG120" s="389"/>
      <c r="CH120" s="389"/>
      <c r="CI120" s="389"/>
      <c r="CJ120" s="389"/>
      <c r="CK120" s="389"/>
      <c r="CL120" s="389"/>
      <c r="CM120" s="389"/>
      <c r="CN120" s="389"/>
      <c r="CO120" s="389"/>
      <c r="CP120" s="389"/>
      <c r="CQ120" s="389"/>
      <c r="CR120" s="389"/>
      <c r="CS120" s="389"/>
      <c r="CT120" s="389"/>
      <c r="CU120" s="389"/>
      <c r="CV120" s="389"/>
      <c r="CW120" s="389"/>
      <c r="CX120" s="389"/>
      <c r="CY120" s="389"/>
      <c r="CZ120" s="389"/>
      <c r="DA120" s="389"/>
      <c r="DB120" s="389"/>
      <c r="DC120" s="389"/>
      <c r="DD120" s="389"/>
      <c r="DE120" s="389"/>
      <c r="DF120" s="389"/>
      <c r="DG120" s="389"/>
      <c r="DH120" s="389"/>
      <c r="DI120" s="389"/>
      <c r="DJ120" s="389"/>
      <c r="DK120" s="389"/>
      <c r="DL120" s="389"/>
      <c r="DM120" s="389"/>
      <c r="DN120" s="389"/>
      <c r="DO120" s="389"/>
      <c r="DP120" s="389"/>
      <c r="DQ120" s="389"/>
      <c r="DR120" s="389"/>
      <c r="DS120" s="389"/>
      <c r="DT120" s="389"/>
      <c r="DU120" s="389"/>
      <c r="DV120" s="389"/>
      <c r="DW120" s="389"/>
      <c r="DX120" s="389"/>
      <c r="DY120" s="389"/>
      <c r="DZ120" s="389"/>
      <c r="EA120" s="389"/>
      <c r="EB120" s="389"/>
      <c r="EC120" s="389"/>
      <c r="ED120" s="389"/>
      <c r="EE120" s="389"/>
      <c r="EF120" s="389"/>
      <c r="EG120" s="389"/>
      <c r="EH120" s="389"/>
      <c r="EI120" s="389"/>
      <c r="EJ120" s="389"/>
      <c r="EK120" s="389"/>
      <c r="EL120" s="389"/>
      <c r="EM120" s="389"/>
      <c r="EN120" s="389"/>
      <c r="EO120" s="389"/>
      <c r="EP120" s="389"/>
      <c r="EQ120" s="389"/>
      <c r="ER120" s="389"/>
      <c r="ES120" s="389"/>
      <c r="ET120" s="389"/>
      <c r="EU120" s="389"/>
      <c r="EV120" s="389"/>
      <c r="EW120" s="389"/>
      <c r="EX120" s="389"/>
      <c r="EY120" s="389"/>
      <c r="EZ120" s="389"/>
      <c r="FA120" s="389"/>
      <c r="FB120" s="389"/>
      <c r="FC120" s="389"/>
      <c r="FD120" s="389"/>
      <c r="FE120" s="389"/>
      <c r="FF120" s="389"/>
      <c r="FG120" s="389"/>
      <c r="FH120" s="389"/>
      <c r="FI120" s="389"/>
      <c r="FJ120" s="389"/>
      <c r="FK120" s="389"/>
      <c r="FL120" s="389"/>
      <c r="FM120" s="389"/>
      <c r="FN120" s="389"/>
      <c r="FO120" s="389"/>
      <c r="FP120" s="389"/>
      <c r="FQ120" s="389"/>
      <c r="FR120" s="389"/>
      <c r="FS120" s="389"/>
      <c r="FT120" s="389"/>
      <c r="FU120" s="389"/>
      <c r="FV120" s="389"/>
      <c r="FW120" s="389"/>
      <c r="FX120" s="389"/>
      <c r="FY120" s="625" t="s">
        <v>424</v>
      </c>
      <c r="FZ120" s="626">
        <v>73</v>
      </c>
      <c r="GA120" s="626">
        <v>30289414</v>
      </c>
      <c r="GB120" s="626">
        <v>55</v>
      </c>
      <c r="GC120" s="626" t="s">
        <v>798</v>
      </c>
      <c r="GD120" s="626">
        <v>18</v>
      </c>
      <c r="GE120" s="626">
        <v>2009</v>
      </c>
      <c r="GF120" s="626">
        <v>1</v>
      </c>
      <c r="GG120" s="626" t="s">
        <v>780</v>
      </c>
      <c r="GH120" s="626">
        <v>2</v>
      </c>
      <c r="GI120" s="626">
        <v>1</v>
      </c>
      <c r="GJ120" s="626" t="s">
        <v>780</v>
      </c>
      <c r="GK120" s="626">
        <v>2</v>
      </c>
      <c r="GL120" s="626" t="s">
        <v>781</v>
      </c>
      <c r="GM120" s="626" t="s">
        <v>782</v>
      </c>
      <c r="GN120" s="626">
        <v>66</v>
      </c>
      <c r="GO120" s="626" t="s">
        <v>783</v>
      </c>
      <c r="GP120" s="626">
        <v>0</v>
      </c>
      <c r="GQ120" s="626">
        <v>0</v>
      </c>
      <c r="GR120" s="626">
        <v>4</v>
      </c>
      <c r="GS120" s="626">
        <v>2</v>
      </c>
      <c r="GT120" s="626">
        <v>9</v>
      </c>
      <c r="GU120" s="626" t="s">
        <v>783</v>
      </c>
      <c r="GV120" s="626" t="s">
        <v>783</v>
      </c>
      <c r="GW120" s="626" t="s">
        <v>783</v>
      </c>
      <c r="GX120" s="626" t="s">
        <v>783</v>
      </c>
      <c r="GY120" s="626" t="s">
        <v>783</v>
      </c>
      <c r="GZ120" s="626">
        <v>1649</v>
      </c>
      <c r="HA120" s="626">
        <v>0.23</v>
      </c>
      <c r="HB120" s="626">
        <v>5</v>
      </c>
      <c r="HC120" s="626" t="s">
        <v>783</v>
      </c>
      <c r="HD120" s="626" t="s">
        <v>782</v>
      </c>
      <c r="HE120" s="626">
        <v>15</v>
      </c>
      <c r="HF120" s="626" t="s">
        <v>783</v>
      </c>
      <c r="HG120" s="626">
        <v>0</v>
      </c>
      <c r="HH120" s="626" t="s">
        <v>783</v>
      </c>
      <c r="HI120" s="626">
        <v>0</v>
      </c>
      <c r="HJ120" s="626">
        <v>1</v>
      </c>
      <c r="HK120" s="626">
        <v>45</v>
      </c>
      <c r="HL120" s="626" t="s">
        <v>784</v>
      </c>
      <c r="HM120" s="626" t="s">
        <v>785</v>
      </c>
      <c r="HN120" s="626" t="s">
        <v>783</v>
      </c>
      <c r="HO120" s="626" t="s">
        <v>783</v>
      </c>
      <c r="HP120" s="626" t="s">
        <v>783</v>
      </c>
      <c r="HQ120" s="626" t="s">
        <v>783</v>
      </c>
      <c r="HR120" s="626" t="s">
        <v>783</v>
      </c>
      <c r="HS120" s="626">
        <v>3980715</v>
      </c>
      <c r="HT120" s="626" t="s">
        <v>783</v>
      </c>
      <c r="HU120" s="626" t="s">
        <v>786</v>
      </c>
      <c r="HV120" s="626" t="s">
        <v>787</v>
      </c>
      <c r="HW120" s="626">
        <v>4</v>
      </c>
      <c r="HX120" s="626">
        <v>2014</v>
      </c>
      <c r="HY120" s="626">
        <v>63</v>
      </c>
      <c r="HZ120" s="626">
        <v>581</v>
      </c>
      <c r="IA120" s="626">
        <v>1795</v>
      </c>
      <c r="IB120" s="627">
        <v>41697.500081018516</v>
      </c>
      <c r="IC120" s="626" t="s">
        <v>788</v>
      </c>
      <c r="ID120" s="626">
        <v>3976237</v>
      </c>
      <c r="IE120" s="626">
        <v>2014</v>
      </c>
      <c r="IF120" s="626">
        <v>1712</v>
      </c>
      <c r="IG120" s="626" t="s">
        <v>783</v>
      </c>
      <c r="IH120" s="626" t="s">
        <v>783</v>
      </c>
      <c r="II120" s="626" t="s">
        <v>783</v>
      </c>
      <c r="IJ120" s="626" t="s">
        <v>783</v>
      </c>
      <c r="IK120" s="626" t="s">
        <v>783</v>
      </c>
      <c r="IL120" s="626" t="s">
        <v>783</v>
      </c>
      <c r="IM120" s="626" t="s">
        <v>783</v>
      </c>
      <c r="IN120" s="626" t="s">
        <v>783</v>
      </c>
      <c r="IO120" s="626" t="s">
        <v>783</v>
      </c>
      <c r="IP120" s="626">
        <v>1649</v>
      </c>
      <c r="IQ120" s="627">
        <v>39296.319722222222</v>
      </c>
      <c r="IR120" s="626">
        <v>2</v>
      </c>
      <c r="IS120" s="626" t="s">
        <v>793</v>
      </c>
      <c r="IT120" s="626">
        <v>9</v>
      </c>
      <c r="IU120" s="665">
        <v>41275</v>
      </c>
      <c r="IV120" s="626" t="s">
        <v>783</v>
      </c>
      <c r="IW120" s="626" t="s">
        <v>783</v>
      </c>
      <c r="IX120" s="626" t="s">
        <v>783</v>
      </c>
      <c r="IY120" s="626" t="s">
        <v>781</v>
      </c>
      <c r="IZ120" s="626">
        <v>45</v>
      </c>
      <c r="JA120" s="626" t="s">
        <v>789</v>
      </c>
      <c r="JB120" s="626" t="s">
        <v>783</v>
      </c>
      <c r="JC120" s="626" t="s">
        <v>783</v>
      </c>
      <c r="JD120" s="626" t="s">
        <v>783</v>
      </c>
      <c r="JE120" s="626">
        <v>329421</v>
      </c>
      <c r="JF120" s="626" t="s">
        <v>783</v>
      </c>
      <c r="JG120" s="626" t="s">
        <v>783</v>
      </c>
      <c r="JH120" s="626" t="s">
        <v>815</v>
      </c>
      <c r="JI120" s="626">
        <v>55</v>
      </c>
      <c r="JJ120" s="626" t="s">
        <v>783</v>
      </c>
      <c r="JK120" s="626" t="s">
        <v>783</v>
      </c>
      <c r="JL120" s="626" t="s">
        <v>783</v>
      </c>
      <c r="JM120" s="626" t="s">
        <v>790</v>
      </c>
      <c r="JN120" s="626">
        <v>4</v>
      </c>
      <c r="JO120" s="626">
        <v>3</v>
      </c>
      <c r="JP120" s="626" t="s">
        <v>783</v>
      </c>
      <c r="JQ120" s="626">
        <v>10711928</v>
      </c>
      <c r="JR120" s="626">
        <v>2011</v>
      </c>
      <c r="JS120" s="626">
        <v>3</v>
      </c>
      <c r="JT120" s="626" t="s">
        <v>783</v>
      </c>
      <c r="JU120" s="626" t="s">
        <v>783</v>
      </c>
      <c r="JV120" s="626" t="s">
        <v>847</v>
      </c>
      <c r="JW120" s="628">
        <v>1141.411891</v>
      </c>
      <c r="JY120" s="225"/>
    </row>
    <row r="121" spans="1:287" ht="16" thickBot="1">
      <c r="A121" s="905" t="s">
        <v>5</v>
      </c>
      <c r="B121" s="79">
        <f t="shared" si="52"/>
        <v>1</v>
      </c>
      <c r="C121" s="871" t="s">
        <v>93</v>
      </c>
      <c r="D121" s="489" t="s">
        <v>162</v>
      </c>
      <c r="E121" s="1129" t="s">
        <v>80</v>
      </c>
      <c r="F121" s="888">
        <v>0.2</v>
      </c>
      <c r="G121" s="120">
        <f t="shared" si="90"/>
        <v>84.52000000000001</v>
      </c>
      <c r="H121" s="46"/>
      <c r="I121" s="33">
        <v>0.2</v>
      </c>
      <c r="J121" s="29"/>
      <c r="K121" s="18"/>
      <c r="L121" s="5"/>
      <c r="M121" s="170">
        <v>1</v>
      </c>
      <c r="N121" s="71">
        <v>1</v>
      </c>
      <c r="O121" s="739">
        <v>2</v>
      </c>
      <c r="P121" s="1107">
        <f t="shared" si="95"/>
        <v>4</v>
      </c>
      <c r="Q121" s="1108">
        <f t="shared" si="100"/>
        <v>2</v>
      </c>
      <c r="R121" s="46"/>
      <c r="S121" s="547">
        <f>I121</f>
        <v>0.2</v>
      </c>
      <c r="T121" s="25"/>
      <c r="U121" s="219">
        <f t="shared" si="97"/>
        <v>15000</v>
      </c>
      <c r="V121" s="219" t="s">
        <v>642</v>
      </c>
      <c r="W121" s="1042">
        <f t="shared" si="91"/>
        <v>15000</v>
      </c>
      <c r="X121" s="537">
        <f t="shared" si="92"/>
        <v>0</v>
      </c>
      <c r="Y121" s="538">
        <f t="shared" si="53"/>
        <v>500</v>
      </c>
      <c r="Z121" s="1090">
        <f t="shared" si="54"/>
        <v>15500</v>
      </c>
      <c r="AA121" s="1475">
        <f t="shared" si="93"/>
        <v>7550560.9640888879</v>
      </c>
      <c r="AB121" s="1098"/>
      <c r="AC121" s="600"/>
      <c r="AD121" s="1056">
        <f t="shared" si="55"/>
        <v>0</v>
      </c>
      <c r="AE121" s="1063"/>
      <c r="AF121" s="747">
        <f t="shared" si="56"/>
        <v>0</v>
      </c>
      <c r="AG121" s="600"/>
      <c r="AH121" s="1056">
        <f t="shared" si="57"/>
        <v>0</v>
      </c>
      <c r="AI121" s="1070"/>
      <c r="AJ121" s="747">
        <f t="shared" si="58"/>
        <v>0</v>
      </c>
      <c r="AK121" s="1051"/>
      <c r="AL121" s="270">
        <v>0</v>
      </c>
      <c r="AM121" s="902">
        <v>2021</v>
      </c>
      <c r="AN121" s="902">
        <f t="shared" si="99"/>
        <v>2031</v>
      </c>
      <c r="AO121" s="18" t="str">
        <f t="shared" si="59"/>
        <v xml:space="preserve"> </v>
      </c>
      <c r="AP121" s="747" t="str">
        <f t="shared" si="60"/>
        <v xml:space="preserve"> </v>
      </c>
      <c r="AQ121" s="4" t="str">
        <f t="shared" si="61"/>
        <v xml:space="preserve"> </v>
      </c>
      <c r="AR121" s="747" t="str">
        <f t="shared" si="62"/>
        <v xml:space="preserve"> </v>
      </c>
      <c r="AS121" s="4" t="str">
        <f t="shared" si="63"/>
        <v xml:space="preserve"> </v>
      </c>
      <c r="AT121" s="747" t="str">
        <f t="shared" si="64"/>
        <v xml:space="preserve"> </v>
      </c>
      <c r="AU121" s="4" t="str">
        <f t="shared" si="65"/>
        <v xml:space="preserve"> </v>
      </c>
      <c r="AV121" s="747" t="str">
        <f t="shared" si="66"/>
        <v xml:space="preserve"> </v>
      </c>
      <c r="AW121" s="4" t="str">
        <f t="shared" si="67"/>
        <v xml:space="preserve"> </v>
      </c>
      <c r="AX121" s="747" t="str">
        <f t="shared" si="68"/>
        <v xml:space="preserve"> </v>
      </c>
      <c r="AY121" s="4" t="str">
        <f t="shared" si="69"/>
        <v xml:space="preserve"> </v>
      </c>
      <c r="AZ121" s="747" t="str">
        <f t="shared" si="70"/>
        <v xml:space="preserve"> </v>
      </c>
      <c r="BA121" s="4" t="str">
        <f t="shared" si="71"/>
        <v xml:space="preserve"> </v>
      </c>
      <c r="BB121" s="747" t="str">
        <f t="shared" si="72"/>
        <v xml:space="preserve"> </v>
      </c>
      <c r="BC121" s="4" t="str">
        <f t="shared" si="73"/>
        <v xml:space="preserve"> </v>
      </c>
      <c r="BD121" s="747" t="str">
        <f t="shared" si="74"/>
        <v xml:space="preserve"> </v>
      </c>
      <c r="BE121" s="4" t="str">
        <f t="shared" si="75"/>
        <v xml:space="preserve"> </v>
      </c>
      <c r="BF121" s="747" t="str">
        <f t="shared" si="76"/>
        <v xml:space="preserve"> </v>
      </c>
      <c r="BG121" s="4" t="str">
        <f t="shared" si="77"/>
        <v xml:space="preserve"> </v>
      </c>
      <c r="BH121" s="747" t="str">
        <f t="shared" si="78"/>
        <v xml:space="preserve"> </v>
      </c>
      <c r="BI121" s="4" t="str">
        <f t="shared" si="79"/>
        <v xml:space="preserve"> </v>
      </c>
      <c r="BJ121" s="747" t="str">
        <f t="shared" si="80"/>
        <v xml:space="preserve"> </v>
      </c>
      <c r="BK121" s="4" t="str">
        <f t="shared" si="81"/>
        <v xml:space="preserve"> </v>
      </c>
      <c r="BL121" s="747" t="str">
        <f t="shared" si="82"/>
        <v xml:space="preserve"> </v>
      </c>
      <c r="BM121" s="4" t="str">
        <f t="shared" si="83"/>
        <v xml:space="preserve"> </v>
      </c>
      <c r="BN121" s="747" t="str">
        <f t="shared" si="84"/>
        <v xml:space="preserve"> </v>
      </c>
      <c r="BO121" s="4">
        <f t="shared" si="85"/>
        <v>0.2</v>
      </c>
      <c r="BP121" s="747">
        <f t="shared" si="86"/>
        <v>15500</v>
      </c>
      <c r="BQ121" s="4" t="str">
        <f t="shared" si="87"/>
        <v xml:space="preserve"> </v>
      </c>
      <c r="BR121" s="747" t="str">
        <f t="shared" si="88"/>
        <v xml:space="preserve"> </v>
      </c>
      <c r="BS121" s="133"/>
      <c r="BT121" s="133"/>
      <c r="BU121" s="389"/>
      <c r="BV121" s="389"/>
      <c r="BW121" s="389"/>
      <c r="BX121" s="389"/>
      <c r="BY121" s="389"/>
      <c r="BZ121" s="389"/>
      <c r="CA121" s="389"/>
      <c r="CB121" s="389"/>
      <c r="CC121" s="163">
        <f t="shared" si="89"/>
        <v>0</v>
      </c>
      <c r="CD121" s="389"/>
      <c r="CE121" s="389"/>
      <c r="CF121" s="389"/>
      <c r="CG121" s="389"/>
      <c r="CH121" s="389"/>
      <c r="CI121" s="389"/>
      <c r="CJ121" s="389"/>
      <c r="CK121" s="389"/>
      <c r="CL121" s="389"/>
      <c r="CM121" s="389"/>
      <c r="CN121" s="389"/>
      <c r="CO121" s="389"/>
      <c r="CP121" s="389"/>
      <c r="CQ121" s="389"/>
      <c r="CR121" s="389"/>
      <c r="CS121" s="389"/>
      <c r="CT121" s="389"/>
      <c r="CU121" s="389"/>
      <c r="CV121" s="389"/>
      <c r="CW121" s="389"/>
      <c r="CX121" s="389"/>
      <c r="CY121" s="389"/>
      <c r="CZ121" s="389"/>
      <c r="DA121" s="389"/>
      <c r="DB121" s="389"/>
      <c r="DC121" s="389"/>
      <c r="DD121" s="389"/>
      <c r="DE121" s="389"/>
      <c r="DF121" s="389"/>
      <c r="DG121" s="389"/>
      <c r="DH121" s="389"/>
      <c r="DI121" s="389"/>
      <c r="DJ121" s="389"/>
      <c r="DK121" s="389"/>
      <c r="DL121" s="389"/>
      <c r="DM121" s="389"/>
      <c r="DN121" s="389"/>
      <c r="DO121" s="389"/>
      <c r="DP121" s="389"/>
      <c r="DQ121" s="389"/>
      <c r="DR121" s="389"/>
      <c r="DS121" s="389"/>
      <c r="DT121" s="389"/>
      <c r="DU121" s="389"/>
      <c r="DV121" s="389"/>
      <c r="DW121" s="389"/>
      <c r="DX121" s="389"/>
      <c r="DY121" s="389"/>
      <c r="DZ121" s="389"/>
      <c r="EA121" s="389"/>
      <c r="EB121" s="389"/>
      <c r="EC121" s="389"/>
      <c r="ED121" s="389"/>
      <c r="EE121" s="389"/>
      <c r="EF121" s="389"/>
      <c r="EG121" s="389"/>
      <c r="EH121" s="389"/>
      <c r="EI121" s="389"/>
      <c r="EJ121" s="389"/>
      <c r="EK121" s="389"/>
      <c r="EL121" s="389"/>
      <c r="EM121" s="389"/>
      <c r="EN121" s="389"/>
      <c r="EO121" s="389"/>
      <c r="EP121" s="389"/>
      <c r="EQ121" s="389"/>
      <c r="ER121" s="389"/>
      <c r="ES121" s="389"/>
      <c r="ET121" s="389"/>
      <c r="EU121" s="389"/>
      <c r="EV121" s="389"/>
      <c r="EW121" s="389"/>
      <c r="EX121" s="389"/>
      <c r="EY121" s="389"/>
      <c r="EZ121" s="389"/>
      <c r="FA121" s="389"/>
      <c r="FB121" s="389"/>
      <c r="FC121" s="389"/>
      <c r="FD121" s="389"/>
      <c r="FE121" s="389"/>
      <c r="FF121" s="389"/>
      <c r="FG121" s="389"/>
      <c r="FH121" s="389"/>
      <c r="FI121" s="389"/>
      <c r="FJ121" s="389"/>
      <c r="FK121" s="389"/>
      <c r="FL121" s="389"/>
      <c r="FM121" s="389"/>
      <c r="FN121" s="389"/>
      <c r="FO121" s="389"/>
      <c r="FP121" s="389"/>
      <c r="FQ121" s="389"/>
      <c r="FR121" s="389"/>
      <c r="FS121" s="389"/>
      <c r="FT121" s="389"/>
      <c r="FU121" s="389"/>
      <c r="FV121" s="389"/>
      <c r="FW121" s="389"/>
      <c r="FX121" s="389"/>
      <c r="FY121" s="666" t="s">
        <v>466</v>
      </c>
      <c r="FZ121" s="667">
        <v>212</v>
      </c>
      <c r="GA121" s="667">
        <v>30289508</v>
      </c>
      <c r="GB121" s="667">
        <v>55</v>
      </c>
      <c r="GC121" s="667" t="s">
        <v>798</v>
      </c>
      <c r="GD121" s="667">
        <v>18</v>
      </c>
      <c r="GE121" s="667">
        <v>1972</v>
      </c>
      <c r="GF121" s="667">
        <v>1</v>
      </c>
      <c r="GG121" s="667" t="s">
        <v>780</v>
      </c>
      <c r="GH121" s="667">
        <v>1</v>
      </c>
      <c r="GI121" s="667">
        <v>1</v>
      </c>
      <c r="GJ121" s="667" t="s">
        <v>780</v>
      </c>
      <c r="GK121" s="667">
        <v>1</v>
      </c>
      <c r="GL121" s="667" t="s">
        <v>781</v>
      </c>
      <c r="GM121" s="667" t="s">
        <v>782</v>
      </c>
      <c r="GN121" s="667">
        <v>50</v>
      </c>
      <c r="GO121" s="667" t="s">
        <v>783</v>
      </c>
      <c r="GP121" s="667">
        <v>0</v>
      </c>
      <c r="GQ121" s="667">
        <v>0</v>
      </c>
      <c r="GR121" s="667">
        <v>4</v>
      </c>
      <c r="GS121" s="667">
        <v>2</v>
      </c>
      <c r="GT121" s="667">
        <v>1</v>
      </c>
      <c r="GU121" s="667" t="s">
        <v>783</v>
      </c>
      <c r="GV121" s="667" t="s">
        <v>783</v>
      </c>
      <c r="GW121" s="667" t="s">
        <v>783</v>
      </c>
      <c r="GX121" s="667" t="s">
        <v>783</v>
      </c>
      <c r="GY121" s="667" t="s">
        <v>783</v>
      </c>
      <c r="GZ121" s="667">
        <v>1649</v>
      </c>
      <c r="HA121" s="667">
        <v>0.22</v>
      </c>
      <c r="HB121" s="667">
        <v>5</v>
      </c>
      <c r="HC121" s="667" t="s">
        <v>783</v>
      </c>
      <c r="HD121" s="667" t="s">
        <v>782</v>
      </c>
      <c r="HE121" s="667">
        <v>15</v>
      </c>
      <c r="HF121" s="667" t="s">
        <v>783</v>
      </c>
      <c r="HG121" s="667">
        <v>0</v>
      </c>
      <c r="HH121" s="667" t="s">
        <v>783</v>
      </c>
      <c r="HI121" s="667">
        <v>0</v>
      </c>
      <c r="HJ121" s="667">
        <v>1</v>
      </c>
      <c r="HK121" s="667">
        <v>45</v>
      </c>
      <c r="HL121" s="667" t="s">
        <v>784</v>
      </c>
      <c r="HM121" s="667" t="s">
        <v>785</v>
      </c>
      <c r="HN121" s="667" t="s">
        <v>783</v>
      </c>
      <c r="HO121" s="667" t="s">
        <v>783</v>
      </c>
      <c r="HP121" s="667" t="s">
        <v>783</v>
      </c>
      <c r="HQ121" s="667" t="s">
        <v>783</v>
      </c>
      <c r="HR121" s="667" t="s">
        <v>783</v>
      </c>
      <c r="HS121" s="667">
        <v>5074841</v>
      </c>
      <c r="HT121" s="667" t="s">
        <v>783</v>
      </c>
      <c r="HU121" s="667" t="s">
        <v>786</v>
      </c>
      <c r="HV121" s="667" t="s">
        <v>787</v>
      </c>
      <c r="HW121" s="667">
        <v>4</v>
      </c>
      <c r="HX121" s="667">
        <v>2014</v>
      </c>
      <c r="HY121" s="667">
        <v>63</v>
      </c>
      <c r="HZ121" s="667">
        <v>0</v>
      </c>
      <c r="IA121" s="667">
        <v>1162</v>
      </c>
      <c r="IB121" s="668">
        <v>41697.500081018516</v>
      </c>
      <c r="IC121" s="667" t="s">
        <v>788</v>
      </c>
      <c r="ID121" s="667">
        <v>5074840</v>
      </c>
      <c r="IE121" s="667">
        <v>2014</v>
      </c>
      <c r="IF121" s="667">
        <v>1712</v>
      </c>
      <c r="IG121" s="667" t="s">
        <v>783</v>
      </c>
      <c r="IH121" s="667" t="s">
        <v>783</v>
      </c>
      <c r="II121" s="667" t="s">
        <v>783</v>
      </c>
      <c r="IJ121" s="667" t="s">
        <v>783</v>
      </c>
      <c r="IK121" s="667" t="s">
        <v>783</v>
      </c>
      <c r="IL121" s="667" t="s">
        <v>783</v>
      </c>
      <c r="IM121" s="667" t="s">
        <v>783</v>
      </c>
      <c r="IN121" s="667" t="s">
        <v>783</v>
      </c>
      <c r="IO121" s="667" t="s">
        <v>783</v>
      </c>
      <c r="IP121" s="667">
        <v>1649</v>
      </c>
      <c r="IQ121" s="668">
        <v>38587.423726851855</v>
      </c>
      <c r="IR121" s="667">
        <v>2</v>
      </c>
      <c r="IS121" s="667" t="s">
        <v>793</v>
      </c>
      <c r="IT121" s="667">
        <v>1</v>
      </c>
      <c r="IU121" s="669">
        <v>41275</v>
      </c>
      <c r="IV121" s="667" t="s">
        <v>783</v>
      </c>
      <c r="IW121" s="667" t="s">
        <v>783</v>
      </c>
      <c r="IX121" s="667" t="s">
        <v>783</v>
      </c>
      <c r="IY121" s="667" t="s">
        <v>781</v>
      </c>
      <c r="IZ121" s="667">
        <v>45</v>
      </c>
      <c r="JA121" s="667" t="s">
        <v>789</v>
      </c>
      <c r="JB121" s="667" t="s">
        <v>783</v>
      </c>
      <c r="JC121" s="667" t="s">
        <v>783</v>
      </c>
      <c r="JD121" s="667" t="s">
        <v>783</v>
      </c>
      <c r="JE121" s="667">
        <v>329444</v>
      </c>
      <c r="JF121" s="667" t="s">
        <v>783</v>
      </c>
      <c r="JG121" s="667" t="s">
        <v>783</v>
      </c>
      <c r="JH121" s="667" t="s">
        <v>795</v>
      </c>
      <c r="JI121" s="667">
        <v>55</v>
      </c>
      <c r="JJ121" s="667" t="s">
        <v>783</v>
      </c>
      <c r="JK121" s="667" t="s">
        <v>783</v>
      </c>
      <c r="JL121" s="667" t="s">
        <v>783</v>
      </c>
      <c r="JM121" s="667" t="s">
        <v>790</v>
      </c>
      <c r="JN121" s="667">
        <v>4</v>
      </c>
      <c r="JO121" s="667">
        <v>3</v>
      </c>
      <c r="JP121" s="667" t="s">
        <v>783</v>
      </c>
      <c r="JQ121" s="667">
        <v>10711928</v>
      </c>
      <c r="JR121" s="667">
        <v>2011</v>
      </c>
      <c r="JS121" s="667">
        <v>3</v>
      </c>
      <c r="JT121" s="667" t="s">
        <v>783</v>
      </c>
      <c r="JU121" s="667" t="s">
        <v>783</v>
      </c>
      <c r="JV121" s="667" t="s">
        <v>891</v>
      </c>
      <c r="JW121" s="670">
        <v>1229.3601349999999</v>
      </c>
      <c r="JY121" s="225"/>
    </row>
    <row r="122" spans="1:287" ht="16" thickBot="1">
      <c r="A122" s="905" t="s">
        <v>5</v>
      </c>
      <c r="B122" s="79">
        <f t="shared" si="52"/>
        <v>1</v>
      </c>
      <c r="C122" s="871" t="s">
        <v>61</v>
      </c>
      <c r="D122" s="489" t="s">
        <v>135</v>
      </c>
      <c r="E122" s="1129" t="s">
        <v>213</v>
      </c>
      <c r="F122" s="888">
        <v>0.54</v>
      </c>
      <c r="G122" s="120">
        <f t="shared" si="90"/>
        <v>85.060000000000016</v>
      </c>
      <c r="H122" s="46"/>
      <c r="I122" s="33">
        <v>0.54</v>
      </c>
      <c r="J122" s="29"/>
      <c r="K122" s="18"/>
      <c r="L122" s="5"/>
      <c r="M122" s="170">
        <v>1</v>
      </c>
      <c r="N122" s="71">
        <v>1</v>
      </c>
      <c r="O122" s="739">
        <v>3</v>
      </c>
      <c r="P122" s="1107">
        <f t="shared" si="95"/>
        <v>5</v>
      </c>
      <c r="Q122" s="1108">
        <f t="shared" si="100"/>
        <v>3</v>
      </c>
      <c r="R122" s="46"/>
      <c r="S122" s="585">
        <v>0.54</v>
      </c>
      <c r="T122" s="25"/>
      <c r="U122" s="219">
        <f t="shared" si="97"/>
        <v>40500</v>
      </c>
      <c r="V122" s="219" t="s">
        <v>642</v>
      </c>
      <c r="W122" s="1042">
        <f t="shared" si="91"/>
        <v>40500</v>
      </c>
      <c r="X122" s="537">
        <f t="shared" si="92"/>
        <v>0</v>
      </c>
      <c r="Y122" s="538">
        <f t="shared" si="53"/>
        <v>500</v>
      </c>
      <c r="Z122" s="1090">
        <f t="shared" si="54"/>
        <v>41000</v>
      </c>
      <c r="AA122" s="1475">
        <f t="shared" si="93"/>
        <v>7591560.9640888879</v>
      </c>
      <c r="AB122" s="1098"/>
      <c r="AC122" s="600"/>
      <c r="AD122" s="1056">
        <f t="shared" si="55"/>
        <v>0</v>
      </c>
      <c r="AE122" s="1063"/>
      <c r="AF122" s="747">
        <f t="shared" si="56"/>
        <v>0</v>
      </c>
      <c r="AG122" s="600"/>
      <c r="AH122" s="1056">
        <f t="shared" si="57"/>
        <v>0</v>
      </c>
      <c r="AI122" s="1070"/>
      <c r="AJ122" s="747">
        <f t="shared" si="58"/>
        <v>0</v>
      </c>
      <c r="AK122" s="1051"/>
      <c r="AL122" s="270">
        <v>0</v>
      </c>
      <c r="AM122" s="902">
        <v>2021</v>
      </c>
      <c r="AN122" s="902">
        <f t="shared" si="99"/>
        <v>2031</v>
      </c>
      <c r="AO122" s="18" t="str">
        <f t="shared" si="59"/>
        <v xml:space="preserve"> </v>
      </c>
      <c r="AP122" s="747" t="str">
        <f t="shared" si="60"/>
        <v xml:space="preserve"> </v>
      </c>
      <c r="AQ122" s="4" t="str">
        <f t="shared" si="61"/>
        <v xml:space="preserve"> </v>
      </c>
      <c r="AR122" s="747" t="str">
        <f t="shared" si="62"/>
        <v xml:space="preserve"> </v>
      </c>
      <c r="AS122" s="4" t="str">
        <f t="shared" si="63"/>
        <v xml:space="preserve"> </v>
      </c>
      <c r="AT122" s="747" t="str">
        <f t="shared" si="64"/>
        <v xml:space="preserve"> </v>
      </c>
      <c r="AU122" s="4" t="str">
        <f t="shared" si="65"/>
        <v xml:space="preserve"> </v>
      </c>
      <c r="AV122" s="747" t="str">
        <f t="shared" si="66"/>
        <v xml:space="preserve"> </v>
      </c>
      <c r="AW122" s="4" t="str">
        <f t="shared" si="67"/>
        <v xml:space="preserve"> </v>
      </c>
      <c r="AX122" s="747" t="str">
        <f t="shared" si="68"/>
        <v xml:space="preserve"> </v>
      </c>
      <c r="AY122" s="4" t="str">
        <f t="shared" si="69"/>
        <v xml:space="preserve"> </v>
      </c>
      <c r="AZ122" s="747" t="str">
        <f t="shared" si="70"/>
        <v xml:space="preserve"> </v>
      </c>
      <c r="BA122" s="4" t="str">
        <f t="shared" si="71"/>
        <v xml:space="preserve"> </v>
      </c>
      <c r="BB122" s="747" t="str">
        <f t="shared" si="72"/>
        <v xml:space="preserve"> </v>
      </c>
      <c r="BC122" s="4" t="str">
        <f t="shared" si="73"/>
        <v xml:space="preserve"> </v>
      </c>
      <c r="BD122" s="747" t="str">
        <f t="shared" si="74"/>
        <v xml:space="preserve"> </v>
      </c>
      <c r="BE122" s="4" t="str">
        <f t="shared" si="75"/>
        <v xml:space="preserve"> </v>
      </c>
      <c r="BF122" s="747" t="str">
        <f t="shared" si="76"/>
        <v xml:space="preserve"> </v>
      </c>
      <c r="BG122" s="4" t="str">
        <f t="shared" si="77"/>
        <v xml:space="preserve"> </v>
      </c>
      <c r="BH122" s="747" t="str">
        <f t="shared" si="78"/>
        <v xml:space="preserve"> </v>
      </c>
      <c r="BI122" s="4" t="str">
        <f t="shared" si="79"/>
        <v xml:space="preserve"> </v>
      </c>
      <c r="BJ122" s="747" t="str">
        <f t="shared" si="80"/>
        <v xml:space="preserve"> </v>
      </c>
      <c r="BK122" s="4" t="str">
        <f t="shared" si="81"/>
        <v xml:space="preserve"> </v>
      </c>
      <c r="BL122" s="747" t="str">
        <f t="shared" si="82"/>
        <v xml:space="preserve"> </v>
      </c>
      <c r="BM122" s="4" t="str">
        <f t="shared" si="83"/>
        <v xml:space="preserve"> </v>
      </c>
      <c r="BN122" s="747" t="str">
        <f t="shared" si="84"/>
        <v xml:space="preserve"> </v>
      </c>
      <c r="BO122" s="4">
        <f t="shared" si="85"/>
        <v>0.54</v>
      </c>
      <c r="BP122" s="747">
        <f t="shared" si="86"/>
        <v>41000</v>
      </c>
      <c r="BQ122" s="4" t="str">
        <f t="shared" si="87"/>
        <v xml:space="preserve"> </v>
      </c>
      <c r="BR122" s="747" t="str">
        <f t="shared" si="88"/>
        <v xml:space="preserve"> </v>
      </c>
      <c r="BS122" s="133"/>
      <c r="BT122" s="133"/>
      <c r="BU122" s="389"/>
      <c r="BV122" s="389"/>
      <c r="BW122" s="389"/>
      <c r="BX122" s="389"/>
      <c r="BY122" s="389"/>
      <c r="BZ122" s="389"/>
      <c r="CA122" s="389"/>
      <c r="CB122" s="389"/>
      <c r="CC122" s="163">
        <f t="shared" si="89"/>
        <v>0</v>
      </c>
      <c r="CD122" s="389"/>
      <c r="CE122" s="389"/>
      <c r="CF122" s="588"/>
      <c r="CG122" s="588"/>
      <c r="CH122" s="588"/>
      <c r="CI122" s="588"/>
      <c r="CJ122" s="588"/>
      <c r="CK122" s="588"/>
      <c r="CL122" s="588"/>
      <c r="CM122" s="588"/>
      <c r="CN122" s="588"/>
      <c r="CO122" s="588"/>
      <c r="CP122" s="588"/>
      <c r="CQ122" s="588"/>
      <c r="CR122" s="588"/>
      <c r="CS122" s="588"/>
      <c r="CT122" s="588"/>
      <c r="CU122" s="588"/>
      <c r="CV122" s="588"/>
      <c r="CW122" s="588"/>
      <c r="CX122" s="588"/>
      <c r="CY122" s="588"/>
      <c r="CZ122" s="588"/>
      <c r="DA122" s="588"/>
      <c r="DB122" s="389"/>
      <c r="DC122" s="389"/>
      <c r="DD122" s="389"/>
      <c r="DE122" s="389"/>
      <c r="DF122" s="389"/>
      <c r="DG122" s="389"/>
      <c r="DH122" s="389"/>
      <c r="DI122" s="389"/>
      <c r="DJ122" s="389"/>
      <c r="DK122" s="389"/>
      <c r="DL122" s="389"/>
      <c r="DM122" s="389"/>
      <c r="DN122" s="389"/>
      <c r="DO122" s="389"/>
      <c r="DP122" s="389"/>
      <c r="DQ122" s="389"/>
      <c r="DR122" s="389"/>
      <c r="DS122" s="389"/>
      <c r="DT122" s="389"/>
      <c r="DU122" s="389"/>
      <c r="DV122" s="389"/>
      <c r="DW122" s="389"/>
      <c r="DX122" s="389"/>
      <c r="DY122" s="389"/>
      <c r="DZ122" s="389"/>
      <c r="EA122" s="389"/>
      <c r="EB122" s="389"/>
      <c r="EC122" s="389"/>
      <c r="ED122" s="389"/>
      <c r="EE122" s="389"/>
      <c r="EF122" s="389"/>
      <c r="EG122" s="389"/>
      <c r="EH122" s="389"/>
      <c r="EI122" s="389"/>
      <c r="EJ122" s="389"/>
      <c r="EK122" s="389"/>
      <c r="EL122" s="389"/>
      <c r="EM122" s="389"/>
      <c r="EN122" s="389"/>
      <c r="EO122" s="389"/>
      <c r="EP122" s="389"/>
      <c r="EQ122" s="389"/>
      <c r="ER122" s="389"/>
      <c r="ES122" s="389"/>
      <c r="ET122" s="389"/>
      <c r="EU122" s="389"/>
      <c r="EV122" s="389"/>
      <c r="EW122" s="389"/>
      <c r="EX122" s="389"/>
      <c r="EY122" s="389"/>
      <c r="EZ122" s="389"/>
      <c r="FA122" s="389"/>
      <c r="FB122" s="389"/>
      <c r="FC122" s="389"/>
      <c r="FD122" s="389"/>
      <c r="FE122" s="389"/>
      <c r="FF122" s="389"/>
      <c r="FG122" s="389"/>
      <c r="FH122" s="389"/>
      <c r="FI122" s="389"/>
      <c r="FJ122" s="389"/>
      <c r="FK122" s="389"/>
      <c r="FL122" s="389"/>
      <c r="FM122" s="389"/>
      <c r="FN122" s="389"/>
      <c r="FO122" s="389"/>
      <c r="FP122" s="389"/>
      <c r="FQ122" s="389"/>
      <c r="FR122" s="389"/>
      <c r="FS122" s="389"/>
      <c r="FT122" s="389"/>
      <c r="FU122" s="389"/>
      <c r="FV122" s="389"/>
      <c r="FW122" s="389"/>
      <c r="FX122" s="389"/>
      <c r="FY122" s="625" t="s">
        <v>449</v>
      </c>
      <c r="FZ122" s="626">
        <v>13</v>
      </c>
      <c r="GA122" s="626">
        <v>30289466</v>
      </c>
      <c r="GB122" s="626">
        <v>55</v>
      </c>
      <c r="GC122" s="626" t="s">
        <v>798</v>
      </c>
      <c r="GD122" s="626">
        <v>18</v>
      </c>
      <c r="GE122" s="626">
        <v>1979</v>
      </c>
      <c r="GF122" s="626">
        <v>1</v>
      </c>
      <c r="GG122" s="626" t="s">
        <v>780</v>
      </c>
      <c r="GH122" s="626">
        <v>1</v>
      </c>
      <c r="GI122" s="626">
        <v>1</v>
      </c>
      <c r="GJ122" s="626" t="s">
        <v>780</v>
      </c>
      <c r="GK122" s="626">
        <v>1</v>
      </c>
      <c r="GL122" s="626" t="s">
        <v>781</v>
      </c>
      <c r="GM122" s="626" t="s">
        <v>782</v>
      </c>
      <c r="GN122" s="626">
        <v>66</v>
      </c>
      <c r="GO122" s="626" t="s">
        <v>783</v>
      </c>
      <c r="GP122" s="626">
        <v>0</v>
      </c>
      <c r="GQ122" s="626">
        <v>0</v>
      </c>
      <c r="GR122" s="626">
        <v>4</v>
      </c>
      <c r="GS122" s="626">
        <v>2</v>
      </c>
      <c r="GT122" s="626">
        <v>2</v>
      </c>
      <c r="GU122" s="626" t="s">
        <v>783</v>
      </c>
      <c r="GV122" s="626" t="s">
        <v>783</v>
      </c>
      <c r="GW122" s="626" t="s">
        <v>783</v>
      </c>
      <c r="GX122" s="626" t="s">
        <v>783</v>
      </c>
      <c r="GY122" s="626" t="s">
        <v>783</v>
      </c>
      <c r="GZ122" s="626">
        <v>1649</v>
      </c>
      <c r="HA122" s="626">
        <v>0.82</v>
      </c>
      <c r="HB122" s="626">
        <v>5</v>
      </c>
      <c r="HC122" s="626" t="s">
        <v>783</v>
      </c>
      <c r="HD122" s="626" t="s">
        <v>782</v>
      </c>
      <c r="HE122" s="626">
        <v>35</v>
      </c>
      <c r="HF122" s="626" t="s">
        <v>783</v>
      </c>
      <c r="HG122" s="626">
        <v>0</v>
      </c>
      <c r="HH122" s="626" t="s">
        <v>783</v>
      </c>
      <c r="HI122" s="626">
        <v>0</v>
      </c>
      <c r="HJ122" s="626">
        <v>1</v>
      </c>
      <c r="HK122" s="626">
        <v>45</v>
      </c>
      <c r="HL122" s="626" t="s">
        <v>784</v>
      </c>
      <c r="HM122" s="626" t="s">
        <v>785</v>
      </c>
      <c r="HN122" s="626" t="s">
        <v>783</v>
      </c>
      <c r="HO122" s="626" t="s">
        <v>783</v>
      </c>
      <c r="HP122" s="626" t="s">
        <v>783</v>
      </c>
      <c r="HQ122" s="626" t="s">
        <v>783</v>
      </c>
      <c r="HR122" s="626" t="s">
        <v>783</v>
      </c>
      <c r="HS122" s="626">
        <v>5074795</v>
      </c>
      <c r="HT122" s="626" t="s">
        <v>783</v>
      </c>
      <c r="HU122" s="626" t="s">
        <v>786</v>
      </c>
      <c r="HV122" s="626" t="s">
        <v>787</v>
      </c>
      <c r="HW122" s="626">
        <v>4</v>
      </c>
      <c r="HX122" s="626">
        <v>2014</v>
      </c>
      <c r="HY122" s="626">
        <v>63</v>
      </c>
      <c r="HZ122" s="626">
        <v>1742</v>
      </c>
      <c r="IA122" s="626">
        <v>6072</v>
      </c>
      <c r="IB122" s="627">
        <v>41697.500081018516</v>
      </c>
      <c r="IC122" s="626" t="s">
        <v>788</v>
      </c>
      <c r="ID122" s="626">
        <v>5074794</v>
      </c>
      <c r="IE122" s="626">
        <v>2014</v>
      </c>
      <c r="IF122" s="626">
        <v>1712</v>
      </c>
      <c r="IG122" s="626" t="s">
        <v>783</v>
      </c>
      <c r="IH122" s="626" t="s">
        <v>783</v>
      </c>
      <c r="II122" s="626" t="s">
        <v>783</v>
      </c>
      <c r="IJ122" s="626" t="s">
        <v>783</v>
      </c>
      <c r="IK122" s="626" t="s">
        <v>783</v>
      </c>
      <c r="IL122" s="626" t="s">
        <v>783</v>
      </c>
      <c r="IM122" s="626" t="s">
        <v>783</v>
      </c>
      <c r="IN122" s="626" t="s">
        <v>783</v>
      </c>
      <c r="IO122" s="626" t="s">
        <v>783</v>
      </c>
      <c r="IP122" s="626">
        <v>1649</v>
      </c>
      <c r="IQ122" s="627">
        <v>38587.423726851855</v>
      </c>
      <c r="IR122" s="626">
        <v>2</v>
      </c>
      <c r="IS122" s="626" t="s">
        <v>793</v>
      </c>
      <c r="IT122" s="626">
        <v>2</v>
      </c>
      <c r="IU122" s="665">
        <v>41275</v>
      </c>
      <c r="IV122" s="626" t="s">
        <v>783</v>
      </c>
      <c r="IW122" s="626" t="s">
        <v>783</v>
      </c>
      <c r="IX122" s="626" t="s">
        <v>783</v>
      </c>
      <c r="IY122" s="626" t="s">
        <v>781</v>
      </c>
      <c r="IZ122" s="626">
        <v>45</v>
      </c>
      <c r="JA122" s="626" t="s">
        <v>789</v>
      </c>
      <c r="JB122" s="626" t="s">
        <v>783</v>
      </c>
      <c r="JC122" s="626" t="s">
        <v>783</v>
      </c>
      <c r="JD122" s="626" t="s">
        <v>783</v>
      </c>
      <c r="JE122" s="626">
        <v>329430</v>
      </c>
      <c r="JF122" s="626" t="s">
        <v>783</v>
      </c>
      <c r="JG122" s="626" t="s">
        <v>783</v>
      </c>
      <c r="JH122" s="626" t="s">
        <v>802</v>
      </c>
      <c r="JI122" s="626">
        <v>55</v>
      </c>
      <c r="JJ122" s="626" t="s">
        <v>783</v>
      </c>
      <c r="JK122" s="626" t="s">
        <v>783</v>
      </c>
      <c r="JL122" s="626" t="s">
        <v>783</v>
      </c>
      <c r="JM122" s="626" t="s">
        <v>790</v>
      </c>
      <c r="JN122" s="626">
        <v>4</v>
      </c>
      <c r="JO122" s="626">
        <v>3</v>
      </c>
      <c r="JP122" s="626" t="s">
        <v>783</v>
      </c>
      <c r="JQ122" s="626">
        <v>10711928</v>
      </c>
      <c r="JR122" s="626">
        <v>2011</v>
      </c>
      <c r="JS122" s="626">
        <v>3</v>
      </c>
      <c r="JT122" s="626" t="s">
        <v>783</v>
      </c>
      <c r="JU122" s="626" t="s">
        <v>783</v>
      </c>
      <c r="JV122" s="626" t="s">
        <v>869</v>
      </c>
      <c r="JW122" s="628">
        <v>4324.8232239999998</v>
      </c>
      <c r="JY122" s="225"/>
    </row>
    <row r="123" spans="1:287" ht="16" thickBot="1">
      <c r="A123" s="905" t="s">
        <v>5</v>
      </c>
      <c r="B123" s="79">
        <f t="shared" si="52"/>
        <v>1</v>
      </c>
      <c r="C123" s="871" t="s">
        <v>21</v>
      </c>
      <c r="D123" s="489" t="s">
        <v>168</v>
      </c>
      <c r="E123" s="1129" t="s">
        <v>162</v>
      </c>
      <c r="F123" s="888">
        <v>0.63</v>
      </c>
      <c r="G123" s="120">
        <f t="shared" si="90"/>
        <v>85.690000000000012</v>
      </c>
      <c r="H123" s="46"/>
      <c r="I123" s="33">
        <v>0.63</v>
      </c>
      <c r="J123" s="29"/>
      <c r="K123" s="18"/>
      <c r="L123" s="5"/>
      <c r="M123" s="170">
        <v>2</v>
      </c>
      <c r="N123" s="71">
        <v>1</v>
      </c>
      <c r="O123" s="739">
        <v>3</v>
      </c>
      <c r="P123" s="1107">
        <f t="shared" si="95"/>
        <v>6</v>
      </c>
      <c r="Q123" s="1108">
        <f t="shared" si="100"/>
        <v>6</v>
      </c>
      <c r="R123" s="46"/>
      <c r="S123" s="547">
        <f>I123</f>
        <v>0.63</v>
      </c>
      <c r="T123" s="25"/>
      <c r="U123" s="219">
        <f t="shared" si="97"/>
        <v>47250</v>
      </c>
      <c r="V123" s="219" t="s">
        <v>642</v>
      </c>
      <c r="W123" s="1042">
        <f t="shared" si="91"/>
        <v>47250</v>
      </c>
      <c r="X123" s="537">
        <f t="shared" si="92"/>
        <v>0</v>
      </c>
      <c r="Y123" s="538">
        <f t="shared" si="53"/>
        <v>500</v>
      </c>
      <c r="Z123" s="1090">
        <f t="shared" si="54"/>
        <v>47750</v>
      </c>
      <c r="AA123" s="1475">
        <f t="shared" si="93"/>
        <v>7639310.9640888879</v>
      </c>
      <c r="AB123" s="1098"/>
      <c r="AC123" s="600"/>
      <c r="AD123" s="1056">
        <f t="shared" si="55"/>
        <v>0</v>
      </c>
      <c r="AE123" s="1063"/>
      <c r="AF123" s="747">
        <f t="shared" si="56"/>
        <v>0</v>
      </c>
      <c r="AG123" s="600"/>
      <c r="AH123" s="1056">
        <f t="shared" si="57"/>
        <v>0</v>
      </c>
      <c r="AI123" s="1070"/>
      <c r="AJ123" s="747">
        <f t="shared" si="58"/>
        <v>0</v>
      </c>
      <c r="AK123" s="1051"/>
      <c r="AL123" s="270">
        <v>0</v>
      </c>
      <c r="AM123" s="902">
        <v>2021</v>
      </c>
      <c r="AN123" s="902">
        <f t="shared" si="99"/>
        <v>2031</v>
      </c>
      <c r="AO123" s="18" t="str">
        <f t="shared" si="59"/>
        <v xml:space="preserve"> </v>
      </c>
      <c r="AP123" s="747" t="str">
        <f t="shared" si="60"/>
        <v xml:space="preserve"> </v>
      </c>
      <c r="AQ123" s="4" t="str">
        <f t="shared" si="61"/>
        <v xml:space="preserve"> </v>
      </c>
      <c r="AR123" s="747" t="str">
        <f t="shared" si="62"/>
        <v xml:space="preserve"> </v>
      </c>
      <c r="AS123" s="4" t="str">
        <f t="shared" si="63"/>
        <v xml:space="preserve"> </v>
      </c>
      <c r="AT123" s="747" t="str">
        <f t="shared" si="64"/>
        <v xml:space="preserve"> </v>
      </c>
      <c r="AU123" s="4" t="str">
        <f t="shared" si="65"/>
        <v xml:space="preserve"> </v>
      </c>
      <c r="AV123" s="747" t="str">
        <f t="shared" si="66"/>
        <v xml:space="preserve"> </v>
      </c>
      <c r="AW123" s="4" t="str">
        <f t="shared" si="67"/>
        <v xml:space="preserve"> </v>
      </c>
      <c r="AX123" s="747" t="str">
        <f t="shared" si="68"/>
        <v xml:space="preserve"> </v>
      </c>
      <c r="AY123" s="4" t="str">
        <f t="shared" si="69"/>
        <v xml:space="preserve"> </v>
      </c>
      <c r="AZ123" s="747" t="str">
        <f t="shared" si="70"/>
        <v xml:space="preserve"> </v>
      </c>
      <c r="BA123" s="4" t="str">
        <f t="shared" si="71"/>
        <v xml:space="preserve"> </v>
      </c>
      <c r="BB123" s="747" t="str">
        <f t="shared" si="72"/>
        <v xml:space="preserve"> </v>
      </c>
      <c r="BC123" s="4" t="str">
        <f t="shared" si="73"/>
        <v xml:space="preserve"> </v>
      </c>
      <c r="BD123" s="747" t="str">
        <f t="shared" si="74"/>
        <v xml:space="preserve"> </v>
      </c>
      <c r="BE123" s="4" t="str">
        <f t="shared" si="75"/>
        <v xml:space="preserve"> </v>
      </c>
      <c r="BF123" s="747" t="str">
        <f t="shared" si="76"/>
        <v xml:space="preserve"> </v>
      </c>
      <c r="BG123" s="4" t="str">
        <f t="shared" si="77"/>
        <v xml:space="preserve"> </v>
      </c>
      <c r="BH123" s="747" t="str">
        <f t="shared" si="78"/>
        <v xml:space="preserve"> </v>
      </c>
      <c r="BI123" s="4" t="str">
        <f t="shared" si="79"/>
        <v xml:space="preserve"> </v>
      </c>
      <c r="BJ123" s="747" t="str">
        <f t="shared" si="80"/>
        <v xml:space="preserve"> </v>
      </c>
      <c r="BK123" s="4" t="str">
        <f t="shared" si="81"/>
        <v xml:space="preserve"> </v>
      </c>
      <c r="BL123" s="747" t="str">
        <f t="shared" si="82"/>
        <v xml:space="preserve"> </v>
      </c>
      <c r="BM123" s="4" t="str">
        <f t="shared" si="83"/>
        <v xml:space="preserve"> </v>
      </c>
      <c r="BN123" s="747" t="str">
        <f t="shared" si="84"/>
        <v xml:space="preserve"> </v>
      </c>
      <c r="BO123" s="4">
        <f t="shared" si="85"/>
        <v>0.63</v>
      </c>
      <c r="BP123" s="747">
        <f t="shared" si="86"/>
        <v>47750</v>
      </c>
      <c r="BQ123" s="4" t="str">
        <f t="shared" si="87"/>
        <v xml:space="preserve"> </v>
      </c>
      <c r="BR123" s="747" t="str">
        <f t="shared" si="88"/>
        <v xml:space="preserve"> </v>
      </c>
      <c r="BS123" s="133"/>
      <c r="BT123" s="133"/>
      <c r="BU123" s="389"/>
      <c r="BV123" s="596"/>
      <c r="BW123" s="596"/>
      <c r="BX123" s="389"/>
      <c r="BY123" s="389"/>
      <c r="BZ123" s="389"/>
      <c r="CA123" s="389"/>
      <c r="CB123" s="389"/>
      <c r="CC123" s="163">
        <f t="shared" si="89"/>
        <v>0</v>
      </c>
      <c r="CD123" s="389"/>
      <c r="CE123" s="389"/>
      <c r="CF123" s="389"/>
      <c r="CG123" s="389"/>
      <c r="CH123" s="389"/>
      <c r="CI123" s="389"/>
      <c r="CJ123" s="389"/>
      <c r="CK123" s="389"/>
      <c r="CL123" s="389"/>
      <c r="CM123" s="389"/>
      <c r="CN123" s="389"/>
      <c r="CO123" s="389"/>
      <c r="CP123" s="389"/>
      <c r="CQ123" s="389"/>
      <c r="CR123" s="389"/>
      <c r="CS123" s="389"/>
      <c r="CT123" s="389"/>
      <c r="CU123" s="389"/>
      <c r="CV123" s="389"/>
      <c r="CW123" s="389"/>
      <c r="CX123" s="389"/>
      <c r="CY123" s="389"/>
      <c r="CZ123" s="389"/>
      <c r="DA123" s="389"/>
      <c r="DB123" s="389"/>
      <c r="DC123" s="389"/>
      <c r="DD123" s="389"/>
      <c r="DE123" s="389"/>
      <c r="DF123" s="389"/>
      <c r="DG123" s="389"/>
      <c r="DH123" s="389"/>
      <c r="DI123" s="389"/>
      <c r="DJ123" s="389"/>
      <c r="DK123" s="389"/>
      <c r="DL123" s="389"/>
      <c r="DM123" s="389"/>
      <c r="DN123" s="389"/>
      <c r="DO123" s="389"/>
      <c r="DP123" s="389"/>
      <c r="DQ123" s="389"/>
      <c r="DR123" s="389"/>
      <c r="DS123" s="389"/>
      <c r="DT123" s="389"/>
      <c r="DU123" s="389"/>
      <c r="DV123" s="389"/>
      <c r="DW123" s="389"/>
      <c r="DX123" s="389"/>
      <c r="DY123" s="389"/>
      <c r="DZ123" s="389"/>
      <c r="EA123" s="389"/>
      <c r="EB123" s="389"/>
      <c r="EC123" s="389"/>
      <c r="ED123" s="389"/>
      <c r="EE123" s="389"/>
      <c r="EF123" s="389"/>
      <c r="EG123" s="389"/>
      <c r="EH123" s="389"/>
      <c r="EI123" s="389"/>
      <c r="EJ123" s="389"/>
      <c r="EK123" s="389"/>
      <c r="EL123" s="389"/>
      <c r="EM123" s="389"/>
      <c r="EN123" s="389"/>
      <c r="EO123" s="389"/>
      <c r="EP123" s="389"/>
      <c r="EQ123" s="389"/>
      <c r="ER123" s="389"/>
      <c r="ES123" s="389"/>
      <c r="ET123" s="389"/>
      <c r="EU123" s="389"/>
      <c r="EV123" s="389"/>
      <c r="EW123" s="389"/>
      <c r="EX123" s="389"/>
      <c r="EY123" s="389"/>
      <c r="EZ123" s="389"/>
      <c r="FA123" s="389"/>
      <c r="FB123" s="389"/>
      <c r="FC123" s="389"/>
      <c r="FD123" s="389"/>
      <c r="FE123" s="389"/>
      <c r="FF123" s="389"/>
      <c r="FG123" s="389"/>
      <c r="FH123" s="389"/>
      <c r="FI123" s="389"/>
      <c r="FJ123" s="389"/>
      <c r="FK123" s="389"/>
      <c r="FL123" s="389"/>
      <c r="FM123" s="389"/>
      <c r="FN123" s="389"/>
      <c r="FO123" s="389"/>
      <c r="FP123" s="389"/>
      <c r="FQ123" s="389"/>
      <c r="FR123" s="389"/>
      <c r="FS123" s="389"/>
      <c r="FT123" s="389"/>
      <c r="FU123" s="389"/>
      <c r="FV123" s="389"/>
      <c r="FW123" s="389"/>
      <c r="FX123" s="389"/>
      <c r="FY123" s="1226" t="s">
        <v>198</v>
      </c>
      <c r="FZ123" s="1234">
        <v>83</v>
      </c>
      <c r="GA123" s="1234">
        <v>30289439</v>
      </c>
      <c r="GB123" s="1234">
        <v>52</v>
      </c>
      <c r="GC123" s="1234" t="s">
        <v>817</v>
      </c>
      <c r="GD123" s="1234">
        <v>20</v>
      </c>
      <c r="GE123" s="1234">
        <v>1995</v>
      </c>
      <c r="GF123" s="1234">
        <v>1</v>
      </c>
      <c r="GG123" s="1234" t="s">
        <v>780</v>
      </c>
      <c r="GH123" s="1234">
        <v>2</v>
      </c>
      <c r="GI123" s="1234">
        <v>1</v>
      </c>
      <c r="GJ123" s="1234" t="s">
        <v>780</v>
      </c>
      <c r="GK123" s="1234">
        <v>2</v>
      </c>
      <c r="GL123" s="1234" t="s">
        <v>781</v>
      </c>
      <c r="GM123" s="1234" t="s">
        <v>782</v>
      </c>
      <c r="GN123" s="1234">
        <v>66</v>
      </c>
      <c r="GO123" s="1234" t="s">
        <v>783</v>
      </c>
      <c r="GP123" s="1234">
        <v>0</v>
      </c>
      <c r="GQ123" s="1234">
        <v>0</v>
      </c>
      <c r="GR123" s="1234">
        <v>4</v>
      </c>
      <c r="GS123" s="1234">
        <v>2</v>
      </c>
      <c r="GT123" s="1234">
        <v>3</v>
      </c>
      <c r="GU123" s="1234" t="s">
        <v>783</v>
      </c>
      <c r="GV123" s="1234" t="s">
        <v>783</v>
      </c>
      <c r="GW123" s="1234" t="s">
        <v>783</v>
      </c>
      <c r="GX123" s="1234" t="s">
        <v>783</v>
      </c>
      <c r="GY123" s="1234" t="s">
        <v>783</v>
      </c>
      <c r="GZ123" s="1234">
        <v>1649</v>
      </c>
      <c r="HA123" s="1234">
        <v>0.26</v>
      </c>
      <c r="HB123" s="1234">
        <v>5</v>
      </c>
      <c r="HC123" s="1234" t="s">
        <v>783</v>
      </c>
      <c r="HD123" s="1234" t="s">
        <v>782</v>
      </c>
      <c r="HE123" s="1234">
        <v>350</v>
      </c>
      <c r="HF123" s="1234" t="s">
        <v>783</v>
      </c>
      <c r="HG123" s="1234">
        <v>0</v>
      </c>
      <c r="HH123" s="1234" t="s">
        <v>783</v>
      </c>
      <c r="HI123" s="1234">
        <v>0</v>
      </c>
      <c r="HJ123" s="1234">
        <v>1</v>
      </c>
      <c r="HK123" s="1234">
        <v>45</v>
      </c>
      <c r="HL123" s="1234" t="s">
        <v>784</v>
      </c>
      <c r="HM123" s="1234" t="s">
        <v>785</v>
      </c>
      <c r="HN123" s="1234" t="s">
        <v>783</v>
      </c>
      <c r="HO123" s="1234" t="s">
        <v>783</v>
      </c>
      <c r="HP123" s="1234" t="s">
        <v>783</v>
      </c>
      <c r="HQ123" s="1234" t="s">
        <v>783</v>
      </c>
      <c r="HR123" s="1234" t="s">
        <v>783</v>
      </c>
      <c r="HS123" s="1234">
        <v>3974458</v>
      </c>
      <c r="HT123" s="1234" t="s">
        <v>783</v>
      </c>
      <c r="HU123" s="1234" t="s">
        <v>786</v>
      </c>
      <c r="HV123" s="1234" t="s">
        <v>787</v>
      </c>
      <c r="HW123" s="1234">
        <v>4</v>
      </c>
      <c r="HX123" s="1234">
        <v>2014</v>
      </c>
      <c r="HY123" s="1234">
        <v>63</v>
      </c>
      <c r="HZ123" s="1234">
        <v>0</v>
      </c>
      <c r="IA123" s="1234">
        <v>1373</v>
      </c>
      <c r="IB123" s="1242">
        <v>41697.500081018516</v>
      </c>
      <c r="IC123" s="1234" t="s">
        <v>788</v>
      </c>
      <c r="ID123" s="1234">
        <v>3978936</v>
      </c>
      <c r="IE123" s="1234">
        <v>2014</v>
      </c>
      <c r="IF123" s="1234">
        <v>1712</v>
      </c>
      <c r="IG123" s="1234" t="s">
        <v>783</v>
      </c>
      <c r="IH123" s="1234" t="s">
        <v>783</v>
      </c>
      <c r="II123" s="1234" t="s">
        <v>783</v>
      </c>
      <c r="IJ123" s="1234" t="s">
        <v>783</v>
      </c>
      <c r="IK123" s="1234" t="s">
        <v>783</v>
      </c>
      <c r="IL123" s="1234" t="s">
        <v>783</v>
      </c>
      <c r="IM123" s="1234" t="s">
        <v>783</v>
      </c>
      <c r="IN123" s="1234" t="s">
        <v>783</v>
      </c>
      <c r="IO123" s="1234" t="s">
        <v>783</v>
      </c>
      <c r="IP123" s="1234">
        <v>1649</v>
      </c>
      <c r="IQ123" s="1242">
        <v>37477.354571759257</v>
      </c>
      <c r="IR123" s="1234">
        <v>2</v>
      </c>
      <c r="IS123" s="1234" t="s">
        <v>793</v>
      </c>
      <c r="IT123" s="1234">
        <v>3</v>
      </c>
      <c r="IU123" s="1250">
        <v>41275</v>
      </c>
      <c r="IV123" s="1234" t="s">
        <v>783</v>
      </c>
      <c r="IW123" s="1234" t="s">
        <v>783</v>
      </c>
      <c r="IX123" s="1234" t="s">
        <v>783</v>
      </c>
      <c r="IY123" s="1234" t="s">
        <v>781</v>
      </c>
      <c r="IZ123" s="1234">
        <v>45</v>
      </c>
      <c r="JA123" s="1234" t="s">
        <v>789</v>
      </c>
      <c r="JB123" s="1234" t="s">
        <v>783</v>
      </c>
      <c r="JC123" s="1234" t="s">
        <v>783</v>
      </c>
      <c r="JD123" s="1234" t="s">
        <v>783</v>
      </c>
      <c r="JE123" s="1234">
        <v>329429</v>
      </c>
      <c r="JF123" s="1234" t="s">
        <v>783</v>
      </c>
      <c r="JG123" s="1234" t="s">
        <v>783</v>
      </c>
      <c r="JH123" s="1234" t="s">
        <v>804</v>
      </c>
      <c r="JI123" s="1234">
        <v>52</v>
      </c>
      <c r="JJ123" s="1234" t="s">
        <v>783</v>
      </c>
      <c r="JK123" s="1234" t="s">
        <v>783</v>
      </c>
      <c r="JL123" s="1234" t="s">
        <v>783</v>
      </c>
      <c r="JM123" s="1234" t="s">
        <v>790</v>
      </c>
      <c r="JN123" s="1234">
        <v>4</v>
      </c>
      <c r="JO123" s="1234">
        <v>4</v>
      </c>
      <c r="JP123" s="1234" t="s">
        <v>783</v>
      </c>
      <c r="JQ123" s="1234" t="s">
        <v>783</v>
      </c>
      <c r="JR123" s="1234" t="s">
        <v>783</v>
      </c>
      <c r="JS123" s="1234" t="s">
        <v>783</v>
      </c>
      <c r="JT123" s="1234" t="s">
        <v>783</v>
      </c>
      <c r="JU123" s="1234" t="s">
        <v>783</v>
      </c>
      <c r="JV123" s="1234" t="s">
        <v>860</v>
      </c>
      <c r="JW123" s="1258">
        <v>1323.657549</v>
      </c>
      <c r="JY123" s="225"/>
    </row>
    <row r="124" spans="1:287" ht="16" thickBot="1">
      <c r="A124" s="905" t="s">
        <v>5</v>
      </c>
      <c r="B124" s="79">
        <f t="shared" si="52"/>
        <v>1</v>
      </c>
      <c r="C124" s="871" t="s">
        <v>10</v>
      </c>
      <c r="D124" s="489" t="s">
        <v>135</v>
      </c>
      <c r="E124" s="1129" t="s">
        <v>235</v>
      </c>
      <c r="F124" s="888">
        <v>0.45</v>
      </c>
      <c r="G124" s="120">
        <f t="shared" si="90"/>
        <v>86.140000000000015</v>
      </c>
      <c r="H124" s="46"/>
      <c r="I124" s="3">
        <v>0.45</v>
      </c>
      <c r="J124" s="29"/>
      <c r="K124" s="18">
        <v>1984</v>
      </c>
      <c r="L124" s="5"/>
      <c r="M124" s="170">
        <v>1</v>
      </c>
      <c r="N124" s="71">
        <v>2</v>
      </c>
      <c r="O124" s="739">
        <v>3</v>
      </c>
      <c r="P124" s="1107">
        <f t="shared" si="95"/>
        <v>6</v>
      </c>
      <c r="Q124" s="1108">
        <f t="shared" si="100"/>
        <v>6</v>
      </c>
      <c r="R124" s="46"/>
      <c r="S124" s="3">
        <v>0.45</v>
      </c>
      <c r="T124" s="25"/>
      <c r="U124" s="219">
        <f t="shared" si="97"/>
        <v>33750</v>
      </c>
      <c r="V124" s="219" t="s">
        <v>642</v>
      </c>
      <c r="W124" s="1042">
        <f t="shared" si="91"/>
        <v>33750</v>
      </c>
      <c r="X124" s="537">
        <f t="shared" si="92"/>
        <v>17023.199999999997</v>
      </c>
      <c r="Y124" s="538">
        <f t="shared" si="53"/>
        <v>500</v>
      </c>
      <c r="Z124" s="1090">
        <f t="shared" si="54"/>
        <v>51273.2</v>
      </c>
      <c r="AA124" s="1475">
        <f t="shared" si="93"/>
        <v>7690584.1640888881</v>
      </c>
      <c r="AB124" s="1098"/>
      <c r="AC124" s="600">
        <v>6</v>
      </c>
      <c r="AD124" s="1056">
        <f t="shared" si="55"/>
        <v>8923.1999999999989</v>
      </c>
      <c r="AE124" s="1063">
        <v>0.25</v>
      </c>
      <c r="AF124" s="747">
        <f t="shared" si="56"/>
        <v>8100</v>
      </c>
      <c r="AG124" s="600"/>
      <c r="AH124" s="1056">
        <f t="shared" si="57"/>
        <v>0</v>
      </c>
      <c r="AI124" s="1070"/>
      <c r="AJ124" s="747">
        <f t="shared" si="58"/>
        <v>0</v>
      </c>
      <c r="AK124" s="1051"/>
      <c r="AL124" s="270">
        <v>0</v>
      </c>
      <c r="AM124" s="902">
        <v>2021</v>
      </c>
      <c r="AN124" s="902">
        <f t="shared" si="99"/>
        <v>2031</v>
      </c>
      <c r="AO124" s="18" t="str">
        <f t="shared" si="59"/>
        <v xml:space="preserve"> </v>
      </c>
      <c r="AP124" s="747" t="str">
        <f t="shared" si="60"/>
        <v xml:space="preserve"> </v>
      </c>
      <c r="AQ124" s="4" t="str">
        <f t="shared" si="61"/>
        <v xml:space="preserve"> </v>
      </c>
      <c r="AR124" s="747" t="str">
        <f t="shared" si="62"/>
        <v xml:space="preserve"> </v>
      </c>
      <c r="AS124" s="4" t="str">
        <f t="shared" si="63"/>
        <v xml:space="preserve"> </v>
      </c>
      <c r="AT124" s="747" t="str">
        <f t="shared" si="64"/>
        <v xml:space="preserve"> </v>
      </c>
      <c r="AU124" s="4" t="str">
        <f t="shared" si="65"/>
        <v xml:space="preserve"> </v>
      </c>
      <c r="AV124" s="747" t="str">
        <f t="shared" si="66"/>
        <v xml:space="preserve"> </v>
      </c>
      <c r="AW124" s="4" t="str">
        <f t="shared" si="67"/>
        <v xml:space="preserve"> </v>
      </c>
      <c r="AX124" s="747" t="str">
        <f t="shared" si="68"/>
        <v xml:space="preserve"> </v>
      </c>
      <c r="AY124" s="4" t="str">
        <f t="shared" si="69"/>
        <v xml:space="preserve"> </v>
      </c>
      <c r="AZ124" s="747" t="str">
        <f t="shared" si="70"/>
        <v xml:space="preserve"> </v>
      </c>
      <c r="BA124" s="4" t="str">
        <f t="shared" si="71"/>
        <v xml:space="preserve"> </v>
      </c>
      <c r="BB124" s="747" t="str">
        <f t="shared" si="72"/>
        <v xml:space="preserve"> </v>
      </c>
      <c r="BC124" s="4" t="str">
        <f t="shared" si="73"/>
        <v xml:space="preserve"> </v>
      </c>
      <c r="BD124" s="747" t="str">
        <f t="shared" si="74"/>
        <v xml:space="preserve"> </v>
      </c>
      <c r="BE124" s="4" t="str">
        <f t="shared" si="75"/>
        <v xml:space="preserve"> </v>
      </c>
      <c r="BF124" s="747" t="str">
        <f t="shared" si="76"/>
        <v xml:space="preserve"> </v>
      </c>
      <c r="BG124" s="4" t="str">
        <f t="shared" si="77"/>
        <v xml:space="preserve"> </v>
      </c>
      <c r="BH124" s="747" t="str">
        <f t="shared" si="78"/>
        <v xml:space="preserve"> </v>
      </c>
      <c r="BI124" s="4" t="str">
        <f t="shared" si="79"/>
        <v xml:space="preserve"> </v>
      </c>
      <c r="BJ124" s="747" t="str">
        <f t="shared" si="80"/>
        <v xml:space="preserve"> </v>
      </c>
      <c r="BK124" s="4" t="str">
        <f t="shared" si="81"/>
        <v xml:space="preserve"> </v>
      </c>
      <c r="BL124" s="747" t="str">
        <f t="shared" si="82"/>
        <v xml:space="preserve"> </v>
      </c>
      <c r="BM124" s="4" t="str">
        <f t="shared" si="83"/>
        <v xml:space="preserve"> </v>
      </c>
      <c r="BN124" s="747" t="str">
        <f t="shared" si="84"/>
        <v xml:space="preserve"> </v>
      </c>
      <c r="BO124" s="4">
        <f t="shared" si="85"/>
        <v>0.45</v>
      </c>
      <c r="BP124" s="747">
        <f t="shared" si="86"/>
        <v>51273.2</v>
      </c>
      <c r="BQ124" s="4" t="str">
        <f t="shared" si="87"/>
        <v xml:space="preserve"> </v>
      </c>
      <c r="BR124" s="747" t="str">
        <f t="shared" si="88"/>
        <v xml:space="preserve"> </v>
      </c>
      <c r="BS124" s="133" t="s">
        <v>237</v>
      </c>
      <c r="BT124" s="133"/>
      <c r="BU124" s="389"/>
      <c r="BV124" s="389"/>
      <c r="BW124" s="389"/>
      <c r="BX124" s="389"/>
      <c r="BY124" s="389"/>
      <c r="BZ124" s="389"/>
      <c r="CA124" s="389"/>
      <c r="CB124" s="389"/>
      <c r="CC124" s="163">
        <f t="shared" si="89"/>
        <v>0</v>
      </c>
      <c r="CD124" s="389"/>
      <c r="CE124" s="389"/>
      <c r="CF124" s="389"/>
      <c r="CG124" s="389"/>
      <c r="CH124" s="389"/>
      <c r="CI124" s="389"/>
      <c r="CJ124" s="389"/>
      <c r="CK124" s="389"/>
      <c r="CL124" s="389"/>
      <c r="CM124" s="389"/>
      <c r="CN124" s="389"/>
      <c r="CO124" s="389"/>
      <c r="CP124" s="389"/>
      <c r="CQ124" s="389"/>
      <c r="CR124" s="389"/>
      <c r="CS124" s="389"/>
      <c r="CT124" s="389"/>
      <c r="CU124" s="389"/>
      <c r="CV124" s="389"/>
      <c r="CW124" s="389"/>
      <c r="CX124" s="389"/>
      <c r="CY124" s="389"/>
      <c r="CZ124" s="389"/>
      <c r="DA124" s="389"/>
      <c r="DB124" s="389"/>
      <c r="DC124" s="389"/>
      <c r="DD124" s="389"/>
      <c r="DE124" s="389"/>
      <c r="DF124" s="389"/>
      <c r="DG124" s="389"/>
      <c r="DH124" s="389"/>
      <c r="DI124" s="389"/>
      <c r="DJ124" s="389"/>
      <c r="DK124" s="389"/>
      <c r="DL124" s="389"/>
      <c r="DM124" s="389"/>
      <c r="DN124" s="389"/>
      <c r="DO124" s="389"/>
      <c r="DP124" s="389"/>
      <c r="DQ124" s="389"/>
      <c r="DR124" s="389"/>
      <c r="DS124" s="389"/>
      <c r="DT124" s="389"/>
      <c r="DU124" s="389"/>
      <c r="DV124" s="389"/>
      <c r="DW124" s="389"/>
      <c r="DX124" s="389"/>
      <c r="DY124" s="389"/>
      <c r="DZ124" s="389"/>
      <c r="EA124" s="389"/>
      <c r="EB124" s="389"/>
      <c r="EC124" s="389"/>
      <c r="ED124" s="389"/>
      <c r="EE124" s="389"/>
      <c r="EF124" s="389"/>
      <c r="EG124" s="389"/>
      <c r="EH124" s="389"/>
      <c r="EI124" s="389"/>
      <c r="EJ124" s="389"/>
      <c r="EK124" s="389"/>
      <c r="EL124" s="389"/>
      <c r="EM124" s="389"/>
      <c r="EN124" s="389"/>
      <c r="EO124" s="389"/>
      <c r="EP124" s="389"/>
      <c r="EQ124" s="389"/>
      <c r="ER124" s="389"/>
      <c r="ES124" s="389"/>
      <c r="ET124" s="389"/>
      <c r="EU124" s="389"/>
      <c r="EV124" s="389"/>
      <c r="EW124" s="389"/>
      <c r="EX124" s="389"/>
      <c r="EY124" s="389"/>
      <c r="EZ124" s="389"/>
      <c r="FA124" s="389"/>
      <c r="FB124" s="389"/>
      <c r="FC124" s="389"/>
      <c r="FD124" s="389"/>
      <c r="FE124" s="389"/>
      <c r="FF124" s="389"/>
      <c r="FG124" s="389"/>
      <c r="FH124" s="389"/>
      <c r="FI124" s="389"/>
      <c r="FJ124" s="389"/>
      <c r="FK124" s="389"/>
      <c r="FL124" s="389"/>
      <c r="FM124" s="389"/>
      <c r="FN124" s="389"/>
      <c r="FO124" s="389"/>
      <c r="FP124" s="389"/>
      <c r="FQ124" s="389"/>
      <c r="FR124" s="389"/>
      <c r="FS124" s="389"/>
      <c r="FT124" s="389"/>
      <c r="FU124" s="389"/>
      <c r="FV124" s="389"/>
      <c r="FW124" s="389"/>
      <c r="FX124" s="389"/>
      <c r="FY124" s="666" t="s">
        <v>449</v>
      </c>
      <c r="FZ124" s="667">
        <v>290</v>
      </c>
      <c r="GA124" s="667">
        <v>30289463</v>
      </c>
      <c r="GB124" s="667">
        <v>55</v>
      </c>
      <c r="GC124" s="667" t="s">
        <v>798</v>
      </c>
      <c r="GD124" s="667">
        <v>20</v>
      </c>
      <c r="GE124" s="667">
        <v>1970</v>
      </c>
      <c r="GF124" s="667">
        <v>1</v>
      </c>
      <c r="GG124" s="667" t="s">
        <v>780</v>
      </c>
      <c r="GH124" s="667">
        <v>1</v>
      </c>
      <c r="GI124" s="667">
        <v>1</v>
      </c>
      <c r="GJ124" s="667" t="s">
        <v>780</v>
      </c>
      <c r="GK124" s="667">
        <v>1</v>
      </c>
      <c r="GL124" s="667" t="s">
        <v>781</v>
      </c>
      <c r="GM124" s="667" t="s">
        <v>782</v>
      </c>
      <c r="GN124" s="667">
        <v>50</v>
      </c>
      <c r="GO124" s="667" t="s">
        <v>783</v>
      </c>
      <c r="GP124" s="667">
        <v>0</v>
      </c>
      <c r="GQ124" s="667">
        <v>0</v>
      </c>
      <c r="GR124" s="667">
        <v>4</v>
      </c>
      <c r="GS124" s="667">
        <v>2</v>
      </c>
      <c r="GT124" s="667">
        <v>2</v>
      </c>
      <c r="GU124" s="667" t="s">
        <v>783</v>
      </c>
      <c r="GV124" s="667" t="s">
        <v>783</v>
      </c>
      <c r="GW124" s="667" t="s">
        <v>783</v>
      </c>
      <c r="GX124" s="667" t="s">
        <v>783</v>
      </c>
      <c r="GY124" s="667" t="s">
        <v>783</v>
      </c>
      <c r="GZ124" s="667">
        <v>1649</v>
      </c>
      <c r="HA124" s="667">
        <v>0.28000000000000003</v>
      </c>
      <c r="HB124" s="667">
        <v>5</v>
      </c>
      <c r="HC124" s="667" t="s">
        <v>783</v>
      </c>
      <c r="HD124" s="667" t="s">
        <v>782</v>
      </c>
      <c r="HE124" s="667">
        <v>35</v>
      </c>
      <c r="HF124" s="667" t="s">
        <v>783</v>
      </c>
      <c r="HG124" s="667">
        <v>0</v>
      </c>
      <c r="HH124" s="667" t="s">
        <v>783</v>
      </c>
      <c r="HI124" s="667">
        <v>0</v>
      </c>
      <c r="HJ124" s="667">
        <v>1</v>
      </c>
      <c r="HK124" s="667">
        <v>45</v>
      </c>
      <c r="HL124" s="667" t="s">
        <v>784</v>
      </c>
      <c r="HM124" s="667" t="s">
        <v>785</v>
      </c>
      <c r="HN124" s="667" t="s">
        <v>783</v>
      </c>
      <c r="HO124" s="667" t="s">
        <v>783</v>
      </c>
      <c r="HP124" s="667" t="s">
        <v>783</v>
      </c>
      <c r="HQ124" s="667" t="s">
        <v>783</v>
      </c>
      <c r="HR124" s="667" t="s">
        <v>783</v>
      </c>
      <c r="HS124" s="667">
        <v>3978903</v>
      </c>
      <c r="HT124" s="667" t="s">
        <v>783</v>
      </c>
      <c r="HU124" s="667" t="s">
        <v>786</v>
      </c>
      <c r="HV124" s="667" t="s">
        <v>787</v>
      </c>
      <c r="HW124" s="667">
        <v>4</v>
      </c>
      <c r="HX124" s="667">
        <v>2014</v>
      </c>
      <c r="HY124" s="667">
        <v>63</v>
      </c>
      <c r="HZ124" s="667">
        <v>0</v>
      </c>
      <c r="IA124" s="667">
        <v>1478</v>
      </c>
      <c r="IB124" s="668">
        <v>41697.500081018516</v>
      </c>
      <c r="IC124" s="667" t="s">
        <v>788</v>
      </c>
      <c r="ID124" s="667">
        <v>3974425</v>
      </c>
      <c r="IE124" s="667">
        <v>2014</v>
      </c>
      <c r="IF124" s="667">
        <v>1712</v>
      </c>
      <c r="IG124" s="667" t="s">
        <v>783</v>
      </c>
      <c r="IH124" s="667" t="s">
        <v>783</v>
      </c>
      <c r="II124" s="667" t="s">
        <v>783</v>
      </c>
      <c r="IJ124" s="667" t="s">
        <v>783</v>
      </c>
      <c r="IK124" s="667" t="s">
        <v>783</v>
      </c>
      <c r="IL124" s="667" t="s">
        <v>783</v>
      </c>
      <c r="IM124" s="667" t="s">
        <v>783</v>
      </c>
      <c r="IN124" s="667" t="s">
        <v>783</v>
      </c>
      <c r="IO124" s="667" t="s">
        <v>783</v>
      </c>
      <c r="IP124" s="667">
        <v>1649</v>
      </c>
      <c r="IQ124" s="668">
        <v>37477.354571759257</v>
      </c>
      <c r="IR124" s="667">
        <v>2</v>
      </c>
      <c r="IS124" s="667" t="s">
        <v>793</v>
      </c>
      <c r="IT124" s="667">
        <v>2</v>
      </c>
      <c r="IU124" s="669">
        <v>41275</v>
      </c>
      <c r="IV124" s="667" t="s">
        <v>783</v>
      </c>
      <c r="IW124" s="667" t="s">
        <v>783</v>
      </c>
      <c r="IX124" s="667" t="s">
        <v>783</v>
      </c>
      <c r="IY124" s="667" t="s">
        <v>781</v>
      </c>
      <c r="IZ124" s="667">
        <v>45</v>
      </c>
      <c r="JA124" s="667" t="s">
        <v>789</v>
      </c>
      <c r="JB124" s="667" t="s">
        <v>783</v>
      </c>
      <c r="JC124" s="667" t="s">
        <v>783</v>
      </c>
      <c r="JD124" s="667" t="s">
        <v>783</v>
      </c>
      <c r="JE124" s="667">
        <v>329430</v>
      </c>
      <c r="JF124" s="667" t="s">
        <v>783</v>
      </c>
      <c r="JG124" s="667" t="s">
        <v>783</v>
      </c>
      <c r="JH124" s="667" t="s">
        <v>802</v>
      </c>
      <c r="JI124" s="667">
        <v>55</v>
      </c>
      <c r="JJ124" s="667" t="s">
        <v>783</v>
      </c>
      <c r="JK124" s="667" t="s">
        <v>783</v>
      </c>
      <c r="JL124" s="667" t="s">
        <v>783</v>
      </c>
      <c r="JM124" s="667" t="s">
        <v>790</v>
      </c>
      <c r="JN124" s="667">
        <v>4</v>
      </c>
      <c r="JO124" s="667">
        <v>3</v>
      </c>
      <c r="JP124" s="667" t="s">
        <v>783</v>
      </c>
      <c r="JQ124" s="667">
        <v>10711928</v>
      </c>
      <c r="JR124" s="667">
        <v>2011</v>
      </c>
      <c r="JS124" s="667">
        <v>3</v>
      </c>
      <c r="JT124" s="667" t="s">
        <v>783</v>
      </c>
      <c r="JU124" s="667" t="s">
        <v>783</v>
      </c>
      <c r="JV124" s="667" t="s">
        <v>870</v>
      </c>
      <c r="JW124" s="670">
        <v>1490.2674939999999</v>
      </c>
      <c r="JY124" s="225"/>
    </row>
    <row r="125" spans="1:287" ht="16" thickBot="1">
      <c r="A125" s="905" t="s">
        <v>5</v>
      </c>
      <c r="B125" s="79">
        <f t="shared" si="52"/>
        <v>1</v>
      </c>
      <c r="C125" s="871" t="s">
        <v>99</v>
      </c>
      <c r="D125" s="489" t="s">
        <v>185</v>
      </c>
      <c r="E125" s="1129" t="s">
        <v>194</v>
      </c>
      <c r="F125" s="888">
        <v>0.09</v>
      </c>
      <c r="G125" s="120">
        <f t="shared" si="90"/>
        <v>86.230000000000018</v>
      </c>
      <c r="H125" s="46"/>
      <c r="I125" s="3">
        <v>0.09</v>
      </c>
      <c r="J125" s="29"/>
      <c r="K125" s="18"/>
      <c r="L125" s="5"/>
      <c r="M125" s="170">
        <v>1</v>
      </c>
      <c r="N125" s="71">
        <v>1</v>
      </c>
      <c r="O125" s="739">
        <v>3</v>
      </c>
      <c r="P125" s="1107">
        <f t="shared" si="95"/>
        <v>5</v>
      </c>
      <c r="Q125" s="1108">
        <f t="shared" si="100"/>
        <v>3</v>
      </c>
      <c r="R125" s="46"/>
      <c r="S125" s="3">
        <v>0.09</v>
      </c>
      <c r="T125" s="25"/>
      <c r="U125" s="219">
        <f t="shared" si="97"/>
        <v>6750</v>
      </c>
      <c r="V125" s="219" t="s">
        <v>642</v>
      </c>
      <c r="W125" s="1042">
        <f t="shared" si="91"/>
        <v>6750</v>
      </c>
      <c r="X125" s="537">
        <f t="shared" si="92"/>
        <v>3404.64</v>
      </c>
      <c r="Y125" s="538">
        <f t="shared" si="53"/>
        <v>500</v>
      </c>
      <c r="Z125" s="1090">
        <f t="shared" si="54"/>
        <v>10654.64</v>
      </c>
      <c r="AA125" s="1475">
        <f t="shared" si="93"/>
        <v>7701238.8040888878</v>
      </c>
      <c r="AB125" s="1098"/>
      <c r="AC125" s="600">
        <v>6</v>
      </c>
      <c r="AD125" s="1056">
        <f t="shared" si="55"/>
        <v>1784.6399999999999</v>
      </c>
      <c r="AE125" s="1063">
        <v>0.25</v>
      </c>
      <c r="AF125" s="747">
        <f t="shared" si="56"/>
        <v>1620</v>
      </c>
      <c r="AG125" s="600"/>
      <c r="AH125" s="1056">
        <f t="shared" si="57"/>
        <v>0</v>
      </c>
      <c r="AI125" s="1070"/>
      <c r="AJ125" s="747">
        <f t="shared" si="58"/>
        <v>0</v>
      </c>
      <c r="AK125" s="1051"/>
      <c r="AL125" s="270">
        <v>0</v>
      </c>
      <c r="AM125" s="902">
        <v>2021</v>
      </c>
      <c r="AN125" s="902">
        <f t="shared" si="99"/>
        <v>2031</v>
      </c>
      <c r="AO125" s="18" t="str">
        <f t="shared" si="59"/>
        <v xml:space="preserve"> </v>
      </c>
      <c r="AP125" s="747" t="str">
        <f t="shared" si="60"/>
        <v xml:space="preserve"> </v>
      </c>
      <c r="AQ125" s="4" t="str">
        <f t="shared" si="61"/>
        <v xml:space="preserve"> </v>
      </c>
      <c r="AR125" s="747" t="str">
        <f t="shared" si="62"/>
        <v xml:space="preserve"> </v>
      </c>
      <c r="AS125" s="4" t="str">
        <f t="shared" si="63"/>
        <v xml:space="preserve"> </v>
      </c>
      <c r="AT125" s="747" t="str">
        <f t="shared" si="64"/>
        <v xml:space="preserve"> </v>
      </c>
      <c r="AU125" s="4" t="str">
        <f t="shared" si="65"/>
        <v xml:space="preserve"> </v>
      </c>
      <c r="AV125" s="747" t="str">
        <f t="shared" si="66"/>
        <v xml:space="preserve"> </v>
      </c>
      <c r="AW125" s="4" t="str">
        <f t="shared" si="67"/>
        <v xml:space="preserve"> </v>
      </c>
      <c r="AX125" s="747" t="str">
        <f t="shared" si="68"/>
        <v xml:space="preserve"> </v>
      </c>
      <c r="AY125" s="4" t="str">
        <f t="shared" si="69"/>
        <v xml:space="preserve"> </v>
      </c>
      <c r="AZ125" s="747" t="str">
        <f t="shared" si="70"/>
        <v xml:space="preserve"> </v>
      </c>
      <c r="BA125" s="4" t="str">
        <f t="shared" si="71"/>
        <v xml:space="preserve"> </v>
      </c>
      <c r="BB125" s="747" t="str">
        <f t="shared" si="72"/>
        <v xml:space="preserve"> </v>
      </c>
      <c r="BC125" s="4" t="str">
        <f t="shared" si="73"/>
        <v xml:space="preserve"> </v>
      </c>
      <c r="BD125" s="747" t="str">
        <f t="shared" si="74"/>
        <v xml:space="preserve"> </v>
      </c>
      <c r="BE125" s="4" t="str">
        <f t="shared" si="75"/>
        <v xml:space="preserve"> </v>
      </c>
      <c r="BF125" s="747" t="str">
        <f t="shared" si="76"/>
        <v xml:space="preserve"> </v>
      </c>
      <c r="BG125" s="4" t="str">
        <f t="shared" si="77"/>
        <v xml:space="preserve"> </v>
      </c>
      <c r="BH125" s="747" t="str">
        <f t="shared" si="78"/>
        <v xml:space="preserve"> </v>
      </c>
      <c r="BI125" s="4" t="str">
        <f t="shared" si="79"/>
        <v xml:space="preserve"> </v>
      </c>
      <c r="BJ125" s="747" t="str">
        <f t="shared" si="80"/>
        <v xml:space="preserve"> </v>
      </c>
      <c r="BK125" s="4" t="str">
        <f t="shared" si="81"/>
        <v xml:space="preserve"> </v>
      </c>
      <c r="BL125" s="747" t="str">
        <f t="shared" si="82"/>
        <v xml:space="preserve"> </v>
      </c>
      <c r="BM125" s="4" t="str">
        <f t="shared" si="83"/>
        <v xml:space="preserve"> </v>
      </c>
      <c r="BN125" s="747" t="str">
        <f t="shared" si="84"/>
        <v xml:space="preserve"> </v>
      </c>
      <c r="BO125" s="4">
        <f t="shared" si="85"/>
        <v>0.09</v>
      </c>
      <c r="BP125" s="747">
        <f t="shared" si="86"/>
        <v>10654.64</v>
      </c>
      <c r="BQ125" s="4" t="str">
        <f t="shared" si="87"/>
        <v xml:space="preserve"> </v>
      </c>
      <c r="BR125" s="747" t="str">
        <f t="shared" si="88"/>
        <v xml:space="preserve"> </v>
      </c>
      <c r="BS125" s="133"/>
      <c r="BT125" s="133"/>
      <c r="BU125" s="389"/>
      <c r="BV125" s="389"/>
      <c r="BW125" s="389"/>
      <c r="BX125" s="389"/>
      <c r="BY125" s="389"/>
      <c r="BZ125" s="389"/>
      <c r="CA125" s="389"/>
      <c r="CB125" s="389"/>
      <c r="CC125" s="163">
        <f t="shared" si="89"/>
        <v>0</v>
      </c>
      <c r="CD125" s="389"/>
      <c r="CE125" s="389"/>
      <c r="CF125" s="389"/>
      <c r="CG125" s="389"/>
      <c r="CH125" s="389"/>
      <c r="CI125" s="389"/>
      <c r="CJ125" s="389"/>
      <c r="CK125" s="389"/>
      <c r="CL125" s="389"/>
      <c r="CM125" s="389"/>
      <c r="CN125" s="389"/>
      <c r="CO125" s="389"/>
      <c r="CP125" s="389"/>
      <c r="CQ125" s="389"/>
      <c r="CR125" s="389"/>
      <c r="CS125" s="389"/>
      <c r="CT125" s="389"/>
      <c r="CU125" s="389"/>
      <c r="CV125" s="389"/>
      <c r="CW125" s="389"/>
      <c r="CX125" s="389"/>
      <c r="CY125" s="389"/>
      <c r="CZ125" s="389"/>
      <c r="DA125" s="389"/>
      <c r="DB125" s="389"/>
      <c r="DC125" s="389"/>
      <c r="DD125" s="389"/>
      <c r="DE125" s="389"/>
      <c r="DF125" s="389"/>
      <c r="DG125" s="389"/>
      <c r="DH125" s="389"/>
      <c r="DI125" s="389"/>
      <c r="DJ125" s="389"/>
      <c r="DK125" s="389"/>
      <c r="DL125" s="389"/>
      <c r="DM125" s="389"/>
      <c r="DN125" s="389"/>
      <c r="DO125" s="389"/>
      <c r="DP125" s="389"/>
      <c r="DQ125" s="389"/>
      <c r="DR125" s="389"/>
      <c r="DS125" s="389"/>
      <c r="DT125" s="389"/>
      <c r="DU125" s="389"/>
      <c r="DV125" s="389"/>
      <c r="DW125" s="389"/>
      <c r="DX125" s="389"/>
      <c r="DY125" s="389"/>
      <c r="DZ125" s="389"/>
      <c r="EA125" s="389"/>
      <c r="EB125" s="389"/>
      <c r="EC125" s="389"/>
      <c r="ED125" s="389"/>
      <c r="EE125" s="389"/>
      <c r="EF125" s="389"/>
      <c r="EG125" s="389"/>
      <c r="EH125" s="389"/>
      <c r="EI125" s="389"/>
      <c r="EJ125" s="389"/>
      <c r="EK125" s="389"/>
      <c r="EL125" s="389"/>
      <c r="EM125" s="389"/>
      <c r="EN125" s="389"/>
      <c r="EO125" s="389"/>
      <c r="EP125" s="389"/>
      <c r="EQ125" s="389"/>
      <c r="ER125" s="389"/>
      <c r="ES125" s="389"/>
      <c r="ET125" s="389"/>
      <c r="EU125" s="389"/>
      <c r="EV125" s="389"/>
      <c r="EW125" s="389"/>
      <c r="EX125" s="389"/>
      <c r="EY125" s="389"/>
      <c r="EZ125" s="389"/>
      <c r="FA125" s="389"/>
      <c r="FB125" s="389"/>
      <c r="FC125" s="389"/>
      <c r="FD125" s="389"/>
      <c r="FE125" s="389"/>
      <c r="FF125" s="389"/>
      <c r="FG125" s="389"/>
      <c r="FH125" s="389"/>
      <c r="FI125" s="389"/>
      <c r="FJ125" s="389"/>
      <c r="FK125" s="389"/>
      <c r="FL125" s="389"/>
      <c r="FM125" s="389"/>
      <c r="FN125" s="389"/>
      <c r="FO125" s="389"/>
      <c r="FP125" s="389"/>
      <c r="FQ125" s="389"/>
      <c r="FR125" s="389"/>
      <c r="FS125" s="389"/>
      <c r="FT125" s="389"/>
      <c r="FU125" s="389"/>
      <c r="FV125" s="389"/>
      <c r="FW125" s="389"/>
      <c r="FX125" s="389"/>
      <c r="FY125" s="1225" t="s">
        <v>424</v>
      </c>
      <c r="FZ125" s="1233">
        <v>96</v>
      </c>
      <c r="GA125" s="1233">
        <v>30289408</v>
      </c>
      <c r="GB125" s="1233">
        <v>55</v>
      </c>
      <c r="GC125" s="1233" t="s">
        <v>798</v>
      </c>
      <c r="GD125" s="1233">
        <v>18</v>
      </c>
      <c r="GE125" s="1233">
        <v>2009</v>
      </c>
      <c r="GF125" s="1233">
        <v>1</v>
      </c>
      <c r="GG125" s="1233" t="s">
        <v>780</v>
      </c>
      <c r="GH125" s="1233">
        <v>2</v>
      </c>
      <c r="GI125" s="1233">
        <v>1</v>
      </c>
      <c r="GJ125" s="1233" t="s">
        <v>780</v>
      </c>
      <c r="GK125" s="1233">
        <v>2</v>
      </c>
      <c r="GL125" s="1233" t="s">
        <v>781</v>
      </c>
      <c r="GM125" s="1233" t="s">
        <v>782</v>
      </c>
      <c r="GN125" s="1233">
        <v>66</v>
      </c>
      <c r="GO125" s="1233" t="s">
        <v>783</v>
      </c>
      <c r="GP125" s="1233">
        <v>0</v>
      </c>
      <c r="GQ125" s="1233">
        <v>0</v>
      </c>
      <c r="GR125" s="1233">
        <v>4</v>
      </c>
      <c r="GS125" s="1233">
        <v>2</v>
      </c>
      <c r="GT125" s="1233">
        <v>9</v>
      </c>
      <c r="GU125" s="1233" t="s">
        <v>783</v>
      </c>
      <c r="GV125" s="1233" t="s">
        <v>783</v>
      </c>
      <c r="GW125" s="1233" t="s">
        <v>783</v>
      </c>
      <c r="GX125" s="1233" t="s">
        <v>783</v>
      </c>
      <c r="GY125" s="1233" t="s">
        <v>783</v>
      </c>
      <c r="GZ125" s="1233">
        <v>1649</v>
      </c>
      <c r="HA125" s="1233">
        <v>0.01</v>
      </c>
      <c r="HB125" s="1233">
        <v>5</v>
      </c>
      <c r="HC125" s="1233" t="s">
        <v>783</v>
      </c>
      <c r="HD125" s="1233" t="s">
        <v>782</v>
      </c>
      <c r="HE125" s="1233">
        <v>15</v>
      </c>
      <c r="HF125" s="1233" t="s">
        <v>783</v>
      </c>
      <c r="HG125" s="1233">
        <v>0</v>
      </c>
      <c r="HH125" s="1233" t="s">
        <v>783</v>
      </c>
      <c r="HI125" s="1233">
        <v>0</v>
      </c>
      <c r="HJ125" s="1233">
        <v>1</v>
      </c>
      <c r="HK125" s="1233">
        <v>45</v>
      </c>
      <c r="HL125" s="1233" t="s">
        <v>784</v>
      </c>
      <c r="HM125" s="1233" t="s">
        <v>785</v>
      </c>
      <c r="HN125" s="1233" t="s">
        <v>783</v>
      </c>
      <c r="HO125" s="1233" t="s">
        <v>783</v>
      </c>
      <c r="HP125" s="1233" t="s">
        <v>783</v>
      </c>
      <c r="HQ125" s="1233" t="s">
        <v>783</v>
      </c>
      <c r="HR125" s="1233" t="s">
        <v>783</v>
      </c>
      <c r="HS125" s="1233">
        <v>3978962</v>
      </c>
      <c r="HT125" s="1233" t="s">
        <v>783</v>
      </c>
      <c r="HU125" s="1233" t="s">
        <v>786</v>
      </c>
      <c r="HV125" s="1233" t="s">
        <v>787</v>
      </c>
      <c r="HW125" s="1233">
        <v>4</v>
      </c>
      <c r="HX125" s="1233">
        <v>2014</v>
      </c>
      <c r="HY125" s="1233">
        <v>63</v>
      </c>
      <c r="HZ125" s="1233">
        <v>0</v>
      </c>
      <c r="IA125" s="1233">
        <v>53</v>
      </c>
      <c r="IB125" s="1241">
        <v>41697.500081018516</v>
      </c>
      <c r="IC125" s="1233" t="s">
        <v>788</v>
      </c>
      <c r="ID125" s="1233">
        <v>3974484</v>
      </c>
      <c r="IE125" s="1233">
        <v>2014</v>
      </c>
      <c r="IF125" s="1233">
        <v>1712</v>
      </c>
      <c r="IG125" s="1233" t="s">
        <v>783</v>
      </c>
      <c r="IH125" s="1233" t="s">
        <v>783</v>
      </c>
      <c r="II125" s="1233" t="s">
        <v>783</v>
      </c>
      <c r="IJ125" s="1233" t="s">
        <v>783</v>
      </c>
      <c r="IK125" s="1233" t="s">
        <v>783</v>
      </c>
      <c r="IL125" s="1233" t="s">
        <v>783</v>
      </c>
      <c r="IM125" s="1233" t="s">
        <v>783</v>
      </c>
      <c r="IN125" s="1233" t="s">
        <v>783</v>
      </c>
      <c r="IO125" s="1233" t="s">
        <v>783</v>
      </c>
      <c r="IP125" s="1233">
        <v>1649</v>
      </c>
      <c r="IQ125" s="1241">
        <v>37477.354571759257</v>
      </c>
      <c r="IR125" s="1233">
        <v>2</v>
      </c>
      <c r="IS125" s="1233" t="s">
        <v>793</v>
      </c>
      <c r="IT125" s="1233">
        <v>9</v>
      </c>
      <c r="IU125" s="1249">
        <v>41275</v>
      </c>
      <c r="IV125" s="1233" t="s">
        <v>783</v>
      </c>
      <c r="IW125" s="1233" t="s">
        <v>783</v>
      </c>
      <c r="IX125" s="1233" t="s">
        <v>783</v>
      </c>
      <c r="IY125" s="1233" t="s">
        <v>781</v>
      </c>
      <c r="IZ125" s="1233">
        <v>45</v>
      </c>
      <c r="JA125" s="1233" t="s">
        <v>789</v>
      </c>
      <c r="JB125" s="1233" t="s">
        <v>783</v>
      </c>
      <c r="JC125" s="1233" t="s">
        <v>783</v>
      </c>
      <c r="JD125" s="1233" t="s">
        <v>783</v>
      </c>
      <c r="JE125" s="1233">
        <v>329421</v>
      </c>
      <c r="JF125" s="1233" t="s">
        <v>783</v>
      </c>
      <c r="JG125" s="1233" t="s">
        <v>783</v>
      </c>
      <c r="JH125" s="1233" t="s">
        <v>815</v>
      </c>
      <c r="JI125" s="1233">
        <v>55</v>
      </c>
      <c r="JJ125" s="1233" t="s">
        <v>783</v>
      </c>
      <c r="JK125" s="1233" t="s">
        <v>783</v>
      </c>
      <c r="JL125" s="1233" t="s">
        <v>783</v>
      </c>
      <c r="JM125" s="1233" t="s">
        <v>790</v>
      </c>
      <c r="JN125" s="1233">
        <v>4</v>
      </c>
      <c r="JO125" s="1233">
        <v>3</v>
      </c>
      <c r="JP125" s="1233" t="s">
        <v>783</v>
      </c>
      <c r="JQ125" s="1233" t="s">
        <v>783</v>
      </c>
      <c r="JR125" s="1233" t="s">
        <v>783</v>
      </c>
      <c r="JS125" s="1233" t="s">
        <v>783</v>
      </c>
      <c r="JT125" s="1233" t="s">
        <v>783</v>
      </c>
      <c r="JU125" s="1233" t="s">
        <v>783</v>
      </c>
      <c r="JV125" s="1233" t="s">
        <v>848</v>
      </c>
      <c r="JW125" s="1257">
        <v>25.130922000000002</v>
      </c>
      <c r="JY125" s="225"/>
    </row>
    <row r="126" spans="1:287" ht="16" thickBot="1">
      <c r="A126" s="905" t="s">
        <v>5</v>
      </c>
      <c r="B126" s="79">
        <f t="shared" si="52"/>
        <v>1</v>
      </c>
      <c r="C126" s="871" t="s">
        <v>96</v>
      </c>
      <c r="D126" s="489" t="s">
        <v>132</v>
      </c>
      <c r="E126" s="1129" t="s">
        <v>158</v>
      </c>
      <c r="F126" s="888">
        <v>0.12</v>
      </c>
      <c r="G126" s="120">
        <f t="shared" si="90"/>
        <v>86.350000000000023</v>
      </c>
      <c r="H126" s="46"/>
      <c r="I126" s="3">
        <v>0.12</v>
      </c>
      <c r="J126" s="29"/>
      <c r="K126" s="18"/>
      <c r="L126" s="5"/>
      <c r="M126" s="170">
        <v>1</v>
      </c>
      <c r="N126" s="71">
        <v>1</v>
      </c>
      <c r="O126" s="739">
        <v>2</v>
      </c>
      <c r="P126" s="1107">
        <f t="shared" si="95"/>
        <v>4</v>
      </c>
      <c r="Q126" s="1108">
        <f t="shared" si="100"/>
        <v>2</v>
      </c>
      <c r="R126" s="46"/>
      <c r="S126" s="3">
        <v>0.12</v>
      </c>
      <c r="T126" s="25"/>
      <c r="U126" s="219">
        <f t="shared" si="97"/>
        <v>9000</v>
      </c>
      <c r="V126" s="219" t="s">
        <v>642</v>
      </c>
      <c r="W126" s="1042">
        <f t="shared" si="91"/>
        <v>9000</v>
      </c>
      <c r="X126" s="537">
        <f t="shared" si="92"/>
        <v>3746.3466666666664</v>
      </c>
      <c r="Y126" s="538">
        <f t="shared" si="53"/>
        <v>500</v>
      </c>
      <c r="Z126" s="1090">
        <f t="shared" si="54"/>
        <v>13246.346666666666</v>
      </c>
      <c r="AA126" s="1475">
        <f t="shared" si="93"/>
        <v>7714485.1507555544</v>
      </c>
      <c r="AB126" s="1098"/>
      <c r="AC126" s="600">
        <v>4</v>
      </c>
      <c r="AD126" s="1056">
        <f t="shared" si="55"/>
        <v>1586.3466666666666</v>
      </c>
      <c r="AE126" s="1063">
        <v>0.25</v>
      </c>
      <c r="AF126" s="747">
        <f t="shared" si="56"/>
        <v>2160</v>
      </c>
      <c r="AG126" s="600"/>
      <c r="AH126" s="1056">
        <f t="shared" si="57"/>
        <v>0</v>
      </c>
      <c r="AI126" s="1070"/>
      <c r="AJ126" s="747">
        <f t="shared" si="58"/>
        <v>0</v>
      </c>
      <c r="AK126" s="1051"/>
      <c r="AL126" s="270">
        <v>0</v>
      </c>
      <c r="AM126" s="902">
        <v>2021</v>
      </c>
      <c r="AN126" s="902">
        <f t="shared" si="99"/>
        <v>2031</v>
      </c>
      <c r="AO126" s="18" t="str">
        <f t="shared" si="59"/>
        <v xml:space="preserve"> </v>
      </c>
      <c r="AP126" s="747" t="str">
        <f t="shared" si="60"/>
        <v xml:space="preserve"> </v>
      </c>
      <c r="AQ126" s="4" t="str">
        <f t="shared" si="61"/>
        <v xml:space="preserve"> </v>
      </c>
      <c r="AR126" s="747" t="str">
        <f t="shared" si="62"/>
        <v xml:space="preserve"> </v>
      </c>
      <c r="AS126" s="4" t="str">
        <f t="shared" si="63"/>
        <v xml:space="preserve"> </v>
      </c>
      <c r="AT126" s="747" t="str">
        <f t="shared" si="64"/>
        <v xml:space="preserve"> </v>
      </c>
      <c r="AU126" s="4" t="str">
        <f t="shared" si="65"/>
        <v xml:space="preserve"> </v>
      </c>
      <c r="AV126" s="747" t="str">
        <f t="shared" si="66"/>
        <v xml:space="preserve"> </v>
      </c>
      <c r="AW126" s="4" t="str">
        <f t="shared" si="67"/>
        <v xml:space="preserve"> </v>
      </c>
      <c r="AX126" s="747" t="str">
        <f t="shared" si="68"/>
        <v xml:space="preserve"> </v>
      </c>
      <c r="AY126" s="4" t="str">
        <f t="shared" si="69"/>
        <v xml:space="preserve"> </v>
      </c>
      <c r="AZ126" s="747" t="str">
        <f t="shared" si="70"/>
        <v xml:space="preserve"> </v>
      </c>
      <c r="BA126" s="4" t="str">
        <f t="shared" si="71"/>
        <v xml:space="preserve"> </v>
      </c>
      <c r="BB126" s="747" t="str">
        <f t="shared" si="72"/>
        <v xml:space="preserve"> </v>
      </c>
      <c r="BC126" s="4" t="str">
        <f t="shared" si="73"/>
        <v xml:space="preserve"> </v>
      </c>
      <c r="BD126" s="747" t="str">
        <f t="shared" si="74"/>
        <v xml:space="preserve"> </v>
      </c>
      <c r="BE126" s="4" t="str">
        <f t="shared" si="75"/>
        <v xml:space="preserve"> </v>
      </c>
      <c r="BF126" s="747" t="str">
        <f t="shared" si="76"/>
        <v xml:space="preserve"> </v>
      </c>
      <c r="BG126" s="4" t="str">
        <f t="shared" si="77"/>
        <v xml:space="preserve"> </v>
      </c>
      <c r="BH126" s="747" t="str">
        <f t="shared" si="78"/>
        <v xml:space="preserve"> </v>
      </c>
      <c r="BI126" s="4" t="str">
        <f t="shared" si="79"/>
        <v xml:space="preserve"> </v>
      </c>
      <c r="BJ126" s="747" t="str">
        <f t="shared" si="80"/>
        <v xml:space="preserve"> </v>
      </c>
      <c r="BK126" s="4" t="str">
        <f t="shared" si="81"/>
        <v xml:space="preserve"> </v>
      </c>
      <c r="BL126" s="747" t="str">
        <f t="shared" si="82"/>
        <v xml:space="preserve"> </v>
      </c>
      <c r="BM126" s="4" t="str">
        <f t="shared" si="83"/>
        <v xml:space="preserve"> </v>
      </c>
      <c r="BN126" s="747" t="str">
        <f t="shared" si="84"/>
        <v xml:space="preserve"> </v>
      </c>
      <c r="BO126" s="4">
        <f t="shared" si="85"/>
        <v>0.12</v>
      </c>
      <c r="BP126" s="747">
        <f t="shared" si="86"/>
        <v>13246.346666666666</v>
      </c>
      <c r="BQ126" s="4" t="str">
        <f t="shared" si="87"/>
        <v xml:space="preserve"> </v>
      </c>
      <c r="BR126" s="747" t="str">
        <f t="shared" si="88"/>
        <v xml:space="preserve"> </v>
      </c>
      <c r="BS126" s="133"/>
      <c r="BT126" s="133"/>
      <c r="BU126" s="389"/>
      <c r="BV126" s="389"/>
      <c r="BW126" s="389"/>
      <c r="BX126" s="389"/>
      <c r="BY126" s="389"/>
      <c r="BZ126" s="389"/>
      <c r="CA126" s="389"/>
      <c r="CB126" s="389"/>
      <c r="CC126" s="163">
        <f t="shared" si="89"/>
        <v>0</v>
      </c>
      <c r="CD126" s="389"/>
      <c r="CE126" s="389"/>
      <c r="CF126" s="389"/>
      <c r="CG126" s="389"/>
      <c r="CH126" s="389"/>
      <c r="CI126" s="389"/>
      <c r="CJ126" s="389"/>
      <c r="CK126" s="389"/>
      <c r="CL126" s="389"/>
      <c r="CM126" s="389"/>
      <c r="CN126" s="389"/>
      <c r="CO126" s="389"/>
      <c r="CP126" s="389"/>
      <c r="CQ126" s="389"/>
      <c r="CR126" s="389"/>
      <c r="CS126" s="389"/>
      <c r="CT126" s="389"/>
      <c r="CU126" s="389"/>
      <c r="CV126" s="389"/>
      <c r="CW126" s="389"/>
      <c r="CX126" s="389"/>
      <c r="CY126" s="389"/>
      <c r="CZ126" s="389"/>
      <c r="DA126" s="389"/>
      <c r="DB126" s="389"/>
      <c r="DC126" s="389"/>
      <c r="DD126" s="389"/>
      <c r="DE126" s="389"/>
      <c r="DF126" s="389"/>
      <c r="DG126" s="389"/>
      <c r="DH126" s="389"/>
      <c r="DI126" s="389"/>
      <c r="DJ126" s="389"/>
      <c r="DK126" s="389"/>
      <c r="DL126" s="389"/>
      <c r="DM126" s="389"/>
      <c r="DN126" s="389"/>
      <c r="DO126" s="389"/>
      <c r="DP126" s="389"/>
      <c r="DQ126" s="389"/>
      <c r="DR126" s="389"/>
      <c r="DS126" s="389"/>
      <c r="DT126" s="389"/>
      <c r="DU126" s="389"/>
      <c r="DV126" s="389"/>
      <c r="DW126" s="389"/>
      <c r="DX126" s="389"/>
      <c r="DY126" s="389"/>
      <c r="DZ126" s="389"/>
      <c r="EA126" s="389"/>
      <c r="EB126" s="389"/>
      <c r="EC126" s="389"/>
      <c r="ED126" s="389"/>
      <c r="EE126" s="389"/>
      <c r="EF126" s="389"/>
      <c r="EG126" s="389"/>
      <c r="EH126" s="389"/>
      <c r="EI126" s="389"/>
      <c r="EJ126" s="389"/>
      <c r="EK126" s="389"/>
      <c r="EL126" s="389"/>
      <c r="EM126" s="389"/>
      <c r="EN126" s="389"/>
      <c r="EO126" s="389"/>
      <c r="EP126" s="389"/>
      <c r="EQ126" s="389"/>
      <c r="ER126" s="389"/>
      <c r="ES126" s="389"/>
      <c r="ET126" s="389"/>
      <c r="EU126" s="389"/>
      <c r="EV126" s="389"/>
      <c r="EW126" s="389"/>
      <c r="EX126" s="389"/>
      <c r="EY126" s="389"/>
      <c r="EZ126" s="389"/>
      <c r="FA126" s="389"/>
      <c r="FB126" s="389"/>
      <c r="FC126" s="389"/>
      <c r="FD126" s="389"/>
      <c r="FE126" s="389"/>
      <c r="FF126" s="389"/>
      <c r="FG126" s="389"/>
      <c r="FH126" s="389"/>
      <c r="FI126" s="389"/>
      <c r="FJ126" s="389"/>
      <c r="FK126" s="389"/>
      <c r="FL126" s="389"/>
      <c r="FM126" s="389"/>
      <c r="FN126" s="389"/>
      <c r="FO126" s="389"/>
      <c r="FP126" s="389"/>
      <c r="FQ126" s="389"/>
      <c r="FR126" s="389"/>
      <c r="FS126" s="389"/>
      <c r="FT126" s="389"/>
      <c r="FU126" s="389"/>
      <c r="FV126" s="389"/>
      <c r="FW126" s="389"/>
      <c r="FX126" s="389"/>
      <c r="FY126" s="666" t="s">
        <v>365</v>
      </c>
      <c r="FZ126" s="667">
        <v>266</v>
      </c>
      <c r="GA126" s="667">
        <v>10313982</v>
      </c>
      <c r="GB126" s="667" t="s">
        <v>783</v>
      </c>
      <c r="GC126" s="667"/>
      <c r="GD126" s="667" t="s">
        <v>783</v>
      </c>
      <c r="GE126" s="667" t="s">
        <v>783</v>
      </c>
      <c r="GF126" s="667" t="s">
        <v>783</v>
      </c>
      <c r="GG126" s="667"/>
      <c r="GH126" s="667" t="s">
        <v>783</v>
      </c>
      <c r="GI126" s="667" t="s">
        <v>783</v>
      </c>
      <c r="GJ126" s="667"/>
      <c r="GK126" s="667" t="s">
        <v>783</v>
      </c>
      <c r="GL126" s="667" t="s">
        <v>781</v>
      </c>
      <c r="GM126" s="667" t="s">
        <v>783</v>
      </c>
      <c r="GN126" s="667" t="s">
        <v>783</v>
      </c>
      <c r="GO126" s="667" t="s">
        <v>783</v>
      </c>
      <c r="GP126" s="667" t="s">
        <v>783</v>
      </c>
      <c r="GQ126" s="667" t="s">
        <v>783</v>
      </c>
      <c r="GR126" s="667" t="s">
        <v>783</v>
      </c>
      <c r="GS126" s="667" t="s">
        <v>783</v>
      </c>
      <c r="GT126" s="667" t="s">
        <v>783</v>
      </c>
      <c r="GU126" s="667" t="s">
        <v>783</v>
      </c>
      <c r="GV126" s="667" t="s">
        <v>783</v>
      </c>
      <c r="GW126" s="667" t="s">
        <v>783</v>
      </c>
      <c r="GX126" s="667" t="s">
        <v>783</v>
      </c>
      <c r="GY126" s="667" t="s">
        <v>783</v>
      </c>
      <c r="GZ126" s="667">
        <v>1649</v>
      </c>
      <c r="HA126" s="667">
        <v>0</v>
      </c>
      <c r="HB126" s="667">
        <v>9</v>
      </c>
      <c r="HC126" s="667" t="s">
        <v>783</v>
      </c>
      <c r="HD126" s="667" t="s">
        <v>783</v>
      </c>
      <c r="HE126" s="667" t="s">
        <v>783</v>
      </c>
      <c r="HF126" s="667" t="s">
        <v>783</v>
      </c>
      <c r="HG126" s="667" t="s">
        <v>783</v>
      </c>
      <c r="HH126" s="667" t="s">
        <v>783</v>
      </c>
      <c r="HI126" s="667" t="s">
        <v>783</v>
      </c>
      <c r="HJ126" s="667" t="s">
        <v>783</v>
      </c>
      <c r="HK126" s="667" t="s">
        <v>783</v>
      </c>
      <c r="HL126" s="667" t="s">
        <v>783</v>
      </c>
      <c r="HM126" s="667" t="s">
        <v>783</v>
      </c>
      <c r="HN126" s="667" t="s">
        <v>783</v>
      </c>
      <c r="HO126" s="667" t="s">
        <v>783</v>
      </c>
      <c r="HP126" s="667" t="s">
        <v>783</v>
      </c>
      <c r="HQ126" s="667" t="s">
        <v>783</v>
      </c>
      <c r="HR126" s="667" t="s">
        <v>783</v>
      </c>
      <c r="HS126" s="667">
        <v>3974526</v>
      </c>
      <c r="HT126" s="667" t="s">
        <v>783</v>
      </c>
      <c r="HU126" s="667" t="s">
        <v>786</v>
      </c>
      <c r="HV126" s="667" t="s">
        <v>787</v>
      </c>
      <c r="HW126" s="667">
        <v>4</v>
      </c>
      <c r="HX126" s="667">
        <v>2006</v>
      </c>
      <c r="HY126" s="667">
        <v>63</v>
      </c>
      <c r="HZ126" s="667">
        <v>0</v>
      </c>
      <c r="IA126" s="667">
        <v>634</v>
      </c>
      <c r="IB126" s="668">
        <v>38560.579108796293</v>
      </c>
      <c r="IC126" s="667" t="s">
        <v>788</v>
      </c>
      <c r="ID126" s="667">
        <v>3979004</v>
      </c>
      <c r="IE126" s="667" t="s">
        <v>783</v>
      </c>
      <c r="IF126" s="667">
        <v>1712</v>
      </c>
      <c r="IG126" s="667" t="s">
        <v>783</v>
      </c>
      <c r="IH126" s="667" t="s">
        <v>783</v>
      </c>
      <c r="II126" s="667" t="s">
        <v>783</v>
      </c>
      <c r="IJ126" s="667" t="s">
        <v>783</v>
      </c>
      <c r="IK126" s="667" t="s">
        <v>783</v>
      </c>
      <c r="IL126" s="667" t="s">
        <v>783</v>
      </c>
      <c r="IM126" s="667" t="s">
        <v>783</v>
      </c>
      <c r="IN126" s="667" t="s">
        <v>783</v>
      </c>
      <c r="IO126" s="667" t="s">
        <v>783</v>
      </c>
      <c r="IP126" s="667">
        <v>2108</v>
      </c>
      <c r="IQ126" s="668">
        <v>37477.341331018521</v>
      </c>
      <c r="IR126" s="667" t="s">
        <v>783</v>
      </c>
      <c r="IS126" s="667" t="s">
        <v>783</v>
      </c>
      <c r="IT126" s="667" t="s">
        <v>783</v>
      </c>
      <c r="IU126" s="667" t="s">
        <v>783</v>
      </c>
      <c r="IV126" s="667" t="s">
        <v>783</v>
      </c>
      <c r="IW126" s="667" t="s">
        <v>783</v>
      </c>
      <c r="IX126" s="667" t="s">
        <v>783</v>
      </c>
      <c r="IY126" s="667" t="s">
        <v>781</v>
      </c>
      <c r="IZ126" s="667" t="s">
        <v>783</v>
      </c>
      <c r="JA126" s="667" t="s">
        <v>783</v>
      </c>
      <c r="JB126" s="667" t="s">
        <v>783</v>
      </c>
      <c r="JC126" s="667" t="s">
        <v>783</v>
      </c>
      <c r="JD126" s="667" t="s">
        <v>783</v>
      </c>
      <c r="JE126" s="667">
        <v>329450</v>
      </c>
      <c r="JF126" s="667" t="s">
        <v>783</v>
      </c>
      <c r="JG126" s="667" t="s">
        <v>783</v>
      </c>
      <c r="JH126" s="667" t="s">
        <v>783</v>
      </c>
      <c r="JI126" s="667" t="s">
        <v>783</v>
      </c>
      <c r="JJ126" s="667" t="s">
        <v>783</v>
      </c>
      <c r="JK126" s="667" t="s">
        <v>783</v>
      </c>
      <c r="JL126" s="667" t="s">
        <v>783</v>
      </c>
      <c r="JM126" s="667" t="s">
        <v>783</v>
      </c>
      <c r="JN126" s="667">
        <v>4</v>
      </c>
      <c r="JO126" s="667" t="s">
        <v>783</v>
      </c>
      <c r="JP126" s="667" t="s">
        <v>783</v>
      </c>
      <c r="JQ126" s="667" t="s">
        <v>783</v>
      </c>
      <c r="JR126" s="667" t="s">
        <v>783</v>
      </c>
      <c r="JS126" s="667" t="s">
        <v>783</v>
      </c>
      <c r="JT126" s="667" t="s">
        <v>783</v>
      </c>
      <c r="JU126" s="667" t="s">
        <v>783</v>
      </c>
      <c r="JV126" s="667" t="s">
        <v>914</v>
      </c>
      <c r="JW126" s="670">
        <v>660.43638799999997</v>
      </c>
      <c r="JX126">
        <f>SUM(JW125:JW126)</f>
        <v>685.56731000000002</v>
      </c>
      <c r="JY126" s="371">
        <v>0.17550927196969696</v>
      </c>
      <c r="KA126" s="1437"/>
    </row>
    <row r="127" spans="1:287" ht="16" thickBot="1">
      <c r="A127" s="905" t="s">
        <v>5</v>
      </c>
      <c r="B127" s="79">
        <f t="shared" si="52"/>
        <v>1</v>
      </c>
      <c r="C127" s="871" t="s">
        <v>124</v>
      </c>
      <c r="D127" s="489" t="s">
        <v>185</v>
      </c>
      <c r="E127" s="1129" t="s">
        <v>198</v>
      </c>
      <c r="F127" s="888">
        <v>0.9</v>
      </c>
      <c r="G127" s="120">
        <f t="shared" si="90"/>
        <v>87.250000000000028</v>
      </c>
      <c r="H127" s="49"/>
      <c r="I127" s="3">
        <v>0.9</v>
      </c>
      <c r="J127" s="29"/>
      <c r="K127" s="18">
        <v>1983</v>
      </c>
      <c r="L127" s="5"/>
      <c r="M127" s="170">
        <v>3</v>
      </c>
      <c r="N127" s="71">
        <v>4</v>
      </c>
      <c r="O127" s="739">
        <v>1</v>
      </c>
      <c r="P127" s="1107">
        <v>15</v>
      </c>
      <c r="Q127" s="1108">
        <v>124</v>
      </c>
      <c r="R127" s="30"/>
      <c r="S127" s="3">
        <f>I127</f>
        <v>0.9</v>
      </c>
      <c r="T127" s="25"/>
      <c r="U127" s="219">
        <f t="shared" si="97"/>
        <v>67500</v>
      </c>
      <c r="V127" s="219" t="s">
        <v>642</v>
      </c>
      <c r="W127" s="1042">
        <f t="shared" si="91"/>
        <v>67500</v>
      </c>
      <c r="X127" s="537">
        <f t="shared" si="92"/>
        <v>28097.600000000002</v>
      </c>
      <c r="Y127" s="538">
        <f t="shared" si="53"/>
        <v>500</v>
      </c>
      <c r="Z127" s="1090">
        <f t="shared" si="54"/>
        <v>96097.600000000006</v>
      </c>
      <c r="AA127" s="1475">
        <f t="shared" si="93"/>
        <v>7810582.7507555541</v>
      </c>
      <c r="AB127" s="1098"/>
      <c r="AC127" s="600">
        <v>4</v>
      </c>
      <c r="AD127" s="1056">
        <f t="shared" si="55"/>
        <v>11897.600000000002</v>
      </c>
      <c r="AE127" s="1063">
        <v>0.25</v>
      </c>
      <c r="AF127" s="747">
        <f t="shared" si="56"/>
        <v>16200</v>
      </c>
      <c r="AG127" s="600"/>
      <c r="AH127" s="1056">
        <f t="shared" si="57"/>
        <v>0</v>
      </c>
      <c r="AI127" s="1070"/>
      <c r="AJ127" s="747">
        <f t="shared" si="58"/>
        <v>0</v>
      </c>
      <c r="AK127" s="1051"/>
      <c r="AL127" s="270">
        <v>0</v>
      </c>
      <c r="AM127" s="902">
        <v>2022</v>
      </c>
      <c r="AN127" s="902">
        <v>2031</v>
      </c>
      <c r="AO127" s="18" t="str">
        <f t="shared" si="59"/>
        <v xml:space="preserve"> </v>
      </c>
      <c r="AP127" s="747" t="str">
        <f t="shared" si="60"/>
        <v xml:space="preserve"> </v>
      </c>
      <c r="AQ127" s="4" t="str">
        <f t="shared" si="61"/>
        <v xml:space="preserve"> </v>
      </c>
      <c r="AR127" s="747" t="str">
        <f t="shared" si="62"/>
        <v xml:space="preserve"> </v>
      </c>
      <c r="AS127" s="4" t="str">
        <f t="shared" si="63"/>
        <v xml:space="preserve"> </v>
      </c>
      <c r="AT127" s="747" t="str">
        <f t="shared" si="64"/>
        <v xml:space="preserve"> </v>
      </c>
      <c r="AU127" s="4" t="str">
        <f t="shared" si="65"/>
        <v xml:space="preserve"> </v>
      </c>
      <c r="AV127" s="747" t="str">
        <f t="shared" si="66"/>
        <v xml:space="preserve"> </v>
      </c>
      <c r="AW127" s="4" t="str">
        <f t="shared" si="67"/>
        <v xml:space="preserve"> </v>
      </c>
      <c r="AX127" s="747" t="str">
        <f t="shared" si="68"/>
        <v xml:space="preserve"> </v>
      </c>
      <c r="AY127" s="4" t="str">
        <f t="shared" si="69"/>
        <v xml:space="preserve"> </v>
      </c>
      <c r="AZ127" s="747" t="str">
        <f t="shared" si="70"/>
        <v xml:space="preserve"> </v>
      </c>
      <c r="BA127" s="4" t="str">
        <f t="shared" si="71"/>
        <v xml:space="preserve"> </v>
      </c>
      <c r="BB127" s="747" t="str">
        <f t="shared" si="72"/>
        <v xml:space="preserve"> </v>
      </c>
      <c r="BC127" s="4" t="str">
        <f t="shared" si="73"/>
        <v xml:space="preserve"> </v>
      </c>
      <c r="BD127" s="747" t="str">
        <f t="shared" si="74"/>
        <v xml:space="preserve"> </v>
      </c>
      <c r="BE127" s="4" t="str">
        <f t="shared" si="75"/>
        <v xml:space="preserve"> </v>
      </c>
      <c r="BF127" s="747" t="str">
        <f t="shared" si="76"/>
        <v xml:space="preserve"> </v>
      </c>
      <c r="BG127" s="4" t="str">
        <f t="shared" si="77"/>
        <v xml:space="preserve"> </v>
      </c>
      <c r="BH127" s="747" t="str">
        <f t="shared" si="78"/>
        <v xml:space="preserve"> </v>
      </c>
      <c r="BI127" s="4" t="str">
        <f t="shared" si="79"/>
        <v xml:space="preserve"> </v>
      </c>
      <c r="BJ127" s="747" t="str">
        <f t="shared" si="80"/>
        <v xml:space="preserve"> </v>
      </c>
      <c r="BK127" s="4" t="str">
        <f t="shared" si="81"/>
        <v xml:space="preserve"> </v>
      </c>
      <c r="BL127" s="747" t="str">
        <f t="shared" si="82"/>
        <v xml:space="preserve"> </v>
      </c>
      <c r="BM127" s="4" t="str">
        <f t="shared" si="83"/>
        <v xml:space="preserve"> </v>
      </c>
      <c r="BN127" s="747" t="str">
        <f t="shared" si="84"/>
        <v xml:space="preserve"> </v>
      </c>
      <c r="BO127" s="4">
        <f t="shared" si="85"/>
        <v>0.9</v>
      </c>
      <c r="BP127" s="747">
        <f t="shared" si="86"/>
        <v>96097.600000000006</v>
      </c>
      <c r="BQ127" s="4" t="str">
        <f t="shared" si="87"/>
        <v xml:space="preserve"> </v>
      </c>
      <c r="BR127" s="747" t="str">
        <f t="shared" si="88"/>
        <v xml:space="preserve"> </v>
      </c>
      <c r="BS127" s="133" t="s">
        <v>625</v>
      </c>
      <c r="BT127" s="133"/>
      <c r="BU127" s="389"/>
      <c r="BV127" s="389"/>
      <c r="BW127" s="389"/>
      <c r="BX127" s="389"/>
      <c r="BY127" s="389"/>
      <c r="BZ127" s="389"/>
      <c r="CA127" s="389"/>
      <c r="CB127" s="389"/>
      <c r="CC127" s="163">
        <f t="shared" si="89"/>
        <v>0</v>
      </c>
      <c r="CD127" s="389"/>
      <c r="CE127" s="389"/>
      <c r="CF127" s="389"/>
      <c r="CG127" s="389"/>
      <c r="CH127" s="389"/>
      <c r="CI127" s="389"/>
      <c r="CJ127" s="389"/>
      <c r="CK127" s="389"/>
      <c r="CL127" s="389"/>
      <c r="CM127" s="389"/>
      <c r="CN127" s="389"/>
      <c r="CO127" s="389"/>
      <c r="CP127" s="389"/>
      <c r="CQ127" s="389"/>
      <c r="CR127" s="389"/>
      <c r="CS127" s="389"/>
      <c r="CT127" s="389"/>
      <c r="CU127" s="389"/>
      <c r="CV127" s="389"/>
      <c r="CW127" s="389"/>
      <c r="CX127" s="389"/>
      <c r="CY127" s="389"/>
      <c r="CZ127" s="389"/>
      <c r="DA127" s="389"/>
      <c r="DB127" s="389"/>
      <c r="DC127" s="389"/>
      <c r="DD127" s="389"/>
      <c r="DE127" s="389"/>
      <c r="DF127" s="389"/>
      <c r="DG127" s="389"/>
      <c r="DH127" s="389"/>
      <c r="DI127" s="389"/>
      <c r="DJ127" s="389"/>
      <c r="DK127" s="389"/>
      <c r="DL127" s="389"/>
      <c r="DM127" s="389"/>
      <c r="DN127" s="389"/>
      <c r="DO127" s="389"/>
      <c r="DP127" s="389"/>
      <c r="DQ127" s="389"/>
      <c r="DR127" s="389"/>
      <c r="DS127" s="389"/>
      <c r="DT127" s="389"/>
      <c r="DU127" s="389"/>
      <c r="DV127" s="389"/>
      <c r="DW127" s="389"/>
      <c r="DX127" s="389"/>
      <c r="DY127" s="389"/>
      <c r="DZ127" s="389"/>
      <c r="EA127" s="389"/>
      <c r="EB127" s="389"/>
      <c r="EC127" s="389"/>
      <c r="ED127" s="389"/>
      <c r="EE127" s="389"/>
      <c r="EF127" s="389"/>
      <c r="EG127" s="389"/>
      <c r="EH127" s="389"/>
      <c r="EI127" s="389"/>
      <c r="EJ127" s="389"/>
      <c r="EK127" s="389"/>
      <c r="EL127" s="389"/>
      <c r="EM127" s="389"/>
      <c r="EN127" s="389"/>
      <c r="EO127" s="389"/>
      <c r="EP127" s="389"/>
      <c r="EQ127" s="389"/>
      <c r="ER127" s="389"/>
      <c r="ES127" s="389"/>
      <c r="ET127" s="389"/>
      <c r="EU127" s="389"/>
      <c r="EV127" s="389"/>
      <c r="EW127" s="389"/>
      <c r="EX127" s="389"/>
      <c r="EY127" s="389"/>
      <c r="EZ127" s="389"/>
      <c r="FA127" s="389"/>
      <c r="FB127" s="389"/>
      <c r="FC127" s="389"/>
      <c r="FD127" s="389"/>
      <c r="FE127" s="389"/>
      <c r="FF127" s="389"/>
      <c r="FG127" s="389"/>
      <c r="FH127" s="389"/>
      <c r="FI127" s="389"/>
      <c r="FJ127" s="389"/>
      <c r="FK127" s="389"/>
      <c r="FL127" s="389"/>
      <c r="FM127" s="389"/>
      <c r="FN127" s="389"/>
      <c r="FO127" s="389"/>
      <c r="FP127" s="389"/>
      <c r="FQ127" s="389"/>
      <c r="FR127" s="389"/>
      <c r="FS127" s="389"/>
      <c r="FT127" s="389"/>
      <c r="FU127" s="389"/>
      <c r="FV127" s="389"/>
      <c r="FW127" s="389"/>
      <c r="FX127" s="389"/>
      <c r="FY127" s="660" t="s">
        <v>424</v>
      </c>
      <c r="FZ127" s="661">
        <v>229</v>
      </c>
      <c r="GA127" s="661">
        <v>30289415</v>
      </c>
      <c r="GB127" s="661">
        <v>35</v>
      </c>
      <c r="GC127" s="661" t="s">
        <v>3</v>
      </c>
      <c r="GD127" s="661">
        <v>16</v>
      </c>
      <c r="GE127" s="661">
        <v>2009</v>
      </c>
      <c r="GF127" s="661">
        <v>0</v>
      </c>
      <c r="GG127" s="661" t="s">
        <v>792</v>
      </c>
      <c r="GH127" s="661">
        <v>0</v>
      </c>
      <c r="GI127" s="661">
        <v>0</v>
      </c>
      <c r="GJ127" s="661" t="s">
        <v>792</v>
      </c>
      <c r="GK127" s="661">
        <v>0</v>
      </c>
      <c r="GL127" s="661" t="s">
        <v>781</v>
      </c>
      <c r="GM127" s="661" t="s">
        <v>782</v>
      </c>
      <c r="GN127" s="661">
        <v>50</v>
      </c>
      <c r="GO127" s="661" t="s">
        <v>783</v>
      </c>
      <c r="GP127" s="661">
        <v>0</v>
      </c>
      <c r="GQ127" s="661">
        <v>0</v>
      </c>
      <c r="GR127" s="661">
        <v>4</v>
      </c>
      <c r="GS127" s="661">
        <v>2</v>
      </c>
      <c r="GT127" s="661">
        <v>1</v>
      </c>
      <c r="GU127" s="661" t="s">
        <v>783</v>
      </c>
      <c r="GV127" s="661" t="s">
        <v>783</v>
      </c>
      <c r="GW127" s="661" t="s">
        <v>783</v>
      </c>
      <c r="GX127" s="661" t="s">
        <v>783</v>
      </c>
      <c r="GY127" s="661" t="s">
        <v>783</v>
      </c>
      <c r="GZ127" s="661">
        <v>1649</v>
      </c>
      <c r="HA127" s="661">
        <v>0.11</v>
      </c>
      <c r="HB127" s="661">
        <v>5</v>
      </c>
      <c r="HC127" s="661" t="s">
        <v>783</v>
      </c>
      <c r="HD127" s="661" t="s">
        <v>782</v>
      </c>
      <c r="HE127" s="661">
        <v>15</v>
      </c>
      <c r="HF127" s="661" t="s">
        <v>783</v>
      </c>
      <c r="HG127" s="661">
        <v>0</v>
      </c>
      <c r="HH127" s="661" t="s">
        <v>783</v>
      </c>
      <c r="HI127" s="661">
        <v>0</v>
      </c>
      <c r="HJ127" s="661">
        <v>1</v>
      </c>
      <c r="HK127" s="661">
        <v>45</v>
      </c>
      <c r="HL127" s="661" t="s">
        <v>784</v>
      </c>
      <c r="HM127" s="661" t="s">
        <v>785</v>
      </c>
      <c r="HN127" s="661" t="s">
        <v>783</v>
      </c>
      <c r="HO127" s="661" t="s">
        <v>783</v>
      </c>
      <c r="HP127" s="661" t="s">
        <v>783</v>
      </c>
      <c r="HQ127" s="661" t="s">
        <v>783</v>
      </c>
      <c r="HR127" s="661" t="s">
        <v>783</v>
      </c>
      <c r="HS127" s="661">
        <v>3980715</v>
      </c>
      <c r="HT127" s="661" t="s">
        <v>783</v>
      </c>
      <c r="HU127" s="661" t="s">
        <v>786</v>
      </c>
      <c r="HV127" s="661" t="s">
        <v>787</v>
      </c>
      <c r="HW127" s="661">
        <v>4</v>
      </c>
      <c r="HX127" s="661">
        <v>2014</v>
      </c>
      <c r="HY127" s="661">
        <v>63</v>
      </c>
      <c r="HZ127" s="661">
        <v>0</v>
      </c>
      <c r="IA127" s="661">
        <v>581</v>
      </c>
      <c r="IB127" s="662">
        <v>41697.500081018516</v>
      </c>
      <c r="IC127" s="661" t="s">
        <v>788</v>
      </c>
      <c r="ID127" s="661">
        <v>3976237</v>
      </c>
      <c r="IE127" s="661">
        <v>2014</v>
      </c>
      <c r="IF127" s="661">
        <v>1712</v>
      </c>
      <c r="IG127" s="661" t="s">
        <v>783</v>
      </c>
      <c r="IH127" s="661" t="s">
        <v>783</v>
      </c>
      <c r="II127" s="661" t="s">
        <v>783</v>
      </c>
      <c r="IJ127" s="661" t="s">
        <v>783</v>
      </c>
      <c r="IK127" s="661" t="s">
        <v>783</v>
      </c>
      <c r="IL127" s="661" t="s">
        <v>783</v>
      </c>
      <c r="IM127" s="661" t="s">
        <v>783</v>
      </c>
      <c r="IN127" s="661" t="s">
        <v>783</v>
      </c>
      <c r="IO127" s="661" t="s">
        <v>783</v>
      </c>
      <c r="IP127" s="661">
        <v>1649</v>
      </c>
      <c r="IQ127" s="662">
        <v>39296.319722222222</v>
      </c>
      <c r="IR127" s="661">
        <v>4</v>
      </c>
      <c r="IS127" s="661" t="s">
        <v>793</v>
      </c>
      <c r="IT127" s="661">
        <v>1</v>
      </c>
      <c r="IU127" s="663">
        <v>41275</v>
      </c>
      <c r="IV127" s="661" t="s">
        <v>783</v>
      </c>
      <c r="IW127" s="661" t="s">
        <v>783</v>
      </c>
      <c r="IX127" s="661" t="s">
        <v>783</v>
      </c>
      <c r="IY127" s="661" t="s">
        <v>781</v>
      </c>
      <c r="IZ127" s="661">
        <v>45</v>
      </c>
      <c r="JA127" s="661" t="s">
        <v>789</v>
      </c>
      <c r="JB127" s="661" t="s">
        <v>783</v>
      </c>
      <c r="JC127" s="661" t="s">
        <v>783</v>
      </c>
      <c r="JD127" s="661" t="s">
        <v>783</v>
      </c>
      <c r="JE127" s="661">
        <v>329421</v>
      </c>
      <c r="JF127" s="661" t="s">
        <v>783</v>
      </c>
      <c r="JG127" s="661" t="s">
        <v>783</v>
      </c>
      <c r="JH127" s="661" t="s">
        <v>795</v>
      </c>
      <c r="JI127" s="661">
        <v>35</v>
      </c>
      <c r="JJ127" s="661" t="s">
        <v>783</v>
      </c>
      <c r="JK127" s="661" t="s">
        <v>783</v>
      </c>
      <c r="JL127" s="661" t="s">
        <v>783</v>
      </c>
      <c r="JM127" s="661" t="s">
        <v>790</v>
      </c>
      <c r="JN127" s="661">
        <v>4</v>
      </c>
      <c r="JO127" s="661">
        <v>1</v>
      </c>
      <c r="JP127" s="661" t="s">
        <v>783</v>
      </c>
      <c r="JQ127" s="661">
        <v>12683066</v>
      </c>
      <c r="JR127" s="661">
        <v>2013</v>
      </c>
      <c r="JS127" s="661">
        <v>12</v>
      </c>
      <c r="JT127" s="661" t="s">
        <v>783</v>
      </c>
      <c r="JU127" s="661" t="s">
        <v>783</v>
      </c>
      <c r="JV127" s="661" t="s">
        <v>849</v>
      </c>
      <c r="JW127" s="664">
        <v>546.25796300000002</v>
      </c>
      <c r="JX127">
        <f>SUM(JW125:JW127)</f>
        <v>1231.8252729999999</v>
      </c>
      <c r="JY127" s="225">
        <v>0.32439408636363637</v>
      </c>
    </row>
    <row r="128" spans="1:287" ht="16" thickBot="1">
      <c r="A128" s="905" t="s">
        <v>5</v>
      </c>
      <c r="B128" s="79">
        <f t="shared" si="52"/>
        <v>1</v>
      </c>
      <c r="C128" s="871" t="s">
        <v>17</v>
      </c>
      <c r="D128" s="489" t="s">
        <v>162</v>
      </c>
      <c r="E128" s="1129" t="s">
        <v>45</v>
      </c>
      <c r="F128" s="888">
        <v>0.1</v>
      </c>
      <c r="G128" s="120">
        <f t="shared" si="90"/>
        <v>87.350000000000023</v>
      </c>
      <c r="H128" s="30"/>
      <c r="I128" s="33">
        <v>0.1</v>
      </c>
      <c r="J128" s="29"/>
      <c r="K128" s="18"/>
      <c r="L128" s="5"/>
      <c r="M128" s="735">
        <v>1</v>
      </c>
      <c r="N128" s="75">
        <v>0.5</v>
      </c>
      <c r="O128" s="740">
        <v>2</v>
      </c>
      <c r="P128" s="1109">
        <f t="shared" ref="P128:P137" si="101">SUM(M128:O128)</f>
        <v>3.5</v>
      </c>
      <c r="Q128" s="1108">
        <f>O128*N128*M128</f>
        <v>1</v>
      </c>
      <c r="R128" s="30"/>
      <c r="S128" s="547">
        <f>I128</f>
        <v>0.1</v>
      </c>
      <c r="T128" s="25"/>
      <c r="U128" s="219">
        <f t="shared" si="97"/>
        <v>7500</v>
      </c>
      <c r="V128" s="219" t="s">
        <v>642</v>
      </c>
      <c r="W128" s="1042">
        <f t="shared" si="91"/>
        <v>7500</v>
      </c>
      <c r="X128" s="537">
        <f t="shared" si="92"/>
        <v>0</v>
      </c>
      <c r="Y128" s="538">
        <f t="shared" si="53"/>
        <v>500</v>
      </c>
      <c r="Z128" s="1090">
        <f t="shared" si="54"/>
        <v>8000</v>
      </c>
      <c r="AA128" s="1475">
        <f t="shared" si="93"/>
        <v>7818582.7507555541</v>
      </c>
      <c r="AB128" s="1098"/>
      <c r="AC128" s="600"/>
      <c r="AD128" s="1056">
        <f t="shared" si="55"/>
        <v>0</v>
      </c>
      <c r="AE128" s="1063"/>
      <c r="AF128" s="747">
        <f t="shared" si="56"/>
        <v>0</v>
      </c>
      <c r="AG128" s="600"/>
      <c r="AH128" s="1056">
        <f t="shared" si="57"/>
        <v>0</v>
      </c>
      <c r="AI128" s="1070"/>
      <c r="AJ128" s="747">
        <f t="shared" si="58"/>
        <v>0</v>
      </c>
      <c r="AK128" s="1051"/>
      <c r="AL128" s="270">
        <v>0</v>
      </c>
      <c r="AM128" s="902">
        <v>2021</v>
      </c>
      <c r="AN128" s="902">
        <f>AM128+10</f>
        <v>2031</v>
      </c>
      <c r="AO128" s="18" t="str">
        <f t="shared" si="59"/>
        <v xml:space="preserve"> </v>
      </c>
      <c r="AP128" s="747" t="str">
        <f t="shared" si="60"/>
        <v xml:space="preserve"> </v>
      </c>
      <c r="AQ128" s="4" t="str">
        <f t="shared" si="61"/>
        <v xml:space="preserve"> </v>
      </c>
      <c r="AR128" s="747" t="str">
        <f t="shared" si="62"/>
        <v xml:space="preserve"> </v>
      </c>
      <c r="AS128" s="4" t="str">
        <f t="shared" si="63"/>
        <v xml:space="preserve"> </v>
      </c>
      <c r="AT128" s="747" t="str">
        <f t="shared" si="64"/>
        <v xml:space="preserve"> </v>
      </c>
      <c r="AU128" s="4" t="str">
        <f t="shared" si="65"/>
        <v xml:space="preserve"> </v>
      </c>
      <c r="AV128" s="747" t="str">
        <f t="shared" si="66"/>
        <v xml:space="preserve"> </v>
      </c>
      <c r="AW128" s="4" t="str">
        <f t="shared" si="67"/>
        <v xml:space="preserve"> </v>
      </c>
      <c r="AX128" s="747" t="str">
        <f t="shared" si="68"/>
        <v xml:space="preserve"> </v>
      </c>
      <c r="AY128" s="4" t="str">
        <f t="shared" si="69"/>
        <v xml:space="preserve"> </v>
      </c>
      <c r="AZ128" s="747" t="str">
        <f t="shared" si="70"/>
        <v xml:space="preserve"> </v>
      </c>
      <c r="BA128" s="4" t="str">
        <f t="shared" si="71"/>
        <v xml:space="preserve"> </v>
      </c>
      <c r="BB128" s="747" t="str">
        <f t="shared" si="72"/>
        <v xml:space="preserve"> </v>
      </c>
      <c r="BC128" s="4" t="str">
        <f t="shared" si="73"/>
        <v xml:space="preserve"> </v>
      </c>
      <c r="BD128" s="747" t="str">
        <f t="shared" si="74"/>
        <v xml:space="preserve"> </v>
      </c>
      <c r="BE128" s="4" t="str">
        <f t="shared" si="75"/>
        <v xml:space="preserve"> </v>
      </c>
      <c r="BF128" s="747" t="str">
        <f t="shared" si="76"/>
        <v xml:space="preserve"> </v>
      </c>
      <c r="BG128" s="4" t="str">
        <f t="shared" si="77"/>
        <v xml:space="preserve"> </v>
      </c>
      <c r="BH128" s="747" t="str">
        <f t="shared" si="78"/>
        <v xml:space="preserve"> </v>
      </c>
      <c r="BI128" s="4" t="str">
        <f t="shared" si="79"/>
        <v xml:space="preserve"> </v>
      </c>
      <c r="BJ128" s="747" t="str">
        <f t="shared" si="80"/>
        <v xml:space="preserve"> </v>
      </c>
      <c r="BK128" s="4" t="str">
        <f t="shared" si="81"/>
        <v xml:space="preserve"> </v>
      </c>
      <c r="BL128" s="747" t="str">
        <f t="shared" si="82"/>
        <v xml:space="preserve"> </v>
      </c>
      <c r="BM128" s="4" t="str">
        <f t="shared" si="83"/>
        <v xml:space="preserve"> </v>
      </c>
      <c r="BN128" s="747" t="str">
        <f t="shared" si="84"/>
        <v xml:space="preserve"> </v>
      </c>
      <c r="BO128" s="4">
        <f t="shared" si="85"/>
        <v>0.1</v>
      </c>
      <c r="BP128" s="747">
        <f t="shared" si="86"/>
        <v>8000</v>
      </c>
      <c r="BQ128" s="4" t="str">
        <f t="shared" si="87"/>
        <v xml:space="preserve"> </v>
      </c>
      <c r="BR128" s="747" t="str">
        <f t="shared" si="88"/>
        <v xml:space="preserve"> </v>
      </c>
      <c r="BS128" s="133"/>
      <c r="BT128" s="133"/>
      <c r="BU128" s="389"/>
      <c r="BV128" s="389"/>
      <c r="BW128" s="389"/>
      <c r="BX128" s="389"/>
      <c r="BY128" s="389"/>
      <c r="BZ128" s="389"/>
      <c r="CA128" s="389"/>
      <c r="CB128" s="389"/>
      <c r="CC128" s="163">
        <f t="shared" si="89"/>
        <v>0</v>
      </c>
      <c r="CD128" s="389"/>
      <c r="CE128" s="389"/>
      <c r="CF128" s="389"/>
      <c r="CG128" s="389"/>
      <c r="CH128" s="389"/>
      <c r="CI128" s="389"/>
      <c r="CJ128" s="389"/>
      <c r="CK128" s="389"/>
      <c r="CL128" s="389"/>
      <c r="CM128" s="389"/>
      <c r="CN128" s="389"/>
      <c r="CO128" s="389"/>
      <c r="CP128" s="389"/>
      <c r="CQ128" s="389"/>
      <c r="CR128" s="389"/>
      <c r="CS128" s="389"/>
      <c r="CT128" s="389"/>
      <c r="CU128" s="389"/>
      <c r="CV128" s="389"/>
      <c r="CW128" s="389"/>
      <c r="CX128" s="389"/>
      <c r="CY128" s="389"/>
      <c r="CZ128" s="389"/>
      <c r="DA128" s="389"/>
      <c r="DB128" s="389"/>
      <c r="DC128" s="389"/>
      <c r="DD128" s="389"/>
      <c r="DE128" s="389"/>
      <c r="DF128" s="389"/>
      <c r="DG128" s="389"/>
      <c r="DH128" s="389"/>
      <c r="DI128" s="389"/>
      <c r="DJ128" s="389"/>
      <c r="DK128" s="389"/>
      <c r="DL128" s="389"/>
      <c r="DM128" s="389"/>
      <c r="DN128" s="389"/>
      <c r="DO128" s="389"/>
      <c r="DP128" s="389"/>
      <c r="DQ128" s="389"/>
      <c r="DR128" s="389"/>
      <c r="DS128" s="389"/>
      <c r="DT128" s="389"/>
      <c r="DU128" s="389"/>
      <c r="DV128" s="389"/>
      <c r="DW128" s="389"/>
      <c r="DX128" s="389"/>
      <c r="DY128" s="389"/>
      <c r="DZ128" s="389"/>
      <c r="EA128" s="389"/>
      <c r="EB128" s="389"/>
      <c r="EC128" s="389"/>
      <c r="ED128" s="389"/>
      <c r="EE128" s="389"/>
      <c r="EF128" s="389"/>
      <c r="EG128" s="389"/>
      <c r="EH128" s="389"/>
      <c r="EI128" s="389"/>
      <c r="EJ128" s="389"/>
      <c r="EK128" s="389"/>
      <c r="EL128" s="389"/>
      <c r="EM128" s="389"/>
      <c r="EN128" s="389"/>
      <c r="EO128" s="389"/>
      <c r="EP128" s="389"/>
      <c r="EQ128" s="389"/>
      <c r="ER128" s="389"/>
      <c r="ES128" s="389"/>
      <c r="ET128" s="389"/>
      <c r="EU128" s="389"/>
      <c r="EV128" s="389"/>
      <c r="EW128" s="389"/>
      <c r="EX128" s="389"/>
      <c r="EY128" s="389"/>
      <c r="EZ128" s="389"/>
      <c r="FA128" s="389"/>
      <c r="FB128" s="389"/>
      <c r="FC128" s="389"/>
      <c r="FD128" s="389"/>
      <c r="FE128" s="389"/>
      <c r="FF128" s="389"/>
      <c r="FG128" s="389"/>
      <c r="FH128" s="389"/>
      <c r="FI128" s="389"/>
      <c r="FJ128" s="389"/>
      <c r="FK128" s="389"/>
      <c r="FL128" s="389"/>
      <c r="FM128" s="389"/>
      <c r="FN128" s="389"/>
      <c r="FO128" s="389"/>
      <c r="FP128" s="389"/>
      <c r="FQ128" s="389"/>
      <c r="FR128" s="389"/>
      <c r="FS128" s="389"/>
      <c r="FT128" s="389"/>
      <c r="FU128" s="389"/>
      <c r="FV128" s="389"/>
      <c r="FW128" s="389"/>
      <c r="FX128" s="389"/>
      <c r="FY128" s="660" t="s">
        <v>337</v>
      </c>
      <c r="FZ128" s="661">
        <v>86</v>
      </c>
      <c r="GA128" s="661">
        <v>32434880</v>
      </c>
      <c r="GB128" s="661">
        <v>57</v>
      </c>
      <c r="GC128" s="661" t="s">
        <v>801</v>
      </c>
      <c r="GD128" s="661">
        <v>22</v>
      </c>
      <c r="GE128" s="661">
        <v>2002</v>
      </c>
      <c r="GF128" s="661">
        <v>1</v>
      </c>
      <c r="GG128" s="661" t="s">
        <v>780</v>
      </c>
      <c r="GH128" s="661">
        <v>2</v>
      </c>
      <c r="GI128" s="661">
        <v>1</v>
      </c>
      <c r="GJ128" s="661" t="s">
        <v>780</v>
      </c>
      <c r="GK128" s="661">
        <v>2</v>
      </c>
      <c r="GL128" s="661" t="s">
        <v>781</v>
      </c>
      <c r="GM128" s="661" t="s">
        <v>782</v>
      </c>
      <c r="GN128" s="661">
        <v>50</v>
      </c>
      <c r="GO128" s="661" t="s">
        <v>783</v>
      </c>
      <c r="GP128" s="661">
        <v>0</v>
      </c>
      <c r="GQ128" s="661">
        <v>0</v>
      </c>
      <c r="GR128" s="661">
        <v>4</v>
      </c>
      <c r="GS128" s="661">
        <v>2</v>
      </c>
      <c r="GT128" s="661">
        <v>4</v>
      </c>
      <c r="GU128" s="661" t="s">
        <v>783</v>
      </c>
      <c r="GV128" s="661" t="s">
        <v>783</v>
      </c>
      <c r="GW128" s="661" t="s">
        <v>783</v>
      </c>
      <c r="GX128" s="661" t="s">
        <v>783</v>
      </c>
      <c r="GY128" s="661" t="s">
        <v>783</v>
      </c>
      <c r="GZ128" s="661">
        <v>1649</v>
      </c>
      <c r="HA128" s="661">
        <v>0.55000000000000004</v>
      </c>
      <c r="HB128" s="661">
        <v>5</v>
      </c>
      <c r="HC128" s="661" t="s">
        <v>783</v>
      </c>
      <c r="HD128" s="661" t="s">
        <v>782</v>
      </c>
      <c r="HE128" s="661">
        <v>75</v>
      </c>
      <c r="HF128" s="661" t="s">
        <v>783</v>
      </c>
      <c r="HG128" s="661">
        <v>0</v>
      </c>
      <c r="HH128" s="661" t="s">
        <v>783</v>
      </c>
      <c r="HI128" s="661">
        <v>0</v>
      </c>
      <c r="HJ128" s="661">
        <v>1</v>
      </c>
      <c r="HK128" s="661">
        <v>45</v>
      </c>
      <c r="HL128" s="661" t="s">
        <v>784</v>
      </c>
      <c r="HM128" s="661" t="s">
        <v>785</v>
      </c>
      <c r="HN128" s="661" t="s">
        <v>783</v>
      </c>
      <c r="HO128" s="661" t="s">
        <v>783</v>
      </c>
      <c r="HP128" s="661" t="s">
        <v>783</v>
      </c>
      <c r="HQ128" s="661" t="s">
        <v>783</v>
      </c>
      <c r="HR128" s="661" t="s">
        <v>783</v>
      </c>
      <c r="HS128" s="661">
        <v>3976291</v>
      </c>
      <c r="HT128" s="661" t="s">
        <v>783</v>
      </c>
      <c r="HU128" s="661" t="s">
        <v>786</v>
      </c>
      <c r="HV128" s="661" t="s">
        <v>787</v>
      </c>
      <c r="HW128" s="661">
        <v>4</v>
      </c>
      <c r="HX128" s="661">
        <v>2016</v>
      </c>
      <c r="HY128" s="661">
        <v>63</v>
      </c>
      <c r="HZ128" s="661">
        <v>0</v>
      </c>
      <c r="IA128" s="661">
        <v>2904</v>
      </c>
      <c r="IB128" s="662">
        <v>42227.682129629633</v>
      </c>
      <c r="IC128" s="661" t="s">
        <v>788</v>
      </c>
      <c r="ID128" s="661">
        <v>3980769</v>
      </c>
      <c r="IE128" s="661">
        <v>2014</v>
      </c>
      <c r="IF128" s="661">
        <v>1712</v>
      </c>
      <c r="IG128" s="661" t="s">
        <v>783</v>
      </c>
      <c r="IH128" s="661" t="s">
        <v>783</v>
      </c>
      <c r="II128" s="661" t="s">
        <v>783</v>
      </c>
      <c r="IJ128" s="661" t="s">
        <v>783</v>
      </c>
      <c r="IK128" s="661" t="s">
        <v>783</v>
      </c>
      <c r="IL128" s="661" t="s">
        <v>783</v>
      </c>
      <c r="IM128" s="661" t="s">
        <v>783</v>
      </c>
      <c r="IN128" s="661" t="s">
        <v>783</v>
      </c>
      <c r="IO128" s="661" t="s">
        <v>783</v>
      </c>
      <c r="IP128" s="661">
        <v>1649</v>
      </c>
      <c r="IQ128" s="662">
        <v>37477.354571759257</v>
      </c>
      <c r="IR128" s="661">
        <v>2</v>
      </c>
      <c r="IS128" s="661" t="s">
        <v>793</v>
      </c>
      <c r="IT128" s="661">
        <v>4</v>
      </c>
      <c r="IU128" s="663">
        <v>41275</v>
      </c>
      <c r="IV128" s="661" t="s">
        <v>783</v>
      </c>
      <c r="IW128" s="661" t="s">
        <v>783</v>
      </c>
      <c r="IX128" s="661" t="s">
        <v>783</v>
      </c>
      <c r="IY128" s="661" t="s">
        <v>781</v>
      </c>
      <c r="IZ128" s="661">
        <v>45</v>
      </c>
      <c r="JA128" s="661" t="s">
        <v>789</v>
      </c>
      <c r="JB128" s="661" t="s">
        <v>783</v>
      </c>
      <c r="JC128" s="661" t="s">
        <v>783</v>
      </c>
      <c r="JD128" s="661" t="s">
        <v>783</v>
      </c>
      <c r="JE128" s="661">
        <v>329383</v>
      </c>
      <c r="JF128" s="661" t="s">
        <v>783</v>
      </c>
      <c r="JG128" s="661" t="s">
        <v>783</v>
      </c>
      <c r="JH128" s="661" t="s">
        <v>809</v>
      </c>
      <c r="JI128" s="661">
        <v>57</v>
      </c>
      <c r="JJ128" s="661" t="s">
        <v>783</v>
      </c>
      <c r="JK128" s="661" t="s">
        <v>783</v>
      </c>
      <c r="JL128" s="661" t="s">
        <v>783</v>
      </c>
      <c r="JM128" s="661" t="s">
        <v>790</v>
      </c>
      <c r="JN128" s="661">
        <v>4</v>
      </c>
      <c r="JO128" s="661">
        <v>4</v>
      </c>
      <c r="JP128" s="661" t="s">
        <v>783</v>
      </c>
      <c r="JQ128" s="661">
        <v>10711928</v>
      </c>
      <c r="JR128" s="661">
        <v>2011</v>
      </c>
      <c r="JS128" s="661">
        <v>3</v>
      </c>
      <c r="JT128" s="661" t="s">
        <v>783</v>
      </c>
      <c r="JU128" s="661" t="s">
        <v>783</v>
      </c>
      <c r="JV128" s="661" t="s">
        <v>810</v>
      </c>
      <c r="JW128" s="664">
        <v>2834.3252980000002</v>
      </c>
      <c r="JX128">
        <f>SUM(JW128:JW128)</f>
        <v>2834.3252980000002</v>
      </c>
      <c r="JY128" s="225">
        <f>JX128/5280</f>
        <v>0.53680403371212126</v>
      </c>
    </row>
    <row r="129" spans="1:287" ht="16" thickBot="1">
      <c r="A129" s="905" t="s">
        <v>5</v>
      </c>
      <c r="B129" s="79">
        <f t="shared" si="52"/>
        <v>1</v>
      </c>
      <c r="C129" s="871" t="s">
        <v>112</v>
      </c>
      <c r="D129" s="489" t="s">
        <v>190</v>
      </c>
      <c r="E129" s="1129" t="s">
        <v>59</v>
      </c>
      <c r="F129" s="888">
        <v>0.2</v>
      </c>
      <c r="G129" s="120">
        <f t="shared" si="90"/>
        <v>87.550000000000026</v>
      </c>
      <c r="H129" s="46"/>
      <c r="I129" s="33">
        <v>0.2</v>
      </c>
      <c r="J129" s="29"/>
      <c r="K129" s="18"/>
      <c r="L129" s="5"/>
      <c r="M129" s="170">
        <v>1</v>
      </c>
      <c r="N129" s="71">
        <v>1</v>
      </c>
      <c r="O129" s="739">
        <v>3</v>
      </c>
      <c r="P129" s="1107">
        <f t="shared" si="101"/>
        <v>5</v>
      </c>
      <c r="Q129" s="1108">
        <f>O129*N129*M129</f>
        <v>3</v>
      </c>
      <c r="R129" s="46"/>
      <c r="S129" s="547">
        <f>I129</f>
        <v>0.2</v>
      </c>
      <c r="T129" s="25"/>
      <c r="U129" s="219">
        <f t="shared" si="97"/>
        <v>15000</v>
      </c>
      <c r="V129" s="219" t="s">
        <v>642</v>
      </c>
      <c r="W129" s="1042">
        <f t="shared" si="91"/>
        <v>15000</v>
      </c>
      <c r="X129" s="537">
        <f t="shared" si="92"/>
        <v>7565.8666666666668</v>
      </c>
      <c r="Y129" s="538">
        <f t="shared" si="53"/>
        <v>500</v>
      </c>
      <c r="Z129" s="1090">
        <f t="shared" si="54"/>
        <v>23065.866666666669</v>
      </c>
      <c r="AA129" s="1475">
        <f t="shared" si="93"/>
        <v>7841648.6174222203</v>
      </c>
      <c r="AB129" s="1098"/>
      <c r="AC129" s="600">
        <v>6</v>
      </c>
      <c r="AD129" s="1056">
        <f t="shared" si="55"/>
        <v>3965.8666666666672</v>
      </c>
      <c r="AE129" s="1063">
        <v>0.25</v>
      </c>
      <c r="AF129" s="747">
        <f t="shared" si="56"/>
        <v>3600</v>
      </c>
      <c r="AG129" s="600"/>
      <c r="AH129" s="1056">
        <f t="shared" si="57"/>
        <v>0</v>
      </c>
      <c r="AI129" s="1070"/>
      <c r="AJ129" s="747">
        <f t="shared" si="58"/>
        <v>0</v>
      </c>
      <c r="AK129" s="1051"/>
      <c r="AL129" s="270">
        <v>0</v>
      </c>
      <c r="AM129" s="902">
        <v>2021</v>
      </c>
      <c r="AN129" s="902">
        <f>AM129+10</f>
        <v>2031</v>
      </c>
      <c r="AO129" s="18" t="str">
        <f t="shared" si="59"/>
        <v xml:space="preserve"> </v>
      </c>
      <c r="AP129" s="747" t="str">
        <f t="shared" si="60"/>
        <v xml:space="preserve"> </v>
      </c>
      <c r="AQ129" s="4" t="str">
        <f t="shared" si="61"/>
        <v xml:space="preserve"> </v>
      </c>
      <c r="AR129" s="747" t="str">
        <f t="shared" si="62"/>
        <v xml:space="preserve"> </v>
      </c>
      <c r="AS129" s="4" t="str">
        <f t="shared" si="63"/>
        <v xml:space="preserve"> </v>
      </c>
      <c r="AT129" s="747" t="str">
        <f t="shared" si="64"/>
        <v xml:space="preserve"> </v>
      </c>
      <c r="AU129" s="4" t="str">
        <f t="shared" si="65"/>
        <v xml:space="preserve"> </v>
      </c>
      <c r="AV129" s="747" t="str">
        <f t="shared" si="66"/>
        <v xml:space="preserve"> </v>
      </c>
      <c r="AW129" s="4" t="str">
        <f t="shared" si="67"/>
        <v xml:space="preserve"> </v>
      </c>
      <c r="AX129" s="747" t="str">
        <f t="shared" si="68"/>
        <v xml:space="preserve"> </v>
      </c>
      <c r="AY129" s="4" t="str">
        <f t="shared" si="69"/>
        <v xml:space="preserve"> </v>
      </c>
      <c r="AZ129" s="747" t="str">
        <f t="shared" si="70"/>
        <v xml:space="preserve"> </v>
      </c>
      <c r="BA129" s="4" t="str">
        <f t="shared" si="71"/>
        <v xml:space="preserve"> </v>
      </c>
      <c r="BB129" s="747" t="str">
        <f t="shared" si="72"/>
        <v xml:space="preserve"> </v>
      </c>
      <c r="BC129" s="4" t="str">
        <f t="shared" si="73"/>
        <v xml:space="preserve"> </v>
      </c>
      <c r="BD129" s="747" t="str">
        <f t="shared" si="74"/>
        <v xml:space="preserve"> </v>
      </c>
      <c r="BE129" s="4" t="str">
        <f t="shared" si="75"/>
        <v xml:space="preserve"> </v>
      </c>
      <c r="BF129" s="747" t="str">
        <f t="shared" si="76"/>
        <v xml:space="preserve"> </v>
      </c>
      <c r="BG129" s="4" t="str">
        <f t="shared" si="77"/>
        <v xml:space="preserve"> </v>
      </c>
      <c r="BH129" s="747" t="str">
        <f t="shared" si="78"/>
        <v xml:space="preserve"> </v>
      </c>
      <c r="BI129" s="4" t="str">
        <f t="shared" si="79"/>
        <v xml:space="preserve"> </v>
      </c>
      <c r="BJ129" s="747" t="str">
        <f t="shared" si="80"/>
        <v xml:space="preserve"> </v>
      </c>
      <c r="BK129" s="4" t="str">
        <f t="shared" si="81"/>
        <v xml:space="preserve"> </v>
      </c>
      <c r="BL129" s="747" t="str">
        <f t="shared" si="82"/>
        <v xml:space="preserve"> </v>
      </c>
      <c r="BM129" s="4" t="str">
        <f t="shared" si="83"/>
        <v xml:space="preserve"> </v>
      </c>
      <c r="BN129" s="747" t="str">
        <f t="shared" si="84"/>
        <v xml:space="preserve"> </v>
      </c>
      <c r="BO129" s="4">
        <f t="shared" si="85"/>
        <v>0.2</v>
      </c>
      <c r="BP129" s="747">
        <f t="shared" si="86"/>
        <v>23065.866666666669</v>
      </c>
      <c r="BQ129" s="4" t="str">
        <f t="shared" si="87"/>
        <v xml:space="preserve"> </v>
      </c>
      <c r="BR129" s="747" t="str">
        <f t="shared" si="88"/>
        <v xml:space="preserve"> </v>
      </c>
      <c r="BS129" s="133"/>
      <c r="BT129" s="133"/>
      <c r="BU129" s="389"/>
      <c r="BV129" s="389"/>
      <c r="BW129" s="389"/>
      <c r="BX129" s="389"/>
      <c r="BY129" s="389"/>
      <c r="BZ129" s="389"/>
      <c r="CA129" s="389"/>
      <c r="CB129" s="389"/>
      <c r="CC129" s="163">
        <f t="shared" si="89"/>
        <v>0</v>
      </c>
      <c r="CD129" s="389"/>
      <c r="CE129" s="389"/>
      <c r="CF129" s="389"/>
      <c r="CG129" s="389"/>
      <c r="CH129" s="389"/>
      <c r="CI129" s="389"/>
      <c r="CJ129" s="389"/>
      <c r="CK129" s="389"/>
      <c r="CL129" s="389"/>
      <c r="CM129" s="389"/>
      <c r="CN129" s="389"/>
      <c r="CO129" s="389"/>
      <c r="CP129" s="389"/>
      <c r="CQ129" s="389"/>
      <c r="CR129" s="389"/>
      <c r="CS129" s="389"/>
      <c r="CT129" s="389"/>
      <c r="CU129" s="389"/>
      <c r="CV129" s="389"/>
      <c r="CW129" s="389"/>
      <c r="CX129" s="389"/>
      <c r="CY129" s="389"/>
      <c r="CZ129" s="389"/>
      <c r="DA129" s="389"/>
      <c r="DB129" s="389"/>
      <c r="DC129" s="389"/>
      <c r="DD129" s="389"/>
      <c r="DE129" s="389"/>
      <c r="DF129" s="389"/>
      <c r="DG129" s="389"/>
      <c r="DH129" s="389"/>
      <c r="DI129" s="389"/>
      <c r="DJ129" s="389"/>
      <c r="DK129" s="389"/>
      <c r="DL129" s="389"/>
      <c r="DM129" s="389"/>
      <c r="DN129" s="389"/>
      <c r="DO129" s="389"/>
      <c r="DP129" s="389"/>
      <c r="DQ129" s="389"/>
      <c r="DR129" s="389"/>
      <c r="DS129" s="389"/>
      <c r="DT129" s="389"/>
      <c r="DU129" s="389"/>
      <c r="DV129" s="389"/>
      <c r="DW129" s="389"/>
      <c r="DX129" s="389"/>
      <c r="DY129" s="389"/>
      <c r="DZ129" s="389"/>
      <c r="EA129" s="389"/>
      <c r="EB129" s="389"/>
      <c r="EC129" s="389"/>
      <c r="ED129" s="389"/>
      <c r="EE129" s="389"/>
      <c r="EF129" s="389"/>
      <c r="EG129" s="389"/>
      <c r="EH129" s="389"/>
      <c r="EI129" s="389"/>
      <c r="EJ129" s="389"/>
      <c r="EK129" s="389"/>
      <c r="EL129" s="389"/>
      <c r="EM129" s="389"/>
      <c r="EN129" s="389"/>
      <c r="EO129" s="389"/>
      <c r="EP129" s="389"/>
      <c r="EQ129" s="389"/>
      <c r="ER129" s="389"/>
      <c r="ES129" s="389"/>
      <c r="ET129" s="389"/>
      <c r="EU129" s="389"/>
      <c r="EV129" s="389"/>
      <c r="EW129" s="389"/>
      <c r="EX129" s="389"/>
      <c r="EY129" s="389"/>
      <c r="EZ129" s="389"/>
      <c r="FA129" s="389"/>
      <c r="FB129" s="389"/>
      <c r="FC129" s="389"/>
      <c r="FD129" s="389"/>
      <c r="FE129" s="389"/>
      <c r="FF129" s="389"/>
      <c r="FG129" s="389"/>
      <c r="FH129" s="389"/>
      <c r="FI129" s="389"/>
      <c r="FJ129" s="389"/>
      <c r="FK129" s="389"/>
      <c r="FL129" s="389"/>
      <c r="FM129" s="389"/>
      <c r="FN129" s="389"/>
      <c r="FO129" s="389"/>
      <c r="FP129" s="389"/>
      <c r="FQ129" s="389"/>
      <c r="FR129" s="389"/>
      <c r="FS129" s="389"/>
      <c r="FT129" s="389"/>
      <c r="FU129" s="389"/>
      <c r="FV129" s="389"/>
      <c r="FW129" s="389"/>
      <c r="FX129" s="389"/>
      <c r="FY129" s="660" t="s">
        <v>424</v>
      </c>
      <c r="FZ129" s="661">
        <v>229</v>
      </c>
      <c r="GA129" s="661">
        <v>30289415</v>
      </c>
      <c r="GB129" s="661">
        <v>35</v>
      </c>
      <c r="GC129" s="661" t="s">
        <v>3</v>
      </c>
      <c r="GD129" s="661">
        <v>16</v>
      </c>
      <c r="GE129" s="661">
        <v>2009</v>
      </c>
      <c r="GF129" s="661">
        <v>0</v>
      </c>
      <c r="GG129" s="661" t="s">
        <v>792</v>
      </c>
      <c r="GH129" s="661">
        <v>0</v>
      </c>
      <c r="GI129" s="661">
        <v>0</v>
      </c>
      <c r="GJ129" s="661" t="s">
        <v>792</v>
      </c>
      <c r="GK129" s="661">
        <v>0</v>
      </c>
      <c r="GL129" s="661" t="s">
        <v>781</v>
      </c>
      <c r="GM129" s="661" t="s">
        <v>782</v>
      </c>
      <c r="GN129" s="661">
        <v>50</v>
      </c>
      <c r="GO129" s="661" t="s">
        <v>783</v>
      </c>
      <c r="GP129" s="661">
        <v>0</v>
      </c>
      <c r="GQ129" s="661">
        <v>0</v>
      </c>
      <c r="GR129" s="661">
        <v>4</v>
      </c>
      <c r="GS129" s="661">
        <v>2</v>
      </c>
      <c r="GT129" s="661">
        <v>1</v>
      </c>
      <c r="GU129" s="661" t="s">
        <v>783</v>
      </c>
      <c r="GV129" s="661" t="s">
        <v>783</v>
      </c>
      <c r="GW129" s="661" t="s">
        <v>783</v>
      </c>
      <c r="GX129" s="661" t="s">
        <v>783</v>
      </c>
      <c r="GY129" s="661" t="s">
        <v>783</v>
      </c>
      <c r="GZ129" s="661">
        <v>1649</v>
      </c>
      <c r="HA129" s="661">
        <v>0.11</v>
      </c>
      <c r="HB129" s="661">
        <v>5</v>
      </c>
      <c r="HC129" s="661" t="s">
        <v>783</v>
      </c>
      <c r="HD129" s="661" t="s">
        <v>782</v>
      </c>
      <c r="HE129" s="661">
        <v>15</v>
      </c>
      <c r="HF129" s="661" t="s">
        <v>783</v>
      </c>
      <c r="HG129" s="661">
        <v>0</v>
      </c>
      <c r="HH129" s="661" t="s">
        <v>783</v>
      </c>
      <c r="HI129" s="661">
        <v>0</v>
      </c>
      <c r="HJ129" s="661">
        <v>1</v>
      </c>
      <c r="HK129" s="661">
        <v>45</v>
      </c>
      <c r="HL129" s="661" t="s">
        <v>784</v>
      </c>
      <c r="HM129" s="661" t="s">
        <v>785</v>
      </c>
      <c r="HN129" s="661" t="s">
        <v>783</v>
      </c>
      <c r="HO129" s="661" t="s">
        <v>783</v>
      </c>
      <c r="HP129" s="661" t="s">
        <v>783</v>
      </c>
      <c r="HQ129" s="661" t="s">
        <v>783</v>
      </c>
      <c r="HR129" s="661" t="s">
        <v>783</v>
      </c>
      <c r="HS129" s="661">
        <v>3980715</v>
      </c>
      <c r="HT129" s="661" t="s">
        <v>783</v>
      </c>
      <c r="HU129" s="661" t="s">
        <v>786</v>
      </c>
      <c r="HV129" s="661" t="s">
        <v>787</v>
      </c>
      <c r="HW129" s="661">
        <v>4</v>
      </c>
      <c r="HX129" s="661">
        <v>2014</v>
      </c>
      <c r="HY129" s="661">
        <v>63</v>
      </c>
      <c r="HZ129" s="661">
        <v>0</v>
      </c>
      <c r="IA129" s="661">
        <v>581</v>
      </c>
      <c r="IB129" s="662">
        <v>41697.500081018516</v>
      </c>
      <c r="IC129" s="661" t="s">
        <v>788</v>
      </c>
      <c r="ID129" s="661">
        <v>3976237</v>
      </c>
      <c r="IE129" s="661">
        <v>2014</v>
      </c>
      <c r="IF129" s="661">
        <v>1712</v>
      </c>
      <c r="IG129" s="661" t="s">
        <v>783</v>
      </c>
      <c r="IH129" s="661" t="s">
        <v>783</v>
      </c>
      <c r="II129" s="661" t="s">
        <v>783</v>
      </c>
      <c r="IJ129" s="661" t="s">
        <v>783</v>
      </c>
      <c r="IK129" s="661" t="s">
        <v>783</v>
      </c>
      <c r="IL129" s="661" t="s">
        <v>783</v>
      </c>
      <c r="IM129" s="661" t="s">
        <v>783</v>
      </c>
      <c r="IN129" s="661" t="s">
        <v>783</v>
      </c>
      <c r="IO129" s="661" t="s">
        <v>783</v>
      </c>
      <c r="IP129" s="661">
        <v>1649</v>
      </c>
      <c r="IQ129" s="662">
        <v>39296.319722222222</v>
      </c>
      <c r="IR129" s="661">
        <v>4</v>
      </c>
      <c r="IS129" s="661" t="s">
        <v>793</v>
      </c>
      <c r="IT129" s="661">
        <v>1</v>
      </c>
      <c r="IU129" s="663">
        <v>41275</v>
      </c>
      <c r="IV129" s="661" t="s">
        <v>783</v>
      </c>
      <c r="IW129" s="661" t="s">
        <v>783</v>
      </c>
      <c r="IX129" s="661" t="s">
        <v>783</v>
      </c>
      <c r="IY129" s="661" t="s">
        <v>781</v>
      </c>
      <c r="IZ129" s="661">
        <v>45</v>
      </c>
      <c r="JA129" s="661" t="s">
        <v>789</v>
      </c>
      <c r="JB129" s="661" t="s">
        <v>783</v>
      </c>
      <c r="JC129" s="661" t="s">
        <v>783</v>
      </c>
      <c r="JD129" s="661" t="s">
        <v>783</v>
      </c>
      <c r="JE129" s="661">
        <v>329421</v>
      </c>
      <c r="JF129" s="661" t="s">
        <v>783</v>
      </c>
      <c r="JG129" s="661" t="s">
        <v>783</v>
      </c>
      <c r="JH129" s="661" t="s">
        <v>795</v>
      </c>
      <c r="JI129" s="661">
        <v>35</v>
      </c>
      <c r="JJ129" s="661" t="s">
        <v>783</v>
      </c>
      <c r="JK129" s="661" t="s">
        <v>783</v>
      </c>
      <c r="JL129" s="661" t="s">
        <v>783</v>
      </c>
      <c r="JM129" s="661" t="s">
        <v>790</v>
      </c>
      <c r="JN129" s="661">
        <v>4</v>
      </c>
      <c r="JO129" s="661">
        <v>1</v>
      </c>
      <c r="JP129" s="661" t="s">
        <v>783</v>
      </c>
      <c r="JQ129" s="661">
        <v>12683066</v>
      </c>
      <c r="JR129" s="661">
        <v>2013</v>
      </c>
      <c r="JS129" s="661">
        <v>12</v>
      </c>
      <c r="JT129" s="661" t="s">
        <v>783</v>
      </c>
      <c r="JU129" s="661" t="s">
        <v>783</v>
      </c>
      <c r="JV129" s="661" t="s">
        <v>849</v>
      </c>
      <c r="JW129" s="664">
        <v>546.25796300000002</v>
      </c>
      <c r="JX129">
        <f>SUM(JW127:JW129)</f>
        <v>3926.8412240000002</v>
      </c>
      <c r="JY129" s="225">
        <v>0.32439408636363637</v>
      </c>
    </row>
    <row r="130" spans="1:287" ht="16" thickBot="1">
      <c r="A130" s="905" t="s">
        <v>5</v>
      </c>
      <c r="B130" s="79">
        <f t="shared" si="52"/>
        <v>2</v>
      </c>
      <c r="C130" s="1469" t="s">
        <v>71</v>
      </c>
      <c r="D130" s="489" t="s">
        <v>141</v>
      </c>
      <c r="E130" s="1129" t="s">
        <v>32</v>
      </c>
      <c r="F130" s="888">
        <v>0.44</v>
      </c>
      <c r="G130" s="120">
        <f t="shared" si="90"/>
        <v>87.990000000000023</v>
      </c>
      <c r="H130" s="46"/>
      <c r="I130" s="2"/>
      <c r="J130" s="32">
        <v>0.44</v>
      </c>
      <c r="K130" s="18"/>
      <c r="L130" s="5"/>
      <c r="M130" s="170">
        <v>1</v>
      </c>
      <c r="N130" s="71">
        <v>1</v>
      </c>
      <c r="O130" s="739">
        <v>1</v>
      </c>
      <c r="P130" s="1107">
        <f t="shared" si="101"/>
        <v>3</v>
      </c>
      <c r="Q130" s="1108">
        <f>O130*N130*M130</f>
        <v>1</v>
      </c>
      <c r="R130" s="46"/>
      <c r="S130" s="11">
        <v>0.44</v>
      </c>
      <c r="T130" s="546"/>
      <c r="U130" s="219">
        <f t="shared" si="97"/>
        <v>33000</v>
      </c>
      <c r="V130" s="219" t="s">
        <v>642</v>
      </c>
      <c r="W130" s="1042">
        <f t="shared" si="91"/>
        <v>33000</v>
      </c>
      <c r="X130" s="537">
        <f t="shared" si="92"/>
        <v>13736.604444444443</v>
      </c>
      <c r="Y130" s="538">
        <f t="shared" si="53"/>
        <v>500</v>
      </c>
      <c r="Z130" s="1090">
        <f t="shared" si="54"/>
        <v>47236.604444444441</v>
      </c>
      <c r="AA130" s="1475">
        <f t="shared" si="93"/>
        <v>7888885.2218666645</v>
      </c>
      <c r="AB130" s="1098"/>
      <c r="AC130" s="600">
        <v>4</v>
      </c>
      <c r="AD130" s="1056">
        <f t="shared" si="55"/>
        <v>5816.6044444444433</v>
      </c>
      <c r="AE130" s="1063">
        <v>0.25</v>
      </c>
      <c r="AF130" s="747">
        <f t="shared" si="56"/>
        <v>7920</v>
      </c>
      <c r="AG130" s="600"/>
      <c r="AH130" s="1056">
        <f t="shared" si="57"/>
        <v>0</v>
      </c>
      <c r="AI130" s="1070"/>
      <c r="AJ130" s="747">
        <f t="shared" si="58"/>
        <v>0</v>
      </c>
      <c r="AK130" s="1051"/>
      <c r="AL130" s="270">
        <v>0</v>
      </c>
      <c r="AM130" s="902">
        <v>2022</v>
      </c>
      <c r="AN130" s="902">
        <f>AM130+10</f>
        <v>2032</v>
      </c>
      <c r="AO130" s="18" t="str">
        <f t="shared" si="59"/>
        <v xml:space="preserve"> </v>
      </c>
      <c r="AP130" s="747" t="str">
        <f t="shared" si="60"/>
        <v xml:space="preserve"> </v>
      </c>
      <c r="AQ130" s="4" t="str">
        <f t="shared" si="61"/>
        <v xml:space="preserve"> </v>
      </c>
      <c r="AR130" s="747" t="str">
        <f t="shared" si="62"/>
        <v xml:space="preserve"> </v>
      </c>
      <c r="AS130" s="4" t="str">
        <f t="shared" si="63"/>
        <v xml:space="preserve"> </v>
      </c>
      <c r="AT130" s="747" t="str">
        <f t="shared" si="64"/>
        <v xml:space="preserve"> </v>
      </c>
      <c r="AU130" s="4" t="str">
        <f t="shared" si="65"/>
        <v xml:space="preserve"> </v>
      </c>
      <c r="AV130" s="747" t="str">
        <f t="shared" si="66"/>
        <v xml:space="preserve"> </v>
      </c>
      <c r="AW130" s="4" t="str">
        <f t="shared" si="67"/>
        <v xml:space="preserve"> </v>
      </c>
      <c r="AX130" s="747" t="str">
        <f t="shared" si="68"/>
        <v xml:space="preserve"> </v>
      </c>
      <c r="AY130" s="4" t="str">
        <f t="shared" si="69"/>
        <v xml:space="preserve"> </v>
      </c>
      <c r="AZ130" s="747" t="str">
        <f t="shared" si="70"/>
        <v xml:space="preserve"> </v>
      </c>
      <c r="BA130" s="4" t="str">
        <f t="shared" si="71"/>
        <v xml:space="preserve"> </v>
      </c>
      <c r="BB130" s="747" t="str">
        <f t="shared" si="72"/>
        <v xml:space="preserve"> </v>
      </c>
      <c r="BC130" s="4" t="str">
        <f t="shared" si="73"/>
        <v xml:space="preserve"> </v>
      </c>
      <c r="BD130" s="747" t="str">
        <f t="shared" si="74"/>
        <v xml:space="preserve"> </v>
      </c>
      <c r="BE130" s="4" t="str">
        <f t="shared" si="75"/>
        <v xml:space="preserve"> </v>
      </c>
      <c r="BF130" s="747" t="str">
        <f t="shared" si="76"/>
        <v xml:space="preserve"> </v>
      </c>
      <c r="BG130" s="4" t="str">
        <f t="shared" si="77"/>
        <v xml:space="preserve"> </v>
      </c>
      <c r="BH130" s="747" t="str">
        <f t="shared" si="78"/>
        <v xml:space="preserve"> </v>
      </c>
      <c r="BI130" s="4" t="str">
        <f t="shared" si="79"/>
        <v xml:space="preserve"> </v>
      </c>
      <c r="BJ130" s="747" t="str">
        <f t="shared" si="80"/>
        <v xml:space="preserve"> </v>
      </c>
      <c r="BK130" s="4" t="str">
        <f t="shared" si="81"/>
        <v xml:space="preserve"> </v>
      </c>
      <c r="BL130" s="747" t="str">
        <f t="shared" si="82"/>
        <v xml:space="preserve"> </v>
      </c>
      <c r="BM130" s="4" t="str">
        <f t="shared" si="83"/>
        <v xml:space="preserve"> </v>
      </c>
      <c r="BN130" s="747" t="str">
        <f t="shared" si="84"/>
        <v xml:space="preserve"> </v>
      </c>
      <c r="BO130" s="4" t="str">
        <f t="shared" si="85"/>
        <v xml:space="preserve"> </v>
      </c>
      <c r="BP130" s="747" t="str">
        <f t="shared" si="86"/>
        <v xml:space="preserve"> </v>
      </c>
      <c r="BQ130" s="4">
        <f t="shared" si="87"/>
        <v>0.44</v>
      </c>
      <c r="BR130" s="747">
        <f t="shared" si="88"/>
        <v>47236.604444444441</v>
      </c>
      <c r="BS130" s="133"/>
      <c r="BT130" s="133"/>
      <c r="BU130" s="389"/>
      <c r="BV130" s="389"/>
      <c r="BW130" s="389"/>
      <c r="BX130" s="389"/>
      <c r="BY130" s="389"/>
      <c r="BZ130" s="389"/>
      <c r="CA130" s="725"/>
      <c r="CB130" s="725"/>
      <c r="CC130" s="163">
        <f t="shared" si="89"/>
        <v>0</v>
      </c>
      <c r="CD130" s="725"/>
      <c r="CE130" s="389"/>
      <c r="CF130" s="389"/>
      <c r="CG130" s="389"/>
      <c r="CH130" s="389"/>
      <c r="CI130" s="389"/>
      <c r="CJ130" s="389"/>
      <c r="CK130" s="389"/>
      <c r="CL130" s="389"/>
      <c r="CM130" s="389"/>
      <c r="CN130" s="389"/>
      <c r="CO130" s="389"/>
      <c r="CP130" s="389"/>
      <c r="CQ130" s="389"/>
      <c r="CR130" s="389"/>
      <c r="CS130" s="389"/>
      <c r="CT130" s="389"/>
      <c r="CU130" s="389"/>
      <c r="CV130" s="389"/>
      <c r="CW130" s="389"/>
      <c r="CX130" s="389"/>
      <c r="CY130" s="389"/>
      <c r="CZ130" s="389"/>
      <c r="DA130" s="389"/>
      <c r="DB130" s="389"/>
      <c r="DC130" s="389"/>
      <c r="DD130" s="389"/>
      <c r="DE130" s="389"/>
      <c r="DF130" s="389"/>
      <c r="DG130" s="389"/>
      <c r="DH130" s="389"/>
      <c r="DI130" s="389"/>
      <c r="DJ130" s="389"/>
      <c r="DK130" s="389"/>
      <c r="DL130" s="389"/>
      <c r="DM130" s="389"/>
      <c r="DN130" s="389"/>
      <c r="DO130" s="389"/>
      <c r="DP130" s="389"/>
      <c r="DQ130" s="389"/>
      <c r="DR130" s="389"/>
      <c r="DS130" s="389"/>
      <c r="DT130" s="389"/>
      <c r="DU130" s="389"/>
      <c r="DV130" s="389"/>
      <c r="DW130" s="389"/>
      <c r="DX130" s="389"/>
      <c r="DY130" s="389"/>
      <c r="DZ130" s="389"/>
      <c r="EA130" s="389"/>
      <c r="EB130" s="389"/>
      <c r="EC130" s="389"/>
      <c r="ED130" s="389"/>
      <c r="EE130" s="389"/>
      <c r="EF130" s="389"/>
      <c r="EG130" s="389"/>
      <c r="EH130" s="389"/>
      <c r="EI130" s="389"/>
      <c r="EJ130" s="389"/>
      <c r="EK130" s="389"/>
      <c r="EL130" s="389"/>
      <c r="EM130" s="389"/>
      <c r="EN130" s="389"/>
      <c r="EO130" s="389"/>
      <c r="EP130" s="389"/>
      <c r="EQ130" s="389"/>
      <c r="ER130" s="389"/>
      <c r="ES130" s="389"/>
      <c r="ET130" s="389"/>
      <c r="EU130" s="389"/>
      <c r="EV130" s="389"/>
      <c r="EW130" s="389"/>
      <c r="EX130" s="389"/>
      <c r="EY130" s="389"/>
      <c r="EZ130" s="389"/>
      <c r="FA130" s="389"/>
      <c r="FB130" s="389"/>
      <c r="FC130" s="389"/>
      <c r="FD130" s="389"/>
      <c r="FE130" s="389"/>
      <c r="FF130" s="389"/>
      <c r="FG130" s="389"/>
      <c r="FH130" s="389"/>
      <c r="FI130" s="389"/>
      <c r="FJ130" s="389"/>
      <c r="FK130" s="389"/>
      <c r="FL130" s="389"/>
      <c r="FM130" s="389"/>
      <c r="FN130" s="389"/>
      <c r="FO130" s="389"/>
      <c r="FP130" s="389"/>
      <c r="FQ130" s="389"/>
      <c r="FR130" s="389"/>
      <c r="FS130" s="389"/>
      <c r="FT130" s="389"/>
      <c r="FU130" s="389"/>
      <c r="FV130" s="389"/>
      <c r="FW130" s="389"/>
      <c r="FX130" s="389"/>
      <c r="FY130" s="660" t="s">
        <v>402</v>
      </c>
      <c r="FZ130" s="661">
        <v>282</v>
      </c>
      <c r="GA130" s="661">
        <v>30289490</v>
      </c>
      <c r="GB130" s="661">
        <v>55</v>
      </c>
      <c r="GC130" s="661" t="s">
        <v>798</v>
      </c>
      <c r="GD130" s="661">
        <v>20</v>
      </c>
      <c r="GE130" s="661">
        <v>1970</v>
      </c>
      <c r="GF130" s="661">
        <v>1</v>
      </c>
      <c r="GG130" s="661" t="s">
        <v>780</v>
      </c>
      <c r="GH130" s="661">
        <v>2</v>
      </c>
      <c r="GI130" s="661">
        <v>1</v>
      </c>
      <c r="GJ130" s="661" t="s">
        <v>780</v>
      </c>
      <c r="GK130" s="661">
        <v>2</v>
      </c>
      <c r="GL130" s="661" t="s">
        <v>781</v>
      </c>
      <c r="GM130" s="661" t="s">
        <v>782</v>
      </c>
      <c r="GN130" s="661">
        <v>66</v>
      </c>
      <c r="GO130" s="661" t="s">
        <v>783</v>
      </c>
      <c r="GP130" s="661">
        <v>0</v>
      </c>
      <c r="GQ130" s="661">
        <v>0</v>
      </c>
      <c r="GR130" s="661">
        <v>4</v>
      </c>
      <c r="GS130" s="661">
        <v>2</v>
      </c>
      <c r="GT130" s="661">
        <v>1</v>
      </c>
      <c r="GU130" s="661" t="s">
        <v>783</v>
      </c>
      <c r="GV130" s="661" t="s">
        <v>783</v>
      </c>
      <c r="GW130" s="661" t="s">
        <v>783</v>
      </c>
      <c r="GX130" s="661" t="s">
        <v>783</v>
      </c>
      <c r="GY130" s="661" t="s">
        <v>783</v>
      </c>
      <c r="GZ130" s="661">
        <v>1649</v>
      </c>
      <c r="HA130" s="661">
        <v>0.89</v>
      </c>
      <c r="HB130" s="661">
        <v>5</v>
      </c>
      <c r="HC130" s="661" t="s">
        <v>783</v>
      </c>
      <c r="HD130" s="661" t="s">
        <v>782</v>
      </c>
      <c r="HE130" s="661">
        <v>150</v>
      </c>
      <c r="HF130" s="661" t="s">
        <v>783</v>
      </c>
      <c r="HG130" s="661">
        <v>0</v>
      </c>
      <c r="HH130" s="661" t="s">
        <v>783</v>
      </c>
      <c r="HI130" s="661">
        <v>0</v>
      </c>
      <c r="HJ130" s="661">
        <v>1</v>
      </c>
      <c r="HK130" s="661">
        <v>45</v>
      </c>
      <c r="HL130" s="661" t="s">
        <v>784</v>
      </c>
      <c r="HM130" s="661" t="s">
        <v>785</v>
      </c>
      <c r="HN130" s="661" t="s">
        <v>783</v>
      </c>
      <c r="HO130" s="661" t="s">
        <v>783</v>
      </c>
      <c r="HP130" s="661" t="s">
        <v>783</v>
      </c>
      <c r="HQ130" s="661" t="s">
        <v>783</v>
      </c>
      <c r="HR130" s="661" t="s">
        <v>783</v>
      </c>
      <c r="HS130" s="661">
        <v>3980121</v>
      </c>
      <c r="HT130" s="661" t="s">
        <v>783</v>
      </c>
      <c r="HU130" s="661" t="s">
        <v>786</v>
      </c>
      <c r="HV130" s="661" t="s">
        <v>787</v>
      </c>
      <c r="HW130" s="661">
        <v>4</v>
      </c>
      <c r="HX130" s="661">
        <v>2014</v>
      </c>
      <c r="HY130" s="661">
        <v>63</v>
      </c>
      <c r="HZ130" s="661">
        <v>0</v>
      </c>
      <c r="IA130" s="661">
        <v>4699</v>
      </c>
      <c r="IB130" s="662">
        <v>41697.500081018516</v>
      </c>
      <c r="IC130" s="661" t="s">
        <v>788</v>
      </c>
      <c r="ID130" s="661">
        <v>3975643</v>
      </c>
      <c r="IE130" s="661">
        <v>2014</v>
      </c>
      <c r="IF130" s="661">
        <v>1712</v>
      </c>
      <c r="IG130" s="661" t="s">
        <v>783</v>
      </c>
      <c r="IH130" s="661" t="s">
        <v>783</v>
      </c>
      <c r="II130" s="661" t="s">
        <v>783</v>
      </c>
      <c r="IJ130" s="661" t="s">
        <v>783</v>
      </c>
      <c r="IK130" s="661" t="s">
        <v>783</v>
      </c>
      <c r="IL130" s="661" t="s">
        <v>783</v>
      </c>
      <c r="IM130" s="661" t="s">
        <v>783</v>
      </c>
      <c r="IN130" s="661" t="s">
        <v>783</v>
      </c>
      <c r="IO130" s="661" t="s">
        <v>783</v>
      </c>
      <c r="IP130" s="661">
        <v>1649</v>
      </c>
      <c r="IQ130" s="662">
        <v>37477.354571759257</v>
      </c>
      <c r="IR130" s="661">
        <v>2</v>
      </c>
      <c r="IS130" s="661" t="s">
        <v>793</v>
      </c>
      <c r="IT130" s="661">
        <v>1</v>
      </c>
      <c r="IU130" s="663">
        <v>41275</v>
      </c>
      <c r="IV130" s="661" t="s">
        <v>783</v>
      </c>
      <c r="IW130" s="661" t="s">
        <v>783</v>
      </c>
      <c r="IX130" s="661" t="s">
        <v>783</v>
      </c>
      <c r="IY130" s="661" t="s">
        <v>781</v>
      </c>
      <c r="IZ130" s="661">
        <v>45</v>
      </c>
      <c r="JA130" s="661" t="s">
        <v>789</v>
      </c>
      <c r="JB130" s="661" t="s">
        <v>783</v>
      </c>
      <c r="JC130" s="661" t="s">
        <v>783</v>
      </c>
      <c r="JD130" s="661" t="s">
        <v>783</v>
      </c>
      <c r="JE130" s="661">
        <v>329439</v>
      </c>
      <c r="JF130" s="661" t="s">
        <v>783</v>
      </c>
      <c r="JG130" s="661" t="s">
        <v>783</v>
      </c>
      <c r="JH130" s="661" t="s">
        <v>795</v>
      </c>
      <c r="JI130" s="661">
        <v>55</v>
      </c>
      <c r="JJ130" s="661" t="s">
        <v>783</v>
      </c>
      <c r="JK130" s="661" t="s">
        <v>783</v>
      </c>
      <c r="JL130" s="661" t="s">
        <v>783</v>
      </c>
      <c r="JM130" s="661" t="s">
        <v>790</v>
      </c>
      <c r="JN130" s="661">
        <v>4</v>
      </c>
      <c r="JO130" s="661">
        <v>3</v>
      </c>
      <c r="JP130" s="661" t="s">
        <v>783</v>
      </c>
      <c r="JQ130" s="661">
        <v>10711928</v>
      </c>
      <c r="JR130" s="661">
        <v>2011</v>
      </c>
      <c r="JS130" s="661">
        <v>3</v>
      </c>
      <c r="JT130" s="661" t="s">
        <v>783</v>
      </c>
      <c r="JU130" s="661" t="s">
        <v>783</v>
      </c>
      <c r="JV130" s="661" t="s">
        <v>883</v>
      </c>
      <c r="JW130" s="664">
        <v>4670.1777750000001</v>
      </c>
      <c r="JY130" s="225"/>
    </row>
    <row r="131" spans="1:287" ht="16" thickBot="1">
      <c r="A131" s="905" t="s">
        <v>5</v>
      </c>
      <c r="B131" s="79">
        <f t="shared" si="52"/>
        <v>1</v>
      </c>
      <c r="C131" s="1469" t="s">
        <v>128</v>
      </c>
      <c r="D131" s="489" t="s">
        <v>141</v>
      </c>
      <c r="E131" s="1129" t="s">
        <v>158</v>
      </c>
      <c r="F131" s="888">
        <v>1.1000000000000001</v>
      </c>
      <c r="G131" s="120">
        <f t="shared" si="90"/>
        <v>89.090000000000018</v>
      </c>
      <c r="H131" s="46"/>
      <c r="I131" s="3">
        <v>1.1000000000000001</v>
      </c>
      <c r="J131" s="56"/>
      <c r="K131" s="18"/>
      <c r="L131" s="5"/>
      <c r="M131" s="170">
        <v>5</v>
      </c>
      <c r="N131" s="71">
        <v>5</v>
      </c>
      <c r="O131" s="739">
        <v>3</v>
      </c>
      <c r="P131" s="1107">
        <f t="shared" si="101"/>
        <v>13</v>
      </c>
      <c r="Q131" s="1108">
        <f>O131*N131*M131</f>
        <v>75</v>
      </c>
      <c r="R131" s="46"/>
      <c r="S131" s="3">
        <v>1.1000000000000001</v>
      </c>
      <c r="T131" s="43"/>
      <c r="U131" s="219">
        <f t="shared" si="97"/>
        <v>82500</v>
      </c>
      <c r="V131" s="219" t="s">
        <v>642</v>
      </c>
      <c r="W131" s="1042">
        <f t="shared" si="91"/>
        <v>82500</v>
      </c>
      <c r="X131" s="537">
        <f t="shared" si="92"/>
        <v>0</v>
      </c>
      <c r="Y131" s="538">
        <f t="shared" si="53"/>
        <v>500</v>
      </c>
      <c r="Z131" s="1090">
        <f t="shared" si="54"/>
        <v>83000</v>
      </c>
      <c r="AA131" s="1475">
        <f t="shared" si="93"/>
        <v>7971885.2218666645</v>
      </c>
      <c r="AB131" s="1098"/>
      <c r="AC131" s="600"/>
      <c r="AD131" s="1056">
        <f t="shared" si="55"/>
        <v>0</v>
      </c>
      <c r="AE131" s="1063"/>
      <c r="AF131" s="747">
        <f t="shared" si="56"/>
        <v>0</v>
      </c>
      <c r="AG131" s="600"/>
      <c r="AH131" s="1056">
        <f t="shared" si="57"/>
        <v>0</v>
      </c>
      <c r="AI131" s="1070"/>
      <c r="AJ131" s="747">
        <f t="shared" si="58"/>
        <v>0</v>
      </c>
      <c r="AK131" s="1051"/>
      <c r="AL131" s="270">
        <v>0</v>
      </c>
      <c r="AM131" s="902">
        <v>2022</v>
      </c>
      <c r="AN131" s="902">
        <f>AM131+10</f>
        <v>2032</v>
      </c>
      <c r="AO131" s="18" t="str">
        <f t="shared" si="59"/>
        <v xml:space="preserve"> </v>
      </c>
      <c r="AP131" s="747" t="str">
        <f t="shared" si="60"/>
        <v xml:space="preserve"> </v>
      </c>
      <c r="AQ131" s="4" t="str">
        <f t="shared" si="61"/>
        <v xml:space="preserve"> </v>
      </c>
      <c r="AR131" s="747" t="str">
        <f t="shared" si="62"/>
        <v xml:space="preserve"> </v>
      </c>
      <c r="AS131" s="4" t="str">
        <f t="shared" si="63"/>
        <v xml:space="preserve"> </v>
      </c>
      <c r="AT131" s="747" t="str">
        <f t="shared" si="64"/>
        <v xml:space="preserve"> </v>
      </c>
      <c r="AU131" s="4" t="str">
        <f t="shared" si="65"/>
        <v xml:space="preserve"> </v>
      </c>
      <c r="AV131" s="747" t="str">
        <f t="shared" si="66"/>
        <v xml:space="preserve"> </v>
      </c>
      <c r="AW131" s="4" t="str">
        <f t="shared" si="67"/>
        <v xml:space="preserve"> </v>
      </c>
      <c r="AX131" s="747" t="str">
        <f t="shared" si="68"/>
        <v xml:space="preserve"> </v>
      </c>
      <c r="AY131" s="4" t="str">
        <f t="shared" si="69"/>
        <v xml:space="preserve"> </v>
      </c>
      <c r="AZ131" s="747" t="str">
        <f t="shared" si="70"/>
        <v xml:space="preserve"> </v>
      </c>
      <c r="BA131" s="4" t="str">
        <f t="shared" si="71"/>
        <v xml:space="preserve"> </v>
      </c>
      <c r="BB131" s="747" t="str">
        <f t="shared" si="72"/>
        <v xml:space="preserve"> </v>
      </c>
      <c r="BC131" s="4" t="str">
        <f t="shared" si="73"/>
        <v xml:space="preserve"> </v>
      </c>
      <c r="BD131" s="747" t="str">
        <f t="shared" si="74"/>
        <v xml:space="preserve"> </v>
      </c>
      <c r="BE131" s="4" t="str">
        <f t="shared" si="75"/>
        <v xml:space="preserve"> </v>
      </c>
      <c r="BF131" s="747" t="str">
        <f t="shared" si="76"/>
        <v xml:space="preserve"> </v>
      </c>
      <c r="BG131" s="4" t="str">
        <f t="shared" si="77"/>
        <v xml:space="preserve"> </v>
      </c>
      <c r="BH131" s="747" t="str">
        <f t="shared" si="78"/>
        <v xml:space="preserve"> </v>
      </c>
      <c r="BI131" s="4" t="str">
        <f t="shared" si="79"/>
        <v xml:space="preserve"> </v>
      </c>
      <c r="BJ131" s="747" t="str">
        <f t="shared" si="80"/>
        <v xml:space="preserve"> </v>
      </c>
      <c r="BK131" s="4" t="str">
        <f t="shared" si="81"/>
        <v xml:space="preserve"> </v>
      </c>
      <c r="BL131" s="747" t="str">
        <f t="shared" si="82"/>
        <v xml:space="preserve"> </v>
      </c>
      <c r="BM131" s="4" t="str">
        <f t="shared" si="83"/>
        <v xml:space="preserve"> </v>
      </c>
      <c r="BN131" s="747" t="str">
        <f t="shared" si="84"/>
        <v xml:space="preserve"> </v>
      </c>
      <c r="BO131" s="4" t="str">
        <f t="shared" si="85"/>
        <v xml:space="preserve"> </v>
      </c>
      <c r="BP131" s="747" t="str">
        <f t="shared" si="86"/>
        <v xml:space="preserve"> </v>
      </c>
      <c r="BQ131" s="4">
        <f t="shared" si="87"/>
        <v>1.1000000000000001</v>
      </c>
      <c r="BR131" s="747">
        <f t="shared" si="88"/>
        <v>83000</v>
      </c>
      <c r="BS131" s="133" t="s">
        <v>12</v>
      </c>
      <c r="BT131" s="133"/>
      <c r="BU131" s="389"/>
      <c r="BV131" s="389"/>
      <c r="BW131" s="389"/>
      <c r="BX131" s="389"/>
      <c r="BY131" s="389"/>
      <c r="BZ131" s="389"/>
      <c r="CA131" s="389"/>
      <c r="CB131" s="389"/>
      <c r="CC131" s="163">
        <f t="shared" si="89"/>
        <v>0</v>
      </c>
      <c r="CD131" s="389"/>
      <c r="CE131" s="389"/>
      <c r="CF131" s="389"/>
      <c r="CG131" s="389"/>
      <c r="CH131" s="389"/>
      <c r="CI131" s="389"/>
      <c r="CJ131" s="389"/>
      <c r="CK131" s="389"/>
      <c r="CL131" s="389"/>
      <c r="CM131" s="389"/>
      <c r="CN131" s="389"/>
      <c r="CO131" s="389"/>
      <c r="CP131" s="389"/>
      <c r="CQ131" s="389"/>
      <c r="CR131" s="389"/>
      <c r="CS131" s="389"/>
      <c r="CT131" s="389"/>
      <c r="CU131" s="389"/>
      <c r="CV131" s="389"/>
      <c r="CW131" s="389"/>
      <c r="CX131" s="389"/>
      <c r="CY131" s="389"/>
      <c r="CZ131" s="389"/>
      <c r="DA131" s="389"/>
      <c r="DB131" s="389"/>
      <c r="DC131" s="389"/>
      <c r="DD131" s="389"/>
      <c r="DE131" s="389"/>
      <c r="DF131" s="389"/>
      <c r="DG131" s="389"/>
      <c r="DH131" s="389"/>
      <c r="DI131" s="389"/>
      <c r="DJ131" s="389"/>
      <c r="DK131" s="389"/>
      <c r="DL131" s="389"/>
      <c r="DM131" s="389"/>
      <c r="DN131" s="389"/>
      <c r="DO131" s="389"/>
      <c r="DP131" s="389"/>
      <c r="DQ131" s="389"/>
      <c r="DR131" s="389"/>
      <c r="DS131" s="389"/>
      <c r="DT131" s="389"/>
      <c r="DU131" s="389"/>
      <c r="DV131" s="389"/>
      <c r="DW131" s="389"/>
      <c r="DX131" s="389"/>
      <c r="DY131" s="389"/>
      <c r="DZ131" s="389"/>
      <c r="EA131" s="389"/>
      <c r="EB131" s="389"/>
      <c r="EC131" s="389"/>
      <c r="ED131" s="389"/>
      <c r="EE131" s="389"/>
      <c r="EF131" s="389"/>
      <c r="EG131" s="389"/>
      <c r="EH131" s="389"/>
      <c r="EI131" s="389"/>
      <c r="EJ131" s="389"/>
      <c r="EK131" s="389"/>
      <c r="EL131" s="389"/>
      <c r="EM131" s="389"/>
      <c r="EN131" s="389"/>
      <c r="EO131" s="389"/>
      <c r="EP131" s="389"/>
      <c r="EQ131" s="389"/>
      <c r="ER131" s="389"/>
      <c r="ES131" s="389"/>
      <c r="ET131" s="389"/>
      <c r="EU131" s="389"/>
      <c r="EV131" s="389"/>
      <c r="EW131" s="389"/>
      <c r="EX131" s="389"/>
      <c r="EY131" s="389"/>
      <c r="EZ131" s="389"/>
      <c r="FA131" s="389"/>
      <c r="FB131" s="389"/>
      <c r="FC131" s="389"/>
      <c r="FD131" s="389"/>
      <c r="FE131" s="389"/>
      <c r="FF131" s="389"/>
      <c r="FG131" s="389"/>
      <c r="FH131" s="389"/>
      <c r="FI131" s="389"/>
      <c r="FJ131" s="389"/>
      <c r="FK131" s="389"/>
      <c r="FL131" s="389"/>
      <c r="FM131" s="389"/>
      <c r="FN131" s="389"/>
      <c r="FO131" s="389"/>
      <c r="FP131" s="389"/>
      <c r="FQ131" s="389"/>
      <c r="FR131" s="389"/>
      <c r="FS131" s="389"/>
      <c r="FT131" s="389"/>
      <c r="FU131" s="389"/>
      <c r="FV131" s="389"/>
      <c r="FW131" s="389"/>
      <c r="FX131" s="389"/>
      <c r="FY131" s="660" t="s">
        <v>402</v>
      </c>
      <c r="FZ131" s="661">
        <v>302</v>
      </c>
      <c r="GA131" s="661">
        <v>30289492</v>
      </c>
      <c r="GB131" s="661">
        <v>55</v>
      </c>
      <c r="GC131" s="661" t="s">
        <v>798</v>
      </c>
      <c r="GD131" s="661">
        <v>18</v>
      </c>
      <c r="GE131" s="661">
        <v>1970</v>
      </c>
      <c r="GF131" s="661">
        <v>1</v>
      </c>
      <c r="GG131" s="661" t="s">
        <v>780</v>
      </c>
      <c r="GH131" s="661">
        <v>2</v>
      </c>
      <c r="GI131" s="661">
        <v>1</v>
      </c>
      <c r="GJ131" s="661" t="s">
        <v>780</v>
      </c>
      <c r="GK131" s="661">
        <v>2</v>
      </c>
      <c r="GL131" s="661" t="s">
        <v>781</v>
      </c>
      <c r="GM131" s="661" t="s">
        <v>782</v>
      </c>
      <c r="GN131" s="661">
        <v>66</v>
      </c>
      <c r="GO131" s="661" t="s">
        <v>783</v>
      </c>
      <c r="GP131" s="661">
        <v>0</v>
      </c>
      <c r="GQ131" s="661">
        <v>0</v>
      </c>
      <c r="GR131" s="661">
        <v>4</v>
      </c>
      <c r="GS131" s="661">
        <v>2</v>
      </c>
      <c r="GT131" s="661">
        <v>1</v>
      </c>
      <c r="GU131" s="661" t="s">
        <v>783</v>
      </c>
      <c r="GV131" s="661" t="s">
        <v>783</v>
      </c>
      <c r="GW131" s="661" t="s">
        <v>783</v>
      </c>
      <c r="GX131" s="661" t="s">
        <v>783</v>
      </c>
      <c r="GY131" s="661" t="s">
        <v>783</v>
      </c>
      <c r="GZ131" s="661">
        <v>1649</v>
      </c>
      <c r="HA131" s="661">
        <v>0.25</v>
      </c>
      <c r="HB131" s="661">
        <v>5</v>
      </c>
      <c r="HC131" s="661" t="s">
        <v>783</v>
      </c>
      <c r="HD131" s="661" t="s">
        <v>782</v>
      </c>
      <c r="HE131" s="661">
        <v>35</v>
      </c>
      <c r="HF131" s="661" t="s">
        <v>783</v>
      </c>
      <c r="HG131" s="661">
        <v>0</v>
      </c>
      <c r="HH131" s="661" t="s">
        <v>783</v>
      </c>
      <c r="HI131" s="661">
        <v>0</v>
      </c>
      <c r="HJ131" s="661">
        <v>1</v>
      </c>
      <c r="HK131" s="661">
        <v>45</v>
      </c>
      <c r="HL131" s="661" t="s">
        <v>784</v>
      </c>
      <c r="HM131" s="661" t="s">
        <v>785</v>
      </c>
      <c r="HN131" s="661" t="s">
        <v>783</v>
      </c>
      <c r="HO131" s="661" t="s">
        <v>783</v>
      </c>
      <c r="HP131" s="661" t="s">
        <v>783</v>
      </c>
      <c r="HQ131" s="661" t="s">
        <v>783</v>
      </c>
      <c r="HR131" s="661" t="s">
        <v>783</v>
      </c>
      <c r="HS131" s="661">
        <v>3980122</v>
      </c>
      <c r="HT131" s="661" t="s">
        <v>783</v>
      </c>
      <c r="HU131" s="661" t="s">
        <v>786</v>
      </c>
      <c r="HV131" s="661" t="s">
        <v>787</v>
      </c>
      <c r="HW131" s="661">
        <v>4</v>
      </c>
      <c r="HX131" s="661">
        <v>2014</v>
      </c>
      <c r="HY131" s="661">
        <v>63</v>
      </c>
      <c r="HZ131" s="661">
        <v>0</v>
      </c>
      <c r="IA131" s="661">
        <v>1320</v>
      </c>
      <c r="IB131" s="662">
        <v>41697.500081018516</v>
      </c>
      <c r="IC131" s="661" t="s">
        <v>788</v>
      </c>
      <c r="ID131" s="661">
        <v>3975644</v>
      </c>
      <c r="IE131" s="661">
        <v>2014</v>
      </c>
      <c r="IF131" s="661">
        <v>1712</v>
      </c>
      <c r="IG131" s="661" t="s">
        <v>783</v>
      </c>
      <c r="IH131" s="661" t="s">
        <v>783</v>
      </c>
      <c r="II131" s="661" t="s">
        <v>783</v>
      </c>
      <c r="IJ131" s="661" t="s">
        <v>783</v>
      </c>
      <c r="IK131" s="661" t="s">
        <v>783</v>
      </c>
      <c r="IL131" s="661" t="s">
        <v>783</v>
      </c>
      <c r="IM131" s="661" t="s">
        <v>783</v>
      </c>
      <c r="IN131" s="661" t="s">
        <v>783</v>
      </c>
      <c r="IO131" s="661" t="s">
        <v>783</v>
      </c>
      <c r="IP131" s="661">
        <v>1649</v>
      </c>
      <c r="IQ131" s="662">
        <v>37477.354571759257</v>
      </c>
      <c r="IR131" s="661">
        <v>2</v>
      </c>
      <c r="IS131" s="661" t="s">
        <v>793</v>
      </c>
      <c r="IT131" s="661">
        <v>1</v>
      </c>
      <c r="IU131" s="663">
        <v>41275</v>
      </c>
      <c r="IV131" s="661" t="s">
        <v>783</v>
      </c>
      <c r="IW131" s="661" t="s">
        <v>783</v>
      </c>
      <c r="IX131" s="661" t="s">
        <v>783</v>
      </c>
      <c r="IY131" s="661" t="s">
        <v>781</v>
      </c>
      <c r="IZ131" s="661">
        <v>45</v>
      </c>
      <c r="JA131" s="661" t="s">
        <v>789</v>
      </c>
      <c r="JB131" s="661" t="s">
        <v>783</v>
      </c>
      <c r="JC131" s="661" t="s">
        <v>783</v>
      </c>
      <c r="JD131" s="661" t="s">
        <v>783</v>
      </c>
      <c r="JE131" s="661">
        <v>329439</v>
      </c>
      <c r="JF131" s="661" t="s">
        <v>783</v>
      </c>
      <c r="JG131" s="661" t="s">
        <v>783</v>
      </c>
      <c r="JH131" s="661" t="s">
        <v>795</v>
      </c>
      <c r="JI131" s="661">
        <v>55</v>
      </c>
      <c r="JJ131" s="661" t="s">
        <v>783</v>
      </c>
      <c r="JK131" s="661" t="s">
        <v>783</v>
      </c>
      <c r="JL131" s="661" t="s">
        <v>783</v>
      </c>
      <c r="JM131" s="661" t="s">
        <v>790</v>
      </c>
      <c r="JN131" s="661">
        <v>4</v>
      </c>
      <c r="JO131" s="661">
        <v>3</v>
      </c>
      <c r="JP131" s="661" t="s">
        <v>783</v>
      </c>
      <c r="JQ131" s="661">
        <v>10711928</v>
      </c>
      <c r="JR131" s="661">
        <v>2011</v>
      </c>
      <c r="JS131" s="661">
        <v>3</v>
      </c>
      <c r="JT131" s="661" t="s">
        <v>783</v>
      </c>
      <c r="JU131" s="661" t="s">
        <v>783</v>
      </c>
      <c r="JV131" s="661" t="s">
        <v>884</v>
      </c>
      <c r="JW131" s="664">
        <v>1358.8699160000001</v>
      </c>
      <c r="JX131">
        <f>SUM(JW130:JW131)</f>
        <v>6029.0476909999998</v>
      </c>
      <c r="JY131" s="225">
        <v>1.1418650929924241</v>
      </c>
    </row>
    <row r="132" spans="1:287" ht="16" thickBot="1">
      <c r="A132" s="905" t="s">
        <v>5</v>
      </c>
      <c r="B132" s="79">
        <f t="shared" si="52"/>
        <v>3</v>
      </c>
      <c r="C132" s="871" t="s">
        <v>64</v>
      </c>
      <c r="D132" s="489" t="s">
        <v>168</v>
      </c>
      <c r="E132" s="1129" t="s">
        <v>158</v>
      </c>
      <c r="F132" s="888">
        <v>0.08</v>
      </c>
      <c r="G132" s="120">
        <f t="shared" si="90"/>
        <v>89.170000000000016</v>
      </c>
      <c r="H132" s="51">
        <v>0.08</v>
      </c>
      <c r="I132" s="2"/>
      <c r="J132" s="29"/>
      <c r="K132" s="18"/>
      <c r="L132" s="5"/>
      <c r="M132" s="735">
        <v>1</v>
      </c>
      <c r="N132" s="75">
        <v>0.5</v>
      </c>
      <c r="O132" s="740">
        <v>2</v>
      </c>
      <c r="P132" s="1109">
        <f t="shared" si="101"/>
        <v>3.5</v>
      </c>
      <c r="Q132" s="1108">
        <f>O132*N132*M132</f>
        <v>1</v>
      </c>
      <c r="R132" s="46"/>
      <c r="S132" s="547">
        <f>H132</f>
        <v>0.08</v>
      </c>
      <c r="T132" s="25"/>
      <c r="U132" s="219">
        <f t="shared" si="97"/>
        <v>6000</v>
      </c>
      <c r="V132" s="219" t="s">
        <v>642</v>
      </c>
      <c r="W132" s="1042">
        <f t="shared" si="91"/>
        <v>6000</v>
      </c>
      <c r="X132" s="537">
        <f t="shared" si="92"/>
        <v>0</v>
      </c>
      <c r="Y132" s="538">
        <f t="shared" si="53"/>
        <v>500</v>
      </c>
      <c r="Z132" s="1090">
        <f t="shared" si="54"/>
        <v>6500</v>
      </c>
      <c r="AA132" s="1475">
        <f t="shared" si="93"/>
        <v>7978385.2218666645</v>
      </c>
      <c r="AB132" s="1098"/>
      <c r="AC132" s="600"/>
      <c r="AD132" s="1056">
        <f t="shared" si="55"/>
        <v>0</v>
      </c>
      <c r="AE132" s="1063"/>
      <c r="AF132" s="747">
        <f t="shared" si="56"/>
        <v>0</v>
      </c>
      <c r="AG132" s="600"/>
      <c r="AH132" s="1056">
        <f t="shared" si="57"/>
        <v>0</v>
      </c>
      <c r="AI132" s="1070"/>
      <c r="AJ132" s="747">
        <f t="shared" si="58"/>
        <v>0</v>
      </c>
      <c r="AK132" s="1051"/>
      <c r="AL132" s="270">
        <v>0</v>
      </c>
      <c r="AM132" s="902"/>
      <c r="AN132" s="902">
        <v>2032</v>
      </c>
      <c r="AO132" s="18" t="str">
        <f t="shared" si="59"/>
        <v xml:space="preserve"> </v>
      </c>
      <c r="AP132" s="747" t="str">
        <f t="shared" si="60"/>
        <v xml:space="preserve"> </v>
      </c>
      <c r="AQ132" s="4" t="str">
        <f t="shared" si="61"/>
        <v xml:space="preserve"> </v>
      </c>
      <c r="AR132" s="747" t="str">
        <f t="shared" si="62"/>
        <v xml:space="preserve"> </v>
      </c>
      <c r="AS132" s="4" t="str">
        <f t="shared" si="63"/>
        <v xml:space="preserve"> </v>
      </c>
      <c r="AT132" s="747" t="str">
        <f t="shared" si="64"/>
        <v xml:space="preserve"> </v>
      </c>
      <c r="AU132" s="4" t="str">
        <f t="shared" si="65"/>
        <v xml:space="preserve"> </v>
      </c>
      <c r="AV132" s="747" t="str">
        <f t="shared" si="66"/>
        <v xml:space="preserve"> </v>
      </c>
      <c r="AW132" s="4" t="str">
        <f t="shared" si="67"/>
        <v xml:space="preserve"> </v>
      </c>
      <c r="AX132" s="747" t="str">
        <f t="shared" si="68"/>
        <v xml:space="preserve"> </v>
      </c>
      <c r="AY132" s="4" t="str">
        <f t="shared" si="69"/>
        <v xml:space="preserve"> </v>
      </c>
      <c r="AZ132" s="747" t="str">
        <f t="shared" si="70"/>
        <v xml:space="preserve"> </v>
      </c>
      <c r="BA132" s="4" t="str">
        <f t="shared" si="71"/>
        <v xml:space="preserve"> </v>
      </c>
      <c r="BB132" s="747" t="str">
        <f t="shared" si="72"/>
        <v xml:space="preserve"> </v>
      </c>
      <c r="BC132" s="4" t="str">
        <f t="shared" si="73"/>
        <v xml:space="preserve"> </v>
      </c>
      <c r="BD132" s="747" t="str">
        <f t="shared" si="74"/>
        <v xml:space="preserve"> </v>
      </c>
      <c r="BE132" s="4" t="str">
        <f t="shared" si="75"/>
        <v xml:space="preserve"> </v>
      </c>
      <c r="BF132" s="747" t="str">
        <f t="shared" si="76"/>
        <v xml:space="preserve"> </v>
      </c>
      <c r="BG132" s="4" t="str">
        <f t="shared" si="77"/>
        <v xml:space="preserve"> </v>
      </c>
      <c r="BH132" s="747" t="str">
        <f t="shared" si="78"/>
        <v xml:space="preserve"> </v>
      </c>
      <c r="BI132" s="4" t="str">
        <f t="shared" si="79"/>
        <v xml:space="preserve"> </v>
      </c>
      <c r="BJ132" s="747" t="str">
        <f t="shared" si="80"/>
        <v xml:space="preserve"> </v>
      </c>
      <c r="BK132" s="4" t="str">
        <f t="shared" si="81"/>
        <v xml:space="preserve"> </v>
      </c>
      <c r="BL132" s="747" t="str">
        <f t="shared" si="82"/>
        <v xml:space="preserve"> </v>
      </c>
      <c r="BM132" s="4" t="str">
        <f t="shared" si="83"/>
        <v xml:space="preserve"> </v>
      </c>
      <c r="BN132" s="747" t="str">
        <f t="shared" si="84"/>
        <v xml:space="preserve"> </v>
      </c>
      <c r="BO132" s="4" t="str">
        <f t="shared" si="85"/>
        <v xml:space="preserve"> </v>
      </c>
      <c r="BP132" s="747" t="str">
        <f t="shared" si="86"/>
        <v xml:space="preserve"> </v>
      </c>
      <c r="BQ132" s="4">
        <f t="shared" si="87"/>
        <v>0.08</v>
      </c>
      <c r="BR132" s="747">
        <f t="shared" si="88"/>
        <v>6500</v>
      </c>
      <c r="BS132" s="133" t="s">
        <v>266</v>
      </c>
      <c r="BT132" s="133"/>
      <c r="BU132" s="389"/>
      <c r="BV132" s="389"/>
      <c r="BW132" s="389"/>
      <c r="BX132" s="389"/>
      <c r="BY132" s="389"/>
      <c r="BZ132" s="389"/>
      <c r="CA132" s="389"/>
      <c r="CB132" s="389"/>
      <c r="CC132" s="163">
        <f t="shared" si="89"/>
        <v>0</v>
      </c>
      <c r="CD132" s="389"/>
      <c r="CE132" s="389"/>
      <c r="CF132" s="389"/>
      <c r="CG132" s="389"/>
      <c r="CH132" s="389"/>
      <c r="CI132" s="389"/>
      <c r="CJ132" s="389"/>
      <c r="CK132" s="389"/>
      <c r="CL132" s="389"/>
      <c r="CM132" s="389"/>
      <c r="CN132" s="389"/>
      <c r="CO132" s="389"/>
      <c r="CP132" s="389"/>
      <c r="CQ132" s="389"/>
      <c r="CR132" s="389"/>
      <c r="CS132" s="389"/>
      <c r="CT132" s="389"/>
      <c r="CU132" s="389"/>
      <c r="CV132" s="389"/>
      <c r="CW132" s="389"/>
      <c r="CX132" s="389"/>
      <c r="CY132" s="389"/>
      <c r="CZ132" s="389"/>
      <c r="DA132" s="389"/>
      <c r="DB132" s="389"/>
      <c r="DC132" s="389"/>
      <c r="DD132" s="389"/>
      <c r="DE132" s="389"/>
      <c r="DF132" s="389"/>
      <c r="DG132" s="389"/>
      <c r="DH132" s="389"/>
      <c r="DI132" s="389"/>
      <c r="DJ132" s="389"/>
      <c r="DK132" s="389"/>
      <c r="DL132" s="389"/>
      <c r="DM132" s="389"/>
      <c r="DN132" s="389"/>
      <c r="DO132" s="389"/>
      <c r="DP132" s="389"/>
      <c r="DQ132" s="389"/>
      <c r="DR132" s="389"/>
      <c r="DS132" s="389"/>
      <c r="DT132" s="389"/>
      <c r="DU132" s="389"/>
      <c r="DV132" s="389"/>
      <c r="DW132" s="389"/>
      <c r="DX132" s="389"/>
      <c r="DY132" s="389"/>
      <c r="DZ132" s="389"/>
      <c r="EA132" s="389"/>
      <c r="EB132" s="389"/>
      <c r="EC132" s="389"/>
      <c r="ED132" s="389"/>
      <c r="EE132" s="389"/>
      <c r="EF132" s="389"/>
      <c r="EG132" s="389"/>
      <c r="EH132" s="389"/>
      <c r="EI132" s="389"/>
      <c r="EJ132" s="389"/>
      <c r="EK132" s="389"/>
      <c r="EL132" s="389"/>
      <c r="EM132" s="389"/>
      <c r="EN132" s="389"/>
      <c r="EO132" s="389"/>
      <c r="EP132" s="389"/>
      <c r="EQ132" s="389"/>
      <c r="ER132" s="389"/>
      <c r="ES132" s="389"/>
      <c r="ET132" s="389"/>
      <c r="EU132" s="389"/>
      <c r="EV132" s="389"/>
      <c r="EW132" s="389"/>
      <c r="EX132" s="389"/>
      <c r="EY132" s="389"/>
      <c r="EZ132" s="389"/>
      <c r="FA132" s="389"/>
      <c r="FB132" s="389"/>
      <c r="FC132" s="389"/>
      <c r="FD132" s="389"/>
      <c r="FE132" s="389"/>
      <c r="FF132" s="389"/>
      <c r="FG132" s="389"/>
      <c r="FH132" s="389"/>
      <c r="FI132" s="389"/>
      <c r="FJ132" s="389"/>
      <c r="FK132" s="389"/>
      <c r="FL132" s="389"/>
      <c r="FM132" s="389"/>
      <c r="FN132" s="389"/>
      <c r="FO132" s="389"/>
      <c r="FP132" s="389"/>
      <c r="FQ132" s="389"/>
      <c r="FR132" s="389"/>
      <c r="FS132" s="389"/>
      <c r="FT132" s="389"/>
      <c r="FU132" s="389"/>
      <c r="FV132" s="389"/>
      <c r="FW132" s="389"/>
      <c r="FX132" s="389"/>
      <c r="FY132" s="625" t="s">
        <v>449</v>
      </c>
      <c r="FZ132" s="626">
        <v>298</v>
      </c>
      <c r="GA132" s="626">
        <v>30289467</v>
      </c>
      <c r="GB132" s="626" t="s">
        <v>783</v>
      </c>
      <c r="GC132" s="626"/>
      <c r="GD132" s="626" t="s">
        <v>783</v>
      </c>
      <c r="GE132" s="626" t="s">
        <v>783</v>
      </c>
      <c r="GF132" s="626" t="s">
        <v>783</v>
      </c>
      <c r="GG132" s="626"/>
      <c r="GH132" s="626" t="s">
        <v>783</v>
      </c>
      <c r="GI132" s="626" t="s">
        <v>783</v>
      </c>
      <c r="GJ132" s="626"/>
      <c r="GK132" s="626" t="s">
        <v>783</v>
      </c>
      <c r="GL132" s="626" t="s">
        <v>781</v>
      </c>
      <c r="GM132" s="626" t="s">
        <v>783</v>
      </c>
      <c r="GN132" s="626" t="s">
        <v>783</v>
      </c>
      <c r="GO132" s="626" t="s">
        <v>783</v>
      </c>
      <c r="GP132" s="626" t="s">
        <v>783</v>
      </c>
      <c r="GQ132" s="626" t="s">
        <v>783</v>
      </c>
      <c r="GR132" s="626" t="s">
        <v>783</v>
      </c>
      <c r="GS132" s="626" t="s">
        <v>783</v>
      </c>
      <c r="GT132" s="626" t="s">
        <v>783</v>
      </c>
      <c r="GU132" s="626" t="s">
        <v>783</v>
      </c>
      <c r="GV132" s="626" t="s">
        <v>783</v>
      </c>
      <c r="GW132" s="626" t="s">
        <v>783</v>
      </c>
      <c r="GX132" s="626" t="s">
        <v>783</v>
      </c>
      <c r="GY132" s="626" t="s">
        <v>783</v>
      </c>
      <c r="GZ132" s="626">
        <v>1649</v>
      </c>
      <c r="HA132" s="626">
        <v>0</v>
      </c>
      <c r="HB132" s="626">
        <v>9</v>
      </c>
      <c r="HC132" s="626" t="s">
        <v>783</v>
      </c>
      <c r="HD132" s="626" t="s">
        <v>783</v>
      </c>
      <c r="HE132" s="626" t="s">
        <v>783</v>
      </c>
      <c r="HF132" s="626" t="s">
        <v>783</v>
      </c>
      <c r="HG132" s="626" t="s">
        <v>783</v>
      </c>
      <c r="HH132" s="626" t="s">
        <v>783</v>
      </c>
      <c r="HI132" s="626" t="s">
        <v>783</v>
      </c>
      <c r="HJ132" s="626" t="s">
        <v>783</v>
      </c>
      <c r="HK132" s="626" t="s">
        <v>783</v>
      </c>
      <c r="HL132" s="626" t="s">
        <v>783</v>
      </c>
      <c r="HM132" s="626" t="s">
        <v>783</v>
      </c>
      <c r="HN132" s="626" t="s">
        <v>783</v>
      </c>
      <c r="HO132" s="626" t="s">
        <v>783</v>
      </c>
      <c r="HP132" s="626" t="s">
        <v>783</v>
      </c>
      <c r="HQ132" s="626" t="s">
        <v>783</v>
      </c>
      <c r="HR132" s="626" t="s">
        <v>783</v>
      </c>
      <c r="HS132" s="626">
        <v>5074795</v>
      </c>
      <c r="HT132" s="626" t="s">
        <v>783</v>
      </c>
      <c r="HU132" s="626" t="s">
        <v>786</v>
      </c>
      <c r="HV132" s="626" t="s">
        <v>787</v>
      </c>
      <c r="HW132" s="626">
        <v>4</v>
      </c>
      <c r="HX132" s="626">
        <v>2014</v>
      </c>
      <c r="HY132" s="626">
        <v>63</v>
      </c>
      <c r="HZ132" s="626">
        <v>0</v>
      </c>
      <c r="IA132" s="626">
        <v>1742</v>
      </c>
      <c r="IB132" s="627">
        <v>41697.500081018516</v>
      </c>
      <c r="IC132" s="626" t="s">
        <v>788</v>
      </c>
      <c r="ID132" s="626">
        <v>5074794</v>
      </c>
      <c r="IE132" s="626">
        <v>2014</v>
      </c>
      <c r="IF132" s="626">
        <v>1712</v>
      </c>
      <c r="IG132" s="626" t="s">
        <v>783</v>
      </c>
      <c r="IH132" s="626" t="s">
        <v>783</v>
      </c>
      <c r="II132" s="626" t="s">
        <v>783</v>
      </c>
      <c r="IJ132" s="626" t="s">
        <v>783</v>
      </c>
      <c r="IK132" s="626" t="s">
        <v>783</v>
      </c>
      <c r="IL132" s="626" t="s">
        <v>783</v>
      </c>
      <c r="IM132" s="626" t="s">
        <v>783</v>
      </c>
      <c r="IN132" s="626" t="s">
        <v>783</v>
      </c>
      <c r="IO132" s="626" t="s">
        <v>783</v>
      </c>
      <c r="IP132" s="626">
        <v>2108</v>
      </c>
      <c r="IQ132" s="627">
        <v>38587.423726851855</v>
      </c>
      <c r="IR132" s="626" t="s">
        <v>783</v>
      </c>
      <c r="IS132" s="626" t="s">
        <v>783</v>
      </c>
      <c r="IT132" s="626" t="s">
        <v>783</v>
      </c>
      <c r="IU132" s="626" t="s">
        <v>783</v>
      </c>
      <c r="IV132" s="626" t="s">
        <v>783</v>
      </c>
      <c r="IW132" s="626" t="s">
        <v>783</v>
      </c>
      <c r="IX132" s="626" t="s">
        <v>783</v>
      </c>
      <c r="IY132" s="626" t="s">
        <v>781</v>
      </c>
      <c r="IZ132" s="626" t="s">
        <v>783</v>
      </c>
      <c r="JA132" s="626" t="s">
        <v>783</v>
      </c>
      <c r="JB132" s="626" t="s">
        <v>783</v>
      </c>
      <c r="JC132" s="626" t="s">
        <v>783</v>
      </c>
      <c r="JD132" s="626" t="s">
        <v>783</v>
      </c>
      <c r="JE132" s="626">
        <v>329430</v>
      </c>
      <c r="JF132" s="626" t="s">
        <v>783</v>
      </c>
      <c r="JG132" s="626" t="s">
        <v>783</v>
      </c>
      <c r="JH132" s="626" t="s">
        <v>783</v>
      </c>
      <c r="JI132" s="626" t="s">
        <v>783</v>
      </c>
      <c r="JJ132" s="626" t="s">
        <v>783</v>
      </c>
      <c r="JK132" s="626" t="s">
        <v>783</v>
      </c>
      <c r="JL132" s="626" t="s">
        <v>783</v>
      </c>
      <c r="JM132" s="626" t="s">
        <v>783</v>
      </c>
      <c r="JN132" s="626">
        <v>4</v>
      </c>
      <c r="JO132" s="626" t="s">
        <v>783</v>
      </c>
      <c r="JP132" s="626" t="s">
        <v>783</v>
      </c>
      <c r="JQ132" s="626">
        <v>10711928</v>
      </c>
      <c r="JR132" s="626">
        <v>2011</v>
      </c>
      <c r="JS132" s="626">
        <v>3</v>
      </c>
      <c r="JT132" s="626" t="s">
        <v>783</v>
      </c>
      <c r="JU132" s="626" t="s">
        <v>783</v>
      </c>
      <c r="JV132" s="626" t="s">
        <v>871</v>
      </c>
      <c r="JW132" s="628">
        <v>1739.91345</v>
      </c>
      <c r="JX132">
        <f>SUM(JW130:JW132)</f>
        <v>7768.9611409999998</v>
      </c>
      <c r="JY132" s="225">
        <v>1.4308720015151515</v>
      </c>
    </row>
    <row r="133" spans="1:287" ht="16" thickBot="1">
      <c r="A133" s="905" t="s">
        <v>5</v>
      </c>
      <c r="B133" s="79">
        <f t="shared" ref="B133:B139" si="102">IF(AND(H133&gt;0,R133&gt;0),4,(IF(AND(H133&gt;0,R133=""),3,(IF(AND(I133&gt;0,S133&gt;0),1,(IF(AND(J133&gt;0,T133&gt;0),1,2)))))))</f>
        <v>1</v>
      </c>
      <c r="C133" s="871" t="s">
        <v>1022</v>
      </c>
      <c r="D133" s="489" t="s">
        <v>162</v>
      </c>
      <c r="E133" s="1129" t="s">
        <v>45</v>
      </c>
      <c r="F133" s="888">
        <v>1.25</v>
      </c>
      <c r="G133" s="120">
        <f t="shared" si="90"/>
        <v>90.420000000000016</v>
      </c>
      <c r="H133" s="30"/>
      <c r="I133" s="33">
        <v>1.25</v>
      </c>
      <c r="J133" s="29"/>
      <c r="K133" s="18"/>
      <c r="L133" s="5"/>
      <c r="M133" s="170"/>
      <c r="N133" s="71"/>
      <c r="O133" s="739"/>
      <c r="P133" s="1107">
        <f t="shared" si="101"/>
        <v>0</v>
      </c>
      <c r="Q133" s="1108">
        <v>0.5</v>
      </c>
      <c r="R133" s="30"/>
      <c r="S133" s="547">
        <f>I133</f>
        <v>1.25</v>
      </c>
      <c r="T133" s="25"/>
      <c r="U133" s="219">
        <f t="shared" si="97"/>
        <v>93750</v>
      </c>
      <c r="V133" s="219" t="s">
        <v>642</v>
      </c>
      <c r="W133" s="1042">
        <f t="shared" si="91"/>
        <v>93750</v>
      </c>
      <c r="X133" s="537">
        <f t="shared" si="92"/>
        <v>0</v>
      </c>
      <c r="Y133" s="538">
        <f t="shared" ref="Y133:Y137" si="103">IF(V133="RC",(IF(((W133+X133)*0.09)&gt;3000,((W133+X133)*0.09),3000)),(IF((X133+W133)=0,0,500)))</f>
        <v>500</v>
      </c>
      <c r="Z133" s="1090">
        <f t="shared" ref="Z133:Z139" si="104">IF((S133+T133)=0,0,(X133+W133+Y133))</f>
        <v>94250</v>
      </c>
      <c r="AA133" s="1475">
        <f t="shared" si="93"/>
        <v>8072635.2218666645</v>
      </c>
      <c r="AB133" s="1098"/>
      <c r="AC133" s="600"/>
      <c r="AD133" s="1056">
        <f t="shared" ref="AD133:AD135" si="105">AC133*26*F133*440/27*$O$161</f>
        <v>0</v>
      </c>
      <c r="AE133" s="1063"/>
      <c r="AF133" s="747">
        <f t="shared" ref="AF133:AF135" si="106">F133*AE133*$O$162</f>
        <v>0</v>
      </c>
      <c r="AG133" s="600"/>
      <c r="AH133" s="1056">
        <f t="shared" ref="AH133:AH137" si="107">AG133*$O$163</f>
        <v>0</v>
      </c>
      <c r="AI133" s="1070"/>
      <c r="AJ133" s="747">
        <f t="shared" ref="AJ133:AJ137" si="108">IF(AI133="",AI133*0,10000)</f>
        <v>0</v>
      </c>
      <c r="AK133" s="1051"/>
      <c r="AL133" s="270">
        <v>0</v>
      </c>
      <c r="AM133" s="902"/>
      <c r="AN133" s="902">
        <v>2032</v>
      </c>
      <c r="AO133" s="877" t="str">
        <f t="shared" ref="AO133:AO139" si="109">IF(($AN133=2018),($S133+$T133)," ")</f>
        <v xml:space="preserve"> </v>
      </c>
      <c r="AP133" s="747" t="str">
        <f t="shared" ref="AP133:AP139" si="110">IF($AO133=" ", " ", $Z133)</f>
        <v xml:space="preserve"> </v>
      </c>
      <c r="AQ133" s="4" t="str">
        <f t="shared" ref="AQ133:AQ139" si="111">IF(($AN133=2019),($S133+$T133)," ")</f>
        <v xml:space="preserve"> </v>
      </c>
      <c r="AR133" s="747" t="str">
        <f t="shared" ref="AR133:AR139" si="112">IF($AQ133=" ", " ", $Z133)</f>
        <v xml:space="preserve"> </v>
      </c>
      <c r="AS133" s="4" t="str">
        <f t="shared" ref="AS133:AS139" si="113">IF(($AN133=2020),($S133+$T133)," ")</f>
        <v xml:space="preserve"> </v>
      </c>
      <c r="AT133" s="747" t="str">
        <f t="shared" ref="AT133:AT139" si="114">IF(AS133=" ", " ", $Z133)</f>
        <v xml:space="preserve"> </v>
      </c>
      <c r="AU133" s="4" t="str">
        <f t="shared" ref="AU133:AU139" si="115">IF(($AN133=2021),($S133+$T133)," ")</f>
        <v xml:space="preserve"> </v>
      </c>
      <c r="AV133" s="747" t="str">
        <f t="shared" ref="AV133:AV139" si="116">IF(AU133=" ", " ", $Z133)</f>
        <v xml:space="preserve"> </v>
      </c>
      <c r="AW133" s="4" t="str">
        <f t="shared" ref="AW133:AW139" si="117">IF(($AN133=2022),($S133+$T133)," ")</f>
        <v xml:space="preserve"> </v>
      </c>
      <c r="AX133" s="747" t="str">
        <f t="shared" ref="AX133:AX139" si="118">IF(AW133=" ", " ", $Z133)</f>
        <v xml:space="preserve"> </v>
      </c>
      <c r="AY133" s="4" t="str">
        <f t="shared" ref="AY133:AY139" si="119">IF(($AN133=2023),($S133+$T133)," ")</f>
        <v xml:space="preserve"> </v>
      </c>
      <c r="AZ133" s="747" t="str">
        <f t="shared" ref="AZ133:AZ139" si="120">IF(AY133=" ", " ", $Z133)</f>
        <v xml:space="preserve"> </v>
      </c>
      <c r="BA133" s="4" t="str">
        <f t="shared" ref="BA133:BA139" si="121">IF(($AN133=2024),($S133+$T133)," ")</f>
        <v xml:space="preserve"> </v>
      </c>
      <c r="BB133" s="747" t="str">
        <f t="shared" ref="BB133:BB139" si="122">IF(BA133=" ", " ", $Z133)</f>
        <v xml:space="preserve"> </v>
      </c>
      <c r="BC133" s="4" t="str">
        <f t="shared" ref="BC133:BC139" si="123">IF(($AN133=2025),($S133+$T133)," ")</f>
        <v xml:space="preserve"> </v>
      </c>
      <c r="BD133" s="747" t="str">
        <f t="shared" ref="BD133:BD139" si="124">IF(BC133=" ", " ", $Z133)</f>
        <v xml:space="preserve"> </v>
      </c>
      <c r="BE133" s="4" t="str">
        <f t="shared" ref="BE133:BE139" si="125">IF(($AN133=2026),($S133+$T133)," ")</f>
        <v xml:space="preserve"> </v>
      </c>
      <c r="BF133" s="747" t="str">
        <f t="shared" ref="BF133:BF139" si="126">IF(BE133=" ", " ", $Z133)</f>
        <v xml:space="preserve"> </v>
      </c>
      <c r="BG133" s="4" t="str">
        <f t="shared" ref="BG133:BG139" si="127">IF(($AN133=2027),($S133+$T133)," ")</f>
        <v xml:space="preserve"> </v>
      </c>
      <c r="BH133" s="747" t="str">
        <f t="shared" ref="BH133:BH139" si="128">IF(BG133=" ", " ", $Z133)</f>
        <v xml:space="preserve"> </v>
      </c>
      <c r="BI133" s="4" t="str">
        <f t="shared" ref="BI133:BI139" si="129">IF(($AN133=2028),($S133+$T133)," ")</f>
        <v xml:space="preserve"> </v>
      </c>
      <c r="BJ133" s="747" t="str">
        <f t="shared" ref="BJ133:BJ139" si="130">IF(BI133=" ", " ", $Z133)</f>
        <v xml:space="preserve"> </v>
      </c>
      <c r="BK133" s="4" t="str">
        <f t="shared" ref="BK133:BK139" si="131">IF(($AN133=2029),($S133+$T133)," ")</f>
        <v xml:space="preserve"> </v>
      </c>
      <c r="BL133" s="747" t="str">
        <f t="shared" ref="BL133:BL139" si="132">IF(BK133=" ", " ", $Z133)</f>
        <v xml:space="preserve"> </v>
      </c>
      <c r="BM133" s="4" t="str">
        <f t="shared" ref="BM133:BM139" si="133">IF(($AN133=2030),($S133+$T133)," ")</f>
        <v xml:space="preserve"> </v>
      </c>
      <c r="BN133" s="747" t="str">
        <f t="shared" ref="BN133:BN139" si="134">IF(BM133=" ", " ", $Z133)</f>
        <v xml:space="preserve"> </v>
      </c>
      <c r="BO133" s="4" t="str">
        <f t="shared" ref="BO133:BO139" si="135">IF(($AN133=2031),($S133+$T133)," ")</f>
        <v xml:space="preserve"> </v>
      </c>
      <c r="BP133" s="747" t="str">
        <f t="shared" ref="BP133:BP139" si="136">IF(BO133=" ", " ", $Z133)</f>
        <v xml:space="preserve"> </v>
      </c>
      <c r="BQ133" s="4">
        <f t="shared" ref="BQ133:BQ139" si="137">IF(($AN133=2032),($S133+$T133)," ")</f>
        <v>1.25</v>
      </c>
      <c r="BR133" s="747">
        <f t="shared" ref="BR133:BR139" si="138">IF(BQ133=" ", " ", $Z133)</f>
        <v>94250</v>
      </c>
      <c r="BS133" s="133"/>
      <c r="BT133" s="133"/>
      <c r="BU133" s="389"/>
      <c r="BV133" s="389"/>
      <c r="BW133" s="389"/>
      <c r="BX133" s="725"/>
      <c r="BY133" s="725"/>
      <c r="BZ133" s="389"/>
      <c r="CA133" s="389"/>
      <c r="CB133" s="389"/>
      <c r="CC133" s="163">
        <f t="shared" ref="CC133:CC137" si="139">(F133+H133+I133+J133+R133+S133+T133)/3-F133</f>
        <v>0</v>
      </c>
      <c r="CD133" s="389"/>
      <c r="CE133" s="389"/>
      <c r="CF133" s="389"/>
      <c r="CG133" s="389"/>
      <c r="CH133" s="389"/>
      <c r="CI133" s="389"/>
      <c r="CJ133" s="389"/>
      <c r="CK133" s="389"/>
      <c r="CL133" s="389"/>
      <c r="CM133" s="389"/>
      <c r="CN133" s="389"/>
      <c r="CO133" s="389"/>
      <c r="CP133" s="389"/>
      <c r="CQ133" s="389"/>
      <c r="CR133" s="389"/>
      <c r="CS133" s="389"/>
      <c r="CT133" s="389"/>
      <c r="CU133" s="389"/>
      <c r="CV133" s="389"/>
      <c r="CW133" s="389"/>
      <c r="CX133" s="389"/>
      <c r="CY133" s="389"/>
      <c r="CZ133" s="389"/>
      <c r="DA133" s="389"/>
      <c r="DB133" s="389"/>
      <c r="DC133" s="389"/>
      <c r="DD133" s="389"/>
      <c r="DE133" s="389"/>
      <c r="DF133" s="389"/>
      <c r="DG133" s="389"/>
      <c r="DH133" s="389"/>
      <c r="DI133" s="389"/>
      <c r="DJ133" s="389"/>
      <c r="DK133" s="389"/>
      <c r="DL133" s="389"/>
      <c r="DM133" s="389"/>
      <c r="DN133" s="389"/>
      <c r="DO133" s="389"/>
      <c r="DP133" s="389"/>
      <c r="DQ133" s="389"/>
      <c r="DR133" s="389"/>
      <c r="DS133" s="389"/>
      <c r="DT133" s="389"/>
      <c r="DU133" s="389"/>
      <c r="DV133" s="389"/>
      <c r="DW133" s="389"/>
      <c r="DX133" s="389"/>
      <c r="DY133" s="389"/>
      <c r="DZ133" s="389"/>
      <c r="EA133" s="389"/>
      <c r="EB133" s="389"/>
      <c r="EC133" s="389"/>
      <c r="ED133" s="389"/>
      <c r="EE133" s="389"/>
      <c r="EF133" s="389"/>
      <c r="EG133" s="389"/>
      <c r="EH133" s="389"/>
      <c r="EI133" s="389"/>
      <c r="EJ133" s="389"/>
      <c r="EK133" s="389"/>
      <c r="EL133" s="389"/>
      <c r="EM133" s="389"/>
      <c r="EN133" s="389"/>
      <c r="EO133" s="389"/>
      <c r="EP133" s="389"/>
      <c r="EQ133" s="389"/>
      <c r="ER133" s="389"/>
      <c r="ES133" s="389"/>
      <c r="ET133" s="389"/>
      <c r="EU133" s="389"/>
      <c r="EV133" s="389"/>
      <c r="EW133" s="389"/>
      <c r="EX133" s="389"/>
      <c r="EY133" s="389"/>
      <c r="EZ133" s="389"/>
      <c r="FA133" s="389"/>
      <c r="FB133" s="389"/>
      <c r="FC133" s="389"/>
      <c r="FD133" s="389"/>
      <c r="FE133" s="389"/>
      <c r="FF133" s="389"/>
      <c r="FG133" s="389"/>
      <c r="FH133" s="389"/>
      <c r="FI133" s="389"/>
      <c r="FJ133" s="389"/>
      <c r="FK133" s="389"/>
      <c r="FL133" s="389"/>
      <c r="FM133" s="389"/>
      <c r="FN133" s="389"/>
      <c r="FO133" s="389"/>
      <c r="FP133" s="389"/>
      <c r="FQ133" s="389"/>
      <c r="FR133" s="389"/>
      <c r="FS133" s="389"/>
      <c r="FT133" s="389"/>
      <c r="FU133" s="389"/>
      <c r="FV133" s="389"/>
      <c r="FW133" s="389"/>
      <c r="FX133" s="389"/>
      <c r="FY133" s="666" t="s">
        <v>452</v>
      </c>
      <c r="FZ133" s="667">
        <v>120</v>
      </c>
      <c r="GA133" s="667">
        <v>30289471</v>
      </c>
      <c r="GB133" s="667">
        <v>55</v>
      </c>
      <c r="GC133" s="667" t="s">
        <v>798</v>
      </c>
      <c r="GD133" s="667">
        <v>18</v>
      </c>
      <c r="GE133" s="667">
        <v>1973</v>
      </c>
      <c r="GF133" s="667">
        <v>1</v>
      </c>
      <c r="GG133" s="667" t="s">
        <v>780</v>
      </c>
      <c r="GH133" s="667">
        <v>1</v>
      </c>
      <c r="GI133" s="667">
        <v>1</v>
      </c>
      <c r="GJ133" s="667" t="s">
        <v>780</v>
      </c>
      <c r="GK133" s="667">
        <v>1</v>
      </c>
      <c r="GL133" s="667" t="s">
        <v>781</v>
      </c>
      <c r="GM133" s="667" t="s">
        <v>782</v>
      </c>
      <c r="GN133" s="667">
        <v>66</v>
      </c>
      <c r="GO133" s="667" t="s">
        <v>783</v>
      </c>
      <c r="GP133" s="667">
        <v>0</v>
      </c>
      <c r="GQ133" s="667">
        <v>0</v>
      </c>
      <c r="GR133" s="667">
        <v>4</v>
      </c>
      <c r="GS133" s="667">
        <v>2</v>
      </c>
      <c r="GT133" s="667">
        <v>2</v>
      </c>
      <c r="GU133" s="667" t="s">
        <v>783</v>
      </c>
      <c r="GV133" s="667" t="s">
        <v>783</v>
      </c>
      <c r="GW133" s="667" t="s">
        <v>783</v>
      </c>
      <c r="GX133" s="667" t="s">
        <v>783</v>
      </c>
      <c r="GY133" s="667" t="s">
        <v>783</v>
      </c>
      <c r="GZ133" s="667">
        <v>1649</v>
      </c>
      <c r="HA133" s="667">
        <v>0.27</v>
      </c>
      <c r="HB133" s="667">
        <v>5</v>
      </c>
      <c r="HC133" s="667" t="s">
        <v>783</v>
      </c>
      <c r="HD133" s="667" t="s">
        <v>782</v>
      </c>
      <c r="HE133" s="667">
        <v>15</v>
      </c>
      <c r="HF133" s="667" t="s">
        <v>783</v>
      </c>
      <c r="HG133" s="667">
        <v>0</v>
      </c>
      <c r="HH133" s="667" t="s">
        <v>783</v>
      </c>
      <c r="HI133" s="667">
        <v>0</v>
      </c>
      <c r="HJ133" s="667">
        <v>1</v>
      </c>
      <c r="HK133" s="667">
        <v>45</v>
      </c>
      <c r="HL133" s="667" t="s">
        <v>784</v>
      </c>
      <c r="HM133" s="667" t="s">
        <v>785</v>
      </c>
      <c r="HN133" s="667" t="s">
        <v>783</v>
      </c>
      <c r="HO133" s="667" t="s">
        <v>783</v>
      </c>
      <c r="HP133" s="667" t="s">
        <v>783</v>
      </c>
      <c r="HQ133" s="667" t="s">
        <v>783</v>
      </c>
      <c r="HR133" s="667" t="s">
        <v>783</v>
      </c>
      <c r="HS133" s="667">
        <v>3978943</v>
      </c>
      <c r="HT133" s="667" t="s">
        <v>783</v>
      </c>
      <c r="HU133" s="667" t="s">
        <v>786</v>
      </c>
      <c r="HV133" s="667" t="s">
        <v>787</v>
      </c>
      <c r="HW133" s="667">
        <v>4</v>
      </c>
      <c r="HX133" s="667">
        <v>2014</v>
      </c>
      <c r="HY133" s="667">
        <v>63</v>
      </c>
      <c r="HZ133" s="667">
        <v>0</v>
      </c>
      <c r="IA133" s="667">
        <v>1426</v>
      </c>
      <c r="IB133" s="668">
        <v>41697.500081018516</v>
      </c>
      <c r="IC133" s="667" t="s">
        <v>788</v>
      </c>
      <c r="ID133" s="667">
        <v>3974465</v>
      </c>
      <c r="IE133" s="667">
        <v>2014</v>
      </c>
      <c r="IF133" s="667">
        <v>1712</v>
      </c>
      <c r="IG133" s="667" t="s">
        <v>783</v>
      </c>
      <c r="IH133" s="667" t="s">
        <v>783</v>
      </c>
      <c r="II133" s="667" t="s">
        <v>783</v>
      </c>
      <c r="IJ133" s="667" t="s">
        <v>783</v>
      </c>
      <c r="IK133" s="667" t="s">
        <v>783</v>
      </c>
      <c r="IL133" s="667" t="s">
        <v>783</v>
      </c>
      <c r="IM133" s="667" t="s">
        <v>783</v>
      </c>
      <c r="IN133" s="667" t="s">
        <v>783</v>
      </c>
      <c r="IO133" s="667" t="s">
        <v>783</v>
      </c>
      <c r="IP133" s="667">
        <v>1649</v>
      </c>
      <c r="IQ133" s="668">
        <v>37477.354571759257</v>
      </c>
      <c r="IR133" s="667">
        <v>2</v>
      </c>
      <c r="IS133" s="667" t="s">
        <v>793</v>
      </c>
      <c r="IT133" s="667">
        <v>2</v>
      </c>
      <c r="IU133" s="669">
        <v>41275</v>
      </c>
      <c r="IV133" s="667" t="s">
        <v>783</v>
      </c>
      <c r="IW133" s="667" t="s">
        <v>783</v>
      </c>
      <c r="IX133" s="667" t="s">
        <v>783</v>
      </c>
      <c r="IY133" s="667" t="s">
        <v>781</v>
      </c>
      <c r="IZ133" s="667">
        <v>45</v>
      </c>
      <c r="JA133" s="667" t="s">
        <v>789</v>
      </c>
      <c r="JB133" s="667" t="s">
        <v>783</v>
      </c>
      <c r="JC133" s="667" t="s">
        <v>783</v>
      </c>
      <c r="JD133" s="667" t="s">
        <v>783</v>
      </c>
      <c r="JE133" s="667">
        <v>329432</v>
      </c>
      <c r="JF133" s="667" t="s">
        <v>783</v>
      </c>
      <c r="JG133" s="667" t="s">
        <v>783</v>
      </c>
      <c r="JH133" s="667" t="s">
        <v>802</v>
      </c>
      <c r="JI133" s="667">
        <v>55</v>
      </c>
      <c r="JJ133" s="667" t="s">
        <v>783</v>
      </c>
      <c r="JK133" s="667" t="s">
        <v>783</v>
      </c>
      <c r="JL133" s="667" t="s">
        <v>783</v>
      </c>
      <c r="JM133" s="667" t="s">
        <v>790</v>
      </c>
      <c r="JN133" s="667">
        <v>4</v>
      </c>
      <c r="JO133" s="667">
        <v>3</v>
      </c>
      <c r="JP133" s="667" t="s">
        <v>783</v>
      </c>
      <c r="JQ133" s="667">
        <v>10711928</v>
      </c>
      <c r="JR133" s="667">
        <v>2011</v>
      </c>
      <c r="JS133" s="667">
        <v>3</v>
      </c>
      <c r="JT133" s="667" t="s">
        <v>783</v>
      </c>
      <c r="JU133" s="667" t="s">
        <v>783</v>
      </c>
      <c r="JV133" s="667" t="s">
        <v>872</v>
      </c>
      <c r="JW133" s="670">
        <v>1476.424902</v>
      </c>
      <c r="JY133" s="225"/>
    </row>
    <row r="134" spans="1:287" ht="16" thickBot="1">
      <c r="A134" s="905" t="s">
        <v>5</v>
      </c>
      <c r="B134" s="79">
        <f t="shared" si="102"/>
        <v>2</v>
      </c>
      <c r="C134" s="1469" t="s">
        <v>79</v>
      </c>
      <c r="D134" s="489" t="s">
        <v>250</v>
      </c>
      <c r="E134" s="1129"/>
      <c r="F134" s="888">
        <v>0.12</v>
      </c>
      <c r="G134" s="120">
        <f t="shared" si="90"/>
        <v>90.54000000000002</v>
      </c>
      <c r="H134" s="46"/>
      <c r="I134" s="2"/>
      <c r="J134" s="32">
        <v>0.12</v>
      </c>
      <c r="K134" s="18">
        <v>1987</v>
      </c>
      <c r="L134" s="5"/>
      <c r="M134" s="170">
        <v>4</v>
      </c>
      <c r="N134" s="71">
        <v>1</v>
      </c>
      <c r="O134" s="739">
        <v>1</v>
      </c>
      <c r="P134" s="1107">
        <f t="shared" si="101"/>
        <v>6</v>
      </c>
      <c r="Q134" s="1108">
        <f>O134*N134*M134</f>
        <v>4</v>
      </c>
      <c r="R134" s="46"/>
      <c r="S134" s="2">
        <v>0.12</v>
      </c>
      <c r="T134" s="546"/>
      <c r="U134" s="219">
        <f t="shared" si="97"/>
        <v>9000</v>
      </c>
      <c r="V134" s="219" t="s">
        <v>642</v>
      </c>
      <c r="W134" s="1042">
        <f t="shared" si="91"/>
        <v>9000</v>
      </c>
      <c r="X134" s="537">
        <f t="shared" si="92"/>
        <v>0</v>
      </c>
      <c r="Y134" s="538">
        <f t="shared" si="103"/>
        <v>500</v>
      </c>
      <c r="Z134" s="1090">
        <f t="shared" si="104"/>
        <v>9500</v>
      </c>
      <c r="AA134" s="1475">
        <f t="shared" si="93"/>
        <v>8082135.2218666645</v>
      </c>
      <c r="AB134" s="1098"/>
      <c r="AC134" s="600"/>
      <c r="AD134" s="1056">
        <f t="shared" si="105"/>
        <v>0</v>
      </c>
      <c r="AE134" s="1063"/>
      <c r="AF134" s="747">
        <f t="shared" si="106"/>
        <v>0</v>
      </c>
      <c r="AG134" s="600"/>
      <c r="AH134" s="1056">
        <f t="shared" si="107"/>
        <v>0</v>
      </c>
      <c r="AI134" s="1070"/>
      <c r="AJ134" s="747">
        <f t="shared" si="108"/>
        <v>0</v>
      </c>
      <c r="AK134" s="1051"/>
      <c r="AL134" s="270">
        <v>0</v>
      </c>
      <c r="AM134" s="902">
        <v>2022</v>
      </c>
      <c r="AN134" s="902">
        <f>AM134+10</f>
        <v>2032</v>
      </c>
      <c r="AO134" s="18" t="str">
        <f t="shared" si="109"/>
        <v xml:space="preserve"> </v>
      </c>
      <c r="AP134" s="747" t="str">
        <f t="shared" si="110"/>
        <v xml:space="preserve"> </v>
      </c>
      <c r="AQ134" s="4" t="str">
        <f t="shared" si="111"/>
        <v xml:space="preserve"> </v>
      </c>
      <c r="AR134" s="747" t="str">
        <f t="shared" si="112"/>
        <v xml:space="preserve"> </v>
      </c>
      <c r="AS134" s="4" t="str">
        <f t="shared" si="113"/>
        <v xml:space="preserve"> </v>
      </c>
      <c r="AT134" s="747" t="str">
        <f t="shared" si="114"/>
        <v xml:space="preserve"> </v>
      </c>
      <c r="AU134" s="4" t="str">
        <f t="shared" si="115"/>
        <v xml:space="preserve"> </v>
      </c>
      <c r="AV134" s="747" t="str">
        <f t="shared" si="116"/>
        <v xml:space="preserve"> </v>
      </c>
      <c r="AW134" s="4" t="str">
        <f t="shared" si="117"/>
        <v xml:space="preserve"> </v>
      </c>
      <c r="AX134" s="747" t="str">
        <f t="shared" si="118"/>
        <v xml:space="preserve"> </v>
      </c>
      <c r="AY134" s="4" t="str">
        <f t="shared" si="119"/>
        <v xml:space="preserve"> </v>
      </c>
      <c r="AZ134" s="747" t="str">
        <f t="shared" si="120"/>
        <v xml:space="preserve"> </v>
      </c>
      <c r="BA134" s="4" t="str">
        <f t="shared" si="121"/>
        <v xml:space="preserve"> </v>
      </c>
      <c r="BB134" s="747" t="str">
        <f t="shared" si="122"/>
        <v xml:space="preserve"> </v>
      </c>
      <c r="BC134" s="4" t="str">
        <f t="shared" si="123"/>
        <v xml:space="preserve"> </v>
      </c>
      <c r="BD134" s="747" t="str">
        <f t="shared" si="124"/>
        <v xml:space="preserve"> </v>
      </c>
      <c r="BE134" s="4" t="str">
        <f t="shared" si="125"/>
        <v xml:space="preserve"> </v>
      </c>
      <c r="BF134" s="747" t="str">
        <f t="shared" si="126"/>
        <v xml:space="preserve"> </v>
      </c>
      <c r="BG134" s="4" t="str">
        <f t="shared" si="127"/>
        <v xml:space="preserve"> </v>
      </c>
      <c r="BH134" s="747" t="str">
        <f t="shared" si="128"/>
        <v xml:space="preserve"> </v>
      </c>
      <c r="BI134" s="4" t="str">
        <f t="shared" si="129"/>
        <v xml:space="preserve"> </v>
      </c>
      <c r="BJ134" s="747" t="str">
        <f t="shared" si="130"/>
        <v xml:space="preserve"> </v>
      </c>
      <c r="BK134" s="4" t="str">
        <f t="shared" si="131"/>
        <v xml:space="preserve"> </v>
      </c>
      <c r="BL134" s="747" t="str">
        <f t="shared" si="132"/>
        <v xml:space="preserve"> </v>
      </c>
      <c r="BM134" s="4" t="str">
        <f t="shared" si="133"/>
        <v xml:space="preserve"> </v>
      </c>
      <c r="BN134" s="747" t="str">
        <f t="shared" si="134"/>
        <v xml:space="preserve"> </v>
      </c>
      <c r="BO134" s="4" t="str">
        <f t="shared" si="135"/>
        <v xml:space="preserve"> </v>
      </c>
      <c r="BP134" s="747" t="str">
        <f t="shared" si="136"/>
        <v xml:space="preserve"> </v>
      </c>
      <c r="BQ134" s="4">
        <f t="shared" si="137"/>
        <v>0.12</v>
      </c>
      <c r="BR134" s="747">
        <f t="shared" si="138"/>
        <v>9500</v>
      </c>
      <c r="BS134" s="133"/>
      <c r="BT134" s="133"/>
      <c r="BU134" s="389"/>
      <c r="BV134" s="389"/>
      <c r="BW134" s="389"/>
      <c r="BX134" s="389"/>
      <c r="BY134" s="389"/>
      <c r="BZ134" s="596"/>
      <c r="CA134" s="389"/>
      <c r="CB134" s="389"/>
      <c r="CC134" s="163">
        <f t="shared" si="139"/>
        <v>0</v>
      </c>
      <c r="CD134" s="389"/>
      <c r="CE134" s="389"/>
      <c r="CF134" s="389"/>
      <c r="CG134" s="389"/>
      <c r="CH134" s="389"/>
      <c r="CI134" s="389"/>
      <c r="CJ134" s="389"/>
      <c r="CK134" s="389"/>
      <c r="CL134" s="389"/>
      <c r="CM134" s="389"/>
      <c r="CN134" s="389"/>
      <c r="CO134" s="389"/>
      <c r="CP134" s="389"/>
      <c r="CQ134" s="389"/>
      <c r="CR134" s="389"/>
      <c r="CS134" s="389"/>
      <c r="CT134" s="389"/>
      <c r="CU134" s="389"/>
      <c r="CV134" s="389"/>
      <c r="CW134" s="389"/>
      <c r="CX134" s="389"/>
      <c r="CY134" s="389"/>
      <c r="CZ134" s="389"/>
      <c r="DA134" s="389"/>
      <c r="DB134" s="389"/>
      <c r="DC134" s="389"/>
      <c r="DD134" s="389"/>
      <c r="DE134" s="389"/>
      <c r="DF134" s="389"/>
      <c r="DG134" s="389"/>
      <c r="DH134" s="389"/>
      <c r="DI134" s="389"/>
      <c r="DJ134" s="389"/>
      <c r="DK134" s="389"/>
      <c r="DL134" s="389"/>
      <c r="DM134" s="389"/>
      <c r="DN134" s="389"/>
      <c r="DO134" s="389"/>
      <c r="DP134" s="389"/>
      <c r="DQ134" s="389"/>
      <c r="DR134" s="389"/>
      <c r="DS134" s="389"/>
      <c r="DT134" s="389"/>
      <c r="DU134" s="389"/>
      <c r="DV134" s="389"/>
      <c r="DW134" s="389"/>
      <c r="DX134" s="389"/>
      <c r="DY134" s="389"/>
      <c r="DZ134" s="389"/>
      <c r="EA134" s="389"/>
      <c r="EB134" s="389"/>
      <c r="EC134" s="389"/>
      <c r="ED134" s="389"/>
      <c r="EE134" s="389"/>
      <c r="EF134" s="389"/>
      <c r="EG134" s="389"/>
      <c r="EH134" s="389"/>
      <c r="EI134" s="389"/>
      <c r="EJ134" s="389"/>
      <c r="EK134" s="389"/>
      <c r="EL134" s="389"/>
      <c r="EM134" s="389"/>
      <c r="EN134" s="389"/>
      <c r="EO134" s="389"/>
      <c r="EP134" s="389"/>
      <c r="EQ134" s="389"/>
      <c r="ER134" s="389"/>
      <c r="ES134" s="389"/>
      <c r="ET134" s="389"/>
      <c r="EU134" s="389"/>
      <c r="EV134" s="389"/>
      <c r="EW134" s="389"/>
      <c r="EX134" s="389"/>
      <c r="EY134" s="389"/>
      <c r="EZ134" s="389"/>
      <c r="FA134" s="389"/>
      <c r="FB134" s="389"/>
      <c r="FC134" s="389"/>
      <c r="FD134" s="389"/>
      <c r="FE134" s="389"/>
      <c r="FF134" s="389"/>
      <c r="FG134" s="389"/>
      <c r="FH134" s="389"/>
      <c r="FI134" s="389"/>
      <c r="FJ134" s="389"/>
      <c r="FK134" s="389"/>
      <c r="FL134" s="389"/>
      <c r="FM134" s="389"/>
      <c r="FN134" s="389"/>
      <c r="FO134" s="389"/>
      <c r="FP134" s="389"/>
      <c r="FQ134" s="389"/>
      <c r="FR134" s="389"/>
      <c r="FS134" s="389"/>
      <c r="FT134" s="389"/>
      <c r="FU134" s="389"/>
      <c r="FV134" s="389"/>
      <c r="FW134" s="389"/>
      <c r="FX134" s="389"/>
      <c r="FY134" s="625" t="s">
        <v>398</v>
      </c>
      <c r="FZ134" s="626">
        <v>6</v>
      </c>
      <c r="GA134" s="626">
        <v>10315230</v>
      </c>
      <c r="GB134" s="626" t="s">
        <v>783</v>
      </c>
      <c r="GC134" s="626"/>
      <c r="GD134" s="626" t="s">
        <v>783</v>
      </c>
      <c r="GE134" s="626" t="s">
        <v>783</v>
      </c>
      <c r="GF134" s="626" t="s">
        <v>783</v>
      </c>
      <c r="GG134" s="626"/>
      <c r="GH134" s="626" t="s">
        <v>783</v>
      </c>
      <c r="GI134" s="626" t="s">
        <v>783</v>
      </c>
      <c r="GJ134" s="626"/>
      <c r="GK134" s="626" t="s">
        <v>783</v>
      </c>
      <c r="GL134" s="626" t="s">
        <v>781</v>
      </c>
      <c r="GM134" s="626" t="s">
        <v>783</v>
      </c>
      <c r="GN134" s="626" t="s">
        <v>783</v>
      </c>
      <c r="GO134" s="626" t="s">
        <v>783</v>
      </c>
      <c r="GP134" s="626" t="s">
        <v>783</v>
      </c>
      <c r="GQ134" s="626" t="s">
        <v>783</v>
      </c>
      <c r="GR134" s="626" t="s">
        <v>783</v>
      </c>
      <c r="GS134" s="626" t="s">
        <v>783</v>
      </c>
      <c r="GT134" s="626" t="s">
        <v>783</v>
      </c>
      <c r="GU134" s="626" t="s">
        <v>783</v>
      </c>
      <c r="GV134" s="626" t="s">
        <v>783</v>
      </c>
      <c r="GW134" s="626" t="s">
        <v>783</v>
      </c>
      <c r="GX134" s="626" t="s">
        <v>783</v>
      </c>
      <c r="GY134" s="626" t="s">
        <v>783</v>
      </c>
      <c r="GZ134" s="626">
        <v>1649</v>
      </c>
      <c r="HA134" s="626">
        <v>0</v>
      </c>
      <c r="HB134" s="626">
        <v>9</v>
      </c>
      <c r="HC134" s="626" t="s">
        <v>783</v>
      </c>
      <c r="HD134" s="626" t="s">
        <v>783</v>
      </c>
      <c r="HE134" s="626" t="s">
        <v>783</v>
      </c>
      <c r="HF134" s="626" t="s">
        <v>783</v>
      </c>
      <c r="HG134" s="626" t="s">
        <v>783</v>
      </c>
      <c r="HH134" s="626" t="s">
        <v>783</v>
      </c>
      <c r="HI134" s="626" t="s">
        <v>783</v>
      </c>
      <c r="HJ134" s="626" t="s">
        <v>783</v>
      </c>
      <c r="HK134" s="626" t="s">
        <v>783</v>
      </c>
      <c r="HL134" s="626" t="s">
        <v>783</v>
      </c>
      <c r="HM134" s="626" t="s">
        <v>783</v>
      </c>
      <c r="HN134" s="626" t="s">
        <v>783</v>
      </c>
      <c r="HO134" s="626" t="s">
        <v>783</v>
      </c>
      <c r="HP134" s="626" t="s">
        <v>783</v>
      </c>
      <c r="HQ134" s="626" t="s">
        <v>783</v>
      </c>
      <c r="HR134" s="626" t="s">
        <v>783</v>
      </c>
      <c r="HS134" s="626">
        <v>3978970</v>
      </c>
      <c r="HT134" s="626" t="s">
        <v>783</v>
      </c>
      <c r="HU134" s="626" t="s">
        <v>786</v>
      </c>
      <c r="HV134" s="626" t="s">
        <v>787</v>
      </c>
      <c r="HW134" s="626">
        <v>4</v>
      </c>
      <c r="HX134" s="626">
        <v>2006</v>
      </c>
      <c r="HY134" s="626">
        <v>63</v>
      </c>
      <c r="HZ134" s="626">
        <v>0</v>
      </c>
      <c r="IA134" s="626">
        <v>13570</v>
      </c>
      <c r="IB134" s="627">
        <v>38560.614988425928</v>
      </c>
      <c r="IC134" s="626" t="s">
        <v>788</v>
      </c>
      <c r="ID134" s="626">
        <v>3974492</v>
      </c>
      <c r="IE134" s="626" t="s">
        <v>783</v>
      </c>
      <c r="IF134" s="626">
        <v>1712</v>
      </c>
      <c r="IG134" s="626" t="s">
        <v>783</v>
      </c>
      <c r="IH134" s="626" t="s">
        <v>783</v>
      </c>
      <c r="II134" s="626" t="s">
        <v>783</v>
      </c>
      <c r="IJ134" s="626" t="s">
        <v>783</v>
      </c>
      <c r="IK134" s="626" t="s">
        <v>783</v>
      </c>
      <c r="IL134" s="626" t="s">
        <v>783</v>
      </c>
      <c r="IM134" s="626" t="s">
        <v>783</v>
      </c>
      <c r="IN134" s="626" t="s">
        <v>783</v>
      </c>
      <c r="IO134" s="626" t="s">
        <v>783</v>
      </c>
      <c r="IP134" s="626">
        <v>2108</v>
      </c>
      <c r="IQ134" s="627">
        <v>37477.341331018521</v>
      </c>
      <c r="IR134" s="626" t="s">
        <v>783</v>
      </c>
      <c r="IS134" s="626" t="s">
        <v>783</v>
      </c>
      <c r="IT134" s="626" t="s">
        <v>783</v>
      </c>
      <c r="IU134" s="626" t="s">
        <v>783</v>
      </c>
      <c r="IV134" s="626" t="s">
        <v>783</v>
      </c>
      <c r="IW134" s="626" t="s">
        <v>783</v>
      </c>
      <c r="IX134" s="626" t="s">
        <v>783</v>
      </c>
      <c r="IY134" s="626" t="s">
        <v>781</v>
      </c>
      <c r="IZ134" s="626" t="s">
        <v>783</v>
      </c>
      <c r="JA134" s="626" t="s">
        <v>783</v>
      </c>
      <c r="JB134" s="626" t="s">
        <v>783</v>
      </c>
      <c r="JC134" s="626" t="s">
        <v>783</v>
      </c>
      <c r="JD134" s="626" t="s">
        <v>783</v>
      </c>
      <c r="JE134" s="626">
        <v>329422</v>
      </c>
      <c r="JF134" s="626" t="s">
        <v>783</v>
      </c>
      <c r="JG134" s="626" t="s">
        <v>783</v>
      </c>
      <c r="JH134" s="626" t="s">
        <v>783</v>
      </c>
      <c r="JI134" s="626" t="s">
        <v>783</v>
      </c>
      <c r="JJ134" s="626" t="s">
        <v>783</v>
      </c>
      <c r="JK134" s="626" t="s">
        <v>783</v>
      </c>
      <c r="JL134" s="626" t="s">
        <v>783</v>
      </c>
      <c r="JM134" s="626" t="s">
        <v>783</v>
      </c>
      <c r="JN134" s="626">
        <v>4</v>
      </c>
      <c r="JO134" s="626" t="s">
        <v>783</v>
      </c>
      <c r="JP134" s="626" t="s">
        <v>783</v>
      </c>
      <c r="JQ134" s="626" t="s">
        <v>783</v>
      </c>
      <c r="JR134" s="626" t="s">
        <v>783</v>
      </c>
      <c r="JS134" s="626" t="s">
        <v>783</v>
      </c>
      <c r="JT134" s="626" t="s">
        <v>783</v>
      </c>
      <c r="JU134" s="626" t="s">
        <v>783</v>
      </c>
      <c r="JV134" s="626" t="s">
        <v>850</v>
      </c>
      <c r="JW134" s="628">
        <v>13562.314313000001</v>
      </c>
      <c r="JX134">
        <f>JW134</f>
        <v>13562.314313000001</v>
      </c>
      <c r="JY134" s="225">
        <v>2.5686201350378788</v>
      </c>
    </row>
    <row r="135" spans="1:287" ht="16" thickBot="1">
      <c r="A135" s="905" t="s">
        <v>5</v>
      </c>
      <c r="B135" s="79">
        <f t="shared" si="102"/>
        <v>2</v>
      </c>
      <c r="C135" s="1470" t="s">
        <v>45</v>
      </c>
      <c r="D135" s="489" t="s">
        <v>162</v>
      </c>
      <c r="E135" s="1129" t="s">
        <v>158</v>
      </c>
      <c r="F135" s="888">
        <v>3.26</v>
      </c>
      <c r="G135" s="120">
        <f t="shared" ref="G135" si="140">F135+G134</f>
        <v>93.800000000000026</v>
      </c>
      <c r="H135" s="46"/>
      <c r="I135" s="2"/>
      <c r="J135" s="32">
        <v>3.26</v>
      </c>
      <c r="K135" s="18" t="s">
        <v>48</v>
      </c>
      <c r="L135" s="5">
        <v>2015</v>
      </c>
      <c r="M135" s="170">
        <v>3</v>
      </c>
      <c r="N135" s="71">
        <v>3</v>
      </c>
      <c r="O135" s="739">
        <v>1</v>
      </c>
      <c r="P135" s="1107">
        <f t="shared" si="101"/>
        <v>7</v>
      </c>
      <c r="Q135" s="1108">
        <f>O135*N135*M135</f>
        <v>9</v>
      </c>
      <c r="R135" s="30"/>
      <c r="S135" s="2">
        <v>3.26</v>
      </c>
      <c r="T135" s="546"/>
      <c r="U135" s="1040">
        <f t="shared" si="97"/>
        <v>244499.99999999997</v>
      </c>
      <c r="V135" s="219" t="s">
        <v>642</v>
      </c>
      <c r="W135" s="1042">
        <f t="shared" ref="W135:W137" si="141">IF(V135="RC", (U135*1.1+15000*S135),U135)</f>
        <v>244499.99999999997</v>
      </c>
      <c r="X135" s="537">
        <f t="shared" si="92"/>
        <v>73680</v>
      </c>
      <c r="Y135" s="538">
        <f t="shared" si="103"/>
        <v>500</v>
      </c>
      <c r="Z135" s="1090">
        <f t="shared" si="104"/>
        <v>318680</v>
      </c>
      <c r="AA135" s="1475">
        <f t="shared" si="93"/>
        <v>8400815.2218666635</v>
      </c>
      <c r="AB135" s="1098"/>
      <c r="AC135" s="600"/>
      <c r="AD135" s="1056">
        <f t="shared" si="105"/>
        <v>0</v>
      </c>
      <c r="AE135" s="1063">
        <v>0.25</v>
      </c>
      <c r="AF135" s="747">
        <f t="shared" si="106"/>
        <v>58679.999999999993</v>
      </c>
      <c r="AG135" s="600">
        <v>250</v>
      </c>
      <c r="AH135" s="1056">
        <f t="shared" si="107"/>
        <v>15000</v>
      </c>
      <c r="AI135" s="1070"/>
      <c r="AJ135" s="747">
        <f t="shared" si="108"/>
        <v>0</v>
      </c>
      <c r="AK135" s="1051"/>
      <c r="AL135" s="270">
        <v>0</v>
      </c>
      <c r="AM135" s="902">
        <v>2022</v>
      </c>
      <c r="AN135" s="902">
        <f>AM135+15</f>
        <v>2037</v>
      </c>
      <c r="AO135" s="18" t="str">
        <f t="shared" si="109"/>
        <v xml:space="preserve"> </v>
      </c>
      <c r="AP135" s="747" t="str">
        <f t="shared" si="110"/>
        <v xml:space="preserve"> </v>
      </c>
      <c r="AQ135" s="4" t="str">
        <f t="shared" si="111"/>
        <v xml:space="preserve"> </v>
      </c>
      <c r="AR135" s="747" t="str">
        <f t="shared" si="112"/>
        <v xml:space="preserve"> </v>
      </c>
      <c r="AS135" s="4" t="str">
        <f t="shared" si="113"/>
        <v xml:space="preserve"> </v>
      </c>
      <c r="AT135" s="747" t="str">
        <f t="shared" si="114"/>
        <v xml:space="preserve"> </v>
      </c>
      <c r="AU135" s="4" t="str">
        <f t="shared" si="115"/>
        <v xml:space="preserve"> </v>
      </c>
      <c r="AV135" s="747" t="str">
        <f t="shared" si="116"/>
        <v xml:space="preserve"> </v>
      </c>
      <c r="AW135" s="4" t="str">
        <f t="shared" si="117"/>
        <v xml:space="preserve"> </v>
      </c>
      <c r="AX135" s="747" t="str">
        <f t="shared" si="118"/>
        <v xml:space="preserve"> </v>
      </c>
      <c r="AY135" s="4" t="str">
        <f t="shared" si="119"/>
        <v xml:space="preserve"> </v>
      </c>
      <c r="AZ135" s="747" t="str">
        <f t="shared" si="120"/>
        <v xml:space="preserve"> </v>
      </c>
      <c r="BA135" s="4" t="str">
        <f t="shared" si="121"/>
        <v xml:space="preserve"> </v>
      </c>
      <c r="BB135" s="747" t="str">
        <f t="shared" si="122"/>
        <v xml:space="preserve"> </v>
      </c>
      <c r="BC135" s="4" t="str">
        <f t="shared" si="123"/>
        <v xml:space="preserve"> </v>
      </c>
      <c r="BD135" s="747" t="str">
        <f t="shared" si="124"/>
        <v xml:space="preserve"> </v>
      </c>
      <c r="BE135" s="4" t="str">
        <f t="shared" si="125"/>
        <v xml:space="preserve"> </v>
      </c>
      <c r="BF135" s="747" t="str">
        <f t="shared" si="126"/>
        <v xml:space="preserve"> </v>
      </c>
      <c r="BG135" s="4" t="str">
        <f t="shared" si="127"/>
        <v xml:space="preserve"> </v>
      </c>
      <c r="BH135" s="747" t="str">
        <f t="shared" si="128"/>
        <v xml:space="preserve"> </v>
      </c>
      <c r="BI135" s="4" t="str">
        <f t="shared" si="129"/>
        <v xml:space="preserve"> </v>
      </c>
      <c r="BJ135" s="747" t="str">
        <f t="shared" si="130"/>
        <v xml:space="preserve"> </v>
      </c>
      <c r="BK135" s="4" t="str">
        <f t="shared" si="131"/>
        <v xml:space="preserve"> </v>
      </c>
      <c r="BL135" s="747" t="str">
        <f t="shared" si="132"/>
        <v xml:space="preserve"> </v>
      </c>
      <c r="BM135" s="4" t="str">
        <f t="shared" si="133"/>
        <v xml:space="preserve"> </v>
      </c>
      <c r="BN135" s="747" t="str">
        <f t="shared" si="134"/>
        <v xml:space="preserve"> </v>
      </c>
      <c r="BO135" s="4" t="str">
        <f t="shared" si="135"/>
        <v xml:space="preserve"> </v>
      </c>
      <c r="BP135" s="747" t="str">
        <f t="shared" si="136"/>
        <v xml:space="preserve"> </v>
      </c>
      <c r="BQ135" s="4" t="str">
        <f t="shared" si="137"/>
        <v xml:space="preserve"> </v>
      </c>
      <c r="BR135" s="747" t="str">
        <f t="shared" si="138"/>
        <v xml:space="preserve"> </v>
      </c>
      <c r="BS135" s="133" t="s">
        <v>265</v>
      </c>
      <c r="BT135" s="133"/>
      <c r="BU135" s="389"/>
      <c r="BV135" s="389"/>
      <c r="BW135" s="389"/>
      <c r="BX135" s="389"/>
      <c r="BY135" s="389"/>
      <c r="BZ135" s="389"/>
      <c r="CA135" s="389"/>
      <c r="CB135" s="389"/>
      <c r="CC135" s="163">
        <f t="shared" si="139"/>
        <v>0</v>
      </c>
      <c r="CD135" s="389"/>
      <c r="CE135" s="389"/>
      <c r="CF135" s="389"/>
      <c r="CG135" s="389"/>
      <c r="CH135" s="389"/>
      <c r="CI135" s="389"/>
      <c r="CJ135" s="389"/>
      <c r="CK135" s="389"/>
      <c r="CL135" s="389"/>
      <c r="CM135" s="389"/>
      <c r="CN135" s="389"/>
      <c r="CO135" s="389"/>
      <c r="CP135" s="389"/>
      <c r="CQ135" s="389"/>
      <c r="CR135" s="389"/>
      <c r="CS135" s="389"/>
      <c r="CT135" s="389"/>
      <c r="CU135" s="389"/>
      <c r="CV135" s="389"/>
      <c r="CW135" s="389"/>
      <c r="CX135" s="389"/>
      <c r="CY135" s="389"/>
      <c r="CZ135" s="389"/>
      <c r="DA135" s="389"/>
      <c r="DB135" s="389"/>
      <c r="DC135" s="389"/>
      <c r="DD135" s="389"/>
      <c r="DE135" s="389"/>
      <c r="DF135" s="389"/>
      <c r="DG135" s="389"/>
      <c r="DH135" s="389"/>
      <c r="DI135" s="389"/>
      <c r="DJ135" s="389"/>
      <c r="DK135" s="389"/>
      <c r="DL135" s="389"/>
      <c r="DM135" s="389"/>
      <c r="DN135" s="389"/>
      <c r="DO135" s="389"/>
      <c r="DP135" s="389"/>
      <c r="DQ135" s="389"/>
      <c r="DR135" s="389"/>
      <c r="DS135" s="389"/>
      <c r="DT135" s="389"/>
      <c r="DU135" s="389"/>
      <c r="DV135" s="389"/>
      <c r="DW135" s="389"/>
      <c r="DX135" s="389"/>
      <c r="DY135" s="389"/>
      <c r="DZ135" s="389"/>
      <c r="EA135" s="389"/>
      <c r="EB135" s="389"/>
      <c r="EC135" s="389"/>
      <c r="ED135" s="389"/>
      <c r="EE135" s="389"/>
      <c r="EF135" s="389"/>
      <c r="EG135" s="389"/>
      <c r="EH135" s="389"/>
      <c r="EI135" s="389"/>
      <c r="EJ135" s="389"/>
      <c r="EK135" s="389"/>
      <c r="EL135" s="389"/>
      <c r="EM135" s="389"/>
      <c r="EN135" s="389"/>
      <c r="EO135" s="389"/>
      <c r="EP135" s="389"/>
      <c r="EQ135" s="389"/>
      <c r="ER135" s="389"/>
      <c r="ES135" s="389"/>
      <c r="ET135" s="389"/>
      <c r="EU135" s="389"/>
      <c r="EV135" s="389"/>
      <c r="EW135" s="389"/>
      <c r="EX135" s="389"/>
      <c r="EY135" s="389"/>
      <c r="EZ135" s="389"/>
      <c r="FA135" s="389"/>
      <c r="FB135" s="389"/>
      <c r="FC135" s="389"/>
      <c r="FD135" s="389"/>
      <c r="FE135" s="389"/>
      <c r="FF135" s="389"/>
      <c r="FG135" s="389"/>
      <c r="FH135" s="389"/>
      <c r="FI135" s="389"/>
      <c r="FJ135" s="389"/>
      <c r="FK135" s="389"/>
      <c r="FL135" s="389"/>
      <c r="FM135" s="389"/>
      <c r="FN135" s="389"/>
      <c r="FO135" s="389"/>
      <c r="FP135" s="389"/>
      <c r="FQ135" s="389"/>
      <c r="FR135" s="389"/>
      <c r="FS135" s="389"/>
      <c r="FT135" s="389"/>
      <c r="FU135" s="389"/>
      <c r="FV135" s="389"/>
      <c r="FW135" s="389"/>
      <c r="FX135" s="389"/>
      <c r="FY135" s="666" t="s">
        <v>376</v>
      </c>
      <c r="FZ135" s="667">
        <v>124</v>
      </c>
      <c r="GA135" s="667">
        <v>30289317</v>
      </c>
      <c r="GB135" s="667">
        <v>55</v>
      </c>
      <c r="GC135" s="667" t="s">
        <v>798</v>
      </c>
      <c r="GD135" s="667">
        <v>20</v>
      </c>
      <c r="GE135" s="667">
        <v>1970</v>
      </c>
      <c r="GF135" s="667">
        <v>1</v>
      </c>
      <c r="GG135" s="667" t="s">
        <v>780</v>
      </c>
      <c r="GH135" s="667">
        <v>1</v>
      </c>
      <c r="GI135" s="667">
        <v>1</v>
      </c>
      <c r="GJ135" s="667" t="s">
        <v>780</v>
      </c>
      <c r="GK135" s="667">
        <v>1</v>
      </c>
      <c r="GL135" s="667" t="s">
        <v>781</v>
      </c>
      <c r="GM135" s="667" t="s">
        <v>782</v>
      </c>
      <c r="GN135" s="667">
        <v>66</v>
      </c>
      <c r="GO135" s="667" t="s">
        <v>783</v>
      </c>
      <c r="GP135" s="667">
        <v>0</v>
      </c>
      <c r="GQ135" s="667">
        <v>0</v>
      </c>
      <c r="GR135" s="667">
        <v>4</v>
      </c>
      <c r="GS135" s="667">
        <v>2</v>
      </c>
      <c r="GT135" s="667">
        <v>1</v>
      </c>
      <c r="GU135" s="667" t="s">
        <v>783</v>
      </c>
      <c r="GV135" s="667" t="s">
        <v>783</v>
      </c>
      <c r="GW135" s="667" t="s">
        <v>783</v>
      </c>
      <c r="GX135" s="667" t="s">
        <v>783</v>
      </c>
      <c r="GY135" s="667" t="s">
        <v>783</v>
      </c>
      <c r="GZ135" s="667">
        <v>1649</v>
      </c>
      <c r="HA135" s="667">
        <v>0.4</v>
      </c>
      <c r="HB135" s="667">
        <v>5</v>
      </c>
      <c r="HC135" s="667" t="s">
        <v>783</v>
      </c>
      <c r="HD135" s="667" t="s">
        <v>782</v>
      </c>
      <c r="HE135" s="667">
        <v>35</v>
      </c>
      <c r="HF135" s="667" t="s">
        <v>783</v>
      </c>
      <c r="HG135" s="667">
        <v>0</v>
      </c>
      <c r="HH135" s="667" t="s">
        <v>783</v>
      </c>
      <c r="HI135" s="667">
        <v>0</v>
      </c>
      <c r="HJ135" s="667">
        <v>1</v>
      </c>
      <c r="HK135" s="667">
        <v>45</v>
      </c>
      <c r="HL135" s="667" t="s">
        <v>784</v>
      </c>
      <c r="HM135" s="667" t="s">
        <v>785</v>
      </c>
      <c r="HN135" s="667" t="s">
        <v>783</v>
      </c>
      <c r="HO135" s="667" t="s">
        <v>783</v>
      </c>
      <c r="HP135" s="667" t="s">
        <v>783</v>
      </c>
      <c r="HQ135" s="667" t="s">
        <v>783</v>
      </c>
      <c r="HR135" s="667" t="s">
        <v>783</v>
      </c>
      <c r="HS135" s="667">
        <v>3980110</v>
      </c>
      <c r="HT135" s="667" t="s">
        <v>783</v>
      </c>
      <c r="HU135" s="667" t="s">
        <v>786</v>
      </c>
      <c r="HV135" s="667" t="s">
        <v>787</v>
      </c>
      <c r="HW135" s="667">
        <v>4</v>
      </c>
      <c r="HX135" s="667">
        <v>2014</v>
      </c>
      <c r="HY135" s="667">
        <v>63</v>
      </c>
      <c r="HZ135" s="667">
        <v>0</v>
      </c>
      <c r="IA135" s="667">
        <v>2112</v>
      </c>
      <c r="IB135" s="668">
        <v>41697.500081018516</v>
      </c>
      <c r="IC135" s="667" t="s">
        <v>788</v>
      </c>
      <c r="ID135" s="667">
        <v>3975632</v>
      </c>
      <c r="IE135" s="667">
        <v>2014</v>
      </c>
      <c r="IF135" s="667">
        <v>1712</v>
      </c>
      <c r="IG135" s="667" t="s">
        <v>783</v>
      </c>
      <c r="IH135" s="667" t="s">
        <v>783</v>
      </c>
      <c r="II135" s="667" t="s">
        <v>783</v>
      </c>
      <c r="IJ135" s="667" t="s">
        <v>783</v>
      </c>
      <c r="IK135" s="667" t="s">
        <v>783</v>
      </c>
      <c r="IL135" s="667" t="s">
        <v>783</v>
      </c>
      <c r="IM135" s="667" t="s">
        <v>783</v>
      </c>
      <c r="IN135" s="667" t="s">
        <v>783</v>
      </c>
      <c r="IO135" s="667" t="s">
        <v>783</v>
      </c>
      <c r="IP135" s="667">
        <v>1649</v>
      </c>
      <c r="IQ135" s="668">
        <v>37477.354571759257</v>
      </c>
      <c r="IR135" s="667">
        <v>2</v>
      </c>
      <c r="IS135" s="667" t="s">
        <v>793</v>
      </c>
      <c r="IT135" s="667">
        <v>1</v>
      </c>
      <c r="IU135" s="669">
        <v>41275</v>
      </c>
      <c r="IV135" s="667" t="s">
        <v>783</v>
      </c>
      <c r="IW135" s="667" t="s">
        <v>783</v>
      </c>
      <c r="IX135" s="667" t="s">
        <v>783</v>
      </c>
      <c r="IY135" s="667" t="s">
        <v>781</v>
      </c>
      <c r="IZ135" s="667">
        <v>45</v>
      </c>
      <c r="JA135" s="667" t="s">
        <v>789</v>
      </c>
      <c r="JB135" s="667" t="s">
        <v>783</v>
      </c>
      <c r="JC135" s="667" t="s">
        <v>783</v>
      </c>
      <c r="JD135" s="667" t="s">
        <v>783</v>
      </c>
      <c r="JE135" s="667">
        <v>329395</v>
      </c>
      <c r="JF135" s="667" t="s">
        <v>783</v>
      </c>
      <c r="JG135" s="667" t="s">
        <v>783</v>
      </c>
      <c r="JH135" s="667" t="s">
        <v>795</v>
      </c>
      <c r="JI135" s="667">
        <v>55</v>
      </c>
      <c r="JJ135" s="667" t="s">
        <v>783</v>
      </c>
      <c r="JK135" s="667" t="s">
        <v>783</v>
      </c>
      <c r="JL135" s="667" t="s">
        <v>783</v>
      </c>
      <c r="JM135" s="667" t="s">
        <v>790</v>
      </c>
      <c r="JN135" s="667">
        <v>4</v>
      </c>
      <c r="JO135" s="667">
        <v>3</v>
      </c>
      <c r="JP135" s="667" t="s">
        <v>783</v>
      </c>
      <c r="JQ135" s="667">
        <v>10711928</v>
      </c>
      <c r="JR135" s="667">
        <v>2011</v>
      </c>
      <c r="JS135" s="667">
        <v>3</v>
      </c>
      <c r="JT135" s="667" t="s">
        <v>783</v>
      </c>
      <c r="JU135" s="667" t="s">
        <v>783</v>
      </c>
      <c r="JV135" s="667" t="s">
        <v>825</v>
      </c>
      <c r="JW135" s="670">
        <v>2073.917809</v>
      </c>
      <c r="JX135">
        <f>JW135</f>
        <v>2073.917809</v>
      </c>
      <c r="JY135" s="225">
        <v>0.39278746382575758</v>
      </c>
    </row>
    <row r="136" spans="1:287" ht="16" hidden="1" thickBot="1">
      <c r="A136" s="905" t="s">
        <v>5</v>
      </c>
      <c r="B136" s="79">
        <f t="shared" si="102"/>
        <v>2</v>
      </c>
      <c r="C136" s="871" t="s">
        <v>63</v>
      </c>
      <c r="D136" s="489"/>
      <c r="E136" s="1129">
        <v>0.26</v>
      </c>
      <c r="F136" s="888">
        <v>0</v>
      </c>
      <c r="G136" s="120">
        <f>F136+G135</f>
        <v>93.800000000000026</v>
      </c>
      <c r="H136" s="46"/>
      <c r="I136" s="2"/>
      <c r="J136" s="29"/>
      <c r="K136" s="18"/>
      <c r="L136" s="5"/>
      <c r="M136" s="741"/>
      <c r="N136" s="65"/>
      <c r="O136" s="69"/>
      <c r="P136" s="1107">
        <f t="shared" si="101"/>
        <v>0</v>
      </c>
      <c r="Q136" s="1108">
        <v>0.5</v>
      </c>
      <c r="R136" s="46"/>
      <c r="S136" s="2"/>
      <c r="T136" s="25"/>
      <c r="U136" s="219">
        <f t="shared" si="97"/>
        <v>0</v>
      </c>
      <c r="V136" s="219" t="s">
        <v>642</v>
      </c>
      <c r="W136" s="1042">
        <f t="shared" si="141"/>
        <v>0</v>
      </c>
      <c r="X136" s="537">
        <f t="shared" ref="X136:X137" si="142">AD136+AF136+AH136+AJ136+AL136</f>
        <v>0</v>
      </c>
      <c r="Y136" s="538">
        <f t="shared" si="103"/>
        <v>0</v>
      </c>
      <c r="Z136" s="1090">
        <f t="shared" si="104"/>
        <v>0</v>
      </c>
      <c r="AA136" s="1475"/>
      <c r="AB136" s="1098"/>
      <c r="AC136" s="600"/>
      <c r="AD136" s="1056"/>
      <c r="AE136" s="1063"/>
      <c r="AF136" s="747"/>
      <c r="AG136" s="600"/>
      <c r="AH136" s="1056">
        <f t="shared" si="107"/>
        <v>0</v>
      </c>
      <c r="AI136" s="1070"/>
      <c r="AJ136" s="747">
        <f t="shared" si="108"/>
        <v>0</v>
      </c>
      <c r="AK136" s="1051"/>
      <c r="AL136" s="270">
        <v>0</v>
      </c>
      <c r="AM136" s="902"/>
      <c r="AN136" s="902"/>
      <c r="AO136" s="18" t="str">
        <f t="shared" si="109"/>
        <v xml:space="preserve"> </v>
      </c>
      <c r="AP136" s="747" t="str">
        <f t="shared" si="110"/>
        <v xml:space="preserve"> </v>
      </c>
      <c r="AQ136" s="4" t="str">
        <f t="shared" si="111"/>
        <v xml:space="preserve"> </v>
      </c>
      <c r="AR136" s="747" t="str">
        <f t="shared" si="112"/>
        <v xml:space="preserve"> </v>
      </c>
      <c r="AS136" s="4" t="str">
        <f t="shared" si="113"/>
        <v xml:space="preserve"> </v>
      </c>
      <c r="AT136" s="747" t="str">
        <f t="shared" si="114"/>
        <v xml:space="preserve"> </v>
      </c>
      <c r="AU136" s="4" t="str">
        <f t="shared" si="115"/>
        <v xml:space="preserve"> </v>
      </c>
      <c r="AV136" s="747" t="str">
        <f t="shared" si="116"/>
        <v xml:space="preserve"> </v>
      </c>
      <c r="AW136" s="4" t="str">
        <f t="shared" si="117"/>
        <v xml:space="preserve"> </v>
      </c>
      <c r="AX136" s="747" t="str">
        <f t="shared" si="118"/>
        <v xml:space="preserve"> </v>
      </c>
      <c r="AY136" s="4" t="str">
        <f t="shared" si="119"/>
        <v xml:space="preserve"> </v>
      </c>
      <c r="AZ136" s="747" t="str">
        <f t="shared" si="120"/>
        <v xml:space="preserve"> </v>
      </c>
      <c r="BA136" s="4" t="str">
        <f t="shared" si="121"/>
        <v xml:space="preserve"> </v>
      </c>
      <c r="BB136" s="747" t="str">
        <f t="shared" si="122"/>
        <v xml:space="preserve"> </v>
      </c>
      <c r="BC136" s="4" t="str">
        <f t="shared" si="123"/>
        <v xml:space="preserve"> </v>
      </c>
      <c r="BD136" s="747" t="str">
        <f t="shared" si="124"/>
        <v xml:space="preserve"> </v>
      </c>
      <c r="BE136" s="4" t="str">
        <f t="shared" si="125"/>
        <v xml:space="preserve"> </v>
      </c>
      <c r="BF136" s="747" t="str">
        <f t="shared" si="126"/>
        <v xml:space="preserve"> </v>
      </c>
      <c r="BG136" s="4" t="str">
        <f t="shared" si="127"/>
        <v xml:space="preserve"> </v>
      </c>
      <c r="BH136" s="747" t="str">
        <f t="shared" si="128"/>
        <v xml:space="preserve"> </v>
      </c>
      <c r="BI136" s="4" t="str">
        <f t="shared" si="129"/>
        <v xml:space="preserve"> </v>
      </c>
      <c r="BJ136" s="747" t="str">
        <f t="shared" si="130"/>
        <v xml:space="preserve"> </v>
      </c>
      <c r="BK136" s="4" t="str">
        <f t="shared" si="131"/>
        <v xml:space="preserve"> </v>
      </c>
      <c r="BL136" s="747" t="str">
        <f t="shared" si="132"/>
        <v xml:space="preserve"> </v>
      </c>
      <c r="BM136" s="4" t="str">
        <f t="shared" si="133"/>
        <v xml:space="preserve"> </v>
      </c>
      <c r="BN136" s="747" t="str">
        <f t="shared" si="134"/>
        <v xml:space="preserve"> </v>
      </c>
      <c r="BO136" s="4" t="str">
        <f t="shared" si="135"/>
        <v xml:space="preserve"> </v>
      </c>
      <c r="BP136" s="747" t="str">
        <f t="shared" si="136"/>
        <v xml:space="preserve"> </v>
      </c>
      <c r="BQ136" s="4" t="str">
        <f t="shared" si="137"/>
        <v xml:space="preserve"> </v>
      </c>
      <c r="BR136" s="747" t="str">
        <f t="shared" si="138"/>
        <v xml:space="preserve"> </v>
      </c>
      <c r="BS136" s="133"/>
      <c r="BT136" s="133"/>
      <c r="BU136" s="389"/>
      <c r="BV136" s="389"/>
      <c r="BW136" s="389"/>
      <c r="BX136" s="389"/>
      <c r="BY136" s="389"/>
      <c r="BZ136" s="389"/>
      <c r="CA136" s="389"/>
      <c r="CB136" s="389"/>
      <c r="CC136" s="163">
        <f t="shared" si="139"/>
        <v>0</v>
      </c>
      <c r="CD136" s="389"/>
      <c r="CE136" s="389"/>
      <c r="CF136" s="389"/>
      <c r="CG136" s="389"/>
      <c r="CH136" s="389"/>
      <c r="CI136" s="389"/>
      <c r="CJ136" s="389"/>
      <c r="CK136" s="389"/>
      <c r="CL136" s="389"/>
      <c r="CM136" s="389"/>
      <c r="CN136" s="389"/>
      <c r="CO136" s="389"/>
      <c r="CP136" s="389"/>
      <c r="CQ136" s="389"/>
      <c r="CR136" s="389"/>
      <c r="CS136" s="389"/>
      <c r="CT136" s="389"/>
      <c r="CU136" s="389"/>
      <c r="CV136" s="389"/>
      <c r="CW136" s="389"/>
      <c r="CX136" s="389"/>
      <c r="CY136" s="389"/>
      <c r="CZ136" s="389"/>
      <c r="DA136" s="389"/>
      <c r="DB136" s="389"/>
      <c r="DC136" s="389"/>
      <c r="DD136" s="389"/>
      <c r="DE136" s="389"/>
      <c r="DF136" s="389"/>
      <c r="DG136" s="389"/>
      <c r="DH136" s="389"/>
      <c r="DI136" s="389"/>
      <c r="DJ136" s="389"/>
      <c r="DK136" s="389"/>
      <c r="DL136" s="389"/>
      <c r="DM136" s="389"/>
      <c r="DN136" s="389"/>
      <c r="DO136" s="389"/>
      <c r="DP136" s="389"/>
      <c r="DQ136" s="389"/>
      <c r="DR136" s="389"/>
      <c r="DS136" s="389"/>
      <c r="DT136" s="389"/>
      <c r="DU136" s="389"/>
      <c r="DV136" s="389"/>
      <c r="DW136" s="389"/>
      <c r="DX136" s="389"/>
      <c r="DY136" s="389"/>
      <c r="DZ136" s="389"/>
      <c r="EA136" s="389"/>
      <c r="EB136" s="389"/>
      <c r="EC136" s="389"/>
      <c r="ED136" s="389"/>
      <c r="EE136" s="389"/>
      <c r="EF136" s="389"/>
      <c r="EG136" s="389"/>
      <c r="EH136" s="389"/>
      <c r="EI136" s="389"/>
      <c r="EJ136" s="389"/>
      <c r="EK136" s="389"/>
      <c r="EL136" s="389"/>
      <c r="EM136" s="389"/>
      <c r="EN136" s="389"/>
      <c r="EO136" s="389"/>
      <c r="EP136" s="389"/>
      <c r="EQ136" s="389"/>
      <c r="ER136" s="389"/>
      <c r="ES136" s="389"/>
      <c r="ET136" s="389"/>
      <c r="EU136" s="389"/>
      <c r="EV136" s="389"/>
      <c r="EW136" s="389"/>
      <c r="EX136" s="389"/>
      <c r="EY136" s="389"/>
      <c r="EZ136" s="389"/>
      <c r="FA136" s="389"/>
      <c r="FB136" s="389"/>
      <c r="FC136" s="389"/>
      <c r="FD136" s="389"/>
      <c r="FE136" s="389"/>
      <c r="FF136" s="389"/>
      <c r="FG136" s="389"/>
      <c r="FH136" s="389"/>
      <c r="FI136" s="389"/>
      <c r="FJ136" s="389"/>
      <c r="FK136" s="389"/>
      <c r="FL136" s="389"/>
      <c r="FM136" s="389"/>
      <c r="FN136" s="389"/>
      <c r="FO136" s="389"/>
      <c r="FP136" s="389"/>
      <c r="FQ136" s="389"/>
      <c r="FR136" s="389"/>
      <c r="FS136" s="389"/>
      <c r="FT136" s="389"/>
      <c r="FU136" s="389"/>
      <c r="FV136" s="389"/>
      <c r="FW136" s="389"/>
      <c r="FX136" s="389"/>
      <c r="FY136" s="625" t="s">
        <v>379</v>
      </c>
      <c r="FZ136" s="626">
        <v>288</v>
      </c>
      <c r="GA136" s="626">
        <v>30289318</v>
      </c>
      <c r="GB136" s="626">
        <v>55</v>
      </c>
      <c r="GC136" s="626" t="s">
        <v>798</v>
      </c>
      <c r="GD136" s="626">
        <v>18</v>
      </c>
      <c r="GE136" s="626">
        <v>2009</v>
      </c>
      <c r="GF136" s="626">
        <v>1</v>
      </c>
      <c r="GG136" s="626" t="s">
        <v>780</v>
      </c>
      <c r="GH136" s="626">
        <v>2</v>
      </c>
      <c r="GI136" s="626">
        <v>1</v>
      </c>
      <c r="GJ136" s="626" t="s">
        <v>780</v>
      </c>
      <c r="GK136" s="626">
        <v>2</v>
      </c>
      <c r="GL136" s="626" t="s">
        <v>781</v>
      </c>
      <c r="GM136" s="626" t="s">
        <v>782</v>
      </c>
      <c r="GN136" s="626">
        <v>50</v>
      </c>
      <c r="GO136" s="626" t="s">
        <v>783</v>
      </c>
      <c r="GP136" s="626">
        <v>0</v>
      </c>
      <c r="GQ136" s="626">
        <v>0</v>
      </c>
      <c r="GR136" s="626">
        <v>4</v>
      </c>
      <c r="GS136" s="626">
        <v>2</v>
      </c>
      <c r="GT136" s="626">
        <v>9</v>
      </c>
      <c r="GU136" s="626" t="s">
        <v>783</v>
      </c>
      <c r="GV136" s="626" t="s">
        <v>783</v>
      </c>
      <c r="GW136" s="626" t="s">
        <v>783</v>
      </c>
      <c r="GX136" s="626" t="s">
        <v>783</v>
      </c>
      <c r="GY136" s="626" t="s">
        <v>783</v>
      </c>
      <c r="GZ136" s="626">
        <v>1649</v>
      </c>
      <c r="HA136" s="626">
        <v>0.4</v>
      </c>
      <c r="HB136" s="626">
        <v>5</v>
      </c>
      <c r="HC136" s="626" t="s">
        <v>783</v>
      </c>
      <c r="HD136" s="626" t="s">
        <v>782</v>
      </c>
      <c r="HE136" s="626">
        <v>15</v>
      </c>
      <c r="HF136" s="626" t="s">
        <v>783</v>
      </c>
      <c r="HG136" s="626">
        <v>0</v>
      </c>
      <c r="HH136" s="626" t="s">
        <v>783</v>
      </c>
      <c r="HI136" s="626">
        <v>0</v>
      </c>
      <c r="HJ136" s="626">
        <v>1</v>
      </c>
      <c r="HK136" s="626">
        <v>45</v>
      </c>
      <c r="HL136" s="626" t="s">
        <v>784</v>
      </c>
      <c r="HM136" s="626" t="s">
        <v>785</v>
      </c>
      <c r="HN136" s="626" t="s">
        <v>783</v>
      </c>
      <c r="HO136" s="626" t="s">
        <v>783</v>
      </c>
      <c r="HP136" s="626" t="s">
        <v>783</v>
      </c>
      <c r="HQ136" s="626" t="s">
        <v>783</v>
      </c>
      <c r="HR136" s="626" t="s">
        <v>783</v>
      </c>
      <c r="HS136" s="626">
        <v>5074781</v>
      </c>
      <c r="HT136" s="626" t="s">
        <v>783</v>
      </c>
      <c r="HU136" s="626" t="s">
        <v>786</v>
      </c>
      <c r="HV136" s="626" t="s">
        <v>787</v>
      </c>
      <c r="HW136" s="626">
        <v>4</v>
      </c>
      <c r="HX136" s="626">
        <v>2014</v>
      </c>
      <c r="HY136" s="626">
        <v>63</v>
      </c>
      <c r="HZ136" s="626">
        <v>2587</v>
      </c>
      <c r="IA136" s="626">
        <v>4699</v>
      </c>
      <c r="IB136" s="627">
        <v>41697.500081018516</v>
      </c>
      <c r="IC136" s="626" t="s">
        <v>788</v>
      </c>
      <c r="ID136" s="626">
        <v>5074780</v>
      </c>
      <c r="IE136" s="626">
        <v>2014</v>
      </c>
      <c r="IF136" s="626">
        <v>1712</v>
      </c>
      <c r="IG136" s="626" t="s">
        <v>783</v>
      </c>
      <c r="IH136" s="626" t="s">
        <v>783</v>
      </c>
      <c r="II136" s="626" t="s">
        <v>783</v>
      </c>
      <c r="IJ136" s="626" t="s">
        <v>783</v>
      </c>
      <c r="IK136" s="626" t="s">
        <v>783</v>
      </c>
      <c r="IL136" s="626" t="s">
        <v>783</v>
      </c>
      <c r="IM136" s="626" t="s">
        <v>783</v>
      </c>
      <c r="IN136" s="626" t="s">
        <v>783</v>
      </c>
      <c r="IO136" s="626" t="s">
        <v>783</v>
      </c>
      <c r="IP136" s="626">
        <v>1649</v>
      </c>
      <c r="IQ136" s="627">
        <v>38587.423726851855</v>
      </c>
      <c r="IR136" s="626">
        <v>2</v>
      </c>
      <c r="IS136" s="626" t="s">
        <v>793</v>
      </c>
      <c r="IT136" s="626">
        <v>9</v>
      </c>
      <c r="IU136" s="665">
        <v>41275</v>
      </c>
      <c r="IV136" s="626" t="s">
        <v>783</v>
      </c>
      <c r="IW136" s="626" t="s">
        <v>783</v>
      </c>
      <c r="IX136" s="626" t="s">
        <v>783</v>
      </c>
      <c r="IY136" s="626" t="s">
        <v>781</v>
      </c>
      <c r="IZ136" s="626">
        <v>45</v>
      </c>
      <c r="JA136" s="626" t="s">
        <v>789</v>
      </c>
      <c r="JB136" s="626" t="s">
        <v>783</v>
      </c>
      <c r="JC136" s="626" t="s">
        <v>783</v>
      </c>
      <c r="JD136" s="626" t="s">
        <v>783</v>
      </c>
      <c r="JE136" s="626">
        <v>329400</v>
      </c>
      <c r="JF136" s="626" t="s">
        <v>783</v>
      </c>
      <c r="JG136" s="626" t="s">
        <v>783</v>
      </c>
      <c r="JH136" s="626" t="s">
        <v>815</v>
      </c>
      <c r="JI136" s="626">
        <v>55</v>
      </c>
      <c r="JJ136" s="626" t="s">
        <v>783</v>
      </c>
      <c r="JK136" s="626" t="s">
        <v>783</v>
      </c>
      <c r="JL136" s="626" t="s">
        <v>783</v>
      </c>
      <c r="JM136" s="626" t="s">
        <v>790</v>
      </c>
      <c r="JN136" s="626">
        <v>4</v>
      </c>
      <c r="JO136" s="626">
        <v>3</v>
      </c>
      <c r="JP136" s="626" t="s">
        <v>783</v>
      </c>
      <c r="JQ136" s="626" t="s">
        <v>783</v>
      </c>
      <c r="JR136" s="626" t="s">
        <v>783</v>
      </c>
      <c r="JS136" s="626" t="s">
        <v>783</v>
      </c>
      <c r="JT136" s="626" t="s">
        <v>783</v>
      </c>
      <c r="JU136" s="626" t="s">
        <v>783</v>
      </c>
      <c r="JV136" s="626" t="s">
        <v>826</v>
      </c>
      <c r="JW136" s="628">
        <v>2134.4923869999998</v>
      </c>
      <c r="JX136">
        <f>JW136</f>
        <v>2134.4923869999998</v>
      </c>
      <c r="JY136" s="225">
        <v>1.39278746382576</v>
      </c>
      <c r="JZ136" s="1445">
        <f>JW136/5280</f>
        <v>0.40425992178030301</v>
      </c>
    </row>
    <row r="137" spans="1:287" ht="16" hidden="1" thickBot="1">
      <c r="A137" s="907" t="s">
        <v>5</v>
      </c>
      <c r="B137" s="872">
        <f t="shared" si="102"/>
        <v>2</v>
      </c>
      <c r="C137" s="873" t="s">
        <v>67</v>
      </c>
      <c r="D137" s="489"/>
      <c r="E137" s="1129">
        <v>1.17</v>
      </c>
      <c r="F137" s="889">
        <v>0</v>
      </c>
      <c r="G137" s="120">
        <f>F137+G136</f>
        <v>93.800000000000026</v>
      </c>
      <c r="H137" s="48"/>
      <c r="I137" s="7"/>
      <c r="J137" s="31"/>
      <c r="K137" s="18"/>
      <c r="L137" s="5"/>
      <c r="M137" s="741"/>
      <c r="N137" s="65"/>
      <c r="O137" s="69"/>
      <c r="P137" s="1110">
        <f t="shared" si="101"/>
        <v>0</v>
      </c>
      <c r="Q137" s="1111">
        <v>0.5</v>
      </c>
      <c r="R137" s="48"/>
      <c r="S137" s="7"/>
      <c r="T137" s="26"/>
      <c r="U137" s="418">
        <f t="shared" si="97"/>
        <v>0</v>
      </c>
      <c r="V137" s="418" t="s">
        <v>642</v>
      </c>
      <c r="W137" s="1044">
        <f t="shared" si="141"/>
        <v>0</v>
      </c>
      <c r="X137" s="528">
        <f t="shared" si="142"/>
        <v>0</v>
      </c>
      <c r="Y137" s="529">
        <f t="shared" si="103"/>
        <v>0</v>
      </c>
      <c r="Z137" s="1095">
        <f t="shared" si="104"/>
        <v>0</v>
      </c>
      <c r="AA137" s="1475"/>
      <c r="AB137" s="1098"/>
      <c r="AC137" s="600"/>
      <c r="AD137" s="1056"/>
      <c r="AE137" s="1063"/>
      <c r="AF137" s="747"/>
      <c r="AG137" s="600"/>
      <c r="AH137" s="1056">
        <f t="shared" si="107"/>
        <v>0</v>
      </c>
      <c r="AI137" s="1070"/>
      <c r="AJ137" s="747">
        <f t="shared" si="108"/>
        <v>0</v>
      </c>
      <c r="AK137" s="1051"/>
      <c r="AL137" s="270">
        <v>0</v>
      </c>
      <c r="AM137" s="903"/>
      <c r="AN137" s="903"/>
      <c r="AO137" s="18" t="str">
        <f t="shared" si="109"/>
        <v xml:space="preserve"> </v>
      </c>
      <c r="AP137" s="747" t="str">
        <f t="shared" si="110"/>
        <v xml:space="preserve"> </v>
      </c>
      <c r="AQ137" s="4" t="str">
        <f t="shared" si="111"/>
        <v xml:space="preserve"> </v>
      </c>
      <c r="AR137" s="747" t="str">
        <f t="shared" si="112"/>
        <v xml:space="preserve"> </v>
      </c>
      <c r="AS137" s="4" t="str">
        <f t="shared" si="113"/>
        <v xml:space="preserve"> </v>
      </c>
      <c r="AT137" s="747" t="str">
        <f t="shared" si="114"/>
        <v xml:space="preserve"> </v>
      </c>
      <c r="AU137" s="4" t="str">
        <f t="shared" si="115"/>
        <v xml:space="preserve"> </v>
      </c>
      <c r="AV137" s="747" t="str">
        <f t="shared" si="116"/>
        <v xml:space="preserve"> </v>
      </c>
      <c r="AW137" s="4" t="str">
        <f t="shared" si="117"/>
        <v xml:space="preserve"> </v>
      </c>
      <c r="AX137" s="747" t="str">
        <f t="shared" si="118"/>
        <v xml:space="preserve"> </v>
      </c>
      <c r="AY137" s="4" t="str">
        <f t="shared" si="119"/>
        <v xml:space="preserve"> </v>
      </c>
      <c r="AZ137" s="747" t="str">
        <f t="shared" si="120"/>
        <v xml:space="preserve"> </v>
      </c>
      <c r="BA137" s="4" t="str">
        <f t="shared" si="121"/>
        <v xml:space="preserve"> </v>
      </c>
      <c r="BB137" s="747" t="str">
        <f t="shared" si="122"/>
        <v xml:space="preserve"> </v>
      </c>
      <c r="BC137" s="4" t="str">
        <f t="shared" si="123"/>
        <v xml:space="preserve"> </v>
      </c>
      <c r="BD137" s="747" t="str">
        <f t="shared" si="124"/>
        <v xml:space="preserve"> </v>
      </c>
      <c r="BE137" s="4" t="str">
        <f t="shared" si="125"/>
        <v xml:space="preserve"> </v>
      </c>
      <c r="BF137" s="747" t="str">
        <f t="shared" si="126"/>
        <v xml:space="preserve"> </v>
      </c>
      <c r="BG137" s="4" t="str">
        <f t="shared" si="127"/>
        <v xml:space="preserve"> </v>
      </c>
      <c r="BH137" s="747" t="str">
        <f t="shared" si="128"/>
        <v xml:space="preserve"> </v>
      </c>
      <c r="BI137" s="4" t="str">
        <f t="shared" si="129"/>
        <v xml:space="preserve"> </v>
      </c>
      <c r="BJ137" s="747" t="str">
        <f t="shared" si="130"/>
        <v xml:space="preserve"> </v>
      </c>
      <c r="BK137" s="4" t="str">
        <f t="shared" si="131"/>
        <v xml:space="preserve"> </v>
      </c>
      <c r="BL137" s="747" t="str">
        <f t="shared" si="132"/>
        <v xml:space="preserve"> </v>
      </c>
      <c r="BM137" s="4" t="str">
        <f t="shared" si="133"/>
        <v xml:space="preserve"> </v>
      </c>
      <c r="BN137" s="747" t="str">
        <f t="shared" si="134"/>
        <v xml:space="preserve"> </v>
      </c>
      <c r="BO137" s="4" t="str">
        <f t="shared" si="135"/>
        <v xml:space="preserve"> </v>
      </c>
      <c r="BP137" s="747" t="str">
        <f t="shared" si="136"/>
        <v xml:space="preserve"> </v>
      </c>
      <c r="BQ137" s="4" t="str">
        <f t="shared" si="137"/>
        <v xml:space="preserve"> </v>
      </c>
      <c r="BR137" s="747" t="str">
        <f t="shared" si="138"/>
        <v xml:space="preserve"> </v>
      </c>
      <c r="BS137" s="133"/>
      <c r="BT137" s="133"/>
      <c r="BU137" s="389"/>
      <c r="BV137" s="389"/>
      <c r="BW137" s="389"/>
      <c r="BX137" s="389"/>
      <c r="BY137" s="389"/>
      <c r="BZ137" s="389"/>
      <c r="CA137" s="389"/>
      <c r="CB137" s="389"/>
      <c r="CC137" s="163">
        <f t="shared" si="139"/>
        <v>0</v>
      </c>
      <c r="CD137" s="389"/>
      <c r="CE137" s="389"/>
      <c r="CF137" s="389"/>
      <c r="CG137" s="389"/>
      <c r="CH137" s="389"/>
      <c r="CI137" s="389"/>
      <c r="CJ137" s="389"/>
      <c r="CK137" s="389"/>
      <c r="CL137" s="389"/>
      <c r="CM137" s="389"/>
      <c r="CN137" s="389"/>
      <c r="CO137" s="389"/>
      <c r="CP137" s="389"/>
      <c r="CQ137" s="389"/>
      <c r="CR137" s="389"/>
      <c r="CS137" s="389"/>
      <c r="CT137" s="389"/>
      <c r="CU137" s="389"/>
      <c r="CV137" s="389"/>
      <c r="CW137" s="389"/>
      <c r="CX137" s="389"/>
      <c r="CY137" s="389"/>
      <c r="CZ137" s="389"/>
      <c r="DA137" s="389"/>
      <c r="DB137" s="389"/>
      <c r="DC137" s="389"/>
      <c r="DD137" s="389"/>
      <c r="DE137" s="389"/>
      <c r="DF137" s="389"/>
      <c r="DG137" s="389"/>
      <c r="DH137" s="389"/>
      <c r="DI137" s="389"/>
      <c r="DJ137" s="389"/>
      <c r="DK137" s="389"/>
      <c r="DL137" s="389"/>
      <c r="DM137" s="389"/>
      <c r="DN137" s="389"/>
      <c r="DO137" s="389"/>
      <c r="DP137" s="389"/>
      <c r="DQ137" s="389"/>
      <c r="DR137" s="389"/>
      <c r="DS137" s="389"/>
      <c r="DT137" s="389"/>
      <c r="DU137" s="389"/>
      <c r="DV137" s="389"/>
      <c r="DW137" s="389"/>
      <c r="DX137" s="389"/>
      <c r="DY137" s="389"/>
      <c r="DZ137" s="389"/>
      <c r="EA137" s="389"/>
      <c r="EB137" s="389"/>
      <c r="EC137" s="389"/>
      <c r="ED137" s="389"/>
      <c r="EE137" s="389"/>
      <c r="EF137" s="389"/>
      <c r="EG137" s="389"/>
      <c r="EH137" s="389"/>
      <c r="EI137" s="389"/>
      <c r="EJ137" s="389"/>
      <c r="EK137" s="389"/>
      <c r="EL137" s="389"/>
      <c r="EM137" s="389"/>
      <c r="EN137" s="389"/>
      <c r="EO137" s="389"/>
      <c r="EP137" s="389"/>
      <c r="EQ137" s="389"/>
      <c r="ER137" s="389"/>
      <c r="ES137" s="389"/>
      <c r="ET137" s="389"/>
      <c r="EU137" s="389"/>
      <c r="EV137" s="389"/>
      <c r="EW137" s="389"/>
      <c r="EX137" s="389"/>
      <c r="EY137" s="389"/>
      <c r="EZ137" s="389"/>
      <c r="FA137" s="389"/>
      <c r="FB137" s="389"/>
      <c r="FC137" s="389"/>
      <c r="FD137" s="389"/>
      <c r="FE137" s="389"/>
      <c r="FF137" s="389"/>
      <c r="FG137" s="389"/>
      <c r="FH137" s="389"/>
      <c r="FI137" s="389"/>
      <c r="FJ137" s="389"/>
      <c r="FK137" s="389"/>
      <c r="FL137" s="389"/>
      <c r="FM137" s="389"/>
      <c r="FN137" s="389"/>
      <c r="FO137" s="389"/>
      <c r="FP137" s="389"/>
      <c r="FQ137" s="389"/>
      <c r="FR137" s="389"/>
      <c r="FS137" s="389"/>
      <c r="FT137" s="389"/>
      <c r="FU137" s="389"/>
      <c r="FV137" s="389"/>
      <c r="FW137" s="389"/>
      <c r="FX137" s="389"/>
      <c r="FY137" s="666" t="s">
        <v>380</v>
      </c>
      <c r="FZ137" s="667">
        <v>70</v>
      </c>
      <c r="GA137" s="667">
        <v>30289322</v>
      </c>
      <c r="GB137" s="667">
        <v>55</v>
      </c>
      <c r="GC137" s="667" t="s">
        <v>798</v>
      </c>
      <c r="GD137" s="667">
        <v>18</v>
      </c>
      <c r="GE137" s="667">
        <v>2009</v>
      </c>
      <c r="GF137" s="667">
        <v>0</v>
      </c>
      <c r="GG137" s="667" t="s">
        <v>792</v>
      </c>
      <c r="GH137" s="667">
        <v>0</v>
      </c>
      <c r="GI137" s="667">
        <v>0</v>
      </c>
      <c r="GJ137" s="667" t="s">
        <v>792</v>
      </c>
      <c r="GK137" s="667">
        <v>0</v>
      </c>
      <c r="GL137" s="667" t="s">
        <v>781</v>
      </c>
      <c r="GM137" s="667" t="s">
        <v>782</v>
      </c>
      <c r="GN137" s="667">
        <v>66</v>
      </c>
      <c r="GO137" s="667" t="s">
        <v>783</v>
      </c>
      <c r="GP137" s="667">
        <v>0</v>
      </c>
      <c r="GQ137" s="667">
        <v>0</v>
      </c>
      <c r="GR137" s="667">
        <v>4</v>
      </c>
      <c r="GS137" s="667">
        <v>2</v>
      </c>
      <c r="GT137" s="667">
        <v>9</v>
      </c>
      <c r="GU137" s="667" t="s">
        <v>783</v>
      </c>
      <c r="GV137" s="667" t="s">
        <v>783</v>
      </c>
      <c r="GW137" s="667" t="s">
        <v>783</v>
      </c>
      <c r="GX137" s="667" t="s">
        <v>783</v>
      </c>
      <c r="GY137" s="667" t="s">
        <v>783</v>
      </c>
      <c r="GZ137" s="667">
        <v>1649</v>
      </c>
      <c r="HA137" s="667">
        <v>0.39</v>
      </c>
      <c r="HB137" s="667">
        <v>5</v>
      </c>
      <c r="HC137" s="667" t="s">
        <v>783</v>
      </c>
      <c r="HD137" s="667" t="s">
        <v>782</v>
      </c>
      <c r="HE137" s="667">
        <v>15</v>
      </c>
      <c r="HF137" s="667" t="s">
        <v>783</v>
      </c>
      <c r="HG137" s="667">
        <v>0</v>
      </c>
      <c r="HH137" s="667" t="s">
        <v>783</v>
      </c>
      <c r="HI137" s="667">
        <v>0</v>
      </c>
      <c r="HJ137" s="667">
        <v>1</v>
      </c>
      <c r="HK137" s="667">
        <v>45</v>
      </c>
      <c r="HL137" s="667" t="s">
        <v>784</v>
      </c>
      <c r="HM137" s="667" t="s">
        <v>785</v>
      </c>
      <c r="HN137" s="667" t="s">
        <v>783</v>
      </c>
      <c r="HO137" s="667" t="s">
        <v>783</v>
      </c>
      <c r="HP137" s="667" t="s">
        <v>783</v>
      </c>
      <c r="HQ137" s="667" t="s">
        <v>783</v>
      </c>
      <c r="HR137" s="667" t="s">
        <v>783</v>
      </c>
      <c r="HS137" s="667">
        <v>3979228</v>
      </c>
      <c r="HT137" s="667" t="s">
        <v>783</v>
      </c>
      <c r="HU137" s="667" t="s">
        <v>786</v>
      </c>
      <c r="HV137" s="667" t="s">
        <v>787</v>
      </c>
      <c r="HW137" s="667">
        <v>4</v>
      </c>
      <c r="HX137" s="667">
        <v>2014</v>
      </c>
      <c r="HY137" s="667">
        <v>63</v>
      </c>
      <c r="HZ137" s="667">
        <v>0</v>
      </c>
      <c r="IA137" s="667">
        <v>2059</v>
      </c>
      <c r="IB137" s="668">
        <v>41697.500081018516</v>
      </c>
      <c r="IC137" s="667" t="s">
        <v>788</v>
      </c>
      <c r="ID137" s="667">
        <v>3974750</v>
      </c>
      <c r="IE137" s="667">
        <v>2014</v>
      </c>
      <c r="IF137" s="667">
        <v>1712</v>
      </c>
      <c r="IG137" s="667" t="s">
        <v>783</v>
      </c>
      <c r="IH137" s="667" t="s">
        <v>783</v>
      </c>
      <c r="II137" s="667" t="s">
        <v>783</v>
      </c>
      <c r="IJ137" s="667" t="s">
        <v>783</v>
      </c>
      <c r="IK137" s="667" t="s">
        <v>783</v>
      </c>
      <c r="IL137" s="667" t="s">
        <v>783</v>
      </c>
      <c r="IM137" s="667" t="s">
        <v>783</v>
      </c>
      <c r="IN137" s="667" t="s">
        <v>783</v>
      </c>
      <c r="IO137" s="667" t="s">
        <v>783</v>
      </c>
      <c r="IP137" s="667">
        <v>1649</v>
      </c>
      <c r="IQ137" s="668">
        <v>37477.354571759257</v>
      </c>
      <c r="IR137" s="667">
        <v>2</v>
      </c>
      <c r="IS137" s="667" t="s">
        <v>793</v>
      </c>
      <c r="IT137" s="667">
        <v>9</v>
      </c>
      <c r="IU137" s="669">
        <v>41275</v>
      </c>
      <c r="IV137" s="667" t="s">
        <v>783</v>
      </c>
      <c r="IW137" s="667" t="s">
        <v>783</v>
      </c>
      <c r="IX137" s="667" t="s">
        <v>783</v>
      </c>
      <c r="IY137" s="667" t="s">
        <v>781</v>
      </c>
      <c r="IZ137" s="667">
        <v>45</v>
      </c>
      <c r="JA137" s="667" t="s">
        <v>789</v>
      </c>
      <c r="JB137" s="667" t="s">
        <v>783</v>
      </c>
      <c r="JC137" s="667" t="s">
        <v>783</v>
      </c>
      <c r="JD137" s="667" t="s">
        <v>783</v>
      </c>
      <c r="JE137" s="667">
        <v>329401</v>
      </c>
      <c r="JF137" s="667" t="s">
        <v>783</v>
      </c>
      <c r="JG137" s="667" t="s">
        <v>783</v>
      </c>
      <c r="JH137" s="667" t="s">
        <v>815</v>
      </c>
      <c r="JI137" s="667">
        <v>55</v>
      </c>
      <c r="JJ137" s="667" t="s">
        <v>783</v>
      </c>
      <c r="JK137" s="667" t="s">
        <v>783</v>
      </c>
      <c r="JL137" s="667" t="s">
        <v>783</v>
      </c>
      <c r="JM137" s="667" t="s">
        <v>790</v>
      </c>
      <c r="JN137" s="667">
        <v>4</v>
      </c>
      <c r="JO137" s="667">
        <v>3</v>
      </c>
      <c r="JP137" s="667" t="s">
        <v>783</v>
      </c>
      <c r="JQ137" s="667" t="s">
        <v>783</v>
      </c>
      <c r="JR137" s="667" t="s">
        <v>783</v>
      </c>
      <c r="JS137" s="667" t="s">
        <v>783</v>
      </c>
      <c r="JT137" s="667" t="s">
        <v>783</v>
      </c>
      <c r="JU137" s="667" t="s">
        <v>783</v>
      </c>
      <c r="JV137" s="667" t="s">
        <v>827</v>
      </c>
      <c r="JW137" s="670">
        <v>1403.200924</v>
      </c>
      <c r="JX137">
        <f>SUM(JW136:JW137)</f>
        <v>3537.693311</v>
      </c>
      <c r="JY137" s="225">
        <v>1.1651966587121212</v>
      </c>
    </row>
    <row r="138" spans="1:287" ht="16" hidden="1" thickBot="1">
      <c r="A138" s="426" t="s">
        <v>5</v>
      </c>
      <c r="B138" s="143">
        <f t="shared" si="102"/>
        <v>2</v>
      </c>
      <c r="C138" s="597" t="s">
        <v>94</v>
      </c>
      <c r="D138" s="102"/>
      <c r="E138" s="103"/>
      <c r="F138" s="42"/>
      <c r="G138" s="507">
        <f t="shared" ref="G138:G139" si="143">F138+G137</f>
        <v>93.800000000000026</v>
      </c>
      <c r="H138" s="45"/>
      <c r="I138" s="14"/>
      <c r="J138" s="28"/>
      <c r="K138" s="18"/>
      <c r="L138" s="5"/>
      <c r="M138" s="67"/>
      <c r="N138" s="67"/>
      <c r="O138" s="78"/>
      <c r="P138" s="1112">
        <f t="shared" ref="P138:P139" si="144">SUM(M138:O138)</f>
        <v>0</v>
      </c>
      <c r="Q138" s="1113"/>
      <c r="R138" s="885"/>
      <c r="S138" s="885"/>
      <c r="T138" s="886"/>
      <c r="U138" s="1035"/>
      <c r="V138" s="1036"/>
      <c r="W138" s="1037"/>
      <c r="X138" s="1038"/>
      <c r="Y138" s="526">
        <f t="shared" ref="Y138:Y139" si="145">IF(V138="RC",(IF(((W138+X138)*0.08)&gt;3000,(W138+X138),3000)),0)</f>
        <v>0</v>
      </c>
      <c r="Z138" s="1096">
        <f t="shared" si="104"/>
        <v>0</v>
      </c>
      <c r="AA138" s="1475"/>
      <c r="AB138" s="1098"/>
      <c r="AC138" s="1057"/>
      <c r="AD138" s="1058"/>
      <c r="AE138" s="1063"/>
      <c r="AF138" s="1064"/>
      <c r="AG138" s="1057"/>
      <c r="AH138" s="1058"/>
      <c r="AI138" s="1071"/>
      <c r="AJ138" s="1064"/>
      <c r="AK138" s="1052"/>
      <c r="AL138" s="577"/>
      <c r="AM138" s="786"/>
      <c r="AN138" s="786"/>
      <c r="AO138" s="4" t="str">
        <f t="shared" si="109"/>
        <v xml:space="preserve"> </v>
      </c>
      <c r="AP138" s="747" t="str">
        <f t="shared" si="110"/>
        <v xml:space="preserve"> </v>
      </c>
      <c r="AQ138" s="4" t="str">
        <f t="shared" si="111"/>
        <v xml:space="preserve"> </v>
      </c>
      <c r="AR138" s="747" t="str">
        <f t="shared" si="112"/>
        <v xml:space="preserve"> </v>
      </c>
      <c r="AS138" s="4" t="str">
        <f t="shared" si="113"/>
        <v xml:space="preserve"> </v>
      </c>
      <c r="AT138" s="747" t="str">
        <f t="shared" si="114"/>
        <v xml:space="preserve"> </v>
      </c>
      <c r="AU138" s="4" t="str">
        <f t="shared" si="115"/>
        <v xml:space="preserve"> </v>
      </c>
      <c r="AV138" s="747" t="str">
        <f t="shared" si="116"/>
        <v xml:space="preserve"> </v>
      </c>
      <c r="AW138" s="4" t="str">
        <f t="shared" si="117"/>
        <v xml:space="preserve"> </v>
      </c>
      <c r="AX138" s="747" t="str">
        <f t="shared" si="118"/>
        <v xml:space="preserve"> </v>
      </c>
      <c r="AY138" s="4" t="str">
        <f t="shared" si="119"/>
        <v xml:space="preserve"> </v>
      </c>
      <c r="AZ138" s="747" t="str">
        <f t="shared" si="120"/>
        <v xml:space="preserve"> </v>
      </c>
      <c r="BA138" s="4" t="str">
        <f t="shared" si="121"/>
        <v xml:space="preserve"> </v>
      </c>
      <c r="BB138" s="747" t="str">
        <f t="shared" si="122"/>
        <v xml:space="preserve"> </v>
      </c>
      <c r="BC138" s="4" t="str">
        <f t="shared" si="123"/>
        <v xml:space="preserve"> </v>
      </c>
      <c r="BD138" s="747" t="str">
        <f t="shared" si="124"/>
        <v xml:space="preserve"> </v>
      </c>
      <c r="BE138" s="4" t="str">
        <f t="shared" si="125"/>
        <v xml:space="preserve"> </v>
      </c>
      <c r="BF138" s="747" t="str">
        <f t="shared" si="126"/>
        <v xml:space="preserve"> </v>
      </c>
      <c r="BG138" s="4" t="str">
        <f t="shared" si="127"/>
        <v xml:space="preserve"> </v>
      </c>
      <c r="BH138" s="747" t="str">
        <f t="shared" si="128"/>
        <v xml:space="preserve"> </v>
      </c>
      <c r="BI138" s="4" t="str">
        <f t="shared" si="129"/>
        <v xml:space="preserve"> </v>
      </c>
      <c r="BJ138" s="747" t="str">
        <f t="shared" si="130"/>
        <v xml:space="preserve"> </v>
      </c>
      <c r="BK138" s="4" t="str">
        <f t="shared" si="131"/>
        <v xml:space="preserve"> </v>
      </c>
      <c r="BL138" s="747" t="str">
        <f t="shared" si="132"/>
        <v xml:space="preserve"> </v>
      </c>
      <c r="BM138" s="4" t="str">
        <f t="shared" si="133"/>
        <v xml:space="preserve"> </v>
      </c>
      <c r="BN138" s="747" t="str">
        <f t="shared" si="134"/>
        <v xml:space="preserve"> </v>
      </c>
      <c r="BO138" s="4" t="str">
        <f t="shared" si="135"/>
        <v xml:space="preserve"> </v>
      </c>
      <c r="BP138" s="747" t="str">
        <f t="shared" si="136"/>
        <v xml:space="preserve"> </v>
      </c>
      <c r="BQ138" s="4" t="str">
        <f t="shared" si="137"/>
        <v xml:space="preserve"> </v>
      </c>
      <c r="BR138" s="747" t="str">
        <f t="shared" si="138"/>
        <v xml:space="preserve"> </v>
      </c>
      <c r="BS138" s="580"/>
      <c r="BT138" s="580"/>
      <c r="BU138" s="725"/>
      <c r="BV138" s="725"/>
      <c r="BW138" s="725"/>
      <c r="BX138" s="725"/>
      <c r="BY138" s="725"/>
      <c r="BZ138" s="725"/>
      <c r="CA138" s="389"/>
      <c r="CB138" s="389"/>
      <c r="CC138" s="389"/>
      <c r="CD138" s="389"/>
      <c r="CE138" s="389"/>
      <c r="CF138" s="389"/>
      <c r="CG138" s="389"/>
      <c r="CH138" s="389"/>
      <c r="CI138" s="389"/>
      <c r="CJ138" s="389"/>
      <c r="CK138" s="389"/>
      <c r="CL138" s="389"/>
      <c r="CM138" s="389"/>
      <c r="CN138" s="389"/>
      <c r="CO138" s="389"/>
      <c r="CP138" s="389"/>
      <c r="CQ138" s="389"/>
      <c r="CR138" s="389"/>
      <c r="CS138" s="389"/>
      <c r="CT138" s="389"/>
      <c r="CU138" s="389"/>
      <c r="CV138" s="389"/>
      <c r="CW138" s="389"/>
      <c r="CX138" s="389"/>
      <c r="CY138" s="389"/>
      <c r="CZ138" s="389"/>
      <c r="DA138" s="389"/>
      <c r="DB138" s="389"/>
      <c r="DC138" s="389"/>
      <c r="DD138" s="389"/>
      <c r="DE138" s="389"/>
      <c r="DF138" s="389"/>
      <c r="DG138" s="389"/>
      <c r="DH138" s="389"/>
      <c r="DI138" s="389"/>
      <c r="DJ138" s="389"/>
      <c r="DK138" s="389"/>
      <c r="DL138" s="389"/>
      <c r="DM138" s="389"/>
      <c r="DN138" s="389"/>
      <c r="DO138" s="389"/>
      <c r="DP138" s="389"/>
      <c r="DQ138" s="389"/>
      <c r="DR138" s="389"/>
      <c r="DS138" s="389"/>
      <c r="DT138" s="389"/>
      <c r="DU138" s="389"/>
      <c r="DV138" s="389"/>
      <c r="DW138" s="389"/>
      <c r="DX138" s="389"/>
      <c r="DY138" s="389"/>
      <c r="DZ138" s="389"/>
      <c r="EA138" s="389"/>
      <c r="EB138" s="389"/>
      <c r="EC138" s="389"/>
      <c r="ED138" s="389"/>
      <c r="EE138" s="389"/>
      <c r="EF138" s="389"/>
      <c r="EG138" s="389"/>
      <c r="EH138" s="389"/>
      <c r="EI138" s="389"/>
      <c r="EJ138" s="389"/>
      <c r="EK138" s="389"/>
      <c r="EL138" s="389"/>
      <c r="EM138" s="389"/>
      <c r="EN138" s="389"/>
      <c r="EO138" s="389"/>
      <c r="EP138" s="389"/>
      <c r="EQ138" s="389"/>
      <c r="ER138" s="389"/>
      <c r="ES138" s="389"/>
      <c r="ET138" s="389"/>
      <c r="EU138" s="389"/>
      <c r="EV138" s="389"/>
      <c r="EW138" s="389"/>
      <c r="EX138" s="389"/>
      <c r="EY138" s="389"/>
      <c r="EZ138" s="389"/>
      <c r="FA138" s="389"/>
      <c r="FB138" s="389"/>
      <c r="FC138" s="389"/>
      <c r="FD138" s="389"/>
      <c r="FE138" s="389"/>
      <c r="FF138" s="389"/>
      <c r="FG138" s="389"/>
      <c r="FH138" s="389"/>
      <c r="FI138" s="389"/>
      <c r="FJ138" s="389"/>
      <c r="FK138" s="389"/>
      <c r="FL138" s="389"/>
      <c r="FM138" s="389"/>
      <c r="FN138" s="389"/>
      <c r="FO138" s="389"/>
      <c r="FP138" s="389"/>
      <c r="FQ138" s="389"/>
      <c r="FR138" s="389"/>
      <c r="FS138" s="389"/>
      <c r="FT138" s="389"/>
      <c r="FU138" s="389"/>
      <c r="FV138" s="389"/>
      <c r="FW138" s="389"/>
      <c r="FX138" s="389"/>
      <c r="FY138" s="625" t="s">
        <v>478</v>
      </c>
      <c r="FZ138" s="626">
        <v>187</v>
      </c>
      <c r="GA138" s="626">
        <v>30289545</v>
      </c>
      <c r="GB138" s="626">
        <v>35</v>
      </c>
      <c r="GC138" s="626" t="s">
        <v>3</v>
      </c>
      <c r="GD138" s="626">
        <v>18</v>
      </c>
      <c r="GE138" s="626">
        <v>1970</v>
      </c>
      <c r="GF138" s="626">
        <v>0</v>
      </c>
      <c r="GG138" s="626" t="s">
        <v>792</v>
      </c>
      <c r="GH138" s="626">
        <v>0</v>
      </c>
      <c r="GI138" s="626">
        <v>0</v>
      </c>
      <c r="GJ138" s="626" t="s">
        <v>792</v>
      </c>
      <c r="GK138" s="626">
        <v>0</v>
      </c>
      <c r="GL138" s="626" t="s">
        <v>781</v>
      </c>
      <c r="GM138" s="626" t="s">
        <v>782</v>
      </c>
      <c r="GN138" s="626">
        <v>66</v>
      </c>
      <c r="GO138" s="626" t="s">
        <v>783</v>
      </c>
      <c r="GP138" s="626">
        <v>0</v>
      </c>
      <c r="GQ138" s="626">
        <v>0</v>
      </c>
      <c r="GR138" s="626">
        <v>4</v>
      </c>
      <c r="GS138" s="626">
        <v>2</v>
      </c>
      <c r="GT138" s="626">
        <v>1</v>
      </c>
      <c r="GU138" s="626" t="s">
        <v>783</v>
      </c>
      <c r="GV138" s="626" t="s">
        <v>783</v>
      </c>
      <c r="GW138" s="626" t="s">
        <v>783</v>
      </c>
      <c r="GX138" s="626" t="s">
        <v>783</v>
      </c>
      <c r="GY138" s="626" t="s">
        <v>783</v>
      </c>
      <c r="GZ138" s="626">
        <v>1649</v>
      </c>
      <c r="HA138" s="626">
        <v>1.43</v>
      </c>
      <c r="HB138" s="626">
        <v>5</v>
      </c>
      <c r="HC138" s="626" t="s">
        <v>783</v>
      </c>
      <c r="HD138" s="626" t="s">
        <v>782</v>
      </c>
      <c r="HE138" s="626">
        <v>15</v>
      </c>
      <c r="HF138" s="626" t="s">
        <v>783</v>
      </c>
      <c r="HG138" s="626">
        <v>0</v>
      </c>
      <c r="HH138" s="626" t="s">
        <v>783</v>
      </c>
      <c r="HI138" s="626">
        <v>0</v>
      </c>
      <c r="HJ138" s="626">
        <v>1</v>
      </c>
      <c r="HK138" s="626">
        <v>45</v>
      </c>
      <c r="HL138" s="626" t="s">
        <v>784</v>
      </c>
      <c r="HM138" s="626" t="s">
        <v>785</v>
      </c>
      <c r="HN138" s="626" t="s">
        <v>783</v>
      </c>
      <c r="HO138" s="626" t="s">
        <v>783</v>
      </c>
      <c r="HP138" s="626" t="s">
        <v>783</v>
      </c>
      <c r="HQ138" s="626" t="s">
        <v>783</v>
      </c>
      <c r="HR138" s="626" t="s">
        <v>783</v>
      </c>
      <c r="HS138" s="626">
        <v>3979089</v>
      </c>
      <c r="HT138" s="626" t="s">
        <v>783</v>
      </c>
      <c r="HU138" s="626" t="s">
        <v>786</v>
      </c>
      <c r="HV138" s="626" t="s">
        <v>787</v>
      </c>
      <c r="HW138" s="626">
        <v>4</v>
      </c>
      <c r="HX138" s="626">
        <v>2014</v>
      </c>
      <c r="HY138" s="626">
        <v>63</v>
      </c>
      <c r="HZ138" s="626">
        <v>19431</v>
      </c>
      <c r="IA138" s="626">
        <v>26981</v>
      </c>
      <c r="IB138" s="627">
        <v>41697.500081018516</v>
      </c>
      <c r="IC138" s="626" t="s">
        <v>788</v>
      </c>
      <c r="ID138" s="626">
        <v>3974611</v>
      </c>
      <c r="IE138" s="626">
        <v>2014</v>
      </c>
      <c r="IF138" s="626">
        <v>1712</v>
      </c>
      <c r="IG138" s="626" t="s">
        <v>783</v>
      </c>
      <c r="IH138" s="626" t="s">
        <v>783</v>
      </c>
      <c r="II138" s="626" t="s">
        <v>783</v>
      </c>
      <c r="IJ138" s="626" t="s">
        <v>783</v>
      </c>
      <c r="IK138" s="626" t="s">
        <v>783</v>
      </c>
      <c r="IL138" s="626" t="s">
        <v>783</v>
      </c>
      <c r="IM138" s="626" t="s">
        <v>783</v>
      </c>
      <c r="IN138" s="626" t="s">
        <v>783</v>
      </c>
      <c r="IO138" s="626" t="s">
        <v>783</v>
      </c>
      <c r="IP138" s="626">
        <v>1649</v>
      </c>
      <c r="IQ138" s="627">
        <v>37477.354571759257</v>
      </c>
      <c r="IR138" s="626">
        <v>4</v>
      </c>
      <c r="IS138" s="626" t="s">
        <v>793</v>
      </c>
      <c r="IT138" s="626">
        <v>1</v>
      </c>
      <c r="IU138" s="665">
        <v>41275</v>
      </c>
      <c r="IV138" s="626" t="s">
        <v>783</v>
      </c>
      <c r="IW138" s="626" t="s">
        <v>783</v>
      </c>
      <c r="IX138" s="626" t="s">
        <v>783</v>
      </c>
      <c r="IY138" s="626" t="s">
        <v>781</v>
      </c>
      <c r="IZ138" s="626">
        <v>45</v>
      </c>
      <c r="JA138" s="626" t="s">
        <v>789</v>
      </c>
      <c r="JB138" s="626" t="s">
        <v>783</v>
      </c>
      <c r="JC138" s="626" t="s">
        <v>783</v>
      </c>
      <c r="JD138" s="626" t="s">
        <v>783</v>
      </c>
      <c r="JE138" s="626">
        <v>329455</v>
      </c>
      <c r="JF138" s="626" t="s">
        <v>783</v>
      </c>
      <c r="JG138" s="626" t="s">
        <v>783</v>
      </c>
      <c r="JH138" s="626" t="s">
        <v>795</v>
      </c>
      <c r="JI138" s="626">
        <v>35</v>
      </c>
      <c r="JJ138" s="626" t="s">
        <v>783</v>
      </c>
      <c r="JK138" s="626" t="s">
        <v>783</v>
      </c>
      <c r="JL138" s="626" t="s">
        <v>783</v>
      </c>
      <c r="JM138" s="626" t="s">
        <v>790</v>
      </c>
      <c r="JN138" s="626">
        <v>4</v>
      </c>
      <c r="JO138" s="626">
        <v>1</v>
      </c>
      <c r="JP138" s="626" t="s">
        <v>783</v>
      </c>
      <c r="JQ138" s="626">
        <v>12683066</v>
      </c>
      <c r="JR138" s="626">
        <v>2013</v>
      </c>
      <c r="JS138" s="626">
        <v>12</v>
      </c>
      <c r="JT138" s="626" t="s">
        <v>783</v>
      </c>
      <c r="JU138" s="626" t="s">
        <v>783</v>
      </c>
      <c r="JV138" s="626" t="s">
        <v>918</v>
      </c>
      <c r="JW138" s="628">
        <v>7550.3101790000001</v>
      </c>
      <c r="JX138">
        <f>SUM(JW137:JW138)</f>
        <v>8953.5111030000007</v>
      </c>
      <c r="JY138" s="225">
        <v>2.5858318515151515</v>
      </c>
      <c r="JZ138" s="1437"/>
      <c r="KA138" s="1437"/>
    </row>
    <row r="139" spans="1:287" ht="16" hidden="1" thickBot="1">
      <c r="A139" s="932" t="s">
        <v>5</v>
      </c>
      <c r="B139" s="227">
        <f t="shared" si="102"/>
        <v>2</v>
      </c>
      <c r="C139" s="608" t="s">
        <v>100</v>
      </c>
      <c r="D139" s="179"/>
      <c r="E139" s="180"/>
      <c r="F139" s="181"/>
      <c r="G139" s="477">
        <f t="shared" si="143"/>
        <v>93.800000000000026</v>
      </c>
      <c r="H139" s="182"/>
      <c r="I139" s="183"/>
      <c r="J139" s="184"/>
      <c r="K139" s="185"/>
      <c r="L139" s="186"/>
      <c r="M139" s="197"/>
      <c r="N139" s="197"/>
      <c r="O139" s="933"/>
      <c r="P139" s="1114">
        <f t="shared" si="144"/>
        <v>0</v>
      </c>
      <c r="Q139" s="1115"/>
      <c r="R139" s="930"/>
      <c r="S139" s="930"/>
      <c r="T139" s="936"/>
      <c r="U139" s="937"/>
      <c r="V139" s="938"/>
      <c r="W139" s="939"/>
      <c r="X139" s="940"/>
      <c r="Y139" s="532">
        <f t="shared" si="145"/>
        <v>0</v>
      </c>
      <c r="Z139" s="1097">
        <f t="shared" si="104"/>
        <v>0</v>
      </c>
      <c r="AA139" s="1475"/>
      <c r="AB139" s="1098"/>
      <c r="AC139" s="1059"/>
      <c r="AD139" s="1060"/>
      <c r="AE139" s="1065"/>
      <c r="AF139" s="1066"/>
      <c r="AG139" s="1059"/>
      <c r="AH139" s="1060"/>
      <c r="AI139" s="1072"/>
      <c r="AJ139" s="1066"/>
      <c r="AK139" s="1053"/>
      <c r="AL139" s="931"/>
      <c r="AM139" s="786"/>
      <c r="AN139" s="786"/>
      <c r="AO139" s="272" t="str">
        <f t="shared" si="109"/>
        <v xml:space="preserve"> </v>
      </c>
      <c r="AP139" s="925" t="str">
        <f t="shared" si="110"/>
        <v xml:space="preserve"> </v>
      </c>
      <c r="AQ139" s="272" t="str">
        <f t="shared" si="111"/>
        <v xml:space="preserve"> </v>
      </c>
      <c r="AR139" s="925" t="str">
        <f t="shared" si="112"/>
        <v xml:space="preserve"> </v>
      </c>
      <c r="AS139" s="272" t="str">
        <f t="shared" si="113"/>
        <v xml:space="preserve"> </v>
      </c>
      <c r="AT139" s="925" t="str">
        <f t="shared" si="114"/>
        <v xml:space="preserve"> </v>
      </c>
      <c r="AU139" s="272" t="str">
        <f t="shared" si="115"/>
        <v xml:space="preserve"> </v>
      </c>
      <c r="AV139" s="925" t="str">
        <f t="shared" si="116"/>
        <v xml:space="preserve"> </v>
      </c>
      <c r="AW139" s="272" t="str">
        <f t="shared" si="117"/>
        <v xml:space="preserve"> </v>
      </c>
      <c r="AX139" s="925" t="str">
        <f t="shared" si="118"/>
        <v xml:space="preserve"> </v>
      </c>
      <c r="AY139" s="272" t="str">
        <f t="shared" si="119"/>
        <v xml:space="preserve"> </v>
      </c>
      <c r="AZ139" s="925" t="str">
        <f t="shared" si="120"/>
        <v xml:space="preserve"> </v>
      </c>
      <c r="BA139" s="272" t="str">
        <f t="shared" si="121"/>
        <v xml:space="preserve"> </v>
      </c>
      <c r="BB139" s="925" t="str">
        <f t="shared" si="122"/>
        <v xml:space="preserve"> </v>
      </c>
      <c r="BC139" s="272" t="str">
        <f t="shared" si="123"/>
        <v xml:space="preserve"> </v>
      </c>
      <c r="BD139" s="925" t="str">
        <f t="shared" si="124"/>
        <v xml:space="preserve"> </v>
      </c>
      <c r="BE139" s="272" t="str">
        <f t="shared" si="125"/>
        <v xml:space="preserve"> </v>
      </c>
      <c r="BF139" s="925" t="str">
        <f t="shared" si="126"/>
        <v xml:space="preserve"> </v>
      </c>
      <c r="BG139" s="272" t="str">
        <f t="shared" si="127"/>
        <v xml:space="preserve"> </v>
      </c>
      <c r="BH139" s="925" t="str">
        <f t="shared" si="128"/>
        <v xml:space="preserve"> </v>
      </c>
      <c r="BI139" s="272" t="str">
        <f t="shared" si="129"/>
        <v xml:space="preserve"> </v>
      </c>
      <c r="BJ139" s="925" t="str">
        <f t="shared" si="130"/>
        <v xml:space="preserve"> </v>
      </c>
      <c r="BK139" s="272" t="str">
        <f t="shared" si="131"/>
        <v xml:space="preserve"> </v>
      </c>
      <c r="BL139" s="925" t="str">
        <f t="shared" si="132"/>
        <v xml:space="preserve"> </v>
      </c>
      <c r="BM139" s="272" t="str">
        <f t="shared" si="133"/>
        <v xml:space="preserve"> </v>
      </c>
      <c r="BN139" s="925" t="str">
        <f t="shared" si="134"/>
        <v xml:space="preserve"> </v>
      </c>
      <c r="BO139" s="272" t="str">
        <f t="shared" si="135"/>
        <v xml:space="preserve"> </v>
      </c>
      <c r="BP139" s="925" t="str">
        <f t="shared" si="136"/>
        <v xml:space="preserve"> </v>
      </c>
      <c r="BQ139" s="272" t="str">
        <f t="shared" si="137"/>
        <v xml:space="preserve"> </v>
      </c>
      <c r="BR139" s="925" t="str">
        <f t="shared" si="138"/>
        <v xml:space="preserve"> </v>
      </c>
      <c r="BS139" s="580"/>
      <c r="BT139" s="580"/>
      <c r="BU139" s="725"/>
      <c r="BV139" s="725"/>
      <c r="BW139" s="725"/>
      <c r="BX139" s="389"/>
      <c r="BY139" s="389"/>
      <c r="BZ139" s="389"/>
      <c r="CA139" s="389"/>
      <c r="CB139" s="389"/>
      <c r="CC139" s="389"/>
      <c r="CD139" s="389"/>
      <c r="CE139" s="389"/>
      <c r="CF139" s="389"/>
      <c r="CG139" s="389"/>
      <c r="CH139" s="389"/>
      <c r="CI139" s="389"/>
      <c r="CJ139" s="389"/>
      <c r="CK139" s="389"/>
      <c r="CL139" s="389"/>
      <c r="CM139" s="389"/>
      <c r="CN139" s="389"/>
      <c r="CO139" s="389"/>
      <c r="CP139" s="389"/>
      <c r="CQ139" s="389"/>
      <c r="CR139" s="389"/>
      <c r="CS139" s="389"/>
      <c r="CT139" s="389"/>
      <c r="CU139" s="389"/>
      <c r="CV139" s="389"/>
      <c r="CW139" s="389"/>
      <c r="CX139" s="389"/>
      <c r="CY139" s="389"/>
      <c r="CZ139" s="389"/>
      <c r="DA139" s="389"/>
      <c r="DB139" s="389"/>
      <c r="DC139" s="389"/>
      <c r="DD139" s="389"/>
      <c r="DE139" s="389"/>
      <c r="DF139" s="389"/>
      <c r="DG139" s="389"/>
      <c r="DH139" s="389"/>
      <c r="DI139" s="389"/>
      <c r="DJ139" s="389"/>
      <c r="DK139" s="389"/>
      <c r="DL139" s="389"/>
      <c r="DM139" s="389"/>
      <c r="DN139" s="389"/>
      <c r="DO139" s="389"/>
      <c r="DP139" s="389"/>
      <c r="DQ139" s="389"/>
      <c r="DR139" s="389"/>
      <c r="DS139" s="389"/>
      <c r="DT139" s="389"/>
      <c r="DU139" s="389"/>
      <c r="DV139" s="389"/>
      <c r="DW139" s="389"/>
      <c r="DX139" s="389"/>
      <c r="DY139" s="389"/>
      <c r="DZ139" s="389"/>
      <c r="EA139" s="389"/>
      <c r="EB139" s="389"/>
      <c r="EC139" s="389"/>
      <c r="ED139" s="389"/>
      <c r="EE139" s="389"/>
      <c r="EF139" s="389"/>
      <c r="EG139" s="389"/>
      <c r="EH139" s="389"/>
      <c r="EI139" s="389"/>
      <c r="EJ139" s="389"/>
      <c r="EK139" s="389"/>
      <c r="EL139" s="389"/>
      <c r="EM139" s="389"/>
      <c r="EN139" s="389"/>
      <c r="EO139" s="389"/>
      <c r="EP139" s="389"/>
      <c r="EQ139" s="389"/>
      <c r="ER139" s="389"/>
      <c r="ES139" s="389"/>
      <c r="ET139" s="389"/>
      <c r="EU139" s="389"/>
      <c r="EV139" s="389"/>
      <c r="EW139" s="389"/>
      <c r="EX139" s="389"/>
      <c r="EY139" s="389"/>
      <c r="EZ139" s="389"/>
      <c r="FA139" s="389"/>
      <c r="FB139" s="389"/>
      <c r="FC139" s="389"/>
      <c r="FD139" s="389"/>
      <c r="FE139" s="389"/>
      <c r="FF139" s="389"/>
      <c r="FG139" s="389"/>
      <c r="FH139" s="389"/>
      <c r="FI139" s="389"/>
      <c r="FJ139" s="389"/>
      <c r="FK139" s="389"/>
      <c r="FL139" s="389"/>
      <c r="FM139" s="389"/>
      <c r="FN139" s="389"/>
      <c r="FO139" s="389"/>
      <c r="FP139" s="389"/>
      <c r="FQ139" s="389"/>
      <c r="FR139" s="389"/>
      <c r="FS139" s="389"/>
      <c r="FT139" s="389"/>
      <c r="FU139" s="389"/>
      <c r="FV139" s="389"/>
      <c r="FW139" s="389"/>
      <c r="FX139" s="389"/>
      <c r="FY139" s="666" t="s">
        <v>345</v>
      </c>
      <c r="FZ139" s="667">
        <v>35</v>
      </c>
      <c r="GA139" s="667">
        <v>32434911</v>
      </c>
      <c r="GB139" s="667">
        <v>55</v>
      </c>
      <c r="GC139" s="667" t="s">
        <v>798</v>
      </c>
      <c r="GD139" s="667">
        <v>20</v>
      </c>
      <c r="GE139" s="667">
        <v>1979</v>
      </c>
      <c r="GF139" s="667">
        <v>2</v>
      </c>
      <c r="GG139" s="667" t="s">
        <v>148</v>
      </c>
      <c r="GH139" s="667">
        <v>2</v>
      </c>
      <c r="GI139" s="667">
        <v>2</v>
      </c>
      <c r="GJ139" s="667" t="s">
        <v>148</v>
      </c>
      <c r="GK139" s="667">
        <v>2</v>
      </c>
      <c r="GL139" s="667" t="s">
        <v>781</v>
      </c>
      <c r="GM139" s="667" t="s">
        <v>782</v>
      </c>
      <c r="GN139" s="667">
        <v>66</v>
      </c>
      <c r="GO139" s="667" t="s">
        <v>783</v>
      </c>
      <c r="GP139" s="667">
        <v>0</v>
      </c>
      <c r="GQ139" s="667">
        <v>0</v>
      </c>
      <c r="GR139" s="667">
        <v>4</v>
      </c>
      <c r="GS139" s="667">
        <v>2</v>
      </c>
      <c r="GT139" s="667">
        <v>3</v>
      </c>
      <c r="GU139" s="667" t="s">
        <v>783</v>
      </c>
      <c r="GV139" s="667" t="s">
        <v>783</v>
      </c>
      <c r="GW139" s="667" t="s">
        <v>783</v>
      </c>
      <c r="GX139" s="667" t="s">
        <v>783</v>
      </c>
      <c r="GY139" s="667" t="s">
        <v>783</v>
      </c>
      <c r="GZ139" s="667">
        <v>1649</v>
      </c>
      <c r="HA139" s="667">
        <v>0.52</v>
      </c>
      <c r="HB139" s="667">
        <v>5</v>
      </c>
      <c r="HC139" s="667" t="s">
        <v>783</v>
      </c>
      <c r="HD139" s="667" t="s">
        <v>782</v>
      </c>
      <c r="HE139" s="667">
        <v>150</v>
      </c>
      <c r="HF139" s="667" t="s">
        <v>783</v>
      </c>
      <c r="HG139" s="667">
        <v>0</v>
      </c>
      <c r="HH139" s="667" t="s">
        <v>783</v>
      </c>
      <c r="HI139" s="667">
        <v>0</v>
      </c>
      <c r="HJ139" s="667">
        <v>1</v>
      </c>
      <c r="HK139" s="667">
        <v>45</v>
      </c>
      <c r="HL139" s="667" t="s">
        <v>784</v>
      </c>
      <c r="HM139" s="667" t="s">
        <v>785</v>
      </c>
      <c r="HN139" s="667" t="s">
        <v>783</v>
      </c>
      <c r="HO139" s="667" t="s">
        <v>783</v>
      </c>
      <c r="HP139" s="667" t="s">
        <v>783</v>
      </c>
      <c r="HQ139" s="667" t="s">
        <v>783</v>
      </c>
      <c r="HR139" s="667" t="s">
        <v>783</v>
      </c>
      <c r="HS139" s="667">
        <v>3974506</v>
      </c>
      <c r="HT139" s="667" t="s">
        <v>783</v>
      </c>
      <c r="HU139" s="667" t="s">
        <v>786</v>
      </c>
      <c r="HV139" s="667" t="s">
        <v>787</v>
      </c>
      <c r="HW139" s="667">
        <v>4</v>
      </c>
      <c r="HX139" s="667">
        <v>2016</v>
      </c>
      <c r="HY139" s="667">
        <v>63</v>
      </c>
      <c r="HZ139" s="667">
        <v>0</v>
      </c>
      <c r="IA139" s="667">
        <v>2746</v>
      </c>
      <c r="IB139" s="668">
        <v>42227.682129629633</v>
      </c>
      <c r="IC139" s="667" t="s">
        <v>788</v>
      </c>
      <c r="ID139" s="667">
        <v>3978984</v>
      </c>
      <c r="IE139" s="667">
        <v>2014</v>
      </c>
      <c r="IF139" s="667">
        <v>1712</v>
      </c>
      <c r="IG139" s="667" t="s">
        <v>783</v>
      </c>
      <c r="IH139" s="667" t="s">
        <v>783</v>
      </c>
      <c r="II139" s="667" t="s">
        <v>783</v>
      </c>
      <c r="IJ139" s="667" t="s">
        <v>783</v>
      </c>
      <c r="IK139" s="667" t="s">
        <v>783</v>
      </c>
      <c r="IL139" s="667" t="s">
        <v>783</v>
      </c>
      <c r="IM139" s="667" t="s">
        <v>783</v>
      </c>
      <c r="IN139" s="667" t="s">
        <v>783</v>
      </c>
      <c r="IO139" s="667" t="s">
        <v>783</v>
      </c>
      <c r="IP139" s="667">
        <v>1649</v>
      </c>
      <c r="IQ139" s="668">
        <v>37477.354571759257</v>
      </c>
      <c r="IR139" s="667">
        <v>2</v>
      </c>
      <c r="IS139" s="667" t="s">
        <v>793</v>
      </c>
      <c r="IT139" s="667">
        <v>3</v>
      </c>
      <c r="IU139" s="669">
        <v>41275</v>
      </c>
      <c r="IV139" s="667" t="s">
        <v>783</v>
      </c>
      <c r="IW139" s="667" t="s">
        <v>783</v>
      </c>
      <c r="IX139" s="667" t="s">
        <v>783</v>
      </c>
      <c r="IY139" s="667" t="s">
        <v>781</v>
      </c>
      <c r="IZ139" s="667">
        <v>45</v>
      </c>
      <c r="JA139" s="667" t="s">
        <v>789</v>
      </c>
      <c r="JB139" s="667" t="s">
        <v>783</v>
      </c>
      <c r="JC139" s="667" t="s">
        <v>783</v>
      </c>
      <c r="JD139" s="667" t="s">
        <v>783</v>
      </c>
      <c r="JE139" s="667">
        <v>329457</v>
      </c>
      <c r="JF139" s="667" t="s">
        <v>783</v>
      </c>
      <c r="JG139" s="667" t="s">
        <v>783</v>
      </c>
      <c r="JH139" s="667" t="s">
        <v>804</v>
      </c>
      <c r="JI139" s="667">
        <v>55</v>
      </c>
      <c r="JJ139" s="667" t="s">
        <v>783</v>
      </c>
      <c r="JK139" s="667" t="s">
        <v>783</v>
      </c>
      <c r="JL139" s="667" t="s">
        <v>783</v>
      </c>
      <c r="JM139" s="667" t="s">
        <v>790</v>
      </c>
      <c r="JN139" s="667">
        <v>4</v>
      </c>
      <c r="JO139" s="667">
        <v>3</v>
      </c>
      <c r="JP139" s="667" t="s">
        <v>783</v>
      </c>
      <c r="JQ139" s="667" t="s">
        <v>783</v>
      </c>
      <c r="JR139" s="667" t="s">
        <v>783</v>
      </c>
      <c r="JS139" s="667" t="s">
        <v>783</v>
      </c>
      <c r="JT139" s="667" t="s">
        <v>783</v>
      </c>
      <c r="JU139" s="667" t="s">
        <v>783</v>
      </c>
      <c r="JV139" s="667" t="s">
        <v>919</v>
      </c>
      <c r="JW139" s="670">
        <v>2798.45147</v>
      </c>
      <c r="JY139" s="225"/>
      <c r="JZ139" s="1437"/>
      <c r="KA139" s="1437"/>
    </row>
    <row r="140" spans="1:287" ht="15" thickBot="1">
      <c r="A140" s="1443"/>
      <c r="B140" s="1444"/>
      <c r="C140" s="953"/>
      <c r="D140" s="951"/>
      <c r="E140" s="945"/>
      <c r="F140" s="954">
        <f>SUM(F5:F139)</f>
        <v>93.800000000000026</v>
      </c>
      <c r="G140" s="598"/>
      <c r="H140" s="956">
        <f>SUM(H5:H139)</f>
        <v>26.039999999999996</v>
      </c>
      <c r="I140" s="947">
        <f>SUM(I5:I139)</f>
        <v>61.740000000000023</v>
      </c>
      <c r="J140" s="957">
        <f>SUM(J5:J139)</f>
        <v>6.02</v>
      </c>
      <c r="K140" s="944"/>
      <c r="L140" s="944"/>
      <c r="M140" s="946"/>
      <c r="N140" s="946"/>
      <c r="O140" s="946"/>
      <c r="P140" s="1116"/>
      <c r="Q140" s="1117"/>
      <c r="R140" s="956">
        <f>SUM(R5:R139)</f>
        <v>7.8900000000000006</v>
      </c>
      <c r="S140" s="947">
        <f>SUM(S5:S139)</f>
        <v>84.260000000000019</v>
      </c>
      <c r="T140" s="957">
        <f>SUM(T5:T139)</f>
        <v>1.65</v>
      </c>
      <c r="U140" s="594">
        <f>SUM(U5:U139)</f>
        <v>6372300</v>
      </c>
      <c r="V140" s="509"/>
      <c r="W140" s="948">
        <f>SUM(W5:W139)</f>
        <v>6524505</v>
      </c>
      <c r="X140" s="949">
        <f>SUM(X5:X139)</f>
        <v>1734775.2533333336</v>
      </c>
      <c r="Y140" s="949">
        <f>SUM(Y5:Y139)</f>
        <v>160949.63520000002</v>
      </c>
      <c r="Z140" s="1091">
        <f>SUM(Z5:Z139)</f>
        <v>8400815.2218666635</v>
      </c>
      <c r="AA140" s="1476"/>
      <c r="AB140" s="1098"/>
      <c r="AC140" s="604"/>
      <c r="AD140" s="1061"/>
      <c r="AE140" s="1067"/>
      <c r="AF140" s="1061"/>
      <c r="AG140" s="604"/>
      <c r="AH140" s="1061"/>
      <c r="AI140" s="1073"/>
      <c r="AJ140" s="1061"/>
      <c r="AK140" s="382"/>
      <c r="AL140" s="382"/>
      <c r="AM140" s="379"/>
      <c r="AN140" s="379"/>
      <c r="AO140" s="952">
        <f t="shared" ref="AO140:BR140" si="146">SUM(AO5:AO139)</f>
        <v>5.0100000000000007</v>
      </c>
      <c r="AP140" s="926">
        <f t="shared" si="146"/>
        <v>632383.81288888888</v>
      </c>
      <c r="AQ140" s="927">
        <f t="shared" si="146"/>
        <v>2.4</v>
      </c>
      <c r="AR140" s="926">
        <f t="shared" si="146"/>
        <v>354021.53599999996</v>
      </c>
      <c r="AS140" s="927">
        <f t="shared" si="146"/>
        <v>7.9600000000000009</v>
      </c>
      <c r="AT140" s="926">
        <f t="shared" si="146"/>
        <v>721613.29777777777</v>
      </c>
      <c r="AU140" s="927">
        <f t="shared" si="146"/>
        <v>4.57</v>
      </c>
      <c r="AV140" s="926">
        <f t="shared" si="146"/>
        <v>479820.02666666667</v>
      </c>
      <c r="AW140" s="927">
        <f t="shared" si="146"/>
        <v>6</v>
      </c>
      <c r="AX140" s="926">
        <f t="shared" si="146"/>
        <v>684163.7333333334</v>
      </c>
      <c r="AY140" s="927">
        <f t="shared" si="146"/>
        <v>4.410000000000001</v>
      </c>
      <c r="AZ140" s="926">
        <f t="shared" si="146"/>
        <v>560101.76431111107</v>
      </c>
      <c r="BA140" s="927">
        <f t="shared" si="146"/>
        <v>8.0399999999999991</v>
      </c>
      <c r="BB140" s="926">
        <f t="shared" si="146"/>
        <v>711301.90222222218</v>
      </c>
      <c r="BC140" s="927">
        <f t="shared" si="146"/>
        <v>4.41</v>
      </c>
      <c r="BD140" s="926">
        <f t="shared" si="146"/>
        <v>430060.39999999997</v>
      </c>
      <c r="BE140" s="927">
        <f t="shared" si="146"/>
        <v>7.2500000000000009</v>
      </c>
      <c r="BF140" s="926">
        <f t="shared" si="146"/>
        <v>714544.34666666668</v>
      </c>
      <c r="BG140" s="927">
        <f t="shared" si="146"/>
        <v>3.99</v>
      </c>
      <c r="BH140" s="926">
        <f t="shared" si="146"/>
        <v>337051.51111111115</v>
      </c>
      <c r="BI140" s="928">
        <f t="shared" si="146"/>
        <v>5.0299999999999994</v>
      </c>
      <c r="BJ140" s="926">
        <f t="shared" si="146"/>
        <v>562514.64199999999</v>
      </c>
      <c r="BK140" s="928">
        <f t="shared" si="146"/>
        <v>7.6000000000000005</v>
      </c>
      <c r="BL140" s="926">
        <f t="shared" si="146"/>
        <v>756222.04444444447</v>
      </c>
      <c r="BM140" s="928">
        <f t="shared" si="146"/>
        <v>4.76</v>
      </c>
      <c r="BN140" s="926">
        <f t="shared" si="146"/>
        <v>437033.28</v>
      </c>
      <c r="BO140" s="928">
        <f t="shared" si="146"/>
        <v>5.1400000000000006</v>
      </c>
      <c r="BP140" s="926">
        <f t="shared" si="146"/>
        <v>460816.32000000007</v>
      </c>
      <c r="BQ140" s="928">
        <f t="shared" si="146"/>
        <v>2.99</v>
      </c>
      <c r="BR140" s="926">
        <f t="shared" si="146"/>
        <v>240486.60444444444</v>
      </c>
      <c r="BS140" s="200" t="s">
        <v>163</v>
      </c>
      <c r="BT140" s="200" t="s">
        <v>163</v>
      </c>
      <c r="BU140" s="726"/>
      <c r="BV140" s="726"/>
      <c r="BW140" s="726"/>
      <c r="BX140" s="726"/>
      <c r="BY140" s="726"/>
      <c r="BZ140" s="726"/>
      <c r="CA140" s="726"/>
      <c r="CB140" s="726"/>
      <c r="CC140" s="726"/>
      <c r="CD140" s="726"/>
      <c r="CE140" s="726"/>
      <c r="CF140" s="726"/>
      <c r="CG140" s="726"/>
      <c r="CH140" s="726"/>
      <c r="CI140" s="726"/>
      <c r="CJ140" s="726"/>
      <c r="CK140" s="726"/>
      <c r="CL140" s="726"/>
      <c r="CM140" s="726"/>
      <c r="CN140" s="726"/>
      <c r="CO140" s="726"/>
      <c r="CP140" s="726"/>
      <c r="CQ140" s="726"/>
      <c r="CR140" s="726"/>
      <c r="CS140" s="726"/>
      <c r="CT140" s="726"/>
      <c r="CU140" s="726"/>
      <c r="CV140" s="726"/>
      <c r="CW140" s="726"/>
      <c r="CX140" s="726"/>
      <c r="CY140" s="726"/>
      <c r="CZ140" s="726"/>
      <c r="DA140" s="726"/>
      <c r="DB140" s="726"/>
      <c r="DC140" s="726"/>
      <c r="DD140" s="726"/>
      <c r="DE140" s="726"/>
      <c r="DF140" s="726"/>
      <c r="DG140" s="726"/>
      <c r="DH140" s="726"/>
      <c r="DI140" s="726"/>
      <c r="DJ140" s="726"/>
      <c r="DK140" s="726"/>
      <c r="DL140" s="726"/>
      <c r="DM140" s="726"/>
      <c r="DN140" s="726"/>
      <c r="DO140" s="726"/>
      <c r="DP140" s="726"/>
      <c r="DQ140" s="726"/>
      <c r="DR140" s="726"/>
      <c r="DS140" s="726"/>
      <c r="DT140" s="726"/>
      <c r="DU140" s="726"/>
      <c r="DV140" s="726"/>
      <c r="DW140" s="726"/>
      <c r="DX140" s="726"/>
      <c r="DY140" s="726"/>
      <c r="DZ140" s="726"/>
      <c r="EA140" s="726"/>
      <c r="EB140" s="726"/>
      <c r="EC140" s="726"/>
      <c r="ED140" s="726"/>
      <c r="EE140" s="726"/>
      <c r="EF140" s="726"/>
      <c r="EG140" s="726"/>
      <c r="EH140" s="726"/>
      <c r="EI140" s="726"/>
      <c r="EJ140" s="726"/>
      <c r="EK140" s="726"/>
      <c r="EL140" s="726"/>
      <c r="EM140" s="726"/>
      <c r="EN140" s="726"/>
      <c r="EO140" s="726"/>
      <c r="EP140" s="726"/>
      <c r="EQ140" s="726"/>
      <c r="ER140" s="726"/>
      <c r="ES140" s="726"/>
      <c r="ET140" s="726"/>
      <c r="EU140" s="726"/>
      <c r="EV140" s="726"/>
      <c r="EW140" s="726"/>
      <c r="EX140" s="726"/>
      <c r="EY140" s="726"/>
      <c r="EZ140" s="726"/>
      <c r="FA140" s="726"/>
      <c r="FB140" s="726"/>
      <c r="FC140" s="726"/>
      <c r="FD140" s="726"/>
      <c r="FE140" s="726"/>
      <c r="FF140" s="726"/>
      <c r="FG140" s="726"/>
      <c r="FH140" s="726"/>
      <c r="FI140" s="726"/>
      <c r="FJ140" s="726"/>
      <c r="FK140" s="726"/>
      <c r="FL140" s="726"/>
      <c r="FM140" s="726"/>
      <c r="FN140" s="726"/>
      <c r="FO140" s="726"/>
      <c r="FP140" s="726"/>
      <c r="FQ140" s="726"/>
      <c r="FR140" s="726"/>
      <c r="FS140" s="726"/>
      <c r="FT140" s="726"/>
      <c r="FU140" s="726"/>
      <c r="FV140" s="726"/>
      <c r="FW140" s="726"/>
      <c r="FX140" s="726"/>
      <c r="FY140" s="660" t="s">
        <v>345</v>
      </c>
      <c r="FZ140" s="661">
        <v>97</v>
      </c>
      <c r="GA140" s="661">
        <v>32435729</v>
      </c>
      <c r="GB140" s="661">
        <v>55</v>
      </c>
      <c r="GC140" s="661" t="s">
        <v>798</v>
      </c>
      <c r="GD140" s="661">
        <v>20</v>
      </c>
      <c r="GE140" s="661">
        <v>1977</v>
      </c>
      <c r="GF140" s="661">
        <v>2</v>
      </c>
      <c r="GG140" s="661" t="s">
        <v>148</v>
      </c>
      <c r="GH140" s="661">
        <v>2</v>
      </c>
      <c r="GI140" s="661">
        <v>2</v>
      </c>
      <c r="GJ140" s="661" t="s">
        <v>148</v>
      </c>
      <c r="GK140" s="661">
        <v>2</v>
      </c>
      <c r="GL140" s="661" t="s">
        <v>781</v>
      </c>
      <c r="GM140" s="661" t="s">
        <v>782</v>
      </c>
      <c r="GN140" s="661">
        <v>66</v>
      </c>
      <c r="GO140" s="661" t="s">
        <v>783</v>
      </c>
      <c r="GP140" s="661">
        <v>0</v>
      </c>
      <c r="GQ140" s="661">
        <v>0</v>
      </c>
      <c r="GR140" s="661">
        <v>4</v>
      </c>
      <c r="GS140" s="661">
        <v>2</v>
      </c>
      <c r="GT140" s="661">
        <v>2</v>
      </c>
      <c r="GU140" s="661" t="s">
        <v>783</v>
      </c>
      <c r="GV140" s="661" t="s">
        <v>783</v>
      </c>
      <c r="GW140" s="661" t="s">
        <v>783</v>
      </c>
      <c r="GX140" s="661" t="s">
        <v>783</v>
      </c>
      <c r="GY140" s="661" t="s">
        <v>783</v>
      </c>
      <c r="GZ140" s="661">
        <v>1649</v>
      </c>
      <c r="HA140" s="661">
        <v>0.15</v>
      </c>
      <c r="HB140" s="661">
        <v>5</v>
      </c>
      <c r="HC140" s="661" t="s">
        <v>783</v>
      </c>
      <c r="HD140" s="661" t="s">
        <v>782</v>
      </c>
      <c r="HE140" s="661">
        <v>35</v>
      </c>
      <c r="HF140" s="661" t="s">
        <v>783</v>
      </c>
      <c r="HG140" s="661">
        <v>0</v>
      </c>
      <c r="HH140" s="661" t="s">
        <v>783</v>
      </c>
      <c r="HI140" s="661">
        <v>0</v>
      </c>
      <c r="HJ140" s="661">
        <v>1</v>
      </c>
      <c r="HK140" s="661">
        <v>45</v>
      </c>
      <c r="HL140" s="661" t="s">
        <v>784</v>
      </c>
      <c r="HM140" s="661" t="s">
        <v>785</v>
      </c>
      <c r="HN140" s="661" t="s">
        <v>783</v>
      </c>
      <c r="HO140" s="661" t="s">
        <v>783</v>
      </c>
      <c r="HP140" s="661" t="s">
        <v>783</v>
      </c>
      <c r="HQ140" s="661" t="s">
        <v>783</v>
      </c>
      <c r="HR140" s="661" t="s">
        <v>783</v>
      </c>
      <c r="HS140" s="661">
        <v>3979912</v>
      </c>
      <c r="HT140" s="661" t="s">
        <v>783</v>
      </c>
      <c r="HU140" s="661" t="s">
        <v>786</v>
      </c>
      <c r="HV140" s="661" t="s">
        <v>787</v>
      </c>
      <c r="HW140" s="661">
        <v>4</v>
      </c>
      <c r="HX140" s="661">
        <v>2016</v>
      </c>
      <c r="HY140" s="661">
        <v>63</v>
      </c>
      <c r="HZ140" s="661">
        <v>0</v>
      </c>
      <c r="IA140" s="661">
        <v>792</v>
      </c>
      <c r="IB140" s="662">
        <v>42228.34574074074</v>
      </c>
      <c r="IC140" s="661" t="s">
        <v>788</v>
      </c>
      <c r="ID140" s="661">
        <v>3975434</v>
      </c>
      <c r="IE140" s="661">
        <v>2014</v>
      </c>
      <c r="IF140" s="661">
        <v>1712</v>
      </c>
      <c r="IG140" s="661" t="s">
        <v>783</v>
      </c>
      <c r="IH140" s="661" t="s">
        <v>783</v>
      </c>
      <c r="II140" s="661" t="s">
        <v>783</v>
      </c>
      <c r="IJ140" s="661" t="s">
        <v>783</v>
      </c>
      <c r="IK140" s="661" t="s">
        <v>783</v>
      </c>
      <c r="IL140" s="661" t="s">
        <v>783</v>
      </c>
      <c r="IM140" s="661" t="s">
        <v>783</v>
      </c>
      <c r="IN140" s="661" t="s">
        <v>783</v>
      </c>
      <c r="IO140" s="661" t="s">
        <v>783</v>
      </c>
      <c r="IP140" s="661">
        <v>1649</v>
      </c>
      <c r="IQ140" s="662">
        <v>37477.354571759257</v>
      </c>
      <c r="IR140" s="661">
        <v>2</v>
      </c>
      <c r="IS140" s="661" t="s">
        <v>793</v>
      </c>
      <c r="IT140" s="661">
        <v>2</v>
      </c>
      <c r="IU140" s="663">
        <v>41275</v>
      </c>
      <c r="IV140" s="661" t="s">
        <v>783</v>
      </c>
      <c r="IW140" s="661" t="s">
        <v>783</v>
      </c>
      <c r="IX140" s="661" t="s">
        <v>783</v>
      </c>
      <c r="IY140" s="661" t="s">
        <v>781</v>
      </c>
      <c r="IZ140" s="661">
        <v>45</v>
      </c>
      <c r="JA140" s="661" t="s">
        <v>789</v>
      </c>
      <c r="JB140" s="661" t="s">
        <v>783</v>
      </c>
      <c r="JC140" s="661" t="s">
        <v>783</v>
      </c>
      <c r="JD140" s="661" t="s">
        <v>783</v>
      </c>
      <c r="JE140" s="661">
        <v>329457</v>
      </c>
      <c r="JF140" s="661" t="s">
        <v>783</v>
      </c>
      <c r="JG140" s="661" t="s">
        <v>783</v>
      </c>
      <c r="JH140" s="661" t="s">
        <v>802</v>
      </c>
      <c r="JI140" s="661">
        <v>55</v>
      </c>
      <c r="JJ140" s="661" t="s">
        <v>783</v>
      </c>
      <c r="JK140" s="661" t="s">
        <v>783</v>
      </c>
      <c r="JL140" s="661" t="s">
        <v>783</v>
      </c>
      <c r="JM140" s="661" t="s">
        <v>790</v>
      </c>
      <c r="JN140" s="661">
        <v>4</v>
      </c>
      <c r="JO140" s="661">
        <v>3</v>
      </c>
      <c r="JP140" s="661" t="s">
        <v>783</v>
      </c>
      <c r="JQ140" s="661" t="s">
        <v>783</v>
      </c>
      <c r="JR140" s="661" t="s">
        <v>783</v>
      </c>
      <c r="JS140" s="661" t="s">
        <v>783</v>
      </c>
      <c r="JT140" s="661" t="s">
        <v>783</v>
      </c>
      <c r="JU140" s="661" t="s">
        <v>783</v>
      </c>
      <c r="JV140" s="661" t="s">
        <v>920</v>
      </c>
      <c r="JW140" s="664">
        <v>796.54033400000003</v>
      </c>
      <c r="JY140" s="225"/>
      <c r="JZ140" s="1437"/>
      <c r="KA140" s="1437"/>
    </row>
    <row r="141" spans="1:287">
      <c r="A141" s="137"/>
      <c r="B141" s="1162"/>
      <c r="C141" s="1078"/>
      <c r="D141" s="1078"/>
      <c r="E141" s="1078"/>
      <c r="F141" s="1079"/>
      <c r="G141" s="1079"/>
      <c r="H141" s="1080"/>
      <c r="I141" s="1081"/>
      <c r="J141" s="1082">
        <f>SUM(H140:J140)</f>
        <v>93.800000000000011</v>
      </c>
      <c r="K141" s="1079"/>
      <c r="L141" s="1079"/>
      <c r="M141" s="1080"/>
      <c r="N141" s="1080"/>
      <c r="O141" s="1080"/>
      <c r="P141" s="1118"/>
      <c r="Q141" s="1118"/>
      <c r="R141" s="1080"/>
      <c r="S141" s="1080"/>
      <c r="T141" s="1082">
        <f>SUM(R140:T140)</f>
        <v>93.800000000000026</v>
      </c>
      <c r="U141" s="1088"/>
      <c r="V141" s="1088"/>
      <c r="W141" s="1083"/>
      <c r="X141" s="1084"/>
      <c r="Y141" s="1084"/>
      <c r="Z141" s="1084"/>
      <c r="AA141" s="542"/>
      <c r="AB141" s="1077"/>
      <c r="AC141" s="1085"/>
      <c r="AD141" s="1162"/>
      <c r="AE141" s="1079"/>
      <c r="AF141" s="1086"/>
      <c r="AG141" s="1085"/>
      <c r="AH141" s="1162"/>
      <c r="AI141" s="1162"/>
      <c r="AJ141" s="1086"/>
      <c r="AK141" s="1162"/>
      <c r="AL141" s="1446"/>
      <c r="AM141" s="1446"/>
      <c r="AN141" s="1446"/>
      <c r="AO141" s="1446"/>
      <c r="AQ141" s="1446"/>
      <c r="AR141" s="565"/>
      <c r="AS141" s="1446"/>
      <c r="AT141" s="565"/>
      <c r="AU141" s="1446"/>
      <c r="AV141" s="565"/>
      <c r="AW141" s="1446"/>
      <c r="AX141" s="565"/>
      <c r="AY141" s="1446"/>
      <c r="AZ141" s="565"/>
      <c r="BA141" s="1446"/>
      <c r="BB141" s="565"/>
      <c r="BC141" s="1446"/>
      <c r="BD141" s="565"/>
      <c r="BE141" s="1446"/>
      <c r="BF141" s="565"/>
      <c r="BG141" s="1446"/>
      <c r="BH141" s="565"/>
      <c r="BI141" s="1446"/>
      <c r="BJ141" s="565"/>
      <c r="BK141" s="1446"/>
      <c r="BL141" s="565"/>
      <c r="BM141" s="1446"/>
      <c r="BN141" s="565"/>
      <c r="BO141" s="1446"/>
      <c r="BP141" s="565"/>
      <c r="BQ141" s="1446"/>
      <c r="BR141" s="565"/>
      <c r="BS141" s="210"/>
      <c r="BT141" s="210"/>
      <c r="BU141" s="389"/>
      <c r="BV141" s="389"/>
      <c r="BW141" s="389"/>
      <c r="BX141" s="389"/>
      <c r="BY141" s="389"/>
      <c r="BZ141" s="389"/>
      <c r="CA141" s="389"/>
      <c r="CB141" s="389"/>
      <c r="CC141" s="389"/>
      <c r="CD141" s="389"/>
      <c r="CE141" s="389"/>
      <c r="CF141" s="389"/>
      <c r="CG141" s="389"/>
      <c r="CH141" s="389"/>
      <c r="CI141" s="389"/>
      <c r="CJ141" s="389"/>
      <c r="CK141" s="389"/>
      <c r="CL141" s="389"/>
      <c r="CM141" s="389"/>
      <c r="CN141" s="389"/>
      <c r="CO141" s="389"/>
      <c r="CP141" s="389"/>
      <c r="CQ141" s="389"/>
      <c r="CR141" s="389"/>
      <c r="CS141" s="389"/>
      <c r="CT141" s="389"/>
      <c r="CU141" s="389"/>
      <c r="CV141" s="389"/>
      <c r="CW141" s="389"/>
      <c r="CX141" s="389"/>
      <c r="CY141" s="389"/>
      <c r="CZ141" s="389"/>
      <c r="DA141" s="389"/>
      <c r="DB141" s="389"/>
      <c r="DC141" s="389"/>
      <c r="DD141" s="389"/>
      <c r="DE141" s="389"/>
      <c r="DF141" s="389"/>
      <c r="DG141" s="389"/>
      <c r="DH141" s="389"/>
      <c r="DI141" s="389"/>
      <c r="DJ141" s="389"/>
      <c r="DK141" s="389"/>
      <c r="DL141" s="389"/>
      <c r="DM141" s="389"/>
      <c r="DN141" s="389"/>
      <c r="DO141" s="389"/>
      <c r="DP141" s="389"/>
      <c r="DQ141" s="389"/>
      <c r="DR141" s="389"/>
      <c r="DS141" s="389"/>
      <c r="DT141" s="389"/>
      <c r="DU141" s="389"/>
      <c r="DV141" s="389"/>
      <c r="DW141" s="389"/>
      <c r="DX141" s="389"/>
      <c r="DY141" s="389"/>
      <c r="DZ141" s="389"/>
      <c r="EA141" s="389"/>
      <c r="EB141" s="389"/>
      <c r="EC141" s="389"/>
      <c r="ED141" s="389"/>
      <c r="EE141" s="389"/>
      <c r="EF141" s="389"/>
      <c r="EG141" s="389"/>
      <c r="EH141" s="389"/>
      <c r="EI141" s="389"/>
      <c r="EJ141" s="389"/>
      <c r="EK141" s="389"/>
      <c r="EL141" s="389"/>
      <c r="EM141" s="389"/>
      <c r="EN141" s="389"/>
      <c r="EO141" s="389"/>
      <c r="EP141" s="389"/>
      <c r="EQ141" s="389"/>
      <c r="ER141" s="389"/>
      <c r="ES141" s="389"/>
      <c r="ET141" s="389"/>
      <c r="EU141" s="389"/>
      <c r="EV141" s="389"/>
      <c r="EW141" s="389"/>
      <c r="EX141" s="389"/>
      <c r="EY141" s="389"/>
      <c r="EZ141" s="389"/>
      <c r="FA141" s="389"/>
      <c r="FB141" s="389"/>
      <c r="FC141" s="389"/>
      <c r="FD141" s="389"/>
      <c r="FE141" s="389"/>
      <c r="FF141" s="389"/>
      <c r="FG141" s="389"/>
      <c r="FH141" s="389"/>
      <c r="FI141" s="389"/>
      <c r="FJ141" s="389"/>
      <c r="FK141" s="389"/>
      <c r="FL141" s="389"/>
      <c r="FM141" s="389"/>
      <c r="FN141" s="389"/>
      <c r="FO141" s="389"/>
      <c r="FP141" s="389"/>
      <c r="FQ141" s="389"/>
      <c r="FR141" s="389"/>
      <c r="FS141" s="389"/>
      <c r="FT141" s="389"/>
      <c r="FU141" s="389"/>
      <c r="FV141" s="389"/>
      <c r="FW141" s="389"/>
      <c r="FX141" s="389"/>
      <c r="FY141" s="660" t="s">
        <v>345</v>
      </c>
      <c r="FZ141" s="661">
        <v>144</v>
      </c>
      <c r="GA141" s="661">
        <v>32434975</v>
      </c>
      <c r="GB141" s="661">
        <v>55</v>
      </c>
      <c r="GC141" s="661" t="s">
        <v>798</v>
      </c>
      <c r="GD141" s="661">
        <v>18</v>
      </c>
      <c r="GE141" s="661">
        <v>1980</v>
      </c>
      <c r="GF141" s="661">
        <v>2</v>
      </c>
      <c r="GG141" s="661" t="s">
        <v>148</v>
      </c>
      <c r="GH141" s="661">
        <v>3</v>
      </c>
      <c r="GI141" s="661">
        <v>2</v>
      </c>
      <c r="GJ141" s="661" t="s">
        <v>148</v>
      </c>
      <c r="GK141" s="661">
        <v>3</v>
      </c>
      <c r="GL141" s="661" t="s">
        <v>781</v>
      </c>
      <c r="GM141" s="661" t="s">
        <v>782</v>
      </c>
      <c r="GN141" s="661">
        <v>66</v>
      </c>
      <c r="GO141" s="661" t="s">
        <v>783</v>
      </c>
      <c r="GP141" s="661">
        <v>0</v>
      </c>
      <c r="GQ141" s="661">
        <v>0</v>
      </c>
      <c r="GR141" s="661">
        <v>4</v>
      </c>
      <c r="GS141" s="661">
        <v>2</v>
      </c>
      <c r="GT141" s="661">
        <v>3</v>
      </c>
      <c r="GU141" s="661" t="s">
        <v>783</v>
      </c>
      <c r="GV141" s="661" t="s">
        <v>783</v>
      </c>
      <c r="GW141" s="661" t="s">
        <v>783</v>
      </c>
      <c r="GX141" s="661" t="s">
        <v>783</v>
      </c>
      <c r="GY141" s="661" t="s">
        <v>783</v>
      </c>
      <c r="GZ141" s="661">
        <v>1649</v>
      </c>
      <c r="HA141" s="661">
        <v>0.02</v>
      </c>
      <c r="HB141" s="661">
        <v>5</v>
      </c>
      <c r="HC141" s="661" t="s">
        <v>783</v>
      </c>
      <c r="HD141" s="661" t="s">
        <v>782</v>
      </c>
      <c r="HE141" s="661">
        <v>75</v>
      </c>
      <c r="HF141" s="661" t="s">
        <v>783</v>
      </c>
      <c r="HG141" s="661">
        <v>0</v>
      </c>
      <c r="HH141" s="661" t="s">
        <v>783</v>
      </c>
      <c r="HI141" s="661">
        <v>0</v>
      </c>
      <c r="HJ141" s="661">
        <v>1</v>
      </c>
      <c r="HK141" s="661">
        <v>45</v>
      </c>
      <c r="HL141" s="661" t="s">
        <v>784</v>
      </c>
      <c r="HM141" s="661" t="s">
        <v>785</v>
      </c>
      <c r="HN141" s="661" t="s">
        <v>783</v>
      </c>
      <c r="HO141" s="661" t="s">
        <v>783</v>
      </c>
      <c r="HP141" s="661" t="s">
        <v>783</v>
      </c>
      <c r="HQ141" s="661" t="s">
        <v>783</v>
      </c>
      <c r="HR141" s="661" t="s">
        <v>783</v>
      </c>
      <c r="HS141" s="661">
        <v>3980138</v>
      </c>
      <c r="HT141" s="661" t="s">
        <v>783</v>
      </c>
      <c r="HU141" s="661" t="s">
        <v>786</v>
      </c>
      <c r="HV141" s="661" t="s">
        <v>787</v>
      </c>
      <c r="HW141" s="661">
        <v>4</v>
      </c>
      <c r="HX141" s="661">
        <v>2016</v>
      </c>
      <c r="HY141" s="661">
        <v>63</v>
      </c>
      <c r="HZ141" s="661">
        <v>0</v>
      </c>
      <c r="IA141" s="661">
        <v>106</v>
      </c>
      <c r="IB141" s="662">
        <v>42227.682129629633</v>
      </c>
      <c r="IC141" s="661" t="s">
        <v>788</v>
      </c>
      <c r="ID141" s="661">
        <v>3975660</v>
      </c>
      <c r="IE141" s="661">
        <v>2014</v>
      </c>
      <c r="IF141" s="661">
        <v>1712</v>
      </c>
      <c r="IG141" s="661" t="s">
        <v>783</v>
      </c>
      <c r="IH141" s="661" t="s">
        <v>783</v>
      </c>
      <c r="II141" s="661" t="s">
        <v>783</v>
      </c>
      <c r="IJ141" s="661" t="s">
        <v>783</v>
      </c>
      <c r="IK141" s="661" t="s">
        <v>783</v>
      </c>
      <c r="IL141" s="661" t="s">
        <v>783</v>
      </c>
      <c r="IM141" s="661" t="s">
        <v>783</v>
      </c>
      <c r="IN141" s="661" t="s">
        <v>783</v>
      </c>
      <c r="IO141" s="661" t="s">
        <v>783</v>
      </c>
      <c r="IP141" s="661">
        <v>1649</v>
      </c>
      <c r="IQ141" s="662">
        <v>37477.354571759257</v>
      </c>
      <c r="IR141" s="661">
        <v>2</v>
      </c>
      <c r="IS141" s="661" t="s">
        <v>793</v>
      </c>
      <c r="IT141" s="661">
        <v>3</v>
      </c>
      <c r="IU141" s="663">
        <v>41275</v>
      </c>
      <c r="IV141" s="661" t="s">
        <v>783</v>
      </c>
      <c r="IW141" s="661" t="s">
        <v>783</v>
      </c>
      <c r="IX141" s="661" t="s">
        <v>783</v>
      </c>
      <c r="IY141" s="661" t="s">
        <v>781</v>
      </c>
      <c r="IZ141" s="661">
        <v>45</v>
      </c>
      <c r="JA141" s="661" t="s">
        <v>789</v>
      </c>
      <c r="JB141" s="661" t="s">
        <v>783</v>
      </c>
      <c r="JC141" s="661" t="s">
        <v>783</v>
      </c>
      <c r="JD141" s="661" t="s">
        <v>783</v>
      </c>
      <c r="JE141" s="661">
        <v>329457</v>
      </c>
      <c r="JF141" s="661" t="s">
        <v>783</v>
      </c>
      <c r="JG141" s="661" t="s">
        <v>783</v>
      </c>
      <c r="JH141" s="661" t="s">
        <v>804</v>
      </c>
      <c r="JI141" s="661">
        <v>55</v>
      </c>
      <c r="JJ141" s="661" t="s">
        <v>783</v>
      </c>
      <c r="JK141" s="661" t="s">
        <v>783</v>
      </c>
      <c r="JL141" s="661" t="s">
        <v>783</v>
      </c>
      <c r="JM141" s="661" t="s">
        <v>790</v>
      </c>
      <c r="JN141" s="661">
        <v>4</v>
      </c>
      <c r="JO141" s="661">
        <v>3</v>
      </c>
      <c r="JP141" s="661" t="s">
        <v>783</v>
      </c>
      <c r="JQ141" s="661" t="s">
        <v>783</v>
      </c>
      <c r="JR141" s="661" t="s">
        <v>783</v>
      </c>
      <c r="JS141" s="661" t="s">
        <v>783</v>
      </c>
      <c r="JT141" s="661" t="s">
        <v>783</v>
      </c>
      <c r="JU141" s="661" t="s">
        <v>783</v>
      </c>
      <c r="JV141" s="661" t="s">
        <v>921</v>
      </c>
      <c r="JW141" s="664">
        <v>105.51145699999999</v>
      </c>
      <c r="JY141" s="225"/>
      <c r="JZ141" s="1437"/>
      <c r="KA141" s="1437"/>
    </row>
    <row r="142" spans="1:287">
      <c r="A142" s="140"/>
      <c r="B142" s="1446"/>
      <c r="C142" s="36"/>
      <c r="D142" s="36"/>
      <c r="E142" s="36"/>
      <c r="F142" s="37"/>
      <c r="G142" s="38"/>
      <c r="H142" s="39"/>
      <c r="I142" s="37"/>
      <c r="J142" s="37"/>
      <c r="K142" s="37"/>
      <c r="L142" s="37"/>
      <c r="M142" s="112"/>
      <c r="N142" s="112"/>
      <c r="O142" s="112"/>
      <c r="P142" s="1119"/>
      <c r="Q142" s="1120"/>
      <c r="R142" s="942"/>
      <c r="S142" s="942"/>
      <c r="T142" s="1087"/>
      <c r="U142" s="306"/>
      <c r="V142" s="306"/>
      <c r="W142" s="542"/>
      <c r="X142" s="542"/>
      <c r="Y142" s="591"/>
      <c r="Z142" s="542"/>
      <c r="AA142" s="542"/>
      <c r="AB142" s="1077"/>
      <c r="AC142" s="521"/>
      <c r="AD142" s="1446"/>
      <c r="AE142" s="37"/>
      <c r="AF142" s="565"/>
      <c r="AG142" s="521"/>
      <c r="AH142" s="1446"/>
      <c r="AI142" s="1446"/>
      <c r="AJ142" s="565"/>
      <c r="AK142" s="1446"/>
      <c r="AL142" s="141"/>
      <c r="AM142" s="141"/>
      <c r="AN142" s="141"/>
      <c r="AO142" s="141"/>
      <c r="AP142" s="929">
        <f>AP140+AR140+AT140+AV140+AX140+AZ140+BB140+BD140+BF140+BH140+BJ140+BL140+BN140+BP140+BR140</f>
        <v>8082135.2218666673</v>
      </c>
      <c r="AQ142" s="924" t="s">
        <v>1013</v>
      </c>
      <c r="AR142" s="564"/>
      <c r="AS142" s="141"/>
      <c r="AT142" s="564"/>
      <c r="AU142" s="141"/>
      <c r="AV142" s="564"/>
      <c r="AW142" s="141"/>
      <c r="AX142" s="564"/>
      <c r="AY142" s="141"/>
      <c r="AZ142" s="564"/>
      <c r="BA142" s="141"/>
      <c r="BB142" s="564"/>
      <c r="BC142" s="141"/>
      <c r="BD142" s="564"/>
      <c r="BE142" s="141"/>
      <c r="BF142" s="564"/>
      <c r="BG142" s="141"/>
      <c r="BH142" s="564"/>
      <c r="BI142" s="141"/>
      <c r="BJ142" s="564"/>
      <c r="BK142" s="141"/>
      <c r="BL142" s="564"/>
      <c r="BM142" s="141"/>
      <c r="BN142" s="564"/>
      <c r="BO142" s="141"/>
      <c r="BP142" s="564"/>
      <c r="BQ142" s="141"/>
      <c r="BR142" s="564"/>
      <c r="BS142" s="149"/>
      <c r="BT142" s="149"/>
      <c r="BU142" s="389"/>
      <c r="BV142" s="389"/>
      <c r="BW142" s="389"/>
      <c r="BX142" s="389"/>
      <c r="BY142" s="389"/>
      <c r="BZ142" s="389"/>
      <c r="CA142" s="389"/>
      <c r="CB142" s="389"/>
      <c r="CC142" s="389"/>
      <c r="CD142" s="389"/>
      <c r="CE142" s="389"/>
      <c r="CF142" s="389"/>
      <c r="CG142" s="389"/>
      <c r="CH142" s="389"/>
      <c r="CI142" s="389"/>
      <c r="CJ142" s="389"/>
      <c r="CK142" s="389"/>
      <c r="CL142" s="389"/>
      <c r="CM142" s="389"/>
      <c r="CN142" s="389"/>
      <c r="CO142" s="389"/>
      <c r="CP142" s="389"/>
      <c r="CQ142" s="389"/>
      <c r="CR142" s="389"/>
      <c r="CS142" s="389"/>
      <c r="CT142" s="389"/>
      <c r="CU142" s="389"/>
      <c r="CV142" s="389"/>
      <c r="CW142" s="389"/>
      <c r="CX142" s="389"/>
      <c r="CY142" s="389"/>
      <c r="CZ142" s="389"/>
      <c r="DA142" s="389"/>
      <c r="DB142" s="389"/>
      <c r="DC142" s="389"/>
      <c r="DD142" s="389"/>
      <c r="DE142" s="389"/>
      <c r="DF142" s="389"/>
      <c r="DG142" s="389"/>
      <c r="DH142" s="389"/>
      <c r="DI142" s="389"/>
      <c r="DJ142" s="389"/>
      <c r="DK142" s="389"/>
      <c r="DL142" s="389"/>
      <c r="DM142" s="389"/>
      <c r="DN142" s="389"/>
      <c r="DO142" s="389"/>
      <c r="DP142" s="389"/>
      <c r="DQ142" s="389"/>
      <c r="DR142" s="389"/>
      <c r="DS142" s="389"/>
      <c r="DT142" s="389"/>
      <c r="DU142" s="389"/>
      <c r="DV142" s="389"/>
      <c r="DW142" s="389"/>
      <c r="DX142" s="389"/>
      <c r="DY142" s="389"/>
      <c r="DZ142" s="389"/>
      <c r="EA142" s="389"/>
      <c r="EB142" s="389"/>
      <c r="EC142" s="389"/>
      <c r="ED142" s="389"/>
      <c r="EE142" s="389"/>
      <c r="EF142" s="389"/>
      <c r="EG142" s="389"/>
      <c r="EH142" s="389"/>
      <c r="EI142" s="389"/>
      <c r="EJ142" s="389"/>
      <c r="EK142" s="389"/>
      <c r="EL142" s="389"/>
      <c r="EM142" s="389"/>
      <c r="EN142" s="389"/>
      <c r="EO142" s="389"/>
      <c r="EP142" s="389"/>
      <c r="EQ142" s="389"/>
      <c r="ER142" s="389"/>
      <c r="ES142" s="389"/>
      <c r="ET142" s="389"/>
      <c r="EU142" s="389"/>
      <c r="EV142" s="389"/>
      <c r="EW142" s="389"/>
      <c r="EX142" s="389"/>
      <c r="EY142" s="389"/>
      <c r="EZ142" s="389"/>
      <c r="FA142" s="389"/>
      <c r="FB142" s="389"/>
      <c r="FC142" s="389"/>
      <c r="FD142" s="389"/>
      <c r="FE142" s="389"/>
      <c r="FF142" s="389"/>
      <c r="FG142" s="389"/>
      <c r="FH142" s="389"/>
      <c r="FI142" s="389"/>
      <c r="FJ142" s="389"/>
      <c r="FK142" s="389"/>
      <c r="FL142" s="389"/>
      <c r="FM142" s="389"/>
      <c r="FN142" s="389"/>
      <c r="FO142" s="389"/>
      <c r="FP142" s="389"/>
      <c r="FQ142" s="389"/>
      <c r="FR142" s="389"/>
      <c r="FS142" s="389"/>
      <c r="FT142" s="389"/>
      <c r="FU142" s="389"/>
      <c r="FV142" s="389"/>
      <c r="FW142" s="389"/>
      <c r="FX142" s="389"/>
      <c r="FY142" s="660" t="s">
        <v>345</v>
      </c>
      <c r="FZ142" s="661">
        <v>145</v>
      </c>
      <c r="GA142" s="661">
        <v>32434954</v>
      </c>
      <c r="GB142" s="661">
        <v>55</v>
      </c>
      <c r="GC142" s="661" t="s">
        <v>798</v>
      </c>
      <c r="GD142" s="661">
        <v>18</v>
      </c>
      <c r="GE142" s="661">
        <v>1980</v>
      </c>
      <c r="GF142" s="661">
        <v>2</v>
      </c>
      <c r="GG142" s="661" t="s">
        <v>148</v>
      </c>
      <c r="GH142" s="661">
        <v>3</v>
      </c>
      <c r="GI142" s="661">
        <v>2</v>
      </c>
      <c r="GJ142" s="661" t="s">
        <v>148</v>
      </c>
      <c r="GK142" s="661">
        <v>3</v>
      </c>
      <c r="GL142" s="661" t="s">
        <v>781</v>
      </c>
      <c r="GM142" s="661" t="s">
        <v>782</v>
      </c>
      <c r="GN142" s="661">
        <v>66</v>
      </c>
      <c r="GO142" s="661" t="s">
        <v>783</v>
      </c>
      <c r="GP142" s="661">
        <v>0</v>
      </c>
      <c r="GQ142" s="661">
        <v>0</v>
      </c>
      <c r="GR142" s="661">
        <v>4</v>
      </c>
      <c r="GS142" s="661">
        <v>2</v>
      </c>
      <c r="GT142" s="661">
        <v>3</v>
      </c>
      <c r="GU142" s="661" t="s">
        <v>783</v>
      </c>
      <c r="GV142" s="661" t="s">
        <v>783</v>
      </c>
      <c r="GW142" s="661" t="s">
        <v>783</v>
      </c>
      <c r="GX142" s="661" t="s">
        <v>783</v>
      </c>
      <c r="GY142" s="661" t="s">
        <v>783</v>
      </c>
      <c r="GZ142" s="661">
        <v>1649</v>
      </c>
      <c r="HA142" s="661">
        <v>0.85</v>
      </c>
      <c r="HB142" s="661">
        <v>5</v>
      </c>
      <c r="HC142" s="661" t="s">
        <v>783</v>
      </c>
      <c r="HD142" s="661" t="s">
        <v>782</v>
      </c>
      <c r="HE142" s="661">
        <v>75</v>
      </c>
      <c r="HF142" s="661" t="s">
        <v>783</v>
      </c>
      <c r="HG142" s="661">
        <v>0</v>
      </c>
      <c r="HH142" s="661" t="s">
        <v>783</v>
      </c>
      <c r="HI142" s="661">
        <v>0</v>
      </c>
      <c r="HJ142" s="661">
        <v>1</v>
      </c>
      <c r="HK142" s="661">
        <v>45</v>
      </c>
      <c r="HL142" s="661" t="s">
        <v>784</v>
      </c>
      <c r="HM142" s="661" t="s">
        <v>785</v>
      </c>
      <c r="HN142" s="661" t="s">
        <v>783</v>
      </c>
      <c r="HO142" s="661" t="s">
        <v>783</v>
      </c>
      <c r="HP142" s="661" t="s">
        <v>783</v>
      </c>
      <c r="HQ142" s="661" t="s">
        <v>783</v>
      </c>
      <c r="HR142" s="661" t="s">
        <v>783</v>
      </c>
      <c r="HS142" s="661">
        <v>3980137</v>
      </c>
      <c r="HT142" s="661" t="s">
        <v>783</v>
      </c>
      <c r="HU142" s="661" t="s">
        <v>786</v>
      </c>
      <c r="HV142" s="661" t="s">
        <v>787</v>
      </c>
      <c r="HW142" s="661">
        <v>4</v>
      </c>
      <c r="HX142" s="661">
        <v>2016</v>
      </c>
      <c r="HY142" s="661">
        <v>63</v>
      </c>
      <c r="HZ142" s="661">
        <v>0</v>
      </c>
      <c r="IA142" s="661">
        <v>4488</v>
      </c>
      <c r="IB142" s="662">
        <v>42227.682129629633</v>
      </c>
      <c r="IC142" s="661" t="s">
        <v>788</v>
      </c>
      <c r="ID142" s="661">
        <v>3975659</v>
      </c>
      <c r="IE142" s="661">
        <v>2014</v>
      </c>
      <c r="IF142" s="661">
        <v>1712</v>
      </c>
      <c r="IG142" s="661" t="s">
        <v>783</v>
      </c>
      <c r="IH142" s="661" t="s">
        <v>783</v>
      </c>
      <c r="II142" s="661" t="s">
        <v>783</v>
      </c>
      <c r="IJ142" s="661" t="s">
        <v>783</v>
      </c>
      <c r="IK142" s="661" t="s">
        <v>783</v>
      </c>
      <c r="IL142" s="661" t="s">
        <v>783</v>
      </c>
      <c r="IM142" s="661" t="s">
        <v>783</v>
      </c>
      <c r="IN142" s="661" t="s">
        <v>783</v>
      </c>
      <c r="IO142" s="661" t="s">
        <v>783</v>
      </c>
      <c r="IP142" s="661">
        <v>1649</v>
      </c>
      <c r="IQ142" s="662">
        <v>37477.354571759257</v>
      </c>
      <c r="IR142" s="661">
        <v>2</v>
      </c>
      <c r="IS142" s="661" t="s">
        <v>793</v>
      </c>
      <c r="IT142" s="661">
        <v>3</v>
      </c>
      <c r="IU142" s="663">
        <v>41275</v>
      </c>
      <c r="IV142" s="661" t="s">
        <v>783</v>
      </c>
      <c r="IW142" s="661" t="s">
        <v>783</v>
      </c>
      <c r="IX142" s="661" t="s">
        <v>783</v>
      </c>
      <c r="IY142" s="661" t="s">
        <v>781</v>
      </c>
      <c r="IZ142" s="661">
        <v>45</v>
      </c>
      <c r="JA142" s="661" t="s">
        <v>789</v>
      </c>
      <c r="JB142" s="661" t="s">
        <v>783</v>
      </c>
      <c r="JC142" s="661" t="s">
        <v>783</v>
      </c>
      <c r="JD142" s="661" t="s">
        <v>783</v>
      </c>
      <c r="JE142" s="661">
        <v>329457</v>
      </c>
      <c r="JF142" s="661" t="s">
        <v>783</v>
      </c>
      <c r="JG142" s="661" t="s">
        <v>783</v>
      </c>
      <c r="JH142" s="661" t="s">
        <v>804</v>
      </c>
      <c r="JI142" s="661">
        <v>55</v>
      </c>
      <c r="JJ142" s="661" t="s">
        <v>783</v>
      </c>
      <c r="JK142" s="661" t="s">
        <v>783</v>
      </c>
      <c r="JL142" s="661" t="s">
        <v>783</v>
      </c>
      <c r="JM142" s="661" t="s">
        <v>790</v>
      </c>
      <c r="JN142" s="661">
        <v>4</v>
      </c>
      <c r="JO142" s="661">
        <v>3</v>
      </c>
      <c r="JP142" s="661" t="s">
        <v>783</v>
      </c>
      <c r="JQ142" s="661" t="s">
        <v>783</v>
      </c>
      <c r="JR142" s="661" t="s">
        <v>783</v>
      </c>
      <c r="JS142" s="661" t="s">
        <v>783</v>
      </c>
      <c r="JT142" s="661" t="s">
        <v>783</v>
      </c>
      <c r="JU142" s="661" t="s">
        <v>783</v>
      </c>
      <c r="JV142" s="661" t="s">
        <v>922</v>
      </c>
      <c r="JW142" s="664">
        <v>4507.1723400000001</v>
      </c>
      <c r="JY142" s="225"/>
      <c r="JZ142" s="1437"/>
      <c r="KA142" s="1437"/>
    </row>
    <row r="143" spans="1:287">
      <c r="A143" s="1446"/>
      <c r="B143" s="1446"/>
      <c r="C143" s="36"/>
      <c r="D143" s="36"/>
      <c r="E143" s="36"/>
      <c r="F143" s="37"/>
      <c r="G143" s="38"/>
      <c r="H143" s="39"/>
      <c r="I143" s="37"/>
      <c r="J143" s="37"/>
      <c r="K143" s="1446"/>
      <c r="L143" s="1446"/>
      <c r="M143" s="100"/>
      <c r="N143" s="100"/>
      <c r="O143" s="100"/>
      <c r="P143" s="1121"/>
      <c r="Q143" s="1122"/>
      <c r="R143" s="316"/>
      <c r="S143" s="316"/>
      <c r="T143" s="328"/>
      <c r="U143" s="306"/>
      <c r="V143" s="306"/>
      <c r="W143" s="542"/>
      <c r="X143" s="542"/>
      <c r="Y143" s="542"/>
      <c r="Z143" s="542"/>
      <c r="AA143" s="542"/>
      <c r="AB143" s="1077"/>
      <c r="AC143" s="521"/>
      <c r="AD143" s="1446"/>
      <c r="AE143" s="37"/>
      <c r="AF143" s="565"/>
      <c r="AG143" s="521"/>
      <c r="AH143" s="1446"/>
      <c r="AI143" s="1446"/>
      <c r="AJ143" s="565"/>
      <c r="AK143" s="1446"/>
      <c r="AL143" s="1446"/>
      <c r="AM143" s="1446"/>
      <c r="AN143" s="1446"/>
      <c r="AO143" s="1446"/>
      <c r="AP143" s="958">
        <f>AP142/15</f>
        <v>538809.01479111111</v>
      </c>
      <c r="AQ143" s="959" t="s">
        <v>1014</v>
      </c>
      <c r="AR143" s="565"/>
      <c r="AS143" s="1446"/>
      <c r="AT143" s="565"/>
      <c r="AU143" s="1446"/>
      <c r="AV143" s="565"/>
      <c r="AW143" s="1446"/>
      <c r="AX143" s="565"/>
      <c r="AY143" s="1446"/>
      <c r="AZ143" s="565"/>
      <c r="BA143" s="1446"/>
      <c r="BB143" s="565"/>
      <c r="BC143" s="1446"/>
      <c r="BD143" s="565"/>
      <c r="BE143" s="1446"/>
      <c r="BF143" s="565"/>
      <c r="BG143" s="1446"/>
      <c r="BH143" s="565"/>
      <c r="BI143" s="1446"/>
      <c r="BJ143" s="565"/>
      <c r="BK143" s="1446"/>
      <c r="BL143" s="565"/>
      <c r="BM143" s="1446"/>
      <c r="BN143" s="565"/>
      <c r="BO143" s="1446"/>
      <c r="BP143" s="565"/>
      <c r="BQ143" s="1446"/>
      <c r="BR143" s="565"/>
      <c r="BS143" s="100"/>
      <c r="BT143" s="100"/>
      <c r="BU143" s="100"/>
      <c r="BV143" s="100"/>
      <c r="BW143" s="100"/>
      <c r="BX143" s="100"/>
      <c r="BY143" s="100"/>
      <c r="BZ143" s="100"/>
      <c r="CA143" s="100"/>
      <c r="CB143" s="100"/>
      <c r="CC143" s="100"/>
      <c r="CD143" s="100"/>
      <c r="CE143" s="100"/>
      <c r="CF143" s="100"/>
      <c r="CG143" s="100"/>
      <c r="CH143" s="100"/>
      <c r="CI143" s="100"/>
      <c r="CJ143" s="100"/>
      <c r="CK143" s="100"/>
      <c r="CL143" s="100"/>
      <c r="CM143" s="100"/>
      <c r="CN143" s="100"/>
      <c r="CO143" s="100"/>
      <c r="CP143" s="100"/>
      <c r="CQ143" s="100"/>
      <c r="CR143" s="100"/>
      <c r="CS143" s="100"/>
      <c r="CT143" s="100"/>
      <c r="CU143" s="100"/>
      <c r="CV143" s="100"/>
      <c r="CW143" s="100"/>
      <c r="CX143" s="100"/>
      <c r="CY143" s="100"/>
      <c r="CZ143" s="100"/>
      <c r="DA143" s="100"/>
      <c r="DB143" s="100"/>
      <c r="DC143" s="100"/>
      <c r="DD143" s="100"/>
      <c r="DE143" s="100"/>
      <c r="DF143" s="100"/>
      <c r="DG143" s="100"/>
      <c r="DH143" s="100"/>
      <c r="DI143" s="100"/>
      <c r="DJ143" s="100"/>
      <c r="DK143" s="100"/>
      <c r="DL143" s="100"/>
      <c r="DM143" s="100"/>
      <c r="DN143" s="100"/>
      <c r="DO143" s="100"/>
      <c r="DP143" s="100"/>
      <c r="DQ143" s="100"/>
      <c r="DR143" s="100"/>
      <c r="DS143" s="100"/>
      <c r="DT143" s="100"/>
      <c r="DU143" s="100"/>
      <c r="DV143" s="100"/>
      <c r="DW143" s="100"/>
      <c r="DX143" s="100"/>
      <c r="DY143" s="100"/>
      <c r="DZ143" s="100"/>
      <c r="EA143" s="100"/>
      <c r="EB143" s="100"/>
      <c r="EC143" s="100"/>
      <c r="ED143" s="100"/>
      <c r="EE143" s="100"/>
      <c r="EF143" s="100"/>
      <c r="EG143" s="100"/>
      <c r="EH143" s="100"/>
      <c r="EI143" s="100"/>
      <c r="EJ143" s="100"/>
      <c r="EK143" s="100"/>
      <c r="EL143" s="100"/>
      <c r="EM143" s="100"/>
      <c r="EN143" s="100"/>
      <c r="EO143" s="100"/>
      <c r="EP143" s="100"/>
      <c r="EQ143" s="100"/>
      <c r="ER143" s="100"/>
      <c r="ES143" s="100"/>
      <c r="ET143" s="100"/>
      <c r="EU143" s="100"/>
      <c r="EV143" s="100"/>
      <c r="EW143" s="100"/>
      <c r="EX143" s="100"/>
      <c r="EY143" s="100"/>
      <c r="EZ143" s="100"/>
      <c r="FA143" s="100"/>
      <c r="FB143" s="100"/>
      <c r="FC143" s="100"/>
      <c r="FD143" s="100"/>
      <c r="FE143" s="100"/>
      <c r="FF143" s="100"/>
      <c r="FG143" s="100"/>
      <c r="FH143" s="100"/>
      <c r="FI143" s="100"/>
      <c r="FJ143" s="100"/>
      <c r="FK143" s="100"/>
      <c r="FL143" s="100"/>
      <c r="FM143" s="100"/>
      <c r="FN143" s="100"/>
      <c r="FO143" s="100"/>
      <c r="FP143" s="100"/>
      <c r="FQ143" s="100"/>
      <c r="FR143" s="100"/>
      <c r="FS143" s="100"/>
      <c r="FT143" s="100"/>
      <c r="FU143" s="100"/>
      <c r="FV143" s="100"/>
      <c r="FW143" s="100"/>
      <c r="FX143" s="100"/>
      <c r="FY143" s="660" t="s">
        <v>345</v>
      </c>
      <c r="FZ143" s="661">
        <v>189</v>
      </c>
      <c r="GA143" s="661">
        <v>32434912</v>
      </c>
      <c r="GB143" s="661">
        <v>55</v>
      </c>
      <c r="GC143" s="661" t="s">
        <v>798</v>
      </c>
      <c r="GD143" s="661">
        <v>20</v>
      </c>
      <c r="GE143" s="661">
        <v>1979</v>
      </c>
      <c r="GF143" s="661">
        <v>2</v>
      </c>
      <c r="GG143" s="661" t="s">
        <v>148</v>
      </c>
      <c r="GH143" s="661">
        <v>2</v>
      </c>
      <c r="GI143" s="661">
        <v>2</v>
      </c>
      <c r="GJ143" s="661" t="s">
        <v>148</v>
      </c>
      <c r="GK143" s="661">
        <v>2</v>
      </c>
      <c r="GL143" s="661" t="s">
        <v>781</v>
      </c>
      <c r="GM143" s="661" t="s">
        <v>782</v>
      </c>
      <c r="GN143" s="661">
        <v>66</v>
      </c>
      <c r="GO143" s="661" t="s">
        <v>783</v>
      </c>
      <c r="GP143" s="661">
        <v>0</v>
      </c>
      <c r="GQ143" s="661">
        <v>0</v>
      </c>
      <c r="GR143" s="661">
        <v>4</v>
      </c>
      <c r="GS143" s="661">
        <v>2</v>
      </c>
      <c r="GT143" s="661">
        <v>3</v>
      </c>
      <c r="GU143" s="661" t="s">
        <v>783</v>
      </c>
      <c r="GV143" s="661" t="s">
        <v>783</v>
      </c>
      <c r="GW143" s="661" t="s">
        <v>783</v>
      </c>
      <c r="GX143" s="661" t="s">
        <v>783</v>
      </c>
      <c r="GY143" s="661" t="s">
        <v>783</v>
      </c>
      <c r="GZ143" s="661">
        <v>1649</v>
      </c>
      <c r="HA143" s="661">
        <v>0.47</v>
      </c>
      <c r="HB143" s="661">
        <v>5</v>
      </c>
      <c r="HC143" s="661" t="s">
        <v>783</v>
      </c>
      <c r="HD143" s="661" t="s">
        <v>782</v>
      </c>
      <c r="HE143" s="661">
        <v>150</v>
      </c>
      <c r="HF143" s="661" t="s">
        <v>783</v>
      </c>
      <c r="HG143" s="661">
        <v>0</v>
      </c>
      <c r="HH143" s="661" t="s">
        <v>783</v>
      </c>
      <c r="HI143" s="661">
        <v>0</v>
      </c>
      <c r="HJ143" s="661">
        <v>1</v>
      </c>
      <c r="HK143" s="661">
        <v>45</v>
      </c>
      <c r="HL143" s="661" t="s">
        <v>784</v>
      </c>
      <c r="HM143" s="661" t="s">
        <v>785</v>
      </c>
      <c r="HN143" s="661" t="s">
        <v>783</v>
      </c>
      <c r="HO143" s="661" t="s">
        <v>783</v>
      </c>
      <c r="HP143" s="661" t="s">
        <v>783</v>
      </c>
      <c r="HQ143" s="661" t="s">
        <v>783</v>
      </c>
      <c r="HR143" s="661" t="s">
        <v>783</v>
      </c>
      <c r="HS143" s="661">
        <v>3974508</v>
      </c>
      <c r="HT143" s="661" t="s">
        <v>783</v>
      </c>
      <c r="HU143" s="661" t="s">
        <v>786</v>
      </c>
      <c r="HV143" s="661" t="s">
        <v>787</v>
      </c>
      <c r="HW143" s="661">
        <v>4</v>
      </c>
      <c r="HX143" s="661">
        <v>2016</v>
      </c>
      <c r="HY143" s="661">
        <v>63</v>
      </c>
      <c r="HZ143" s="661">
        <v>0</v>
      </c>
      <c r="IA143" s="661">
        <v>2482</v>
      </c>
      <c r="IB143" s="662">
        <v>42227.682129629633</v>
      </c>
      <c r="IC143" s="661" t="s">
        <v>788</v>
      </c>
      <c r="ID143" s="661">
        <v>3978986</v>
      </c>
      <c r="IE143" s="661">
        <v>2014</v>
      </c>
      <c r="IF143" s="661">
        <v>1712</v>
      </c>
      <c r="IG143" s="661" t="s">
        <v>783</v>
      </c>
      <c r="IH143" s="661" t="s">
        <v>783</v>
      </c>
      <c r="II143" s="661" t="s">
        <v>783</v>
      </c>
      <c r="IJ143" s="661" t="s">
        <v>783</v>
      </c>
      <c r="IK143" s="661" t="s">
        <v>783</v>
      </c>
      <c r="IL143" s="661" t="s">
        <v>783</v>
      </c>
      <c r="IM143" s="661" t="s">
        <v>783</v>
      </c>
      <c r="IN143" s="661" t="s">
        <v>783</v>
      </c>
      <c r="IO143" s="661" t="s">
        <v>783</v>
      </c>
      <c r="IP143" s="661">
        <v>1649</v>
      </c>
      <c r="IQ143" s="662">
        <v>37477.354571759257</v>
      </c>
      <c r="IR143" s="661">
        <v>2</v>
      </c>
      <c r="IS143" s="661" t="s">
        <v>793</v>
      </c>
      <c r="IT143" s="661">
        <v>3</v>
      </c>
      <c r="IU143" s="663">
        <v>41275</v>
      </c>
      <c r="IV143" s="661" t="s">
        <v>783</v>
      </c>
      <c r="IW143" s="661" t="s">
        <v>783</v>
      </c>
      <c r="IX143" s="661" t="s">
        <v>783</v>
      </c>
      <c r="IY143" s="661" t="s">
        <v>781</v>
      </c>
      <c r="IZ143" s="661">
        <v>45</v>
      </c>
      <c r="JA143" s="661" t="s">
        <v>789</v>
      </c>
      <c r="JB143" s="661" t="s">
        <v>783</v>
      </c>
      <c r="JC143" s="661" t="s">
        <v>783</v>
      </c>
      <c r="JD143" s="661" t="s">
        <v>783</v>
      </c>
      <c r="JE143" s="661">
        <v>329457</v>
      </c>
      <c r="JF143" s="661" t="s">
        <v>783</v>
      </c>
      <c r="JG143" s="661" t="s">
        <v>783</v>
      </c>
      <c r="JH143" s="661" t="s">
        <v>804</v>
      </c>
      <c r="JI143" s="661">
        <v>55</v>
      </c>
      <c r="JJ143" s="661" t="s">
        <v>783</v>
      </c>
      <c r="JK143" s="661" t="s">
        <v>783</v>
      </c>
      <c r="JL143" s="661" t="s">
        <v>783</v>
      </c>
      <c r="JM143" s="661" t="s">
        <v>790</v>
      </c>
      <c r="JN143" s="661">
        <v>4</v>
      </c>
      <c r="JO143" s="661">
        <v>3</v>
      </c>
      <c r="JP143" s="661" t="s">
        <v>783</v>
      </c>
      <c r="JQ143" s="661" t="s">
        <v>783</v>
      </c>
      <c r="JR143" s="661" t="s">
        <v>783</v>
      </c>
      <c r="JS143" s="661" t="s">
        <v>783</v>
      </c>
      <c r="JT143" s="661" t="s">
        <v>783</v>
      </c>
      <c r="JU143" s="661" t="s">
        <v>783</v>
      </c>
      <c r="JV143" s="661" t="s">
        <v>923</v>
      </c>
      <c r="JW143" s="664">
        <v>2524.6097570000002</v>
      </c>
      <c r="JY143" s="225"/>
      <c r="JZ143" s="1437"/>
      <c r="KA143" s="1437"/>
    </row>
    <row r="144" spans="1:287">
      <c r="A144" s="1446"/>
      <c r="C144" s="316" t="s">
        <v>144</v>
      </c>
      <c r="D144" s="36"/>
      <c r="E144" s="36"/>
      <c r="F144" s="37"/>
      <c r="G144" s="1446"/>
      <c r="H144" s="319"/>
      <c r="I144" s="100"/>
      <c r="J144" s="1446"/>
      <c r="K144" s="1446"/>
      <c r="L144" s="1446"/>
      <c r="M144" s="100"/>
      <c r="N144" s="100"/>
      <c r="O144" s="100"/>
      <c r="P144" s="1121"/>
      <c r="Q144" s="1121"/>
      <c r="R144" s="100"/>
      <c r="S144" s="316"/>
      <c r="T144" s="328"/>
      <c r="U144" s="306">
        <f>Z140*0.9</f>
        <v>7560733.6996799977</v>
      </c>
      <c r="V144" s="306"/>
      <c r="W144" s="224"/>
      <c r="X144" s="1548" t="s">
        <v>152</v>
      </c>
      <c r="Y144" s="1548"/>
      <c r="Z144" s="1548"/>
      <c r="AA144" s="1461"/>
      <c r="AB144" s="1077"/>
      <c r="AC144" s="521"/>
      <c r="AD144" s="1446"/>
      <c r="AE144" s="37"/>
      <c r="AF144" s="565"/>
      <c r="AG144" s="521"/>
      <c r="AH144" s="1446"/>
      <c r="AI144" s="1446"/>
      <c r="AJ144" s="565"/>
      <c r="AK144" s="1446"/>
      <c r="AL144" s="1446"/>
      <c r="AM144" s="1446"/>
      <c r="AN144" s="1446"/>
      <c r="AO144" s="1446"/>
      <c r="AP144" s="565"/>
      <c r="AQ144" s="1446"/>
      <c r="AR144" s="565"/>
      <c r="AS144" s="1446"/>
      <c r="AT144" s="565"/>
      <c r="AU144" s="1446"/>
      <c r="AV144" s="565"/>
      <c r="AW144" s="1446"/>
      <c r="AX144" s="565"/>
      <c r="AY144" s="1446"/>
      <c r="AZ144" s="565"/>
      <c r="BA144" s="1446"/>
      <c r="BB144" s="565"/>
      <c r="BC144" s="1446"/>
      <c r="BD144" s="565"/>
      <c r="BE144" s="1446"/>
      <c r="BF144" s="565"/>
      <c r="BG144" s="1446"/>
      <c r="BH144" s="565"/>
      <c r="BI144" s="1446"/>
      <c r="BJ144" s="565"/>
      <c r="BK144" s="1446"/>
      <c r="BL144" s="565"/>
      <c r="BM144" s="1446"/>
      <c r="BN144" s="565"/>
      <c r="BO144" s="1446"/>
      <c r="BP144" s="565"/>
      <c r="BQ144" s="1446"/>
      <c r="BR144" s="565"/>
      <c r="BS144" s="100" t="s">
        <v>629</v>
      </c>
      <c r="BT144" s="100" t="s">
        <v>629</v>
      </c>
      <c r="BU144" s="100"/>
      <c r="BV144" s="100"/>
      <c r="BW144" s="100"/>
      <c r="BX144" s="100"/>
      <c r="BY144" s="100"/>
      <c r="BZ144" s="100"/>
      <c r="CA144" s="100"/>
      <c r="CB144" s="100"/>
      <c r="CC144" s="100"/>
      <c r="CD144" s="100"/>
      <c r="CE144" s="100"/>
      <c r="CF144" s="100"/>
      <c r="CG144" s="100"/>
      <c r="CH144" s="100"/>
      <c r="CI144" s="100"/>
      <c r="CJ144" s="100"/>
      <c r="CK144" s="100"/>
      <c r="CL144" s="100"/>
      <c r="CM144" s="100"/>
      <c r="CN144" s="100"/>
      <c r="CO144" s="100"/>
      <c r="CP144" s="100"/>
      <c r="CQ144" s="100"/>
      <c r="CR144" s="100"/>
      <c r="CS144" s="100"/>
      <c r="CT144" s="100"/>
      <c r="CU144" s="100"/>
      <c r="CV144" s="100"/>
      <c r="CW144" s="100"/>
      <c r="CX144" s="100"/>
      <c r="CY144" s="100"/>
      <c r="CZ144" s="100"/>
      <c r="DA144" s="100"/>
      <c r="DB144" s="100"/>
      <c r="DC144" s="100"/>
      <c r="DD144" s="100"/>
      <c r="DE144" s="100"/>
      <c r="DF144" s="100"/>
      <c r="DG144" s="100"/>
      <c r="DH144" s="100"/>
      <c r="DI144" s="100"/>
      <c r="DJ144" s="100"/>
      <c r="DK144" s="100"/>
      <c r="DL144" s="100"/>
      <c r="DM144" s="100"/>
      <c r="DN144" s="100"/>
      <c r="DO144" s="100"/>
      <c r="DP144" s="100"/>
      <c r="DQ144" s="100"/>
      <c r="DR144" s="100"/>
      <c r="DS144" s="100"/>
      <c r="DT144" s="100"/>
      <c r="DU144" s="100"/>
      <c r="DV144" s="100"/>
      <c r="DW144" s="100"/>
      <c r="DX144" s="100"/>
      <c r="DY144" s="100"/>
      <c r="DZ144" s="100"/>
      <c r="EA144" s="100"/>
      <c r="EB144" s="100"/>
      <c r="EC144" s="100"/>
      <c r="ED144" s="100"/>
      <c r="EE144" s="100"/>
      <c r="EF144" s="100"/>
      <c r="EG144" s="100"/>
      <c r="EH144" s="100"/>
      <c r="EI144" s="100"/>
      <c r="EJ144" s="100"/>
      <c r="EK144" s="100"/>
      <c r="EL144" s="100"/>
      <c r="EM144" s="100"/>
      <c r="EN144" s="100"/>
      <c r="EO144" s="100"/>
      <c r="EP144" s="100"/>
      <c r="EQ144" s="100"/>
      <c r="ER144" s="100"/>
      <c r="ES144" s="100"/>
      <c r="ET144" s="100"/>
      <c r="EU144" s="100"/>
      <c r="EV144" s="100"/>
      <c r="EW144" s="100"/>
      <c r="EX144" s="100"/>
      <c r="EY144" s="100"/>
      <c r="EZ144" s="100"/>
      <c r="FA144" s="100"/>
      <c r="FB144" s="100"/>
      <c r="FC144" s="100"/>
      <c r="FD144" s="100"/>
      <c r="FE144" s="100"/>
      <c r="FF144" s="100"/>
      <c r="FG144" s="100"/>
      <c r="FH144" s="100"/>
      <c r="FI144" s="100"/>
      <c r="FJ144" s="100"/>
      <c r="FK144" s="100"/>
      <c r="FL144" s="100"/>
      <c r="FM144" s="100"/>
      <c r="FN144" s="100"/>
      <c r="FO144" s="100"/>
      <c r="FP144" s="100"/>
      <c r="FQ144" s="100"/>
      <c r="FR144" s="100"/>
      <c r="FS144" s="100"/>
      <c r="FT144" s="100"/>
      <c r="FU144" s="100"/>
      <c r="FV144" s="100"/>
      <c r="FW144" s="100"/>
      <c r="FX144" s="100"/>
      <c r="FY144" s="660" t="s">
        <v>345</v>
      </c>
      <c r="FZ144" s="661">
        <v>269</v>
      </c>
      <c r="GA144" s="661">
        <v>32434976</v>
      </c>
      <c r="GB144" s="661">
        <v>35</v>
      </c>
      <c r="GC144" s="661" t="s">
        <v>3</v>
      </c>
      <c r="GD144" s="661">
        <v>18</v>
      </c>
      <c r="GE144" s="661">
        <v>1970</v>
      </c>
      <c r="GF144" s="661">
        <v>0</v>
      </c>
      <c r="GG144" s="661" t="s">
        <v>792</v>
      </c>
      <c r="GH144" s="661">
        <v>0</v>
      </c>
      <c r="GI144" s="661">
        <v>0</v>
      </c>
      <c r="GJ144" s="661" t="s">
        <v>792</v>
      </c>
      <c r="GK144" s="661">
        <v>0</v>
      </c>
      <c r="GL144" s="661" t="s">
        <v>781</v>
      </c>
      <c r="GM144" s="661" t="s">
        <v>782</v>
      </c>
      <c r="GN144" s="661">
        <v>66</v>
      </c>
      <c r="GO144" s="661" t="s">
        <v>783</v>
      </c>
      <c r="GP144" s="661">
        <v>0</v>
      </c>
      <c r="GQ144" s="661">
        <v>0</v>
      </c>
      <c r="GR144" s="661">
        <v>4</v>
      </c>
      <c r="GS144" s="661">
        <v>2</v>
      </c>
      <c r="GT144" s="661">
        <v>1</v>
      </c>
      <c r="GU144" s="661" t="s">
        <v>783</v>
      </c>
      <c r="GV144" s="661" t="s">
        <v>783</v>
      </c>
      <c r="GW144" s="661" t="s">
        <v>783</v>
      </c>
      <c r="GX144" s="661" t="s">
        <v>783</v>
      </c>
      <c r="GY144" s="661" t="s">
        <v>783</v>
      </c>
      <c r="GZ144" s="661">
        <v>1649</v>
      </c>
      <c r="HA144" s="661">
        <v>1.49</v>
      </c>
      <c r="HB144" s="661">
        <v>5</v>
      </c>
      <c r="HC144" s="661" t="s">
        <v>783</v>
      </c>
      <c r="HD144" s="661" t="s">
        <v>782</v>
      </c>
      <c r="HE144" s="661">
        <v>15</v>
      </c>
      <c r="HF144" s="661" t="s">
        <v>783</v>
      </c>
      <c r="HG144" s="661">
        <v>0</v>
      </c>
      <c r="HH144" s="661" t="s">
        <v>783</v>
      </c>
      <c r="HI144" s="661">
        <v>0</v>
      </c>
      <c r="HJ144" s="661">
        <v>1</v>
      </c>
      <c r="HK144" s="661">
        <v>45</v>
      </c>
      <c r="HL144" s="661" t="s">
        <v>784</v>
      </c>
      <c r="HM144" s="661" t="s">
        <v>785</v>
      </c>
      <c r="HN144" s="661" t="s">
        <v>783</v>
      </c>
      <c r="HO144" s="661" t="s">
        <v>783</v>
      </c>
      <c r="HP144" s="661" t="s">
        <v>783</v>
      </c>
      <c r="HQ144" s="661" t="s">
        <v>783</v>
      </c>
      <c r="HR144" s="661" t="s">
        <v>783</v>
      </c>
      <c r="HS144" s="661">
        <v>3978985</v>
      </c>
      <c r="HT144" s="661" t="s">
        <v>783</v>
      </c>
      <c r="HU144" s="661" t="s">
        <v>786</v>
      </c>
      <c r="HV144" s="661" t="s">
        <v>787</v>
      </c>
      <c r="HW144" s="661">
        <v>4</v>
      </c>
      <c r="HX144" s="661">
        <v>2016</v>
      </c>
      <c r="HY144" s="661">
        <v>63</v>
      </c>
      <c r="HZ144" s="661">
        <v>0</v>
      </c>
      <c r="IA144" s="661">
        <v>7867</v>
      </c>
      <c r="IB144" s="662">
        <v>42227.682129629633</v>
      </c>
      <c r="IC144" s="661" t="s">
        <v>788</v>
      </c>
      <c r="ID144" s="661">
        <v>3974507</v>
      </c>
      <c r="IE144" s="661">
        <v>2014</v>
      </c>
      <c r="IF144" s="661">
        <v>1712</v>
      </c>
      <c r="IG144" s="661" t="s">
        <v>783</v>
      </c>
      <c r="IH144" s="661" t="s">
        <v>783</v>
      </c>
      <c r="II144" s="661" t="s">
        <v>783</v>
      </c>
      <c r="IJ144" s="661" t="s">
        <v>783</v>
      </c>
      <c r="IK144" s="661" t="s">
        <v>783</v>
      </c>
      <c r="IL144" s="661" t="s">
        <v>783</v>
      </c>
      <c r="IM144" s="661" t="s">
        <v>783</v>
      </c>
      <c r="IN144" s="661" t="s">
        <v>783</v>
      </c>
      <c r="IO144" s="661" t="s">
        <v>783</v>
      </c>
      <c r="IP144" s="661">
        <v>1649</v>
      </c>
      <c r="IQ144" s="662">
        <v>37477.354571759257</v>
      </c>
      <c r="IR144" s="661">
        <v>4</v>
      </c>
      <c r="IS144" s="661" t="s">
        <v>793</v>
      </c>
      <c r="IT144" s="661">
        <v>1</v>
      </c>
      <c r="IU144" s="663">
        <v>41275</v>
      </c>
      <c r="IV144" s="661" t="s">
        <v>783</v>
      </c>
      <c r="IW144" s="661" t="s">
        <v>783</v>
      </c>
      <c r="IX144" s="661" t="s">
        <v>783</v>
      </c>
      <c r="IY144" s="661" t="s">
        <v>781</v>
      </c>
      <c r="IZ144" s="661">
        <v>45</v>
      </c>
      <c r="JA144" s="661" t="s">
        <v>789</v>
      </c>
      <c r="JB144" s="661" t="s">
        <v>783</v>
      </c>
      <c r="JC144" s="661" t="s">
        <v>783</v>
      </c>
      <c r="JD144" s="661" t="s">
        <v>783</v>
      </c>
      <c r="JE144" s="661">
        <v>329457</v>
      </c>
      <c r="JF144" s="661" t="s">
        <v>783</v>
      </c>
      <c r="JG144" s="661" t="s">
        <v>783</v>
      </c>
      <c r="JH144" s="661" t="s">
        <v>795</v>
      </c>
      <c r="JI144" s="661">
        <v>35</v>
      </c>
      <c r="JJ144" s="661" t="s">
        <v>783</v>
      </c>
      <c r="JK144" s="661" t="s">
        <v>783</v>
      </c>
      <c r="JL144" s="661" t="s">
        <v>783</v>
      </c>
      <c r="JM144" s="661" t="s">
        <v>790</v>
      </c>
      <c r="JN144" s="661">
        <v>4</v>
      </c>
      <c r="JO144" s="661">
        <v>1</v>
      </c>
      <c r="JP144" s="661" t="s">
        <v>783</v>
      </c>
      <c r="JQ144" s="661">
        <v>12683066</v>
      </c>
      <c r="JR144" s="661">
        <v>2013</v>
      </c>
      <c r="JS144" s="661">
        <v>12</v>
      </c>
      <c r="JT144" s="661" t="s">
        <v>783</v>
      </c>
      <c r="JU144" s="661" t="s">
        <v>783</v>
      </c>
      <c r="JV144" s="661" t="s">
        <v>924</v>
      </c>
      <c r="JW144" s="664">
        <v>7860.2409680000001</v>
      </c>
      <c r="JY144" s="225"/>
      <c r="JZ144" s="1437"/>
      <c r="KA144" s="1437"/>
    </row>
    <row r="145" spans="1:288" ht="15" thickBot="1">
      <c r="A145" s="1446"/>
      <c r="B145" s="111">
        <v>1</v>
      </c>
      <c r="C145" s="114" t="s">
        <v>159</v>
      </c>
      <c r="D145" s="114" t="s">
        <v>159</v>
      </c>
      <c r="E145" s="114" t="s">
        <v>159</v>
      </c>
      <c r="F145" s="114" t="s">
        <v>159</v>
      </c>
      <c r="G145" s="114" t="s">
        <v>159</v>
      </c>
      <c r="H145" s="114"/>
      <c r="I145" s="114"/>
      <c r="J145" s="114"/>
      <c r="K145" s="114"/>
      <c r="L145" s="114"/>
      <c r="M145" s="224"/>
      <c r="N145" s="224"/>
      <c r="O145" s="224"/>
      <c r="P145" s="1102"/>
      <c r="Q145" s="1102"/>
      <c r="R145" s="224"/>
      <c r="S145" s="224"/>
      <c r="T145" s="224"/>
      <c r="U145" s="306">
        <f>Z140*0.1</f>
        <v>840081.52218666638</v>
      </c>
      <c r="V145" s="306"/>
      <c r="W145" s="224"/>
      <c r="X145" s="913"/>
      <c r="Y145" s="1439" t="s">
        <v>1017</v>
      </c>
      <c r="Z145" s="911"/>
      <c r="AA145" s="911"/>
      <c r="AB145" s="1077"/>
      <c r="AC145" s="521"/>
      <c r="AD145" s="1446"/>
      <c r="AE145" s="37"/>
      <c r="AF145" s="565"/>
      <c r="AG145" s="521"/>
      <c r="AH145" s="1446"/>
      <c r="AI145" s="1446"/>
      <c r="AJ145" s="565"/>
      <c r="AK145" s="1446"/>
      <c r="AL145" s="1446"/>
      <c r="AM145" s="1446"/>
      <c r="AN145" s="1446"/>
      <c r="AO145" s="1446"/>
      <c r="AP145" s="565"/>
      <c r="AQ145" s="1446"/>
      <c r="AR145" s="565"/>
      <c r="AS145" s="1446"/>
      <c r="AT145" s="565"/>
      <c r="AU145" s="1446"/>
      <c r="AV145" s="565"/>
      <c r="AW145" s="1446"/>
      <c r="AX145" s="565"/>
      <c r="AY145" s="1446"/>
      <c r="AZ145" s="565"/>
      <c r="BA145" s="1446"/>
      <c r="BB145" s="565"/>
      <c r="BC145" s="1446"/>
      <c r="BD145" s="565"/>
      <c r="BE145" s="1446"/>
      <c r="BF145" s="565"/>
      <c r="BG145" s="1446"/>
      <c r="BH145" s="565"/>
      <c r="BI145" s="1446"/>
      <c r="BJ145" s="565"/>
      <c r="BK145" s="1446"/>
      <c r="BL145" s="565"/>
      <c r="BM145" s="1446"/>
      <c r="BN145" s="565"/>
      <c r="BO145" s="1446"/>
      <c r="BP145" s="565"/>
      <c r="BQ145" s="1446"/>
      <c r="BR145" s="565"/>
      <c r="BS145" s="100" t="s">
        <v>630</v>
      </c>
      <c r="BT145" s="100" t="s">
        <v>630</v>
      </c>
      <c r="BU145" s="100"/>
      <c r="BV145" s="100"/>
      <c r="BW145" s="100"/>
      <c r="BX145" s="100"/>
      <c r="BY145" s="100"/>
      <c r="BZ145" s="100"/>
      <c r="CA145" s="100"/>
      <c r="CB145" s="100"/>
      <c r="CC145" s="100"/>
      <c r="CD145" s="100"/>
      <c r="CE145" s="100"/>
      <c r="CF145" s="100"/>
      <c r="CG145" s="100"/>
      <c r="CH145" s="100"/>
      <c r="CI145" s="100"/>
      <c r="CJ145" s="100"/>
      <c r="CK145" s="100"/>
      <c r="CL145" s="100"/>
      <c r="CM145" s="100"/>
      <c r="CN145" s="100"/>
      <c r="CO145" s="100"/>
      <c r="CP145" s="100"/>
      <c r="CQ145" s="100"/>
      <c r="CR145" s="100"/>
      <c r="CS145" s="100"/>
      <c r="CT145" s="100"/>
      <c r="CU145" s="100"/>
      <c r="CV145" s="100"/>
      <c r="CW145" s="100"/>
      <c r="CX145" s="100"/>
      <c r="CY145" s="100"/>
      <c r="CZ145" s="100"/>
      <c r="DA145" s="100"/>
      <c r="DB145" s="100"/>
      <c r="DC145" s="100"/>
      <c r="DD145" s="100"/>
      <c r="DE145" s="100"/>
      <c r="DF145" s="100"/>
      <c r="DG145" s="100"/>
      <c r="DH145" s="100"/>
      <c r="DI145" s="100"/>
      <c r="DJ145" s="100"/>
      <c r="DK145" s="100"/>
      <c r="DL145" s="100"/>
      <c r="DM145" s="100"/>
      <c r="DN145" s="100"/>
      <c r="DO145" s="100"/>
      <c r="DP145" s="100"/>
      <c r="DQ145" s="100"/>
      <c r="DR145" s="100"/>
      <c r="DS145" s="100"/>
      <c r="DT145" s="100"/>
      <c r="DU145" s="100"/>
      <c r="DV145" s="100"/>
      <c r="DW145" s="100"/>
      <c r="DX145" s="100"/>
      <c r="DY145" s="100"/>
      <c r="DZ145" s="100"/>
      <c r="EA145" s="100"/>
      <c r="EB145" s="100"/>
      <c r="EC145" s="100"/>
      <c r="ED145" s="100"/>
      <c r="EE145" s="100"/>
      <c r="EF145" s="100"/>
      <c r="EG145" s="100"/>
      <c r="EH145" s="100"/>
      <c r="EI145" s="100"/>
      <c r="EJ145" s="100"/>
      <c r="EK145" s="100"/>
      <c r="EL145" s="100"/>
      <c r="EM145" s="100"/>
      <c r="EN145" s="100"/>
      <c r="EO145" s="100"/>
      <c r="EP145" s="100"/>
      <c r="EQ145" s="100"/>
      <c r="ER145" s="100"/>
      <c r="ES145" s="100"/>
      <c r="ET145" s="100"/>
      <c r="EU145" s="100"/>
      <c r="EV145" s="100"/>
      <c r="EW145" s="100"/>
      <c r="EX145" s="100"/>
      <c r="EY145" s="100"/>
      <c r="EZ145" s="100"/>
      <c r="FA145" s="100"/>
      <c r="FB145" s="100"/>
      <c r="FC145" s="100"/>
      <c r="FD145" s="100"/>
      <c r="FE145" s="100"/>
      <c r="FF145" s="100"/>
      <c r="FG145" s="100"/>
      <c r="FH145" s="100"/>
      <c r="FI145" s="100"/>
      <c r="FJ145" s="100"/>
      <c r="FK145" s="100"/>
      <c r="FL145" s="100"/>
      <c r="FM145" s="100"/>
      <c r="FN145" s="100"/>
      <c r="FO145" s="100"/>
      <c r="FP145" s="100"/>
      <c r="FQ145" s="100"/>
      <c r="FR145" s="100"/>
      <c r="FS145" s="100"/>
      <c r="FT145" s="100"/>
      <c r="FU145" s="100"/>
      <c r="FV145" s="100"/>
      <c r="FW145" s="100"/>
      <c r="FX145" s="100"/>
      <c r="FY145" s="625" t="s">
        <v>345</v>
      </c>
      <c r="FZ145" s="626">
        <v>295</v>
      </c>
      <c r="GA145" s="626">
        <v>32434988</v>
      </c>
      <c r="GB145" s="626">
        <v>35</v>
      </c>
      <c r="GC145" s="626" t="s">
        <v>3</v>
      </c>
      <c r="GD145" s="626">
        <v>18</v>
      </c>
      <c r="GE145" s="626">
        <v>1970</v>
      </c>
      <c r="GF145" s="626">
        <v>0</v>
      </c>
      <c r="GG145" s="626" t="s">
        <v>792</v>
      </c>
      <c r="GH145" s="626">
        <v>0</v>
      </c>
      <c r="GI145" s="626">
        <v>0</v>
      </c>
      <c r="GJ145" s="626" t="s">
        <v>792</v>
      </c>
      <c r="GK145" s="626">
        <v>0</v>
      </c>
      <c r="GL145" s="626" t="s">
        <v>781</v>
      </c>
      <c r="GM145" s="626" t="s">
        <v>782</v>
      </c>
      <c r="GN145" s="626">
        <v>66</v>
      </c>
      <c r="GO145" s="626" t="s">
        <v>783</v>
      </c>
      <c r="GP145" s="626">
        <v>0</v>
      </c>
      <c r="GQ145" s="626">
        <v>0</v>
      </c>
      <c r="GR145" s="626">
        <v>4</v>
      </c>
      <c r="GS145" s="626">
        <v>2</v>
      </c>
      <c r="GT145" s="626">
        <v>1</v>
      </c>
      <c r="GU145" s="626" t="s">
        <v>783</v>
      </c>
      <c r="GV145" s="626" t="s">
        <v>783</v>
      </c>
      <c r="GW145" s="626" t="s">
        <v>783</v>
      </c>
      <c r="GX145" s="626" t="s">
        <v>783</v>
      </c>
      <c r="GY145" s="626" t="s">
        <v>783</v>
      </c>
      <c r="GZ145" s="626">
        <v>1649</v>
      </c>
      <c r="HA145" s="626">
        <v>0.5</v>
      </c>
      <c r="HB145" s="626">
        <v>5</v>
      </c>
      <c r="HC145" s="626" t="s">
        <v>783</v>
      </c>
      <c r="HD145" s="626" t="s">
        <v>782</v>
      </c>
      <c r="HE145" s="626">
        <v>15</v>
      </c>
      <c r="HF145" s="626" t="s">
        <v>783</v>
      </c>
      <c r="HG145" s="626">
        <v>0</v>
      </c>
      <c r="HH145" s="626" t="s">
        <v>783</v>
      </c>
      <c r="HI145" s="626">
        <v>0</v>
      </c>
      <c r="HJ145" s="626">
        <v>1</v>
      </c>
      <c r="HK145" s="626">
        <v>45</v>
      </c>
      <c r="HL145" s="626" t="s">
        <v>784</v>
      </c>
      <c r="HM145" s="626" t="s">
        <v>785</v>
      </c>
      <c r="HN145" s="626" t="s">
        <v>783</v>
      </c>
      <c r="HO145" s="626" t="s">
        <v>783</v>
      </c>
      <c r="HP145" s="626" t="s">
        <v>783</v>
      </c>
      <c r="HQ145" s="626" t="s">
        <v>783</v>
      </c>
      <c r="HR145" s="626" t="s">
        <v>783</v>
      </c>
      <c r="HS145" s="626">
        <v>3978972</v>
      </c>
      <c r="HT145" s="626" t="s">
        <v>783</v>
      </c>
      <c r="HU145" s="626" t="s">
        <v>786</v>
      </c>
      <c r="HV145" s="626" t="s">
        <v>787</v>
      </c>
      <c r="HW145" s="626">
        <v>4</v>
      </c>
      <c r="HX145" s="626">
        <v>2016</v>
      </c>
      <c r="HY145" s="626">
        <v>63</v>
      </c>
      <c r="HZ145" s="626">
        <v>0</v>
      </c>
      <c r="IA145" s="626">
        <v>2640</v>
      </c>
      <c r="IB145" s="627">
        <v>42227.682129629633</v>
      </c>
      <c r="IC145" s="626" t="s">
        <v>788</v>
      </c>
      <c r="ID145" s="626">
        <v>3974494</v>
      </c>
      <c r="IE145" s="626">
        <v>2014</v>
      </c>
      <c r="IF145" s="626">
        <v>1712</v>
      </c>
      <c r="IG145" s="626" t="s">
        <v>783</v>
      </c>
      <c r="IH145" s="626" t="s">
        <v>783</v>
      </c>
      <c r="II145" s="626" t="s">
        <v>783</v>
      </c>
      <c r="IJ145" s="626" t="s">
        <v>783</v>
      </c>
      <c r="IK145" s="626" t="s">
        <v>783</v>
      </c>
      <c r="IL145" s="626" t="s">
        <v>783</v>
      </c>
      <c r="IM145" s="626" t="s">
        <v>783</v>
      </c>
      <c r="IN145" s="626" t="s">
        <v>783</v>
      </c>
      <c r="IO145" s="626" t="s">
        <v>783</v>
      </c>
      <c r="IP145" s="626">
        <v>1649</v>
      </c>
      <c r="IQ145" s="627">
        <v>37477.354571759257</v>
      </c>
      <c r="IR145" s="626">
        <v>4</v>
      </c>
      <c r="IS145" s="626" t="s">
        <v>793</v>
      </c>
      <c r="IT145" s="626">
        <v>1</v>
      </c>
      <c r="IU145" s="665">
        <v>41275</v>
      </c>
      <c r="IV145" s="626" t="s">
        <v>783</v>
      </c>
      <c r="IW145" s="626" t="s">
        <v>783</v>
      </c>
      <c r="IX145" s="626" t="s">
        <v>783</v>
      </c>
      <c r="IY145" s="626" t="s">
        <v>781</v>
      </c>
      <c r="IZ145" s="626">
        <v>45</v>
      </c>
      <c r="JA145" s="626" t="s">
        <v>789</v>
      </c>
      <c r="JB145" s="626" t="s">
        <v>783</v>
      </c>
      <c r="JC145" s="626" t="s">
        <v>783</v>
      </c>
      <c r="JD145" s="626" t="s">
        <v>783</v>
      </c>
      <c r="JE145" s="626">
        <v>329457</v>
      </c>
      <c r="JF145" s="626" t="s">
        <v>783</v>
      </c>
      <c r="JG145" s="626" t="s">
        <v>783</v>
      </c>
      <c r="JH145" s="626" t="s">
        <v>795</v>
      </c>
      <c r="JI145" s="626">
        <v>35</v>
      </c>
      <c r="JJ145" s="626" t="s">
        <v>783</v>
      </c>
      <c r="JK145" s="626" t="s">
        <v>783</v>
      </c>
      <c r="JL145" s="626" t="s">
        <v>783</v>
      </c>
      <c r="JM145" s="626" t="s">
        <v>790</v>
      </c>
      <c r="JN145" s="626">
        <v>4</v>
      </c>
      <c r="JO145" s="626">
        <v>1</v>
      </c>
      <c r="JP145" s="626" t="s">
        <v>783</v>
      </c>
      <c r="JQ145" s="626">
        <v>12683066</v>
      </c>
      <c r="JR145" s="626">
        <v>2013</v>
      </c>
      <c r="JS145" s="626">
        <v>12</v>
      </c>
      <c r="JT145" s="626" t="s">
        <v>783</v>
      </c>
      <c r="JU145" s="626" t="s">
        <v>783</v>
      </c>
      <c r="JV145" s="626" t="s">
        <v>925</v>
      </c>
      <c r="JW145" s="628">
        <v>2607.8903639999999</v>
      </c>
      <c r="JX145">
        <f>SUM(JW139:JW145)</f>
        <v>21200.416689999998</v>
      </c>
      <c r="JY145" s="225">
        <v>4.0152304337121212</v>
      </c>
      <c r="KA145" s="1437"/>
    </row>
    <row r="146" spans="1:288" ht="15" thickBot="1">
      <c r="A146" s="1446"/>
      <c r="B146" s="111">
        <v>2</v>
      </c>
      <c r="C146" s="234" t="s">
        <v>160</v>
      </c>
      <c r="D146" s="234" t="s">
        <v>160</v>
      </c>
      <c r="E146" s="234" t="s">
        <v>160</v>
      </c>
      <c r="F146" s="234" t="s">
        <v>160</v>
      </c>
      <c r="G146" s="234" t="s">
        <v>160</v>
      </c>
      <c r="H146" s="234"/>
      <c r="I146" s="234"/>
      <c r="J146" s="234"/>
      <c r="K146" s="234"/>
      <c r="L146" s="234"/>
      <c r="M146" s="224"/>
      <c r="N146" s="224"/>
      <c r="O146" s="224"/>
      <c r="P146" s="1102"/>
      <c r="Q146" s="1102"/>
      <c r="R146" s="224"/>
      <c r="S146" s="224"/>
      <c r="T146" s="224"/>
      <c r="U146" s="306"/>
      <c r="V146" s="306"/>
      <c r="W146" s="16"/>
      <c r="X146" s="311" t="s">
        <v>3</v>
      </c>
      <c r="Y146" s="311" t="s">
        <v>151</v>
      </c>
      <c r="Z146" s="311" t="s">
        <v>139</v>
      </c>
      <c r="AA146" s="1477"/>
      <c r="AB146" s="1077"/>
      <c r="AC146" s="521"/>
      <c r="AD146" s="1446"/>
      <c r="AE146" s="37"/>
      <c r="AF146" s="565"/>
      <c r="AG146" s="521"/>
      <c r="AH146" s="1446"/>
      <c r="AI146" s="1446"/>
      <c r="AJ146" s="565"/>
      <c r="AK146" s="1446"/>
      <c r="AL146" s="1446"/>
      <c r="AM146" s="1446"/>
      <c r="AN146" s="1446"/>
      <c r="AO146" s="1446"/>
      <c r="AP146" s="565"/>
      <c r="AQ146" s="1446"/>
      <c r="AR146" s="565"/>
      <c r="AS146" s="1446"/>
      <c r="AT146" s="565"/>
      <c r="AU146" s="1446"/>
      <c r="AV146" s="565"/>
      <c r="AW146" s="1446"/>
      <c r="AX146" s="565"/>
      <c r="AY146" s="1446"/>
      <c r="AZ146" s="565"/>
      <c r="BA146" s="1446"/>
      <c r="BB146" s="565"/>
      <c r="BC146" s="1446"/>
      <c r="BD146" s="565"/>
      <c r="BE146" s="1446"/>
      <c r="BF146" s="565"/>
      <c r="BG146" s="1446"/>
      <c r="BH146" s="565"/>
      <c r="BI146" s="1446"/>
      <c r="BJ146" s="565"/>
      <c r="BK146" s="1446"/>
      <c r="BL146" s="565"/>
      <c r="BM146" s="1446"/>
      <c r="BN146" s="565"/>
      <c r="BO146" s="1446"/>
      <c r="BP146" s="565"/>
      <c r="BQ146" s="1446"/>
      <c r="BR146" s="565"/>
      <c r="BS146" s="100"/>
      <c r="BT146" s="100"/>
      <c r="BU146" s="100"/>
      <c r="BV146" s="100"/>
      <c r="BW146" s="100"/>
      <c r="BX146" s="100"/>
      <c r="BY146" s="100"/>
      <c r="BZ146" s="100"/>
      <c r="CA146" s="100"/>
      <c r="CB146" s="100"/>
      <c r="CC146" s="100"/>
      <c r="CD146" s="100"/>
      <c r="CE146" s="100"/>
      <c r="CF146" s="100"/>
      <c r="CG146" s="100"/>
      <c r="CH146" s="100"/>
      <c r="CI146" s="100"/>
      <c r="CJ146" s="100"/>
      <c r="CK146" s="100"/>
      <c r="CL146" s="100"/>
      <c r="CM146" s="100"/>
      <c r="CN146" s="100"/>
      <c r="CO146" s="100"/>
      <c r="CP146" s="100"/>
      <c r="CQ146" s="100"/>
      <c r="CR146" s="100"/>
      <c r="CS146" s="100"/>
      <c r="CT146" s="100"/>
      <c r="CU146" s="100"/>
      <c r="CV146" s="100"/>
      <c r="CW146" s="100"/>
      <c r="CX146" s="100"/>
      <c r="CY146" s="100"/>
      <c r="CZ146" s="100"/>
      <c r="DA146" s="100"/>
      <c r="DB146" s="100"/>
      <c r="DC146" s="100"/>
      <c r="DD146" s="100"/>
      <c r="DE146" s="100"/>
      <c r="DF146" s="100"/>
      <c r="DG146" s="100"/>
      <c r="DH146" s="100"/>
      <c r="DI146" s="100"/>
      <c r="DJ146" s="100"/>
      <c r="DK146" s="100"/>
      <c r="DL146" s="100"/>
      <c r="DM146" s="100"/>
      <c r="DN146" s="100"/>
      <c r="DO146" s="100"/>
      <c r="DP146" s="100"/>
      <c r="DQ146" s="100"/>
      <c r="DR146" s="100"/>
      <c r="DS146" s="100"/>
      <c r="DT146" s="100"/>
      <c r="DU146" s="100"/>
      <c r="DV146" s="100"/>
      <c r="DW146" s="100"/>
      <c r="DX146" s="100"/>
      <c r="DY146" s="100"/>
      <c r="DZ146" s="100"/>
      <c r="EA146" s="100"/>
      <c r="EB146" s="100"/>
      <c r="EC146" s="100"/>
      <c r="ED146" s="100"/>
      <c r="EE146" s="100"/>
      <c r="EF146" s="100"/>
      <c r="EG146" s="100"/>
      <c r="EH146" s="100"/>
      <c r="EI146" s="100"/>
      <c r="EJ146" s="100"/>
      <c r="EK146" s="100"/>
      <c r="EL146" s="100"/>
      <c r="EM146" s="100"/>
      <c r="EN146" s="100"/>
      <c r="EO146" s="100"/>
      <c r="EP146" s="100"/>
      <c r="EQ146" s="100"/>
      <c r="ER146" s="100"/>
      <c r="ES146" s="100"/>
      <c r="ET146" s="100"/>
      <c r="EU146" s="100"/>
      <c r="EV146" s="100"/>
      <c r="EW146" s="100"/>
      <c r="EX146" s="100"/>
      <c r="EY146" s="100"/>
      <c r="EZ146" s="100"/>
      <c r="FA146" s="100"/>
      <c r="FB146" s="100"/>
      <c r="FC146" s="100"/>
      <c r="FD146" s="100"/>
      <c r="FE146" s="100"/>
      <c r="FF146" s="100"/>
      <c r="FG146" s="100"/>
      <c r="FH146" s="100"/>
      <c r="FI146" s="100"/>
      <c r="FJ146" s="100"/>
      <c r="FK146" s="100"/>
      <c r="FL146" s="100"/>
      <c r="FM146" s="100"/>
      <c r="FN146" s="100"/>
      <c r="FO146" s="100"/>
      <c r="FP146" s="100"/>
      <c r="FQ146" s="100"/>
      <c r="FR146" s="100"/>
      <c r="FS146" s="100"/>
      <c r="FT146" s="100"/>
      <c r="FU146" s="100"/>
      <c r="FV146" s="100"/>
      <c r="FW146" s="100"/>
      <c r="FX146" s="100"/>
      <c r="FY146" s="655" t="s">
        <v>484</v>
      </c>
      <c r="FZ146" s="656">
        <v>223</v>
      </c>
      <c r="GA146" s="656">
        <v>32434925</v>
      </c>
      <c r="GB146" s="656">
        <v>35</v>
      </c>
      <c r="GC146" s="656" t="s">
        <v>3</v>
      </c>
      <c r="GD146" s="656">
        <v>20</v>
      </c>
      <c r="GE146" s="656">
        <v>1970</v>
      </c>
      <c r="GF146" s="656">
        <v>0</v>
      </c>
      <c r="GG146" s="656" t="s">
        <v>792</v>
      </c>
      <c r="GH146" s="656">
        <v>0</v>
      </c>
      <c r="GI146" s="656">
        <v>0</v>
      </c>
      <c r="GJ146" s="656" t="s">
        <v>792</v>
      </c>
      <c r="GK146" s="656">
        <v>0</v>
      </c>
      <c r="GL146" s="656" t="s">
        <v>781</v>
      </c>
      <c r="GM146" s="656" t="s">
        <v>782</v>
      </c>
      <c r="GN146" s="656">
        <v>66</v>
      </c>
      <c r="GO146" s="656" t="s">
        <v>783</v>
      </c>
      <c r="GP146" s="656">
        <v>0</v>
      </c>
      <c r="GQ146" s="656">
        <v>0</v>
      </c>
      <c r="GR146" s="656">
        <v>4</v>
      </c>
      <c r="GS146" s="656">
        <v>2</v>
      </c>
      <c r="GT146" s="656">
        <v>1</v>
      </c>
      <c r="GU146" s="656" t="s">
        <v>783</v>
      </c>
      <c r="GV146" s="656" t="s">
        <v>783</v>
      </c>
      <c r="GW146" s="656" t="s">
        <v>783</v>
      </c>
      <c r="GX146" s="656" t="s">
        <v>783</v>
      </c>
      <c r="GY146" s="656" t="s">
        <v>783</v>
      </c>
      <c r="GZ146" s="656">
        <v>1649</v>
      </c>
      <c r="HA146" s="656">
        <v>0.26</v>
      </c>
      <c r="HB146" s="656">
        <v>5</v>
      </c>
      <c r="HC146" s="656" t="s">
        <v>783</v>
      </c>
      <c r="HD146" s="656" t="s">
        <v>782</v>
      </c>
      <c r="HE146" s="656">
        <v>5</v>
      </c>
      <c r="HF146" s="656" t="s">
        <v>783</v>
      </c>
      <c r="HG146" s="656">
        <v>0</v>
      </c>
      <c r="HH146" s="656" t="s">
        <v>783</v>
      </c>
      <c r="HI146" s="656">
        <v>0</v>
      </c>
      <c r="HJ146" s="656">
        <v>1</v>
      </c>
      <c r="HK146" s="656">
        <v>45</v>
      </c>
      <c r="HL146" s="656" t="s">
        <v>784</v>
      </c>
      <c r="HM146" s="656" t="s">
        <v>785</v>
      </c>
      <c r="HN146" s="656" t="s">
        <v>783</v>
      </c>
      <c r="HO146" s="656" t="s">
        <v>783</v>
      </c>
      <c r="HP146" s="656" t="s">
        <v>783</v>
      </c>
      <c r="HQ146" s="656" t="s">
        <v>783</v>
      </c>
      <c r="HR146" s="656" t="s">
        <v>783</v>
      </c>
      <c r="HS146" s="656">
        <v>3979221</v>
      </c>
      <c r="HT146" s="656" t="s">
        <v>783</v>
      </c>
      <c r="HU146" s="656" t="s">
        <v>786</v>
      </c>
      <c r="HV146" s="656" t="s">
        <v>787</v>
      </c>
      <c r="HW146" s="656">
        <v>4</v>
      </c>
      <c r="HX146" s="656">
        <v>2016</v>
      </c>
      <c r="HY146" s="656">
        <v>63</v>
      </c>
      <c r="HZ146" s="656">
        <v>0</v>
      </c>
      <c r="IA146" s="656">
        <v>1373</v>
      </c>
      <c r="IB146" s="657">
        <v>42227.682129629633</v>
      </c>
      <c r="IC146" s="656" t="s">
        <v>788</v>
      </c>
      <c r="ID146" s="656">
        <v>3974743</v>
      </c>
      <c r="IE146" s="656">
        <v>2014</v>
      </c>
      <c r="IF146" s="656">
        <v>1712</v>
      </c>
      <c r="IG146" s="656" t="s">
        <v>783</v>
      </c>
      <c r="IH146" s="656" t="s">
        <v>783</v>
      </c>
      <c r="II146" s="656" t="s">
        <v>783</v>
      </c>
      <c r="IJ146" s="656" t="s">
        <v>783</v>
      </c>
      <c r="IK146" s="656" t="s">
        <v>783</v>
      </c>
      <c r="IL146" s="656" t="s">
        <v>783</v>
      </c>
      <c r="IM146" s="656" t="s">
        <v>783</v>
      </c>
      <c r="IN146" s="656" t="s">
        <v>783</v>
      </c>
      <c r="IO146" s="656" t="s">
        <v>783</v>
      </c>
      <c r="IP146" s="656">
        <v>1649</v>
      </c>
      <c r="IQ146" s="657">
        <v>37477.354571759257</v>
      </c>
      <c r="IR146" s="656">
        <v>4</v>
      </c>
      <c r="IS146" s="656" t="s">
        <v>793</v>
      </c>
      <c r="IT146" s="656">
        <v>1</v>
      </c>
      <c r="IU146" s="658">
        <v>41275</v>
      </c>
      <c r="IV146" s="656" t="s">
        <v>783</v>
      </c>
      <c r="IW146" s="656" t="s">
        <v>783</v>
      </c>
      <c r="IX146" s="656" t="s">
        <v>783</v>
      </c>
      <c r="IY146" s="656" t="s">
        <v>781</v>
      </c>
      <c r="IZ146" s="656">
        <v>45</v>
      </c>
      <c r="JA146" s="656" t="s">
        <v>789</v>
      </c>
      <c r="JB146" s="656" t="s">
        <v>783</v>
      </c>
      <c r="JC146" s="656" t="s">
        <v>783</v>
      </c>
      <c r="JD146" s="656" t="s">
        <v>783</v>
      </c>
      <c r="JE146" s="656">
        <v>329458</v>
      </c>
      <c r="JF146" s="656" t="s">
        <v>783</v>
      </c>
      <c r="JG146" s="656" t="s">
        <v>783</v>
      </c>
      <c r="JH146" s="656" t="s">
        <v>795</v>
      </c>
      <c r="JI146" s="656">
        <v>35</v>
      </c>
      <c r="JJ146" s="656" t="s">
        <v>783</v>
      </c>
      <c r="JK146" s="656" t="s">
        <v>783</v>
      </c>
      <c r="JL146" s="656" t="s">
        <v>783</v>
      </c>
      <c r="JM146" s="656" t="s">
        <v>790</v>
      </c>
      <c r="JN146" s="656">
        <v>4</v>
      </c>
      <c r="JO146" s="656">
        <v>1</v>
      </c>
      <c r="JP146" s="656" t="s">
        <v>783</v>
      </c>
      <c r="JQ146" s="656">
        <v>12683066</v>
      </c>
      <c r="JR146" s="656">
        <v>2013</v>
      </c>
      <c r="JS146" s="656">
        <v>12</v>
      </c>
      <c r="JT146" s="656" t="s">
        <v>783</v>
      </c>
      <c r="JU146" s="656" t="s">
        <v>783</v>
      </c>
      <c r="JV146" s="656" t="s">
        <v>926</v>
      </c>
      <c r="JW146" s="659">
        <v>1453.8853650000001</v>
      </c>
      <c r="JX146">
        <f>JW146</f>
        <v>1453.8853650000001</v>
      </c>
      <c r="JY146" s="225">
        <v>0.27535707670454546</v>
      </c>
      <c r="KA146" s="1437"/>
      <c r="KB146" s="1437"/>
    </row>
    <row r="147" spans="1:288" ht="15" thickBot="1">
      <c r="B147" s="111">
        <v>3</v>
      </c>
      <c r="C147" s="236" t="s">
        <v>147</v>
      </c>
      <c r="D147" s="236" t="s">
        <v>147</v>
      </c>
      <c r="E147" s="236" t="s">
        <v>147</v>
      </c>
      <c r="F147" s="236" t="s">
        <v>147</v>
      </c>
      <c r="G147" s="236" t="s">
        <v>147</v>
      </c>
      <c r="H147" s="236"/>
      <c r="I147" s="236"/>
      <c r="J147" s="236"/>
      <c r="K147" s="236"/>
      <c r="L147" s="236"/>
      <c r="M147" s="224"/>
      <c r="N147" s="224"/>
      <c r="O147" s="224"/>
      <c r="P147" s="1102"/>
      <c r="Q147" s="1102"/>
      <c r="R147" s="224"/>
      <c r="S147" s="224"/>
      <c r="T147" s="224"/>
      <c r="U147" s="306"/>
      <c r="V147" s="306"/>
      <c r="W147" s="16" t="s">
        <v>148</v>
      </c>
      <c r="X147" s="1279">
        <v>40000</v>
      </c>
      <c r="Y147" s="1279">
        <v>65000</v>
      </c>
      <c r="Z147" s="1279">
        <v>197000</v>
      </c>
      <c r="AA147" s="1503"/>
      <c r="AB147" s="1077"/>
      <c r="AC147" s="521"/>
      <c r="AD147" s="1446"/>
      <c r="AE147" s="37"/>
      <c r="AF147" s="565"/>
      <c r="AG147" s="521"/>
      <c r="AH147" s="1446"/>
      <c r="AI147" s="1446"/>
      <c r="AJ147" s="565"/>
      <c r="AK147" s="1446"/>
      <c r="AL147" s="1446"/>
      <c r="AM147" s="1446"/>
      <c r="AN147" s="1446"/>
      <c r="AO147" s="1446"/>
      <c r="AP147" s="565"/>
      <c r="AQ147" s="1446"/>
      <c r="AR147" s="565"/>
      <c r="AS147" s="1446"/>
      <c r="AT147" s="565"/>
      <c r="AU147" s="1446"/>
      <c r="AV147" s="565"/>
      <c r="AW147" s="1446"/>
      <c r="AX147" s="565"/>
      <c r="AY147" s="1446"/>
      <c r="AZ147" s="565"/>
      <c r="BA147" s="1446"/>
      <c r="BB147" s="565"/>
      <c r="BC147" s="1446"/>
      <c r="BD147" s="565"/>
      <c r="BE147" s="1446"/>
      <c r="BF147" s="565"/>
      <c r="BG147" s="1446"/>
      <c r="BH147" s="565"/>
      <c r="BI147" s="1446"/>
      <c r="BJ147" s="565"/>
      <c r="BK147" s="1446"/>
      <c r="BL147" s="565"/>
      <c r="BM147" s="1446"/>
      <c r="BN147" s="565"/>
      <c r="BO147" s="1446"/>
      <c r="BP147" s="565"/>
      <c r="BQ147" s="1446"/>
      <c r="BR147" s="565"/>
      <c r="BS147" s="100"/>
      <c r="BT147" s="100"/>
      <c r="BU147" s="100"/>
      <c r="BV147" s="100"/>
      <c r="BW147" s="100"/>
      <c r="BX147" s="100"/>
      <c r="BY147" s="100"/>
      <c r="BZ147" s="100"/>
      <c r="CA147" s="100"/>
      <c r="CB147" s="100"/>
      <c r="CC147" s="100"/>
      <c r="CD147" s="100"/>
      <c r="CE147" s="100"/>
      <c r="CF147" s="100"/>
      <c r="CG147" s="100"/>
      <c r="CH147" s="100"/>
      <c r="CI147" s="100"/>
      <c r="CJ147" s="100"/>
      <c r="CK147" s="100"/>
      <c r="CL147" s="100"/>
      <c r="CM147" s="100"/>
      <c r="CN147" s="100"/>
      <c r="CO147" s="100"/>
      <c r="CP147" s="100"/>
      <c r="CQ147" s="100"/>
      <c r="CR147" s="100"/>
      <c r="CS147" s="100"/>
      <c r="CT147" s="100"/>
      <c r="CU147" s="100"/>
      <c r="CV147" s="100"/>
      <c r="CW147" s="100"/>
      <c r="CX147" s="100"/>
      <c r="CY147" s="100"/>
      <c r="CZ147" s="100"/>
      <c r="DA147" s="100"/>
      <c r="DB147" s="100"/>
      <c r="DC147" s="100"/>
      <c r="DD147" s="100"/>
      <c r="DE147" s="100"/>
      <c r="DF147" s="100"/>
      <c r="DG147" s="100"/>
      <c r="DH147" s="100"/>
      <c r="DI147" s="100"/>
      <c r="DJ147" s="100"/>
      <c r="DK147" s="100"/>
      <c r="DL147" s="100"/>
      <c r="DM147" s="100"/>
      <c r="DN147" s="100"/>
      <c r="DO147" s="100"/>
      <c r="DP147" s="100"/>
      <c r="DQ147" s="100"/>
      <c r="DR147" s="100"/>
      <c r="DS147" s="100"/>
      <c r="DT147" s="100"/>
      <c r="DU147" s="100"/>
      <c r="DV147" s="100"/>
      <c r="DW147" s="100"/>
      <c r="DX147" s="100"/>
      <c r="DY147" s="100"/>
      <c r="DZ147" s="100"/>
      <c r="EA147" s="100"/>
      <c r="EB147" s="100"/>
      <c r="EC147" s="100"/>
      <c r="ED147" s="100"/>
      <c r="EE147" s="100"/>
      <c r="EF147" s="100"/>
      <c r="EG147" s="100"/>
      <c r="EH147" s="100"/>
      <c r="EI147" s="100"/>
      <c r="EJ147" s="100"/>
      <c r="EK147" s="100"/>
      <c r="EL147" s="100"/>
      <c r="EM147" s="100"/>
      <c r="EN147" s="100"/>
      <c r="EO147" s="100"/>
      <c r="EP147" s="100"/>
      <c r="EQ147" s="100"/>
      <c r="ER147" s="100"/>
      <c r="ES147" s="100"/>
      <c r="ET147" s="100"/>
      <c r="EU147" s="100"/>
      <c r="EV147" s="100"/>
      <c r="EW147" s="100"/>
      <c r="EX147" s="100"/>
      <c r="EY147" s="100"/>
      <c r="EZ147" s="100"/>
      <c r="FA147" s="100"/>
      <c r="FB147" s="100"/>
      <c r="FC147" s="100"/>
      <c r="FD147" s="100"/>
      <c r="FE147" s="100"/>
      <c r="FF147" s="100"/>
      <c r="FG147" s="100"/>
      <c r="FH147" s="100"/>
      <c r="FI147" s="100"/>
      <c r="FJ147" s="100"/>
      <c r="FK147" s="100"/>
      <c r="FL147" s="100"/>
      <c r="FM147" s="100"/>
      <c r="FN147" s="100"/>
      <c r="FO147" s="100"/>
      <c r="FP147" s="100"/>
      <c r="FQ147" s="100"/>
      <c r="FR147" s="100"/>
      <c r="FS147" s="100"/>
      <c r="FT147" s="100"/>
      <c r="FU147" s="100"/>
      <c r="FV147" s="100"/>
      <c r="FW147" s="100"/>
      <c r="FX147" s="100"/>
      <c r="FY147" s="699" t="s">
        <v>483</v>
      </c>
      <c r="FZ147" s="700">
        <v>38</v>
      </c>
      <c r="GA147" s="700">
        <v>32434952</v>
      </c>
      <c r="GB147" s="700">
        <v>30</v>
      </c>
      <c r="GC147" s="700" t="s">
        <v>813</v>
      </c>
      <c r="GD147" s="700">
        <v>8</v>
      </c>
      <c r="GE147" s="700">
        <v>1986</v>
      </c>
      <c r="GF147" s="700">
        <v>0</v>
      </c>
      <c r="GG147" s="700" t="s">
        <v>792</v>
      </c>
      <c r="GH147" s="700">
        <v>0</v>
      </c>
      <c r="GI147" s="700">
        <v>0</v>
      </c>
      <c r="GJ147" s="700" t="s">
        <v>792</v>
      </c>
      <c r="GK147" s="700">
        <v>0</v>
      </c>
      <c r="GL147" s="700" t="s">
        <v>781</v>
      </c>
      <c r="GM147" s="700" t="s">
        <v>782</v>
      </c>
      <c r="GN147" s="700">
        <v>66</v>
      </c>
      <c r="GO147" s="700" t="s">
        <v>783</v>
      </c>
      <c r="GP147" s="700">
        <v>0</v>
      </c>
      <c r="GQ147" s="700">
        <v>0</v>
      </c>
      <c r="GR147" s="700">
        <v>4</v>
      </c>
      <c r="GS147" s="700">
        <v>1</v>
      </c>
      <c r="GT147" s="700">
        <v>1</v>
      </c>
      <c r="GU147" s="700" t="s">
        <v>783</v>
      </c>
      <c r="GV147" s="700" t="s">
        <v>783</v>
      </c>
      <c r="GW147" s="700" t="s">
        <v>783</v>
      </c>
      <c r="GX147" s="700" t="s">
        <v>783</v>
      </c>
      <c r="GY147" s="700" t="s">
        <v>783</v>
      </c>
      <c r="GZ147" s="700">
        <v>1649</v>
      </c>
      <c r="HA147" s="700">
        <v>0.74</v>
      </c>
      <c r="HB147" s="700">
        <v>5</v>
      </c>
      <c r="HC147" s="700" t="s">
        <v>783</v>
      </c>
      <c r="HD147" s="700" t="s">
        <v>782</v>
      </c>
      <c r="HE147" s="700">
        <v>15</v>
      </c>
      <c r="HF147" s="700" t="s">
        <v>783</v>
      </c>
      <c r="HG147" s="700">
        <v>0</v>
      </c>
      <c r="HH147" s="700" t="s">
        <v>783</v>
      </c>
      <c r="HI147" s="700">
        <v>0</v>
      </c>
      <c r="HJ147" s="700">
        <v>1</v>
      </c>
      <c r="HK147" s="700">
        <v>45</v>
      </c>
      <c r="HL147" s="700" t="s">
        <v>784</v>
      </c>
      <c r="HM147" s="700" t="s">
        <v>785</v>
      </c>
      <c r="HN147" s="700" t="s">
        <v>783</v>
      </c>
      <c r="HO147" s="700" t="s">
        <v>783</v>
      </c>
      <c r="HP147" s="700" t="s">
        <v>783</v>
      </c>
      <c r="HQ147" s="700" t="s">
        <v>783</v>
      </c>
      <c r="HR147" s="700" t="s">
        <v>783</v>
      </c>
      <c r="HS147" s="700">
        <v>3978995</v>
      </c>
      <c r="HT147" s="700" t="s">
        <v>783</v>
      </c>
      <c r="HU147" s="700" t="s">
        <v>786</v>
      </c>
      <c r="HV147" s="700" t="s">
        <v>787</v>
      </c>
      <c r="HW147" s="700">
        <v>4</v>
      </c>
      <c r="HX147" s="700">
        <v>2016</v>
      </c>
      <c r="HY147" s="700">
        <v>63</v>
      </c>
      <c r="HZ147" s="700">
        <v>0</v>
      </c>
      <c r="IA147" s="700">
        <v>3907</v>
      </c>
      <c r="IB147" s="701">
        <v>42227.682129629633</v>
      </c>
      <c r="IC147" s="700" t="s">
        <v>788</v>
      </c>
      <c r="ID147" s="700">
        <v>3974517</v>
      </c>
      <c r="IE147" s="700">
        <v>2014</v>
      </c>
      <c r="IF147" s="700">
        <v>1712</v>
      </c>
      <c r="IG147" s="700" t="s">
        <v>783</v>
      </c>
      <c r="IH147" s="700" t="s">
        <v>783</v>
      </c>
      <c r="II147" s="700" t="s">
        <v>783</v>
      </c>
      <c r="IJ147" s="700" t="s">
        <v>783</v>
      </c>
      <c r="IK147" s="700" t="s">
        <v>783</v>
      </c>
      <c r="IL147" s="700" t="s">
        <v>783</v>
      </c>
      <c r="IM147" s="700" t="s">
        <v>783</v>
      </c>
      <c r="IN147" s="700" t="s">
        <v>783</v>
      </c>
      <c r="IO147" s="700" t="s">
        <v>783</v>
      </c>
      <c r="IP147" s="700">
        <v>1649</v>
      </c>
      <c r="IQ147" s="701">
        <v>37477.354571759257</v>
      </c>
      <c r="IR147" s="700">
        <v>18</v>
      </c>
      <c r="IS147" s="700" t="s">
        <v>793</v>
      </c>
      <c r="IT147" s="700">
        <v>1</v>
      </c>
      <c r="IU147" s="702">
        <v>41275</v>
      </c>
      <c r="IV147" s="700" t="s">
        <v>783</v>
      </c>
      <c r="IW147" s="700" t="s">
        <v>783</v>
      </c>
      <c r="IX147" s="700" t="s">
        <v>783</v>
      </c>
      <c r="IY147" s="700" t="s">
        <v>781</v>
      </c>
      <c r="IZ147" s="700">
        <v>45</v>
      </c>
      <c r="JA147" s="700" t="s">
        <v>789</v>
      </c>
      <c r="JB147" s="700" t="s">
        <v>783</v>
      </c>
      <c r="JC147" s="700" t="s">
        <v>783</v>
      </c>
      <c r="JD147" s="700" t="s">
        <v>783</v>
      </c>
      <c r="JE147" s="700">
        <v>329459</v>
      </c>
      <c r="JF147" s="700" t="s">
        <v>783</v>
      </c>
      <c r="JG147" s="700" t="s">
        <v>783</v>
      </c>
      <c r="JH147" s="700" t="s">
        <v>804</v>
      </c>
      <c r="JI147" s="700">
        <v>30</v>
      </c>
      <c r="JJ147" s="700" t="s">
        <v>783</v>
      </c>
      <c r="JK147" s="700" t="s">
        <v>783</v>
      </c>
      <c r="JL147" s="700" t="s">
        <v>783</v>
      </c>
      <c r="JM147" s="700" t="s">
        <v>790</v>
      </c>
      <c r="JN147" s="700">
        <v>4</v>
      </c>
      <c r="JO147" s="700">
        <v>1</v>
      </c>
      <c r="JP147" s="700" t="s">
        <v>783</v>
      </c>
      <c r="JQ147" s="700" t="s">
        <v>783</v>
      </c>
      <c r="JR147" s="700" t="s">
        <v>783</v>
      </c>
      <c r="JS147" s="700" t="s">
        <v>783</v>
      </c>
      <c r="JT147" s="700" t="s">
        <v>783</v>
      </c>
      <c r="JU147" s="700" t="s">
        <v>783</v>
      </c>
      <c r="JV147" s="700" t="s">
        <v>927</v>
      </c>
      <c r="JW147" s="703">
        <v>3925.6215010000001</v>
      </c>
      <c r="JX147">
        <f>JW147</f>
        <v>3925.6215010000001</v>
      </c>
      <c r="JY147" s="225">
        <v>0.74348892064393945</v>
      </c>
      <c r="KB147" s="1437"/>
    </row>
    <row r="148" spans="1:288">
      <c r="B148" s="111">
        <v>4</v>
      </c>
      <c r="C148" s="115" t="s">
        <v>175</v>
      </c>
      <c r="D148" s="115" t="s">
        <v>175</v>
      </c>
      <c r="E148" s="115" t="s">
        <v>175</v>
      </c>
      <c r="F148" s="115" t="s">
        <v>175</v>
      </c>
      <c r="G148" s="115" t="s">
        <v>175</v>
      </c>
      <c r="H148" s="115"/>
      <c r="I148" s="115"/>
      <c r="J148" s="115"/>
      <c r="K148" s="115"/>
      <c r="L148" s="115"/>
      <c r="M148" s="224"/>
      <c r="N148" s="224"/>
      <c r="O148" s="224"/>
      <c r="P148" s="1102"/>
      <c r="Q148" s="1102"/>
      <c r="R148" s="224"/>
      <c r="S148" s="224"/>
      <c r="T148" s="224"/>
      <c r="U148" s="306"/>
      <c r="V148" s="306"/>
      <c r="W148" s="16" t="s">
        <v>149</v>
      </c>
      <c r="X148" s="1279">
        <v>40000</v>
      </c>
      <c r="Y148" s="1279">
        <v>75000</v>
      </c>
      <c r="Z148" s="1279">
        <v>207000</v>
      </c>
      <c r="AA148" s="1503"/>
      <c r="AB148" s="1077"/>
      <c r="AC148" s="521"/>
      <c r="AD148" s="1446"/>
      <c r="AE148" s="37"/>
      <c r="AF148" s="565"/>
      <c r="AG148" s="521"/>
      <c r="AH148" s="1446"/>
      <c r="AI148" s="1446"/>
      <c r="AJ148" s="565"/>
      <c r="AK148" s="1446"/>
      <c r="AL148" s="1446"/>
      <c r="AM148" s="1446"/>
      <c r="AN148" s="1446"/>
      <c r="AO148" s="1446"/>
      <c r="AP148" s="565"/>
      <c r="AQ148" s="1446"/>
      <c r="AR148" s="565"/>
      <c r="AS148" s="1446"/>
      <c r="AT148" s="565"/>
      <c r="AU148" s="1446"/>
      <c r="AV148" s="565"/>
      <c r="AW148" s="1446"/>
      <c r="AX148" s="565"/>
      <c r="AY148" s="1446"/>
      <c r="AZ148" s="565"/>
      <c r="BA148" s="1446"/>
      <c r="BB148" s="565"/>
      <c r="BC148" s="1446"/>
      <c r="BD148" s="565"/>
      <c r="BE148" s="1446"/>
      <c r="BF148" s="565"/>
      <c r="BG148" s="1446"/>
      <c r="BH148" s="565"/>
      <c r="BI148" s="1446"/>
      <c r="BJ148" s="565"/>
      <c r="BK148" s="1446"/>
      <c r="BL148" s="565"/>
      <c r="BM148" s="1446"/>
      <c r="BN148" s="565"/>
      <c r="BO148" s="1446"/>
      <c r="BP148" s="565"/>
      <c r="BQ148" s="1446"/>
      <c r="BR148" s="565"/>
      <c r="BS148" s="100"/>
      <c r="BT148" s="100"/>
      <c r="BU148" s="100"/>
      <c r="BV148" s="100"/>
      <c r="BW148" s="100"/>
      <c r="BX148" s="100"/>
      <c r="BY148" s="100"/>
      <c r="BZ148" s="100"/>
      <c r="CA148" s="100"/>
      <c r="CB148" s="100"/>
      <c r="CC148" s="100"/>
      <c r="CD148" s="100"/>
      <c r="CE148" s="100"/>
      <c r="CF148" s="100"/>
      <c r="CG148" s="100"/>
      <c r="CH148" s="100"/>
      <c r="CI148" s="100"/>
      <c r="CJ148" s="100"/>
      <c r="CK148" s="100"/>
      <c r="CL148" s="100"/>
      <c r="CM148" s="100"/>
      <c r="CN148" s="100"/>
      <c r="CO148" s="100"/>
      <c r="CP148" s="100"/>
      <c r="CQ148" s="100"/>
      <c r="CR148" s="100"/>
      <c r="CS148" s="100"/>
      <c r="CT148" s="100"/>
      <c r="CU148" s="100"/>
      <c r="CV148" s="100"/>
      <c r="CW148" s="100"/>
      <c r="CX148" s="100"/>
      <c r="CY148" s="100"/>
      <c r="CZ148" s="100"/>
      <c r="DA148" s="100"/>
      <c r="DB148" s="100"/>
      <c r="DC148" s="100"/>
      <c r="DD148" s="100"/>
      <c r="DE148" s="100"/>
      <c r="DF148" s="100"/>
      <c r="DG148" s="100"/>
      <c r="DH148" s="100"/>
      <c r="DI148" s="100"/>
      <c r="DJ148" s="100"/>
      <c r="DK148" s="100"/>
      <c r="DL148" s="100"/>
      <c r="DM148" s="100"/>
      <c r="DN148" s="100"/>
      <c r="DO148" s="100"/>
      <c r="DP148" s="100"/>
      <c r="DQ148" s="100"/>
      <c r="DR148" s="100"/>
      <c r="DS148" s="100"/>
      <c r="DT148" s="100"/>
      <c r="DU148" s="100"/>
      <c r="DV148" s="100"/>
      <c r="DW148" s="100"/>
      <c r="DX148" s="100"/>
      <c r="DY148" s="100"/>
      <c r="DZ148" s="100"/>
      <c r="EA148" s="100"/>
      <c r="EB148" s="100"/>
      <c r="EC148" s="100"/>
      <c r="ED148" s="100"/>
      <c r="EE148" s="100"/>
      <c r="EF148" s="100"/>
      <c r="EG148" s="100"/>
      <c r="EH148" s="100"/>
      <c r="EI148" s="100"/>
      <c r="EJ148" s="100"/>
      <c r="EK148" s="100"/>
      <c r="EL148" s="100"/>
      <c r="EM148" s="100"/>
      <c r="EN148" s="100"/>
      <c r="EO148" s="100"/>
      <c r="EP148" s="100"/>
      <c r="EQ148" s="100"/>
      <c r="ER148" s="100"/>
      <c r="ES148" s="100"/>
      <c r="ET148" s="100"/>
      <c r="EU148" s="100"/>
      <c r="EV148" s="100"/>
      <c r="EW148" s="100"/>
      <c r="EX148" s="100"/>
      <c r="EY148" s="100"/>
      <c r="EZ148" s="100"/>
      <c r="FA148" s="100"/>
      <c r="FB148" s="100"/>
      <c r="FC148" s="100"/>
      <c r="FD148" s="100"/>
      <c r="FE148" s="100"/>
      <c r="FF148" s="100"/>
      <c r="FG148" s="100"/>
      <c r="FH148" s="100"/>
      <c r="FI148" s="100"/>
      <c r="FJ148" s="100"/>
      <c r="FK148" s="100"/>
      <c r="FL148" s="100"/>
      <c r="FM148" s="100"/>
      <c r="FN148" s="100"/>
      <c r="FO148" s="100"/>
      <c r="FP148" s="100"/>
      <c r="FQ148" s="100"/>
      <c r="FR148" s="100"/>
      <c r="FS148" s="100"/>
      <c r="FT148" s="100"/>
      <c r="FU148" s="100"/>
      <c r="FV148" s="100"/>
      <c r="FW148" s="100"/>
      <c r="FX148" s="100"/>
      <c r="FY148" s="694" t="s">
        <v>325</v>
      </c>
      <c r="FZ148" s="695">
        <v>99</v>
      </c>
      <c r="GA148" s="695">
        <v>30289585</v>
      </c>
      <c r="GB148" s="695">
        <v>55</v>
      </c>
      <c r="GC148" s="695" t="s">
        <v>798</v>
      </c>
      <c r="GD148" s="695">
        <v>18</v>
      </c>
      <c r="GE148" s="695">
        <v>1970</v>
      </c>
      <c r="GF148" s="695">
        <v>1</v>
      </c>
      <c r="GG148" s="695" t="s">
        <v>780</v>
      </c>
      <c r="GH148" s="695">
        <v>2</v>
      </c>
      <c r="GI148" s="695">
        <v>1</v>
      </c>
      <c r="GJ148" s="695" t="s">
        <v>780</v>
      </c>
      <c r="GK148" s="695">
        <v>2</v>
      </c>
      <c r="GL148" s="695" t="s">
        <v>781</v>
      </c>
      <c r="GM148" s="695" t="s">
        <v>782</v>
      </c>
      <c r="GN148" s="695">
        <v>66</v>
      </c>
      <c r="GO148" s="695" t="s">
        <v>783</v>
      </c>
      <c r="GP148" s="695">
        <v>0</v>
      </c>
      <c r="GQ148" s="695">
        <v>0</v>
      </c>
      <c r="GR148" s="695">
        <v>4</v>
      </c>
      <c r="GS148" s="695">
        <v>2</v>
      </c>
      <c r="GT148" s="695">
        <v>2</v>
      </c>
      <c r="GU148" s="695" t="s">
        <v>783</v>
      </c>
      <c r="GV148" s="695" t="s">
        <v>783</v>
      </c>
      <c r="GW148" s="695" t="s">
        <v>783</v>
      </c>
      <c r="GX148" s="695" t="s">
        <v>783</v>
      </c>
      <c r="GY148" s="695" t="s">
        <v>783</v>
      </c>
      <c r="GZ148" s="695">
        <v>1649</v>
      </c>
      <c r="HA148" s="695">
        <v>1.63</v>
      </c>
      <c r="HB148" s="695">
        <v>5</v>
      </c>
      <c r="HC148" s="695" t="s">
        <v>783</v>
      </c>
      <c r="HD148" s="695" t="s">
        <v>782</v>
      </c>
      <c r="HE148" s="695">
        <v>350</v>
      </c>
      <c r="HF148" s="695" t="s">
        <v>783</v>
      </c>
      <c r="HG148" s="695">
        <v>0</v>
      </c>
      <c r="HH148" s="695" t="s">
        <v>783</v>
      </c>
      <c r="HI148" s="695">
        <v>0</v>
      </c>
      <c r="HJ148" s="695">
        <v>1</v>
      </c>
      <c r="HK148" s="695">
        <v>45</v>
      </c>
      <c r="HL148" s="695" t="s">
        <v>784</v>
      </c>
      <c r="HM148" s="695" t="s">
        <v>785</v>
      </c>
      <c r="HN148" s="695" t="s">
        <v>783</v>
      </c>
      <c r="HO148" s="695" t="s">
        <v>783</v>
      </c>
      <c r="HP148" s="695" t="s">
        <v>783</v>
      </c>
      <c r="HQ148" s="695" t="s">
        <v>783</v>
      </c>
      <c r="HR148" s="695" t="s">
        <v>783</v>
      </c>
      <c r="HS148" s="695">
        <v>3980778</v>
      </c>
      <c r="HT148" s="695" t="s">
        <v>783</v>
      </c>
      <c r="HU148" s="695" t="s">
        <v>786</v>
      </c>
      <c r="HV148" s="695" t="s">
        <v>787</v>
      </c>
      <c r="HW148" s="695">
        <v>4</v>
      </c>
      <c r="HX148" s="695">
        <v>2014</v>
      </c>
      <c r="HY148" s="695">
        <v>63</v>
      </c>
      <c r="HZ148" s="695">
        <v>0</v>
      </c>
      <c r="IA148" s="695">
        <v>8606</v>
      </c>
      <c r="IB148" s="696">
        <v>41697.500081018516</v>
      </c>
      <c r="IC148" s="695" t="s">
        <v>788</v>
      </c>
      <c r="ID148" s="695">
        <v>3976300</v>
      </c>
      <c r="IE148" s="695">
        <v>2014</v>
      </c>
      <c r="IF148" s="695">
        <v>1712</v>
      </c>
      <c r="IG148" s="695" t="s">
        <v>783</v>
      </c>
      <c r="IH148" s="695" t="s">
        <v>783</v>
      </c>
      <c r="II148" s="695" t="s">
        <v>783</v>
      </c>
      <c r="IJ148" s="695" t="s">
        <v>783</v>
      </c>
      <c r="IK148" s="695" t="s">
        <v>783</v>
      </c>
      <c r="IL148" s="695" t="s">
        <v>783</v>
      </c>
      <c r="IM148" s="695" t="s">
        <v>783</v>
      </c>
      <c r="IN148" s="695" t="s">
        <v>783</v>
      </c>
      <c r="IO148" s="695" t="s">
        <v>783</v>
      </c>
      <c r="IP148" s="695">
        <v>1649</v>
      </c>
      <c r="IQ148" s="696">
        <v>37477.354571759257</v>
      </c>
      <c r="IR148" s="695">
        <v>2</v>
      </c>
      <c r="IS148" s="695" t="s">
        <v>793</v>
      </c>
      <c r="IT148" s="695">
        <v>2</v>
      </c>
      <c r="IU148" s="697">
        <v>41275</v>
      </c>
      <c r="IV148" s="695" t="s">
        <v>783</v>
      </c>
      <c r="IW148" s="695" t="s">
        <v>783</v>
      </c>
      <c r="IX148" s="695" t="s">
        <v>783</v>
      </c>
      <c r="IY148" s="695" t="s">
        <v>781</v>
      </c>
      <c r="IZ148" s="695">
        <v>45</v>
      </c>
      <c r="JA148" s="695" t="s">
        <v>789</v>
      </c>
      <c r="JB148" s="695" t="s">
        <v>783</v>
      </c>
      <c r="JC148" s="695" t="s">
        <v>783</v>
      </c>
      <c r="JD148" s="695" t="s">
        <v>783</v>
      </c>
      <c r="JE148" s="695">
        <v>329460</v>
      </c>
      <c r="JF148" s="695" t="s">
        <v>783</v>
      </c>
      <c r="JG148" s="695" t="s">
        <v>783</v>
      </c>
      <c r="JH148" s="695" t="s">
        <v>802</v>
      </c>
      <c r="JI148" s="695">
        <v>55</v>
      </c>
      <c r="JJ148" s="695" t="s">
        <v>783</v>
      </c>
      <c r="JK148" s="695" t="s">
        <v>783</v>
      </c>
      <c r="JL148" s="695" t="s">
        <v>783</v>
      </c>
      <c r="JM148" s="695" t="s">
        <v>790</v>
      </c>
      <c r="JN148" s="695">
        <v>4</v>
      </c>
      <c r="JO148" s="695">
        <v>3</v>
      </c>
      <c r="JP148" s="695" t="s">
        <v>783</v>
      </c>
      <c r="JQ148" s="695">
        <v>10711928</v>
      </c>
      <c r="JR148" s="695">
        <v>2011</v>
      </c>
      <c r="JS148" s="695">
        <v>3</v>
      </c>
      <c r="JT148" s="695" t="s">
        <v>783</v>
      </c>
      <c r="JU148" s="695" t="s">
        <v>783</v>
      </c>
      <c r="JV148" s="695" t="s">
        <v>928</v>
      </c>
      <c r="JW148" s="698">
        <v>8541.4476649999997</v>
      </c>
      <c r="JY148" s="225"/>
    </row>
    <row r="149" spans="1:288">
      <c r="B149" s="111"/>
      <c r="C149" s="224"/>
      <c r="D149" s="224"/>
      <c r="E149" s="224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1102"/>
      <c r="Q149" s="1102"/>
      <c r="R149" s="224"/>
      <c r="S149" s="224"/>
      <c r="T149" s="224"/>
      <c r="U149" s="306"/>
      <c r="V149" s="306"/>
      <c r="W149" s="16" t="s">
        <v>150</v>
      </c>
      <c r="X149" s="1279">
        <v>40000</v>
      </c>
      <c r="Y149" s="1279">
        <v>84000</v>
      </c>
      <c r="Z149" s="1279">
        <v>216000</v>
      </c>
      <c r="AA149" s="1503"/>
      <c r="AB149" s="1077"/>
      <c r="AC149" s="521"/>
      <c r="AD149" s="1446"/>
      <c r="AE149" s="37"/>
      <c r="AF149" s="565"/>
      <c r="AG149" s="521"/>
      <c r="AH149" s="1446"/>
      <c r="AI149" s="1446"/>
      <c r="AJ149" s="565"/>
      <c r="AK149" s="1446"/>
      <c r="AL149" s="1446"/>
      <c r="AM149" s="1446"/>
      <c r="AN149" s="1446"/>
      <c r="AO149" s="1446"/>
      <c r="AP149" s="565"/>
      <c r="AQ149" s="1446"/>
      <c r="AR149" s="565"/>
      <c r="AS149" s="1446"/>
      <c r="AT149" s="565"/>
      <c r="AU149" s="1446"/>
      <c r="AV149" s="565"/>
      <c r="AW149" s="1446"/>
      <c r="AX149" s="565"/>
      <c r="AY149" s="1446"/>
      <c r="AZ149" s="565"/>
      <c r="BA149" s="1446"/>
      <c r="BB149" s="565"/>
      <c r="BC149" s="1446"/>
      <c r="BD149" s="565"/>
      <c r="BE149" s="1446"/>
      <c r="BF149" s="565"/>
      <c r="BG149" s="1446"/>
      <c r="BH149" s="565"/>
      <c r="BI149" s="1446"/>
      <c r="BJ149" s="565"/>
      <c r="BK149" s="1446"/>
      <c r="BL149" s="565"/>
      <c r="BM149" s="1446"/>
      <c r="BN149" s="565"/>
      <c r="BO149" s="1446"/>
      <c r="BP149" s="565"/>
      <c r="BQ149" s="1446"/>
      <c r="BR149" s="565"/>
      <c r="BS149" s="100"/>
      <c r="BT149" s="100"/>
      <c r="BU149" s="100"/>
      <c r="BV149" s="100"/>
      <c r="BW149" s="100"/>
      <c r="BX149" s="100"/>
      <c r="BY149" s="100"/>
      <c r="BZ149" s="100"/>
      <c r="CA149" s="100"/>
      <c r="CB149" s="100"/>
      <c r="CC149" s="100"/>
      <c r="CD149" s="100"/>
      <c r="CE149" s="100"/>
      <c r="CF149" s="100"/>
      <c r="CG149" s="100"/>
      <c r="CH149" s="100"/>
      <c r="CI149" s="100"/>
      <c r="CJ149" s="100"/>
      <c r="CK149" s="100"/>
      <c r="CL149" s="100"/>
      <c r="CM149" s="100"/>
      <c r="CN149" s="100"/>
      <c r="CO149" s="100"/>
      <c r="CP149" s="100"/>
      <c r="CQ149" s="100"/>
      <c r="CR149" s="100"/>
      <c r="CS149" s="100"/>
      <c r="CT149" s="100"/>
      <c r="CU149" s="100"/>
      <c r="CV149" s="100"/>
      <c r="CW149" s="100"/>
      <c r="CX149" s="100"/>
      <c r="CY149" s="100"/>
      <c r="CZ149" s="100"/>
      <c r="DA149" s="100"/>
      <c r="DB149" s="100"/>
      <c r="DC149" s="100"/>
      <c r="DD149" s="100"/>
      <c r="DE149" s="100"/>
      <c r="DF149" s="100"/>
      <c r="DG149" s="100"/>
      <c r="DH149" s="100"/>
      <c r="DI149" s="100"/>
      <c r="DJ149" s="100"/>
      <c r="DK149" s="100"/>
      <c r="DL149" s="100"/>
      <c r="DM149" s="100"/>
      <c r="DN149" s="100"/>
      <c r="DO149" s="100"/>
      <c r="DP149" s="100"/>
      <c r="DQ149" s="100"/>
      <c r="DR149" s="100"/>
      <c r="DS149" s="100"/>
      <c r="DT149" s="100"/>
      <c r="DU149" s="100"/>
      <c r="DV149" s="100"/>
      <c r="DW149" s="100"/>
      <c r="DX149" s="100"/>
      <c r="DY149" s="100"/>
      <c r="DZ149" s="100"/>
      <c r="EA149" s="100"/>
      <c r="EB149" s="100"/>
      <c r="EC149" s="100"/>
      <c r="ED149" s="100"/>
      <c r="EE149" s="100"/>
      <c r="EF149" s="100"/>
      <c r="EG149" s="100"/>
      <c r="EH149" s="100"/>
      <c r="EI149" s="100"/>
      <c r="EJ149" s="100"/>
      <c r="EK149" s="100"/>
      <c r="EL149" s="100"/>
      <c r="EM149" s="100"/>
      <c r="EN149" s="100"/>
      <c r="EO149" s="100"/>
      <c r="EP149" s="100"/>
      <c r="EQ149" s="100"/>
      <c r="ER149" s="100"/>
      <c r="ES149" s="100"/>
      <c r="ET149" s="100"/>
      <c r="EU149" s="100"/>
      <c r="EV149" s="100"/>
      <c r="EW149" s="100"/>
      <c r="EX149" s="100"/>
      <c r="EY149" s="100"/>
      <c r="EZ149" s="100"/>
      <c r="FA149" s="100"/>
      <c r="FB149" s="100"/>
      <c r="FC149" s="100"/>
      <c r="FD149" s="100"/>
      <c r="FE149" s="100"/>
      <c r="FF149" s="100"/>
      <c r="FG149" s="100"/>
      <c r="FH149" s="100"/>
      <c r="FI149" s="100"/>
      <c r="FJ149" s="100"/>
      <c r="FK149" s="100"/>
      <c r="FL149" s="100"/>
      <c r="FM149" s="100"/>
      <c r="FN149" s="100"/>
      <c r="FO149" s="100"/>
      <c r="FP149" s="100"/>
      <c r="FQ149" s="100"/>
      <c r="FR149" s="100"/>
      <c r="FS149" s="100"/>
      <c r="FT149" s="100"/>
      <c r="FU149" s="100"/>
      <c r="FV149" s="100"/>
      <c r="FW149" s="100"/>
      <c r="FX149" s="100"/>
      <c r="FY149" s="629"/>
      <c r="FZ149" s="630"/>
      <c r="GA149" s="630"/>
      <c r="GB149" s="630"/>
      <c r="GC149" s="630"/>
      <c r="GD149" s="630"/>
      <c r="GE149" s="630"/>
      <c r="GF149" s="630"/>
      <c r="GG149" s="630"/>
      <c r="GH149" s="630"/>
      <c r="GI149" s="630"/>
      <c r="GJ149" s="630"/>
      <c r="GK149" s="630"/>
      <c r="GL149" s="630"/>
      <c r="GM149" s="630"/>
      <c r="GN149" s="630"/>
      <c r="GO149" s="630"/>
      <c r="GP149" s="630"/>
      <c r="GQ149" s="630"/>
      <c r="GR149" s="630"/>
      <c r="GS149" s="630"/>
      <c r="GT149" s="630"/>
      <c r="GU149" s="630"/>
      <c r="GV149" s="630"/>
      <c r="GW149" s="630"/>
      <c r="GX149" s="630"/>
      <c r="GY149" s="630"/>
      <c r="GZ149" s="630"/>
      <c r="HA149" s="630"/>
      <c r="HB149" s="630"/>
      <c r="HC149" s="630"/>
      <c r="HD149" s="630"/>
      <c r="HE149" s="630"/>
      <c r="HF149" s="630"/>
      <c r="HG149" s="630"/>
      <c r="HH149" s="630"/>
      <c r="HI149" s="630"/>
      <c r="HJ149" s="630"/>
      <c r="HK149" s="630"/>
      <c r="HL149" s="630"/>
      <c r="HM149" s="630"/>
      <c r="HN149" s="630"/>
      <c r="HO149" s="630"/>
      <c r="HP149" s="630"/>
      <c r="HQ149" s="630"/>
      <c r="HR149" s="630"/>
      <c r="HS149" s="630"/>
      <c r="HT149" s="630"/>
      <c r="HU149" s="630"/>
      <c r="HV149" s="630"/>
      <c r="HW149" s="630"/>
      <c r="HX149" s="630"/>
      <c r="HY149" s="630"/>
      <c r="HZ149" s="630"/>
      <c r="IA149" s="630"/>
      <c r="IB149" s="631"/>
      <c r="IC149" s="630"/>
      <c r="ID149" s="630"/>
      <c r="IE149" s="630"/>
      <c r="IF149" s="630"/>
      <c r="IG149" s="630"/>
      <c r="IH149" s="630"/>
      <c r="II149" s="630"/>
      <c r="IJ149" s="630"/>
      <c r="IK149" s="630"/>
      <c r="IL149" s="630"/>
      <c r="IM149" s="630"/>
      <c r="IN149" s="630"/>
      <c r="IO149" s="630"/>
      <c r="IP149" s="630"/>
      <c r="IQ149" s="631"/>
      <c r="IR149" s="630"/>
      <c r="IS149" s="630"/>
      <c r="IT149" s="630"/>
      <c r="IU149" s="632"/>
      <c r="IV149" s="630"/>
      <c r="IW149" s="630"/>
      <c r="IX149" s="630"/>
      <c r="IY149" s="630"/>
      <c r="IZ149" s="630"/>
      <c r="JA149" s="630"/>
      <c r="JB149" s="630"/>
      <c r="JC149" s="630"/>
      <c r="JD149" s="630"/>
      <c r="JE149" s="630"/>
      <c r="JF149" s="630"/>
      <c r="JG149" s="630"/>
      <c r="JH149" s="630"/>
      <c r="JI149" s="630"/>
      <c r="JJ149" s="630"/>
      <c r="JK149" s="630"/>
      <c r="JL149" s="630"/>
      <c r="JM149" s="630"/>
      <c r="JN149" s="630"/>
      <c r="JO149" s="630"/>
      <c r="JP149" s="630"/>
      <c r="JQ149" s="630"/>
      <c r="JR149" s="630"/>
      <c r="JS149" s="630"/>
      <c r="JT149" s="630"/>
      <c r="JU149" s="630"/>
      <c r="JV149" s="630"/>
      <c r="JW149" s="633"/>
      <c r="JY149" s="225"/>
    </row>
    <row r="150" spans="1:288">
      <c r="C150" s="908" t="s">
        <v>1011</v>
      </c>
      <c r="D150" s="908" t="s">
        <v>1011</v>
      </c>
      <c r="E150" s="908" t="s">
        <v>1011</v>
      </c>
      <c r="F150" s="908" t="s">
        <v>1011</v>
      </c>
      <c r="G150" s="908" t="s">
        <v>1011</v>
      </c>
      <c r="H150" s="908"/>
      <c r="I150" s="908"/>
      <c r="J150" s="908"/>
      <c r="K150" s="908"/>
      <c r="L150" s="908"/>
      <c r="M150" s="912"/>
      <c r="N150" s="912"/>
      <c r="O150" s="912"/>
      <c r="P150" s="1126"/>
      <c r="Q150" s="1126"/>
      <c r="R150" s="912"/>
      <c r="S150" s="912"/>
      <c r="T150" s="912"/>
      <c r="AA150" s="915"/>
      <c r="FY150" s="634" t="s">
        <v>325</v>
      </c>
      <c r="FZ150" s="635">
        <v>305</v>
      </c>
      <c r="GA150" s="635">
        <v>30289583</v>
      </c>
      <c r="GB150" s="635">
        <v>55</v>
      </c>
      <c r="GC150" s="635" t="s">
        <v>798</v>
      </c>
      <c r="GD150" s="635">
        <v>20</v>
      </c>
      <c r="GE150" s="635">
        <v>1998</v>
      </c>
      <c r="GF150" s="635">
        <v>1</v>
      </c>
      <c r="GG150" s="635" t="s">
        <v>780</v>
      </c>
      <c r="GH150" s="635">
        <v>2</v>
      </c>
      <c r="GI150" s="635">
        <v>1</v>
      </c>
      <c r="GJ150" s="635" t="s">
        <v>780</v>
      </c>
      <c r="GK150" s="635">
        <v>2</v>
      </c>
      <c r="GL150" s="635" t="s">
        <v>781</v>
      </c>
      <c r="GM150" s="635" t="s">
        <v>782</v>
      </c>
      <c r="GN150" s="635">
        <v>66</v>
      </c>
      <c r="GO150" s="635" t="s">
        <v>783</v>
      </c>
      <c r="GP150" s="635">
        <v>0</v>
      </c>
      <c r="GQ150" s="635">
        <v>0</v>
      </c>
      <c r="GR150" s="635">
        <v>4</v>
      </c>
      <c r="GS150" s="635">
        <v>2</v>
      </c>
      <c r="GT150" s="635">
        <v>7</v>
      </c>
      <c r="GU150" s="635" t="s">
        <v>783</v>
      </c>
      <c r="GV150" s="635" t="s">
        <v>783</v>
      </c>
      <c r="GW150" s="635" t="s">
        <v>783</v>
      </c>
      <c r="GX150" s="635" t="s">
        <v>783</v>
      </c>
      <c r="GY150" s="635" t="s">
        <v>783</v>
      </c>
      <c r="GZ150" s="635">
        <v>1649</v>
      </c>
      <c r="HA150" s="635">
        <v>1</v>
      </c>
      <c r="HB150" s="635">
        <v>5</v>
      </c>
      <c r="HC150" s="635" t="s">
        <v>783</v>
      </c>
      <c r="HD150" s="635" t="s">
        <v>782</v>
      </c>
      <c r="HE150" s="635">
        <v>350</v>
      </c>
      <c r="HF150" s="635" t="s">
        <v>783</v>
      </c>
      <c r="HG150" s="635">
        <v>0</v>
      </c>
      <c r="HH150" s="635" t="s">
        <v>783</v>
      </c>
      <c r="HI150" s="635">
        <v>0</v>
      </c>
      <c r="HJ150" s="635">
        <v>1</v>
      </c>
      <c r="HK150" s="635">
        <v>45</v>
      </c>
      <c r="HL150" s="635" t="s">
        <v>784</v>
      </c>
      <c r="HM150" s="635" t="s">
        <v>785</v>
      </c>
      <c r="HN150" s="635" t="s">
        <v>783</v>
      </c>
      <c r="HO150" s="635" t="s">
        <v>783</v>
      </c>
      <c r="HP150" s="635" t="s">
        <v>783</v>
      </c>
      <c r="HQ150" s="635" t="s">
        <v>783</v>
      </c>
      <c r="HR150" s="635" t="s">
        <v>783</v>
      </c>
      <c r="HS150" s="635">
        <v>3980777</v>
      </c>
      <c r="HT150" s="635" t="s">
        <v>783</v>
      </c>
      <c r="HU150" s="635" t="s">
        <v>786</v>
      </c>
      <c r="HV150" s="635" t="s">
        <v>787</v>
      </c>
      <c r="HW150" s="635">
        <v>4</v>
      </c>
      <c r="HX150" s="635">
        <v>2014</v>
      </c>
      <c r="HY150" s="635">
        <v>63</v>
      </c>
      <c r="HZ150" s="635">
        <v>0</v>
      </c>
      <c r="IA150" s="635">
        <v>5280</v>
      </c>
      <c r="IB150" s="636">
        <v>41697.500081018516</v>
      </c>
      <c r="IC150" s="635" t="s">
        <v>788</v>
      </c>
      <c r="ID150" s="635">
        <v>3976299</v>
      </c>
      <c r="IE150" s="635">
        <v>2014</v>
      </c>
      <c r="IF150" s="635">
        <v>1712</v>
      </c>
      <c r="IG150" s="635" t="s">
        <v>783</v>
      </c>
      <c r="IH150" s="635" t="s">
        <v>783</v>
      </c>
      <c r="II150" s="635" t="s">
        <v>783</v>
      </c>
      <c r="IJ150" s="635" t="s">
        <v>783</v>
      </c>
      <c r="IK150" s="635" t="s">
        <v>783</v>
      </c>
      <c r="IL150" s="635" t="s">
        <v>783</v>
      </c>
      <c r="IM150" s="635" t="s">
        <v>783</v>
      </c>
      <c r="IN150" s="635" t="s">
        <v>783</v>
      </c>
      <c r="IO150" s="635" t="s">
        <v>783</v>
      </c>
      <c r="IP150" s="635">
        <v>1649</v>
      </c>
      <c r="IQ150" s="636">
        <v>37477.354571759257</v>
      </c>
      <c r="IR150" s="635">
        <v>2</v>
      </c>
      <c r="IS150" s="635" t="s">
        <v>793</v>
      </c>
      <c r="IT150" s="635">
        <v>7</v>
      </c>
      <c r="IU150" s="637">
        <v>41275</v>
      </c>
      <c r="IV150" s="635" t="s">
        <v>783</v>
      </c>
      <c r="IW150" s="635" t="s">
        <v>783</v>
      </c>
      <c r="IX150" s="635" t="s">
        <v>783</v>
      </c>
      <c r="IY150" s="635" t="s">
        <v>781</v>
      </c>
      <c r="IZ150" s="635">
        <v>45</v>
      </c>
      <c r="JA150" s="635" t="s">
        <v>789</v>
      </c>
      <c r="JB150" s="635" t="s">
        <v>783</v>
      </c>
      <c r="JC150" s="635" t="s">
        <v>783</v>
      </c>
      <c r="JD150" s="635" t="s">
        <v>783</v>
      </c>
      <c r="JE150" s="635">
        <v>329460</v>
      </c>
      <c r="JF150" s="635" t="s">
        <v>783</v>
      </c>
      <c r="JG150" s="635" t="s">
        <v>783</v>
      </c>
      <c r="JH150" s="635" t="s">
        <v>799</v>
      </c>
      <c r="JI150" s="635">
        <v>55</v>
      </c>
      <c r="JJ150" s="635" t="s">
        <v>783</v>
      </c>
      <c r="JK150" s="635" t="s">
        <v>783</v>
      </c>
      <c r="JL150" s="635" t="s">
        <v>783</v>
      </c>
      <c r="JM150" s="635" t="s">
        <v>790</v>
      </c>
      <c r="JN150" s="635">
        <v>4</v>
      </c>
      <c r="JO150" s="635">
        <v>3</v>
      </c>
      <c r="JP150" s="635" t="s">
        <v>783</v>
      </c>
      <c r="JQ150" s="635">
        <v>10711928</v>
      </c>
      <c r="JR150" s="635">
        <v>2011</v>
      </c>
      <c r="JS150" s="635">
        <v>3</v>
      </c>
      <c r="JT150" s="635" t="s">
        <v>783</v>
      </c>
      <c r="JU150" s="635" t="s">
        <v>783</v>
      </c>
      <c r="JV150" s="635" t="s">
        <v>929</v>
      </c>
      <c r="JW150" s="638">
        <v>5232.0604789999998</v>
      </c>
      <c r="JY150" s="225"/>
      <c r="KB150" s="1437"/>
    </row>
    <row r="151" spans="1:288">
      <c r="C151" s="1099" t="s">
        <v>1012</v>
      </c>
      <c r="D151" s="1099" t="s">
        <v>1025</v>
      </c>
      <c r="E151" s="1099" t="s">
        <v>1026</v>
      </c>
      <c r="F151" s="1099" t="s">
        <v>1027</v>
      </c>
      <c r="G151" s="1099" t="s">
        <v>1028</v>
      </c>
      <c r="H151" s="1099"/>
      <c r="I151" s="1099"/>
      <c r="J151" s="1099"/>
      <c r="K151" s="1099"/>
      <c r="L151" s="1099"/>
      <c r="M151" s="912"/>
      <c r="N151" s="912"/>
      <c r="O151" s="912"/>
      <c r="P151" s="1126"/>
      <c r="Q151" s="1126"/>
      <c r="R151" s="912"/>
      <c r="S151" s="912"/>
      <c r="T151" s="912"/>
      <c r="X151" s="860"/>
      <c r="Y151" s="1549" t="s">
        <v>650</v>
      </c>
      <c r="Z151" s="1549"/>
      <c r="AA151" s="1488"/>
      <c r="FY151" s="634" t="s">
        <v>325</v>
      </c>
      <c r="FZ151" s="635">
        <v>49</v>
      </c>
      <c r="GA151" s="635">
        <v>30289582</v>
      </c>
      <c r="GB151" s="635">
        <v>70</v>
      </c>
      <c r="GC151" s="635" t="s">
        <v>830</v>
      </c>
      <c r="GD151" s="635">
        <v>38</v>
      </c>
      <c r="GE151" s="635">
        <v>2007</v>
      </c>
      <c r="GF151" s="635">
        <v>0</v>
      </c>
      <c r="GG151" s="635" t="s">
        <v>792</v>
      </c>
      <c r="GH151" s="635">
        <v>0</v>
      </c>
      <c r="GI151" s="635">
        <v>0</v>
      </c>
      <c r="GJ151" s="635" t="s">
        <v>792</v>
      </c>
      <c r="GK151" s="635">
        <v>0</v>
      </c>
      <c r="GL151" s="635" t="s">
        <v>781</v>
      </c>
      <c r="GM151" s="635" t="s">
        <v>782</v>
      </c>
      <c r="GN151" s="635">
        <v>90</v>
      </c>
      <c r="GO151" s="635" t="s">
        <v>783</v>
      </c>
      <c r="GP151" s="635">
        <v>0</v>
      </c>
      <c r="GQ151" s="635">
        <v>0</v>
      </c>
      <c r="GR151" s="635">
        <v>4</v>
      </c>
      <c r="GS151" s="635">
        <v>2</v>
      </c>
      <c r="GT151" s="635">
        <v>7</v>
      </c>
      <c r="GU151" s="635" t="s">
        <v>783</v>
      </c>
      <c r="GV151" s="635" t="s">
        <v>783</v>
      </c>
      <c r="GW151" s="635" t="s">
        <v>783</v>
      </c>
      <c r="GX151" s="635" t="s">
        <v>783</v>
      </c>
      <c r="GY151" s="635" t="s">
        <v>783</v>
      </c>
      <c r="GZ151" s="635">
        <v>1649</v>
      </c>
      <c r="HA151" s="635">
        <v>0.04</v>
      </c>
      <c r="HB151" s="635">
        <v>5</v>
      </c>
      <c r="HC151" s="635" t="s">
        <v>783</v>
      </c>
      <c r="HD151" s="635" t="s">
        <v>782</v>
      </c>
      <c r="HE151" s="635">
        <v>350</v>
      </c>
      <c r="HF151" s="635" t="s">
        <v>783</v>
      </c>
      <c r="HG151" s="635">
        <v>0</v>
      </c>
      <c r="HH151" s="635" t="s">
        <v>783</v>
      </c>
      <c r="HI151" s="635">
        <v>0</v>
      </c>
      <c r="HJ151" s="635">
        <v>1</v>
      </c>
      <c r="HK151" s="635">
        <v>45</v>
      </c>
      <c r="HL151" s="635" t="s">
        <v>784</v>
      </c>
      <c r="HM151" s="635" t="s">
        <v>785</v>
      </c>
      <c r="HN151" s="635" t="s">
        <v>783</v>
      </c>
      <c r="HO151" s="635" t="s">
        <v>783</v>
      </c>
      <c r="HP151" s="635" t="s">
        <v>783</v>
      </c>
      <c r="HQ151" s="635" t="s">
        <v>783</v>
      </c>
      <c r="HR151" s="635" t="s">
        <v>783</v>
      </c>
      <c r="HS151" s="635">
        <v>3980777</v>
      </c>
      <c r="HT151" s="635" t="s">
        <v>783</v>
      </c>
      <c r="HU151" s="635" t="s">
        <v>786</v>
      </c>
      <c r="HV151" s="635" t="s">
        <v>787</v>
      </c>
      <c r="HW151" s="635">
        <v>4</v>
      </c>
      <c r="HX151" s="635">
        <v>2014</v>
      </c>
      <c r="HY151" s="635">
        <v>63</v>
      </c>
      <c r="HZ151" s="635">
        <v>5280</v>
      </c>
      <c r="IA151" s="635">
        <v>5491</v>
      </c>
      <c r="IB151" s="636">
        <v>41697.500081018516</v>
      </c>
      <c r="IC151" s="635" t="s">
        <v>788</v>
      </c>
      <c r="ID151" s="635">
        <v>3976299</v>
      </c>
      <c r="IE151" s="635">
        <v>2014</v>
      </c>
      <c r="IF151" s="635">
        <v>1712</v>
      </c>
      <c r="IG151" s="635" t="s">
        <v>783</v>
      </c>
      <c r="IH151" s="635" t="s">
        <v>783</v>
      </c>
      <c r="II151" s="635" t="s">
        <v>783</v>
      </c>
      <c r="IJ151" s="635" t="s">
        <v>783</v>
      </c>
      <c r="IK151" s="635" t="s">
        <v>783</v>
      </c>
      <c r="IL151" s="635" t="s">
        <v>783</v>
      </c>
      <c r="IM151" s="635" t="s">
        <v>783</v>
      </c>
      <c r="IN151" s="635" t="s">
        <v>783</v>
      </c>
      <c r="IO151" s="635" t="s">
        <v>783</v>
      </c>
      <c r="IP151" s="635">
        <v>1649</v>
      </c>
      <c r="IQ151" s="636">
        <v>37477.354571759257</v>
      </c>
      <c r="IR151" s="635">
        <v>2</v>
      </c>
      <c r="IS151" s="635" t="s">
        <v>793</v>
      </c>
      <c r="IT151" s="635">
        <v>7</v>
      </c>
      <c r="IU151" s="637">
        <v>41275</v>
      </c>
      <c r="IV151" s="635" t="s">
        <v>783</v>
      </c>
      <c r="IW151" s="635" t="s">
        <v>783</v>
      </c>
      <c r="IX151" s="635" t="s">
        <v>783</v>
      </c>
      <c r="IY151" s="635" t="s">
        <v>781</v>
      </c>
      <c r="IZ151" s="635">
        <v>45</v>
      </c>
      <c r="JA151" s="635" t="s">
        <v>789</v>
      </c>
      <c r="JB151" s="635" t="s">
        <v>783</v>
      </c>
      <c r="JC151" s="635" t="s">
        <v>783</v>
      </c>
      <c r="JD151" s="635" t="s">
        <v>783</v>
      </c>
      <c r="JE151" s="635">
        <v>329460</v>
      </c>
      <c r="JF151" s="635" t="s">
        <v>783</v>
      </c>
      <c r="JG151" s="635" t="s">
        <v>783</v>
      </c>
      <c r="JH151" s="635" t="s">
        <v>799</v>
      </c>
      <c r="JI151" s="635">
        <v>70</v>
      </c>
      <c r="JJ151" s="635" t="s">
        <v>783</v>
      </c>
      <c r="JK151" s="635" t="s">
        <v>783</v>
      </c>
      <c r="JL151" s="635" t="s">
        <v>783</v>
      </c>
      <c r="JM151" s="635" t="s">
        <v>790</v>
      </c>
      <c r="JN151" s="635">
        <v>4</v>
      </c>
      <c r="JO151" s="635">
        <v>4</v>
      </c>
      <c r="JP151" s="635" t="s">
        <v>783</v>
      </c>
      <c r="JQ151" s="635">
        <v>10711928</v>
      </c>
      <c r="JR151" s="635">
        <v>2011</v>
      </c>
      <c r="JS151" s="635">
        <v>3</v>
      </c>
      <c r="JT151" s="635" t="s">
        <v>783</v>
      </c>
      <c r="JU151" s="635" t="s">
        <v>783</v>
      </c>
      <c r="JV151" s="635" t="s">
        <v>930</v>
      </c>
      <c r="JW151" s="638">
        <v>209.084608</v>
      </c>
      <c r="JY151" s="225"/>
      <c r="KB151" s="1437"/>
    </row>
    <row r="152" spans="1:288" s="224" customFormat="1">
      <c r="A152" s="911"/>
      <c r="B152" s="911"/>
      <c r="F152" s="911"/>
      <c r="G152" s="911"/>
      <c r="H152" s="911"/>
      <c r="I152" s="912"/>
      <c r="J152" s="911"/>
      <c r="K152" s="911"/>
      <c r="L152" s="911"/>
      <c r="N152" s="913" t="s">
        <v>152</v>
      </c>
      <c r="O152" s="911"/>
      <c r="P152" s="1123"/>
      <c r="Q152" s="1102"/>
      <c r="S152" s="911"/>
      <c r="T152" s="911"/>
      <c r="U152" s="914"/>
      <c r="V152" s="911"/>
      <c r="X152" s="860"/>
      <c r="Y152" s="859" t="s">
        <v>652</v>
      </c>
      <c r="Z152" s="859" t="s">
        <v>653</v>
      </c>
      <c r="AA152" s="1504"/>
      <c r="AC152" s="916"/>
      <c r="AD152" s="911"/>
      <c r="AE152" s="911"/>
      <c r="AF152" s="917"/>
      <c r="AG152" s="916"/>
      <c r="AH152" s="911"/>
      <c r="AI152" s="911"/>
      <c r="AJ152" s="917"/>
      <c r="AK152" s="911"/>
      <c r="AL152" s="911"/>
      <c r="AM152" s="911"/>
      <c r="AN152" s="911"/>
      <c r="AO152" s="911"/>
      <c r="AP152" s="917"/>
      <c r="AQ152" s="911"/>
      <c r="AR152" s="917"/>
      <c r="AS152" s="911"/>
      <c r="AT152" s="917"/>
      <c r="AU152" s="911"/>
      <c r="AV152" s="917"/>
      <c r="AW152" s="911"/>
      <c r="AX152" s="917"/>
      <c r="AY152" s="911"/>
      <c r="AZ152" s="917"/>
      <c r="BA152" s="911"/>
      <c r="BB152" s="917"/>
      <c r="BC152" s="911"/>
      <c r="BD152" s="917"/>
      <c r="BE152" s="911"/>
      <c r="BF152" s="917"/>
      <c r="BG152" s="911"/>
      <c r="BH152" s="917"/>
      <c r="BI152" s="911"/>
      <c r="BJ152" s="917"/>
      <c r="BK152" s="911"/>
      <c r="BL152" s="917"/>
      <c r="BM152" s="911"/>
      <c r="BN152" s="917"/>
      <c r="BO152" s="911"/>
      <c r="BP152" s="917"/>
      <c r="BQ152" s="911"/>
      <c r="BR152" s="917"/>
      <c r="FY152" s="918"/>
      <c r="FZ152" s="919"/>
      <c r="GA152" s="919"/>
      <c r="GB152" s="919"/>
      <c r="GC152" s="919"/>
      <c r="GD152" s="919"/>
      <c r="GE152" s="919"/>
      <c r="GF152" s="919"/>
      <c r="GG152" s="919"/>
      <c r="GH152" s="919"/>
      <c r="GI152" s="919"/>
      <c r="GJ152" s="919"/>
      <c r="GK152" s="919"/>
      <c r="GL152" s="919"/>
      <c r="GM152" s="919"/>
      <c r="GN152" s="919"/>
      <c r="GO152" s="919"/>
      <c r="GP152" s="919"/>
      <c r="GQ152" s="919"/>
      <c r="GR152" s="919"/>
      <c r="GS152" s="919"/>
      <c r="GT152" s="919"/>
      <c r="GU152" s="919"/>
      <c r="GV152" s="919"/>
      <c r="GW152" s="919"/>
      <c r="GX152" s="919"/>
      <c r="GY152" s="919"/>
      <c r="GZ152" s="919"/>
      <c r="HA152" s="919"/>
      <c r="HB152" s="919"/>
      <c r="HC152" s="919"/>
      <c r="HD152" s="919"/>
      <c r="HE152" s="919"/>
      <c r="HF152" s="919"/>
      <c r="HG152" s="919"/>
      <c r="HH152" s="919"/>
      <c r="HI152" s="919"/>
      <c r="HJ152" s="919"/>
      <c r="HK152" s="919"/>
      <c r="HL152" s="919"/>
      <c r="HM152" s="919"/>
      <c r="HN152" s="919"/>
      <c r="HO152" s="919"/>
      <c r="HP152" s="919"/>
      <c r="HQ152" s="919"/>
      <c r="HR152" s="919"/>
      <c r="HS152" s="919"/>
      <c r="HT152" s="919"/>
      <c r="HU152" s="919"/>
      <c r="HV152" s="919"/>
      <c r="HW152" s="919"/>
      <c r="HX152" s="919"/>
      <c r="HY152" s="919"/>
      <c r="HZ152" s="919"/>
      <c r="IA152" s="919"/>
      <c r="IB152" s="920"/>
      <c r="IC152" s="919"/>
      <c r="ID152" s="919"/>
      <c r="IE152" s="919"/>
      <c r="IF152" s="919"/>
      <c r="IG152" s="919"/>
      <c r="IH152" s="919"/>
      <c r="II152" s="919"/>
      <c r="IJ152" s="919"/>
      <c r="IK152" s="919"/>
      <c r="IL152" s="919"/>
      <c r="IM152" s="919"/>
      <c r="IN152" s="919"/>
      <c r="IO152" s="919"/>
      <c r="IP152" s="919"/>
      <c r="IQ152" s="920"/>
      <c r="IR152" s="919"/>
      <c r="IS152" s="919"/>
      <c r="IT152" s="919"/>
      <c r="IU152" s="921"/>
      <c r="IV152" s="919"/>
      <c r="IW152" s="919"/>
      <c r="IX152" s="919"/>
      <c r="IY152" s="919"/>
      <c r="IZ152" s="919"/>
      <c r="JA152" s="919"/>
      <c r="JB152" s="919"/>
      <c r="JC152" s="919"/>
      <c r="JD152" s="919"/>
      <c r="JE152" s="919"/>
      <c r="JF152" s="919"/>
      <c r="JG152" s="919"/>
      <c r="JH152" s="919"/>
      <c r="JI152" s="919"/>
      <c r="JJ152" s="919"/>
      <c r="JK152" s="919"/>
      <c r="JL152" s="919"/>
      <c r="JM152" s="919"/>
      <c r="JN152" s="919"/>
      <c r="JO152" s="919"/>
      <c r="JP152" s="919"/>
      <c r="JQ152" s="919"/>
      <c r="JR152" s="919"/>
      <c r="JS152" s="919"/>
      <c r="JT152" s="919"/>
      <c r="JU152" s="919"/>
      <c r="JV152" s="919"/>
      <c r="JW152" s="922"/>
      <c r="JX152" s="310"/>
      <c r="JY152" s="923"/>
      <c r="KB152" s="911"/>
    </row>
    <row r="153" spans="1:288">
      <c r="M153" s="224"/>
      <c r="N153" s="913"/>
      <c r="O153" s="1439" t="s">
        <v>1017</v>
      </c>
      <c r="P153" s="1123"/>
      <c r="V153" s="1437"/>
      <c r="X153" s="1100" t="s">
        <v>1029</v>
      </c>
      <c r="Y153" s="1289" t="s">
        <v>1030</v>
      </c>
      <c r="Z153" s="1281">
        <v>7.8</v>
      </c>
      <c r="AA153" s="1505"/>
      <c r="FY153" s="634" t="s">
        <v>325</v>
      </c>
      <c r="FZ153" s="635">
        <v>59</v>
      </c>
      <c r="GA153" s="635">
        <v>30289572</v>
      </c>
      <c r="GB153" s="635">
        <v>70</v>
      </c>
      <c r="GC153" s="635" t="s">
        <v>830</v>
      </c>
      <c r="GD153" s="635">
        <v>38</v>
      </c>
      <c r="GE153" s="635">
        <v>2007</v>
      </c>
      <c r="GF153" s="635">
        <v>0</v>
      </c>
      <c r="GG153" s="635" t="s">
        <v>792</v>
      </c>
      <c r="GH153" s="635">
        <v>0</v>
      </c>
      <c r="GI153" s="635">
        <v>0</v>
      </c>
      <c r="GJ153" s="635" t="s">
        <v>792</v>
      </c>
      <c r="GK153" s="635">
        <v>0</v>
      </c>
      <c r="GL153" s="635" t="s">
        <v>781</v>
      </c>
      <c r="GM153" s="635" t="s">
        <v>782</v>
      </c>
      <c r="GN153" s="635">
        <v>90</v>
      </c>
      <c r="GO153" s="635" t="s">
        <v>783</v>
      </c>
      <c r="GP153" s="635">
        <v>0</v>
      </c>
      <c r="GQ153" s="635">
        <v>0</v>
      </c>
      <c r="GR153" s="635">
        <v>4</v>
      </c>
      <c r="GS153" s="635">
        <v>2</v>
      </c>
      <c r="GT153" s="635">
        <v>7</v>
      </c>
      <c r="GU153" s="635" t="s">
        <v>783</v>
      </c>
      <c r="GV153" s="635" t="s">
        <v>783</v>
      </c>
      <c r="GW153" s="635" t="s">
        <v>783</v>
      </c>
      <c r="GX153" s="635" t="s">
        <v>783</v>
      </c>
      <c r="GY153" s="635" t="s">
        <v>783</v>
      </c>
      <c r="GZ153" s="635">
        <v>1649</v>
      </c>
      <c r="HA153" s="635">
        <v>0.04</v>
      </c>
      <c r="HB153" s="635">
        <v>5</v>
      </c>
      <c r="HC153" s="635" t="s">
        <v>783</v>
      </c>
      <c r="HD153" s="635" t="s">
        <v>782</v>
      </c>
      <c r="HE153" s="635">
        <v>350</v>
      </c>
      <c r="HF153" s="635" t="s">
        <v>783</v>
      </c>
      <c r="HG153" s="635">
        <v>0</v>
      </c>
      <c r="HH153" s="635" t="s">
        <v>783</v>
      </c>
      <c r="HI153" s="635">
        <v>0</v>
      </c>
      <c r="HJ153" s="635">
        <v>1</v>
      </c>
      <c r="HK153" s="635">
        <v>45</v>
      </c>
      <c r="HL153" s="635" t="s">
        <v>784</v>
      </c>
      <c r="HM153" s="635" t="s">
        <v>785</v>
      </c>
      <c r="HN153" s="635" t="s">
        <v>783</v>
      </c>
      <c r="HO153" s="635" t="s">
        <v>783</v>
      </c>
      <c r="HP153" s="635" t="s">
        <v>783</v>
      </c>
      <c r="HQ153" s="635" t="s">
        <v>783</v>
      </c>
      <c r="HR153" s="635" t="s">
        <v>783</v>
      </c>
      <c r="HS153" s="635">
        <v>3980775</v>
      </c>
      <c r="HT153" s="635" t="s">
        <v>783</v>
      </c>
      <c r="HU153" s="635" t="s">
        <v>786</v>
      </c>
      <c r="HV153" s="635" t="s">
        <v>787</v>
      </c>
      <c r="HW153" s="635">
        <v>4</v>
      </c>
      <c r="HX153" s="635">
        <v>2014</v>
      </c>
      <c r="HY153" s="635">
        <v>63</v>
      </c>
      <c r="HZ153" s="635">
        <v>0</v>
      </c>
      <c r="IA153" s="635">
        <v>211</v>
      </c>
      <c r="IB153" s="636">
        <v>41697.500081018516</v>
      </c>
      <c r="IC153" s="635" t="s">
        <v>788</v>
      </c>
      <c r="ID153" s="635">
        <v>3976297</v>
      </c>
      <c r="IE153" s="635">
        <v>2014</v>
      </c>
      <c r="IF153" s="635">
        <v>1712</v>
      </c>
      <c r="IG153" s="635" t="s">
        <v>783</v>
      </c>
      <c r="IH153" s="635" t="s">
        <v>783</v>
      </c>
      <c r="II153" s="635" t="s">
        <v>783</v>
      </c>
      <c r="IJ153" s="635" t="s">
        <v>783</v>
      </c>
      <c r="IK153" s="635" t="s">
        <v>783</v>
      </c>
      <c r="IL153" s="635" t="s">
        <v>783</v>
      </c>
      <c r="IM153" s="635" t="s">
        <v>783</v>
      </c>
      <c r="IN153" s="635" t="s">
        <v>783</v>
      </c>
      <c r="IO153" s="635" t="s">
        <v>783</v>
      </c>
      <c r="IP153" s="635">
        <v>1649</v>
      </c>
      <c r="IQ153" s="636">
        <v>37477.354571759257</v>
      </c>
      <c r="IR153" s="635">
        <v>2</v>
      </c>
      <c r="IS153" s="635" t="s">
        <v>793</v>
      </c>
      <c r="IT153" s="635">
        <v>7</v>
      </c>
      <c r="IU153" s="637">
        <v>41275</v>
      </c>
      <c r="IV153" s="635" t="s">
        <v>783</v>
      </c>
      <c r="IW153" s="635" t="s">
        <v>783</v>
      </c>
      <c r="IX153" s="635" t="s">
        <v>783</v>
      </c>
      <c r="IY153" s="635" t="s">
        <v>781</v>
      </c>
      <c r="IZ153" s="635">
        <v>45</v>
      </c>
      <c r="JA153" s="635" t="s">
        <v>789</v>
      </c>
      <c r="JB153" s="635" t="s">
        <v>783</v>
      </c>
      <c r="JC153" s="635" t="s">
        <v>783</v>
      </c>
      <c r="JD153" s="635" t="s">
        <v>783</v>
      </c>
      <c r="JE153" s="635">
        <v>329460</v>
      </c>
      <c r="JF153" s="635" t="s">
        <v>783</v>
      </c>
      <c r="JG153" s="635" t="s">
        <v>783</v>
      </c>
      <c r="JH153" s="635" t="s">
        <v>799</v>
      </c>
      <c r="JI153" s="635">
        <v>70</v>
      </c>
      <c r="JJ153" s="635" t="s">
        <v>783</v>
      </c>
      <c r="JK153" s="635" t="s">
        <v>783</v>
      </c>
      <c r="JL153" s="635" t="s">
        <v>783</v>
      </c>
      <c r="JM153" s="635" t="s">
        <v>790</v>
      </c>
      <c r="JN153" s="635">
        <v>4</v>
      </c>
      <c r="JO153" s="635">
        <v>4</v>
      </c>
      <c r="JP153" s="635" t="s">
        <v>783</v>
      </c>
      <c r="JQ153" s="635">
        <v>10711928</v>
      </c>
      <c r="JR153" s="635">
        <v>2011</v>
      </c>
      <c r="JS153" s="635">
        <v>3</v>
      </c>
      <c r="JT153" s="635" t="s">
        <v>783</v>
      </c>
      <c r="JU153" s="635" t="s">
        <v>783</v>
      </c>
      <c r="JV153" s="635" t="s">
        <v>931</v>
      </c>
      <c r="JW153" s="638">
        <v>222.93396100000001</v>
      </c>
      <c r="JY153" s="225"/>
      <c r="KB153" s="1437"/>
    </row>
    <row r="154" spans="1:288">
      <c r="C154" s="1445" t="s">
        <v>1143</v>
      </c>
      <c r="M154" s="16" t="s">
        <v>153</v>
      </c>
      <c r="N154" s="311" t="s">
        <v>3</v>
      </c>
      <c r="O154" s="311" t="s">
        <v>151</v>
      </c>
      <c r="P154" s="1124" t="s">
        <v>139</v>
      </c>
      <c r="V154" s="1437"/>
      <c r="X154" s="862" t="s">
        <v>636</v>
      </c>
      <c r="Y154" s="1280" t="s">
        <v>656</v>
      </c>
      <c r="Z154" s="1281">
        <v>72000</v>
      </c>
      <c r="AA154" s="1505"/>
      <c r="FY154" s="634" t="s">
        <v>325</v>
      </c>
      <c r="FZ154" s="635">
        <v>135</v>
      </c>
      <c r="GA154" s="635">
        <v>30289575</v>
      </c>
      <c r="GB154" s="635">
        <v>70</v>
      </c>
      <c r="GC154" s="635" t="s">
        <v>830</v>
      </c>
      <c r="GD154" s="635">
        <v>38</v>
      </c>
      <c r="GE154" s="635">
        <v>2007</v>
      </c>
      <c r="GF154" s="635">
        <v>0</v>
      </c>
      <c r="GG154" s="635" t="s">
        <v>792</v>
      </c>
      <c r="GH154" s="635">
        <v>0</v>
      </c>
      <c r="GI154" s="635">
        <v>0</v>
      </c>
      <c r="GJ154" s="635" t="s">
        <v>792</v>
      </c>
      <c r="GK154" s="635">
        <v>0</v>
      </c>
      <c r="GL154" s="635" t="s">
        <v>781</v>
      </c>
      <c r="GM154" s="635" t="s">
        <v>782</v>
      </c>
      <c r="GN154" s="635">
        <v>90</v>
      </c>
      <c r="GO154" s="635" t="s">
        <v>783</v>
      </c>
      <c r="GP154" s="635">
        <v>0</v>
      </c>
      <c r="GQ154" s="635">
        <v>0</v>
      </c>
      <c r="GR154" s="635">
        <v>4</v>
      </c>
      <c r="GS154" s="635">
        <v>2</v>
      </c>
      <c r="GT154" s="635">
        <v>7</v>
      </c>
      <c r="GU154" s="635" t="s">
        <v>783</v>
      </c>
      <c r="GV154" s="635" t="s">
        <v>783</v>
      </c>
      <c r="GW154" s="635" t="s">
        <v>783</v>
      </c>
      <c r="GX154" s="635" t="s">
        <v>783</v>
      </c>
      <c r="GY154" s="635" t="s">
        <v>783</v>
      </c>
      <c r="GZ154" s="635">
        <v>1649</v>
      </c>
      <c r="HA154" s="635">
        <v>0.03</v>
      </c>
      <c r="HB154" s="635">
        <v>5</v>
      </c>
      <c r="HC154" s="635" t="s">
        <v>783</v>
      </c>
      <c r="HD154" s="635" t="s">
        <v>782</v>
      </c>
      <c r="HE154" s="635">
        <v>350</v>
      </c>
      <c r="HF154" s="635" t="s">
        <v>783</v>
      </c>
      <c r="HG154" s="635">
        <v>0</v>
      </c>
      <c r="HH154" s="635" t="s">
        <v>783</v>
      </c>
      <c r="HI154" s="635">
        <v>0</v>
      </c>
      <c r="HJ154" s="635">
        <v>1</v>
      </c>
      <c r="HK154" s="635">
        <v>45</v>
      </c>
      <c r="HL154" s="635" t="s">
        <v>784</v>
      </c>
      <c r="HM154" s="635" t="s">
        <v>785</v>
      </c>
      <c r="HN154" s="635" t="s">
        <v>783</v>
      </c>
      <c r="HO154" s="635" t="s">
        <v>783</v>
      </c>
      <c r="HP154" s="635" t="s">
        <v>783</v>
      </c>
      <c r="HQ154" s="635" t="s">
        <v>783</v>
      </c>
      <c r="HR154" s="635" t="s">
        <v>783</v>
      </c>
      <c r="HS154" s="635">
        <v>3980776</v>
      </c>
      <c r="HT154" s="635" t="s">
        <v>783</v>
      </c>
      <c r="HU154" s="635" t="s">
        <v>786</v>
      </c>
      <c r="HV154" s="635" t="s">
        <v>787</v>
      </c>
      <c r="HW154" s="635">
        <v>4</v>
      </c>
      <c r="HX154" s="635">
        <v>2014</v>
      </c>
      <c r="HY154" s="635">
        <v>63</v>
      </c>
      <c r="HZ154" s="635">
        <v>0</v>
      </c>
      <c r="IA154" s="635">
        <v>158</v>
      </c>
      <c r="IB154" s="636">
        <v>41697.500081018516</v>
      </c>
      <c r="IC154" s="635" t="s">
        <v>788</v>
      </c>
      <c r="ID154" s="635">
        <v>3976298</v>
      </c>
      <c r="IE154" s="635">
        <v>2014</v>
      </c>
      <c r="IF154" s="635">
        <v>1712</v>
      </c>
      <c r="IG154" s="635" t="s">
        <v>783</v>
      </c>
      <c r="IH154" s="635" t="s">
        <v>783</v>
      </c>
      <c r="II154" s="635" t="s">
        <v>783</v>
      </c>
      <c r="IJ154" s="635" t="s">
        <v>783</v>
      </c>
      <c r="IK154" s="635" t="s">
        <v>783</v>
      </c>
      <c r="IL154" s="635" t="s">
        <v>783</v>
      </c>
      <c r="IM154" s="635" t="s">
        <v>783</v>
      </c>
      <c r="IN154" s="635" t="s">
        <v>783</v>
      </c>
      <c r="IO154" s="635" t="s">
        <v>783</v>
      </c>
      <c r="IP154" s="635">
        <v>1649</v>
      </c>
      <c r="IQ154" s="636">
        <v>37477.354571759257</v>
      </c>
      <c r="IR154" s="635">
        <v>2</v>
      </c>
      <c r="IS154" s="635" t="s">
        <v>793</v>
      </c>
      <c r="IT154" s="635">
        <v>7</v>
      </c>
      <c r="IU154" s="637">
        <v>41275</v>
      </c>
      <c r="IV154" s="635" t="s">
        <v>783</v>
      </c>
      <c r="IW154" s="635" t="s">
        <v>783</v>
      </c>
      <c r="IX154" s="635" t="s">
        <v>783</v>
      </c>
      <c r="IY154" s="635" t="s">
        <v>781</v>
      </c>
      <c r="IZ154" s="635">
        <v>45</v>
      </c>
      <c r="JA154" s="635" t="s">
        <v>789</v>
      </c>
      <c r="JB154" s="635" t="s">
        <v>783</v>
      </c>
      <c r="JC154" s="635" t="s">
        <v>783</v>
      </c>
      <c r="JD154" s="635" t="s">
        <v>783</v>
      </c>
      <c r="JE154" s="635">
        <v>329460</v>
      </c>
      <c r="JF154" s="635" t="s">
        <v>783</v>
      </c>
      <c r="JG154" s="635" t="s">
        <v>783</v>
      </c>
      <c r="JH154" s="635" t="s">
        <v>799</v>
      </c>
      <c r="JI154" s="635">
        <v>70</v>
      </c>
      <c r="JJ154" s="635" t="s">
        <v>783</v>
      </c>
      <c r="JK154" s="635" t="s">
        <v>783</v>
      </c>
      <c r="JL154" s="635" t="s">
        <v>783</v>
      </c>
      <c r="JM154" s="635" t="s">
        <v>790</v>
      </c>
      <c r="JN154" s="635">
        <v>4</v>
      </c>
      <c r="JO154" s="635">
        <v>4</v>
      </c>
      <c r="JP154" s="635" t="s">
        <v>783</v>
      </c>
      <c r="JQ154" s="635">
        <v>10711928</v>
      </c>
      <c r="JR154" s="635">
        <v>2011</v>
      </c>
      <c r="JS154" s="635">
        <v>3</v>
      </c>
      <c r="JT154" s="635" t="s">
        <v>783</v>
      </c>
      <c r="JU154" s="635" t="s">
        <v>783</v>
      </c>
      <c r="JV154" s="635" t="s">
        <v>932</v>
      </c>
      <c r="JW154" s="638">
        <v>191.33043000000001</v>
      </c>
      <c r="JY154" s="225"/>
      <c r="KB154" s="1437"/>
    </row>
    <row r="155" spans="1:288">
      <c r="C155" s="1445" t="s">
        <v>1144</v>
      </c>
      <c r="M155" s="16" t="s">
        <v>148</v>
      </c>
      <c r="N155" s="312">
        <v>40000</v>
      </c>
      <c r="O155" s="312">
        <v>65000</v>
      </c>
      <c r="P155" s="1125">
        <v>197000</v>
      </c>
      <c r="S155" s="316"/>
      <c r="T155" s="328"/>
      <c r="U155" s="306"/>
      <c r="V155" s="1437"/>
      <c r="X155" s="862" t="s">
        <v>635</v>
      </c>
      <c r="Y155" s="1280" t="s">
        <v>657</v>
      </c>
      <c r="Z155" s="1281">
        <v>60</v>
      </c>
      <c r="AA155" s="1505"/>
      <c r="AC155" s="521"/>
      <c r="AD155" s="1446"/>
      <c r="AE155" s="37"/>
      <c r="AF155" s="565"/>
      <c r="AG155" s="521"/>
      <c r="AH155" s="1446"/>
      <c r="AI155" s="1446"/>
      <c r="AJ155" s="565"/>
      <c r="AK155" s="1446"/>
      <c r="AL155" s="1446"/>
      <c r="AM155" s="1446"/>
      <c r="AN155" s="1446"/>
      <c r="AO155" s="1446"/>
      <c r="AP155" s="565"/>
      <c r="AQ155" s="1446"/>
      <c r="AR155" s="565"/>
      <c r="AS155" s="1446"/>
      <c r="AT155" s="565"/>
      <c r="AU155" s="1446"/>
      <c r="AV155" s="565"/>
      <c r="AW155" s="1446"/>
      <c r="AX155" s="565"/>
      <c r="AY155" s="1446"/>
      <c r="AZ155" s="565"/>
      <c r="BA155" s="1446"/>
      <c r="BB155" s="565"/>
      <c r="BC155" s="1446"/>
      <c r="BD155" s="565"/>
      <c r="BE155" s="1446"/>
      <c r="BF155" s="565"/>
      <c r="BG155" s="1446"/>
      <c r="BH155" s="565"/>
      <c r="BI155" s="1446"/>
      <c r="BJ155" s="565"/>
      <c r="BK155" s="1446"/>
      <c r="BL155" s="565"/>
      <c r="BM155" s="1446"/>
      <c r="BN155" s="565"/>
      <c r="BO155" s="1446"/>
      <c r="BP155" s="565"/>
      <c r="BQ155" s="1446"/>
      <c r="BR155" s="565"/>
      <c r="BS155" s="100" t="s">
        <v>630</v>
      </c>
      <c r="BT155" s="100" t="s">
        <v>630</v>
      </c>
      <c r="BU155" s="100"/>
      <c r="BV155" s="100"/>
      <c r="BW155" s="100"/>
      <c r="BX155" s="100"/>
      <c r="BY155" s="100"/>
      <c r="BZ155" s="100"/>
      <c r="CA155" s="100"/>
      <c r="CB155" s="100"/>
      <c r="CC155" s="100"/>
      <c r="CD155" s="100"/>
      <c r="CE155" s="100"/>
      <c r="CF155" s="100"/>
      <c r="CG155" s="100"/>
      <c r="CH155" s="100"/>
      <c r="CI155" s="100"/>
      <c r="CJ155" s="100"/>
      <c r="CK155" s="100"/>
      <c r="CL155" s="100"/>
      <c r="CM155" s="100"/>
      <c r="CN155" s="100"/>
      <c r="CO155" s="100"/>
      <c r="CP155" s="100"/>
      <c r="CQ155" s="100"/>
      <c r="CR155" s="100"/>
      <c r="CS155" s="100"/>
      <c r="CT155" s="100"/>
      <c r="CU155" s="100"/>
      <c r="CV155" s="100"/>
      <c r="CW155" s="100"/>
      <c r="CX155" s="100"/>
      <c r="CY155" s="100"/>
      <c r="CZ155" s="100"/>
      <c r="DA155" s="100"/>
      <c r="DB155" s="100"/>
      <c r="DC155" s="100"/>
      <c r="DD155" s="100"/>
      <c r="DE155" s="100"/>
      <c r="DF155" s="100"/>
      <c r="DG155" s="100"/>
      <c r="DH155" s="100"/>
      <c r="DI155" s="100"/>
      <c r="DJ155" s="100"/>
      <c r="DK155" s="100"/>
      <c r="DL155" s="100"/>
      <c r="DM155" s="100"/>
      <c r="DN155" s="100"/>
      <c r="DO155" s="100"/>
      <c r="DP155" s="100"/>
      <c r="DQ155" s="100"/>
      <c r="DR155" s="100"/>
      <c r="DS155" s="100"/>
      <c r="DT155" s="100"/>
      <c r="DU155" s="100"/>
      <c r="DV155" s="100"/>
      <c r="DW155" s="100"/>
      <c r="DX155" s="100"/>
      <c r="DY155" s="100"/>
      <c r="DZ155" s="100"/>
      <c r="EA155" s="100"/>
      <c r="EB155" s="100"/>
      <c r="EC155" s="100"/>
      <c r="ED155" s="100"/>
      <c r="EE155" s="100"/>
      <c r="EF155" s="100"/>
      <c r="EG155" s="100"/>
      <c r="EH155" s="100"/>
      <c r="EI155" s="100"/>
      <c r="EJ155" s="100"/>
      <c r="EK155" s="100"/>
      <c r="EL155" s="100"/>
      <c r="EM155" s="100"/>
      <c r="EN155" s="100"/>
      <c r="EO155" s="100"/>
      <c r="EP155" s="100"/>
      <c r="EQ155" s="100"/>
      <c r="ER155" s="100"/>
      <c r="ES155" s="100"/>
      <c r="ET155" s="100"/>
      <c r="EU155" s="100"/>
      <c r="EV155" s="100"/>
      <c r="EW155" s="100"/>
      <c r="EX155" s="100"/>
      <c r="EY155" s="100"/>
      <c r="EZ155" s="100"/>
      <c r="FA155" s="100"/>
      <c r="FB155" s="100"/>
      <c r="FC155" s="100"/>
      <c r="FD155" s="100"/>
      <c r="FE155" s="100"/>
      <c r="FF155" s="100"/>
      <c r="FG155" s="100"/>
      <c r="FH155" s="100"/>
      <c r="FI155" s="100"/>
      <c r="FJ155" s="100"/>
      <c r="FK155" s="100"/>
      <c r="FL155" s="100"/>
      <c r="FM155" s="100"/>
      <c r="FN155" s="100"/>
      <c r="FO155" s="100"/>
      <c r="FP155" s="100"/>
      <c r="FQ155" s="100"/>
      <c r="FR155" s="100"/>
      <c r="FS155" s="100"/>
      <c r="FT155" s="100"/>
      <c r="FU155" s="100"/>
      <c r="FV155" s="100"/>
      <c r="FW155" s="100"/>
      <c r="FX155" s="100"/>
      <c r="FY155" s="634" t="s">
        <v>325</v>
      </c>
      <c r="FZ155" s="635">
        <v>251</v>
      </c>
      <c r="GA155" s="635">
        <v>30289571</v>
      </c>
      <c r="GB155" s="635">
        <v>70</v>
      </c>
      <c r="GC155" s="635" t="s">
        <v>830</v>
      </c>
      <c r="GD155" s="635">
        <v>38</v>
      </c>
      <c r="GE155" s="635">
        <v>2007</v>
      </c>
      <c r="GF155" s="635">
        <v>0</v>
      </c>
      <c r="GG155" s="635" t="s">
        <v>792</v>
      </c>
      <c r="GH155" s="635">
        <v>0</v>
      </c>
      <c r="GI155" s="635">
        <v>0</v>
      </c>
      <c r="GJ155" s="635" t="s">
        <v>792</v>
      </c>
      <c r="GK155" s="635">
        <v>0</v>
      </c>
      <c r="GL155" s="635" t="s">
        <v>781</v>
      </c>
      <c r="GM155" s="635" t="s">
        <v>782</v>
      </c>
      <c r="GN155" s="635">
        <v>90</v>
      </c>
      <c r="GO155" s="635" t="s">
        <v>783</v>
      </c>
      <c r="GP155" s="635">
        <v>0</v>
      </c>
      <c r="GQ155" s="635">
        <v>0</v>
      </c>
      <c r="GR155" s="635">
        <v>4</v>
      </c>
      <c r="GS155" s="635">
        <v>2</v>
      </c>
      <c r="GT155" s="635">
        <v>2</v>
      </c>
      <c r="GU155" s="635" t="s">
        <v>783</v>
      </c>
      <c r="GV155" s="635" t="s">
        <v>783</v>
      </c>
      <c r="GW155" s="635" t="s">
        <v>783</v>
      </c>
      <c r="GX155" s="635" t="s">
        <v>783</v>
      </c>
      <c r="GY155" s="635" t="s">
        <v>783</v>
      </c>
      <c r="GZ155" s="635">
        <v>1649</v>
      </c>
      <c r="HA155" s="635">
        <v>7.0000000000000007E-2</v>
      </c>
      <c r="HB155" s="635">
        <v>5</v>
      </c>
      <c r="HC155" s="635" t="s">
        <v>783</v>
      </c>
      <c r="HD155" s="635" t="s">
        <v>782</v>
      </c>
      <c r="HE155" s="635">
        <v>350</v>
      </c>
      <c r="HF155" s="635" t="s">
        <v>783</v>
      </c>
      <c r="HG155" s="635">
        <v>0</v>
      </c>
      <c r="HH155" s="635" t="s">
        <v>783</v>
      </c>
      <c r="HI155" s="635">
        <v>0</v>
      </c>
      <c r="HJ155" s="635">
        <v>1</v>
      </c>
      <c r="HK155" s="635">
        <v>45</v>
      </c>
      <c r="HL155" s="635" t="s">
        <v>784</v>
      </c>
      <c r="HM155" s="635" t="s">
        <v>785</v>
      </c>
      <c r="HN155" s="635" t="s">
        <v>783</v>
      </c>
      <c r="HO155" s="635" t="s">
        <v>783</v>
      </c>
      <c r="HP155" s="635" t="s">
        <v>783</v>
      </c>
      <c r="HQ155" s="635" t="s">
        <v>783</v>
      </c>
      <c r="HR155" s="635" t="s">
        <v>783</v>
      </c>
      <c r="HS155" s="635">
        <v>3980774</v>
      </c>
      <c r="HT155" s="635" t="s">
        <v>783</v>
      </c>
      <c r="HU155" s="635" t="s">
        <v>786</v>
      </c>
      <c r="HV155" s="635" t="s">
        <v>787</v>
      </c>
      <c r="HW155" s="635">
        <v>4</v>
      </c>
      <c r="HX155" s="635">
        <v>2014</v>
      </c>
      <c r="HY155" s="635">
        <v>63</v>
      </c>
      <c r="HZ155" s="635">
        <v>0</v>
      </c>
      <c r="IA155" s="635">
        <v>370</v>
      </c>
      <c r="IB155" s="636">
        <v>41697.500081018516</v>
      </c>
      <c r="IC155" s="635" t="s">
        <v>788</v>
      </c>
      <c r="ID155" s="635">
        <v>3976296</v>
      </c>
      <c r="IE155" s="635">
        <v>2014</v>
      </c>
      <c r="IF155" s="635">
        <v>1712</v>
      </c>
      <c r="IG155" s="635" t="s">
        <v>783</v>
      </c>
      <c r="IH155" s="635" t="s">
        <v>783</v>
      </c>
      <c r="II155" s="635" t="s">
        <v>783</v>
      </c>
      <c r="IJ155" s="635" t="s">
        <v>783</v>
      </c>
      <c r="IK155" s="635" t="s">
        <v>783</v>
      </c>
      <c r="IL155" s="635" t="s">
        <v>783</v>
      </c>
      <c r="IM155" s="635" t="s">
        <v>783</v>
      </c>
      <c r="IN155" s="635" t="s">
        <v>783</v>
      </c>
      <c r="IO155" s="635" t="s">
        <v>783</v>
      </c>
      <c r="IP155" s="635">
        <v>1649</v>
      </c>
      <c r="IQ155" s="636">
        <v>37477.354571759257</v>
      </c>
      <c r="IR155" s="635">
        <v>2</v>
      </c>
      <c r="IS155" s="635" t="s">
        <v>793</v>
      </c>
      <c r="IT155" s="635">
        <v>2</v>
      </c>
      <c r="IU155" s="637">
        <v>41275</v>
      </c>
      <c r="IV155" s="635" t="s">
        <v>783</v>
      </c>
      <c r="IW155" s="635" t="s">
        <v>783</v>
      </c>
      <c r="IX155" s="635" t="s">
        <v>783</v>
      </c>
      <c r="IY155" s="635" t="s">
        <v>781</v>
      </c>
      <c r="IZ155" s="635">
        <v>45</v>
      </c>
      <c r="JA155" s="635" t="s">
        <v>789</v>
      </c>
      <c r="JB155" s="635" t="s">
        <v>783</v>
      </c>
      <c r="JC155" s="635" t="s">
        <v>783</v>
      </c>
      <c r="JD155" s="635" t="s">
        <v>783</v>
      </c>
      <c r="JE155" s="635">
        <v>329460</v>
      </c>
      <c r="JF155" s="635" t="s">
        <v>783</v>
      </c>
      <c r="JG155" s="635" t="s">
        <v>783</v>
      </c>
      <c r="JH155" s="635" t="s">
        <v>802</v>
      </c>
      <c r="JI155" s="635">
        <v>70</v>
      </c>
      <c r="JJ155" s="635" t="s">
        <v>783</v>
      </c>
      <c r="JK155" s="635" t="s">
        <v>783</v>
      </c>
      <c r="JL155" s="635" t="s">
        <v>783</v>
      </c>
      <c r="JM155" s="635" t="s">
        <v>790</v>
      </c>
      <c r="JN155" s="635">
        <v>4</v>
      </c>
      <c r="JO155" s="635">
        <v>4</v>
      </c>
      <c r="JP155" s="635" t="s">
        <v>783</v>
      </c>
      <c r="JQ155" s="635">
        <v>10711928</v>
      </c>
      <c r="JR155" s="635">
        <v>2011</v>
      </c>
      <c r="JS155" s="635">
        <v>3</v>
      </c>
      <c r="JT155" s="635" t="s">
        <v>783</v>
      </c>
      <c r="JU155" s="635" t="s">
        <v>783</v>
      </c>
      <c r="JV155" s="635" t="s">
        <v>933</v>
      </c>
      <c r="JW155" s="638">
        <v>349.90079100000003</v>
      </c>
      <c r="JX155">
        <f>SUM(JW148:JW155)</f>
        <v>14746.757933999999</v>
      </c>
      <c r="JY155" s="225">
        <v>2.792946578409091</v>
      </c>
      <c r="KB155" s="1437"/>
    </row>
    <row r="156" spans="1:288" ht="15" thickBot="1">
      <c r="M156" s="16" t="s">
        <v>149</v>
      </c>
      <c r="N156" s="609">
        <v>40000</v>
      </c>
      <c r="O156" s="312">
        <v>75000</v>
      </c>
      <c r="P156" s="1125">
        <v>207000</v>
      </c>
      <c r="S156" s="316"/>
      <c r="T156" s="328"/>
      <c r="U156" s="306"/>
      <c r="V156" s="1437"/>
      <c r="X156" s="862" t="s">
        <v>651</v>
      </c>
      <c r="Y156" s="1280" t="s">
        <v>658</v>
      </c>
      <c r="Z156" s="1281">
        <v>10000</v>
      </c>
      <c r="AA156" s="1505"/>
      <c r="AC156" s="521"/>
      <c r="AD156" s="1446"/>
      <c r="AE156" s="37"/>
      <c r="AF156" s="565"/>
      <c r="AG156" s="521"/>
      <c r="AH156" s="1446"/>
      <c r="AI156" s="1446"/>
      <c r="AJ156" s="565"/>
      <c r="AK156" s="1446"/>
      <c r="AL156" s="1446"/>
      <c r="AM156" s="1446"/>
      <c r="AN156" s="1446"/>
      <c r="AO156" s="1446"/>
      <c r="AP156" s="565"/>
      <c r="AQ156" s="1446"/>
      <c r="AR156" s="565"/>
      <c r="AS156" s="1446"/>
      <c r="AT156" s="565"/>
      <c r="AU156" s="1446"/>
      <c r="AV156" s="565"/>
      <c r="AW156" s="1446"/>
      <c r="AX156" s="565"/>
      <c r="AY156" s="1446"/>
      <c r="AZ156" s="565"/>
      <c r="BA156" s="1446"/>
      <c r="BB156" s="565"/>
      <c r="BC156" s="1446"/>
      <c r="BD156" s="565"/>
      <c r="BE156" s="1446"/>
      <c r="BF156" s="565"/>
      <c r="BG156" s="1446"/>
      <c r="BH156" s="565"/>
      <c r="BI156" s="1446"/>
      <c r="BJ156" s="565"/>
      <c r="BK156" s="1446"/>
      <c r="BL156" s="565"/>
      <c r="BM156" s="1446"/>
      <c r="BN156" s="565"/>
      <c r="BO156" s="1446"/>
      <c r="BP156" s="565"/>
      <c r="BQ156" s="1446"/>
      <c r="BR156" s="565"/>
      <c r="BS156" s="100"/>
      <c r="BT156" s="100"/>
      <c r="BU156" s="100"/>
      <c r="BV156" s="100"/>
      <c r="BW156" s="100"/>
      <c r="BX156" s="100"/>
      <c r="BY156" s="100"/>
      <c r="BZ156" s="100"/>
      <c r="CA156" s="100"/>
      <c r="CB156" s="100"/>
      <c r="CC156" s="100"/>
      <c r="CD156" s="100"/>
      <c r="CE156" s="100"/>
      <c r="CF156" s="100"/>
      <c r="CG156" s="100"/>
      <c r="CH156" s="100"/>
      <c r="CI156" s="100"/>
      <c r="CJ156" s="100"/>
      <c r="CK156" s="100"/>
      <c r="CL156" s="100"/>
      <c r="CM156" s="100"/>
      <c r="CN156" s="100"/>
      <c r="CO156" s="100"/>
      <c r="CP156" s="100"/>
      <c r="CQ156" s="100"/>
      <c r="CR156" s="100"/>
      <c r="CS156" s="100"/>
      <c r="CT156" s="100"/>
      <c r="CU156" s="100"/>
      <c r="CV156" s="100"/>
      <c r="CW156" s="100"/>
      <c r="CX156" s="100"/>
      <c r="CY156" s="100"/>
      <c r="CZ156" s="100"/>
      <c r="DA156" s="100"/>
      <c r="DB156" s="100"/>
      <c r="DC156" s="100"/>
      <c r="DD156" s="100"/>
      <c r="DE156" s="100"/>
      <c r="DF156" s="100"/>
      <c r="DG156" s="100"/>
      <c r="DH156" s="100"/>
      <c r="DI156" s="100"/>
      <c r="DJ156" s="100"/>
      <c r="DK156" s="100"/>
      <c r="DL156" s="100"/>
      <c r="DM156" s="100"/>
      <c r="DN156" s="100"/>
      <c r="DO156" s="100"/>
      <c r="DP156" s="100"/>
      <c r="DQ156" s="100"/>
      <c r="DR156" s="100"/>
      <c r="DS156" s="100"/>
      <c r="DT156" s="100"/>
      <c r="DU156" s="100"/>
      <c r="DV156" s="100"/>
      <c r="DW156" s="100"/>
      <c r="DX156" s="100"/>
      <c r="DY156" s="100"/>
      <c r="DZ156" s="100"/>
      <c r="EA156" s="100"/>
      <c r="EB156" s="100"/>
      <c r="EC156" s="100"/>
      <c r="ED156" s="100"/>
      <c r="EE156" s="100"/>
      <c r="EF156" s="100"/>
      <c r="EG156" s="100"/>
      <c r="EH156" s="100"/>
      <c r="EI156" s="100"/>
      <c r="EJ156" s="100"/>
      <c r="EK156" s="100"/>
      <c r="EL156" s="100"/>
      <c r="EM156" s="100"/>
      <c r="EN156" s="100"/>
      <c r="EO156" s="100"/>
      <c r="EP156" s="100"/>
      <c r="EQ156" s="100"/>
      <c r="ER156" s="100"/>
      <c r="ES156" s="100"/>
      <c r="ET156" s="100"/>
      <c r="EU156" s="100"/>
      <c r="EV156" s="100"/>
      <c r="EW156" s="100"/>
      <c r="EX156" s="100"/>
      <c r="EY156" s="100"/>
      <c r="EZ156" s="100"/>
      <c r="FA156" s="100"/>
      <c r="FB156" s="100"/>
      <c r="FC156" s="100"/>
      <c r="FD156" s="100"/>
      <c r="FE156" s="100"/>
      <c r="FF156" s="100"/>
      <c r="FG156" s="100"/>
      <c r="FH156" s="100"/>
      <c r="FI156" s="100"/>
      <c r="FJ156" s="100"/>
      <c r="FK156" s="100"/>
      <c r="FL156" s="100"/>
      <c r="FM156" s="100"/>
      <c r="FN156" s="100"/>
      <c r="FO156" s="100"/>
      <c r="FP156" s="100"/>
      <c r="FQ156" s="100"/>
      <c r="FR156" s="100"/>
      <c r="FS156" s="100"/>
      <c r="FT156" s="100"/>
      <c r="FU156" s="100"/>
      <c r="FV156" s="100"/>
      <c r="FW156" s="100"/>
      <c r="FX156" s="100"/>
      <c r="FY156" s="639" t="s">
        <v>325</v>
      </c>
      <c r="FZ156" s="640"/>
      <c r="GA156" s="640"/>
      <c r="GB156" s="640"/>
      <c r="GC156" s="640"/>
      <c r="GD156" s="640"/>
      <c r="GE156" s="640"/>
      <c r="GF156" s="640"/>
      <c r="GG156" s="640"/>
      <c r="GH156" s="640"/>
      <c r="GI156" s="640"/>
      <c r="GJ156" s="640"/>
      <c r="GK156" s="640"/>
      <c r="GL156" s="640"/>
      <c r="GM156" s="640"/>
      <c r="GN156" s="640"/>
      <c r="GO156" s="640"/>
      <c r="GP156" s="640"/>
      <c r="GQ156" s="640"/>
      <c r="GR156" s="640"/>
      <c r="GS156" s="640"/>
      <c r="GT156" s="640"/>
      <c r="GU156" s="640"/>
      <c r="GV156" s="640"/>
      <c r="GW156" s="640"/>
      <c r="GX156" s="640"/>
      <c r="GY156" s="640"/>
      <c r="GZ156" s="640"/>
      <c r="HA156" s="640"/>
      <c r="HB156" s="640"/>
      <c r="HC156" s="640"/>
      <c r="HD156" s="640"/>
      <c r="HE156" s="640"/>
      <c r="HF156" s="640"/>
      <c r="HG156" s="640"/>
      <c r="HH156" s="640"/>
      <c r="HI156" s="640"/>
      <c r="HJ156" s="640"/>
      <c r="HK156" s="640"/>
      <c r="HL156" s="640"/>
      <c r="HM156" s="640"/>
      <c r="HN156" s="640"/>
      <c r="HO156" s="640"/>
      <c r="HP156" s="640"/>
      <c r="HQ156" s="640"/>
      <c r="HR156" s="640"/>
      <c r="HS156" s="640"/>
      <c r="HT156" s="640"/>
      <c r="HU156" s="640"/>
      <c r="HV156" s="640"/>
      <c r="HW156" s="640"/>
      <c r="HX156" s="640"/>
      <c r="HY156" s="640"/>
      <c r="HZ156" s="640"/>
      <c r="IA156" s="640"/>
      <c r="IB156" s="641"/>
      <c r="IC156" s="640"/>
      <c r="ID156" s="640"/>
      <c r="IE156" s="640"/>
      <c r="IF156" s="640"/>
      <c r="IG156" s="640"/>
      <c r="IH156" s="640"/>
      <c r="II156" s="640"/>
      <c r="IJ156" s="640"/>
      <c r="IK156" s="640"/>
      <c r="IL156" s="640"/>
      <c r="IM156" s="640"/>
      <c r="IN156" s="640"/>
      <c r="IO156" s="640"/>
      <c r="IP156" s="640"/>
      <c r="IQ156" s="641"/>
      <c r="IR156" s="640"/>
      <c r="IS156" s="640"/>
      <c r="IT156" s="640"/>
      <c r="IU156" s="642"/>
      <c r="IV156" s="640"/>
      <c r="IW156" s="640"/>
      <c r="IX156" s="640"/>
      <c r="IY156" s="640"/>
      <c r="IZ156" s="640"/>
      <c r="JA156" s="640"/>
      <c r="JB156" s="640"/>
      <c r="JC156" s="640"/>
      <c r="JD156" s="640"/>
      <c r="JE156" s="640"/>
      <c r="JF156" s="640"/>
      <c r="JG156" s="640"/>
      <c r="JH156" s="640"/>
      <c r="JI156" s="640"/>
      <c r="JJ156" s="640"/>
      <c r="JK156" s="640"/>
      <c r="JL156" s="640"/>
      <c r="JM156" s="640"/>
      <c r="JN156" s="640"/>
      <c r="JO156" s="640"/>
      <c r="JP156" s="640"/>
      <c r="JQ156" s="640"/>
      <c r="JR156" s="640"/>
      <c r="JS156" s="640"/>
      <c r="JT156" s="640"/>
      <c r="JU156" s="640"/>
      <c r="JV156" s="640"/>
      <c r="JW156" s="643"/>
      <c r="JY156" s="225"/>
      <c r="KB156" s="1437"/>
    </row>
    <row r="157" spans="1:288">
      <c r="M157" s="16" t="s">
        <v>150</v>
      </c>
      <c r="N157" s="609">
        <v>40000</v>
      </c>
      <c r="O157" s="610">
        <v>84000</v>
      </c>
      <c r="P157" s="1125">
        <v>216000</v>
      </c>
      <c r="S157" s="316"/>
      <c r="T157" s="328"/>
      <c r="U157" s="306"/>
      <c r="V157" s="1437"/>
      <c r="W157" s="1445"/>
      <c r="X157" s="1445"/>
      <c r="Y157" s="1445"/>
      <c r="Z157" s="1445"/>
      <c r="AA157" s="1464"/>
      <c r="AC157" s="521"/>
      <c r="AD157" s="1446"/>
      <c r="AE157" s="37"/>
      <c r="AF157" s="565"/>
      <c r="AG157" s="521"/>
      <c r="AH157" s="1446"/>
      <c r="AI157" s="1446"/>
      <c r="AJ157" s="565"/>
      <c r="AK157" s="1446"/>
      <c r="AL157" s="1446"/>
      <c r="AM157" s="1446"/>
      <c r="AN157" s="1446"/>
      <c r="AO157" s="1446"/>
      <c r="AP157" s="565"/>
      <c r="AQ157" s="1446"/>
      <c r="AR157" s="565"/>
      <c r="AS157" s="1446"/>
      <c r="AT157" s="565"/>
      <c r="AU157" s="1446"/>
      <c r="AV157" s="565"/>
      <c r="AW157" s="1446"/>
      <c r="AX157" s="565"/>
      <c r="AY157" s="1446"/>
      <c r="AZ157" s="565"/>
      <c r="BA157" s="1446"/>
      <c r="BB157" s="565"/>
      <c r="BC157" s="1446"/>
      <c r="BD157" s="565"/>
      <c r="BE157" s="1446"/>
      <c r="BF157" s="565"/>
      <c r="BG157" s="1446"/>
      <c r="BH157" s="565"/>
      <c r="BI157" s="1446"/>
      <c r="BJ157" s="565"/>
      <c r="BK157" s="1446"/>
      <c r="BL157" s="565"/>
      <c r="BM157" s="1446"/>
      <c r="BN157" s="565"/>
      <c r="BO157" s="1446"/>
      <c r="BP157" s="565"/>
      <c r="BQ157" s="1446"/>
      <c r="BR157" s="565"/>
      <c r="BS157" s="100"/>
      <c r="BT157" s="100"/>
      <c r="BU157" s="100"/>
      <c r="BV157" s="100"/>
      <c r="BW157" s="100"/>
      <c r="BX157" s="100"/>
      <c r="BY157" s="100"/>
      <c r="BZ157" s="100"/>
      <c r="CA157" s="100"/>
      <c r="CB157" s="100"/>
      <c r="CC157" s="100"/>
      <c r="CD157" s="100"/>
      <c r="CE157" s="100"/>
      <c r="CF157" s="100"/>
      <c r="CG157" s="100"/>
      <c r="CH157" s="100"/>
      <c r="CI157" s="100"/>
      <c r="CJ157" s="100"/>
      <c r="CK157" s="100"/>
      <c r="CL157" s="100"/>
      <c r="CM157" s="100"/>
      <c r="CN157" s="100"/>
      <c r="CO157" s="100"/>
      <c r="CP157" s="100"/>
      <c r="CQ157" s="100"/>
      <c r="CR157" s="100"/>
      <c r="CS157" s="100"/>
      <c r="CT157" s="100"/>
      <c r="CU157" s="100"/>
      <c r="CV157" s="100"/>
      <c r="CW157" s="100"/>
      <c r="CX157" s="100"/>
      <c r="CY157" s="100"/>
      <c r="CZ157" s="100"/>
      <c r="DA157" s="100"/>
      <c r="DB157" s="100"/>
      <c r="DC157" s="100"/>
      <c r="DD157" s="100"/>
      <c r="DE157" s="100"/>
      <c r="DF157" s="100"/>
      <c r="DG157" s="100"/>
      <c r="DH157" s="100"/>
      <c r="DI157" s="100"/>
      <c r="DJ157" s="100"/>
      <c r="DK157" s="100"/>
      <c r="DL157" s="100"/>
      <c r="DM157" s="100"/>
      <c r="DN157" s="100"/>
      <c r="DO157" s="100"/>
      <c r="DP157" s="100"/>
      <c r="DQ157" s="100"/>
      <c r="DR157" s="100"/>
      <c r="DS157" s="100"/>
      <c r="DT157" s="100"/>
      <c r="DU157" s="100"/>
      <c r="DV157" s="100"/>
      <c r="DW157" s="100"/>
      <c r="DX157" s="100"/>
      <c r="DY157" s="100"/>
      <c r="DZ157" s="100"/>
      <c r="EA157" s="100"/>
      <c r="EB157" s="100"/>
      <c r="EC157" s="100"/>
      <c r="ED157" s="100"/>
      <c r="EE157" s="100"/>
      <c r="EF157" s="100"/>
      <c r="EG157" s="100"/>
      <c r="EH157" s="100"/>
      <c r="EI157" s="100"/>
      <c r="EJ157" s="100"/>
      <c r="EK157" s="100"/>
      <c r="EL157" s="100"/>
      <c r="EM157" s="100"/>
      <c r="EN157" s="100"/>
      <c r="EO157" s="100"/>
      <c r="EP157" s="100"/>
      <c r="EQ157" s="100"/>
      <c r="ER157" s="100"/>
      <c r="ES157" s="100"/>
      <c r="ET157" s="100"/>
      <c r="EU157" s="100"/>
      <c r="EV157" s="100"/>
      <c r="EW157" s="100"/>
      <c r="EX157" s="100"/>
      <c r="EY157" s="100"/>
      <c r="EZ157" s="100"/>
      <c r="FA157" s="100"/>
      <c r="FB157" s="100"/>
      <c r="FC157" s="100"/>
      <c r="FD157" s="100"/>
      <c r="FE157" s="100"/>
      <c r="FF157" s="100"/>
      <c r="FG157" s="100"/>
      <c r="FH157" s="100"/>
      <c r="FI157" s="100"/>
      <c r="FJ157" s="100"/>
      <c r="FK157" s="100"/>
      <c r="FL157" s="100"/>
      <c r="FM157" s="100"/>
      <c r="FN157" s="100"/>
      <c r="FO157" s="100"/>
      <c r="FP157" s="100"/>
      <c r="FQ157" s="100"/>
      <c r="FR157" s="100"/>
      <c r="FS157" s="100"/>
      <c r="FT157" s="100"/>
      <c r="FU157" s="100"/>
      <c r="FV157" s="100"/>
      <c r="FW157" s="100"/>
      <c r="FX157" s="100"/>
      <c r="FY157" s="675" t="s">
        <v>329</v>
      </c>
      <c r="FZ157" s="676">
        <v>11</v>
      </c>
      <c r="GA157" s="676">
        <v>30289590</v>
      </c>
      <c r="GB157" s="676">
        <v>55</v>
      </c>
      <c r="GC157" s="676" t="s">
        <v>798</v>
      </c>
      <c r="GD157" s="676">
        <v>20</v>
      </c>
      <c r="GE157" s="676">
        <v>2009</v>
      </c>
      <c r="GF157" s="676">
        <v>2</v>
      </c>
      <c r="GG157" s="676" t="s">
        <v>148</v>
      </c>
      <c r="GH157" s="676">
        <v>2</v>
      </c>
      <c r="GI157" s="676">
        <v>2</v>
      </c>
      <c r="GJ157" s="676" t="s">
        <v>148</v>
      </c>
      <c r="GK157" s="676">
        <v>2</v>
      </c>
      <c r="GL157" s="676" t="s">
        <v>781</v>
      </c>
      <c r="GM157" s="676" t="s">
        <v>782</v>
      </c>
      <c r="GN157" s="676">
        <v>66</v>
      </c>
      <c r="GO157" s="676" t="s">
        <v>783</v>
      </c>
      <c r="GP157" s="676">
        <v>0</v>
      </c>
      <c r="GQ157" s="676">
        <v>0</v>
      </c>
      <c r="GR157" s="676">
        <v>4</v>
      </c>
      <c r="GS157" s="676">
        <v>2</v>
      </c>
      <c r="GT157" s="676">
        <v>8</v>
      </c>
      <c r="GU157" s="676" t="s">
        <v>783</v>
      </c>
      <c r="GV157" s="676" t="s">
        <v>783</v>
      </c>
      <c r="GW157" s="676" t="s">
        <v>783</v>
      </c>
      <c r="GX157" s="676" t="s">
        <v>783</v>
      </c>
      <c r="GY157" s="676" t="s">
        <v>783</v>
      </c>
      <c r="GZ157" s="676">
        <v>1649</v>
      </c>
      <c r="HA157" s="676">
        <v>0.26</v>
      </c>
      <c r="HB157" s="676">
        <v>5</v>
      </c>
      <c r="HC157" s="676" t="s">
        <v>783</v>
      </c>
      <c r="HD157" s="676" t="s">
        <v>782</v>
      </c>
      <c r="HE157" s="676">
        <v>35</v>
      </c>
      <c r="HF157" s="676" t="s">
        <v>783</v>
      </c>
      <c r="HG157" s="676">
        <v>0</v>
      </c>
      <c r="HH157" s="676" t="s">
        <v>783</v>
      </c>
      <c r="HI157" s="676">
        <v>0</v>
      </c>
      <c r="HJ157" s="676">
        <v>1</v>
      </c>
      <c r="HK157" s="676">
        <v>45</v>
      </c>
      <c r="HL157" s="676" t="s">
        <v>784</v>
      </c>
      <c r="HM157" s="676" t="s">
        <v>785</v>
      </c>
      <c r="HN157" s="676" t="s">
        <v>783</v>
      </c>
      <c r="HO157" s="676" t="s">
        <v>783</v>
      </c>
      <c r="HP157" s="676" t="s">
        <v>783</v>
      </c>
      <c r="HQ157" s="676" t="s">
        <v>783</v>
      </c>
      <c r="HR157" s="676" t="s">
        <v>783</v>
      </c>
      <c r="HS157" s="676">
        <v>3978920</v>
      </c>
      <c r="HT157" s="676" t="s">
        <v>783</v>
      </c>
      <c r="HU157" s="676" t="s">
        <v>786</v>
      </c>
      <c r="HV157" s="676" t="s">
        <v>787</v>
      </c>
      <c r="HW157" s="676">
        <v>4</v>
      </c>
      <c r="HX157" s="676">
        <v>2014</v>
      </c>
      <c r="HY157" s="676">
        <v>63</v>
      </c>
      <c r="HZ157" s="676">
        <v>0</v>
      </c>
      <c r="IA157" s="676">
        <v>1373</v>
      </c>
      <c r="IB157" s="677">
        <v>41697.500081018516</v>
      </c>
      <c r="IC157" s="676" t="s">
        <v>788</v>
      </c>
      <c r="ID157" s="676">
        <v>3974442</v>
      </c>
      <c r="IE157" s="676">
        <v>2014</v>
      </c>
      <c r="IF157" s="676">
        <v>1712</v>
      </c>
      <c r="IG157" s="676" t="s">
        <v>783</v>
      </c>
      <c r="IH157" s="676" t="s">
        <v>783</v>
      </c>
      <c r="II157" s="676" t="s">
        <v>783</v>
      </c>
      <c r="IJ157" s="676" t="s">
        <v>783</v>
      </c>
      <c r="IK157" s="676" t="s">
        <v>783</v>
      </c>
      <c r="IL157" s="676" t="s">
        <v>783</v>
      </c>
      <c r="IM157" s="676" t="s">
        <v>783</v>
      </c>
      <c r="IN157" s="676" t="s">
        <v>783</v>
      </c>
      <c r="IO157" s="676" t="s">
        <v>783</v>
      </c>
      <c r="IP157" s="676">
        <v>1649</v>
      </c>
      <c r="IQ157" s="677">
        <v>39696.595601851855</v>
      </c>
      <c r="IR157" s="676">
        <v>2</v>
      </c>
      <c r="IS157" s="676" t="s">
        <v>793</v>
      </c>
      <c r="IT157" s="676">
        <v>8</v>
      </c>
      <c r="IU157" s="683">
        <v>41275</v>
      </c>
      <c r="IV157" s="676" t="s">
        <v>783</v>
      </c>
      <c r="IW157" s="676" t="s">
        <v>783</v>
      </c>
      <c r="IX157" s="676" t="s">
        <v>783</v>
      </c>
      <c r="IY157" s="676" t="s">
        <v>781</v>
      </c>
      <c r="IZ157" s="676">
        <v>45</v>
      </c>
      <c r="JA157" s="676" t="s">
        <v>789</v>
      </c>
      <c r="JB157" s="676" t="s">
        <v>783</v>
      </c>
      <c r="JC157" s="676" t="s">
        <v>783</v>
      </c>
      <c r="JD157" s="676" t="s">
        <v>783</v>
      </c>
      <c r="JE157" s="676">
        <v>547757</v>
      </c>
      <c r="JF157" s="676" t="s">
        <v>783</v>
      </c>
      <c r="JG157" s="676" t="s">
        <v>783</v>
      </c>
      <c r="JH157" s="676" t="s">
        <v>843</v>
      </c>
      <c r="JI157" s="676">
        <v>55</v>
      </c>
      <c r="JJ157" s="676" t="s">
        <v>783</v>
      </c>
      <c r="JK157" s="676" t="s">
        <v>783</v>
      </c>
      <c r="JL157" s="676" t="s">
        <v>783</v>
      </c>
      <c r="JM157" s="676" t="s">
        <v>790</v>
      </c>
      <c r="JN157" s="676">
        <v>4</v>
      </c>
      <c r="JO157" s="676">
        <v>3</v>
      </c>
      <c r="JP157" s="676" t="s">
        <v>783</v>
      </c>
      <c r="JQ157" s="676" t="s">
        <v>783</v>
      </c>
      <c r="JR157" s="676" t="s">
        <v>783</v>
      </c>
      <c r="JS157" s="676" t="s">
        <v>783</v>
      </c>
      <c r="JT157" s="676" t="s">
        <v>783</v>
      </c>
      <c r="JU157" s="676" t="s">
        <v>783</v>
      </c>
      <c r="JV157" s="676" t="s">
        <v>934</v>
      </c>
      <c r="JW157" s="678">
        <v>1412.516574</v>
      </c>
      <c r="JY157" s="225"/>
      <c r="KB157" s="1437"/>
    </row>
    <row r="158" spans="1:288">
      <c r="A158" s="1445"/>
      <c r="H158" s="554"/>
      <c r="L158" s="859"/>
      <c r="S158" s="316"/>
      <c r="T158" s="328"/>
      <c r="U158" s="306"/>
      <c r="V158" s="306"/>
      <c r="W158" s="542"/>
      <c r="X158" s="542"/>
      <c r="Y158" s="542"/>
      <c r="Z158" s="542"/>
      <c r="AA158" s="542"/>
      <c r="AB158" s="1077"/>
      <c r="AC158" s="521"/>
      <c r="AD158" s="1446"/>
      <c r="AE158" s="37"/>
      <c r="AF158" s="565"/>
      <c r="AG158" s="521"/>
      <c r="AH158" s="1446"/>
      <c r="AI158" s="1446"/>
      <c r="AJ158" s="565"/>
      <c r="AK158" s="1446"/>
      <c r="AL158" s="1446"/>
      <c r="AM158" s="1446"/>
      <c r="AN158" s="1446"/>
      <c r="AO158" s="1446"/>
      <c r="AP158" s="565"/>
      <c r="AQ158" s="1446"/>
      <c r="AR158" s="565"/>
      <c r="AS158" s="1446"/>
      <c r="AT158" s="565"/>
      <c r="AU158" s="1446"/>
      <c r="AV158" s="565"/>
      <c r="AW158" s="1446"/>
      <c r="AX158" s="565"/>
      <c r="AY158" s="1446"/>
      <c r="AZ158" s="565"/>
      <c r="BA158" s="1446"/>
      <c r="BB158" s="565"/>
      <c r="BC158" s="1446"/>
      <c r="BD158" s="565"/>
      <c r="BE158" s="1446"/>
      <c r="BF158" s="565"/>
      <c r="BG158" s="1446"/>
      <c r="BH158" s="565"/>
      <c r="BI158" s="1446"/>
      <c r="BJ158" s="565"/>
      <c r="BK158" s="1446"/>
      <c r="BL158" s="565"/>
      <c r="BM158" s="1446"/>
      <c r="BN158" s="565"/>
      <c r="BO158" s="1446"/>
      <c r="BP158" s="565"/>
      <c r="BQ158" s="1446"/>
      <c r="BR158" s="565"/>
      <c r="BS158" s="100"/>
      <c r="BT158" s="100"/>
      <c r="BU158" s="100"/>
      <c r="BV158" s="100"/>
      <c r="BW158" s="100"/>
      <c r="BX158" s="100"/>
      <c r="BY158" s="100"/>
      <c r="BZ158" s="100"/>
      <c r="CA158" s="100"/>
      <c r="CB158" s="100"/>
      <c r="CC158" s="100"/>
      <c r="CD158" s="100"/>
      <c r="CE158" s="100"/>
      <c r="CF158" s="100"/>
      <c r="CG158" s="100"/>
      <c r="CH158" s="100"/>
      <c r="CI158" s="100"/>
      <c r="CJ158" s="100"/>
      <c r="CK158" s="100"/>
      <c r="CL158" s="100"/>
      <c r="CM158" s="100"/>
      <c r="CN158" s="100"/>
      <c r="CO158" s="100"/>
      <c r="CP158" s="100"/>
      <c r="CQ158" s="100"/>
      <c r="CR158" s="100"/>
      <c r="CS158" s="100"/>
      <c r="CT158" s="100"/>
      <c r="CU158" s="100"/>
      <c r="CV158" s="100"/>
      <c r="CW158" s="100"/>
      <c r="CX158" s="100"/>
      <c r="CY158" s="100"/>
      <c r="CZ158" s="100"/>
      <c r="DA158" s="100"/>
      <c r="DB158" s="100"/>
      <c r="DC158" s="100"/>
      <c r="DD158" s="100"/>
      <c r="DE158" s="100"/>
      <c r="DF158" s="100"/>
      <c r="DG158" s="100"/>
      <c r="DH158" s="100"/>
      <c r="DI158" s="100"/>
      <c r="DJ158" s="100"/>
      <c r="DK158" s="100"/>
      <c r="DL158" s="100"/>
      <c r="DM158" s="100"/>
      <c r="DN158" s="100"/>
      <c r="DO158" s="100"/>
      <c r="DP158" s="100"/>
      <c r="DQ158" s="100"/>
      <c r="DR158" s="100"/>
      <c r="DS158" s="100"/>
      <c r="DT158" s="100"/>
      <c r="DU158" s="100"/>
      <c r="DV158" s="100"/>
      <c r="DW158" s="100"/>
      <c r="DX158" s="100"/>
      <c r="DY158" s="100"/>
      <c r="DZ158" s="100"/>
      <c r="EA158" s="100"/>
      <c r="EB158" s="100"/>
      <c r="EC158" s="100"/>
      <c r="ED158" s="100"/>
      <c r="EE158" s="100"/>
      <c r="EF158" s="100"/>
      <c r="EG158" s="100"/>
      <c r="EH158" s="100"/>
      <c r="EI158" s="100"/>
      <c r="EJ158" s="100"/>
      <c r="EK158" s="100"/>
      <c r="EL158" s="100"/>
      <c r="EM158" s="100"/>
      <c r="EN158" s="100"/>
      <c r="EO158" s="100"/>
      <c r="EP158" s="100"/>
      <c r="EQ158" s="100"/>
      <c r="ER158" s="100"/>
      <c r="ES158" s="100"/>
      <c r="ET158" s="100"/>
      <c r="EU158" s="100"/>
      <c r="EV158" s="100"/>
      <c r="EW158" s="100"/>
      <c r="EX158" s="100"/>
      <c r="EY158" s="100"/>
      <c r="EZ158" s="100"/>
      <c r="FA158" s="100"/>
      <c r="FB158" s="100"/>
      <c r="FC158" s="100"/>
      <c r="FD158" s="100"/>
      <c r="FE158" s="100"/>
      <c r="FF158" s="100"/>
      <c r="FG158" s="100"/>
      <c r="FH158" s="100"/>
      <c r="FI158" s="100"/>
      <c r="FJ158" s="100"/>
      <c r="FK158" s="100"/>
      <c r="FL158" s="100"/>
      <c r="FM158" s="100"/>
      <c r="FN158" s="100"/>
      <c r="FO158" s="100"/>
      <c r="FP158" s="100"/>
      <c r="FQ158" s="100"/>
      <c r="FR158" s="100"/>
      <c r="FS158" s="100"/>
      <c r="FT158" s="100"/>
      <c r="FU158" s="100"/>
      <c r="FV158" s="100"/>
      <c r="FW158" s="100"/>
      <c r="FX158" s="100"/>
      <c r="FY158" s="679" t="s">
        <v>329</v>
      </c>
      <c r="FZ158" s="680">
        <v>129</v>
      </c>
      <c r="GA158" s="680">
        <v>30289587</v>
      </c>
      <c r="GB158" s="680">
        <v>55</v>
      </c>
      <c r="GC158" s="680" t="s">
        <v>798</v>
      </c>
      <c r="GD158" s="680">
        <v>20</v>
      </c>
      <c r="GE158" s="680">
        <v>2009</v>
      </c>
      <c r="GF158" s="680">
        <v>2</v>
      </c>
      <c r="GG158" s="680" t="s">
        <v>148</v>
      </c>
      <c r="GH158" s="680">
        <v>2</v>
      </c>
      <c r="GI158" s="680">
        <v>2</v>
      </c>
      <c r="GJ158" s="680" t="s">
        <v>148</v>
      </c>
      <c r="GK158" s="680">
        <v>2</v>
      </c>
      <c r="GL158" s="680" t="s">
        <v>781</v>
      </c>
      <c r="GM158" s="680" t="s">
        <v>782</v>
      </c>
      <c r="GN158" s="680">
        <v>66</v>
      </c>
      <c r="GO158" s="680" t="s">
        <v>783</v>
      </c>
      <c r="GP158" s="680">
        <v>0</v>
      </c>
      <c r="GQ158" s="680">
        <v>0</v>
      </c>
      <c r="GR158" s="680">
        <v>4</v>
      </c>
      <c r="GS158" s="680">
        <v>2</v>
      </c>
      <c r="GT158" s="680">
        <v>8</v>
      </c>
      <c r="GU158" s="680" t="s">
        <v>783</v>
      </c>
      <c r="GV158" s="680" t="s">
        <v>783</v>
      </c>
      <c r="GW158" s="680" t="s">
        <v>783</v>
      </c>
      <c r="GX158" s="680" t="s">
        <v>783</v>
      </c>
      <c r="GY158" s="680" t="s">
        <v>783</v>
      </c>
      <c r="GZ158" s="680">
        <v>1649</v>
      </c>
      <c r="HA158" s="680">
        <v>0.4</v>
      </c>
      <c r="HB158" s="680">
        <v>5</v>
      </c>
      <c r="HC158" s="680" t="s">
        <v>783</v>
      </c>
      <c r="HD158" s="680" t="s">
        <v>782</v>
      </c>
      <c r="HE158" s="680">
        <v>35</v>
      </c>
      <c r="HF158" s="680" t="s">
        <v>783</v>
      </c>
      <c r="HG158" s="680">
        <v>0</v>
      </c>
      <c r="HH158" s="680" t="s">
        <v>783</v>
      </c>
      <c r="HI158" s="680">
        <v>0</v>
      </c>
      <c r="HJ158" s="680">
        <v>1</v>
      </c>
      <c r="HK158" s="680">
        <v>45</v>
      </c>
      <c r="HL158" s="680" t="s">
        <v>784</v>
      </c>
      <c r="HM158" s="680" t="s">
        <v>785</v>
      </c>
      <c r="HN158" s="680" t="s">
        <v>783</v>
      </c>
      <c r="HO158" s="680" t="s">
        <v>783</v>
      </c>
      <c r="HP158" s="680" t="s">
        <v>783</v>
      </c>
      <c r="HQ158" s="680" t="s">
        <v>783</v>
      </c>
      <c r="HR158" s="680" t="s">
        <v>783</v>
      </c>
      <c r="HS158" s="680">
        <v>3978931</v>
      </c>
      <c r="HT158" s="680" t="s">
        <v>783</v>
      </c>
      <c r="HU158" s="680" t="s">
        <v>786</v>
      </c>
      <c r="HV158" s="680" t="s">
        <v>787</v>
      </c>
      <c r="HW158" s="680">
        <v>4</v>
      </c>
      <c r="HX158" s="680">
        <v>2014</v>
      </c>
      <c r="HY158" s="680">
        <v>63</v>
      </c>
      <c r="HZ158" s="680">
        <v>0</v>
      </c>
      <c r="IA158" s="680">
        <v>2112</v>
      </c>
      <c r="IB158" s="681">
        <v>41697.500081018516</v>
      </c>
      <c r="IC158" s="680" t="s">
        <v>788</v>
      </c>
      <c r="ID158" s="680">
        <v>3974453</v>
      </c>
      <c r="IE158" s="680">
        <v>2014</v>
      </c>
      <c r="IF158" s="680">
        <v>1712</v>
      </c>
      <c r="IG158" s="680" t="s">
        <v>783</v>
      </c>
      <c r="IH158" s="680" t="s">
        <v>783</v>
      </c>
      <c r="II158" s="680" t="s">
        <v>783</v>
      </c>
      <c r="IJ158" s="680" t="s">
        <v>783</v>
      </c>
      <c r="IK158" s="680" t="s">
        <v>783</v>
      </c>
      <c r="IL158" s="680" t="s">
        <v>783</v>
      </c>
      <c r="IM158" s="680" t="s">
        <v>783</v>
      </c>
      <c r="IN158" s="680" t="s">
        <v>783</v>
      </c>
      <c r="IO158" s="680" t="s">
        <v>783</v>
      </c>
      <c r="IP158" s="680">
        <v>1649</v>
      </c>
      <c r="IQ158" s="681">
        <v>39696.595601851855</v>
      </c>
      <c r="IR158" s="680">
        <v>2</v>
      </c>
      <c r="IS158" s="680" t="s">
        <v>793</v>
      </c>
      <c r="IT158" s="680">
        <v>8</v>
      </c>
      <c r="IU158" s="684">
        <v>41275</v>
      </c>
      <c r="IV158" s="680" t="s">
        <v>783</v>
      </c>
      <c r="IW158" s="680" t="s">
        <v>783</v>
      </c>
      <c r="IX158" s="680" t="s">
        <v>783</v>
      </c>
      <c r="IY158" s="680" t="s">
        <v>781</v>
      </c>
      <c r="IZ158" s="680">
        <v>45</v>
      </c>
      <c r="JA158" s="680" t="s">
        <v>789</v>
      </c>
      <c r="JB158" s="680" t="s">
        <v>783</v>
      </c>
      <c r="JC158" s="680" t="s">
        <v>783</v>
      </c>
      <c r="JD158" s="680" t="s">
        <v>783</v>
      </c>
      <c r="JE158" s="680">
        <v>547757</v>
      </c>
      <c r="JF158" s="680" t="s">
        <v>783</v>
      </c>
      <c r="JG158" s="680" t="s">
        <v>783</v>
      </c>
      <c r="JH158" s="680" t="s">
        <v>843</v>
      </c>
      <c r="JI158" s="680">
        <v>55</v>
      </c>
      <c r="JJ158" s="680" t="s">
        <v>783</v>
      </c>
      <c r="JK158" s="680" t="s">
        <v>783</v>
      </c>
      <c r="JL158" s="680" t="s">
        <v>783</v>
      </c>
      <c r="JM158" s="680" t="s">
        <v>790</v>
      </c>
      <c r="JN158" s="680">
        <v>4</v>
      </c>
      <c r="JO158" s="680">
        <v>3</v>
      </c>
      <c r="JP158" s="680" t="s">
        <v>783</v>
      </c>
      <c r="JQ158" s="680" t="s">
        <v>783</v>
      </c>
      <c r="JR158" s="680" t="s">
        <v>783</v>
      </c>
      <c r="JS158" s="680" t="s">
        <v>783</v>
      </c>
      <c r="JT158" s="680" t="s">
        <v>783</v>
      </c>
      <c r="JU158" s="680" t="s">
        <v>783</v>
      </c>
      <c r="JV158" s="680" t="s">
        <v>935</v>
      </c>
      <c r="JW158" s="682">
        <v>2149.802909</v>
      </c>
      <c r="JY158" s="225"/>
      <c r="KB158" s="1437"/>
    </row>
    <row r="159" spans="1:288">
      <c r="A159" s="1445"/>
      <c r="H159" s="554"/>
      <c r="L159" s="859"/>
      <c r="M159" s="860"/>
      <c r="N159" s="861" t="s">
        <v>650</v>
      </c>
      <c r="O159" s="861"/>
      <c r="S159" s="316"/>
      <c r="T159" s="328"/>
      <c r="U159" s="306"/>
      <c r="V159" s="306"/>
      <c r="W159" s="542"/>
      <c r="X159" s="542"/>
      <c r="Y159" s="542"/>
      <c r="Z159" s="542"/>
      <c r="AA159" s="542"/>
      <c r="AB159" s="1077"/>
      <c r="AC159" s="521"/>
      <c r="AD159" s="1446"/>
      <c r="AE159" s="37"/>
      <c r="AF159" s="565"/>
      <c r="AG159" s="521"/>
      <c r="AH159" s="1446"/>
      <c r="AI159" s="1446"/>
      <c r="AJ159" s="565"/>
      <c r="AK159" s="1446"/>
      <c r="AL159" s="1446"/>
      <c r="AM159" s="1446"/>
      <c r="AN159" s="1446"/>
      <c r="AO159" s="1446"/>
      <c r="AP159" s="565"/>
      <c r="AQ159" s="1446"/>
      <c r="AR159" s="565"/>
      <c r="AS159" s="1446"/>
      <c r="AT159" s="565"/>
      <c r="AU159" s="1446"/>
      <c r="AV159" s="565"/>
      <c r="AW159" s="1446"/>
      <c r="AX159" s="565"/>
      <c r="AY159" s="1446"/>
      <c r="AZ159" s="565"/>
      <c r="BA159" s="1446"/>
      <c r="BB159" s="565"/>
      <c r="BC159" s="1446"/>
      <c r="BD159" s="565"/>
      <c r="BE159" s="1446"/>
      <c r="BF159" s="565"/>
      <c r="BG159" s="1446"/>
      <c r="BH159" s="565"/>
      <c r="BI159" s="1446"/>
      <c r="BJ159" s="565"/>
      <c r="BK159" s="1446"/>
      <c r="BL159" s="565"/>
      <c r="BM159" s="1446"/>
      <c r="BN159" s="565"/>
      <c r="BO159" s="1446"/>
      <c r="BP159" s="565"/>
      <c r="BQ159" s="1446"/>
      <c r="BR159" s="565"/>
      <c r="BS159" s="100"/>
      <c r="BT159" s="100"/>
      <c r="BU159" s="100"/>
      <c r="BV159" s="100"/>
      <c r="BW159" s="100"/>
      <c r="BX159" s="100"/>
      <c r="BY159" s="100"/>
      <c r="BZ159" s="100"/>
      <c r="CA159" s="100"/>
      <c r="CB159" s="100"/>
      <c r="CC159" s="100"/>
      <c r="CD159" s="100"/>
      <c r="CE159" s="100"/>
      <c r="CF159" s="100"/>
      <c r="CG159" s="100"/>
      <c r="CH159" s="100"/>
      <c r="CI159" s="100"/>
      <c r="CJ159" s="100"/>
      <c r="CK159" s="100"/>
      <c r="CL159" s="100"/>
      <c r="CM159" s="100"/>
      <c r="CN159" s="100"/>
      <c r="CO159" s="100"/>
      <c r="CP159" s="100"/>
      <c r="CQ159" s="100"/>
      <c r="CR159" s="100"/>
      <c r="CS159" s="100"/>
      <c r="CT159" s="100"/>
      <c r="CU159" s="100"/>
      <c r="CV159" s="100"/>
      <c r="CW159" s="100"/>
      <c r="CX159" s="100"/>
      <c r="CY159" s="100"/>
      <c r="CZ159" s="100"/>
      <c r="DA159" s="100"/>
      <c r="DB159" s="100"/>
      <c r="DC159" s="100"/>
      <c r="DD159" s="100"/>
      <c r="DE159" s="100"/>
      <c r="DF159" s="100"/>
      <c r="DG159" s="100"/>
      <c r="DH159" s="100"/>
      <c r="DI159" s="100"/>
      <c r="DJ159" s="100"/>
      <c r="DK159" s="100"/>
      <c r="DL159" s="100"/>
      <c r="DM159" s="100"/>
      <c r="DN159" s="100"/>
      <c r="DO159" s="100"/>
      <c r="DP159" s="100"/>
      <c r="DQ159" s="100"/>
      <c r="DR159" s="100"/>
      <c r="DS159" s="100"/>
      <c r="DT159" s="100"/>
      <c r="DU159" s="100"/>
      <c r="DV159" s="100"/>
      <c r="DW159" s="100"/>
      <c r="DX159" s="100"/>
      <c r="DY159" s="100"/>
      <c r="DZ159" s="100"/>
      <c r="EA159" s="100"/>
      <c r="EB159" s="100"/>
      <c r="EC159" s="100"/>
      <c r="ED159" s="100"/>
      <c r="EE159" s="100"/>
      <c r="EF159" s="100"/>
      <c r="EG159" s="100"/>
      <c r="EH159" s="100"/>
      <c r="EI159" s="100"/>
      <c r="EJ159" s="100"/>
      <c r="EK159" s="100"/>
      <c r="EL159" s="100"/>
      <c r="EM159" s="100"/>
      <c r="EN159" s="100"/>
      <c r="EO159" s="100"/>
      <c r="EP159" s="100"/>
      <c r="EQ159" s="100"/>
      <c r="ER159" s="100"/>
      <c r="ES159" s="100"/>
      <c r="ET159" s="100"/>
      <c r="EU159" s="100"/>
      <c r="EV159" s="100"/>
      <c r="EW159" s="100"/>
      <c r="EX159" s="100"/>
      <c r="EY159" s="100"/>
      <c r="EZ159" s="100"/>
      <c r="FA159" s="100"/>
      <c r="FB159" s="100"/>
      <c r="FC159" s="100"/>
      <c r="FD159" s="100"/>
      <c r="FE159" s="100"/>
      <c r="FF159" s="100"/>
      <c r="FG159" s="100"/>
      <c r="FH159" s="100"/>
      <c r="FI159" s="100"/>
      <c r="FJ159" s="100"/>
      <c r="FK159" s="100"/>
      <c r="FL159" s="100"/>
      <c r="FM159" s="100"/>
      <c r="FN159" s="100"/>
      <c r="FO159" s="100"/>
      <c r="FP159" s="100"/>
      <c r="FQ159" s="100"/>
      <c r="FR159" s="100"/>
      <c r="FS159" s="100"/>
      <c r="FT159" s="100"/>
      <c r="FU159" s="100"/>
      <c r="FV159" s="100"/>
      <c r="FW159" s="100"/>
      <c r="FX159" s="100"/>
      <c r="FY159" s="679" t="s">
        <v>329</v>
      </c>
      <c r="FZ159" s="680">
        <v>174</v>
      </c>
      <c r="GA159" s="680">
        <v>30289593</v>
      </c>
      <c r="GB159" s="680">
        <v>55</v>
      </c>
      <c r="GC159" s="680" t="s">
        <v>798</v>
      </c>
      <c r="GD159" s="680">
        <v>20</v>
      </c>
      <c r="GE159" s="680">
        <v>2009</v>
      </c>
      <c r="GF159" s="680">
        <v>2</v>
      </c>
      <c r="GG159" s="680" t="s">
        <v>148</v>
      </c>
      <c r="GH159" s="680">
        <v>2</v>
      </c>
      <c r="GI159" s="680">
        <v>2</v>
      </c>
      <c r="GJ159" s="680" t="s">
        <v>148</v>
      </c>
      <c r="GK159" s="680">
        <v>2</v>
      </c>
      <c r="GL159" s="680" t="s">
        <v>781</v>
      </c>
      <c r="GM159" s="680" t="s">
        <v>782</v>
      </c>
      <c r="GN159" s="680">
        <v>66</v>
      </c>
      <c r="GO159" s="680" t="s">
        <v>783</v>
      </c>
      <c r="GP159" s="680">
        <v>0</v>
      </c>
      <c r="GQ159" s="680">
        <v>0</v>
      </c>
      <c r="GR159" s="680">
        <v>4</v>
      </c>
      <c r="GS159" s="680">
        <v>2</v>
      </c>
      <c r="GT159" s="680">
        <v>8</v>
      </c>
      <c r="GU159" s="680" t="s">
        <v>783</v>
      </c>
      <c r="GV159" s="680" t="s">
        <v>783</v>
      </c>
      <c r="GW159" s="680" t="s">
        <v>783</v>
      </c>
      <c r="GX159" s="680" t="s">
        <v>783</v>
      </c>
      <c r="GY159" s="680" t="s">
        <v>783</v>
      </c>
      <c r="GZ159" s="680">
        <v>1649</v>
      </c>
      <c r="HA159" s="680">
        <v>0.32</v>
      </c>
      <c r="HB159" s="680">
        <v>5</v>
      </c>
      <c r="HC159" s="680" t="s">
        <v>783</v>
      </c>
      <c r="HD159" s="680" t="s">
        <v>782</v>
      </c>
      <c r="HE159" s="680">
        <v>35</v>
      </c>
      <c r="HF159" s="680" t="s">
        <v>783</v>
      </c>
      <c r="HG159" s="680">
        <v>0</v>
      </c>
      <c r="HH159" s="680" t="s">
        <v>783</v>
      </c>
      <c r="HI159" s="680">
        <v>0</v>
      </c>
      <c r="HJ159" s="680">
        <v>1</v>
      </c>
      <c r="HK159" s="680">
        <v>45</v>
      </c>
      <c r="HL159" s="680" t="s">
        <v>784</v>
      </c>
      <c r="HM159" s="680" t="s">
        <v>785</v>
      </c>
      <c r="HN159" s="680" t="s">
        <v>783</v>
      </c>
      <c r="HO159" s="680" t="s">
        <v>783</v>
      </c>
      <c r="HP159" s="680" t="s">
        <v>783</v>
      </c>
      <c r="HQ159" s="680" t="s">
        <v>783</v>
      </c>
      <c r="HR159" s="680" t="s">
        <v>783</v>
      </c>
      <c r="HS159" s="680">
        <v>3978919</v>
      </c>
      <c r="HT159" s="680" t="s">
        <v>783</v>
      </c>
      <c r="HU159" s="680" t="s">
        <v>786</v>
      </c>
      <c r="HV159" s="680" t="s">
        <v>787</v>
      </c>
      <c r="HW159" s="680">
        <v>4</v>
      </c>
      <c r="HX159" s="680">
        <v>2014</v>
      </c>
      <c r="HY159" s="680">
        <v>63</v>
      </c>
      <c r="HZ159" s="680">
        <v>0</v>
      </c>
      <c r="IA159" s="680">
        <v>1690</v>
      </c>
      <c r="IB159" s="681">
        <v>41697.500081018516</v>
      </c>
      <c r="IC159" s="680" t="s">
        <v>788</v>
      </c>
      <c r="ID159" s="680">
        <v>3974441</v>
      </c>
      <c r="IE159" s="680">
        <v>2014</v>
      </c>
      <c r="IF159" s="680">
        <v>1712</v>
      </c>
      <c r="IG159" s="680" t="s">
        <v>783</v>
      </c>
      <c r="IH159" s="680" t="s">
        <v>783</v>
      </c>
      <c r="II159" s="680" t="s">
        <v>783</v>
      </c>
      <c r="IJ159" s="680" t="s">
        <v>783</v>
      </c>
      <c r="IK159" s="680" t="s">
        <v>783</v>
      </c>
      <c r="IL159" s="680" t="s">
        <v>783</v>
      </c>
      <c r="IM159" s="680" t="s">
        <v>783</v>
      </c>
      <c r="IN159" s="680" t="s">
        <v>783</v>
      </c>
      <c r="IO159" s="680" t="s">
        <v>783</v>
      </c>
      <c r="IP159" s="680">
        <v>1649</v>
      </c>
      <c r="IQ159" s="681">
        <v>39696.595601851855</v>
      </c>
      <c r="IR159" s="680">
        <v>2</v>
      </c>
      <c r="IS159" s="680" t="s">
        <v>793</v>
      </c>
      <c r="IT159" s="680">
        <v>8</v>
      </c>
      <c r="IU159" s="684">
        <v>41275</v>
      </c>
      <c r="IV159" s="680" t="s">
        <v>783</v>
      </c>
      <c r="IW159" s="680" t="s">
        <v>783</v>
      </c>
      <c r="IX159" s="680" t="s">
        <v>783</v>
      </c>
      <c r="IY159" s="680" t="s">
        <v>781</v>
      </c>
      <c r="IZ159" s="680">
        <v>45</v>
      </c>
      <c r="JA159" s="680" t="s">
        <v>789</v>
      </c>
      <c r="JB159" s="680" t="s">
        <v>783</v>
      </c>
      <c r="JC159" s="680" t="s">
        <v>783</v>
      </c>
      <c r="JD159" s="680" t="s">
        <v>783</v>
      </c>
      <c r="JE159" s="680">
        <v>547757</v>
      </c>
      <c r="JF159" s="680" t="s">
        <v>783</v>
      </c>
      <c r="JG159" s="680" t="s">
        <v>783</v>
      </c>
      <c r="JH159" s="680" t="s">
        <v>843</v>
      </c>
      <c r="JI159" s="680">
        <v>55</v>
      </c>
      <c r="JJ159" s="680" t="s">
        <v>783</v>
      </c>
      <c r="JK159" s="680" t="s">
        <v>783</v>
      </c>
      <c r="JL159" s="680" t="s">
        <v>783</v>
      </c>
      <c r="JM159" s="680" t="s">
        <v>790</v>
      </c>
      <c r="JN159" s="680">
        <v>4</v>
      </c>
      <c r="JO159" s="680">
        <v>3</v>
      </c>
      <c r="JP159" s="680" t="s">
        <v>783</v>
      </c>
      <c r="JQ159" s="680" t="s">
        <v>783</v>
      </c>
      <c r="JR159" s="680" t="s">
        <v>783</v>
      </c>
      <c r="JS159" s="680" t="s">
        <v>783</v>
      </c>
      <c r="JT159" s="680" t="s">
        <v>783</v>
      </c>
      <c r="JU159" s="680" t="s">
        <v>783</v>
      </c>
      <c r="JV159" s="680" t="s">
        <v>936</v>
      </c>
      <c r="JW159" s="682">
        <v>1722.4713320000001</v>
      </c>
      <c r="JY159" s="225"/>
      <c r="KB159" s="1437"/>
    </row>
    <row r="160" spans="1:288">
      <c r="A160" s="1445"/>
      <c r="L160" s="859"/>
      <c r="M160" s="860"/>
      <c r="N160" s="859" t="s">
        <v>652</v>
      </c>
      <c r="O160" s="859" t="s">
        <v>653</v>
      </c>
      <c r="FY160" s="679" t="s">
        <v>329</v>
      </c>
      <c r="FZ160" s="680">
        <v>190</v>
      </c>
      <c r="GA160" s="680">
        <v>30289594</v>
      </c>
      <c r="GB160" s="680">
        <v>55</v>
      </c>
      <c r="GC160" s="680" t="s">
        <v>798</v>
      </c>
      <c r="GD160" s="680">
        <v>20</v>
      </c>
      <c r="GE160" s="680">
        <v>2009</v>
      </c>
      <c r="GF160" s="680">
        <v>2</v>
      </c>
      <c r="GG160" s="680" t="s">
        <v>148</v>
      </c>
      <c r="GH160" s="680">
        <v>2</v>
      </c>
      <c r="GI160" s="680">
        <v>2</v>
      </c>
      <c r="GJ160" s="680" t="s">
        <v>148</v>
      </c>
      <c r="GK160" s="680">
        <v>2</v>
      </c>
      <c r="GL160" s="680" t="s">
        <v>781</v>
      </c>
      <c r="GM160" s="680" t="s">
        <v>782</v>
      </c>
      <c r="GN160" s="680">
        <v>66</v>
      </c>
      <c r="GO160" s="680" t="s">
        <v>783</v>
      </c>
      <c r="GP160" s="680">
        <v>0</v>
      </c>
      <c r="GQ160" s="680">
        <v>0</v>
      </c>
      <c r="GR160" s="680">
        <v>4</v>
      </c>
      <c r="GS160" s="680">
        <v>2</v>
      </c>
      <c r="GT160" s="680">
        <v>8</v>
      </c>
      <c r="GU160" s="680" t="s">
        <v>783</v>
      </c>
      <c r="GV160" s="680" t="s">
        <v>783</v>
      </c>
      <c r="GW160" s="680" t="s">
        <v>783</v>
      </c>
      <c r="GX160" s="680" t="s">
        <v>783</v>
      </c>
      <c r="GY160" s="680" t="s">
        <v>783</v>
      </c>
      <c r="GZ160" s="680">
        <v>1649</v>
      </c>
      <c r="HA160" s="680">
        <v>0.87</v>
      </c>
      <c r="HB160" s="680">
        <v>5</v>
      </c>
      <c r="HC160" s="680" t="s">
        <v>783</v>
      </c>
      <c r="HD160" s="680" t="s">
        <v>782</v>
      </c>
      <c r="HE160" s="680">
        <v>35</v>
      </c>
      <c r="HF160" s="680" t="s">
        <v>783</v>
      </c>
      <c r="HG160" s="680">
        <v>0</v>
      </c>
      <c r="HH160" s="680" t="s">
        <v>783</v>
      </c>
      <c r="HI160" s="680">
        <v>0</v>
      </c>
      <c r="HJ160" s="680">
        <v>1</v>
      </c>
      <c r="HK160" s="680">
        <v>45</v>
      </c>
      <c r="HL160" s="680" t="s">
        <v>784</v>
      </c>
      <c r="HM160" s="680" t="s">
        <v>785</v>
      </c>
      <c r="HN160" s="680" t="s">
        <v>783</v>
      </c>
      <c r="HO160" s="680" t="s">
        <v>783</v>
      </c>
      <c r="HP160" s="680" t="s">
        <v>783</v>
      </c>
      <c r="HQ160" s="680" t="s">
        <v>783</v>
      </c>
      <c r="HR160" s="680" t="s">
        <v>783</v>
      </c>
      <c r="HS160" s="680">
        <v>3980089</v>
      </c>
      <c r="HT160" s="680" t="s">
        <v>783</v>
      </c>
      <c r="HU160" s="680" t="s">
        <v>786</v>
      </c>
      <c r="HV160" s="680" t="s">
        <v>787</v>
      </c>
      <c r="HW160" s="680">
        <v>4</v>
      </c>
      <c r="HX160" s="680">
        <v>2014</v>
      </c>
      <c r="HY160" s="680">
        <v>63</v>
      </c>
      <c r="HZ160" s="680">
        <v>0</v>
      </c>
      <c r="IA160" s="680">
        <v>4594</v>
      </c>
      <c r="IB160" s="681">
        <v>41697.500081018516</v>
      </c>
      <c r="IC160" s="680" t="s">
        <v>788</v>
      </c>
      <c r="ID160" s="680">
        <v>3975611</v>
      </c>
      <c r="IE160" s="680">
        <v>2014</v>
      </c>
      <c r="IF160" s="680">
        <v>1712</v>
      </c>
      <c r="IG160" s="680" t="s">
        <v>783</v>
      </c>
      <c r="IH160" s="680" t="s">
        <v>783</v>
      </c>
      <c r="II160" s="680" t="s">
        <v>783</v>
      </c>
      <c r="IJ160" s="680" t="s">
        <v>783</v>
      </c>
      <c r="IK160" s="680" t="s">
        <v>783</v>
      </c>
      <c r="IL160" s="680" t="s">
        <v>783</v>
      </c>
      <c r="IM160" s="680" t="s">
        <v>783</v>
      </c>
      <c r="IN160" s="680" t="s">
        <v>783</v>
      </c>
      <c r="IO160" s="680" t="s">
        <v>783</v>
      </c>
      <c r="IP160" s="680">
        <v>1649</v>
      </c>
      <c r="IQ160" s="681">
        <v>39696.595601851855</v>
      </c>
      <c r="IR160" s="680">
        <v>2</v>
      </c>
      <c r="IS160" s="680" t="s">
        <v>793</v>
      </c>
      <c r="IT160" s="680">
        <v>8</v>
      </c>
      <c r="IU160" s="684">
        <v>41275</v>
      </c>
      <c r="IV160" s="680" t="s">
        <v>783</v>
      </c>
      <c r="IW160" s="680" t="s">
        <v>783</v>
      </c>
      <c r="IX160" s="680" t="s">
        <v>783</v>
      </c>
      <c r="IY160" s="680" t="s">
        <v>781</v>
      </c>
      <c r="IZ160" s="680">
        <v>45</v>
      </c>
      <c r="JA160" s="680" t="s">
        <v>789</v>
      </c>
      <c r="JB160" s="680" t="s">
        <v>783</v>
      </c>
      <c r="JC160" s="680" t="s">
        <v>783</v>
      </c>
      <c r="JD160" s="680" t="s">
        <v>783</v>
      </c>
      <c r="JE160" s="680">
        <v>547757</v>
      </c>
      <c r="JF160" s="680" t="s">
        <v>783</v>
      </c>
      <c r="JG160" s="680" t="s">
        <v>783</v>
      </c>
      <c r="JH160" s="680" t="s">
        <v>843</v>
      </c>
      <c r="JI160" s="680">
        <v>55</v>
      </c>
      <c r="JJ160" s="680" t="s">
        <v>783</v>
      </c>
      <c r="JK160" s="680" t="s">
        <v>783</v>
      </c>
      <c r="JL160" s="680" t="s">
        <v>783</v>
      </c>
      <c r="JM160" s="680" t="s">
        <v>790</v>
      </c>
      <c r="JN160" s="680">
        <v>4</v>
      </c>
      <c r="JO160" s="680">
        <v>3</v>
      </c>
      <c r="JP160" s="680" t="s">
        <v>783</v>
      </c>
      <c r="JQ160" s="680" t="s">
        <v>783</v>
      </c>
      <c r="JR160" s="680" t="s">
        <v>783</v>
      </c>
      <c r="JS160" s="680" t="s">
        <v>783</v>
      </c>
      <c r="JT160" s="680" t="s">
        <v>783</v>
      </c>
      <c r="JU160" s="680" t="s">
        <v>783</v>
      </c>
      <c r="JV160" s="680" t="s">
        <v>937</v>
      </c>
      <c r="JW160" s="682">
        <v>4679.1204349999998</v>
      </c>
      <c r="JY160" s="225"/>
      <c r="KB160" s="1437"/>
    </row>
    <row r="161" spans="1:289">
      <c r="A161" s="1445"/>
      <c r="L161" s="859"/>
      <c r="M161" s="862" t="s">
        <v>655</v>
      </c>
      <c r="N161" s="311" t="s">
        <v>654</v>
      </c>
      <c r="O161" s="863">
        <v>7.8</v>
      </c>
      <c r="FY161" s="679" t="s">
        <v>329</v>
      </c>
      <c r="FZ161" s="680">
        <v>297</v>
      </c>
      <c r="GA161" s="680">
        <v>30289589</v>
      </c>
      <c r="GB161" s="680">
        <v>55</v>
      </c>
      <c r="GC161" s="680" t="s">
        <v>798</v>
      </c>
      <c r="GD161" s="680">
        <v>20</v>
      </c>
      <c r="GE161" s="680">
        <v>2009</v>
      </c>
      <c r="GF161" s="680">
        <v>2</v>
      </c>
      <c r="GG161" s="680" t="s">
        <v>148</v>
      </c>
      <c r="GH161" s="680">
        <v>2</v>
      </c>
      <c r="GI161" s="680">
        <v>2</v>
      </c>
      <c r="GJ161" s="680" t="s">
        <v>148</v>
      </c>
      <c r="GK161" s="680">
        <v>2</v>
      </c>
      <c r="GL161" s="680" t="s">
        <v>781</v>
      </c>
      <c r="GM161" s="680" t="s">
        <v>782</v>
      </c>
      <c r="GN161" s="680">
        <v>66</v>
      </c>
      <c r="GO161" s="680" t="s">
        <v>783</v>
      </c>
      <c r="GP161" s="680">
        <v>0</v>
      </c>
      <c r="GQ161" s="680">
        <v>0</v>
      </c>
      <c r="GR161" s="680">
        <v>4</v>
      </c>
      <c r="GS161" s="680">
        <v>2</v>
      </c>
      <c r="GT161" s="680">
        <v>8</v>
      </c>
      <c r="GU161" s="680" t="s">
        <v>783</v>
      </c>
      <c r="GV161" s="680" t="s">
        <v>783</v>
      </c>
      <c r="GW161" s="680" t="s">
        <v>783</v>
      </c>
      <c r="GX161" s="680" t="s">
        <v>783</v>
      </c>
      <c r="GY161" s="680" t="s">
        <v>783</v>
      </c>
      <c r="GZ161" s="680">
        <v>1649</v>
      </c>
      <c r="HA161" s="680">
        <v>7.0000000000000007E-2</v>
      </c>
      <c r="HB161" s="680">
        <v>5</v>
      </c>
      <c r="HC161" s="680" t="s">
        <v>783</v>
      </c>
      <c r="HD161" s="680" t="s">
        <v>782</v>
      </c>
      <c r="HE161" s="680">
        <v>35</v>
      </c>
      <c r="HF161" s="680" t="s">
        <v>783</v>
      </c>
      <c r="HG161" s="680">
        <v>0</v>
      </c>
      <c r="HH161" s="680" t="s">
        <v>783</v>
      </c>
      <c r="HI161" s="680">
        <v>0</v>
      </c>
      <c r="HJ161" s="680">
        <v>1</v>
      </c>
      <c r="HK161" s="680">
        <v>45</v>
      </c>
      <c r="HL161" s="680" t="s">
        <v>784</v>
      </c>
      <c r="HM161" s="680" t="s">
        <v>785</v>
      </c>
      <c r="HN161" s="680" t="s">
        <v>783</v>
      </c>
      <c r="HO161" s="680" t="s">
        <v>783</v>
      </c>
      <c r="HP161" s="680" t="s">
        <v>783</v>
      </c>
      <c r="HQ161" s="680" t="s">
        <v>783</v>
      </c>
      <c r="HR161" s="680" t="s">
        <v>783</v>
      </c>
      <c r="HS161" s="680">
        <v>3978923</v>
      </c>
      <c r="HT161" s="680" t="s">
        <v>783</v>
      </c>
      <c r="HU161" s="680" t="s">
        <v>786</v>
      </c>
      <c r="HV161" s="680" t="s">
        <v>787</v>
      </c>
      <c r="HW161" s="680">
        <v>4</v>
      </c>
      <c r="HX161" s="680">
        <v>2014</v>
      </c>
      <c r="HY161" s="680">
        <v>63</v>
      </c>
      <c r="HZ161" s="680">
        <v>0</v>
      </c>
      <c r="IA161" s="680">
        <v>370</v>
      </c>
      <c r="IB161" s="681">
        <v>41697.500081018516</v>
      </c>
      <c r="IC161" s="680" t="s">
        <v>788</v>
      </c>
      <c r="ID161" s="680">
        <v>3974445</v>
      </c>
      <c r="IE161" s="680">
        <v>2014</v>
      </c>
      <c r="IF161" s="680">
        <v>1712</v>
      </c>
      <c r="IG161" s="680" t="s">
        <v>783</v>
      </c>
      <c r="IH161" s="680" t="s">
        <v>783</v>
      </c>
      <c r="II161" s="680" t="s">
        <v>783</v>
      </c>
      <c r="IJ161" s="680" t="s">
        <v>783</v>
      </c>
      <c r="IK161" s="680" t="s">
        <v>783</v>
      </c>
      <c r="IL161" s="680" t="s">
        <v>783</v>
      </c>
      <c r="IM161" s="680" t="s">
        <v>783</v>
      </c>
      <c r="IN161" s="680" t="s">
        <v>783</v>
      </c>
      <c r="IO161" s="680" t="s">
        <v>783</v>
      </c>
      <c r="IP161" s="680">
        <v>1649</v>
      </c>
      <c r="IQ161" s="681">
        <v>39696.595601851855</v>
      </c>
      <c r="IR161" s="680">
        <v>2</v>
      </c>
      <c r="IS161" s="680" t="s">
        <v>793</v>
      </c>
      <c r="IT161" s="680">
        <v>8</v>
      </c>
      <c r="IU161" s="684">
        <v>41275</v>
      </c>
      <c r="IV161" s="680" t="s">
        <v>783</v>
      </c>
      <c r="IW161" s="680" t="s">
        <v>783</v>
      </c>
      <c r="IX161" s="680" t="s">
        <v>783</v>
      </c>
      <c r="IY161" s="680" t="s">
        <v>781</v>
      </c>
      <c r="IZ161" s="680">
        <v>45</v>
      </c>
      <c r="JA161" s="680" t="s">
        <v>789</v>
      </c>
      <c r="JB161" s="680" t="s">
        <v>783</v>
      </c>
      <c r="JC161" s="680" t="s">
        <v>783</v>
      </c>
      <c r="JD161" s="680" t="s">
        <v>783</v>
      </c>
      <c r="JE161" s="680">
        <v>547757</v>
      </c>
      <c r="JF161" s="680" t="s">
        <v>783</v>
      </c>
      <c r="JG161" s="680" t="s">
        <v>783</v>
      </c>
      <c r="JH161" s="680" t="s">
        <v>843</v>
      </c>
      <c r="JI161" s="680">
        <v>55</v>
      </c>
      <c r="JJ161" s="680" t="s">
        <v>783</v>
      </c>
      <c r="JK161" s="680" t="s">
        <v>783</v>
      </c>
      <c r="JL161" s="680" t="s">
        <v>783</v>
      </c>
      <c r="JM161" s="680" t="s">
        <v>790</v>
      </c>
      <c r="JN161" s="680">
        <v>4</v>
      </c>
      <c r="JO161" s="680">
        <v>3</v>
      </c>
      <c r="JP161" s="680" t="s">
        <v>783</v>
      </c>
      <c r="JQ161" s="680" t="s">
        <v>783</v>
      </c>
      <c r="JR161" s="680" t="s">
        <v>783</v>
      </c>
      <c r="JS161" s="680" t="s">
        <v>783</v>
      </c>
      <c r="JT161" s="680" t="s">
        <v>783</v>
      </c>
      <c r="JU161" s="680" t="s">
        <v>783</v>
      </c>
      <c r="JV161" s="680" t="s">
        <v>938</v>
      </c>
      <c r="JW161" s="682">
        <v>361.39618200000001</v>
      </c>
      <c r="JY161" s="225"/>
    </row>
    <row r="162" spans="1:289" ht="15" thickBot="1">
      <c r="L162" s="859"/>
      <c r="M162" s="862" t="s">
        <v>636</v>
      </c>
      <c r="N162" s="311" t="s">
        <v>656</v>
      </c>
      <c r="O162" s="863">
        <v>72000</v>
      </c>
      <c r="FY162" s="625" t="s">
        <v>489</v>
      </c>
      <c r="FZ162" s="626">
        <v>257</v>
      </c>
      <c r="GA162" s="626">
        <v>22876689</v>
      </c>
      <c r="GB162" s="626" t="s">
        <v>783</v>
      </c>
      <c r="GC162" s="626"/>
      <c r="GD162" s="626" t="s">
        <v>783</v>
      </c>
      <c r="GE162" s="626" t="s">
        <v>783</v>
      </c>
      <c r="GF162" s="626" t="s">
        <v>783</v>
      </c>
      <c r="GG162" s="626"/>
      <c r="GH162" s="626" t="s">
        <v>783</v>
      </c>
      <c r="GI162" s="626" t="s">
        <v>783</v>
      </c>
      <c r="GJ162" s="626"/>
      <c r="GK162" s="626" t="s">
        <v>783</v>
      </c>
      <c r="GL162" s="626" t="s">
        <v>781</v>
      </c>
      <c r="GM162" s="626" t="s">
        <v>783</v>
      </c>
      <c r="GN162" s="626" t="s">
        <v>783</v>
      </c>
      <c r="GO162" s="626" t="s">
        <v>783</v>
      </c>
      <c r="GP162" s="626" t="s">
        <v>783</v>
      </c>
      <c r="GQ162" s="626" t="s">
        <v>783</v>
      </c>
      <c r="GR162" s="626" t="s">
        <v>783</v>
      </c>
      <c r="GS162" s="626" t="s">
        <v>783</v>
      </c>
      <c r="GT162" s="626" t="s">
        <v>783</v>
      </c>
      <c r="GU162" s="626" t="s">
        <v>783</v>
      </c>
      <c r="GV162" s="626" t="s">
        <v>783</v>
      </c>
      <c r="GW162" s="626" t="s">
        <v>783</v>
      </c>
      <c r="GX162" s="626" t="s">
        <v>783</v>
      </c>
      <c r="GY162" s="626" t="s">
        <v>783</v>
      </c>
      <c r="GZ162" s="626">
        <v>1649</v>
      </c>
      <c r="HA162" s="626">
        <v>0</v>
      </c>
      <c r="HB162" s="626">
        <v>9</v>
      </c>
      <c r="HC162" s="626" t="s">
        <v>783</v>
      </c>
      <c r="HD162" s="626" t="s">
        <v>783</v>
      </c>
      <c r="HE162" s="626" t="s">
        <v>783</v>
      </c>
      <c r="HF162" s="626" t="s">
        <v>783</v>
      </c>
      <c r="HG162" s="626" t="s">
        <v>783</v>
      </c>
      <c r="HH162" s="626" t="s">
        <v>783</v>
      </c>
      <c r="HI162" s="626" t="s">
        <v>783</v>
      </c>
      <c r="HJ162" s="626" t="s">
        <v>783</v>
      </c>
      <c r="HK162" s="626" t="s">
        <v>783</v>
      </c>
      <c r="HL162" s="626" t="s">
        <v>783</v>
      </c>
      <c r="HM162" s="626" t="s">
        <v>783</v>
      </c>
      <c r="HN162" s="626" t="s">
        <v>783</v>
      </c>
      <c r="HO162" s="626" t="s">
        <v>783</v>
      </c>
      <c r="HP162" s="626" t="s">
        <v>783</v>
      </c>
      <c r="HQ162" s="626" t="s">
        <v>783</v>
      </c>
      <c r="HR162" s="626" t="s">
        <v>783</v>
      </c>
      <c r="HS162" s="626">
        <v>3975630</v>
      </c>
      <c r="HT162" s="626" t="s">
        <v>783</v>
      </c>
      <c r="HU162" s="626" t="s">
        <v>786</v>
      </c>
      <c r="HV162" s="626" t="s">
        <v>787</v>
      </c>
      <c r="HW162" s="626">
        <v>4</v>
      </c>
      <c r="HX162" s="626">
        <v>2010</v>
      </c>
      <c r="HY162" s="626">
        <v>63</v>
      </c>
      <c r="HZ162" s="626">
        <v>0</v>
      </c>
      <c r="IA162" s="626">
        <v>211</v>
      </c>
      <c r="IB162" s="627">
        <v>40214.425567129627</v>
      </c>
      <c r="IC162" s="626" t="s">
        <v>788</v>
      </c>
      <c r="ID162" s="626">
        <v>3980108</v>
      </c>
      <c r="IE162" s="626" t="s">
        <v>783</v>
      </c>
      <c r="IF162" s="626">
        <v>1712</v>
      </c>
      <c r="IG162" s="626" t="s">
        <v>783</v>
      </c>
      <c r="IH162" s="626" t="s">
        <v>783</v>
      </c>
      <c r="II162" s="626" t="s">
        <v>783</v>
      </c>
      <c r="IJ162" s="626" t="s">
        <v>783</v>
      </c>
      <c r="IK162" s="626" t="s">
        <v>783</v>
      </c>
      <c r="IL162" s="626" t="s">
        <v>783</v>
      </c>
      <c r="IM162" s="626" t="s">
        <v>783</v>
      </c>
      <c r="IN162" s="626" t="s">
        <v>783</v>
      </c>
      <c r="IO162" s="626" t="s">
        <v>783</v>
      </c>
      <c r="IP162" s="626">
        <v>2108</v>
      </c>
      <c r="IQ162" s="627">
        <v>39696.595092592594</v>
      </c>
      <c r="IR162" s="626" t="s">
        <v>783</v>
      </c>
      <c r="IS162" s="626" t="s">
        <v>783</v>
      </c>
      <c r="IT162" s="626" t="s">
        <v>783</v>
      </c>
      <c r="IU162" s="626" t="s">
        <v>783</v>
      </c>
      <c r="IV162" s="626" t="s">
        <v>783</v>
      </c>
      <c r="IW162" s="626" t="s">
        <v>783</v>
      </c>
      <c r="IX162" s="626" t="s">
        <v>783</v>
      </c>
      <c r="IY162" s="626" t="s">
        <v>781</v>
      </c>
      <c r="IZ162" s="626" t="s">
        <v>783</v>
      </c>
      <c r="JA162" s="626" t="s">
        <v>783</v>
      </c>
      <c r="JB162" s="626" t="s">
        <v>783</v>
      </c>
      <c r="JC162" s="626" t="s">
        <v>783</v>
      </c>
      <c r="JD162" s="626" t="s">
        <v>783</v>
      </c>
      <c r="JE162" s="626">
        <v>547756</v>
      </c>
      <c r="JF162" s="626" t="s">
        <v>783</v>
      </c>
      <c r="JG162" s="626" t="s">
        <v>783</v>
      </c>
      <c r="JH162" s="626" t="s">
        <v>783</v>
      </c>
      <c r="JI162" s="626" t="s">
        <v>783</v>
      </c>
      <c r="JJ162" s="626" t="s">
        <v>783</v>
      </c>
      <c r="JK162" s="626" t="s">
        <v>783</v>
      </c>
      <c r="JL162" s="626" t="s">
        <v>783</v>
      </c>
      <c r="JM162" s="626" t="s">
        <v>783</v>
      </c>
      <c r="JN162" s="626">
        <v>4</v>
      </c>
      <c r="JO162" s="626" t="s">
        <v>783</v>
      </c>
      <c r="JP162" s="626" t="s">
        <v>783</v>
      </c>
      <c r="JQ162" s="626" t="s">
        <v>783</v>
      </c>
      <c r="JR162" s="626" t="s">
        <v>783</v>
      </c>
      <c r="JS162" s="626" t="s">
        <v>783</v>
      </c>
      <c r="JT162" s="626" t="s">
        <v>783</v>
      </c>
      <c r="JU162" s="626" t="s">
        <v>783</v>
      </c>
      <c r="JV162" s="626" t="s">
        <v>939</v>
      </c>
      <c r="JW162" s="628">
        <v>223.00934799999999</v>
      </c>
      <c r="JX162">
        <f>SUM(JW157:JW162)</f>
        <v>10548.316780000001</v>
      </c>
      <c r="JY162" s="225">
        <v>1.9977872689393941</v>
      </c>
    </row>
    <row r="163" spans="1:289">
      <c r="L163" s="859"/>
      <c r="M163" s="862" t="s">
        <v>635</v>
      </c>
      <c r="N163" s="311" t="s">
        <v>657</v>
      </c>
      <c r="O163" s="863">
        <v>60</v>
      </c>
      <c r="FY163" s="666" t="s">
        <v>444</v>
      </c>
      <c r="FZ163" s="667">
        <v>213</v>
      </c>
      <c r="GA163" s="667">
        <v>31476968</v>
      </c>
      <c r="GB163" s="667">
        <v>35</v>
      </c>
      <c r="GC163" s="667" t="s">
        <v>3</v>
      </c>
      <c r="GD163" s="667">
        <v>20</v>
      </c>
      <c r="GE163" s="667">
        <v>1970</v>
      </c>
      <c r="GF163" s="667">
        <v>0</v>
      </c>
      <c r="GG163" s="667" t="s">
        <v>792</v>
      </c>
      <c r="GH163" s="667">
        <v>0</v>
      </c>
      <c r="GI163" s="667">
        <v>0</v>
      </c>
      <c r="GJ163" s="667" t="s">
        <v>792</v>
      </c>
      <c r="GK163" s="667">
        <v>0</v>
      </c>
      <c r="GL163" s="667" t="s">
        <v>781</v>
      </c>
      <c r="GM163" s="667" t="s">
        <v>782</v>
      </c>
      <c r="GN163" s="667">
        <v>66</v>
      </c>
      <c r="GO163" s="667" t="s">
        <v>783</v>
      </c>
      <c r="GP163" s="667">
        <v>0</v>
      </c>
      <c r="GQ163" s="667">
        <v>0</v>
      </c>
      <c r="GR163" s="667">
        <v>4</v>
      </c>
      <c r="GS163" s="667">
        <v>2</v>
      </c>
      <c r="GT163" s="667">
        <v>1</v>
      </c>
      <c r="GU163" s="667" t="s">
        <v>783</v>
      </c>
      <c r="GV163" s="667" t="s">
        <v>783</v>
      </c>
      <c r="GW163" s="667" t="s">
        <v>783</v>
      </c>
      <c r="GX163" s="667" t="s">
        <v>783</v>
      </c>
      <c r="GY163" s="667" t="s">
        <v>783</v>
      </c>
      <c r="GZ163" s="667">
        <v>1649</v>
      </c>
      <c r="HA163" s="667">
        <v>1.1000000000000001</v>
      </c>
      <c r="HB163" s="667">
        <v>5</v>
      </c>
      <c r="HC163" s="667" t="s">
        <v>783</v>
      </c>
      <c r="HD163" s="667" t="s">
        <v>782</v>
      </c>
      <c r="HE163" s="667">
        <v>15</v>
      </c>
      <c r="HF163" s="667" t="s">
        <v>783</v>
      </c>
      <c r="HG163" s="667">
        <v>0</v>
      </c>
      <c r="HH163" s="667" t="s">
        <v>783</v>
      </c>
      <c r="HI163" s="667">
        <v>0</v>
      </c>
      <c r="HJ163" s="667">
        <v>1</v>
      </c>
      <c r="HK163" s="667">
        <v>45</v>
      </c>
      <c r="HL163" s="667" t="s">
        <v>784</v>
      </c>
      <c r="HM163" s="667" t="s">
        <v>785</v>
      </c>
      <c r="HN163" s="667" t="s">
        <v>783</v>
      </c>
      <c r="HO163" s="667" t="s">
        <v>783</v>
      </c>
      <c r="HP163" s="667" t="s">
        <v>783</v>
      </c>
      <c r="HQ163" s="667" t="s">
        <v>783</v>
      </c>
      <c r="HR163" s="667" t="s">
        <v>783</v>
      </c>
      <c r="HS163" s="667">
        <v>3980093</v>
      </c>
      <c r="HT163" s="667" t="s">
        <v>783</v>
      </c>
      <c r="HU163" s="667" t="s">
        <v>786</v>
      </c>
      <c r="HV163" s="667" t="s">
        <v>787</v>
      </c>
      <c r="HW163" s="667">
        <v>4</v>
      </c>
      <c r="HX163" s="667">
        <v>2015</v>
      </c>
      <c r="HY163" s="667">
        <v>63</v>
      </c>
      <c r="HZ163" s="667">
        <v>0</v>
      </c>
      <c r="IA163" s="667">
        <v>5808</v>
      </c>
      <c r="IB163" s="668">
        <v>42089.480439814812</v>
      </c>
      <c r="IC163" s="667" t="s">
        <v>788</v>
      </c>
      <c r="ID163" s="667">
        <v>3975615</v>
      </c>
      <c r="IE163" s="667">
        <v>2015</v>
      </c>
      <c r="IF163" s="667">
        <v>1712</v>
      </c>
      <c r="IG163" s="667" t="s">
        <v>783</v>
      </c>
      <c r="IH163" s="667" t="s">
        <v>783</v>
      </c>
      <c r="II163" s="667" t="s">
        <v>783</v>
      </c>
      <c r="IJ163" s="667" t="s">
        <v>783</v>
      </c>
      <c r="IK163" s="667" t="s">
        <v>783</v>
      </c>
      <c r="IL163" s="667" t="s">
        <v>783</v>
      </c>
      <c r="IM163" s="667" t="s">
        <v>783</v>
      </c>
      <c r="IN163" s="667" t="s">
        <v>783</v>
      </c>
      <c r="IO163" s="667" t="s">
        <v>783</v>
      </c>
      <c r="IP163" s="667">
        <v>1649</v>
      </c>
      <c r="IQ163" s="668">
        <v>37477.354571759257</v>
      </c>
      <c r="IR163" s="667">
        <v>4</v>
      </c>
      <c r="IS163" s="667" t="s">
        <v>793</v>
      </c>
      <c r="IT163" s="667">
        <v>1</v>
      </c>
      <c r="IU163" s="669">
        <v>40544</v>
      </c>
      <c r="IV163" s="667" t="s">
        <v>783</v>
      </c>
      <c r="IW163" s="667" t="s">
        <v>783</v>
      </c>
      <c r="IX163" s="667" t="s">
        <v>783</v>
      </c>
      <c r="IY163" s="667" t="s">
        <v>781</v>
      </c>
      <c r="IZ163" s="667">
        <v>45</v>
      </c>
      <c r="JA163" s="667" t="s">
        <v>789</v>
      </c>
      <c r="JB163" s="667" t="s">
        <v>783</v>
      </c>
      <c r="JC163" s="667" t="s">
        <v>783</v>
      </c>
      <c r="JD163" s="667" t="s">
        <v>783</v>
      </c>
      <c r="JE163" s="667">
        <v>329463</v>
      </c>
      <c r="JF163" s="667" t="s">
        <v>783</v>
      </c>
      <c r="JG163" s="667" t="s">
        <v>783</v>
      </c>
      <c r="JH163" s="667" t="s">
        <v>795</v>
      </c>
      <c r="JI163" s="667">
        <v>35</v>
      </c>
      <c r="JJ163" s="667" t="s">
        <v>783</v>
      </c>
      <c r="JK163" s="667" t="s">
        <v>783</v>
      </c>
      <c r="JL163" s="667" t="s">
        <v>783</v>
      </c>
      <c r="JM163" s="667" t="s">
        <v>790</v>
      </c>
      <c r="JN163" s="667">
        <v>4</v>
      </c>
      <c r="JO163" s="667">
        <v>1</v>
      </c>
      <c r="JP163" s="667" t="s">
        <v>783</v>
      </c>
      <c r="JQ163" s="667">
        <v>14287383</v>
      </c>
      <c r="JR163" s="667">
        <v>2014</v>
      </c>
      <c r="JS163" s="667">
        <v>12</v>
      </c>
      <c r="JT163" s="667" t="s">
        <v>783</v>
      </c>
      <c r="JU163" s="667" t="s">
        <v>783</v>
      </c>
      <c r="JV163" s="667" t="s">
        <v>940</v>
      </c>
      <c r="JW163" s="670">
        <v>5845.9092099999998</v>
      </c>
      <c r="JX163">
        <f>JW163</f>
        <v>5845.9092099999998</v>
      </c>
      <c r="JY163" s="225">
        <v>1.107179774621212</v>
      </c>
    </row>
    <row r="164" spans="1:289" ht="15" thickBot="1">
      <c r="C164" s="1437"/>
      <c r="M164" s="862" t="s">
        <v>651</v>
      </c>
      <c r="N164" s="311" t="s">
        <v>658</v>
      </c>
      <c r="O164" s="863">
        <v>10000</v>
      </c>
      <c r="FY164" s="650" t="s">
        <v>444</v>
      </c>
      <c r="FZ164" s="651"/>
      <c r="GA164" s="651"/>
      <c r="GB164" s="651"/>
      <c r="GC164" s="651"/>
      <c r="GD164" s="651"/>
      <c r="GE164" s="651"/>
      <c r="GF164" s="651"/>
      <c r="GG164" s="651"/>
      <c r="GH164" s="651"/>
      <c r="GI164" s="651"/>
      <c r="GJ164" s="651"/>
      <c r="GK164" s="651"/>
      <c r="GL164" s="651"/>
      <c r="GM164" s="651"/>
      <c r="GN164" s="651"/>
      <c r="GO164" s="651"/>
      <c r="GP164" s="651"/>
      <c r="GQ164" s="651"/>
      <c r="GR164" s="651"/>
      <c r="GS164" s="651"/>
      <c r="GT164" s="651"/>
      <c r="GU164" s="651"/>
      <c r="GV164" s="651"/>
      <c r="GW164" s="651"/>
      <c r="GX164" s="651"/>
      <c r="GY164" s="651"/>
      <c r="GZ164" s="651"/>
      <c r="HA164" s="651"/>
      <c r="HB164" s="651"/>
      <c r="HC164" s="651"/>
      <c r="HD164" s="651"/>
      <c r="HE164" s="651"/>
      <c r="HF164" s="651"/>
      <c r="HG164" s="651"/>
      <c r="HH164" s="651"/>
      <c r="HI164" s="651"/>
      <c r="HJ164" s="651"/>
      <c r="HK164" s="651"/>
      <c r="HL164" s="651"/>
      <c r="HM164" s="651"/>
      <c r="HN164" s="651"/>
      <c r="HO164" s="651"/>
      <c r="HP164" s="651"/>
      <c r="HQ164" s="651"/>
      <c r="HR164" s="651"/>
      <c r="HS164" s="651"/>
      <c r="HT164" s="651"/>
      <c r="HU164" s="651"/>
      <c r="HV164" s="651"/>
      <c r="HW164" s="651"/>
      <c r="HX164" s="651"/>
      <c r="HY164" s="651"/>
      <c r="HZ164" s="651"/>
      <c r="IA164" s="651"/>
      <c r="IB164" s="652"/>
      <c r="IC164" s="651"/>
      <c r="ID164" s="651"/>
      <c r="IE164" s="651"/>
      <c r="IF164" s="651"/>
      <c r="IG164" s="651"/>
      <c r="IH164" s="651"/>
      <c r="II164" s="651"/>
      <c r="IJ164" s="651"/>
      <c r="IK164" s="651"/>
      <c r="IL164" s="651"/>
      <c r="IM164" s="651"/>
      <c r="IN164" s="651"/>
      <c r="IO164" s="651"/>
      <c r="IP164" s="651"/>
      <c r="IQ164" s="652"/>
      <c r="IR164" s="651"/>
      <c r="IS164" s="651"/>
      <c r="IT164" s="651"/>
      <c r="IU164" s="653"/>
      <c r="IV164" s="651"/>
      <c r="IW164" s="651"/>
      <c r="IX164" s="651"/>
      <c r="IY164" s="651"/>
      <c r="IZ164" s="651"/>
      <c r="JA164" s="651"/>
      <c r="JB164" s="651"/>
      <c r="JC164" s="651"/>
      <c r="JD164" s="651"/>
      <c r="JE164" s="651"/>
      <c r="JF164" s="651"/>
      <c r="JG164" s="651"/>
      <c r="JH164" s="651"/>
      <c r="JI164" s="651"/>
      <c r="JJ164" s="651"/>
      <c r="JK164" s="651"/>
      <c r="JL164" s="651"/>
      <c r="JM164" s="651"/>
      <c r="JN164" s="651"/>
      <c r="JO164" s="651"/>
      <c r="JP164" s="651"/>
      <c r="JQ164" s="651"/>
      <c r="JR164" s="651"/>
      <c r="JS164" s="651"/>
      <c r="JT164" s="651"/>
      <c r="JU164" s="651"/>
      <c r="JV164" s="651"/>
      <c r="JW164" s="654"/>
      <c r="JY164" s="225"/>
    </row>
    <row r="165" spans="1:289" ht="15" thickBot="1">
      <c r="B165" s="16"/>
      <c r="C165" s="1437"/>
      <c r="FY165" s="655" t="s">
        <v>492</v>
      </c>
      <c r="FZ165" s="656">
        <v>51</v>
      </c>
      <c r="GA165" s="656">
        <v>30289599</v>
      </c>
      <c r="GB165" s="656">
        <v>35</v>
      </c>
      <c r="GC165" s="656" t="s">
        <v>3</v>
      </c>
      <c r="GD165" s="656">
        <v>16</v>
      </c>
      <c r="GE165" s="656">
        <v>1974</v>
      </c>
      <c r="GF165" s="656">
        <v>0</v>
      </c>
      <c r="GG165" s="656" t="s">
        <v>792</v>
      </c>
      <c r="GH165" s="656">
        <v>0</v>
      </c>
      <c r="GI165" s="656">
        <v>0</v>
      </c>
      <c r="GJ165" s="656" t="s">
        <v>792</v>
      </c>
      <c r="GK165" s="656">
        <v>0</v>
      </c>
      <c r="GL165" s="656" t="s">
        <v>781</v>
      </c>
      <c r="GM165" s="656" t="s">
        <v>782</v>
      </c>
      <c r="GN165" s="656">
        <v>66</v>
      </c>
      <c r="GO165" s="656" t="s">
        <v>783</v>
      </c>
      <c r="GP165" s="656">
        <v>0</v>
      </c>
      <c r="GQ165" s="656">
        <v>0</v>
      </c>
      <c r="GR165" s="656">
        <v>4</v>
      </c>
      <c r="GS165" s="656">
        <v>2</v>
      </c>
      <c r="GT165" s="656">
        <v>1</v>
      </c>
      <c r="GU165" s="656" t="s">
        <v>783</v>
      </c>
      <c r="GV165" s="656" t="s">
        <v>783</v>
      </c>
      <c r="GW165" s="656" t="s">
        <v>783</v>
      </c>
      <c r="GX165" s="656" t="s">
        <v>783</v>
      </c>
      <c r="GY165" s="656" t="s">
        <v>783</v>
      </c>
      <c r="GZ165" s="656">
        <v>1649</v>
      </c>
      <c r="HA165" s="656">
        <v>0.23</v>
      </c>
      <c r="HB165" s="656">
        <v>5</v>
      </c>
      <c r="HC165" s="656" t="s">
        <v>783</v>
      </c>
      <c r="HD165" s="656" t="s">
        <v>782</v>
      </c>
      <c r="HE165" s="656">
        <v>15</v>
      </c>
      <c r="HF165" s="656" t="s">
        <v>783</v>
      </c>
      <c r="HG165" s="656">
        <v>0</v>
      </c>
      <c r="HH165" s="656" t="s">
        <v>783</v>
      </c>
      <c r="HI165" s="656">
        <v>0</v>
      </c>
      <c r="HJ165" s="656">
        <v>1</v>
      </c>
      <c r="HK165" s="656">
        <v>45</v>
      </c>
      <c r="HL165" s="656" t="s">
        <v>784</v>
      </c>
      <c r="HM165" s="656" t="s">
        <v>785</v>
      </c>
      <c r="HN165" s="656" t="s">
        <v>783</v>
      </c>
      <c r="HO165" s="656" t="s">
        <v>783</v>
      </c>
      <c r="HP165" s="656" t="s">
        <v>783</v>
      </c>
      <c r="HQ165" s="656" t="s">
        <v>783</v>
      </c>
      <c r="HR165" s="656" t="s">
        <v>783</v>
      </c>
      <c r="HS165" s="656">
        <v>3979005</v>
      </c>
      <c r="HT165" s="656" t="s">
        <v>783</v>
      </c>
      <c r="HU165" s="656" t="s">
        <v>786</v>
      </c>
      <c r="HV165" s="656" t="s">
        <v>787</v>
      </c>
      <c r="HW165" s="656">
        <v>4</v>
      </c>
      <c r="HX165" s="656">
        <v>2014</v>
      </c>
      <c r="HY165" s="656">
        <v>63</v>
      </c>
      <c r="HZ165" s="656">
        <v>0</v>
      </c>
      <c r="IA165" s="656">
        <v>1214</v>
      </c>
      <c r="IB165" s="657">
        <v>41697.500081018516</v>
      </c>
      <c r="IC165" s="656" t="s">
        <v>788</v>
      </c>
      <c r="ID165" s="656">
        <v>3974527</v>
      </c>
      <c r="IE165" s="656">
        <v>2014</v>
      </c>
      <c r="IF165" s="656">
        <v>1712</v>
      </c>
      <c r="IG165" s="656" t="s">
        <v>783</v>
      </c>
      <c r="IH165" s="656" t="s">
        <v>783</v>
      </c>
      <c r="II165" s="656" t="s">
        <v>783</v>
      </c>
      <c r="IJ165" s="656" t="s">
        <v>783</v>
      </c>
      <c r="IK165" s="656" t="s">
        <v>783</v>
      </c>
      <c r="IL165" s="656" t="s">
        <v>783</v>
      </c>
      <c r="IM165" s="656" t="s">
        <v>783</v>
      </c>
      <c r="IN165" s="656" t="s">
        <v>783</v>
      </c>
      <c r="IO165" s="656" t="s">
        <v>783</v>
      </c>
      <c r="IP165" s="656">
        <v>1649</v>
      </c>
      <c r="IQ165" s="657">
        <v>37477.354571759257</v>
      </c>
      <c r="IR165" s="656">
        <v>4</v>
      </c>
      <c r="IS165" s="656" t="s">
        <v>793</v>
      </c>
      <c r="IT165" s="656">
        <v>1</v>
      </c>
      <c r="IU165" s="658">
        <v>41275</v>
      </c>
      <c r="IV165" s="656" t="s">
        <v>783</v>
      </c>
      <c r="IW165" s="656" t="s">
        <v>783</v>
      </c>
      <c r="IX165" s="656" t="s">
        <v>783</v>
      </c>
      <c r="IY165" s="656" t="s">
        <v>781</v>
      </c>
      <c r="IZ165" s="656">
        <v>45</v>
      </c>
      <c r="JA165" s="656" t="s">
        <v>789</v>
      </c>
      <c r="JB165" s="656" t="s">
        <v>783</v>
      </c>
      <c r="JC165" s="656" t="s">
        <v>783</v>
      </c>
      <c r="JD165" s="656" t="s">
        <v>783</v>
      </c>
      <c r="JE165" s="656">
        <v>329464</v>
      </c>
      <c r="JF165" s="656" t="s">
        <v>783</v>
      </c>
      <c r="JG165" s="656" t="s">
        <v>783</v>
      </c>
      <c r="JH165" s="656" t="s">
        <v>795</v>
      </c>
      <c r="JI165" s="656">
        <v>35</v>
      </c>
      <c r="JJ165" s="656" t="s">
        <v>783</v>
      </c>
      <c r="JK165" s="656" t="s">
        <v>783</v>
      </c>
      <c r="JL165" s="656" t="s">
        <v>783</v>
      </c>
      <c r="JM165" s="656" t="s">
        <v>790</v>
      </c>
      <c r="JN165" s="656">
        <v>4</v>
      </c>
      <c r="JO165" s="656">
        <v>1</v>
      </c>
      <c r="JP165" s="656" t="s">
        <v>783</v>
      </c>
      <c r="JQ165" s="656">
        <v>12683066</v>
      </c>
      <c r="JR165" s="656">
        <v>2013</v>
      </c>
      <c r="JS165" s="656">
        <v>12</v>
      </c>
      <c r="JT165" s="656" t="s">
        <v>783</v>
      </c>
      <c r="JU165" s="656" t="s">
        <v>783</v>
      </c>
      <c r="JV165" s="656" t="s">
        <v>941</v>
      </c>
      <c r="JW165" s="659">
        <v>1597.1326819999999</v>
      </c>
      <c r="JX165">
        <f>JW165</f>
        <v>1597.1326819999999</v>
      </c>
      <c r="JY165" s="225">
        <v>0.30248725037878788</v>
      </c>
    </row>
    <row r="166" spans="1:289">
      <c r="B166" s="16"/>
      <c r="C166" s="1437"/>
      <c r="FY166" s="666" t="s">
        <v>342</v>
      </c>
      <c r="FZ166" s="667">
        <v>2</v>
      </c>
      <c r="GA166" s="667">
        <v>32434944</v>
      </c>
      <c r="GB166" s="667">
        <v>55</v>
      </c>
      <c r="GC166" s="667" t="s">
        <v>798</v>
      </c>
      <c r="GD166" s="667">
        <v>20</v>
      </c>
      <c r="GE166" s="667">
        <v>1973</v>
      </c>
      <c r="GF166" s="667">
        <v>1</v>
      </c>
      <c r="GG166" s="667" t="s">
        <v>780</v>
      </c>
      <c r="GH166" s="667">
        <v>1</v>
      </c>
      <c r="GI166" s="667">
        <v>1</v>
      </c>
      <c r="GJ166" s="667" t="s">
        <v>780</v>
      </c>
      <c r="GK166" s="667">
        <v>1</v>
      </c>
      <c r="GL166" s="667" t="s">
        <v>781</v>
      </c>
      <c r="GM166" s="667" t="s">
        <v>782</v>
      </c>
      <c r="GN166" s="667">
        <v>66</v>
      </c>
      <c r="GO166" s="667" t="s">
        <v>783</v>
      </c>
      <c r="GP166" s="667">
        <v>0</v>
      </c>
      <c r="GQ166" s="667">
        <v>0</v>
      </c>
      <c r="GR166" s="667">
        <v>4</v>
      </c>
      <c r="GS166" s="667">
        <v>2</v>
      </c>
      <c r="GT166" s="667">
        <v>1</v>
      </c>
      <c r="GU166" s="667" t="s">
        <v>783</v>
      </c>
      <c r="GV166" s="667" t="s">
        <v>783</v>
      </c>
      <c r="GW166" s="667" t="s">
        <v>783</v>
      </c>
      <c r="GX166" s="667" t="s">
        <v>783</v>
      </c>
      <c r="GY166" s="667" t="s">
        <v>783</v>
      </c>
      <c r="GZ166" s="667">
        <v>1649</v>
      </c>
      <c r="HA166" s="667">
        <v>0.52</v>
      </c>
      <c r="HB166" s="667">
        <v>5</v>
      </c>
      <c r="HC166" s="667" t="s">
        <v>783</v>
      </c>
      <c r="HD166" s="667" t="s">
        <v>782</v>
      </c>
      <c r="HE166" s="667">
        <v>15</v>
      </c>
      <c r="HF166" s="667" t="s">
        <v>783</v>
      </c>
      <c r="HG166" s="667">
        <v>0</v>
      </c>
      <c r="HH166" s="667" t="s">
        <v>783</v>
      </c>
      <c r="HI166" s="667">
        <v>0</v>
      </c>
      <c r="HJ166" s="667">
        <v>1</v>
      </c>
      <c r="HK166" s="667">
        <v>45</v>
      </c>
      <c r="HL166" s="667" t="s">
        <v>784</v>
      </c>
      <c r="HM166" s="667" t="s">
        <v>785</v>
      </c>
      <c r="HN166" s="667" t="s">
        <v>783</v>
      </c>
      <c r="HO166" s="667" t="s">
        <v>783</v>
      </c>
      <c r="HP166" s="667" t="s">
        <v>783</v>
      </c>
      <c r="HQ166" s="667" t="s">
        <v>783</v>
      </c>
      <c r="HR166" s="667" t="s">
        <v>783</v>
      </c>
      <c r="HS166" s="667">
        <v>5074691</v>
      </c>
      <c r="HT166" s="667" t="s">
        <v>783</v>
      </c>
      <c r="HU166" s="667" t="s">
        <v>786</v>
      </c>
      <c r="HV166" s="667" t="s">
        <v>787</v>
      </c>
      <c r="HW166" s="667">
        <v>4</v>
      </c>
      <c r="HX166" s="667">
        <v>2016</v>
      </c>
      <c r="HY166" s="667">
        <v>63</v>
      </c>
      <c r="HZ166" s="667">
        <v>1109</v>
      </c>
      <c r="IA166" s="667">
        <v>3855</v>
      </c>
      <c r="IB166" s="668">
        <v>42227.682129629633</v>
      </c>
      <c r="IC166" s="667" t="s">
        <v>788</v>
      </c>
      <c r="ID166" s="667">
        <v>5074690</v>
      </c>
      <c r="IE166" s="667">
        <v>2014</v>
      </c>
      <c r="IF166" s="667">
        <v>1712</v>
      </c>
      <c r="IG166" s="667" t="s">
        <v>783</v>
      </c>
      <c r="IH166" s="667" t="s">
        <v>783</v>
      </c>
      <c r="II166" s="667" t="s">
        <v>783</v>
      </c>
      <c r="IJ166" s="667" t="s">
        <v>783</v>
      </c>
      <c r="IK166" s="667" t="s">
        <v>783</v>
      </c>
      <c r="IL166" s="667" t="s">
        <v>783</v>
      </c>
      <c r="IM166" s="667" t="s">
        <v>783</v>
      </c>
      <c r="IN166" s="667" t="s">
        <v>783</v>
      </c>
      <c r="IO166" s="667" t="s">
        <v>783</v>
      </c>
      <c r="IP166" s="667">
        <v>1649</v>
      </c>
      <c r="IQ166" s="668">
        <v>38587.423726851855</v>
      </c>
      <c r="IR166" s="667">
        <v>2</v>
      </c>
      <c r="IS166" s="667" t="s">
        <v>793</v>
      </c>
      <c r="IT166" s="667">
        <v>1</v>
      </c>
      <c r="IU166" s="669">
        <v>41275</v>
      </c>
      <c r="IV166" s="667" t="s">
        <v>783</v>
      </c>
      <c r="IW166" s="667" t="s">
        <v>783</v>
      </c>
      <c r="IX166" s="667" t="s">
        <v>783</v>
      </c>
      <c r="IY166" s="667" t="s">
        <v>781</v>
      </c>
      <c r="IZ166" s="667">
        <v>45</v>
      </c>
      <c r="JA166" s="667" t="s">
        <v>789</v>
      </c>
      <c r="JB166" s="667" t="s">
        <v>783</v>
      </c>
      <c r="JC166" s="667" t="s">
        <v>783</v>
      </c>
      <c r="JD166" s="667" t="s">
        <v>783</v>
      </c>
      <c r="JE166" s="667">
        <v>329465</v>
      </c>
      <c r="JF166" s="667" t="s">
        <v>783</v>
      </c>
      <c r="JG166" s="667" t="s">
        <v>783</v>
      </c>
      <c r="JH166" s="667" t="s">
        <v>795</v>
      </c>
      <c r="JI166" s="667">
        <v>55</v>
      </c>
      <c r="JJ166" s="667" t="s">
        <v>783</v>
      </c>
      <c r="JK166" s="667" t="s">
        <v>783</v>
      </c>
      <c r="JL166" s="667" t="s">
        <v>783</v>
      </c>
      <c r="JM166" s="667" t="s">
        <v>790</v>
      </c>
      <c r="JN166" s="667">
        <v>4</v>
      </c>
      <c r="JO166" s="667">
        <v>3</v>
      </c>
      <c r="JP166" s="667" t="s">
        <v>783</v>
      </c>
      <c r="JQ166" s="667">
        <v>10711928</v>
      </c>
      <c r="JR166" s="667">
        <v>2011</v>
      </c>
      <c r="JS166" s="667">
        <v>3</v>
      </c>
      <c r="JT166" s="667" t="s">
        <v>783</v>
      </c>
      <c r="JU166" s="667" t="s">
        <v>783</v>
      </c>
      <c r="JV166" s="667" t="s">
        <v>942</v>
      </c>
      <c r="JW166" s="670">
        <v>3888.7342090000002</v>
      </c>
      <c r="JY166" s="225"/>
    </row>
    <row r="167" spans="1:289" ht="15" thickBot="1">
      <c r="B167" s="16"/>
      <c r="C167" s="1437"/>
      <c r="FY167" s="625" t="s">
        <v>342</v>
      </c>
      <c r="FZ167" s="626">
        <v>214</v>
      </c>
      <c r="GA167" s="626">
        <v>32434945</v>
      </c>
      <c r="GB167" s="626" t="s">
        <v>783</v>
      </c>
      <c r="GC167" s="626"/>
      <c r="GD167" s="626" t="s">
        <v>783</v>
      </c>
      <c r="GE167" s="626" t="s">
        <v>783</v>
      </c>
      <c r="GF167" s="626" t="s">
        <v>783</v>
      </c>
      <c r="GG167" s="626"/>
      <c r="GH167" s="626" t="s">
        <v>783</v>
      </c>
      <c r="GI167" s="626" t="s">
        <v>783</v>
      </c>
      <c r="GJ167" s="626"/>
      <c r="GK167" s="626" t="s">
        <v>783</v>
      </c>
      <c r="GL167" s="626" t="s">
        <v>781</v>
      </c>
      <c r="GM167" s="626" t="s">
        <v>783</v>
      </c>
      <c r="GN167" s="626" t="s">
        <v>783</v>
      </c>
      <c r="GO167" s="626" t="s">
        <v>783</v>
      </c>
      <c r="GP167" s="626" t="s">
        <v>783</v>
      </c>
      <c r="GQ167" s="626" t="s">
        <v>783</v>
      </c>
      <c r="GR167" s="626" t="s">
        <v>783</v>
      </c>
      <c r="GS167" s="626" t="s">
        <v>783</v>
      </c>
      <c r="GT167" s="626" t="s">
        <v>783</v>
      </c>
      <c r="GU167" s="626" t="s">
        <v>783</v>
      </c>
      <c r="GV167" s="626" t="s">
        <v>783</v>
      </c>
      <c r="GW167" s="626" t="s">
        <v>783</v>
      </c>
      <c r="GX167" s="626" t="s">
        <v>783</v>
      </c>
      <c r="GY167" s="626" t="s">
        <v>783</v>
      </c>
      <c r="GZ167" s="626">
        <v>1649</v>
      </c>
      <c r="HA167" s="626">
        <v>0</v>
      </c>
      <c r="HB167" s="626">
        <v>9</v>
      </c>
      <c r="HC167" s="626" t="s">
        <v>783</v>
      </c>
      <c r="HD167" s="626" t="s">
        <v>783</v>
      </c>
      <c r="HE167" s="626" t="s">
        <v>783</v>
      </c>
      <c r="HF167" s="626" t="s">
        <v>783</v>
      </c>
      <c r="HG167" s="626" t="s">
        <v>783</v>
      </c>
      <c r="HH167" s="626" t="s">
        <v>783</v>
      </c>
      <c r="HI167" s="626" t="s">
        <v>783</v>
      </c>
      <c r="HJ167" s="626" t="s">
        <v>783</v>
      </c>
      <c r="HK167" s="626" t="s">
        <v>783</v>
      </c>
      <c r="HL167" s="626" t="s">
        <v>783</v>
      </c>
      <c r="HM167" s="626" t="s">
        <v>783</v>
      </c>
      <c r="HN167" s="626" t="s">
        <v>783</v>
      </c>
      <c r="HO167" s="626" t="s">
        <v>783</v>
      </c>
      <c r="HP167" s="626" t="s">
        <v>783</v>
      </c>
      <c r="HQ167" s="626" t="s">
        <v>783</v>
      </c>
      <c r="HR167" s="626" t="s">
        <v>783</v>
      </c>
      <c r="HS167" s="626">
        <v>5074691</v>
      </c>
      <c r="HT167" s="626" t="s">
        <v>783</v>
      </c>
      <c r="HU167" s="626" t="s">
        <v>786</v>
      </c>
      <c r="HV167" s="626" t="s">
        <v>787</v>
      </c>
      <c r="HW167" s="626">
        <v>4</v>
      </c>
      <c r="HX167" s="626">
        <v>2016</v>
      </c>
      <c r="HY167" s="626">
        <v>63</v>
      </c>
      <c r="HZ167" s="626">
        <v>0</v>
      </c>
      <c r="IA167" s="626">
        <v>1109</v>
      </c>
      <c r="IB167" s="627">
        <v>42227.682129629633</v>
      </c>
      <c r="IC167" s="626" t="s">
        <v>788</v>
      </c>
      <c r="ID167" s="626">
        <v>5074690</v>
      </c>
      <c r="IE167" s="626">
        <v>2014</v>
      </c>
      <c r="IF167" s="626">
        <v>1712</v>
      </c>
      <c r="IG167" s="626" t="s">
        <v>783</v>
      </c>
      <c r="IH167" s="626" t="s">
        <v>783</v>
      </c>
      <c r="II167" s="626" t="s">
        <v>783</v>
      </c>
      <c r="IJ167" s="626" t="s">
        <v>783</v>
      </c>
      <c r="IK167" s="626" t="s">
        <v>783</v>
      </c>
      <c r="IL167" s="626" t="s">
        <v>783</v>
      </c>
      <c r="IM167" s="626" t="s">
        <v>783</v>
      </c>
      <c r="IN167" s="626" t="s">
        <v>783</v>
      </c>
      <c r="IO167" s="626" t="s">
        <v>783</v>
      </c>
      <c r="IP167" s="626">
        <v>2108</v>
      </c>
      <c r="IQ167" s="627">
        <v>38587.423726851855</v>
      </c>
      <c r="IR167" s="626" t="s">
        <v>783</v>
      </c>
      <c r="IS167" s="626" t="s">
        <v>783</v>
      </c>
      <c r="IT167" s="626" t="s">
        <v>783</v>
      </c>
      <c r="IU167" s="626" t="s">
        <v>783</v>
      </c>
      <c r="IV167" s="626" t="s">
        <v>783</v>
      </c>
      <c r="IW167" s="626" t="s">
        <v>783</v>
      </c>
      <c r="IX167" s="626" t="s">
        <v>783</v>
      </c>
      <c r="IY167" s="626" t="s">
        <v>781</v>
      </c>
      <c r="IZ167" s="626" t="s">
        <v>783</v>
      </c>
      <c r="JA167" s="626" t="s">
        <v>783</v>
      </c>
      <c r="JB167" s="626" t="s">
        <v>783</v>
      </c>
      <c r="JC167" s="626" t="s">
        <v>783</v>
      </c>
      <c r="JD167" s="626" t="s">
        <v>783</v>
      </c>
      <c r="JE167" s="626">
        <v>329465</v>
      </c>
      <c r="JF167" s="626" t="s">
        <v>783</v>
      </c>
      <c r="JG167" s="626" t="s">
        <v>783</v>
      </c>
      <c r="JH167" s="626" t="s">
        <v>783</v>
      </c>
      <c r="JI167" s="626" t="s">
        <v>783</v>
      </c>
      <c r="JJ167" s="626" t="s">
        <v>783</v>
      </c>
      <c r="JK167" s="626" t="s">
        <v>783</v>
      </c>
      <c r="JL167" s="626" t="s">
        <v>783</v>
      </c>
      <c r="JM167" s="626" t="s">
        <v>783</v>
      </c>
      <c r="JN167" s="626">
        <v>4</v>
      </c>
      <c r="JO167" s="626" t="s">
        <v>783</v>
      </c>
      <c r="JP167" s="626" t="s">
        <v>783</v>
      </c>
      <c r="JQ167" s="626">
        <v>10711928</v>
      </c>
      <c r="JR167" s="626">
        <v>2011</v>
      </c>
      <c r="JS167" s="626">
        <v>3</v>
      </c>
      <c r="JT167" s="626" t="s">
        <v>783</v>
      </c>
      <c r="JU167" s="626" t="s">
        <v>783</v>
      </c>
      <c r="JV167" s="626" t="s">
        <v>943</v>
      </c>
      <c r="JW167" s="628">
        <v>1134.7545419999999</v>
      </c>
      <c r="JX167">
        <f>SUM(JW166:JW167)</f>
        <v>5023.4887509999999</v>
      </c>
      <c r="JY167" s="225">
        <v>0.95141832405303028</v>
      </c>
    </row>
    <row r="168" spans="1:289" ht="15" thickBot="1">
      <c r="B168" s="16"/>
      <c r="FY168" s="655" t="s">
        <v>493</v>
      </c>
      <c r="FZ168" s="656">
        <v>198</v>
      </c>
      <c r="GA168" s="656">
        <v>32434942</v>
      </c>
      <c r="GB168" s="656">
        <v>35</v>
      </c>
      <c r="GC168" s="656" t="s">
        <v>3</v>
      </c>
      <c r="GD168" s="656">
        <v>16</v>
      </c>
      <c r="GE168" s="656">
        <v>1970</v>
      </c>
      <c r="GF168" s="656">
        <v>0</v>
      </c>
      <c r="GG168" s="656" t="s">
        <v>792</v>
      </c>
      <c r="GH168" s="656">
        <v>0</v>
      </c>
      <c r="GI168" s="656">
        <v>0</v>
      </c>
      <c r="GJ168" s="656" t="s">
        <v>792</v>
      </c>
      <c r="GK168" s="656">
        <v>0</v>
      </c>
      <c r="GL168" s="656" t="s">
        <v>781</v>
      </c>
      <c r="GM168" s="656" t="s">
        <v>782</v>
      </c>
      <c r="GN168" s="656">
        <v>66</v>
      </c>
      <c r="GO168" s="656" t="s">
        <v>783</v>
      </c>
      <c r="GP168" s="656">
        <v>0</v>
      </c>
      <c r="GQ168" s="656">
        <v>0</v>
      </c>
      <c r="GR168" s="656">
        <v>4</v>
      </c>
      <c r="GS168" s="656">
        <v>2</v>
      </c>
      <c r="GT168" s="656">
        <v>1</v>
      </c>
      <c r="GU168" s="656" t="s">
        <v>783</v>
      </c>
      <c r="GV168" s="656" t="s">
        <v>783</v>
      </c>
      <c r="GW168" s="656" t="s">
        <v>783</v>
      </c>
      <c r="GX168" s="656" t="s">
        <v>783</v>
      </c>
      <c r="GY168" s="656" t="s">
        <v>783</v>
      </c>
      <c r="GZ168" s="656">
        <v>1649</v>
      </c>
      <c r="HA168" s="656">
        <v>0.06</v>
      </c>
      <c r="HB168" s="656">
        <v>5</v>
      </c>
      <c r="HC168" s="656" t="s">
        <v>783</v>
      </c>
      <c r="HD168" s="656" t="s">
        <v>782</v>
      </c>
      <c r="HE168" s="656">
        <v>15</v>
      </c>
      <c r="HF168" s="656" t="s">
        <v>783</v>
      </c>
      <c r="HG168" s="656">
        <v>0</v>
      </c>
      <c r="HH168" s="656" t="s">
        <v>783</v>
      </c>
      <c r="HI168" s="656">
        <v>0</v>
      </c>
      <c r="HJ168" s="656">
        <v>1</v>
      </c>
      <c r="HK168" s="656">
        <v>45</v>
      </c>
      <c r="HL168" s="656" t="s">
        <v>784</v>
      </c>
      <c r="HM168" s="656" t="s">
        <v>785</v>
      </c>
      <c r="HN168" s="656" t="s">
        <v>783</v>
      </c>
      <c r="HO168" s="656" t="s">
        <v>783</v>
      </c>
      <c r="HP168" s="656" t="s">
        <v>783</v>
      </c>
      <c r="HQ168" s="656" t="s">
        <v>783</v>
      </c>
      <c r="HR168" s="656" t="s">
        <v>783</v>
      </c>
      <c r="HS168" s="656">
        <v>3980770</v>
      </c>
      <c r="HT168" s="656" t="s">
        <v>783</v>
      </c>
      <c r="HU168" s="656" t="s">
        <v>786</v>
      </c>
      <c r="HV168" s="656" t="s">
        <v>787</v>
      </c>
      <c r="HW168" s="656">
        <v>4</v>
      </c>
      <c r="HX168" s="656">
        <v>2016</v>
      </c>
      <c r="HY168" s="656">
        <v>63</v>
      </c>
      <c r="HZ168" s="656">
        <v>0</v>
      </c>
      <c r="IA168" s="656">
        <v>317</v>
      </c>
      <c r="IB168" s="657">
        <v>42227.682129629633</v>
      </c>
      <c r="IC168" s="656" t="s">
        <v>788</v>
      </c>
      <c r="ID168" s="656">
        <v>3976292</v>
      </c>
      <c r="IE168" s="656">
        <v>2014</v>
      </c>
      <c r="IF168" s="656">
        <v>1712</v>
      </c>
      <c r="IG168" s="656" t="s">
        <v>783</v>
      </c>
      <c r="IH168" s="656" t="s">
        <v>783</v>
      </c>
      <c r="II168" s="656" t="s">
        <v>783</v>
      </c>
      <c r="IJ168" s="656" t="s">
        <v>783</v>
      </c>
      <c r="IK168" s="656" t="s">
        <v>783</v>
      </c>
      <c r="IL168" s="656" t="s">
        <v>783</v>
      </c>
      <c r="IM168" s="656" t="s">
        <v>783</v>
      </c>
      <c r="IN168" s="656" t="s">
        <v>783</v>
      </c>
      <c r="IO168" s="656" t="s">
        <v>783</v>
      </c>
      <c r="IP168" s="656">
        <v>1649</v>
      </c>
      <c r="IQ168" s="657">
        <v>37477.354571759257</v>
      </c>
      <c r="IR168" s="656">
        <v>4</v>
      </c>
      <c r="IS168" s="656" t="s">
        <v>793</v>
      </c>
      <c r="IT168" s="656">
        <v>1</v>
      </c>
      <c r="IU168" s="658">
        <v>41275</v>
      </c>
      <c r="IV168" s="656" t="s">
        <v>783</v>
      </c>
      <c r="IW168" s="656" t="s">
        <v>783</v>
      </c>
      <c r="IX168" s="656" t="s">
        <v>783</v>
      </c>
      <c r="IY168" s="656" t="s">
        <v>781</v>
      </c>
      <c r="IZ168" s="656">
        <v>45</v>
      </c>
      <c r="JA168" s="656" t="s">
        <v>789</v>
      </c>
      <c r="JB168" s="656" t="s">
        <v>783</v>
      </c>
      <c r="JC168" s="656" t="s">
        <v>783</v>
      </c>
      <c r="JD168" s="656" t="s">
        <v>783</v>
      </c>
      <c r="JE168" s="656">
        <v>329466</v>
      </c>
      <c r="JF168" s="656" t="s">
        <v>783</v>
      </c>
      <c r="JG168" s="656" t="s">
        <v>783</v>
      </c>
      <c r="JH168" s="656" t="s">
        <v>795</v>
      </c>
      <c r="JI168" s="656">
        <v>35</v>
      </c>
      <c r="JJ168" s="656" t="s">
        <v>783</v>
      </c>
      <c r="JK168" s="656" t="s">
        <v>783</v>
      </c>
      <c r="JL168" s="656" t="s">
        <v>783</v>
      </c>
      <c r="JM168" s="656" t="s">
        <v>790</v>
      </c>
      <c r="JN168" s="656">
        <v>4</v>
      </c>
      <c r="JO168" s="656">
        <v>1</v>
      </c>
      <c r="JP168" s="656" t="s">
        <v>783</v>
      </c>
      <c r="JQ168" s="656">
        <v>12683066</v>
      </c>
      <c r="JR168" s="656">
        <v>2013</v>
      </c>
      <c r="JS168" s="656">
        <v>12</v>
      </c>
      <c r="JT168" s="656" t="s">
        <v>783</v>
      </c>
      <c r="JU168" s="656" t="s">
        <v>783</v>
      </c>
      <c r="JV168" s="656" t="s">
        <v>944</v>
      </c>
      <c r="JW168" s="659">
        <v>348.20420999999999</v>
      </c>
      <c r="JX168">
        <f t="shared" ref="JX168:JX171" si="147">JW168</f>
        <v>348.20420999999999</v>
      </c>
      <c r="JY168" s="225">
        <v>6.5947767045454547E-2</v>
      </c>
      <c r="KC168" s="1437"/>
    </row>
    <row r="169" spans="1:289" ht="15" thickBot="1">
      <c r="B169" s="16"/>
      <c r="FY169" s="655" t="s">
        <v>451</v>
      </c>
      <c r="FZ169" s="656">
        <v>53</v>
      </c>
      <c r="GA169" s="656">
        <v>30289606</v>
      </c>
      <c r="GB169" s="656">
        <v>35</v>
      </c>
      <c r="GC169" s="656" t="s">
        <v>3</v>
      </c>
      <c r="GD169" s="656">
        <v>18</v>
      </c>
      <c r="GE169" s="656">
        <v>1970</v>
      </c>
      <c r="GF169" s="656">
        <v>0</v>
      </c>
      <c r="GG169" s="656" t="s">
        <v>792</v>
      </c>
      <c r="GH169" s="656">
        <v>0</v>
      </c>
      <c r="GI169" s="656">
        <v>0</v>
      </c>
      <c r="GJ169" s="656" t="s">
        <v>792</v>
      </c>
      <c r="GK169" s="656">
        <v>0</v>
      </c>
      <c r="GL169" s="656" t="s">
        <v>781</v>
      </c>
      <c r="GM169" s="656" t="s">
        <v>782</v>
      </c>
      <c r="GN169" s="656">
        <v>50</v>
      </c>
      <c r="GO169" s="656" t="s">
        <v>783</v>
      </c>
      <c r="GP169" s="656">
        <v>0</v>
      </c>
      <c r="GQ169" s="656">
        <v>0</v>
      </c>
      <c r="GR169" s="656">
        <v>4</v>
      </c>
      <c r="GS169" s="656">
        <v>2</v>
      </c>
      <c r="GT169" s="656">
        <v>1</v>
      </c>
      <c r="GU169" s="656" t="s">
        <v>783</v>
      </c>
      <c r="GV169" s="656" t="s">
        <v>783</v>
      </c>
      <c r="GW169" s="656" t="s">
        <v>783</v>
      </c>
      <c r="GX169" s="656" t="s">
        <v>783</v>
      </c>
      <c r="GY169" s="656" t="s">
        <v>783</v>
      </c>
      <c r="GZ169" s="656">
        <v>1649</v>
      </c>
      <c r="HA169" s="656">
        <v>0.12</v>
      </c>
      <c r="HB169" s="656">
        <v>5</v>
      </c>
      <c r="HC169" s="656" t="s">
        <v>783</v>
      </c>
      <c r="HD169" s="656" t="s">
        <v>782</v>
      </c>
      <c r="HE169" s="656">
        <v>15</v>
      </c>
      <c r="HF169" s="656" t="s">
        <v>783</v>
      </c>
      <c r="HG169" s="656">
        <v>0</v>
      </c>
      <c r="HH169" s="656" t="s">
        <v>783</v>
      </c>
      <c r="HI169" s="656">
        <v>0</v>
      </c>
      <c r="HJ169" s="656">
        <v>1</v>
      </c>
      <c r="HK169" s="656">
        <v>45</v>
      </c>
      <c r="HL169" s="656" t="s">
        <v>784</v>
      </c>
      <c r="HM169" s="656" t="s">
        <v>785</v>
      </c>
      <c r="HN169" s="656" t="s">
        <v>783</v>
      </c>
      <c r="HO169" s="656" t="s">
        <v>783</v>
      </c>
      <c r="HP169" s="656" t="s">
        <v>783</v>
      </c>
      <c r="HQ169" s="656" t="s">
        <v>783</v>
      </c>
      <c r="HR169" s="656" t="s">
        <v>783</v>
      </c>
      <c r="HS169" s="656">
        <v>3978906</v>
      </c>
      <c r="HT169" s="656" t="s">
        <v>783</v>
      </c>
      <c r="HU169" s="656" t="s">
        <v>786</v>
      </c>
      <c r="HV169" s="656" t="s">
        <v>787</v>
      </c>
      <c r="HW169" s="656">
        <v>4</v>
      </c>
      <c r="HX169" s="656">
        <v>2014</v>
      </c>
      <c r="HY169" s="656">
        <v>63</v>
      </c>
      <c r="HZ169" s="656">
        <v>0</v>
      </c>
      <c r="IA169" s="656">
        <v>634</v>
      </c>
      <c r="IB169" s="657">
        <v>41697.500081018516</v>
      </c>
      <c r="IC169" s="656" t="s">
        <v>788</v>
      </c>
      <c r="ID169" s="656">
        <v>3974428</v>
      </c>
      <c r="IE169" s="656">
        <v>2014</v>
      </c>
      <c r="IF169" s="656">
        <v>1712</v>
      </c>
      <c r="IG169" s="656" t="s">
        <v>783</v>
      </c>
      <c r="IH169" s="656" t="s">
        <v>783</v>
      </c>
      <c r="II169" s="656" t="s">
        <v>783</v>
      </c>
      <c r="IJ169" s="656" t="s">
        <v>783</v>
      </c>
      <c r="IK169" s="656" t="s">
        <v>783</v>
      </c>
      <c r="IL169" s="656" t="s">
        <v>783</v>
      </c>
      <c r="IM169" s="656" t="s">
        <v>783</v>
      </c>
      <c r="IN169" s="656" t="s">
        <v>783</v>
      </c>
      <c r="IO169" s="656" t="s">
        <v>783</v>
      </c>
      <c r="IP169" s="656">
        <v>1649</v>
      </c>
      <c r="IQ169" s="657">
        <v>37477.354571759257</v>
      </c>
      <c r="IR169" s="656">
        <v>4</v>
      </c>
      <c r="IS169" s="656" t="s">
        <v>793</v>
      </c>
      <c r="IT169" s="656">
        <v>1</v>
      </c>
      <c r="IU169" s="658">
        <v>41275</v>
      </c>
      <c r="IV169" s="656" t="s">
        <v>783</v>
      </c>
      <c r="IW169" s="656" t="s">
        <v>783</v>
      </c>
      <c r="IX169" s="656" t="s">
        <v>783</v>
      </c>
      <c r="IY169" s="656" t="s">
        <v>781</v>
      </c>
      <c r="IZ169" s="656">
        <v>45</v>
      </c>
      <c r="JA169" s="656" t="s">
        <v>789</v>
      </c>
      <c r="JB169" s="656" t="s">
        <v>783</v>
      </c>
      <c r="JC169" s="656" t="s">
        <v>783</v>
      </c>
      <c r="JD169" s="656" t="s">
        <v>783</v>
      </c>
      <c r="JE169" s="656">
        <v>329467</v>
      </c>
      <c r="JF169" s="656" t="s">
        <v>783</v>
      </c>
      <c r="JG169" s="656" t="s">
        <v>783</v>
      </c>
      <c r="JH169" s="656" t="s">
        <v>795</v>
      </c>
      <c r="JI169" s="656">
        <v>35</v>
      </c>
      <c r="JJ169" s="656" t="s">
        <v>783</v>
      </c>
      <c r="JK169" s="656" t="s">
        <v>783</v>
      </c>
      <c r="JL169" s="656" t="s">
        <v>783</v>
      </c>
      <c r="JM169" s="656" t="s">
        <v>790</v>
      </c>
      <c r="JN169" s="656">
        <v>4</v>
      </c>
      <c r="JO169" s="656">
        <v>1</v>
      </c>
      <c r="JP169" s="656" t="s">
        <v>783</v>
      </c>
      <c r="JQ169" s="656">
        <v>12683066</v>
      </c>
      <c r="JR169" s="656">
        <v>2013</v>
      </c>
      <c r="JS169" s="656">
        <v>12</v>
      </c>
      <c r="JT169" s="656" t="s">
        <v>783</v>
      </c>
      <c r="JU169" s="656" t="s">
        <v>783</v>
      </c>
      <c r="JV169" s="656" t="s">
        <v>945</v>
      </c>
      <c r="JW169" s="659">
        <v>633.60009100000002</v>
      </c>
      <c r="JX169">
        <f t="shared" si="147"/>
        <v>633.60009100000002</v>
      </c>
      <c r="JY169" s="225">
        <v>0.12000001723484849</v>
      </c>
      <c r="KC169" s="1437"/>
    </row>
    <row r="170" spans="1:289" s="1437" customFormat="1" ht="15" thickBot="1">
      <c r="C170" s="16" t="s">
        <v>144</v>
      </c>
      <c r="G170" s="1445"/>
      <c r="H170" s="1445"/>
      <c r="I170" s="1445"/>
      <c r="J170" s="1445"/>
      <c r="K170" s="1445"/>
      <c r="L170" s="1445"/>
      <c r="M170" s="327"/>
      <c r="N170" s="328"/>
      <c r="O170" s="1445"/>
      <c r="P170" s="1101"/>
      <c r="Q170" s="1101"/>
      <c r="R170" s="1445"/>
      <c r="U170" s="59"/>
      <c r="V170" s="59"/>
      <c r="W170" s="496"/>
      <c r="X170" s="496"/>
      <c r="Y170" s="496"/>
      <c r="Z170" s="496"/>
      <c r="AA170" s="496"/>
      <c r="AB170" s="915"/>
      <c r="AC170" s="512"/>
      <c r="AE170" s="911"/>
      <c r="AF170" s="555"/>
      <c r="AG170" s="512"/>
      <c r="AJ170" s="555"/>
      <c r="AP170" s="555"/>
      <c r="AR170" s="555"/>
      <c r="AT170" s="555"/>
      <c r="AV170" s="555"/>
      <c r="AX170" s="555"/>
      <c r="AZ170" s="555"/>
      <c r="BB170" s="555"/>
      <c r="BD170" s="555"/>
      <c r="BF170" s="555"/>
      <c r="BH170" s="555"/>
      <c r="BJ170" s="555"/>
      <c r="BL170" s="555"/>
      <c r="BN170" s="555"/>
      <c r="BP170" s="555"/>
      <c r="BR170" s="555"/>
      <c r="BS170" s="1445"/>
      <c r="BT170" s="1445"/>
      <c r="BU170" s="1445"/>
      <c r="BV170" s="1445"/>
      <c r="BW170" s="1445"/>
      <c r="BX170" s="1445"/>
      <c r="BY170" s="1445"/>
      <c r="BZ170" s="1445"/>
      <c r="CA170" s="1445"/>
      <c r="CB170" s="1445"/>
      <c r="CC170" s="1445"/>
      <c r="CD170" s="1445"/>
      <c r="CE170" s="1445"/>
      <c r="CF170" s="1445"/>
      <c r="CG170" s="1445"/>
      <c r="CH170" s="1445"/>
      <c r="CI170" s="1445"/>
      <c r="CJ170" s="1445"/>
      <c r="CK170" s="1445"/>
      <c r="CL170" s="1445"/>
      <c r="CM170" s="1445"/>
      <c r="CN170" s="1445"/>
      <c r="CO170" s="1445"/>
      <c r="CP170" s="1445"/>
      <c r="CQ170" s="1445"/>
      <c r="CR170" s="1445"/>
      <c r="CS170" s="1445"/>
      <c r="CT170" s="1445"/>
      <c r="CU170" s="1445"/>
      <c r="CV170" s="1445"/>
      <c r="CW170" s="1445"/>
      <c r="CX170" s="1445"/>
      <c r="CY170" s="1445"/>
      <c r="CZ170" s="1445"/>
      <c r="DA170" s="1445"/>
      <c r="DB170" s="1445"/>
      <c r="DC170" s="1445"/>
      <c r="DD170" s="1445"/>
      <c r="DE170" s="1445"/>
      <c r="DF170" s="1445"/>
      <c r="DG170" s="1445"/>
      <c r="DH170" s="1445"/>
      <c r="DI170" s="1445"/>
      <c r="DJ170" s="1445"/>
      <c r="DK170" s="1445"/>
      <c r="DL170" s="1445"/>
      <c r="DM170" s="1445"/>
      <c r="DN170" s="1445"/>
      <c r="DO170" s="1445"/>
      <c r="DP170" s="1445"/>
      <c r="DQ170" s="1445"/>
      <c r="DR170" s="1445"/>
      <c r="DS170" s="1445"/>
      <c r="DT170" s="1445"/>
      <c r="DU170" s="1445"/>
      <c r="DV170" s="1445"/>
      <c r="DW170" s="1445"/>
      <c r="DX170" s="1445"/>
      <c r="DY170" s="1445"/>
      <c r="DZ170" s="1445"/>
      <c r="EA170" s="1445"/>
      <c r="EB170" s="1445"/>
      <c r="EC170" s="1445"/>
      <c r="ED170" s="1445"/>
      <c r="EE170" s="1445"/>
      <c r="EF170" s="1445"/>
      <c r="EG170" s="1445"/>
      <c r="EH170" s="1445"/>
      <c r="EI170" s="1445"/>
      <c r="EJ170" s="1445"/>
      <c r="EK170" s="1445"/>
      <c r="EL170" s="1445"/>
      <c r="EM170" s="1445"/>
      <c r="EN170" s="1445"/>
      <c r="EO170" s="1445"/>
      <c r="EP170" s="1445"/>
      <c r="EQ170" s="1445"/>
      <c r="ER170" s="1445"/>
      <c r="ES170" s="1445"/>
      <c r="ET170" s="1445"/>
      <c r="EU170" s="1445"/>
      <c r="EV170" s="1445"/>
      <c r="EW170" s="1445"/>
      <c r="EX170" s="1445"/>
      <c r="EY170" s="1445"/>
      <c r="EZ170" s="1445"/>
      <c r="FA170" s="1445"/>
      <c r="FB170" s="1445"/>
      <c r="FC170" s="1445"/>
      <c r="FD170" s="1445"/>
      <c r="FE170" s="1445"/>
      <c r="FF170" s="1445"/>
      <c r="FG170" s="1445"/>
      <c r="FH170" s="1445"/>
      <c r="FI170" s="1445"/>
      <c r="FJ170" s="1445"/>
      <c r="FK170" s="1445"/>
      <c r="FL170" s="1445"/>
      <c r="FM170" s="1445"/>
      <c r="FN170" s="1445"/>
      <c r="FO170" s="1445"/>
      <c r="FP170" s="1445"/>
      <c r="FQ170" s="1445"/>
      <c r="FR170" s="1445"/>
      <c r="FS170" s="1445"/>
      <c r="FT170" s="1445"/>
      <c r="FU170" s="1445"/>
      <c r="FV170" s="1445"/>
      <c r="FW170" s="1445"/>
      <c r="FX170" s="1445"/>
      <c r="FY170" s="655" t="s">
        <v>498</v>
      </c>
      <c r="FZ170" s="656">
        <v>284</v>
      </c>
      <c r="GA170" s="656">
        <v>30289614</v>
      </c>
      <c r="GB170" s="656">
        <v>55</v>
      </c>
      <c r="GC170" s="656" t="s">
        <v>798</v>
      </c>
      <c r="GD170" s="656">
        <v>20</v>
      </c>
      <c r="GE170" s="656">
        <v>1974</v>
      </c>
      <c r="GF170" s="656">
        <v>1</v>
      </c>
      <c r="GG170" s="656" t="s">
        <v>780</v>
      </c>
      <c r="GH170" s="656">
        <v>2</v>
      </c>
      <c r="GI170" s="656">
        <v>1</v>
      </c>
      <c r="GJ170" s="656" t="s">
        <v>780</v>
      </c>
      <c r="GK170" s="656">
        <v>2</v>
      </c>
      <c r="GL170" s="656" t="s">
        <v>781</v>
      </c>
      <c r="GM170" s="656" t="s">
        <v>782</v>
      </c>
      <c r="GN170" s="656">
        <v>66</v>
      </c>
      <c r="GO170" s="656" t="s">
        <v>783</v>
      </c>
      <c r="GP170" s="656">
        <v>0</v>
      </c>
      <c r="GQ170" s="656">
        <v>0</v>
      </c>
      <c r="GR170" s="656">
        <v>4</v>
      </c>
      <c r="GS170" s="656">
        <v>2</v>
      </c>
      <c r="GT170" s="656">
        <v>2</v>
      </c>
      <c r="GU170" s="656" t="s">
        <v>783</v>
      </c>
      <c r="GV170" s="656" t="s">
        <v>783</v>
      </c>
      <c r="GW170" s="656" t="s">
        <v>783</v>
      </c>
      <c r="GX170" s="656" t="s">
        <v>783</v>
      </c>
      <c r="GY170" s="656" t="s">
        <v>783</v>
      </c>
      <c r="GZ170" s="656">
        <v>1649</v>
      </c>
      <c r="HA170" s="656">
        <v>0.12</v>
      </c>
      <c r="HB170" s="656">
        <v>5</v>
      </c>
      <c r="HC170" s="656" t="s">
        <v>783</v>
      </c>
      <c r="HD170" s="656" t="s">
        <v>782</v>
      </c>
      <c r="HE170" s="656">
        <v>15</v>
      </c>
      <c r="HF170" s="656" t="s">
        <v>783</v>
      </c>
      <c r="HG170" s="656">
        <v>0</v>
      </c>
      <c r="HH170" s="656" t="s">
        <v>783</v>
      </c>
      <c r="HI170" s="656">
        <v>0</v>
      </c>
      <c r="HJ170" s="656">
        <v>1</v>
      </c>
      <c r="HK170" s="656">
        <v>45</v>
      </c>
      <c r="HL170" s="656" t="s">
        <v>784</v>
      </c>
      <c r="HM170" s="656" t="s">
        <v>785</v>
      </c>
      <c r="HN170" s="656" t="s">
        <v>783</v>
      </c>
      <c r="HO170" s="656" t="s">
        <v>783</v>
      </c>
      <c r="HP170" s="656" t="s">
        <v>783</v>
      </c>
      <c r="HQ170" s="656" t="s">
        <v>783</v>
      </c>
      <c r="HR170" s="656" t="s">
        <v>783</v>
      </c>
      <c r="HS170" s="656">
        <v>3980115</v>
      </c>
      <c r="HT170" s="656" t="s">
        <v>783</v>
      </c>
      <c r="HU170" s="656" t="s">
        <v>786</v>
      </c>
      <c r="HV170" s="656" t="s">
        <v>787</v>
      </c>
      <c r="HW170" s="656">
        <v>4</v>
      </c>
      <c r="HX170" s="656">
        <v>2014</v>
      </c>
      <c r="HY170" s="656">
        <v>63</v>
      </c>
      <c r="HZ170" s="656">
        <v>0</v>
      </c>
      <c r="IA170" s="656">
        <v>634</v>
      </c>
      <c r="IB170" s="657">
        <v>41697.500081018516</v>
      </c>
      <c r="IC170" s="656" t="s">
        <v>788</v>
      </c>
      <c r="ID170" s="656">
        <v>3975637</v>
      </c>
      <c r="IE170" s="656">
        <v>2014</v>
      </c>
      <c r="IF170" s="656">
        <v>1712</v>
      </c>
      <c r="IG170" s="656" t="s">
        <v>783</v>
      </c>
      <c r="IH170" s="656" t="s">
        <v>783</v>
      </c>
      <c r="II170" s="656" t="s">
        <v>783</v>
      </c>
      <c r="IJ170" s="656" t="s">
        <v>783</v>
      </c>
      <c r="IK170" s="656" t="s">
        <v>783</v>
      </c>
      <c r="IL170" s="656" t="s">
        <v>783</v>
      </c>
      <c r="IM170" s="656" t="s">
        <v>783</v>
      </c>
      <c r="IN170" s="656" t="s">
        <v>783</v>
      </c>
      <c r="IO170" s="656" t="s">
        <v>783</v>
      </c>
      <c r="IP170" s="656">
        <v>1649</v>
      </c>
      <c r="IQ170" s="657">
        <v>37477.354571759257</v>
      </c>
      <c r="IR170" s="656">
        <v>2</v>
      </c>
      <c r="IS170" s="656" t="s">
        <v>793</v>
      </c>
      <c r="IT170" s="656">
        <v>2</v>
      </c>
      <c r="IU170" s="658">
        <v>41275</v>
      </c>
      <c r="IV170" s="656" t="s">
        <v>783</v>
      </c>
      <c r="IW170" s="656" t="s">
        <v>783</v>
      </c>
      <c r="IX170" s="656" t="s">
        <v>783</v>
      </c>
      <c r="IY170" s="656" t="s">
        <v>781</v>
      </c>
      <c r="IZ170" s="656">
        <v>45</v>
      </c>
      <c r="JA170" s="656" t="s">
        <v>789</v>
      </c>
      <c r="JB170" s="656" t="s">
        <v>783</v>
      </c>
      <c r="JC170" s="656" t="s">
        <v>783</v>
      </c>
      <c r="JD170" s="656" t="s">
        <v>783</v>
      </c>
      <c r="JE170" s="656">
        <v>329473</v>
      </c>
      <c r="JF170" s="656" t="s">
        <v>783</v>
      </c>
      <c r="JG170" s="656" t="s">
        <v>783</v>
      </c>
      <c r="JH170" s="656" t="s">
        <v>802</v>
      </c>
      <c r="JI170" s="656">
        <v>55</v>
      </c>
      <c r="JJ170" s="656" t="s">
        <v>783</v>
      </c>
      <c r="JK170" s="656" t="s">
        <v>783</v>
      </c>
      <c r="JL170" s="656" t="s">
        <v>783</v>
      </c>
      <c r="JM170" s="656" t="s">
        <v>790</v>
      </c>
      <c r="JN170" s="656">
        <v>4</v>
      </c>
      <c r="JO170" s="656">
        <v>3</v>
      </c>
      <c r="JP170" s="656" t="s">
        <v>783</v>
      </c>
      <c r="JQ170" s="656">
        <v>10711928</v>
      </c>
      <c r="JR170" s="656">
        <v>2011</v>
      </c>
      <c r="JS170" s="656">
        <v>3</v>
      </c>
      <c r="JT170" s="656" t="s">
        <v>783</v>
      </c>
      <c r="JU170" s="656" t="s">
        <v>783</v>
      </c>
      <c r="JV170" s="656" t="s">
        <v>950</v>
      </c>
      <c r="JW170" s="659">
        <v>621.90235099999995</v>
      </c>
      <c r="JX170">
        <f t="shared" si="147"/>
        <v>621.90235099999995</v>
      </c>
      <c r="JY170" s="225">
        <v>0.11778453617424242</v>
      </c>
      <c r="JZ170" s="1445"/>
      <c r="KA170" s="1445"/>
      <c r="KB170" s="1445"/>
    </row>
    <row r="171" spans="1:289" s="1437" customFormat="1" ht="15" thickBot="1">
      <c r="B171" s="111">
        <v>1</v>
      </c>
      <c r="C171" s="114" t="s">
        <v>159</v>
      </c>
      <c r="D171" s="1164"/>
      <c r="E171" s="1164"/>
      <c r="F171" s="1164"/>
      <c r="G171" s="114"/>
      <c r="H171" s="114"/>
      <c r="I171" s="114"/>
      <c r="J171" s="114"/>
      <c r="K171" s="114"/>
      <c r="L171" s="114"/>
      <c r="M171" s="114"/>
      <c r="N171" s="114"/>
      <c r="O171" s="1445"/>
      <c r="P171" s="1101"/>
      <c r="Q171" s="1184"/>
      <c r="R171" s="114"/>
      <c r="S171" s="1164"/>
      <c r="T171" s="1164"/>
      <c r="U171" s="914"/>
      <c r="V171" s="914"/>
      <c r="W171" s="915"/>
      <c r="X171" s="915"/>
      <c r="Y171" s="915"/>
      <c r="Z171" s="915"/>
      <c r="AA171" s="915"/>
      <c r="AB171" s="915"/>
      <c r="AC171" s="916"/>
      <c r="AD171" s="911"/>
      <c r="AE171" s="911"/>
      <c r="AF171" s="917"/>
      <c r="AG171" s="916"/>
      <c r="AH171" s="911"/>
      <c r="AI171" s="911"/>
      <c r="AJ171" s="917"/>
      <c r="AK171" s="911"/>
      <c r="AL171" s="911"/>
      <c r="AM171" s="911"/>
      <c r="AN171" s="911"/>
      <c r="AO171" s="911"/>
      <c r="AP171" s="917"/>
      <c r="AQ171" s="911"/>
      <c r="AR171" s="917"/>
      <c r="AS171" s="911"/>
      <c r="AT171" s="917"/>
      <c r="AU171" s="911"/>
      <c r="AV171" s="917"/>
      <c r="AW171" s="911"/>
      <c r="AX171" s="917"/>
      <c r="AY171" s="911"/>
      <c r="AZ171" s="917"/>
      <c r="BA171" s="911"/>
      <c r="BB171" s="917"/>
      <c r="BC171" s="911"/>
      <c r="BD171" s="917"/>
      <c r="BE171" s="911"/>
      <c r="BF171" s="917"/>
      <c r="BG171" s="911"/>
      <c r="BH171" s="917"/>
      <c r="BI171" s="911"/>
      <c r="BJ171" s="917"/>
      <c r="BK171" s="911"/>
      <c r="BL171" s="555"/>
      <c r="BN171" s="555"/>
      <c r="BP171" s="555"/>
      <c r="BR171" s="555"/>
      <c r="BS171" s="1445"/>
      <c r="BT171" s="1445"/>
      <c r="BU171" s="1445"/>
      <c r="BV171" s="1445"/>
      <c r="BW171" s="1445"/>
      <c r="BX171" s="1445"/>
      <c r="BY171" s="1445"/>
      <c r="BZ171" s="1445"/>
      <c r="CA171" s="1445"/>
      <c r="CB171" s="1445"/>
      <c r="CC171" s="1445"/>
      <c r="CD171" s="1445"/>
      <c r="CE171" s="1445"/>
      <c r="CF171" s="1445"/>
      <c r="CG171" s="1445"/>
      <c r="CH171" s="1445"/>
      <c r="CI171" s="1445"/>
      <c r="CJ171" s="1445"/>
      <c r="CK171" s="1445"/>
      <c r="CL171" s="1445"/>
      <c r="CM171" s="1445"/>
      <c r="CN171" s="1445"/>
      <c r="CO171" s="1445"/>
      <c r="CP171" s="1445"/>
      <c r="CQ171" s="1445"/>
      <c r="CR171" s="1445"/>
      <c r="CS171" s="1445"/>
      <c r="CT171" s="1445"/>
      <c r="CU171" s="1445"/>
      <c r="CV171" s="1445"/>
      <c r="CW171" s="1445"/>
      <c r="CX171" s="1445"/>
      <c r="CY171" s="1445"/>
      <c r="CZ171" s="1445"/>
      <c r="DA171" s="1445"/>
      <c r="DB171" s="1445"/>
      <c r="DC171" s="1445"/>
      <c r="DD171" s="1445"/>
      <c r="DE171" s="1445"/>
      <c r="DF171" s="1445"/>
      <c r="DG171" s="1445"/>
      <c r="DH171" s="1445"/>
      <c r="DI171" s="1445"/>
      <c r="DJ171" s="1445"/>
      <c r="DK171" s="1445"/>
      <c r="DL171" s="1445"/>
      <c r="DM171" s="1445"/>
      <c r="DN171" s="1445"/>
      <c r="DO171" s="1445"/>
      <c r="DP171" s="1445"/>
      <c r="DQ171" s="1445"/>
      <c r="DR171" s="1445"/>
      <c r="DS171" s="1445"/>
      <c r="DT171" s="1445"/>
      <c r="DU171" s="1445"/>
      <c r="DV171" s="1445"/>
      <c r="DW171" s="1445"/>
      <c r="DX171" s="1445"/>
      <c r="DY171" s="1445"/>
      <c r="DZ171" s="1445"/>
      <c r="EA171" s="1445"/>
      <c r="EB171" s="1445"/>
      <c r="EC171" s="1445"/>
      <c r="ED171" s="1445"/>
      <c r="EE171" s="1445"/>
      <c r="EF171" s="1445"/>
      <c r="EG171" s="1445"/>
      <c r="EH171" s="1445"/>
      <c r="EI171" s="1445"/>
      <c r="EJ171" s="1445"/>
      <c r="EK171" s="1445"/>
      <c r="EL171" s="1445"/>
      <c r="EM171" s="1445"/>
      <c r="EN171" s="1445"/>
      <c r="EO171" s="1445"/>
      <c r="EP171" s="1445"/>
      <c r="EQ171" s="1445"/>
      <c r="ER171" s="1445"/>
      <c r="ES171" s="1445"/>
      <c r="ET171" s="1445"/>
      <c r="EU171" s="1445"/>
      <c r="EV171" s="1445"/>
      <c r="EW171" s="1445"/>
      <c r="EX171" s="1445"/>
      <c r="EY171" s="1445"/>
      <c r="EZ171" s="1445"/>
      <c r="FA171" s="1445"/>
      <c r="FB171" s="1445"/>
      <c r="FC171" s="1445"/>
      <c r="FD171" s="1445"/>
      <c r="FE171" s="1445"/>
      <c r="FF171" s="1445"/>
      <c r="FG171" s="1445"/>
      <c r="FH171" s="1445"/>
      <c r="FI171" s="1445"/>
      <c r="FJ171" s="1445"/>
      <c r="FK171" s="1445"/>
      <c r="FL171" s="1445"/>
      <c r="FM171" s="1445"/>
      <c r="FN171" s="1445"/>
      <c r="FO171" s="1445"/>
      <c r="FP171" s="1445"/>
      <c r="FQ171" s="1445"/>
      <c r="FR171" s="1445"/>
      <c r="FS171" s="1445"/>
      <c r="FT171" s="1445"/>
      <c r="FU171" s="1445"/>
      <c r="FV171" s="1445"/>
      <c r="FW171" s="1445"/>
      <c r="FX171" s="1445"/>
      <c r="FY171" s="699" t="s">
        <v>507</v>
      </c>
      <c r="FZ171" s="700">
        <v>125</v>
      </c>
      <c r="GA171" s="700">
        <v>32434941</v>
      </c>
      <c r="GB171" s="700" t="s">
        <v>783</v>
      </c>
      <c r="GC171" s="700"/>
      <c r="GD171" s="700" t="s">
        <v>783</v>
      </c>
      <c r="GE171" s="700" t="s">
        <v>783</v>
      </c>
      <c r="GF171" s="700" t="s">
        <v>783</v>
      </c>
      <c r="GG171" s="700"/>
      <c r="GH171" s="700" t="s">
        <v>783</v>
      </c>
      <c r="GI171" s="700" t="s">
        <v>783</v>
      </c>
      <c r="GJ171" s="700"/>
      <c r="GK171" s="700" t="s">
        <v>783</v>
      </c>
      <c r="GL171" s="700" t="s">
        <v>781</v>
      </c>
      <c r="GM171" s="700" t="s">
        <v>783</v>
      </c>
      <c r="GN171" s="700" t="s">
        <v>783</v>
      </c>
      <c r="GO171" s="700" t="s">
        <v>783</v>
      </c>
      <c r="GP171" s="700" t="s">
        <v>783</v>
      </c>
      <c r="GQ171" s="700" t="s">
        <v>783</v>
      </c>
      <c r="GR171" s="700" t="s">
        <v>783</v>
      </c>
      <c r="GS171" s="700" t="s">
        <v>783</v>
      </c>
      <c r="GT171" s="700" t="s">
        <v>783</v>
      </c>
      <c r="GU171" s="700" t="s">
        <v>783</v>
      </c>
      <c r="GV171" s="700" t="s">
        <v>783</v>
      </c>
      <c r="GW171" s="700" t="s">
        <v>783</v>
      </c>
      <c r="GX171" s="700" t="s">
        <v>783</v>
      </c>
      <c r="GY171" s="700" t="s">
        <v>783</v>
      </c>
      <c r="GZ171" s="700">
        <v>1649</v>
      </c>
      <c r="HA171" s="700">
        <v>0</v>
      </c>
      <c r="HB171" s="700">
        <v>9</v>
      </c>
      <c r="HC171" s="700" t="s">
        <v>783</v>
      </c>
      <c r="HD171" s="700" t="s">
        <v>783</v>
      </c>
      <c r="HE171" s="700" t="s">
        <v>783</v>
      </c>
      <c r="HF171" s="700" t="s">
        <v>783</v>
      </c>
      <c r="HG171" s="700" t="s">
        <v>783</v>
      </c>
      <c r="HH171" s="700" t="s">
        <v>783</v>
      </c>
      <c r="HI171" s="700" t="s">
        <v>783</v>
      </c>
      <c r="HJ171" s="700" t="s">
        <v>783</v>
      </c>
      <c r="HK171" s="700" t="s">
        <v>783</v>
      </c>
      <c r="HL171" s="700" t="s">
        <v>783</v>
      </c>
      <c r="HM171" s="700" t="s">
        <v>783</v>
      </c>
      <c r="HN171" s="700" t="s">
        <v>783</v>
      </c>
      <c r="HO171" s="700" t="s">
        <v>783</v>
      </c>
      <c r="HP171" s="700" t="s">
        <v>783</v>
      </c>
      <c r="HQ171" s="700" t="s">
        <v>783</v>
      </c>
      <c r="HR171" s="700" t="s">
        <v>783</v>
      </c>
      <c r="HS171" s="700">
        <v>3978971</v>
      </c>
      <c r="HT171" s="700" t="s">
        <v>783</v>
      </c>
      <c r="HU171" s="700" t="s">
        <v>786</v>
      </c>
      <c r="HV171" s="700" t="s">
        <v>787</v>
      </c>
      <c r="HW171" s="700">
        <v>4</v>
      </c>
      <c r="HX171" s="700">
        <v>2016</v>
      </c>
      <c r="HY171" s="700">
        <v>63</v>
      </c>
      <c r="HZ171" s="700">
        <v>0</v>
      </c>
      <c r="IA171" s="700">
        <v>1848</v>
      </c>
      <c r="IB171" s="701">
        <v>42227.682129629633</v>
      </c>
      <c r="IC171" s="700" t="s">
        <v>788</v>
      </c>
      <c r="ID171" s="700">
        <v>3974493</v>
      </c>
      <c r="IE171" s="700" t="s">
        <v>783</v>
      </c>
      <c r="IF171" s="700">
        <v>1712</v>
      </c>
      <c r="IG171" s="700" t="s">
        <v>783</v>
      </c>
      <c r="IH171" s="700" t="s">
        <v>783</v>
      </c>
      <c r="II171" s="700" t="s">
        <v>783</v>
      </c>
      <c r="IJ171" s="700" t="s">
        <v>783</v>
      </c>
      <c r="IK171" s="700" t="s">
        <v>783</v>
      </c>
      <c r="IL171" s="700" t="s">
        <v>783</v>
      </c>
      <c r="IM171" s="700" t="s">
        <v>783</v>
      </c>
      <c r="IN171" s="700" t="s">
        <v>783</v>
      </c>
      <c r="IO171" s="700" t="s">
        <v>783</v>
      </c>
      <c r="IP171" s="700">
        <v>2108</v>
      </c>
      <c r="IQ171" s="701">
        <v>37477.341331018521</v>
      </c>
      <c r="IR171" s="700" t="s">
        <v>783</v>
      </c>
      <c r="IS171" s="700" t="s">
        <v>783</v>
      </c>
      <c r="IT171" s="700" t="s">
        <v>783</v>
      </c>
      <c r="IU171" s="700" t="s">
        <v>783</v>
      </c>
      <c r="IV171" s="700" t="s">
        <v>783</v>
      </c>
      <c r="IW171" s="700" t="s">
        <v>783</v>
      </c>
      <c r="IX171" s="700" t="s">
        <v>783</v>
      </c>
      <c r="IY171" s="700" t="s">
        <v>781</v>
      </c>
      <c r="IZ171" s="700" t="s">
        <v>783</v>
      </c>
      <c r="JA171" s="700" t="s">
        <v>783</v>
      </c>
      <c r="JB171" s="700" t="s">
        <v>783</v>
      </c>
      <c r="JC171" s="700" t="s">
        <v>783</v>
      </c>
      <c r="JD171" s="700" t="s">
        <v>783</v>
      </c>
      <c r="JE171" s="700">
        <v>329471</v>
      </c>
      <c r="JF171" s="700" t="s">
        <v>783</v>
      </c>
      <c r="JG171" s="700" t="s">
        <v>783</v>
      </c>
      <c r="JH171" s="700" t="s">
        <v>783</v>
      </c>
      <c r="JI171" s="700" t="s">
        <v>783</v>
      </c>
      <c r="JJ171" s="700" t="s">
        <v>783</v>
      </c>
      <c r="JK171" s="700" t="s">
        <v>783</v>
      </c>
      <c r="JL171" s="700" t="s">
        <v>783</v>
      </c>
      <c r="JM171" s="700" t="s">
        <v>783</v>
      </c>
      <c r="JN171" s="700">
        <v>4</v>
      </c>
      <c r="JO171" s="700" t="s">
        <v>783</v>
      </c>
      <c r="JP171" s="700" t="s">
        <v>783</v>
      </c>
      <c r="JQ171" s="700" t="s">
        <v>783</v>
      </c>
      <c r="JR171" s="700" t="s">
        <v>783</v>
      </c>
      <c r="JS171" s="700" t="s">
        <v>783</v>
      </c>
      <c r="JT171" s="700" t="s">
        <v>783</v>
      </c>
      <c r="JU171" s="700" t="s">
        <v>783</v>
      </c>
      <c r="JV171" s="700" t="s">
        <v>951</v>
      </c>
      <c r="JW171" s="703">
        <v>1841.654937</v>
      </c>
      <c r="JX171">
        <f t="shared" si="147"/>
        <v>1841.654937</v>
      </c>
      <c r="JY171" s="225">
        <v>0.34879828352272729</v>
      </c>
      <c r="JZ171" s="1445"/>
      <c r="KA171" s="1445"/>
      <c r="KB171" s="1445"/>
    </row>
    <row r="172" spans="1:289">
      <c r="B172" s="111">
        <v>2</v>
      </c>
      <c r="C172" s="234" t="s">
        <v>160</v>
      </c>
      <c r="D172" s="235"/>
      <c r="E172" s="235"/>
      <c r="F172" s="235"/>
      <c r="G172" s="234"/>
      <c r="H172" s="234"/>
      <c r="I172" s="234"/>
      <c r="J172" s="234"/>
      <c r="K172" s="234"/>
      <c r="L172" s="234"/>
      <c r="M172" s="234"/>
      <c r="N172" s="234"/>
      <c r="Q172" s="1185"/>
      <c r="R172" s="1186"/>
      <c r="S172" s="1187"/>
      <c r="T172" s="1187"/>
      <c r="U172" s="914"/>
      <c r="V172" s="914"/>
      <c r="W172" s="915"/>
      <c r="X172" s="915"/>
      <c r="Y172" s="915"/>
      <c r="Z172" s="915"/>
      <c r="AA172" s="915"/>
      <c r="AC172" s="916"/>
      <c r="AD172" s="911"/>
      <c r="AF172" s="917"/>
      <c r="AG172" s="916"/>
      <c r="AH172" s="911"/>
      <c r="AI172" s="911"/>
      <c r="AJ172" s="917"/>
      <c r="AK172" s="911"/>
      <c r="AL172" s="911"/>
      <c r="AM172" s="911"/>
      <c r="AN172" s="911"/>
      <c r="AO172" s="911"/>
      <c r="AP172" s="917"/>
      <c r="AQ172" s="911"/>
      <c r="AR172" s="917"/>
      <c r="AS172" s="911"/>
      <c r="AT172" s="917"/>
      <c r="AU172" s="911"/>
      <c r="AV172" s="917"/>
      <c r="AW172" s="911"/>
      <c r="AX172" s="917"/>
      <c r="AY172" s="911"/>
      <c r="AZ172" s="917"/>
      <c r="BA172" s="911"/>
      <c r="BB172" s="917"/>
      <c r="BC172" s="911"/>
      <c r="BD172" s="917"/>
      <c r="BE172" s="911"/>
      <c r="BF172" s="917"/>
      <c r="BG172" s="911"/>
      <c r="BH172" s="917"/>
      <c r="BI172" s="911"/>
      <c r="BJ172" s="917"/>
      <c r="BK172" s="911"/>
      <c r="FY172" s="666" t="s">
        <v>450</v>
      </c>
      <c r="FZ172" s="667">
        <v>143</v>
      </c>
      <c r="GA172" s="667">
        <v>30289616</v>
      </c>
      <c r="GB172" s="667">
        <v>55</v>
      </c>
      <c r="GC172" s="667" t="s">
        <v>798</v>
      </c>
      <c r="GD172" s="667">
        <v>20</v>
      </c>
      <c r="GE172" s="667">
        <v>2010</v>
      </c>
      <c r="GF172" s="667">
        <v>1</v>
      </c>
      <c r="GG172" s="667" t="s">
        <v>780</v>
      </c>
      <c r="GH172" s="667">
        <v>1</v>
      </c>
      <c r="GI172" s="667">
        <v>1</v>
      </c>
      <c r="GJ172" s="667" t="s">
        <v>780</v>
      </c>
      <c r="GK172" s="667">
        <v>1</v>
      </c>
      <c r="GL172" s="667" t="s">
        <v>781</v>
      </c>
      <c r="GM172" s="667" t="s">
        <v>782</v>
      </c>
      <c r="GN172" s="667">
        <v>50</v>
      </c>
      <c r="GO172" s="667" t="s">
        <v>783</v>
      </c>
      <c r="GP172" s="667">
        <v>0</v>
      </c>
      <c r="GQ172" s="667">
        <v>0</v>
      </c>
      <c r="GR172" s="667">
        <v>4</v>
      </c>
      <c r="GS172" s="667">
        <v>2</v>
      </c>
      <c r="GT172" s="667">
        <v>10</v>
      </c>
      <c r="GU172" s="667" t="s">
        <v>783</v>
      </c>
      <c r="GV172" s="667" t="s">
        <v>783</v>
      </c>
      <c r="GW172" s="667" t="s">
        <v>783</v>
      </c>
      <c r="GX172" s="667" t="s">
        <v>783</v>
      </c>
      <c r="GY172" s="667" t="s">
        <v>783</v>
      </c>
      <c r="GZ172" s="667">
        <v>1649</v>
      </c>
      <c r="HA172" s="667">
        <v>0.92</v>
      </c>
      <c r="HB172" s="667">
        <v>5</v>
      </c>
      <c r="HC172" s="667" t="s">
        <v>783</v>
      </c>
      <c r="HD172" s="667" t="s">
        <v>782</v>
      </c>
      <c r="HE172" s="667">
        <v>75</v>
      </c>
      <c r="HF172" s="667" t="s">
        <v>783</v>
      </c>
      <c r="HG172" s="667">
        <v>0</v>
      </c>
      <c r="HH172" s="667" t="s">
        <v>783</v>
      </c>
      <c r="HI172" s="667">
        <v>0</v>
      </c>
      <c r="HJ172" s="667">
        <v>1</v>
      </c>
      <c r="HK172" s="667">
        <v>45</v>
      </c>
      <c r="HL172" s="667" t="s">
        <v>784</v>
      </c>
      <c r="HM172" s="667" t="s">
        <v>785</v>
      </c>
      <c r="HN172" s="667" t="s">
        <v>783</v>
      </c>
      <c r="HO172" s="667" t="s">
        <v>783</v>
      </c>
      <c r="HP172" s="667" t="s">
        <v>783</v>
      </c>
      <c r="HQ172" s="667" t="s">
        <v>783</v>
      </c>
      <c r="HR172" s="667" t="s">
        <v>783</v>
      </c>
      <c r="HS172" s="667">
        <v>3975625</v>
      </c>
      <c r="HT172" s="667" t="s">
        <v>783</v>
      </c>
      <c r="HU172" s="667" t="s">
        <v>786</v>
      </c>
      <c r="HV172" s="667" t="s">
        <v>787</v>
      </c>
      <c r="HW172" s="667">
        <v>4</v>
      </c>
      <c r="HX172" s="667">
        <v>2014</v>
      </c>
      <c r="HY172" s="667">
        <v>63</v>
      </c>
      <c r="HZ172" s="667">
        <v>0</v>
      </c>
      <c r="IA172" s="667">
        <v>4858</v>
      </c>
      <c r="IB172" s="668">
        <v>41697.500081018516</v>
      </c>
      <c r="IC172" s="667" t="s">
        <v>788</v>
      </c>
      <c r="ID172" s="667">
        <v>3980103</v>
      </c>
      <c r="IE172" s="667">
        <v>2014</v>
      </c>
      <c r="IF172" s="667">
        <v>1712</v>
      </c>
      <c r="IG172" s="667" t="s">
        <v>783</v>
      </c>
      <c r="IH172" s="667" t="s">
        <v>783</v>
      </c>
      <c r="II172" s="667" t="s">
        <v>783</v>
      </c>
      <c r="IJ172" s="667" t="s">
        <v>783</v>
      </c>
      <c r="IK172" s="667" t="s">
        <v>783</v>
      </c>
      <c r="IL172" s="667" t="s">
        <v>783</v>
      </c>
      <c r="IM172" s="667" t="s">
        <v>783</v>
      </c>
      <c r="IN172" s="667" t="s">
        <v>783</v>
      </c>
      <c r="IO172" s="667" t="s">
        <v>783</v>
      </c>
      <c r="IP172" s="667">
        <v>1649</v>
      </c>
      <c r="IQ172" s="668">
        <v>41004.417800925927</v>
      </c>
      <c r="IR172" s="667">
        <v>2</v>
      </c>
      <c r="IS172" s="667" t="s">
        <v>793</v>
      </c>
      <c r="IT172" s="667">
        <v>10</v>
      </c>
      <c r="IU172" s="669">
        <v>41275</v>
      </c>
      <c r="IV172" s="667" t="s">
        <v>783</v>
      </c>
      <c r="IW172" s="667" t="s">
        <v>783</v>
      </c>
      <c r="IX172" s="667" t="s">
        <v>783</v>
      </c>
      <c r="IY172" s="667" t="s">
        <v>781</v>
      </c>
      <c r="IZ172" s="667">
        <v>45</v>
      </c>
      <c r="JA172" s="667" t="s">
        <v>789</v>
      </c>
      <c r="JB172" s="667" t="s">
        <v>783</v>
      </c>
      <c r="JC172" s="667" t="s">
        <v>783</v>
      </c>
      <c r="JD172" s="667" t="s">
        <v>783</v>
      </c>
      <c r="JE172" s="667">
        <v>329474</v>
      </c>
      <c r="JF172" s="667" t="s">
        <v>783</v>
      </c>
      <c r="JG172" s="667" t="s">
        <v>783</v>
      </c>
      <c r="JH172" s="667" t="s">
        <v>815</v>
      </c>
      <c r="JI172" s="667">
        <v>55</v>
      </c>
      <c r="JJ172" s="667" t="s">
        <v>783</v>
      </c>
      <c r="JK172" s="667" t="s">
        <v>783</v>
      </c>
      <c r="JL172" s="667" t="s">
        <v>783</v>
      </c>
      <c r="JM172" s="667" t="s">
        <v>790</v>
      </c>
      <c r="JN172" s="667">
        <v>4</v>
      </c>
      <c r="JO172" s="667">
        <v>3</v>
      </c>
      <c r="JP172" s="667" t="s">
        <v>783</v>
      </c>
      <c r="JQ172" s="667" t="s">
        <v>783</v>
      </c>
      <c r="JR172" s="667" t="s">
        <v>783</v>
      </c>
      <c r="JS172" s="667" t="s">
        <v>783</v>
      </c>
      <c r="JT172" s="667" t="s">
        <v>783</v>
      </c>
      <c r="JU172" s="667" t="s">
        <v>783</v>
      </c>
      <c r="JV172" s="667" t="s">
        <v>952</v>
      </c>
      <c r="JW172" s="670">
        <v>4797.0649480000002</v>
      </c>
      <c r="JY172" s="225"/>
      <c r="KC172" s="1437"/>
    </row>
    <row r="173" spans="1:289" s="1437" customFormat="1" ht="15" thickBot="1">
      <c r="B173" s="111">
        <v>3</v>
      </c>
      <c r="C173" s="1188" t="s">
        <v>147</v>
      </c>
      <c r="D173" s="1189"/>
      <c r="E173" s="1189"/>
      <c r="F173" s="1189"/>
      <c r="G173" s="1188"/>
      <c r="H173" s="1188"/>
      <c r="I173" s="1188"/>
      <c r="J173" s="1188"/>
      <c r="K173" s="1188"/>
      <c r="L173" s="1188"/>
      <c r="M173" s="1188"/>
      <c r="N173" s="1188"/>
      <c r="O173" s="1188"/>
      <c r="P173" s="1190"/>
      <c r="Q173" s="1190"/>
      <c r="R173" s="1188"/>
      <c r="S173" s="1189"/>
      <c r="T173" s="1189"/>
      <c r="U173" s="914"/>
      <c r="V173" s="914"/>
      <c r="W173" s="915"/>
      <c r="X173" s="915"/>
      <c r="Y173" s="915"/>
      <c r="Z173" s="915"/>
      <c r="AA173" s="915"/>
      <c r="AB173" s="915"/>
      <c r="AC173" s="916"/>
      <c r="AD173" s="911"/>
      <c r="AE173" s="911"/>
      <c r="AF173" s="917"/>
      <c r="AG173" s="916"/>
      <c r="AH173" s="911"/>
      <c r="AI173" s="911"/>
      <c r="AJ173" s="917"/>
      <c r="AK173" s="911"/>
      <c r="AL173" s="911"/>
      <c r="AM173" s="911"/>
      <c r="AN173" s="911"/>
      <c r="AO173" s="911"/>
      <c r="AP173" s="917"/>
      <c r="AQ173" s="911"/>
      <c r="AR173" s="917"/>
      <c r="AS173" s="911"/>
      <c r="AT173" s="917"/>
      <c r="AU173" s="911"/>
      <c r="AV173" s="917"/>
      <c r="AW173" s="911"/>
      <c r="AX173" s="917"/>
      <c r="AY173" s="911"/>
      <c r="AZ173" s="917"/>
      <c r="BA173" s="911"/>
      <c r="BB173" s="917"/>
      <c r="BC173" s="911"/>
      <c r="BD173" s="917"/>
      <c r="BE173" s="911"/>
      <c r="BF173" s="917"/>
      <c r="BG173" s="911"/>
      <c r="BH173" s="917"/>
      <c r="BI173" s="911"/>
      <c r="BJ173" s="917"/>
      <c r="BK173" s="911"/>
      <c r="BL173" s="555"/>
      <c r="BN173" s="555"/>
      <c r="BP173" s="555"/>
      <c r="BR173" s="555"/>
      <c r="BS173" s="1445"/>
      <c r="BT173" s="1445"/>
      <c r="BU173" s="1445"/>
      <c r="BV173" s="1445"/>
      <c r="BW173" s="1445"/>
      <c r="BX173" s="1445"/>
      <c r="BY173" s="1445"/>
      <c r="BZ173" s="1445"/>
      <c r="CA173" s="1445"/>
      <c r="CB173" s="1445"/>
      <c r="CC173" s="1445"/>
      <c r="CD173" s="1445"/>
      <c r="CE173" s="1445"/>
      <c r="CF173" s="1445"/>
      <c r="CG173" s="1445"/>
      <c r="CH173" s="1445"/>
      <c r="CI173" s="1445"/>
      <c r="CJ173" s="1445"/>
      <c r="CK173" s="1445"/>
      <c r="CL173" s="1445"/>
      <c r="CM173" s="1445"/>
      <c r="CN173" s="1445"/>
      <c r="CO173" s="1445"/>
      <c r="CP173" s="1445"/>
      <c r="CQ173" s="1445"/>
      <c r="CR173" s="1445"/>
      <c r="CS173" s="1445"/>
      <c r="CT173" s="1445"/>
      <c r="CU173" s="1445"/>
      <c r="CV173" s="1445"/>
      <c r="CW173" s="1445"/>
      <c r="CX173" s="1445"/>
      <c r="CY173" s="1445"/>
      <c r="CZ173" s="1445"/>
      <c r="DA173" s="1445"/>
      <c r="DB173" s="1445"/>
      <c r="DC173" s="1445"/>
      <c r="DD173" s="1445"/>
      <c r="DE173" s="1445"/>
      <c r="DF173" s="1445"/>
      <c r="DG173" s="1445"/>
      <c r="DH173" s="1445"/>
      <c r="DI173" s="1445"/>
      <c r="DJ173" s="1445"/>
      <c r="DK173" s="1445"/>
      <c r="DL173" s="1445"/>
      <c r="DM173" s="1445"/>
      <c r="DN173" s="1445"/>
      <c r="DO173" s="1445"/>
      <c r="DP173" s="1445"/>
      <c r="DQ173" s="1445"/>
      <c r="DR173" s="1445"/>
      <c r="DS173" s="1445"/>
      <c r="DT173" s="1445"/>
      <c r="DU173" s="1445"/>
      <c r="DV173" s="1445"/>
      <c r="DW173" s="1445"/>
      <c r="DX173" s="1445"/>
      <c r="DY173" s="1445"/>
      <c r="DZ173" s="1445"/>
      <c r="EA173" s="1445"/>
      <c r="EB173" s="1445"/>
      <c r="EC173" s="1445"/>
      <c r="ED173" s="1445"/>
      <c r="EE173" s="1445"/>
      <c r="EF173" s="1445"/>
      <c r="EG173" s="1445"/>
      <c r="EH173" s="1445"/>
      <c r="EI173" s="1445"/>
      <c r="EJ173" s="1445"/>
      <c r="EK173" s="1445"/>
      <c r="EL173" s="1445"/>
      <c r="EM173" s="1445"/>
      <c r="EN173" s="1445"/>
      <c r="EO173" s="1445"/>
      <c r="EP173" s="1445"/>
      <c r="EQ173" s="1445"/>
      <c r="ER173" s="1445"/>
      <c r="ES173" s="1445"/>
      <c r="ET173" s="1445"/>
      <c r="EU173" s="1445"/>
      <c r="EV173" s="1445"/>
      <c r="EW173" s="1445"/>
      <c r="EX173" s="1445"/>
      <c r="EY173" s="1445"/>
      <c r="EZ173" s="1445"/>
      <c r="FA173" s="1445"/>
      <c r="FB173" s="1445"/>
      <c r="FC173" s="1445"/>
      <c r="FD173" s="1445"/>
      <c r="FE173" s="1445"/>
      <c r="FF173" s="1445"/>
      <c r="FG173" s="1445"/>
      <c r="FH173" s="1445"/>
      <c r="FI173" s="1445"/>
      <c r="FJ173" s="1445"/>
      <c r="FK173" s="1445"/>
      <c r="FL173" s="1445"/>
      <c r="FM173" s="1445"/>
      <c r="FN173" s="1445"/>
      <c r="FO173" s="1445"/>
      <c r="FP173" s="1445"/>
      <c r="FQ173" s="1445"/>
      <c r="FR173" s="1445"/>
      <c r="FS173" s="1445"/>
      <c r="FT173" s="1445"/>
      <c r="FU173" s="1445"/>
      <c r="FV173" s="1445"/>
      <c r="FW173" s="1445"/>
      <c r="FX173" s="1445"/>
      <c r="FY173" s="625" t="s">
        <v>450</v>
      </c>
      <c r="FZ173" s="626">
        <v>253</v>
      </c>
      <c r="GA173" s="626">
        <v>30289619</v>
      </c>
      <c r="GB173" s="626">
        <v>50</v>
      </c>
      <c r="GC173" s="626" t="s">
        <v>953</v>
      </c>
      <c r="GD173" s="626">
        <v>20</v>
      </c>
      <c r="GE173" s="626">
        <v>2011</v>
      </c>
      <c r="GF173" s="626">
        <v>0</v>
      </c>
      <c r="GG173" s="626" t="s">
        <v>792</v>
      </c>
      <c r="GH173" s="626">
        <v>0</v>
      </c>
      <c r="GI173" s="626">
        <v>0</v>
      </c>
      <c r="GJ173" s="626" t="s">
        <v>792</v>
      </c>
      <c r="GK173" s="626">
        <v>0</v>
      </c>
      <c r="GL173" s="626" t="s">
        <v>781</v>
      </c>
      <c r="GM173" s="626" t="s">
        <v>782</v>
      </c>
      <c r="GN173" s="626">
        <v>66</v>
      </c>
      <c r="GO173" s="626" t="s">
        <v>783</v>
      </c>
      <c r="GP173" s="626">
        <v>0</v>
      </c>
      <c r="GQ173" s="626">
        <v>0</v>
      </c>
      <c r="GR173" s="626">
        <v>4</v>
      </c>
      <c r="GS173" s="626">
        <v>2</v>
      </c>
      <c r="GT173" s="626">
        <v>3</v>
      </c>
      <c r="GU173" s="626" t="s">
        <v>783</v>
      </c>
      <c r="GV173" s="626" t="s">
        <v>783</v>
      </c>
      <c r="GW173" s="626" t="s">
        <v>783</v>
      </c>
      <c r="GX173" s="626" t="s">
        <v>783</v>
      </c>
      <c r="GY173" s="626" t="s">
        <v>783</v>
      </c>
      <c r="GZ173" s="626">
        <v>1649</v>
      </c>
      <c r="HA173" s="626">
        <v>0.42</v>
      </c>
      <c r="HB173" s="626">
        <v>5</v>
      </c>
      <c r="HC173" s="626" t="s">
        <v>783</v>
      </c>
      <c r="HD173" s="626" t="s">
        <v>782</v>
      </c>
      <c r="HE173" s="626">
        <v>50</v>
      </c>
      <c r="HF173" s="626" t="s">
        <v>783</v>
      </c>
      <c r="HG173" s="626">
        <v>0</v>
      </c>
      <c r="HH173" s="626" t="s">
        <v>783</v>
      </c>
      <c r="HI173" s="626">
        <v>0</v>
      </c>
      <c r="HJ173" s="626">
        <v>1</v>
      </c>
      <c r="HK173" s="626">
        <v>45</v>
      </c>
      <c r="HL173" s="626" t="s">
        <v>784</v>
      </c>
      <c r="HM173" s="626" t="s">
        <v>785</v>
      </c>
      <c r="HN173" s="626" t="s">
        <v>783</v>
      </c>
      <c r="HO173" s="626" t="s">
        <v>783</v>
      </c>
      <c r="HP173" s="626" t="s">
        <v>783</v>
      </c>
      <c r="HQ173" s="626" t="s">
        <v>783</v>
      </c>
      <c r="HR173" s="626" t="s">
        <v>783</v>
      </c>
      <c r="HS173" s="626">
        <v>3975624</v>
      </c>
      <c r="HT173" s="626" t="s">
        <v>783</v>
      </c>
      <c r="HU173" s="626" t="s">
        <v>786</v>
      </c>
      <c r="HV173" s="626" t="s">
        <v>787</v>
      </c>
      <c r="HW173" s="626">
        <v>4</v>
      </c>
      <c r="HX173" s="626">
        <v>2014</v>
      </c>
      <c r="HY173" s="626">
        <v>63</v>
      </c>
      <c r="HZ173" s="626">
        <v>0</v>
      </c>
      <c r="IA173" s="626">
        <v>2218</v>
      </c>
      <c r="IB173" s="627">
        <v>41697.500081018516</v>
      </c>
      <c r="IC173" s="626" t="s">
        <v>788</v>
      </c>
      <c r="ID173" s="626">
        <v>3980102</v>
      </c>
      <c r="IE173" s="626">
        <v>2014</v>
      </c>
      <c r="IF173" s="626">
        <v>1712</v>
      </c>
      <c r="IG173" s="626" t="s">
        <v>783</v>
      </c>
      <c r="IH173" s="626" t="s">
        <v>783</v>
      </c>
      <c r="II173" s="626" t="s">
        <v>783</v>
      </c>
      <c r="IJ173" s="626" t="s">
        <v>783</v>
      </c>
      <c r="IK173" s="626" t="s">
        <v>783</v>
      </c>
      <c r="IL173" s="626" t="s">
        <v>783</v>
      </c>
      <c r="IM173" s="626" t="s">
        <v>783</v>
      </c>
      <c r="IN173" s="626" t="s">
        <v>783</v>
      </c>
      <c r="IO173" s="626" t="s">
        <v>783</v>
      </c>
      <c r="IP173" s="626">
        <v>1649</v>
      </c>
      <c r="IQ173" s="627">
        <v>41004.417916666665</v>
      </c>
      <c r="IR173" s="626">
        <v>2</v>
      </c>
      <c r="IS173" s="626" t="s">
        <v>793</v>
      </c>
      <c r="IT173" s="626">
        <v>3</v>
      </c>
      <c r="IU173" s="665">
        <v>41275</v>
      </c>
      <c r="IV173" s="626" t="s">
        <v>783</v>
      </c>
      <c r="IW173" s="626" t="s">
        <v>783</v>
      </c>
      <c r="IX173" s="626" t="s">
        <v>783</v>
      </c>
      <c r="IY173" s="626" t="s">
        <v>781</v>
      </c>
      <c r="IZ173" s="626">
        <v>45</v>
      </c>
      <c r="JA173" s="626" t="s">
        <v>789</v>
      </c>
      <c r="JB173" s="626" t="s">
        <v>783</v>
      </c>
      <c r="JC173" s="626" t="s">
        <v>783</v>
      </c>
      <c r="JD173" s="626" t="s">
        <v>783</v>
      </c>
      <c r="JE173" s="626">
        <v>329474</v>
      </c>
      <c r="JF173" s="626" t="s">
        <v>783</v>
      </c>
      <c r="JG173" s="626" t="s">
        <v>783</v>
      </c>
      <c r="JH173" s="626" t="s">
        <v>804</v>
      </c>
      <c r="JI173" s="626">
        <v>50</v>
      </c>
      <c r="JJ173" s="626" t="s">
        <v>783</v>
      </c>
      <c r="JK173" s="626" t="s">
        <v>783</v>
      </c>
      <c r="JL173" s="626" t="s">
        <v>783</v>
      </c>
      <c r="JM173" s="626" t="s">
        <v>790</v>
      </c>
      <c r="JN173" s="626">
        <v>4</v>
      </c>
      <c r="JO173" s="626">
        <v>3</v>
      </c>
      <c r="JP173" s="626" t="s">
        <v>783</v>
      </c>
      <c r="JQ173" s="626">
        <v>12944295</v>
      </c>
      <c r="JR173" s="626">
        <v>2013</v>
      </c>
      <c r="JS173" s="626">
        <v>7</v>
      </c>
      <c r="JT173" s="626" t="s">
        <v>783</v>
      </c>
      <c r="JU173" s="626" t="s">
        <v>783</v>
      </c>
      <c r="JV173" s="626" t="s">
        <v>954</v>
      </c>
      <c r="JW173" s="628">
        <v>2125.5590240000001</v>
      </c>
      <c r="JX173">
        <f>SUM(JW172:JW173)</f>
        <v>6922.6239720000003</v>
      </c>
      <c r="JY173" s="225">
        <v>1.311103025</v>
      </c>
      <c r="JZ173" s="1445"/>
      <c r="KA173" s="1445"/>
      <c r="KB173" s="1445"/>
    </row>
    <row r="174" spans="1:289" s="1437" customFormat="1">
      <c r="B174" s="111">
        <v>4</v>
      </c>
      <c r="C174" s="1191" t="s">
        <v>175</v>
      </c>
      <c r="D174" s="1192"/>
      <c r="E174" s="1192"/>
      <c r="F174" s="1192"/>
      <c r="G174" s="1191"/>
      <c r="H174" s="1191"/>
      <c r="I174" s="1191"/>
      <c r="J174" s="1191"/>
      <c r="K174" s="1191"/>
      <c r="L174" s="1191"/>
      <c r="M174" s="1191"/>
      <c r="N174" s="1191"/>
      <c r="O174" s="1191"/>
      <c r="P174" s="1193"/>
      <c r="Q174" s="1193"/>
      <c r="R174" s="1191"/>
      <c r="S174" s="1192"/>
      <c r="T174" s="1192"/>
      <c r="U174" s="914"/>
      <c r="V174" s="914"/>
      <c r="W174" s="915"/>
      <c r="X174" s="915"/>
      <c r="Y174" s="915"/>
      <c r="Z174" s="915"/>
      <c r="AA174" s="915"/>
      <c r="AB174" s="915"/>
      <c r="AC174" s="916"/>
      <c r="AD174" s="911"/>
      <c r="AE174" s="911"/>
      <c r="AF174" s="917"/>
      <c r="AG174" s="916"/>
      <c r="AH174" s="911"/>
      <c r="AI174" s="911"/>
      <c r="AJ174" s="917"/>
      <c r="AK174" s="911"/>
      <c r="AL174" s="911"/>
      <c r="AM174" s="911"/>
      <c r="AN174" s="911"/>
      <c r="AO174" s="911"/>
      <c r="AP174" s="917"/>
      <c r="AQ174" s="911"/>
      <c r="AR174" s="917"/>
      <c r="AS174" s="911"/>
      <c r="AT174" s="917"/>
      <c r="AU174" s="911"/>
      <c r="AV174" s="917"/>
      <c r="AW174" s="911"/>
      <c r="AX174" s="917"/>
      <c r="AY174" s="911"/>
      <c r="AZ174" s="917"/>
      <c r="BA174" s="911"/>
      <c r="BB174" s="917"/>
      <c r="BC174" s="911"/>
      <c r="BD174" s="917"/>
      <c r="BE174" s="911"/>
      <c r="BF174" s="917"/>
      <c r="BG174" s="911"/>
      <c r="BH174" s="917"/>
      <c r="BI174" s="911"/>
      <c r="BJ174" s="917"/>
      <c r="BK174" s="911"/>
      <c r="BL174" s="555"/>
      <c r="BN174" s="555"/>
      <c r="BP174" s="555"/>
      <c r="BR174" s="555"/>
      <c r="BS174" s="1445"/>
      <c r="BT174" s="1445"/>
      <c r="BU174" s="1445"/>
      <c r="BV174" s="1445"/>
      <c r="BW174" s="1445"/>
      <c r="BX174" s="1445"/>
      <c r="BY174" s="1445"/>
      <c r="BZ174" s="1445"/>
      <c r="CA174" s="1445"/>
      <c r="CB174" s="1445"/>
      <c r="CC174" s="1445"/>
      <c r="CD174" s="1445"/>
      <c r="CE174" s="1445"/>
      <c r="CF174" s="1445"/>
      <c r="CG174" s="1445"/>
      <c r="CH174" s="1445"/>
      <c r="CI174" s="1445"/>
      <c r="CJ174" s="1445"/>
      <c r="CK174" s="1445"/>
      <c r="CL174" s="1445"/>
      <c r="CM174" s="1445"/>
      <c r="CN174" s="1445"/>
      <c r="CO174" s="1445"/>
      <c r="CP174" s="1445"/>
      <c r="CQ174" s="1445"/>
      <c r="CR174" s="1445"/>
      <c r="CS174" s="1445"/>
      <c r="CT174" s="1445"/>
      <c r="CU174" s="1445"/>
      <c r="CV174" s="1445"/>
      <c r="CW174" s="1445"/>
      <c r="CX174" s="1445"/>
      <c r="CY174" s="1445"/>
      <c r="CZ174" s="1445"/>
      <c r="DA174" s="1445"/>
      <c r="DB174" s="1445"/>
      <c r="DC174" s="1445"/>
      <c r="DD174" s="1445"/>
      <c r="DE174" s="1445"/>
      <c r="DF174" s="1445"/>
      <c r="DG174" s="1445"/>
      <c r="DH174" s="1445"/>
      <c r="DI174" s="1445"/>
      <c r="DJ174" s="1445"/>
      <c r="DK174" s="1445"/>
      <c r="DL174" s="1445"/>
      <c r="DM174" s="1445"/>
      <c r="DN174" s="1445"/>
      <c r="DO174" s="1445"/>
      <c r="DP174" s="1445"/>
      <c r="DQ174" s="1445"/>
      <c r="DR174" s="1445"/>
      <c r="DS174" s="1445"/>
      <c r="DT174" s="1445"/>
      <c r="DU174" s="1445"/>
      <c r="DV174" s="1445"/>
      <c r="DW174" s="1445"/>
      <c r="DX174" s="1445"/>
      <c r="DY174" s="1445"/>
      <c r="DZ174" s="1445"/>
      <c r="EA174" s="1445"/>
      <c r="EB174" s="1445"/>
      <c r="EC174" s="1445"/>
      <c r="ED174" s="1445"/>
      <c r="EE174" s="1445"/>
      <c r="EF174" s="1445"/>
      <c r="EG174" s="1445"/>
      <c r="EH174" s="1445"/>
      <c r="EI174" s="1445"/>
      <c r="EJ174" s="1445"/>
      <c r="EK174" s="1445"/>
      <c r="EL174" s="1445"/>
      <c r="EM174" s="1445"/>
      <c r="EN174" s="1445"/>
      <c r="EO174" s="1445"/>
      <c r="EP174" s="1445"/>
      <c r="EQ174" s="1445"/>
      <c r="ER174" s="1445"/>
      <c r="ES174" s="1445"/>
      <c r="ET174" s="1445"/>
      <c r="EU174" s="1445"/>
      <c r="EV174" s="1445"/>
      <c r="EW174" s="1445"/>
      <c r="EX174" s="1445"/>
      <c r="EY174" s="1445"/>
      <c r="EZ174" s="1445"/>
      <c r="FA174" s="1445"/>
      <c r="FB174" s="1445"/>
      <c r="FC174" s="1445"/>
      <c r="FD174" s="1445"/>
      <c r="FE174" s="1445"/>
      <c r="FF174" s="1445"/>
      <c r="FG174" s="1445"/>
      <c r="FH174" s="1445"/>
      <c r="FI174" s="1445"/>
      <c r="FJ174" s="1445"/>
      <c r="FK174" s="1445"/>
      <c r="FL174" s="1445"/>
      <c r="FM174" s="1445"/>
      <c r="FN174" s="1445"/>
      <c r="FO174" s="1445"/>
      <c r="FP174" s="1445"/>
      <c r="FQ174" s="1445"/>
      <c r="FR174" s="1445"/>
      <c r="FS174" s="1445"/>
      <c r="FT174" s="1445"/>
      <c r="FU174" s="1445"/>
      <c r="FV174" s="1445"/>
      <c r="FW174" s="1445"/>
      <c r="FX174" s="1445"/>
      <c r="FY174" s="666" t="s">
        <v>420</v>
      </c>
      <c r="FZ174" s="667">
        <v>267</v>
      </c>
      <c r="GA174" s="667">
        <v>30289624</v>
      </c>
      <c r="GB174" s="667">
        <v>35</v>
      </c>
      <c r="GC174" s="667" t="s">
        <v>3</v>
      </c>
      <c r="GD174" s="667">
        <v>18</v>
      </c>
      <c r="GE174" s="667">
        <v>1970</v>
      </c>
      <c r="GF174" s="667">
        <v>0</v>
      </c>
      <c r="GG174" s="667" t="s">
        <v>792</v>
      </c>
      <c r="GH174" s="667">
        <v>0</v>
      </c>
      <c r="GI174" s="667">
        <v>0</v>
      </c>
      <c r="GJ174" s="667" t="s">
        <v>792</v>
      </c>
      <c r="GK174" s="667">
        <v>0</v>
      </c>
      <c r="GL174" s="667" t="s">
        <v>781</v>
      </c>
      <c r="GM174" s="667" t="s">
        <v>782</v>
      </c>
      <c r="GN174" s="667">
        <v>66</v>
      </c>
      <c r="GO174" s="667" t="s">
        <v>783</v>
      </c>
      <c r="GP174" s="667">
        <v>0</v>
      </c>
      <c r="GQ174" s="667">
        <v>0</v>
      </c>
      <c r="GR174" s="667">
        <v>4</v>
      </c>
      <c r="GS174" s="667">
        <v>2</v>
      </c>
      <c r="GT174" s="667">
        <v>3</v>
      </c>
      <c r="GU174" s="667" t="s">
        <v>783</v>
      </c>
      <c r="GV174" s="667" t="s">
        <v>783</v>
      </c>
      <c r="GW174" s="667" t="s">
        <v>783</v>
      </c>
      <c r="GX174" s="667" t="s">
        <v>783</v>
      </c>
      <c r="GY174" s="667" t="s">
        <v>783</v>
      </c>
      <c r="GZ174" s="667">
        <v>1649</v>
      </c>
      <c r="HA174" s="667">
        <v>0.39</v>
      </c>
      <c r="HB174" s="667">
        <v>5</v>
      </c>
      <c r="HC174" s="667" t="s">
        <v>783</v>
      </c>
      <c r="HD174" s="667" t="s">
        <v>782</v>
      </c>
      <c r="HE174" s="667">
        <v>15</v>
      </c>
      <c r="HF174" s="667" t="s">
        <v>783</v>
      </c>
      <c r="HG174" s="667">
        <v>0</v>
      </c>
      <c r="HH174" s="667" t="s">
        <v>783</v>
      </c>
      <c r="HI174" s="667">
        <v>0</v>
      </c>
      <c r="HJ174" s="667">
        <v>1</v>
      </c>
      <c r="HK174" s="667">
        <v>45</v>
      </c>
      <c r="HL174" s="667" t="s">
        <v>784</v>
      </c>
      <c r="HM174" s="667" t="s">
        <v>785</v>
      </c>
      <c r="HN174" s="667" t="s">
        <v>783</v>
      </c>
      <c r="HO174" s="667" t="s">
        <v>783</v>
      </c>
      <c r="HP174" s="667" t="s">
        <v>783</v>
      </c>
      <c r="HQ174" s="667" t="s">
        <v>783</v>
      </c>
      <c r="HR174" s="667" t="s">
        <v>783</v>
      </c>
      <c r="HS174" s="667">
        <v>3978915</v>
      </c>
      <c r="HT174" s="667" t="s">
        <v>783</v>
      </c>
      <c r="HU174" s="667" t="s">
        <v>786</v>
      </c>
      <c r="HV174" s="667" t="s">
        <v>787</v>
      </c>
      <c r="HW174" s="667">
        <v>4</v>
      </c>
      <c r="HX174" s="667">
        <v>2014</v>
      </c>
      <c r="HY174" s="667">
        <v>63</v>
      </c>
      <c r="HZ174" s="667">
        <v>0</v>
      </c>
      <c r="IA174" s="667">
        <v>2059</v>
      </c>
      <c r="IB174" s="668">
        <v>41697.500081018516</v>
      </c>
      <c r="IC174" s="667" t="s">
        <v>788</v>
      </c>
      <c r="ID174" s="667">
        <v>3974437</v>
      </c>
      <c r="IE174" s="667">
        <v>2014</v>
      </c>
      <c r="IF174" s="667">
        <v>1712</v>
      </c>
      <c r="IG174" s="667" t="s">
        <v>783</v>
      </c>
      <c r="IH174" s="667" t="s">
        <v>783</v>
      </c>
      <c r="II174" s="667" t="s">
        <v>783</v>
      </c>
      <c r="IJ174" s="667" t="s">
        <v>783</v>
      </c>
      <c r="IK174" s="667" t="s">
        <v>783</v>
      </c>
      <c r="IL174" s="667" t="s">
        <v>783</v>
      </c>
      <c r="IM174" s="667" t="s">
        <v>783</v>
      </c>
      <c r="IN174" s="667" t="s">
        <v>783</v>
      </c>
      <c r="IO174" s="667" t="s">
        <v>783</v>
      </c>
      <c r="IP174" s="667">
        <v>1649</v>
      </c>
      <c r="IQ174" s="668">
        <v>37477.354571759257</v>
      </c>
      <c r="IR174" s="667">
        <v>4</v>
      </c>
      <c r="IS174" s="667" t="s">
        <v>793</v>
      </c>
      <c r="IT174" s="667">
        <v>3</v>
      </c>
      <c r="IU174" s="669">
        <v>41275</v>
      </c>
      <c r="IV174" s="667" t="s">
        <v>783</v>
      </c>
      <c r="IW174" s="667" t="s">
        <v>783</v>
      </c>
      <c r="IX174" s="667" t="s">
        <v>783</v>
      </c>
      <c r="IY174" s="667" t="s">
        <v>781</v>
      </c>
      <c r="IZ174" s="667">
        <v>45</v>
      </c>
      <c r="JA174" s="667" t="s">
        <v>789</v>
      </c>
      <c r="JB174" s="667" t="s">
        <v>783</v>
      </c>
      <c r="JC174" s="667" t="s">
        <v>783</v>
      </c>
      <c r="JD174" s="667" t="s">
        <v>783</v>
      </c>
      <c r="JE174" s="667">
        <v>329476</v>
      </c>
      <c r="JF174" s="667" t="s">
        <v>783</v>
      </c>
      <c r="JG174" s="667" t="s">
        <v>783</v>
      </c>
      <c r="JH174" s="667" t="s">
        <v>809</v>
      </c>
      <c r="JI174" s="667">
        <v>35</v>
      </c>
      <c r="JJ174" s="667" t="s">
        <v>783</v>
      </c>
      <c r="JK174" s="667" t="s">
        <v>783</v>
      </c>
      <c r="JL174" s="667" t="s">
        <v>783</v>
      </c>
      <c r="JM174" s="667" t="s">
        <v>790</v>
      </c>
      <c r="JN174" s="667">
        <v>4</v>
      </c>
      <c r="JO174" s="667">
        <v>1</v>
      </c>
      <c r="JP174" s="667" t="s">
        <v>783</v>
      </c>
      <c r="JQ174" s="667">
        <v>12683066</v>
      </c>
      <c r="JR174" s="667">
        <v>2013</v>
      </c>
      <c r="JS174" s="667">
        <v>12</v>
      </c>
      <c r="JT174" s="667" t="s">
        <v>783</v>
      </c>
      <c r="JU174" s="667" t="s">
        <v>783</v>
      </c>
      <c r="JV174" s="667" t="s">
        <v>955</v>
      </c>
      <c r="JW174" s="670">
        <v>2095.3714880000002</v>
      </c>
      <c r="JX174"/>
      <c r="JY174" s="225"/>
      <c r="JZ174" s="1445"/>
      <c r="KA174" s="1445"/>
      <c r="KB174" s="1445"/>
    </row>
    <row r="175" spans="1:289" s="1437" customFormat="1" ht="15" thickBot="1">
      <c r="C175" s="908" t="s">
        <v>1011</v>
      </c>
      <c r="D175" s="393"/>
      <c r="E175" s="393"/>
      <c r="F175" s="393"/>
      <c r="G175" s="394"/>
      <c r="H175" s="394"/>
      <c r="I175" s="394"/>
      <c r="J175" s="394"/>
      <c r="K175" s="394"/>
      <c r="L175" s="394"/>
      <c r="M175" s="394"/>
      <c r="N175" s="394"/>
      <c r="O175" s="1445"/>
      <c r="P175" s="1101"/>
      <c r="Q175" s="1194"/>
      <c r="R175" s="394"/>
      <c r="S175" s="393"/>
      <c r="T175" s="393"/>
      <c r="U175" s="914"/>
      <c r="V175" s="914"/>
      <c r="W175" s="915"/>
      <c r="X175" s="915"/>
      <c r="Y175" s="915"/>
      <c r="Z175" s="915"/>
      <c r="AA175" s="915"/>
      <c r="AB175" s="915"/>
      <c r="AC175" s="916"/>
      <c r="AD175" s="911"/>
      <c r="AE175" s="911"/>
      <c r="AF175" s="917"/>
      <c r="AG175" s="916"/>
      <c r="AH175" s="911"/>
      <c r="AI175" s="911"/>
      <c r="AJ175" s="917"/>
      <c r="AK175" s="911"/>
      <c r="AL175" s="911"/>
      <c r="AM175" s="911"/>
      <c r="AN175" s="911"/>
      <c r="AO175" s="911"/>
      <c r="AP175" s="917"/>
      <c r="AQ175" s="911"/>
      <c r="AR175" s="917"/>
      <c r="AS175" s="911"/>
      <c r="AT175" s="917"/>
      <c r="AU175" s="911"/>
      <c r="AV175" s="917"/>
      <c r="AW175" s="911"/>
      <c r="AX175" s="917"/>
      <c r="AY175" s="911"/>
      <c r="AZ175" s="917"/>
      <c r="BA175" s="911"/>
      <c r="BB175" s="917"/>
      <c r="BC175" s="911"/>
      <c r="BD175" s="917"/>
      <c r="BE175" s="911"/>
      <c r="BF175" s="917"/>
      <c r="BG175" s="911"/>
      <c r="BH175" s="917"/>
      <c r="BI175" s="911"/>
      <c r="BJ175" s="917"/>
      <c r="BK175" s="911"/>
      <c r="BL175" s="555"/>
      <c r="BN175" s="555"/>
      <c r="BP175" s="555"/>
      <c r="BR175" s="555"/>
      <c r="BS175" s="1445"/>
      <c r="BT175" s="1445"/>
      <c r="BU175" s="1445"/>
      <c r="BV175" s="1445"/>
      <c r="BW175" s="1445"/>
      <c r="BX175" s="1445"/>
      <c r="BY175" s="1445"/>
      <c r="BZ175" s="1445"/>
      <c r="CA175" s="1445"/>
      <c r="CB175" s="1445"/>
      <c r="CC175" s="1445"/>
      <c r="CD175" s="1445"/>
      <c r="CE175" s="1445"/>
      <c r="CF175" s="1445"/>
      <c r="CG175" s="1445"/>
      <c r="CH175" s="1445"/>
      <c r="CI175" s="1445"/>
      <c r="CJ175" s="1445"/>
      <c r="CK175" s="1445"/>
      <c r="CL175" s="1445"/>
      <c r="CM175" s="1445"/>
      <c r="CN175" s="1445"/>
      <c r="CO175" s="1445"/>
      <c r="CP175" s="1445"/>
      <c r="CQ175" s="1445"/>
      <c r="CR175" s="1445"/>
      <c r="CS175" s="1445"/>
      <c r="CT175" s="1445"/>
      <c r="CU175" s="1445"/>
      <c r="CV175" s="1445"/>
      <c r="CW175" s="1445"/>
      <c r="CX175" s="1445"/>
      <c r="CY175" s="1445"/>
      <c r="CZ175" s="1445"/>
      <c r="DA175" s="1445"/>
      <c r="DB175" s="1445"/>
      <c r="DC175" s="1445"/>
      <c r="DD175" s="1445"/>
      <c r="DE175" s="1445"/>
      <c r="DF175" s="1445"/>
      <c r="DG175" s="1445"/>
      <c r="DH175" s="1445"/>
      <c r="DI175" s="1445"/>
      <c r="DJ175" s="1445"/>
      <c r="DK175" s="1445"/>
      <c r="DL175" s="1445"/>
      <c r="DM175" s="1445"/>
      <c r="DN175" s="1445"/>
      <c r="DO175" s="1445"/>
      <c r="DP175" s="1445"/>
      <c r="DQ175" s="1445"/>
      <c r="DR175" s="1445"/>
      <c r="DS175" s="1445"/>
      <c r="DT175" s="1445"/>
      <c r="DU175" s="1445"/>
      <c r="DV175" s="1445"/>
      <c r="DW175" s="1445"/>
      <c r="DX175" s="1445"/>
      <c r="DY175" s="1445"/>
      <c r="DZ175" s="1445"/>
      <c r="EA175" s="1445"/>
      <c r="EB175" s="1445"/>
      <c r="EC175" s="1445"/>
      <c r="ED175" s="1445"/>
      <c r="EE175" s="1445"/>
      <c r="EF175" s="1445"/>
      <c r="EG175" s="1445"/>
      <c r="EH175" s="1445"/>
      <c r="EI175" s="1445"/>
      <c r="EJ175" s="1445"/>
      <c r="EK175" s="1445"/>
      <c r="EL175" s="1445"/>
      <c r="EM175" s="1445"/>
      <c r="EN175" s="1445"/>
      <c r="EO175" s="1445"/>
      <c r="EP175" s="1445"/>
      <c r="EQ175" s="1445"/>
      <c r="ER175" s="1445"/>
      <c r="ES175" s="1445"/>
      <c r="ET175" s="1445"/>
      <c r="EU175" s="1445"/>
      <c r="EV175" s="1445"/>
      <c r="EW175" s="1445"/>
      <c r="EX175" s="1445"/>
      <c r="EY175" s="1445"/>
      <c r="EZ175" s="1445"/>
      <c r="FA175" s="1445"/>
      <c r="FB175" s="1445"/>
      <c r="FC175" s="1445"/>
      <c r="FD175" s="1445"/>
      <c r="FE175" s="1445"/>
      <c r="FF175" s="1445"/>
      <c r="FG175" s="1445"/>
      <c r="FH175" s="1445"/>
      <c r="FI175" s="1445"/>
      <c r="FJ175" s="1445"/>
      <c r="FK175" s="1445"/>
      <c r="FL175" s="1445"/>
      <c r="FM175" s="1445"/>
      <c r="FN175" s="1445"/>
      <c r="FO175" s="1445"/>
      <c r="FP175" s="1445"/>
      <c r="FQ175" s="1445"/>
      <c r="FR175" s="1445"/>
      <c r="FS175" s="1445"/>
      <c r="FT175" s="1445"/>
      <c r="FU175" s="1445"/>
      <c r="FV175" s="1445"/>
      <c r="FW175" s="1445"/>
      <c r="FX175" s="1445"/>
      <c r="FY175" s="625" t="s">
        <v>420</v>
      </c>
      <c r="FZ175" s="626">
        <v>310</v>
      </c>
      <c r="GA175" s="626">
        <v>35528665</v>
      </c>
      <c r="GB175" s="626">
        <v>35</v>
      </c>
      <c r="GC175" s="626" t="s">
        <v>3</v>
      </c>
      <c r="GD175" s="626">
        <v>18</v>
      </c>
      <c r="GE175" s="626">
        <v>1970</v>
      </c>
      <c r="GF175" s="626">
        <v>0</v>
      </c>
      <c r="GG175" s="626" t="s">
        <v>792</v>
      </c>
      <c r="GH175" s="626">
        <v>0</v>
      </c>
      <c r="GI175" s="626">
        <v>0</v>
      </c>
      <c r="GJ175" s="626" t="s">
        <v>792</v>
      </c>
      <c r="GK175" s="626">
        <v>0</v>
      </c>
      <c r="GL175" s="626" t="s">
        <v>781</v>
      </c>
      <c r="GM175" s="626" t="s">
        <v>782</v>
      </c>
      <c r="GN175" s="626">
        <v>66</v>
      </c>
      <c r="GO175" s="626" t="s">
        <v>783</v>
      </c>
      <c r="GP175" s="626">
        <v>0</v>
      </c>
      <c r="GQ175" s="626">
        <v>0</v>
      </c>
      <c r="GR175" s="626">
        <v>4</v>
      </c>
      <c r="GS175" s="626">
        <v>2</v>
      </c>
      <c r="GT175" s="626">
        <v>3</v>
      </c>
      <c r="GU175" s="626" t="s">
        <v>783</v>
      </c>
      <c r="GV175" s="626" t="s">
        <v>783</v>
      </c>
      <c r="GW175" s="626" t="s">
        <v>783</v>
      </c>
      <c r="GX175" s="626" t="s">
        <v>783</v>
      </c>
      <c r="GY175" s="626" t="s">
        <v>783</v>
      </c>
      <c r="GZ175" s="626">
        <v>1649</v>
      </c>
      <c r="HA175" s="626">
        <v>0.21</v>
      </c>
      <c r="HB175" s="626">
        <v>5</v>
      </c>
      <c r="HC175" s="626" t="s">
        <v>783</v>
      </c>
      <c r="HD175" s="626" t="s">
        <v>782</v>
      </c>
      <c r="HE175" s="626">
        <v>15</v>
      </c>
      <c r="HF175" s="626" t="s">
        <v>783</v>
      </c>
      <c r="HG175" s="626">
        <v>0</v>
      </c>
      <c r="HH175" s="626" t="s">
        <v>783</v>
      </c>
      <c r="HI175" s="626">
        <v>0</v>
      </c>
      <c r="HJ175" s="626">
        <v>1</v>
      </c>
      <c r="HK175" s="626">
        <v>45</v>
      </c>
      <c r="HL175" s="626" t="s">
        <v>784</v>
      </c>
      <c r="HM175" s="626" t="s">
        <v>785</v>
      </c>
      <c r="HN175" s="626" t="s">
        <v>783</v>
      </c>
      <c r="HO175" s="626" t="s">
        <v>783</v>
      </c>
      <c r="HP175" s="626" t="s">
        <v>783</v>
      </c>
      <c r="HQ175" s="626" t="s">
        <v>783</v>
      </c>
      <c r="HR175" s="626" t="s">
        <v>783</v>
      </c>
      <c r="HS175" s="626">
        <v>3979921</v>
      </c>
      <c r="HT175" s="626" t="s">
        <v>783</v>
      </c>
      <c r="HU175" s="626" t="s">
        <v>786</v>
      </c>
      <c r="HV175" s="626" t="s">
        <v>787</v>
      </c>
      <c r="HW175" s="626">
        <v>4</v>
      </c>
      <c r="HX175" s="626">
        <v>2016</v>
      </c>
      <c r="HY175" s="626">
        <v>63</v>
      </c>
      <c r="HZ175" s="626">
        <v>0</v>
      </c>
      <c r="IA175" s="626">
        <v>1109</v>
      </c>
      <c r="IB175" s="627">
        <v>42348.42765046296</v>
      </c>
      <c r="IC175" s="626" t="s">
        <v>788</v>
      </c>
      <c r="ID175" s="626">
        <v>3975443</v>
      </c>
      <c r="IE175" s="626">
        <v>2016</v>
      </c>
      <c r="IF175" s="626">
        <v>1712</v>
      </c>
      <c r="IG175" s="626" t="s">
        <v>783</v>
      </c>
      <c r="IH175" s="626" t="s">
        <v>783</v>
      </c>
      <c r="II175" s="626" t="s">
        <v>783</v>
      </c>
      <c r="IJ175" s="626" t="s">
        <v>783</v>
      </c>
      <c r="IK175" s="626" t="s">
        <v>783</v>
      </c>
      <c r="IL175" s="626" t="s">
        <v>783</v>
      </c>
      <c r="IM175" s="626" t="s">
        <v>783</v>
      </c>
      <c r="IN175" s="626" t="s">
        <v>783</v>
      </c>
      <c r="IO175" s="626" t="s">
        <v>783</v>
      </c>
      <c r="IP175" s="626">
        <v>1649</v>
      </c>
      <c r="IQ175" s="627">
        <v>37477.354571759257</v>
      </c>
      <c r="IR175" s="626">
        <v>4</v>
      </c>
      <c r="IS175" s="626" t="s">
        <v>793</v>
      </c>
      <c r="IT175" s="626">
        <v>3</v>
      </c>
      <c r="IU175" s="665">
        <v>41275</v>
      </c>
      <c r="IV175" s="626" t="s">
        <v>783</v>
      </c>
      <c r="IW175" s="626" t="s">
        <v>783</v>
      </c>
      <c r="IX175" s="626" t="s">
        <v>783</v>
      </c>
      <c r="IY175" s="626" t="s">
        <v>781</v>
      </c>
      <c r="IZ175" s="626">
        <v>45</v>
      </c>
      <c r="JA175" s="626" t="s">
        <v>789</v>
      </c>
      <c r="JB175" s="626" t="s">
        <v>783</v>
      </c>
      <c r="JC175" s="626" t="s">
        <v>783</v>
      </c>
      <c r="JD175" s="626" t="s">
        <v>783</v>
      </c>
      <c r="JE175" s="626">
        <v>329476</v>
      </c>
      <c r="JF175" s="626" t="s">
        <v>783</v>
      </c>
      <c r="JG175" s="626" t="s">
        <v>783</v>
      </c>
      <c r="JH175" s="626" t="s">
        <v>809</v>
      </c>
      <c r="JI175" s="626">
        <v>35</v>
      </c>
      <c r="JJ175" s="626" t="s">
        <v>783</v>
      </c>
      <c r="JK175" s="626" t="s">
        <v>783</v>
      </c>
      <c r="JL175" s="626" t="s">
        <v>783</v>
      </c>
      <c r="JM175" s="626" t="s">
        <v>790</v>
      </c>
      <c r="JN175" s="626">
        <v>4</v>
      </c>
      <c r="JO175" s="626">
        <v>1</v>
      </c>
      <c r="JP175" s="626" t="s">
        <v>783</v>
      </c>
      <c r="JQ175" s="626">
        <v>12683066</v>
      </c>
      <c r="JR175" s="626">
        <v>2013</v>
      </c>
      <c r="JS175" s="626">
        <v>12</v>
      </c>
      <c r="JT175" s="626" t="s">
        <v>783</v>
      </c>
      <c r="JU175" s="626" t="s">
        <v>783</v>
      </c>
      <c r="JV175" s="626" t="s">
        <v>956</v>
      </c>
      <c r="JW175" s="628">
        <v>1115.567391</v>
      </c>
      <c r="JX175">
        <f>SUM(JW174:JW175)</f>
        <v>3210.9388790000003</v>
      </c>
      <c r="JY175" s="225">
        <v>0.60813236344696975</v>
      </c>
      <c r="JZ175" s="1445"/>
      <c r="KA175" s="1445"/>
      <c r="KB175" s="1445"/>
    </row>
    <row r="176" spans="1:289" s="1437" customFormat="1" ht="15" thickBot="1">
      <c r="C176" s="1099" t="s">
        <v>1012</v>
      </c>
      <c r="D176" s="1195"/>
      <c r="E176" s="1195"/>
      <c r="F176" s="1195"/>
      <c r="G176" s="1196"/>
      <c r="H176" s="1197" t="s">
        <v>152</v>
      </c>
      <c r="I176" s="1195"/>
      <c r="J176" s="1195"/>
      <c r="K176" s="1196"/>
      <c r="L176" s="1196"/>
      <c r="M176" s="1196"/>
      <c r="N176" s="1196"/>
      <c r="O176" s="1196"/>
      <c r="P176" s="1198"/>
      <c r="Q176" s="1198"/>
      <c r="R176" s="1196"/>
      <c r="S176" s="1195"/>
      <c r="T176" s="1195"/>
      <c r="U176" s="914"/>
      <c r="V176" s="914"/>
      <c r="W176" s="915"/>
      <c r="X176" s="915"/>
      <c r="Y176" s="915"/>
      <c r="Z176" s="915"/>
      <c r="AA176" s="915"/>
      <c r="AB176" s="915"/>
      <c r="AC176" s="916"/>
      <c r="AD176" s="911"/>
      <c r="AE176" s="911"/>
      <c r="AF176" s="917"/>
      <c r="AG176" s="916"/>
      <c r="AH176" s="911"/>
      <c r="AI176" s="911"/>
      <c r="AJ176" s="917"/>
      <c r="AK176" s="911"/>
      <c r="AL176" s="911"/>
      <c r="AM176" s="911"/>
      <c r="AN176" s="911"/>
      <c r="AO176" s="911"/>
      <c r="AP176" s="917"/>
      <c r="AQ176" s="911"/>
      <c r="AR176" s="917"/>
      <c r="AS176" s="911"/>
      <c r="AT176" s="917"/>
      <c r="AU176" s="911"/>
      <c r="AV176" s="917"/>
      <c r="AW176" s="911"/>
      <c r="AX176" s="917"/>
      <c r="AY176" s="911"/>
      <c r="AZ176" s="917"/>
      <c r="BA176" s="911"/>
      <c r="BB176" s="917"/>
      <c r="BC176" s="911"/>
      <c r="BD176" s="917"/>
      <c r="BE176" s="911"/>
      <c r="BF176" s="917"/>
      <c r="BG176" s="911"/>
      <c r="BH176" s="917"/>
      <c r="BI176" s="911"/>
      <c r="BJ176" s="917"/>
      <c r="BK176" s="911"/>
      <c r="BL176" s="555"/>
      <c r="BN176" s="555"/>
      <c r="BP176" s="555"/>
      <c r="BR176" s="555"/>
      <c r="BS176" s="1445"/>
      <c r="BT176" s="1445"/>
      <c r="BU176" s="1445"/>
      <c r="BV176" s="1445"/>
      <c r="BW176" s="1445"/>
      <c r="BX176" s="1445"/>
      <c r="BY176" s="1445"/>
      <c r="BZ176" s="1445"/>
      <c r="CA176" s="1445"/>
      <c r="CB176" s="1445"/>
      <c r="CC176" s="1445"/>
      <c r="CD176" s="1445"/>
      <c r="CE176" s="1445"/>
      <c r="CF176" s="1445"/>
      <c r="CG176" s="1445"/>
      <c r="CH176" s="1445"/>
      <c r="CI176" s="1445"/>
      <c r="CJ176" s="1445"/>
      <c r="CK176" s="1445"/>
      <c r="CL176" s="1445"/>
      <c r="CM176" s="1445"/>
      <c r="CN176" s="1445"/>
      <c r="CO176" s="1445"/>
      <c r="CP176" s="1445"/>
      <c r="CQ176" s="1445"/>
      <c r="CR176" s="1445"/>
      <c r="CS176" s="1445"/>
      <c r="CT176" s="1445"/>
      <c r="CU176" s="1445"/>
      <c r="CV176" s="1445"/>
      <c r="CW176" s="1445"/>
      <c r="CX176" s="1445"/>
      <c r="CY176" s="1445"/>
      <c r="CZ176" s="1445"/>
      <c r="DA176" s="1445"/>
      <c r="DB176" s="1445"/>
      <c r="DC176" s="1445"/>
      <c r="DD176" s="1445"/>
      <c r="DE176" s="1445"/>
      <c r="DF176" s="1445"/>
      <c r="DG176" s="1445"/>
      <c r="DH176" s="1445"/>
      <c r="DI176" s="1445"/>
      <c r="DJ176" s="1445"/>
      <c r="DK176" s="1445"/>
      <c r="DL176" s="1445"/>
      <c r="DM176" s="1445"/>
      <c r="DN176" s="1445"/>
      <c r="DO176" s="1445"/>
      <c r="DP176" s="1445"/>
      <c r="DQ176" s="1445"/>
      <c r="DR176" s="1445"/>
      <c r="DS176" s="1445"/>
      <c r="DT176" s="1445"/>
      <c r="DU176" s="1445"/>
      <c r="DV176" s="1445"/>
      <c r="DW176" s="1445"/>
      <c r="DX176" s="1445"/>
      <c r="DY176" s="1445"/>
      <c r="DZ176" s="1445"/>
      <c r="EA176" s="1445"/>
      <c r="EB176" s="1445"/>
      <c r="EC176" s="1445"/>
      <c r="ED176" s="1445"/>
      <c r="EE176" s="1445"/>
      <c r="EF176" s="1445"/>
      <c r="EG176" s="1445"/>
      <c r="EH176" s="1445"/>
      <c r="EI176" s="1445"/>
      <c r="EJ176" s="1445"/>
      <c r="EK176" s="1445"/>
      <c r="EL176" s="1445"/>
      <c r="EM176" s="1445"/>
      <c r="EN176" s="1445"/>
      <c r="EO176" s="1445"/>
      <c r="EP176" s="1445"/>
      <c r="EQ176" s="1445"/>
      <c r="ER176" s="1445"/>
      <c r="ES176" s="1445"/>
      <c r="ET176" s="1445"/>
      <c r="EU176" s="1445"/>
      <c r="EV176" s="1445"/>
      <c r="EW176" s="1445"/>
      <c r="EX176" s="1445"/>
      <c r="EY176" s="1445"/>
      <c r="EZ176" s="1445"/>
      <c r="FA176" s="1445"/>
      <c r="FB176" s="1445"/>
      <c r="FC176" s="1445"/>
      <c r="FD176" s="1445"/>
      <c r="FE176" s="1445"/>
      <c r="FF176" s="1445"/>
      <c r="FG176" s="1445"/>
      <c r="FH176" s="1445"/>
      <c r="FI176" s="1445"/>
      <c r="FJ176" s="1445"/>
      <c r="FK176" s="1445"/>
      <c r="FL176" s="1445"/>
      <c r="FM176" s="1445"/>
      <c r="FN176" s="1445"/>
      <c r="FO176" s="1445"/>
      <c r="FP176" s="1445"/>
      <c r="FQ176" s="1445"/>
      <c r="FR176" s="1445"/>
      <c r="FS176" s="1445"/>
      <c r="FT176" s="1445"/>
      <c r="FU176" s="1445"/>
      <c r="FV176" s="1445"/>
      <c r="FW176" s="1445"/>
      <c r="FX176" s="1445"/>
      <c r="FY176" s="655" t="s">
        <v>501</v>
      </c>
      <c r="FZ176" s="656">
        <v>104</v>
      </c>
      <c r="GA176" s="656">
        <v>30289627</v>
      </c>
      <c r="GB176" s="656">
        <v>35</v>
      </c>
      <c r="GC176" s="656" t="s">
        <v>3</v>
      </c>
      <c r="GD176" s="656">
        <v>16</v>
      </c>
      <c r="GE176" s="656">
        <v>1983</v>
      </c>
      <c r="GF176" s="656">
        <v>0</v>
      </c>
      <c r="GG176" s="656" t="s">
        <v>792</v>
      </c>
      <c r="GH176" s="656">
        <v>0</v>
      </c>
      <c r="GI176" s="656">
        <v>0</v>
      </c>
      <c r="GJ176" s="656" t="s">
        <v>792</v>
      </c>
      <c r="GK176" s="656">
        <v>0</v>
      </c>
      <c r="GL176" s="656" t="s">
        <v>781</v>
      </c>
      <c r="GM176" s="656" t="s">
        <v>782</v>
      </c>
      <c r="GN176" s="656">
        <v>66</v>
      </c>
      <c r="GO176" s="656" t="s">
        <v>783</v>
      </c>
      <c r="GP176" s="656">
        <v>0</v>
      </c>
      <c r="GQ176" s="656">
        <v>0</v>
      </c>
      <c r="GR176" s="656">
        <v>4</v>
      </c>
      <c r="GS176" s="656">
        <v>2</v>
      </c>
      <c r="GT176" s="656">
        <v>1</v>
      </c>
      <c r="GU176" s="656" t="s">
        <v>783</v>
      </c>
      <c r="GV176" s="656" t="s">
        <v>783</v>
      </c>
      <c r="GW176" s="656" t="s">
        <v>783</v>
      </c>
      <c r="GX176" s="656" t="s">
        <v>783</v>
      </c>
      <c r="GY176" s="656" t="s">
        <v>783</v>
      </c>
      <c r="GZ176" s="656">
        <v>1649</v>
      </c>
      <c r="HA176" s="656">
        <v>0.2</v>
      </c>
      <c r="HB176" s="656">
        <v>5</v>
      </c>
      <c r="HC176" s="656" t="s">
        <v>783</v>
      </c>
      <c r="HD176" s="656" t="s">
        <v>782</v>
      </c>
      <c r="HE176" s="656">
        <v>15</v>
      </c>
      <c r="HF176" s="656" t="s">
        <v>783</v>
      </c>
      <c r="HG176" s="656">
        <v>0</v>
      </c>
      <c r="HH176" s="656" t="s">
        <v>783</v>
      </c>
      <c r="HI176" s="656">
        <v>0</v>
      </c>
      <c r="HJ176" s="656">
        <v>1</v>
      </c>
      <c r="HK176" s="656">
        <v>45</v>
      </c>
      <c r="HL176" s="656" t="s">
        <v>784</v>
      </c>
      <c r="HM176" s="656" t="s">
        <v>785</v>
      </c>
      <c r="HN176" s="656" t="s">
        <v>783</v>
      </c>
      <c r="HO176" s="656" t="s">
        <v>783</v>
      </c>
      <c r="HP176" s="656" t="s">
        <v>783</v>
      </c>
      <c r="HQ176" s="656" t="s">
        <v>783</v>
      </c>
      <c r="HR176" s="656" t="s">
        <v>783</v>
      </c>
      <c r="HS176" s="656">
        <v>3980148</v>
      </c>
      <c r="HT176" s="656" t="s">
        <v>783</v>
      </c>
      <c r="HU176" s="656" t="s">
        <v>786</v>
      </c>
      <c r="HV176" s="656" t="s">
        <v>787</v>
      </c>
      <c r="HW176" s="656">
        <v>4</v>
      </c>
      <c r="HX176" s="656">
        <v>2014</v>
      </c>
      <c r="HY176" s="656">
        <v>63</v>
      </c>
      <c r="HZ176" s="656">
        <v>0</v>
      </c>
      <c r="IA176" s="656">
        <v>1056</v>
      </c>
      <c r="IB176" s="657">
        <v>41697.500081018516</v>
      </c>
      <c r="IC176" s="656" t="s">
        <v>788</v>
      </c>
      <c r="ID176" s="656">
        <v>3975670</v>
      </c>
      <c r="IE176" s="656">
        <v>2014</v>
      </c>
      <c r="IF176" s="656">
        <v>1712</v>
      </c>
      <c r="IG176" s="656" t="s">
        <v>783</v>
      </c>
      <c r="IH176" s="656" t="s">
        <v>783</v>
      </c>
      <c r="II176" s="656" t="s">
        <v>783</v>
      </c>
      <c r="IJ176" s="656" t="s">
        <v>783</v>
      </c>
      <c r="IK176" s="656" t="s">
        <v>783</v>
      </c>
      <c r="IL176" s="656" t="s">
        <v>783</v>
      </c>
      <c r="IM176" s="656" t="s">
        <v>783</v>
      </c>
      <c r="IN176" s="656" t="s">
        <v>783</v>
      </c>
      <c r="IO176" s="656" t="s">
        <v>783</v>
      </c>
      <c r="IP176" s="656">
        <v>1649</v>
      </c>
      <c r="IQ176" s="657">
        <v>37477.354571759257</v>
      </c>
      <c r="IR176" s="656">
        <v>4</v>
      </c>
      <c r="IS176" s="656" t="s">
        <v>793</v>
      </c>
      <c r="IT176" s="656">
        <v>1</v>
      </c>
      <c r="IU176" s="658">
        <v>41275</v>
      </c>
      <c r="IV176" s="656" t="s">
        <v>783</v>
      </c>
      <c r="IW176" s="656" t="s">
        <v>783</v>
      </c>
      <c r="IX176" s="656" t="s">
        <v>783</v>
      </c>
      <c r="IY176" s="656" t="s">
        <v>781</v>
      </c>
      <c r="IZ176" s="656">
        <v>45</v>
      </c>
      <c r="JA176" s="656" t="s">
        <v>789</v>
      </c>
      <c r="JB176" s="656" t="s">
        <v>783</v>
      </c>
      <c r="JC176" s="656" t="s">
        <v>783</v>
      </c>
      <c r="JD176" s="656" t="s">
        <v>783</v>
      </c>
      <c r="JE176" s="656">
        <v>329477</v>
      </c>
      <c r="JF176" s="656" t="s">
        <v>783</v>
      </c>
      <c r="JG176" s="656" t="s">
        <v>783</v>
      </c>
      <c r="JH176" s="656" t="s">
        <v>795</v>
      </c>
      <c r="JI176" s="656">
        <v>35</v>
      </c>
      <c r="JJ176" s="656" t="s">
        <v>783</v>
      </c>
      <c r="JK176" s="656" t="s">
        <v>783</v>
      </c>
      <c r="JL176" s="656" t="s">
        <v>783</v>
      </c>
      <c r="JM176" s="656" t="s">
        <v>790</v>
      </c>
      <c r="JN176" s="656">
        <v>4</v>
      </c>
      <c r="JO176" s="656">
        <v>1</v>
      </c>
      <c r="JP176" s="656" t="s">
        <v>783</v>
      </c>
      <c r="JQ176" s="656">
        <v>12683066</v>
      </c>
      <c r="JR176" s="656">
        <v>2013</v>
      </c>
      <c r="JS176" s="656">
        <v>12</v>
      </c>
      <c r="JT176" s="656" t="s">
        <v>783</v>
      </c>
      <c r="JU176" s="656" t="s">
        <v>783</v>
      </c>
      <c r="JV176" s="656" t="s">
        <v>957</v>
      </c>
      <c r="JW176" s="659">
        <v>1150.228541</v>
      </c>
      <c r="JX176">
        <f>JW176</f>
        <v>1150.228541</v>
      </c>
      <c r="JY176" s="225">
        <v>0.21784631458333331</v>
      </c>
      <c r="JZ176" s="1445"/>
      <c r="KA176" s="1445"/>
      <c r="KB176" s="1445"/>
    </row>
    <row r="177" spans="3:289" s="1437" customFormat="1" ht="15" thickBot="1">
      <c r="C177" s="1445"/>
      <c r="D177" s="1445"/>
      <c r="E177" s="1445"/>
      <c r="M177" s="1445"/>
      <c r="N177" s="1445"/>
      <c r="O177" s="1445"/>
      <c r="P177" s="1101"/>
      <c r="Q177" s="1101"/>
      <c r="R177" s="1445"/>
      <c r="U177" s="59"/>
      <c r="V177" s="59"/>
      <c r="W177" s="496"/>
      <c r="X177" s="496"/>
      <c r="Y177" s="496"/>
      <c r="Z177" s="496"/>
      <c r="AA177" s="496"/>
      <c r="AB177" s="915"/>
      <c r="AC177" s="512"/>
      <c r="AE177" s="911"/>
      <c r="AF177" s="555"/>
      <c r="AG177" s="512"/>
      <c r="AJ177" s="555"/>
      <c r="AP177" s="555"/>
      <c r="AR177" s="555"/>
      <c r="AT177" s="555"/>
      <c r="AV177" s="555"/>
      <c r="AX177" s="555"/>
      <c r="AZ177" s="555"/>
      <c r="BB177" s="555"/>
      <c r="BD177" s="555"/>
      <c r="BF177" s="555"/>
      <c r="BH177" s="555"/>
      <c r="BJ177" s="555"/>
      <c r="BL177" s="555"/>
      <c r="BN177" s="555"/>
      <c r="BP177" s="555"/>
      <c r="BR177" s="555"/>
      <c r="BS177" s="1445"/>
      <c r="BT177" s="1445"/>
      <c r="BU177" s="1445"/>
      <c r="BV177" s="1445"/>
      <c r="BW177" s="1445"/>
      <c r="BX177" s="1445"/>
      <c r="BY177" s="1445"/>
      <c r="BZ177" s="1445"/>
      <c r="CA177" s="1445"/>
      <c r="CB177" s="1445"/>
      <c r="CC177" s="1445"/>
      <c r="CD177" s="1445"/>
      <c r="CE177" s="1445"/>
      <c r="CF177" s="1445"/>
      <c r="CG177" s="1445"/>
      <c r="CH177" s="1445"/>
      <c r="CI177" s="1445"/>
      <c r="CJ177" s="1445"/>
      <c r="CK177" s="1445"/>
      <c r="CL177" s="1445"/>
      <c r="CM177" s="1445"/>
      <c r="CN177" s="1445"/>
      <c r="CO177" s="1445"/>
      <c r="CP177" s="1445"/>
      <c r="CQ177" s="1445"/>
      <c r="CR177" s="1445"/>
      <c r="CS177" s="1445"/>
      <c r="CT177" s="1445"/>
      <c r="CU177" s="1445"/>
      <c r="CV177" s="1445"/>
      <c r="CW177" s="1445"/>
      <c r="CX177" s="1445"/>
      <c r="CY177" s="1445"/>
      <c r="CZ177" s="1445"/>
      <c r="DA177" s="1445"/>
      <c r="DB177" s="1445"/>
      <c r="DC177" s="1445"/>
      <c r="DD177" s="1445"/>
      <c r="DE177" s="1445"/>
      <c r="DF177" s="1445"/>
      <c r="DG177" s="1445"/>
      <c r="DH177" s="1445"/>
      <c r="DI177" s="1445"/>
      <c r="DJ177" s="1445"/>
      <c r="DK177" s="1445"/>
      <c r="DL177" s="1445"/>
      <c r="DM177" s="1445"/>
      <c r="DN177" s="1445"/>
      <c r="DO177" s="1445"/>
      <c r="DP177" s="1445"/>
      <c r="DQ177" s="1445"/>
      <c r="DR177" s="1445"/>
      <c r="DS177" s="1445"/>
      <c r="DT177" s="1445"/>
      <c r="DU177" s="1445"/>
      <c r="DV177" s="1445"/>
      <c r="DW177" s="1445"/>
      <c r="DX177" s="1445"/>
      <c r="DY177" s="1445"/>
      <c r="DZ177" s="1445"/>
      <c r="EA177" s="1445"/>
      <c r="EB177" s="1445"/>
      <c r="EC177" s="1445"/>
      <c r="ED177" s="1445"/>
      <c r="EE177" s="1445"/>
      <c r="EF177" s="1445"/>
      <c r="EG177" s="1445"/>
      <c r="EH177" s="1445"/>
      <c r="EI177" s="1445"/>
      <c r="EJ177" s="1445"/>
      <c r="EK177" s="1445"/>
      <c r="EL177" s="1445"/>
      <c r="EM177" s="1445"/>
      <c r="EN177" s="1445"/>
      <c r="EO177" s="1445"/>
      <c r="EP177" s="1445"/>
      <c r="EQ177" s="1445"/>
      <c r="ER177" s="1445"/>
      <c r="ES177" s="1445"/>
      <c r="ET177" s="1445"/>
      <c r="EU177" s="1445"/>
      <c r="EV177" s="1445"/>
      <c r="EW177" s="1445"/>
      <c r="EX177" s="1445"/>
      <c r="EY177" s="1445"/>
      <c r="EZ177" s="1445"/>
      <c r="FA177" s="1445"/>
      <c r="FB177" s="1445"/>
      <c r="FC177" s="1445"/>
      <c r="FD177" s="1445"/>
      <c r="FE177" s="1445"/>
      <c r="FF177" s="1445"/>
      <c r="FG177" s="1445"/>
      <c r="FH177" s="1445"/>
      <c r="FI177" s="1445"/>
      <c r="FJ177" s="1445"/>
      <c r="FK177" s="1445"/>
      <c r="FL177" s="1445"/>
      <c r="FM177" s="1445"/>
      <c r="FN177" s="1445"/>
      <c r="FO177" s="1445"/>
      <c r="FP177" s="1445"/>
      <c r="FQ177" s="1445"/>
      <c r="FR177" s="1445"/>
      <c r="FS177" s="1445"/>
      <c r="FT177" s="1445"/>
      <c r="FU177" s="1445"/>
      <c r="FV177" s="1445"/>
      <c r="FW177" s="1445"/>
      <c r="FX177" s="1445"/>
      <c r="FY177" s="655" t="s">
        <v>502</v>
      </c>
      <c r="FZ177" s="656">
        <v>194</v>
      </c>
      <c r="GA177" s="656">
        <v>30289628</v>
      </c>
      <c r="GB177" s="656">
        <v>55</v>
      </c>
      <c r="GC177" s="656" t="s">
        <v>798</v>
      </c>
      <c r="GD177" s="656">
        <v>18</v>
      </c>
      <c r="GE177" s="656">
        <v>1973</v>
      </c>
      <c r="GF177" s="656">
        <v>1</v>
      </c>
      <c r="GG177" s="656" t="s">
        <v>780</v>
      </c>
      <c r="GH177" s="656">
        <v>2</v>
      </c>
      <c r="GI177" s="656">
        <v>1</v>
      </c>
      <c r="GJ177" s="656" t="s">
        <v>780</v>
      </c>
      <c r="GK177" s="656">
        <v>2</v>
      </c>
      <c r="GL177" s="656" t="s">
        <v>781</v>
      </c>
      <c r="GM177" s="656" t="s">
        <v>782</v>
      </c>
      <c r="GN177" s="656">
        <v>66</v>
      </c>
      <c r="GO177" s="656" t="s">
        <v>783</v>
      </c>
      <c r="GP177" s="656">
        <v>0</v>
      </c>
      <c r="GQ177" s="656">
        <v>0</v>
      </c>
      <c r="GR177" s="656">
        <v>4</v>
      </c>
      <c r="GS177" s="656">
        <v>2</v>
      </c>
      <c r="GT177" s="656">
        <v>2</v>
      </c>
      <c r="GU177" s="656" t="s">
        <v>783</v>
      </c>
      <c r="GV177" s="656" t="s">
        <v>783</v>
      </c>
      <c r="GW177" s="656" t="s">
        <v>783</v>
      </c>
      <c r="GX177" s="656" t="s">
        <v>783</v>
      </c>
      <c r="GY177" s="656" t="s">
        <v>783</v>
      </c>
      <c r="GZ177" s="656">
        <v>1649</v>
      </c>
      <c r="HA177" s="656">
        <v>0.54</v>
      </c>
      <c r="HB177" s="656">
        <v>5</v>
      </c>
      <c r="HC177" s="656" t="s">
        <v>783</v>
      </c>
      <c r="HD177" s="656" t="s">
        <v>782</v>
      </c>
      <c r="HE177" s="656">
        <v>50</v>
      </c>
      <c r="HF177" s="656" t="s">
        <v>783</v>
      </c>
      <c r="HG177" s="656">
        <v>0</v>
      </c>
      <c r="HH177" s="656" t="s">
        <v>783</v>
      </c>
      <c r="HI177" s="656">
        <v>0</v>
      </c>
      <c r="HJ177" s="656">
        <v>1</v>
      </c>
      <c r="HK177" s="656">
        <v>45</v>
      </c>
      <c r="HL177" s="656" t="s">
        <v>784</v>
      </c>
      <c r="HM177" s="656" t="s">
        <v>785</v>
      </c>
      <c r="HN177" s="656" t="s">
        <v>783</v>
      </c>
      <c r="HO177" s="656" t="s">
        <v>783</v>
      </c>
      <c r="HP177" s="656" t="s">
        <v>783</v>
      </c>
      <c r="HQ177" s="656" t="s">
        <v>783</v>
      </c>
      <c r="HR177" s="656" t="s">
        <v>783</v>
      </c>
      <c r="HS177" s="656">
        <v>3979006</v>
      </c>
      <c r="HT177" s="656" t="s">
        <v>783</v>
      </c>
      <c r="HU177" s="656" t="s">
        <v>786</v>
      </c>
      <c r="HV177" s="656" t="s">
        <v>787</v>
      </c>
      <c r="HW177" s="656">
        <v>4</v>
      </c>
      <c r="HX177" s="656">
        <v>2014</v>
      </c>
      <c r="HY177" s="656">
        <v>63</v>
      </c>
      <c r="HZ177" s="656">
        <v>0</v>
      </c>
      <c r="IA177" s="656">
        <v>2851</v>
      </c>
      <c r="IB177" s="657">
        <v>41697.500081018516</v>
      </c>
      <c r="IC177" s="656" t="s">
        <v>788</v>
      </c>
      <c r="ID177" s="656">
        <v>3974528</v>
      </c>
      <c r="IE177" s="656">
        <v>2014</v>
      </c>
      <c r="IF177" s="656">
        <v>1712</v>
      </c>
      <c r="IG177" s="656" t="s">
        <v>783</v>
      </c>
      <c r="IH177" s="656" t="s">
        <v>783</v>
      </c>
      <c r="II177" s="656" t="s">
        <v>783</v>
      </c>
      <c r="IJ177" s="656" t="s">
        <v>783</v>
      </c>
      <c r="IK177" s="656" t="s">
        <v>783</v>
      </c>
      <c r="IL177" s="656" t="s">
        <v>783</v>
      </c>
      <c r="IM177" s="656" t="s">
        <v>783</v>
      </c>
      <c r="IN177" s="656" t="s">
        <v>783</v>
      </c>
      <c r="IO177" s="656" t="s">
        <v>783</v>
      </c>
      <c r="IP177" s="656">
        <v>1649</v>
      </c>
      <c r="IQ177" s="657">
        <v>37477.354571759257</v>
      </c>
      <c r="IR177" s="656">
        <v>2</v>
      </c>
      <c r="IS177" s="656" t="s">
        <v>793</v>
      </c>
      <c r="IT177" s="656">
        <v>2</v>
      </c>
      <c r="IU177" s="658">
        <v>41275</v>
      </c>
      <c r="IV177" s="656" t="s">
        <v>783</v>
      </c>
      <c r="IW177" s="656" t="s">
        <v>783</v>
      </c>
      <c r="IX177" s="656" t="s">
        <v>783</v>
      </c>
      <c r="IY177" s="656" t="s">
        <v>781</v>
      </c>
      <c r="IZ177" s="656">
        <v>45</v>
      </c>
      <c r="JA177" s="656" t="s">
        <v>789</v>
      </c>
      <c r="JB177" s="656" t="s">
        <v>783</v>
      </c>
      <c r="JC177" s="656" t="s">
        <v>783</v>
      </c>
      <c r="JD177" s="656" t="s">
        <v>783</v>
      </c>
      <c r="JE177" s="656">
        <v>329478</v>
      </c>
      <c r="JF177" s="656" t="s">
        <v>783</v>
      </c>
      <c r="JG177" s="656" t="s">
        <v>783</v>
      </c>
      <c r="JH177" s="656" t="s">
        <v>802</v>
      </c>
      <c r="JI177" s="656">
        <v>55</v>
      </c>
      <c r="JJ177" s="656" t="s">
        <v>783</v>
      </c>
      <c r="JK177" s="656" t="s">
        <v>783</v>
      </c>
      <c r="JL177" s="656" t="s">
        <v>783</v>
      </c>
      <c r="JM177" s="656" t="s">
        <v>790</v>
      </c>
      <c r="JN177" s="656">
        <v>4</v>
      </c>
      <c r="JO177" s="656">
        <v>3</v>
      </c>
      <c r="JP177" s="656" t="s">
        <v>783</v>
      </c>
      <c r="JQ177" s="656" t="s">
        <v>783</v>
      </c>
      <c r="JR177" s="656" t="s">
        <v>783</v>
      </c>
      <c r="JS177" s="656" t="s">
        <v>783</v>
      </c>
      <c r="JT177" s="656" t="s">
        <v>783</v>
      </c>
      <c r="JU177" s="656" t="s">
        <v>783</v>
      </c>
      <c r="JV177" s="656" t="s">
        <v>958</v>
      </c>
      <c r="JW177" s="659">
        <v>2767.2947380000001</v>
      </c>
      <c r="JX177">
        <f>JW177</f>
        <v>2767.2947380000001</v>
      </c>
      <c r="JY177" s="225">
        <v>0.52410885189393941</v>
      </c>
      <c r="JZ177" s="1445"/>
      <c r="KA177" s="1445"/>
      <c r="KB177" s="1445"/>
      <c r="KC177" s="1445"/>
    </row>
    <row r="178" spans="3:289" s="1437" customFormat="1" ht="15" thickBot="1">
      <c r="C178" s="1445"/>
      <c r="D178" s="1445"/>
      <c r="E178" s="1445"/>
      <c r="M178" s="1445"/>
      <c r="N178" s="1445"/>
      <c r="O178" s="1445"/>
      <c r="P178" s="1101"/>
      <c r="Q178" s="1101"/>
      <c r="R178" s="1445"/>
      <c r="U178" s="59"/>
      <c r="V178" s="59"/>
      <c r="W178" s="496"/>
      <c r="X178" s="496"/>
      <c r="Y178" s="496"/>
      <c r="Z178" s="496"/>
      <c r="AA178" s="496"/>
      <c r="AB178" s="915"/>
      <c r="AC178" s="512"/>
      <c r="AE178" s="911"/>
      <c r="AF178" s="555"/>
      <c r="AG178" s="512"/>
      <c r="AJ178" s="555"/>
      <c r="AP178" s="555"/>
      <c r="AR178" s="555"/>
      <c r="AT178" s="555"/>
      <c r="AV178" s="555"/>
      <c r="AX178" s="555"/>
      <c r="AZ178" s="555"/>
      <c r="BB178" s="555"/>
      <c r="BD178" s="555"/>
      <c r="BF178" s="555"/>
      <c r="BH178" s="555"/>
      <c r="BJ178" s="555"/>
      <c r="BL178" s="555"/>
      <c r="BN178" s="555"/>
      <c r="BP178" s="555"/>
      <c r="BR178" s="555"/>
      <c r="BS178" s="1445"/>
      <c r="BT178" s="1445"/>
      <c r="BU178" s="1445"/>
      <c r="BV178" s="1445"/>
      <c r="BW178" s="1445"/>
      <c r="BX178" s="1445"/>
      <c r="BY178" s="1445"/>
      <c r="BZ178" s="1445"/>
      <c r="CA178" s="1445"/>
      <c r="CB178" s="1445"/>
      <c r="CC178" s="1445"/>
      <c r="CD178" s="1445"/>
      <c r="CE178" s="1445"/>
      <c r="CF178" s="1445"/>
      <c r="CG178" s="1445"/>
      <c r="CH178" s="1445"/>
      <c r="CI178" s="1445"/>
      <c r="CJ178" s="1445"/>
      <c r="CK178" s="1445"/>
      <c r="CL178" s="1445"/>
      <c r="CM178" s="1445"/>
      <c r="CN178" s="1445"/>
      <c r="CO178" s="1445"/>
      <c r="CP178" s="1445"/>
      <c r="CQ178" s="1445"/>
      <c r="CR178" s="1445"/>
      <c r="CS178" s="1445"/>
      <c r="CT178" s="1445"/>
      <c r="CU178" s="1445"/>
      <c r="CV178" s="1445"/>
      <c r="CW178" s="1445"/>
      <c r="CX178" s="1445"/>
      <c r="CY178" s="1445"/>
      <c r="CZ178" s="1445"/>
      <c r="DA178" s="1445"/>
      <c r="DB178" s="1445"/>
      <c r="DC178" s="1445"/>
      <c r="DD178" s="1445"/>
      <c r="DE178" s="1445"/>
      <c r="DF178" s="1445"/>
      <c r="DG178" s="1445"/>
      <c r="DH178" s="1445"/>
      <c r="DI178" s="1445"/>
      <c r="DJ178" s="1445"/>
      <c r="DK178" s="1445"/>
      <c r="DL178" s="1445"/>
      <c r="DM178" s="1445"/>
      <c r="DN178" s="1445"/>
      <c r="DO178" s="1445"/>
      <c r="DP178" s="1445"/>
      <c r="DQ178" s="1445"/>
      <c r="DR178" s="1445"/>
      <c r="DS178" s="1445"/>
      <c r="DT178" s="1445"/>
      <c r="DU178" s="1445"/>
      <c r="DV178" s="1445"/>
      <c r="DW178" s="1445"/>
      <c r="DX178" s="1445"/>
      <c r="DY178" s="1445"/>
      <c r="DZ178" s="1445"/>
      <c r="EA178" s="1445"/>
      <c r="EB178" s="1445"/>
      <c r="EC178" s="1445"/>
      <c r="ED178" s="1445"/>
      <c r="EE178" s="1445"/>
      <c r="EF178" s="1445"/>
      <c r="EG178" s="1445"/>
      <c r="EH178" s="1445"/>
      <c r="EI178" s="1445"/>
      <c r="EJ178" s="1445"/>
      <c r="EK178" s="1445"/>
      <c r="EL178" s="1445"/>
      <c r="EM178" s="1445"/>
      <c r="EN178" s="1445"/>
      <c r="EO178" s="1445"/>
      <c r="EP178" s="1445"/>
      <c r="EQ178" s="1445"/>
      <c r="ER178" s="1445"/>
      <c r="ES178" s="1445"/>
      <c r="ET178" s="1445"/>
      <c r="EU178" s="1445"/>
      <c r="EV178" s="1445"/>
      <c r="EW178" s="1445"/>
      <c r="EX178" s="1445"/>
      <c r="EY178" s="1445"/>
      <c r="EZ178" s="1445"/>
      <c r="FA178" s="1445"/>
      <c r="FB178" s="1445"/>
      <c r="FC178" s="1445"/>
      <c r="FD178" s="1445"/>
      <c r="FE178" s="1445"/>
      <c r="FF178" s="1445"/>
      <c r="FG178" s="1445"/>
      <c r="FH178" s="1445"/>
      <c r="FI178" s="1445"/>
      <c r="FJ178" s="1445"/>
      <c r="FK178" s="1445"/>
      <c r="FL178" s="1445"/>
      <c r="FM178" s="1445"/>
      <c r="FN178" s="1445"/>
      <c r="FO178" s="1445"/>
      <c r="FP178" s="1445"/>
      <c r="FQ178" s="1445"/>
      <c r="FR178" s="1445"/>
      <c r="FS178" s="1445"/>
      <c r="FT178" s="1445"/>
      <c r="FU178" s="1445"/>
      <c r="FV178" s="1445"/>
      <c r="FW178" s="1445"/>
      <c r="FX178" s="1445"/>
      <c r="FY178" s="655" t="s">
        <v>357</v>
      </c>
      <c r="FZ178" s="656">
        <v>246</v>
      </c>
      <c r="GA178" s="656">
        <v>36245110</v>
      </c>
      <c r="GB178" s="656">
        <v>35</v>
      </c>
      <c r="GC178" s="656" t="s">
        <v>3</v>
      </c>
      <c r="GD178" s="656">
        <v>16</v>
      </c>
      <c r="GE178" s="656">
        <v>1970</v>
      </c>
      <c r="GF178" s="656">
        <v>0</v>
      </c>
      <c r="GG178" s="656" t="s">
        <v>792</v>
      </c>
      <c r="GH178" s="656">
        <v>0</v>
      </c>
      <c r="GI178" s="656">
        <v>0</v>
      </c>
      <c r="GJ178" s="656" t="s">
        <v>792</v>
      </c>
      <c r="GK178" s="656">
        <v>0</v>
      </c>
      <c r="GL178" s="656" t="s">
        <v>781</v>
      </c>
      <c r="GM178" s="656" t="s">
        <v>782</v>
      </c>
      <c r="GN178" s="656">
        <v>66</v>
      </c>
      <c r="GO178" s="656" t="s">
        <v>783</v>
      </c>
      <c r="GP178" s="656">
        <v>0</v>
      </c>
      <c r="GQ178" s="656">
        <v>0</v>
      </c>
      <c r="GR178" s="656">
        <v>4</v>
      </c>
      <c r="GS178" s="656">
        <v>2</v>
      </c>
      <c r="GT178" s="656">
        <v>1</v>
      </c>
      <c r="GU178" s="656" t="s">
        <v>783</v>
      </c>
      <c r="GV178" s="656" t="s">
        <v>783</v>
      </c>
      <c r="GW178" s="656" t="s">
        <v>783</v>
      </c>
      <c r="GX178" s="656" t="s">
        <v>783</v>
      </c>
      <c r="GY178" s="656" t="s">
        <v>783</v>
      </c>
      <c r="GZ178" s="656">
        <v>1649</v>
      </c>
      <c r="HA178" s="656">
        <v>0.1</v>
      </c>
      <c r="HB178" s="656">
        <v>5</v>
      </c>
      <c r="HC178" s="656" t="s">
        <v>783</v>
      </c>
      <c r="HD178" s="656" t="s">
        <v>782</v>
      </c>
      <c r="HE178" s="656">
        <v>15</v>
      </c>
      <c r="HF178" s="656" t="s">
        <v>783</v>
      </c>
      <c r="HG178" s="656">
        <v>0</v>
      </c>
      <c r="HH178" s="656" t="s">
        <v>783</v>
      </c>
      <c r="HI178" s="656">
        <v>0</v>
      </c>
      <c r="HJ178" s="656">
        <v>1</v>
      </c>
      <c r="HK178" s="656">
        <v>45</v>
      </c>
      <c r="HL178" s="656" t="s">
        <v>784</v>
      </c>
      <c r="HM178" s="656" t="s">
        <v>785</v>
      </c>
      <c r="HN178" s="656" t="s">
        <v>783</v>
      </c>
      <c r="HO178" s="656" t="s">
        <v>783</v>
      </c>
      <c r="HP178" s="656" t="s">
        <v>783</v>
      </c>
      <c r="HQ178" s="656" t="s">
        <v>783</v>
      </c>
      <c r="HR178" s="656" t="s">
        <v>783</v>
      </c>
      <c r="HS178" s="656">
        <v>3980052</v>
      </c>
      <c r="HT178" s="656" t="s">
        <v>783</v>
      </c>
      <c r="HU178" s="656" t="s">
        <v>786</v>
      </c>
      <c r="HV178" s="656" t="s">
        <v>787</v>
      </c>
      <c r="HW178" s="656">
        <v>4</v>
      </c>
      <c r="HX178" s="656">
        <v>2016</v>
      </c>
      <c r="HY178" s="656">
        <v>63</v>
      </c>
      <c r="HZ178" s="656">
        <v>6019</v>
      </c>
      <c r="IA178" s="656">
        <v>6547</v>
      </c>
      <c r="IB178" s="657">
        <v>42374.403182870374</v>
      </c>
      <c r="IC178" s="656" t="s">
        <v>788</v>
      </c>
      <c r="ID178" s="656">
        <v>3975574</v>
      </c>
      <c r="IE178" s="656">
        <v>2016</v>
      </c>
      <c r="IF178" s="656">
        <v>1712</v>
      </c>
      <c r="IG178" s="656" t="s">
        <v>783</v>
      </c>
      <c r="IH178" s="656" t="s">
        <v>783</v>
      </c>
      <c r="II178" s="656" t="s">
        <v>783</v>
      </c>
      <c r="IJ178" s="656" t="s">
        <v>783</v>
      </c>
      <c r="IK178" s="656" t="s">
        <v>783</v>
      </c>
      <c r="IL178" s="656" t="s">
        <v>783</v>
      </c>
      <c r="IM178" s="656" t="s">
        <v>783</v>
      </c>
      <c r="IN178" s="656" t="s">
        <v>783</v>
      </c>
      <c r="IO178" s="656" t="s">
        <v>783</v>
      </c>
      <c r="IP178" s="656">
        <v>1649</v>
      </c>
      <c r="IQ178" s="657">
        <v>39498.469108796293</v>
      </c>
      <c r="IR178" s="656">
        <v>4</v>
      </c>
      <c r="IS178" s="656" t="s">
        <v>793</v>
      </c>
      <c r="IT178" s="656">
        <v>1</v>
      </c>
      <c r="IU178" s="658">
        <v>40544</v>
      </c>
      <c r="IV178" s="656" t="s">
        <v>783</v>
      </c>
      <c r="IW178" s="656" t="s">
        <v>783</v>
      </c>
      <c r="IX178" s="656" t="s">
        <v>783</v>
      </c>
      <c r="IY178" s="656" t="s">
        <v>781</v>
      </c>
      <c r="IZ178" s="656">
        <v>45</v>
      </c>
      <c r="JA178" s="656" t="s">
        <v>789</v>
      </c>
      <c r="JB178" s="656" t="s">
        <v>783</v>
      </c>
      <c r="JC178" s="656" t="s">
        <v>783</v>
      </c>
      <c r="JD178" s="656" t="s">
        <v>783</v>
      </c>
      <c r="JE178" s="656">
        <v>329479</v>
      </c>
      <c r="JF178" s="656" t="s">
        <v>783</v>
      </c>
      <c r="JG178" s="656" t="s">
        <v>783</v>
      </c>
      <c r="JH178" s="656" t="s">
        <v>795</v>
      </c>
      <c r="JI178" s="656">
        <v>35</v>
      </c>
      <c r="JJ178" s="656" t="s">
        <v>783</v>
      </c>
      <c r="JK178" s="656" t="s">
        <v>783</v>
      </c>
      <c r="JL178" s="656" t="s">
        <v>783</v>
      </c>
      <c r="JM178" s="656" t="s">
        <v>790</v>
      </c>
      <c r="JN178" s="656">
        <v>4</v>
      </c>
      <c r="JO178" s="656">
        <v>1</v>
      </c>
      <c r="JP178" s="656" t="s">
        <v>783</v>
      </c>
      <c r="JQ178" s="656">
        <v>12683066</v>
      </c>
      <c r="JR178" s="656">
        <v>2013</v>
      </c>
      <c r="JS178" s="656">
        <v>12</v>
      </c>
      <c r="JT178" s="656" t="s">
        <v>783</v>
      </c>
      <c r="JU178" s="656" t="s">
        <v>783</v>
      </c>
      <c r="JV178" s="656" t="s">
        <v>959</v>
      </c>
      <c r="JW178" s="659">
        <v>528.74483899999996</v>
      </c>
      <c r="JX178">
        <f>JW178</f>
        <v>528.74483899999996</v>
      </c>
      <c r="JY178" s="225">
        <v>0.10014106799242424</v>
      </c>
      <c r="JZ178" s="1445"/>
      <c r="KA178" s="1445"/>
      <c r="KB178" s="1445"/>
      <c r="KC178" s="1445"/>
    </row>
    <row r="179" spans="3:289" s="1437" customFormat="1">
      <c r="C179" s="1445"/>
      <c r="D179" s="1445"/>
      <c r="E179" s="1445"/>
      <c r="M179" s="1445"/>
      <c r="N179" s="1445"/>
      <c r="O179" s="1445"/>
      <c r="P179" s="1101"/>
      <c r="Q179" s="1101"/>
      <c r="R179" s="1445"/>
      <c r="U179" s="59"/>
      <c r="V179" s="59"/>
      <c r="W179" s="496"/>
      <c r="X179" s="496"/>
      <c r="Y179" s="496"/>
      <c r="Z179" s="496"/>
      <c r="AA179" s="496"/>
      <c r="AB179" s="915"/>
      <c r="AC179" s="512"/>
      <c r="AE179" s="911"/>
      <c r="AF179" s="555"/>
      <c r="AG179" s="512"/>
      <c r="AJ179" s="555"/>
      <c r="AP179" s="555"/>
      <c r="AR179" s="555"/>
      <c r="AT179" s="555"/>
      <c r="AV179" s="555"/>
      <c r="AX179" s="555"/>
      <c r="AZ179" s="555"/>
      <c r="BB179" s="555"/>
      <c r="BD179" s="555"/>
      <c r="BF179" s="555"/>
      <c r="BH179" s="555"/>
      <c r="BJ179" s="555"/>
      <c r="BL179" s="555"/>
      <c r="BN179" s="555"/>
      <c r="BP179" s="555"/>
      <c r="BR179" s="555"/>
      <c r="BS179" s="1445"/>
      <c r="BT179" s="1445"/>
      <c r="BU179" s="1445"/>
      <c r="BV179" s="1445"/>
      <c r="BW179" s="1445"/>
      <c r="BX179" s="1445"/>
      <c r="BY179" s="1445"/>
      <c r="BZ179" s="1445"/>
      <c r="CA179" s="1445"/>
      <c r="CB179" s="1445"/>
      <c r="CC179" s="1445"/>
      <c r="CD179" s="1445"/>
      <c r="CE179" s="1445"/>
      <c r="CF179" s="1445"/>
      <c r="CG179" s="1445"/>
      <c r="CH179" s="1445"/>
      <c r="CI179" s="1445"/>
      <c r="CJ179" s="1445"/>
      <c r="CK179" s="1445"/>
      <c r="CL179" s="1445"/>
      <c r="CM179" s="1445"/>
      <c r="CN179" s="1445"/>
      <c r="CO179" s="1445"/>
      <c r="CP179" s="1445"/>
      <c r="CQ179" s="1445"/>
      <c r="CR179" s="1445"/>
      <c r="CS179" s="1445"/>
      <c r="CT179" s="1445"/>
      <c r="CU179" s="1445"/>
      <c r="CV179" s="1445"/>
      <c r="CW179" s="1445"/>
      <c r="CX179" s="1445"/>
      <c r="CY179" s="1445"/>
      <c r="CZ179" s="1445"/>
      <c r="DA179" s="1445"/>
      <c r="DB179" s="1445"/>
      <c r="DC179" s="1445"/>
      <c r="DD179" s="1445"/>
      <c r="DE179" s="1445"/>
      <c r="DF179" s="1445"/>
      <c r="DG179" s="1445"/>
      <c r="DH179" s="1445"/>
      <c r="DI179" s="1445"/>
      <c r="DJ179" s="1445"/>
      <c r="DK179" s="1445"/>
      <c r="DL179" s="1445"/>
      <c r="DM179" s="1445"/>
      <c r="DN179" s="1445"/>
      <c r="DO179" s="1445"/>
      <c r="DP179" s="1445"/>
      <c r="DQ179" s="1445"/>
      <c r="DR179" s="1445"/>
      <c r="DS179" s="1445"/>
      <c r="DT179" s="1445"/>
      <c r="DU179" s="1445"/>
      <c r="DV179" s="1445"/>
      <c r="DW179" s="1445"/>
      <c r="DX179" s="1445"/>
      <c r="DY179" s="1445"/>
      <c r="DZ179" s="1445"/>
      <c r="EA179" s="1445"/>
      <c r="EB179" s="1445"/>
      <c r="EC179" s="1445"/>
      <c r="ED179" s="1445"/>
      <c r="EE179" s="1445"/>
      <c r="EF179" s="1445"/>
      <c r="EG179" s="1445"/>
      <c r="EH179" s="1445"/>
      <c r="EI179" s="1445"/>
      <c r="EJ179" s="1445"/>
      <c r="EK179" s="1445"/>
      <c r="EL179" s="1445"/>
      <c r="EM179" s="1445"/>
      <c r="EN179" s="1445"/>
      <c r="EO179" s="1445"/>
      <c r="EP179" s="1445"/>
      <c r="EQ179" s="1445"/>
      <c r="ER179" s="1445"/>
      <c r="ES179" s="1445"/>
      <c r="ET179" s="1445"/>
      <c r="EU179" s="1445"/>
      <c r="EV179" s="1445"/>
      <c r="EW179" s="1445"/>
      <c r="EX179" s="1445"/>
      <c r="EY179" s="1445"/>
      <c r="EZ179" s="1445"/>
      <c r="FA179" s="1445"/>
      <c r="FB179" s="1445"/>
      <c r="FC179" s="1445"/>
      <c r="FD179" s="1445"/>
      <c r="FE179" s="1445"/>
      <c r="FF179" s="1445"/>
      <c r="FG179" s="1445"/>
      <c r="FH179" s="1445"/>
      <c r="FI179" s="1445"/>
      <c r="FJ179" s="1445"/>
      <c r="FK179" s="1445"/>
      <c r="FL179" s="1445"/>
      <c r="FM179" s="1445"/>
      <c r="FN179" s="1445"/>
      <c r="FO179" s="1445"/>
      <c r="FP179" s="1445"/>
      <c r="FQ179" s="1445"/>
      <c r="FR179" s="1445"/>
      <c r="FS179" s="1445"/>
      <c r="FT179" s="1445"/>
      <c r="FU179" s="1445"/>
      <c r="FV179" s="1445"/>
      <c r="FW179" s="1445"/>
      <c r="FX179" s="1445"/>
      <c r="FY179" s="666" t="s">
        <v>505</v>
      </c>
      <c r="FZ179" s="667">
        <v>131</v>
      </c>
      <c r="GA179" s="667">
        <v>32434950</v>
      </c>
      <c r="GB179" s="667">
        <v>55</v>
      </c>
      <c r="GC179" s="667" t="s">
        <v>798</v>
      </c>
      <c r="GD179" s="667">
        <v>20</v>
      </c>
      <c r="GE179" s="667">
        <v>1972</v>
      </c>
      <c r="GF179" s="667">
        <v>1</v>
      </c>
      <c r="GG179" s="667" t="s">
        <v>780</v>
      </c>
      <c r="GH179" s="667">
        <v>1</v>
      </c>
      <c r="GI179" s="667">
        <v>1</v>
      </c>
      <c r="GJ179" s="667" t="s">
        <v>780</v>
      </c>
      <c r="GK179" s="667">
        <v>1</v>
      </c>
      <c r="GL179" s="667" t="s">
        <v>781</v>
      </c>
      <c r="GM179" s="667" t="s">
        <v>782</v>
      </c>
      <c r="GN179" s="667">
        <v>66</v>
      </c>
      <c r="GO179" s="667" t="s">
        <v>783</v>
      </c>
      <c r="GP179" s="667">
        <v>0</v>
      </c>
      <c r="GQ179" s="667">
        <v>0</v>
      </c>
      <c r="GR179" s="667">
        <v>4</v>
      </c>
      <c r="GS179" s="667">
        <v>2</v>
      </c>
      <c r="GT179" s="667">
        <v>2</v>
      </c>
      <c r="GU179" s="667" t="s">
        <v>783</v>
      </c>
      <c r="GV179" s="667" t="s">
        <v>783</v>
      </c>
      <c r="GW179" s="667" t="s">
        <v>783</v>
      </c>
      <c r="GX179" s="667" t="s">
        <v>783</v>
      </c>
      <c r="GY179" s="667" t="s">
        <v>783</v>
      </c>
      <c r="GZ179" s="667">
        <v>1649</v>
      </c>
      <c r="HA179" s="667">
        <v>0.15</v>
      </c>
      <c r="HB179" s="667">
        <v>5</v>
      </c>
      <c r="HC179" s="667" t="s">
        <v>783</v>
      </c>
      <c r="HD179" s="667" t="s">
        <v>782</v>
      </c>
      <c r="HE179" s="667">
        <v>15</v>
      </c>
      <c r="HF179" s="667" t="s">
        <v>783</v>
      </c>
      <c r="HG179" s="667">
        <v>0</v>
      </c>
      <c r="HH179" s="667" t="s">
        <v>783</v>
      </c>
      <c r="HI179" s="667">
        <v>0</v>
      </c>
      <c r="HJ179" s="667">
        <v>1</v>
      </c>
      <c r="HK179" s="667">
        <v>45</v>
      </c>
      <c r="HL179" s="667" t="s">
        <v>784</v>
      </c>
      <c r="HM179" s="667" t="s">
        <v>785</v>
      </c>
      <c r="HN179" s="667" t="s">
        <v>783</v>
      </c>
      <c r="HO179" s="667" t="s">
        <v>783</v>
      </c>
      <c r="HP179" s="667" t="s">
        <v>783</v>
      </c>
      <c r="HQ179" s="667" t="s">
        <v>783</v>
      </c>
      <c r="HR179" s="667" t="s">
        <v>783</v>
      </c>
      <c r="HS179" s="667">
        <v>3980152</v>
      </c>
      <c r="HT179" s="667" t="s">
        <v>783</v>
      </c>
      <c r="HU179" s="667" t="s">
        <v>786</v>
      </c>
      <c r="HV179" s="667" t="s">
        <v>787</v>
      </c>
      <c r="HW179" s="667">
        <v>4</v>
      </c>
      <c r="HX179" s="667">
        <v>2016</v>
      </c>
      <c r="HY179" s="667">
        <v>63</v>
      </c>
      <c r="HZ179" s="667">
        <v>0</v>
      </c>
      <c r="IA179" s="667">
        <v>792</v>
      </c>
      <c r="IB179" s="668">
        <v>42227.682129629633</v>
      </c>
      <c r="IC179" s="667" t="s">
        <v>788</v>
      </c>
      <c r="ID179" s="667">
        <v>3975674</v>
      </c>
      <c r="IE179" s="667">
        <v>2014</v>
      </c>
      <c r="IF179" s="667">
        <v>1712</v>
      </c>
      <c r="IG179" s="667" t="s">
        <v>783</v>
      </c>
      <c r="IH179" s="667" t="s">
        <v>783</v>
      </c>
      <c r="II179" s="667" t="s">
        <v>783</v>
      </c>
      <c r="IJ179" s="667" t="s">
        <v>783</v>
      </c>
      <c r="IK179" s="667" t="s">
        <v>783</v>
      </c>
      <c r="IL179" s="667" t="s">
        <v>783</v>
      </c>
      <c r="IM179" s="667" t="s">
        <v>783</v>
      </c>
      <c r="IN179" s="667" t="s">
        <v>783</v>
      </c>
      <c r="IO179" s="667" t="s">
        <v>783</v>
      </c>
      <c r="IP179" s="667">
        <v>1649</v>
      </c>
      <c r="IQ179" s="668">
        <v>37477.354571759257</v>
      </c>
      <c r="IR179" s="667">
        <v>2</v>
      </c>
      <c r="IS179" s="667" t="s">
        <v>793</v>
      </c>
      <c r="IT179" s="667">
        <v>2</v>
      </c>
      <c r="IU179" s="669">
        <v>41275</v>
      </c>
      <c r="IV179" s="667" t="s">
        <v>783</v>
      </c>
      <c r="IW179" s="667" t="s">
        <v>783</v>
      </c>
      <c r="IX179" s="667" t="s">
        <v>783</v>
      </c>
      <c r="IY179" s="667" t="s">
        <v>781</v>
      </c>
      <c r="IZ179" s="667">
        <v>45</v>
      </c>
      <c r="JA179" s="667" t="s">
        <v>789</v>
      </c>
      <c r="JB179" s="667" t="s">
        <v>783</v>
      </c>
      <c r="JC179" s="667" t="s">
        <v>783</v>
      </c>
      <c r="JD179" s="667" t="s">
        <v>783</v>
      </c>
      <c r="JE179" s="667">
        <v>329480</v>
      </c>
      <c r="JF179" s="667" t="s">
        <v>783</v>
      </c>
      <c r="JG179" s="667" t="s">
        <v>783</v>
      </c>
      <c r="JH179" s="667" t="s">
        <v>802</v>
      </c>
      <c r="JI179" s="667">
        <v>55</v>
      </c>
      <c r="JJ179" s="667" t="s">
        <v>783</v>
      </c>
      <c r="JK179" s="667" t="s">
        <v>783</v>
      </c>
      <c r="JL179" s="667" t="s">
        <v>783</v>
      </c>
      <c r="JM179" s="667" t="s">
        <v>790</v>
      </c>
      <c r="JN179" s="667">
        <v>4</v>
      </c>
      <c r="JO179" s="667">
        <v>3</v>
      </c>
      <c r="JP179" s="667" t="s">
        <v>783</v>
      </c>
      <c r="JQ179" s="667">
        <v>10711928</v>
      </c>
      <c r="JR179" s="667">
        <v>2011</v>
      </c>
      <c r="JS179" s="667">
        <v>3</v>
      </c>
      <c r="JT179" s="667" t="s">
        <v>783</v>
      </c>
      <c r="JU179" s="667" t="s">
        <v>783</v>
      </c>
      <c r="JV179" s="667" t="s">
        <v>960</v>
      </c>
      <c r="JW179" s="670">
        <v>782.95124799999996</v>
      </c>
      <c r="JX179"/>
      <c r="JY179" s="225"/>
      <c r="JZ179" s="1445"/>
      <c r="KA179" s="1445"/>
      <c r="KB179" s="1445"/>
      <c r="KC179" s="1445"/>
    </row>
    <row r="180" spans="3:289" s="1437" customFormat="1">
      <c r="C180" s="1445"/>
      <c r="D180" s="1445"/>
      <c r="E180" s="1445"/>
      <c r="M180" s="1445"/>
      <c r="N180" s="1445"/>
      <c r="O180" s="1445"/>
      <c r="P180" s="1101"/>
      <c r="Q180" s="1101"/>
      <c r="R180" s="1445"/>
      <c r="U180" s="59"/>
      <c r="V180" s="59"/>
      <c r="W180" s="496"/>
      <c r="X180" s="496"/>
      <c r="Y180" s="496"/>
      <c r="Z180" s="496"/>
      <c r="AA180" s="496"/>
      <c r="AB180" s="915"/>
      <c r="AC180" s="512"/>
      <c r="AE180" s="911"/>
      <c r="AF180" s="555"/>
      <c r="AG180" s="512"/>
      <c r="AJ180" s="555"/>
      <c r="AP180" s="555"/>
      <c r="AR180" s="555"/>
      <c r="AT180" s="555"/>
      <c r="AV180" s="555"/>
      <c r="AX180" s="555"/>
      <c r="AZ180" s="555"/>
      <c r="BB180" s="555"/>
      <c r="BD180" s="555"/>
      <c r="BF180" s="555"/>
      <c r="BH180" s="555"/>
      <c r="BJ180" s="555"/>
      <c r="BL180" s="555"/>
      <c r="BN180" s="555"/>
      <c r="BP180" s="555"/>
      <c r="BR180" s="555"/>
      <c r="BS180" s="1445"/>
      <c r="BT180" s="1445"/>
      <c r="BU180" s="1445"/>
      <c r="BV180" s="1445"/>
      <c r="BW180" s="1445"/>
      <c r="BX180" s="1445"/>
      <c r="BY180" s="1445"/>
      <c r="BZ180" s="1445"/>
      <c r="CA180" s="1445"/>
      <c r="CB180" s="1445"/>
      <c r="CC180" s="1445"/>
      <c r="CD180" s="1445"/>
      <c r="CE180" s="1445"/>
      <c r="CF180" s="1445"/>
      <c r="CG180" s="1445"/>
      <c r="CH180" s="1445"/>
      <c r="CI180" s="1445"/>
      <c r="CJ180" s="1445"/>
      <c r="CK180" s="1445"/>
      <c r="CL180" s="1445"/>
      <c r="CM180" s="1445"/>
      <c r="CN180" s="1445"/>
      <c r="CO180" s="1445"/>
      <c r="CP180" s="1445"/>
      <c r="CQ180" s="1445"/>
      <c r="CR180" s="1445"/>
      <c r="CS180" s="1445"/>
      <c r="CT180" s="1445"/>
      <c r="CU180" s="1445"/>
      <c r="CV180" s="1445"/>
      <c r="CW180" s="1445"/>
      <c r="CX180" s="1445"/>
      <c r="CY180" s="1445"/>
      <c r="CZ180" s="1445"/>
      <c r="DA180" s="1445"/>
      <c r="DB180" s="1445"/>
      <c r="DC180" s="1445"/>
      <c r="DD180" s="1445"/>
      <c r="DE180" s="1445"/>
      <c r="DF180" s="1445"/>
      <c r="DG180" s="1445"/>
      <c r="DH180" s="1445"/>
      <c r="DI180" s="1445"/>
      <c r="DJ180" s="1445"/>
      <c r="DK180" s="1445"/>
      <c r="DL180" s="1445"/>
      <c r="DM180" s="1445"/>
      <c r="DN180" s="1445"/>
      <c r="DO180" s="1445"/>
      <c r="DP180" s="1445"/>
      <c r="DQ180" s="1445"/>
      <c r="DR180" s="1445"/>
      <c r="DS180" s="1445"/>
      <c r="DT180" s="1445"/>
      <c r="DU180" s="1445"/>
      <c r="DV180" s="1445"/>
      <c r="DW180" s="1445"/>
      <c r="DX180" s="1445"/>
      <c r="DY180" s="1445"/>
      <c r="DZ180" s="1445"/>
      <c r="EA180" s="1445"/>
      <c r="EB180" s="1445"/>
      <c r="EC180" s="1445"/>
      <c r="ED180" s="1445"/>
      <c r="EE180" s="1445"/>
      <c r="EF180" s="1445"/>
      <c r="EG180" s="1445"/>
      <c r="EH180" s="1445"/>
      <c r="EI180" s="1445"/>
      <c r="EJ180" s="1445"/>
      <c r="EK180" s="1445"/>
      <c r="EL180" s="1445"/>
      <c r="EM180" s="1445"/>
      <c r="EN180" s="1445"/>
      <c r="EO180" s="1445"/>
      <c r="EP180" s="1445"/>
      <c r="EQ180" s="1445"/>
      <c r="ER180" s="1445"/>
      <c r="ES180" s="1445"/>
      <c r="ET180" s="1445"/>
      <c r="EU180" s="1445"/>
      <c r="EV180" s="1445"/>
      <c r="EW180" s="1445"/>
      <c r="EX180" s="1445"/>
      <c r="EY180" s="1445"/>
      <c r="EZ180" s="1445"/>
      <c r="FA180" s="1445"/>
      <c r="FB180" s="1445"/>
      <c r="FC180" s="1445"/>
      <c r="FD180" s="1445"/>
      <c r="FE180" s="1445"/>
      <c r="FF180" s="1445"/>
      <c r="FG180" s="1445"/>
      <c r="FH180" s="1445"/>
      <c r="FI180" s="1445"/>
      <c r="FJ180" s="1445"/>
      <c r="FK180" s="1445"/>
      <c r="FL180" s="1445"/>
      <c r="FM180" s="1445"/>
      <c r="FN180" s="1445"/>
      <c r="FO180" s="1445"/>
      <c r="FP180" s="1445"/>
      <c r="FQ180" s="1445"/>
      <c r="FR180" s="1445"/>
      <c r="FS180" s="1445"/>
      <c r="FT180" s="1445"/>
      <c r="FU180" s="1445"/>
      <c r="FV180" s="1445"/>
      <c r="FW180" s="1445"/>
      <c r="FX180" s="1445"/>
      <c r="FY180" s="660" t="s">
        <v>505</v>
      </c>
      <c r="FZ180" s="661">
        <v>132</v>
      </c>
      <c r="GA180" s="661">
        <v>32434918</v>
      </c>
      <c r="GB180" s="661">
        <v>55</v>
      </c>
      <c r="GC180" s="661" t="s">
        <v>798</v>
      </c>
      <c r="GD180" s="661">
        <v>20</v>
      </c>
      <c r="GE180" s="661">
        <v>1972</v>
      </c>
      <c r="GF180" s="661">
        <v>1</v>
      </c>
      <c r="GG180" s="661" t="s">
        <v>780</v>
      </c>
      <c r="GH180" s="661">
        <v>1</v>
      </c>
      <c r="GI180" s="661">
        <v>1</v>
      </c>
      <c r="GJ180" s="661" t="s">
        <v>780</v>
      </c>
      <c r="GK180" s="661">
        <v>1</v>
      </c>
      <c r="GL180" s="661" t="s">
        <v>781</v>
      </c>
      <c r="GM180" s="661" t="s">
        <v>782</v>
      </c>
      <c r="GN180" s="661">
        <v>66</v>
      </c>
      <c r="GO180" s="661" t="s">
        <v>783</v>
      </c>
      <c r="GP180" s="661">
        <v>0</v>
      </c>
      <c r="GQ180" s="661">
        <v>0</v>
      </c>
      <c r="GR180" s="661">
        <v>4</v>
      </c>
      <c r="GS180" s="661">
        <v>2</v>
      </c>
      <c r="GT180" s="661">
        <v>2</v>
      </c>
      <c r="GU180" s="661" t="s">
        <v>783</v>
      </c>
      <c r="GV180" s="661" t="s">
        <v>783</v>
      </c>
      <c r="GW180" s="661" t="s">
        <v>783</v>
      </c>
      <c r="GX180" s="661" t="s">
        <v>783</v>
      </c>
      <c r="GY180" s="661" t="s">
        <v>783</v>
      </c>
      <c r="GZ180" s="661">
        <v>1649</v>
      </c>
      <c r="HA180" s="661">
        <v>0.41</v>
      </c>
      <c r="HB180" s="661">
        <v>5</v>
      </c>
      <c r="HC180" s="661" t="s">
        <v>783</v>
      </c>
      <c r="HD180" s="661" t="s">
        <v>782</v>
      </c>
      <c r="HE180" s="661">
        <v>15</v>
      </c>
      <c r="HF180" s="661" t="s">
        <v>783</v>
      </c>
      <c r="HG180" s="661">
        <v>0</v>
      </c>
      <c r="HH180" s="661" t="s">
        <v>783</v>
      </c>
      <c r="HI180" s="661">
        <v>0</v>
      </c>
      <c r="HJ180" s="661">
        <v>1</v>
      </c>
      <c r="HK180" s="661">
        <v>45</v>
      </c>
      <c r="HL180" s="661" t="s">
        <v>784</v>
      </c>
      <c r="HM180" s="661" t="s">
        <v>785</v>
      </c>
      <c r="HN180" s="661" t="s">
        <v>783</v>
      </c>
      <c r="HO180" s="661" t="s">
        <v>783</v>
      </c>
      <c r="HP180" s="661" t="s">
        <v>783</v>
      </c>
      <c r="HQ180" s="661" t="s">
        <v>783</v>
      </c>
      <c r="HR180" s="661" t="s">
        <v>783</v>
      </c>
      <c r="HS180" s="661">
        <v>3980151</v>
      </c>
      <c r="HT180" s="661" t="s">
        <v>783</v>
      </c>
      <c r="HU180" s="661" t="s">
        <v>786</v>
      </c>
      <c r="HV180" s="661" t="s">
        <v>787</v>
      </c>
      <c r="HW180" s="661">
        <v>4</v>
      </c>
      <c r="HX180" s="661">
        <v>2016</v>
      </c>
      <c r="HY180" s="661">
        <v>63</v>
      </c>
      <c r="HZ180" s="661">
        <v>0</v>
      </c>
      <c r="IA180" s="661">
        <v>2165</v>
      </c>
      <c r="IB180" s="662">
        <v>42227.682129629633</v>
      </c>
      <c r="IC180" s="661" t="s">
        <v>788</v>
      </c>
      <c r="ID180" s="661">
        <v>3975673</v>
      </c>
      <c r="IE180" s="661">
        <v>2014</v>
      </c>
      <c r="IF180" s="661">
        <v>1712</v>
      </c>
      <c r="IG180" s="661" t="s">
        <v>783</v>
      </c>
      <c r="IH180" s="661" t="s">
        <v>783</v>
      </c>
      <c r="II180" s="661" t="s">
        <v>783</v>
      </c>
      <c r="IJ180" s="661" t="s">
        <v>783</v>
      </c>
      <c r="IK180" s="661" t="s">
        <v>783</v>
      </c>
      <c r="IL180" s="661" t="s">
        <v>783</v>
      </c>
      <c r="IM180" s="661" t="s">
        <v>783</v>
      </c>
      <c r="IN180" s="661" t="s">
        <v>783</v>
      </c>
      <c r="IO180" s="661" t="s">
        <v>783</v>
      </c>
      <c r="IP180" s="661">
        <v>1649</v>
      </c>
      <c r="IQ180" s="662">
        <v>37477.354571759257</v>
      </c>
      <c r="IR180" s="661">
        <v>2</v>
      </c>
      <c r="IS180" s="661" t="s">
        <v>793</v>
      </c>
      <c r="IT180" s="661">
        <v>2</v>
      </c>
      <c r="IU180" s="663">
        <v>41275</v>
      </c>
      <c r="IV180" s="661" t="s">
        <v>783</v>
      </c>
      <c r="IW180" s="661" t="s">
        <v>783</v>
      </c>
      <c r="IX180" s="661" t="s">
        <v>783</v>
      </c>
      <c r="IY180" s="661" t="s">
        <v>781</v>
      </c>
      <c r="IZ180" s="661">
        <v>45</v>
      </c>
      <c r="JA180" s="661" t="s">
        <v>789</v>
      </c>
      <c r="JB180" s="661" t="s">
        <v>783</v>
      </c>
      <c r="JC180" s="661" t="s">
        <v>783</v>
      </c>
      <c r="JD180" s="661" t="s">
        <v>783</v>
      </c>
      <c r="JE180" s="661">
        <v>329480</v>
      </c>
      <c r="JF180" s="661" t="s">
        <v>783</v>
      </c>
      <c r="JG180" s="661" t="s">
        <v>783</v>
      </c>
      <c r="JH180" s="661" t="s">
        <v>802</v>
      </c>
      <c r="JI180" s="661">
        <v>55</v>
      </c>
      <c r="JJ180" s="661" t="s">
        <v>783</v>
      </c>
      <c r="JK180" s="661" t="s">
        <v>783</v>
      </c>
      <c r="JL180" s="661" t="s">
        <v>783</v>
      </c>
      <c r="JM180" s="661" t="s">
        <v>790</v>
      </c>
      <c r="JN180" s="661">
        <v>4</v>
      </c>
      <c r="JO180" s="661">
        <v>3</v>
      </c>
      <c r="JP180" s="661" t="s">
        <v>783</v>
      </c>
      <c r="JQ180" s="661">
        <v>10711928</v>
      </c>
      <c r="JR180" s="661">
        <v>2011</v>
      </c>
      <c r="JS180" s="661">
        <v>3</v>
      </c>
      <c r="JT180" s="661" t="s">
        <v>783</v>
      </c>
      <c r="JU180" s="661" t="s">
        <v>783</v>
      </c>
      <c r="JV180" s="661" t="s">
        <v>961</v>
      </c>
      <c r="JW180" s="664">
        <v>2139.0225719999999</v>
      </c>
      <c r="JX180">
        <f>SUM(JW179:JW180)</f>
        <v>2921.9738199999997</v>
      </c>
      <c r="JY180" s="225">
        <v>0.55340413257575749</v>
      </c>
      <c r="JZ180" s="1445"/>
      <c r="KA180" s="1445"/>
      <c r="KB180" s="1445"/>
      <c r="KC180" s="1445"/>
    </row>
    <row r="181" spans="3:289" s="1437" customFormat="1" ht="15" thickBot="1">
      <c r="C181" s="1445"/>
      <c r="D181" s="1445"/>
      <c r="E181" s="1445"/>
      <c r="M181" s="1445"/>
      <c r="N181" s="1445"/>
      <c r="O181" s="1445"/>
      <c r="P181" s="1101"/>
      <c r="Q181" s="1101"/>
      <c r="R181" s="1445"/>
      <c r="U181" s="59"/>
      <c r="V181" s="59"/>
      <c r="W181" s="496"/>
      <c r="X181" s="496"/>
      <c r="Y181" s="496"/>
      <c r="Z181" s="496"/>
      <c r="AA181" s="496"/>
      <c r="AB181" s="915"/>
      <c r="AC181" s="512"/>
      <c r="AE181" s="911"/>
      <c r="AF181" s="555"/>
      <c r="AG181" s="512"/>
      <c r="AJ181" s="555"/>
      <c r="AP181" s="555"/>
      <c r="AR181" s="555"/>
      <c r="AT181" s="555"/>
      <c r="AV181" s="555"/>
      <c r="AX181" s="555"/>
      <c r="AZ181" s="555"/>
      <c r="BB181" s="555"/>
      <c r="BD181" s="555"/>
      <c r="BF181" s="555"/>
      <c r="BH181" s="555"/>
      <c r="BJ181" s="555"/>
      <c r="BL181" s="555"/>
      <c r="BN181" s="555"/>
      <c r="BP181" s="555"/>
      <c r="BR181" s="555"/>
      <c r="BS181" s="1445"/>
      <c r="BT181" s="1445"/>
      <c r="BU181" s="1445"/>
      <c r="BV181" s="1445"/>
      <c r="BW181" s="1445"/>
      <c r="BX181" s="1445"/>
      <c r="BY181" s="1445"/>
      <c r="BZ181" s="1445"/>
      <c r="CA181" s="1445"/>
      <c r="CB181" s="1445"/>
      <c r="CC181" s="1445"/>
      <c r="CD181" s="1445"/>
      <c r="CE181" s="1445"/>
      <c r="CF181" s="1445"/>
      <c r="CG181" s="1445"/>
      <c r="CH181" s="1445"/>
      <c r="CI181" s="1445"/>
      <c r="CJ181" s="1445"/>
      <c r="CK181" s="1445"/>
      <c r="CL181" s="1445"/>
      <c r="CM181" s="1445"/>
      <c r="CN181" s="1445"/>
      <c r="CO181" s="1445"/>
      <c r="CP181" s="1445"/>
      <c r="CQ181" s="1445"/>
      <c r="CR181" s="1445"/>
      <c r="CS181" s="1445"/>
      <c r="CT181" s="1445"/>
      <c r="CU181" s="1445"/>
      <c r="CV181" s="1445"/>
      <c r="CW181" s="1445"/>
      <c r="CX181" s="1445"/>
      <c r="CY181" s="1445"/>
      <c r="CZ181" s="1445"/>
      <c r="DA181" s="1445"/>
      <c r="DB181" s="1445"/>
      <c r="DC181" s="1445"/>
      <c r="DD181" s="1445"/>
      <c r="DE181" s="1445"/>
      <c r="DF181" s="1445"/>
      <c r="DG181" s="1445"/>
      <c r="DH181" s="1445"/>
      <c r="DI181" s="1445"/>
      <c r="DJ181" s="1445"/>
      <c r="DK181" s="1445"/>
      <c r="DL181" s="1445"/>
      <c r="DM181" s="1445"/>
      <c r="DN181" s="1445"/>
      <c r="DO181" s="1445"/>
      <c r="DP181" s="1445"/>
      <c r="DQ181" s="1445"/>
      <c r="DR181" s="1445"/>
      <c r="DS181" s="1445"/>
      <c r="DT181" s="1445"/>
      <c r="DU181" s="1445"/>
      <c r="DV181" s="1445"/>
      <c r="DW181" s="1445"/>
      <c r="DX181" s="1445"/>
      <c r="DY181" s="1445"/>
      <c r="DZ181" s="1445"/>
      <c r="EA181" s="1445"/>
      <c r="EB181" s="1445"/>
      <c r="EC181" s="1445"/>
      <c r="ED181" s="1445"/>
      <c r="EE181" s="1445"/>
      <c r="EF181" s="1445"/>
      <c r="EG181" s="1445"/>
      <c r="EH181" s="1445"/>
      <c r="EI181" s="1445"/>
      <c r="EJ181" s="1445"/>
      <c r="EK181" s="1445"/>
      <c r="EL181" s="1445"/>
      <c r="EM181" s="1445"/>
      <c r="EN181" s="1445"/>
      <c r="EO181" s="1445"/>
      <c r="EP181" s="1445"/>
      <c r="EQ181" s="1445"/>
      <c r="ER181" s="1445"/>
      <c r="ES181" s="1445"/>
      <c r="ET181" s="1445"/>
      <c r="EU181" s="1445"/>
      <c r="EV181" s="1445"/>
      <c r="EW181" s="1445"/>
      <c r="EX181" s="1445"/>
      <c r="EY181" s="1445"/>
      <c r="EZ181" s="1445"/>
      <c r="FA181" s="1445"/>
      <c r="FB181" s="1445"/>
      <c r="FC181" s="1445"/>
      <c r="FD181" s="1445"/>
      <c r="FE181" s="1445"/>
      <c r="FF181" s="1445"/>
      <c r="FG181" s="1445"/>
      <c r="FH181" s="1445"/>
      <c r="FI181" s="1445"/>
      <c r="FJ181" s="1445"/>
      <c r="FK181" s="1445"/>
      <c r="FL181" s="1445"/>
      <c r="FM181" s="1445"/>
      <c r="FN181" s="1445"/>
      <c r="FO181" s="1445"/>
      <c r="FP181" s="1445"/>
      <c r="FQ181" s="1445"/>
      <c r="FR181" s="1445"/>
      <c r="FS181" s="1445"/>
      <c r="FT181" s="1445"/>
      <c r="FU181" s="1445"/>
      <c r="FV181" s="1445"/>
      <c r="FW181" s="1445"/>
      <c r="FX181" s="1445"/>
      <c r="FY181" s="650" t="s">
        <v>505</v>
      </c>
      <c r="FZ181" s="651"/>
      <c r="GA181" s="651"/>
      <c r="GB181" s="651"/>
      <c r="GC181" s="651"/>
      <c r="GD181" s="651"/>
      <c r="GE181" s="651"/>
      <c r="GF181" s="651"/>
      <c r="GG181" s="651"/>
      <c r="GH181" s="651"/>
      <c r="GI181" s="651"/>
      <c r="GJ181" s="651"/>
      <c r="GK181" s="651"/>
      <c r="GL181" s="651"/>
      <c r="GM181" s="651"/>
      <c r="GN181" s="651"/>
      <c r="GO181" s="651"/>
      <c r="GP181" s="651"/>
      <c r="GQ181" s="651"/>
      <c r="GR181" s="651"/>
      <c r="GS181" s="651"/>
      <c r="GT181" s="651"/>
      <c r="GU181" s="651"/>
      <c r="GV181" s="651"/>
      <c r="GW181" s="651"/>
      <c r="GX181" s="651"/>
      <c r="GY181" s="651"/>
      <c r="GZ181" s="651"/>
      <c r="HA181" s="651"/>
      <c r="HB181" s="651"/>
      <c r="HC181" s="651"/>
      <c r="HD181" s="651"/>
      <c r="HE181" s="651"/>
      <c r="HF181" s="651"/>
      <c r="HG181" s="651"/>
      <c r="HH181" s="651"/>
      <c r="HI181" s="651"/>
      <c r="HJ181" s="651"/>
      <c r="HK181" s="651"/>
      <c r="HL181" s="651"/>
      <c r="HM181" s="651"/>
      <c r="HN181" s="651"/>
      <c r="HO181" s="651"/>
      <c r="HP181" s="651"/>
      <c r="HQ181" s="651"/>
      <c r="HR181" s="651"/>
      <c r="HS181" s="651"/>
      <c r="HT181" s="651"/>
      <c r="HU181" s="651"/>
      <c r="HV181" s="651"/>
      <c r="HW181" s="651"/>
      <c r="HX181" s="651"/>
      <c r="HY181" s="651"/>
      <c r="HZ181" s="651"/>
      <c r="IA181" s="651"/>
      <c r="IB181" s="652"/>
      <c r="IC181" s="651"/>
      <c r="ID181" s="651"/>
      <c r="IE181" s="651"/>
      <c r="IF181" s="651"/>
      <c r="IG181" s="651"/>
      <c r="IH181" s="651"/>
      <c r="II181" s="651"/>
      <c r="IJ181" s="651"/>
      <c r="IK181" s="651"/>
      <c r="IL181" s="651"/>
      <c r="IM181" s="651"/>
      <c r="IN181" s="651"/>
      <c r="IO181" s="651"/>
      <c r="IP181" s="651"/>
      <c r="IQ181" s="652"/>
      <c r="IR181" s="651"/>
      <c r="IS181" s="651"/>
      <c r="IT181" s="651"/>
      <c r="IU181" s="653"/>
      <c r="IV181" s="651"/>
      <c r="IW181" s="651"/>
      <c r="IX181" s="651"/>
      <c r="IY181" s="651"/>
      <c r="IZ181" s="651"/>
      <c r="JA181" s="651"/>
      <c r="JB181" s="651"/>
      <c r="JC181" s="651"/>
      <c r="JD181" s="651"/>
      <c r="JE181" s="651"/>
      <c r="JF181" s="651"/>
      <c r="JG181" s="651"/>
      <c r="JH181" s="651"/>
      <c r="JI181" s="651"/>
      <c r="JJ181" s="651"/>
      <c r="JK181" s="651"/>
      <c r="JL181" s="651"/>
      <c r="JM181" s="651"/>
      <c r="JN181" s="651"/>
      <c r="JO181" s="651"/>
      <c r="JP181" s="651"/>
      <c r="JQ181" s="651"/>
      <c r="JR181" s="651"/>
      <c r="JS181" s="651"/>
      <c r="JT181" s="651"/>
      <c r="JU181" s="651"/>
      <c r="JV181" s="651"/>
      <c r="JW181" s="654"/>
      <c r="JX181"/>
      <c r="JY181" s="225"/>
      <c r="JZ181" s="1445"/>
      <c r="KA181" s="1445"/>
      <c r="KB181" s="1445"/>
      <c r="KC181" s="1445"/>
    </row>
    <row r="182" spans="3:289" s="1437" customFormat="1">
      <c r="C182" s="1445"/>
      <c r="D182" s="1445"/>
      <c r="E182" s="1445"/>
      <c r="M182" s="1445"/>
      <c r="N182" s="1445"/>
      <c r="O182" s="1445"/>
      <c r="P182" s="1101"/>
      <c r="Q182" s="1101"/>
      <c r="R182" s="1445"/>
      <c r="U182" s="59"/>
      <c r="V182" s="59"/>
      <c r="W182" s="496"/>
      <c r="X182" s="496"/>
      <c r="Y182" s="496"/>
      <c r="Z182" s="496"/>
      <c r="AA182" s="496"/>
      <c r="AB182" s="915"/>
      <c r="AC182" s="512"/>
      <c r="AE182" s="911"/>
      <c r="AF182" s="555"/>
      <c r="AG182" s="512"/>
      <c r="AJ182" s="555"/>
      <c r="AP182" s="555"/>
      <c r="AR182" s="555"/>
      <c r="AT182" s="555"/>
      <c r="AV182" s="555"/>
      <c r="AX182" s="555"/>
      <c r="AZ182" s="555"/>
      <c r="BB182" s="555"/>
      <c r="BD182" s="555"/>
      <c r="BF182" s="555"/>
      <c r="BH182" s="555"/>
      <c r="BJ182" s="555"/>
      <c r="BL182" s="555"/>
      <c r="BN182" s="555"/>
      <c r="BP182" s="555"/>
      <c r="BR182" s="555"/>
      <c r="BS182" s="1445"/>
      <c r="BT182" s="1445"/>
      <c r="BU182" s="1445"/>
      <c r="BV182" s="1445"/>
      <c r="BW182" s="1445"/>
      <c r="BX182" s="1445"/>
      <c r="BY182" s="1445"/>
      <c r="BZ182" s="1445"/>
      <c r="CA182" s="1445"/>
      <c r="CB182" s="1445"/>
      <c r="CC182" s="1445"/>
      <c r="CD182" s="1445"/>
      <c r="CE182" s="1445"/>
      <c r="CF182" s="1445"/>
      <c r="CG182" s="1445"/>
      <c r="CH182" s="1445"/>
      <c r="CI182" s="1445"/>
      <c r="CJ182" s="1445"/>
      <c r="CK182" s="1445"/>
      <c r="CL182" s="1445"/>
      <c r="CM182" s="1445"/>
      <c r="CN182" s="1445"/>
      <c r="CO182" s="1445"/>
      <c r="CP182" s="1445"/>
      <c r="CQ182" s="1445"/>
      <c r="CR182" s="1445"/>
      <c r="CS182" s="1445"/>
      <c r="CT182" s="1445"/>
      <c r="CU182" s="1445"/>
      <c r="CV182" s="1445"/>
      <c r="CW182" s="1445"/>
      <c r="CX182" s="1445"/>
      <c r="CY182" s="1445"/>
      <c r="CZ182" s="1445"/>
      <c r="DA182" s="1445"/>
      <c r="DB182" s="1445"/>
      <c r="DC182" s="1445"/>
      <c r="DD182" s="1445"/>
      <c r="DE182" s="1445"/>
      <c r="DF182" s="1445"/>
      <c r="DG182" s="1445"/>
      <c r="DH182" s="1445"/>
      <c r="DI182" s="1445"/>
      <c r="DJ182" s="1445"/>
      <c r="DK182" s="1445"/>
      <c r="DL182" s="1445"/>
      <c r="DM182" s="1445"/>
      <c r="DN182" s="1445"/>
      <c r="DO182" s="1445"/>
      <c r="DP182" s="1445"/>
      <c r="DQ182" s="1445"/>
      <c r="DR182" s="1445"/>
      <c r="DS182" s="1445"/>
      <c r="DT182" s="1445"/>
      <c r="DU182" s="1445"/>
      <c r="DV182" s="1445"/>
      <c r="DW182" s="1445"/>
      <c r="DX182" s="1445"/>
      <c r="DY182" s="1445"/>
      <c r="DZ182" s="1445"/>
      <c r="EA182" s="1445"/>
      <c r="EB182" s="1445"/>
      <c r="EC182" s="1445"/>
      <c r="ED182" s="1445"/>
      <c r="EE182" s="1445"/>
      <c r="EF182" s="1445"/>
      <c r="EG182" s="1445"/>
      <c r="EH182" s="1445"/>
      <c r="EI182" s="1445"/>
      <c r="EJ182" s="1445"/>
      <c r="EK182" s="1445"/>
      <c r="EL182" s="1445"/>
      <c r="EM182" s="1445"/>
      <c r="EN182" s="1445"/>
      <c r="EO182" s="1445"/>
      <c r="EP182" s="1445"/>
      <c r="EQ182" s="1445"/>
      <c r="ER182" s="1445"/>
      <c r="ES182" s="1445"/>
      <c r="ET182" s="1445"/>
      <c r="EU182" s="1445"/>
      <c r="EV182" s="1445"/>
      <c r="EW182" s="1445"/>
      <c r="EX182" s="1445"/>
      <c r="EY182" s="1445"/>
      <c r="EZ182" s="1445"/>
      <c r="FA182" s="1445"/>
      <c r="FB182" s="1445"/>
      <c r="FC182" s="1445"/>
      <c r="FD182" s="1445"/>
      <c r="FE182" s="1445"/>
      <c r="FF182" s="1445"/>
      <c r="FG182" s="1445"/>
      <c r="FH182" s="1445"/>
      <c r="FI182" s="1445"/>
      <c r="FJ182" s="1445"/>
      <c r="FK182" s="1445"/>
      <c r="FL182" s="1445"/>
      <c r="FM182" s="1445"/>
      <c r="FN182" s="1445"/>
      <c r="FO182" s="1445"/>
      <c r="FP182" s="1445"/>
      <c r="FQ182" s="1445"/>
      <c r="FR182" s="1445"/>
      <c r="FS182" s="1445"/>
      <c r="FT182" s="1445"/>
      <c r="FU182" s="1445"/>
      <c r="FV182" s="1445"/>
      <c r="FW182" s="1445"/>
      <c r="FX182" s="1445"/>
      <c r="FY182" s="675" t="s">
        <v>306</v>
      </c>
      <c r="FZ182" s="676">
        <v>176</v>
      </c>
      <c r="GA182" s="676">
        <v>30289636</v>
      </c>
      <c r="GB182" s="676">
        <v>55</v>
      </c>
      <c r="GC182" s="676" t="s">
        <v>798</v>
      </c>
      <c r="GD182" s="676">
        <v>20</v>
      </c>
      <c r="GE182" s="676">
        <v>2004</v>
      </c>
      <c r="GF182" s="676">
        <v>2</v>
      </c>
      <c r="GG182" s="676" t="s">
        <v>148</v>
      </c>
      <c r="GH182" s="676">
        <v>2</v>
      </c>
      <c r="GI182" s="676">
        <v>2</v>
      </c>
      <c r="GJ182" s="676" t="s">
        <v>148</v>
      </c>
      <c r="GK182" s="676">
        <v>2</v>
      </c>
      <c r="GL182" s="676" t="s">
        <v>781</v>
      </c>
      <c r="GM182" s="676" t="s">
        <v>782</v>
      </c>
      <c r="GN182" s="676">
        <v>50</v>
      </c>
      <c r="GO182" s="676" t="s">
        <v>783</v>
      </c>
      <c r="GP182" s="676">
        <v>0</v>
      </c>
      <c r="GQ182" s="676">
        <v>0</v>
      </c>
      <c r="GR182" s="676">
        <v>4</v>
      </c>
      <c r="GS182" s="676">
        <v>2</v>
      </c>
      <c r="GT182" s="676">
        <v>6</v>
      </c>
      <c r="GU182" s="676" t="s">
        <v>783</v>
      </c>
      <c r="GV182" s="676" t="s">
        <v>783</v>
      </c>
      <c r="GW182" s="676" t="s">
        <v>783</v>
      </c>
      <c r="GX182" s="676" t="s">
        <v>783</v>
      </c>
      <c r="GY182" s="676" t="s">
        <v>783</v>
      </c>
      <c r="GZ182" s="676">
        <v>1649</v>
      </c>
      <c r="HA182" s="676">
        <v>0.08</v>
      </c>
      <c r="HB182" s="676">
        <v>5</v>
      </c>
      <c r="HC182" s="676" t="s">
        <v>783</v>
      </c>
      <c r="HD182" s="676" t="s">
        <v>782</v>
      </c>
      <c r="HE182" s="676">
        <v>15</v>
      </c>
      <c r="HF182" s="676" t="s">
        <v>783</v>
      </c>
      <c r="HG182" s="676">
        <v>0</v>
      </c>
      <c r="HH182" s="676" t="s">
        <v>783</v>
      </c>
      <c r="HI182" s="676">
        <v>0</v>
      </c>
      <c r="HJ182" s="676">
        <v>1</v>
      </c>
      <c r="HK182" s="676">
        <v>45</v>
      </c>
      <c r="HL182" s="676" t="s">
        <v>784</v>
      </c>
      <c r="HM182" s="676" t="s">
        <v>785</v>
      </c>
      <c r="HN182" s="676" t="s">
        <v>783</v>
      </c>
      <c r="HO182" s="676" t="s">
        <v>783</v>
      </c>
      <c r="HP182" s="676" t="s">
        <v>783</v>
      </c>
      <c r="HQ182" s="676" t="s">
        <v>783</v>
      </c>
      <c r="HR182" s="676" t="s">
        <v>783</v>
      </c>
      <c r="HS182" s="676">
        <v>3978934</v>
      </c>
      <c r="HT182" s="676" t="s">
        <v>783</v>
      </c>
      <c r="HU182" s="676" t="s">
        <v>786</v>
      </c>
      <c r="HV182" s="676" t="s">
        <v>787</v>
      </c>
      <c r="HW182" s="676">
        <v>4</v>
      </c>
      <c r="HX182" s="676">
        <v>2014</v>
      </c>
      <c r="HY182" s="676">
        <v>63</v>
      </c>
      <c r="HZ182" s="676">
        <v>0</v>
      </c>
      <c r="IA182" s="676">
        <v>422</v>
      </c>
      <c r="IB182" s="677">
        <v>41697.500081018516</v>
      </c>
      <c r="IC182" s="676" t="s">
        <v>788</v>
      </c>
      <c r="ID182" s="676">
        <v>3974456</v>
      </c>
      <c r="IE182" s="676">
        <v>2014</v>
      </c>
      <c r="IF182" s="676">
        <v>1712</v>
      </c>
      <c r="IG182" s="676" t="s">
        <v>783</v>
      </c>
      <c r="IH182" s="676" t="s">
        <v>783</v>
      </c>
      <c r="II182" s="676" t="s">
        <v>783</v>
      </c>
      <c r="IJ182" s="676" t="s">
        <v>783</v>
      </c>
      <c r="IK182" s="676" t="s">
        <v>783</v>
      </c>
      <c r="IL182" s="676" t="s">
        <v>783</v>
      </c>
      <c r="IM182" s="676" t="s">
        <v>783</v>
      </c>
      <c r="IN182" s="676" t="s">
        <v>783</v>
      </c>
      <c r="IO182" s="676" t="s">
        <v>783</v>
      </c>
      <c r="IP182" s="676">
        <v>1649</v>
      </c>
      <c r="IQ182" s="677">
        <v>37477.354571759257</v>
      </c>
      <c r="IR182" s="676">
        <v>2</v>
      </c>
      <c r="IS182" s="676" t="s">
        <v>793</v>
      </c>
      <c r="IT182" s="676">
        <v>6</v>
      </c>
      <c r="IU182" s="683">
        <v>41275</v>
      </c>
      <c r="IV182" s="676" t="s">
        <v>783</v>
      </c>
      <c r="IW182" s="676" t="s">
        <v>783</v>
      </c>
      <c r="IX182" s="676" t="s">
        <v>783</v>
      </c>
      <c r="IY182" s="676" t="s">
        <v>781</v>
      </c>
      <c r="IZ182" s="676">
        <v>45</v>
      </c>
      <c r="JA182" s="676" t="s">
        <v>789</v>
      </c>
      <c r="JB182" s="676" t="s">
        <v>783</v>
      </c>
      <c r="JC182" s="676" t="s">
        <v>783</v>
      </c>
      <c r="JD182" s="676" t="s">
        <v>783</v>
      </c>
      <c r="JE182" s="676">
        <v>329481</v>
      </c>
      <c r="JF182" s="676" t="s">
        <v>783</v>
      </c>
      <c r="JG182" s="676" t="s">
        <v>783</v>
      </c>
      <c r="JH182" s="676" t="s">
        <v>799</v>
      </c>
      <c r="JI182" s="676">
        <v>55</v>
      </c>
      <c r="JJ182" s="676" t="s">
        <v>783</v>
      </c>
      <c r="JK182" s="676" t="s">
        <v>783</v>
      </c>
      <c r="JL182" s="676" t="s">
        <v>783</v>
      </c>
      <c r="JM182" s="676" t="s">
        <v>790</v>
      </c>
      <c r="JN182" s="676">
        <v>4</v>
      </c>
      <c r="JO182" s="676">
        <v>3</v>
      </c>
      <c r="JP182" s="676" t="s">
        <v>783</v>
      </c>
      <c r="JQ182" s="676">
        <v>10711928</v>
      </c>
      <c r="JR182" s="676">
        <v>2011</v>
      </c>
      <c r="JS182" s="676">
        <v>3</v>
      </c>
      <c r="JT182" s="676" t="s">
        <v>783</v>
      </c>
      <c r="JU182" s="676" t="s">
        <v>783</v>
      </c>
      <c r="JV182" s="676" t="s">
        <v>962</v>
      </c>
      <c r="JW182" s="678">
        <v>427.082289</v>
      </c>
      <c r="JX182"/>
      <c r="JY182" s="225"/>
      <c r="JZ182" s="1445"/>
      <c r="KA182" s="1445"/>
      <c r="KB182" s="1445"/>
      <c r="KC182" s="1445"/>
    </row>
    <row r="183" spans="3:289" s="1445" customFormat="1">
      <c r="F183" s="1437"/>
      <c r="G183" s="1437"/>
      <c r="H183" s="1437"/>
      <c r="I183" s="1437"/>
      <c r="J183" s="1437"/>
      <c r="K183" s="1437"/>
      <c r="L183" s="1437"/>
      <c r="P183" s="1101"/>
      <c r="Q183" s="1101"/>
      <c r="S183" s="1437"/>
      <c r="T183" s="1437"/>
      <c r="U183" s="59"/>
      <c r="V183" s="59"/>
      <c r="W183" s="496"/>
      <c r="X183" s="496"/>
      <c r="Y183" s="496"/>
      <c r="Z183" s="496"/>
      <c r="AA183" s="496"/>
      <c r="AB183" s="915"/>
      <c r="AC183" s="512"/>
      <c r="AD183" s="1437"/>
      <c r="AE183" s="911"/>
      <c r="AF183" s="555"/>
      <c r="AG183" s="512"/>
      <c r="AH183" s="1437"/>
      <c r="AI183" s="1437"/>
      <c r="AJ183" s="555"/>
      <c r="AK183" s="1437"/>
      <c r="AL183" s="1437"/>
      <c r="AM183" s="1437"/>
      <c r="AN183" s="1437"/>
      <c r="AO183" s="1437"/>
      <c r="AP183" s="555"/>
      <c r="AQ183" s="1437"/>
      <c r="AR183" s="555"/>
      <c r="AS183" s="1437"/>
      <c r="AT183" s="555"/>
      <c r="AU183" s="1437"/>
      <c r="AV183" s="555"/>
      <c r="AW183" s="1437"/>
      <c r="AX183" s="555"/>
      <c r="AY183" s="1437"/>
      <c r="AZ183" s="555"/>
      <c r="BA183" s="1437"/>
      <c r="BB183" s="555"/>
      <c r="BC183" s="1437"/>
      <c r="BD183" s="555"/>
      <c r="BE183" s="1437"/>
      <c r="BF183" s="555"/>
      <c r="BG183" s="1437"/>
      <c r="BH183" s="555"/>
      <c r="BI183" s="1437"/>
      <c r="BJ183" s="555"/>
      <c r="BK183" s="1437"/>
      <c r="BL183" s="555"/>
      <c r="BM183" s="1437"/>
      <c r="BN183" s="555"/>
      <c r="BO183" s="1437"/>
      <c r="BP183" s="555"/>
      <c r="BQ183" s="1437"/>
      <c r="BR183" s="555"/>
      <c r="FY183" s="660" t="s">
        <v>306</v>
      </c>
      <c r="FZ183" s="661">
        <v>225</v>
      </c>
      <c r="GA183" s="661">
        <v>30289639</v>
      </c>
      <c r="GB183" s="661">
        <v>55</v>
      </c>
      <c r="GC183" s="661" t="s">
        <v>798</v>
      </c>
      <c r="GD183" s="661">
        <v>20</v>
      </c>
      <c r="GE183" s="661">
        <v>2004</v>
      </c>
      <c r="GF183" s="661">
        <v>2</v>
      </c>
      <c r="GG183" s="661" t="s">
        <v>148</v>
      </c>
      <c r="GH183" s="661">
        <v>2</v>
      </c>
      <c r="GI183" s="661">
        <v>2</v>
      </c>
      <c r="GJ183" s="661" t="s">
        <v>148</v>
      </c>
      <c r="GK183" s="661">
        <v>2</v>
      </c>
      <c r="GL183" s="661" t="s">
        <v>781</v>
      </c>
      <c r="GM183" s="661" t="s">
        <v>782</v>
      </c>
      <c r="GN183" s="661">
        <v>50</v>
      </c>
      <c r="GO183" s="661" t="s">
        <v>783</v>
      </c>
      <c r="GP183" s="661">
        <v>0</v>
      </c>
      <c r="GQ183" s="661">
        <v>0</v>
      </c>
      <c r="GR183" s="661">
        <v>4</v>
      </c>
      <c r="GS183" s="661">
        <v>2</v>
      </c>
      <c r="GT183" s="661">
        <v>1</v>
      </c>
      <c r="GU183" s="661" t="s">
        <v>783</v>
      </c>
      <c r="GV183" s="661" t="s">
        <v>783</v>
      </c>
      <c r="GW183" s="661" t="s">
        <v>783</v>
      </c>
      <c r="GX183" s="661" t="s">
        <v>783</v>
      </c>
      <c r="GY183" s="661" t="s">
        <v>783</v>
      </c>
      <c r="GZ183" s="661">
        <v>1649</v>
      </c>
      <c r="HA183" s="661">
        <v>0.22</v>
      </c>
      <c r="HB183" s="661">
        <v>5</v>
      </c>
      <c r="HC183" s="661" t="s">
        <v>783</v>
      </c>
      <c r="HD183" s="661" t="s">
        <v>782</v>
      </c>
      <c r="HE183" s="661">
        <v>15</v>
      </c>
      <c r="HF183" s="661" t="s">
        <v>783</v>
      </c>
      <c r="HG183" s="661">
        <v>0</v>
      </c>
      <c r="HH183" s="661" t="s">
        <v>783</v>
      </c>
      <c r="HI183" s="661">
        <v>0</v>
      </c>
      <c r="HJ183" s="661">
        <v>1</v>
      </c>
      <c r="HK183" s="661">
        <v>45</v>
      </c>
      <c r="HL183" s="661" t="s">
        <v>784</v>
      </c>
      <c r="HM183" s="661" t="s">
        <v>785</v>
      </c>
      <c r="HN183" s="661" t="s">
        <v>783</v>
      </c>
      <c r="HO183" s="661" t="s">
        <v>783</v>
      </c>
      <c r="HP183" s="661" t="s">
        <v>783</v>
      </c>
      <c r="HQ183" s="661" t="s">
        <v>783</v>
      </c>
      <c r="HR183" s="661" t="s">
        <v>783</v>
      </c>
      <c r="HS183" s="661">
        <v>3980765</v>
      </c>
      <c r="HT183" s="661" t="s">
        <v>783</v>
      </c>
      <c r="HU183" s="661" t="s">
        <v>786</v>
      </c>
      <c r="HV183" s="661" t="s">
        <v>787</v>
      </c>
      <c r="HW183" s="661">
        <v>4</v>
      </c>
      <c r="HX183" s="661">
        <v>2014</v>
      </c>
      <c r="HY183" s="661">
        <v>63</v>
      </c>
      <c r="HZ183" s="661">
        <v>0</v>
      </c>
      <c r="IA183" s="661">
        <v>1162</v>
      </c>
      <c r="IB183" s="662">
        <v>41697.500081018516</v>
      </c>
      <c r="IC183" s="661" t="s">
        <v>788</v>
      </c>
      <c r="ID183" s="661">
        <v>3976287</v>
      </c>
      <c r="IE183" s="661">
        <v>2014</v>
      </c>
      <c r="IF183" s="661">
        <v>1712</v>
      </c>
      <c r="IG183" s="661" t="s">
        <v>783</v>
      </c>
      <c r="IH183" s="661" t="s">
        <v>783</v>
      </c>
      <c r="II183" s="661" t="s">
        <v>783</v>
      </c>
      <c r="IJ183" s="661" t="s">
        <v>783</v>
      </c>
      <c r="IK183" s="661" t="s">
        <v>783</v>
      </c>
      <c r="IL183" s="661" t="s">
        <v>783</v>
      </c>
      <c r="IM183" s="661" t="s">
        <v>783</v>
      </c>
      <c r="IN183" s="661" t="s">
        <v>783</v>
      </c>
      <c r="IO183" s="661" t="s">
        <v>783</v>
      </c>
      <c r="IP183" s="661">
        <v>1649</v>
      </c>
      <c r="IQ183" s="662">
        <v>37477.354571759257</v>
      </c>
      <c r="IR183" s="661">
        <v>2</v>
      </c>
      <c r="IS183" s="661" t="s">
        <v>793</v>
      </c>
      <c r="IT183" s="661">
        <v>1</v>
      </c>
      <c r="IU183" s="663">
        <v>41275</v>
      </c>
      <c r="IV183" s="661" t="s">
        <v>783</v>
      </c>
      <c r="IW183" s="661" t="s">
        <v>783</v>
      </c>
      <c r="IX183" s="661" t="s">
        <v>783</v>
      </c>
      <c r="IY183" s="661" t="s">
        <v>781</v>
      </c>
      <c r="IZ183" s="661">
        <v>45</v>
      </c>
      <c r="JA183" s="661" t="s">
        <v>789</v>
      </c>
      <c r="JB183" s="661" t="s">
        <v>783</v>
      </c>
      <c r="JC183" s="661" t="s">
        <v>783</v>
      </c>
      <c r="JD183" s="661" t="s">
        <v>783</v>
      </c>
      <c r="JE183" s="661">
        <v>329481</v>
      </c>
      <c r="JF183" s="661" t="s">
        <v>783</v>
      </c>
      <c r="JG183" s="661" t="s">
        <v>783</v>
      </c>
      <c r="JH183" s="661" t="s">
        <v>795</v>
      </c>
      <c r="JI183" s="661">
        <v>55</v>
      </c>
      <c r="JJ183" s="661" t="s">
        <v>783</v>
      </c>
      <c r="JK183" s="661" t="s">
        <v>783</v>
      </c>
      <c r="JL183" s="661" t="s">
        <v>783</v>
      </c>
      <c r="JM183" s="661" t="s">
        <v>790</v>
      </c>
      <c r="JN183" s="661">
        <v>4</v>
      </c>
      <c r="JO183" s="661">
        <v>3</v>
      </c>
      <c r="JP183" s="661" t="s">
        <v>783</v>
      </c>
      <c r="JQ183" s="661">
        <v>10711928</v>
      </c>
      <c r="JR183" s="661">
        <v>2011</v>
      </c>
      <c r="JS183" s="661">
        <v>3</v>
      </c>
      <c r="JT183" s="661" t="s">
        <v>783</v>
      </c>
      <c r="JU183" s="661" t="s">
        <v>783</v>
      </c>
      <c r="JV183" s="661" t="s">
        <v>963</v>
      </c>
      <c r="JW183" s="664">
        <v>1157.7966550000001</v>
      </c>
      <c r="JX183"/>
      <c r="JY183" s="225"/>
    </row>
    <row r="184" spans="3:289" s="1445" customFormat="1" ht="15" thickBot="1">
      <c r="F184" s="1437"/>
      <c r="G184" s="1437"/>
      <c r="H184" s="1437"/>
      <c r="I184" s="1437"/>
      <c r="J184" s="1437"/>
      <c r="K184" s="1437"/>
      <c r="L184" s="1437"/>
      <c r="P184" s="1101"/>
      <c r="Q184" s="1101"/>
      <c r="S184" s="1437"/>
      <c r="T184" s="1437"/>
      <c r="U184" s="59"/>
      <c r="V184" s="59"/>
      <c r="W184" s="496"/>
      <c r="X184" s="496"/>
      <c r="Y184" s="496"/>
      <c r="Z184" s="496"/>
      <c r="AA184" s="496"/>
      <c r="AB184" s="915"/>
      <c r="AC184" s="512"/>
      <c r="AD184" s="1437"/>
      <c r="AE184" s="911"/>
      <c r="AF184" s="555"/>
      <c r="AG184" s="512"/>
      <c r="AH184" s="1437"/>
      <c r="AI184" s="1437"/>
      <c r="AJ184" s="555"/>
      <c r="AK184" s="1437"/>
      <c r="AL184" s="1437"/>
      <c r="AM184" s="1437"/>
      <c r="AN184" s="1437"/>
      <c r="AO184" s="1437"/>
      <c r="AP184" s="555"/>
      <c r="AQ184" s="1437"/>
      <c r="AR184" s="555"/>
      <c r="AS184" s="1437"/>
      <c r="AT184" s="555"/>
      <c r="AU184" s="1437"/>
      <c r="AV184" s="555"/>
      <c r="AW184" s="1437"/>
      <c r="AX184" s="555"/>
      <c r="AY184" s="1437"/>
      <c r="AZ184" s="555"/>
      <c r="BA184" s="1437"/>
      <c r="BB184" s="555"/>
      <c r="BC184" s="1437"/>
      <c r="BD184" s="555"/>
      <c r="BE184" s="1437"/>
      <c r="BF184" s="555"/>
      <c r="BG184" s="1437"/>
      <c r="BH184" s="555"/>
      <c r="BI184" s="1437"/>
      <c r="BJ184" s="555"/>
      <c r="BK184" s="1437"/>
      <c r="BL184" s="555"/>
      <c r="BM184" s="1437"/>
      <c r="BN184" s="555"/>
      <c r="BO184" s="1437"/>
      <c r="BP184" s="555"/>
      <c r="BQ184" s="1437"/>
      <c r="BR184" s="555"/>
      <c r="FY184" s="625" t="s">
        <v>509</v>
      </c>
      <c r="FZ184" s="626">
        <v>261</v>
      </c>
      <c r="GA184" s="626">
        <v>10315341</v>
      </c>
      <c r="GB184" s="626" t="s">
        <v>783</v>
      </c>
      <c r="GC184" s="626"/>
      <c r="GD184" s="626" t="s">
        <v>783</v>
      </c>
      <c r="GE184" s="626" t="s">
        <v>783</v>
      </c>
      <c r="GF184" s="626" t="s">
        <v>783</v>
      </c>
      <c r="GG184" s="626"/>
      <c r="GH184" s="626" t="s">
        <v>783</v>
      </c>
      <c r="GI184" s="626" t="s">
        <v>783</v>
      </c>
      <c r="GJ184" s="626"/>
      <c r="GK184" s="626" t="s">
        <v>783</v>
      </c>
      <c r="GL184" s="626" t="s">
        <v>781</v>
      </c>
      <c r="GM184" s="626" t="s">
        <v>783</v>
      </c>
      <c r="GN184" s="626" t="s">
        <v>783</v>
      </c>
      <c r="GO184" s="626" t="s">
        <v>783</v>
      </c>
      <c r="GP184" s="626" t="s">
        <v>783</v>
      </c>
      <c r="GQ184" s="626" t="s">
        <v>783</v>
      </c>
      <c r="GR184" s="626" t="s">
        <v>783</v>
      </c>
      <c r="GS184" s="626" t="s">
        <v>783</v>
      </c>
      <c r="GT184" s="626" t="s">
        <v>783</v>
      </c>
      <c r="GU184" s="626" t="s">
        <v>783</v>
      </c>
      <c r="GV184" s="626" t="s">
        <v>783</v>
      </c>
      <c r="GW184" s="626" t="s">
        <v>783</v>
      </c>
      <c r="GX184" s="626" t="s">
        <v>783</v>
      </c>
      <c r="GY184" s="626" t="s">
        <v>783</v>
      </c>
      <c r="GZ184" s="626">
        <v>1649</v>
      </c>
      <c r="HA184" s="626">
        <v>0</v>
      </c>
      <c r="HB184" s="626">
        <v>9</v>
      </c>
      <c r="HC184" s="626" t="s">
        <v>783</v>
      </c>
      <c r="HD184" s="626" t="s">
        <v>783</v>
      </c>
      <c r="HE184" s="626" t="s">
        <v>783</v>
      </c>
      <c r="HF184" s="626" t="s">
        <v>783</v>
      </c>
      <c r="HG184" s="626" t="s">
        <v>783</v>
      </c>
      <c r="HH184" s="626" t="s">
        <v>783</v>
      </c>
      <c r="HI184" s="626" t="s">
        <v>783</v>
      </c>
      <c r="HJ184" s="626" t="s">
        <v>783</v>
      </c>
      <c r="HK184" s="626" t="s">
        <v>783</v>
      </c>
      <c r="HL184" s="626" t="s">
        <v>783</v>
      </c>
      <c r="HM184" s="626" t="s">
        <v>783</v>
      </c>
      <c r="HN184" s="626" t="s">
        <v>783</v>
      </c>
      <c r="HO184" s="626" t="s">
        <v>783</v>
      </c>
      <c r="HP184" s="626" t="s">
        <v>783</v>
      </c>
      <c r="HQ184" s="626" t="s">
        <v>783</v>
      </c>
      <c r="HR184" s="626" t="s">
        <v>783</v>
      </c>
      <c r="HS184" s="626">
        <v>3980760</v>
      </c>
      <c r="HT184" s="626" t="s">
        <v>783</v>
      </c>
      <c r="HU184" s="626" t="s">
        <v>786</v>
      </c>
      <c r="HV184" s="626" t="s">
        <v>787</v>
      </c>
      <c r="HW184" s="626">
        <v>4</v>
      </c>
      <c r="HX184" s="626">
        <v>2006</v>
      </c>
      <c r="HY184" s="626">
        <v>63</v>
      </c>
      <c r="HZ184" s="626">
        <v>0</v>
      </c>
      <c r="IA184" s="626">
        <v>739</v>
      </c>
      <c r="IB184" s="627">
        <v>38560.614988425928</v>
      </c>
      <c r="IC184" s="626" t="s">
        <v>788</v>
      </c>
      <c r="ID184" s="626">
        <v>3976282</v>
      </c>
      <c r="IE184" s="626" t="s">
        <v>783</v>
      </c>
      <c r="IF184" s="626">
        <v>1712</v>
      </c>
      <c r="IG184" s="626" t="s">
        <v>783</v>
      </c>
      <c r="IH184" s="626" t="s">
        <v>783</v>
      </c>
      <c r="II184" s="626" t="s">
        <v>783</v>
      </c>
      <c r="IJ184" s="626" t="s">
        <v>783</v>
      </c>
      <c r="IK184" s="626" t="s">
        <v>783</v>
      </c>
      <c r="IL184" s="626" t="s">
        <v>783</v>
      </c>
      <c r="IM184" s="626" t="s">
        <v>783</v>
      </c>
      <c r="IN184" s="626" t="s">
        <v>783</v>
      </c>
      <c r="IO184" s="626" t="s">
        <v>783</v>
      </c>
      <c r="IP184" s="626">
        <v>2108</v>
      </c>
      <c r="IQ184" s="627">
        <v>37477.341331018521</v>
      </c>
      <c r="IR184" s="626" t="s">
        <v>783</v>
      </c>
      <c r="IS184" s="626" t="s">
        <v>783</v>
      </c>
      <c r="IT184" s="626" t="s">
        <v>783</v>
      </c>
      <c r="IU184" s="626" t="s">
        <v>783</v>
      </c>
      <c r="IV184" s="626" t="s">
        <v>783</v>
      </c>
      <c r="IW184" s="626" t="s">
        <v>783</v>
      </c>
      <c r="IX184" s="626" t="s">
        <v>783</v>
      </c>
      <c r="IY184" s="626" t="s">
        <v>781</v>
      </c>
      <c r="IZ184" s="626" t="s">
        <v>783</v>
      </c>
      <c r="JA184" s="626" t="s">
        <v>783</v>
      </c>
      <c r="JB184" s="626" t="s">
        <v>783</v>
      </c>
      <c r="JC184" s="626" t="s">
        <v>783</v>
      </c>
      <c r="JD184" s="626" t="s">
        <v>783</v>
      </c>
      <c r="JE184" s="626">
        <v>329482</v>
      </c>
      <c r="JF184" s="626" t="s">
        <v>783</v>
      </c>
      <c r="JG184" s="626" t="s">
        <v>783</v>
      </c>
      <c r="JH184" s="626" t="s">
        <v>783</v>
      </c>
      <c r="JI184" s="626" t="s">
        <v>783</v>
      </c>
      <c r="JJ184" s="626" t="s">
        <v>783</v>
      </c>
      <c r="JK184" s="626" t="s">
        <v>783</v>
      </c>
      <c r="JL184" s="626" t="s">
        <v>783</v>
      </c>
      <c r="JM184" s="626" t="s">
        <v>783</v>
      </c>
      <c r="JN184" s="626">
        <v>4</v>
      </c>
      <c r="JO184" s="626" t="s">
        <v>783</v>
      </c>
      <c r="JP184" s="626" t="s">
        <v>783</v>
      </c>
      <c r="JQ184" s="626" t="s">
        <v>783</v>
      </c>
      <c r="JR184" s="626" t="s">
        <v>783</v>
      </c>
      <c r="JS184" s="626" t="s">
        <v>783</v>
      </c>
      <c r="JT184" s="626" t="s">
        <v>783</v>
      </c>
      <c r="JU184" s="626" t="s">
        <v>783</v>
      </c>
      <c r="JV184" s="626" t="s">
        <v>964</v>
      </c>
      <c r="JW184" s="628">
        <v>742.79008199999998</v>
      </c>
      <c r="JX184">
        <f>SUM(JW182:JW184)</f>
        <v>2327.669026</v>
      </c>
      <c r="JY184" s="225">
        <v>0.44084640643939393</v>
      </c>
    </row>
    <row r="185" spans="3:289" s="1445" customFormat="1" ht="15" thickBot="1">
      <c r="F185" s="1437"/>
      <c r="G185" s="1437"/>
      <c r="H185" s="1437"/>
      <c r="I185" s="1437"/>
      <c r="J185" s="1437"/>
      <c r="K185" s="1437"/>
      <c r="L185" s="1437"/>
      <c r="P185" s="1101"/>
      <c r="Q185" s="1101"/>
      <c r="S185" s="1437"/>
      <c r="T185" s="1437"/>
      <c r="U185" s="59"/>
      <c r="V185" s="59"/>
      <c r="W185" s="496"/>
      <c r="X185" s="496"/>
      <c r="Y185" s="496"/>
      <c r="Z185" s="496"/>
      <c r="AA185" s="496"/>
      <c r="AB185" s="915"/>
      <c r="AC185" s="512"/>
      <c r="AD185" s="1437"/>
      <c r="AE185" s="911"/>
      <c r="AF185" s="555"/>
      <c r="AG185" s="512"/>
      <c r="AH185" s="1437"/>
      <c r="AI185" s="1437"/>
      <c r="AJ185" s="555"/>
      <c r="AK185" s="1437"/>
      <c r="AL185" s="1437"/>
      <c r="AM185" s="1437"/>
      <c r="AN185" s="1437"/>
      <c r="AO185" s="1437"/>
      <c r="AP185" s="555"/>
      <c r="AQ185" s="1437"/>
      <c r="AR185" s="555"/>
      <c r="AS185" s="1437"/>
      <c r="AT185" s="555"/>
      <c r="AU185" s="1437"/>
      <c r="AV185" s="555"/>
      <c r="AW185" s="1437"/>
      <c r="AX185" s="555"/>
      <c r="AY185" s="1437"/>
      <c r="AZ185" s="555"/>
      <c r="BA185" s="1437"/>
      <c r="BB185" s="555"/>
      <c r="BC185" s="1437"/>
      <c r="BD185" s="555"/>
      <c r="BE185" s="1437"/>
      <c r="BF185" s="555"/>
      <c r="BG185" s="1437"/>
      <c r="BH185" s="555"/>
      <c r="BI185" s="1437"/>
      <c r="BJ185" s="555"/>
      <c r="BK185" s="1437"/>
      <c r="BL185" s="555"/>
      <c r="BM185" s="1437"/>
      <c r="BN185" s="555"/>
      <c r="BO185" s="1437"/>
      <c r="BP185" s="555"/>
      <c r="BQ185" s="1437"/>
      <c r="BR185" s="555"/>
      <c r="FY185" s="655" t="s">
        <v>506</v>
      </c>
      <c r="FZ185" s="656">
        <v>280</v>
      </c>
      <c r="GA185" s="656">
        <v>32434914</v>
      </c>
      <c r="GB185" s="656">
        <v>35</v>
      </c>
      <c r="GC185" s="656" t="s">
        <v>3</v>
      </c>
      <c r="GD185" s="656">
        <v>8</v>
      </c>
      <c r="GE185" s="656">
        <v>1983</v>
      </c>
      <c r="GF185" s="656">
        <v>0</v>
      </c>
      <c r="GG185" s="656" t="s">
        <v>792</v>
      </c>
      <c r="GH185" s="656">
        <v>0</v>
      </c>
      <c r="GI185" s="656">
        <v>0</v>
      </c>
      <c r="GJ185" s="656" t="s">
        <v>792</v>
      </c>
      <c r="GK185" s="656">
        <v>0</v>
      </c>
      <c r="GL185" s="656" t="s">
        <v>781</v>
      </c>
      <c r="GM185" s="656" t="s">
        <v>782</v>
      </c>
      <c r="GN185" s="656">
        <v>66</v>
      </c>
      <c r="GO185" s="656" t="s">
        <v>783</v>
      </c>
      <c r="GP185" s="656">
        <v>0</v>
      </c>
      <c r="GQ185" s="656">
        <v>0</v>
      </c>
      <c r="GR185" s="656">
        <v>4</v>
      </c>
      <c r="GS185" s="656">
        <v>1</v>
      </c>
      <c r="GT185" s="656">
        <v>2</v>
      </c>
      <c r="GU185" s="656" t="s">
        <v>783</v>
      </c>
      <c r="GV185" s="656" t="s">
        <v>783</v>
      </c>
      <c r="GW185" s="656" t="s">
        <v>783</v>
      </c>
      <c r="GX185" s="656" t="s">
        <v>783</v>
      </c>
      <c r="GY185" s="656" t="s">
        <v>783</v>
      </c>
      <c r="GZ185" s="656">
        <v>1649</v>
      </c>
      <c r="HA185" s="656">
        <v>0.26</v>
      </c>
      <c r="HB185" s="656">
        <v>5</v>
      </c>
      <c r="HC185" s="656" t="s">
        <v>783</v>
      </c>
      <c r="HD185" s="656" t="s">
        <v>782</v>
      </c>
      <c r="HE185" s="656">
        <v>15</v>
      </c>
      <c r="HF185" s="656" t="s">
        <v>783</v>
      </c>
      <c r="HG185" s="656">
        <v>0</v>
      </c>
      <c r="HH185" s="656" t="s">
        <v>783</v>
      </c>
      <c r="HI185" s="656">
        <v>0</v>
      </c>
      <c r="HJ185" s="656">
        <v>1</v>
      </c>
      <c r="HK185" s="656">
        <v>45</v>
      </c>
      <c r="HL185" s="656" t="s">
        <v>784</v>
      </c>
      <c r="HM185" s="656" t="s">
        <v>785</v>
      </c>
      <c r="HN185" s="656" t="s">
        <v>783</v>
      </c>
      <c r="HO185" s="656" t="s">
        <v>783</v>
      </c>
      <c r="HP185" s="656" t="s">
        <v>783</v>
      </c>
      <c r="HQ185" s="656" t="s">
        <v>783</v>
      </c>
      <c r="HR185" s="656" t="s">
        <v>783</v>
      </c>
      <c r="HS185" s="656">
        <v>3980153</v>
      </c>
      <c r="HT185" s="656" t="s">
        <v>783</v>
      </c>
      <c r="HU185" s="656" t="s">
        <v>786</v>
      </c>
      <c r="HV185" s="656" t="s">
        <v>787</v>
      </c>
      <c r="HW185" s="656">
        <v>4</v>
      </c>
      <c r="HX185" s="656">
        <v>2016</v>
      </c>
      <c r="HY185" s="656">
        <v>63</v>
      </c>
      <c r="HZ185" s="656">
        <v>0</v>
      </c>
      <c r="IA185" s="656">
        <v>1373</v>
      </c>
      <c r="IB185" s="657">
        <v>42227.682129629633</v>
      </c>
      <c r="IC185" s="656" t="s">
        <v>788</v>
      </c>
      <c r="ID185" s="656">
        <v>3975675</v>
      </c>
      <c r="IE185" s="656">
        <v>2014</v>
      </c>
      <c r="IF185" s="656">
        <v>1712</v>
      </c>
      <c r="IG185" s="656" t="s">
        <v>783</v>
      </c>
      <c r="IH185" s="656" t="s">
        <v>783</v>
      </c>
      <c r="II185" s="656" t="s">
        <v>783</v>
      </c>
      <c r="IJ185" s="656" t="s">
        <v>783</v>
      </c>
      <c r="IK185" s="656" t="s">
        <v>783</v>
      </c>
      <c r="IL185" s="656" t="s">
        <v>783</v>
      </c>
      <c r="IM185" s="656" t="s">
        <v>783</v>
      </c>
      <c r="IN185" s="656" t="s">
        <v>783</v>
      </c>
      <c r="IO185" s="656" t="s">
        <v>783</v>
      </c>
      <c r="IP185" s="656">
        <v>1649</v>
      </c>
      <c r="IQ185" s="657">
        <v>37477.354571759257</v>
      </c>
      <c r="IR185" s="656">
        <v>4</v>
      </c>
      <c r="IS185" s="656" t="s">
        <v>793</v>
      </c>
      <c r="IT185" s="656">
        <v>2</v>
      </c>
      <c r="IU185" s="658">
        <v>41275</v>
      </c>
      <c r="IV185" s="656" t="s">
        <v>783</v>
      </c>
      <c r="IW185" s="656" t="s">
        <v>783</v>
      </c>
      <c r="IX185" s="656" t="s">
        <v>783</v>
      </c>
      <c r="IY185" s="656" t="s">
        <v>781</v>
      </c>
      <c r="IZ185" s="656">
        <v>45</v>
      </c>
      <c r="JA185" s="656" t="s">
        <v>789</v>
      </c>
      <c r="JB185" s="656" t="s">
        <v>783</v>
      </c>
      <c r="JC185" s="656" t="s">
        <v>783</v>
      </c>
      <c r="JD185" s="656" t="s">
        <v>783</v>
      </c>
      <c r="JE185" s="656">
        <v>329513</v>
      </c>
      <c r="JF185" s="656" t="s">
        <v>783</v>
      </c>
      <c r="JG185" s="656" t="s">
        <v>783</v>
      </c>
      <c r="JH185" s="656" t="s">
        <v>804</v>
      </c>
      <c r="JI185" s="656">
        <v>35</v>
      </c>
      <c r="JJ185" s="656" t="s">
        <v>783</v>
      </c>
      <c r="JK185" s="656" t="s">
        <v>783</v>
      </c>
      <c r="JL185" s="656" t="s">
        <v>783</v>
      </c>
      <c r="JM185" s="656" t="s">
        <v>790</v>
      </c>
      <c r="JN185" s="656">
        <v>4</v>
      </c>
      <c r="JO185" s="656">
        <v>1</v>
      </c>
      <c r="JP185" s="656" t="s">
        <v>783</v>
      </c>
      <c r="JQ185" s="656">
        <v>12683066</v>
      </c>
      <c r="JR185" s="656">
        <v>2013</v>
      </c>
      <c r="JS185" s="656">
        <v>12</v>
      </c>
      <c r="JT185" s="656" t="s">
        <v>783</v>
      </c>
      <c r="JU185" s="656" t="s">
        <v>783</v>
      </c>
      <c r="JV185" s="656" t="s">
        <v>965</v>
      </c>
      <c r="JW185" s="659">
        <v>1294.3874920000001</v>
      </c>
      <c r="JX185">
        <f>JW185</f>
        <v>1294.3874920000001</v>
      </c>
      <c r="JY185" s="225">
        <v>0.24514914621212122</v>
      </c>
    </row>
    <row r="186" spans="3:289" s="1445" customFormat="1" ht="15" thickBot="1">
      <c r="F186" s="1437"/>
      <c r="G186" s="1437"/>
      <c r="H186" s="1437"/>
      <c r="I186" s="1437"/>
      <c r="J186" s="1437"/>
      <c r="K186" s="1437"/>
      <c r="L186" s="1437"/>
      <c r="P186" s="1101"/>
      <c r="Q186" s="1101"/>
      <c r="S186" s="1437"/>
      <c r="T186" s="1437"/>
      <c r="U186" s="59"/>
      <c r="V186" s="59"/>
      <c r="W186" s="496"/>
      <c r="X186" s="496"/>
      <c r="Y186" s="496"/>
      <c r="Z186" s="496"/>
      <c r="AA186" s="496"/>
      <c r="AB186" s="915"/>
      <c r="AC186" s="512"/>
      <c r="AD186" s="1437"/>
      <c r="AE186" s="911"/>
      <c r="AF186" s="555"/>
      <c r="AG186" s="512"/>
      <c r="AH186" s="1437"/>
      <c r="AI186" s="1437"/>
      <c r="AJ186" s="555"/>
      <c r="AK186" s="1437"/>
      <c r="AL186" s="1437"/>
      <c r="AM186" s="1437"/>
      <c r="AN186" s="1437"/>
      <c r="AO186" s="1437"/>
      <c r="AP186" s="555"/>
      <c r="AQ186" s="1437"/>
      <c r="AR186" s="555"/>
      <c r="AS186" s="1437"/>
      <c r="AT186" s="555"/>
      <c r="AU186" s="1437"/>
      <c r="AV186" s="555"/>
      <c r="AW186" s="1437"/>
      <c r="AX186" s="555"/>
      <c r="AY186" s="1437"/>
      <c r="AZ186" s="555"/>
      <c r="BA186" s="1437"/>
      <c r="BB186" s="555"/>
      <c r="BC186" s="1437"/>
      <c r="BD186" s="555"/>
      <c r="BE186" s="1437"/>
      <c r="BF186" s="555"/>
      <c r="BG186" s="1437"/>
      <c r="BH186" s="555"/>
      <c r="BI186" s="1437"/>
      <c r="BJ186" s="555"/>
      <c r="BK186" s="1437"/>
      <c r="BL186" s="555"/>
      <c r="BM186" s="1437"/>
      <c r="BN186" s="555"/>
      <c r="BO186" s="1437"/>
      <c r="BP186" s="555"/>
      <c r="BQ186" s="1437"/>
      <c r="BR186" s="555"/>
      <c r="FY186" s="655" t="s">
        <v>513</v>
      </c>
      <c r="FZ186" s="656">
        <v>221</v>
      </c>
      <c r="GA186" s="656">
        <v>30289651</v>
      </c>
      <c r="GB186" s="656">
        <v>57</v>
      </c>
      <c r="GC186" s="656" t="s">
        <v>801</v>
      </c>
      <c r="GD186" s="656">
        <v>12</v>
      </c>
      <c r="GE186" s="656">
        <v>1983</v>
      </c>
      <c r="GF186" s="656">
        <v>0</v>
      </c>
      <c r="GG186" s="656" t="s">
        <v>792</v>
      </c>
      <c r="GH186" s="656">
        <v>0</v>
      </c>
      <c r="GI186" s="656">
        <v>0</v>
      </c>
      <c r="GJ186" s="656" t="s">
        <v>792</v>
      </c>
      <c r="GK186" s="656">
        <v>0</v>
      </c>
      <c r="GL186" s="656" t="s">
        <v>781</v>
      </c>
      <c r="GM186" s="656" t="s">
        <v>782</v>
      </c>
      <c r="GN186" s="656">
        <v>60</v>
      </c>
      <c r="GO186" s="656" t="s">
        <v>783</v>
      </c>
      <c r="GP186" s="656">
        <v>0</v>
      </c>
      <c r="GQ186" s="656">
        <v>0</v>
      </c>
      <c r="GR186" s="656">
        <v>4</v>
      </c>
      <c r="GS186" s="656">
        <v>1</v>
      </c>
      <c r="GT186" s="656">
        <v>2</v>
      </c>
      <c r="GU186" s="656" t="s">
        <v>783</v>
      </c>
      <c r="GV186" s="656" t="s">
        <v>783</v>
      </c>
      <c r="GW186" s="656" t="s">
        <v>783</v>
      </c>
      <c r="GX186" s="656" t="s">
        <v>783</v>
      </c>
      <c r="GY186" s="656" t="s">
        <v>783</v>
      </c>
      <c r="GZ186" s="656">
        <v>1649</v>
      </c>
      <c r="HA186" s="656">
        <v>0.15</v>
      </c>
      <c r="HB186" s="656">
        <v>5</v>
      </c>
      <c r="HC186" s="656" t="s">
        <v>783</v>
      </c>
      <c r="HD186" s="656" t="s">
        <v>782</v>
      </c>
      <c r="HE186" s="656">
        <v>15</v>
      </c>
      <c r="HF186" s="656" t="s">
        <v>783</v>
      </c>
      <c r="HG186" s="656">
        <v>0</v>
      </c>
      <c r="HH186" s="656" t="s">
        <v>783</v>
      </c>
      <c r="HI186" s="656">
        <v>0</v>
      </c>
      <c r="HJ186" s="656">
        <v>1</v>
      </c>
      <c r="HK186" s="656">
        <v>45</v>
      </c>
      <c r="HL186" s="656" t="s">
        <v>784</v>
      </c>
      <c r="HM186" s="656" t="s">
        <v>785</v>
      </c>
      <c r="HN186" s="656" t="s">
        <v>783</v>
      </c>
      <c r="HO186" s="656" t="s">
        <v>783</v>
      </c>
      <c r="HP186" s="656" t="s">
        <v>783</v>
      </c>
      <c r="HQ186" s="656" t="s">
        <v>783</v>
      </c>
      <c r="HR186" s="656" t="s">
        <v>783</v>
      </c>
      <c r="HS186" s="656">
        <v>3979220</v>
      </c>
      <c r="HT186" s="656" t="s">
        <v>783</v>
      </c>
      <c r="HU186" s="656" t="s">
        <v>786</v>
      </c>
      <c r="HV186" s="656" t="s">
        <v>787</v>
      </c>
      <c r="HW186" s="656">
        <v>4</v>
      </c>
      <c r="HX186" s="656">
        <v>2014</v>
      </c>
      <c r="HY186" s="656">
        <v>63</v>
      </c>
      <c r="HZ186" s="656">
        <v>0</v>
      </c>
      <c r="IA186" s="656">
        <v>792</v>
      </c>
      <c r="IB186" s="657">
        <v>41697.500081018516</v>
      </c>
      <c r="IC186" s="656" t="s">
        <v>788</v>
      </c>
      <c r="ID186" s="656">
        <v>3974742</v>
      </c>
      <c r="IE186" s="656">
        <v>2014</v>
      </c>
      <c r="IF186" s="656">
        <v>1712</v>
      </c>
      <c r="IG186" s="656" t="s">
        <v>783</v>
      </c>
      <c r="IH186" s="656" t="s">
        <v>783</v>
      </c>
      <c r="II186" s="656" t="s">
        <v>783</v>
      </c>
      <c r="IJ186" s="656" t="s">
        <v>783</v>
      </c>
      <c r="IK186" s="656" t="s">
        <v>783</v>
      </c>
      <c r="IL186" s="656" t="s">
        <v>783</v>
      </c>
      <c r="IM186" s="656" t="s">
        <v>783</v>
      </c>
      <c r="IN186" s="656" t="s">
        <v>783</v>
      </c>
      <c r="IO186" s="656" t="s">
        <v>783</v>
      </c>
      <c r="IP186" s="656">
        <v>1649</v>
      </c>
      <c r="IQ186" s="657">
        <v>37477.354571759257</v>
      </c>
      <c r="IR186" s="656">
        <v>2</v>
      </c>
      <c r="IS186" s="656" t="s">
        <v>793</v>
      </c>
      <c r="IT186" s="656">
        <v>2</v>
      </c>
      <c r="IU186" s="658">
        <v>41275</v>
      </c>
      <c r="IV186" s="656" t="s">
        <v>783</v>
      </c>
      <c r="IW186" s="656" t="s">
        <v>783</v>
      </c>
      <c r="IX186" s="656" t="s">
        <v>783</v>
      </c>
      <c r="IY186" s="656" t="s">
        <v>781</v>
      </c>
      <c r="IZ186" s="656">
        <v>45</v>
      </c>
      <c r="JA186" s="656" t="s">
        <v>789</v>
      </c>
      <c r="JB186" s="656" t="s">
        <v>783</v>
      </c>
      <c r="JC186" s="656" t="s">
        <v>783</v>
      </c>
      <c r="JD186" s="656" t="s">
        <v>783</v>
      </c>
      <c r="JE186" s="656">
        <v>329514</v>
      </c>
      <c r="JF186" s="656" t="s">
        <v>783</v>
      </c>
      <c r="JG186" s="656" t="s">
        <v>783</v>
      </c>
      <c r="JH186" s="656" t="s">
        <v>802</v>
      </c>
      <c r="JI186" s="656">
        <v>57</v>
      </c>
      <c r="JJ186" s="656" t="s">
        <v>783</v>
      </c>
      <c r="JK186" s="656" t="s">
        <v>783</v>
      </c>
      <c r="JL186" s="656" t="s">
        <v>783</v>
      </c>
      <c r="JM186" s="656" t="s">
        <v>790</v>
      </c>
      <c r="JN186" s="656">
        <v>4</v>
      </c>
      <c r="JO186" s="656">
        <v>4</v>
      </c>
      <c r="JP186" s="656" t="s">
        <v>783</v>
      </c>
      <c r="JQ186" s="656">
        <v>10711928</v>
      </c>
      <c r="JR186" s="656">
        <v>2011</v>
      </c>
      <c r="JS186" s="656">
        <v>3</v>
      </c>
      <c r="JT186" s="656" t="s">
        <v>783</v>
      </c>
      <c r="JU186" s="656" t="s">
        <v>783</v>
      </c>
      <c r="JV186" s="656" t="s">
        <v>966</v>
      </c>
      <c r="JW186" s="659">
        <v>724.11881400000004</v>
      </c>
      <c r="JX186">
        <f>JW186</f>
        <v>724.11881400000004</v>
      </c>
      <c r="JY186" s="225">
        <v>0.13714371477272727</v>
      </c>
    </row>
    <row r="187" spans="3:289" s="1445" customFormat="1" ht="15" thickBot="1">
      <c r="F187" s="1437"/>
      <c r="G187" s="1437"/>
      <c r="H187" s="1437"/>
      <c r="I187" s="1437"/>
      <c r="J187" s="1437"/>
      <c r="K187" s="1437"/>
      <c r="L187" s="1437"/>
      <c r="P187" s="1101"/>
      <c r="Q187" s="1101"/>
      <c r="S187" s="1437"/>
      <c r="T187" s="1437"/>
      <c r="U187" s="59"/>
      <c r="V187" s="59"/>
      <c r="W187" s="496"/>
      <c r="X187" s="496"/>
      <c r="Y187" s="496"/>
      <c r="Z187" s="496"/>
      <c r="AA187" s="496"/>
      <c r="AB187" s="915"/>
      <c r="AC187" s="512"/>
      <c r="AD187" s="1437"/>
      <c r="AE187" s="911"/>
      <c r="AF187" s="555"/>
      <c r="AG187" s="512"/>
      <c r="AH187" s="1437"/>
      <c r="AI187" s="1437"/>
      <c r="AJ187" s="555"/>
      <c r="AK187" s="1437"/>
      <c r="AL187" s="1437"/>
      <c r="AM187" s="1437"/>
      <c r="AN187" s="1437"/>
      <c r="AO187" s="1437"/>
      <c r="AP187" s="555"/>
      <c r="AQ187" s="1437"/>
      <c r="AR187" s="555"/>
      <c r="AS187" s="1437"/>
      <c r="AT187" s="555"/>
      <c r="AU187" s="1437"/>
      <c r="AV187" s="555"/>
      <c r="AW187" s="1437"/>
      <c r="AX187" s="555"/>
      <c r="AY187" s="1437"/>
      <c r="AZ187" s="555"/>
      <c r="BA187" s="1437"/>
      <c r="BB187" s="555"/>
      <c r="BC187" s="1437"/>
      <c r="BD187" s="555"/>
      <c r="BE187" s="1437"/>
      <c r="BF187" s="555"/>
      <c r="BG187" s="1437"/>
      <c r="BH187" s="555"/>
      <c r="BI187" s="1437"/>
      <c r="BJ187" s="555"/>
      <c r="BK187" s="1437"/>
      <c r="BL187" s="555"/>
      <c r="BM187" s="1437"/>
      <c r="BN187" s="555"/>
      <c r="BO187" s="1437"/>
      <c r="BP187" s="555"/>
      <c r="BQ187" s="1437"/>
      <c r="BR187" s="555"/>
      <c r="FY187" s="685" t="s">
        <v>438</v>
      </c>
      <c r="FZ187" s="686">
        <v>79</v>
      </c>
      <c r="GA187" s="686">
        <v>30289641</v>
      </c>
      <c r="GB187" s="686">
        <v>35</v>
      </c>
      <c r="GC187" s="686" t="s">
        <v>3</v>
      </c>
      <c r="GD187" s="686">
        <v>22</v>
      </c>
      <c r="GE187" s="686">
        <v>1993</v>
      </c>
      <c r="GF187" s="686">
        <v>0</v>
      </c>
      <c r="GG187" s="686" t="s">
        <v>792</v>
      </c>
      <c r="GH187" s="686">
        <v>0</v>
      </c>
      <c r="GI187" s="686">
        <v>0</v>
      </c>
      <c r="GJ187" s="686" t="s">
        <v>792</v>
      </c>
      <c r="GK187" s="686">
        <v>0</v>
      </c>
      <c r="GL187" s="686" t="s">
        <v>781</v>
      </c>
      <c r="GM187" s="686" t="s">
        <v>793</v>
      </c>
      <c r="GN187" s="686">
        <v>66</v>
      </c>
      <c r="GO187" s="686" t="s">
        <v>783</v>
      </c>
      <c r="GP187" s="686">
        <v>0</v>
      </c>
      <c r="GQ187" s="686">
        <v>0</v>
      </c>
      <c r="GR187" s="686">
        <v>4</v>
      </c>
      <c r="GS187" s="686">
        <v>2</v>
      </c>
      <c r="GT187" s="686">
        <v>3</v>
      </c>
      <c r="GU187" s="686" t="s">
        <v>783</v>
      </c>
      <c r="GV187" s="686" t="s">
        <v>783</v>
      </c>
      <c r="GW187" s="686" t="s">
        <v>783</v>
      </c>
      <c r="GX187" s="686" t="s">
        <v>783</v>
      </c>
      <c r="GY187" s="686" t="s">
        <v>783</v>
      </c>
      <c r="GZ187" s="686">
        <v>1649</v>
      </c>
      <c r="HA187" s="686">
        <v>0.15</v>
      </c>
      <c r="HB187" s="686">
        <v>5</v>
      </c>
      <c r="HC187" s="686" t="s">
        <v>783</v>
      </c>
      <c r="HD187" s="686" t="s">
        <v>782</v>
      </c>
      <c r="HE187" s="686">
        <v>25</v>
      </c>
      <c r="HF187" s="686" t="s">
        <v>783</v>
      </c>
      <c r="HG187" s="686">
        <v>0</v>
      </c>
      <c r="HH187" s="686" t="s">
        <v>783</v>
      </c>
      <c r="HI187" s="686">
        <v>0</v>
      </c>
      <c r="HJ187" s="686">
        <v>1</v>
      </c>
      <c r="HK187" s="686">
        <v>45</v>
      </c>
      <c r="HL187" s="686" t="s">
        <v>784</v>
      </c>
      <c r="HM187" s="686" t="s">
        <v>785</v>
      </c>
      <c r="HN187" s="686" t="s">
        <v>783</v>
      </c>
      <c r="HO187" s="686" t="s">
        <v>783</v>
      </c>
      <c r="HP187" s="686" t="s">
        <v>783</v>
      </c>
      <c r="HQ187" s="686" t="s">
        <v>783</v>
      </c>
      <c r="HR187" s="686" t="s">
        <v>783</v>
      </c>
      <c r="HS187" s="686">
        <v>3978961</v>
      </c>
      <c r="HT187" s="686" t="s">
        <v>783</v>
      </c>
      <c r="HU187" s="686" t="s">
        <v>786</v>
      </c>
      <c r="HV187" s="686" t="s">
        <v>787</v>
      </c>
      <c r="HW187" s="686">
        <v>4</v>
      </c>
      <c r="HX187" s="686">
        <v>2014</v>
      </c>
      <c r="HY187" s="686">
        <v>63</v>
      </c>
      <c r="HZ187" s="686">
        <v>0</v>
      </c>
      <c r="IA187" s="686">
        <v>792</v>
      </c>
      <c r="IB187" s="687">
        <v>41697.500081018516</v>
      </c>
      <c r="IC187" s="686" t="s">
        <v>788</v>
      </c>
      <c r="ID187" s="686">
        <v>3974483</v>
      </c>
      <c r="IE187" s="686">
        <v>2014</v>
      </c>
      <c r="IF187" s="686">
        <v>1712</v>
      </c>
      <c r="IG187" s="686" t="s">
        <v>783</v>
      </c>
      <c r="IH187" s="686" t="s">
        <v>783</v>
      </c>
      <c r="II187" s="686" t="s">
        <v>783</v>
      </c>
      <c r="IJ187" s="686" t="s">
        <v>783</v>
      </c>
      <c r="IK187" s="686" t="s">
        <v>783</v>
      </c>
      <c r="IL187" s="686" t="s">
        <v>783</v>
      </c>
      <c r="IM187" s="686" t="s">
        <v>783</v>
      </c>
      <c r="IN187" s="686" t="s">
        <v>783</v>
      </c>
      <c r="IO187" s="686" t="s">
        <v>783</v>
      </c>
      <c r="IP187" s="686">
        <v>1649</v>
      </c>
      <c r="IQ187" s="687">
        <v>37477.354571759257</v>
      </c>
      <c r="IR187" s="686">
        <v>4</v>
      </c>
      <c r="IS187" s="686" t="s">
        <v>793</v>
      </c>
      <c r="IT187" s="686">
        <v>3</v>
      </c>
      <c r="IU187" s="704">
        <v>41275</v>
      </c>
      <c r="IV187" s="686" t="s">
        <v>783</v>
      </c>
      <c r="IW187" s="686" t="s">
        <v>783</v>
      </c>
      <c r="IX187" s="686" t="s">
        <v>783</v>
      </c>
      <c r="IY187" s="686" t="s">
        <v>781</v>
      </c>
      <c r="IZ187" s="686">
        <v>45</v>
      </c>
      <c r="JA187" s="686" t="s">
        <v>789</v>
      </c>
      <c r="JB187" s="686" t="s">
        <v>783</v>
      </c>
      <c r="JC187" s="686" t="s">
        <v>783</v>
      </c>
      <c r="JD187" s="686" t="s">
        <v>783</v>
      </c>
      <c r="JE187" s="686">
        <v>329483</v>
      </c>
      <c r="JF187" s="686" t="s">
        <v>783</v>
      </c>
      <c r="JG187" s="686" t="s">
        <v>783</v>
      </c>
      <c r="JH187" s="686" t="s">
        <v>809</v>
      </c>
      <c r="JI187" s="686">
        <v>35</v>
      </c>
      <c r="JJ187" s="686" t="s">
        <v>783</v>
      </c>
      <c r="JK187" s="686" t="s">
        <v>783</v>
      </c>
      <c r="JL187" s="686" t="s">
        <v>783</v>
      </c>
      <c r="JM187" s="686" t="s">
        <v>790</v>
      </c>
      <c r="JN187" s="686">
        <v>4</v>
      </c>
      <c r="JO187" s="686">
        <v>1</v>
      </c>
      <c r="JP187" s="686" t="s">
        <v>783</v>
      </c>
      <c r="JQ187" s="686">
        <v>12683066</v>
      </c>
      <c r="JR187" s="686">
        <v>2013</v>
      </c>
      <c r="JS187" s="686">
        <v>12</v>
      </c>
      <c r="JT187" s="686" t="s">
        <v>783</v>
      </c>
      <c r="JU187" s="686" t="s">
        <v>783</v>
      </c>
      <c r="JV187" s="686" t="s">
        <v>967</v>
      </c>
      <c r="JW187" s="688">
        <v>639.82037200000002</v>
      </c>
      <c r="JX187">
        <f>JW187</f>
        <v>639.82037200000002</v>
      </c>
      <c r="JY187" s="225">
        <v>0.12117810075757576</v>
      </c>
    </row>
    <row r="188" spans="3:289" s="1445" customFormat="1">
      <c r="F188" s="1437"/>
      <c r="G188" s="1437"/>
      <c r="H188" s="1437"/>
      <c r="I188" s="1437"/>
      <c r="J188" s="1437"/>
      <c r="K188" s="1437"/>
      <c r="L188" s="1437"/>
      <c r="P188" s="1101"/>
      <c r="Q188" s="1101"/>
      <c r="S188" s="1437"/>
      <c r="T188" s="1437"/>
      <c r="U188" s="59"/>
      <c r="V188" s="59"/>
      <c r="W188" s="496"/>
      <c r="X188" s="496"/>
      <c r="Y188" s="496"/>
      <c r="Z188" s="496"/>
      <c r="AA188" s="496"/>
      <c r="AB188" s="915"/>
      <c r="AC188" s="512"/>
      <c r="AD188" s="1437"/>
      <c r="AE188" s="911"/>
      <c r="AF188" s="555"/>
      <c r="AG188" s="512"/>
      <c r="AH188" s="1437"/>
      <c r="AI188" s="1437"/>
      <c r="AJ188" s="555"/>
      <c r="AK188" s="1437"/>
      <c r="AL188" s="1437"/>
      <c r="AM188" s="1437"/>
      <c r="AN188" s="1437"/>
      <c r="AO188" s="1437"/>
      <c r="AP188" s="555"/>
      <c r="AQ188" s="1437"/>
      <c r="AR188" s="555"/>
      <c r="AS188" s="1437"/>
      <c r="AT188" s="555"/>
      <c r="AU188" s="1437"/>
      <c r="AV188" s="555"/>
      <c r="AW188" s="1437"/>
      <c r="AX188" s="555"/>
      <c r="AY188" s="1437"/>
      <c r="AZ188" s="555"/>
      <c r="BA188" s="1437"/>
      <c r="BB188" s="555"/>
      <c r="BC188" s="1437"/>
      <c r="BD188" s="555"/>
      <c r="BE188" s="1437"/>
      <c r="BF188" s="555"/>
      <c r="BG188" s="1437"/>
      <c r="BH188" s="555"/>
      <c r="BI188" s="1437"/>
      <c r="BJ188" s="555"/>
      <c r="BK188" s="1437"/>
      <c r="BL188" s="555"/>
      <c r="BM188" s="1437"/>
      <c r="BN188" s="555"/>
      <c r="BO188" s="1437"/>
      <c r="BP188" s="555"/>
      <c r="BQ188" s="1437"/>
      <c r="BR188" s="555"/>
      <c r="FY188" s="666" t="s">
        <v>431</v>
      </c>
      <c r="FZ188" s="667">
        <v>69</v>
      </c>
      <c r="GA188" s="667">
        <v>30289647</v>
      </c>
      <c r="GB188" s="667">
        <v>55</v>
      </c>
      <c r="GC188" s="667" t="s">
        <v>798</v>
      </c>
      <c r="GD188" s="667">
        <v>20</v>
      </c>
      <c r="GE188" s="667">
        <v>1970</v>
      </c>
      <c r="GF188" s="667">
        <v>1</v>
      </c>
      <c r="GG188" s="667" t="s">
        <v>780</v>
      </c>
      <c r="GH188" s="667">
        <v>1</v>
      </c>
      <c r="GI188" s="667">
        <v>1</v>
      </c>
      <c r="GJ188" s="667" t="s">
        <v>780</v>
      </c>
      <c r="GK188" s="667">
        <v>1</v>
      </c>
      <c r="GL188" s="667" t="s">
        <v>781</v>
      </c>
      <c r="GM188" s="667" t="s">
        <v>782</v>
      </c>
      <c r="GN188" s="667">
        <v>50</v>
      </c>
      <c r="GO188" s="667" t="s">
        <v>783</v>
      </c>
      <c r="GP188" s="667">
        <v>0</v>
      </c>
      <c r="GQ188" s="667">
        <v>0</v>
      </c>
      <c r="GR188" s="667">
        <v>4</v>
      </c>
      <c r="GS188" s="667">
        <v>2</v>
      </c>
      <c r="GT188" s="667">
        <v>2</v>
      </c>
      <c r="GU188" s="667" t="s">
        <v>783</v>
      </c>
      <c r="GV188" s="667" t="s">
        <v>783</v>
      </c>
      <c r="GW188" s="667" t="s">
        <v>783</v>
      </c>
      <c r="GX188" s="667" t="s">
        <v>783</v>
      </c>
      <c r="GY188" s="667" t="s">
        <v>783</v>
      </c>
      <c r="GZ188" s="667">
        <v>1649</v>
      </c>
      <c r="HA188" s="667">
        <v>0.23</v>
      </c>
      <c r="HB188" s="667">
        <v>5</v>
      </c>
      <c r="HC188" s="667" t="s">
        <v>783</v>
      </c>
      <c r="HD188" s="667" t="s">
        <v>782</v>
      </c>
      <c r="HE188" s="667">
        <v>35</v>
      </c>
      <c r="HF188" s="667" t="s">
        <v>783</v>
      </c>
      <c r="HG188" s="667">
        <v>0</v>
      </c>
      <c r="HH188" s="667" t="s">
        <v>783</v>
      </c>
      <c r="HI188" s="667">
        <v>0</v>
      </c>
      <c r="HJ188" s="667">
        <v>1</v>
      </c>
      <c r="HK188" s="667">
        <v>45</v>
      </c>
      <c r="HL188" s="667" t="s">
        <v>784</v>
      </c>
      <c r="HM188" s="667" t="s">
        <v>785</v>
      </c>
      <c r="HN188" s="667" t="s">
        <v>783</v>
      </c>
      <c r="HO188" s="667" t="s">
        <v>783</v>
      </c>
      <c r="HP188" s="667" t="s">
        <v>783</v>
      </c>
      <c r="HQ188" s="667" t="s">
        <v>783</v>
      </c>
      <c r="HR188" s="667" t="s">
        <v>783</v>
      </c>
      <c r="HS188" s="667">
        <v>3980114</v>
      </c>
      <c r="HT188" s="667" t="s">
        <v>783</v>
      </c>
      <c r="HU188" s="667" t="s">
        <v>786</v>
      </c>
      <c r="HV188" s="667" t="s">
        <v>787</v>
      </c>
      <c r="HW188" s="667">
        <v>4</v>
      </c>
      <c r="HX188" s="667">
        <v>2014</v>
      </c>
      <c r="HY188" s="667">
        <v>63</v>
      </c>
      <c r="HZ188" s="667">
        <v>0</v>
      </c>
      <c r="IA188" s="667">
        <v>1214</v>
      </c>
      <c r="IB188" s="668">
        <v>41697.500081018516</v>
      </c>
      <c r="IC188" s="667" t="s">
        <v>788</v>
      </c>
      <c r="ID188" s="667">
        <v>3975636</v>
      </c>
      <c r="IE188" s="667">
        <v>2014</v>
      </c>
      <c r="IF188" s="667">
        <v>1712</v>
      </c>
      <c r="IG188" s="667" t="s">
        <v>783</v>
      </c>
      <c r="IH188" s="667" t="s">
        <v>783</v>
      </c>
      <c r="II188" s="667" t="s">
        <v>783</v>
      </c>
      <c r="IJ188" s="667" t="s">
        <v>783</v>
      </c>
      <c r="IK188" s="667" t="s">
        <v>783</v>
      </c>
      <c r="IL188" s="667" t="s">
        <v>783</v>
      </c>
      <c r="IM188" s="667" t="s">
        <v>783</v>
      </c>
      <c r="IN188" s="667" t="s">
        <v>783</v>
      </c>
      <c r="IO188" s="667" t="s">
        <v>783</v>
      </c>
      <c r="IP188" s="667">
        <v>1649</v>
      </c>
      <c r="IQ188" s="668">
        <v>37477.354571759257</v>
      </c>
      <c r="IR188" s="667">
        <v>2</v>
      </c>
      <c r="IS188" s="667" t="s">
        <v>793</v>
      </c>
      <c r="IT188" s="667">
        <v>2</v>
      </c>
      <c r="IU188" s="669">
        <v>41275</v>
      </c>
      <c r="IV188" s="667" t="s">
        <v>783</v>
      </c>
      <c r="IW188" s="667" t="s">
        <v>783</v>
      </c>
      <c r="IX188" s="667" t="s">
        <v>783</v>
      </c>
      <c r="IY188" s="667" t="s">
        <v>781</v>
      </c>
      <c r="IZ188" s="667">
        <v>45</v>
      </c>
      <c r="JA188" s="667" t="s">
        <v>789</v>
      </c>
      <c r="JB188" s="667" t="s">
        <v>783</v>
      </c>
      <c r="JC188" s="667" t="s">
        <v>783</v>
      </c>
      <c r="JD188" s="667" t="s">
        <v>783</v>
      </c>
      <c r="JE188" s="667">
        <v>329484</v>
      </c>
      <c r="JF188" s="667" t="s">
        <v>783</v>
      </c>
      <c r="JG188" s="667" t="s">
        <v>783</v>
      </c>
      <c r="JH188" s="667" t="s">
        <v>802</v>
      </c>
      <c r="JI188" s="667">
        <v>55</v>
      </c>
      <c r="JJ188" s="667" t="s">
        <v>783</v>
      </c>
      <c r="JK188" s="667" t="s">
        <v>783</v>
      </c>
      <c r="JL188" s="667" t="s">
        <v>783</v>
      </c>
      <c r="JM188" s="667" t="s">
        <v>790</v>
      </c>
      <c r="JN188" s="667">
        <v>4</v>
      </c>
      <c r="JO188" s="667">
        <v>3</v>
      </c>
      <c r="JP188" s="667" t="s">
        <v>783</v>
      </c>
      <c r="JQ188" s="667">
        <v>10711928</v>
      </c>
      <c r="JR188" s="667">
        <v>2011</v>
      </c>
      <c r="JS188" s="667">
        <v>3</v>
      </c>
      <c r="JT188" s="667" t="s">
        <v>783</v>
      </c>
      <c r="JU188" s="667" t="s">
        <v>783</v>
      </c>
      <c r="JV188" s="667" t="s">
        <v>968</v>
      </c>
      <c r="JW188" s="670">
        <v>1066.7419789999999</v>
      </c>
      <c r="JX188"/>
      <c r="JY188" s="225"/>
    </row>
    <row r="189" spans="3:289" s="1445" customFormat="1">
      <c r="F189" s="1437"/>
      <c r="G189" s="1437"/>
      <c r="H189" s="1437"/>
      <c r="I189" s="1437"/>
      <c r="J189" s="1437"/>
      <c r="K189" s="1437"/>
      <c r="L189" s="1437"/>
      <c r="P189" s="1101"/>
      <c r="Q189" s="1101"/>
      <c r="S189" s="1437"/>
      <c r="T189" s="1437"/>
      <c r="U189" s="59"/>
      <c r="V189" s="59"/>
      <c r="W189" s="496"/>
      <c r="X189" s="496"/>
      <c r="Y189" s="496"/>
      <c r="Z189" s="496"/>
      <c r="AA189" s="496"/>
      <c r="AB189" s="915"/>
      <c r="AC189" s="512"/>
      <c r="AD189" s="1437"/>
      <c r="AE189" s="911"/>
      <c r="AF189" s="555"/>
      <c r="AG189" s="512"/>
      <c r="AH189" s="1437"/>
      <c r="AI189" s="1437"/>
      <c r="AJ189" s="555"/>
      <c r="AK189" s="1437"/>
      <c r="AL189" s="1437"/>
      <c r="AM189" s="1437"/>
      <c r="AN189" s="1437"/>
      <c r="AO189" s="1437"/>
      <c r="AP189" s="555"/>
      <c r="AQ189" s="1437"/>
      <c r="AR189" s="555"/>
      <c r="AS189" s="1437"/>
      <c r="AT189" s="555"/>
      <c r="AU189" s="1437"/>
      <c r="AV189" s="555"/>
      <c r="AW189" s="1437"/>
      <c r="AX189" s="555"/>
      <c r="AY189" s="1437"/>
      <c r="AZ189" s="555"/>
      <c r="BA189" s="1437"/>
      <c r="BB189" s="555"/>
      <c r="BC189" s="1437"/>
      <c r="BD189" s="555"/>
      <c r="BE189" s="1437"/>
      <c r="BF189" s="555"/>
      <c r="BG189" s="1437"/>
      <c r="BH189" s="555"/>
      <c r="BI189" s="1437"/>
      <c r="BJ189" s="555"/>
      <c r="BK189" s="1437"/>
      <c r="BL189" s="555"/>
      <c r="BM189" s="1437"/>
      <c r="BN189" s="555"/>
      <c r="BO189" s="1437"/>
      <c r="BP189" s="555"/>
      <c r="BQ189" s="1437"/>
      <c r="BR189" s="555"/>
      <c r="FY189" s="660" t="s">
        <v>431</v>
      </c>
      <c r="FZ189" s="661">
        <v>291</v>
      </c>
      <c r="GA189" s="661">
        <v>30289644</v>
      </c>
      <c r="GB189" s="661">
        <v>55</v>
      </c>
      <c r="GC189" s="661" t="s">
        <v>798</v>
      </c>
      <c r="GD189" s="661">
        <v>20</v>
      </c>
      <c r="GE189" s="661">
        <v>1970</v>
      </c>
      <c r="GF189" s="661">
        <v>1</v>
      </c>
      <c r="GG189" s="661" t="s">
        <v>780</v>
      </c>
      <c r="GH189" s="661">
        <v>1</v>
      </c>
      <c r="GI189" s="661">
        <v>1</v>
      </c>
      <c r="GJ189" s="661" t="s">
        <v>780</v>
      </c>
      <c r="GK189" s="661">
        <v>1</v>
      </c>
      <c r="GL189" s="661" t="s">
        <v>781</v>
      </c>
      <c r="GM189" s="661" t="s">
        <v>782</v>
      </c>
      <c r="GN189" s="661">
        <v>50</v>
      </c>
      <c r="GO189" s="661" t="s">
        <v>783</v>
      </c>
      <c r="GP189" s="661">
        <v>0</v>
      </c>
      <c r="GQ189" s="661">
        <v>0</v>
      </c>
      <c r="GR189" s="661">
        <v>4</v>
      </c>
      <c r="GS189" s="661">
        <v>2</v>
      </c>
      <c r="GT189" s="661">
        <v>2</v>
      </c>
      <c r="GU189" s="661" t="s">
        <v>783</v>
      </c>
      <c r="GV189" s="661" t="s">
        <v>783</v>
      </c>
      <c r="GW189" s="661" t="s">
        <v>783</v>
      </c>
      <c r="GX189" s="661" t="s">
        <v>783</v>
      </c>
      <c r="GY189" s="661" t="s">
        <v>783</v>
      </c>
      <c r="GZ189" s="661">
        <v>1649</v>
      </c>
      <c r="HA189" s="661">
        <v>0.11</v>
      </c>
      <c r="HB189" s="661">
        <v>5</v>
      </c>
      <c r="HC189" s="661" t="s">
        <v>783</v>
      </c>
      <c r="HD189" s="661" t="s">
        <v>782</v>
      </c>
      <c r="HE189" s="661">
        <v>35</v>
      </c>
      <c r="HF189" s="661" t="s">
        <v>783</v>
      </c>
      <c r="HG189" s="661">
        <v>0</v>
      </c>
      <c r="HH189" s="661" t="s">
        <v>783</v>
      </c>
      <c r="HI189" s="661">
        <v>0</v>
      </c>
      <c r="HJ189" s="661">
        <v>1</v>
      </c>
      <c r="HK189" s="661">
        <v>45</v>
      </c>
      <c r="HL189" s="661" t="s">
        <v>784</v>
      </c>
      <c r="HM189" s="661" t="s">
        <v>785</v>
      </c>
      <c r="HN189" s="661" t="s">
        <v>783</v>
      </c>
      <c r="HO189" s="661" t="s">
        <v>783</v>
      </c>
      <c r="HP189" s="661" t="s">
        <v>783</v>
      </c>
      <c r="HQ189" s="661" t="s">
        <v>783</v>
      </c>
      <c r="HR189" s="661" t="s">
        <v>783</v>
      </c>
      <c r="HS189" s="661">
        <v>3980113</v>
      </c>
      <c r="HT189" s="661" t="s">
        <v>783</v>
      </c>
      <c r="HU189" s="661" t="s">
        <v>786</v>
      </c>
      <c r="HV189" s="661" t="s">
        <v>787</v>
      </c>
      <c r="HW189" s="661">
        <v>4</v>
      </c>
      <c r="HX189" s="661">
        <v>2014</v>
      </c>
      <c r="HY189" s="661">
        <v>63</v>
      </c>
      <c r="HZ189" s="661">
        <v>0</v>
      </c>
      <c r="IA189" s="661">
        <v>581</v>
      </c>
      <c r="IB189" s="662">
        <v>41697.500081018516</v>
      </c>
      <c r="IC189" s="661" t="s">
        <v>788</v>
      </c>
      <c r="ID189" s="661">
        <v>3975635</v>
      </c>
      <c r="IE189" s="661">
        <v>2014</v>
      </c>
      <c r="IF189" s="661">
        <v>1712</v>
      </c>
      <c r="IG189" s="661" t="s">
        <v>783</v>
      </c>
      <c r="IH189" s="661" t="s">
        <v>783</v>
      </c>
      <c r="II189" s="661" t="s">
        <v>783</v>
      </c>
      <c r="IJ189" s="661" t="s">
        <v>783</v>
      </c>
      <c r="IK189" s="661" t="s">
        <v>783</v>
      </c>
      <c r="IL189" s="661" t="s">
        <v>783</v>
      </c>
      <c r="IM189" s="661" t="s">
        <v>783</v>
      </c>
      <c r="IN189" s="661" t="s">
        <v>783</v>
      </c>
      <c r="IO189" s="661" t="s">
        <v>783</v>
      </c>
      <c r="IP189" s="661">
        <v>1649</v>
      </c>
      <c r="IQ189" s="662">
        <v>37477.354571759257</v>
      </c>
      <c r="IR189" s="661">
        <v>2</v>
      </c>
      <c r="IS189" s="661" t="s">
        <v>793</v>
      </c>
      <c r="IT189" s="661">
        <v>2</v>
      </c>
      <c r="IU189" s="663">
        <v>41275</v>
      </c>
      <c r="IV189" s="661" t="s">
        <v>783</v>
      </c>
      <c r="IW189" s="661" t="s">
        <v>783</v>
      </c>
      <c r="IX189" s="661" t="s">
        <v>783</v>
      </c>
      <c r="IY189" s="661" t="s">
        <v>781</v>
      </c>
      <c r="IZ189" s="661">
        <v>45</v>
      </c>
      <c r="JA189" s="661" t="s">
        <v>789</v>
      </c>
      <c r="JB189" s="661" t="s">
        <v>783</v>
      </c>
      <c r="JC189" s="661" t="s">
        <v>783</v>
      </c>
      <c r="JD189" s="661" t="s">
        <v>783</v>
      </c>
      <c r="JE189" s="661">
        <v>329484</v>
      </c>
      <c r="JF189" s="661" t="s">
        <v>783</v>
      </c>
      <c r="JG189" s="661" t="s">
        <v>783</v>
      </c>
      <c r="JH189" s="661" t="s">
        <v>802</v>
      </c>
      <c r="JI189" s="661">
        <v>55</v>
      </c>
      <c r="JJ189" s="661" t="s">
        <v>783</v>
      </c>
      <c r="JK189" s="661" t="s">
        <v>783</v>
      </c>
      <c r="JL189" s="661" t="s">
        <v>783</v>
      </c>
      <c r="JM189" s="661" t="s">
        <v>790</v>
      </c>
      <c r="JN189" s="661">
        <v>4</v>
      </c>
      <c r="JO189" s="661">
        <v>3</v>
      </c>
      <c r="JP189" s="661" t="s">
        <v>783</v>
      </c>
      <c r="JQ189" s="661">
        <v>10711928</v>
      </c>
      <c r="JR189" s="661">
        <v>2011</v>
      </c>
      <c r="JS189" s="661">
        <v>3</v>
      </c>
      <c r="JT189" s="661" t="s">
        <v>783</v>
      </c>
      <c r="JU189" s="661" t="s">
        <v>783</v>
      </c>
      <c r="JV189" s="661" t="s">
        <v>969</v>
      </c>
      <c r="JW189" s="664">
        <v>490.52189099999998</v>
      </c>
      <c r="JX189"/>
      <c r="JY189" s="225"/>
    </row>
    <row r="190" spans="3:289" s="1445" customFormat="1" ht="15" thickBot="1">
      <c r="F190" s="1437"/>
      <c r="G190" s="1437"/>
      <c r="H190" s="1437"/>
      <c r="I190" s="1437"/>
      <c r="J190" s="1437"/>
      <c r="K190" s="1437"/>
      <c r="L190" s="1437"/>
      <c r="P190" s="1101"/>
      <c r="Q190" s="1101"/>
      <c r="S190" s="1437"/>
      <c r="T190" s="1437"/>
      <c r="U190" s="59"/>
      <c r="V190" s="59"/>
      <c r="W190" s="496"/>
      <c r="X190" s="496"/>
      <c r="Y190" s="496"/>
      <c r="Z190" s="496"/>
      <c r="AA190" s="496"/>
      <c r="AB190" s="915"/>
      <c r="AC190" s="512"/>
      <c r="AD190" s="1437"/>
      <c r="AE190" s="911"/>
      <c r="AF190" s="555"/>
      <c r="AG190" s="512"/>
      <c r="AH190" s="1437"/>
      <c r="AI190" s="1437"/>
      <c r="AJ190" s="555"/>
      <c r="AK190" s="1437"/>
      <c r="AL190" s="1437"/>
      <c r="AM190" s="1437"/>
      <c r="AN190" s="1437"/>
      <c r="AO190" s="1437"/>
      <c r="AP190" s="555"/>
      <c r="AQ190" s="1437"/>
      <c r="AR190" s="555"/>
      <c r="AS190" s="1437"/>
      <c r="AT190" s="555"/>
      <c r="AU190" s="1437"/>
      <c r="AV190" s="555"/>
      <c r="AW190" s="1437"/>
      <c r="AX190" s="555"/>
      <c r="AY190" s="1437"/>
      <c r="AZ190" s="555"/>
      <c r="BA190" s="1437"/>
      <c r="BB190" s="555"/>
      <c r="BC190" s="1437"/>
      <c r="BD190" s="555"/>
      <c r="BE190" s="1437"/>
      <c r="BF190" s="555"/>
      <c r="BG190" s="1437"/>
      <c r="BH190" s="555"/>
      <c r="BI190" s="1437"/>
      <c r="BJ190" s="555"/>
      <c r="BK190" s="1437"/>
      <c r="BL190" s="555"/>
      <c r="BM190" s="1437"/>
      <c r="BN190" s="555"/>
      <c r="BO190" s="1437"/>
      <c r="BP190" s="555"/>
      <c r="BQ190" s="1437"/>
      <c r="BR190" s="555"/>
      <c r="FY190" s="625" t="s">
        <v>431</v>
      </c>
      <c r="FZ190" s="626">
        <v>308</v>
      </c>
      <c r="GA190" s="626">
        <v>30289642</v>
      </c>
      <c r="GB190" s="626">
        <v>55</v>
      </c>
      <c r="GC190" s="626" t="s">
        <v>798</v>
      </c>
      <c r="GD190" s="626">
        <v>20</v>
      </c>
      <c r="GE190" s="626">
        <v>1970</v>
      </c>
      <c r="GF190" s="626">
        <v>1</v>
      </c>
      <c r="GG190" s="626" t="s">
        <v>780</v>
      </c>
      <c r="GH190" s="626">
        <v>1</v>
      </c>
      <c r="GI190" s="626">
        <v>1</v>
      </c>
      <c r="GJ190" s="626" t="s">
        <v>780</v>
      </c>
      <c r="GK190" s="626">
        <v>1</v>
      </c>
      <c r="GL190" s="626" t="s">
        <v>781</v>
      </c>
      <c r="GM190" s="626" t="s">
        <v>782</v>
      </c>
      <c r="GN190" s="626">
        <v>50</v>
      </c>
      <c r="GO190" s="626" t="s">
        <v>783</v>
      </c>
      <c r="GP190" s="626">
        <v>0</v>
      </c>
      <c r="GQ190" s="626">
        <v>0</v>
      </c>
      <c r="GR190" s="626">
        <v>4</v>
      </c>
      <c r="GS190" s="626">
        <v>2</v>
      </c>
      <c r="GT190" s="626">
        <v>2</v>
      </c>
      <c r="GU190" s="626" t="s">
        <v>783</v>
      </c>
      <c r="GV190" s="626" t="s">
        <v>783</v>
      </c>
      <c r="GW190" s="626" t="s">
        <v>783</v>
      </c>
      <c r="GX190" s="626" t="s">
        <v>783</v>
      </c>
      <c r="GY190" s="626" t="s">
        <v>783</v>
      </c>
      <c r="GZ190" s="626">
        <v>1649</v>
      </c>
      <c r="HA190" s="626">
        <v>0.09</v>
      </c>
      <c r="HB190" s="626">
        <v>5</v>
      </c>
      <c r="HC190" s="626" t="s">
        <v>783</v>
      </c>
      <c r="HD190" s="626" t="s">
        <v>782</v>
      </c>
      <c r="HE190" s="626">
        <v>35</v>
      </c>
      <c r="HF190" s="626" t="s">
        <v>783</v>
      </c>
      <c r="HG190" s="626">
        <v>0</v>
      </c>
      <c r="HH190" s="626" t="s">
        <v>783</v>
      </c>
      <c r="HI190" s="626">
        <v>0</v>
      </c>
      <c r="HJ190" s="626">
        <v>1</v>
      </c>
      <c r="HK190" s="626">
        <v>45</v>
      </c>
      <c r="HL190" s="626" t="s">
        <v>784</v>
      </c>
      <c r="HM190" s="626" t="s">
        <v>785</v>
      </c>
      <c r="HN190" s="626" t="s">
        <v>783</v>
      </c>
      <c r="HO190" s="626" t="s">
        <v>783</v>
      </c>
      <c r="HP190" s="626" t="s">
        <v>783</v>
      </c>
      <c r="HQ190" s="626" t="s">
        <v>783</v>
      </c>
      <c r="HR190" s="626" t="s">
        <v>783</v>
      </c>
      <c r="HS190" s="626">
        <v>3978950</v>
      </c>
      <c r="HT190" s="626" t="s">
        <v>783</v>
      </c>
      <c r="HU190" s="626" t="s">
        <v>786</v>
      </c>
      <c r="HV190" s="626" t="s">
        <v>787</v>
      </c>
      <c r="HW190" s="626">
        <v>4</v>
      </c>
      <c r="HX190" s="626">
        <v>2014</v>
      </c>
      <c r="HY190" s="626">
        <v>63</v>
      </c>
      <c r="HZ190" s="626">
        <v>0</v>
      </c>
      <c r="IA190" s="626">
        <v>475</v>
      </c>
      <c r="IB190" s="627">
        <v>41697.500081018516</v>
      </c>
      <c r="IC190" s="626" t="s">
        <v>788</v>
      </c>
      <c r="ID190" s="626">
        <v>3974472</v>
      </c>
      <c r="IE190" s="626">
        <v>2014</v>
      </c>
      <c r="IF190" s="626">
        <v>1712</v>
      </c>
      <c r="IG190" s="626" t="s">
        <v>783</v>
      </c>
      <c r="IH190" s="626" t="s">
        <v>783</v>
      </c>
      <c r="II190" s="626" t="s">
        <v>783</v>
      </c>
      <c r="IJ190" s="626" t="s">
        <v>783</v>
      </c>
      <c r="IK190" s="626" t="s">
        <v>783</v>
      </c>
      <c r="IL190" s="626" t="s">
        <v>783</v>
      </c>
      <c r="IM190" s="626" t="s">
        <v>783</v>
      </c>
      <c r="IN190" s="626" t="s">
        <v>783</v>
      </c>
      <c r="IO190" s="626" t="s">
        <v>783</v>
      </c>
      <c r="IP190" s="626">
        <v>1649</v>
      </c>
      <c r="IQ190" s="627">
        <v>37477.354571759257</v>
      </c>
      <c r="IR190" s="626">
        <v>2</v>
      </c>
      <c r="IS190" s="626" t="s">
        <v>793</v>
      </c>
      <c r="IT190" s="626">
        <v>2</v>
      </c>
      <c r="IU190" s="665">
        <v>41275</v>
      </c>
      <c r="IV190" s="626" t="s">
        <v>783</v>
      </c>
      <c r="IW190" s="626" t="s">
        <v>783</v>
      </c>
      <c r="IX190" s="626" t="s">
        <v>783</v>
      </c>
      <c r="IY190" s="626" t="s">
        <v>781</v>
      </c>
      <c r="IZ190" s="626">
        <v>45</v>
      </c>
      <c r="JA190" s="626" t="s">
        <v>789</v>
      </c>
      <c r="JB190" s="626" t="s">
        <v>783</v>
      </c>
      <c r="JC190" s="626" t="s">
        <v>783</v>
      </c>
      <c r="JD190" s="626" t="s">
        <v>783</v>
      </c>
      <c r="JE190" s="626">
        <v>329484</v>
      </c>
      <c r="JF190" s="626" t="s">
        <v>783</v>
      </c>
      <c r="JG190" s="626" t="s">
        <v>783</v>
      </c>
      <c r="JH190" s="626" t="s">
        <v>802</v>
      </c>
      <c r="JI190" s="626">
        <v>55</v>
      </c>
      <c r="JJ190" s="626" t="s">
        <v>783</v>
      </c>
      <c r="JK190" s="626" t="s">
        <v>783</v>
      </c>
      <c r="JL190" s="626" t="s">
        <v>783</v>
      </c>
      <c r="JM190" s="626" t="s">
        <v>790</v>
      </c>
      <c r="JN190" s="626">
        <v>4</v>
      </c>
      <c r="JO190" s="626">
        <v>3</v>
      </c>
      <c r="JP190" s="626" t="s">
        <v>783</v>
      </c>
      <c r="JQ190" s="626">
        <v>10711928</v>
      </c>
      <c r="JR190" s="626">
        <v>2011</v>
      </c>
      <c r="JS190" s="626">
        <v>3</v>
      </c>
      <c r="JT190" s="626" t="s">
        <v>783</v>
      </c>
      <c r="JU190" s="626" t="s">
        <v>783</v>
      </c>
      <c r="JV190" s="626" t="s">
        <v>970</v>
      </c>
      <c r="JW190" s="628">
        <v>424.483901</v>
      </c>
      <c r="JX190">
        <f>SUM(JW188:JW190)</f>
        <v>1981.7477709999998</v>
      </c>
      <c r="JY190" s="225">
        <v>0.37533101723484846</v>
      </c>
    </row>
    <row r="191" spans="3:289" s="1445" customFormat="1" ht="15" thickBot="1">
      <c r="F191" s="1437"/>
      <c r="G191" s="1437"/>
      <c r="H191" s="1437"/>
      <c r="I191" s="1437"/>
      <c r="J191" s="1437"/>
      <c r="K191" s="1437"/>
      <c r="L191" s="1437"/>
      <c r="P191" s="1101"/>
      <c r="Q191" s="1101"/>
      <c r="S191" s="1437"/>
      <c r="T191" s="1437"/>
      <c r="U191" s="59"/>
      <c r="V191" s="59"/>
      <c r="W191" s="496"/>
      <c r="X191" s="496"/>
      <c r="Y191" s="496"/>
      <c r="Z191" s="496"/>
      <c r="AA191" s="496"/>
      <c r="AB191" s="915"/>
      <c r="AC191" s="512"/>
      <c r="AD191" s="1437"/>
      <c r="AE191" s="911"/>
      <c r="AF191" s="555"/>
      <c r="AG191" s="512"/>
      <c r="AH191" s="1437"/>
      <c r="AI191" s="1437"/>
      <c r="AJ191" s="555"/>
      <c r="AK191" s="1437"/>
      <c r="AL191" s="1437"/>
      <c r="AM191" s="1437"/>
      <c r="AN191" s="1437"/>
      <c r="AO191" s="1437"/>
      <c r="AP191" s="555"/>
      <c r="AQ191" s="1437"/>
      <c r="AR191" s="555"/>
      <c r="AS191" s="1437"/>
      <c r="AT191" s="555"/>
      <c r="AU191" s="1437"/>
      <c r="AV191" s="555"/>
      <c r="AW191" s="1437"/>
      <c r="AX191" s="555"/>
      <c r="AY191" s="1437"/>
      <c r="AZ191" s="555"/>
      <c r="BA191" s="1437"/>
      <c r="BB191" s="555"/>
      <c r="BC191" s="1437"/>
      <c r="BD191" s="555"/>
      <c r="BE191" s="1437"/>
      <c r="BF191" s="555"/>
      <c r="BG191" s="1437"/>
      <c r="BH191" s="555"/>
      <c r="BI191" s="1437"/>
      <c r="BJ191" s="555"/>
      <c r="BK191" s="1437"/>
      <c r="BL191" s="555"/>
      <c r="BM191" s="1437"/>
      <c r="BN191" s="555"/>
      <c r="BO191" s="1437"/>
      <c r="BP191" s="555"/>
      <c r="BQ191" s="1437"/>
      <c r="BR191" s="555"/>
      <c r="FY191" s="655" t="s">
        <v>511</v>
      </c>
      <c r="FZ191" s="656">
        <v>196</v>
      </c>
      <c r="GA191" s="656">
        <v>30289649</v>
      </c>
      <c r="GB191" s="656">
        <v>40</v>
      </c>
      <c r="GC191" s="656" t="s">
        <v>779</v>
      </c>
      <c r="GD191" s="656">
        <v>20</v>
      </c>
      <c r="GE191" s="656">
        <v>2000</v>
      </c>
      <c r="GF191" s="656">
        <v>0</v>
      </c>
      <c r="GG191" s="656" t="s">
        <v>792</v>
      </c>
      <c r="GH191" s="656">
        <v>0</v>
      </c>
      <c r="GI191" s="656">
        <v>0</v>
      </c>
      <c r="GJ191" s="656" t="s">
        <v>792</v>
      </c>
      <c r="GK191" s="656">
        <v>0</v>
      </c>
      <c r="GL191" s="656" t="s">
        <v>781</v>
      </c>
      <c r="GM191" s="656" t="s">
        <v>793</v>
      </c>
      <c r="GN191" s="656">
        <v>66</v>
      </c>
      <c r="GO191" s="656" t="s">
        <v>783</v>
      </c>
      <c r="GP191" s="656">
        <v>0</v>
      </c>
      <c r="GQ191" s="656">
        <v>0</v>
      </c>
      <c r="GR191" s="656">
        <v>4</v>
      </c>
      <c r="GS191" s="656">
        <v>2</v>
      </c>
      <c r="GT191" s="656">
        <v>5</v>
      </c>
      <c r="GU191" s="656" t="s">
        <v>783</v>
      </c>
      <c r="GV191" s="656" t="s">
        <v>783</v>
      </c>
      <c r="GW191" s="656" t="s">
        <v>783</v>
      </c>
      <c r="GX191" s="656" t="s">
        <v>783</v>
      </c>
      <c r="GY191" s="656" t="s">
        <v>783</v>
      </c>
      <c r="GZ191" s="656">
        <v>1649</v>
      </c>
      <c r="HA191" s="656">
        <v>7.0000000000000007E-2</v>
      </c>
      <c r="HB191" s="656">
        <v>5</v>
      </c>
      <c r="HC191" s="656" t="s">
        <v>783</v>
      </c>
      <c r="HD191" s="656" t="s">
        <v>782</v>
      </c>
      <c r="HE191" s="656">
        <v>15</v>
      </c>
      <c r="HF191" s="656" t="s">
        <v>783</v>
      </c>
      <c r="HG191" s="656">
        <v>0</v>
      </c>
      <c r="HH191" s="656" t="s">
        <v>783</v>
      </c>
      <c r="HI191" s="656">
        <v>0</v>
      </c>
      <c r="HJ191" s="656">
        <v>1</v>
      </c>
      <c r="HK191" s="656">
        <v>45</v>
      </c>
      <c r="HL191" s="656" t="s">
        <v>784</v>
      </c>
      <c r="HM191" s="656" t="s">
        <v>785</v>
      </c>
      <c r="HN191" s="656" t="s">
        <v>783</v>
      </c>
      <c r="HO191" s="656" t="s">
        <v>783</v>
      </c>
      <c r="HP191" s="656" t="s">
        <v>783</v>
      </c>
      <c r="HQ191" s="656" t="s">
        <v>783</v>
      </c>
      <c r="HR191" s="656" t="s">
        <v>783</v>
      </c>
      <c r="HS191" s="656">
        <v>4870888</v>
      </c>
      <c r="HT191" s="656" t="s">
        <v>783</v>
      </c>
      <c r="HU191" s="656" t="s">
        <v>786</v>
      </c>
      <c r="HV191" s="656" t="s">
        <v>787</v>
      </c>
      <c r="HW191" s="656">
        <v>4</v>
      </c>
      <c r="HX191" s="656">
        <v>2014</v>
      </c>
      <c r="HY191" s="656">
        <v>63</v>
      </c>
      <c r="HZ191" s="656">
        <v>0</v>
      </c>
      <c r="IA191" s="656">
        <v>370</v>
      </c>
      <c r="IB191" s="657">
        <v>41697.500081018516</v>
      </c>
      <c r="IC191" s="656" t="s">
        <v>788</v>
      </c>
      <c r="ID191" s="656">
        <v>4870887</v>
      </c>
      <c r="IE191" s="656">
        <v>2014</v>
      </c>
      <c r="IF191" s="656">
        <v>1712</v>
      </c>
      <c r="IG191" s="656" t="s">
        <v>783</v>
      </c>
      <c r="IH191" s="656" t="s">
        <v>783</v>
      </c>
      <c r="II191" s="656" t="s">
        <v>783</v>
      </c>
      <c r="IJ191" s="656" t="s">
        <v>783</v>
      </c>
      <c r="IK191" s="656" t="s">
        <v>783</v>
      </c>
      <c r="IL191" s="656" t="s">
        <v>783</v>
      </c>
      <c r="IM191" s="656" t="s">
        <v>783</v>
      </c>
      <c r="IN191" s="656" t="s">
        <v>783</v>
      </c>
      <c r="IO191" s="656" t="s">
        <v>783</v>
      </c>
      <c r="IP191" s="656">
        <v>1649</v>
      </c>
      <c r="IQ191" s="657">
        <v>37477.354571759257</v>
      </c>
      <c r="IR191" s="656">
        <v>1</v>
      </c>
      <c r="IS191" s="656" t="s">
        <v>793</v>
      </c>
      <c r="IT191" s="656">
        <v>5</v>
      </c>
      <c r="IU191" s="658">
        <v>41275</v>
      </c>
      <c r="IV191" s="656" t="s">
        <v>783</v>
      </c>
      <c r="IW191" s="656" t="s">
        <v>783</v>
      </c>
      <c r="IX191" s="656" t="s">
        <v>783</v>
      </c>
      <c r="IY191" s="656" t="s">
        <v>781</v>
      </c>
      <c r="IZ191" s="656">
        <v>45</v>
      </c>
      <c r="JA191" s="656" t="s">
        <v>789</v>
      </c>
      <c r="JB191" s="656" t="s">
        <v>783</v>
      </c>
      <c r="JC191" s="656" t="s">
        <v>783</v>
      </c>
      <c r="JD191" s="656" t="s">
        <v>783</v>
      </c>
      <c r="JE191" s="656">
        <v>329485</v>
      </c>
      <c r="JF191" s="656" t="s">
        <v>783</v>
      </c>
      <c r="JG191" s="656" t="s">
        <v>783</v>
      </c>
      <c r="JH191" s="656" t="s">
        <v>815</v>
      </c>
      <c r="JI191" s="656">
        <v>40</v>
      </c>
      <c r="JJ191" s="656" t="s">
        <v>783</v>
      </c>
      <c r="JK191" s="656" t="s">
        <v>783</v>
      </c>
      <c r="JL191" s="656" t="s">
        <v>783</v>
      </c>
      <c r="JM191" s="656" t="s">
        <v>790</v>
      </c>
      <c r="JN191" s="656">
        <v>4</v>
      </c>
      <c r="JO191" s="656">
        <v>2</v>
      </c>
      <c r="JP191" s="656" t="s">
        <v>783</v>
      </c>
      <c r="JQ191" s="656">
        <v>10711928</v>
      </c>
      <c r="JR191" s="656">
        <v>2011</v>
      </c>
      <c r="JS191" s="656">
        <v>3</v>
      </c>
      <c r="JT191" s="656" t="s">
        <v>783</v>
      </c>
      <c r="JU191" s="656" t="s">
        <v>783</v>
      </c>
      <c r="JV191" s="656" t="s">
        <v>971</v>
      </c>
      <c r="JW191" s="659">
        <v>319.02499599999999</v>
      </c>
      <c r="JX191">
        <f>JW191</f>
        <v>319.02499599999999</v>
      </c>
      <c r="JY191" s="225">
        <v>6.0421400757575752E-2</v>
      </c>
    </row>
    <row r="192" spans="3:289" s="1445" customFormat="1">
      <c r="F192" s="1437"/>
      <c r="G192" s="1437"/>
      <c r="H192" s="1437"/>
      <c r="I192" s="1437"/>
      <c r="J192" s="1437"/>
      <c r="K192" s="1437"/>
      <c r="L192" s="1437"/>
      <c r="P192" s="1101"/>
      <c r="Q192" s="1101"/>
      <c r="S192" s="1437"/>
      <c r="T192" s="1437"/>
      <c r="U192" s="59"/>
      <c r="V192" s="59"/>
      <c r="W192" s="496"/>
      <c r="X192" s="496"/>
      <c r="Y192" s="496"/>
      <c r="Z192" s="496"/>
      <c r="AA192" s="496"/>
      <c r="AB192" s="915"/>
      <c r="AC192" s="512"/>
      <c r="AD192" s="1437"/>
      <c r="AE192" s="911"/>
      <c r="AF192" s="555"/>
      <c r="AG192" s="512"/>
      <c r="AH192" s="1437"/>
      <c r="AI192" s="1437"/>
      <c r="AJ192" s="555"/>
      <c r="AK192" s="1437"/>
      <c r="AL192" s="1437"/>
      <c r="AM192" s="1437"/>
      <c r="AN192" s="1437"/>
      <c r="AO192" s="1437"/>
      <c r="AP192" s="555"/>
      <c r="AQ192" s="1437"/>
      <c r="AR192" s="555"/>
      <c r="AS192" s="1437"/>
      <c r="AT192" s="555"/>
      <c r="AU192" s="1437"/>
      <c r="AV192" s="555"/>
      <c r="AW192" s="1437"/>
      <c r="AX192" s="555"/>
      <c r="AY192" s="1437"/>
      <c r="AZ192" s="555"/>
      <c r="BA192" s="1437"/>
      <c r="BB192" s="555"/>
      <c r="BC192" s="1437"/>
      <c r="BD192" s="555"/>
      <c r="BE192" s="1437"/>
      <c r="BF192" s="555"/>
      <c r="BG192" s="1437"/>
      <c r="BH192" s="555"/>
      <c r="BI192" s="1437"/>
      <c r="BJ192" s="555"/>
      <c r="BK192" s="1437"/>
      <c r="BL192" s="555"/>
      <c r="BM192" s="1437"/>
      <c r="BN192" s="555"/>
      <c r="BO192" s="1437"/>
      <c r="BP192" s="555"/>
      <c r="BQ192" s="1437"/>
      <c r="BR192" s="555"/>
      <c r="FY192" s="666" t="s">
        <v>475</v>
      </c>
      <c r="FZ192" s="667">
        <v>101</v>
      </c>
      <c r="GA192" s="667">
        <v>30289653</v>
      </c>
      <c r="GB192" s="667">
        <v>55</v>
      </c>
      <c r="GC192" s="667" t="s">
        <v>798</v>
      </c>
      <c r="GD192" s="667">
        <v>20</v>
      </c>
      <c r="GE192" s="667">
        <v>1991</v>
      </c>
      <c r="GF192" s="667">
        <v>1</v>
      </c>
      <c r="GG192" s="667" t="s">
        <v>780</v>
      </c>
      <c r="GH192" s="667">
        <v>2</v>
      </c>
      <c r="GI192" s="667">
        <v>1</v>
      </c>
      <c r="GJ192" s="667" t="s">
        <v>780</v>
      </c>
      <c r="GK192" s="667">
        <v>2</v>
      </c>
      <c r="GL192" s="667" t="s">
        <v>781</v>
      </c>
      <c r="GM192" s="667" t="s">
        <v>782</v>
      </c>
      <c r="GN192" s="667">
        <v>60</v>
      </c>
      <c r="GO192" s="667" t="s">
        <v>783</v>
      </c>
      <c r="GP192" s="667">
        <v>0</v>
      </c>
      <c r="GQ192" s="667">
        <v>0</v>
      </c>
      <c r="GR192" s="667">
        <v>4</v>
      </c>
      <c r="GS192" s="667">
        <v>2</v>
      </c>
      <c r="GT192" s="667">
        <v>2</v>
      </c>
      <c r="GU192" s="667" t="s">
        <v>783</v>
      </c>
      <c r="GV192" s="667" t="s">
        <v>783</v>
      </c>
      <c r="GW192" s="667" t="s">
        <v>783</v>
      </c>
      <c r="GX192" s="667" t="s">
        <v>783</v>
      </c>
      <c r="GY192" s="667" t="s">
        <v>783</v>
      </c>
      <c r="GZ192" s="667">
        <v>1649</v>
      </c>
      <c r="HA192" s="667">
        <v>1.03</v>
      </c>
      <c r="HB192" s="667">
        <v>5</v>
      </c>
      <c r="HC192" s="667" t="s">
        <v>783</v>
      </c>
      <c r="HD192" s="667" t="s">
        <v>782</v>
      </c>
      <c r="HE192" s="667">
        <v>15</v>
      </c>
      <c r="HF192" s="667" t="s">
        <v>783</v>
      </c>
      <c r="HG192" s="667">
        <v>0</v>
      </c>
      <c r="HH192" s="667" t="s">
        <v>783</v>
      </c>
      <c r="HI192" s="667">
        <v>0</v>
      </c>
      <c r="HJ192" s="667">
        <v>1</v>
      </c>
      <c r="HK192" s="667">
        <v>45</v>
      </c>
      <c r="HL192" s="667" t="s">
        <v>784</v>
      </c>
      <c r="HM192" s="667" t="s">
        <v>785</v>
      </c>
      <c r="HN192" s="667" t="s">
        <v>783</v>
      </c>
      <c r="HO192" s="667" t="s">
        <v>783</v>
      </c>
      <c r="HP192" s="667" t="s">
        <v>783</v>
      </c>
      <c r="HQ192" s="667" t="s">
        <v>783</v>
      </c>
      <c r="HR192" s="667" t="s">
        <v>783</v>
      </c>
      <c r="HS192" s="667">
        <v>3978940</v>
      </c>
      <c r="HT192" s="667" t="s">
        <v>783</v>
      </c>
      <c r="HU192" s="667" t="s">
        <v>786</v>
      </c>
      <c r="HV192" s="667" t="s">
        <v>787</v>
      </c>
      <c r="HW192" s="667">
        <v>4</v>
      </c>
      <c r="HX192" s="667">
        <v>2014</v>
      </c>
      <c r="HY192" s="667">
        <v>63</v>
      </c>
      <c r="HZ192" s="667">
        <v>0</v>
      </c>
      <c r="IA192" s="667">
        <v>5438</v>
      </c>
      <c r="IB192" s="668">
        <v>41697.500081018516</v>
      </c>
      <c r="IC192" s="667" t="s">
        <v>788</v>
      </c>
      <c r="ID192" s="667">
        <v>3974462</v>
      </c>
      <c r="IE192" s="667">
        <v>2014</v>
      </c>
      <c r="IF192" s="667">
        <v>1712</v>
      </c>
      <c r="IG192" s="667" t="s">
        <v>783</v>
      </c>
      <c r="IH192" s="667" t="s">
        <v>783</v>
      </c>
      <c r="II192" s="667" t="s">
        <v>783</v>
      </c>
      <c r="IJ192" s="667" t="s">
        <v>783</v>
      </c>
      <c r="IK192" s="667" t="s">
        <v>783</v>
      </c>
      <c r="IL192" s="667" t="s">
        <v>783</v>
      </c>
      <c r="IM192" s="667" t="s">
        <v>783</v>
      </c>
      <c r="IN192" s="667" t="s">
        <v>783</v>
      </c>
      <c r="IO192" s="667" t="s">
        <v>783</v>
      </c>
      <c r="IP192" s="667">
        <v>1649</v>
      </c>
      <c r="IQ192" s="668">
        <v>37477.354571759257</v>
      </c>
      <c r="IR192" s="667">
        <v>2</v>
      </c>
      <c r="IS192" s="667" t="s">
        <v>793</v>
      </c>
      <c r="IT192" s="667">
        <v>2</v>
      </c>
      <c r="IU192" s="669">
        <v>41275</v>
      </c>
      <c r="IV192" s="667" t="s">
        <v>783</v>
      </c>
      <c r="IW192" s="667" t="s">
        <v>783</v>
      </c>
      <c r="IX192" s="667" t="s">
        <v>783</v>
      </c>
      <c r="IY192" s="667" t="s">
        <v>781</v>
      </c>
      <c r="IZ192" s="667">
        <v>45</v>
      </c>
      <c r="JA192" s="667" t="s">
        <v>789</v>
      </c>
      <c r="JB192" s="667" t="s">
        <v>783</v>
      </c>
      <c r="JC192" s="667" t="s">
        <v>783</v>
      </c>
      <c r="JD192" s="667" t="s">
        <v>783</v>
      </c>
      <c r="JE192" s="667">
        <v>329486</v>
      </c>
      <c r="JF192" s="667" t="s">
        <v>783</v>
      </c>
      <c r="JG192" s="667" t="s">
        <v>783</v>
      </c>
      <c r="JH192" s="667" t="s">
        <v>802</v>
      </c>
      <c r="JI192" s="667">
        <v>55</v>
      </c>
      <c r="JJ192" s="667" t="s">
        <v>783</v>
      </c>
      <c r="JK192" s="667" t="s">
        <v>783</v>
      </c>
      <c r="JL192" s="667" t="s">
        <v>783</v>
      </c>
      <c r="JM192" s="667" t="s">
        <v>790</v>
      </c>
      <c r="JN192" s="667">
        <v>4</v>
      </c>
      <c r="JO192" s="667">
        <v>3</v>
      </c>
      <c r="JP192" s="667" t="s">
        <v>783</v>
      </c>
      <c r="JQ192" s="667">
        <v>10711928</v>
      </c>
      <c r="JR192" s="667">
        <v>2011</v>
      </c>
      <c r="JS192" s="667">
        <v>3</v>
      </c>
      <c r="JT192" s="667" t="s">
        <v>783</v>
      </c>
      <c r="JU192" s="667" t="s">
        <v>783</v>
      </c>
      <c r="JV192" s="667" t="s">
        <v>972</v>
      </c>
      <c r="JW192" s="670">
        <v>5628.9812320000001</v>
      </c>
      <c r="JX192">
        <f>JW192</f>
        <v>5628.9812320000001</v>
      </c>
      <c r="JY192" s="225">
        <v>1.0660949303030303</v>
      </c>
    </row>
    <row r="193" spans="27:285" s="1445" customFormat="1">
      <c r="AA193" s="1464"/>
      <c r="FY193" s="645" t="s">
        <v>475</v>
      </c>
      <c r="FZ193" s="646"/>
      <c r="GA193" s="646"/>
      <c r="GB193" s="646"/>
      <c r="GC193" s="646"/>
      <c r="GD193" s="646"/>
      <c r="GE193" s="646"/>
      <c r="GF193" s="646"/>
      <c r="GG193" s="646"/>
      <c r="GH193" s="646"/>
      <c r="GI193" s="646"/>
      <c r="GJ193" s="646"/>
      <c r="GK193" s="646"/>
      <c r="GL193" s="646"/>
      <c r="GM193" s="646"/>
      <c r="GN193" s="646"/>
      <c r="GO193" s="646"/>
      <c r="GP193" s="646"/>
      <c r="GQ193" s="646"/>
      <c r="GR193" s="646"/>
      <c r="GS193" s="646"/>
      <c r="GT193" s="646"/>
      <c r="GU193" s="646"/>
      <c r="GV193" s="646"/>
      <c r="GW193" s="646"/>
      <c r="GX193" s="646"/>
      <c r="GY193" s="646"/>
      <c r="GZ193" s="646"/>
      <c r="HA193" s="646"/>
      <c r="HB193" s="646"/>
      <c r="HC193" s="646"/>
      <c r="HD193" s="646"/>
      <c r="HE193" s="646"/>
      <c r="HF193" s="646"/>
      <c r="HG193" s="646"/>
      <c r="HH193" s="646"/>
      <c r="HI193" s="646"/>
      <c r="HJ193" s="646"/>
      <c r="HK193" s="646"/>
      <c r="HL193" s="646"/>
      <c r="HM193" s="646"/>
      <c r="HN193" s="646"/>
      <c r="HO193" s="646"/>
      <c r="HP193" s="646"/>
      <c r="HQ193" s="646"/>
      <c r="HR193" s="646"/>
      <c r="HS193" s="646"/>
      <c r="HT193" s="646"/>
      <c r="HU193" s="646"/>
      <c r="HV193" s="646"/>
      <c r="HW193" s="646"/>
      <c r="HX193" s="646"/>
      <c r="HY193" s="646"/>
      <c r="HZ193" s="646"/>
      <c r="IA193" s="646"/>
      <c r="IB193" s="647"/>
      <c r="IC193" s="646"/>
      <c r="ID193" s="646"/>
      <c r="IE193" s="646"/>
      <c r="IF193" s="646"/>
      <c r="IG193" s="646"/>
      <c r="IH193" s="646"/>
      <c r="II193" s="646"/>
      <c r="IJ193" s="646"/>
      <c r="IK193" s="646"/>
      <c r="IL193" s="646"/>
      <c r="IM193" s="646"/>
      <c r="IN193" s="646"/>
      <c r="IO193" s="646"/>
      <c r="IP193" s="646"/>
      <c r="IQ193" s="647"/>
      <c r="IR193" s="646"/>
      <c r="IS193" s="646"/>
      <c r="IT193" s="646"/>
      <c r="IU193" s="648"/>
      <c r="IV193" s="646"/>
      <c r="IW193" s="646"/>
      <c r="IX193" s="646"/>
      <c r="IY193" s="646"/>
      <c r="IZ193" s="646"/>
      <c r="JA193" s="646"/>
      <c r="JB193" s="646"/>
      <c r="JC193" s="646"/>
      <c r="JD193" s="646"/>
      <c r="JE193" s="646"/>
      <c r="JF193" s="646"/>
      <c r="JG193" s="646"/>
      <c r="JH193" s="646"/>
      <c r="JI193" s="646"/>
      <c r="JJ193" s="646"/>
      <c r="JK193" s="646"/>
      <c r="JL193" s="646"/>
      <c r="JM193" s="646"/>
      <c r="JN193" s="646"/>
      <c r="JO193" s="646"/>
      <c r="JP193" s="646"/>
      <c r="JQ193" s="646"/>
      <c r="JR193" s="646"/>
      <c r="JS193" s="646"/>
      <c r="JT193" s="646"/>
      <c r="JU193" s="646"/>
      <c r="JV193" s="646"/>
      <c r="JW193" s="649"/>
      <c r="JX193"/>
      <c r="JY193" s="225"/>
    </row>
    <row r="194" spans="27:285" s="1445" customFormat="1" ht="15" thickBot="1">
      <c r="AA194" s="1464"/>
      <c r="FY194" s="689" t="s">
        <v>475</v>
      </c>
      <c r="FZ194" s="690"/>
      <c r="GA194" s="690"/>
      <c r="GB194" s="690"/>
      <c r="GC194" s="690"/>
      <c r="GD194" s="690"/>
      <c r="GE194" s="690"/>
      <c r="GF194" s="690"/>
      <c r="GG194" s="690"/>
      <c r="GH194" s="690"/>
      <c r="GI194" s="690"/>
      <c r="GJ194" s="690"/>
      <c r="GK194" s="690"/>
      <c r="GL194" s="690"/>
      <c r="GM194" s="690"/>
      <c r="GN194" s="690"/>
      <c r="GO194" s="690"/>
      <c r="GP194" s="690"/>
      <c r="GQ194" s="690"/>
      <c r="GR194" s="690"/>
      <c r="GS194" s="690"/>
      <c r="GT194" s="690"/>
      <c r="GU194" s="690"/>
      <c r="GV194" s="690"/>
      <c r="GW194" s="690"/>
      <c r="GX194" s="690"/>
      <c r="GY194" s="690"/>
      <c r="GZ194" s="690"/>
      <c r="HA194" s="690"/>
      <c r="HB194" s="690"/>
      <c r="HC194" s="690"/>
      <c r="HD194" s="690"/>
      <c r="HE194" s="690"/>
      <c r="HF194" s="690"/>
      <c r="HG194" s="690"/>
      <c r="HH194" s="690"/>
      <c r="HI194" s="690"/>
      <c r="HJ194" s="690"/>
      <c r="HK194" s="690"/>
      <c r="HL194" s="690"/>
      <c r="HM194" s="690"/>
      <c r="HN194" s="690"/>
      <c r="HO194" s="690"/>
      <c r="HP194" s="690"/>
      <c r="HQ194" s="690"/>
      <c r="HR194" s="690"/>
      <c r="HS194" s="690"/>
      <c r="HT194" s="690"/>
      <c r="HU194" s="690"/>
      <c r="HV194" s="690"/>
      <c r="HW194" s="690"/>
      <c r="HX194" s="690"/>
      <c r="HY194" s="690"/>
      <c r="HZ194" s="690"/>
      <c r="IA194" s="690"/>
      <c r="IB194" s="691"/>
      <c r="IC194" s="690"/>
      <c r="ID194" s="690"/>
      <c r="IE194" s="690"/>
      <c r="IF194" s="690"/>
      <c r="IG194" s="690"/>
      <c r="IH194" s="690"/>
      <c r="II194" s="690"/>
      <c r="IJ194" s="690"/>
      <c r="IK194" s="690"/>
      <c r="IL194" s="690"/>
      <c r="IM194" s="690"/>
      <c r="IN194" s="690"/>
      <c r="IO194" s="690"/>
      <c r="IP194" s="690"/>
      <c r="IQ194" s="691"/>
      <c r="IR194" s="690"/>
      <c r="IS194" s="690"/>
      <c r="IT194" s="690"/>
      <c r="IU194" s="692"/>
      <c r="IV194" s="690"/>
      <c r="IW194" s="690"/>
      <c r="IX194" s="690"/>
      <c r="IY194" s="690"/>
      <c r="IZ194" s="690"/>
      <c r="JA194" s="690"/>
      <c r="JB194" s="690"/>
      <c r="JC194" s="690"/>
      <c r="JD194" s="690"/>
      <c r="JE194" s="690"/>
      <c r="JF194" s="690"/>
      <c r="JG194" s="690"/>
      <c r="JH194" s="690"/>
      <c r="JI194" s="690"/>
      <c r="JJ194" s="690"/>
      <c r="JK194" s="690"/>
      <c r="JL194" s="690"/>
      <c r="JM194" s="690"/>
      <c r="JN194" s="690"/>
      <c r="JO194" s="690"/>
      <c r="JP194" s="690"/>
      <c r="JQ194" s="690"/>
      <c r="JR194" s="690"/>
      <c r="JS194" s="690"/>
      <c r="JT194" s="690"/>
      <c r="JU194" s="690"/>
      <c r="JV194" s="690"/>
      <c r="JW194" s="693"/>
      <c r="JX194"/>
      <c r="JY194" s="225"/>
    </row>
    <row r="195" spans="27:285" s="1445" customFormat="1">
      <c r="AA195" s="1464"/>
      <c r="FY195" s="666" t="s">
        <v>512</v>
      </c>
      <c r="FZ195" s="667">
        <v>54</v>
      </c>
      <c r="GA195" s="667">
        <v>30289654</v>
      </c>
      <c r="GB195" s="667">
        <v>40</v>
      </c>
      <c r="GC195" s="667" t="s">
        <v>779</v>
      </c>
      <c r="GD195" s="667">
        <v>20</v>
      </c>
      <c r="GE195" s="667">
        <v>2000</v>
      </c>
      <c r="GF195" s="667">
        <v>0</v>
      </c>
      <c r="GG195" s="667" t="s">
        <v>792</v>
      </c>
      <c r="GH195" s="667">
        <v>0</v>
      </c>
      <c r="GI195" s="667">
        <v>0</v>
      </c>
      <c r="GJ195" s="667" t="s">
        <v>792</v>
      </c>
      <c r="GK195" s="667">
        <v>0</v>
      </c>
      <c r="GL195" s="667" t="s">
        <v>781</v>
      </c>
      <c r="GM195" s="667" t="s">
        <v>793</v>
      </c>
      <c r="GN195" s="667">
        <v>66</v>
      </c>
      <c r="GO195" s="667" t="s">
        <v>783</v>
      </c>
      <c r="GP195" s="667">
        <v>0</v>
      </c>
      <c r="GQ195" s="667">
        <v>0</v>
      </c>
      <c r="GR195" s="667">
        <v>4</v>
      </c>
      <c r="GS195" s="667">
        <v>2</v>
      </c>
      <c r="GT195" s="667">
        <v>1</v>
      </c>
      <c r="GU195" s="667" t="s">
        <v>783</v>
      </c>
      <c r="GV195" s="667" t="s">
        <v>783</v>
      </c>
      <c r="GW195" s="667" t="s">
        <v>783</v>
      </c>
      <c r="GX195" s="667" t="s">
        <v>783</v>
      </c>
      <c r="GY195" s="667" t="s">
        <v>783</v>
      </c>
      <c r="GZ195" s="667">
        <v>1649</v>
      </c>
      <c r="HA195" s="667">
        <v>0.15</v>
      </c>
      <c r="HB195" s="667">
        <v>5</v>
      </c>
      <c r="HC195" s="667" t="s">
        <v>783</v>
      </c>
      <c r="HD195" s="667" t="s">
        <v>782</v>
      </c>
      <c r="HE195" s="667">
        <v>15</v>
      </c>
      <c r="HF195" s="667" t="s">
        <v>783</v>
      </c>
      <c r="HG195" s="667">
        <v>0</v>
      </c>
      <c r="HH195" s="667" t="s">
        <v>783</v>
      </c>
      <c r="HI195" s="667">
        <v>0</v>
      </c>
      <c r="HJ195" s="667">
        <v>1</v>
      </c>
      <c r="HK195" s="667">
        <v>45</v>
      </c>
      <c r="HL195" s="667" t="s">
        <v>784</v>
      </c>
      <c r="HM195" s="667" t="s">
        <v>785</v>
      </c>
      <c r="HN195" s="667" t="s">
        <v>783</v>
      </c>
      <c r="HO195" s="667" t="s">
        <v>783</v>
      </c>
      <c r="HP195" s="667" t="s">
        <v>783</v>
      </c>
      <c r="HQ195" s="667" t="s">
        <v>783</v>
      </c>
      <c r="HR195" s="667" t="s">
        <v>783</v>
      </c>
      <c r="HS195" s="667">
        <v>3976895</v>
      </c>
      <c r="HT195" s="667" t="s">
        <v>783</v>
      </c>
      <c r="HU195" s="667" t="s">
        <v>786</v>
      </c>
      <c r="HV195" s="667" t="s">
        <v>787</v>
      </c>
      <c r="HW195" s="667">
        <v>4</v>
      </c>
      <c r="HX195" s="667">
        <v>2014</v>
      </c>
      <c r="HY195" s="667">
        <v>63</v>
      </c>
      <c r="HZ195" s="667">
        <v>0</v>
      </c>
      <c r="IA195" s="667">
        <v>792</v>
      </c>
      <c r="IB195" s="668">
        <v>41697.500081018516</v>
      </c>
      <c r="IC195" s="667" t="s">
        <v>788</v>
      </c>
      <c r="ID195" s="667">
        <v>3972417</v>
      </c>
      <c r="IE195" s="667">
        <v>2014</v>
      </c>
      <c r="IF195" s="667">
        <v>1712</v>
      </c>
      <c r="IG195" s="667" t="s">
        <v>783</v>
      </c>
      <c r="IH195" s="667" t="s">
        <v>783</v>
      </c>
      <c r="II195" s="667" t="s">
        <v>783</v>
      </c>
      <c r="IJ195" s="667" t="s">
        <v>783</v>
      </c>
      <c r="IK195" s="667" t="s">
        <v>783</v>
      </c>
      <c r="IL195" s="667" t="s">
        <v>783</v>
      </c>
      <c r="IM195" s="667" t="s">
        <v>783</v>
      </c>
      <c r="IN195" s="667" t="s">
        <v>783</v>
      </c>
      <c r="IO195" s="667" t="s">
        <v>783</v>
      </c>
      <c r="IP195" s="667">
        <v>1649</v>
      </c>
      <c r="IQ195" s="668">
        <v>37477.354571759257</v>
      </c>
      <c r="IR195" s="667">
        <v>1</v>
      </c>
      <c r="IS195" s="667" t="s">
        <v>793</v>
      </c>
      <c r="IT195" s="667">
        <v>1</v>
      </c>
      <c r="IU195" s="669">
        <v>41275</v>
      </c>
      <c r="IV195" s="667" t="s">
        <v>783</v>
      </c>
      <c r="IW195" s="667" t="s">
        <v>783</v>
      </c>
      <c r="IX195" s="667" t="s">
        <v>783</v>
      </c>
      <c r="IY195" s="667" t="s">
        <v>781</v>
      </c>
      <c r="IZ195" s="667">
        <v>45</v>
      </c>
      <c r="JA195" s="667" t="s">
        <v>789</v>
      </c>
      <c r="JB195" s="667" t="s">
        <v>783</v>
      </c>
      <c r="JC195" s="667" t="s">
        <v>783</v>
      </c>
      <c r="JD195" s="667" t="s">
        <v>783</v>
      </c>
      <c r="JE195" s="667">
        <v>329487</v>
      </c>
      <c r="JF195" s="667" t="s">
        <v>783</v>
      </c>
      <c r="JG195" s="667" t="s">
        <v>783</v>
      </c>
      <c r="JH195" s="667" t="s">
        <v>795</v>
      </c>
      <c r="JI195" s="667">
        <v>40</v>
      </c>
      <c r="JJ195" s="667" t="s">
        <v>783</v>
      </c>
      <c r="JK195" s="667" t="s">
        <v>783</v>
      </c>
      <c r="JL195" s="667" t="s">
        <v>783</v>
      </c>
      <c r="JM195" s="667" t="s">
        <v>790</v>
      </c>
      <c r="JN195" s="667">
        <v>4</v>
      </c>
      <c r="JO195" s="667">
        <v>2</v>
      </c>
      <c r="JP195" s="667" t="s">
        <v>783</v>
      </c>
      <c r="JQ195" s="667" t="s">
        <v>783</v>
      </c>
      <c r="JR195" s="667" t="s">
        <v>783</v>
      </c>
      <c r="JS195" s="667" t="s">
        <v>783</v>
      </c>
      <c r="JT195" s="667" t="s">
        <v>783</v>
      </c>
      <c r="JU195" s="667" t="s">
        <v>783</v>
      </c>
      <c r="JV195" s="667" t="s">
        <v>973</v>
      </c>
      <c r="JW195" s="670">
        <v>685.306288</v>
      </c>
      <c r="JX195"/>
      <c r="JY195" s="225"/>
    </row>
    <row r="196" spans="27:285" s="1445" customFormat="1" ht="15" thickBot="1">
      <c r="AA196" s="1464"/>
      <c r="FY196" s="625" t="s">
        <v>512</v>
      </c>
      <c r="FZ196" s="626">
        <v>80</v>
      </c>
      <c r="GA196" s="626">
        <v>30289656</v>
      </c>
      <c r="GB196" s="626">
        <v>40</v>
      </c>
      <c r="GC196" s="626" t="s">
        <v>779</v>
      </c>
      <c r="GD196" s="626">
        <v>20</v>
      </c>
      <c r="GE196" s="626">
        <v>2000</v>
      </c>
      <c r="GF196" s="626">
        <v>0</v>
      </c>
      <c r="GG196" s="626" t="s">
        <v>792</v>
      </c>
      <c r="GH196" s="626">
        <v>0</v>
      </c>
      <c r="GI196" s="626">
        <v>0</v>
      </c>
      <c r="GJ196" s="626" t="s">
        <v>792</v>
      </c>
      <c r="GK196" s="626">
        <v>0</v>
      </c>
      <c r="GL196" s="626" t="s">
        <v>781</v>
      </c>
      <c r="GM196" s="626" t="s">
        <v>793</v>
      </c>
      <c r="GN196" s="626">
        <v>66</v>
      </c>
      <c r="GO196" s="626" t="s">
        <v>783</v>
      </c>
      <c r="GP196" s="626">
        <v>0</v>
      </c>
      <c r="GQ196" s="626">
        <v>0</v>
      </c>
      <c r="GR196" s="626">
        <v>4</v>
      </c>
      <c r="GS196" s="626">
        <v>2</v>
      </c>
      <c r="GT196" s="626">
        <v>1</v>
      </c>
      <c r="GU196" s="626" t="s">
        <v>783</v>
      </c>
      <c r="GV196" s="626" t="s">
        <v>783</v>
      </c>
      <c r="GW196" s="626" t="s">
        <v>783</v>
      </c>
      <c r="GX196" s="626" t="s">
        <v>783</v>
      </c>
      <c r="GY196" s="626" t="s">
        <v>783</v>
      </c>
      <c r="GZ196" s="626">
        <v>1649</v>
      </c>
      <c r="HA196" s="626">
        <v>7.0000000000000007E-2</v>
      </c>
      <c r="HB196" s="626">
        <v>5</v>
      </c>
      <c r="HC196" s="626" t="s">
        <v>783</v>
      </c>
      <c r="HD196" s="626" t="s">
        <v>782</v>
      </c>
      <c r="HE196" s="626">
        <v>15</v>
      </c>
      <c r="HF196" s="626" t="s">
        <v>783</v>
      </c>
      <c r="HG196" s="626">
        <v>0</v>
      </c>
      <c r="HH196" s="626" t="s">
        <v>783</v>
      </c>
      <c r="HI196" s="626">
        <v>0</v>
      </c>
      <c r="HJ196" s="626">
        <v>1</v>
      </c>
      <c r="HK196" s="626">
        <v>45</v>
      </c>
      <c r="HL196" s="626" t="s">
        <v>784</v>
      </c>
      <c r="HM196" s="626" t="s">
        <v>785</v>
      </c>
      <c r="HN196" s="626" t="s">
        <v>783</v>
      </c>
      <c r="HO196" s="626" t="s">
        <v>783</v>
      </c>
      <c r="HP196" s="626" t="s">
        <v>783</v>
      </c>
      <c r="HQ196" s="626" t="s">
        <v>783</v>
      </c>
      <c r="HR196" s="626" t="s">
        <v>783</v>
      </c>
      <c r="HS196" s="626">
        <v>3976896</v>
      </c>
      <c r="HT196" s="626" t="s">
        <v>783</v>
      </c>
      <c r="HU196" s="626" t="s">
        <v>786</v>
      </c>
      <c r="HV196" s="626" t="s">
        <v>787</v>
      </c>
      <c r="HW196" s="626">
        <v>4</v>
      </c>
      <c r="HX196" s="626">
        <v>2014</v>
      </c>
      <c r="HY196" s="626">
        <v>63</v>
      </c>
      <c r="HZ196" s="626">
        <v>0</v>
      </c>
      <c r="IA196" s="626">
        <v>370</v>
      </c>
      <c r="IB196" s="627">
        <v>41697.500081018516</v>
      </c>
      <c r="IC196" s="626" t="s">
        <v>788</v>
      </c>
      <c r="ID196" s="626">
        <v>3972418</v>
      </c>
      <c r="IE196" s="626">
        <v>2014</v>
      </c>
      <c r="IF196" s="626">
        <v>1712</v>
      </c>
      <c r="IG196" s="626" t="s">
        <v>783</v>
      </c>
      <c r="IH196" s="626" t="s">
        <v>783</v>
      </c>
      <c r="II196" s="626" t="s">
        <v>783</v>
      </c>
      <c r="IJ196" s="626" t="s">
        <v>783</v>
      </c>
      <c r="IK196" s="626" t="s">
        <v>783</v>
      </c>
      <c r="IL196" s="626" t="s">
        <v>783</v>
      </c>
      <c r="IM196" s="626" t="s">
        <v>783</v>
      </c>
      <c r="IN196" s="626" t="s">
        <v>783</v>
      </c>
      <c r="IO196" s="626" t="s">
        <v>783</v>
      </c>
      <c r="IP196" s="626">
        <v>1649</v>
      </c>
      <c r="IQ196" s="627">
        <v>37477.354571759257</v>
      </c>
      <c r="IR196" s="626">
        <v>1</v>
      </c>
      <c r="IS196" s="626" t="s">
        <v>793</v>
      </c>
      <c r="IT196" s="626">
        <v>1</v>
      </c>
      <c r="IU196" s="665">
        <v>41275</v>
      </c>
      <c r="IV196" s="626" t="s">
        <v>783</v>
      </c>
      <c r="IW196" s="626" t="s">
        <v>783</v>
      </c>
      <c r="IX196" s="626" t="s">
        <v>783</v>
      </c>
      <c r="IY196" s="626" t="s">
        <v>781</v>
      </c>
      <c r="IZ196" s="626">
        <v>45</v>
      </c>
      <c r="JA196" s="626" t="s">
        <v>789</v>
      </c>
      <c r="JB196" s="626" t="s">
        <v>783</v>
      </c>
      <c r="JC196" s="626" t="s">
        <v>783</v>
      </c>
      <c r="JD196" s="626" t="s">
        <v>783</v>
      </c>
      <c r="JE196" s="626">
        <v>329487</v>
      </c>
      <c r="JF196" s="626" t="s">
        <v>783</v>
      </c>
      <c r="JG196" s="626" t="s">
        <v>783</v>
      </c>
      <c r="JH196" s="626" t="s">
        <v>795</v>
      </c>
      <c r="JI196" s="626">
        <v>40</v>
      </c>
      <c r="JJ196" s="626" t="s">
        <v>783</v>
      </c>
      <c r="JK196" s="626" t="s">
        <v>783</v>
      </c>
      <c r="JL196" s="626" t="s">
        <v>783</v>
      </c>
      <c r="JM196" s="626" t="s">
        <v>790</v>
      </c>
      <c r="JN196" s="626">
        <v>4</v>
      </c>
      <c r="JO196" s="626">
        <v>2</v>
      </c>
      <c r="JP196" s="626" t="s">
        <v>783</v>
      </c>
      <c r="JQ196" s="626" t="s">
        <v>783</v>
      </c>
      <c r="JR196" s="626" t="s">
        <v>783</v>
      </c>
      <c r="JS196" s="626" t="s">
        <v>783</v>
      </c>
      <c r="JT196" s="626" t="s">
        <v>783</v>
      </c>
      <c r="JU196" s="626" t="s">
        <v>783</v>
      </c>
      <c r="JV196" s="626" t="s">
        <v>974</v>
      </c>
      <c r="JW196" s="628">
        <v>339.66912100000002</v>
      </c>
      <c r="JX196">
        <f>SUM(JW195:JW196)</f>
        <v>1024.9754090000001</v>
      </c>
      <c r="JY196" s="225">
        <v>0.19412413049242427</v>
      </c>
    </row>
    <row r="197" spans="27:285" s="1445" customFormat="1">
      <c r="AA197" s="1464"/>
      <c r="FY197" s="666" t="s">
        <v>423</v>
      </c>
      <c r="FZ197" s="667">
        <v>107</v>
      </c>
      <c r="GA197" s="667">
        <v>30289659</v>
      </c>
      <c r="GB197" s="667">
        <v>55</v>
      </c>
      <c r="GC197" s="667" t="s">
        <v>798</v>
      </c>
      <c r="GD197" s="667">
        <v>20</v>
      </c>
      <c r="GE197" s="667">
        <v>1970</v>
      </c>
      <c r="GF197" s="667">
        <v>1</v>
      </c>
      <c r="GG197" s="667" t="s">
        <v>780</v>
      </c>
      <c r="GH197" s="667">
        <v>2</v>
      </c>
      <c r="GI197" s="667">
        <v>1</v>
      </c>
      <c r="GJ197" s="667" t="s">
        <v>780</v>
      </c>
      <c r="GK197" s="667">
        <v>2</v>
      </c>
      <c r="GL197" s="667" t="s">
        <v>781</v>
      </c>
      <c r="GM197" s="667" t="s">
        <v>782</v>
      </c>
      <c r="GN197" s="667">
        <v>66</v>
      </c>
      <c r="GO197" s="667" t="s">
        <v>783</v>
      </c>
      <c r="GP197" s="667">
        <v>0</v>
      </c>
      <c r="GQ197" s="667">
        <v>0</v>
      </c>
      <c r="GR197" s="667">
        <v>4</v>
      </c>
      <c r="GS197" s="667">
        <v>2</v>
      </c>
      <c r="GT197" s="667">
        <v>1</v>
      </c>
      <c r="GU197" s="667" t="s">
        <v>783</v>
      </c>
      <c r="GV197" s="667" t="s">
        <v>783</v>
      </c>
      <c r="GW197" s="667" t="s">
        <v>783</v>
      </c>
      <c r="GX197" s="667" t="s">
        <v>783</v>
      </c>
      <c r="GY197" s="667" t="s">
        <v>783</v>
      </c>
      <c r="GZ197" s="667">
        <v>1649</v>
      </c>
      <c r="HA197" s="667">
        <v>0.37</v>
      </c>
      <c r="HB197" s="667">
        <v>5</v>
      </c>
      <c r="HC197" s="667" t="s">
        <v>783</v>
      </c>
      <c r="HD197" s="667" t="s">
        <v>782</v>
      </c>
      <c r="HE197" s="667">
        <v>15</v>
      </c>
      <c r="HF197" s="667" t="s">
        <v>783</v>
      </c>
      <c r="HG197" s="667">
        <v>0</v>
      </c>
      <c r="HH197" s="667" t="s">
        <v>783</v>
      </c>
      <c r="HI197" s="667">
        <v>0</v>
      </c>
      <c r="HJ197" s="667">
        <v>1</v>
      </c>
      <c r="HK197" s="667">
        <v>45</v>
      </c>
      <c r="HL197" s="667" t="s">
        <v>784</v>
      </c>
      <c r="HM197" s="667" t="s">
        <v>785</v>
      </c>
      <c r="HN197" s="667" t="s">
        <v>783</v>
      </c>
      <c r="HO197" s="667" t="s">
        <v>783</v>
      </c>
      <c r="HP197" s="667" t="s">
        <v>783</v>
      </c>
      <c r="HQ197" s="667" t="s">
        <v>783</v>
      </c>
      <c r="HR197" s="667" t="s">
        <v>783</v>
      </c>
      <c r="HS197" s="667">
        <v>3980099</v>
      </c>
      <c r="HT197" s="667" t="s">
        <v>783</v>
      </c>
      <c r="HU197" s="667" t="s">
        <v>786</v>
      </c>
      <c r="HV197" s="667" t="s">
        <v>787</v>
      </c>
      <c r="HW197" s="667">
        <v>4</v>
      </c>
      <c r="HX197" s="667">
        <v>2014</v>
      </c>
      <c r="HY197" s="667">
        <v>63</v>
      </c>
      <c r="HZ197" s="667">
        <v>0</v>
      </c>
      <c r="IA197" s="667">
        <v>1954</v>
      </c>
      <c r="IB197" s="668">
        <v>41697.500081018516</v>
      </c>
      <c r="IC197" s="667" t="s">
        <v>788</v>
      </c>
      <c r="ID197" s="667">
        <v>3975621</v>
      </c>
      <c r="IE197" s="667">
        <v>2014</v>
      </c>
      <c r="IF197" s="667">
        <v>1712</v>
      </c>
      <c r="IG197" s="667" t="s">
        <v>783</v>
      </c>
      <c r="IH197" s="667" t="s">
        <v>783</v>
      </c>
      <c r="II197" s="667" t="s">
        <v>783</v>
      </c>
      <c r="IJ197" s="667" t="s">
        <v>783</v>
      </c>
      <c r="IK197" s="667" t="s">
        <v>783</v>
      </c>
      <c r="IL197" s="667" t="s">
        <v>783</v>
      </c>
      <c r="IM197" s="667" t="s">
        <v>783</v>
      </c>
      <c r="IN197" s="667" t="s">
        <v>783</v>
      </c>
      <c r="IO197" s="667" t="s">
        <v>783</v>
      </c>
      <c r="IP197" s="667">
        <v>1649</v>
      </c>
      <c r="IQ197" s="668">
        <v>37477.354571759257</v>
      </c>
      <c r="IR197" s="667">
        <v>2</v>
      </c>
      <c r="IS197" s="667" t="s">
        <v>793</v>
      </c>
      <c r="IT197" s="667">
        <v>1</v>
      </c>
      <c r="IU197" s="669">
        <v>41275</v>
      </c>
      <c r="IV197" s="667" t="s">
        <v>783</v>
      </c>
      <c r="IW197" s="667" t="s">
        <v>783</v>
      </c>
      <c r="IX197" s="667" t="s">
        <v>783</v>
      </c>
      <c r="IY197" s="667" t="s">
        <v>781</v>
      </c>
      <c r="IZ197" s="667">
        <v>45</v>
      </c>
      <c r="JA197" s="667" t="s">
        <v>789</v>
      </c>
      <c r="JB197" s="667" t="s">
        <v>783</v>
      </c>
      <c r="JC197" s="667" t="s">
        <v>783</v>
      </c>
      <c r="JD197" s="667" t="s">
        <v>783</v>
      </c>
      <c r="JE197" s="667">
        <v>329488</v>
      </c>
      <c r="JF197" s="667" t="s">
        <v>783</v>
      </c>
      <c r="JG197" s="667" t="s">
        <v>783</v>
      </c>
      <c r="JH197" s="667" t="s">
        <v>795</v>
      </c>
      <c r="JI197" s="667">
        <v>55</v>
      </c>
      <c r="JJ197" s="667" t="s">
        <v>783</v>
      </c>
      <c r="JK197" s="667" t="s">
        <v>783</v>
      </c>
      <c r="JL197" s="667" t="s">
        <v>783</v>
      </c>
      <c r="JM197" s="667" t="s">
        <v>790</v>
      </c>
      <c r="JN197" s="667">
        <v>4</v>
      </c>
      <c r="JO197" s="667">
        <v>3</v>
      </c>
      <c r="JP197" s="667" t="s">
        <v>783</v>
      </c>
      <c r="JQ197" s="667">
        <v>10711928</v>
      </c>
      <c r="JR197" s="667">
        <v>2011</v>
      </c>
      <c r="JS197" s="667">
        <v>3</v>
      </c>
      <c r="JT197" s="667" t="s">
        <v>783</v>
      </c>
      <c r="JU197" s="667" t="s">
        <v>783</v>
      </c>
      <c r="JV197" s="667" t="s">
        <v>975</v>
      </c>
      <c r="JW197" s="670">
        <v>2087.5034649999998</v>
      </c>
      <c r="JX197"/>
      <c r="JY197" s="225"/>
    </row>
    <row r="198" spans="27:285" s="1445" customFormat="1">
      <c r="AA198" s="1464"/>
      <c r="FY198" s="660" t="s">
        <v>516</v>
      </c>
      <c r="FZ198" s="661">
        <v>170</v>
      </c>
      <c r="GA198" s="661">
        <v>10315130</v>
      </c>
      <c r="GB198" s="661" t="s">
        <v>783</v>
      </c>
      <c r="GC198" s="661"/>
      <c r="GD198" s="661" t="s">
        <v>783</v>
      </c>
      <c r="GE198" s="661" t="s">
        <v>783</v>
      </c>
      <c r="GF198" s="661" t="s">
        <v>783</v>
      </c>
      <c r="GG198" s="661"/>
      <c r="GH198" s="661" t="s">
        <v>783</v>
      </c>
      <c r="GI198" s="661" t="s">
        <v>783</v>
      </c>
      <c r="GJ198" s="661"/>
      <c r="GK198" s="661" t="s">
        <v>783</v>
      </c>
      <c r="GL198" s="661" t="s">
        <v>781</v>
      </c>
      <c r="GM198" s="661" t="s">
        <v>783</v>
      </c>
      <c r="GN198" s="661" t="s">
        <v>783</v>
      </c>
      <c r="GO198" s="661" t="s">
        <v>783</v>
      </c>
      <c r="GP198" s="661" t="s">
        <v>783</v>
      </c>
      <c r="GQ198" s="661" t="s">
        <v>783</v>
      </c>
      <c r="GR198" s="661" t="s">
        <v>783</v>
      </c>
      <c r="GS198" s="661" t="s">
        <v>783</v>
      </c>
      <c r="GT198" s="661" t="s">
        <v>783</v>
      </c>
      <c r="GU198" s="661" t="s">
        <v>783</v>
      </c>
      <c r="GV198" s="661" t="s">
        <v>783</v>
      </c>
      <c r="GW198" s="661" t="s">
        <v>783</v>
      </c>
      <c r="GX198" s="661" t="s">
        <v>783</v>
      </c>
      <c r="GY198" s="661" t="s">
        <v>783</v>
      </c>
      <c r="GZ198" s="661">
        <v>1649</v>
      </c>
      <c r="HA198" s="661">
        <v>0</v>
      </c>
      <c r="HB198" s="661">
        <v>9</v>
      </c>
      <c r="HC198" s="661" t="s">
        <v>783</v>
      </c>
      <c r="HD198" s="661" t="s">
        <v>783</v>
      </c>
      <c r="HE198" s="661" t="s">
        <v>783</v>
      </c>
      <c r="HF198" s="661" t="s">
        <v>783</v>
      </c>
      <c r="HG198" s="661" t="s">
        <v>783</v>
      </c>
      <c r="HH198" s="661" t="s">
        <v>783</v>
      </c>
      <c r="HI198" s="661" t="s">
        <v>783</v>
      </c>
      <c r="HJ198" s="661" t="s">
        <v>783</v>
      </c>
      <c r="HK198" s="661" t="s">
        <v>783</v>
      </c>
      <c r="HL198" s="661" t="s">
        <v>783</v>
      </c>
      <c r="HM198" s="661" t="s">
        <v>783</v>
      </c>
      <c r="HN198" s="661" t="s">
        <v>783</v>
      </c>
      <c r="HO198" s="661" t="s">
        <v>783</v>
      </c>
      <c r="HP198" s="661" t="s">
        <v>783</v>
      </c>
      <c r="HQ198" s="661" t="s">
        <v>783</v>
      </c>
      <c r="HR198" s="661" t="s">
        <v>783</v>
      </c>
      <c r="HS198" s="661">
        <v>3980100</v>
      </c>
      <c r="HT198" s="661" t="s">
        <v>783</v>
      </c>
      <c r="HU198" s="661" t="s">
        <v>786</v>
      </c>
      <c r="HV198" s="661" t="s">
        <v>787</v>
      </c>
      <c r="HW198" s="661">
        <v>4</v>
      </c>
      <c r="HX198" s="661">
        <v>2006</v>
      </c>
      <c r="HY198" s="661">
        <v>63</v>
      </c>
      <c r="HZ198" s="661">
        <v>475</v>
      </c>
      <c r="IA198" s="661">
        <v>1214</v>
      </c>
      <c r="IB198" s="662">
        <v>38560.579108796293</v>
      </c>
      <c r="IC198" s="661" t="s">
        <v>788</v>
      </c>
      <c r="ID198" s="661">
        <v>3975622</v>
      </c>
      <c r="IE198" s="661" t="s">
        <v>783</v>
      </c>
      <c r="IF198" s="661">
        <v>1712</v>
      </c>
      <c r="IG198" s="661" t="s">
        <v>783</v>
      </c>
      <c r="IH198" s="661" t="s">
        <v>783</v>
      </c>
      <c r="II198" s="661" t="s">
        <v>783</v>
      </c>
      <c r="IJ198" s="661" t="s">
        <v>783</v>
      </c>
      <c r="IK198" s="661" t="s">
        <v>783</v>
      </c>
      <c r="IL198" s="661" t="s">
        <v>783</v>
      </c>
      <c r="IM198" s="661" t="s">
        <v>783</v>
      </c>
      <c r="IN198" s="661" t="s">
        <v>783</v>
      </c>
      <c r="IO198" s="661" t="s">
        <v>783</v>
      </c>
      <c r="IP198" s="661">
        <v>2108</v>
      </c>
      <c r="IQ198" s="662">
        <v>37600.566631944443</v>
      </c>
      <c r="IR198" s="661" t="s">
        <v>783</v>
      </c>
      <c r="IS198" s="661" t="s">
        <v>783</v>
      </c>
      <c r="IT198" s="661" t="s">
        <v>783</v>
      </c>
      <c r="IU198" s="661" t="s">
        <v>783</v>
      </c>
      <c r="IV198" s="661" t="s">
        <v>783</v>
      </c>
      <c r="IW198" s="661" t="s">
        <v>783</v>
      </c>
      <c r="IX198" s="661" t="s">
        <v>783</v>
      </c>
      <c r="IY198" s="661" t="s">
        <v>781</v>
      </c>
      <c r="IZ198" s="661" t="s">
        <v>783</v>
      </c>
      <c r="JA198" s="661" t="s">
        <v>783</v>
      </c>
      <c r="JB198" s="661" t="s">
        <v>783</v>
      </c>
      <c r="JC198" s="661" t="s">
        <v>783</v>
      </c>
      <c r="JD198" s="661" t="s">
        <v>783</v>
      </c>
      <c r="JE198" s="661">
        <v>329489</v>
      </c>
      <c r="JF198" s="661" t="s">
        <v>783</v>
      </c>
      <c r="JG198" s="661" t="s">
        <v>783</v>
      </c>
      <c r="JH198" s="661" t="s">
        <v>783</v>
      </c>
      <c r="JI198" s="661" t="s">
        <v>783</v>
      </c>
      <c r="JJ198" s="661" t="s">
        <v>783</v>
      </c>
      <c r="JK198" s="661" t="s">
        <v>783</v>
      </c>
      <c r="JL198" s="661" t="s">
        <v>783</v>
      </c>
      <c r="JM198" s="661" t="s">
        <v>783</v>
      </c>
      <c r="JN198" s="661">
        <v>4</v>
      </c>
      <c r="JO198" s="661" t="s">
        <v>783</v>
      </c>
      <c r="JP198" s="661" t="s">
        <v>783</v>
      </c>
      <c r="JQ198" s="661" t="s">
        <v>783</v>
      </c>
      <c r="JR198" s="661" t="s">
        <v>783</v>
      </c>
      <c r="JS198" s="661" t="s">
        <v>783</v>
      </c>
      <c r="JT198" s="661" t="s">
        <v>783</v>
      </c>
      <c r="JU198" s="661" t="s">
        <v>783</v>
      </c>
      <c r="JV198" s="661" t="s">
        <v>976</v>
      </c>
      <c r="JW198" s="664">
        <v>738.071281</v>
      </c>
      <c r="JX198"/>
      <c r="JY198" s="225"/>
    </row>
    <row r="199" spans="27:285" s="1445" customFormat="1" ht="15" thickBot="1">
      <c r="AA199" s="1464"/>
      <c r="FY199" s="625" t="s">
        <v>516</v>
      </c>
      <c r="FZ199" s="626">
        <v>256</v>
      </c>
      <c r="GA199" s="626">
        <v>10315131</v>
      </c>
      <c r="GB199" s="626" t="s">
        <v>783</v>
      </c>
      <c r="GC199" s="626"/>
      <c r="GD199" s="626" t="s">
        <v>783</v>
      </c>
      <c r="GE199" s="626" t="s">
        <v>783</v>
      </c>
      <c r="GF199" s="626" t="s">
        <v>783</v>
      </c>
      <c r="GG199" s="626"/>
      <c r="GH199" s="626" t="s">
        <v>783</v>
      </c>
      <c r="GI199" s="626" t="s">
        <v>783</v>
      </c>
      <c r="GJ199" s="626"/>
      <c r="GK199" s="626" t="s">
        <v>783</v>
      </c>
      <c r="GL199" s="626" t="s">
        <v>781</v>
      </c>
      <c r="GM199" s="626" t="s">
        <v>783</v>
      </c>
      <c r="GN199" s="626" t="s">
        <v>783</v>
      </c>
      <c r="GO199" s="626" t="s">
        <v>783</v>
      </c>
      <c r="GP199" s="626" t="s">
        <v>783</v>
      </c>
      <c r="GQ199" s="626" t="s">
        <v>783</v>
      </c>
      <c r="GR199" s="626" t="s">
        <v>783</v>
      </c>
      <c r="GS199" s="626" t="s">
        <v>783</v>
      </c>
      <c r="GT199" s="626" t="s">
        <v>783</v>
      </c>
      <c r="GU199" s="626" t="s">
        <v>783</v>
      </c>
      <c r="GV199" s="626" t="s">
        <v>783</v>
      </c>
      <c r="GW199" s="626" t="s">
        <v>783</v>
      </c>
      <c r="GX199" s="626" t="s">
        <v>783</v>
      </c>
      <c r="GY199" s="626" t="s">
        <v>783</v>
      </c>
      <c r="GZ199" s="626">
        <v>1649</v>
      </c>
      <c r="HA199" s="626">
        <v>0</v>
      </c>
      <c r="HB199" s="626">
        <v>9</v>
      </c>
      <c r="HC199" s="626" t="s">
        <v>783</v>
      </c>
      <c r="HD199" s="626" t="s">
        <v>783</v>
      </c>
      <c r="HE199" s="626" t="s">
        <v>783</v>
      </c>
      <c r="HF199" s="626" t="s">
        <v>783</v>
      </c>
      <c r="HG199" s="626" t="s">
        <v>783</v>
      </c>
      <c r="HH199" s="626" t="s">
        <v>783</v>
      </c>
      <c r="HI199" s="626" t="s">
        <v>783</v>
      </c>
      <c r="HJ199" s="626" t="s">
        <v>783</v>
      </c>
      <c r="HK199" s="626" t="s">
        <v>783</v>
      </c>
      <c r="HL199" s="626" t="s">
        <v>783</v>
      </c>
      <c r="HM199" s="626" t="s">
        <v>783</v>
      </c>
      <c r="HN199" s="626" t="s">
        <v>783</v>
      </c>
      <c r="HO199" s="626" t="s">
        <v>783</v>
      </c>
      <c r="HP199" s="626" t="s">
        <v>783</v>
      </c>
      <c r="HQ199" s="626" t="s">
        <v>783</v>
      </c>
      <c r="HR199" s="626" t="s">
        <v>783</v>
      </c>
      <c r="HS199" s="626">
        <v>3980100</v>
      </c>
      <c r="HT199" s="626" t="s">
        <v>783</v>
      </c>
      <c r="HU199" s="626" t="s">
        <v>786</v>
      </c>
      <c r="HV199" s="626" t="s">
        <v>787</v>
      </c>
      <c r="HW199" s="626">
        <v>4</v>
      </c>
      <c r="HX199" s="626">
        <v>2006</v>
      </c>
      <c r="HY199" s="626">
        <v>63</v>
      </c>
      <c r="HZ199" s="626">
        <v>0</v>
      </c>
      <c r="IA199" s="626">
        <v>475</v>
      </c>
      <c r="IB199" s="627">
        <v>38560.579108796293</v>
      </c>
      <c r="IC199" s="626" t="s">
        <v>788</v>
      </c>
      <c r="ID199" s="626">
        <v>3975622</v>
      </c>
      <c r="IE199" s="626" t="s">
        <v>783</v>
      </c>
      <c r="IF199" s="626">
        <v>1712</v>
      </c>
      <c r="IG199" s="626" t="s">
        <v>783</v>
      </c>
      <c r="IH199" s="626" t="s">
        <v>783</v>
      </c>
      <c r="II199" s="626" t="s">
        <v>783</v>
      </c>
      <c r="IJ199" s="626" t="s">
        <v>783</v>
      </c>
      <c r="IK199" s="626" t="s">
        <v>783</v>
      </c>
      <c r="IL199" s="626" t="s">
        <v>783</v>
      </c>
      <c r="IM199" s="626" t="s">
        <v>783</v>
      </c>
      <c r="IN199" s="626" t="s">
        <v>783</v>
      </c>
      <c r="IO199" s="626" t="s">
        <v>783</v>
      </c>
      <c r="IP199" s="626">
        <v>2108</v>
      </c>
      <c r="IQ199" s="627">
        <v>37600.566631944443</v>
      </c>
      <c r="IR199" s="626" t="s">
        <v>783</v>
      </c>
      <c r="IS199" s="626" t="s">
        <v>783</v>
      </c>
      <c r="IT199" s="626" t="s">
        <v>783</v>
      </c>
      <c r="IU199" s="626" t="s">
        <v>783</v>
      </c>
      <c r="IV199" s="626" t="s">
        <v>783</v>
      </c>
      <c r="IW199" s="626" t="s">
        <v>783</v>
      </c>
      <c r="IX199" s="626" t="s">
        <v>783</v>
      </c>
      <c r="IY199" s="626" t="s">
        <v>781</v>
      </c>
      <c r="IZ199" s="626" t="s">
        <v>783</v>
      </c>
      <c r="JA199" s="626" t="s">
        <v>783</v>
      </c>
      <c r="JB199" s="626" t="s">
        <v>783</v>
      </c>
      <c r="JC199" s="626" t="s">
        <v>783</v>
      </c>
      <c r="JD199" s="626" t="s">
        <v>783</v>
      </c>
      <c r="JE199" s="626">
        <v>329489</v>
      </c>
      <c r="JF199" s="626" t="s">
        <v>783</v>
      </c>
      <c r="JG199" s="626" t="s">
        <v>783</v>
      </c>
      <c r="JH199" s="626" t="s">
        <v>783</v>
      </c>
      <c r="JI199" s="626" t="s">
        <v>783</v>
      </c>
      <c r="JJ199" s="626" t="s">
        <v>783</v>
      </c>
      <c r="JK199" s="626" t="s">
        <v>783</v>
      </c>
      <c r="JL199" s="626" t="s">
        <v>783</v>
      </c>
      <c r="JM199" s="626" t="s">
        <v>783</v>
      </c>
      <c r="JN199" s="626">
        <v>4</v>
      </c>
      <c r="JO199" s="626" t="s">
        <v>783</v>
      </c>
      <c r="JP199" s="626" t="s">
        <v>783</v>
      </c>
      <c r="JQ199" s="626" t="s">
        <v>783</v>
      </c>
      <c r="JR199" s="626" t="s">
        <v>783</v>
      </c>
      <c r="JS199" s="626" t="s">
        <v>783</v>
      </c>
      <c r="JT199" s="626" t="s">
        <v>783</v>
      </c>
      <c r="JU199" s="626" t="s">
        <v>783</v>
      </c>
      <c r="JV199" s="626" t="s">
        <v>977</v>
      </c>
      <c r="JW199" s="628">
        <v>474.39977499999998</v>
      </c>
      <c r="JX199">
        <f>SUM(JW197:JW199)</f>
        <v>3299.9745209999996</v>
      </c>
      <c r="JY199" s="225">
        <v>0.62499517443181807</v>
      </c>
    </row>
    <row r="200" spans="27:285" s="1445" customFormat="1" ht="15" thickBot="1">
      <c r="AA200" s="1464"/>
      <c r="FY200" s="655" t="s">
        <v>517</v>
      </c>
      <c r="FZ200" s="656">
        <v>93</v>
      </c>
      <c r="GA200" s="656">
        <v>32434994</v>
      </c>
      <c r="GB200" s="656">
        <v>35</v>
      </c>
      <c r="GC200" s="656" t="s">
        <v>3</v>
      </c>
      <c r="GD200" s="656">
        <v>20</v>
      </c>
      <c r="GE200" s="656">
        <v>1979</v>
      </c>
      <c r="GF200" s="656">
        <v>0</v>
      </c>
      <c r="GG200" s="656" t="s">
        <v>792</v>
      </c>
      <c r="GH200" s="656">
        <v>0</v>
      </c>
      <c r="GI200" s="656">
        <v>0</v>
      </c>
      <c r="GJ200" s="656" t="s">
        <v>792</v>
      </c>
      <c r="GK200" s="656">
        <v>0</v>
      </c>
      <c r="GL200" s="656" t="s">
        <v>781</v>
      </c>
      <c r="GM200" s="656" t="s">
        <v>782</v>
      </c>
      <c r="GN200" s="656">
        <v>66</v>
      </c>
      <c r="GO200" s="656" t="s">
        <v>783</v>
      </c>
      <c r="GP200" s="656">
        <v>0</v>
      </c>
      <c r="GQ200" s="656">
        <v>0</v>
      </c>
      <c r="GR200" s="656">
        <v>4</v>
      </c>
      <c r="GS200" s="656">
        <v>2</v>
      </c>
      <c r="GT200" s="656">
        <v>3</v>
      </c>
      <c r="GU200" s="656" t="s">
        <v>783</v>
      </c>
      <c r="GV200" s="656" t="s">
        <v>783</v>
      </c>
      <c r="GW200" s="656" t="s">
        <v>783</v>
      </c>
      <c r="GX200" s="656" t="s">
        <v>783</v>
      </c>
      <c r="GY200" s="656" t="s">
        <v>783</v>
      </c>
      <c r="GZ200" s="656">
        <v>1649</v>
      </c>
      <c r="HA200" s="656">
        <v>0.65</v>
      </c>
      <c r="HB200" s="656">
        <v>5</v>
      </c>
      <c r="HC200" s="656" t="s">
        <v>783</v>
      </c>
      <c r="HD200" s="656" t="s">
        <v>782</v>
      </c>
      <c r="HE200" s="656">
        <v>15</v>
      </c>
      <c r="HF200" s="656" t="s">
        <v>783</v>
      </c>
      <c r="HG200" s="656">
        <v>0</v>
      </c>
      <c r="HH200" s="656" t="s">
        <v>783</v>
      </c>
      <c r="HI200" s="656">
        <v>0</v>
      </c>
      <c r="HJ200" s="656">
        <v>1</v>
      </c>
      <c r="HK200" s="656">
        <v>45</v>
      </c>
      <c r="HL200" s="656" t="s">
        <v>784</v>
      </c>
      <c r="HM200" s="656" t="s">
        <v>785</v>
      </c>
      <c r="HN200" s="656" t="s">
        <v>783</v>
      </c>
      <c r="HO200" s="656" t="s">
        <v>783</v>
      </c>
      <c r="HP200" s="656" t="s">
        <v>783</v>
      </c>
      <c r="HQ200" s="656" t="s">
        <v>783</v>
      </c>
      <c r="HR200" s="656" t="s">
        <v>783</v>
      </c>
      <c r="HS200" s="656">
        <v>3980779</v>
      </c>
      <c r="HT200" s="656" t="s">
        <v>783</v>
      </c>
      <c r="HU200" s="656" t="s">
        <v>786</v>
      </c>
      <c r="HV200" s="656" t="s">
        <v>787</v>
      </c>
      <c r="HW200" s="656">
        <v>4</v>
      </c>
      <c r="HX200" s="656">
        <v>2016</v>
      </c>
      <c r="HY200" s="656">
        <v>63</v>
      </c>
      <c r="HZ200" s="656">
        <v>0</v>
      </c>
      <c r="IA200" s="656">
        <v>3432</v>
      </c>
      <c r="IB200" s="657">
        <v>42227.682129629633</v>
      </c>
      <c r="IC200" s="656" t="s">
        <v>788</v>
      </c>
      <c r="ID200" s="656">
        <v>3976301</v>
      </c>
      <c r="IE200" s="656">
        <v>2014</v>
      </c>
      <c r="IF200" s="656">
        <v>1712</v>
      </c>
      <c r="IG200" s="656" t="s">
        <v>783</v>
      </c>
      <c r="IH200" s="656" t="s">
        <v>783</v>
      </c>
      <c r="II200" s="656" t="s">
        <v>783</v>
      </c>
      <c r="IJ200" s="656" t="s">
        <v>783</v>
      </c>
      <c r="IK200" s="656" t="s">
        <v>783</v>
      </c>
      <c r="IL200" s="656" t="s">
        <v>783</v>
      </c>
      <c r="IM200" s="656" t="s">
        <v>783</v>
      </c>
      <c r="IN200" s="656" t="s">
        <v>783</v>
      </c>
      <c r="IO200" s="656" t="s">
        <v>783</v>
      </c>
      <c r="IP200" s="656">
        <v>1649</v>
      </c>
      <c r="IQ200" s="657">
        <v>37477.354571759257</v>
      </c>
      <c r="IR200" s="656">
        <v>4</v>
      </c>
      <c r="IS200" s="656" t="s">
        <v>793</v>
      </c>
      <c r="IT200" s="656">
        <v>3</v>
      </c>
      <c r="IU200" s="658">
        <v>41275</v>
      </c>
      <c r="IV200" s="656" t="s">
        <v>783</v>
      </c>
      <c r="IW200" s="656" t="s">
        <v>783</v>
      </c>
      <c r="IX200" s="656" t="s">
        <v>783</v>
      </c>
      <c r="IY200" s="656" t="s">
        <v>781</v>
      </c>
      <c r="IZ200" s="656">
        <v>45</v>
      </c>
      <c r="JA200" s="656" t="s">
        <v>789</v>
      </c>
      <c r="JB200" s="656" t="s">
        <v>783</v>
      </c>
      <c r="JC200" s="656" t="s">
        <v>783</v>
      </c>
      <c r="JD200" s="656" t="s">
        <v>783</v>
      </c>
      <c r="JE200" s="656">
        <v>329490</v>
      </c>
      <c r="JF200" s="656" t="s">
        <v>783</v>
      </c>
      <c r="JG200" s="656" t="s">
        <v>783</v>
      </c>
      <c r="JH200" s="656" t="s">
        <v>809</v>
      </c>
      <c r="JI200" s="656">
        <v>35</v>
      </c>
      <c r="JJ200" s="656" t="s">
        <v>783</v>
      </c>
      <c r="JK200" s="656" t="s">
        <v>783</v>
      </c>
      <c r="JL200" s="656" t="s">
        <v>783</v>
      </c>
      <c r="JM200" s="656" t="s">
        <v>790</v>
      </c>
      <c r="JN200" s="656">
        <v>4</v>
      </c>
      <c r="JO200" s="656">
        <v>1</v>
      </c>
      <c r="JP200" s="656" t="s">
        <v>783</v>
      </c>
      <c r="JQ200" s="656">
        <v>12683066</v>
      </c>
      <c r="JR200" s="656">
        <v>2013</v>
      </c>
      <c r="JS200" s="656">
        <v>12</v>
      </c>
      <c r="JT200" s="656" t="s">
        <v>783</v>
      </c>
      <c r="JU200" s="656" t="s">
        <v>783</v>
      </c>
      <c r="JV200" s="656" t="s">
        <v>978</v>
      </c>
      <c r="JW200" s="659">
        <v>3455.280953</v>
      </c>
      <c r="JX200">
        <f>JW200</f>
        <v>3455.280953</v>
      </c>
      <c r="JY200" s="225">
        <v>0.65440927140151517</v>
      </c>
    </row>
    <row r="201" spans="27:285" s="1445" customFormat="1">
      <c r="AA201" s="1464"/>
      <c r="FY201" s="666" t="s">
        <v>518</v>
      </c>
      <c r="FZ201" s="667">
        <v>50</v>
      </c>
      <c r="GA201" s="667">
        <v>30289705</v>
      </c>
      <c r="GB201" s="667">
        <v>55</v>
      </c>
      <c r="GC201" s="667" t="s">
        <v>798</v>
      </c>
      <c r="GD201" s="667">
        <v>18</v>
      </c>
      <c r="GE201" s="667">
        <v>1970</v>
      </c>
      <c r="GF201" s="667">
        <v>1</v>
      </c>
      <c r="GG201" s="667" t="s">
        <v>780</v>
      </c>
      <c r="GH201" s="667">
        <v>2</v>
      </c>
      <c r="GI201" s="667">
        <v>1</v>
      </c>
      <c r="GJ201" s="667" t="s">
        <v>780</v>
      </c>
      <c r="GK201" s="667">
        <v>2</v>
      </c>
      <c r="GL201" s="667" t="s">
        <v>781</v>
      </c>
      <c r="GM201" s="667" t="s">
        <v>782</v>
      </c>
      <c r="GN201" s="667">
        <v>66</v>
      </c>
      <c r="GO201" s="667" t="s">
        <v>783</v>
      </c>
      <c r="GP201" s="667">
        <v>0</v>
      </c>
      <c r="GQ201" s="667">
        <v>0</v>
      </c>
      <c r="GR201" s="667">
        <v>4</v>
      </c>
      <c r="GS201" s="667">
        <v>2</v>
      </c>
      <c r="GT201" s="667">
        <v>3</v>
      </c>
      <c r="GU201" s="667" t="s">
        <v>783</v>
      </c>
      <c r="GV201" s="667" t="s">
        <v>783</v>
      </c>
      <c r="GW201" s="667" t="s">
        <v>783</v>
      </c>
      <c r="GX201" s="667" t="s">
        <v>783</v>
      </c>
      <c r="GY201" s="667" t="s">
        <v>783</v>
      </c>
      <c r="GZ201" s="667">
        <v>1649</v>
      </c>
      <c r="HA201" s="667">
        <v>0.01</v>
      </c>
      <c r="HB201" s="667">
        <v>5</v>
      </c>
      <c r="HC201" s="667" t="s">
        <v>783</v>
      </c>
      <c r="HD201" s="667" t="s">
        <v>782</v>
      </c>
      <c r="HE201" s="667">
        <v>35</v>
      </c>
      <c r="HF201" s="667" t="s">
        <v>783</v>
      </c>
      <c r="HG201" s="667">
        <v>0</v>
      </c>
      <c r="HH201" s="667" t="s">
        <v>783</v>
      </c>
      <c r="HI201" s="667">
        <v>0</v>
      </c>
      <c r="HJ201" s="667">
        <v>1</v>
      </c>
      <c r="HK201" s="667">
        <v>45</v>
      </c>
      <c r="HL201" s="667" t="s">
        <v>784</v>
      </c>
      <c r="HM201" s="667" t="s">
        <v>785</v>
      </c>
      <c r="HN201" s="667" t="s">
        <v>783</v>
      </c>
      <c r="HO201" s="667" t="s">
        <v>783</v>
      </c>
      <c r="HP201" s="667" t="s">
        <v>783</v>
      </c>
      <c r="HQ201" s="667" t="s">
        <v>783</v>
      </c>
      <c r="HR201" s="667" t="s">
        <v>783</v>
      </c>
      <c r="HS201" s="667">
        <v>3980126</v>
      </c>
      <c r="HT201" s="667" t="s">
        <v>783</v>
      </c>
      <c r="HU201" s="667" t="s">
        <v>786</v>
      </c>
      <c r="HV201" s="667" t="s">
        <v>787</v>
      </c>
      <c r="HW201" s="667">
        <v>4</v>
      </c>
      <c r="HX201" s="667">
        <v>2014</v>
      </c>
      <c r="HY201" s="667">
        <v>63</v>
      </c>
      <c r="HZ201" s="667">
        <v>2006</v>
      </c>
      <c r="IA201" s="667">
        <v>2059</v>
      </c>
      <c r="IB201" s="668">
        <v>41697.500081018516</v>
      </c>
      <c r="IC201" s="667" t="s">
        <v>788</v>
      </c>
      <c r="ID201" s="667">
        <v>3975648</v>
      </c>
      <c r="IE201" s="667">
        <v>2014</v>
      </c>
      <c r="IF201" s="667">
        <v>1712</v>
      </c>
      <c r="IG201" s="667" t="s">
        <v>783</v>
      </c>
      <c r="IH201" s="667" t="s">
        <v>783</v>
      </c>
      <c r="II201" s="667" t="s">
        <v>783</v>
      </c>
      <c r="IJ201" s="667" t="s">
        <v>783</v>
      </c>
      <c r="IK201" s="667" t="s">
        <v>783</v>
      </c>
      <c r="IL201" s="667" t="s">
        <v>783</v>
      </c>
      <c r="IM201" s="667" t="s">
        <v>783</v>
      </c>
      <c r="IN201" s="667" t="s">
        <v>783</v>
      </c>
      <c r="IO201" s="667" t="s">
        <v>783</v>
      </c>
      <c r="IP201" s="667">
        <v>1649</v>
      </c>
      <c r="IQ201" s="668">
        <v>37600.566631944443</v>
      </c>
      <c r="IR201" s="667">
        <v>2</v>
      </c>
      <c r="IS201" s="667" t="s">
        <v>793</v>
      </c>
      <c r="IT201" s="667">
        <v>3</v>
      </c>
      <c r="IU201" s="669">
        <v>41275</v>
      </c>
      <c r="IV201" s="667" t="s">
        <v>783</v>
      </c>
      <c r="IW201" s="667" t="s">
        <v>783</v>
      </c>
      <c r="IX201" s="667" t="s">
        <v>783</v>
      </c>
      <c r="IY201" s="667" t="s">
        <v>781</v>
      </c>
      <c r="IZ201" s="667">
        <v>45</v>
      </c>
      <c r="JA201" s="667" t="s">
        <v>789</v>
      </c>
      <c r="JB201" s="667" t="s">
        <v>783</v>
      </c>
      <c r="JC201" s="667" t="s">
        <v>783</v>
      </c>
      <c r="JD201" s="667" t="s">
        <v>783</v>
      </c>
      <c r="JE201" s="667">
        <v>329491</v>
      </c>
      <c r="JF201" s="667" t="s">
        <v>783</v>
      </c>
      <c r="JG201" s="667" t="s">
        <v>783</v>
      </c>
      <c r="JH201" s="667" t="s">
        <v>804</v>
      </c>
      <c r="JI201" s="667">
        <v>55</v>
      </c>
      <c r="JJ201" s="667" t="s">
        <v>783</v>
      </c>
      <c r="JK201" s="667" t="s">
        <v>783</v>
      </c>
      <c r="JL201" s="667" t="s">
        <v>783</v>
      </c>
      <c r="JM201" s="667" t="s">
        <v>790</v>
      </c>
      <c r="JN201" s="667">
        <v>4</v>
      </c>
      <c r="JO201" s="667">
        <v>3</v>
      </c>
      <c r="JP201" s="667" t="s">
        <v>783</v>
      </c>
      <c r="JQ201" s="667" t="s">
        <v>783</v>
      </c>
      <c r="JR201" s="667" t="s">
        <v>783</v>
      </c>
      <c r="JS201" s="667" t="s">
        <v>783</v>
      </c>
      <c r="JT201" s="667" t="s">
        <v>783</v>
      </c>
      <c r="JU201" s="667" t="s">
        <v>783</v>
      </c>
      <c r="JV201" s="667" t="s">
        <v>979</v>
      </c>
      <c r="JW201" s="670">
        <v>53.486271000000002</v>
      </c>
      <c r="JX201"/>
      <c r="JY201" s="225"/>
    </row>
    <row r="202" spans="27:285" s="1445" customFormat="1" ht="15" thickBot="1">
      <c r="AA202" s="1464"/>
      <c r="FY202" s="625" t="s">
        <v>518</v>
      </c>
      <c r="FZ202" s="626">
        <v>68</v>
      </c>
      <c r="GA202" s="626">
        <v>30289706</v>
      </c>
      <c r="GB202" s="626">
        <v>35</v>
      </c>
      <c r="GC202" s="626" t="s">
        <v>3</v>
      </c>
      <c r="GD202" s="626">
        <v>14</v>
      </c>
      <c r="GE202" s="626">
        <v>1970</v>
      </c>
      <c r="GF202" s="626">
        <v>0</v>
      </c>
      <c r="GG202" s="626" t="s">
        <v>792</v>
      </c>
      <c r="GH202" s="626">
        <v>0</v>
      </c>
      <c r="GI202" s="626">
        <v>0</v>
      </c>
      <c r="GJ202" s="626" t="s">
        <v>792</v>
      </c>
      <c r="GK202" s="626">
        <v>0</v>
      </c>
      <c r="GL202" s="626" t="s">
        <v>781</v>
      </c>
      <c r="GM202" s="626" t="s">
        <v>782</v>
      </c>
      <c r="GN202" s="626">
        <v>50</v>
      </c>
      <c r="GO202" s="626" t="s">
        <v>783</v>
      </c>
      <c r="GP202" s="626">
        <v>0</v>
      </c>
      <c r="GQ202" s="626">
        <v>0</v>
      </c>
      <c r="GR202" s="626">
        <v>4</v>
      </c>
      <c r="GS202" s="626">
        <v>1</v>
      </c>
      <c r="GT202" s="626">
        <v>3</v>
      </c>
      <c r="GU202" s="626" t="s">
        <v>783</v>
      </c>
      <c r="GV202" s="626" t="s">
        <v>783</v>
      </c>
      <c r="GW202" s="626" t="s">
        <v>783</v>
      </c>
      <c r="GX202" s="626" t="s">
        <v>783</v>
      </c>
      <c r="GY202" s="626" t="s">
        <v>783</v>
      </c>
      <c r="GZ202" s="626">
        <v>1649</v>
      </c>
      <c r="HA202" s="626">
        <v>0.38</v>
      </c>
      <c r="HB202" s="626">
        <v>5</v>
      </c>
      <c r="HC202" s="626" t="s">
        <v>783</v>
      </c>
      <c r="HD202" s="626" t="s">
        <v>782</v>
      </c>
      <c r="HE202" s="626">
        <v>35</v>
      </c>
      <c r="HF202" s="626" t="s">
        <v>783</v>
      </c>
      <c r="HG202" s="626">
        <v>0</v>
      </c>
      <c r="HH202" s="626" t="s">
        <v>783</v>
      </c>
      <c r="HI202" s="626">
        <v>0</v>
      </c>
      <c r="HJ202" s="626">
        <v>1</v>
      </c>
      <c r="HK202" s="626">
        <v>45</v>
      </c>
      <c r="HL202" s="626" t="s">
        <v>784</v>
      </c>
      <c r="HM202" s="626" t="s">
        <v>785</v>
      </c>
      <c r="HN202" s="626" t="s">
        <v>783</v>
      </c>
      <c r="HO202" s="626" t="s">
        <v>783</v>
      </c>
      <c r="HP202" s="626" t="s">
        <v>783</v>
      </c>
      <c r="HQ202" s="626" t="s">
        <v>783</v>
      </c>
      <c r="HR202" s="626" t="s">
        <v>783</v>
      </c>
      <c r="HS202" s="626">
        <v>3980126</v>
      </c>
      <c r="HT202" s="626" t="s">
        <v>783</v>
      </c>
      <c r="HU202" s="626" t="s">
        <v>786</v>
      </c>
      <c r="HV202" s="626" t="s">
        <v>787</v>
      </c>
      <c r="HW202" s="626">
        <v>4</v>
      </c>
      <c r="HX202" s="626">
        <v>2014</v>
      </c>
      <c r="HY202" s="626">
        <v>63</v>
      </c>
      <c r="HZ202" s="626">
        <v>0</v>
      </c>
      <c r="IA202" s="626">
        <v>2006</v>
      </c>
      <c r="IB202" s="627">
        <v>41697.500081018516</v>
      </c>
      <c r="IC202" s="626" t="s">
        <v>788</v>
      </c>
      <c r="ID202" s="626">
        <v>3975648</v>
      </c>
      <c r="IE202" s="626">
        <v>2014</v>
      </c>
      <c r="IF202" s="626">
        <v>1712</v>
      </c>
      <c r="IG202" s="626" t="s">
        <v>783</v>
      </c>
      <c r="IH202" s="626" t="s">
        <v>783</v>
      </c>
      <c r="II202" s="626" t="s">
        <v>783</v>
      </c>
      <c r="IJ202" s="626" t="s">
        <v>783</v>
      </c>
      <c r="IK202" s="626" t="s">
        <v>783</v>
      </c>
      <c r="IL202" s="626" t="s">
        <v>783</v>
      </c>
      <c r="IM202" s="626" t="s">
        <v>783</v>
      </c>
      <c r="IN202" s="626" t="s">
        <v>783</v>
      </c>
      <c r="IO202" s="626" t="s">
        <v>783</v>
      </c>
      <c r="IP202" s="626">
        <v>1649</v>
      </c>
      <c r="IQ202" s="627">
        <v>37600.566631944443</v>
      </c>
      <c r="IR202" s="626">
        <v>4</v>
      </c>
      <c r="IS202" s="626" t="s">
        <v>793</v>
      </c>
      <c r="IT202" s="626">
        <v>3</v>
      </c>
      <c r="IU202" s="665">
        <v>41275</v>
      </c>
      <c r="IV202" s="626" t="s">
        <v>783</v>
      </c>
      <c r="IW202" s="626" t="s">
        <v>783</v>
      </c>
      <c r="IX202" s="626" t="s">
        <v>783</v>
      </c>
      <c r="IY202" s="626" t="s">
        <v>781</v>
      </c>
      <c r="IZ202" s="626">
        <v>45</v>
      </c>
      <c r="JA202" s="626" t="s">
        <v>789</v>
      </c>
      <c r="JB202" s="626" t="s">
        <v>783</v>
      </c>
      <c r="JC202" s="626" t="s">
        <v>783</v>
      </c>
      <c r="JD202" s="626" t="s">
        <v>783</v>
      </c>
      <c r="JE202" s="626">
        <v>329491</v>
      </c>
      <c r="JF202" s="626" t="s">
        <v>783</v>
      </c>
      <c r="JG202" s="626" t="s">
        <v>783</v>
      </c>
      <c r="JH202" s="626" t="s">
        <v>809</v>
      </c>
      <c r="JI202" s="626">
        <v>35</v>
      </c>
      <c r="JJ202" s="626" t="s">
        <v>783</v>
      </c>
      <c r="JK202" s="626" t="s">
        <v>783</v>
      </c>
      <c r="JL202" s="626" t="s">
        <v>783</v>
      </c>
      <c r="JM202" s="626" t="s">
        <v>790</v>
      </c>
      <c r="JN202" s="626">
        <v>4</v>
      </c>
      <c r="JO202" s="626">
        <v>1</v>
      </c>
      <c r="JP202" s="626" t="s">
        <v>783</v>
      </c>
      <c r="JQ202" s="626">
        <v>12683066</v>
      </c>
      <c r="JR202" s="626">
        <v>2013</v>
      </c>
      <c r="JS202" s="626">
        <v>12</v>
      </c>
      <c r="JT202" s="626" t="s">
        <v>783</v>
      </c>
      <c r="JU202" s="626" t="s">
        <v>783</v>
      </c>
      <c r="JV202" s="626" t="s">
        <v>980</v>
      </c>
      <c r="JW202" s="628">
        <v>2024.385898</v>
      </c>
      <c r="JX202">
        <f>SUM(JW201:JW202)</f>
        <v>2077.8721690000002</v>
      </c>
      <c r="JY202" s="225">
        <v>0.39353639564393944</v>
      </c>
    </row>
    <row r="203" spans="27:285" s="1445" customFormat="1" ht="15" thickBot="1">
      <c r="AA203" s="1464"/>
      <c r="FY203" s="655" t="s">
        <v>519</v>
      </c>
      <c r="FZ203" s="656">
        <v>109</v>
      </c>
      <c r="GA203" s="656">
        <v>30289674</v>
      </c>
      <c r="GB203" s="656">
        <v>35</v>
      </c>
      <c r="GC203" s="656" t="s">
        <v>3</v>
      </c>
      <c r="GD203" s="656">
        <v>16</v>
      </c>
      <c r="GE203" s="656">
        <v>1970</v>
      </c>
      <c r="GF203" s="656">
        <v>0</v>
      </c>
      <c r="GG203" s="656" t="s">
        <v>792</v>
      </c>
      <c r="GH203" s="656">
        <v>0</v>
      </c>
      <c r="GI203" s="656">
        <v>0</v>
      </c>
      <c r="GJ203" s="656" t="s">
        <v>792</v>
      </c>
      <c r="GK203" s="656">
        <v>0</v>
      </c>
      <c r="GL203" s="656" t="s">
        <v>781</v>
      </c>
      <c r="GM203" s="656" t="s">
        <v>782</v>
      </c>
      <c r="GN203" s="656">
        <v>50</v>
      </c>
      <c r="GO203" s="656" t="s">
        <v>783</v>
      </c>
      <c r="GP203" s="656">
        <v>0</v>
      </c>
      <c r="GQ203" s="656">
        <v>0</v>
      </c>
      <c r="GR203" s="656">
        <v>4</v>
      </c>
      <c r="GS203" s="656">
        <v>2</v>
      </c>
      <c r="GT203" s="656">
        <v>1</v>
      </c>
      <c r="GU203" s="656" t="s">
        <v>783</v>
      </c>
      <c r="GV203" s="656" t="s">
        <v>783</v>
      </c>
      <c r="GW203" s="656" t="s">
        <v>783</v>
      </c>
      <c r="GX203" s="656" t="s">
        <v>783</v>
      </c>
      <c r="GY203" s="656" t="s">
        <v>783</v>
      </c>
      <c r="GZ203" s="656">
        <v>1649</v>
      </c>
      <c r="HA203" s="656">
        <v>1</v>
      </c>
      <c r="HB203" s="656">
        <v>5</v>
      </c>
      <c r="HC203" s="656" t="s">
        <v>783</v>
      </c>
      <c r="HD203" s="656" t="s">
        <v>782</v>
      </c>
      <c r="HE203" s="656">
        <v>15</v>
      </c>
      <c r="HF203" s="656" t="s">
        <v>783</v>
      </c>
      <c r="HG203" s="656">
        <v>0</v>
      </c>
      <c r="HH203" s="656" t="s">
        <v>783</v>
      </c>
      <c r="HI203" s="656">
        <v>0</v>
      </c>
      <c r="HJ203" s="656">
        <v>1</v>
      </c>
      <c r="HK203" s="656">
        <v>45</v>
      </c>
      <c r="HL203" s="656" t="s">
        <v>784</v>
      </c>
      <c r="HM203" s="656" t="s">
        <v>785</v>
      </c>
      <c r="HN203" s="656" t="s">
        <v>783</v>
      </c>
      <c r="HO203" s="656" t="s">
        <v>783</v>
      </c>
      <c r="HP203" s="656" t="s">
        <v>783</v>
      </c>
      <c r="HQ203" s="656" t="s">
        <v>783</v>
      </c>
      <c r="HR203" s="656" t="s">
        <v>783</v>
      </c>
      <c r="HS203" s="656">
        <v>3980111</v>
      </c>
      <c r="HT203" s="656" t="s">
        <v>783</v>
      </c>
      <c r="HU203" s="656" t="s">
        <v>786</v>
      </c>
      <c r="HV203" s="656" t="s">
        <v>787</v>
      </c>
      <c r="HW203" s="656">
        <v>4</v>
      </c>
      <c r="HX203" s="656">
        <v>2014</v>
      </c>
      <c r="HY203" s="656">
        <v>63</v>
      </c>
      <c r="HZ203" s="656">
        <v>0</v>
      </c>
      <c r="IA203" s="656">
        <v>5280</v>
      </c>
      <c r="IB203" s="657">
        <v>41697.500081018516</v>
      </c>
      <c r="IC203" s="656" t="s">
        <v>788</v>
      </c>
      <c r="ID203" s="656">
        <v>3975633</v>
      </c>
      <c r="IE203" s="656">
        <v>2014</v>
      </c>
      <c r="IF203" s="656">
        <v>1712</v>
      </c>
      <c r="IG203" s="656" t="s">
        <v>783</v>
      </c>
      <c r="IH203" s="656" t="s">
        <v>783</v>
      </c>
      <c r="II203" s="656" t="s">
        <v>783</v>
      </c>
      <c r="IJ203" s="656" t="s">
        <v>783</v>
      </c>
      <c r="IK203" s="656" t="s">
        <v>783</v>
      </c>
      <c r="IL203" s="656" t="s">
        <v>783</v>
      </c>
      <c r="IM203" s="656" t="s">
        <v>783</v>
      </c>
      <c r="IN203" s="656" t="s">
        <v>783</v>
      </c>
      <c r="IO203" s="656" t="s">
        <v>783</v>
      </c>
      <c r="IP203" s="656">
        <v>1649</v>
      </c>
      <c r="IQ203" s="657">
        <v>37477.354571759257</v>
      </c>
      <c r="IR203" s="656">
        <v>4</v>
      </c>
      <c r="IS203" s="656" t="s">
        <v>793</v>
      </c>
      <c r="IT203" s="656">
        <v>1</v>
      </c>
      <c r="IU203" s="658">
        <v>41275</v>
      </c>
      <c r="IV203" s="656" t="s">
        <v>783</v>
      </c>
      <c r="IW203" s="656" t="s">
        <v>783</v>
      </c>
      <c r="IX203" s="656" t="s">
        <v>783</v>
      </c>
      <c r="IY203" s="656" t="s">
        <v>781</v>
      </c>
      <c r="IZ203" s="656">
        <v>45</v>
      </c>
      <c r="JA203" s="656" t="s">
        <v>789</v>
      </c>
      <c r="JB203" s="656" t="s">
        <v>783</v>
      </c>
      <c r="JC203" s="656" t="s">
        <v>783</v>
      </c>
      <c r="JD203" s="656" t="s">
        <v>783</v>
      </c>
      <c r="JE203" s="656">
        <v>329492</v>
      </c>
      <c r="JF203" s="656" t="s">
        <v>783</v>
      </c>
      <c r="JG203" s="656" t="s">
        <v>783</v>
      </c>
      <c r="JH203" s="656" t="s">
        <v>795</v>
      </c>
      <c r="JI203" s="656">
        <v>35</v>
      </c>
      <c r="JJ203" s="656" t="s">
        <v>783</v>
      </c>
      <c r="JK203" s="656" t="s">
        <v>783</v>
      </c>
      <c r="JL203" s="656" t="s">
        <v>783</v>
      </c>
      <c r="JM203" s="656" t="s">
        <v>790</v>
      </c>
      <c r="JN203" s="656">
        <v>4</v>
      </c>
      <c r="JO203" s="656">
        <v>1</v>
      </c>
      <c r="JP203" s="656" t="s">
        <v>783</v>
      </c>
      <c r="JQ203" s="656">
        <v>12683066</v>
      </c>
      <c r="JR203" s="656">
        <v>2013</v>
      </c>
      <c r="JS203" s="656">
        <v>12</v>
      </c>
      <c r="JT203" s="656" t="s">
        <v>783</v>
      </c>
      <c r="JU203" s="656" t="s">
        <v>783</v>
      </c>
      <c r="JV203" s="656" t="s">
        <v>981</v>
      </c>
      <c r="JW203" s="659">
        <v>5268.337039</v>
      </c>
      <c r="JX203">
        <f>JW203</f>
        <v>5268.337039</v>
      </c>
      <c r="JY203" s="225">
        <v>0.99779110587121211</v>
      </c>
    </row>
    <row r="204" spans="27:285" s="1445" customFormat="1" ht="15" thickBot="1">
      <c r="AA204" s="1464"/>
      <c r="FY204" s="655" t="s">
        <v>396</v>
      </c>
      <c r="FZ204" s="656">
        <v>154</v>
      </c>
      <c r="GA204" s="656">
        <v>30289677</v>
      </c>
      <c r="GB204" s="656">
        <v>35</v>
      </c>
      <c r="GC204" s="656" t="s">
        <v>3</v>
      </c>
      <c r="GD204" s="656">
        <v>20</v>
      </c>
      <c r="GE204" s="656">
        <v>1979</v>
      </c>
      <c r="GF204" s="656">
        <v>0</v>
      </c>
      <c r="GG204" s="656" t="s">
        <v>792</v>
      </c>
      <c r="GH204" s="656">
        <v>0</v>
      </c>
      <c r="GI204" s="656">
        <v>0</v>
      </c>
      <c r="GJ204" s="656" t="s">
        <v>792</v>
      </c>
      <c r="GK204" s="656">
        <v>0</v>
      </c>
      <c r="GL204" s="656" t="s">
        <v>781</v>
      </c>
      <c r="GM204" s="656" t="s">
        <v>782</v>
      </c>
      <c r="GN204" s="656">
        <v>66</v>
      </c>
      <c r="GO204" s="656" t="s">
        <v>783</v>
      </c>
      <c r="GP204" s="656">
        <v>0</v>
      </c>
      <c r="GQ204" s="656">
        <v>0</v>
      </c>
      <c r="GR204" s="656">
        <v>4</v>
      </c>
      <c r="GS204" s="656">
        <v>2</v>
      </c>
      <c r="GT204" s="656">
        <v>1</v>
      </c>
      <c r="GU204" s="656" t="s">
        <v>783</v>
      </c>
      <c r="GV204" s="656" t="s">
        <v>783</v>
      </c>
      <c r="GW204" s="656" t="s">
        <v>783</v>
      </c>
      <c r="GX204" s="656" t="s">
        <v>783</v>
      </c>
      <c r="GY204" s="656" t="s">
        <v>783</v>
      </c>
      <c r="GZ204" s="656">
        <v>1649</v>
      </c>
      <c r="HA204" s="656">
        <v>0.14000000000000001</v>
      </c>
      <c r="HB204" s="656">
        <v>5</v>
      </c>
      <c r="HC204" s="656" t="s">
        <v>783</v>
      </c>
      <c r="HD204" s="656" t="s">
        <v>782</v>
      </c>
      <c r="HE204" s="656">
        <v>15</v>
      </c>
      <c r="HF204" s="656" t="s">
        <v>783</v>
      </c>
      <c r="HG204" s="656">
        <v>0</v>
      </c>
      <c r="HH204" s="656" t="s">
        <v>783</v>
      </c>
      <c r="HI204" s="656">
        <v>0</v>
      </c>
      <c r="HJ204" s="656">
        <v>1</v>
      </c>
      <c r="HK204" s="656">
        <v>45</v>
      </c>
      <c r="HL204" s="656" t="s">
        <v>784</v>
      </c>
      <c r="HM204" s="656" t="s">
        <v>785</v>
      </c>
      <c r="HN204" s="656" t="s">
        <v>783</v>
      </c>
      <c r="HO204" s="656" t="s">
        <v>783</v>
      </c>
      <c r="HP204" s="656" t="s">
        <v>783</v>
      </c>
      <c r="HQ204" s="656" t="s">
        <v>783</v>
      </c>
      <c r="HR204" s="656" t="s">
        <v>783</v>
      </c>
      <c r="HS204" s="656">
        <v>3978909</v>
      </c>
      <c r="HT204" s="656" t="s">
        <v>783</v>
      </c>
      <c r="HU204" s="656" t="s">
        <v>786</v>
      </c>
      <c r="HV204" s="656" t="s">
        <v>787</v>
      </c>
      <c r="HW204" s="656">
        <v>4</v>
      </c>
      <c r="HX204" s="656">
        <v>2014</v>
      </c>
      <c r="HY204" s="656">
        <v>63</v>
      </c>
      <c r="HZ204" s="656">
        <v>0</v>
      </c>
      <c r="IA204" s="656">
        <v>739</v>
      </c>
      <c r="IB204" s="657">
        <v>41697.500081018516</v>
      </c>
      <c r="IC204" s="656" t="s">
        <v>788</v>
      </c>
      <c r="ID204" s="656">
        <v>3974431</v>
      </c>
      <c r="IE204" s="656">
        <v>2014</v>
      </c>
      <c r="IF204" s="656">
        <v>1712</v>
      </c>
      <c r="IG204" s="656" t="s">
        <v>783</v>
      </c>
      <c r="IH204" s="656" t="s">
        <v>783</v>
      </c>
      <c r="II204" s="656" t="s">
        <v>783</v>
      </c>
      <c r="IJ204" s="656" t="s">
        <v>783</v>
      </c>
      <c r="IK204" s="656" t="s">
        <v>783</v>
      </c>
      <c r="IL204" s="656" t="s">
        <v>783</v>
      </c>
      <c r="IM204" s="656" t="s">
        <v>783</v>
      </c>
      <c r="IN204" s="656" t="s">
        <v>783</v>
      </c>
      <c r="IO204" s="656" t="s">
        <v>783</v>
      </c>
      <c r="IP204" s="656">
        <v>1649</v>
      </c>
      <c r="IQ204" s="657">
        <v>37477.354571759257</v>
      </c>
      <c r="IR204" s="656">
        <v>4</v>
      </c>
      <c r="IS204" s="656" t="s">
        <v>793</v>
      </c>
      <c r="IT204" s="656">
        <v>1</v>
      </c>
      <c r="IU204" s="658">
        <v>41275</v>
      </c>
      <c r="IV204" s="656" t="s">
        <v>783</v>
      </c>
      <c r="IW204" s="656" t="s">
        <v>783</v>
      </c>
      <c r="IX204" s="656" t="s">
        <v>783</v>
      </c>
      <c r="IY204" s="656" t="s">
        <v>781</v>
      </c>
      <c r="IZ204" s="656">
        <v>45</v>
      </c>
      <c r="JA204" s="656" t="s">
        <v>789</v>
      </c>
      <c r="JB204" s="656" t="s">
        <v>783</v>
      </c>
      <c r="JC204" s="656" t="s">
        <v>783</v>
      </c>
      <c r="JD204" s="656" t="s">
        <v>783</v>
      </c>
      <c r="JE204" s="656">
        <v>329493</v>
      </c>
      <c r="JF204" s="656" t="s">
        <v>783</v>
      </c>
      <c r="JG204" s="656" t="s">
        <v>783</v>
      </c>
      <c r="JH204" s="656" t="s">
        <v>795</v>
      </c>
      <c r="JI204" s="656">
        <v>35</v>
      </c>
      <c r="JJ204" s="656" t="s">
        <v>783</v>
      </c>
      <c r="JK204" s="656" t="s">
        <v>783</v>
      </c>
      <c r="JL204" s="656" t="s">
        <v>783</v>
      </c>
      <c r="JM204" s="656" t="s">
        <v>790</v>
      </c>
      <c r="JN204" s="656">
        <v>4</v>
      </c>
      <c r="JO204" s="656">
        <v>1</v>
      </c>
      <c r="JP204" s="656" t="s">
        <v>783</v>
      </c>
      <c r="JQ204" s="656">
        <v>12683066</v>
      </c>
      <c r="JR204" s="656">
        <v>2013</v>
      </c>
      <c r="JS204" s="656">
        <v>12</v>
      </c>
      <c r="JT204" s="656" t="s">
        <v>783</v>
      </c>
      <c r="JU204" s="656" t="s">
        <v>783</v>
      </c>
      <c r="JV204" s="656" t="s">
        <v>982</v>
      </c>
      <c r="JW204" s="659">
        <v>739.20224399999995</v>
      </c>
      <c r="JX204">
        <f>JW204</f>
        <v>739.20224399999995</v>
      </c>
      <c r="JY204" s="225">
        <v>0.14000042499999998</v>
      </c>
    </row>
    <row r="205" spans="27:285" s="1445" customFormat="1" ht="15" thickBot="1">
      <c r="AA205" s="1464"/>
      <c r="FY205" s="655" t="s">
        <v>520</v>
      </c>
      <c r="FZ205" s="656">
        <v>36</v>
      </c>
      <c r="GA205" s="656">
        <v>30289679</v>
      </c>
      <c r="GB205" s="656">
        <v>35</v>
      </c>
      <c r="GC205" s="656" t="s">
        <v>3</v>
      </c>
      <c r="GD205" s="656">
        <v>12</v>
      </c>
      <c r="GE205" s="656">
        <v>1972</v>
      </c>
      <c r="GF205" s="656">
        <v>0</v>
      </c>
      <c r="GG205" s="656" t="s">
        <v>792</v>
      </c>
      <c r="GH205" s="656">
        <v>0</v>
      </c>
      <c r="GI205" s="656">
        <v>0</v>
      </c>
      <c r="GJ205" s="656" t="s">
        <v>792</v>
      </c>
      <c r="GK205" s="656">
        <v>0</v>
      </c>
      <c r="GL205" s="656" t="s">
        <v>781</v>
      </c>
      <c r="GM205" s="656" t="s">
        <v>782</v>
      </c>
      <c r="GN205" s="656">
        <v>66</v>
      </c>
      <c r="GO205" s="656" t="s">
        <v>783</v>
      </c>
      <c r="GP205" s="656">
        <v>0</v>
      </c>
      <c r="GQ205" s="656">
        <v>0</v>
      </c>
      <c r="GR205" s="656">
        <v>4</v>
      </c>
      <c r="GS205" s="656">
        <v>1</v>
      </c>
      <c r="GT205" s="656">
        <v>1</v>
      </c>
      <c r="GU205" s="656" t="s">
        <v>783</v>
      </c>
      <c r="GV205" s="656" t="s">
        <v>783</v>
      </c>
      <c r="GW205" s="656" t="s">
        <v>783</v>
      </c>
      <c r="GX205" s="656" t="s">
        <v>783</v>
      </c>
      <c r="GY205" s="656" t="s">
        <v>783</v>
      </c>
      <c r="GZ205" s="656">
        <v>1649</v>
      </c>
      <c r="HA205" s="656">
        <v>0.1</v>
      </c>
      <c r="HB205" s="656">
        <v>5</v>
      </c>
      <c r="HC205" s="656" t="s">
        <v>783</v>
      </c>
      <c r="HD205" s="656" t="s">
        <v>782</v>
      </c>
      <c r="HE205" s="656">
        <v>15</v>
      </c>
      <c r="HF205" s="656" t="s">
        <v>783</v>
      </c>
      <c r="HG205" s="656">
        <v>0</v>
      </c>
      <c r="HH205" s="656" t="s">
        <v>783</v>
      </c>
      <c r="HI205" s="656">
        <v>0</v>
      </c>
      <c r="HJ205" s="656">
        <v>1</v>
      </c>
      <c r="HK205" s="656">
        <v>45</v>
      </c>
      <c r="HL205" s="656" t="s">
        <v>784</v>
      </c>
      <c r="HM205" s="656" t="s">
        <v>785</v>
      </c>
      <c r="HN205" s="656" t="s">
        <v>783</v>
      </c>
      <c r="HO205" s="656" t="s">
        <v>783</v>
      </c>
      <c r="HP205" s="656" t="s">
        <v>783</v>
      </c>
      <c r="HQ205" s="656" t="s">
        <v>783</v>
      </c>
      <c r="HR205" s="656" t="s">
        <v>783</v>
      </c>
      <c r="HS205" s="656">
        <v>3979226</v>
      </c>
      <c r="HT205" s="656" t="s">
        <v>783</v>
      </c>
      <c r="HU205" s="656" t="s">
        <v>786</v>
      </c>
      <c r="HV205" s="656" t="s">
        <v>787</v>
      </c>
      <c r="HW205" s="656">
        <v>4</v>
      </c>
      <c r="HX205" s="656">
        <v>2014</v>
      </c>
      <c r="HY205" s="656">
        <v>63</v>
      </c>
      <c r="HZ205" s="656">
        <v>0</v>
      </c>
      <c r="IA205" s="656">
        <v>528</v>
      </c>
      <c r="IB205" s="657">
        <v>41697.500081018516</v>
      </c>
      <c r="IC205" s="656" t="s">
        <v>788</v>
      </c>
      <c r="ID205" s="656">
        <v>3974748</v>
      </c>
      <c r="IE205" s="656">
        <v>2014</v>
      </c>
      <c r="IF205" s="656">
        <v>1712</v>
      </c>
      <c r="IG205" s="656" t="s">
        <v>783</v>
      </c>
      <c r="IH205" s="656" t="s">
        <v>783</v>
      </c>
      <c r="II205" s="656" t="s">
        <v>783</v>
      </c>
      <c r="IJ205" s="656" t="s">
        <v>783</v>
      </c>
      <c r="IK205" s="656" t="s">
        <v>783</v>
      </c>
      <c r="IL205" s="656" t="s">
        <v>783</v>
      </c>
      <c r="IM205" s="656" t="s">
        <v>783</v>
      </c>
      <c r="IN205" s="656" t="s">
        <v>783</v>
      </c>
      <c r="IO205" s="656" t="s">
        <v>783</v>
      </c>
      <c r="IP205" s="656">
        <v>1649</v>
      </c>
      <c r="IQ205" s="657">
        <v>37477.354571759257</v>
      </c>
      <c r="IR205" s="656">
        <v>4</v>
      </c>
      <c r="IS205" s="656" t="s">
        <v>793</v>
      </c>
      <c r="IT205" s="656">
        <v>1</v>
      </c>
      <c r="IU205" s="658">
        <v>41275</v>
      </c>
      <c r="IV205" s="656" t="s">
        <v>783</v>
      </c>
      <c r="IW205" s="656" t="s">
        <v>783</v>
      </c>
      <c r="IX205" s="656" t="s">
        <v>783</v>
      </c>
      <c r="IY205" s="656" t="s">
        <v>781</v>
      </c>
      <c r="IZ205" s="656">
        <v>45</v>
      </c>
      <c r="JA205" s="656" t="s">
        <v>789</v>
      </c>
      <c r="JB205" s="656" t="s">
        <v>783</v>
      </c>
      <c r="JC205" s="656" t="s">
        <v>783</v>
      </c>
      <c r="JD205" s="656" t="s">
        <v>783</v>
      </c>
      <c r="JE205" s="656">
        <v>329494</v>
      </c>
      <c r="JF205" s="656" t="s">
        <v>783</v>
      </c>
      <c r="JG205" s="656" t="s">
        <v>783</v>
      </c>
      <c r="JH205" s="656" t="s">
        <v>795</v>
      </c>
      <c r="JI205" s="656">
        <v>35</v>
      </c>
      <c r="JJ205" s="656" t="s">
        <v>783</v>
      </c>
      <c r="JK205" s="656" t="s">
        <v>783</v>
      </c>
      <c r="JL205" s="656" t="s">
        <v>783</v>
      </c>
      <c r="JM205" s="656" t="s">
        <v>790</v>
      </c>
      <c r="JN205" s="656">
        <v>4</v>
      </c>
      <c r="JO205" s="656">
        <v>1</v>
      </c>
      <c r="JP205" s="656" t="s">
        <v>783</v>
      </c>
      <c r="JQ205" s="656">
        <v>12683066</v>
      </c>
      <c r="JR205" s="656">
        <v>2013</v>
      </c>
      <c r="JS205" s="656">
        <v>12</v>
      </c>
      <c r="JT205" s="656" t="s">
        <v>783</v>
      </c>
      <c r="JU205" s="656" t="s">
        <v>783</v>
      </c>
      <c r="JV205" s="656" t="s">
        <v>983</v>
      </c>
      <c r="JW205" s="659">
        <v>743.04699400000004</v>
      </c>
      <c r="JX205">
        <f>JW205</f>
        <v>743.04699400000004</v>
      </c>
      <c r="JY205" s="225">
        <v>0.14072859734848486</v>
      </c>
    </row>
    <row r="206" spans="27:285" s="1445" customFormat="1" ht="15" thickBot="1">
      <c r="AA206" s="1464"/>
      <c r="FY206" s="655" t="s">
        <v>522</v>
      </c>
      <c r="FZ206" s="656">
        <v>172</v>
      </c>
      <c r="GA206" s="656">
        <v>36245159</v>
      </c>
      <c r="GB206" s="656">
        <v>35</v>
      </c>
      <c r="GC206" s="656" t="s">
        <v>3</v>
      </c>
      <c r="GD206" s="656">
        <v>22</v>
      </c>
      <c r="GE206" s="656">
        <v>1999</v>
      </c>
      <c r="GF206" s="656">
        <v>0</v>
      </c>
      <c r="GG206" s="656" t="s">
        <v>792</v>
      </c>
      <c r="GH206" s="656">
        <v>0</v>
      </c>
      <c r="GI206" s="656">
        <v>0</v>
      </c>
      <c r="GJ206" s="656" t="s">
        <v>792</v>
      </c>
      <c r="GK206" s="656">
        <v>0</v>
      </c>
      <c r="GL206" s="656" t="s">
        <v>781</v>
      </c>
      <c r="GM206" s="656" t="s">
        <v>782</v>
      </c>
      <c r="GN206" s="656">
        <v>66</v>
      </c>
      <c r="GO206" s="656" t="s">
        <v>783</v>
      </c>
      <c r="GP206" s="656">
        <v>0</v>
      </c>
      <c r="GQ206" s="656">
        <v>0</v>
      </c>
      <c r="GR206" s="656">
        <v>4</v>
      </c>
      <c r="GS206" s="656">
        <v>2</v>
      </c>
      <c r="GT206" s="656">
        <v>1</v>
      </c>
      <c r="GU206" s="656" t="s">
        <v>783</v>
      </c>
      <c r="GV206" s="656" t="s">
        <v>783</v>
      </c>
      <c r="GW206" s="656" t="s">
        <v>783</v>
      </c>
      <c r="GX206" s="656" t="s">
        <v>783</v>
      </c>
      <c r="GY206" s="656" t="s">
        <v>783</v>
      </c>
      <c r="GZ206" s="656">
        <v>1649</v>
      </c>
      <c r="HA206" s="656">
        <v>0.3</v>
      </c>
      <c r="HB206" s="656">
        <v>5</v>
      </c>
      <c r="HC206" s="656" t="s">
        <v>783</v>
      </c>
      <c r="HD206" s="656" t="s">
        <v>782</v>
      </c>
      <c r="HE206" s="656">
        <v>10</v>
      </c>
      <c r="HF206" s="656" t="s">
        <v>783</v>
      </c>
      <c r="HG206" s="656">
        <v>0</v>
      </c>
      <c r="HH206" s="656" t="s">
        <v>783</v>
      </c>
      <c r="HI206" s="656">
        <v>0</v>
      </c>
      <c r="HJ206" s="656">
        <v>1</v>
      </c>
      <c r="HK206" s="656">
        <v>45</v>
      </c>
      <c r="HL206" s="656" t="s">
        <v>784</v>
      </c>
      <c r="HM206" s="656" t="s">
        <v>785</v>
      </c>
      <c r="HN206" s="656" t="s">
        <v>783</v>
      </c>
      <c r="HO206" s="656" t="s">
        <v>783</v>
      </c>
      <c r="HP206" s="656" t="s">
        <v>783</v>
      </c>
      <c r="HQ206" s="656" t="s">
        <v>783</v>
      </c>
      <c r="HR206" s="656" t="s">
        <v>783</v>
      </c>
      <c r="HS206" s="656">
        <v>5151129</v>
      </c>
      <c r="HT206" s="656" t="s">
        <v>783</v>
      </c>
      <c r="HU206" s="656" t="s">
        <v>786</v>
      </c>
      <c r="HV206" s="656" t="s">
        <v>787</v>
      </c>
      <c r="HW206" s="656">
        <v>4</v>
      </c>
      <c r="HX206" s="656">
        <v>2016</v>
      </c>
      <c r="HY206" s="656">
        <v>63</v>
      </c>
      <c r="HZ206" s="656">
        <v>0</v>
      </c>
      <c r="IA206" s="656">
        <v>1584</v>
      </c>
      <c r="IB206" s="657">
        <v>42374.403182870374</v>
      </c>
      <c r="IC206" s="656" t="s">
        <v>788</v>
      </c>
      <c r="ID206" s="656">
        <v>5151128</v>
      </c>
      <c r="IE206" s="656">
        <v>2016</v>
      </c>
      <c r="IF206" s="656">
        <v>1712</v>
      </c>
      <c r="IG206" s="656" t="s">
        <v>783</v>
      </c>
      <c r="IH206" s="656" t="s">
        <v>783</v>
      </c>
      <c r="II206" s="656" t="s">
        <v>783</v>
      </c>
      <c r="IJ206" s="656" t="s">
        <v>783</v>
      </c>
      <c r="IK206" s="656" t="s">
        <v>783</v>
      </c>
      <c r="IL206" s="656" t="s">
        <v>783</v>
      </c>
      <c r="IM206" s="656" t="s">
        <v>783</v>
      </c>
      <c r="IN206" s="656" t="s">
        <v>783</v>
      </c>
      <c r="IO206" s="656" t="s">
        <v>783</v>
      </c>
      <c r="IP206" s="656">
        <v>1649</v>
      </c>
      <c r="IQ206" s="657">
        <v>42361.316701388889</v>
      </c>
      <c r="IR206" s="656">
        <v>4</v>
      </c>
      <c r="IS206" s="656" t="s">
        <v>793</v>
      </c>
      <c r="IT206" s="656">
        <v>1</v>
      </c>
      <c r="IU206" s="658">
        <v>41275</v>
      </c>
      <c r="IV206" s="656" t="s">
        <v>783</v>
      </c>
      <c r="IW206" s="656" t="s">
        <v>783</v>
      </c>
      <c r="IX206" s="656" t="s">
        <v>783</v>
      </c>
      <c r="IY206" s="656" t="s">
        <v>781</v>
      </c>
      <c r="IZ206" s="656">
        <v>45</v>
      </c>
      <c r="JA206" s="656" t="s">
        <v>789</v>
      </c>
      <c r="JB206" s="656" t="s">
        <v>783</v>
      </c>
      <c r="JC206" s="656" t="s">
        <v>783</v>
      </c>
      <c r="JD206" s="656" t="s">
        <v>783</v>
      </c>
      <c r="JE206" s="656">
        <v>329495</v>
      </c>
      <c r="JF206" s="656" t="s">
        <v>783</v>
      </c>
      <c r="JG206" s="656" t="s">
        <v>783</v>
      </c>
      <c r="JH206" s="656" t="s">
        <v>795</v>
      </c>
      <c r="JI206" s="656">
        <v>35</v>
      </c>
      <c r="JJ206" s="656" t="s">
        <v>783</v>
      </c>
      <c r="JK206" s="656" t="s">
        <v>783</v>
      </c>
      <c r="JL206" s="656" t="s">
        <v>783</v>
      </c>
      <c r="JM206" s="656" t="s">
        <v>790</v>
      </c>
      <c r="JN206" s="656">
        <v>4</v>
      </c>
      <c r="JO206" s="656">
        <v>1</v>
      </c>
      <c r="JP206" s="656" t="s">
        <v>783</v>
      </c>
      <c r="JQ206" s="656">
        <v>12683066</v>
      </c>
      <c r="JR206" s="656">
        <v>2013</v>
      </c>
      <c r="JS206" s="656">
        <v>12</v>
      </c>
      <c r="JT206" s="656" t="s">
        <v>783</v>
      </c>
      <c r="JU206" s="656" t="s">
        <v>783</v>
      </c>
      <c r="JV206" s="656" t="s">
        <v>984</v>
      </c>
      <c r="JW206" s="659">
        <v>1587.6369589999999</v>
      </c>
      <c r="JX206">
        <f>JW206</f>
        <v>1587.6369589999999</v>
      </c>
      <c r="JY206" s="225">
        <v>0.30068881799242425</v>
      </c>
    </row>
    <row r="207" spans="27:285" s="1445" customFormat="1" ht="15" thickBot="1">
      <c r="AA207" s="1464"/>
      <c r="FY207" s="655" t="s">
        <v>524</v>
      </c>
      <c r="FZ207" s="656">
        <v>245</v>
      </c>
      <c r="GA207" s="656">
        <v>32434932</v>
      </c>
      <c r="GB207" s="656">
        <v>35</v>
      </c>
      <c r="GC207" s="656" t="s">
        <v>3</v>
      </c>
      <c r="GD207" s="656">
        <v>20</v>
      </c>
      <c r="GE207" s="656">
        <v>1999</v>
      </c>
      <c r="GF207" s="656">
        <v>0</v>
      </c>
      <c r="GG207" s="656" t="s">
        <v>792</v>
      </c>
      <c r="GH207" s="656">
        <v>0</v>
      </c>
      <c r="GI207" s="656">
        <v>0</v>
      </c>
      <c r="GJ207" s="656" t="s">
        <v>792</v>
      </c>
      <c r="GK207" s="656">
        <v>0</v>
      </c>
      <c r="GL207" s="656" t="s">
        <v>781</v>
      </c>
      <c r="GM207" s="656" t="s">
        <v>782</v>
      </c>
      <c r="GN207" s="656">
        <v>66</v>
      </c>
      <c r="GO207" s="656" t="s">
        <v>783</v>
      </c>
      <c r="GP207" s="656">
        <v>0</v>
      </c>
      <c r="GQ207" s="656">
        <v>0</v>
      </c>
      <c r="GR207" s="656">
        <v>4</v>
      </c>
      <c r="GS207" s="656">
        <v>2</v>
      </c>
      <c r="GT207" s="656">
        <v>2</v>
      </c>
      <c r="GU207" s="656" t="s">
        <v>783</v>
      </c>
      <c r="GV207" s="656" t="s">
        <v>783</v>
      </c>
      <c r="GW207" s="656" t="s">
        <v>783</v>
      </c>
      <c r="GX207" s="656" t="s">
        <v>783</v>
      </c>
      <c r="GY207" s="656" t="s">
        <v>783</v>
      </c>
      <c r="GZ207" s="656">
        <v>1649</v>
      </c>
      <c r="HA207" s="656">
        <v>0.1</v>
      </c>
      <c r="HB207" s="656">
        <v>5</v>
      </c>
      <c r="HC207" s="656" t="s">
        <v>783</v>
      </c>
      <c r="HD207" s="656" t="s">
        <v>782</v>
      </c>
      <c r="HE207" s="656">
        <v>4</v>
      </c>
      <c r="HF207" s="656" t="s">
        <v>783</v>
      </c>
      <c r="HG207" s="656">
        <v>0</v>
      </c>
      <c r="HH207" s="656" t="s">
        <v>783</v>
      </c>
      <c r="HI207" s="656">
        <v>0</v>
      </c>
      <c r="HJ207" s="656">
        <v>1</v>
      </c>
      <c r="HK207" s="656">
        <v>45</v>
      </c>
      <c r="HL207" s="656" t="s">
        <v>784</v>
      </c>
      <c r="HM207" s="656" t="s">
        <v>785</v>
      </c>
      <c r="HN207" s="656" t="s">
        <v>783</v>
      </c>
      <c r="HO207" s="656" t="s">
        <v>783</v>
      </c>
      <c r="HP207" s="656" t="s">
        <v>783</v>
      </c>
      <c r="HQ207" s="656" t="s">
        <v>783</v>
      </c>
      <c r="HR207" s="656" t="s">
        <v>783</v>
      </c>
      <c r="HS207" s="656">
        <v>3980771</v>
      </c>
      <c r="HT207" s="656" t="s">
        <v>783</v>
      </c>
      <c r="HU207" s="656" t="s">
        <v>786</v>
      </c>
      <c r="HV207" s="656" t="s">
        <v>787</v>
      </c>
      <c r="HW207" s="656">
        <v>4</v>
      </c>
      <c r="HX207" s="656">
        <v>2016</v>
      </c>
      <c r="HY207" s="656">
        <v>63</v>
      </c>
      <c r="HZ207" s="656">
        <v>0</v>
      </c>
      <c r="IA207" s="656">
        <v>528</v>
      </c>
      <c r="IB207" s="657">
        <v>42227.682129629633</v>
      </c>
      <c r="IC207" s="656" t="s">
        <v>788</v>
      </c>
      <c r="ID207" s="656">
        <v>3976293</v>
      </c>
      <c r="IE207" s="656">
        <v>2014</v>
      </c>
      <c r="IF207" s="656">
        <v>1712</v>
      </c>
      <c r="IG207" s="656" t="s">
        <v>783</v>
      </c>
      <c r="IH207" s="656" t="s">
        <v>783</v>
      </c>
      <c r="II207" s="656" t="s">
        <v>783</v>
      </c>
      <c r="IJ207" s="656" t="s">
        <v>783</v>
      </c>
      <c r="IK207" s="656" t="s">
        <v>783</v>
      </c>
      <c r="IL207" s="656" t="s">
        <v>783</v>
      </c>
      <c r="IM207" s="656" t="s">
        <v>783</v>
      </c>
      <c r="IN207" s="656" t="s">
        <v>783</v>
      </c>
      <c r="IO207" s="656" t="s">
        <v>783</v>
      </c>
      <c r="IP207" s="656">
        <v>1649</v>
      </c>
      <c r="IQ207" s="657">
        <v>37477.354571759257</v>
      </c>
      <c r="IR207" s="656">
        <v>4</v>
      </c>
      <c r="IS207" s="656" t="s">
        <v>793</v>
      </c>
      <c r="IT207" s="656">
        <v>2</v>
      </c>
      <c r="IU207" s="658">
        <v>41275</v>
      </c>
      <c r="IV207" s="656" t="s">
        <v>783</v>
      </c>
      <c r="IW207" s="656" t="s">
        <v>783</v>
      </c>
      <c r="IX207" s="656" t="s">
        <v>783</v>
      </c>
      <c r="IY207" s="656" t="s">
        <v>781</v>
      </c>
      <c r="IZ207" s="656">
        <v>45</v>
      </c>
      <c r="JA207" s="656" t="s">
        <v>789</v>
      </c>
      <c r="JB207" s="656" t="s">
        <v>783</v>
      </c>
      <c r="JC207" s="656" t="s">
        <v>783</v>
      </c>
      <c r="JD207" s="656" t="s">
        <v>783</v>
      </c>
      <c r="JE207" s="656">
        <v>329496</v>
      </c>
      <c r="JF207" s="656" t="s">
        <v>783</v>
      </c>
      <c r="JG207" s="656" t="s">
        <v>783</v>
      </c>
      <c r="JH207" s="656" t="s">
        <v>804</v>
      </c>
      <c r="JI207" s="656">
        <v>35</v>
      </c>
      <c r="JJ207" s="656" t="s">
        <v>783</v>
      </c>
      <c r="JK207" s="656" t="s">
        <v>783</v>
      </c>
      <c r="JL207" s="656" t="s">
        <v>783</v>
      </c>
      <c r="JM207" s="656" t="s">
        <v>790</v>
      </c>
      <c r="JN207" s="656">
        <v>4</v>
      </c>
      <c r="JO207" s="656">
        <v>1</v>
      </c>
      <c r="JP207" s="656" t="s">
        <v>783</v>
      </c>
      <c r="JQ207" s="656">
        <v>12683066</v>
      </c>
      <c r="JR207" s="656">
        <v>2013</v>
      </c>
      <c r="JS207" s="656">
        <v>12</v>
      </c>
      <c r="JT207" s="656" t="s">
        <v>783</v>
      </c>
      <c r="JU207" s="656" t="s">
        <v>783</v>
      </c>
      <c r="JV207" s="656" t="s">
        <v>985</v>
      </c>
      <c r="JW207" s="659">
        <v>530.06732999999997</v>
      </c>
      <c r="JX207">
        <f>JW207</f>
        <v>530.06732999999997</v>
      </c>
      <c r="JY207" s="225">
        <v>0.10039153977272727</v>
      </c>
    </row>
    <row r="208" spans="27:285" s="1445" customFormat="1">
      <c r="AA208" s="1464"/>
      <c r="FY208" s="666" t="s">
        <v>526</v>
      </c>
      <c r="FZ208" s="667">
        <v>78</v>
      </c>
      <c r="GA208" s="667">
        <v>30289689</v>
      </c>
      <c r="GB208" s="667">
        <v>55</v>
      </c>
      <c r="GC208" s="667" t="s">
        <v>798</v>
      </c>
      <c r="GD208" s="667">
        <v>20</v>
      </c>
      <c r="GE208" s="667">
        <v>1970</v>
      </c>
      <c r="GF208" s="667">
        <v>0</v>
      </c>
      <c r="GG208" s="667" t="s">
        <v>792</v>
      </c>
      <c r="GH208" s="667">
        <v>0</v>
      </c>
      <c r="GI208" s="667">
        <v>0</v>
      </c>
      <c r="GJ208" s="667" t="s">
        <v>792</v>
      </c>
      <c r="GK208" s="667">
        <v>0</v>
      </c>
      <c r="GL208" s="667" t="s">
        <v>781</v>
      </c>
      <c r="GM208" s="667" t="s">
        <v>782</v>
      </c>
      <c r="GN208" s="667">
        <v>50</v>
      </c>
      <c r="GO208" s="667" t="s">
        <v>783</v>
      </c>
      <c r="GP208" s="667">
        <v>0</v>
      </c>
      <c r="GQ208" s="667">
        <v>0</v>
      </c>
      <c r="GR208" s="667">
        <v>4</v>
      </c>
      <c r="GS208" s="667">
        <v>2</v>
      </c>
      <c r="GT208" s="667">
        <v>3</v>
      </c>
      <c r="GU208" s="667" t="s">
        <v>783</v>
      </c>
      <c r="GV208" s="667" t="s">
        <v>783</v>
      </c>
      <c r="GW208" s="667" t="s">
        <v>783</v>
      </c>
      <c r="GX208" s="667" t="s">
        <v>783</v>
      </c>
      <c r="GY208" s="667" t="s">
        <v>783</v>
      </c>
      <c r="GZ208" s="667">
        <v>1649</v>
      </c>
      <c r="HA208" s="667">
        <v>0.12</v>
      </c>
      <c r="HB208" s="667">
        <v>5</v>
      </c>
      <c r="HC208" s="667" t="s">
        <v>783</v>
      </c>
      <c r="HD208" s="667" t="s">
        <v>782</v>
      </c>
      <c r="HE208" s="667">
        <v>35</v>
      </c>
      <c r="HF208" s="667" t="s">
        <v>783</v>
      </c>
      <c r="HG208" s="667">
        <v>0</v>
      </c>
      <c r="HH208" s="667" t="s">
        <v>783</v>
      </c>
      <c r="HI208" s="667">
        <v>0</v>
      </c>
      <c r="HJ208" s="667">
        <v>1</v>
      </c>
      <c r="HK208" s="667">
        <v>45</v>
      </c>
      <c r="HL208" s="667" t="s">
        <v>784</v>
      </c>
      <c r="HM208" s="667" t="s">
        <v>785</v>
      </c>
      <c r="HN208" s="667" t="s">
        <v>783</v>
      </c>
      <c r="HO208" s="667" t="s">
        <v>783</v>
      </c>
      <c r="HP208" s="667" t="s">
        <v>783</v>
      </c>
      <c r="HQ208" s="667" t="s">
        <v>783</v>
      </c>
      <c r="HR208" s="667" t="s">
        <v>783</v>
      </c>
      <c r="HS208" s="667">
        <v>3979235</v>
      </c>
      <c r="HT208" s="667" t="s">
        <v>783</v>
      </c>
      <c r="HU208" s="667" t="s">
        <v>786</v>
      </c>
      <c r="HV208" s="667" t="s">
        <v>787</v>
      </c>
      <c r="HW208" s="667">
        <v>4</v>
      </c>
      <c r="HX208" s="667">
        <v>2014</v>
      </c>
      <c r="HY208" s="667">
        <v>63</v>
      </c>
      <c r="HZ208" s="667">
        <v>0</v>
      </c>
      <c r="IA208" s="667">
        <v>634</v>
      </c>
      <c r="IB208" s="668">
        <v>41697.500081018516</v>
      </c>
      <c r="IC208" s="667" t="s">
        <v>788</v>
      </c>
      <c r="ID208" s="667">
        <v>3974757</v>
      </c>
      <c r="IE208" s="667">
        <v>2014</v>
      </c>
      <c r="IF208" s="667">
        <v>1712</v>
      </c>
      <c r="IG208" s="667" t="s">
        <v>783</v>
      </c>
      <c r="IH208" s="667" t="s">
        <v>783</v>
      </c>
      <c r="II208" s="667" t="s">
        <v>783</v>
      </c>
      <c r="IJ208" s="667" t="s">
        <v>783</v>
      </c>
      <c r="IK208" s="667" t="s">
        <v>783</v>
      </c>
      <c r="IL208" s="667" t="s">
        <v>783</v>
      </c>
      <c r="IM208" s="667" t="s">
        <v>783</v>
      </c>
      <c r="IN208" s="667" t="s">
        <v>783</v>
      </c>
      <c r="IO208" s="667" t="s">
        <v>783</v>
      </c>
      <c r="IP208" s="667">
        <v>1649</v>
      </c>
      <c r="IQ208" s="668">
        <v>37477.354571759257</v>
      </c>
      <c r="IR208" s="667">
        <v>2</v>
      </c>
      <c r="IS208" s="667" t="s">
        <v>793</v>
      </c>
      <c r="IT208" s="667">
        <v>3</v>
      </c>
      <c r="IU208" s="669">
        <v>41275</v>
      </c>
      <c r="IV208" s="667" t="s">
        <v>783</v>
      </c>
      <c r="IW208" s="667" t="s">
        <v>783</v>
      </c>
      <c r="IX208" s="667" t="s">
        <v>783</v>
      </c>
      <c r="IY208" s="667" t="s">
        <v>781</v>
      </c>
      <c r="IZ208" s="667">
        <v>45</v>
      </c>
      <c r="JA208" s="667" t="s">
        <v>789</v>
      </c>
      <c r="JB208" s="667" t="s">
        <v>783</v>
      </c>
      <c r="JC208" s="667" t="s">
        <v>783</v>
      </c>
      <c r="JD208" s="667" t="s">
        <v>783</v>
      </c>
      <c r="JE208" s="667">
        <v>329497</v>
      </c>
      <c r="JF208" s="667" t="s">
        <v>783</v>
      </c>
      <c r="JG208" s="667" t="s">
        <v>783</v>
      </c>
      <c r="JH208" s="667" t="s">
        <v>804</v>
      </c>
      <c r="JI208" s="667">
        <v>55</v>
      </c>
      <c r="JJ208" s="667" t="s">
        <v>783</v>
      </c>
      <c r="JK208" s="667" t="s">
        <v>783</v>
      </c>
      <c r="JL208" s="667" t="s">
        <v>783</v>
      </c>
      <c r="JM208" s="667" t="s">
        <v>790</v>
      </c>
      <c r="JN208" s="667">
        <v>4</v>
      </c>
      <c r="JO208" s="667">
        <v>3</v>
      </c>
      <c r="JP208" s="667" t="s">
        <v>783</v>
      </c>
      <c r="JQ208" s="667">
        <v>10711928</v>
      </c>
      <c r="JR208" s="667">
        <v>2011</v>
      </c>
      <c r="JS208" s="667">
        <v>3</v>
      </c>
      <c r="JT208" s="667" t="s">
        <v>783</v>
      </c>
      <c r="JU208" s="667" t="s">
        <v>783</v>
      </c>
      <c r="JV208" s="667" t="s">
        <v>986</v>
      </c>
      <c r="JW208" s="670">
        <v>1127.2266</v>
      </c>
      <c r="JX208"/>
      <c r="JY208" s="225"/>
    </row>
    <row r="209" spans="27:285" s="1445" customFormat="1">
      <c r="AA209" s="1464"/>
      <c r="FY209" s="660" t="s">
        <v>338</v>
      </c>
      <c r="FZ209" s="661">
        <v>4</v>
      </c>
      <c r="GA209" s="661">
        <v>30289700</v>
      </c>
      <c r="GB209" s="661">
        <v>70</v>
      </c>
      <c r="GC209" s="661" t="s">
        <v>830</v>
      </c>
      <c r="GD209" s="661">
        <v>20</v>
      </c>
      <c r="GE209" s="661">
        <v>2012</v>
      </c>
      <c r="GF209" s="661">
        <v>2</v>
      </c>
      <c r="GG209" s="661" t="s">
        <v>148</v>
      </c>
      <c r="GH209" s="661">
        <v>3</v>
      </c>
      <c r="GI209" s="661">
        <v>2</v>
      </c>
      <c r="GJ209" s="661" t="s">
        <v>148</v>
      </c>
      <c r="GK209" s="661">
        <v>3</v>
      </c>
      <c r="GL209" s="661" t="s">
        <v>781</v>
      </c>
      <c r="GM209" s="661" t="s">
        <v>782</v>
      </c>
      <c r="GN209" s="661">
        <v>66</v>
      </c>
      <c r="GO209" s="661" t="s">
        <v>783</v>
      </c>
      <c r="GP209" s="661">
        <v>0</v>
      </c>
      <c r="GQ209" s="661">
        <v>0</v>
      </c>
      <c r="GR209" s="661">
        <v>4</v>
      </c>
      <c r="GS209" s="661">
        <v>2</v>
      </c>
      <c r="GT209" s="661">
        <v>10</v>
      </c>
      <c r="GU209" s="661" t="s">
        <v>783</v>
      </c>
      <c r="GV209" s="661" t="s">
        <v>783</v>
      </c>
      <c r="GW209" s="661" t="s">
        <v>783</v>
      </c>
      <c r="GX209" s="661" t="s">
        <v>783</v>
      </c>
      <c r="GY209" s="661" t="s">
        <v>783</v>
      </c>
      <c r="GZ209" s="661">
        <v>1649</v>
      </c>
      <c r="HA209" s="661">
        <v>0.61</v>
      </c>
      <c r="HB209" s="661">
        <v>5</v>
      </c>
      <c r="HC209" s="661" t="s">
        <v>783</v>
      </c>
      <c r="HD209" s="661" t="s">
        <v>793</v>
      </c>
      <c r="HE209" s="661">
        <v>150</v>
      </c>
      <c r="HF209" s="661" t="s">
        <v>783</v>
      </c>
      <c r="HG209" s="661">
        <v>0</v>
      </c>
      <c r="HH209" s="661" t="s">
        <v>783</v>
      </c>
      <c r="HI209" s="661">
        <v>0</v>
      </c>
      <c r="HJ209" s="661">
        <v>1</v>
      </c>
      <c r="HK209" s="661">
        <v>45</v>
      </c>
      <c r="HL209" s="661" t="s">
        <v>784</v>
      </c>
      <c r="HM209" s="661" t="s">
        <v>785</v>
      </c>
      <c r="HN209" s="661" t="s">
        <v>783</v>
      </c>
      <c r="HO209" s="661" t="s">
        <v>783</v>
      </c>
      <c r="HP209" s="661" t="s">
        <v>783</v>
      </c>
      <c r="HQ209" s="661" t="s">
        <v>783</v>
      </c>
      <c r="HR209" s="661" t="s">
        <v>783</v>
      </c>
      <c r="HS209" s="661">
        <v>3974644</v>
      </c>
      <c r="HT209" s="661" t="s">
        <v>783</v>
      </c>
      <c r="HU209" s="661" t="s">
        <v>786</v>
      </c>
      <c r="HV209" s="661" t="s">
        <v>787</v>
      </c>
      <c r="HW209" s="661">
        <v>4</v>
      </c>
      <c r="HX209" s="661">
        <v>2014</v>
      </c>
      <c r="HY209" s="661">
        <v>63</v>
      </c>
      <c r="HZ209" s="661">
        <v>0</v>
      </c>
      <c r="IA209" s="661">
        <v>3221</v>
      </c>
      <c r="IB209" s="662">
        <v>41697.500081018516</v>
      </c>
      <c r="IC209" s="661" t="s">
        <v>788</v>
      </c>
      <c r="ID209" s="661">
        <v>3979122</v>
      </c>
      <c r="IE209" s="661">
        <v>2014</v>
      </c>
      <c r="IF209" s="661">
        <v>1712</v>
      </c>
      <c r="IG209" s="661" t="s">
        <v>783</v>
      </c>
      <c r="IH209" s="661" t="s">
        <v>783</v>
      </c>
      <c r="II209" s="661" t="s">
        <v>783</v>
      </c>
      <c r="IJ209" s="661" t="s">
        <v>783</v>
      </c>
      <c r="IK209" s="661" t="s">
        <v>783</v>
      </c>
      <c r="IL209" s="661" t="s">
        <v>783</v>
      </c>
      <c r="IM209" s="661" t="s">
        <v>783</v>
      </c>
      <c r="IN209" s="661" t="s">
        <v>783</v>
      </c>
      <c r="IO209" s="661" t="s">
        <v>783</v>
      </c>
      <c r="IP209" s="661">
        <v>1649</v>
      </c>
      <c r="IQ209" s="662">
        <v>37477.354571759257</v>
      </c>
      <c r="IR209" s="661">
        <v>2</v>
      </c>
      <c r="IS209" s="661" t="s">
        <v>793</v>
      </c>
      <c r="IT209" s="661">
        <v>10</v>
      </c>
      <c r="IU209" s="663">
        <v>41275</v>
      </c>
      <c r="IV209" s="661" t="s">
        <v>783</v>
      </c>
      <c r="IW209" s="661" t="s">
        <v>783</v>
      </c>
      <c r="IX209" s="661" t="s">
        <v>783</v>
      </c>
      <c r="IY209" s="661" t="s">
        <v>781</v>
      </c>
      <c r="IZ209" s="661">
        <v>45</v>
      </c>
      <c r="JA209" s="661" t="s">
        <v>789</v>
      </c>
      <c r="JB209" s="661" t="s">
        <v>783</v>
      </c>
      <c r="JC209" s="661" t="s">
        <v>783</v>
      </c>
      <c r="JD209" s="661" t="s">
        <v>783</v>
      </c>
      <c r="JE209" s="661">
        <v>329498</v>
      </c>
      <c r="JF209" s="661" t="s">
        <v>783</v>
      </c>
      <c r="JG209" s="661" t="s">
        <v>783</v>
      </c>
      <c r="JH209" s="661" t="s">
        <v>815</v>
      </c>
      <c r="JI209" s="661">
        <v>70</v>
      </c>
      <c r="JJ209" s="661" t="s">
        <v>783</v>
      </c>
      <c r="JK209" s="661" t="s">
        <v>783</v>
      </c>
      <c r="JL209" s="661" t="s">
        <v>783</v>
      </c>
      <c r="JM209" s="661" t="s">
        <v>790</v>
      </c>
      <c r="JN209" s="661">
        <v>4</v>
      </c>
      <c r="JO209" s="661">
        <v>4</v>
      </c>
      <c r="JP209" s="661" t="s">
        <v>783</v>
      </c>
      <c r="JQ209" s="661" t="s">
        <v>783</v>
      </c>
      <c r="JR209" s="661" t="s">
        <v>783</v>
      </c>
      <c r="JS209" s="661" t="s">
        <v>783</v>
      </c>
      <c r="JT209" s="661" t="s">
        <v>783</v>
      </c>
      <c r="JU209" s="661" t="s">
        <v>783</v>
      </c>
      <c r="JV209" s="661" t="s">
        <v>987</v>
      </c>
      <c r="JW209" s="664">
        <v>2953.00513</v>
      </c>
      <c r="JX209"/>
      <c r="JY209" s="225"/>
    </row>
    <row r="210" spans="27:285" s="1445" customFormat="1">
      <c r="AA210" s="1464"/>
      <c r="FY210" s="660" t="s">
        <v>338</v>
      </c>
      <c r="FZ210" s="661">
        <v>181</v>
      </c>
      <c r="GA210" s="661">
        <v>35528712</v>
      </c>
      <c r="GB210" s="661">
        <v>70</v>
      </c>
      <c r="GC210" s="661" t="s">
        <v>830</v>
      </c>
      <c r="GD210" s="661">
        <v>20</v>
      </c>
      <c r="GE210" s="661">
        <v>2012</v>
      </c>
      <c r="GF210" s="661">
        <v>2</v>
      </c>
      <c r="GG210" s="661" t="s">
        <v>148</v>
      </c>
      <c r="GH210" s="661">
        <v>3</v>
      </c>
      <c r="GI210" s="661">
        <v>2</v>
      </c>
      <c r="GJ210" s="661" t="s">
        <v>148</v>
      </c>
      <c r="GK210" s="661">
        <v>3</v>
      </c>
      <c r="GL210" s="661" t="s">
        <v>781</v>
      </c>
      <c r="GM210" s="661" t="s">
        <v>782</v>
      </c>
      <c r="GN210" s="661">
        <v>66</v>
      </c>
      <c r="GO210" s="661" t="s">
        <v>783</v>
      </c>
      <c r="GP210" s="661">
        <v>0</v>
      </c>
      <c r="GQ210" s="661">
        <v>0</v>
      </c>
      <c r="GR210" s="661">
        <v>4</v>
      </c>
      <c r="GS210" s="661">
        <v>2</v>
      </c>
      <c r="GT210" s="661">
        <v>10</v>
      </c>
      <c r="GU210" s="661" t="s">
        <v>783</v>
      </c>
      <c r="GV210" s="661" t="s">
        <v>783</v>
      </c>
      <c r="GW210" s="661" t="s">
        <v>783</v>
      </c>
      <c r="GX210" s="661" t="s">
        <v>783</v>
      </c>
      <c r="GY210" s="661" t="s">
        <v>783</v>
      </c>
      <c r="GZ210" s="661">
        <v>1649</v>
      </c>
      <c r="HA210" s="661">
        <v>0.18</v>
      </c>
      <c r="HB210" s="661">
        <v>5</v>
      </c>
      <c r="HC210" s="661" t="s">
        <v>783</v>
      </c>
      <c r="HD210" s="661" t="s">
        <v>793</v>
      </c>
      <c r="HE210" s="661">
        <v>150</v>
      </c>
      <c r="HF210" s="661" t="s">
        <v>783</v>
      </c>
      <c r="HG210" s="661">
        <v>0</v>
      </c>
      <c r="HH210" s="661" t="s">
        <v>783</v>
      </c>
      <c r="HI210" s="661">
        <v>0</v>
      </c>
      <c r="HJ210" s="661">
        <v>1</v>
      </c>
      <c r="HK210" s="661">
        <v>45</v>
      </c>
      <c r="HL210" s="661" t="s">
        <v>784</v>
      </c>
      <c r="HM210" s="661" t="s">
        <v>785</v>
      </c>
      <c r="HN210" s="661" t="s">
        <v>783</v>
      </c>
      <c r="HO210" s="661" t="s">
        <v>783</v>
      </c>
      <c r="HP210" s="661" t="s">
        <v>783</v>
      </c>
      <c r="HQ210" s="661" t="s">
        <v>783</v>
      </c>
      <c r="HR210" s="661" t="s">
        <v>783</v>
      </c>
      <c r="HS210" s="661">
        <v>3979905</v>
      </c>
      <c r="HT210" s="661" t="s">
        <v>783</v>
      </c>
      <c r="HU210" s="661" t="s">
        <v>786</v>
      </c>
      <c r="HV210" s="661" t="s">
        <v>787</v>
      </c>
      <c r="HW210" s="661">
        <v>4</v>
      </c>
      <c r="HX210" s="661">
        <v>2016</v>
      </c>
      <c r="HY210" s="661">
        <v>63</v>
      </c>
      <c r="HZ210" s="661">
        <v>528</v>
      </c>
      <c r="IA210" s="661">
        <v>1478</v>
      </c>
      <c r="IB210" s="662">
        <v>42348.42765046296</v>
      </c>
      <c r="IC210" s="661" t="s">
        <v>788</v>
      </c>
      <c r="ID210" s="661">
        <v>3975427</v>
      </c>
      <c r="IE210" s="661">
        <v>2016</v>
      </c>
      <c r="IF210" s="661">
        <v>1712</v>
      </c>
      <c r="IG210" s="661" t="s">
        <v>783</v>
      </c>
      <c r="IH210" s="661" t="s">
        <v>783</v>
      </c>
      <c r="II210" s="661" t="s">
        <v>783</v>
      </c>
      <c r="IJ210" s="661" t="s">
        <v>783</v>
      </c>
      <c r="IK210" s="661" t="s">
        <v>783</v>
      </c>
      <c r="IL210" s="661" t="s">
        <v>783</v>
      </c>
      <c r="IM210" s="661" t="s">
        <v>783</v>
      </c>
      <c r="IN210" s="661" t="s">
        <v>783</v>
      </c>
      <c r="IO210" s="661" t="s">
        <v>783</v>
      </c>
      <c r="IP210" s="661">
        <v>1649</v>
      </c>
      <c r="IQ210" s="662">
        <v>37477.354571759257</v>
      </c>
      <c r="IR210" s="661">
        <v>2</v>
      </c>
      <c r="IS210" s="661" t="s">
        <v>793</v>
      </c>
      <c r="IT210" s="661">
        <v>10</v>
      </c>
      <c r="IU210" s="663">
        <v>41275</v>
      </c>
      <c r="IV210" s="661" t="s">
        <v>783</v>
      </c>
      <c r="IW210" s="661" t="s">
        <v>783</v>
      </c>
      <c r="IX210" s="661" t="s">
        <v>783</v>
      </c>
      <c r="IY210" s="661" t="s">
        <v>781</v>
      </c>
      <c r="IZ210" s="661">
        <v>45</v>
      </c>
      <c r="JA210" s="661" t="s">
        <v>789</v>
      </c>
      <c r="JB210" s="661" t="s">
        <v>783</v>
      </c>
      <c r="JC210" s="661" t="s">
        <v>783</v>
      </c>
      <c r="JD210" s="661" t="s">
        <v>783</v>
      </c>
      <c r="JE210" s="661">
        <v>329498</v>
      </c>
      <c r="JF210" s="661" t="s">
        <v>783</v>
      </c>
      <c r="JG210" s="661" t="s">
        <v>783</v>
      </c>
      <c r="JH210" s="661" t="s">
        <v>815</v>
      </c>
      <c r="JI210" s="661">
        <v>70</v>
      </c>
      <c r="JJ210" s="661" t="s">
        <v>783</v>
      </c>
      <c r="JK210" s="661" t="s">
        <v>783</v>
      </c>
      <c r="JL210" s="661" t="s">
        <v>783</v>
      </c>
      <c r="JM210" s="661" t="s">
        <v>790</v>
      </c>
      <c r="JN210" s="661">
        <v>4</v>
      </c>
      <c r="JO210" s="661">
        <v>4</v>
      </c>
      <c r="JP210" s="661" t="s">
        <v>783</v>
      </c>
      <c r="JQ210" s="661" t="s">
        <v>783</v>
      </c>
      <c r="JR210" s="661" t="s">
        <v>783</v>
      </c>
      <c r="JS210" s="661" t="s">
        <v>783</v>
      </c>
      <c r="JT210" s="661" t="s">
        <v>783</v>
      </c>
      <c r="JU210" s="661" t="s">
        <v>783</v>
      </c>
      <c r="JV210" s="661" t="s">
        <v>988</v>
      </c>
      <c r="JW210" s="664">
        <v>927.13939600000003</v>
      </c>
      <c r="JX210"/>
      <c r="JY210" s="225"/>
    </row>
    <row r="211" spans="27:285" s="1445" customFormat="1">
      <c r="AA211" s="1464"/>
      <c r="FY211" s="660" t="s">
        <v>338</v>
      </c>
      <c r="FZ211" s="661">
        <v>239</v>
      </c>
      <c r="GA211" s="661">
        <v>35528719</v>
      </c>
      <c r="GB211" s="661">
        <v>70</v>
      </c>
      <c r="GC211" s="661" t="s">
        <v>830</v>
      </c>
      <c r="GD211" s="661">
        <v>20</v>
      </c>
      <c r="GE211" s="661">
        <v>2012</v>
      </c>
      <c r="GF211" s="661">
        <v>2</v>
      </c>
      <c r="GG211" s="661" t="s">
        <v>148</v>
      </c>
      <c r="GH211" s="661">
        <v>3</v>
      </c>
      <c r="GI211" s="661">
        <v>2</v>
      </c>
      <c r="GJ211" s="661" t="s">
        <v>148</v>
      </c>
      <c r="GK211" s="661">
        <v>3</v>
      </c>
      <c r="GL211" s="661" t="s">
        <v>781</v>
      </c>
      <c r="GM211" s="661" t="s">
        <v>782</v>
      </c>
      <c r="GN211" s="661">
        <v>66</v>
      </c>
      <c r="GO211" s="661" t="s">
        <v>783</v>
      </c>
      <c r="GP211" s="661">
        <v>0</v>
      </c>
      <c r="GQ211" s="661">
        <v>0</v>
      </c>
      <c r="GR211" s="661">
        <v>4</v>
      </c>
      <c r="GS211" s="661">
        <v>2</v>
      </c>
      <c r="GT211" s="661">
        <v>10</v>
      </c>
      <c r="GU211" s="661" t="s">
        <v>783</v>
      </c>
      <c r="GV211" s="661" t="s">
        <v>783</v>
      </c>
      <c r="GW211" s="661" t="s">
        <v>783</v>
      </c>
      <c r="GX211" s="661" t="s">
        <v>783</v>
      </c>
      <c r="GY211" s="661" t="s">
        <v>783</v>
      </c>
      <c r="GZ211" s="661">
        <v>1649</v>
      </c>
      <c r="HA211" s="661">
        <v>0.28999999999999998</v>
      </c>
      <c r="HB211" s="661">
        <v>5</v>
      </c>
      <c r="HC211" s="661" t="s">
        <v>783</v>
      </c>
      <c r="HD211" s="661" t="s">
        <v>782</v>
      </c>
      <c r="HE211" s="661">
        <v>35</v>
      </c>
      <c r="HF211" s="661" t="s">
        <v>783</v>
      </c>
      <c r="HG211" s="661">
        <v>0</v>
      </c>
      <c r="HH211" s="661" t="s">
        <v>783</v>
      </c>
      <c r="HI211" s="661">
        <v>0</v>
      </c>
      <c r="HJ211" s="661">
        <v>1</v>
      </c>
      <c r="HK211" s="661">
        <v>45</v>
      </c>
      <c r="HL211" s="661" t="s">
        <v>784</v>
      </c>
      <c r="HM211" s="661" t="s">
        <v>785</v>
      </c>
      <c r="HN211" s="661" t="s">
        <v>783</v>
      </c>
      <c r="HO211" s="661" t="s">
        <v>783</v>
      </c>
      <c r="HP211" s="661" t="s">
        <v>783</v>
      </c>
      <c r="HQ211" s="661" t="s">
        <v>783</v>
      </c>
      <c r="HR211" s="661" t="s">
        <v>783</v>
      </c>
      <c r="HS211" s="661">
        <v>3974486</v>
      </c>
      <c r="HT211" s="661" t="s">
        <v>783</v>
      </c>
      <c r="HU211" s="661" t="s">
        <v>786</v>
      </c>
      <c r="HV211" s="661" t="s">
        <v>787</v>
      </c>
      <c r="HW211" s="661">
        <v>4</v>
      </c>
      <c r="HX211" s="661">
        <v>2016</v>
      </c>
      <c r="HY211" s="661">
        <v>63</v>
      </c>
      <c r="HZ211" s="661">
        <v>0</v>
      </c>
      <c r="IA211" s="661">
        <v>1531</v>
      </c>
      <c r="IB211" s="662">
        <v>42348.42765046296</v>
      </c>
      <c r="IC211" s="661" t="s">
        <v>788</v>
      </c>
      <c r="ID211" s="661">
        <v>3978964</v>
      </c>
      <c r="IE211" s="661">
        <v>2016</v>
      </c>
      <c r="IF211" s="661">
        <v>1712</v>
      </c>
      <c r="IG211" s="661" t="s">
        <v>783</v>
      </c>
      <c r="IH211" s="661" t="s">
        <v>783</v>
      </c>
      <c r="II211" s="661" t="s">
        <v>783</v>
      </c>
      <c r="IJ211" s="661" t="s">
        <v>783</v>
      </c>
      <c r="IK211" s="661" t="s">
        <v>783</v>
      </c>
      <c r="IL211" s="661" t="s">
        <v>783</v>
      </c>
      <c r="IM211" s="661" t="s">
        <v>783</v>
      </c>
      <c r="IN211" s="661" t="s">
        <v>783</v>
      </c>
      <c r="IO211" s="661" t="s">
        <v>783</v>
      </c>
      <c r="IP211" s="661">
        <v>1649</v>
      </c>
      <c r="IQ211" s="662">
        <v>37477.354571759257</v>
      </c>
      <c r="IR211" s="661">
        <v>2</v>
      </c>
      <c r="IS211" s="661" t="s">
        <v>793</v>
      </c>
      <c r="IT211" s="661">
        <v>10</v>
      </c>
      <c r="IU211" s="663">
        <v>41275</v>
      </c>
      <c r="IV211" s="661" t="s">
        <v>783</v>
      </c>
      <c r="IW211" s="661" t="s">
        <v>783</v>
      </c>
      <c r="IX211" s="661" t="s">
        <v>783</v>
      </c>
      <c r="IY211" s="661" t="s">
        <v>781</v>
      </c>
      <c r="IZ211" s="661">
        <v>45</v>
      </c>
      <c r="JA211" s="661" t="s">
        <v>789</v>
      </c>
      <c r="JB211" s="661" t="s">
        <v>783</v>
      </c>
      <c r="JC211" s="661" t="s">
        <v>783</v>
      </c>
      <c r="JD211" s="661" t="s">
        <v>783</v>
      </c>
      <c r="JE211" s="661">
        <v>329498</v>
      </c>
      <c r="JF211" s="661" t="s">
        <v>783</v>
      </c>
      <c r="JG211" s="661" t="s">
        <v>783</v>
      </c>
      <c r="JH211" s="661" t="s">
        <v>815</v>
      </c>
      <c r="JI211" s="661">
        <v>70</v>
      </c>
      <c r="JJ211" s="661" t="s">
        <v>783</v>
      </c>
      <c r="JK211" s="661" t="s">
        <v>783</v>
      </c>
      <c r="JL211" s="661" t="s">
        <v>783</v>
      </c>
      <c r="JM211" s="661" t="s">
        <v>790</v>
      </c>
      <c r="JN211" s="661">
        <v>4</v>
      </c>
      <c r="JO211" s="661">
        <v>4</v>
      </c>
      <c r="JP211" s="661" t="s">
        <v>783</v>
      </c>
      <c r="JQ211" s="661">
        <v>10711928</v>
      </c>
      <c r="JR211" s="661">
        <v>2011</v>
      </c>
      <c r="JS211" s="661">
        <v>3</v>
      </c>
      <c r="JT211" s="661" t="s">
        <v>783</v>
      </c>
      <c r="JU211" s="661" t="s">
        <v>783</v>
      </c>
      <c r="JV211" s="661" t="s">
        <v>989</v>
      </c>
      <c r="JW211" s="664">
        <v>1489.743279</v>
      </c>
      <c r="JX211"/>
      <c r="JY211" s="225"/>
    </row>
    <row r="212" spans="27:285" s="1445" customFormat="1">
      <c r="AA212" s="1464"/>
      <c r="FY212" s="660" t="s">
        <v>338</v>
      </c>
      <c r="FZ212" s="661">
        <v>254</v>
      </c>
      <c r="GA212" s="661">
        <v>30289698</v>
      </c>
      <c r="GB212" s="661">
        <v>70</v>
      </c>
      <c r="GC212" s="661" t="s">
        <v>830</v>
      </c>
      <c r="GD212" s="661">
        <v>20</v>
      </c>
      <c r="GE212" s="661">
        <v>2012</v>
      </c>
      <c r="GF212" s="661">
        <v>2</v>
      </c>
      <c r="GG212" s="661" t="s">
        <v>148</v>
      </c>
      <c r="GH212" s="661">
        <v>3</v>
      </c>
      <c r="GI212" s="661">
        <v>2</v>
      </c>
      <c r="GJ212" s="661" t="s">
        <v>148</v>
      </c>
      <c r="GK212" s="661">
        <v>3</v>
      </c>
      <c r="GL212" s="661" t="s">
        <v>781</v>
      </c>
      <c r="GM212" s="661" t="s">
        <v>782</v>
      </c>
      <c r="GN212" s="661">
        <v>66</v>
      </c>
      <c r="GO212" s="661" t="s">
        <v>783</v>
      </c>
      <c r="GP212" s="661">
        <v>0</v>
      </c>
      <c r="GQ212" s="661">
        <v>0</v>
      </c>
      <c r="GR212" s="661">
        <v>4</v>
      </c>
      <c r="GS212" s="661">
        <v>2</v>
      </c>
      <c r="GT212" s="661">
        <v>10</v>
      </c>
      <c r="GU212" s="661" t="s">
        <v>783</v>
      </c>
      <c r="GV212" s="661" t="s">
        <v>783</v>
      </c>
      <c r="GW212" s="661" t="s">
        <v>783</v>
      </c>
      <c r="GX212" s="661" t="s">
        <v>783</v>
      </c>
      <c r="GY212" s="661" t="s">
        <v>783</v>
      </c>
      <c r="GZ212" s="661">
        <v>1649</v>
      </c>
      <c r="HA212" s="661">
        <v>0.11</v>
      </c>
      <c r="HB212" s="661">
        <v>5</v>
      </c>
      <c r="HC212" s="661" t="s">
        <v>783</v>
      </c>
      <c r="HD212" s="661" t="s">
        <v>793</v>
      </c>
      <c r="HE212" s="661">
        <v>150</v>
      </c>
      <c r="HF212" s="661" t="s">
        <v>783</v>
      </c>
      <c r="HG212" s="661">
        <v>0</v>
      </c>
      <c r="HH212" s="661" t="s">
        <v>783</v>
      </c>
      <c r="HI212" s="661">
        <v>0</v>
      </c>
      <c r="HJ212" s="661">
        <v>1</v>
      </c>
      <c r="HK212" s="661">
        <v>45</v>
      </c>
      <c r="HL212" s="661" t="s">
        <v>784</v>
      </c>
      <c r="HM212" s="661" t="s">
        <v>785</v>
      </c>
      <c r="HN212" s="661" t="s">
        <v>783</v>
      </c>
      <c r="HO212" s="661" t="s">
        <v>783</v>
      </c>
      <c r="HP212" s="661" t="s">
        <v>783</v>
      </c>
      <c r="HQ212" s="661" t="s">
        <v>783</v>
      </c>
      <c r="HR212" s="661" t="s">
        <v>783</v>
      </c>
      <c r="HS212" s="661">
        <v>3974501</v>
      </c>
      <c r="HT212" s="661" t="s">
        <v>783</v>
      </c>
      <c r="HU212" s="661" t="s">
        <v>786</v>
      </c>
      <c r="HV212" s="661" t="s">
        <v>787</v>
      </c>
      <c r="HW212" s="661">
        <v>4</v>
      </c>
      <c r="HX212" s="661">
        <v>2014</v>
      </c>
      <c r="HY212" s="661">
        <v>63</v>
      </c>
      <c r="HZ212" s="661">
        <v>0</v>
      </c>
      <c r="IA212" s="661">
        <v>581</v>
      </c>
      <c r="IB212" s="662">
        <v>41697.500081018516</v>
      </c>
      <c r="IC212" s="661" t="s">
        <v>788</v>
      </c>
      <c r="ID212" s="661">
        <v>3978979</v>
      </c>
      <c r="IE212" s="661">
        <v>2014</v>
      </c>
      <c r="IF212" s="661">
        <v>1712</v>
      </c>
      <c r="IG212" s="661" t="s">
        <v>783</v>
      </c>
      <c r="IH212" s="661" t="s">
        <v>783</v>
      </c>
      <c r="II212" s="661" t="s">
        <v>783</v>
      </c>
      <c r="IJ212" s="661" t="s">
        <v>783</v>
      </c>
      <c r="IK212" s="661" t="s">
        <v>783</v>
      </c>
      <c r="IL212" s="661" t="s">
        <v>783</v>
      </c>
      <c r="IM212" s="661" t="s">
        <v>783</v>
      </c>
      <c r="IN212" s="661" t="s">
        <v>783</v>
      </c>
      <c r="IO212" s="661" t="s">
        <v>783</v>
      </c>
      <c r="IP212" s="661">
        <v>1649</v>
      </c>
      <c r="IQ212" s="662">
        <v>37477.354571759257</v>
      </c>
      <c r="IR212" s="661">
        <v>2</v>
      </c>
      <c r="IS212" s="661" t="s">
        <v>793</v>
      </c>
      <c r="IT212" s="661">
        <v>10</v>
      </c>
      <c r="IU212" s="663">
        <v>41275</v>
      </c>
      <c r="IV212" s="661" t="s">
        <v>783</v>
      </c>
      <c r="IW212" s="661" t="s">
        <v>783</v>
      </c>
      <c r="IX212" s="661" t="s">
        <v>783</v>
      </c>
      <c r="IY212" s="661" t="s">
        <v>781</v>
      </c>
      <c r="IZ212" s="661">
        <v>45</v>
      </c>
      <c r="JA212" s="661" t="s">
        <v>789</v>
      </c>
      <c r="JB212" s="661" t="s">
        <v>783</v>
      </c>
      <c r="JC212" s="661" t="s">
        <v>783</v>
      </c>
      <c r="JD212" s="661" t="s">
        <v>783</v>
      </c>
      <c r="JE212" s="661">
        <v>329498</v>
      </c>
      <c r="JF212" s="661" t="s">
        <v>783</v>
      </c>
      <c r="JG212" s="661" t="s">
        <v>783</v>
      </c>
      <c r="JH212" s="661" t="s">
        <v>815</v>
      </c>
      <c r="JI212" s="661">
        <v>70</v>
      </c>
      <c r="JJ212" s="661" t="s">
        <v>783</v>
      </c>
      <c r="JK212" s="661" t="s">
        <v>783</v>
      </c>
      <c r="JL212" s="661" t="s">
        <v>783</v>
      </c>
      <c r="JM212" s="661" t="s">
        <v>790</v>
      </c>
      <c r="JN212" s="661">
        <v>4</v>
      </c>
      <c r="JO212" s="661">
        <v>4</v>
      </c>
      <c r="JP212" s="661" t="s">
        <v>783</v>
      </c>
      <c r="JQ212" s="661" t="s">
        <v>783</v>
      </c>
      <c r="JR212" s="661" t="s">
        <v>783</v>
      </c>
      <c r="JS212" s="661" t="s">
        <v>783</v>
      </c>
      <c r="JT212" s="661" t="s">
        <v>783</v>
      </c>
      <c r="JU212" s="661" t="s">
        <v>783</v>
      </c>
      <c r="JV212" s="661" t="s">
        <v>990</v>
      </c>
      <c r="JW212" s="664">
        <v>543.96742099999994</v>
      </c>
      <c r="JX212"/>
      <c r="JY212" s="225"/>
    </row>
    <row r="213" spans="27:285" s="1445" customFormat="1" ht="15" thickBot="1">
      <c r="AA213" s="1464"/>
      <c r="FY213" s="625" t="s">
        <v>338</v>
      </c>
      <c r="FZ213" s="626">
        <v>108</v>
      </c>
      <c r="GA213" s="626">
        <v>30289703</v>
      </c>
      <c r="GB213" s="626">
        <v>55</v>
      </c>
      <c r="GC213" s="626" t="s">
        <v>798</v>
      </c>
      <c r="GD213" s="626">
        <v>16</v>
      </c>
      <c r="GE213" s="626">
        <v>1970</v>
      </c>
      <c r="GF213" s="626">
        <v>0</v>
      </c>
      <c r="GG213" s="626" t="s">
        <v>792</v>
      </c>
      <c r="GH213" s="626">
        <v>0</v>
      </c>
      <c r="GI213" s="626">
        <v>0</v>
      </c>
      <c r="GJ213" s="626" t="s">
        <v>792</v>
      </c>
      <c r="GK213" s="626">
        <v>0</v>
      </c>
      <c r="GL213" s="626" t="s">
        <v>781</v>
      </c>
      <c r="GM213" s="626" t="s">
        <v>782</v>
      </c>
      <c r="GN213" s="626">
        <v>66</v>
      </c>
      <c r="GO213" s="626" t="s">
        <v>783</v>
      </c>
      <c r="GP213" s="626">
        <v>0</v>
      </c>
      <c r="GQ213" s="626">
        <v>0</v>
      </c>
      <c r="GR213" s="626">
        <v>4</v>
      </c>
      <c r="GS213" s="626">
        <v>2</v>
      </c>
      <c r="GT213" s="626">
        <v>10</v>
      </c>
      <c r="GU213" s="626" t="s">
        <v>783</v>
      </c>
      <c r="GV213" s="626" t="s">
        <v>783</v>
      </c>
      <c r="GW213" s="626" t="s">
        <v>783</v>
      </c>
      <c r="GX213" s="626" t="s">
        <v>783</v>
      </c>
      <c r="GY213" s="626" t="s">
        <v>783</v>
      </c>
      <c r="GZ213" s="626">
        <v>1649</v>
      </c>
      <c r="HA213" s="626">
        <v>0.16</v>
      </c>
      <c r="HB213" s="626">
        <v>5</v>
      </c>
      <c r="HC213" s="626" t="s">
        <v>783</v>
      </c>
      <c r="HD213" s="626" t="s">
        <v>782</v>
      </c>
      <c r="HE213" s="626">
        <v>15</v>
      </c>
      <c r="HF213" s="626" t="s">
        <v>783</v>
      </c>
      <c r="HG213" s="626">
        <v>0</v>
      </c>
      <c r="HH213" s="626" t="s">
        <v>783</v>
      </c>
      <c r="HI213" s="626">
        <v>0</v>
      </c>
      <c r="HJ213" s="626">
        <v>1</v>
      </c>
      <c r="HK213" s="626">
        <v>45</v>
      </c>
      <c r="HL213" s="626" t="s">
        <v>784</v>
      </c>
      <c r="HM213" s="626" t="s">
        <v>785</v>
      </c>
      <c r="HN213" s="626" t="s">
        <v>783</v>
      </c>
      <c r="HO213" s="626" t="s">
        <v>783</v>
      </c>
      <c r="HP213" s="626" t="s">
        <v>783</v>
      </c>
      <c r="HQ213" s="626" t="s">
        <v>783</v>
      </c>
      <c r="HR213" s="626" t="s">
        <v>783</v>
      </c>
      <c r="HS213" s="626">
        <v>3979901</v>
      </c>
      <c r="HT213" s="626" t="s">
        <v>783</v>
      </c>
      <c r="HU213" s="626" t="s">
        <v>786</v>
      </c>
      <c r="HV213" s="626" t="s">
        <v>787</v>
      </c>
      <c r="HW213" s="626">
        <v>4</v>
      </c>
      <c r="HX213" s="626">
        <v>2014</v>
      </c>
      <c r="HY213" s="626">
        <v>63</v>
      </c>
      <c r="HZ213" s="626">
        <v>0</v>
      </c>
      <c r="IA213" s="626">
        <v>845</v>
      </c>
      <c r="IB213" s="627">
        <v>41697.500081018516</v>
      </c>
      <c r="IC213" s="626" t="s">
        <v>788</v>
      </c>
      <c r="ID213" s="626">
        <v>3975423</v>
      </c>
      <c r="IE213" s="626">
        <v>2014</v>
      </c>
      <c r="IF213" s="626">
        <v>1712</v>
      </c>
      <c r="IG213" s="626" t="s">
        <v>783</v>
      </c>
      <c r="IH213" s="626" t="s">
        <v>783</v>
      </c>
      <c r="II213" s="626" t="s">
        <v>783</v>
      </c>
      <c r="IJ213" s="626" t="s">
        <v>783</v>
      </c>
      <c r="IK213" s="626" t="s">
        <v>783</v>
      </c>
      <c r="IL213" s="626" t="s">
        <v>783</v>
      </c>
      <c r="IM213" s="626" t="s">
        <v>783</v>
      </c>
      <c r="IN213" s="626" t="s">
        <v>783</v>
      </c>
      <c r="IO213" s="626" t="s">
        <v>783</v>
      </c>
      <c r="IP213" s="626">
        <v>1649</v>
      </c>
      <c r="IQ213" s="627">
        <v>37477.354571759257</v>
      </c>
      <c r="IR213" s="626">
        <v>2</v>
      </c>
      <c r="IS213" s="626" t="s">
        <v>793</v>
      </c>
      <c r="IT213" s="626">
        <v>10</v>
      </c>
      <c r="IU213" s="665">
        <v>41275</v>
      </c>
      <c r="IV213" s="626" t="s">
        <v>783</v>
      </c>
      <c r="IW213" s="626" t="s">
        <v>783</v>
      </c>
      <c r="IX213" s="626" t="s">
        <v>783</v>
      </c>
      <c r="IY213" s="626" t="s">
        <v>781</v>
      </c>
      <c r="IZ213" s="626">
        <v>45</v>
      </c>
      <c r="JA213" s="626" t="s">
        <v>789</v>
      </c>
      <c r="JB213" s="626" t="s">
        <v>783</v>
      </c>
      <c r="JC213" s="626" t="s">
        <v>783</v>
      </c>
      <c r="JD213" s="626" t="s">
        <v>783</v>
      </c>
      <c r="JE213" s="626">
        <v>329498</v>
      </c>
      <c r="JF213" s="626" t="s">
        <v>783</v>
      </c>
      <c r="JG213" s="626" t="s">
        <v>783</v>
      </c>
      <c r="JH213" s="626" t="s">
        <v>815</v>
      </c>
      <c r="JI213" s="626">
        <v>55</v>
      </c>
      <c r="JJ213" s="626" t="s">
        <v>783</v>
      </c>
      <c r="JK213" s="626" t="s">
        <v>783</v>
      </c>
      <c r="JL213" s="626" t="s">
        <v>783</v>
      </c>
      <c r="JM213" s="626" t="s">
        <v>790</v>
      </c>
      <c r="JN213" s="626">
        <v>4</v>
      </c>
      <c r="JO213" s="626">
        <v>3</v>
      </c>
      <c r="JP213" s="626" t="s">
        <v>783</v>
      </c>
      <c r="JQ213" s="626" t="s">
        <v>783</v>
      </c>
      <c r="JR213" s="626" t="s">
        <v>783</v>
      </c>
      <c r="JS213" s="626" t="s">
        <v>783</v>
      </c>
      <c r="JT213" s="626" t="s">
        <v>783</v>
      </c>
      <c r="JU213" s="626" t="s">
        <v>783</v>
      </c>
      <c r="JV213" s="626" t="s">
        <v>991</v>
      </c>
      <c r="JW213" s="628">
        <v>763.08189500000003</v>
      </c>
      <c r="JX213">
        <f>SUM(JW208:JW213)</f>
        <v>7804.1637210000008</v>
      </c>
      <c r="JY213" s="225">
        <v>1.4780613107954548</v>
      </c>
    </row>
    <row r="214" spans="27:285" s="1445" customFormat="1" ht="15" thickBot="1">
      <c r="AA214" s="1464"/>
      <c r="FY214" s="699" t="s">
        <v>461</v>
      </c>
      <c r="FZ214" s="700">
        <v>48</v>
      </c>
      <c r="GA214" s="700">
        <v>30289704</v>
      </c>
      <c r="GB214" s="700">
        <v>55</v>
      </c>
      <c r="GC214" s="700" t="s">
        <v>798</v>
      </c>
      <c r="GD214" s="700">
        <v>18</v>
      </c>
      <c r="GE214" s="700">
        <v>1970</v>
      </c>
      <c r="GF214" s="700">
        <v>1</v>
      </c>
      <c r="GG214" s="700" t="s">
        <v>780</v>
      </c>
      <c r="GH214" s="700">
        <v>2</v>
      </c>
      <c r="GI214" s="700">
        <v>1</v>
      </c>
      <c r="GJ214" s="700" t="s">
        <v>780</v>
      </c>
      <c r="GK214" s="700">
        <v>2</v>
      </c>
      <c r="GL214" s="700" t="s">
        <v>781</v>
      </c>
      <c r="GM214" s="700" t="s">
        <v>782</v>
      </c>
      <c r="GN214" s="700">
        <v>66</v>
      </c>
      <c r="GO214" s="700" t="s">
        <v>783</v>
      </c>
      <c r="GP214" s="700">
        <v>0</v>
      </c>
      <c r="GQ214" s="700">
        <v>0</v>
      </c>
      <c r="GR214" s="700">
        <v>4</v>
      </c>
      <c r="GS214" s="700">
        <v>2</v>
      </c>
      <c r="GT214" s="700">
        <v>2</v>
      </c>
      <c r="GU214" s="700" t="s">
        <v>783</v>
      </c>
      <c r="GV214" s="700" t="s">
        <v>783</v>
      </c>
      <c r="GW214" s="700" t="s">
        <v>783</v>
      </c>
      <c r="GX214" s="700" t="s">
        <v>783</v>
      </c>
      <c r="GY214" s="700" t="s">
        <v>783</v>
      </c>
      <c r="GZ214" s="700">
        <v>1649</v>
      </c>
      <c r="HA214" s="700">
        <v>0.14000000000000001</v>
      </c>
      <c r="HB214" s="700">
        <v>5</v>
      </c>
      <c r="HC214" s="700" t="s">
        <v>783</v>
      </c>
      <c r="HD214" s="700" t="s">
        <v>782</v>
      </c>
      <c r="HE214" s="700">
        <v>35</v>
      </c>
      <c r="HF214" s="700" t="s">
        <v>783</v>
      </c>
      <c r="HG214" s="700">
        <v>0</v>
      </c>
      <c r="HH214" s="700" t="s">
        <v>783</v>
      </c>
      <c r="HI214" s="700">
        <v>0</v>
      </c>
      <c r="HJ214" s="700">
        <v>1</v>
      </c>
      <c r="HK214" s="700">
        <v>45</v>
      </c>
      <c r="HL214" s="700" t="s">
        <v>784</v>
      </c>
      <c r="HM214" s="700" t="s">
        <v>785</v>
      </c>
      <c r="HN214" s="700" t="s">
        <v>783</v>
      </c>
      <c r="HO214" s="700" t="s">
        <v>783</v>
      </c>
      <c r="HP214" s="700" t="s">
        <v>783</v>
      </c>
      <c r="HQ214" s="700" t="s">
        <v>783</v>
      </c>
      <c r="HR214" s="700" t="s">
        <v>783</v>
      </c>
      <c r="HS214" s="700">
        <v>3980126</v>
      </c>
      <c r="HT214" s="700" t="s">
        <v>783</v>
      </c>
      <c r="HU214" s="700" t="s">
        <v>786</v>
      </c>
      <c r="HV214" s="700" t="s">
        <v>787</v>
      </c>
      <c r="HW214" s="700">
        <v>4</v>
      </c>
      <c r="HX214" s="700">
        <v>2014</v>
      </c>
      <c r="HY214" s="700">
        <v>63</v>
      </c>
      <c r="HZ214" s="700">
        <v>2059</v>
      </c>
      <c r="IA214" s="700">
        <v>2798</v>
      </c>
      <c r="IB214" s="701">
        <v>41697.500081018516</v>
      </c>
      <c r="IC214" s="700" t="s">
        <v>788</v>
      </c>
      <c r="ID214" s="700">
        <v>3975648</v>
      </c>
      <c r="IE214" s="700">
        <v>2014</v>
      </c>
      <c r="IF214" s="700">
        <v>1712</v>
      </c>
      <c r="IG214" s="700" t="s">
        <v>783</v>
      </c>
      <c r="IH214" s="700" t="s">
        <v>783</v>
      </c>
      <c r="II214" s="700" t="s">
        <v>783</v>
      </c>
      <c r="IJ214" s="700" t="s">
        <v>783</v>
      </c>
      <c r="IK214" s="700" t="s">
        <v>783</v>
      </c>
      <c r="IL214" s="700" t="s">
        <v>783</v>
      </c>
      <c r="IM214" s="700" t="s">
        <v>783</v>
      </c>
      <c r="IN214" s="700" t="s">
        <v>783</v>
      </c>
      <c r="IO214" s="700" t="s">
        <v>783</v>
      </c>
      <c r="IP214" s="700">
        <v>1649</v>
      </c>
      <c r="IQ214" s="701">
        <v>37600.566631944443</v>
      </c>
      <c r="IR214" s="700">
        <v>2</v>
      </c>
      <c r="IS214" s="700" t="s">
        <v>793</v>
      </c>
      <c r="IT214" s="700">
        <v>2</v>
      </c>
      <c r="IU214" s="702">
        <v>41275</v>
      </c>
      <c r="IV214" s="700" t="s">
        <v>783</v>
      </c>
      <c r="IW214" s="700" t="s">
        <v>783</v>
      </c>
      <c r="IX214" s="700" t="s">
        <v>783</v>
      </c>
      <c r="IY214" s="700" t="s">
        <v>781</v>
      </c>
      <c r="IZ214" s="700">
        <v>45</v>
      </c>
      <c r="JA214" s="700" t="s">
        <v>789</v>
      </c>
      <c r="JB214" s="700" t="s">
        <v>783</v>
      </c>
      <c r="JC214" s="700" t="s">
        <v>783</v>
      </c>
      <c r="JD214" s="700" t="s">
        <v>783</v>
      </c>
      <c r="JE214" s="700">
        <v>329499</v>
      </c>
      <c r="JF214" s="700" t="s">
        <v>783</v>
      </c>
      <c r="JG214" s="700" t="s">
        <v>783</v>
      </c>
      <c r="JH214" s="700" t="s">
        <v>802</v>
      </c>
      <c r="JI214" s="700">
        <v>55</v>
      </c>
      <c r="JJ214" s="700" t="s">
        <v>783</v>
      </c>
      <c r="JK214" s="700" t="s">
        <v>783</v>
      </c>
      <c r="JL214" s="700" t="s">
        <v>783</v>
      </c>
      <c r="JM214" s="700" t="s">
        <v>790</v>
      </c>
      <c r="JN214" s="700">
        <v>4</v>
      </c>
      <c r="JO214" s="700">
        <v>3</v>
      </c>
      <c r="JP214" s="700" t="s">
        <v>783</v>
      </c>
      <c r="JQ214" s="700">
        <v>10711928</v>
      </c>
      <c r="JR214" s="700">
        <v>2011</v>
      </c>
      <c r="JS214" s="700">
        <v>3</v>
      </c>
      <c r="JT214" s="700" t="s">
        <v>783</v>
      </c>
      <c r="JU214" s="700" t="s">
        <v>783</v>
      </c>
      <c r="JV214" s="700" t="s">
        <v>992</v>
      </c>
      <c r="JW214" s="703">
        <v>745.77340500000003</v>
      </c>
      <c r="JX214">
        <f t="shared" ref="JX214:JX219" si="148">JW214</f>
        <v>745.77340500000003</v>
      </c>
      <c r="JY214" s="225">
        <v>0.14124496306818182</v>
      </c>
    </row>
    <row r="215" spans="27:285" s="1445" customFormat="1" ht="15" thickBot="1">
      <c r="AA215" s="1464"/>
      <c r="FY215" s="655" t="s">
        <v>533</v>
      </c>
      <c r="FZ215" s="656">
        <v>100</v>
      </c>
      <c r="GA215" s="656">
        <v>32434151</v>
      </c>
      <c r="GB215" s="656">
        <v>35</v>
      </c>
      <c r="GC215" s="656" t="s">
        <v>3</v>
      </c>
      <c r="GD215" s="656">
        <v>14</v>
      </c>
      <c r="GE215" s="656">
        <v>1970</v>
      </c>
      <c r="GF215" s="656">
        <v>0</v>
      </c>
      <c r="GG215" s="656" t="s">
        <v>792</v>
      </c>
      <c r="GH215" s="656">
        <v>0</v>
      </c>
      <c r="GI215" s="656">
        <v>0</v>
      </c>
      <c r="GJ215" s="656" t="s">
        <v>792</v>
      </c>
      <c r="GK215" s="656">
        <v>0</v>
      </c>
      <c r="GL215" s="656" t="s">
        <v>781</v>
      </c>
      <c r="GM215" s="656" t="s">
        <v>782</v>
      </c>
      <c r="GN215" s="656">
        <v>66</v>
      </c>
      <c r="GO215" s="656" t="s">
        <v>783</v>
      </c>
      <c r="GP215" s="656">
        <v>0</v>
      </c>
      <c r="GQ215" s="656">
        <v>0</v>
      </c>
      <c r="GR215" s="656">
        <v>4</v>
      </c>
      <c r="GS215" s="656">
        <v>1</v>
      </c>
      <c r="GT215" s="656">
        <v>2</v>
      </c>
      <c r="GU215" s="656" t="s">
        <v>783</v>
      </c>
      <c r="GV215" s="656" t="s">
        <v>783</v>
      </c>
      <c r="GW215" s="656" t="s">
        <v>783</v>
      </c>
      <c r="GX215" s="656" t="s">
        <v>783</v>
      </c>
      <c r="GY215" s="656" t="s">
        <v>783</v>
      </c>
      <c r="GZ215" s="656">
        <v>1649</v>
      </c>
      <c r="HA215" s="656">
        <v>0.08</v>
      </c>
      <c r="HB215" s="656">
        <v>5</v>
      </c>
      <c r="HC215" s="656" t="s">
        <v>783</v>
      </c>
      <c r="HD215" s="656" t="s">
        <v>782</v>
      </c>
      <c r="HE215" s="656">
        <v>15</v>
      </c>
      <c r="HF215" s="656" t="s">
        <v>783</v>
      </c>
      <c r="HG215" s="656">
        <v>0</v>
      </c>
      <c r="HH215" s="656" t="s">
        <v>783</v>
      </c>
      <c r="HI215" s="656">
        <v>0</v>
      </c>
      <c r="HJ215" s="656">
        <v>1</v>
      </c>
      <c r="HK215" s="656">
        <v>45</v>
      </c>
      <c r="HL215" s="656" t="s">
        <v>784</v>
      </c>
      <c r="HM215" s="656" t="s">
        <v>785</v>
      </c>
      <c r="HN215" s="656" t="s">
        <v>783</v>
      </c>
      <c r="HO215" s="656" t="s">
        <v>783</v>
      </c>
      <c r="HP215" s="656" t="s">
        <v>783</v>
      </c>
      <c r="HQ215" s="656" t="s">
        <v>783</v>
      </c>
      <c r="HR215" s="656" t="s">
        <v>783</v>
      </c>
      <c r="HS215" s="656">
        <v>4626735</v>
      </c>
      <c r="HT215" s="656" t="s">
        <v>783</v>
      </c>
      <c r="HU215" s="656" t="s">
        <v>786</v>
      </c>
      <c r="HV215" s="656" t="s">
        <v>787</v>
      </c>
      <c r="HW215" s="656">
        <v>4</v>
      </c>
      <c r="HX215" s="656">
        <v>2016</v>
      </c>
      <c r="HY215" s="656">
        <v>63</v>
      </c>
      <c r="HZ215" s="656">
        <v>26400</v>
      </c>
      <c r="IA215" s="656">
        <v>26822</v>
      </c>
      <c r="IB215" s="657">
        <v>42227.631099537037</v>
      </c>
      <c r="IC215" s="656" t="s">
        <v>788</v>
      </c>
      <c r="ID215" s="656">
        <v>4626733</v>
      </c>
      <c r="IE215" s="656">
        <v>2016</v>
      </c>
      <c r="IF215" s="656">
        <v>1712</v>
      </c>
      <c r="IG215" s="656" t="s">
        <v>783</v>
      </c>
      <c r="IH215" s="656" t="s">
        <v>783</v>
      </c>
      <c r="II215" s="656" t="s">
        <v>783</v>
      </c>
      <c r="IJ215" s="656" t="s">
        <v>783</v>
      </c>
      <c r="IK215" s="656" t="s">
        <v>783</v>
      </c>
      <c r="IL215" s="656" t="s">
        <v>783</v>
      </c>
      <c r="IM215" s="656" t="s">
        <v>783</v>
      </c>
      <c r="IN215" s="656" t="s">
        <v>783</v>
      </c>
      <c r="IO215" s="656" t="s">
        <v>783</v>
      </c>
      <c r="IP215" s="656">
        <v>1649</v>
      </c>
      <c r="IQ215" s="657">
        <v>37477.354571759257</v>
      </c>
      <c r="IR215" s="656">
        <v>4</v>
      </c>
      <c r="IS215" s="656" t="s">
        <v>793</v>
      </c>
      <c r="IT215" s="656">
        <v>2</v>
      </c>
      <c r="IU215" s="658">
        <v>41275</v>
      </c>
      <c r="IV215" s="656" t="s">
        <v>783</v>
      </c>
      <c r="IW215" s="656" t="s">
        <v>783</v>
      </c>
      <c r="IX215" s="656" t="s">
        <v>783</v>
      </c>
      <c r="IY215" s="656" t="s">
        <v>781</v>
      </c>
      <c r="IZ215" s="656">
        <v>45</v>
      </c>
      <c r="JA215" s="656" t="s">
        <v>789</v>
      </c>
      <c r="JB215" s="656" t="s">
        <v>783</v>
      </c>
      <c r="JC215" s="656" t="s">
        <v>783</v>
      </c>
      <c r="JD215" s="656" t="s">
        <v>783</v>
      </c>
      <c r="JE215" s="656">
        <v>329501</v>
      </c>
      <c r="JF215" s="656" t="s">
        <v>783</v>
      </c>
      <c r="JG215" s="656" t="s">
        <v>783</v>
      </c>
      <c r="JH215" s="656" t="s">
        <v>804</v>
      </c>
      <c r="JI215" s="656">
        <v>35</v>
      </c>
      <c r="JJ215" s="656" t="s">
        <v>783</v>
      </c>
      <c r="JK215" s="656" t="s">
        <v>783</v>
      </c>
      <c r="JL215" s="656" t="s">
        <v>783</v>
      </c>
      <c r="JM215" s="656" t="s">
        <v>790</v>
      </c>
      <c r="JN215" s="656">
        <v>4</v>
      </c>
      <c r="JO215" s="656">
        <v>1</v>
      </c>
      <c r="JP215" s="656" t="s">
        <v>783</v>
      </c>
      <c r="JQ215" s="656">
        <v>12683066</v>
      </c>
      <c r="JR215" s="656">
        <v>2013</v>
      </c>
      <c r="JS215" s="656">
        <v>12</v>
      </c>
      <c r="JT215" s="656" t="s">
        <v>783</v>
      </c>
      <c r="JU215" s="656" t="s">
        <v>783</v>
      </c>
      <c r="JV215" s="656" t="s">
        <v>993</v>
      </c>
      <c r="JW215" s="659">
        <v>421.373919</v>
      </c>
      <c r="JX215">
        <f t="shared" si="148"/>
        <v>421.373919</v>
      </c>
      <c r="JY215" s="225">
        <v>7.9805666477272733E-2</v>
      </c>
    </row>
    <row r="216" spans="27:285" s="1445" customFormat="1" ht="15" thickBot="1">
      <c r="AA216" s="1464"/>
      <c r="FY216" s="655" t="s">
        <v>361</v>
      </c>
      <c r="FZ216" s="656">
        <v>235</v>
      </c>
      <c r="GA216" s="656">
        <v>30289286</v>
      </c>
      <c r="GB216" s="656">
        <v>35</v>
      </c>
      <c r="GC216" s="656" t="s">
        <v>3</v>
      </c>
      <c r="GD216" s="656">
        <v>16</v>
      </c>
      <c r="GE216" s="656">
        <v>1970</v>
      </c>
      <c r="GF216" s="656">
        <v>0</v>
      </c>
      <c r="GG216" s="656" t="s">
        <v>792</v>
      </c>
      <c r="GH216" s="656">
        <v>0</v>
      </c>
      <c r="GI216" s="656">
        <v>0</v>
      </c>
      <c r="GJ216" s="656" t="s">
        <v>792</v>
      </c>
      <c r="GK216" s="656">
        <v>0</v>
      </c>
      <c r="GL216" s="656" t="s">
        <v>781</v>
      </c>
      <c r="GM216" s="656" t="s">
        <v>782</v>
      </c>
      <c r="GN216" s="656">
        <v>66</v>
      </c>
      <c r="GO216" s="656" t="s">
        <v>783</v>
      </c>
      <c r="GP216" s="656">
        <v>0</v>
      </c>
      <c r="GQ216" s="656">
        <v>0</v>
      </c>
      <c r="GR216" s="656">
        <v>4</v>
      </c>
      <c r="GS216" s="656">
        <v>2</v>
      </c>
      <c r="GT216" s="656">
        <v>2</v>
      </c>
      <c r="GU216" s="656" t="s">
        <v>783</v>
      </c>
      <c r="GV216" s="656" t="s">
        <v>783</v>
      </c>
      <c r="GW216" s="656" t="s">
        <v>783</v>
      </c>
      <c r="GX216" s="656" t="s">
        <v>783</v>
      </c>
      <c r="GY216" s="656" t="s">
        <v>783</v>
      </c>
      <c r="GZ216" s="656">
        <v>1649</v>
      </c>
      <c r="HA216" s="656">
        <v>1.04</v>
      </c>
      <c r="HB216" s="656">
        <v>5</v>
      </c>
      <c r="HC216" s="656" t="s">
        <v>783</v>
      </c>
      <c r="HD216" s="656" t="s">
        <v>782</v>
      </c>
      <c r="HE216" s="656">
        <v>15</v>
      </c>
      <c r="HF216" s="656" t="s">
        <v>783</v>
      </c>
      <c r="HG216" s="656">
        <v>0</v>
      </c>
      <c r="HH216" s="656" t="s">
        <v>783</v>
      </c>
      <c r="HI216" s="656">
        <v>0</v>
      </c>
      <c r="HJ216" s="656">
        <v>1</v>
      </c>
      <c r="HK216" s="656">
        <v>45</v>
      </c>
      <c r="HL216" s="656" t="s">
        <v>784</v>
      </c>
      <c r="HM216" s="656" t="s">
        <v>785</v>
      </c>
      <c r="HN216" s="656" t="s">
        <v>783</v>
      </c>
      <c r="HO216" s="656" t="s">
        <v>783</v>
      </c>
      <c r="HP216" s="656" t="s">
        <v>783</v>
      </c>
      <c r="HQ216" s="656" t="s">
        <v>783</v>
      </c>
      <c r="HR216" s="656" t="s">
        <v>783</v>
      </c>
      <c r="HS216" s="656">
        <v>3980154</v>
      </c>
      <c r="HT216" s="656" t="s">
        <v>783</v>
      </c>
      <c r="HU216" s="656" t="s">
        <v>786</v>
      </c>
      <c r="HV216" s="656" t="s">
        <v>787</v>
      </c>
      <c r="HW216" s="656">
        <v>4</v>
      </c>
      <c r="HX216" s="656">
        <v>2014</v>
      </c>
      <c r="HY216" s="656">
        <v>63</v>
      </c>
      <c r="HZ216" s="656">
        <v>0</v>
      </c>
      <c r="IA216" s="656">
        <v>5491</v>
      </c>
      <c r="IB216" s="657">
        <v>41697.500081018516</v>
      </c>
      <c r="IC216" s="656" t="s">
        <v>788</v>
      </c>
      <c r="ID216" s="656">
        <v>3975676</v>
      </c>
      <c r="IE216" s="656">
        <v>2014</v>
      </c>
      <c r="IF216" s="656">
        <v>1712</v>
      </c>
      <c r="IG216" s="656" t="s">
        <v>783</v>
      </c>
      <c r="IH216" s="656" t="s">
        <v>783</v>
      </c>
      <c r="II216" s="656" t="s">
        <v>783</v>
      </c>
      <c r="IJ216" s="656" t="s">
        <v>783</v>
      </c>
      <c r="IK216" s="656" t="s">
        <v>783</v>
      </c>
      <c r="IL216" s="656" t="s">
        <v>783</v>
      </c>
      <c r="IM216" s="656" t="s">
        <v>783</v>
      </c>
      <c r="IN216" s="656" t="s">
        <v>783</v>
      </c>
      <c r="IO216" s="656" t="s">
        <v>783</v>
      </c>
      <c r="IP216" s="656">
        <v>1649</v>
      </c>
      <c r="IQ216" s="657">
        <v>37477.354571759257</v>
      </c>
      <c r="IR216" s="656">
        <v>4</v>
      </c>
      <c r="IS216" s="656" t="s">
        <v>793</v>
      </c>
      <c r="IT216" s="656">
        <v>2</v>
      </c>
      <c r="IU216" s="658">
        <v>41275</v>
      </c>
      <c r="IV216" s="656" t="s">
        <v>783</v>
      </c>
      <c r="IW216" s="656" t="s">
        <v>783</v>
      </c>
      <c r="IX216" s="656" t="s">
        <v>783</v>
      </c>
      <c r="IY216" s="656" t="s">
        <v>781</v>
      </c>
      <c r="IZ216" s="656">
        <v>45</v>
      </c>
      <c r="JA216" s="656" t="s">
        <v>789</v>
      </c>
      <c r="JB216" s="656" t="s">
        <v>783</v>
      </c>
      <c r="JC216" s="656" t="s">
        <v>783</v>
      </c>
      <c r="JD216" s="656" t="s">
        <v>783</v>
      </c>
      <c r="JE216" s="656">
        <v>329515</v>
      </c>
      <c r="JF216" s="656" t="s">
        <v>783</v>
      </c>
      <c r="JG216" s="656" t="s">
        <v>783</v>
      </c>
      <c r="JH216" s="656" t="s">
        <v>804</v>
      </c>
      <c r="JI216" s="656">
        <v>35</v>
      </c>
      <c r="JJ216" s="656" t="s">
        <v>783</v>
      </c>
      <c r="JK216" s="656" t="s">
        <v>783</v>
      </c>
      <c r="JL216" s="656" t="s">
        <v>783</v>
      </c>
      <c r="JM216" s="656" t="s">
        <v>790</v>
      </c>
      <c r="JN216" s="656">
        <v>4</v>
      </c>
      <c r="JO216" s="656">
        <v>1</v>
      </c>
      <c r="JP216" s="656" t="s">
        <v>783</v>
      </c>
      <c r="JQ216" s="656">
        <v>12683066</v>
      </c>
      <c r="JR216" s="656">
        <v>2013</v>
      </c>
      <c r="JS216" s="656">
        <v>12</v>
      </c>
      <c r="JT216" s="656" t="s">
        <v>783</v>
      </c>
      <c r="JU216" s="656" t="s">
        <v>783</v>
      </c>
      <c r="JV216" s="656" t="s">
        <v>994</v>
      </c>
      <c r="JW216" s="659">
        <v>5419.536556</v>
      </c>
      <c r="JX216">
        <f t="shared" si="148"/>
        <v>5419.536556</v>
      </c>
      <c r="JY216" s="225">
        <v>1.026427378030303</v>
      </c>
    </row>
    <row r="217" spans="27:285" s="1445" customFormat="1" ht="15" thickBot="1">
      <c r="AA217" s="1464"/>
      <c r="FY217" s="655" t="s">
        <v>490</v>
      </c>
      <c r="FZ217" s="656">
        <v>173</v>
      </c>
      <c r="GA217" s="656">
        <v>30289717</v>
      </c>
      <c r="GB217" s="656">
        <v>35</v>
      </c>
      <c r="GC217" s="656" t="s">
        <v>3</v>
      </c>
      <c r="GD217" s="656">
        <v>16</v>
      </c>
      <c r="GE217" s="656">
        <v>1970</v>
      </c>
      <c r="GF217" s="656">
        <v>0</v>
      </c>
      <c r="GG217" s="656" t="s">
        <v>792</v>
      </c>
      <c r="GH217" s="656">
        <v>0</v>
      </c>
      <c r="GI217" s="656">
        <v>0</v>
      </c>
      <c r="GJ217" s="656" t="s">
        <v>792</v>
      </c>
      <c r="GK217" s="656">
        <v>0</v>
      </c>
      <c r="GL217" s="656" t="s">
        <v>781</v>
      </c>
      <c r="GM217" s="656" t="s">
        <v>782</v>
      </c>
      <c r="GN217" s="656">
        <v>66</v>
      </c>
      <c r="GO217" s="656" t="s">
        <v>783</v>
      </c>
      <c r="GP217" s="656">
        <v>0</v>
      </c>
      <c r="GQ217" s="656">
        <v>0</v>
      </c>
      <c r="GR217" s="656">
        <v>4</v>
      </c>
      <c r="GS217" s="656">
        <v>2</v>
      </c>
      <c r="GT217" s="656">
        <v>2</v>
      </c>
      <c r="GU217" s="656" t="s">
        <v>783</v>
      </c>
      <c r="GV217" s="656" t="s">
        <v>783</v>
      </c>
      <c r="GW217" s="656" t="s">
        <v>783</v>
      </c>
      <c r="GX217" s="656" t="s">
        <v>783</v>
      </c>
      <c r="GY217" s="656" t="s">
        <v>783</v>
      </c>
      <c r="GZ217" s="656">
        <v>1649</v>
      </c>
      <c r="HA217" s="656">
        <v>0.45</v>
      </c>
      <c r="HB217" s="656">
        <v>5</v>
      </c>
      <c r="HC217" s="656" t="s">
        <v>783</v>
      </c>
      <c r="HD217" s="656" t="s">
        <v>782</v>
      </c>
      <c r="HE217" s="656">
        <v>15</v>
      </c>
      <c r="HF217" s="656" t="s">
        <v>783</v>
      </c>
      <c r="HG217" s="656">
        <v>0</v>
      </c>
      <c r="HH217" s="656" t="s">
        <v>783</v>
      </c>
      <c r="HI217" s="656">
        <v>0</v>
      </c>
      <c r="HJ217" s="656">
        <v>1</v>
      </c>
      <c r="HK217" s="656">
        <v>45</v>
      </c>
      <c r="HL217" s="656" t="s">
        <v>784</v>
      </c>
      <c r="HM217" s="656" t="s">
        <v>785</v>
      </c>
      <c r="HN217" s="656" t="s">
        <v>783</v>
      </c>
      <c r="HO217" s="656" t="s">
        <v>783</v>
      </c>
      <c r="HP217" s="656" t="s">
        <v>783</v>
      </c>
      <c r="HQ217" s="656" t="s">
        <v>783</v>
      </c>
      <c r="HR217" s="656" t="s">
        <v>783</v>
      </c>
      <c r="HS217" s="656">
        <v>3978921</v>
      </c>
      <c r="HT217" s="656" t="s">
        <v>783</v>
      </c>
      <c r="HU217" s="656" t="s">
        <v>786</v>
      </c>
      <c r="HV217" s="656" t="s">
        <v>787</v>
      </c>
      <c r="HW217" s="656">
        <v>4</v>
      </c>
      <c r="HX217" s="656">
        <v>2014</v>
      </c>
      <c r="HY217" s="656">
        <v>63</v>
      </c>
      <c r="HZ217" s="656">
        <v>0</v>
      </c>
      <c r="IA217" s="656">
        <v>2376</v>
      </c>
      <c r="IB217" s="657">
        <v>41697.500081018516</v>
      </c>
      <c r="IC217" s="656" t="s">
        <v>788</v>
      </c>
      <c r="ID217" s="656">
        <v>3974443</v>
      </c>
      <c r="IE217" s="656">
        <v>2014</v>
      </c>
      <c r="IF217" s="656">
        <v>1712</v>
      </c>
      <c r="IG217" s="656" t="s">
        <v>783</v>
      </c>
      <c r="IH217" s="656" t="s">
        <v>783</v>
      </c>
      <c r="II217" s="656" t="s">
        <v>783</v>
      </c>
      <c r="IJ217" s="656" t="s">
        <v>783</v>
      </c>
      <c r="IK217" s="656" t="s">
        <v>783</v>
      </c>
      <c r="IL217" s="656" t="s">
        <v>783</v>
      </c>
      <c r="IM217" s="656" t="s">
        <v>783</v>
      </c>
      <c r="IN217" s="656" t="s">
        <v>783</v>
      </c>
      <c r="IO217" s="656" t="s">
        <v>783</v>
      </c>
      <c r="IP217" s="656">
        <v>1649</v>
      </c>
      <c r="IQ217" s="657">
        <v>37477.354571759257</v>
      </c>
      <c r="IR217" s="656">
        <v>4</v>
      </c>
      <c r="IS217" s="656" t="s">
        <v>793</v>
      </c>
      <c r="IT217" s="656">
        <v>2</v>
      </c>
      <c r="IU217" s="658">
        <v>41275</v>
      </c>
      <c r="IV217" s="656" t="s">
        <v>783</v>
      </c>
      <c r="IW217" s="656" t="s">
        <v>783</v>
      </c>
      <c r="IX217" s="656" t="s">
        <v>783</v>
      </c>
      <c r="IY217" s="656" t="s">
        <v>781</v>
      </c>
      <c r="IZ217" s="656">
        <v>45</v>
      </c>
      <c r="JA217" s="656" t="s">
        <v>789</v>
      </c>
      <c r="JB217" s="656" t="s">
        <v>783</v>
      </c>
      <c r="JC217" s="656" t="s">
        <v>783</v>
      </c>
      <c r="JD217" s="656" t="s">
        <v>783</v>
      </c>
      <c r="JE217" s="656">
        <v>329502</v>
      </c>
      <c r="JF217" s="656" t="s">
        <v>783</v>
      </c>
      <c r="JG217" s="656" t="s">
        <v>783</v>
      </c>
      <c r="JH217" s="656" t="s">
        <v>804</v>
      </c>
      <c r="JI217" s="656">
        <v>35</v>
      </c>
      <c r="JJ217" s="656" t="s">
        <v>783</v>
      </c>
      <c r="JK217" s="656" t="s">
        <v>783</v>
      </c>
      <c r="JL217" s="656" t="s">
        <v>783</v>
      </c>
      <c r="JM217" s="656" t="s">
        <v>790</v>
      </c>
      <c r="JN217" s="656">
        <v>4</v>
      </c>
      <c r="JO217" s="656">
        <v>1</v>
      </c>
      <c r="JP217" s="656" t="s">
        <v>783</v>
      </c>
      <c r="JQ217" s="656">
        <v>12683066</v>
      </c>
      <c r="JR217" s="656">
        <v>2013</v>
      </c>
      <c r="JS217" s="656">
        <v>12</v>
      </c>
      <c r="JT217" s="656" t="s">
        <v>783</v>
      </c>
      <c r="JU217" s="656" t="s">
        <v>783</v>
      </c>
      <c r="JV217" s="656" t="s">
        <v>995</v>
      </c>
      <c r="JW217" s="659">
        <v>2433.0929759999999</v>
      </c>
      <c r="JX217">
        <f t="shared" si="148"/>
        <v>2433.0929759999999</v>
      </c>
      <c r="JY217" s="225">
        <v>0.4608130636363636</v>
      </c>
    </row>
    <row r="218" spans="27:285" s="1445" customFormat="1" ht="15" thickBot="1">
      <c r="AA218" s="1464"/>
      <c r="FY218" s="655" t="s">
        <v>330</v>
      </c>
      <c r="FZ218" s="656">
        <v>137</v>
      </c>
      <c r="GA218" s="656">
        <v>30289719</v>
      </c>
      <c r="GB218" s="656">
        <v>35</v>
      </c>
      <c r="GC218" s="656" t="s">
        <v>3</v>
      </c>
      <c r="GD218" s="656">
        <v>16</v>
      </c>
      <c r="GE218" s="656">
        <v>1973</v>
      </c>
      <c r="GF218" s="656">
        <v>0</v>
      </c>
      <c r="GG218" s="656" t="s">
        <v>792</v>
      </c>
      <c r="GH218" s="656">
        <v>0</v>
      </c>
      <c r="GI218" s="656">
        <v>0</v>
      </c>
      <c r="GJ218" s="656" t="s">
        <v>792</v>
      </c>
      <c r="GK218" s="656">
        <v>0</v>
      </c>
      <c r="GL218" s="656" t="s">
        <v>781</v>
      </c>
      <c r="GM218" s="656" t="s">
        <v>782</v>
      </c>
      <c r="GN218" s="656">
        <v>66</v>
      </c>
      <c r="GO218" s="656" t="s">
        <v>783</v>
      </c>
      <c r="GP218" s="656">
        <v>0</v>
      </c>
      <c r="GQ218" s="656">
        <v>0</v>
      </c>
      <c r="GR218" s="656">
        <v>4</v>
      </c>
      <c r="GS218" s="656">
        <v>2</v>
      </c>
      <c r="GT218" s="656">
        <v>2</v>
      </c>
      <c r="GU218" s="656" t="s">
        <v>783</v>
      </c>
      <c r="GV218" s="656" t="s">
        <v>783</v>
      </c>
      <c r="GW218" s="656" t="s">
        <v>783</v>
      </c>
      <c r="GX218" s="656" t="s">
        <v>783</v>
      </c>
      <c r="GY218" s="656" t="s">
        <v>783</v>
      </c>
      <c r="GZ218" s="656">
        <v>1649</v>
      </c>
      <c r="HA218" s="656">
        <v>0.05</v>
      </c>
      <c r="HB218" s="656">
        <v>5</v>
      </c>
      <c r="HC218" s="656" t="s">
        <v>783</v>
      </c>
      <c r="HD218" s="656" t="s">
        <v>782</v>
      </c>
      <c r="HE218" s="656">
        <v>15</v>
      </c>
      <c r="HF218" s="656" t="s">
        <v>783</v>
      </c>
      <c r="HG218" s="656">
        <v>0</v>
      </c>
      <c r="HH218" s="656" t="s">
        <v>783</v>
      </c>
      <c r="HI218" s="656">
        <v>0</v>
      </c>
      <c r="HJ218" s="656">
        <v>1</v>
      </c>
      <c r="HK218" s="656">
        <v>45</v>
      </c>
      <c r="HL218" s="656" t="s">
        <v>784</v>
      </c>
      <c r="HM218" s="656" t="s">
        <v>785</v>
      </c>
      <c r="HN218" s="656" t="s">
        <v>783</v>
      </c>
      <c r="HO218" s="656" t="s">
        <v>783</v>
      </c>
      <c r="HP218" s="656" t="s">
        <v>783</v>
      </c>
      <c r="HQ218" s="656" t="s">
        <v>783</v>
      </c>
      <c r="HR218" s="656" t="s">
        <v>783</v>
      </c>
      <c r="HS218" s="656">
        <v>3978924</v>
      </c>
      <c r="HT218" s="656" t="s">
        <v>783</v>
      </c>
      <c r="HU218" s="656" t="s">
        <v>786</v>
      </c>
      <c r="HV218" s="656" t="s">
        <v>787</v>
      </c>
      <c r="HW218" s="656">
        <v>4</v>
      </c>
      <c r="HX218" s="656">
        <v>2014</v>
      </c>
      <c r="HY218" s="656">
        <v>63</v>
      </c>
      <c r="HZ218" s="656">
        <v>0</v>
      </c>
      <c r="IA218" s="656">
        <v>264</v>
      </c>
      <c r="IB218" s="657">
        <v>41697.500081018516</v>
      </c>
      <c r="IC218" s="656" t="s">
        <v>788</v>
      </c>
      <c r="ID218" s="656">
        <v>3974446</v>
      </c>
      <c r="IE218" s="656">
        <v>2014</v>
      </c>
      <c r="IF218" s="656">
        <v>1712</v>
      </c>
      <c r="IG218" s="656" t="s">
        <v>783</v>
      </c>
      <c r="IH218" s="656" t="s">
        <v>783</v>
      </c>
      <c r="II218" s="656" t="s">
        <v>783</v>
      </c>
      <c r="IJ218" s="656" t="s">
        <v>783</v>
      </c>
      <c r="IK218" s="656" t="s">
        <v>783</v>
      </c>
      <c r="IL218" s="656" t="s">
        <v>783</v>
      </c>
      <c r="IM218" s="656" t="s">
        <v>783</v>
      </c>
      <c r="IN218" s="656" t="s">
        <v>783</v>
      </c>
      <c r="IO218" s="656" t="s">
        <v>783</v>
      </c>
      <c r="IP218" s="656">
        <v>1649</v>
      </c>
      <c r="IQ218" s="657">
        <v>37477.354571759257</v>
      </c>
      <c r="IR218" s="656">
        <v>4</v>
      </c>
      <c r="IS218" s="656" t="s">
        <v>793</v>
      </c>
      <c r="IT218" s="656">
        <v>2</v>
      </c>
      <c r="IU218" s="658">
        <v>41275</v>
      </c>
      <c r="IV218" s="656" t="s">
        <v>783</v>
      </c>
      <c r="IW218" s="656" t="s">
        <v>783</v>
      </c>
      <c r="IX218" s="656" t="s">
        <v>783</v>
      </c>
      <c r="IY218" s="656" t="s">
        <v>781</v>
      </c>
      <c r="IZ218" s="656">
        <v>45</v>
      </c>
      <c r="JA218" s="656" t="s">
        <v>789</v>
      </c>
      <c r="JB218" s="656" t="s">
        <v>783</v>
      </c>
      <c r="JC218" s="656" t="s">
        <v>783</v>
      </c>
      <c r="JD218" s="656" t="s">
        <v>783</v>
      </c>
      <c r="JE218" s="656">
        <v>329503</v>
      </c>
      <c r="JF218" s="656" t="s">
        <v>783</v>
      </c>
      <c r="JG218" s="656" t="s">
        <v>783</v>
      </c>
      <c r="JH218" s="656" t="s">
        <v>804</v>
      </c>
      <c r="JI218" s="656">
        <v>35</v>
      </c>
      <c r="JJ218" s="656" t="s">
        <v>783</v>
      </c>
      <c r="JK218" s="656" t="s">
        <v>783</v>
      </c>
      <c r="JL218" s="656" t="s">
        <v>783</v>
      </c>
      <c r="JM218" s="656" t="s">
        <v>790</v>
      </c>
      <c r="JN218" s="656">
        <v>4</v>
      </c>
      <c r="JO218" s="656">
        <v>1</v>
      </c>
      <c r="JP218" s="656" t="s">
        <v>783</v>
      </c>
      <c r="JQ218" s="656">
        <v>12683066</v>
      </c>
      <c r="JR218" s="656">
        <v>2013</v>
      </c>
      <c r="JS218" s="656">
        <v>12</v>
      </c>
      <c r="JT218" s="656" t="s">
        <v>783</v>
      </c>
      <c r="JU218" s="656" t="s">
        <v>783</v>
      </c>
      <c r="JV218" s="656" t="s">
        <v>996</v>
      </c>
      <c r="JW218" s="659">
        <v>376.06339200000002</v>
      </c>
      <c r="JX218">
        <f t="shared" si="148"/>
        <v>376.06339200000002</v>
      </c>
      <c r="JY218" s="225">
        <v>7.1224127272727283E-2</v>
      </c>
    </row>
    <row r="219" spans="27:285" s="1445" customFormat="1">
      <c r="AA219" s="1464"/>
      <c r="FY219" s="666" t="s">
        <v>537</v>
      </c>
      <c r="FZ219" s="667">
        <v>156</v>
      </c>
      <c r="GA219" s="667">
        <v>30289721</v>
      </c>
      <c r="GB219" s="667">
        <v>55</v>
      </c>
      <c r="GC219" s="667" t="s">
        <v>798</v>
      </c>
      <c r="GD219" s="667">
        <v>16</v>
      </c>
      <c r="GE219" s="667">
        <v>2004</v>
      </c>
      <c r="GF219" s="667">
        <v>0</v>
      </c>
      <c r="GG219" s="667" t="s">
        <v>792</v>
      </c>
      <c r="GH219" s="667">
        <v>0</v>
      </c>
      <c r="GI219" s="667">
        <v>0</v>
      </c>
      <c r="GJ219" s="667" t="s">
        <v>792</v>
      </c>
      <c r="GK219" s="667">
        <v>0</v>
      </c>
      <c r="GL219" s="667" t="s">
        <v>781</v>
      </c>
      <c r="GM219" s="667" t="s">
        <v>782</v>
      </c>
      <c r="GN219" s="667">
        <v>66</v>
      </c>
      <c r="GO219" s="667" t="s">
        <v>783</v>
      </c>
      <c r="GP219" s="667">
        <v>0</v>
      </c>
      <c r="GQ219" s="667">
        <v>0</v>
      </c>
      <c r="GR219" s="667">
        <v>4</v>
      </c>
      <c r="GS219" s="667">
        <v>2</v>
      </c>
      <c r="GT219" s="667">
        <v>5</v>
      </c>
      <c r="GU219" s="667" t="s">
        <v>783</v>
      </c>
      <c r="GV219" s="667" t="s">
        <v>783</v>
      </c>
      <c r="GW219" s="667" t="s">
        <v>783</v>
      </c>
      <c r="GX219" s="667" t="s">
        <v>783</v>
      </c>
      <c r="GY219" s="667" t="s">
        <v>783</v>
      </c>
      <c r="GZ219" s="667">
        <v>1649</v>
      </c>
      <c r="HA219" s="667">
        <v>1.03</v>
      </c>
      <c r="HB219" s="667">
        <v>5</v>
      </c>
      <c r="HC219" s="667" t="s">
        <v>783</v>
      </c>
      <c r="HD219" s="667" t="s">
        <v>782</v>
      </c>
      <c r="HE219" s="667">
        <v>15</v>
      </c>
      <c r="HF219" s="667" t="s">
        <v>783</v>
      </c>
      <c r="HG219" s="667">
        <v>0</v>
      </c>
      <c r="HH219" s="667" t="s">
        <v>783</v>
      </c>
      <c r="HI219" s="667">
        <v>0</v>
      </c>
      <c r="HJ219" s="667">
        <v>1</v>
      </c>
      <c r="HK219" s="667">
        <v>45</v>
      </c>
      <c r="HL219" s="667" t="s">
        <v>784</v>
      </c>
      <c r="HM219" s="667" t="s">
        <v>785</v>
      </c>
      <c r="HN219" s="667" t="s">
        <v>783</v>
      </c>
      <c r="HO219" s="667" t="s">
        <v>783</v>
      </c>
      <c r="HP219" s="667" t="s">
        <v>783</v>
      </c>
      <c r="HQ219" s="667" t="s">
        <v>783</v>
      </c>
      <c r="HR219" s="667" t="s">
        <v>783</v>
      </c>
      <c r="HS219" s="667">
        <v>4184521</v>
      </c>
      <c r="HT219" s="667" t="s">
        <v>783</v>
      </c>
      <c r="HU219" s="667" t="s">
        <v>786</v>
      </c>
      <c r="HV219" s="667" t="s">
        <v>787</v>
      </c>
      <c r="HW219" s="667">
        <v>4</v>
      </c>
      <c r="HX219" s="667">
        <v>2014</v>
      </c>
      <c r="HY219" s="667">
        <v>63</v>
      </c>
      <c r="HZ219" s="667">
        <v>0</v>
      </c>
      <c r="IA219" s="667">
        <v>5438</v>
      </c>
      <c r="IB219" s="668">
        <v>41697.500081018516</v>
      </c>
      <c r="IC219" s="667" t="s">
        <v>788</v>
      </c>
      <c r="ID219" s="667">
        <v>4184522</v>
      </c>
      <c r="IE219" s="667">
        <v>2014</v>
      </c>
      <c r="IF219" s="667">
        <v>1712</v>
      </c>
      <c r="IG219" s="667" t="s">
        <v>783</v>
      </c>
      <c r="IH219" s="667" t="s">
        <v>783</v>
      </c>
      <c r="II219" s="667" t="s">
        <v>783</v>
      </c>
      <c r="IJ219" s="667" t="s">
        <v>783</v>
      </c>
      <c r="IK219" s="667" t="s">
        <v>783</v>
      </c>
      <c r="IL219" s="667" t="s">
        <v>783</v>
      </c>
      <c r="IM219" s="667" t="s">
        <v>783</v>
      </c>
      <c r="IN219" s="667" t="s">
        <v>783</v>
      </c>
      <c r="IO219" s="667" t="s">
        <v>783</v>
      </c>
      <c r="IP219" s="667">
        <v>1649</v>
      </c>
      <c r="IQ219" s="668">
        <v>37477.354571759257</v>
      </c>
      <c r="IR219" s="667">
        <v>2</v>
      </c>
      <c r="IS219" s="667" t="s">
        <v>793</v>
      </c>
      <c r="IT219" s="667">
        <v>5</v>
      </c>
      <c r="IU219" s="669">
        <v>41275</v>
      </c>
      <c r="IV219" s="667" t="s">
        <v>783</v>
      </c>
      <c r="IW219" s="667" t="s">
        <v>783</v>
      </c>
      <c r="IX219" s="667" t="s">
        <v>783</v>
      </c>
      <c r="IY219" s="667" t="s">
        <v>781</v>
      </c>
      <c r="IZ219" s="667">
        <v>45</v>
      </c>
      <c r="JA219" s="667" t="s">
        <v>789</v>
      </c>
      <c r="JB219" s="667" t="s">
        <v>783</v>
      </c>
      <c r="JC219" s="667" t="s">
        <v>783</v>
      </c>
      <c r="JD219" s="667" t="s">
        <v>783</v>
      </c>
      <c r="JE219" s="667">
        <v>329504</v>
      </c>
      <c r="JF219" s="667" t="s">
        <v>783</v>
      </c>
      <c r="JG219" s="667" t="s">
        <v>783</v>
      </c>
      <c r="JH219" s="667" t="s">
        <v>809</v>
      </c>
      <c r="JI219" s="667">
        <v>55</v>
      </c>
      <c r="JJ219" s="667" t="s">
        <v>783</v>
      </c>
      <c r="JK219" s="667" t="s">
        <v>783</v>
      </c>
      <c r="JL219" s="667" t="s">
        <v>783</v>
      </c>
      <c r="JM219" s="667" t="s">
        <v>790</v>
      </c>
      <c r="JN219" s="667">
        <v>4</v>
      </c>
      <c r="JO219" s="667">
        <v>3</v>
      </c>
      <c r="JP219" s="667" t="s">
        <v>783</v>
      </c>
      <c r="JQ219" s="667">
        <v>10711928</v>
      </c>
      <c r="JR219" s="667">
        <v>2011</v>
      </c>
      <c r="JS219" s="667">
        <v>3</v>
      </c>
      <c r="JT219" s="667" t="s">
        <v>783</v>
      </c>
      <c r="JU219" s="667" t="s">
        <v>783</v>
      </c>
      <c r="JV219" s="667" t="s">
        <v>997</v>
      </c>
      <c r="JW219" s="670">
        <v>5314.4300169999997</v>
      </c>
      <c r="JX219">
        <f t="shared" si="148"/>
        <v>5314.4300169999997</v>
      </c>
      <c r="JY219" s="225">
        <v>1.0065208365530303</v>
      </c>
    </row>
    <row r="220" spans="27:285" s="1445" customFormat="1" ht="15" thickBot="1">
      <c r="AA220" s="1464"/>
      <c r="FY220" s="650" t="s">
        <v>537</v>
      </c>
      <c r="FZ220" s="651"/>
      <c r="GA220" s="651"/>
      <c r="GB220" s="651"/>
      <c r="GC220" s="651"/>
      <c r="GD220" s="651"/>
      <c r="GE220" s="651"/>
      <c r="GF220" s="651"/>
      <c r="GG220" s="651"/>
      <c r="GH220" s="651"/>
      <c r="GI220" s="651"/>
      <c r="GJ220" s="651"/>
      <c r="GK220" s="651"/>
      <c r="GL220" s="651"/>
      <c r="GM220" s="651"/>
      <c r="GN220" s="651"/>
      <c r="GO220" s="651"/>
      <c r="GP220" s="651"/>
      <c r="GQ220" s="651"/>
      <c r="GR220" s="651"/>
      <c r="GS220" s="651"/>
      <c r="GT220" s="651"/>
      <c r="GU220" s="651"/>
      <c r="GV220" s="651"/>
      <c r="GW220" s="651"/>
      <c r="GX220" s="651"/>
      <c r="GY220" s="651"/>
      <c r="GZ220" s="651"/>
      <c r="HA220" s="651"/>
      <c r="HB220" s="651"/>
      <c r="HC220" s="651"/>
      <c r="HD220" s="651"/>
      <c r="HE220" s="651"/>
      <c r="HF220" s="651"/>
      <c r="HG220" s="651"/>
      <c r="HH220" s="651"/>
      <c r="HI220" s="651"/>
      <c r="HJ220" s="651"/>
      <c r="HK220" s="651"/>
      <c r="HL220" s="651"/>
      <c r="HM220" s="651"/>
      <c r="HN220" s="651"/>
      <c r="HO220" s="651"/>
      <c r="HP220" s="651"/>
      <c r="HQ220" s="651"/>
      <c r="HR220" s="651"/>
      <c r="HS220" s="651"/>
      <c r="HT220" s="651"/>
      <c r="HU220" s="651"/>
      <c r="HV220" s="651"/>
      <c r="HW220" s="651"/>
      <c r="HX220" s="651"/>
      <c r="HY220" s="651"/>
      <c r="HZ220" s="651"/>
      <c r="IA220" s="651"/>
      <c r="IB220" s="652"/>
      <c r="IC220" s="651"/>
      <c r="ID220" s="651"/>
      <c r="IE220" s="651"/>
      <c r="IF220" s="651"/>
      <c r="IG220" s="651"/>
      <c r="IH220" s="651"/>
      <c r="II220" s="651"/>
      <c r="IJ220" s="651"/>
      <c r="IK220" s="651"/>
      <c r="IL220" s="651"/>
      <c r="IM220" s="651"/>
      <c r="IN220" s="651"/>
      <c r="IO220" s="651"/>
      <c r="IP220" s="651"/>
      <c r="IQ220" s="652"/>
      <c r="IR220" s="651"/>
      <c r="IS220" s="651"/>
      <c r="IT220" s="651"/>
      <c r="IU220" s="653"/>
      <c r="IV220" s="651"/>
      <c r="IW220" s="651"/>
      <c r="IX220" s="651"/>
      <c r="IY220" s="651"/>
      <c r="IZ220" s="651"/>
      <c r="JA220" s="651"/>
      <c r="JB220" s="651"/>
      <c r="JC220" s="651"/>
      <c r="JD220" s="651"/>
      <c r="JE220" s="651"/>
      <c r="JF220" s="651"/>
      <c r="JG220" s="651"/>
      <c r="JH220" s="651"/>
      <c r="JI220" s="651"/>
      <c r="JJ220" s="651"/>
      <c r="JK220" s="651"/>
      <c r="JL220" s="651"/>
      <c r="JM220" s="651"/>
      <c r="JN220" s="651"/>
      <c r="JO220" s="651"/>
      <c r="JP220" s="651"/>
      <c r="JQ220" s="651"/>
      <c r="JR220" s="651"/>
      <c r="JS220" s="651"/>
      <c r="JT220" s="651"/>
      <c r="JU220" s="651"/>
      <c r="JV220" s="651"/>
      <c r="JW220" s="654"/>
      <c r="JX220"/>
      <c r="JY220" s="225"/>
    </row>
    <row r="221" spans="27:285" s="1445" customFormat="1">
      <c r="AA221" s="1464"/>
      <c r="FY221" s="666" t="s">
        <v>453</v>
      </c>
      <c r="FZ221" s="667">
        <v>285</v>
      </c>
      <c r="GA221" s="667">
        <v>10315228</v>
      </c>
      <c r="GB221" s="667" t="s">
        <v>783</v>
      </c>
      <c r="GC221" s="667"/>
      <c r="GD221" s="667" t="s">
        <v>783</v>
      </c>
      <c r="GE221" s="667" t="s">
        <v>783</v>
      </c>
      <c r="GF221" s="667" t="s">
        <v>783</v>
      </c>
      <c r="GG221" s="667"/>
      <c r="GH221" s="667" t="s">
        <v>783</v>
      </c>
      <c r="GI221" s="667" t="s">
        <v>783</v>
      </c>
      <c r="GJ221" s="667"/>
      <c r="GK221" s="667" t="s">
        <v>783</v>
      </c>
      <c r="GL221" s="667" t="s">
        <v>781</v>
      </c>
      <c r="GM221" s="667" t="s">
        <v>783</v>
      </c>
      <c r="GN221" s="667" t="s">
        <v>783</v>
      </c>
      <c r="GO221" s="667" t="s">
        <v>783</v>
      </c>
      <c r="GP221" s="667" t="s">
        <v>783</v>
      </c>
      <c r="GQ221" s="667" t="s">
        <v>783</v>
      </c>
      <c r="GR221" s="667" t="s">
        <v>783</v>
      </c>
      <c r="GS221" s="667" t="s">
        <v>783</v>
      </c>
      <c r="GT221" s="667" t="s">
        <v>783</v>
      </c>
      <c r="GU221" s="667" t="s">
        <v>783</v>
      </c>
      <c r="GV221" s="667" t="s">
        <v>783</v>
      </c>
      <c r="GW221" s="667" t="s">
        <v>783</v>
      </c>
      <c r="GX221" s="667" t="s">
        <v>783</v>
      </c>
      <c r="GY221" s="667" t="s">
        <v>783</v>
      </c>
      <c r="GZ221" s="667">
        <v>1649</v>
      </c>
      <c r="HA221" s="667">
        <v>0</v>
      </c>
      <c r="HB221" s="667">
        <v>9</v>
      </c>
      <c r="HC221" s="667" t="s">
        <v>783</v>
      </c>
      <c r="HD221" s="667" t="s">
        <v>783</v>
      </c>
      <c r="HE221" s="667" t="s">
        <v>783</v>
      </c>
      <c r="HF221" s="667" t="s">
        <v>783</v>
      </c>
      <c r="HG221" s="667" t="s">
        <v>783</v>
      </c>
      <c r="HH221" s="667" t="s">
        <v>783</v>
      </c>
      <c r="HI221" s="667" t="s">
        <v>783</v>
      </c>
      <c r="HJ221" s="667" t="s">
        <v>783</v>
      </c>
      <c r="HK221" s="667" t="s">
        <v>783</v>
      </c>
      <c r="HL221" s="667" t="s">
        <v>783</v>
      </c>
      <c r="HM221" s="667" t="s">
        <v>783</v>
      </c>
      <c r="HN221" s="667" t="s">
        <v>783</v>
      </c>
      <c r="HO221" s="667" t="s">
        <v>783</v>
      </c>
      <c r="HP221" s="667" t="s">
        <v>783</v>
      </c>
      <c r="HQ221" s="667" t="s">
        <v>783</v>
      </c>
      <c r="HR221" s="667" t="s">
        <v>783</v>
      </c>
      <c r="HS221" s="667">
        <v>3978944</v>
      </c>
      <c r="HT221" s="667" t="s">
        <v>783</v>
      </c>
      <c r="HU221" s="667" t="s">
        <v>786</v>
      </c>
      <c r="HV221" s="667" t="s">
        <v>787</v>
      </c>
      <c r="HW221" s="667">
        <v>4</v>
      </c>
      <c r="HX221" s="667">
        <v>2006</v>
      </c>
      <c r="HY221" s="667">
        <v>63</v>
      </c>
      <c r="HZ221" s="667">
        <v>0</v>
      </c>
      <c r="IA221" s="667">
        <v>686</v>
      </c>
      <c r="IB221" s="668">
        <v>38560.614988425928</v>
      </c>
      <c r="IC221" s="667" t="s">
        <v>788</v>
      </c>
      <c r="ID221" s="667">
        <v>3974466</v>
      </c>
      <c r="IE221" s="667" t="s">
        <v>783</v>
      </c>
      <c r="IF221" s="667">
        <v>1712</v>
      </c>
      <c r="IG221" s="667" t="s">
        <v>783</v>
      </c>
      <c r="IH221" s="667" t="s">
        <v>783</v>
      </c>
      <c r="II221" s="667" t="s">
        <v>783</v>
      </c>
      <c r="IJ221" s="667" t="s">
        <v>783</v>
      </c>
      <c r="IK221" s="667" t="s">
        <v>783</v>
      </c>
      <c r="IL221" s="667" t="s">
        <v>783</v>
      </c>
      <c r="IM221" s="667" t="s">
        <v>783</v>
      </c>
      <c r="IN221" s="667" t="s">
        <v>783</v>
      </c>
      <c r="IO221" s="667" t="s">
        <v>783</v>
      </c>
      <c r="IP221" s="667">
        <v>2108</v>
      </c>
      <c r="IQ221" s="668">
        <v>37477.341331018521</v>
      </c>
      <c r="IR221" s="667" t="s">
        <v>783</v>
      </c>
      <c r="IS221" s="667" t="s">
        <v>783</v>
      </c>
      <c r="IT221" s="667" t="s">
        <v>783</v>
      </c>
      <c r="IU221" s="667" t="s">
        <v>783</v>
      </c>
      <c r="IV221" s="667" t="s">
        <v>783</v>
      </c>
      <c r="IW221" s="667" t="s">
        <v>783</v>
      </c>
      <c r="IX221" s="667" t="s">
        <v>783</v>
      </c>
      <c r="IY221" s="667" t="s">
        <v>781</v>
      </c>
      <c r="IZ221" s="667" t="s">
        <v>783</v>
      </c>
      <c r="JA221" s="667" t="s">
        <v>783</v>
      </c>
      <c r="JB221" s="667" t="s">
        <v>783</v>
      </c>
      <c r="JC221" s="667" t="s">
        <v>783</v>
      </c>
      <c r="JD221" s="667" t="s">
        <v>783</v>
      </c>
      <c r="JE221" s="667">
        <v>329505</v>
      </c>
      <c r="JF221" s="667" t="s">
        <v>783</v>
      </c>
      <c r="JG221" s="667" t="s">
        <v>783</v>
      </c>
      <c r="JH221" s="667" t="s">
        <v>783</v>
      </c>
      <c r="JI221" s="667" t="s">
        <v>783</v>
      </c>
      <c r="JJ221" s="667" t="s">
        <v>783</v>
      </c>
      <c r="JK221" s="667" t="s">
        <v>783</v>
      </c>
      <c r="JL221" s="667" t="s">
        <v>783</v>
      </c>
      <c r="JM221" s="667" t="s">
        <v>783</v>
      </c>
      <c r="JN221" s="667">
        <v>4</v>
      </c>
      <c r="JO221" s="667" t="s">
        <v>783</v>
      </c>
      <c r="JP221" s="667" t="s">
        <v>783</v>
      </c>
      <c r="JQ221" s="667" t="s">
        <v>783</v>
      </c>
      <c r="JR221" s="667" t="s">
        <v>783</v>
      </c>
      <c r="JS221" s="667" t="s">
        <v>783</v>
      </c>
      <c r="JT221" s="667" t="s">
        <v>783</v>
      </c>
      <c r="JU221" s="667" t="s">
        <v>783</v>
      </c>
      <c r="JV221" s="667" t="s">
        <v>998</v>
      </c>
      <c r="JW221" s="670">
        <v>700.99759600000004</v>
      </c>
      <c r="JX221">
        <f>JW221</f>
        <v>700.99759600000004</v>
      </c>
      <c r="JY221" s="225">
        <v>0.13276469621212122</v>
      </c>
    </row>
    <row r="222" spans="27:285" s="1445" customFormat="1" ht="15" thickBot="1">
      <c r="AA222" s="1464"/>
      <c r="FY222" s="650" t="s">
        <v>453</v>
      </c>
      <c r="FZ222" s="651"/>
      <c r="GA222" s="651"/>
      <c r="GB222" s="651"/>
      <c r="GC222" s="651"/>
      <c r="GD222" s="651"/>
      <c r="GE222" s="651"/>
      <c r="GF222" s="651"/>
      <c r="GG222" s="651"/>
      <c r="GH222" s="651"/>
      <c r="GI222" s="651"/>
      <c r="GJ222" s="651"/>
      <c r="GK222" s="651"/>
      <c r="GL222" s="651"/>
      <c r="GM222" s="651"/>
      <c r="GN222" s="651"/>
      <c r="GO222" s="651"/>
      <c r="GP222" s="651"/>
      <c r="GQ222" s="651"/>
      <c r="GR222" s="651"/>
      <c r="GS222" s="651"/>
      <c r="GT222" s="651"/>
      <c r="GU222" s="651"/>
      <c r="GV222" s="651"/>
      <c r="GW222" s="651"/>
      <c r="GX222" s="651"/>
      <c r="GY222" s="651"/>
      <c r="GZ222" s="651"/>
      <c r="HA222" s="651"/>
      <c r="HB222" s="651"/>
      <c r="HC222" s="651"/>
      <c r="HD222" s="651"/>
      <c r="HE222" s="651"/>
      <c r="HF222" s="651"/>
      <c r="HG222" s="651"/>
      <c r="HH222" s="651"/>
      <c r="HI222" s="651"/>
      <c r="HJ222" s="651"/>
      <c r="HK222" s="651"/>
      <c r="HL222" s="651"/>
      <c r="HM222" s="651"/>
      <c r="HN222" s="651"/>
      <c r="HO222" s="651"/>
      <c r="HP222" s="651"/>
      <c r="HQ222" s="651"/>
      <c r="HR222" s="651"/>
      <c r="HS222" s="651"/>
      <c r="HT222" s="651"/>
      <c r="HU222" s="651"/>
      <c r="HV222" s="651"/>
      <c r="HW222" s="651"/>
      <c r="HX222" s="651"/>
      <c r="HY222" s="651"/>
      <c r="HZ222" s="651"/>
      <c r="IA222" s="651"/>
      <c r="IB222" s="652"/>
      <c r="IC222" s="651"/>
      <c r="ID222" s="651"/>
      <c r="IE222" s="651"/>
      <c r="IF222" s="651"/>
      <c r="IG222" s="651"/>
      <c r="IH222" s="651"/>
      <c r="II222" s="651"/>
      <c r="IJ222" s="651"/>
      <c r="IK222" s="651"/>
      <c r="IL222" s="651"/>
      <c r="IM222" s="651"/>
      <c r="IN222" s="651"/>
      <c r="IO222" s="651"/>
      <c r="IP222" s="651"/>
      <c r="IQ222" s="652"/>
      <c r="IR222" s="651"/>
      <c r="IS222" s="651"/>
      <c r="IT222" s="651"/>
      <c r="IU222" s="651"/>
      <c r="IV222" s="651"/>
      <c r="IW222" s="651"/>
      <c r="IX222" s="651"/>
      <c r="IY222" s="651"/>
      <c r="IZ222" s="651"/>
      <c r="JA222" s="651"/>
      <c r="JB222" s="651"/>
      <c r="JC222" s="651"/>
      <c r="JD222" s="651"/>
      <c r="JE222" s="651"/>
      <c r="JF222" s="651"/>
      <c r="JG222" s="651"/>
      <c r="JH222" s="651"/>
      <c r="JI222" s="651"/>
      <c r="JJ222" s="651"/>
      <c r="JK222" s="651"/>
      <c r="JL222" s="651"/>
      <c r="JM222" s="651"/>
      <c r="JN222" s="651"/>
      <c r="JO222" s="651"/>
      <c r="JP222" s="651"/>
      <c r="JQ222" s="651"/>
      <c r="JR222" s="651"/>
      <c r="JS222" s="651"/>
      <c r="JT222" s="651"/>
      <c r="JU222" s="651"/>
      <c r="JV222" s="651"/>
      <c r="JW222" s="654"/>
      <c r="JX222"/>
      <c r="JY222" s="225"/>
    </row>
    <row r="223" spans="27:285" s="1445" customFormat="1" ht="15" thickBot="1">
      <c r="AA223" s="1464"/>
      <c r="FY223" s="655" t="s">
        <v>401</v>
      </c>
      <c r="FZ223" s="656">
        <v>265</v>
      </c>
      <c r="GA223" s="656">
        <v>32434913</v>
      </c>
      <c r="GB223" s="656" t="s">
        <v>783</v>
      </c>
      <c r="GC223" s="656"/>
      <c r="GD223" s="656" t="s">
        <v>783</v>
      </c>
      <c r="GE223" s="656" t="s">
        <v>783</v>
      </c>
      <c r="GF223" s="656" t="s">
        <v>783</v>
      </c>
      <c r="GG223" s="656"/>
      <c r="GH223" s="656" t="s">
        <v>783</v>
      </c>
      <c r="GI223" s="656" t="s">
        <v>783</v>
      </c>
      <c r="GJ223" s="656"/>
      <c r="GK223" s="656" t="s">
        <v>783</v>
      </c>
      <c r="GL223" s="656" t="s">
        <v>781</v>
      </c>
      <c r="GM223" s="656" t="s">
        <v>783</v>
      </c>
      <c r="GN223" s="656" t="s">
        <v>783</v>
      </c>
      <c r="GO223" s="656" t="s">
        <v>783</v>
      </c>
      <c r="GP223" s="656" t="s">
        <v>783</v>
      </c>
      <c r="GQ223" s="656" t="s">
        <v>783</v>
      </c>
      <c r="GR223" s="656" t="s">
        <v>783</v>
      </c>
      <c r="GS223" s="656" t="s">
        <v>783</v>
      </c>
      <c r="GT223" s="656" t="s">
        <v>783</v>
      </c>
      <c r="GU223" s="656" t="s">
        <v>783</v>
      </c>
      <c r="GV223" s="656" t="s">
        <v>783</v>
      </c>
      <c r="GW223" s="656" t="s">
        <v>783</v>
      </c>
      <c r="GX223" s="656" t="s">
        <v>783</v>
      </c>
      <c r="GY223" s="656" t="s">
        <v>783</v>
      </c>
      <c r="GZ223" s="656">
        <v>1649</v>
      </c>
      <c r="HA223" s="656">
        <v>0</v>
      </c>
      <c r="HB223" s="656">
        <v>9</v>
      </c>
      <c r="HC223" s="656" t="s">
        <v>783</v>
      </c>
      <c r="HD223" s="656" t="s">
        <v>783</v>
      </c>
      <c r="HE223" s="656" t="s">
        <v>783</v>
      </c>
      <c r="HF223" s="656" t="s">
        <v>783</v>
      </c>
      <c r="HG223" s="656" t="s">
        <v>783</v>
      </c>
      <c r="HH223" s="656" t="s">
        <v>783</v>
      </c>
      <c r="HI223" s="656" t="s">
        <v>783</v>
      </c>
      <c r="HJ223" s="656" t="s">
        <v>783</v>
      </c>
      <c r="HK223" s="656" t="s">
        <v>783</v>
      </c>
      <c r="HL223" s="656" t="s">
        <v>783</v>
      </c>
      <c r="HM223" s="656" t="s">
        <v>783</v>
      </c>
      <c r="HN223" s="656" t="s">
        <v>783</v>
      </c>
      <c r="HO223" s="656" t="s">
        <v>783</v>
      </c>
      <c r="HP223" s="656" t="s">
        <v>783</v>
      </c>
      <c r="HQ223" s="656" t="s">
        <v>783</v>
      </c>
      <c r="HR223" s="656" t="s">
        <v>783</v>
      </c>
      <c r="HS223" s="656">
        <v>3980689</v>
      </c>
      <c r="HT223" s="656" t="s">
        <v>783</v>
      </c>
      <c r="HU223" s="656" t="s">
        <v>786</v>
      </c>
      <c r="HV223" s="656" t="s">
        <v>787</v>
      </c>
      <c r="HW223" s="656">
        <v>4</v>
      </c>
      <c r="HX223" s="656">
        <v>2016</v>
      </c>
      <c r="HY223" s="656">
        <v>63</v>
      </c>
      <c r="HZ223" s="656">
        <v>0</v>
      </c>
      <c r="IA223" s="656">
        <v>2482</v>
      </c>
      <c r="IB223" s="657">
        <v>42227.682129629633</v>
      </c>
      <c r="IC223" s="656" t="s">
        <v>788</v>
      </c>
      <c r="ID223" s="656">
        <v>3976211</v>
      </c>
      <c r="IE223" s="656" t="s">
        <v>783</v>
      </c>
      <c r="IF223" s="656">
        <v>1712</v>
      </c>
      <c r="IG223" s="656" t="s">
        <v>783</v>
      </c>
      <c r="IH223" s="656" t="s">
        <v>783</v>
      </c>
      <c r="II223" s="656" t="s">
        <v>783</v>
      </c>
      <c r="IJ223" s="656" t="s">
        <v>783</v>
      </c>
      <c r="IK223" s="656" t="s">
        <v>783</v>
      </c>
      <c r="IL223" s="656" t="s">
        <v>783</v>
      </c>
      <c r="IM223" s="656" t="s">
        <v>783</v>
      </c>
      <c r="IN223" s="656" t="s">
        <v>783</v>
      </c>
      <c r="IO223" s="656" t="s">
        <v>783</v>
      </c>
      <c r="IP223" s="656">
        <v>2108</v>
      </c>
      <c r="IQ223" s="657">
        <v>37477.341331018521</v>
      </c>
      <c r="IR223" s="656" t="s">
        <v>783</v>
      </c>
      <c r="IS223" s="656" t="s">
        <v>783</v>
      </c>
      <c r="IT223" s="656" t="s">
        <v>783</v>
      </c>
      <c r="IU223" s="656" t="s">
        <v>783</v>
      </c>
      <c r="IV223" s="656" t="s">
        <v>783</v>
      </c>
      <c r="IW223" s="656" t="s">
        <v>783</v>
      </c>
      <c r="IX223" s="656" t="s">
        <v>783</v>
      </c>
      <c r="IY223" s="656" t="s">
        <v>781</v>
      </c>
      <c r="IZ223" s="656" t="s">
        <v>783</v>
      </c>
      <c r="JA223" s="656" t="s">
        <v>783</v>
      </c>
      <c r="JB223" s="656" t="s">
        <v>783</v>
      </c>
      <c r="JC223" s="656" t="s">
        <v>783</v>
      </c>
      <c r="JD223" s="656" t="s">
        <v>783</v>
      </c>
      <c r="JE223" s="656">
        <v>329506</v>
      </c>
      <c r="JF223" s="656" t="s">
        <v>783</v>
      </c>
      <c r="JG223" s="656" t="s">
        <v>783</v>
      </c>
      <c r="JH223" s="656" t="s">
        <v>783</v>
      </c>
      <c r="JI223" s="656" t="s">
        <v>783</v>
      </c>
      <c r="JJ223" s="656" t="s">
        <v>783</v>
      </c>
      <c r="JK223" s="656" t="s">
        <v>783</v>
      </c>
      <c r="JL223" s="656" t="s">
        <v>783</v>
      </c>
      <c r="JM223" s="656" t="s">
        <v>783</v>
      </c>
      <c r="JN223" s="656">
        <v>4</v>
      </c>
      <c r="JO223" s="656" t="s">
        <v>783</v>
      </c>
      <c r="JP223" s="656" t="s">
        <v>783</v>
      </c>
      <c r="JQ223" s="656" t="s">
        <v>783</v>
      </c>
      <c r="JR223" s="656" t="s">
        <v>783</v>
      </c>
      <c r="JS223" s="656" t="s">
        <v>783</v>
      </c>
      <c r="JT223" s="656" t="s">
        <v>783</v>
      </c>
      <c r="JU223" s="656" t="s">
        <v>783</v>
      </c>
      <c r="JV223" s="656" t="s">
        <v>999</v>
      </c>
      <c r="JW223" s="659">
        <v>2486.9535169999999</v>
      </c>
      <c r="JX223">
        <f>JW223</f>
        <v>2486.9535169999999</v>
      </c>
      <c r="JY223" s="225">
        <v>0.47101392367424239</v>
      </c>
    </row>
    <row r="224" spans="27:285" s="1445" customFormat="1">
      <c r="AA224" s="1464"/>
      <c r="FY224" s="621" t="s">
        <v>538</v>
      </c>
      <c r="FZ224" s="622">
        <v>193</v>
      </c>
      <c r="GA224" s="622">
        <v>30289722</v>
      </c>
      <c r="GB224" s="622">
        <v>55</v>
      </c>
      <c r="GC224" s="622" t="s">
        <v>798</v>
      </c>
      <c r="GD224" s="622">
        <v>20</v>
      </c>
      <c r="GE224" s="622">
        <v>1979</v>
      </c>
      <c r="GF224" s="622">
        <v>1</v>
      </c>
      <c r="GG224" s="622" t="s">
        <v>780</v>
      </c>
      <c r="GH224" s="622">
        <v>1</v>
      </c>
      <c r="GI224" s="622">
        <v>1</v>
      </c>
      <c r="GJ224" s="622" t="s">
        <v>780</v>
      </c>
      <c r="GK224" s="622">
        <v>1</v>
      </c>
      <c r="GL224" s="622" t="s">
        <v>781</v>
      </c>
      <c r="GM224" s="622" t="s">
        <v>782</v>
      </c>
      <c r="GN224" s="622">
        <v>66</v>
      </c>
      <c r="GO224" s="622" t="s">
        <v>783</v>
      </c>
      <c r="GP224" s="622">
        <v>0</v>
      </c>
      <c r="GQ224" s="622">
        <v>0</v>
      </c>
      <c r="GR224" s="622">
        <v>4</v>
      </c>
      <c r="GS224" s="622">
        <v>2</v>
      </c>
      <c r="GT224" s="622">
        <v>2</v>
      </c>
      <c r="GU224" s="622" t="s">
        <v>783</v>
      </c>
      <c r="GV224" s="622" t="s">
        <v>783</v>
      </c>
      <c r="GW224" s="622" t="s">
        <v>783</v>
      </c>
      <c r="GX224" s="622" t="s">
        <v>783</v>
      </c>
      <c r="GY224" s="622" t="s">
        <v>783</v>
      </c>
      <c r="GZ224" s="622">
        <v>1649</v>
      </c>
      <c r="HA224" s="622">
        <v>0.76</v>
      </c>
      <c r="HB224" s="622">
        <v>5</v>
      </c>
      <c r="HC224" s="622" t="s">
        <v>783</v>
      </c>
      <c r="HD224" s="622" t="s">
        <v>782</v>
      </c>
      <c r="HE224" s="622">
        <v>35</v>
      </c>
      <c r="HF224" s="622" t="s">
        <v>783</v>
      </c>
      <c r="HG224" s="622">
        <v>0</v>
      </c>
      <c r="HH224" s="622" t="s">
        <v>783</v>
      </c>
      <c r="HI224" s="622">
        <v>0</v>
      </c>
      <c r="HJ224" s="622">
        <v>1</v>
      </c>
      <c r="HK224" s="622">
        <v>45</v>
      </c>
      <c r="HL224" s="622" t="s">
        <v>784</v>
      </c>
      <c r="HM224" s="622" t="s">
        <v>785</v>
      </c>
      <c r="HN224" s="622" t="s">
        <v>783</v>
      </c>
      <c r="HO224" s="622" t="s">
        <v>783</v>
      </c>
      <c r="HP224" s="622" t="s">
        <v>783</v>
      </c>
      <c r="HQ224" s="622" t="s">
        <v>783</v>
      </c>
      <c r="HR224" s="622" t="s">
        <v>783</v>
      </c>
      <c r="HS224" s="622">
        <v>3980150</v>
      </c>
      <c r="HT224" s="622" t="s">
        <v>783</v>
      </c>
      <c r="HU224" s="622" t="s">
        <v>786</v>
      </c>
      <c r="HV224" s="622" t="s">
        <v>787</v>
      </c>
      <c r="HW224" s="622">
        <v>4</v>
      </c>
      <c r="HX224" s="622">
        <v>2014</v>
      </c>
      <c r="HY224" s="622">
        <v>63</v>
      </c>
      <c r="HZ224" s="622">
        <v>0</v>
      </c>
      <c r="IA224" s="622">
        <v>4013</v>
      </c>
      <c r="IB224" s="623">
        <v>41697.500081018516</v>
      </c>
      <c r="IC224" s="622" t="s">
        <v>788</v>
      </c>
      <c r="ID224" s="622">
        <v>3975672</v>
      </c>
      <c r="IE224" s="622">
        <v>2014</v>
      </c>
      <c r="IF224" s="622">
        <v>1712</v>
      </c>
      <c r="IG224" s="622" t="s">
        <v>783</v>
      </c>
      <c r="IH224" s="622" t="s">
        <v>783</v>
      </c>
      <c r="II224" s="622" t="s">
        <v>783</v>
      </c>
      <c r="IJ224" s="622" t="s">
        <v>783</v>
      </c>
      <c r="IK224" s="622" t="s">
        <v>783</v>
      </c>
      <c r="IL224" s="622" t="s">
        <v>783</v>
      </c>
      <c r="IM224" s="622" t="s">
        <v>783</v>
      </c>
      <c r="IN224" s="622" t="s">
        <v>783</v>
      </c>
      <c r="IO224" s="622" t="s">
        <v>783</v>
      </c>
      <c r="IP224" s="622">
        <v>1649</v>
      </c>
      <c r="IQ224" s="623">
        <v>37477.354571759257</v>
      </c>
      <c r="IR224" s="622">
        <v>2</v>
      </c>
      <c r="IS224" s="622" t="s">
        <v>793</v>
      </c>
      <c r="IT224" s="622">
        <v>2</v>
      </c>
      <c r="IU224" s="644">
        <v>41275</v>
      </c>
      <c r="IV224" s="622" t="s">
        <v>783</v>
      </c>
      <c r="IW224" s="622" t="s">
        <v>783</v>
      </c>
      <c r="IX224" s="622" t="s">
        <v>783</v>
      </c>
      <c r="IY224" s="622" t="s">
        <v>781</v>
      </c>
      <c r="IZ224" s="622">
        <v>45</v>
      </c>
      <c r="JA224" s="622" t="s">
        <v>789</v>
      </c>
      <c r="JB224" s="622" t="s">
        <v>783</v>
      </c>
      <c r="JC224" s="622" t="s">
        <v>783</v>
      </c>
      <c r="JD224" s="622" t="s">
        <v>783</v>
      </c>
      <c r="JE224" s="622">
        <v>329507</v>
      </c>
      <c r="JF224" s="622" t="s">
        <v>783</v>
      </c>
      <c r="JG224" s="622" t="s">
        <v>783</v>
      </c>
      <c r="JH224" s="622" t="s">
        <v>802</v>
      </c>
      <c r="JI224" s="622">
        <v>55</v>
      </c>
      <c r="JJ224" s="622" t="s">
        <v>783</v>
      </c>
      <c r="JK224" s="622" t="s">
        <v>783</v>
      </c>
      <c r="JL224" s="622" t="s">
        <v>783</v>
      </c>
      <c r="JM224" s="622" t="s">
        <v>790</v>
      </c>
      <c r="JN224" s="622">
        <v>4</v>
      </c>
      <c r="JO224" s="622">
        <v>3</v>
      </c>
      <c r="JP224" s="622" t="s">
        <v>783</v>
      </c>
      <c r="JQ224" s="622">
        <v>10711928</v>
      </c>
      <c r="JR224" s="622">
        <v>2011</v>
      </c>
      <c r="JS224" s="622">
        <v>3</v>
      </c>
      <c r="JT224" s="622" t="s">
        <v>783</v>
      </c>
      <c r="JU224" s="622" t="s">
        <v>783</v>
      </c>
      <c r="JV224" s="622" t="s">
        <v>1000</v>
      </c>
      <c r="JW224" s="624">
        <v>4287.892535</v>
      </c>
      <c r="JX224">
        <f>JW224</f>
        <v>4287.892535</v>
      </c>
      <c r="JY224" s="225">
        <v>0.81210085890151518</v>
      </c>
    </row>
    <row r="225" spans="27:285" s="1445" customFormat="1" ht="15" thickBot="1">
      <c r="AA225" s="1464"/>
      <c r="FY225" s="705" t="s">
        <v>538</v>
      </c>
      <c r="FZ225" s="706"/>
      <c r="GA225" s="706"/>
      <c r="GB225" s="706"/>
      <c r="GC225" s="706"/>
      <c r="GD225" s="706"/>
      <c r="GE225" s="706"/>
      <c r="GF225" s="706"/>
      <c r="GG225" s="706"/>
      <c r="GH225" s="706"/>
      <c r="GI225" s="706"/>
      <c r="GJ225" s="706"/>
      <c r="GK225" s="706"/>
      <c r="GL225" s="706"/>
      <c r="GM225" s="706"/>
      <c r="GN225" s="706"/>
      <c r="GO225" s="706"/>
      <c r="GP225" s="706"/>
      <c r="GQ225" s="706"/>
      <c r="GR225" s="706"/>
      <c r="GS225" s="706"/>
      <c r="GT225" s="706"/>
      <c r="GU225" s="706"/>
      <c r="GV225" s="706"/>
      <c r="GW225" s="706"/>
      <c r="GX225" s="706"/>
      <c r="GY225" s="706"/>
      <c r="GZ225" s="706"/>
      <c r="HA225" s="706"/>
      <c r="HB225" s="706"/>
      <c r="HC225" s="706"/>
      <c r="HD225" s="706"/>
      <c r="HE225" s="706"/>
      <c r="HF225" s="706"/>
      <c r="HG225" s="706"/>
      <c r="HH225" s="706"/>
      <c r="HI225" s="706"/>
      <c r="HJ225" s="706"/>
      <c r="HK225" s="706"/>
      <c r="HL225" s="706"/>
      <c r="HM225" s="706"/>
      <c r="HN225" s="706"/>
      <c r="HO225" s="706"/>
      <c r="HP225" s="706"/>
      <c r="HQ225" s="706"/>
      <c r="HR225" s="706"/>
      <c r="HS225" s="706"/>
      <c r="HT225" s="706"/>
      <c r="HU225" s="706"/>
      <c r="HV225" s="706"/>
      <c r="HW225" s="706"/>
      <c r="HX225" s="706"/>
      <c r="HY225" s="706"/>
      <c r="HZ225" s="706"/>
      <c r="IA225" s="706"/>
      <c r="IB225" s="707"/>
      <c r="IC225" s="706"/>
      <c r="ID225" s="706"/>
      <c r="IE225" s="706"/>
      <c r="IF225" s="706"/>
      <c r="IG225" s="706"/>
      <c r="IH225" s="706"/>
      <c r="II225" s="706"/>
      <c r="IJ225" s="706"/>
      <c r="IK225" s="706"/>
      <c r="IL225" s="706"/>
      <c r="IM225" s="706"/>
      <c r="IN225" s="706"/>
      <c r="IO225" s="706"/>
      <c r="IP225" s="706"/>
      <c r="IQ225" s="707"/>
      <c r="IR225" s="706"/>
      <c r="IS225" s="706"/>
      <c r="IT225" s="706"/>
      <c r="IU225" s="708"/>
      <c r="IV225" s="706"/>
      <c r="IW225" s="706"/>
      <c r="IX225" s="706"/>
      <c r="IY225" s="706"/>
      <c r="IZ225" s="706"/>
      <c r="JA225" s="706"/>
      <c r="JB225" s="706"/>
      <c r="JC225" s="706"/>
      <c r="JD225" s="706"/>
      <c r="JE225" s="706"/>
      <c r="JF225" s="706"/>
      <c r="JG225" s="706"/>
      <c r="JH225" s="706"/>
      <c r="JI225" s="706"/>
      <c r="JJ225" s="706"/>
      <c r="JK225" s="706"/>
      <c r="JL225" s="706"/>
      <c r="JM225" s="706"/>
      <c r="JN225" s="706"/>
      <c r="JO225" s="706"/>
      <c r="JP225" s="706"/>
      <c r="JQ225" s="706"/>
      <c r="JR225" s="706"/>
      <c r="JS225" s="706"/>
      <c r="JT225" s="706"/>
      <c r="JU225" s="706"/>
      <c r="JV225" s="706"/>
      <c r="JW225" s="709"/>
      <c r="JX225"/>
      <c r="JY225" s="225"/>
    </row>
    <row r="226" spans="27:285" s="1445" customFormat="1" ht="15" thickTop="1">
      <c r="AA226" s="1464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 s="710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 s="710"/>
      <c r="IR226"/>
      <c r="IS226"/>
      <c r="IT226"/>
      <c r="IU226" s="711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</row>
    <row r="227" spans="27:285" s="1445" customFormat="1">
      <c r="AA227" s="1464"/>
      <c r="FY227" t="s">
        <v>783</v>
      </c>
      <c r="FZ227">
        <v>313</v>
      </c>
      <c r="GA227" t="s">
        <v>783</v>
      </c>
      <c r="GB227" t="s">
        <v>783</v>
      </c>
      <c r="GC227"/>
      <c r="GD227" t="s">
        <v>783</v>
      </c>
      <c r="GE227" t="s">
        <v>783</v>
      </c>
      <c r="GF227" t="s">
        <v>783</v>
      </c>
      <c r="GG227"/>
      <c r="GH227" t="s">
        <v>783</v>
      </c>
      <c r="GI227" t="s">
        <v>783</v>
      </c>
      <c r="GJ227"/>
      <c r="GK227" t="s">
        <v>783</v>
      </c>
      <c r="GL227" t="s">
        <v>783</v>
      </c>
      <c r="GM227" t="s">
        <v>783</v>
      </c>
      <c r="GN227" t="s">
        <v>783</v>
      </c>
      <c r="GO227" t="s">
        <v>783</v>
      </c>
      <c r="GP227" t="s">
        <v>783</v>
      </c>
      <c r="GQ227" t="s">
        <v>783</v>
      </c>
      <c r="GR227" t="s">
        <v>783</v>
      </c>
      <c r="GS227" t="s">
        <v>783</v>
      </c>
      <c r="GT227" t="s">
        <v>783</v>
      </c>
      <c r="GU227" t="s">
        <v>783</v>
      </c>
      <c r="GV227" t="s">
        <v>783</v>
      </c>
      <c r="GW227" t="s">
        <v>783</v>
      </c>
      <c r="GX227" t="s">
        <v>783</v>
      </c>
      <c r="GY227" t="s">
        <v>783</v>
      </c>
      <c r="GZ227" t="s">
        <v>783</v>
      </c>
      <c r="HA227" t="s">
        <v>783</v>
      </c>
      <c r="HB227" t="s">
        <v>783</v>
      </c>
      <c r="HC227" t="s">
        <v>783</v>
      </c>
      <c r="HD227" t="s">
        <v>783</v>
      </c>
      <c r="HE227" t="s">
        <v>783</v>
      </c>
      <c r="HF227" t="s">
        <v>783</v>
      </c>
      <c r="HG227" t="s">
        <v>783</v>
      </c>
      <c r="HH227" t="s">
        <v>783</v>
      </c>
      <c r="HI227" t="s">
        <v>783</v>
      </c>
      <c r="HJ227" t="s">
        <v>783</v>
      </c>
      <c r="HK227" t="s">
        <v>783</v>
      </c>
      <c r="HL227" t="s">
        <v>783</v>
      </c>
      <c r="HM227" t="s">
        <v>783</v>
      </c>
      <c r="HN227" t="s">
        <v>783</v>
      </c>
      <c r="HO227" t="s">
        <v>783</v>
      </c>
      <c r="HP227" t="s">
        <v>783</v>
      </c>
      <c r="HQ227" t="s">
        <v>783</v>
      </c>
      <c r="HR227" t="s">
        <v>783</v>
      </c>
      <c r="HS227" t="s">
        <v>783</v>
      </c>
      <c r="HT227" t="s">
        <v>783</v>
      </c>
      <c r="HU227" t="s">
        <v>783</v>
      </c>
      <c r="HV227" t="s">
        <v>783</v>
      </c>
      <c r="HW227" t="s">
        <v>783</v>
      </c>
      <c r="HX227" t="s">
        <v>783</v>
      </c>
      <c r="HY227" t="s">
        <v>783</v>
      </c>
      <c r="HZ227" t="s">
        <v>783</v>
      </c>
      <c r="IA227" t="s">
        <v>783</v>
      </c>
      <c r="IB227" t="s">
        <v>783</v>
      </c>
      <c r="IC227" t="s">
        <v>783</v>
      </c>
      <c r="ID227" t="s">
        <v>783</v>
      </c>
      <c r="IE227" t="s">
        <v>783</v>
      </c>
      <c r="IF227" t="s">
        <v>783</v>
      </c>
      <c r="IG227" t="s">
        <v>783</v>
      </c>
      <c r="IH227" t="s">
        <v>783</v>
      </c>
      <c r="II227" t="s">
        <v>783</v>
      </c>
      <c r="IJ227" t="s">
        <v>783</v>
      </c>
      <c r="IK227" t="s">
        <v>783</v>
      </c>
      <c r="IL227" t="s">
        <v>783</v>
      </c>
      <c r="IM227" t="s">
        <v>783</v>
      </c>
      <c r="IN227" t="s">
        <v>783</v>
      </c>
      <c r="IO227" t="s">
        <v>783</v>
      </c>
      <c r="IP227" t="s">
        <v>783</v>
      </c>
      <c r="IQ227" t="s">
        <v>783</v>
      </c>
      <c r="IR227" t="s">
        <v>783</v>
      </c>
      <c r="IS227" t="s">
        <v>783</v>
      </c>
      <c r="IT227" t="s">
        <v>783</v>
      </c>
      <c r="IU227" t="s">
        <v>783</v>
      </c>
      <c r="IV227" t="s">
        <v>783</v>
      </c>
      <c r="IW227" t="s">
        <v>783</v>
      </c>
      <c r="IX227" t="s">
        <v>783</v>
      </c>
      <c r="IY227" t="s">
        <v>783</v>
      </c>
      <c r="IZ227" t="s">
        <v>783</v>
      </c>
      <c r="JA227" t="s">
        <v>783</v>
      </c>
      <c r="JB227" t="s">
        <v>783</v>
      </c>
      <c r="JC227" t="s">
        <v>783</v>
      </c>
      <c r="JD227" t="s">
        <v>783</v>
      </c>
      <c r="JE227" t="s">
        <v>783</v>
      </c>
      <c r="JF227" t="s">
        <v>783</v>
      </c>
      <c r="JG227" t="s">
        <v>783</v>
      </c>
      <c r="JH227" t="s">
        <v>783</v>
      </c>
      <c r="JI227" t="s">
        <v>783</v>
      </c>
      <c r="JJ227" t="s">
        <v>783</v>
      </c>
      <c r="JK227" t="s">
        <v>783</v>
      </c>
      <c r="JL227" t="s">
        <v>783</v>
      </c>
      <c r="JM227" t="s">
        <v>783</v>
      </c>
      <c r="JN227" t="s">
        <v>783</v>
      </c>
      <c r="JO227" t="s">
        <v>783</v>
      </c>
      <c r="JP227" t="s">
        <v>783</v>
      </c>
      <c r="JQ227" t="s">
        <v>783</v>
      </c>
      <c r="JR227" t="s">
        <v>783</v>
      </c>
      <c r="JS227" t="s">
        <v>783</v>
      </c>
      <c r="JT227" t="s">
        <v>1001</v>
      </c>
      <c r="JU227" t="s">
        <v>783</v>
      </c>
      <c r="JV227" t="s">
        <v>1002</v>
      </c>
      <c r="JW227">
        <v>578.63640499999997</v>
      </c>
      <c r="JX227"/>
    </row>
    <row r="228" spans="27:285" s="1445" customFormat="1">
      <c r="AA228" s="1464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 s="710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 s="710"/>
      <c r="IR228"/>
      <c r="IS228"/>
      <c r="IT228"/>
      <c r="IU228" s="711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</row>
    <row r="229" spans="27:285" s="1445" customFormat="1">
      <c r="AA229" s="1464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 s="710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 s="710"/>
      <c r="IR229"/>
      <c r="IS229"/>
      <c r="IT229"/>
      <c r="IU229" s="711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</row>
    <row r="230" spans="27:285" s="1445" customFormat="1">
      <c r="AA230" s="1464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 s="71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 s="710"/>
      <c r="IR230"/>
      <c r="IS230"/>
      <c r="IT230"/>
      <c r="IU230" s="711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</row>
    <row r="231" spans="27:285" s="1445" customFormat="1">
      <c r="AA231" s="1464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 s="710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 s="710"/>
      <c r="IR231"/>
      <c r="IS231"/>
      <c r="IT231"/>
      <c r="IU231" s="71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</row>
    <row r="232" spans="27:285" s="1445" customFormat="1">
      <c r="AA232" s="1464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 s="710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 s="710"/>
      <c r="IR232"/>
      <c r="IS232"/>
      <c r="IT232"/>
      <c r="IU232" s="711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</row>
    <row r="233" spans="27:285" s="1445" customFormat="1">
      <c r="AA233" s="1464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 s="710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 s="710"/>
      <c r="IR233"/>
      <c r="IS233"/>
      <c r="IT233"/>
      <c r="IU233" s="711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</row>
    <row r="234" spans="27:285" s="1445" customFormat="1">
      <c r="AA234" s="146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 s="710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 s="710"/>
      <c r="IR234"/>
      <c r="IS234"/>
      <c r="IT234"/>
      <c r="IU234" s="711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</row>
    <row r="235" spans="27:285" s="1445" customFormat="1">
      <c r="AA235" s="1464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 s="710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 s="710"/>
      <c r="IR235"/>
      <c r="IS235"/>
      <c r="IT235"/>
      <c r="IU235" s="711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</row>
    <row r="236" spans="27:285" s="1445" customFormat="1">
      <c r="AA236" s="1464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 s="710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 s="710"/>
      <c r="IR236"/>
      <c r="IS236"/>
      <c r="IT236"/>
      <c r="IU236" s="711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</row>
    <row r="237" spans="27:285" s="1445" customFormat="1">
      <c r="AA237" s="1464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 s="710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 s="710"/>
      <c r="IR237"/>
      <c r="IS237"/>
      <c r="IT237"/>
      <c r="IU237" s="711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</row>
    <row r="238" spans="27:285" s="1445" customFormat="1">
      <c r="AA238" s="1464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 s="710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 s="710"/>
      <c r="IR238"/>
      <c r="IS238"/>
      <c r="IT238"/>
      <c r="IU238" s="711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</row>
    <row r="239" spans="27:285" s="1445" customFormat="1">
      <c r="AA239" s="1464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 s="710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 s="710"/>
      <c r="IR239"/>
      <c r="IS239"/>
      <c r="IT239"/>
      <c r="IU239" s="711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</row>
    <row r="240" spans="27:285" s="1445" customFormat="1">
      <c r="AA240" s="1464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 s="71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 s="710"/>
      <c r="IR240"/>
      <c r="IS240"/>
      <c r="IT240"/>
      <c r="IU240" s="711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</row>
    <row r="241" spans="27:255" s="1445" customFormat="1">
      <c r="AA241" s="1464"/>
      <c r="IB241" s="710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 s="710"/>
      <c r="IR241"/>
      <c r="IS241"/>
      <c r="IT241"/>
      <c r="IU241"/>
    </row>
    <row r="242" spans="27:255" s="1445" customFormat="1">
      <c r="AA242" s="1464"/>
      <c r="IB242" s="710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 s="710"/>
      <c r="IR242"/>
      <c r="IS242"/>
      <c r="IT242"/>
      <c r="IU242" s="711"/>
    </row>
    <row r="243" spans="27:255" s="1445" customFormat="1">
      <c r="AA243" s="1464"/>
      <c r="IB243" s="710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 s="710"/>
      <c r="IR243"/>
      <c r="IS243"/>
      <c r="IT243"/>
      <c r="IU243" s="711"/>
    </row>
    <row r="244" spans="27:255" s="1445" customFormat="1">
      <c r="AA244" s="1464"/>
      <c r="IB244" s="710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 s="710"/>
      <c r="IR244"/>
      <c r="IS244"/>
      <c r="IT244"/>
      <c r="IU244" s="711"/>
    </row>
    <row r="245" spans="27:255" s="1445" customFormat="1">
      <c r="AA245" s="1464"/>
      <c r="IB245" s="710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 s="710"/>
      <c r="IR245"/>
      <c r="IS245"/>
      <c r="IT245"/>
      <c r="IU245" s="711"/>
    </row>
    <row r="246" spans="27:255" s="1445" customFormat="1">
      <c r="AA246" s="1464"/>
      <c r="IB246" s="710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 s="710"/>
      <c r="IR246"/>
      <c r="IS246"/>
      <c r="IT246"/>
      <c r="IU246" s="711"/>
    </row>
    <row r="247" spans="27:255" s="1445" customFormat="1">
      <c r="AA247" s="1464"/>
      <c r="IB247" s="710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 s="710"/>
      <c r="IR247"/>
      <c r="IS247"/>
      <c r="IT247"/>
      <c r="IU247" s="711"/>
    </row>
    <row r="248" spans="27:255" s="1445" customFormat="1">
      <c r="AA248" s="1464"/>
      <c r="IB248" s="710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 s="710"/>
      <c r="IR248"/>
      <c r="IS248"/>
      <c r="IT248"/>
      <c r="IU248" s="711"/>
    </row>
    <row r="249" spans="27:255" s="1445" customFormat="1">
      <c r="AA249" s="1464"/>
      <c r="IB249" s="710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 s="710"/>
      <c r="IR249"/>
      <c r="IS249"/>
      <c r="IT249"/>
      <c r="IU249" s="711"/>
    </row>
    <row r="250" spans="27:255" s="1445" customFormat="1">
      <c r="AA250" s="1464"/>
      <c r="IB250" s="71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 s="710"/>
      <c r="IR250"/>
      <c r="IS250"/>
      <c r="IT250"/>
      <c r="IU250" s="711"/>
    </row>
    <row r="251" spans="27:255" s="1445" customFormat="1">
      <c r="AA251" s="1464"/>
      <c r="IB251" s="710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 s="710"/>
      <c r="IR251"/>
      <c r="IS251"/>
      <c r="IT251"/>
      <c r="IU251" s="711"/>
    </row>
    <row r="252" spans="27:255" s="1445" customFormat="1">
      <c r="AA252" s="1464"/>
      <c r="IB252" s="710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 s="710"/>
      <c r="IR252"/>
      <c r="IS252"/>
      <c r="IT252"/>
      <c r="IU252" s="711"/>
    </row>
    <row r="253" spans="27:255" s="1445" customFormat="1">
      <c r="AA253" s="1464"/>
      <c r="IB253" s="710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 s="710"/>
      <c r="IR253"/>
      <c r="IS253"/>
      <c r="IT253"/>
      <c r="IU253" s="711"/>
    </row>
    <row r="254" spans="27:255" s="1445" customFormat="1">
      <c r="AA254" s="1464"/>
      <c r="IB254" s="710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 s="710"/>
      <c r="IR254"/>
      <c r="IS254"/>
      <c r="IT254"/>
      <c r="IU254" s="711"/>
    </row>
    <row r="255" spans="27:255" s="1445" customFormat="1">
      <c r="AA255" s="1464"/>
      <c r="IB255" s="710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 s="710"/>
      <c r="IR255"/>
      <c r="IS255"/>
      <c r="IT255"/>
      <c r="IU255" s="711"/>
    </row>
    <row r="256" spans="27:255" s="1445" customFormat="1">
      <c r="AA256" s="1464"/>
      <c r="IB256" s="710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 s="710"/>
      <c r="IR256"/>
      <c r="IS256"/>
      <c r="IT256"/>
      <c r="IU256" s="711"/>
    </row>
    <row r="257" spans="27:255" s="1445" customFormat="1">
      <c r="AA257" s="1464"/>
      <c r="IB257" s="710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 s="710"/>
      <c r="IR257"/>
      <c r="IS257"/>
      <c r="IT257"/>
      <c r="IU257" s="711"/>
    </row>
    <row r="258" spans="27:255" s="1445" customFormat="1">
      <c r="AA258" s="1464"/>
      <c r="IB258" s="710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 s="710"/>
      <c r="IR258"/>
      <c r="IS258"/>
      <c r="IT258"/>
      <c r="IU258" s="711"/>
    </row>
    <row r="259" spans="27:255" s="1445" customFormat="1">
      <c r="AA259" s="1464"/>
      <c r="IB259" s="710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 s="710"/>
      <c r="IR259"/>
      <c r="IS259"/>
      <c r="IT259"/>
      <c r="IU259" s="711"/>
    </row>
    <row r="260" spans="27:255" s="1445" customFormat="1">
      <c r="AA260" s="1464"/>
      <c r="IB260" s="71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 s="710"/>
      <c r="IR260"/>
      <c r="IS260"/>
      <c r="IT260"/>
      <c r="IU260" s="711"/>
    </row>
    <row r="261" spans="27:255" s="1445" customFormat="1">
      <c r="AA261" s="1464"/>
      <c r="IB261" s="710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 s="710"/>
      <c r="IR261"/>
      <c r="IS261"/>
      <c r="IT261"/>
      <c r="IU261" s="711"/>
    </row>
    <row r="262" spans="27:255" s="1445" customFormat="1">
      <c r="AA262" s="1464"/>
      <c r="IB262" s="710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 s="710"/>
      <c r="IR262"/>
      <c r="IS262"/>
      <c r="IT262"/>
      <c r="IU262" s="711"/>
    </row>
    <row r="263" spans="27:255" s="1445" customFormat="1">
      <c r="AA263" s="1464"/>
      <c r="IB263" s="710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 s="710"/>
      <c r="IR263"/>
      <c r="IS263"/>
      <c r="IT263"/>
      <c r="IU263" s="711"/>
    </row>
    <row r="264" spans="27:255" s="1445" customFormat="1">
      <c r="AA264" s="1464"/>
      <c r="IB264" s="710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 s="710"/>
      <c r="IR264"/>
      <c r="IS264"/>
      <c r="IT264"/>
      <c r="IU264" s="711"/>
    </row>
    <row r="265" spans="27:255" s="1445" customFormat="1">
      <c r="AA265" s="1464"/>
      <c r="IB265" s="710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 s="710"/>
      <c r="IR265"/>
      <c r="IS265"/>
      <c r="IT265"/>
      <c r="IU265" s="711"/>
    </row>
    <row r="266" spans="27:255" s="1445" customFormat="1">
      <c r="AA266" s="1464"/>
      <c r="IB266" s="710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 s="710"/>
      <c r="IR266"/>
      <c r="IS266"/>
      <c r="IT266"/>
      <c r="IU266" s="711"/>
    </row>
    <row r="267" spans="27:255" s="1445" customFormat="1">
      <c r="AA267" s="1464"/>
      <c r="IB267" s="710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 s="710"/>
      <c r="IR267"/>
      <c r="IS267"/>
      <c r="IT267"/>
      <c r="IU267" s="711"/>
    </row>
    <row r="268" spans="27:255" s="1445" customFormat="1">
      <c r="AA268" s="1464"/>
      <c r="IB268" s="710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 s="710"/>
      <c r="IR268"/>
      <c r="IS268"/>
      <c r="IT268"/>
      <c r="IU268" s="711"/>
    </row>
    <row r="269" spans="27:255" s="1445" customFormat="1">
      <c r="AA269" s="1464"/>
      <c r="IB269" s="710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 s="710"/>
      <c r="IR269"/>
      <c r="IS269"/>
      <c r="IT269"/>
      <c r="IU269" s="711"/>
    </row>
    <row r="270" spans="27:255" s="1445" customFormat="1">
      <c r="AA270" s="1464"/>
      <c r="IB270" s="71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 s="710"/>
      <c r="IR270"/>
      <c r="IS270"/>
      <c r="IT270"/>
      <c r="IU270" s="711"/>
    </row>
    <row r="271" spans="27:255" s="1445" customFormat="1">
      <c r="AA271" s="1464"/>
      <c r="IB271" s="710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 s="710"/>
      <c r="IR271"/>
      <c r="IS271"/>
      <c r="IT271"/>
      <c r="IU271" s="711"/>
    </row>
    <row r="272" spans="27:255" s="1445" customFormat="1">
      <c r="AA272" s="1464"/>
      <c r="IB272" s="710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 s="710"/>
      <c r="IR272"/>
      <c r="IS272"/>
      <c r="IT272"/>
      <c r="IU272" s="711"/>
    </row>
    <row r="273" spans="27:255" s="1445" customFormat="1">
      <c r="AA273" s="1464"/>
      <c r="IB273" s="710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 s="710"/>
      <c r="IR273"/>
      <c r="IS273"/>
      <c r="IT273"/>
      <c r="IU273" s="711"/>
    </row>
    <row r="274" spans="27:255" s="1445" customFormat="1">
      <c r="AA274" s="1464"/>
      <c r="IB274" s="710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 s="710"/>
      <c r="IR274"/>
      <c r="IS274"/>
      <c r="IT274"/>
      <c r="IU274" s="711"/>
    </row>
    <row r="275" spans="27:255" s="1445" customFormat="1">
      <c r="AA275" s="1464"/>
      <c r="IB275" s="710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 s="710"/>
      <c r="IR275"/>
      <c r="IS275"/>
      <c r="IT275"/>
      <c r="IU275" s="711"/>
    </row>
    <row r="276" spans="27:255" s="1445" customFormat="1">
      <c r="AA276" s="1464"/>
      <c r="IB276" s="710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 s="710"/>
      <c r="IR276"/>
      <c r="IS276"/>
      <c r="IT276"/>
      <c r="IU276" s="711"/>
    </row>
    <row r="277" spans="27:255" s="1445" customFormat="1">
      <c r="AA277" s="1464"/>
      <c r="IB277" s="710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 s="710"/>
      <c r="IR277"/>
      <c r="IS277"/>
      <c r="IT277"/>
      <c r="IU277" s="711"/>
    </row>
    <row r="278" spans="27:255" s="1445" customFormat="1">
      <c r="AA278" s="1464"/>
      <c r="IB278" s="710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 s="710"/>
      <c r="IR278"/>
      <c r="IS278"/>
      <c r="IT278"/>
      <c r="IU278" s="711"/>
    </row>
    <row r="279" spans="27:255" s="1445" customFormat="1">
      <c r="AA279" s="1464"/>
      <c r="IB279" s="710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 s="710"/>
      <c r="IR279"/>
      <c r="IS279"/>
      <c r="IT279"/>
      <c r="IU279" s="711"/>
    </row>
    <row r="280" spans="27:255" s="1445" customFormat="1">
      <c r="AA280" s="1464"/>
      <c r="IB280" s="71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 s="710"/>
      <c r="IR280"/>
      <c r="IS280"/>
      <c r="IT280"/>
      <c r="IU280" s="711"/>
    </row>
    <row r="281" spans="27:255" s="1445" customFormat="1">
      <c r="AA281" s="1464"/>
      <c r="IB281" s="710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 s="710"/>
      <c r="IR281"/>
      <c r="IS281"/>
      <c r="IT281"/>
      <c r="IU281" s="711"/>
    </row>
    <row r="282" spans="27:255" s="1445" customFormat="1">
      <c r="AA282" s="1464"/>
      <c r="IB282" s="710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 s="710"/>
      <c r="IR282"/>
      <c r="IS282"/>
      <c r="IT282"/>
      <c r="IU282" s="711"/>
    </row>
    <row r="283" spans="27:255" s="1445" customFormat="1">
      <c r="AA283" s="1464"/>
      <c r="IB283" s="710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 s="710"/>
      <c r="IR283"/>
      <c r="IS283"/>
      <c r="IT283"/>
      <c r="IU283" s="711"/>
    </row>
    <row r="284" spans="27:255" s="1445" customFormat="1">
      <c r="AA284" s="1464"/>
      <c r="IB284" s="710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 s="710"/>
      <c r="IR284"/>
      <c r="IS284"/>
      <c r="IT284"/>
      <c r="IU284" s="711"/>
    </row>
    <row r="285" spans="27:255" s="1445" customFormat="1">
      <c r="AA285" s="1464"/>
      <c r="IB285" s="710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 s="710"/>
      <c r="IR285"/>
      <c r="IS285"/>
      <c r="IT285"/>
      <c r="IU285" s="711"/>
    </row>
    <row r="286" spans="27:255" s="1445" customFormat="1">
      <c r="AA286" s="1464"/>
      <c r="IB286" s="710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 s="710"/>
      <c r="IR286"/>
      <c r="IS286"/>
      <c r="IT286"/>
      <c r="IU286" s="711"/>
    </row>
    <row r="287" spans="27:255" s="1445" customFormat="1">
      <c r="AA287" s="1464"/>
      <c r="IB287" s="710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 s="710"/>
      <c r="IR287"/>
      <c r="IS287"/>
      <c r="IT287"/>
      <c r="IU287" s="711"/>
    </row>
    <row r="288" spans="27:255" s="1445" customFormat="1">
      <c r="AA288" s="1464"/>
      <c r="IB288" s="710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 s="710"/>
      <c r="IR288"/>
      <c r="IS288"/>
      <c r="IT288"/>
      <c r="IU288" s="711"/>
    </row>
    <row r="289" spans="27:255" s="1445" customFormat="1">
      <c r="AA289" s="1464"/>
      <c r="IB289" s="710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 s="710"/>
      <c r="IR289"/>
      <c r="IS289"/>
      <c r="IT289"/>
      <c r="IU289" s="711"/>
    </row>
    <row r="290" spans="27:255" s="1445" customFormat="1">
      <c r="AA290" s="1464"/>
      <c r="IB290" s="71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 s="710"/>
      <c r="IR290"/>
      <c r="IS290"/>
      <c r="IT290"/>
      <c r="IU290" s="711"/>
    </row>
    <row r="291" spans="27:255" s="1445" customFormat="1">
      <c r="AA291" s="1464"/>
      <c r="IB291" s="710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 s="710"/>
      <c r="IR291"/>
      <c r="IS291"/>
      <c r="IT291"/>
      <c r="IU291" s="711"/>
    </row>
    <row r="292" spans="27:255" s="1445" customFormat="1">
      <c r="AA292" s="1464"/>
      <c r="IB292" s="710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 s="710"/>
      <c r="IR292"/>
      <c r="IS292"/>
      <c r="IT292"/>
      <c r="IU292" s="711"/>
    </row>
    <row r="293" spans="27:255" s="1445" customFormat="1">
      <c r="AA293" s="1464"/>
      <c r="IB293" s="710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 s="710"/>
      <c r="IR293"/>
      <c r="IS293"/>
      <c r="IT293"/>
      <c r="IU293"/>
    </row>
    <row r="294" spans="27:255" s="1445" customFormat="1">
      <c r="AA294" s="1464"/>
      <c r="IB294" s="710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 s="710"/>
      <c r="IR294"/>
      <c r="IS294"/>
      <c r="IT294"/>
      <c r="IU294"/>
    </row>
    <row r="295" spans="27:255" s="1445" customFormat="1">
      <c r="AA295" s="1464"/>
      <c r="IB295" s="710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 s="710"/>
      <c r="IR295"/>
      <c r="IS295"/>
      <c r="IT295"/>
      <c r="IU295"/>
    </row>
    <row r="296" spans="27:255" s="1445" customFormat="1">
      <c r="AA296" s="1464"/>
      <c r="IB296" s="710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 s="710"/>
      <c r="IR296"/>
      <c r="IS296"/>
      <c r="IT296"/>
      <c r="IU296"/>
    </row>
    <row r="297" spans="27:255" s="1445" customFormat="1">
      <c r="AA297" s="1464"/>
      <c r="IB297" s="710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 s="710"/>
      <c r="IR297"/>
      <c r="IS297"/>
      <c r="IT297"/>
      <c r="IU297"/>
    </row>
    <row r="298" spans="27:255" s="1445" customFormat="1">
      <c r="AA298" s="1464"/>
      <c r="IB298" s="710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 s="710"/>
      <c r="IR298"/>
      <c r="IS298"/>
      <c r="IT298"/>
      <c r="IU298"/>
    </row>
    <row r="299" spans="27:255" s="1445" customFormat="1">
      <c r="AA299" s="1464"/>
      <c r="IB299" s="710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 s="710"/>
      <c r="IR299"/>
      <c r="IS299"/>
      <c r="IT299"/>
      <c r="IU299" s="711"/>
    </row>
    <row r="300" spans="27:255" s="1445" customFormat="1">
      <c r="AA300" s="1464"/>
      <c r="IB300" s="71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 s="710"/>
      <c r="IR300"/>
      <c r="IS300"/>
      <c r="IT300"/>
      <c r="IU300" s="711"/>
    </row>
    <row r="301" spans="27:255" s="1445" customFormat="1">
      <c r="AA301" s="1464"/>
      <c r="IB301" s="710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 s="710"/>
      <c r="IR301"/>
      <c r="IS301"/>
      <c r="IT301"/>
      <c r="IU301" s="711"/>
    </row>
    <row r="302" spans="27:255" s="1445" customFormat="1">
      <c r="AA302" s="1464"/>
      <c r="IB302" s="710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 s="710"/>
      <c r="IR302"/>
      <c r="IS302"/>
      <c r="IT302"/>
      <c r="IU302" s="711"/>
    </row>
    <row r="303" spans="27:255" s="1445" customFormat="1">
      <c r="AA303" s="1464"/>
      <c r="IB303" s="710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 s="710"/>
      <c r="IR303"/>
      <c r="IS303"/>
      <c r="IT303"/>
      <c r="IU303" s="711"/>
    </row>
    <row r="304" spans="27:255" s="1445" customFormat="1">
      <c r="AA304" s="1464"/>
      <c r="IB304" s="710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 s="710"/>
      <c r="IR304"/>
      <c r="IS304"/>
      <c r="IT304"/>
      <c r="IU304" s="711"/>
    </row>
    <row r="305" spans="27:255" s="1445" customFormat="1">
      <c r="AA305" s="1464"/>
      <c r="IB305" s="710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 s="710"/>
      <c r="IR305"/>
      <c r="IS305"/>
      <c r="IT305"/>
      <c r="IU305" s="711"/>
    </row>
    <row r="306" spans="27:255" s="1445" customFormat="1">
      <c r="AA306" s="1464"/>
      <c r="IB306" s="710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 s="710"/>
      <c r="IR306"/>
      <c r="IS306"/>
      <c r="IT306"/>
      <c r="IU306" s="711"/>
    </row>
    <row r="307" spans="27:255" s="1445" customFormat="1">
      <c r="AA307" s="1464"/>
      <c r="IB307" s="710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 s="710"/>
      <c r="IR307"/>
      <c r="IS307"/>
      <c r="IT307"/>
      <c r="IU307" s="711"/>
    </row>
    <row r="308" spans="27:255" s="1445" customFormat="1">
      <c r="AA308" s="1464"/>
      <c r="IB308" s="710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 s="710"/>
      <c r="IR308"/>
      <c r="IS308"/>
      <c r="IT308"/>
      <c r="IU308" s="711"/>
    </row>
    <row r="309" spans="27:255" s="1445" customFormat="1">
      <c r="AA309" s="1464"/>
      <c r="IB309" s="710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 s="710"/>
      <c r="IR309"/>
      <c r="IS309"/>
      <c r="IT309"/>
      <c r="IU309" s="711"/>
    </row>
    <row r="310" spans="27:255" s="1445" customFormat="1">
      <c r="AA310" s="1464"/>
      <c r="IB310" s="7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 s="710"/>
      <c r="IR310"/>
      <c r="IS310"/>
      <c r="IT310"/>
      <c r="IU310" s="711"/>
    </row>
    <row r="311" spans="27:255" s="1445" customFormat="1">
      <c r="AA311" s="1464"/>
      <c r="IB311" s="710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 s="710"/>
      <c r="IR311"/>
      <c r="IS311"/>
      <c r="IT311"/>
      <c r="IU311" s="711"/>
    </row>
    <row r="312" spans="27:255" s="1445" customFormat="1">
      <c r="AA312" s="1464"/>
      <c r="IB312" s="710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 s="710"/>
      <c r="IR312"/>
      <c r="IS312"/>
      <c r="IT312"/>
      <c r="IU312" s="711"/>
    </row>
    <row r="313" spans="27:255" s="1445" customFormat="1">
      <c r="AA313" s="1464"/>
      <c r="IB313" s="710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 s="710"/>
      <c r="IR313"/>
      <c r="IS313"/>
      <c r="IT313"/>
      <c r="IU313" s="711"/>
    </row>
    <row r="314" spans="27:255" s="1445" customFormat="1">
      <c r="AA314" s="1464"/>
      <c r="IB314" s="710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 s="710"/>
      <c r="IR314"/>
      <c r="IS314"/>
      <c r="IT314"/>
      <c r="IU314" s="711"/>
    </row>
    <row r="315" spans="27:255" s="1445" customFormat="1">
      <c r="AA315" s="1464"/>
      <c r="IB315" s="710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 s="710"/>
      <c r="IR315"/>
      <c r="IS315"/>
      <c r="IT315"/>
      <c r="IU315" s="711"/>
    </row>
    <row r="316" spans="27:255" s="1445" customFormat="1">
      <c r="AA316" s="1464"/>
      <c r="IB316" s="710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 s="710"/>
      <c r="IR316"/>
      <c r="IS316"/>
      <c r="IT316"/>
      <c r="IU316" s="711"/>
    </row>
    <row r="317" spans="27:255" s="1445" customFormat="1">
      <c r="AA317" s="1464"/>
      <c r="IB317" s="710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 s="710"/>
      <c r="IR317"/>
      <c r="IS317"/>
      <c r="IT317"/>
      <c r="IU317" s="711"/>
    </row>
    <row r="318" spans="27:255" s="1445" customFormat="1">
      <c r="AA318" s="1464"/>
      <c r="IB318" s="710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 s="710"/>
      <c r="IR318"/>
      <c r="IS318"/>
      <c r="IT318"/>
      <c r="IU318" s="711"/>
    </row>
    <row r="319" spans="27:255" s="1445" customFormat="1">
      <c r="AA319" s="1464"/>
      <c r="IB319" s="710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 s="710"/>
      <c r="IR319"/>
      <c r="IS319"/>
      <c r="IT319"/>
      <c r="IU319" s="711"/>
    </row>
    <row r="320" spans="27:255" s="1445" customFormat="1">
      <c r="AA320" s="1464"/>
      <c r="IB320" s="71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 s="710"/>
      <c r="IR320"/>
      <c r="IS320"/>
      <c r="IT320"/>
      <c r="IU320" s="711"/>
    </row>
    <row r="321" spans="27:255" s="1445" customFormat="1">
      <c r="AA321" s="1464"/>
      <c r="IB321" s="710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 s="710"/>
      <c r="IR321"/>
      <c r="IS321"/>
      <c r="IT321"/>
      <c r="IU321" s="711"/>
    </row>
    <row r="322" spans="27:255" s="1445" customFormat="1">
      <c r="AA322" s="1464"/>
      <c r="IB322" s="710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 s="710"/>
      <c r="IR322"/>
      <c r="IS322"/>
      <c r="IT322"/>
      <c r="IU322" s="711"/>
    </row>
    <row r="323" spans="27:255" s="1445" customFormat="1">
      <c r="AA323" s="1464"/>
      <c r="IB323" s="710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 s="710"/>
      <c r="IR323"/>
      <c r="IS323"/>
      <c r="IT323"/>
      <c r="IU323" s="711"/>
    </row>
    <row r="324" spans="27:255" s="1445" customFormat="1">
      <c r="AA324" s="1464"/>
      <c r="IB324" s="710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 s="710"/>
      <c r="IR324"/>
      <c r="IS324"/>
      <c r="IT324"/>
      <c r="IU324" s="711"/>
    </row>
    <row r="325" spans="27:255" s="1445" customFormat="1">
      <c r="AA325" s="1464"/>
      <c r="IB325" s="710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 s="710"/>
      <c r="IR325"/>
      <c r="IS325"/>
      <c r="IT325"/>
      <c r="IU325" s="711"/>
    </row>
    <row r="326" spans="27:255" s="1445" customFormat="1">
      <c r="AA326" s="1464"/>
      <c r="IB326" s="710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 s="710"/>
      <c r="IR326"/>
      <c r="IS326"/>
      <c r="IT326"/>
      <c r="IU326" s="711"/>
    </row>
    <row r="327" spans="27:255" s="1445" customFormat="1">
      <c r="AA327" s="1464"/>
      <c r="IB327" s="710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 s="710"/>
      <c r="IR327"/>
      <c r="IS327"/>
      <c r="IT327"/>
      <c r="IU327" s="711"/>
    </row>
    <row r="328" spans="27:255" s="1445" customFormat="1">
      <c r="AA328" s="1464"/>
      <c r="IB328" s="710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 s="710"/>
      <c r="IR328"/>
      <c r="IS328"/>
      <c r="IT328"/>
      <c r="IU328" s="711"/>
    </row>
    <row r="329" spans="27:255" s="1445" customFormat="1">
      <c r="AA329" s="1464"/>
      <c r="IB329" s="710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 s="710"/>
      <c r="IR329"/>
      <c r="IS329"/>
      <c r="IT329"/>
      <c r="IU329" s="711"/>
    </row>
    <row r="330" spans="27:255" s="1445" customFormat="1">
      <c r="AA330" s="1464"/>
      <c r="IB330" s="71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 s="710"/>
      <c r="IR330"/>
      <c r="IS330"/>
      <c r="IT330"/>
      <c r="IU330" s="711"/>
    </row>
    <row r="331" spans="27:255" s="1445" customFormat="1">
      <c r="AA331" s="1464"/>
      <c r="IB331" s="710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 s="710"/>
      <c r="IR331"/>
      <c r="IS331"/>
      <c r="IT331"/>
      <c r="IU331" s="711"/>
    </row>
    <row r="332" spans="27:255" s="1445" customFormat="1">
      <c r="AA332" s="1464"/>
      <c r="IB332" s="710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 s="710"/>
      <c r="IR332"/>
      <c r="IS332"/>
      <c r="IT332"/>
      <c r="IU332" s="711"/>
    </row>
    <row r="333" spans="27:255" s="1445" customFormat="1">
      <c r="AA333" s="1464"/>
      <c r="IB333" s="710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 s="710"/>
      <c r="IR333"/>
      <c r="IS333"/>
      <c r="IT333"/>
      <c r="IU333" s="711"/>
    </row>
    <row r="334" spans="27:255" s="1445" customFormat="1">
      <c r="AA334" s="1464"/>
      <c r="IB334" s="710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 s="710"/>
      <c r="IR334"/>
      <c r="IS334"/>
      <c r="IT334"/>
      <c r="IU334" s="711"/>
    </row>
    <row r="335" spans="27:255" s="1445" customFormat="1">
      <c r="AA335" s="1464"/>
      <c r="IB335" s="710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 s="710"/>
      <c r="IR335"/>
      <c r="IS335"/>
      <c r="IT335"/>
      <c r="IU335" s="711"/>
    </row>
    <row r="336" spans="27:255" s="1445" customFormat="1">
      <c r="AA336" s="1464"/>
      <c r="IB336" s="710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 s="710"/>
      <c r="IR336"/>
      <c r="IS336"/>
      <c r="IT336"/>
      <c r="IU336" s="711"/>
    </row>
    <row r="337" spans="27:255" s="1445" customFormat="1">
      <c r="AA337" s="1464"/>
      <c r="IB337" s="710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 s="710"/>
      <c r="IR337"/>
      <c r="IS337"/>
      <c r="IT337"/>
      <c r="IU337" s="711"/>
    </row>
    <row r="338" spans="27:255" s="1445" customFormat="1">
      <c r="AA338" s="1464"/>
      <c r="IB338" s="710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 s="710"/>
      <c r="IR338"/>
      <c r="IS338"/>
      <c r="IT338"/>
      <c r="IU338" s="711"/>
    </row>
    <row r="339" spans="27:255" s="1445" customFormat="1">
      <c r="AA339" s="1464"/>
      <c r="IB339" s="710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 s="710"/>
      <c r="IR339"/>
      <c r="IS339"/>
      <c r="IT339"/>
      <c r="IU339" s="711"/>
    </row>
    <row r="340" spans="27:255" s="1445" customFormat="1">
      <c r="AA340" s="1464"/>
      <c r="IB340" s="71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 s="710"/>
      <c r="IR340"/>
      <c r="IS340"/>
      <c r="IT340"/>
      <c r="IU340" s="711"/>
    </row>
    <row r="341" spans="27:255" s="1445" customFormat="1">
      <c r="AA341" s="1464"/>
      <c r="IB341" s="710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 s="710"/>
      <c r="IR341"/>
      <c r="IS341"/>
      <c r="IT341"/>
      <c r="IU341" s="711"/>
    </row>
    <row r="342" spans="27:255" s="1445" customFormat="1">
      <c r="AA342" s="1464"/>
      <c r="IB342" s="710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 s="710"/>
      <c r="IR342"/>
      <c r="IS342"/>
      <c r="IT342"/>
      <c r="IU342" s="711"/>
    </row>
    <row r="343" spans="27:255" s="1445" customFormat="1">
      <c r="AA343" s="1464"/>
      <c r="IB343" s="710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 s="710"/>
      <c r="IR343"/>
      <c r="IS343"/>
      <c r="IT343"/>
      <c r="IU343" s="711"/>
    </row>
    <row r="344" spans="27:255" s="1445" customFormat="1">
      <c r="AA344" s="1464"/>
      <c r="IB344" s="710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 s="710"/>
      <c r="IR344"/>
      <c r="IS344"/>
      <c r="IT344"/>
      <c r="IU344" s="711"/>
    </row>
    <row r="345" spans="27:255" s="1445" customFormat="1">
      <c r="AA345" s="1464"/>
      <c r="IB345" s="710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 s="710"/>
      <c r="IR345"/>
      <c r="IS345"/>
      <c r="IT345"/>
      <c r="IU345" s="711"/>
    </row>
    <row r="346" spans="27:255" s="1445" customFormat="1">
      <c r="AA346" s="1464"/>
      <c r="IB346" s="710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 s="710"/>
      <c r="IR346"/>
      <c r="IS346"/>
      <c r="IT346"/>
      <c r="IU346" s="711"/>
    </row>
    <row r="347" spans="27:255" s="1445" customFormat="1">
      <c r="AA347" s="1464"/>
      <c r="IB347" s="710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 s="710"/>
      <c r="IR347"/>
      <c r="IS347"/>
      <c r="IT347"/>
      <c r="IU347" s="711"/>
    </row>
    <row r="348" spans="27:255" s="1445" customFormat="1">
      <c r="AA348" s="1464"/>
      <c r="IB348" s="710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 s="710"/>
      <c r="IR348"/>
      <c r="IS348"/>
      <c r="IT348"/>
      <c r="IU348" s="711"/>
    </row>
    <row r="349" spans="27:255" s="1445" customFormat="1">
      <c r="AA349" s="1464"/>
      <c r="IB349" s="710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 s="710"/>
      <c r="IR349"/>
      <c r="IS349"/>
      <c r="IT349"/>
      <c r="IU349" s="711"/>
    </row>
    <row r="350" spans="27:255" s="1445" customFormat="1">
      <c r="AA350" s="1464"/>
      <c r="IB350" s="71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 s="710"/>
      <c r="IR350"/>
      <c r="IS350"/>
      <c r="IT350"/>
      <c r="IU350" s="711"/>
    </row>
    <row r="351" spans="27:255" s="1445" customFormat="1">
      <c r="AA351" s="1464"/>
      <c r="IB351" s="710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 s="710"/>
      <c r="IR351"/>
      <c r="IS351"/>
      <c r="IT351"/>
      <c r="IU351" s="711"/>
    </row>
    <row r="352" spans="27:255" s="1445" customFormat="1">
      <c r="AA352" s="1464"/>
      <c r="IB352" s="710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 s="710"/>
      <c r="IR352"/>
      <c r="IS352"/>
      <c r="IT352"/>
      <c r="IU352" s="711"/>
    </row>
    <row r="353" spans="27:255" s="1445" customFormat="1">
      <c r="AA353" s="1464"/>
      <c r="IB353" s="710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 s="710"/>
      <c r="IR353"/>
      <c r="IS353"/>
      <c r="IT353"/>
      <c r="IU353" s="711"/>
    </row>
    <row r="354" spans="27:255" s="1445" customFormat="1">
      <c r="AA354" s="1464"/>
      <c r="IB354" s="710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 s="710"/>
      <c r="IR354"/>
      <c r="IS354"/>
      <c r="IT354"/>
      <c r="IU354" s="711"/>
    </row>
    <row r="355" spans="27:255" s="1445" customFormat="1">
      <c r="AA355" s="1464"/>
      <c r="IB355" s="710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 s="710"/>
      <c r="IR355"/>
      <c r="IS355"/>
      <c r="IT355"/>
      <c r="IU355" s="711"/>
    </row>
    <row r="356" spans="27:255" s="1445" customFormat="1">
      <c r="AA356" s="1464"/>
      <c r="IB356" s="710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 s="710"/>
      <c r="IR356"/>
      <c r="IS356"/>
      <c r="IT356"/>
      <c r="IU356" s="711"/>
    </row>
    <row r="357" spans="27:255" s="1445" customFormat="1">
      <c r="AA357" s="1464"/>
      <c r="IB357" s="710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 s="710"/>
      <c r="IR357"/>
      <c r="IS357"/>
      <c r="IT357"/>
      <c r="IU357" s="711"/>
    </row>
    <row r="358" spans="27:255" s="1445" customFormat="1">
      <c r="AA358" s="1464"/>
      <c r="IB358" s="710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 s="710"/>
      <c r="IR358"/>
      <c r="IS358"/>
      <c r="IT358"/>
      <c r="IU358" s="711"/>
    </row>
    <row r="359" spans="27:255" s="1445" customFormat="1">
      <c r="AA359" s="1464"/>
      <c r="IB359" s="710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 s="710"/>
      <c r="IR359"/>
      <c r="IS359"/>
      <c r="IT359"/>
      <c r="IU359" s="711"/>
    </row>
    <row r="360" spans="27:255" s="1445" customFormat="1">
      <c r="AA360" s="1464"/>
      <c r="IB360" s="71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 s="710"/>
      <c r="IR360"/>
      <c r="IS360"/>
      <c r="IT360"/>
      <c r="IU360" s="711"/>
    </row>
    <row r="361" spans="27:255" s="1445" customFormat="1">
      <c r="AA361" s="1464"/>
      <c r="IB361" s="710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 s="710"/>
      <c r="IR361"/>
      <c r="IS361"/>
      <c r="IT361"/>
      <c r="IU361" s="711"/>
    </row>
    <row r="362" spans="27:255" s="1445" customFormat="1">
      <c r="AA362" s="1464"/>
      <c r="IB362" s="710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 s="710"/>
      <c r="IR362"/>
      <c r="IS362"/>
      <c r="IT362"/>
      <c r="IU362" s="711"/>
    </row>
    <row r="363" spans="27:255" s="1445" customFormat="1">
      <c r="AA363" s="1464"/>
      <c r="IB363" s="710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 s="710"/>
      <c r="IR363"/>
      <c r="IS363"/>
      <c r="IT363"/>
      <c r="IU363" s="711"/>
    </row>
    <row r="364" spans="27:255" s="1445" customFormat="1">
      <c r="AA364" s="1464"/>
      <c r="IB364" s="710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 s="710"/>
      <c r="IR364"/>
      <c r="IS364"/>
      <c r="IT364"/>
      <c r="IU364" s="711"/>
    </row>
    <row r="365" spans="27:255" s="1445" customFormat="1">
      <c r="AA365" s="1464"/>
      <c r="IB365" s="710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 s="710"/>
      <c r="IR365"/>
      <c r="IS365"/>
      <c r="IT365"/>
      <c r="IU365" s="711"/>
    </row>
    <row r="366" spans="27:255" s="1445" customFormat="1">
      <c r="AA366" s="1464"/>
      <c r="IB366" s="710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 s="710"/>
      <c r="IR366"/>
      <c r="IS366"/>
      <c r="IT366"/>
      <c r="IU366" s="711"/>
    </row>
    <row r="367" spans="27:255" s="1445" customFormat="1">
      <c r="AA367" s="1464"/>
      <c r="IB367" s="710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 s="710"/>
      <c r="IR367"/>
      <c r="IS367"/>
      <c r="IT367"/>
      <c r="IU367" s="711"/>
    </row>
    <row r="368" spans="27:255" s="1445" customFormat="1">
      <c r="AA368" s="1464"/>
      <c r="IB368" s="710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 s="710"/>
      <c r="IR368"/>
      <c r="IS368"/>
      <c r="IT368"/>
      <c r="IU368" s="711"/>
    </row>
    <row r="369" spans="27:255" s="1445" customFormat="1">
      <c r="AA369" s="1464"/>
      <c r="IB369" s="710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 s="710"/>
      <c r="IR369"/>
      <c r="IS369"/>
      <c r="IT369"/>
      <c r="IU369" s="711"/>
    </row>
    <row r="370" spans="27:255" s="1445" customFormat="1">
      <c r="AA370" s="1464"/>
      <c r="IB370" s="71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 s="710"/>
      <c r="IR370"/>
      <c r="IS370"/>
      <c r="IT370"/>
      <c r="IU370" s="711"/>
    </row>
    <row r="371" spans="27:255" s="1445" customFormat="1">
      <c r="AA371" s="1464"/>
      <c r="IB371" s="710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 s="710"/>
      <c r="IR371"/>
      <c r="IS371"/>
      <c r="IT371"/>
      <c r="IU371" s="711"/>
    </row>
    <row r="372" spans="27:255" s="1445" customFormat="1">
      <c r="AA372" s="1464"/>
      <c r="IB372" s="710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 s="710"/>
      <c r="IR372"/>
      <c r="IS372"/>
      <c r="IT372"/>
      <c r="IU372" s="711"/>
    </row>
    <row r="373" spans="27:255" s="1445" customFormat="1">
      <c r="AA373" s="1464"/>
      <c r="IB373" s="710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 s="710"/>
      <c r="IR373"/>
      <c r="IS373"/>
      <c r="IT373"/>
      <c r="IU373" s="711"/>
    </row>
    <row r="374" spans="27:255" s="1445" customFormat="1">
      <c r="AA374" s="1464"/>
      <c r="IB374" s="710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 s="710"/>
      <c r="IR374"/>
      <c r="IS374"/>
      <c r="IT374"/>
      <c r="IU374" s="711"/>
    </row>
    <row r="375" spans="27:255" s="1445" customFormat="1">
      <c r="AA375" s="1464"/>
      <c r="IB375" s="710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 s="710"/>
      <c r="IR375"/>
      <c r="IS375"/>
      <c r="IT375"/>
      <c r="IU375" s="711"/>
    </row>
    <row r="376" spans="27:255" s="1445" customFormat="1">
      <c r="AA376" s="1464"/>
      <c r="IB376" s="710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 s="710"/>
      <c r="IR376"/>
      <c r="IS376"/>
      <c r="IT376"/>
      <c r="IU376" s="711"/>
    </row>
    <row r="377" spans="27:255" s="1445" customFormat="1">
      <c r="AA377" s="1464"/>
      <c r="IB377" s="710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 s="710"/>
      <c r="IR377"/>
      <c r="IS377"/>
      <c r="IT377"/>
      <c r="IU377" s="711"/>
    </row>
    <row r="378" spans="27:255" s="1445" customFormat="1">
      <c r="AA378" s="1464"/>
      <c r="IB378" s="710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 s="710"/>
      <c r="IR378"/>
      <c r="IS378"/>
      <c r="IT378"/>
      <c r="IU378" s="711"/>
    </row>
    <row r="379" spans="27:255" s="1445" customFormat="1">
      <c r="AA379" s="1464"/>
      <c r="IB379" s="710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 s="710"/>
      <c r="IR379"/>
      <c r="IS379"/>
      <c r="IT379"/>
      <c r="IU379" s="711"/>
    </row>
    <row r="380" spans="27:255" s="1445" customFormat="1">
      <c r="AA380" s="1464"/>
      <c r="IB380" s="71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 s="710"/>
      <c r="IR380"/>
      <c r="IS380"/>
      <c r="IT380"/>
      <c r="IU380" s="711"/>
    </row>
    <row r="381" spans="27:255" s="1445" customFormat="1">
      <c r="AA381" s="1464"/>
      <c r="IB381" s="710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 s="710"/>
      <c r="IR381"/>
      <c r="IS381"/>
      <c r="IT381"/>
      <c r="IU381" s="711"/>
    </row>
    <row r="382" spans="27:255" s="1445" customFormat="1">
      <c r="AA382" s="1464"/>
      <c r="IB382" s="710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 s="710"/>
      <c r="IR382"/>
      <c r="IS382"/>
      <c r="IT382"/>
      <c r="IU382" s="711"/>
    </row>
    <row r="383" spans="27:255" s="1445" customFormat="1">
      <c r="AA383" s="1464"/>
      <c r="IB383" s="710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 s="710"/>
      <c r="IR383"/>
      <c r="IS383"/>
      <c r="IT383"/>
      <c r="IU383" s="711"/>
    </row>
    <row r="384" spans="27:255" s="1445" customFormat="1">
      <c r="AA384" s="1464"/>
      <c r="IB384" s="710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 s="710"/>
      <c r="IR384"/>
      <c r="IS384"/>
      <c r="IT384"/>
      <c r="IU384" s="711"/>
    </row>
  </sheetData>
  <mergeCells count="27">
    <mergeCell ref="AC2:AJ2"/>
    <mergeCell ref="F3:G3"/>
    <mergeCell ref="M3:P3"/>
    <mergeCell ref="R3:T3"/>
    <mergeCell ref="V3:Y3"/>
    <mergeCell ref="AC3:AD3"/>
    <mergeCell ref="AE3:AF3"/>
    <mergeCell ref="AG3:AH3"/>
    <mergeCell ref="AI3:AJ3"/>
    <mergeCell ref="Y151:Z151"/>
    <mergeCell ref="AY3:AZ3"/>
    <mergeCell ref="BA3:BB3"/>
    <mergeCell ref="BC3:BD3"/>
    <mergeCell ref="BE3:BF3"/>
    <mergeCell ref="AK3:AL3"/>
    <mergeCell ref="AO3:AP3"/>
    <mergeCell ref="AQ3:AR3"/>
    <mergeCell ref="AS3:AT3"/>
    <mergeCell ref="AU3:AV3"/>
    <mergeCell ref="AW3:AX3"/>
    <mergeCell ref="BK3:BL3"/>
    <mergeCell ref="BM3:BN3"/>
    <mergeCell ref="BO3:BP3"/>
    <mergeCell ref="BQ3:BR3"/>
    <mergeCell ref="X144:Z144"/>
    <mergeCell ref="BG3:BH3"/>
    <mergeCell ref="BI3:BJ3"/>
  </mergeCells>
  <phoneticPr fontId="18" type="noConversion"/>
  <conditionalFormatting sqref="B5:C137 H5:J137 R5:T40 V5:V137 R42:T137 R41:S41">
    <cfRule type="expression" dxfId="2726" priority="533">
      <formula>+$B5=1</formula>
    </cfRule>
  </conditionalFormatting>
  <conditionalFormatting sqref="V5:V137 R5:T40 H5:J137 B5:C137 R42:T137 R41:S41">
    <cfRule type="expression" dxfId="2725" priority="534">
      <formula>+$B5=2</formula>
    </cfRule>
  </conditionalFormatting>
  <conditionalFormatting sqref="H17:J21 H55:J59 H12:J14 H33:J53 H24:J30 H61:J139 H5:J10 R61:T139 R6:T10">
    <cfRule type="expression" dxfId="2724" priority="532">
      <formula>+H5=""</formula>
    </cfRule>
  </conditionalFormatting>
  <conditionalFormatting sqref="R5:T5 R17:T21 R42:T53 R41:S41 R55:T59 R12:T14 R33:T40 R24:T30">
    <cfRule type="expression" dxfId="2723" priority="531">
      <formula>+R5=""</formula>
    </cfRule>
  </conditionalFormatting>
  <conditionalFormatting sqref="H16:J16 V16 R16:T16 B16:C16">
    <cfRule type="expression" dxfId="2722" priority="527">
      <formula>+$B16=1</formula>
    </cfRule>
  </conditionalFormatting>
  <conditionalFormatting sqref="H16:J16 V16 R16:T16 B16:C16">
    <cfRule type="expression" dxfId="2721" priority="528">
      <formula>+$B16=2</formula>
    </cfRule>
    <cfRule type="expression" dxfId="2720" priority="529">
      <formula>+$B16=3</formula>
    </cfRule>
    <cfRule type="expression" dxfId="2719" priority="530">
      <formula>+$B16=4</formula>
    </cfRule>
  </conditionalFormatting>
  <conditionalFormatting sqref="H16:J16">
    <cfRule type="expression" dxfId="2718" priority="526">
      <formula>+H16=""</formula>
    </cfRule>
  </conditionalFormatting>
  <conditionalFormatting sqref="R16:T16">
    <cfRule type="expression" dxfId="2717" priority="525">
      <formula>+R16=""</formula>
    </cfRule>
  </conditionalFormatting>
  <conditionalFormatting sqref="AO5:AP5 AO61:BH72 AO73:BI140 BJ61:BJ139 BI33:BI72 BL61:BL139 BK33:BK140 BM33:BM140 BO33:BO140 BQ33:BQ140 AO6:BR10 AO55:BH59 AO16:BH21 AO33:BH53 BJ16:BJ21 BJ33:BJ53 BN61:BN140 BP61:BP140 BR61:BR140 BL16:BL21 BL33:BL53 BN16:BN21 BN33:BN53 BP16:BP21 BP33:BP53 BI5:BR5 AO12:BR14 BR16:BR21 BR33:BR53 AO24:BR30 BI16:BI22 BK16:BK22 BM16:BM22 BO16:BO22 BQ16:BQ22">
    <cfRule type="expression" dxfId="2716" priority="522">
      <formula>+$AG5=2018</formula>
    </cfRule>
  </conditionalFormatting>
  <conditionalFormatting sqref="AO5:AP5 AO61:BH72 AO73:BI140 BJ61:BJ139 BI33:BI72 BL61:BL139 BK33:BK140 BM33:BM140 BO33:BO140 BQ33:BQ140 AO6:BR10 AO55:BH59 AO16:BH21 AO33:BH53 BJ16:BJ21 BJ33:BJ53 BN61:BN140 BP61:BP140 BR61:BR140 BL16:BL21 BL33:BL53 BN16:BN21 BN33:BN53 BP16:BP21 BP33:BP53 BI5:BR5 AO12:BR14 BR16:BR21 BR33:BR53 AO24:BR30 BI16:BI22 BK16:BK22 BM16:BM22 BO16:BO22 BQ16:BQ22">
    <cfRule type="expression" dxfId="2715" priority="523">
      <formula>+$AG5=2019</formula>
    </cfRule>
  </conditionalFormatting>
  <conditionalFormatting sqref="AO5:AP5 AO61:BH72 AO73:BI140 BJ61:BJ139 BI33:BI72 BL61:BL139 BK33:BK140 BM33:BM140 BO33:BO140 BQ33:BQ140 AO6:BR10 AO55:BH59 AO16:BH21 AO33:BH53 BJ16:BJ21 BJ33:BJ53 BN61:BN140 BP61:BP140 BR61:BR140 BL16:BL21 BL33:BL53 BN16:BN21 BN33:BN53 BP16:BP21 BP33:BP53 BI5:BR5 AO12:BR14 BR16:BR21 BR33:BR53 AO24:BR30 BI16:BI22 BK16:BK22 BM16:BM22 BO16:BO22 BQ16:BQ22">
    <cfRule type="expression" dxfId="2714" priority="520">
      <formula>+$AG5=2022</formula>
    </cfRule>
    <cfRule type="expression" dxfId="2713" priority="521">
      <formula>+$AG5=2021</formula>
    </cfRule>
    <cfRule type="expression" dxfId="2712" priority="524">
      <formula>+$AG5=2020</formula>
    </cfRule>
  </conditionalFormatting>
  <conditionalFormatting sqref="AQ140:BH140 AO55:AP59 AO12:AP14 AO16:AP21 AO33:AP53 AO24:AP30 AO61:AP140 AO5:AP10 BC61:BH139 BJ61:BJ139 BI33:BI140 BC6:BJ10 BM33:BM140 BO33:BO140 BQ33:BQ140 BC55:BH59 BC16:BH21 BC33:BH53 BI5:BJ5 BC12:BJ14 BJ16:BJ21 BJ33:BJ53 BC24:BJ30 BN61:BN140 BP61:BP140 BR61:BR140 BN16:BN21 BN33:BN53 BP16:BP21 BP33:BP53 BM5:BR10 BM12:BR14 BR16:BR21 BR33:BR53 BM24:BR30 BI16:BI22 BM16:BM22 BO16:BO22 BQ16:BQ22">
    <cfRule type="expression" dxfId="2711" priority="519">
      <formula>+$AH5=0</formula>
    </cfRule>
  </conditionalFormatting>
  <conditionalFormatting sqref="AQ5:BB5">
    <cfRule type="expression" dxfId="2710" priority="516">
      <formula>+$AG5=2018</formula>
    </cfRule>
  </conditionalFormatting>
  <conditionalFormatting sqref="AQ5:BB5">
    <cfRule type="expression" dxfId="2709" priority="517">
      <formula>+$AG5=2019</formula>
    </cfRule>
  </conditionalFormatting>
  <conditionalFormatting sqref="AQ5:BB5">
    <cfRule type="expression" dxfId="2708" priority="514">
      <formula>+$AG5=2022</formula>
    </cfRule>
    <cfRule type="expression" dxfId="2707" priority="515">
      <formula>+$AG5=2021</formula>
    </cfRule>
    <cfRule type="expression" dxfId="2706" priority="518">
      <formula>+$AG5=2020</formula>
    </cfRule>
  </conditionalFormatting>
  <conditionalFormatting sqref="BC5:BD5">
    <cfRule type="expression" dxfId="2705" priority="511">
      <formula>+$AG5=2018</formula>
    </cfRule>
  </conditionalFormatting>
  <conditionalFormatting sqref="BC5:BD5">
    <cfRule type="expression" dxfId="2704" priority="512">
      <formula>+$AG5=2019</formula>
    </cfRule>
  </conditionalFormatting>
  <conditionalFormatting sqref="BC5:BD5">
    <cfRule type="expression" dxfId="2703" priority="509">
      <formula>+$AG5=2022</formula>
    </cfRule>
    <cfRule type="expression" dxfId="2702" priority="510">
      <formula>+$AG5=2021</formula>
    </cfRule>
    <cfRule type="expression" dxfId="2701" priority="513">
      <formula>+$AG5=2020</formula>
    </cfRule>
  </conditionalFormatting>
  <conditionalFormatting sqref="BC5:BD5">
    <cfRule type="expression" dxfId="2700" priority="508">
      <formula>+$AH5=0</formula>
    </cfRule>
  </conditionalFormatting>
  <conditionalFormatting sqref="BE5:BF5">
    <cfRule type="expression" dxfId="2699" priority="505">
      <formula>+$AG5=2018</formula>
    </cfRule>
  </conditionalFormatting>
  <conditionalFormatting sqref="BE5:BF5">
    <cfRule type="expression" dxfId="2698" priority="506">
      <formula>+$AG5=2019</formula>
    </cfRule>
  </conditionalFormatting>
  <conditionalFormatting sqref="BE5:BF5">
    <cfRule type="expression" dxfId="2697" priority="503">
      <formula>+$AG5=2022</formula>
    </cfRule>
    <cfRule type="expression" dxfId="2696" priority="504">
      <formula>+$AG5=2021</formula>
    </cfRule>
    <cfRule type="expression" dxfId="2695" priority="507">
      <formula>+$AG5=2020</formula>
    </cfRule>
  </conditionalFormatting>
  <conditionalFormatting sqref="BE5:BF5">
    <cfRule type="expression" dxfId="2694" priority="502">
      <formula>+$AH5=0</formula>
    </cfRule>
  </conditionalFormatting>
  <conditionalFormatting sqref="BG5:BH5">
    <cfRule type="expression" dxfId="2693" priority="499">
      <formula>+$AG5=2018</formula>
    </cfRule>
  </conditionalFormatting>
  <conditionalFormatting sqref="BG5:BH5">
    <cfRule type="expression" dxfId="2692" priority="500">
      <formula>+$AG5=2019</formula>
    </cfRule>
  </conditionalFormatting>
  <conditionalFormatting sqref="BG5:BH5">
    <cfRule type="expression" dxfId="2691" priority="497">
      <formula>+$AG5=2022</formula>
    </cfRule>
    <cfRule type="expression" dxfId="2690" priority="498">
      <formula>+$AG5=2021</formula>
    </cfRule>
    <cfRule type="expression" dxfId="2689" priority="501">
      <formula>+$AG5=2020</formula>
    </cfRule>
  </conditionalFormatting>
  <conditionalFormatting sqref="BG5:BH5">
    <cfRule type="expression" dxfId="2688" priority="496">
      <formula>+$AH5=0</formula>
    </cfRule>
  </conditionalFormatting>
  <conditionalFormatting sqref="B54:C54 V54 H54:J54 R54:T54">
    <cfRule type="expression" dxfId="2687" priority="492">
      <formula>+$B54=1</formula>
    </cfRule>
  </conditionalFormatting>
  <conditionalFormatting sqref="B54:C54 V54 H54:J54 R54:T54">
    <cfRule type="expression" dxfId="2686" priority="493">
      <formula>+$B54=2</formula>
    </cfRule>
    <cfRule type="expression" dxfId="2685" priority="494">
      <formula>+$B54=3</formula>
    </cfRule>
    <cfRule type="expression" dxfId="2684" priority="495">
      <formula>+$B54=4</formula>
    </cfRule>
  </conditionalFormatting>
  <conditionalFormatting sqref="H54:J54">
    <cfRule type="expression" dxfId="2683" priority="491">
      <formula>+H54=""</formula>
    </cfRule>
  </conditionalFormatting>
  <conditionalFormatting sqref="R54:T54">
    <cfRule type="expression" dxfId="2682" priority="490">
      <formula>+R54=""</formula>
    </cfRule>
  </conditionalFormatting>
  <conditionalFormatting sqref="AO54:AP54">
    <cfRule type="expression" dxfId="2681" priority="487">
      <formula>+$AG54=2018</formula>
    </cfRule>
  </conditionalFormatting>
  <conditionalFormatting sqref="AO54:AP54">
    <cfRule type="expression" dxfId="2680" priority="488">
      <formula>+$AG54=2019</formula>
    </cfRule>
  </conditionalFormatting>
  <conditionalFormatting sqref="AO54:AP54">
    <cfRule type="expression" dxfId="2679" priority="485">
      <formula>+$AG54=2022</formula>
    </cfRule>
    <cfRule type="expression" dxfId="2678" priority="486">
      <formula>+$AG54=2021</formula>
    </cfRule>
    <cfRule type="expression" dxfId="2677" priority="489">
      <formula>+$AG54=2020</formula>
    </cfRule>
  </conditionalFormatting>
  <conditionalFormatting sqref="AO54:AP54">
    <cfRule type="expression" dxfId="2676" priority="484">
      <formula>+$AH54=0</formula>
    </cfRule>
  </conditionalFormatting>
  <conditionalFormatting sqref="AQ54:BB54">
    <cfRule type="expression" dxfId="2675" priority="481">
      <formula>+$AG54=2018</formula>
    </cfRule>
  </conditionalFormatting>
  <conditionalFormatting sqref="AQ54:BB54">
    <cfRule type="expression" dxfId="2674" priority="482">
      <formula>+$AG54=2019</formula>
    </cfRule>
  </conditionalFormatting>
  <conditionalFormatting sqref="AQ54:BB54">
    <cfRule type="expression" dxfId="2673" priority="479">
      <formula>+$AG54=2022</formula>
    </cfRule>
    <cfRule type="expression" dxfId="2672" priority="480">
      <formula>+$AG54=2021</formula>
    </cfRule>
    <cfRule type="expression" dxfId="2671" priority="483">
      <formula>+$AG54=2020</formula>
    </cfRule>
  </conditionalFormatting>
  <conditionalFormatting sqref="BC54:BD54">
    <cfRule type="expression" dxfId="2670" priority="476">
      <formula>+$AG54=2018</formula>
    </cfRule>
  </conditionalFormatting>
  <conditionalFormatting sqref="BC54:BD54">
    <cfRule type="expression" dxfId="2669" priority="477">
      <formula>+$AG54=2019</formula>
    </cfRule>
  </conditionalFormatting>
  <conditionalFormatting sqref="BC54:BD54">
    <cfRule type="expression" dxfId="2668" priority="474">
      <formula>+$AG54=2022</formula>
    </cfRule>
    <cfRule type="expression" dxfId="2667" priority="475">
      <formula>+$AG54=2021</formula>
    </cfRule>
    <cfRule type="expression" dxfId="2666" priority="478">
      <formula>+$AG54=2020</formula>
    </cfRule>
  </conditionalFormatting>
  <conditionalFormatting sqref="BC54:BD54">
    <cfRule type="expression" dxfId="2665" priority="473">
      <formula>+$AH54=0</formula>
    </cfRule>
  </conditionalFormatting>
  <conditionalFormatting sqref="BE54:BF54">
    <cfRule type="expression" dxfId="2664" priority="470">
      <formula>+$AG54=2018</formula>
    </cfRule>
  </conditionalFormatting>
  <conditionalFormatting sqref="BE54:BF54">
    <cfRule type="expression" dxfId="2663" priority="471">
      <formula>+$AG54=2019</formula>
    </cfRule>
  </conditionalFormatting>
  <conditionalFormatting sqref="BE54:BF54">
    <cfRule type="expression" dxfId="2662" priority="468">
      <formula>+$AG54=2022</formula>
    </cfRule>
    <cfRule type="expression" dxfId="2661" priority="469">
      <formula>+$AG54=2021</formula>
    </cfRule>
    <cfRule type="expression" dxfId="2660" priority="472">
      <formula>+$AG54=2020</formula>
    </cfRule>
  </conditionalFormatting>
  <conditionalFormatting sqref="BE54:BF54">
    <cfRule type="expression" dxfId="2659" priority="467">
      <formula>+$AH54=0</formula>
    </cfRule>
  </conditionalFormatting>
  <conditionalFormatting sqref="BG54:BH54">
    <cfRule type="expression" dxfId="2658" priority="464">
      <formula>+$AG54=2018</formula>
    </cfRule>
  </conditionalFormatting>
  <conditionalFormatting sqref="BG54:BH54">
    <cfRule type="expression" dxfId="2657" priority="465">
      <formula>+$AG54=2019</formula>
    </cfRule>
  </conditionalFormatting>
  <conditionalFormatting sqref="BG54:BH54">
    <cfRule type="expression" dxfId="2656" priority="462">
      <formula>+$AG54=2022</formula>
    </cfRule>
    <cfRule type="expression" dxfId="2655" priority="463">
      <formula>+$AG54=2021</formula>
    </cfRule>
    <cfRule type="expression" dxfId="2654" priority="466">
      <formula>+$AG54=2020</formula>
    </cfRule>
  </conditionalFormatting>
  <conditionalFormatting sqref="BG54:BH54">
    <cfRule type="expression" dxfId="2653" priority="461">
      <formula>+$AH54=0</formula>
    </cfRule>
  </conditionalFormatting>
  <conditionalFormatting sqref="V5:V140 R5:T40 H5:J137 B5:C137 R42:T137 R41:S41">
    <cfRule type="expression" dxfId="2652" priority="535">
      <formula>+$B5=3</formula>
    </cfRule>
  </conditionalFormatting>
  <conditionalFormatting sqref="R60:T60 H60:J60 V60 B60:C60">
    <cfRule type="expression" dxfId="2651" priority="457">
      <formula>+$B60=1</formula>
    </cfRule>
  </conditionalFormatting>
  <conditionalFormatting sqref="R60:T60 H60:J60 V60 B60:C60">
    <cfRule type="expression" dxfId="2650" priority="458">
      <formula>+$B60=2</formula>
    </cfRule>
    <cfRule type="expression" dxfId="2649" priority="460">
      <formula>+$B60=4</formula>
    </cfRule>
  </conditionalFormatting>
  <conditionalFormatting sqref="H60:J60">
    <cfRule type="expression" dxfId="2648" priority="456">
      <formula>+H60=""</formula>
    </cfRule>
  </conditionalFormatting>
  <conditionalFormatting sqref="R60:T60">
    <cfRule type="expression" dxfId="2647" priority="455">
      <formula>+R60=""</formula>
    </cfRule>
  </conditionalFormatting>
  <conditionalFormatting sqref="AO60:AP60">
    <cfRule type="expression" dxfId="2646" priority="452">
      <formula>+$AG60=2018</formula>
    </cfRule>
  </conditionalFormatting>
  <conditionalFormatting sqref="AO60:AP60">
    <cfRule type="expression" dxfId="2645" priority="453">
      <formula>+$AG60=2019</formula>
    </cfRule>
  </conditionalFormatting>
  <conditionalFormatting sqref="AO60:AP60">
    <cfRule type="expression" dxfId="2644" priority="450">
      <formula>+$AG60=2022</formula>
    </cfRule>
    <cfRule type="expression" dxfId="2643" priority="451">
      <formula>+$AG60=2021</formula>
    </cfRule>
    <cfRule type="expression" dxfId="2642" priority="454">
      <formula>+$AG60=2020</formula>
    </cfRule>
  </conditionalFormatting>
  <conditionalFormatting sqref="AO60:AP60">
    <cfRule type="expression" dxfId="2641" priority="449">
      <formula>+$AH60=0</formula>
    </cfRule>
  </conditionalFormatting>
  <conditionalFormatting sqref="AQ60:BB60">
    <cfRule type="expression" dxfId="2640" priority="446">
      <formula>+$AG60=2018</formula>
    </cfRule>
  </conditionalFormatting>
  <conditionalFormatting sqref="AQ60:BB60">
    <cfRule type="expression" dxfId="2639" priority="447">
      <formula>+$AG60=2019</formula>
    </cfRule>
  </conditionalFormatting>
  <conditionalFormatting sqref="AQ60:BB60">
    <cfRule type="expression" dxfId="2638" priority="444">
      <formula>+$AG60=2022</formula>
    </cfRule>
    <cfRule type="expression" dxfId="2637" priority="445">
      <formula>+$AG60=2021</formula>
    </cfRule>
    <cfRule type="expression" dxfId="2636" priority="448">
      <formula>+$AG60=2020</formula>
    </cfRule>
  </conditionalFormatting>
  <conditionalFormatting sqref="BC60:BD60">
    <cfRule type="expression" dxfId="2635" priority="441">
      <formula>+$AG60=2018</formula>
    </cfRule>
  </conditionalFormatting>
  <conditionalFormatting sqref="BC60:BD60">
    <cfRule type="expression" dxfId="2634" priority="442">
      <formula>+$AG60=2019</formula>
    </cfRule>
  </conditionalFormatting>
  <conditionalFormatting sqref="BC60:BD60">
    <cfRule type="expression" dxfId="2633" priority="439">
      <formula>+$AG60=2022</formula>
    </cfRule>
    <cfRule type="expression" dxfId="2632" priority="440">
      <formula>+$AG60=2021</formula>
    </cfRule>
    <cfRule type="expression" dxfId="2631" priority="443">
      <formula>+$AG60=2020</formula>
    </cfRule>
  </conditionalFormatting>
  <conditionalFormatting sqref="BC60:BD60">
    <cfRule type="expression" dxfId="2630" priority="438">
      <formula>+$AH60=0</formula>
    </cfRule>
  </conditionalFormatting>
  <conditionalFormatting sqref="BE60:BF60">
    <cfRule type="expression" dxfId="2629" priority="435">
      <formula>+$AG60=2018</formula>
    </cfRule>
  </conditionalFormatting>
  <conditionalFormatting sqref="BE60:BF60">
    <cfRule type="expression" dxfId="2628" priority="436">
      <formula>+$AG60=2019</formula>
    </cfRule>
  </conditionalFormatting>
  <conditionalFormatting sqref="BE60:BF60">
    <cfRule type="expression" dxfId="2627" priority="433">
      <formula>+$AG60=2022</formula>
    </cfRule>
    <cfRule type="expression" dxfId="2626" priority="434">
      <formula>+$AG60=2021</formula>
    </cfRule>
    <cfRule type="expression" dxfId="2625" priority="437">
      <formula>+$AG60=2020</formula>
    </cfRule>
  </conditionalFormatting>
  <conditionalFormatting sqref="BE60:BF60">
    <cfRule type="expression" dxfId="2624" priority="432">
      <formula>+$AH60=0</formula>
    </cfRule>
  </conditionalFormatting>
  <conditionalFormatting sqref="BG60:BH60">
    <cfRule type="expression" dxfId="2623" priority="429">
      <formula>+$AG60=2018</formula>
    </cfRule>
  </conditionalFormatting>
  <conditionalFormatting sqref="BG60:BH60">
    <cfRule type="expression" dxfId="2622" priority="430">
      <formula>+$AG60=2019</formula>
    </cfRule>
  </conditionalFormatting>
  <conditionalFormatting sqref="BG60:BH60">
    <cfRule type="expression" dxfId="2621" priority="427">
      <formula>+$AG60=2022</formula>
    </cfRule>
    <cfRule type="expression" dxfId="2620" priority="428">
      <formula>+$AG60=2021</formula>
    </cfRule>
    <cfRule type="expression" dxfId="2619" priority="431">
      <formula>+$AG60=2020</formula>
    </cfRule>
  </conditionalFormatting>
  <conditionalFormatting sqref="BG60:BH60">
    <cfRule type="expression" dxfId="2618" priority="426">
      <formula>+$AH60=0</formula>
    </cfRule>
  </conditionalFormatting>
  <conditionalFormatting sqref="R60:T60 H60:J60 V60 B60:C60">
    <cfRule type="expression" dxfId="2617" priority="459">
      <formula>+$B60=3</formula>
    </cfRule>
  </conditionalFormatting>
  <conditionalFormatting sqref="BJ140">
    <cfRule type="expression" dxfId="2616" priority="423">
      <formula>+$AG140=2018</formula>
    </cfRule>
  </conditionalFormatting>
  <conditionalFormatting sqref="BJ140">
    <cfRule type="expression" dxfId="2615" priority="424">
      <formula>+$AG140=2019</formula>
    </cfRule>
  </conditionalFormatting>
  <conditionalFormatting sqref="BJ140">
    <cfRule type="expression" dxfId="2614" priority="421">
      <formula>+$AG140=2022</formula>
    </cfRule>
    <cfRule type="expression" dxfId="2613" priority="422">
      <formula>+$AG140=2021</formula>
    </cfRule>
    <cfRule type="expression" dxfId="2612" priority="425">
      <formula>+$AG140=2020</formula>
    </cfRule>
  </conditionalFormatting>
  <conditionalFormatting sqref="BJ140">
    <cfRule type="expression" dxfId="2611" priority="420">
      <formula>+$AH140=0</formula>
    </cfRule>
  </conditionalFormatting>
  <conditionalFormatting sqref="BJ55:BJ59">
    <cfRule type="expression" dxfId="2610" priority="417">
      <formula>+$AG55=2018</formula>
    </cfRule>
  </conditionalFormatting>
  <conditionalFormatting sqref="BJ55:BJ59">
    <cfRule type="expression" dxfId="2609" priority="418">
      <formula>+$AG55=2019</formula>
    </cfRule>
  </conditionalFormatting>
  <conditionalFormatting sqref="BJ55:BJ59">
    <cfRule type="expression" dxfId="2608" priority="415">
      <formula>+$AG55=2022</formula>
    </cfRule>
    <cfRule type="expression" dxfId="2607" priority="416">
      <formula>+$AG55=2021</formula>
    </cfRule>
    <cfRule type="expression" dxfId="2606" priority="419">
      <formula>+$AG55=2020</formula>
    </cfRule>
  </conditionalFormatting>
  <conditionalFormatting sqref="BJ55:BJ59">
    <cfRule type="expression" dxfId="2605" priority="414">
      <formula>+$AH55=0</formula>
    </cfRule>
  </conditionalFormatting>
  <conditionalFormatting sqref="BJ54">
    <cfRule type="expression" dxfId="2604" priority="411">
      <formula>+$AG54=2018</formula>
    </cfRule>
  </conditionalFormatting>
  <conditionalFormatting sqref="BJ54">
    <cfRule type="expression" dxfId="2603" priority="412">
      <formula>+$AG54=2019</formula>
    </cfRule>
  </conditionalFormatting>
  <conditionalFormatting sqref="BJ54">
    <cfRule type="expression" dxfId="2602" priority="409">
      <formula>+$AG54=2022</formula>
    </cfRule>
    <cfRule type="expression" dxfId="2601" priority="410">
      <formula>+$AG54=2021</formula>
    </cfRule>
    <cfRule type="expression" dxfId="2600" priority="413">
      <formula>+$AG54=2020</formula>
    </cfRule>
  </conditionalFormatting>
  <conditionalFormatting sqref="BJ54">
    <cfRule type="expression" dxfId="2599" priority="408">
      <formula>+$AH54=0</formula>
    </cfRule>
  </conditionalFormatting>
  <conditionalFormatting sqref="BJ60">
    <cfRule type="expression" dxfId="2598" priority="405">
      <formula>+$AG60=2018</formula>
    </cfRule>
  </conditionalFormatting>
  <conditionalFormatting sqref="BJ60">
    <cfRule type="expression" dxfId="2597" priority="406">
      <formula>+$AG60=2019</formula>
    </cfRule>
  </conditionalFormatting>
  <conditionalFormatting sqref="BJ60">
    <cfRule type="expression" dxfId="2596" priority="403">
      <formula>+$AG60=2022</formula>
    </cfRule>
    <cfRule type="expression" dxfId="2595" priority="404">
      <formula>+$AG60=2021</formula>
    </cfRule>
    <cfRule type="expression" dxfId="2594" priority="407">
      <formula>+$AG60=2020</formula>
    </cfRule>
  </conditionalFormatting>
  <conditionalFormatting sqref="BJ60">
    <cfRule type="expression" dxfId="2593" priority="402">
      <formula>+$AH60=0</formula>
    </cfRule>
  </conditionalFormatting>
  <conditionalFormatting sqref="BL140">
    <cfRule type="expression" dxfId="2592" priority="399">
      <formula>+$AG140=2018</formula>
    </cfRule>
  </conditionalFormatting>
  <conditionalFormatting sqref="BL140">
    <cfRule type="expression" dxfId="2591" priority="400">
      <formula>+$AG140=2019</formula>
    </cfRule>
  </conditionalFormatting>
  <conditionalFormatting sqref="BL140">
    <cfRule type="expression" dxfId="2590" priority="397">
      <formula>+$AG140=2022</formula>
    </cfRule>
    <cfRule type="expression" dxfId="2589" priority="398">
      <formula>+$AG140=2021</formula>
    </cfRule>
    <cfRule type="expression" dxfId="2588" priority="401">
      <formula>+$AG140=2020</formula>
    </cfRule>
  </conditionalFormatting>
  <conditionalFormatting sqref="BL140">
    <cfRule type="expression" dxfId="2587" priority="396">
      <formula>+$AH140=0</formula>
    </cfRule>
  </conditionalFormatting>
  <conditionalFormatting sqref="BL55:BL59">
    <cfRule type="expression" dxfId="2586" priority="393">
      <formula>+$AG55=2018</formula>
    </cfRule>
  </conditionalFormatting>
  <conditionalFormatting sqref="BL55:BL59">
    <cfRule type="expression" dxfId="2585" priority="394">
      <formula>+$AG55=2019</formula>
    </cfRule>
  </conditionalFormatting>
  <conditionalFormatting sqref="BL55:BL59">
    <cfRule type="expression" dxfId="2584" priority="391">
      <formula>+$AG55=2022</formula>
    </cfRule>
    <cfRule type="expression" dxfId="2583" priority="392">
      <formula>+$AG55=2021</formula>
    </cfRule>
    <cfRule type="expression" dxfId="2582" priority="395">
      <formula>+$AG55=2020</formula>
    </cfRule>
  </conditionalFormatting>
  <conditionalFormatting sqref="BN55:BN59">
    <cfRule type="expression" dxfId="2581" priority="388">
      <formula>+$AG55=2018</formula>
    </cfRule>
  </conditionalFormatting>
  <conditionalFormatting sqref="BN55:BN59">
    <cfRule type="expression" dxfId="2580" priority="389">
      <formula>+$AG55=2019</formula>
    </cfRule>
  </conditionalFormatting>
  <conditionalFormatting sqref="BN55:BN59">
    <cfRule type="expression" dxfId="2579" priority="386">
      <formula>+$AG55=2022</formula>
    </cfRule>
    <cfRule type="expression" dxfId="2578" priority="387">
      <formula>+$AG55=2021</formula>
    </cfRule>
    <cfRule type="expression" dxfId="2577" priority="390">
      <formula>+$AG55=2020</formula>
    </cfRule>
  </conditionalFormatting>
  <conditionalFormatting sqref="BN55:BN59">
    <cfRule type="expression" dxfId="2576" priority="385">
      <formula>+$AH55=0</formula>
    </cfRule>
  </conditionalFormatting>
  <conditionalFormatting sqref="BP55:BP59">
    <cfRule type="expression" dxfId="2575" priority="382">
      <formula>+$AG55=2018</formula>
    </cfRule>
  </conditionalFormatting>
  <conditionalFormatting sqref="BP55:BP59">
    <cfRule type="expression" dxfId="2574" priority="383">
      <formula>+$AG55=2019</formula>
    </cfRule>
  </conditionalFormatting>
  <conditionalFormatting sqref="BP55:BP59">
    <cfRule type="expression" dxfId="2573" priority="380">
      <formula>+$AG55=2022</formula>
    </cfRule>
    <cfRule type="expression" dxfId="2572" priority="381">
      <formula>+$AG55=2021</formula>
    </cfRule>
    <cfRule type="expression" dxfId="2571" priority="384">
      <formula>+$AG55=2020</formula>
    </cfRule>
  </conditionalFormatting>
  <conditionalFormatting sqref="BP55:BP59">
    <cfRule type="expression" dxfId="2570" priority="379">
      <formula>+$AH55=0</formula>
    </cfRule>
  </conditionalFormatting>
  <conditionalFormatting sqref="BR55:BR59">
    <cfRule type="expression" dxfId="2569" priority="376">
      <formula>+$AG55=2018</formula>
    </cfRule>
  </conditionalFormatting>
  <conditionalFormatting sqref="BR55:BR59">
    <cfRule type="expression" dxfId="2568" priority="377">
      <formula>+$AG55=2019</formula>
    </cfRule>
  </conditionalFormatting>
  <conditionalFormatting sqref="BR55:BR59">
    <cfRule type="expression" dxfId="2567" priority="374">
      <formula>+$AG55=2022</formula>
    </cfRule>
    <cfRule type="expression" dxfId="2566" priority="375">
      <formula>+$AG55=2021</formula>
    </cfRule>
    <cfRule type="expression" dxfId="2565" priority="378">
      <formula>+$AG55=2020</formula>
    </cfRule>
  </conditionalFormatting>
  <conditionalFormatting sqref="BR55:BR59">
    <cfRule type="expression" dxfId="2564" priority="373">
      <formula>+$AH55=0</formula>
    </cfRule>
  </conditionalFormatting>
  <conditionalFormatting sqref="BL54">
    <cfRule type="expression" dxfId="2563" priority="370">
      <formula>+$AG54=2018</formula>
    </cfRule>
  </conditionalFormatting>
  <conditionalFormatting sqref="BL54">
    <cfRule type="expression" dxfId="2562" priority="371">
      <formula>+$AG54=2019</formula>
    </cfRule>
  </conditionalFormatting>
  <conditionalFormatting sqref="BL54">
    <cfRule type="expression" dxfId="2561" priority="368">
      <formula>+$AG54=2022</formula>
    </cfRule>
    <cfRule type="expression" dxfId="2560" priority="369">
      <formula>+$AG54=2021</formula>
    </cfRule>
    <cfRule type="expression" dxfId="2559" priority="372">
      <formula>+$AG54=2020</formula>
    </cfRule>
  </conditionalFormatting>
  <conditionalFormatting sqref="BN54">
    <cfRule type="expression" dxfId="2558" priority="365">
      <formula>+$AG54=2018</formula>
    </cfRule>
  </conditionalFormatting>
  <conditionalFormatting sqref="BN54">
    <cfRule type="expression" dxfId="2557" priority="366">
      <formula>+$AG54=2019</formula>
    </cfRule>
  </conditionalFormatting>
  <conditionalFormatting sqref="BN54">
    <cfRule type="expression" dxfId="2556" priority="363">
      <formula>+$AG54=2022</formula>
    </cfRule>
    <cfRule type="expression" dxfId="2555" priority="364">
      <formula>+$AG54=2021</formula>
    </cfRule>
    <cfRule type="expression" dxfId="2554" priority="367">
      <formula>+$AG54=2020</formula>
    </cfRule>
  </conditionalFormatting>
  <conditionalFormatting sqref="BN54">
    <cfRule type="expression" dxfId="2553" priority="362">
      <formula>+$AH54=0</formula>
    </cfRule>
  </conditionalFormatting>
  <conditionalFormatting sqref="BP54">
    <cfRule type="expression" dxfId="2552" priority="359">
      <formula>+$AG54=2018</formula>
    </cfRule>
  </conditionalFormatting>
  <conditionalFormatting sqref="BP54">
    <cfRule type="expression" dxfId="2551" priority="360">
      <formula>+$AG54=2019</formula>
    </cfRule>
  </conditionalFormatting>
  <conditionalFormatting sqref="BP54">
    <cfRule type="expression" dxfId="2550" priority="357">
      <formula>+$AG54=2022</formula>
    </cfRule>
    <cfRule type="expression" dxfId="2549" priority="358">
      <formula>+$AG54=2021</formula>
    </cfRule>
    <cfRule type="expression" dxfId="2548" priority="361">
      <formula>+$AG54=2020</formula>
    </cfRule>
  </conditionalFormatting>
  <conditionalFormatting sqref="BP54">
    <cfRule type="expression" dxfId="2547" priority="356">
      <formula>+$AH54=0</formula>
    </cfRule>
  </conditionalFormatting>
  <conditionalFormatting sqref="BR54">
    <cfRule type="expression" dxfId="2546" priority="353">
      <formula>+$AG54=2018</formula>
    </cfRule>
  </conditionalFormatting>
  <conditionalFormatting sqref="BR54">
    <cfRule type="expression" dxfId="2545" priority="354">
      <formula>+$AG54=2019</formula>
    </cfRule>
  </conditionalFormatting>
  <conditionalFormatting sqref="BR54">
    <cfRule type="expression" dxfId="2544" priority="351">
      <formula>+$AG54=2022</formula>
    </cfRule>
    <cfRule type="expression" dxfId="2543" priority="352">
      <formula>+$AG54=2021</formula>
    </cfRule>
    <cfRule type="expression" dxfId="2542" priority="355">
      <formula>+$AG54=2020</formula>
    </cfRule>
  </conditionalFormatting>
  <conditionalFormatting sqref="BR54">
    <cfRule type="expression" dxfId="2541" priority="350">
      <formula>+$AH54=0</formula>
    </cfRule>
  </conditionalFormatting>
  <conditionalFormatting sqref="BL60">
    <cfRule type="expression" dxfId="2540" priority="347">
      <formula>+$AG60=2018</formula>
    </cfRule>
  </conditionalFormatting>
  <conditionalFormatting sqref="BL60">
    <cfRule type="expression" dxfId="2539" priority="348">
      <formula>+$AG60=2019</formula>
    </cfRule>
  </conditionalFormatting>
  <conditionalFormatting sqref="BL60">
    <cfRule type="expression" dxfId="2538" priority="345">
      <formula>+$AG60=2022</formula>
    </cfRule>
    <cfRule type="expression" dxfId="2537" priority="346">
      <formula>+$AG60=2021</formula>
    </cfRule>
    <cfRule type="expression" dxfId="2536" priority="349">
      <formula>+$AG60=2020</formula>
    </cfRule>
  </conditionalFormatting>
  <conditionalFormatting sqref="BN60">
    <cfRule type="expression" dxfId="2535" priority="342">
      <formula>+$AG60=2018</formula>
    </cfRule>
  </conditionalFormatting>
  <conditionalFormatting sqref="BN60">
    <cfRule type="expression" dxfId="2534" priority="343">
      <formula>+$AG60=2019</formula>
    </cfRule>
  </conditionalFormatting>
  <conditionalFormatting sqref="BN60">
    <cfRule type="expression" dxfId="2533" priority="340">
      <formula>+$AG60=2022</formula>
    </cfRule>
    <cfRule type="expression" dxfId="2532" priority="341">
      <formula>+$AG60=2021</formula>
    </cfRule>
    <cfRule type="expression" dxfId="2531" priority="344">
      <formula>+$AG60=2020</formula>
    </cfRule>
  </conditionalFormatting>
  <conditionalFormatting sqref="BN60">
    <cfRule type="expression" dxfId="2530" priority="339">
      <formula>+$AH60=0</formula>
    </cfRule>
  </conditionalFormatting>
  <conditionalFormatting sqref="BP60">
    <cfRule type="expression" dxfId="2529" priority="336">
      <formula>+$AG60=2018</formula>
    </cfRule>
  </conditionalFormatting>
  <conditionalFormatting sqref="BP60">
    <cfRule type="expression" dxfId="2528" priority="337">
      <formula>+$AG60=2019</formula>
    </cfRule>
  </conditionalFormatting>
  <conditionalFormatting sqref="BP60">
    <cfRule type="expression" dxfId="2527" priority="334">
      <formula>+$AG60=2022</formula>
    </cfRule>
    <cfRule type="expression" dxfId="2526" priority="335">
      <formula>+$AG60=2021</formula>
    </cfRule>
    <cfRule type="expression" dxfId="2525" priority="338">
      <formula>+$AG60=2020</formula>
    </cfRule>
  </conditionalFormatting>
  <conditionalFormatting sqref="BP60">
    <cfRule type="expression" dxfId="2524" priority="333">
      <formula>+$AH60=0</formula>
    </cfRule>
  </conditionalFormatting>
  <conditionalFormatting sqref="BR60">
    <cfRule type="expression" dxfId="2523" priority="330">
      <formula>+$AG60=2018</formula>
    </cfRule>
  </conditionalFormatting>
  <conditionalFormatting sqref="BR60">
    <cfRule type="expression" dxfId="2522" priority="331">
      <formula>+$AG60=2019</formula>
    </cfRule>
  </conditionalFormatting>
  <conditionalFormatting sqref="BR60">
    <cfRule type="expression" dxfId="2521" priority="328">
      <formula>+$AG60=2022</formula>
    </cfRule>
    <cfRule type="expression" dxfId="2520" priority="329">
      <formula>+$AG60=2021</formula>
    </cfRule>
    <cfRule type="expression" dxfId="2519" priority="332">
      <formula>+$AG60=2020</formula>
    </cfRule>
  </conditionalFormatting>
  <conditionalFormatting sqref="BR60">
    <cfRule type="expression" dxfId="2518" priority="327">
      <formula>+$AH60=0</formula>
    </cfRule>
  </conditionalFormatting>
  <conditionalFormatting sqref="B22:C22 R22:T22 V22 H22:J22">
    <cfRule type="expression" dxfId="2517" priority="323">
      <formula>+$B22=1</formula>
    </cfRule>
  </conditionalFormatting>
  <conditionalFormatting sqref="B22:C22 R22:T22 V22 H22:J22">
    <cfRule type="expression" dxfId="2516" priority="324">
      <formula>+$B22=2</formula>
    </cfRule>
    <cfRule type="expression" dxfId="2515" priority="326">
      <formula>+$B22=4</formula>
    </cfRule>
  </conditionalFormatting>
  <conditionalFormatting sqref="H22:J22">
    <cfRule type="expression" dxfId="2514" priority="322">
      <formula>+H22=""</formula>
    </cfRule>
  </conditionalFormatting>
  <conditionalFormatting sqref="R22:T22">
    <cfRule type="expression" dxfId="2513" priority="321">
      <formula>+R22=""</formula>
    </cfRule>
  </conditionalFormatting>
  <conditionalFormatting sqref="AO22:AP22">
    <cfRule type="expression" dxfId="2512" priority="318">
      <formula>+$AG22=2018</formula>
    </cfRule>
  </conditionalFormatting>
  <conditionalFormatting sqref="AO22:AP22">
    <cfRule type="expression" dxfId="2511" priority="319">
      <formula>+$AG22=2019</formula>
    </cfRule>
  </conditionalFormatting>
  <conditionalFormatting sqref="AO22:AP22">
    <cfRule type="expression" dxfId="2510" priority="316">
      <formula>+$AG22=2022</formula>
    </cfRule>
    <cfRule type="expression" dxfId="2509" priority="317">
      <formula>+$AG22=2021</formula>
    </cfRule>
    <cfRule type="expression" dxfId="2508" priority="320">
      <formula>+$AG22=2020</formula>
    </cfRule>
  </conditionalFormatting>
  <conditionalFormatting sqref="AO22:AP22">
    <cfRule type="expression" dxfId="2507" priority="315">
      <formula>+$AH22=0</formula>
    </cfRule>
  </conditionalFormatting>
  <conditionalFormatting sqref="AQ22:BB22">
    <cfRule type="expression" dxfId="2506" priority="312">
      <formula>+$AG22=2018</formula>
    </cfRule>
  </conditionalFormatting>
  <conditionalFormatting sqref="AQ22:BB22">
    <cfRule type="expression" dxfId="2505" priority="313">
      <formula>+$AG22=2019</formula>
    </cfRule>
  </conditionalFormatting>
  <conditionalFormatting sqref="AQ22:BB22">
    <cfRule type="expression" dxfId="2504" priority="310">
      <formula>+$AG22=2022</formula>
    </cfRule>
    <cfRule type="expression" dxfId="2503" priority="311">
      <formula>+$AG22=2021</formula>
    </cfRule>
    <cfRule type="expression" dxfId="2502" priority="314">
      <formula>+$AG22=2020</formula>
    </cfRule>
  </conditionalFormatting>
  <conditionalFormatting sqref="BC22:BD22">
    <cfRule type="expression" dxfId="2501" priority="307">
      <formula>+$AG22=2018</formula>
    </cfRule>
  </conditionalFormatting>
  <conditionalFormatting sqref="BC22:BD22">
    <cfRule type="expression" dxfId="2500" priority="308">
      <formula>+$AG22=2019</formula>
    </cfRule>
  </conditionalFormatting>
  <conditionalFormatting sqref="BC22:BD22">
    <cfRule type="expression" dxfId="2499" priority="305">
      <formula>+$AG22=2022</formula>
    </cfRule>
    <cfRule type="expression" dxfId="2498" priority="306">
      <formula>+$AG22=2021</formula>
    </cfRule>
    <cfRule type="expression" dxfId="2497" priority="309">
      <formula>+$AG22=2020</formula>
    </cfRule>
  </conditionalFormatting>
  <conditionalFormatting sqref="BC22:BD22">
    <cfRule type="expression" dxfId="2496" priority="304">
      <formula>+$AH22=0</formula>
    </cfRule>
  </conditionalFormatting>
  <conditionalFormatting sqref="BE22:BF22">
    <cfRule type="expression" dxfId="2495" priority="301">
      <formula>+$AG22=2018</formula>
    </cfRule>
  </conditionalFormatting>
  <conditionalFormatting sqref="BE22:BF22">
    <cfRule type="expression" dxfId="2494" priority="302">
      <formula>+$AG22=2019</formula>
    </cfRule>
  </conditionalFormatting>
  <conditionalFormatting sqref="BE22:BF22">
    <cfRule type="expression" dxfId="2493" priority="299">
      <formula>+$AG22=2022</formula>
    </cfRule>
    <cfRule type="expression" dxfId="2492" priority="300">
      <formula>+$AG22=2021</formula>
    </cfRule>
    <cfRule type="expression" dxfId="2491" priority="303">
      <formula>+$AG22=2020</formula>
    </cfRule>
  </conditionalFormatting>
  <conditionalFormatting sqref="BE22:BF22">
    <cfRule type="expression" dxfId="2490" priority="298">
      <formula>+$AH22=0</formula>
    </cfRule>
  </conditionalFormatting>
  <conditionalFormatting sqref="BG22:BH22">
    <cfRule type="expression" dxfId="2489" priority="295">
      <formula>+$AG22=2018</formula>
    </cfRule>
  </conditionalFormatting>
  <conditionalFormatting sqref="BG22:BH22">
    <cfRule type="expression" dxfId="2488" priority="296">
      <formula>+$AG22=2019</formula>
    </cfRule>
  </conditionalFormatting>
  <conditionalFormatting sqref="BG22:BH22">
    <cfRule type="expression" dxfId="2487" priority="293">
      <formula>+$AG22=2022</formula>
    </cfRule>
    <cfRule type="expression" dxfId="2486" priority="294">
      <formula>+$AG22=2021</formula>
    </cfRule>
    <cfRule type="expression" dxfId="2485" priority="297">
      <formula>+$AG22=2020</formula>
    </cfRule>
  </conditionalFormatting>
  <conditionalFormatting sqref="BG22:BH22">
    <cfRule type="expression" dxfId="2484" priority="292">
      <formula>+$AH22=0</formula>
    </cfRule>
  </conditionalFormatting>
  <conditionalFormatting sqref="B22:C22 R22:T22 V22 H22:J22">
    <cfRule type="expression" dxfId="2483" priority="325">
      <formula>+$B22=3</formula>
    </cfRule>
  </conditionalFormatting>
  <conditionalFormatting sqref="BJ22">
    <cfRule type="expression" dxfId="2482" priority="289">
      <formula>+$AG22=2018</formula>
    </cfRule>
  </conditionalFormatting>
  <conditionalFormatting sqref="BJ22">
    <cfRule type="expression" dxfId="2481" priority="290">
      <formula>+$AG22=2019</formula>
    </cfRule>
  </conditionalFormatting>
  <conditionalFormatting sqref="BJ22">
    <cfRule type="expression" dxfId="2480" priority="287">
      <formula>+$AG22=2022</formula>
    </cfRule>
    <cfRule type="expression" dxfId="2479" priority="288">
      <formula>+$AG22=2021</formula>
    </cfRule>
    <cfRule type="expression" dxfId="2478" priority="291">
      <formula>+$AG22=2020</formula>
    </cfRule>
  </conditionalFormatting>
  <conditionalFormatting sqref="BJ22">
    <cfRule type="expression" dxfId="2477" priority="286">
      <formula>+$AH22=0</formula>
    </cfRule>
  </conditionalFormatting>
  <conditionalFormatting sqref="BL22">
    <cfRule type="expression" dxfId="2476" priority="283">
      <formula>+$AG22=2018</formula>
    </cfRule>
  </conditionalFormatting>
  <conditionalFormatting sqref="BL22">
    <cfRule type="expression" dxfId="2475" priority="284">
      <formula>+$AG22=2019</formula>
    </cfRule>
  </conditionalFormatting>
  <conditionalFormatting sqref="BL22">
    <cfRule type="expression" dxfId="2474" priority="281">
      <formula>+$AG22=2022</formula>
    </cfRule>
    <cfRule type="expression" dxfId="2473" priority="282">
      <formula>+$AG22=2021</formula>
    </cfRule>
    <cfRule type="expression" dxfId="2472" priority="285">
      <formula>+$AG22=2020</formula>
    </cfRule>
  </conditionalFormatting>
  <conditionalFormatting sqref="BN22">
    <cfRule type="expression" dxfId="2471" priority="278">
      <formula>+$AG22=2018</formula>
    </cfRule>
  </conditionalFormatting>
  <conditionalFormatting sqref="BN22">
    <cfRule type="expression" dxfId="2470" priority="279">
      <formula>+$AG22=2019</formula>
    </cfRule>
  </conditionalFormatting>
  <conditionalFormatting sqref="BN22">
    <cfRule type="expression" dxfId="2469" priority="276">
      <formula>+$AG22=2022</formula>
    </cfRule>
    <cfRule type="expression" dxfId="2468" priority="277">
      <formula>+$AG22=2021</formula>
    </cfRule>
    <cfRule type="expression" dxfId="2467" priority="280">
      <formula>+$AG22=2020</formula>
    </cfRule>
  </conditionalFormatting>
  <conditionalFormatting sqref="BN22">
    <cfRule type="expression" dxfId="2466" priority="275">
      <formula>+$AH22=0</formula>
    </cfRule>
  </conditionalFormatting>
  <conditionalFormatting sqref="BP22">
    <cfRule type="expression" dxfId="2465" priority="272">
      <formula>+$AG22=2018</formula>
    </cfRule>
  </conditionalFormatting>
  <conditionalFormatting sqref="BP22">
    <cfRule type="expression" dxfId="2464" priority="273">
      <formula>+$AG22=2019</formula>
    </cfRule>
  </conditionalFormatting>
  <conditionalFormatting sqref="BP22">
    <cfRule type="expression" dxfId="2463" priority="270">
      <formula>+$AG22=2022</formula>
    </cfRule>
    <cfRule type="expression" dxfId="2462" priority="271">
      <formula>+$AG22=2021</formula>
    </cfRule>
    <cfRule type="expression" dxfId="2461" priority="274">
      <formula>+$AG22=2020</formula>
    </cfRule>
  </conditionalFormatting>
  <conditionalFormatting sqref="BP22">
    <cfRule type="expression" dxfId="2460" priority="269">
      <formula>+$AH22=0</formula>
    </cfRule>
  </conditionalFormatting>
  <conditionalFormatting sqref="BR22">
    <cfRule type="expression" dxfId="2459" priority="266">
      <formula>+$AG22=2018</formula>
    </cfRule>
  </conditionalFormatting>
  <conditionalFormatting sqref="BR22">
    <cfRule type="expression" dxfId="2458" priority="267">
      <formula>+$AG22=2019</formula>
    </cfRule>
  </conditionalFormatting>
  <conditionalFormatting sqref="BR22">
    <cfRule type="expression" dxfId="2457" priority="264">
      <formula>+$AG22=2022</formula>
    </cfRule>
    <cfRule type="expression" dxfId="2456" priority="265">
      <formula>+$AG22=2021</formula>
    </cfRule>
    <cfRule type="expression" dxfId="2455" priority="268">
      <formula>+$AG22=2020</formula>
    </cfRule>
  </conditionalFormatting>
  <conditionalFormatting sqref="BR22">
    <cfRule type="expression" dxfId="2454" priority="263">
      <formula>+$AH22=0</formula>
    </cfRule>
  </conditionalFormatting>
  <conditionalFormatting sqref="B17:C21 R17:T21 V17:V21 H17:J21 R42:T53 R41:S41 R55:T59 H55:J59 V55:V59 B55:C59 B12:C14 R12:T14 V12:V14 H12:J14 B33:C53 R33:T40 V33:V53 H33:J53 B24:C30 R24:T30 V24:V30 H24:J30 B61:C139 B8:C10 V61:V140 V5:V10 H61:J139 H5:J10 R61:T139 R5:T10 AN138:AN140">
    <cfRule type="expression" dxfId="2453" priority="536">
      <formula>+$B5=4</formula>
    </cfRule>
  </conditionalFormatting>
  <conditionalFormatting sqref="H11:J11 V11 R11:T11 B11:C11">
    <cfRule type="expression" dxfId="2452" priority="259">
      <formula>+$B11=1</formula>
    </cfRule>
  </conditionalFormatting>
  <conditionalFormatting sqref="H11:J11 V11 R11:T11 B11:C11">
    <cfRule type="expression" dxfId="2451" priority="260">
      <formula>+$B11=2</formula>
    </cfRule>
  </conditionalFormatting>
  <conditionalFormatting sqref="H11:J11">
    <cfRule type="expression" dxfId="2450" priority="258">
      <formula>+H11=""</formula>
    </cfRule>
  </conditionalFormatting>
  <conditionalFormatting sqref="R11:T11">
    <cfRule type="expression" dxfId="2449" priority="257">
      <formula>+R11=""</formula>
    </cfRule>
  </conditionalFormatting>
  <conditionalFormatting sqref="AO11:AP11">
    <cfRule type="expression" dxfId="2448" priority="254">
      <formula>+$AG11=2018</formula>
    </cfRule>
  </conditionalFormatting>
  <conditionalFormatting sqref="AO11:AP11">
    <cfRule type="expression" dxfId="2447" priority="255">
      <formula>+$AG11=2019</formula>
    </cfRule>
  </conditionalFormatting>
  <conditionalFormatting sqref="AO11:AP11">
    <cfRule type="expression" dxfId="2446" priority="252">
      <formula>+$AG11=2022</formula>
    </cfRule>
    <cfRule type="expression" dxfId="2445" priority="253">
      <formula>+$AG11=2021</formula>
    </cfRule>
    <cfRule type="expression" dxfId="2444" priority="256">
      <formula>+$AG11=2020</formula>
    </cfRule>
  </conditionalFormatting>
  <conditionalFormatting sqref="AO11:AP11">
    <cfRule type="expression" dxfId="2443" priority="251">
      <formula>+$AH11=0</formula>
    </cfRule>
  </conditionalFormatting>
  <conditionalFormatting sqref="AQ11:BB11">
    <cfRule type="expression" dxfId="2442" priority="248">
      <formula>+$AG11=2018</formula>
    </cfRule>
  </conditionalFormatting>
  <conditionalFormatting sqref="AQ11:BB11">
    <cfRule type="expression" dxfId="2441" priority="249">
      <formula>+$AG11=2019</formula>
    </cfRule>
  </conditionalFormatting>
  <conditionalFormatting sqref="AQ11:BB11">
    <cfRule type="expression" dxfId="2440" priority="246">
      <formula>+$AG11=2022</formula>
    </cfRule>
    <cfRule type="expression" dxfId="2439" priority="247">
      <formula>+$AG11=2021</formula>
    </cfRule>
    <cfRule type="expression" dxfId="2438" priority="250">
      <formula>+$AG11=2020</formula>
    </cfRule>
  </conditionalFormatting>
  <conditionalFormatting sqref="BC11:BD11">
    <cfRule type="expression" dxfId="2437" priority="243">
      <formula>+$AG11=2018</formula>
    </cfRule>
  </conditionalFormatting>
  <conditionalFormatting sqref="BC11:BD11">
    <cfRule type="expression" dxfId="2436" priority="244">
      <formula>+$AG11=2019</formula>
    </cfRule>
  </conditionalFormatting>
  <conditionalFormatting sqref="BC11:BD11">
    <cfRule type="expression" dxfId="2435" priority="241">
      <formula>+$AG11=2022</formula>
    </cfRule>
    <cfRule type="expression" dxfId="2434" priority="242">
      <formula>+$AG11=2021</formula>
    </cfRule>
    <cfRule type="expression" dxfId="2433" priority="245">
      <formula>+$AG11=2020</formula>
    </cfRule>
  </conditionalFormatting>
  <conditionalFormatting sqref="BC11:BD11">
    <cfRule type="expression" dxfId="2432" priority="240">
      <formula>+$AH11=0</formula>
    </cfRule>
  </conditionalFormatting>
  <conditionalFormatting sqref="BE11:BF11">
    <cfRule type="expression" dxfId="2431" priority="237">
      <formula>+$AG11=2018</formula>
    </cfRule>
  </conditionalFormatting>
  <conditionalFormatting sqref="BE11:BF11">
    <cfRule type="expression" dxfId="2430" priority="238">
      <formula>+$AG11=2019</formula>
    </cfRule>
  </conditionalFormatting>
  <conditionalFormatting sqref="BE11:BF11">
    <cfRule type="expression" dxfId="2429" priority="235">
      <formula>+$AG11=2022</formula>
    </cfRule>
    <cfRule type="expression" dxfId="2428" priority="236">
      <formula>+$AG11=2021</formula>
    </cfRule>
    <cfRule type="expression" dxfId="2427" priority="239">
      <formula>+$AG11=2020</formula>
    </cfRule>
  </conditionalFormatting>
  <conditionalFormatting sqref="BE11:BF11">
    <cfRule type="expression" dxfId="2426" priority="234">
      <formula>+$AH11=0</formula>
    </cfRule>
  </conditionalFormatting>
  <conditionalFormatting sqref="BG11:BH11">
    <cfRule type="expression" dxfId="2425" priority="231">
      <formula>+$AG11=2018</formula>
    </cfRule>
  </conditionalFormatting>
  <conditionalFormatting sqref="BG11:BH11">
    <cfRule type="expression" dxfId="2424" priority="232">
      <formula>+$AG11=2019</formula>
    </cfRule>
  </conditionalFormatting>
  <conditionalFormatting sqref="BG11:BH11">
    <cfRule type="expression" dxfId="2423" priority="229">
      <formula>+$AG11=2022</formula>
    </cfRule>
    <cfRule type="expression" dxfId="2422" priority="230">
      <formula>+$AG11=2021</formula>
    </cfRule>
    <cfRule type="expression" dxfId="2421" priority="233">
      <formula>+$AG11=2020</formula>
    </cfRule>
  </conditionalFormatting>
  <conditionalFormatting sqref="BG11:BH11">
    <cfRule type="expression" dxfId="2420" priority="228">
      <formula>+$AH11=0</formula>
    </cfRule>
  </conditionalFormatting>
  <conditionalFormatting sqref="H11:J11 V11 R11:T11 B11:C11">
    <cfRule type="expression" dxfId="2419" priority="261">
      <formula>+$B11=3</formula>
    </cfRule>
  </conditionalFormatting>
  <conditionalFormatting sqref="BI11:BJ11">
    <cfRule type="expression" dxfId="2418" priority="225">
      <formula>+$AG11=2018</formula>
    </cfRule>
  </conditionalFormatting>
  <conditionalFormatting sqref="BI11:BJ11">
    <cfRule type="expression" dxfId="2417" priority="226">
      <formula>+$AG11=2019</formula>
    </cfRule>
  </conditionalFormatting>
  <conditionalFormatting sqref="BI11:BJ11">
    <cfRule type="expression" dxfId="2416" priority="223">
      <formula>+$AG11=2022</formula>
    </cfRule>
    <cfRule type="expression" dxfId="2415" priority="224">
      <formula>+$AG11=2021</formula>
    </cfRule>
    <cfRule type="expression" dxfId="2414" priority="227">
      <formula>+$AG11=2020</formula>
    </cfRule>
  </conditionalFormatting>
  <conditionalFormatting sqref="BI11:BJ11">
    <cfRule type="expression" dxfId="2413" priority="222">
      <formula>+$AH11=0</formula>
    </cfRule>
  </conditionalFormatting>
  <conditionalFormatting sqref="BK11:BL11">
    <cfRule type="expression" dxfId="2412" priority="219">
      <formula>+$AG11=2018</formula>
    </cfRule>
  </conditionalFormatting>
  <conditionalFormatting sqref="BK11:BL11">
    <cfRule type="expression" dxfId="2411" priority="220">
      <formula>+$AG11=2019</formula>
    </cfRule>
  </conditionalFormatting>
  <conditionalFormatting sqref="BK11:BL11">
    <cfRule type="expression" dxfId="2410" priority="217">
      <formula>+$AG11=2022</formula>
    </cfRule>
    <cfRule type="expression" dxfId="2409" priority="218">
      <formula>+$AG11=2021</formula>
    </cfRule>
    <cfRule type="expression" dxfId="2408" priority="221">
      <formula>+$AG11=2020</formula>
    </cfRule>
  </conditionalFormatting>
  <conditionalFormatting sqref="BM11:BN11">
    <cfRule type="expression" dxfId="2407" priority="214">
      <formula>+$AG11=2018</formula>
    </cfRule>
  </conditionalFormatting>
  <conditionalFormatting sqref="BM11:BN11">
    <cfRule type="expression" dxfId="2406" priority="215">
      <formula>+$AG11=2019</formula>
    </cfRule>
  </conditionalFormatting>
  <conditionalFormatting sqref="BM11:BN11">
    <cfRule type="expression" dxfId="2405" priority="212">
      <formula>+$AG11=2022</formula>
    </cfRule>
    <cfRule type="expression" dxfId="2404" priority="213">
      <formula>+$AG11=2021</formula>
    </cfRule>
    <cfRule type="expression" dxfId="2403" priority="216">
      <formula>+$AG11=2020</formula>
    </cfRule>
  </conditionalFormatting>
  <conditionalFormatting sqref="BM11:BN11">
    <cfRule type="expression" dxfId="2402" priority="211">
      <formula>+$AH11=0</formula>
    </cfRule>
  </conditionalFormatting>
  <conditionalFormatting sqref="BO11:BP11">
    <cfRule type="expression" dxfId="2401" priority="208">
      <formula>+$AG11=2018</formula>
    </cfRule>
  </conditionalFormatting>
  <conditionalFormatting sqref="BO11:BP11">
    <cfRule type="expression" dxfId="2400" priority="209">
      <formula>+$AG11=2019</formula>
    </cfRule>
  </conditionalFormatting>
  <conditionalFormatting sqref="BO11:BP11">
    <cfRule type="expression" dxfId="2399" priority="206">
      <formula>+$AG11=2022</formula>
    </cfRule>
    <cfRule type="expression" dxfId="2398" priority="207">
      <formula>+$AG11=2021</formula>
    </cfRule>
    <cfRule type="expression" dxfId="2397" priority="210">
      <formula>+$AG11=2020</formula>
    </cfRule>
  </conditionalFormatting>
  <conditionalFormatting sqref="BO11:BP11">
    <cfRule type="expression" dxfId="2396" priority="205">
      <formula>+$AH11=0</formula>
    </cfRule>
  </conditionalFormatting>
  <conditionalFormatting sqref="BQ11:BR11">
    <cfRule type="expression" dxfId="2395" priority="202">
      <formula>+$AG11=2018</formula>
    </cfRule>
  </conditionalFormatting>
  <conditionalFormatting sqref="BQ11:BR11">
    <cfRule type="expression" dxfId="2394" priority="203">
      <formula>+$AG11=2019</formula>
    </cfRule>
  </conditionalFormatting>
  <conditionalFormatting sqref="BQ11:BR11">
    <cfRule type="expression" dxfId="2393" priority="200">
      <formula>+$AG11=2022</formula>
    </cfRule>
    <cfRule type="expression" dxfId="2392" priority="201">
      <formula>+$AG11=2021</formula>
    </cfRule>
    <cfRule type="expression" dxfId="2391" priority="204">
      <formula>+$AG11=2020</formula>
    </cfRule>
  </conditionalFormatting>
  <conditionalFormatting sqref="BQ11:BR11">
    <cfRule type="expression" dxfId="2390" priority="199">
      <formula>+$AH11=0</formula>
    </cfRule>
  </conditionalFormatting>
  <conditionalFormatting sqref="H11:J11 V11 R11:T11 B11:C11">
    <cfRule type="expression" dxfId="2389" priority="262">
      <formula>+$B11=4</formula>
    </cfRule>
  </conditionalFormatting>
  <conditionalFormatting sqref="B15:C15 R15:T15 V15 H15:J15">
    <cfRule type="expression" dxfId="2388" priority="195">
      <formula>+$B15=1</formula>
    </cfRule>
  </conditionalFormatting>
  <conditionalFormatting sqref="B15:C15 R15:T15 V15 H15:J15">
    <cfRule type="expression" dxfId="2387" priority="196">
      <formula>+$B15=2</formula>
    </cfRule>
  </conditionalFormatting>
  <conditionalFormatting sqref="H15:J15">
    <cfRule type="expression" dxfId="2386" priority="194">
      <formula>+H15=""</formula>
    </cfRule>
  </conditionalFormatting>
  <conditionalFormatting sqref="R15:T15">
    <cfRule type="expression" dxfId="2385" priority="193">
      <formula>+R15=""</formula>
    </cfRule>
  </conditionalFormatting>
  <conditionalFormatting sqref="AO15:AP15">
    <cfRule type="expression" dxfId="2384" priority="190">
      <formula>+$AG15=2018</formula>
    </cfRule>
  </conditionalFormatting>
  <conditionalFormatting sqref="AO15:AP15">
    <cfRule type="expression" dxfId="2383" priority="191">
      <formula>+$AG15=2019</formula>
    </cfRule>
  </conditionalFormatting>
  <conditionalFormatting sqref="AO15:AP15">
    <cfRule type="expression" dxfId="2382" priority="188">
      <formula>+$AG15=2022</formula>
    </cfRule>
    <cfRule type="expression" dxfId="2381" priority="189">
      <formula>+$AG15=2021</formula>
    </cfRule>
    <cfRule type="expression" dxfId="2380" priority="192">
      <formula>+$AG15=2020</formula>
    </cfRule>
  </conditionalFormatting>
  <conditionalFormatting sqref="AO15:AP15">
    <cfRule type="expression" dxfId="2379" priority="187">
      <formula>+$AH15=0</formula>
    </cfRule>
  </conditionalFormatting>
  <conditionalFormatting sqref="AQ15:BB15">
    <cfRule type="expression" dxfId="2378" priority="184">
      <formula>+$AG15=2018</formula>
    </cfRule>
  </conditionalFormatting>
  <conditionalFormatting sqref="AQ15:BB15">
    <cfRule type="expression" dxfId="2377" priority="185">
      <formula>+$AG15=2019</formula>
    </cfRule>
  </conditionalFormatting>
  <conditionalFormatting sqref="AQ15:BB15">
    <cfRule type="expression" dxfId="2376" priority="182">
      <formula>+$AG15=2022</formula>
    </cfRule>
    <cfRule type="expression" dxfId="2375" priority="183">
      <formula>+$AG15=2021</formula>
    </cfRule>
    <cfRule type="expression" dxfId="2374" priority="186">
      <formula>+$AG15=2020</formula>
    </cfRule>
  </conditionalFormatting>
  <conditionalFormatting sqref="BC15:BD15">
    <cfRule type="expression" dxfId="2373" priority="179">
      <formula>+$AG15=2018</formula>
    </cfRule>
  </conditionalFormatting>
  <conditionalFormatting sqref="BC15:BD15">
    <cfRule type="expression" dxfId="2372" priority="180">
      <formula>+$AG15=2019</formula>
    </cfRule>
  </conditionalFormatting>
  <conditionalFormatting sqref="BC15:BD15">
    <cfRule type="expression" dxfId="2371" priority="177">
      <formula>+$AG15=2022</formula>
    </cfRule>
    <cfRule type="expression" dxfId="2370" priority="178">
      <formula>+$AG15=2021</formula>
    </cfRule>
    <cfRule type="expression" dxfId="2369" priority="181">
      <formula>+$AG15=2020</formula>
    </cfRule>
  </conditionalFormatting>
  <conditionalFormatting sqref="BC15:BD15">
    <cfRule type="expression" dxfId="2368" priority="176">
      <formula>+$AH15=0</formula>
    </cfRule>
  </conditionalFormatting>
  <conditionalFormatting sqref="BE15:BF15">
    <cfRule type="expression" dxfId="2367" priority="173">
      <formula>+$AG15=2018</formula>
    </cfRule>
  </conditionalFormatting>
  <conditionalFormatting sqref="BE15:BF15">
    <cfRule type="expression" dxfId="2366" priority="174">
      <formula>+$AG15=2019</formula>
    </cfRule>
  </conditionalFormatting>
  <conditionalFormatting sqref="BE15:BF15">
    <cfRule type="expression" dxfId="2365" priority="171">
      <formula>+$AG15=2022</formula>
    </cfRule>
    <cfRule type="expression" dxfId="2364" priority="172">
      <formula>+$AG15=2021</formula>
    </cfRule>
    <cfRule type="expression" dxfId="2363" priority="175">
      <formula>+$AG15=2020</formula>
    </cfRule>
  </conditionalFormatting>
  <conditionalFormatting sqref="BE15:BF15">
    <cfRule type="expression" dxfId="2362" priority="170">
      <formula>+$AH15=0</formula>
    </cfRule>
  </conditionalFormatting>
  <conditionalFormatting sqref="BG15:BH15">
    <cfRule type="expression" dxfId="2361" priority="167">
      <formula>+$AG15=2018</formula>
    </cfRule>
  </conditionalFormatting>
  <conditionalFormatting sqref="BG15:BH15">
    <cfRule type="expression" dxfId="2360" priority="168">
      <formula>+$AG15=2019</formula>
    </cfRule>
  </conditionalFormatting>
  <conditionalFormatting sqref="BG15:BH15">
    <cfRule type="expression" dxfId="2359" priority="165">
      <formula>+$AG15=2022</formula>
    </cfRule>
    <cfRule type="expression" dxfId="2358" priority="166">
      <formula>+$AG15=2021</formula>
    </cfRule>
    <cfRule type="expression" dxfId="2357" priority="169">
      <formula>+$AG15=2020</formula>
    </cfRule>
  </conditionalFormatting>
  <conditionalFormatting sqref="BG15:BH15">
    <cfRule type="expression" dxfId="2356" priority="164">
      <formula>+$AH15=0</formula>
    </cfRule>
  </conditionalFormatting>
  <conditionalFormatting sqref="B15:C15 R15:T15 V15 H15:J15">
    <cfRule type="expression" dxfId="2355" priority="197">
      <formula>+$B15=3</formula>
    </cfRule>
  </conditionalFormatting>
  <conditionalFormatting sqref="BI15:BJ15">
    <cfRule type="expression" dxfId="2354" priority="161">
      <formula>+$AG15=2018</formula>
    </cfRule>
  </conditionalFormatting>
  <conditionalFormatting sqref="BI15:BJ15">
    <cfRule type="expression" dxfId="2353" priority="162">
      <formula>+$AG15=2019</formula>
    </cfRule>
  </conditionalFormatting>
  <conditionalFormatting sqref="BI15:BJ15">
    <cfRule type="expression" dxfId="2352" priority="159">
      <formula>+$AG15=2022</formula>
    </cfRule>
    <cfRule type="expression" dxfId="2351" priority="160">
      <formula>+$AG15=2021</formula>
    </cfRule>
    <cfRule type="expression" dxfId="2350" priority="163">
      <formula>+$AG15=2020</formula>
    </cfRule>
  </conditionalFormatting>
  <conditionalFormatting sqref="BI15:BJ15">
    <cfRule type="expression" dxfId="2349" priority="158">
      <formula>+$AH15=0</formula>
    </cfRule>
  </conditionalFormatting>
  <conditionalFormatting sqref="BK15:BL15">
    <cfRule type="expression" dxfId="2348" priority="155">
      <formula>+$AG15=2018</formula>
    </cfRule>
  </conditionalFormatting>
  <conditionalFormatting sqref="BK15:BL15">
    <cfRule type="expression" dxfId="2347" priority="156">
      <formula>+$AG15=2019</formula>
    </cfRule>
  </conditionalFormatting>
  <conditionalFormatting sqref="BK15:BL15">
    <cfRule type="expression" dxfId="2346" priority="153">
      <formula>+$AG15=2022</formula>
    </cfRule>
    <cfRule type="expression" dxfId="2345" priority="154">
      <formula>+$AG15=2021</formula>
    </cfRule>
    <cfRule type="expression" dxfId="2344" priority="157">
      <formula>+$AG15=2020</formula>
    </cfRule>
  </conditionalFormatting>
  <conditionalFormatting sqref="BM15:BN15">
    <cfRule type="expression" dxfId="2343" priority="150">
      <formula>+$AG15=2018</formula>
    </cfRule>
  </conditionalFormatting>
  <conditionalFormatting sqref="BM15:BN15">
    <cfRule type="expression" dxfId="2342" priority="151">
      <formula>+$AG15=2019</formula>
    </cfRule>
  </conditionalFormatting>
  <conditionalFormatting sqref="BM15:BN15">
    <cfRule type="expression" dxfId="2341" priority="148">
      <formula>+$AG15=2022</formula>
    </cfRule>
    <cfRule type="expression" dxfId="2340" priority="149">
      <formula>+$AG15=2021</formula>
    </cfRule>
    <cfRule type="expression" dxfId="2339" priority="152">
      <formula>+$AG15=2020</formula>
    </cfRule>
  </conditionalFormatting>
  <conditionalFormatting sqref="BM15:BN15">
    <cfRule type="expression" dxfId="2338" priority="147">
      <formula>+$AH15=0</formula>
    </cfRule>
  </conditionalFormatting>
  <conditionalFormatting sqref="BO15:BP15">
    <cfRule type="expression" dxfId="2337" priority="144">
      <formula>+$AG15=2018</formula>
    </cfRule>
  </conditionalFormatting>
  <conditionalFormatting sqref="BO15:BP15">
    <cfRule type="expression" dxfId="2336" priority="145">
      <formula>+$AG15=2019</formula>
    </cfRule>
  </conditionalFormatting>
  <conditionalFormatting sqref="BO15:BP15">
    <cfRule type="expression" dxfId="2335" priority="142">
      <formula>+$AG15=2022</formula>
    </cfRule>
    <cfRule type="expression" dxfId="2334" priority="143">
      <formula>+$AG15=2021</formula>
    </cfRule>
    <cfRule type="expression" dxfId="2333" priority="146">
      <formula>+$AG15=2020</formula>
    </cfRule>
  </conditionalFormatting>
  <conditionalFormatting sqref="BO15:BP15">
    <cfRule type="expression" dxfId="2332" priority="141">
      <formula>+$AH15=0</formula>
    </cfRule>
  </conditionalFormatting>
  <conditionalFormatting sqref="BQ15:BR15">
    <cfRule type="expression" dxfId="2331" priority="138">
      <formula>+$AG15=2018</formula>
    </cfRule>
  </conditionalFormatting>
  <conditionalFormatting sqref="BQ15:BR15">
    <cfRule type="expression" dxfId="2330" priority="139">
      <formula>+$AG15=2019</formula>
    </cfRule>
  </conditionalFormatting>
  <conditionalFormatting sqref="BQ15:BR15">
    <cfRule type="expression" dxfId="2329" priority="136">
      <formula>+$AG15=2022</formula>
    </cfRule>
    <cfRule type="expression" dxfId="2328" priority="137">
      <formula>+$AG15=2021</formula>
    </cfRule>
    <cfRule type="expression" dxfId="2327" priority="140">
      <formula>+$AG15=2020</formula>
    </cfRule>
  </conditionalFormatting>
  <conditionalFormatting sqref="BQ15:BR15">
    <cfRule type="expression" dxfId="2326" priority="135">
      <formula>+$AH15=0</formula>
    </cfRule>
  </conditionalFormatting>
  <conditionalFormatting sqref="B15:C15 R15:T15 V15 H15:J15">
    <cfRule type="expression" dxfId="2325" priority="198">
      <formula>+$B15=4</formula>
    </cfRule>
  </conditionalFormatting>
  <conditionalFormatting sqref="C5:C137 F5:F137">
    <cfRule type="expression" dxfId="2324" priority="133">
      <formula>+$AN5=2017</formula>
    </cfRule>
    <cfRule type="expression" dxfId="2323" priority="134">
      <formula>+$AM5&lt;&gt;""</formula>
    </cfRule>
  </conditionalFormatting>
  <conditionalFormatting sqref="H31:J32 V31:V32 R31:T32 B31:C32">
    <cfRule type="expression" dxfId="2322" priority="129">
      <formula>+$B31=1</formula>
    </cfRule>
  </conditionalFormatting>
  <conditionalFormatting sqref="H31:J32 V31:V32 R31:T32 B31:C32">
    <cfRule type="expression" dxfId="2321" priority="130">
      <formula>+$B31=2</formula>
    </cfRule>
  </conditionalFormatting>
  <conditionalFormatting sqref="H31:J32">
    <cfRule type="expression" dxfId="2320" priority="128">
      <formula>+H31=""</formula>
    </cfRule>
  </conditionalFormatting>
  <conditionalFormatting sqref="R31:T32">
    <cfRule type="expression" dxfId="2319" priority="127">
      <formula>+R31=""</formula>
    </cfRule>
  </conditionalFormatting>
  <conditionalFormatting sqref="AO31:AP32">
    <cfRule type="expression" dxfId="2318" priority="124">
      <formula>+$AG31=2018</formula>
    </cfRule>
  </conditionalFormatting>
  <conditionalFormatting sqref="AO31:AP32">
    <cfRule type="expression" dxfId="2317" priority="125">
      <formula>+$AG31=2019</formula>
    </cfRule>
  </conditionalFormatting>
  <conditionalFormatting sqref="AO31:AP32">
    <cfRule type="expression" dxfId="2316" priority="122">
      <formula>+$AG31=2022</formula>
    </cfRule>
    <cfRule type="expression" dxfId="2315" priority="123">
      <formula>+$AG31=2021</formula>
    </cfRule>
    <cfRule type="expression" dxfId="2314" priority="126">
      <formula>+$AG31=2020</formula>
    </cfRule>
  </conditionalFormatting>
  <conditionalFormatting sqref="AO31:AP32">
    <cfRule type="expression" dxfId="2313" priority="121">
      <formula>+$AH31=0</formula>
    </cfRule>
  </conditionalFormatting>
  <conditionalFormatting sqref="AQ31:BB32">
    <cfRule type="expression" dxfId="2312" priority="118">
      <formula>+$AG31=2018</formula>
    </cfRule>
  </conditionalFormatting>
  <conditionalFormatting sqref="AQ31:BB32">
    <cfRule type="expression" dxfId="2311" priority="119">
      <formula>+$AG31=2019</formula>
    </cfRule>
  </conditionalFormatting>
  <conditionalFormatting sqref="AQ31:BB32">
    <cfRule type="expression" dxfId="2310" priority="116">
      <formula>+$AG31=2022</formula>
    </cfRule>
    <cfRule type="expression" dxfId="2309" priority="117">
      <formula>+$AG31=2021</formula>
    </cfRule>
    <cfRule type="expression" dxfId="2308" priority="120">
      <formula>+$AG31=2020</formula>
    </cfRule>
  </conditionalFormatting>
  <conditionalFormatting sqref="BC31:BD32">
    <cfRule type="expression" dxfId="2307" priority="113">
      <formula>+$AG31=2018</formula>
    </cfRule>
  </conditionalFormatting>
  <conditionalFormatting sqref="BC31:BD32">
    <cfRule type="expression" dxfId="2306" priority="114">
      <formula>+$AG31=2019</formula>
    </cfRule>
  </conditionalFormatting>
  <conditionalFormatting sqref="BC31:BD32">
    <cfRule type="expression" dxfId="2305" priority="111">
      <formula>+$AG31=2022</formula>
    </cfRule>
    <cfRule type="expression" dxfId="2304" priority="112">
      <formula>+$AG31=2021</formula>
    </cfRule>
    <cfRule type="expression" dxfId="2303" priority="115">
      <formula>+$AG31=2020</formula>
    </cfRule>
  </conditionalFormatting>
  <conditionalFormatting sqref="BC31:BD32">
    <cfRule type="expression" dxfId="2302" priority="110">
      <formula>+$AH31=0</formula>
    </cfRule>
  </conditionalFormatting>
  <conditionalFormatting sqref="BE31:BF32">
    <cfRule type="expression" dxfId="2301" priority="107">
      <formula>+$AG31=2018</formula>
    </cfRule>
  </conditionalFormatting>
  <conditionalFormatting sqref="BE31:BF32">
    <cfRule type="expression" dxfId="2300" priority="108">
      <formula>+$AG31=2019</formula>
    </cfRule>
  </conditionalFormatting>
  <conditionalFormatting sqref="BE31:BF32">
    <cfRule type="expression" dxfId="2299" priority="105">
      <formula>+$AG31=2022</formula>
    </cfRule>
    <cfRule type="expression" dxfId="2298" priority="106">
      <formula>+$AG31=2021</formula>
    </cfRule>
    <cfRule type="expression" dxfId="2297" priority="109">
      <formula>+$AG31=2020</formula>
    </cfRule>
  </conditionalFormatting>
  <conditionalFormatting sqref="BE31:BF32">
    <cfRule type="expression" dxfId="2296" priority="104">
      <formula>+$AH31=0</formula>
    </cfRule>
  </conditionalFormatting>
  <conditionalFormatting sqref="BG31:BH32">
    <cfRule type="expression" dxfId="2295" priority="101">
      <formula>+$AG31=2018</formula>
    </cfRule>
  </conditionalFormatting>
  <conditionalFormatting sqref="BG31:BH32">
    <cfRule type="expression" dxfId="2294" priority="102">
      <formula>+$AG31=2019</formula>
    </cfRule>
  </conditionalFormatting>
  <conditionalFormatting sqref="BG31:BH32">
    <cfRule type="expression" dxfId="2293" priority="99">
      <formula>+$AG31=2022</formula>
    </cfRule>
    <cfRule type="expression" dxfId="2292" priority="100">
      <formula>+$AG31=2021</formula>
    </cfRule>
    <cfRule type="expression" dxfId="2291" priority="103">
      <formula>+$AG31=2020</formula>
    </cfRule>
  </conditionalFormatting>
  <conditionalFormatting sqref="BG31:BH32">
    <cfRule type="expression" dxfId="2290" priority="98">
      <formula>+$AH31=0</formula>
    </cfRule>
  </conditionalFormatting>
  <conditionalFormatting sqref="H31:J32 V31:V32 R31:T32 B31:C32">
    <cfRule type="expression" dxfId="2289" priority="131">
      <formula>+$B31=3</formula>
    </cfRule>
  </conditionalFormatting>
  <conditionalFormatting sqref="BI31:BJ32">
    <cfRule type="expression" dxfId="2288" priority="95">
      <formula>+$AG31=2018</formula>
    </cfRule>
  </conditionalFormatting>
  <conditionalFormatting sqref="BI31:BJ32">
    <cfRule type="expression" dxfId="2287" priority="96">
      <formula>+$AG31=2019</formula>
    </cfRule>
  </conditionalFormatting>
  <conditionalFormatting sqref="BI31:BJ32">
    <cfRule type="expression" dxfId="2286" priority="93">
      <formula>+$AG31=2022</formula>
    </cfRule>
    <cfRule type="expression" dxfId="2285" priority="94">
      <formula>+$AG31=2021</formula>
    </cfRule>
    <cfRule type="expression" dxfId="2284" priority="97">
      <formula>+$AG31=2020</formula>
    </cfRule>
  </conditionalFormatting>
  <conditionalFormatting sqref="BI31:BJ32">
    <cfRule type="expression" dxfId="2283" priority="92">
      <formula>+$AH31=0</formula>
    </cfRule>
  </conditionalFormatting>
  <conditionalFormatting sqref="BK31:BL32">
    <cfRule type="expression" dxfId="2282" priority="89">
      <formula>+$AG31=2018</formula>
    </cfRule>
  </conditionalFormatting>
  <conditionalFormatting sqref="BK31:BL32">
    <cfRule type="expression" dxfId="2281" priority="90">
      <formula>+$AG31=2019</formula>
    </cfRule>
  </conditionalFormatting>
  <conditionalFormatting sqref="BK31:BL32">
    <cfRule type="expression" dxfId="2280" priority="87">
      <formula>+$AG31=2022</formula>
    </cfRule>
    <cfRule type="expression" dxfId="2279" priority="88">
      <formula>+$AG31=2021</formula>
    </cfRule>
    <cfRule type="expression" dxfId="2278" priority="91">
      <formula>+$AG31=2020</formula>
    </cfRule>
  </conditionalFormatting>
  <conditionalFormatting sqref="BM31:BN32">
    <cfRule type="expression" dxfId="2277" priority="84">
      <formula>+$AG31=2018</formula>
    </cfRule>
  </conditionalFormatting>
  <conditionalFormatting sqref="BM31:BN32">
    <cfRule type="expression" dxfId="2276" priority="85">
      <formula>+$AG31=2019</formula>
    </cfRule>
  </conditionalFormatting>
  <conditionalFormatting sqref="BM31:BN32">
    <cfRule type="expression" dxfId="2275" priority="82">
      <formula>+$AG31=2022</formula>
    </cfRule>
    <cfRule type="expression" dxfId="2274" priority="83">
      <formula>+$AG31=2021</formula>
    </cfRule>
    <cfRule type="expression" dxfId="2273" priority="86">
      <formula>+$AG31=2020</formula>
    </cfRule>
  </conditionalFormatting>
  <conditionalFormatting sqref="BM31:BN32">
    <cfRule type="expression" dxfId="2272" priority="81">
      <formula>+$AH31=0</formula>
    </cfRule>
  </conditionalFormatting>
  <conditionalFormatting sqref="BO31:BP32">
    <cfRule type="expression" dxfId="2271" priority="78">
      <formula>+$AG31=2018</formula>
    </cfRule>
  </conditionalFormatting>
  <conditionalFormatting sqref="BO31:BP32">
    <cfRule type="expression" dxfId="2270" priority="79">
      <formula>+$AG31=2019</formula>
    </cfRule>
  </conditionalFormatting>
  <conditionalFormatting sqref="BO31:BP32">
    <cfRule type="expression" dxfId="2269" priority="76">
      <formula>+$AG31=2022</formula>
    </cfRule>
    <cfRule type="expression" dxfId="2268" priority="77">
      <formula>+$AG31=2021</formula>
    </cfRule>
    <cfRule type="expression" dxfId="2267" priority="80">
      <formula>+$AG31=2020</formula>
    </cfRule>
  </conditionalFormatting>
  <conditionalFormatting sqref="BO31:BP32">
    <cfRule type="expression" dxfId="2266" priority="75">
      <formula>+$AH31=0</formula>
    </cfRule>
  </conditionalFormatting>
  <conditionalFormatting sqref="BQ31:BR32">
    <cfRule type="expression" dxfId="2265" priority="72">
      <formula>+$AG31=2018</formula>
    </cfRule>
  </conditionalFormatting>
  <conditionalFormatting sqref="BQ31:BR32">
    <cfRule type="expression" dxfId="2264" priority="73">
      <formula>+$AG31=2019</formula>
    </cfRule>
  </conditionalFormatting>
  <conditionalFormatting sqref="BQ31:BR32">
    <cfRule type="expression" dxfId="2263" priority="70">
      <formula>+$AG31=2022</formula>
    </cfRule>
    <cfRule type="expression" dxfId="2262" priority="71">
      <formula>+$AG31=2021</formula>
    </cfRule>
    <cfRule type="expression" dxfId="2261" priority="74">
      <formula>+$AG31=2020</formula>
    </cfRule>
  </conditionalFormatting>
  <conditionalFormatting sqref="BQ31:BR32">
    <cfRule type="expression" dxfId="2260" priority="69">
      <formula>+$AH31=0</formula>
    </cfRule>
  </conditionalFormatting>
  <conditionalFormatting sqref="H31:J32 V31:V32 R31:T32 B31:C32">
    <cfRule type="expression" dxfId="2259" priority="132">
      <formula>+$B31=4</formula>
    </cfRule>
  </conditionalFormatting>
  <conditionalFormatting sqref="C31:C32">
    <cfRule type="expression" dxfId="2258" priority="68">
      <formula>+$AM31&lt;&gt;""</formula>
    </cfRule>
  </conditionalFormatting>
  <conditionalFormatting sqref="C31:F32">
    <cfRule type="expression" dxfId="2257" priority="67">
      <formula>+$AN31=2017</formula>
    </cfRule>
  </conditionalFormatting>
  <conditionalFormatting sqref="H23:J23 V23 R23:T23 B23:C23">
    <cfRule type="expression" dxfId="2256" priority="63">
      <formula>+$B23=1</formula>
    </cfRule>
  </conditionalFormatting>
  <conditionalFormatting sqref="H23:J23 V23 R23:T23 B23:C23">
    <cfRule type="expression" dxfId="2255" priority="64">
      <formula>+$B23=2</formula>
    </cfRule>
  </conditionalFormatting>
  <conditionalFormatting sqref="H23:J23">
    <cfRule type="expression" dxfId="2254" priority="62">
      <formula>+H23=""</formula>
    </cfRule>
  </conditionalFormatting>
  <conditionalFormatting sqref="R23:T23">
    <cfRule type="expression" dxfId="2253" priority="61">
      <formula>+R23=""</formula>
    </cfRule>
  </conditionalFormatting>
  <conditionalFormatting sqref="AO23:AP23">
    <cfRule type="expression" dxfId="2252" priority="58">
      <formula>+$AG23=2018</formula>
    </cfRule>
  </conditionalFormatting>
  <conditionalFormatting sqref="AO23:AP23">
    <cfRule type="expression" dxfId="2251" priority="59">
      <formula>+$AG23=2019</formula>
    </cfRule>
  </conditionalFormatting>
  <conditionalFormatting sqref="AO23:AP23">
    <cfRule type="expression" dxfId="2250" priority="56">
      <formula>+$AG23=2022</formula>
    </cfRule>
    <cfRule type="expression" dxfId="2249" priority="57">
      <formula>+$AG23=2021</formula>
    </cfRule>
    <cfRule type="expression" dxfId="2248" priority="60">
      <formula>+$AG23=2020</formula>
    </cfRule>
  </conditionalFormatting>
  <conditionalFormatting sqref="AO23:AP23">
    <cfRule type="expression" dxfId="2247" priority="55">
      <formula>+$AH23=0</formula>
    </cfRule>
  </conditionalFormatting>
  <conditionalFormatting sqref="AQ23:BB23">
    <cfRule type="expression" dxfId="2246" priority="52">
      <formula>+$AG23=2018</formula>
    </cfRule>
  </conditionalFormatting>
  <conditionalFormatting sqref="AQ23:BB23">
    <cfRule type="expression" dxfId="2245" priority="53">
      <formula>+$AG23=2019</formula>
    </cfRule>
  </conditionalFormatting>
  <conditionalFormatting sqref="AQ23:BB23">
    <cfRule type="expression" dxfId="2244" priority="50">
      <formula>+$AG23=2022</formula>
    </cfRule>
    <cfRule type="expression" dxfId="2243" priority="51">
      <formula>+$AG23=2021</formula>
    </cfRule>
    <cfRule type="expression" dxfId="2242" priority="54">
      <formula>+$AG23=2020</formula>
    </cfRule>
  </conditionalFormatting>
  <conditionalFormatting sqref="BC23:BD23">
    <cfRule type="expression" dxfId="2241" priority="47">
      <formula>+$AG23=2018</formula>
    </cfRule>
  </conditionalFormatting>
  <conditionalFormatting sqref="BC23:BD23">
    <cfRule type="expression" dxfId="2240" priority="48">
      <formula>+$AG23=2019</formula>
    </cfRule>
  </conditionalFormatting>
  <conditionalFormatting sqref="BC23:BD23">
    <cfRule type="expression" dxfId="2239" priority="45">
      <formula>+$AG23=2022</formula>
    </cfRule>
    <cfRule type="expression" dxfId="2238" priority="46">
      <formula>+$AG23=2021</formula>
    </cfRule>
    <cfRule type="expression" dxfId="2237" priority="49">
      <formula>+$AG23=2020</formula>
    </cfRule>
  </conditionalFormatting>
  <conditionalFormatting sqref="BC23:BD23">
    <cfRule type="expression" dxfId="2236" priority="44">
      <formula>+$AH23=0</formula>
    </cfRule>
  </conditionalFormatting>
  <conditionalFormatting sqref="BE23:BF23">
    <cfRule type="expression" dxfId="2235" priority="41">
      <formula>+$AG23=2018</formula>
    </cfRule>
  </conditionalFormatting>
  <conditionalFormatting sqref="BE23:BF23">
    <cfRule type="expression" dxfId="2234" priority="42">
      <formula>+$AG23=2019</formula>
    </cfRule>
  </conditionalFormatting>
  <conditionalFormatting sqref="BE23:BF23">
    <cfRule type="expression" dxfId="2233" priority="39">
      <formula>+$AG23=2022</formula>
    </cfRule>
    <cfRule type="expression" dxfId="2232" priority="40">
      <formula>+$AG23=2021</formula>
    </cfRule>
    <cfRule type="expression" dxfId="2231" priority="43">
      <formula>+$AG23=2020</formula>
    </cfRule>
  </conditionalFormatting>
  <conditionalFormatting sqref="BE23:BF23">
    <cfRule type="expression" dxfId="2230" priority="38">
      <formula>+$AH23=0</formula>
    </cfRule>
  </conditionalFormatting>
  <conditionalFormatting sqref="BG23:BH23">
    <cfRule type="expression" dxfId="2229" priority="35">
      <formula>+$AG23=2018</formula>
    </cfRule>
  </conditionalFormatting>
  <conditionalFormatting sqref="BG23:BH23">
    <cfRule type="expression" dxfId="2228" priority="36">
      <formula>+$AG23=2019</formula>
    </cfRule>
  </conditionalFormatting>
  <conditionalFormatting sqref="BG23:BH23">
    <cfRule type="expression" dxfId="2227" priority="33">
      <formula>+$AG23=2022</formula>
    </cfRule>
    <cfRule type="expression" dxfId="2226" priority="34">
      <formula>+$AG23=2021</formula>
    </cfRule>
    <cfRule type="expression" dxfId="2225" priority="37">
      <formula>+$AG23=2020</formula>
    </cfRule>
  </conditionalFormatting>
  <conditionalFormatting sqref="BG23:BH23">
    <cfRule type="expression" dxfId="2224" priority="32">
      <formula>+$AH23=0</formula>
    </cfRule>
  </conditionalFormatting>
  <conditionalFormatting sqref="H23:J23 V23 R23:T23 B23:C23">
    <cfRule type="expression" dxfId="2223" priority="65">
      <formula>+$B23=3</formula>
    </cfRule>
  </conditionalFormatting>
  <conditionalFormatting sqref="BI23:BJ23">
    <cfRule type="expression" dxfId="2222" priority="29">
      <formula>+$AG23=2018</formula>
    </cfRule>
  </conditionalFormatting>
  <conditionalFormatting sqref="BI23:BJ23">
    <cfRule type="expression" dxfId="2221" priority="30">
      <formula>+$AG23=2019</formula>
    </cfRule>
  </conditionalFormatting>
  <conditionalFormatting sqref="BI23:BJ23">
    <cfRule type="expression" dxfId="2220" priority="27">
      <formula>+$AG23=2022</formula>
    </cfRule>
    <cfRule type="expression" dxfId="2219" priority="28">
      <formula>+$AG23=2021</formula>
    </cfRule>
    <cfRule type="expression" dxfId="2218" priority="31">
      <formula>+$AG23=2020</formula>
    </cfRule>
  </conditionalFormatting>
  <conditionalFormatting sqref="BI23:BJ23">
    <cfRule type="expression" dxfId="2217" priority="26">
      <formula>+$AH23=0</formula>
    </cfRule>
  </conditionalFormatting>
  <conditionalFormatting sqref="BK23:BL23">
    <cfRule type="expression" dxfId="2216" priority="23">
      <formula>+$AG23=2018</formula>
    </cfRule>
  </conditionalFormatting>
  <conditionalFormatting sqref="BK23:BL23">
    <cfRule type="expression" dxfId="2215" priority="24">
      <formula>+$AG23=2019</formula>
    </cfRule>
  </conditionalFormatting>
  <conditionalFormatting sqref="BK23:BL23">
    <cfRule type="expression" dxfId="2214" priority="21">
      <formula>+$AG23=2022</formula>
    </cfRule>
    <cfRule type="expression" dxfId="2213" priority="22">
      <formula>+$AG23=2021</formula>
    </cfRule>
    <cfRule type="expression" dxfId="2212" priority="25">
      <formula>+$AG23=2020</formula>
    </cfRule>
  </conditionalFormatting>
  <conditionalFormatting sqref="BM23:BN23">
    <cfRule type="expression" dxfId="2211" priority="18">
      <formula>+$AG23=2018</formula>
    </cfRule>
  </conditionalFormatting>
  <conditionalFormatting sqref="BM23:BN23">
    <cfRule type="expression" dxfId="2210" priority="19">
      <formula>+$AG23=2019</formula>
    </cfRule>
  </conditionalFormatting>
  <conditionalFormatting sqref="BM23:BN23">
    <cfRule type="expression" dxfId="2209" priority="16">
      <formula>+$AG23=2022</formula>
    </cfRule>
    <cfRule type="expression" dxfId="2208" priority="17">
      <formula>+$AG23=2021</formula>
    </cfRule>
    <cfRule type="expression" dxfId="2207" priority="20">
      <formula>+$AG23=2020</formula>
    </cfRule>
  </conditionalFormatting>
  <conditionalFormatting sqref="BM23:BN23">
    <cfRule type="expression" dxfId="2206" priority="15">
      <formula>+$AH23=0</formula>
    </cfRule>
  </conditionalFormatting>
  <conditionalFormatting sqref="BO23:BP23">
    <cfRule type="expression" dxfId="2205" priority="12">
      <formula>+$AG23=2018</formula>
    </cfRule>
  </conditionalFormatting>
  <conditionalFormatting sqref="BO23:BP23">
    <cfRule type="expression" dxfId="2204" priority="13">
      <formula>+$AG23=2019</formula>
    </cfRule>
  </conditionalFormatting>
  <conditionalFormatting sqref="BO23:BP23">
    <cfRule type="expression" dxfId="2203" priority="10">
      <formula>+$AG23=2022</formula>
    </cfRule>
    <cfRule type="expression" dxfId="2202" priority="11">
      <formula>+$AG23=2021</formula>
    </cfRule>
    <cfRule type="expression" dxfId="2201" priority="14">
      <formula>+$AG23=2020</formula>
    </cfRule>
  </conditionalFormatting>
  <conditionalFormatting sqref="BO23:BP23">
    <cfRule type="expression" dxfId="2200" priority="9">
      <formula>+$AH23=0</formula>
    </cfRule>
  </conditionalFormatting>
  <conditionalFormatting sqref="BQ23:BR23">
    <cfRule type="expression" dxfId="2199" priority="6">
      <formula>+$AG23=2018</formula>
    </cfRule>
  </conditionalFormatting>
  <conditionalFormatting sqref="BQ23:BR23">
    <cfRule type="expression" dxfId="2198" priority="7">
      <formula>+$AG23=2019</formula>
    </cfRule>
  </conditionalFormatting>
  <conditionalFormatting sqref="BQ23:BR23">
    <cfRule type="expression" dxfId="2197" priority="4">
      <formula>+$AG23=2022</formula>
    </cfRule>
    <cfRule type="expression" dxfId="2196" priority="5">
      <formula>+$AG23=2021</formula>
    </cfRule>
    <cfRule type="expression" dxfId="2195" priority="8">
      <formula>+$AG23=2020</formula>
    </cfRule>
  </conditionalFormatting>
  <conditionalFormatting sqref="BQ23:BR23">
    <cfRule type="expression" dxfId="2194" priority="3">
      <formula>+$AH23=0</formula>
    </cfRule>
  </conditionalFormatting>
  <conditionalFormatting sqref="H23:J23 V23 R23:T23 B23:C23">
    <cfRule type="expression" dxfId="2193" priority="66">
      <formula>+$B23=4</formula>
    </cfRule>
  </conditionalFormatting>
  <conditionalFormatting sqref="C23">
    <cfRule type="expression" dxfId="2192" priority="2">
      <formula>+$AM23&lt;&gt;""</formula>
    </cfRule>
  </conditionalFormatting>
  <conditionalFormatting sqref="C23:F23">
    <cfRule type="expression" dxfId="2191" priority="1">
      <formula>+$AN23=2017</formula>
    </cfRule>
  </conditionalFormatting>
  <printOptions horizontalCentered="1"/>
  <pageMargins left="0" right="0" top="0.75" bottom="0.75" header="0.5" footer="0.5"/>
  <pageSetup scale="80" orientation="landscape" horizontalDpi="4294967292" verticalDpi="4294967292"/>
  <headerFooter>
    <oddHeader>&amp;C&amp;"Calibri,Regular"&amp;K000000BOULDER JUNCTION - CONDITION ASSESSMENT _x000D_COST ESTIMATES BY ROAD_x000D_FINAL REPORT 08_08_2017</oddHeader>
    <oddFooter>&amp;C&amp;"Calibri,Regular"&amp;8&amp;K000000Capital Costs 15 Strategic Asphalt Yr 08_08_17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B386"/>
  <sheetViews>
    <sheetView zoomScale="125" zoomScaleNormal="125" zoomScalePageLayoutView="125" workbookViewId="0">
      <pane ySplit="1500" topLeftCell="A71" activePane="bottomLeft"/>
      <selection activeCell="C1" sqref="C1:H1048576"/>
      <selection pane="bottomLeft" activeCell="D83" sqref="A83:XFD83"/>
    </sheetView>
  </sheetViews>
  <sheetFormatPr baseColWidth="10" defaultColWidth="8.83203125" defaultRowHeight="14" x14ac:dyDescent="0"/>
  <cols>
    <col min="1" max="1" width="4.5" style="836" customWidth="1"/>
    <col min="2" max="2" width="5.33203125" style="836" customWidth="1"/>
    <col min="3" max="3" width="28.33203125" style="838" customWidth="1"/>
    <col min="4" max="4" width="27.5" style="838" customWidth="1"/>
    <col min="5" max="5" width="29" style="838" customWidth="1"/>
    <col min="6" max="6" width="12.5" style="836" customWidth="1"/>
    <col min="7" max="7" width="11.5" style="836" customWidth="1"/>
    <col min="8" max="8" width="7" style="836" customWidth="1"/>
    <col min="9" max="9" width="6.33203125" style="836" customWidth="1"/>
    <col min="10" max="10" width="7.1640625" style="836" customWidth="1"/>
    <col min="11" max="11" width="14.6640625" style="836" hidden="1" customWidth="1"/>
    <col min="12" max="12" width="15" style="836" hidden="1" customWidth="1"/>
    <col min="13" max="13" width="7.5" style="838" customWidth="1"/>
    <col min="14" max="14" width="12.33203125" style="838" customWidth="1"/>
    <col min="15" max="15" width="12.1640625" style="838" customWidth="1"/>
    <col min="16" max="16" width="10.5" style="838" customWidth="1"/>
    <col min="17" max="17" width="8.83203125" style="838" customWidth="1"/>
    <col min="18" max="18" width="6.6640625" style="838" customWidth="1"/>
    <col min="19" max="19" width="6.1640625" style="838" customWidth="1"/>
    <col min="20" max="20" width="8" style="838" customWidth="1"/>
    <col min="21" max="21" width="12.5" style="59" customWidth="1"/>
    <col min="22" max="22" width="10.1640625" style="59" customWidth="1"/>
    <col min="23" max="25" width="14.33203125" style="496" customWidth="1"/>
    <col min="26" max="26" width="15.33203125" style="496" customWidth="1"/>
    <col min="27" max="27" width="10" style="512" customWidth="1"/>
    <col min="28" max="28" width="11.5" style="836" customWidth="1"/>
    <col min="29" max="29" width="17.5" style="836" customWidth="1"/>
    <col min="30" max="30" width="12.5" style="555" customWidth="1"/>
    <col min="31" max="31" width="7.5" style="512" customWidth="1"/>
    <col min="32" max="32" width="11.5" style="836" customWidth="1"/>
    <col min="33" max="33" width="16.5" style="836" customWidth="1"/>
    <col min="34" max="34" width="11.5" style="555" customWidth="1"/>
    <col min="35" max="35" width="8.6640625" style="836" customWidth="1"/>
    <col min="36" max="36" width="6.1640625" style="836" customWidth="1"/>
    <col min="37" max="37" width="12.5" style="836" customWidth="1"/>
    <col min="38" max="38" width="11.83203125" style="836" customWidth="1"/>
    <col min="39" max="39" width="12.5" style="836" customWidth="1"/>
    <col min="40" max="40" width="15.33203125" style="555" customWidth="1"/>
    <col min="41" max="41" width="12.5" style="836" customWidth="1"/>
    <col min="42" max="42" width="14.33203125" style="555" customWidth="1"/>
    <col min="43" max="43" width="12.5" style="836" customWidth="1"/>
    <col min="44" max="44" width="14.33203125" style="555" customWidth="1"/>
    <col min="45" max="45" width="12.5" style="836" customWidth="1"/>
    <col min="46" max="46" width="14.33203125" style="555" customWidth="1"/>
    <col min="47" max="47" width="12.5" style="836" customWidth="1"/>
    <col min="48" max="48" width="12.5" style="555" customWidth="1"/>
    <col min="49" max="49" width="12.5" style="836" customWidth="1"/>
    <col min="50" max="50" width="14.33203125" style="555" customWidth="1"/>
    <col min="51" max="51" width="12.5" style="836" customWidth="1"/>
    <col min="52" max="52" width="12.5" style="555" customWidth="1"/>
    <col min="53" max="53" width="12.5" style="836" customWidth="1"/>
    <col min="54" max="54" width="12.5" style="555" customWidth="1"/>
    <col min="55" max="55" width="12.5" style="836" customWidth="1"/>
    <col min="56" max="56" width="12.5" style="555" customWidth="1"/>
    <col min="57" max="57" width="12.5" style="836" customWidth="1"/>
    <col min="58" max="58" width="14.33203125" style="555" customWidth="1"/>
    <col min="59" max="59" width="12.5" style="836" customWidth="1"/>
    <col min="60" max="60" width="14.33203125" style="555" customWidth="1"/>
    <col min="61" max="61" width="12.5" style="836" customWidth="1"/>
    <col min="62" max="62" width="12.5" style="555" customWidth="1"/>
    <col min="63" max="63" width="12.5" style="836" customWidth="1"/>
    <col min="64" max="64" width="12.5" style="555" customWidth="1"/>
    <col min="65" max="65" width="12.5" style="836" customWidth="1"/>
    <col min="66" max="66" width="12.5" style="555" customWidth="1"/>
    <col min="67" max="67" width="12.5" style="836" customWidth="1"/>
    <col min="68" max="68" width="14.33203125" style="555" customWidth="1"/>
    <col min="69" max="79" width="79.83203125" style="838" customWidth="1"/>
    <col min="80" max="80" width="14.83203125" style="1154" customWidth="1"/>
    <col min="81" max="179" width="79.83203125" style="838" customWidth="1"/>
    <col min="180" max="180" width="14" customWidth="1"/>
    <col min="181" max="181" width="10.6640625" hidden="1" customWidth="1"/>
    <col min="182" max="182" width="15" hidden="1" customWidth="1"/>
    <col min="183" max="183" width="12.33203125" hidden="1" customWidth="1"/>
    <col min="184" max="184" width="20.5" hidden="1" customWidth="1"/>
    <col min="185" max="185" width="20" hidden="1" customWidth="1"/>
    <col min="186" max="186" width="15.1640625" hidden="1" customWidth="1"/>
    <col min="187" max="188" width="16.5" hidden="1" customWidth="1"/>
    <col min="189" max="189" width="14.5" hidden="1" customWidth="1"/>
    <col min="190" max="190" width="16.6640625" hidden="1" customWidth="1"/>
    <col min="191" max="191" width="16.5" hidden="1" customWidth="1"/>
    <col min="192" max="192" width="15.5" hidden="1" customWidth="1"/>
    <col min="193" max="193" width="19.5" hidden="1" customWidth="1"/>
    <col min="194" max="194" width="9.5" hidden="1" customWidth="1"/>
    <col min="195" max="195" width="8.1640625" hidden="1" customWidth="1"/>
    <col min="196" max="196" width="11.83203125" hidden="1" customWidth="1"/>
    <col min="197" max="197" width="16.1640625" hidden="1" customWidth="1"/>
    <col min="198" max="198" width="17" hidden="1" customWidth="1"/>
    <col min="199" max="199" width="11.1640625" hidden="1" customWidth="1"/>
    <col min="200" max="200" width="10" hidden="1" customWidth="1"/>
    <col min="201" max="201" width="17.5" hidden="1" customWidth="1"/>
    <col min="202" max="202" width="11.6640625" hidden="1" customWidth="1"/>
    <col min="203" max="204" width="12.1640625" hidden="1" customWidth="1"/>
    <col min="205" max="205" width="20" hidden="1" customWidth="1"/>
    <col min="206" max="206" width="17.83203125" hidden="1" customWidth="1"/>
    <col min="207" max="207" width="18.1640625" hidden="1" customWidth="1"/>
    <col min="208" max="208" width="12.6640625" hidden="1" customWidth="1"/>
    <col min="209" max="209" width="17.5" hidden="1" customWidth="1"/>
    <col min="210" max="210" width="18.5" hidden="1" customWidth="1"/>
    <col min="211" max="211" width="20" hidden="1" customWidth="1"/>
    <col min="212" max="212" width="14.5" hidden="1" customWidth="1"/>
    <col min="213" max="213" width="22.83203125" hidden="1" customWidth="1"/>
    <col min="214" max="214" width="16.33203125" hidden="1" customWidth="1"/>
    <col min="215" max="215" width="15.33203125" hidden="1" customWidth="1"/>
    <col min="216" max="216" width="12.33203125" hidden="1" customWidth="1"/>
    <col min="217" max="217" width="15.33203125" hidden="1" customWidth="1"/>
    <col min="218" max="218" width="15.1640625" hidden="1" customWidth="1"/>
    <col min="219" max="219" width="14.33203125" hidden="1" customWidth="1"/>
    <col min="220" max="220" width="12.5" hidden="1" customWidth="1"/>
    <col min="221" max="221" width="17.5" hidden="1" customWidth="1"/>
    <col min="222" max="222" width="16.1640625" hidden="1" customWidth="1"/>
    <col min="223" max="223" width="13.1640625" hidden="1" customWidth="1"/>
    <col min="224" max="224" width="12.5" hidden="1" customWidth="1"/>
    <col min="225" max="225" width="18.1640625" hidden="1" customWidth="1"/>
    <col min="226" max="226" width="14.33203125" hidden="1" customWidth="1"/>
    <col min="227" max="227" width="14.5" hidden="1" customWidth="1"/>
    <col min="228" max="228" width="16.1640625" hidden="1" customWidth="1"/>
    <col min="229" max="229" width="18.83203125" hidden="1" customWidth="1"/>
    <col min="230" max="230" width="15.83203125" hidden="1" customWidth="1"/>
    <col min="231" max="231" width="15" hidden="1" customWidth="1"/>
    <col min="232" max="232" width="13.83203125" hidden="1" customWidth="1"/>
    <col min="233" max="234" width="14" hidden="1" customWidth="1"/>
    <col min="235" max="235" width="15.83203125" hidden="1" customWidth="1"/>
    <col min="236" max="236" width="9.5" hidden="1" customWidth="1"/>
    <col min="237" max="237" width="20.5" hidden="1" customWidth="1"/>
    <col min="238" max="238" width="12.1640625" hidden="1" customWidth="1"/>
    <col min="239" max="239" width="16.6640625" hidden="1" customWidth="1"/>
    <col min="240" max="240" width="14.5" hidden="1" customWidth="1"/>
    <col min="241" max="241" width="17.6640625" hidden="1" customWidth="1"/>
    <col min="242" max="242" width="18.5" hidden="1" customWidth="1"/>
    <col min="243" max="243" width="16.5" hidden="1" customWidth="1"/>
    <col min="244" max="244" width="21.5" hidden="1" customWidth="1"/>
    <col min="245" max="245" width="20.5" hidden="1" customWidth="1"/>
    <col min="246" max="246" width="16" hidden="1" customWidth="1"/>
    <col min="247" max="247" width="17.5" hidden="1" customWidth="1"/>
    <col min="248" max="248" width="17" hidden="1" customWidth="1"/>
    <col min="249" max="249" width="14.5" hidden="1" customWidth="1"/>
    <col min="250" max="250" width="15.83203125" hidden="1" customWidth="1"/>
    <col min="251" max="251" width="15.6640625" hidden="1" customWidth="1"/>
    <col min="252" max="252" width="22" hidden="1" customWidth="1"/>
    <col min="253" max="253" width="21" hidden="1" customWidth="1"/>
    <col min="254" max="254" width="14.1640625" hidden="1" customWidth="1"/>
    <col min="255" max="255" width="20.83203125" hidden="1" customWidth="1"/>
    <col min="256" max="257" width="21.5" hidden="1" customWidth="1"/>
    <col min="258" max="258" width="10.6640625" hidden="1" customWidth="1"/>
    <col min="259" max="259" width="20.6640625" hidden="1" customWidth="1"/>
    <col min="260" max="260" width="14.33203125" hidden="1" customWidth="1"/>
    <col min="261" max="261" width="15.5" hidden="1" customWidth="1"/>
    <col min="262" max="262" width="18.33203125" hidden="1" customWidth="1"/>
    <col min="263" max="263" width="18" hidden="1" customWidth="1"/>
    <col min="264" max="264" width="14.5" hidden="1" customWidth="1"/>
    <col min="265" max="265" width="12.83203125" hidden="1" customWidth="1"/>
    <col min="266" max="266" width="14.5" hidden="1" customWidth="1"/>
    <col min="267" max="267" width="11.83203125" hidden="1" customWidth="1"/>
    <col min="268" max="268" width="15.5" hidden="1" customWidth="1"/>
    <col min="269" max="269" width="9.5" hidden="1" customWidth="1"/>
    <col min="270" max="270" width="17" hidden="1" customWidth="1"/>
    <col min="271" max="271" width="21.5" hidden="1" customWidth="1"/>
    <col min="272" max="272" width="11.5" hidden="1" customWidth="1"/>
    <col min="273" max="273" width="13.33203125" hidden="1" customWidth="1"/>
    <col min="274" max="274" width="16.5" hidden="1" customWidth="1"/>
    <col min="275" max="281" width="6.83203125" hidden="1" customWidth="1"/>
    <col min="282" max="282" width="19.83203125" bestFit="1" customWidth="1"/>
    <col min="284" max="16384" width="8.83203125" style="838"/>
  </cols>
  <sheetData>
    <row r="1" spans="1:285" s="224" customFormat="1" ht="15" thickBot="1">
      <c r="A1" s="911"/>
      <c r="B1" s="911"/>
      <c r="F1" s="911"/>
      <c r="G1" s="911"/>
      <c r="H1" s="911"/>
      <c r="I1" s="911"/>
      <c r="J1" s="911"/>
      <c r="K1" s="911"/>
      <c r="L1" s="911"/>
      <c r="U1" s="914"/>
      <c r="V1" s="914"/>
      <c r="W1" s="915"/>
      <c r="X1" s="915"/>
      <c r="Y1" s="915"/>
      <c r="Z1" s="915"/>
      <c r="AA1" s="1561" t="s">
        <v>256</v>
      </c>
      <c r="AB1" s="1562"/>
      <c r="AC1" s="1562"/>
      <c r="AD1" s="1562"/>
      <c r="AE1" s="1562"/>
      <c r="AF1" s="1562"/>
      <c r="AG1" s="1562"/>
      <c r="AH1" s="1562"/>
      <c r="AI1" s="1562"/>
      <c r="AJ1" s="1562"/>
      <c r="AK1" s="1008"/>
      <c r="AL1" s="1008"/>
      <c r="AM1" s="1008"/>
      <c r="AN1" s="1009"/>
      <c r="AO1" s="1008"/>
      <c r="AP1" s="1009"/>
      <c r="AQ1" s="1008"/>
      <c r="AR1" s="1009"/>
      <c r="AS1" s="1008"/>
      <c r="AT1" s="1009"/>
      <c r="AU1" s="1008"/>
      <c r="AV1" s="1009"/>
      <c r="AW1" s="1008"/>
      <c r="AX1" s="1009"/>
      <c r="AY1" s="1008"/>
      <c r="AZ1" s="1009"/>
      <c r="BA1" s="1008"/>
      <c r="BB1" s="1009"/>
      <c r="BC1" s="1008"/>
      <c r="BD1" s="1009"/>
      <c r="BE1" s="1008"/>
      <c r="BF1" s="1009"/>
      <c r="BG1" s="1008"/>
      <c r="BH1" s="1009"/>
      <c r="BI1" s="1008"/>
      <c r="BJ1" s="1009"/>
      <c r="BK1" s="1008"/>
      <c r="BL1" s="1009"/>
      <c r="BM1" s="1008"/>
      <c r="BN1" s="1009"/>
      <c r="BO1" s="1008"/>
      <c r="BP1" s="1009"/>
      <c r="CB1" s="1154"/>
      <c r="FX1" s="310"/>
      <c r="FY1" s="310"/>
      <c r="FZ1" s="310"/>
      <c r="GA1" s="310"/>
      <c r="GB1" s="310"/>
      <c r="GC1" s="310"/>
      <c r="GD1" s="310"/>
      <c r="GE1" s="310"/>
      <c r="GF1" s="310"/>
      <c r="GG1" s="310"/>
      <c r="GH1" s="310"/>
      <c r="GI1" s="310"/>
      <c r="GJ1" s="310"/>
      <c r="GK1" s="310"/>
      <c r="GL1" s="310"/>
      <c r="GM1" s="310"/>
      <c r="GN1" s="310"/>
      <c r="GO1" s="310"/>
      <c r="GP1" s="310"/>
      <c r="GQ1" s="310"/>
      <c r="GR1" s="310"/>
      <c r="GS1" s="310"/>
      <c r="GT1" s="310"/>
      <c r="GU1" s="310"/>
      <c r="GV1" s="310"/>
      <c r="GW1" s="310"/>
      <c r="GX1" s="310"/>
      <c r="GY1" s="310"/>
      <c r="GZ1" s="310"/>
      <c r="HA1" s="310"/>
      <c r="HB1" s="310"/>
      <c r="HC1" s="310"/>
      <c r="HD1" s="310"/>
      <c r="HE1" s="310"/>
      <c r="HF1" s="310"/>
      <c r="HG1" s="310"/>
      <c r="HH1" s="310"/>
      <c r="HI1" s="310"/>
      <c r="HJ1" s="310"/>
      <c r="HK1" s="310"/>
      <c r="HL1" s="310"/>
      <c r="HM1" s="310"/>
      <c r="HN1" s="310"/>
      <c r="HO1" s="310"/>
      <c r="HP1" s="310"/>
      <c r="HQ1" s="310"/>
      <c r="HR1" s="310"/>
      <c r="HS1" s="310"/>
      <c r="HT1" s="310"/>
      <c r="HU1" s="310"/>
      <c r="HV1" s="310"/>
      <c r="HW1" s="310"/>
      <c r="HX1" s="310"/>
      <c r="HY1" s="310"/>
      <c r="HZ1" s="310"/>
      <c r="IA1" s="310"/>
      <c r="IB1" s="310"/>
      <c r="IC1" s="310"/>
      <c r="ID1" s="310"/>
      <c r="IE1" s="310"/>
      <c r="IF1" s="310"/>
      <c r="IG1" s="310"/>
      <c r="IH1" s="310"/>
      <c r="II1" s="310"/>
      <c r="IJ1" s="310"/>
      <c r="IK1" s="310"/>
      <c r="IL1" s="310"/>
      <c r="IM1" s="310"/>
      <c r="IN1" s="310"/>
      <c r="IO1" s="310"/>
      <c r="IP1" s="310"/>
      <c r="IQ1" s="310"/>
      <c r="IR1" s="310"/>
      <c r="IS1" s="310"/>
      <c r="IT1" s="310"/>
      <c r="IU1" s="310"/>
      <c r="IV1" s="310"/>
      <c r="IW1" s="310"/>
      <c r="IX1" s="310"/>
      <c r="IY1" s="310"/>
      <c r="IZ1" s="310"/>
      <c r="JA1" s="310"/>
      <c r="JB1" s="310"/>
      <c r="JC1" s="310"/>
      <c r="JD1" s="310"/>
      <c r="JE1" s="310"/>
      <c r="JF1" s="310"/>
      <c r="JG1" s="310"/>
      <c r="JH1" s="310"/>
      <c r="JI1" s="310"/>
      <c r="JJ1" s="310"/>
      <c r="JK1" s="310"/>
      <c r="JL1" s="310"/>
      <c r="JM1" s="310"/>
      <c r="JN1" s="310"/>
      <c r="JO1" s="310"/>
      <c r="JP1" s="310"/>
      <c r="JQ1" s="310"/>
      <c r="JR1" s="310"/>
      <c r="JS1" s="310"/>
      <c r="JT1" s="310"/>
      <c r="JU1" s="310"/>
      <c r="JV1" s="310"/>
      <c r="JW1" s="310"/>
    </row>
    <row r="2" spans="1:285" ht="16" thickTop="1" thickBot="1">
      <c r="A2" s="1074" t="str">
        <f>KEY!B1</f>
        <v>08_08_17</v>
      </c>
      <c r="B2" s="1165" t="s">
        <v>156</v>
      </c>
      <c r="C2" s="841"/>
      <c r="D2" s="841"/>
      <c r="E2" s="843"/>
      <c r="F2" s="1550" t="s">
        <v>127</v>
      </c>
      <c r="G2" s="1551"/>
      <c r="H2" s="840"/>
      <c r="I2" s="288" t="s">
        <v>1016</v>
      </c>
      <c r="J2" s="842"/>
      <c r="K2" s="27"/>
      <c r="L2" s="10"/>
      <c r="M2" s="1550" t="s">
        <v>252</v>
      </c>
      <c r="N2" s="1552"/>
      <c r="O2" s="1552"/>
      <c r="P2" s="1553"/>
      <c r="Q2" s="834"/>
      <c r="R2" s="1550" t="s">
        <v>154</v>
      </c>
      <c r="S2" s="1552"/>
      <c r="T2" s="1553"/>
      <c r="U2" s="175" t="s">
        <v>552</v>
      </c>
      <c r="V2" s="1543" t="s">
        <v>257</v>
      </c>
      <c r="W2" s="1554"/>
      <c r="X2" s="1554"/>
      <c r="Y2" s="1544"/>
      <c r="Z2" s="731"/>
      <c r="AA2" s="1545" t="s">
        <v>631</v>
      </c>
      <c r="AB2" s="1547"/>
      <c r="AC2" s="1559" t="s">
        <v>636</v>
      </c>
      <c r="AD2" s="1560"/>
      <c r="AE2" s="1563" t="s">
        <v>638</v>
      </c>
      <c r="AF2" s="1564"/>
      <c r="AG2" s="1559" t="s">
        <v>640</v>
      </c>
      <c r="AH2" s="1560"/>
      <c r="AI2" s="1559" t="s">
        <v>633</v>
      </c>
      <c r="AJ2" s="1560"/>
      <c r="AK2" s="252" t="s">
        <v>1007</v>
      </c>
      <c r="AL2" s="252" t="s">
        <v>1009</v>
      </c>
      <c r="AM2" s="1543">
        <v>2018</v>
      </c>
      <c r="AN2" s="1544"/>
      <c r="AO2" s="1543">
        <v>2019</v>
      </c>
      <c r="AP2" s="1544"/>
      <c r="AQ2" s="1543">
        <v>2020</v>
      </c>
      <c r="AR2" s="1544"/>
      <c r="AS2" s="1543">
        <v>2021</v>
      </c>
      <c r="AT2" s="1544"/>
      <c r="AU2" s="1543">
        <v>2022</v>
      </c>
      <c r="AV2" s="1544"/>
      <c r="AW2" s="1543">
        <v>2023</v>
      </c>
      <c r="AX2" s="1544"/>
      <c r="AY2" s="1543">
        <v>2024</v>
      </c>
      <c r="AZ2" s="1544"/>
      <c r="BA2" s="1543">
        <v>2025</v>
      </c>
      <c r="BB2" s="1544"/>
      <c r="BC2" s="1543">
        <v>2026</v>
      </c>
      <c r="BD2" s="1544"/>
      <c r="BE2" s="1543">
        <v>2027</v>
      </c>
      <c r="BF2" s="1544"/>
      <c r="BG2" s="1543">
        <v>2028</v>
      </c>
      <c r="BH2" s="1544"/>
      <c r="BI2" s="1543">
        <v>2029</v>
      </c>
      <c r="BJ2" s="1544"/>
      <c r="BK2" s="1543">
        <v>2030</v>
      </c>
      <c r="BL2" s="1544"/>
      <c r="BM2" s="1543">
        <v>2031</v>
      </c>
      <c r="BN2" s="1544"/>
      <c r="BO2" s="1543">
        <v>2032</v>
      </c>
      <c r="BP2" s="1544"/>
      <c r="BQ2" s="164"/>
      <c r="BR2" s="164"/>
      <c r="BS2" s="613"/>
      <c r="BT2" s="613"/>
      <c r="BU2" s="613"/>
      <c r="BV2" s="613"/>
      <c r="BW2" s="613"/>
      <c r="BX2" s="613"/>
      <c r="BY2" s="613"/>
      <c r="BZ2" s="613"/>
      <c r="CA2" s="613"/>
      <c r="CB2" s="224"/>
      <c r="CC2" s="613"/>
      <c r="CD2" s="613"/>
      <c r="CE2" s="613"/>
      <c r="CF2" s="613"/>
      <c r="CG2" s="613"/>
      <c r="CH2" s="613"/>
      <c r="CI2" s="613"/>
      <c r="CJ2" s="613"/>
      <c r="CK2" s="613"/>
      <c r="CL2" s="613"/>
      <c r="CM2" s="613"/>
      <c r="CN2" s="613"/>
      <c r="CO2" s="613"/>
      <c r="CP2" s="613"/>
      <c r="CQ2" s="613"/>
      <c r="CR2" s="613"/>
      <c r="CS2" s="613"/>
      <c r="CT2" s="613"/>
      <c r="CU2" s="613"/>
      <c r="CV2" s="613"/>
      <c r="CW2" s="613"/>
      <c r="CX2" s="613"/>
      <c r="CY2" s="613"/>
      <c r="CZ2" s="613"/>
      <c r="DA2" s="613"/>
      <c r="DB2" s="613"/>
      <c r="DC2" s="613"/>
      <c r="DD2" s="613"/>
      <c r="DE2" s="613"/>
      <c r="DF2" s="613"/>
      <c r="DG2" s="613"/>
      <c r="DH2" s="613"/>
      <c r="DI2" s="613"/>
      <c r="DJ2" s="613"/>
      <c r="DK2" s="613"/>
      <c r="DL2" s="613"/>
      <c r="DM2" s="613"/>
      <c r="DN2" s="613"/>
      <c r="DO2" s="613"/>
      <c r="DP2" s="613"/>
      <c r="DQ2" s="613"/>
      <c r="DR2" s="613"/>
      <c r="DS2" s="613"/>
      <c r="DT2" s="613"/>
      <c r="DU2" s="613"/>
      <c r="DV2" s="613"/>
      <c r="DW2" s="613"/>
      <c r="DX2" s="613"/>
      <c r="DY2" s="613"/>
      <c r="DZ2" s="613"/>
      <c r="EA2" s="613"/>
      <c r="EB2" s="613"/>
      <c r="EC2" s="613"/>
      <c r="ED2" s="613"/>
      <c r="EE2" s="613"/>
      <c r="EF2" s="613"/>
      <c r="EG2" s="613"/>
      <c r="EH2" s="613"/>
      <c r="EI2" s="613"/>
      <c r="EJ2" s="613"/>
      <c r="EK2" s="613"/>
      <c r="EL2" s="613"/>
      <c r="EM2" s="613"/>
      <c r="EN2" s="613"/>
      <c r="EO2" s="613"/>
      <c r="EP2" s="613"/>
      <c r="EQ2" s="613"/>
      <c r="ER2" s="613"/>
      <c r="ES2" s="613"/>
      <c r="ET2" s="613"/>
      <c r="EU2" s="613"/>
      <c r="EV2" s="613"/>
      <c r="EW2" s="613"/>
      <c r="EX2" s="613"/>
      <c r="EY2" s="613"/>
      <c r="EZ2" s="613"/>
      <c r="FA2" s="613"/>
      <c r="FB2" s="613"/>
      <c r="FC2" s="613"/>
      <c r="FD2" s="613"/>
      <c r="FE2" s="613"/>
      <c r="FF2" s="613"/>
      <c r="FG2" s="613"/>
      <c r="FH2" s="613"/>
      <c r="FI2" s="613"/>
      <c r="FJ2" s="613"/>
      <c r="FK2" s="613"/>
      <c r="FL2" s="613"/>
      <c r="FM2" s="613"/>
      <c r="FN2" s="613"/>
      <c r="FO2" s="613"/>
      <c r="FP2" s="613"/>
      <c r="FQ2" s="613"/>
      <c r="FR2" s="613"/>
      <c r="FS2" s="613"/>
      <c r="FT2" s="613"/>
      <c r="FU2" s="613"/>
      <c r="FV2" s="613"/>
      <c r="FW2" s="613"/>
      <c r="FX2" s="614" t="s">
        <v>676</v>
      </c>
      <c r="FY2" s="615"/>
      <c r="FZ2" s="615"/>
      <c r="GA2" s="615"/>
      <c r="GB2" s="615"/>
      <c r="GC2" s="615"/>
      <c r="GD2" s="615"/>
      <c r="GE2" s="615"/>
      <c r="GF2" s="615"/>
      <c r="GG2" s="615"/>
      <c r="GH2" s="615"/>
      <c r="GI2" s="615"/>
      <c r="GJ2" s="615"/>
      <c r="GK2" s="615"/>
      <c r="GL2" s="615"/>
      <c r="GM2" s="615"/>
      <c r="GN2" s="615"/>
      <c r="GO2" s="615"/>
      <c r="GP2" s="615"/>
      <c r="GQ2" s="615"/>
      <c r="GR2" s="615"/>
      <c r="GS2" s="615"/>
      <c r="GT2" s="615"/>
      <c r="GU2" s="615"/>
      <c r="GV2" s="615"/>
      <c r="GW2" s="615"/>
      <c r="GX2" s="615"/>
      <c r="GY2" s="615"/>
      <c r="GZ2" s="615"/>
      <c r="HA2" s="615"/>
      <c r="HB2" s="615"/>
      <c r="HC2" s="615"/>
      <c r="HD2" s="615"/>
      <c r="HE2" s="615"/>
      <c r="HF2" s="615"/>
      <c r="HG2" s="615"/>
      <c r="HH2" s="615"/>
      <c r="HI2" s="615"/>
      <c r="HJ2" s="615"/>
      <c r="HK2" s="615"/>
      <c r="HL2" s="615"/>
      <c r="HM2" s="615"/>
      <c r="HN2" s="615"/>
      <c r="HO2" s="615"/>
      <c r="HP2" s="615"/>
      <c r="HQ2" s="615"/>
      <c r="HR2" s="615"/>
      <c r="HS2" s="615"/>
      <c r="HT2" s="615"/>
      <c r="HU2" s="615"/>
      <c r="HV2" s="615"/>
      <c r="HW2" s="615"/>
      <c r="HX2" s="615"/>
      <c r="HY2" s="615"/>
      <c r="HZ2" s="615"/>
      <c r="IA2" s="615"/>
      <c r="IB2" s="615"/>
      <c r="IC2" s="615"/>
      <c r="ID2" s="615"/>
      <c r="IE2" s="615"/>
      <c r="IF2" s="615"/>
      <c r="IG2" s="615"/>
      <c r="IH2" s="615"/>
      <c r="II2" s="615"/>
      <c r="IJ2" s="615"/>
      <c r="IK2" s="615"/>
      <c r="IL2" s="615"/>
      <c r="IM2" s="615"/>
      <c r="IN2" s="615"/>
      <c r="IO2" s="615"/>
      <c r="IP2" s="615"/>
      <c r="IQ2" s="615"/>
      <c r="IR2" s="615"/>
      <c r="IS2" s="615"/>
      <c r="IT2" s="615"/>
      <c r="IU2" s="615"/>
      <c r="IV2" s="615"/>
      <c r="IW2" s="615"/>
      <c r="IX2" s="615"/>
      <c r="IY2" s="615"/>
      <c r="IZ2" s="615"/>
      <c r="JA2" s="615"/>
      <c r="JB2" s="615"/>
      <c r="JC2" s="615"/>
      <c r="JD2" s="615"/>
      <c r="JE2" s="615"/>
      <c r="JF2" s="615"/>
      <c r="JG2" s="615"/>
      <c r="JH2" s="615"/>
      <c r="JI2" s="615"/>
      <c r="JJ2" s="615"/>
      <c r="JK2" s="615"/>
      <c r="JL2" s="615"/>
      <c r="JM2" s="615"/>
      <c r="JN2" s="615"/>
      <c r="JO2" s="615"/>
      <c r="JP2" s="615"/>
      <c r="JQ2" s="615"/>
      <c r="JR2" s="615"/>
      <c r="JS2" s="615"/>
      <c r="JT2" s="615"/>
      <c r="JU2" s="615"/>
      <c r="JV2" s="616"/>
    </row>
    <row r="3" spans="1:285" ht="15" thickBot="1">
      <c r="A3" s="256" t="s">
        <v>1</v>
      </c>
      <c r="B3" s="221" t="s">
        <v>146</v>
      </c>
      <c r="C3" s="399" t="s">
        <v>0</v>
      </c>
      <c r="D3" s="256" t="s">
        <v>133</v>
      </c>
      <c r="E3" s="256" t="s">
        <v>134</v>
      </c>
      <c r="F3" s="400" t="s">
        <v>549</v>
      </c>
      <c r="G3" s="401" t="s">
        <v>550</v>
      </c>
      <c r="H3" s="402" t="s">
        <v>3</v>
      </c>
      <c r="I3" s="399" t="s">
        <v>138</v>
      </c>
      <c r="J3" s="250" t="s">
        <v>139</v>
      </c>
      <c r="K3" s="400" t="s">
        <v>184</v>
      </c>
      <c r="L3" s="250"/>
      <c r="M3" s="169" t="s">
        <v>253</v>
      </c>
      <c r="N3" s="403" t="s">
        <v>254</v>
      </c>
      <c r="O3" s="403" t="s">
        <v>255</v>
      </c>
      <c r="P3" s="404" t="s">
        <v>547</v>
      </c>
      <c r="Q3" s="258" t="s">
        <v>543</v>
      </c>
      <c r="R3" s="399" t="s">
        <v>3</v>
      </c>
      <c r="S3" s="399" t="s">
        <v>138</v>
      </c>
      <c r="T3" s="250" t="s">
        <v>139</v>
      </c>
      <c r="U3" s="257" t="s">
        <v>553</v>
      </c>
      <c r="V3" s="510" t="s">
        <v>281</v>
      </c>
      <c r="W3" s="522" t="s">
        <v>258</v>
      </c>
      <c r="X3" s="522" t="s">
        <v>260</v>
      </c>
      <c r="Y3" s="523" t="s">
        <v>259</v>
      </c>
      <c r="Z3" s="1023" t="s">
        <v>659</v>
      </c>
      <c r="AA3" s="511" t="s">
        <v>632</v>
      </c>
      <c r="AB3" s="252" t="s">
        <v>646</v>
      </c>
      <c r="AC3" s="252" t="s">
        <v>637</v>
      </c>
      <c r="AD3" s="252" t="s">
        <v>646</v>
      </c>
      <c r="AE3" s="511" t="s">
        <v>639</v>
      </c>
      <c r="AF3" s="252" t="s">
        <v>646</v>
      </c>
      <c r="AG3" s="252" t="s">
        <v>641</v>
      </c>
      <c r="AH3" s="556" t="s">
        <v>646</v>
      </c>
      <c r="AI3" s="252" t="s">
        <v>634</v>
      </c>
      <c r="AJ3" s="252" t="s">
        <v>646</v>
      </c>
      <c r="AK3" s="165" t="s">
        <v>1008</v>
      </c>
      <c r="AL3" s="165" t="s">
        <v>1010</v>
      </c>
      <c r="AM3" s="165" t="s">
        <v>1006</v>
      </c>
      <c r="AN3" s="1006" t="s">
        <v>551</v>
      </c>
      <c r="AO3" s="165" t="s">
        <v>1006</v>
      </c>
      <c r="AP3" s="1006" t="s">
        <v>551</v>
      </c>
      <c r="AQ3" s="165" t="s">
        <v>1006</v>
      </c>
      <c r="AR3" s="1006" t="s">
        <v>551</v>
      </c>
      <c r="AS3" s="165" t="s">
        <v>1006</v>
      </c>
      <c r="AT3" s="1006" t="s">
        <v>551</v>
      </c>
      <c r="AU3" s="165" t="s">
        <v>1006</v>
      </c>
      <c r="AV3" s="1006" t="s">
        <v>551</v>
      </c>
      <c r="AW3" s="165" t="s">
        <v>1006</v>
      </c>
      <c r="AX3" s="1006" t="s">
        <v>551</v>
      </c>
      <c r="AY3" s="165" t="s">
        <v>1006</v>
      </c>
      <c r="AZ3" s="1006" t="s">
        <v>551</v>
      </c>
      <c r="BA3" s="165" t="s">
        <v>1006</v>
      </c>
      <c r="BB3" s="1006" t="s">
        <v>551</v>
      </c>
      <c r="BC3" s="165" t="s">
        <v>1006</v>
      </c>
      <c r="BD3" s="1006" t="s">
        <v>551</v>
      </c>
      <c r="BE3" s="165" t="s">
        <v>1006</v>
      </c>
      <c r="BF3" s="1006" t="s">
        <v>551</v>
      </c>
      <c r="BG3" s="165" t="s">
        <v>1006</v>
      </c>
      <c r="BH3" s="1006" t="s">
        <v>551</v>
      </c>
      <c r="BI3" s="165" t="s">
        <v>1006</v>
      </c>
      <c r="BJ3" s="1006" t="s">
        <v>551</v>
      </c>
      <c r="BK3" s="165" t="s">
        <v>1006</v>
      </c>
      <c r="BL3" s="1006" t="s">
        <v>551</v>
      </c>
      <c r="BM3" s="165" t="s">
        <v>1006</v>
      </c>
      <c r="BN3" s="1006" t="s">
        <v>551</v>
      </c>
      <c r="BO3" s="165" t="s">
        <v>1006</v>
      </c>
      <c r="BP3" s="1006" t="s">
        <v>551</v>
      </c>
      <c r="BQ3" s="165" t="s">
        <v>155</v>
      </c>
      <c r="BR3" s="165" t="s">
        <v>645</v>
      </c>
      <c r="BS3" s="401"/>
      <c r="BT3" s="401"/>
      <c r="BU3" s="401"/>
      <c r="BV3" s="401"/>
      <c r="BW3" s="401"/>
      <c r="BX3" s="401"/>
      <c r="BY3" s="401"/>
      <c r="BZ3" s="401"/>
      <c r="CA3" s="401"/>
      <c r="CB3" s="613"/>
      <c r="CC3" s="401"/>
      <c r="CD3" s="401"/>
      <c r="CE3" s="401"/>
      <c r="CF3" s="401"/>
      <c r="CG3" s="401"/>
      <c r="CH3" s="401"/>
      <c r="CI3" s="401"/>
      <c r="CJ3" s="401"/>
      <c r="CK3" s="401"/>
      <c r="CL3" s="401"/>
      <c r="CM3" s="401"/>
      <c r="CN3" s="401"/>
      <c r="CO3" s="401"/>
      <c r="CP3" s="401"/>
      <c r="CQ3" s="401"/>
      <c r="CR3" s="401"/>
      <c r="CS3" s="401"/>
      <c r="CT3" s="401"/>
      <c r="CU3" s="401"/>
      <c r="CV3" s="401"/>
      <c r="CW3" s="401"/>
      <c r="CX3" s="401"/>
      <c r="CY3" s="401"/>
      <c r="CZ3" s="401"/>
      <c r="DA3" s="401"/>
      <c r="DB3" s="401"/>
      <c r="DC3" s="401"/>
      <c r="DD3" s="401"/>
      <c r="DE3" s="401"/>
      <c r="DF3" s="401"/>
      <c r="DG3" s="401"/>
      <c r="DH3" s="401"/>
      <c r="DI3" s="401"/>
      <c r="DJ3" s="401"/>
      <c r="DK3" s="401"/>
      <c r="DL3" s="401"/>
      <c r="DM3" s="401"/>
      <c r="DN3" s="401"/>
      <c r="DO3" s="401"/>
      <c r="DP3" s="401"/>
      <c r="DQ3" s="401"/>
      <c r="DR3" s="401"/>
      <c r="DS3" s="401"/>
      <c r="DT3" s="401"/>
      <c r="DU3" s="401"/>
      <c r="DV3" s="401"/>
      <c r="DW3" s="401"/>
      <c r="DX3" s="401"/>
      <c r="DY3" s="401"/>
      <c r="DZ3" s="401"/>
      <c r="EA3" s="401"/>
      <c r="EB3" s="401"/>
      <c r="EC3" s="401"/>
      <c r="ED3" s="401"/>
      <c r="EE3" s="401"/>
      <c r="EF3" s="401"/>
      <c r="EG3" s="401"/>
      <c r="EH3" s="401"/>
      <c r="EI3" s="401"/>
      <c r="EJ3" s="401"/>
      <c r="EK3" s="401"/>
      <c r="EL3" s="401"/>
      <c r="EM3" s="401"/>
      <c r="EN3" s="401"/>
      <c r="EO3" s="401"/>
      <c r="EP3" s="401"/>
      <c r="EQ3" s="401"/>
      <c r="ER3" s="401"/>
      <c r="ES3" s="401"/>
      <c r="ET3" s="401"/>
      <c r="EU3" s="401"/>
      <c r="EV3" s="401"/>
      <c r="EW3" s="401"/>
      <c r="EX3" s="401"/>
      <c r="EY3" s="401"/>
      <c r="EZ3" s="401"/>
      <c r="FA3" s="401"/>
      <c r="FB3" s="401"/>
      <c r="FC3" s="401"/>
      <c r="FD3" s="401"/>
      <c r="FE3" s="401"/>
      <c r="FF3" s="401"/>
      <c r="FG3" s="401"/>
      <c r="FH3" s="401"/>
      <c r="FI3" s="401"/>
      <c r="FJ3" s="401"/>
      <c r="FK3" s="401"/>
      <c r="FL3" s="401"/>
      <c r="FM3" s="401"/>
      <c r="FN3" s="401"/>
      <c r="FO3" s="401"/>
      <c r="FP3" s="401"/>
      <c r="FQ3" s="401"/>
      <c r="FR3" s="401"/>
      <c r="FS3" s="401"/>
      <c r="FT3" s="401"/>
      <c r="FU3" s="401"/>
      <c r="FV3" s="401"/>
      <c r="FW3" s="401"/>
      <c r="FX3" s="617" t="s">
        <v>677</v>
      </c>
      <c r="FY3" s="618" t="s">
        <v>678</v>
      </c>
      <c r="FZ3" s="618" t="s">
        <v>679</v>
      </c>
      <c r="GA3" s="618" t="s">
        <v>680</v>
      </c>
      <c r="GB3" s="618"/>
      <c r="GC3" s="618" t="s">
        <v>681</v>
      </c>
      <c r="GD3" s="618" t="s">
        <v>682</v>
      </c>
      <c r="GE3" s="618" t="s">
        <v>683</v>
      </c>
      <c r="GF3" s="618" t="s">
        <v>684</v>
      </c>
      <c r="GG3" s="618" t="s">
        <v>685</v>
      </c>
      <c r="GH3" s="618" t="s">
        <v>686</v>
      </c>
      <c r="GI3" s="618" t="s">
        <v>687</v>
      </c>
      <c r="GJ3" s="618" t="s">
        <v>688</v>
      </c>
      <c r="GK3" s="618" t="s">
        <v>689</v>
      </c>
      <c r="GL3" s="618" t="s">
        <v>690</v>
      </c>
      <c r="GM3" s="618" t="s">
        <v>691</v>
      </c>
      <c r="GN3" s="618" t="s">
        <v>692</v>
      </c>
      <c r="GO3" s="618" t="s">
        <v>693</v>
      </c>
      <c r="GP3" s="618" t="s">
        <v>694</v>
      </c>
      <c r="GQ3" s="618" t="s">
        <v>695</v>
      </c>
      <c r="GR3" s="618" t="s">
        <v>696</v>
      </c>
      <c r="GS3" s="618" t="s">
        <v>697</v>
      </c>
      <c r="GT3" s="618" t="s">
        <v>698</v>
      </c>
      <c r="GU3" s="618" t="s">
        <v>699</v>
      </c>
      <c r="GV3" s="618" t="s">
        <v>700</v>
      </c>
      <c r="GW3" s="618" t="s">
        <v>701</v>
      </c>
      <c r="GX3" s="618" t="s">
        <v>702</v>
      </c>
      <c r="GY3" s="618" t="s">
        <v>703</v>
      </c>
      <c r="GZ3" s="618" t="s">
        <v>704</v>
      </c>
      <c r="HA3" s="618" t="s">
        <v>705</v>
      </c>
      <c r="HB3" s="618" t="s">
        <v>706</v>
      </c>
      <c r="HC3" s="618" t="s">
        <v>707</v>
      </c>
      <c r="HD3" s="619" t="s">
        <v>708</v>
      </c>
      <c r="HE3" s="618" t="s">
        <v>709</v>
      </c>
      <c r="HF3" s="618" t="s">
        <v>710</v>
      </c>
      <c r="HG3" s="618" t="s">
        <v>711</v>
      </c>
      <c r="HH3" s="618" t="s">
        <v>712</v>
      </c>
      <c r="HI3" s="618" t="s">
        <v>713</v>
      </c>
      <c r="HJ3" s="618" t="s">
        <v>714</v>
      </c>
      <c r="HK3" s="618" t="s">
        <v>715</v>
      </c>
      <c r="HL3" s="618" t="s">
        <v>716</v>
      </c>
      <c r="HM3" s="618" t="s">
        <v>717</v>
      </c>
      <c r="HN3" s="618" t="s">
        <v>718</v>
      </c>
      <c r="HO3" s="618" t="s">
        <v>719</v>
      </c>
      <c r="HP3" s="618" t="s">
        <v>720</v>
      </c>
      <c r="HQ3" s="618" t="s">
        <v>721</v>
      </c>
      <c r="HR3" s="618" t="s">
        <v>722</v>
      </c>
      <c r="HS3" s="618" t="s">
        <v>723</v>
      </c>
      <c r="HT3" s="618" t="s">
        <v>724</v>
      </c>
      <c r="HU3" s="618" t="s">
        <v>725</v>
      </c>
      <c r="HV3" s="618" t="s">
        <v>726</v>
      </c>
      <c r="HW3" s="618" t="s">
        <v>727</v>
      </c>
      <c r="HX3" s="618" t="s">
        <v>728</v>
      </c>
      <c r="HY3" s="618" t="s">
        <v>729</v>
      </c>
      <c r="HZ3" s="618" t="s">
        <v>730</v>
      </c>
      <c r="IA3" s="618" t="s">
        <v>731</v>
      </c>
      <c r="IB3" s="618" t="s">
        <v>732</v>
      </c>
      <c r="IC3" s="618" t="s">
        <v>733</v>
      </c>
      <c r="ID3" s="618" t="s">
        <v>734</v>
      </c>
      <c r="IE3" s="618" t="s">
        <v>735</v>
      </c>
      <c r="IF3" s="618" t="s">
        <v>736</v>
      </c>
      <c r="IG3" s="618" t="s">
        <v>737</v>
      </c>
      <c r="IH3" s="618" t="s">
        <v>738</v>
      </c>
      <c r="II3" s="618" t="s">
        <v>739</v>
      </c>
      <c r="IJ3" s="618" t="s">
        <v>740</v>
      </c>
      <c r="IK3" s="618" t="s">
        <v>741</v>
      </c>
      <c r="IL3" s="618" t="s">
        <v>742</v>
      </c>
      <c r="IM3" s="618" t="s">
        <v>743</v>
      </c>
      <c r="IN3" s="618" t="s">
        <v>744</v>
      </c>
      <c r="IO3" s="618" t="s">
        <v>745</v>
      </c>
      <c r="IP3" s="618" t="s">
        <v>746</v>
      </c>
      <c r="IQ3" s="618" t="s">
        <v>747</v>
      </c>
      <c r="IR3" s="618" t="s">
        <v>748</v>
      </c>
      <c r="IS3" s="618" t="s">
        <v>749</v>
      </c>
      <c r="IT3" s="618" t="s">
        <v>750</v>
      </c>
      <c r="IU3" s="618" t="s">
        <v>751</v>
      </c>
      <c r="IV3" s="618" t="s">
        <v>752</v>
      </c>
      <c r="IW3" s="618" t="s">
        <v>753</v>
      </c>
      <c r="IX3" s="618" t="s">
        <v>754</v>
      </c>
      <c r="IY3" s="618" t="s">
        <v>755</v>
      </c>
      <c r="IZ3" s="618" t="s">
        <v>756</v>
      </c>
      <c r="JA3" s="618" t="s">
        <v>757</v>
      </c>
      <c r="JB3" s="618" t="s">
        <v>758</v>
      </c>
      <c r="JC3" s="618" t="s">
        <v>759</v>
      </c>
      <c r="JD3" s="618" t="s">
        <v>760</v>
      </c>
      <c r="JE3" s="618" t="s">
        <v>761</v>
      </c>
      <c r="JF3" s="618" t="s">
        <v>762</v>
      </c>
      <c r="JG3" s="618" t="s">
        <v>763</v>
      </c>
      <c r="JH3" s="618" t="s">
        <v>764</v>
      </c>
      <c r="JI3" s="618" t="s">
        <v>765</v>
      </c>
      <c r="JJ3" s="618" t="s">
        <v>766</v>
      </c>
      <c r="JK3" s="618" t="s">
        <v>767</v>
      </c>
      <c r="JL3" s="618" t="s">
        <v>768</v>
      </c>
      <c r="JM3" s="618" t="s">
        <v>769</v>
      </c>
      <c r="JN3" s="618" t="s">
        <v>770</v>
      </c>
      <c r="JO3" s="618" t="s">
        <v>771</v>
      </c>
      <c r="JP3" s="618" t="s">
        <v>772</v>
      </c>
      <c r="JQ3" s="618" t="s">
        <v>773</v>
      </c>
      <c r="JR3" s="618" t="s">
        <v>774</v>
      </c>
      <c r="JS3" s="618" t="s">
        <v>775</v>
      </c>
      <c r="JT3" s="618" t="s">
        <v>776</v>
      </c>
      <c r="JU3" s="618" t="s">
        <v>777</v>
      </c>
      <c r="JV3" s="620" t="s">
        <v>778</v>
      </c>
    </row>
    <row r="4" spans="1:285" ht="16" thickBot="1">
      <c r="A4" s="904" t="s">
        <v>5</v>
      </c>
      <c r="B4" s="1012">
        <f t="shared" ref="B4:B6" si="0">IF(AND(H4&gt;0,R4&gt;0),4,(IF(AND(H4&gt;0,R4=""),3,(IF(AND(I4&gt;0,S4&gt;0),1,(IF(AND(J4&gt;0,T4&gt;0),1,2)))))))</f>
        <v>1</v>
      </c>
      <c r="C4" s="1010" t="s">
        <v>52</v>
      </c>
      <c r="D4" s="1014" t="s">
        <v>141</v>
      </c>
      <c r="E4" s="1015" t="s">
        <v>34</v>
      </c>
      <c r="F4" s="1016">
        <v>0.68</v>
      </c>
      <c r="G4" s="437">
        <f>F4</f>
        <v>0.68</v>
      </c>
      <c r="H4" s="261"/>
      <c r="I4" s="298">
        <v>0.68</v>
      </c>
      <c r="J4" s="262"/>
      <c r="K4" s="876" t="s">
        <v>143</v>
      </c>
      <c r="L4" s="264" t="s">
        <v>12</v>
      </c>
      <c r="M4" s="265">
        <v>5</v>
      </c>
      <c r="N4" s="214">
        <v>5</v>
      </c>
      <c r="O4" s="266">
        <v>5</v>
      </c>
      <c r="P4" s="890">
        <f t="shared" ref="P4:P6" si="1">SUM(M4:O4)</f>
        <v>15</v>
      </c>
      <c r="Q4" s="895">
        <f>O4*N4*M4</f>
        <v>125</v>
      </c>
      <c r="R4" s="261"/>
      <c r="S4" s="298">
        <f>I4</f>
        <v>0.68</v>
      </c>
      <c r="T4" s="299"/>
      <c r="U4" s="254">
        <v>0</v>
      </c>
      <c r="V4" s="254" t="s">
        <v>642</v>
      </c>
      <c r="W4" s="1041">
        <f>IF(V4="RC", (U4*1.1+25000*S4),U4)</f>
        <v>0</v>
      </c>
      <c r="X4" s="534">
        <f>AB4+AD4+AF4+AH4+AJ4</f>
        <v>0</v>
      </c>
      <c r="Y4" s="535">
        <f t="shared" ref="Y4:Y6" si="2">IF(V4="RC",(IF(((W4+X4)*0.09)&gt;3000,((W4+X4)*0.09),3000)),(IF((X4+W4)=0,0,500)))</f>
        <v>0</v>
      </c>
      <c r="Z4" s="1033">
        <f t="shared" ref="Z4:Z6" si="3">IF((S4+T4)=0,0,(X4+W4+Y4))</f>
        <v>0</v>
      </c>
      <c r="AA4" s="602"/>
      <c r="AB4" s="543">
        <f t="shared" ref="AB4:AB6" si="4">AA4*26*F4*440/27*$Z$151</f>
        <v>0</v>
      </c>
      <c r="AC4" s="548"/>
      <c r="AD4" s="557">
        <f t="shared" ref="AD4:AD6" si="5">F4*AC4*$Z$152</f>
        <v>0</v>
      </c>
      <c r="AE4" s="513"/>
      <c r="AF4" s="543">
        <f t="shared" ref="AF4:AF6" si="6">AE4*$Z$153</f>
        <v>0</v>
      </c>
      <c r="AG4" s="543"/>
      <c r="AH4" s="557">
        <f t="shared" ref="AH4:AH6" si="7">IF(AG4="",AG4*0,10000)</f>
        <v>0</v>
      </c>
      <c r="AI4" s="543"/>
      <c r="AJ4" s="874">
        <v>0</v>
      </c>
      <c r="AK4" s="969"/>
      <c r="AL4" s="1022">
        <v>2017</v>
      </c>
      <c r="AM4" s="17" t="str">
        <f t="shared" ref="AM4:AM6" si="8">IF(($AL4=2018),($S4+$T4)," ")</f>
        <v xml:space="preserve"> </v>
      </c>
      <c r="AN4" s="979" t="str">
        <f t="shared" ref="AN4:AN6" si="9">IF($AM4=" ", " ", $Z4)</f>
        <v xml:space="preserve"> </v>
      </c>
      <c r="AO4" s="980" t="str">
        <f t="shared" ref="AO4:AO6" si="10">IF(($AL4=2019),($S4+$T4)," ")</f>
        <v xml:space="preserve"> </v>
      </c>
      <c r="AP4" s="979" t="str">
        <f t="shared" ref="AP4:AP6" si="11">IF($AO4=" ", " ", $Z4)</f>
        <v xml:space="preserve"> </v>
      </c>
      <c r="AQ4" s="980" t="str">
        <f t="shared" ref="AQ4:AQ6" si="12">IF(($AL4=2020),($S4+$T4)," ")</f>
        <v xml:space="preserve"> </v>
      </c>
      <c r="AR4" s="979" t="str">
        <f t="shared" ref="AR4:AR6" si="13">IF(AQ4=" ", " ", $Z4)</f>
        <v xml:space="preserve"> </v>
      </c>
      <c r="AS4" s="980" t="str">
        <f t="shared" ref="AS4:AS6" si="14">IF(($AL4=2021),($S4+$T4)," ")</f>
        <v xml:space="preserve"> </v>
      </c>
      <c r="AT4" s="979" t="str">
        <f t="shared" ref="AT4:AT6" si="15">IF(AS4=" ", " ", $Z4)</f>
        <v xml:space="preserve"> </v>
      </c>
      <c r="AU4" s="980" t="str">
        <f t="shared" ref="AU4:AU6" si="16">IF(($AL4=2022),($S4+$T4)," ")</f>
        <v xml:space="preserve"> </v>
      </c>
      <c r="AV4" s="979" t="str">
        <f t="shared" ref="AV4:AV6" si="17">IF(AU4=" ", " ", $Z4)</f>
        <v xml:space="preserve"> </v>
      </c>
      <c r="AW4" s="980" t="str">
        <f t="shared" ref="AW4:AW6" si="18">IF(($AL4=2023),($S4+$T4)," ")</f>
        <v xml:space="preserve"> </v>
      </c>
      <c r="AX4" s="979" t="str">
        <f t="shared" ref="AX4:AX6" si="19">IF(AW4=" ", " ", $Z4)</f>
        <v xml:space="preserve"> </v>
      </c>
      <c r="AY4" s="980" t="str">
        <f t="shared" ref="AY4:AY6" si="20">IF(($AL4=2024),($S4+$T4)," ")</f>
        <v xml:space="preserve"> </v>
      </c>
      <c r="AZ4" s="979" t="str">
        <f t="shared" ref="AZ4:AZ6" si="21">IF(AY4=" ", " ", $Z4)</f>
        <v xml:space="preserve"> </v>
      </c>
      <c r="BA4" s="980" t="str">
        <f t="shared" ref="BA4:BA6" si="22">IF(($AL4=2025),($S4+$T4)," ")</f>
        <v xml:space="preserve"> </v>
      </c>
      <c r="BB4" s="979" t="str">
        <f t="shared" ref="BB4:BB6" si="23">IF(BA4=" ", " ", $Z4)</f>
        <v xml:space="preserve"> </v>
      </c>
      <c r="BC4" s="980" t="str">
        <f t="shared" ref="BC4:BC6" si="24">IF(($AL4=2026),($S4+$T4)," ")</f>
        <v xml:space="preserve"> </v>
      </c>
      <c r="BD4" s="979" t="str">
        <f t="shared" ref="BD4:BD6" si="25">IF(BC4=" ", " ", $Z4)</f>
        <v xml:space="preserve"> </v>
      </c>
      <c r="BE4" s="980" t="str">
        <f t="shared" ref="BE4:BE6" si="26">IF(($AL4=2027),($S4+$T4)," ")</f>
        <v xml:space="preserve"> </v>
      </c>
      <c r="BF4" s="979" t="str">
        <f t="shared" ref="BF4:BF6" si="27">IF(BE4=" ", " ", $Z4)</f>
        <v xml:space="preserve"> </v>
      </c>
      <c r="BG4" s="980" t="str">
        <f t="shared" ref="BG4:BG6" si="28">IF(($AL4=2028),($S4+$T4)," ")</f>
        <v xml:space="preserve"> </v>
      </c>
      <c r="BH4" s="979" t="str">
        <f t="shared" ref="BH4:BH6" si="29">IF(BG4=" ", " ", $Z4)</f>
        <v xml:space="preserve"> </v>
      </c>
      <c r="BI4" s="980" t="str">
        <f t="shared" ref="BI4:BI6" si="30">IF(($AL4=2029),($S4+$T4)," ")</f>
        <v xml:space="preserve"> </v>
      </c>
      <c r="BJ4" s="979" t="str">
        <f t="shared" ref="BJ4:BJ6" si="31">IF(BI4=" ", " ", $Z4)</f>
        <v xml:space="preserve"> </v>
      </c>
      <c r="BK4" s="980" t="str">
        <f t="shared" ref="BK4:BK6" si="32">IF(($AL4=2030),($S4+$T4)," ")</f>
        <v xml:space="preserve"> </v>
      </c>
      <c r="BL4" s="979" t="str">
        <f t="shared" ref="BL4:BL6" si="33">IF(BK4=" ", " ", $Z4)</f>
        <v xml:space="preserve"> </v>
      </c>
      <c r="BM4" s="980" t="str">
        <f t="shared" ref="BM4:BM6" si="34">IF(($AL4=2031),($S4+$T4)," ")</f>
        <v xml:space="preserve"> </v>
      </c>
      <c r="BN4" s="979" t="str">
        <f t="shared" ref="BN4:BN6" si="35">IF(BM4=" ", " ", $Z4)</f>
        <v xml:space="preserve"> </v>
      </c>
      <c r="BO4" s="980" t="str">
        <f t="shared" ref="BO4:BO6" si="36">IF(($AL4=2032),($S4+$T4)," ")</f>
        <v xml:space="preserve"> </v>
      </c>
      <c r="BP4" s="979" t="str">
        <f t="shared" ref="BP4:BP6" si="37">IF(BO4=" ", " ", $Z4)</f>
        <v xml:space="preserve"> </v>
      </c>
      <c r="BQ4" s="163" t="s">
        <v>613</v>
      </c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401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/>
      <c r="DW4" s="163"/>
      <c r="DX4" s="163"/>
      <c r="DY4" s="163"/>
      <c r="DZ4" s="163"/>
      <c r="EA4" s="163"/>
      <c r="EB4" s="163"/>
      <c r="EC4" s="163"/>
      <c r="ED4" s="163"/>
      <c r="EE4" s="163"/>
      <c r="EF4" s="163"/>
      <c r="EG4" s="163"/>
      <c r="EH4" s="163"/>
      <c r="EI4" s="163"/>
      <c r="EJ4" s="163"/>
      <c r="EK4" s="163"/>
      <c r="EL4" s="163"/>
      <c r="EM4" s="163"/>
      <c r="EN4" s="163"/>
      <c r="EO4" s="163"/>
      <c r="EP4" s="163"/>
      <c r="EQ4" s="163"/>
      <c r="ER4" s="163"/>
      <c r="ES4" s="163"/>
      <c r="ET4" s="163"/>
      <c r="EU4" s="163"/>
      <c r="EV4" s="163"/>
      <c r="EW4" s="163"/>
      <c r="EX4" s="163"/>
      <c r="EY4" s="163"/>
      <c r="EZ4" s="163"/>
      <c r="FA4" s="163"/>
      <c r="FB4" s="163"/>
      <c r="FC4" s="163"/>
      <c r="FD4" s="163"/>
      <c r="FE4" s="163"/>
      <c r="FF4" s="163"/>
      <c r="FG4" s="163"/>
      <c r="FH4" s="163"/>
      <c r="FI4" s="163"/>
      <c r="FJ4" s="163"/>
      <c r="FK4" s="163"/>
      <c r="FL4" s="163"/>
      <c r="FM4" s="163"/>
      <c r="FN4" s="163"/>
      <c r="FO4" s="163"/>
      <c r="FP4" s="163"/>
      <c r="FQ4" s="163"/>
      <c r="FR4" s="163"/>
      <c r="FS4" s="163"/>
      <c r="FT4" s="163"/>
      <c r="FU4" s="163"/>
      <c r="FV4" s="163"/>
      <c r="FW4" s="163"/>
      <c r="FX4" s="625" t="s">
        <v>293</v>
      </c>
      <c r="FY4" s="626">
        <v>161</v>
      </c>
      <c r="FZ4" s="626">
        <v>28092709</v>
      </c>
      <c r="GA4" s="626">
        <v>40</v>
      </c>
      <c r="GB4" s="626" t="s">
        <v>779</v>
      </c>
      <c r="GC4" s="626">
        <v>22</v>
      </c>
      <c r="GD4" s="626">
        <v>2012</v>
      </c>
      <c r="GE4" s="626">
        <v>1</v>
      </c>
      <c r="GF4" s="626" t="s">
        <v>780</v>
      </c>
      <c r="GG4" s="626">
        <v>1</v>
      </c>
      <c r="GH4" s="626">
        <v>1</v>
      </c>
      <c r="GI4" s="626" t="s">
        <v>780</v>
      </c>
      <c r="GJ4" s="626">
        <v>1</v>
      </c>
      <c r="GK4" s="626" t="s">
        <v>781</v>
      </c>
      <c r="GL4" s="626" t="s">
        <v>782</v>
      </c>
      <c r="GM4" s="626">
        <v>66</v>
      </c>
      <c r="GN4" s="626" t="s">
        <v>783</v>
      </c>
      <c r="GO4" s="626">
        <v>0</v>
      </c>
      <c r="GP4" s="626">
        <v>0</v>
      </c>
      <c r="GQ4" s="626">
        <v>4</v>
      </c>
      <c r="GR4" s="626">
        <v>2</v>
      </c>
      <c r="GS4" s="626" t="s">
        <v>783</v>
      </c>
      <c r="GT4" s="626" t="s">
        <v>783</v>
      </c>
      <c r="GU4" s="626" t="s">
        <v>783</v>
      </c>
      <c r="GV4" s="626" t="s">
        <v>783</v>
      </c>
      <c r="GW4" s="626" t="s">
        <v>783</v>
      </c>
      <c r="GX4" s="626" t="s">
        <v>783</v>
      </c>
      <c r="GY4" s="626">
        <v>1649</v>
      </c>
      <c r="GZ4" s="626">
        <v>0.11</v>
      </c>
      <c r="HA4" s="626">
        <v>5</v>
      </c>
      <c r="HB4" s="626" t="s">
        <v>783</v>
      </c>
      <c r="HC4" s="626" t="s">
        <v>782</v>
      </c>
      <c r="HD4" s="626">
        <v>15</v>
      </c>
      <c r="HE4" s="626" t="s">
        <v>783</v>
      </c>
      <c r="HF4" s="626">
        <v>0</v>
      </c>
      <c r="HG4" s="626" t="s">
        <v>783</v>
      </c>
      <c r="HH4" s="626">
        <v>0</v>
      </c>
      <c r="HI4" s="626">
        <v>1</v>
      </c>
      <c r="HJ4" s="626">
        <v>45</v>
      </c>
      <c r="HK4" s="626" t="s">
        <v>784</v>
      </c>
      <c r="HL4" s="626" t="s">
        <v>785</v>
      </c>
      <c r="HM4" s="626" t="s">
        <v>783</v>
      </c>
      <c r="HN4" s="626" t="s">
        <v>783</v>
      </c>
      <c r="HO4" s="626" t="s">
        <v>783</v>
      </c>
      <c r="HP4" s="626" t="s">
        <v>783</v>
      </c>
      <c r="HQ4" s="626" t="s">
        <v>783</v>
      </c>
      <c r="HR4" s="626">
        <v>3980783</v>
      </c>
      <c r="HS4" s="626" t="s">
        <v>783</v>
      </c>
      <c r="HT4" s="626" t="s">
        <v>786</v>
      </c>
      <c r="HU4" s="626" t="s">
        <v>787</v>
      </c>
      <c r="HV4" s="626">
        <v>4</v>
      </c>
      <c r="HW4" s="626">
        <v>2013</v>
      </c>
      <c r="HX4" s="626">
        <v>63</v>
      </c>
      <c r="HY4" s="626">
        <v>0</v>
      </c>
      <c r="HZ4" s="626">
        <v>581</v>
      </c>
      <c r="IA4" s="627">
        <v>41358.405266203707</v>
      </c>
      <c r="IB4" s="626" t="s">
        <v>788</v>
      </c>
      <c r="IC4" s="626">
        <v>3976305</v>
      </c>
      <c r="ID4" s="626">
        <v>2013</v>
      </c>
      <c r="IE4" s="626">
        <v>1712</v>
      </c>
      <c r="IF4" s="626" t="s">
        <v>783</v>
      </c>
      <c r="IG4" s="626" t="s">
        <v>783</v>
      </c>
      <c r="IH4" s="626" t="s">
        <v>783</v>
      </c>
      <c r="II4" s="626" t="s">
        <v>783</v>
      </c>
      <c r="IJ4" s="626" t="s">
        <v>783</v>
      </c>
      <c r="IK4" s="626" t="s">
        <v>783</v>
      </c>
      <c r="IL4" s="626" t="s">
        <v>783</v>
      </c>
      <c r="IM4" s="626" t="s">
        <v>783</v>
      </c>
      <c r="IN4" s="626" t="s">
        <v>783</v>
      </c>
      <c r="IO4" s="626">
        <v>1649</v>
      </c>
      <c r="IP4" s="627">
        <v>38943.586388888885</v>
      </c>
      <c r="IQ4" s="626" t="s">
        <v>783</v>
      </c>
      <c r="IR4" s="626" t="s">
        <v>783</v>
      </c>
      <c r="IS4" s="626" t="s">
        <v>783</v>
      </c>
      <c r="IT4" s="626" t="s">
        <v>783</v>
      </c>
      <c r="IU4" s="626" t="s">
        <v>783</v>
      </c>
      <c r="IV4" s="626" t="s">
        <v>783</v>
      </c>
      <c r="IW4" s="626" t="s">
        <v>783</v>
      </c>
      <c r="IX4" s="626" t="s">
        <v>781</v>
      </c>
      <c r="IY4" s="626">
        <v>45</v>
      </c>
      <c r="IZ4" s="626" t="s">
        <v>789</v>
      </c>
      <c r="JA4" s="626" t="s">
        <v>783</v>
      </c>
      <c r="JB4" s="626" t="s">
        <v>783</v>
      </c>
      <c r="JC4" s="626" t="s">
        <v>783</v>
      </c>
      <c r="JD4" s="626">
        <v>329377</v>
      </c>
      <c r="JE4" s="626" t="s">
        <v>783</v>
      </c>
      <c r="JF4" s="626" t="s">
        <v>783</v>
      </c>
      <c r="JG4" s="626" t="s">
        <v>783</v>
      </c>
      <c r="JH4" s="626" t="s">
        <v>783</v>
      </c>
      <c r="JI4" s="626" t="s">
        <v>783</v>
      </c>
      <c r="JJ4" s="626" t="s">
        <v>783</v>
      </c>
      <c r="JK4" s="626" t="s">
        <v>783</v>
      </c>
      <c r="JL4" s="626" t="s">
        <v>790</v>
      </c>
      <c r="JM4" s="626">
        <v>4</v>
      </c>
      <c r="JN4" s="626">
        <v>2</v>
      </c>
      <c r="JO4" s="626" t="s">
        <v>783</v>
      </c>
      <c r="JP4" s="626">
        <v>10711928</v>
      </c>
      <c r="JQ4" s="626">
        <v>2011</v>
      </c>
      <c r="JR4" s="626">
        <v>3</v>
      </c>
      <c r="JS4" s="626" t="s">
        <v>783</v>
      </c>
      <c r="JT4" s="626" t="s">
        <v>783</v>
      </c>
      <c r="JU4" s="626" t="s">
        <v>791</v>
      </c>
      <c r="JV4" s="628">
        <v>601.969472</v>
      </c>
      <c r="JW4">
        <f>SUM(JV4:JV4)</f>
        <v>601.969472</v>
      </c>
      <c r="JX4" s="225">
        <v>0.25</v>
      </c>
    </row>
    <row r="5" spans="1:285" s="224" customFormat="1" ht="16" thickBot="1">
      <c r="A5" s="905" t="s">
        <v>5</v>
      </c>
      <c r="B5" s="1013">
        <f t="shared" si="0"/>
        <v>1</v>
      </c>
      <c r="C5" s="1011" t="s">
        <v>55</v>
      </c>
      <c r="D5" s="1017" t="s">
        <v>185</v>
      </c>
      <c r="E5" s="1018" t="s">
        <v>158</v>
      </c>
      <c r="F5" s="1019">
        <v>2.04</v>
      </c>
      <c r="G5" s="120">
        <f>F5+G4</f>
        <v>2.72</v>
      </c>
      <c r="H5" s="46"/>
      <c r="I5" s="3">
        <v>2.04</v>
      </c>
      <c r="J5" s="29"/>
      <c r="K5" s="17" t="s">
        <v>187</v>
      </c>
      <c r="L5" s="9"/>
      <c r="M5" s="72">
        <v>5</v>
      </c>
      <c r="N5" s="72">
        <v>5</v>
      </c>
      <c r="O5" s="73">
        <v>5</v>
      </c>
      <c r="P5" s="891">
        <f t="shared" si="1"/>
        <v>15</v>
      </c>
      <c r="Q5" s="897">
        <f>O5*N5*M5</f>
        <v>125</v>
      </c>
      <c r="R5" s="46"/>
      <c r="S5" s="3">
        <f>I5</f>
        <v>2.04</v>
      </c>
      <c r="T5" s="43"/>
      <c r="U5" s="219">
        <v>0</v>
      </c>
      <c r="V5" s="219" t="s">
        <v>642</v>
      </c>
      <c r="W5" s="1042">
        <f>IF(V5="RC", (U5*1.1+25000*S5),U5)</f>
        <v>0</v>
      </c>
      <c r="X5" s="537">
        <f>AB5+AD5+AF5+AH5+AJ5</f>
        <v>0</v>
      </c>
      <c r="Y5" s="538">
        <f t="shared" si="2"/>
        <v>0</v>
      </c>
      <c r="Z5" s="1034">
        <f t="shared" si="3"/>
        <v>0</v>
      </c>
      <c r="AA5" s="881"/>
      <c r="AB5" s="494">
        <f t="shared" si="4"/>
        <v>0</v>
      </c>
      <c r="AC5" s="551"/>
      <c r="AD5" s="560">
        <f t="shared" si="5"/>
        <v>0</v>
      </c>
      <c r="AE5" s="516"/>
      <c r="AF5" s="494">
        <f t="shared" si="6"/>
        <v>0</v>
      </c>
      <c r="AG5" s="494"/>
      <c r="AH5" s="560">
        <f t="shared" si="7"/>
        <v>0</v>
      </c>
      <c r="AI5" s="494"/>
      <c r="AJ5" s="804">
        <v>0</v>
      </c>
      <c r="AK5" s="902"/>
      <c r="AL5" s="910">
        <v>2017</v>
      </c>
      <c r="AM5" s="18" t="str">
        <f t="shared" si="8"/>
        <v xml:space="preserve"> </v>
      </c>
      <c r="AN5" s="747" t="str">
        <f t="shared" si="9"/>
        <v xml:space="preserve"> </v>
      </c>
      <c r="AO5" s="4" t="str">
        <f t="shared" si="10"/>
        <v xml:space="preserve"> </v>
      </c>
      <c r="AP5" s="747" t="str">
        <f t="shared" si="11"/>
        <v xml:space="preserve"> </v>
      </c>
      <c r="AQ5" s="4" t="str">
        <f t="shared" si="12"/>
        <v xml:space="preserve"> </v>
      </c>
      <c r="AR5" s="747" t="str">
        <f t="shared" si="13"/>
        <v xml:space="preserve"> </v>
      </c>
      <c r="AS5" s="4" t="str">
        <f t="shared" si="14"/>
        <v xml:space="preserve"> </v>
      </c>
      <c r="AT5" s="747" t="str">
        <f t="shared" si="15"/>
        <v xml:space="preserve"> </v>
      </c>
      <c r="AU5" s="4" t="str">
        <f t="shared" si="16"/>
        <v xml:space="preserve"> </v>
      </c>
      <c r="AV5" s="747" t="str">
        <f t="shared" si="17"/>
        <v xml:space="preserve"> </v>
      </c>
      <c r="AW5" s="4" t="str">
        <f t="shared" si="18"/>
        <v xml:space="preserve"> </v>
      </c>
      <c r="AX5" s="747" t="str">
        <f t="shared" si="19"/>
        <v xml:space="preserve"> </v>
      </c>
      <c r="AY5" s="4" t="str">
        <f t="shared" si="20"/>
        <v xml:space="preserve"> </v>
      </c>
      <c r="AZ5" s="747" t="str">
        <f t="shared" si="21"/>
        <v xml:space="preserve"> </v>
      </c>
      <c r="BA5" s="4" t="str">
        <f t="shared" si="22"/>
        <v xml:space="preserve"> </v>
      </c>
      <c r="BB5" s="747" t="str">
        <f t="shared" si="23"/>
        <v xml:space="preserve"> </v>
      </c>
      <c r="BC5" s="4" t="str">
        <f t="shared" si="24"/>
        <v xml:space="preserve"> </v>
      </c>
      <c r="BD5" s="747" t="str">
        <f t="shared" si="25"/>
        <v xml:space="preserve"> </v>
      </c>
      <c r="BE5" s="4" t="str">
        <f t="shared" si="26"/>
        <v xml:space="preserve"> </v>
      </c>
      <c r="BF5" s="747" t="str">
        <f t="shared" si="27"/>
        <v xml:space="preserve"> </v>
      </c>
      <c r="BG5" s="4" t="str">
        <f t="shared" si="28"/>
        <v xml:space="preserve"> </v>
      </c>
      <c r="BH5" s="747" t="str">
        <f t="shared" si="29"/>
        <v xml:space="preserve"> </v>
      </c>
      <c r="BI5" s="4" t="str">
        <f t="shared" si="30"/>
        <v xml:space="preserve"> </v>
      </c>
      <c r="BJ5" s="747" t="str">
        <f t="shared" si="31"/>
        <v xml:space="preserve"> </v>
      </c>
      <c r="BK5" s="4" t="str">
        <f t="shared" si="32"/>
        <v xml:space="preserve"> </v>
      </c>
      <c r="BL5" s="747" t="str">
        <f t="shared" si="33"/>
        <v xml:space="preserve"> </v>
      </c>
      <c r="BM5" s="4" t="str">
        <f t="shared" si="34"/>
        <v xml:space="preserve"> </v>
      </c>
      <c r="BN5" s="747" t="str">
        <f t="shared" si="35"/>
        <v xml:space="preserve"> </v>
      </c>
      <c r="BO5" s="4" t="str">
        <f t="shared" si="36"/>
        <v xml:space="preserve"> </v>
      </c>
      <c r="BP5" s="747" t="str">
        <f t="shared" si="37"/>
        <v xml:space="preserve"> </v>
      </c>
      <c r="BQ5" s="389" t="s">
        <v>613</v>
      </c>
      <c r="BR5" s="389"/>
      <c r="BS5" s="389"/>
      <c r="BT5" s="389"/>
      <c r="BU5" s="389"/>
      <c r="BV5" s="389"/>
      <c r="BW5" s="389"/>
      <c r="BX5" s="389"/>
      <c r="BY5" s="389"/>
      <c r="BZ5" s="389"/>
      <c r="CA5" s="389"/>
      <c r="CB5" s="163">
        <f t="shared" ref="CB5:CB36" si="38">(F5+H5+I5+J5+R5+S5+T5)/3-F5</f>
        <v>0</v>
      </c>
      <c r="CC5" s="389"/>
      <c r="CD5" s="389"/>
      <c r="CE5" s="389"/>
      <c r="CF5" s="389"/>
      <c r="CG5" s="389"/>
      <c r="CH5" s="389"/>
      <c r="CI5" s="389"/>
      <c r="CJ5" s="389"/>
      <c r="CK5" s="389"/>
      <c r="CL5" s="389"/>
      <c r="CM5" s="389"/>
      <c r="CN5" s="389"/>
      <c r="CO5" s="389"/>
      <c r="CP5" s="389"/>
      <c r="CQ5" s="389"/>
      <c r="CR5" s="389"/>
      <c r="CS5" s="389"/>
      <c r="CT5" s="389"/>
      <c r="CU5" s="389"/>
      <c r="CV5" s="389"/>
      <c r="CW5" s="389"/>
      <c r="CX5" s="389"/>
      <c r="CY5" s="389"/>
      <c r="CZ5" s="389"/>
      <c r="DA5" s="389"/>
      <c r="DB5" s="389"/>
      <c r="DC5" s="389"/>
      <c r="DD5" s="389"/>
      <c r="DE5" s="389"/>
      <c r="DF5" s="389"/>
      <c r="DG5" s="389"/>
      <c r="DH5" s="389"/>
      <c r="DI5" s="389"/>
      <c r="DJ5" s="389"/>
      <c r="DK5" s="389"/>
      <c r="DL5" s="389"/>
      <c r="DM5" s="389"/>
      <c r="DN5" s="389"/>
      <c r="DO5" s="389"/>
      <c r="DP5" s="389"/>
      <c r="DQ5" s="389"/>
      <c r="DR5" s="389"/>
      <c r="DS5" s="389"/>
      <c r="DT5" s="389"/>
      <c r="DU5" s="389"/>
      <c r="DV5" s="389"/>
      <c r="DW5" s="389"/>
      <c r="DX5" s="389"/>
      <c r="DY5" s="389"/>
      <c r="DZ5" s="389"/>
      <c r="EA5" s="389"/>
      <c r="EB5" s="389"/>
      <c r="EC5" s="389"/>
      <c r="ED5" s="389"/>
      <c r="EE5" s="389"/>
      <c r="EF5" s="389"/>
      <c r="EG5" s="389"/>
      <c r="EH5" s="389"/>
      <c r="EI5" s="389"/>
      <c r="EJ5" s="389"/>
      <c r="EK5" s="389"/>
      <c r="EL5" s="389"/>
      <c r="EM5" s="389"/>
      <c r="EN5" s="389"/>
      <c r="EO5" s="389"/>
      <c r="EP5" s="389"/>
      <c r="EQ5" s="389"/>
      <c r="ER5" s="389"/>
      <c r="ES5" s="389"/>
      <c r="ET5" s="389"/>
      <c r="EU5" s="389"/>
      <c r="EV5" s="389"/>
      <c r="EW5" s="389"/>
      <c r="EX5" s="389"/>
      <c r="EY5" s="389"/>
      <c r="EZ5" s="389"/>
      <c r="FA5" s="389"/>
      <c r="FB5" s="389"/>
      <c r="FC5" s="389"/>
      <c r="FD5" s="389"/>
      <c r="FE5" s="389"/>
      <c r="FF5" s="389"/>
      <c r="FG5" s="389"/>
      <c r="FH5" s="389"/>
      <c r="FI5" s="389"/>
      <c r="FJ5" s="389"/>
      <c r="FK5" s="389"/>
      <c r="FL5" s="389"/>
      <c r="FM5" s="389"/>
      <c r="FN5" s="389"/>
      <c r="FO5" s="389"/>
      <c r="FP5" s="389"/>
      <c r="FQ5" s="389"/>
      <c r="FR5" s="389"/>
      <c r="FS5" s="389"/>
      <c r="FT5" s="389"/>
      <c r="FU5" s="389"/>
      <c r="FV5" s="389"/>
      <c r="FW5" s="389"/>
      <c r="FX5" s="621" t="s">
        <v>316</v>
      </c>
      <c r="FY5" s="622">
        <v>140</v>
      </c>
      <c r="FZ5" s="622">
        <v>30289242</v>
      </c>
      <c r="GA5" s="622">
        <v>57</v>
      </c>
      <c r="GB5" s="622" t="s">
        <v>801</v>
      </c>
      <c r="GC5" s="622">
        <v>20</v>
      </c>
      <c r="GD5" s="622">
        <v>1970</v>
      </c>
      <c r="GE5" s="622">
        <v>1</v>
      </c>
      <c r="GF5" s="622" t="s">
        <v>780</v>
      </c>
      <c r="GG5" s="622">
        <v>2</v>
      </c>
      <c r="GH5" s="622">
        <v>1</v>
      </c>
      <c r="GI5" s="622" t="s">
        <v>780</v>
      </c>
      <c r="GJ5" s="622">
        <v>2</v>
      </c>
      <c r="GK5" s="622" t="s">
        <v>781</v>
      </c>
      <c r="GL5" s="622" t="s">
        <v>782</v>
      </c>
      <c r="GM5" s="622">
        <v>66</v>
      </c>
      <c r="GN5" s="622" t="s">
        <v>783</v>
      </c>
      <c r="GO5" s="622">
        <v>0</v>
      </c>
      <c r="GP5" s="622">
        <v>0</v>
      </c>
      <c r="GQ5" s="622">
        <v>4</v>
      </c>
      <c r="GR5" s="622">
        <v>2</v>
      </c>
      <c r="GS5" s="622">
        <v>2</v>
      </c>
      <c r="GT5" s="622" t="s">
        <v>783</v>
      </c>
      <c r="GU5" s="622" t="s">
        <v>783</v>
      </c>
      <c r="GV5" s="622" t="s">
        <v>783</v>
      </c>
      <c r="GW5" s="622" t="s">
        <v>783</v>
      </c>
      <c r="GX5" s="622" t="s">
        <v>783</v>
      </c>
      <c r="GY5" s="622">
        <v>1649</v>
      </c>
      <c r="GZ5" s="622">
        <v>0.68</v>
      </c>
      <c r="HA5" s="622">
        <v>5</v>
      </c>
      <c r="HB5" s="622" t="s">
        <v>783</v>
      </c>
      <c r="HC5" s="622" t="s">
        <v>782</v>
      </c>
      <c r="HD5" s="622">
        <v>75</v>
      </c>
      <c r="HE5" s="622" t="s">
        <v>783</v>
      </c>
      <c r="HF5" s="622">
        <v>0</v>
      </c>
      <c r="HG5" s="622" t="s">
        <v>783</v>
      </c>
      <c r="HH5" s="622">
        <v>0</v>
      </c>
      <c r="HI5" s="622">
        <v>1</v>
      </c>
      <c r="HJ5" s="622">
        <v>45</v>
      </c>
      <c r="HK5" s="622" t="s">
        <v>784</v>
      </c>
      <c r="HL5" s="622" t="s">
        <v>785</v>
      </c>
      <c r="HM5" s="622" t="s">
        <v>783</v>
      </c>
      <c r="HN5" s="622" t="s">
        <v>783</v>
      </c>
      <c r="HO5" s="622" t="s">
        <v>783</v>
      </c>
      <c r="HP5" s="622" t="s">
        <v>783</v>
      </c>
      <c r="HQ5" s="622" t="s">
        <v>783</v>
      </c>
      <c r="HR5" s="622">
        <v>3978917</v>
      </c>
      <c r="HS5" s="622" t="s">
        <v>783</v>
      </c>
      <c r="HT5" s="622" t="s">
        <v>786</v>
      </c>
      <c r="HU5" s="622" t="s">
        <v>787</v>
      </c>
      <c r="HV5" s="622">
        <v>4</v>
      </c>
      <c r="HW5" s="622">
        <v>2014</v>
      </c>
      <c r="HX5" s="622">
        <v>63</v>
      </c>
      <c r="HY5" s="622">
        <v>0</v>
      </c>
      <c r="HZ5" s="622">
        <v>3590</v>
      </c>
      <c r="IA5" s="623">
        <v>41697.500081018516</v>
      </c>
      <c r="IB5" s="622" t="s">
        <v>788</v>
      </c>
      <c r="IC5" s="622">
        <v>3974439</v>
      </c>
      <c r="ID5" s="622">
        <v>2014</v>
      </c>
      <c r="IE5" s="622">
        <v>1712</v>
      </c>
      <c r="IF5" s="622" t="s">
        <v>783</v>
      </c>
      <c r="IG5" s="622" t="s">
        <v>783</v>
      </c>
      <c r="IH5" s="622" t="s">
        <v>783</v>
      </c>
      <c r="II5" s="622" t="s">
        <v>783</v>
      </c>
      <c r="IJ5" s="622" t="s">
        <v>783</v>
      </c>
      <c r="IK5" s="622" t="s">
        <v>783</v>
      </c>
      <c r="IL5" s="622" t="s">
        <v>783</v>
      </c>
      <c r="IM5" s="622" t="s">
        <v>783</v>
      </c>
      <c r="IN5" s="622" t="s">
        <v>783</v>
      </c>
      <c r="IO5" s="622">
        <v>1649</v>
      </c>
      <c r="IP5" s="623">
        <v>37477.354571759257</v>
      </c>
      <c r="IQ5" s="622">
        <v>2</v>
      </c>
      <c r="IR5" s="622" t="s">
        <v>793</v>
      </c>
      <c r="IS5" s="622">
        <v>2</v>
      </c>
      <c r="IT5" s="644">
        <v>41275</v>
      </c>
      <c r="IU5" s="622" t="s">
        <v>783</v>
      </c>
      <c r="IV5" s="622" t="s">
        <v>783</v>
      </c>
      <c r="IW5" s="622" t="s">
        <v>783</v>
      </c>
      <c r="IX5" s="622" t="s">
        <v>781</v>
      </c>
      <c r="IY5" s="622">
        <v>45</v>
      </c>
      <c r="IZ5" s="622" t="s">
        <v>789</v>
      </c>
      <c r="JA5" s="622" t="s">
        <v>783</v>
      </c>
      <c r="JB5" s="622" t="s">
        <v>783</v>
      </c>
      <c r="JC5" s="622" t="s">
        <v>783</v>
      </c>
      <c r="JD5" s="622">
        <v>329379</v>
      </c>
      <c r="JE5" s="622" t="s">
        <v>783</v>
      </c>
      <c r="JF5" s="622" t="s">
        <v>783</v>
      </c>
      <c r="JG5" s="622" t="s">
        <v>802</v>
      </c>
      <c r="JH5" s="622">
        <v>57</v>
      </c>
      <c r="JI5" s="622" t="s">
        <v>783</v>
      </c>
      <c r="JJ5" s="622" t="s">
        <v>783</v>
      </c>
      <c r="JK5" s="622" t="s">
        <v>783</v>
      </c>
      <c r="JL5" s="622" t="s">
        <v>790</v>
      </c>
      <c r="JM5" s="622">
        <v>4</v>
      </c>
      <c r="JN5" s="622">
        <v>4</v>
      </c>
      <c r="JO5" s="622" t="s">
        <v>783</v>
      </c>
      <c r="JP5" s="622">
        <v>10711928</v>
      </c>
      <c r="JQ5" s="622">
        <v>2011</v>
      </c>
      <c r="JR5" s="622">
        <v>3</v>
      </c>
      <c r="JS5" s="622" t="s">
        <v>783</v>
      </c>
      <c r="JT5" s="622" t="s">
        <v>783</v>
      </c>
      <c r="JU5" s="622" t="s">
        <v>803</v>
      </c>
      <c r="JV5" s="624">
        <v>3550.4876859999999</v>
      </c>
      <c r="JW5">
        <f>JV5</f>
        <v>3550.4876859999999</v>
      </c>
      <c r="JX5" s="225">
        <v>0.67244084962121209</v>
      </c>
      <c r="JY5" s="838"/>
    </row>
    <row r="6" spans="1:285" ht="16" thickBot="1">
      <c r="A6" s="905" t="s">
        <v>5</v>
      </c>
      <c r="B6" s="1013">
        <f t="shared" si="0"/>
        <v>1</v>
      </c>
      <c r="C6" s="1011" t="s">
        <v>35</v>
      </c>
      <c r="D6" s="1020" t="s">
        <v>185</v>
      </c>
      <c r="E6" s="1021" t="s">
        <v>130</v>
      </c>
      <c r="F6" s="1019">
        <v>0.37</v>
      </c>
      <c r="G6" s="120">
        <f t="shared" ref="G6:G69" si="39">F6+G5</f>
        <v>3.0900000000000003</v>
      </c>
      <c r="H6" s="46"/>
      <c r="I6" s="3">
        <v>0.37</v>
      </c>
      <c r="J6" s="29"/>
      <c r="K6" s="18">
        <v>1975</v>
      </c>
      <c r="L6" s="5"/>
      <c r="M6" s="71">
        <v>1</v>
      </c>
      <c r="N6" s="71">
        <v>2</v>
      </c>
      <c r="O6" s="70">
        <v>4</v>
      </c>
      <c r="P6" s="891">
        <f t="shared" si="1"/>
        <v>7</v>
      </c>
      <c r="Q6" s="897">
        <v>125</v>
      </c>
      <c r="R6" s="46"/>
      <c r="S6" s="3">
        <v>0.37</v>
      </c>
      <c r="T6" s="25"/>
      <c r="U6" s="219">
        <v>0</v>
      </c>
      <c r="V6" s="219" t="s">
        <v>642</v>
      </c>
      <c r="W6" s="1042">
        <f t="shared" ref="W6" si="40">IF(V6="RC", (U6*1.1+15000*S6),U6)</f>
        <v>0</v>
      </c>
      <c r="X6" s="537">
        <v>0</v>
      </c>
      <c r="Y6" s="538">
        <f t="shared" si="2"/>
        <v>0</v>
      </c>
      <c r="Z6" s="1034">
        <f t="shared" si="3"/>
        <v>0</v>
      </c>
      <c r="AA6" s="883">
        <v>6</v>
      </c>
      <c r="AB6" s="270">
        <f t="shared" si="4"/>
        <v>7524.9777777777772</v>
      </c>
      <c r="AC6" s="566">
        <v>0.25</v>
      </c>
      <c r="AD6" s="562">
        <f t="shared" si="5"/>
        <v>6660</v>
      </c>
      <c r="AE6" s="518"/>
      <c r="AF6" s="270">
        <f t="shared" si="6"/>
        <v>0</v>
      </c>
      <c r="AG6" s="270"/>
      <c r="AH6" s="562">
        <f t="shared" si="7"/>
        <v>0</v>
      </c>
      <c r="AI6" s="270"/>
      <c r="AJ6" s="228">
        <v>0</v>
      </c>
      <c r="AK6" s="902"/>
      <c r="AL6" s="910">
        <v>2017</v>
      </c>
      <c r="AM6" s="18" t="str">
        <f t="shared" si="8"/>
        <v xml:space="preserve"> </v>
      </c>
      <c r="AN6" s="747" t="str">
        <f t="shared" si="9"/>
        <v xml:space="preserve"> </v>
      </c>
      <c r="AO6" s="4" t="str">
        <f t="shared" si="10"/>
        <v xml:space="preserve"> </v>
      </c>
      <c r="AP6" s="747" t="str">
        <f t="shared" si="11"/>
        <v xml:space="preserve"> </v>
      </c>
      <c r="AQ6" s="4" t="str">
        <f t="shared" si="12"/>
        <v xml:space="preserve"> </v>
      </c>
      <c r="AR6" s="747" t="str">
        <f t="shared" si="13"/>
        <v xml:space="preserve"> </v>
      </c>
      <c r="AS6" s="4" t="str">
        <f t="shared" si="14"/>
        <v xml:space="preserve"> </v>
      </c>
      <c r="AT6" s="747" t="str">
        <f t="shared" si="15"/>
        <v xml:space="preserve"> </v>
      </c>
      <c r="AU6" s="4" t="str">
        <f t="shared" si="16"/>
        <v xml:space="preserve"> </v>
      </c>
      <c r="AV6" s="747" t="str">
        <f t="shared" si="17"/>
        <v xml:space="preserve"> </v>
      </c>
      <c r="AW6" s="4" t="str">
        <f t="shared" si="18"/>
        <v xml:space="preserve"> </v>
      </c>
      <c r="AX6" s="747" t="str">
        <f t="shared" si="19"/>
        <v xml:space="preserve"> </v>
      </c>
      <c r="AY6" s="4" t="str">
        <f t="shared" si="20"/>
        <v xml:space="preserve"> </v>
      </c>
      <c r="AZ6" s="747" t="str">
        <f t="shared" si="21"/>
        <v xml:space="preserve"> </v>
      </c>
      <c r="BA6" s="4" t="str">
        <f t="shared" si="22"/>
        <v xml:space="preserve"> </v>
      </c>
      <c r="BB6" s="747" t="str">
        <f t="shared" si="23"/>
        <v xml:space="preserve"> </v>
      </c>
      <c r="BC6" s="4" t="str">
        <f t="shared" si="24"/>
        <v xml:space="preserve"> </v>
      </c>
      <c r="BD6" s="747" t="str">
        <f t="shared" si="25"/>
        <v xml:space="preserve"> </v>
      </c>
      <c r="BE6" s="4" t="str">
        <f t="shared" si="26"/>
        <v xml:space="preserve"> </v>
      </c>
      <c r="BF6" s="747" t="str">
        <f t="shared" si="27"/>
        <v xml:space="preserve"> </v>
      </c>
      <c r="BG6" s="4" t="str">
        <f t="shared" si="28"/>
        <v xml:space="preserve"> </v>
      </c>
      <c r="BH6" s="747" t="str">
        <f t="shared" si="29"/>
        <v xml:space="preserve"> </v>
      </c>
      <c r="BI6" s="4" t="str">
        <f t="shared" si="30"/>
        <v xml:space="preserve"> </v>
      </c>
      <c r="BJ6" s="747" t="str">
        <f t="shared" si="31"/>
        <v xml:space="preserve"> </v>
      </c>
      <c r="BK6" s="4" t="str">
        <f t="shared" si="32"/>
        <v xml:space="preserve"> </v>
      </c>
      <c r="BL6" s="747" t="str">
        <f t="shared" si="33"/>
        <v xml:space="preserve"> </v>
      </c>
      <c r="BM6" s="4" t="str">
        <f t="shared" si="34"/>
        <v xml:space="preserve"> </v>
      </c>
      <c r="BN6" s="747" t="str">
        <f t="shared" si="35"/>
        <v xml:space="preserve"> </v>
      </c>
      <c r="BO6" s="4" t="str">
        <f t="shared" si="36"/>
        <v xml:space="preserve"> </v>
      </c>
      <c r="BP6" s="747" t="str">
        <f t="shared" si="37"/>
        <v xml:space="preserve"> </v>
      </c>
      <c r="BQ6" s="133" t="s">
        <v>613</v>
      </c>
      <c r="BR6" s="133"/>
      <c r="BS6" s="389"/>
      <c r="BT6" s="389"/>
      <c r="BU6" s="389"/>
      <c r="BV6" s="389"/>
      <c r="BW6" s="389"/>
      <c r="BX6" s="389"/>
      <c r="BY6" s="389"/>
      <c r="BZ6" s="389"/>
      <c r="CA6" s="389"/>
      <c r="CB6" s="163">
        <f t="shared" si="38"/>
        <v>0</v>
      </c>
      <c r="CC6" s="389"/>
      <c r="CD6" s="389"/>
      <c r="CE6" s="389"/>
      <c r="CF6" s="389"/>
      <c r="CG6" s="389"/>
      <c r="CH6" s="389"/>
      <c r="CI6" s="389"/>
      <c r="CJ6" s="389"/>
      <c r="CK6" s="389"/>
      <c r="CL6" s="389"/>
      <c r="CM6" s="389"/>
      <c r="CN6" s="389"/>
      <c r="CO6" s="389"/>
      <c r="CP6" s="389"/>
      <c r="CQ6" s="389"/>
      <c r="CR6" s="389"/>
      <c r="CS6" s="389"/>
      <c r="CT6" s="389"/>
      <c r="CU6" s="389"/>
      <c r="CV6" s="389"/>
      <c r="CW6" s="389"/>
      <c r="CX6" s="389"/>
      <c r="CY6" s="389"/>
      <c r="CZ6" s="389"/>
      <c r="DA6" s="389"/>
      <c r="DB6" s="389"/>
      <c r="DC6" s="389"/>
      <c r="DD6" s="389"/>
      <c r="DE6" s="389"/>
      <c r="DF6" s="389"/>
      <c r="DG6" s="389"/>
      <c r="DH6" s="389"/>
      <c r="DI6" s="389"/>
      <c r="DJ6" s="389"/>
      <c r="DK6" s="389"/>
      <c r="DL6" s="389"/>
      <c r="DM6" s="389"/>
      <c r="DN6" s="389"/>
      <c r="DO6" s="389"/>
      <c r="DP6" s="389"/>
      <c r="DQ6" s="389"/>
      <c r="DR6" s="389"/>
      <c r="DS6" s="389"/>
      <c r="DT6" s="389"/>
      <c r="DU6" s="389"/>
      <c r="DV6" s="389"/>
      <c r="DW6" s="389"/>
      <c r="DX6" s="389"/>
      <c r="DY6" s="389"/>
      <c r="DZ6" s="389"/>
      <c r="EA6" s="389"/>
      <c r="EB6" s="389"/>
      <c r="EC6" s="389"/>
      <c r="ED6" s="389"/>
      <c r="EE6" s="389"/>
      <c r="EF6" s="389"/>
      <c r="EG6" s="389"/>
      <c r="EH6" s="389"/>
      <c r="EI6" s="389"/>
      <c r="EJ6" s="389"/>
      <c r="EK6" s="389"/>
      <c r="EL6" s="389"/>
      <c r="EM6" s="389"/>
      <c r="EN6" s="389"/>
      <c r="EO6" s="389"/>
      <c r="EP6" s="389"/>
      <c r="EQ6" s="389"/>
      <c r="ER6" s="389"/>
      <c r="ES6" s="389"/>
      <c r="ET6" s="389"/>
      <c r="EU6" s="389"/>
      <c r="EV6" s="389"/>
      <c r="EW6" s="389"/>
      <c r="EX6" s="389"/>
      <c r="EY6" s="389"/>
      <c r="EZ6" s="389"/>
      <c r="FA6" s="389"/>
      <c r="FB6" s="389"/>
      <c r="FC6" s="389"/>
      <c r="FD6" s="389"/>
      <c r="FE6" s="389"/>
      <c r="FF6" s="389"/>
      <c r="FG6" s="389"/>
      <c r="FH6" s="389"/>
      <c r="FI6" s="389"/>
      <c r="FJ6" s="389"/>
      <c r="FK6" s="389"/>
      <c r="FL6" s="389"/>
      <c r="FM6" s="389"/>
      <c r="FN6" s="389"/>
      <c r="FO6" s="389"/>
      <c r="FP6" s="389"/>
      <c r="FQ6" s="389"/>
      <c r="FR6" s="389"/>
      <c r="FS6" s="389"/>
      <c r="FT6" s="389"/>
      <c r="FU6" s="389"/>
      <c r="FV6" s="389"/>
      <c r="FW6" s="389"/>
      <c r="FX6" s="629" t="s">
        <v>198</v>
      </c>
      <c r="FY6" s="630">
        <v>83</v>
      </c>
      <c r="FZ6" s="630">
        <v>30289439</v>
      </c>
      <c r="GA6" s="630">
        <v>52</v>
      </c>
      <c r="GB6" s="630" t="s">
        <v>817</v>
      </c>
      <c r="GC6" s="630">
        <v>20</v>
      </c>
      <c r="GD6" s="630">
        <v>1995</v>
      </c>
      <c r="GE6" s="630">
        <v>1</v>
      </c>
      <c r="GF6" s="630" t="s">
        <v>780</v>
      </c>
      <c r="GG6" s="630">
        <v>2</v>
      </c>
      <c r="GH6" s="630">
        <v>1</v>
      </c>
      <c r="GI6" s="630" t="s">
        <v>780</v>
      </c>
      <c r="GJ6" s="630">
        <v>2</v>
      </c>
      <c r="GK6" s="630" t="s">
        <v>781</v>
      </c>
      <c r="GL6" s="630" t="s">
        <v>782</v>
      </c>
      <c r="GM6" s="630">
        <v>66</v>
      </c>
      <c r="GN6" s="630" t="s">
        <v>783</v>
      </c>
      <c r="GO6" s="630">
        <v>0</v>
      </c>
      <c r="GP6" s="630">
        <v>0</v>
      </c>
      <c r="GQ6" s="630">
        <v>4</v>
      </c>
      <c r="GR6" s="630">
        <v>2</v>
      </c>
      <c r="GS6" s="630">
        <v>3</v>
      </c>
      <c r="GT6" s="630" t="s">
        <v>783</v>
      </c>
      <c r="GU6" s="630" t="s">
        <v>783</v>
      </c>
      <c r="GV6" s="630" t="s">
        <v>783</v>
      </c>
      <c r="GW6" s="630" t="s">
        <v>783</v>
      </c>
      <c r="GX6" s="630" t="s">
        <v>783</v>
      </c>
      <c r="GY6" s="630">
        <v>1649</v>
      </c>
      <c r="GZ6" s="630">
        <v>0.26</v>
      </c>
      <c r="HA6" s="630">
        <v>5</v>
      </c>
      <c r="HB6" s="630" t="s">
        <v>783</v>
      </c>
      <c r="HC6" s="630" t="s">
        <v>782</v>
      </c>
      <c r="HD6" s="630">
        <v>350</v>
      </c>
      <c r="HE6" s="630" t="s">
        <v>783</v>
      </c>
      <c r="HF6" s="630">
        <v>0</v>
      </c>
      <c r="HG6" s="630" t="s">
        <v>783</v>
      </c>
      <c r="HH6" s="630">
        <v>0</v>
      </c>
      <c r="HI6" s="630">
        <v>1</v>
      </c>
      <c r="HJ6" s="630">
        <v>45</v>
      </c>
      <c r="HK6" s="630" t="s">
        <v>784</v>
      </c>
      <c r="HL6" s="630" t="s">
        <v>785</v>
      </c>
      <c r="HM6" s="630" t="s">
        <v>783</v>
      </c>
      <c r="HN6" s="630" t="s">
        <v>783</v>
      </c>
      <c r="HO6" s="630" t="s">
        <v>783</v>
      </c>
      <c r="HP6" s="630" t="s">
        <v>783</v>
      </c>
      <c r="HQ6" s="630" t="s">
        <v>783</v>
      </c>
      <c r="HR6" s="630">
        <v>3974458</v>
      </c>
      <c r="HS6" s="630" t="s">
        <v>783</v>
      </c>
      <c r="HT6" s="630" t="s">
        <v>786</v>
      </c>
      <c r="HU6" s="630" t="s">
        <v>787</v>
      </c>
      <c r="HV6" s="630">
        <v>4</v>
      </c>
      <c r="HW6" s="630">
        <v>2014</v>
      </c>
      <c r="HX6" s="630">
        <v>63</v>
      </c>
      <c r="HY6" s="630">
        <v>0</v>
      </c>
      <c r="HZ6" s="630">
        <v>1373</v>
      </c>
      <c r="IA6" s="631">
        <v>41697.500081018516</v>
      </c>
      <c r="IB6" s="630" t="s">
        <v>788</v>
      </c>
      <c r="IC6" s="630">
        <v>3978936</v>
      </c>
      <c r="ID6" s="630">
        <v>2014</v>
      </c>
      <c r="IE6" s="630">
        <v>1712</v>
      </c>
      <c r="IF6" s="630" t="s">
        <v>783</v>
      </c>
      <c r="IG6" s="630" t="s">
        <v>783</v>
      </c>
      <c r="IH6" s="630" t="s">
        <v>783</v>
      </c>
      <c r="II6" s="630" t="s">
        <v>783</v>
      </c>
      <c r="IJ6" s="630" t="s">
        <v>783</v>
      </c>
      <c r="IK6" s="630" t="s">
        <v>783</v>
      </c>
      <c r="IL6" s="630" t="s">
        <v>783</v>
      </c>
      <c r="IM6" s="630" t="s">
        <v>783</v>
      </c>
      <c r="IN6" s="630" t="s">
        <v>783</v>
      </c>
      <c r="IO6" s="630">
        <v>1649</v>
      </c>
      <c r="IP6" s="631">
        <v>37477.354571759257</v>
      </c>
      <c r="IQ6" s="630">
        <v>2</v>
      </c>
      <c r="IR6" s="630" t="s">
        <v>793</v>
      </c>
      <c r="IS6" s="630">
        <v>3</v>
      </c>
      <c r="IT6" s="632">
        <v>41275</v>
      </c>
      <c r="IU6" s="630" t="s">
        <v>783</v>
      </c>
      <c r="IV6" s="630" t="s">
        <v>783</v>
      </c>
      <c r="IW6" s="630" t="s">
        <v>783</v>
      </c>
      <c r="IX6" s="630" t="s">
        <v>781</v>
      </c>
      <c r="IY6" s="630">
        <v>45</v>
      </c>
      <c r="IZ6" s="630" t="s">
        <v>789</v>
      </c>
      <c r="JA6" s="630" t="s">
        <v>783</v>
      </c>
      <c r="JB6" s="630" t="s">
        <v>783</v>
      </c>
      <c r="JC6" s="630" t="s">
        <v>783</v>
      </c>
      <c r="JD6" s="630">
        <v>329429</v>
      </c>
      <c r="JE6" s="630" t="s">
        <v>783</v>
      </c>
      <c r="JF6" s="630" t="s">
        <v>783</v>
      </c>
      <c r="JG6" s="630" t="s">
        <v>804</v>
      </c>
      <c r="JH6" s="630">
        <v>52</v>
      </c>
      <c r="JI6" s="630" t="s">
        <v>783</v>
      </c>
      <c r="JJ6" s="630" t="s">
        <v>783</v>
      </c>
      <c r="JK6" s="630" t="s">
        <v>783</v>
      </c>
      <c r="JL6" s="630" t="s">
        <v>790</v>
      </c>
      <c r="JM6" s="630">
        <v>4</v>
      </c>
      <c r="JN6" s="630">
        <v>4</v>
      </c>
      <c r="JO6" s="630" t="s">
        <v>783</v>
      </c>
      <c r="JP6" s="630" t="s">
        <v>783</v>
      </c>
      <c r="JQ6" s="630" t="s">
        <v>783</v>
      </c>
      <c r="JR6" s="630" t="s">
        <v>783</v>
      </c>
      <c r="JS6" s="630" t="s">
        <v>783</v>
      </c>
      <c r="JT6" s="630" t="s">
        <v>783</v>
      </c>
      <c r="JU6" s="630" t="s">
        <v>860</v>
      </c>
      <c r="JV6" s="633">
        <v>1323.657549</v>
      </c>
      <c r="JX6" s="225"/>
    </row>
    <row r="7" spans="1:285" ht="16" thickBot="1">
      <c r="A7" s="905" t="s">
        <v>5</v>
      </c>
      <c r="B7" s="79">
        <f t="shared" ref="B7:B38" si="41">IF(AND(H7&gt;0,R7&gt;0),4,(IF(AND(H7&gt;0,R7=""),3,(IF(AND(I7&gt;0,S7&gt;0),1,(IF(AND(J7&gt;0,T7&gt;0),1,2)))))))</f>
        <v>2</v>
      </c>
      <c r="C7" s="871" t="s">
        <v>92</v>
      </c>
      <c r="D7" s="867" t="s">
        <v>132</v>
      </c>
      <c r="E7" s="119" t="s">
        <v>59</v>
      </c>
      <c r="F7" s="888">
        <v>0.05</v>
      </c>
      <c r="G7" s="120">
        <f t="shared" si="39"/>
        <v>3.14</v>
      </c>
      <c r="H7" s="46"/>
      <c r="I7" s="3">
        <v>0.05</v>
      </c>
      <c r="J7" s="29"/>
      <c r="K7" s="17"/>
      <c r="L7" s="9"/>
      <c r="M7" s="72">
        <v>2</v>
      </c>
      <c r="N7" s="72">
        <v>1</v>
      </c>
      <c r="O7" s="73">
        <v>2</v>
      </c>
      <c r="P7" s="891">
        <f>SUM(M7:O7)</f>
        <v>5</v>
      </c>
      <c r="Q7" s="896">
        <v>125</v>
      </c>
      <c r="R7" s="46"/>
      <c r="S7" s="11"/>
      <c r="T7" s="546">
        <v>0.05</v>
      </c>
      <c r="U7" s="219">
        <f>S7*$Z$146+T7*$AA$146</f>
        <v>10350</v>
      </c>
      <c r="V7" s="219" t="s">
        <v>643</v>
      </c>
      <c r="W7" s="1042">
        <f t="shared" ref="W7:W38" si="42">IF(V7="RC", (U7*1.1+15000*S7),U7)</f>
        <v>11385.000000000002</v>
      </c>
      <c r="X7" s="1043">
        <f t="shared" ref="X7:X38" si="43">AB7+AD7+AF7+AH7+AJ7</f>
        <v>0</v>
      </c>
      <c r="Y7" s="538">
        <f t="shared" ref="Y7:Y38" si="44">IF(V7="RC",(IF(((W7+X7)*0.09)&gt;3000,((W7+X7)*0.09),3000)),(IF((X7+W7)=0,0,500)))</f>
        <v>3000</v>
      </c>
      <c r="Z7" s="1034">
        <f t="shared" ref="Z7:Z38" si="45">IF((S7+T7)=0,0,(X7+W7+Y7))</f>
        <v>14385.000000000002</v>
      </c>
      <c r="AA7" s="603"/>
      <c r="AB7" s="495">
        <f t="shared" ref="AB7:AB38" si="46">AA7*26*F7*440/27*$Z$151</f>
        <v>0</v>
      </c>
      <c r="AC7" s="549"/>
      <c r="AD7" s="558">
        <f t="shared" ref="AD7:AD38" si="47">F7*AC7*$Z$152</f>
        <v>0</v>
      </c>
      <c r="AE7" s="514"/>
      <c r="AF7" s="495">
        <f t="shared" ref="AF7:AF38" si="48">AE7*$Z$153</f>
        <v>0</v>
      </c>
      <c r="AG7" s="495"/>
      <c r="AH7" s="558">
        <f t="shared" ref="AH7:AH38" si="49">IF(AG7="",AG7*0,10000)</f>
        <v>0</v>
      </c>
      <c r="AI7" s="495"/>
      <c r="AJ7" s="875">
        <v>0</v>
      </c>
      <c r="AK7" s="902"/>
      <c r="AL7" s="902">
        <v>2018</v>
      </c>
      <c r="AM7" s="18">
        <f t="shared" ref="AM7:AM38" si="50">IF(($AL7=2018),($S7+$T7)," ")</f>
        <v>0.05</v>
      </c>
      <c r="AN7" s="747">
        <f t="shared" ref="AN7:AN38" si="51">IF($AM7=" ", " ", $Z7)</f>
        <v>14385.000000000002</v>
      </c>
      <c r="AO7" s="4" t="str">
        <f t="shared" ref="AO7:AO38" si="52">IF(($AL7=2019),($S7+$T7)," ")</f>
        <v xml:space="preserve"> </v>
      </c>
      <c r="AP7" s="747" t="str">
        <f t="shared" ref="AP7:AP38" si="53">IF($AO7=" ", " ", $Z7)</f>
        <v xml:space="preserve"> </v>
      </c>
      <c r="AQ7" s="4" t="str">
        <f t="shared" ref="AQ7:AQ38" si="54">IF(($AL7=2020),($S7+$T7)," ")</f>
        <v xml:space="preserve"> </v>
      </c>
      <c r="AR7" s="747" t="str">
        <f t="shared" ref="AR7:AR38" si="55">IF(AQ7=" ", " ", $Z7)</f>
        <v xml:space="preserve"> </v>
      </c>
      <c r="AS7" s="4" t="str">
        <f t="shared" ref="AS7:AS38" si="56">IF(($AL7=2021),($S7+$T7)," ")</f>
        <v xml:space="preserve"> </v>
      </c>
      <c r="AT7" s="747" t="str">
        <f t="shared" ref="AT7:AT38" si="57">IF(AS7=" ", " ", $Z7)</f>
        <v xml:space="preserve"> </v>
      </c>
      <c r="AU7" s="4" t="str">
        <f t="shared" ref="AU7:AU38" si="58">IF(($AL7=2022),($S7+$T7)," ")</f>
        <v xml:space="preserve"> </v>
      </c>
      <c r="AV7" s="747" t="str">
        <f t="shared" ref="AV7:AV38" si="59">IF(AU7=" ", " ", $Z7)</f>
        <v xml:space="preserve"> </v>
      </c>
      <c r="AW7" s="4" t="str">
        <f t="shared" ref="AW7:AW38" si="60">IF(($AL7=2023),($S7+$T7)," ")</f>
        <v xml:space="preserve"> </v>
      </c>
      <c r="AX7" s="747" t="str">
        <f t="shared" ref="AX7:AX38" si="61">IF(AW7=" ", " ", $Z7)</f>
        <v xml:space="preserve"> </v>
      </c>
      <c r="AY7" s="4" t="str">
        <f t="shared" ref="AY7:AY38" si="62">IF(($AL7=2024),($S7+$T7)," ")</f>
        <v xml:space="preserve"> </v>
      </c>
      <c r="AZ7" s="747" t="str">
        <f t="shared" ref="AZ7:AZ38" si="63">IF(AY7=" ", " ", $Z7)</f>
        <v xml:space="preserve"> </v>
      </c>
      <c r="BA7" s="4" t="str">
        <f t="shared" ref="BA7:BA38" si="64">IF(($AL7=2025),($S7+$T7)," ")</f>
        <v xml:space="preserve"> </v>
      </c>
      <c r="BB7" s="747" t="str">
        <f t="shared" ref="BB7:BB38" si="65">IF(BA7=" ", " ", $Z7)</f>
        <v xml:space="preserve"> </v>
      </c>
      <c r="BC7" s="4" t="str">
        <f t="shared" ref="BC7:BC38" si="66">IF(($AL7=2026),($S7+$T7)," ")</f>
        <v xml:space="preserve"> </v>
      </c>
      <c r="BD7" s="747" t="str">
        <f t="shared" ref="BD7:BD38" si="67">IF(BC7=" ", " ", $Z7)</f>
        <v xml:space="preserve"> </v>
      </c>
      <c r="BE7" s="4" t="str">
        <f t="shared" ref="BE7:BE38" si="68">IF(($AL7=2027),($S7+$T7)," ")</f>
        <v xml:space="preserve"> </v>
      </c>
      <c r="BF7" s="747" t="str">
        <f t="shared" ref="BF7:BF38" si="69">IF(BE7=" ", " ", $Z7)</f>
        <v xml:space="preserve"> </v>
      </c>
      <c r="BG7" s="4" t="str">
        <f t="shared" ref="BG7:BG38" si="70">IF(($AL7=2028),($S7+$T7)," ")</f>
        <v xml:space="preserve"> </v>
      </c>
      <c r="BH7" s="747" t="str">
        <f t="shared" ref="BH7:BH38" si="71">IF(BG7=" ", " ", $Z7)</f>
        <v xml:space="preserve"> </v>
      </c>
      <c r="BI7" s="4" t="str">
        <f t="shared" ref="BI7:BI38" si="72">IF(($AL7=2029),($S7+$T7)," ")</f>
        <v xml:space="preserve"> </v>
      </c>
      <c r="BJ7" s="747" t="str">
        <f t="shared" ref="BJ7:BJ38" si="73">IF(BI7=" ", " ", $Z7)</f>
        <v xml:space="preserve"> </v>
      </c>
      <c r="BK7" s="4" t="str">
        <f t="shared" ref="BK7:BK38" si="74">IF(($AL7=2030),($S7+$T7)," ")</f>
        <v xml:space="preserve"> </v>
      </c>
      <c r="BL7" s="747" t="str">
        <f t="shared" ref="BL7:BL38" si="75">IF(BK7=" ", " ", $Z7)</f>
        <v xml:space="preserve"> </v>
      </c>
      <c r="BM7" s="4" t="str">
        <f t="shared" ref="BM7:BM38" si="76">IF(($AL7=2031),($S7+$T7)," ")</f>
        <v xml:space="preserve"> </v>
      </c>
      <c r="BN7" s="747" t="str">
        <f t="shared" ref="BN7:BN38" si="77">IF(BM7=" ", " ", $Z7)</f>
        <v xml:space="preserve"> </v>
      </c>
      <c r="BO7" s="4" t="str">
        <f t="shared" ref="BO7:BO38" si="78">IF(($AL7=2032),($S7+$T7)," ")</f>
        <v xml:space="preserve"> </v>
      </c>
      <c r="BP7" s="747" t="str">
        <f t="shared" ref="BP7:BP38" si="79">IF(BO7=" ", " ", $Z7)</f>
        <v xml:space="preserve"> </v>
      </c>
      <c r="BQ7" s="163"/>
      <c r="BR7" s="163" t="s">
        <v>644</v>
      </c>
      <c r="BS7" s="389"/>
      <c r="BT7" s="389"/>
      <c r="BU7" s="389"/>
      <c r="BV7" s="389"/>
      <c r="BW7" s="389"/>
      <c r="BX7" s="389"/>
      <c r="BY7" s="389"/>
      <c r="BZ7" s="389"/>
      <c r="CA7" s="389"/>
      <c r="CB7" s="163">
        <f t="shared" si="38"/>
        <v>0</v>
      </c>
      <c r="CC7" s="389"/>
      <c r="CD7" s="389"/>
      <c r="CE7" s="389"/>
      <c r="CF7" s="389"/>
      <c r="CG7" s="389"/>
      <c r="CH7" s="389"/>
      <c r="CI7" s="389"/>
      <c r="CJ7" s="389"/>
      <c r="CK7" s="389"/>
      <c r="CL7" s="389"/>
      <c r="CM7" s="389"/>
      <c r="CN7" s="389"/>
      <c r="CO7" s="389"/>
      <c r="CP7" s="389"/>
      <c r="CQ7" s="389"/>
      <c r="CR7" s="389"/>
      <c r="CS7" s="389"/>
      <c r="CT7" s="389"/>
      <c r="CU7" s="389"/>
      <c r="CV7" s="389"/>
      <c r="CW7" s="389"/>
      <c r="CX7" s="389"/>
      <c r="CY7" s="389"/>
      <c r="CZ7" s="389"/>
      <c r="DA7" s="389"/>
      <c r="DB7" s="389"/>
      <c r="DC7" s="389"/>
      <c r="DD7" s="389"/>
      <c r="DE7" s="389"/>
      <c r="DF7" s="389"/>
      <c r="DG7" s="389"/>
      <c r="DH7" s="389"/>
      <c r="DI7" s="389"/>
      <c r="DJ7" s="389"/>
      <c r="DK7" s="389"/>
      <c r="DL7" s="389"/>
      <c r="DM7" s="389"/>
      <c r="DN7" s="389"/>
      <c r="DO7" s="389"/>
      <c r="DP7" s="389"/>
      <c r="DQ7" s="389"/>
      <c r="DR7" s="389"/>
      <c r="DS7" s="389"/>
      <c r="DT7" s="389"/>
      <c r="DU7" s="389"/>
      <c r="DV7" s="389"/>
      <c r="DW7" s="389"/>
      <c r="DX7" s="389"/>
      <c r="DY7" s="389"/>
      <c r="DZ7" s="389"/>
      <c r="EA7" s="389"/>
      <c r="EB7" s="389"/>
      <c r="EC7" s="389"/>
      <c r="ED7" s="389"/>
      <c r="EE7" s="389"/>
      <c r="EF7" s="389"/>
      <c r="EG7" s="389"/>
      <c r="EH7" s="389"/>
      <c r="EI7" s="389"/>
      <c r="EJ7" s="389"/>
      <c r="EK7" s="389"/>
      <c r="EL7" s="389"/>
      <c r="EM7" s="389"/>
      <c r="EN7" s="389"/>
      <c r="EO7" s="389"/>
      <c r="EP7" s="389"/>
      <c r="EQ7" s="389"/>
      <c r="ER7" s="389"/>
      <c r="ES7" s="389"/>
      <c r="ET7" s="389"/>
      <c r="EU7" s="389"/>
      <c r="EV7" s="389"/>
      <c r="EW7" s="389"/>
      <c r="EX7" s="389"/>
      <c r="EY7" s="389"/>
      <c r="EZ7" s="389"/>
      <c r="FA7" s="389"/>
      <c r="FB7" s="389"/>
      <c r="FC7" s="389"/>
      <c r="FD7" s="389"/>
      <c r="FE7" s="389"/>
      <c r="FF7" s="389"/>
      <c r="FG7" s="389"/>
      <c r="FH7" s="389"/>
      <c r="FI7" s="389"/>
      <c r="FJ7" s="389"/>
      <c r="FK7" s="389"/>
      <c r="FL7" s="389"/>
      <c r="FM7" s="389"/>
      <c r="FN7" s="389"/>
      <c r="FO7" s="389"/>
      <c r="FP7" s="389"/>
      <c r="FQ7" s="389"/>
      <c r="FR7" s="389"/>
      <c r="FS7" s="389"/>
      <c r="FT7" s="389"/>
      <c r="FU7" s="389"/>
      <c r="FV7" s="389"/>
      <c r="FW7" s="389"/>
      <c r="FX7" s="629" t="s">
        <v>303</v>
      </c>
      <c r="FY7" s="630">
        <v>71</v>
      </c>
      <c r="FZ7" s="630">
        <v>30289239</v>
      </c>
      <c r="GA7" s="630">
        <v>40</v>
      </c>
      <c r="GB7" s="630" t="s">
        <v>779</v>
      </c>
      <c r="GC7" s="630">
        <v>24</v>
      </c>
      <c r="GD7" s="630">
        <v>1974</v>
      </c>
      <c r="GE7" s="630">
        <v>0</v>
      </c>
      <c r="GF7" s="630" t="s">
        <v>792</v>
      </c>
      <c r="GG7" s="630">
        <v>0</v>
      </c>
      <c r="GH7" s="630">
        <v>0</v>
      </c>
      <c r="GI7" s="630" t="s">
        <v>792</v>
      </c>
      <c r="GJ7" s="630">
        <v>0</v>
      </c>
      <c r="GK7" s="630" t="s">
        <v>781</v>
      </c>
      <c r="GL7" s="630" t="s">
        <v>782</v>
      </c>
      <c r="GM7" s="630">
        <v>66</v>
      </c>
      <c r="GN7" s="630" t="s">
        <v>783</v>
      </c>
      <c r="GO7" s="630">
        <v>0</v>
      </c>
      <c r="GP7" s="630">
        <v>0</v>
      </c>
      <c r="GQ7" s="630">
        <v>4</v>
      </c>
      <c r="GR7" s="630">
        <v>2</v>
      </c>
      <c r="GS7" s="630">
        <v>1</v>
      </c>
      <c r="GT7" s="630" t="s">
        <v>783</v>
      </c>
      <c r="GU7" s="630" t="s">
        <v>783</v>
      </c>
      <c r="GV7" s="630" t="s">
        <v>783</v>
      </c>
      <c r="GW7" s="630" t="s">
        <v>783</v>
      </c>
      <c r="GX7" s="630" t="s">
        <v>783</v>
      </c>
      <c r="GY7" s="630">
        <v>1649</v>
      </c>
      <c r="GZ7" s="630">
        <v>0.97</v>
      </c>
      <c r="HA7" s="630">
        <v>5</v>
      </c>
      <c r="HB7" s="630" t="s">
        <v>783</v>
      </c>
      <c r="HC7" s="630" t="s">
        <v>782</v>
      </c>
      <c r="HD7" s="630">
        <v>150</v>
      </c>
      <c r="HE7" s="630" t="s">
        <v>783</v>
      </c>
      <c r="HF7" s="630">
        <v>0</v>
      </c>
      <c r="HG7" s="630" t="s">
        <v>783</v>
      </c>
      <c r="HH7" s="630">
        <v>0</v>
      </c>
      <c r="HI7" s="630">
        <v>1</v>
      </c>
      <c r="HJ7" s="630">
        <v>40</v>
      </c>
      <c r="HK7" s="630" t="s">
        <v>784</v>
      </c>
      <c r="HL7" s="630" t="s">
        <v>785</v>
      </c>
      <c r="HM7" s="630" t="s">
        <v>783</v>
      </c>
      <c r="HN7" s="630" t="s">
        <v>783</v>
      </c>
      <c r="HO7" s="630" t="s">
        <v>783</v>
      </c>
      <c r="HP7" s="630" t="s">
        <v>783</v>
      </c>
      <c r="HQ7" s="630" t="s">
        <v>783</v>
      </c>
      <c r="HR7" s="630">
        <v>3979179</v>
      </c>
      <c r="HS7" s="630" t="s">
        <v>783</v>
      </c>
      <c r="HT7" s="630" t="s">
        <v>786</v>
      </c>
      <c r="HU7" s="630" t="s">
        <v>787</v>
      </c>
      <c r="HV7" s="630">
        <v>4</v>
      </c>
      <c r="HW7" s="630">
        <v>2014</v>
      </c>
      <c r="HX7" s="630">
        <v>63</v>
      </c>
      <c r="HY7" s="630">
        <v>0</v>
      </c>
      <c r="HZ7" s="630">
        <v>5122</v>
      </c>
      <c r="IA7" s="631">
        <v>41697.500081018516</v>
      </c>
      <c r="IB7" s="630" t="s">
        <v>788</v>
      </c>
      <c r="IC7" s="630">
        <v>3974701</v>
      </c>
      <c r="ID7" s="630">
        <v>2014</v>
      </c>
      <c r="IE7" s="630">
        <v>1712</v>
      </c>
      <c r="IF7" s="630" t="s">
        <v>783</v>
      </c>
      <c r="IG7" s="630" t="s">
        <v>783</v>
      </c>
      <c r="IH7" s="630" t="s">
        <v>783</v>
      </c>
      <c r="II7" s="630" t="s">
        <v>783</v>
      </c>
      <c r="IJ7" s="630" t="s">
        <v>783</v>
      </c>
      <c r="IK7" s="630" t="s">
        <v>783</v>
      </c>
      <c r="IL7" s="630" t="s">
        <v>783</v>
      </c>
      <c r="IM7" s="630" t="s">
        <v>783</v>
      </c>
      <c r="IN7" s="630" t="s">
        <v>783</v>
      </c>
      <c r="IO7" s="630">
        <v>1649</v>
      </c>
      <c r="IP7" s="631">
        <v>37477.354571759257</v>
      </c>
      <c r="IQ7" s="630">
        <v>1</v>
      </c>
      <c r="IR7" s="630" t="s">
        <v>793</v>
      </c>
      <c r="IS7" s="630">
        <v>1</v>
      </c>
      <c r="IT7" s="632">
        <v>40544</v>
      </c>
      <c r="IU7" s="630" t="s">
        <v>783</v>
      </c>
      <c r="IV7" s="630" t="s">
        <v>783</v>
      </c>
      <c r="IW7" s="630" t="s">
        <v>783</v>
      </c>
      <c r="IX7" s="630" t="s">
        <v>781</v>
      </c>
      <c r="IY7" s="630">
        <v>40</v>
      </c>
      <c r="IZ7" s="630" t="s">
        <v>794</v>
      </c>
      <c r="JA7" s="630" t="s">
        <v>783</v>
      </c>
      <c r="JB7" s="630" t="s">
        <v>783</v>
      </c>
      <c r="JC7" s="630" t="s">
        <v>783</v>
      </c>
      <c r="JD7" s="630">
        <v>329378</v>
      </c>
      <c r="JE7" s="630" t="s">
        <v>783</v>
      </c>
      <c r="JF7" s="630" t="s">
        <v>783</v>
      </c>
      <c r="JG7" s="630" t="s">
        <v>795</v>
      </c>
      <c r="JH7" s="630">
        <v>40</v>
      </c>
      <c r="JI7" s="630" t="s">
        <v>783</v>
      </c>
      <c r="JJ7" s="630" t="s">
        <v>783</v>
      </c>
      <c r="JK7" s="630" t="s">
        <v>783</v>
      </c>
      <c r="JL7" s="630" t="s">
        <v>796</v>
      </c>
      <c r="JM7" s="630">
        <v>4</v>
      </c>
      <c r="JN7" s="630">
        <v>2</v>
      </c>
      <c r="JO7" s="630" t="s">
        <v>783</v>
      </c>
      <c r="JP7" s="630">
        <v>10711928</v>
      </c>
      <c r="JQ7" s="630">
        <v>2011</v>
      </c>
      <c r="JR7" s="630">
        <v>3</v>
      </c>
      <c r="JS7" s="630" t="s">
        <v>783</v>
      </c>
      <c r="JT7" s="630" t="s">
        <v>783</v>
      </c>
      <c r="JU7" s="630" t="s">
        <v>797</v>
      </c>
      <c r="JV7" s="633">
        <v>8231.0272760000007</v>
      </c>
      <c r="JW7">
        <f>SUM(JV7:JV7)</f>
        <v>8231.0272760000007</v>
      </c>
      <c r="JX7" s="225"/>
    </row>
    <row r="8" spans="1:285" ht="16" thickBot="1">
      <c r="A8" s="905" t="s">
        <v>5</v>
      </c>
      <c r="B8" s="79">
        <f t="shared" si="41"/>
        <v>2</v>
      </c>
      <c r="C8" s="871" t="s">
        <v>113</v>
      </c>
      <c r="D8" s="868" t="s">
        <v>141</v>
      </c>
      <c r="E8" s="407" t="s">
        <v>158</v>
      </c>
      <c r="F8" s="888">
        <v>0.1</v>
      </c>
      <c r="G8" s="120">
        <f t="shared" si="39"/>
        <v>3.24</v>
      </c>
      <c r="H8" s="46"/>
      <c r="I8" s="3">
        <v>0.1</v>
      </c>
      <c r="J8" s="29"/>
      <c r="K8" s="19"/>
      <c r="L8" s="8"/>
      <c r="M8" s="410">
        <v>2</v>
      </c>
      <c r="N8" s="410">
        <v>2</v>
      </c>
      <c r="O8" s="411">
        <v>4</v>
      </c>
      <c r="P8" s="891">
        <f>SUM(M8:O8)</f>
        <v>8</v>
      </c>
      <c r="Q8" s="896">
        <v>125</v>
      </c>
      <c r="R8" s="46"/>
      <c r="S8" s="109"/>
      <c r="T8" s="41">
        <f>I8</f>
        <v>0.1</v>
      </c>
      <c r="U8" s="219">
        <f>S8*$Z$146+T8*$AA$146</f>
        <v>20700</v>
      </c>
      <c r="V8" s="1045" t="s">
        <v>643</v>
      </c>
      <c r="W8" s="1042">
        <f t="shared" si="42"/>
        <v>22770.000000000004</v>
      </c>
      <c r="X8" s="1043">
        <f t="shared" si="43"/>
        <v>2477.9259259259261</v>
      </c>
      <c r="Y8" s="538">
        <f t="shared" si="44"/>
        <v>3000</v>
      </c>
      <c r="Z8" s="1034">
        <f t="shared" si="45"/>
        <v>28247.925925925931</v>
      </c>
      <c r="AA8" s="880">
        <v>2</v>
      </c>
      <c r="AB8" s="544">
        <f t="shared" si="46"/>
        <v>677.92592592592598</v>
      </c>
      <c r="AC8" s="568">
        <v>0.25</v>
      </c>
      <c r="AD8" s="559">
        <f t="shared" si="47"/>
        <v>1800</v>
      </c>
      <c r="AE8" s="515"/>
      <c r="AF8" s="544">
        <f t="shared" si="48"/>
        <v>0</v>
      </c>
      <c r="AG8" s="544"/>
      <c r="AH8" s="559">
        <f t="shared" si="49"/>
        <v>0</v>
      </c>
      <c r="AI8" s="544"/>
      <c r="AJ8" s="593">
        <v>0</v>
      </c>
      <c r="AK8" s="902"/>
      <c r="AL8" s="902">
        <v>2018</v>
      </c>
      <c r="AM8" s="18">
        <f t="shared" si="50"/>
        <v>0.1</v>
      </c>
      <c r="AN8" s="747">
        <f t="shared" si="51"/>
        <v>28247.925925925931</v>
      </c>
      <c r="AO8" s="4" t="str">
        <f t="shared" si="52"/>
        <v xml:space="preserve"> </v>
      </c>
      <c r="AP8" s="747" t="str">
        <f t="shared" si="53"/>
        <v xml:space="preserve"> </v>
      </c>
      <c r="AQ8" s="4" t="str">
        <f t="shared" si="54"/>
        <v xml:space="preserve"> </v>
      </c>
      <c r="AR8" s="747" t="str">
        <f t="shared" si="55"/>
        <v xml:space="preserve"> </v>
      </c>
      <c r="AS8" s="4" t="str">
        <f t="shared" si="56"/>
        <v xml:space="preserve"> </v>
      </c>
      <c r="AT8" s="747" t="str">
        <f t="shared" si="57"/>
        <v xml:space="preserve"> </v>
      </c>
      <c r="AU8" s="4" t="str">
        <f t="shared" si="58"/>
        <v xml:space="preserve"> </v>
      </c>
      <c r="AV8" s="747" t="str">
        <f t="shared" si="59"/>
        <v xml:space="preserve"> </v>
      </c>
      <c r="AW8" s="4" t="str">
        <f t="shared" si="60"/>
        <v xml:space="preserve"> </v>
      </c>
      <c r="AX8" s="747" t="str">
        <f t="shared" si="61"/>
        <v xml:space="preserve"> </v>
      </c>
      <c r="AY8" s="4" t="str">
        <f t="shared" si="62"/>
        <v xml:space="preserve"> </v>
      </c>
      <c r="AZ8" s="747" t="str">
        <f t="shared" si="63"/>
        <v xml:space="preserve"> </v>
      </c>
      <c r="BA8" s="4" t="str">
        <f t="shared" si="64"/>
        <v xml:space="preserve"> </v>
      </c>
      <c r="BB8" s="747" t="str">
        <f t="shared" si="65"/>
        <v xml:space="preserve"> </v>
      </c>
      <c r="BC8" s="4" t="str">
        <f t="shared" si="66"/>
        <v xml:space="preserve"> </v>
      </c>
      <c r="BD8" s="747" t="str">
        <f t="shared" si="67"/>
        <v xml:space="preserve"> </v>
      </c>
      <c r="BE8" s="4" t="str">
        <f t="shared" si="68"/>
        <v xml:space="preserve"> </v>
      </c>
      <c r="BF8" s="747" t="str">
        <f t="shared" si="69"/>
        <v xml:space="preserve"> </v>
      </c>
      <c r="BG8" s="4" t="str">
        <f t="shared" si="70"/>
        <v xml:space="preserve"> </v>
      </c>
      <c r="BH8" s="747" t="str">
        <f t="shared" si="71"/>
        <v xml:space="preserve"> </v>
      </c>
      <c r="BI8" s="4" t="str">
        <f t="shared" si="72"/>
        <v xml:space="preserve"> </v>
      </c>
      <c r="BJ8" s="747" t="str">
        <f t="shared" si="73"/>
        <v xml:space="preserve"> </v>
      </c>
      <c r="BK8" s="4" t="str">
        <f t="shared" si="74"/>
        <v xml:space="preserve"> </v>
      </c>
      <c r="BL8" s="747" t="str">
        <f t="shared" si="75"/>
        <v xml:space="preserve"> </v>
      </c>
      <c r="BM8" s="4" t="str">
        <f t="shared" si="76"/>
        <v xml:space="preserve"> </v>
      </c>
      <c r="BN8" s="747" t="str">
        <f t="shared" si="77"/>
        <v xml:space="preserve"> </v>
      </c>
      <c r="BO8" s="4" t="str">
        <f t="shared" si="78"/>
        <v xml:space="preserve"> </v>
      </c>
      <c r="BP8" s="747" t="str">
        <f t="shared" si="79"/>
        <v xml:space="preserve"> </v>
      </c>
      <c r="BQ8" s="163" t="s">
        <v>621</v>
      </c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>
        <f t="shared" si="38"/>
        <v>0</v>
      </c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63"/>
      <c r="FE8" s="163"/>
      <c r="FF8" s="163"/>
      <c r="FG8" s="163"/>
      <c r="FH8" s="163"/>
      <c r="FI8" s="163"/>
      <c r="FJ8" s="163"/>
      <c r="FK8" s="163"/>
      <c r="FL8" s="163"/>
      <c r="FM8" s="163"/>
      <c r="FN8" s="163"/>
      <c r="FO8" s="163"/>
      <c r="FP8" s="163"/>
      <c r="FQ8" s="163"/>
      <c r="FR8" s="163"/>
      <c r="FS8" s="163"/>
      <c r="FT8" s="163"/>
      <c r="FU8" s="163"/>
      <c r="FV8" s="163"/>
      <c r="FW8" s="163"/>
      <c r="FX8" s="639" t="s">
        <v>303</v>
      </c>
      <c r="FY8" s="640">
        <v>287</v>
      </c>
      <c r="FZ8" s="640">
        <v>30289238</v>
      </c>
      <c r="GA8" s="640">
        <v>55</v>
      </c>
      <c r="GB8" s="640" t="s">
        <v>798</v>
      </c>
      <c r="GC8" s="640">
        <v>18</v>
      </c>
      <c r="GD8" s="640">
        <v>1970</v>
      </c>
      <c r="GE8" s="640">
        <v>2</v>
      </c>
      <c r="GF8" s="640" t="s">
        <v>148</v>
      </c>
      <c r="GG8" s="640">
        <v>2</v>
      </c>
      <c r="GH8" s="640">
        <v>2</v>
      </c>
      <c r="GI8" s="640" t="s">
        <v>148</v>
      </c>
      <c r="GJ8" s="640">
        <v>2</v>
      </c>
      <c r="GK8" s="640" t="s">
        <v>781</v>
      </c>
      <c r="GL8" s="640" t="s">
        <v>782</v>
      </c>
      <c r="GM8" s="640">
        <v>50</v>
      </c>
      <c r="GN8" s="640" t="s">
        <v>783</v>
      </c>
      <c r="GO8" s="640">
        <v>0</v>
      </c>
      <c r="GP8" s="640">
        <v>0</v>
      </c>
      <c r="GQ8" s="640">
        <v>4</v>
      </c>
      <c r="GR8" s="640">
        <v>2</v>
      </c>
      <c r="GS8" s="640">
        <v>7</v>
      </c>
      <c r="GT8" s="640" t="s">
        <v>783</v>
      </c>
      <c r="GU8" s="640" t="s">
        <v>783</v>
      </c>
      <c r="GV8" s="640" t="s">
        <v>783</v>
      </c>
      <c r="GW8" s="640" t="s">
        <v>783</v>
      </c>
      <c r="GX8" s="640" t="s">
        <v>783</v>
      </c>
      <c r="GY8" s="640">
        <v>1649</v>
      </c>
      <c r="GZ8" s="640">
        <v>0.89</v>
      </c>
      <c r="HA8" s="640">
        <v>5</v>
      </c>
      <c r="HB8" s="640" t="s">
        <v>783</v>
      </c>
      <c r="HC8" s="640" t="s">
        <v>782</v>
      </c>
      <c r="HD8" s="640">
        <v>150</v>
      </c>
      <c r="HE8" s="640" t="s">
        <v>783</v>
      </c>
      <c r="HF8" s="640">
        <v>0</v>
      </c>
      <c r="HG8" s="640" t="s">
        <v>783</v>
      </c>
      <c r="HH8" s="640">
        <v>0</v>
      </c>
      <c r="HI8" s="640">
        <v>1</v>
      </c>
      <c r="HJ8" s="640">
        <v>40</v>
      </c>
      <c r="HK8" s="640" t="s">
        <v>784</v>
      </c>
      <c r="HL8" s="640" t="s">
        <v>785</v>
      </c>
      <c r="HM8" s="640" t="s">
        <v>783</v>
      </c>
      <c r="HN8" s="640" t="s">
        <v>783</v>
      </c>
      <c r="HO8" s="640" t="s">
        <v>783</v>
      </c>
      <c r="HP8" s="640" t="s">
        <v>783</v>
      </c>
      <c r="HQ8" s="640" t="s">
        <v>783</v>
      </c>
      <c r="HR8" s="640">
        <v>3979179</v>
      </c>
      <c r="HS8" s="640" t="s">
        <v>783</v>
      </c>
      <c r="HT8" s="640" t="s">
        <v>786</v>
      </c>
      <c r="HU8" s="640" t="s">
        <v>787</v>
      </c>
      <c r="HV8" s="640">
        <v>4</v>
      </c>
      <c r="HW8" s="640">
        <v>2014</v>
      </c>
      <c r="HX8" s="640">
        <v>63</v>
      </c>
      <c r="HY8" s="640">
        <v>5122</v>
      </c>
      <c r="HZ8" s="640">
        <v>9821</v>
      </c>
      <c r="IA8" s="641">
        <v>41697.500081018516</v>
      </c>
      <c r="IB8" s="640" t="s">
        <v>788</v>
      </c>
      <c r="IC8" s="640">
        <v>3974701</v>
      </c>
      <c r="ID8" s="640">
        <v>2014</v>
      </c>
      <c r="IE8" s="640">
        <v>1712</v>
      </c>
      <c r="IF8" s="640" t="s">
        <v>783</v>
      </c>
      <c r="IG8" s="640" t="s">
        <v>783</v>
      </c>
      <c r="IH8" s="640" t="s">
        <v>783</v>
      </c>
      <c r="II8" s="640" t="s">
        <v>783</v>
      </c>
      <c r="IJ8" s="640" t="s">
        <v>783</v>
      </c>
      <c r="IK8" s="640" t="s">
        <v>783</v>
      </c>
      <c r="IL8" s="640" t="s">
        <v>783</v>
      </c>
      <c r="IM8" s="640" t="s">
        <v>783</v>
      </c>
      <c r="IN8" s="640" t="s">
        <v>783</v>
      </c>
      <c r="IO8" s="640">
        <v>1649</v>
      </c>
      <c r="IP8" s="641">
        <v>37477.354571759257</v>
      </c>
      <c r="IQ8" s="640">
        <v>2</v>
      </c>
      <c r="IR8" s="640" t="s">
        <v>793</v>
      </c>
      <c r="IS8" s="640">
        <v>7</v>
      </c>
      <c r="IT8" s="642">
        <v>41275</v>
      </c>
      <c r="IU8" s="640" t="s">
        <v>783</v>
      </c>
      <c r="IV8" s="640" t="s">
        <v>783</v>
      </c>
      <c r="IW8" s="640" t="s">
        <v>783</v>
      </c>
      <c r="IX8" s="640" t="s">
        <v>781</v>
      </c>
      <c r="IY8" s="640">
        <v>40</v>
      </c>
      <c r="IZ8" s="640" t="s">
        <v>794</v>
      </c>
      <c r="JA8" s="640" t="s">
        <v>783</v>
      </c>
      <c r="JB8" s="640" t="s">
        <v>783</v>
      </c>
      <c r="JC8" s="640" t="s">
        <v>783</v>
      </c>
      <c r="JD8" s="640">
        <v>329378</v>
      </c>
      <c r="JE8" s="640" t="s">
        <v>783</v>
      </c>
      <c r="JF8" s="640" t="s">
        <v>783</v>
      </c>
      <c r="JG8" s="640" t="s">
        <v>799</v>
      </c>
      <c r="JH8" s="640">
        <v>55</v>
      </c>
      <c r="JI8" s="640" t="s">
        <v>783</v>
      </c>
      <c r="JJ8" s="640" t="s">
        <v>783</v>
      </c>
      <c r="JK8" s="640" t="s">
        <v>783</v>
      </c>
      <c r="JL8" s="640" t="s">
        <v>796</v>
      </c>
      <c r="JM8" s="640">
        <v>4</v>
      </c>
      <c r="JN8" s="640">
        <v>3</v>
      </c>
      <c r="JO8" s="640" t="s">
        <v>783</v>
      </c>
      <c r="JP8" s="640">
        <v>10711928</v>
      </c>
      <c r="JQ8" s="640">
        <v>2011</v>
      </c>
      <c r="JR8" s="640">
        <v>3</v>
      </c>
      <c r="JS8" s="640" t="s">
        <v>783</v>
      </c>
      <c r="JT8" s="640" t="s">
        <v>783</v>
      </c>
      <c r="JU8" s="640" t="s">
        <v>800</v>
      </c>
      <c r="JV8" s="643">
        <v>4701.5764390000004</v>
      </c>
      <c r="JW8">
        <f>SUM(JV7:JV8)</f>
        <v>12932.603715000001</v>
      </c>
      <c r="JX8" s="225">
        <v>2.4493567642045457</v>
      </c>
    </row>
    <row r="9" spans="1:285" ht="16" thickBot="1">
      <c r="A9" s="905" t="s">
        <v>5</v>
      </c>
      <c r="B9" s="79">
        <f t="shared" si="41"/>
        <v>1</v>
      </c>
      <c r="C9" s="871" t="s">
        <v>113</v>
      </c>
      <c r="D9" s="730" t="s">
        <v>141</v>
      </c>
      <c r="E9" s="180" t="s">
        <v>158</v>
      </c>
      <c r="F9" s="888">
        <v>0.18</v>
      </c>
      <c r="G9" s="120">
        <f t="shared" si="39"/>
        <v>3.4200000000000004</v>
      </c>
      <c r="H9" s="46"/>
      <c r="I9" s="3">
        <f>F9</f>
        <v>0.18</v>
      </c>
      <c r="J9" s="29"/>
      <c r="K9" s="185"/>
      <c r="L9" s="186"/>
      <c r="M9" s="497">
        <v>2</v>
      </c>
      <c r="N9" s="497">
        <v>2</v>
      </c>
      <c r="O9" s="498">
        <v>4</v>
      </c>
      <c r="P9" s="891">
        <f>SUM(M9:O9)</f>
        <v>8</v>
      </c>
      <c r="Q9" s="896">
        <v>125</v>
      </c>
      <c r="R9" s="46"/>
      <c r="S9" s="899">
        <f>I9</f>
        <v>0.18</v>
      </c>
      <c r="T9" s="41"/>
      <c r="U9" s="219">
        <f>S9*$Z$146+T9*$AA$146</f>
        <v>13500</v>
      </c>
      <c r="V9" s="1045" t="s">
        <v>643</v>
      </c>
      <c r="W9" s="1042">
        <f t="shared" si="42"/>
        <v>17550</v>
      </c>
      <c r="X9" s="537">
        <f t="shared" si="43"/>
        <v>4460.2666666666664</v>
      </c>
      <c r="Y9" s="538">
        <f t="shared" si="44"/>
        <v>3000</v>
      </c>
      <c r="Z9" s="1034">
        <f t="shared" si="45"/>
        <v>25010.266666666666</v>
      </c>
      <c r="AA9" s="882">
        <v>2</v>
      </c>
      <c r="AB9" s="273">
        <f t="shared" si="46"/>
        <v>1220.2666666666667</v>
      </c>
      <c r="AC9" s="595">
        <v>0.25</v>
      </c>
      <c r="AD9" s="561">
        <f t="shared" si="47"/>
        <v>3240</v>
      </c>
      <c r="AE9" s="517"/>
      <c r="AF9" s="273">
        <f t="shared" si="48"/>
        <v>0</v>
      </c>
      <c r="AG9" s="273"/>
      <c r="AH9" s="561">
        <f t="shared" si="49"/>
        <v>0</v>
      </c>
      <c r="AI9" s="273"/>
      <c r="AJ9" s="229">
        <v>0</v>
      </c>
      <c r="AK9" s="902"/>
      <c r="AL9" s="902">
        <v>2018</v>
      </c>
      <c r="AM9" s="18">
        <f t="shared" si="50"/>
        <v>0.18</v>
      </c>
      <c r="AN9" s="747">
        <f t="shared" si="51"/>
        <v>25010.266666666666</v>
      </c>
      <c r="AO9" s="4" t="str">
        <f t="shared" si="52"/>
        <v xml:space="preserve"> </v>
      </c>
      <c r="AP9" s="747" t="str">
        <f t="shared" si="53"/>
        <v xml:space="preserve"> </v>
      </c>
      <c r="AQ9" s="4" t="str">
        <f t="shared" si="54"/>
        <v xml:space="preserve"> </v>
      </c>
      <c r="AR9" s="747" t="str">
        <f t="shared" si="55"/>
        <v xml:space="preserve"> </v>
      </c>
      <c r="AS9" s="4" t="str">
        <f t="shared" si="56"/>
        <v xml:space="preserve"> </v>
      </c>
      <c r="AT9" s="747" t="str">
        <f t="shared" si="57"/>
        <v xml:space="preserve"> </v>
      </c>
      <c r="AU9" s="4" t="str">
        <f t="shared" si="58"/>
        <v xml:space="preserve"> </v>
      </c>
      <c r="AV9" s="747" t="str">
        <f t="shared" si="59"/>
        <v xml:space="preserve"> </v>
      </c>
      <c r="AW9" s="4" t="str">
        <f t="shared" si="60"/>
        <v xml:space="preserve"> </v>
      </c>
      <c r="AX9" s="747" t="str">
        <f t="shared" si="61"/>
        <v xml:space="preserve"> </v>
      </c>
      <c r="AY9" s="4" t="str">
        <f t="shared" si="62"/>
        <v xml:space="preserve"> </v>
      </c>
      <c r="AZ9" s="747" t="str">
        <f t="shared" si="63"/>
        <v xml:space="preserve"> </v>
      </c>
      <c r="BA9" s="4" t="str">
        <f t="shared" si="64"/>
        <v xml:space="preserve"> </v>
      </c>
      <c r="BB9" s="747" t="str">
        <f t="shared" si="65"/>
        <v xml:space="preserve"> </v>
      </c>
      <c r="BC9" s="4" t="str">
        <f t="shared" si="66"/>
        <v xml:space="preserve"> </v>
      </c>
      <c r="BD9" s="747" t="str">
        <f t="shared" si="67"/>
        <v xml:space="preserve"> </v>
      </c>
      <c r="BE9" s="4" t="str">
        <f t="shared" si="68"/>
        <v xml:space="preserve"> </v>
      </c>
      <c r="BF9" s="747" t="str">
        <f t="shared" si="69"/>
        <v xml:space="preserve"> </v>
      </c>
      <c r="BG9" s="4" t="str">
        <f t="shared" si="70"/>
        <v xml:space="preserve"> </v>
      </c>
      <c r="BH9" s="747" t="str">
        <f t="shared" si="71"/>
        <v xml:space="preserve"> </v>
      </c>
      <c r="BI9" s="4" t="str">
        <f t="shared" si="72"/>
        <v xml:space="preserve"> </v>
      </c>
      <c r="BJ9" s="747" t="str">
        <f t="shared" si="73"/>
        <v xml:space="preserve"> </v>
      </c>
      <c r="BK9" s="4" t="str">
        <f t="shared" si="74"/>
        <v xml:space="preserve"> </v>
      </c>
      <c r="BL9" s="747" t="str">
        <f t="shared" si="75"/>
        <v xml:space="preserve"> </v>
      </c>
      <c r="BM9" s="4" t="str">
        <f t="shared" si="76"/>
        <v xml:space="preserve"> </v>
      </c>
      <c r="BN9" s="747" t="str">
        <f t="shared" si="77"/>
        <v xml:space="preserve"> </v>
      </c>
      <c r="BO9" s="4" t="str">
        <f t="shared" si="78"/>
        <v xml:space="preserve"> </v>
      </c>
      <c r="BP9" s="747" t="str">
        <f t="shared" si="79"/>
        <v xml:space="preserve"> </v>
      </c>
      <c r="BQ9" s="191" t="s">
        <v>621</v>
      </c>
      <c r="BR9" s="191"/>
      <c r="BS9" s="389"/>
      <c r="BT9" s="389"/>
      <c r="BU9" s="389"/>
      <c r="BV9" s="389"/>
      <c r="BW9" s="389"/>
      <c r="BX9" s="389"/>
      <c r="BY9" s="389"/>
      <c r="BZ9" s="389"/>
      <c r="CA9" s="389"/>
      <c r="CB9" s="163">
        <f t="shared" si="38"/>
        <v>0</v>
      </c>
      <c r="CC9" s="389"/>
      <c r="CD9" s="389"/>
      <c r="CE9" s="389"/>
      <c r="CF9" s="389"/>
      <c r="CG9" s="389"/>
      <c r="CH9" s="389"/>
      <c r="CI9" s="389"/>
      <c r="CJ9" s="389"/>
      <c r="CK9" s="389"/>
      <c r="CL9" s="389"/>
      <c r="CM9" s="389"/>
      <c r="CN9" s="389"/>
      <c r="CO9" s="389"/>
      <c r="CP9" s="389"/>
      <c r="CQ9" s="389"/>
      <c r="CR9" s="389"/>
      <c r="CS9" s="389"/>
      <c r="CT9" s="389"/>
      <c r="CU9" s="389"/>
      <c r="CV9" s="389"/>
      <c r="CW9" s="389"/>
      <c r="CX9" s="389"/>
      <c r="CY9" s="389"/>
      <c r="CZ9" s="389"/>
      <c r="DA9" s="389"/>
      <c r="DB9" s="389"/>
      <c r="DC9" s="389"/>
      <c r="DD9" s="389"/>
      <c r="DE9" s="389"/>
      <c r="DF9" s="389"/>
      <c r="DG9" s="389"/>
      <c r="DH9" s="389"/>
      <c r="DI9" s="389"/>
      <c r="DJ9" s="389"/>
      <c r="DK9" s="389"/>
      <c r="DL9" s="389"/>
      <c r="DM9" s="389"/>
      <c r="DN9" s="389"/>
      <c r="DO9" s="389"/>
      <c r="DP9" s="389"/>
      <c r="DQ9" s="389"/>
      <c r="DR9" s="389"/>
      <c r="DS9" s="389"/>
      <c r="DT9" s="389"/>
      <c r="DU9" s="389"/>
      <c r="DV9" s="389"/>
      <c r="DW9" s="389"/>
      <c r="DX9" s="389"/>
      <c r="DY9" s="389"/>
      <c r="DZ9" s="389"/>
      <c r="EA9" s="389"/>
      <c r="EB9" s="389"/>
      <c r="EC9" s="389"/>
      <c r="ED9" s="389"/>
      <c r="EE9" s="389"/>
      <c r="EF9" s="389"/>
      <c r="EG9" s="389"/>
      <c r="EH9" s="389"/>
      <c r="EI9" s="389"/>
      <c r="EJ9" s="389"/>
      <c r="EK9" s="389"/>
      <c r="EL9" s="389"/>
      <c r="EM9" s="389"/>
      <c r="EN9" s="389"/>
      <c r="EO9" s="389"/>
      <c r="EP9" s="389"/>
      <c r="EQ9" s="389"/>
      <c r="ER9" s="389"/>
      <c r="ES9" s="389"/>
      <c r="ET9" s="389"/>
      <c r="EU9" s="389"/>
      <c r="EV9" s="389"/>
      <c r="EW9" s="389"/>
      <c r="EX9" s="389"/>
      <c r="EY9" s="389"/>
      <c r="EZ9" s="389"/>
      <c r="FA9" s="389"/>
      <c r="FB9" s="389"/>
      <c r="FC9" s="389"/>
      <c r="FD9" s="389"/>
      <c r="FE9" s="389"/>
      <c r="FF9" s="389"/>
      <c r="FG9" s="389"/>
      <c r="FH9" s="389"/>
      <c r="FI9" s="389"/>
      <c r="FJ9" s="389"/>
      <c r="FK9" s="389"/>
      <c r="FL9" s="389"/>
      <c r="FM9" s="389"/>
      <c r="FN9" s="389"/>
      <c r="FO9" s="389"/>
      <c r="FP9" s="389"/>
      <c r="FQ9" s="389"/>
      <c r="FR9" s="389"/>
      <c r="FS9" s="389"/>
      <c r="FT9" s="389"/>
      <c r="FU9" s="389"/>
      <c r="FV9" s="389"/>
      <c r="FW9" s="389"/>
      <c r="FX9" s="655" t="s">
        <v>320</v>
      </c>
      <c r="FY9" s="656">
        <v>289</v>
      </c>
      <c r="FZ9" s="656">
        <v>30289244</v>
      </c>
      <c r="GA9" s="656">
        <v>57</v>
      </c>
      <c r="GB9" s="656" t="s">
        <v>801</v>
      </c>
      <c r="GC9" s="656">
        <v>20</v>
      </c>
      <c r="GD9" s="656">
        <v>1983</v>
      </c>
      <c r="GE9" s="656">
        <v>2</v>
      </c>
      <c r="GF9" s="656" t="s">
        <v>148</v>
      </c>
      <c r="GG9" s="656">
        <v>1</v>
      </c>
      <c r="GH9" s="656">
        <v>2</v>
      </c>
      <c r="GI9" s="656" t="s">
        <v>148</v>
      </c>
      <c r="GJ9" s="656">
        <v>1</v>
      </c>
      <c r="GK9" s="656" t="s">
        <v>781</v>
      </c>
      <c r="GL9" s="656" t="s">
        <v>793</v>
      </c>
      <c r="GM9" s="656">
        <v>66</v>
      </c>
      <c r="GN9" s="656" t="s">
        <v>783</v>
      </c>
      <c r="GO9" s="656">
        <v>0</v>
      </c>
      <c r="GP9" s="656">
        <v>0</v>
      </c>
      <c r="GQ9" s="656">
        <v>4</v>
      </c>
      <c r="GR9" s="656">
        <v>2</v>
      </c>
      <c r="GS9" s="656">
        <v>3</v>
      </c>
      <c r="GT9" s="656" t="s">
        <v>783</v>
      </c>
      <c r="GU9" s="656" t="s">
        <v>783</v>
      </c>
      <c r="GV9" s="656" t="s">
        <v>783</v>
      </c>
      <c r="GW9" s="656" t="s">
        <v>783</v>
      </c>
      <c r="GX9" s="656" t="s">
        <v>783</v>
      </c>
      <c r="GY9" s="656">
        <v>1649</v>
      </c>
      <c r="GZ9" s="656">
        <v>0.94</v>
      </c>
      <c r="HA9" s="656">
        <v>5</v>
      </c>
      <c r="HB9" s="656" t="s">
        <v>783</v>
      </c>
      <c r="HC9" s="656" t="s">
        <v>782</v>
      </c>
      <c r="HD9" s="656">
        <v>15</v>
      </c>
      <c r="HE9" s="656" t="s">
        <v>783</v>
      </c>
      <c r="HF9" s="656">
        <v>0</v>
      </c>
      <c r="HG9" s="656" t="s">
        <v>783</v>
      </c>
      <c r="HH9" s="656">
        <v>0</v>
      </c>
      <c r="HI9" s="656">
        <v>1</v>
      </c>
      <c r="HJ9" s="656">
        <v>45</v>
      </c>
      <c r="HK9" s="656" t="s">
        <v>784</v>
      </c>
      <c r="HL9" s="656" t="s">
        <v>785</v>
      </c>
      <c r="HM9" s="656" t="s">
        <v>783</v>
      </c>
      <c r="HN9" s="656" t="s">
        <v>783</v>
      </c>
      <c r="HO9" s="656" t="s">
        <v>783</v>
      </c>
      <c r="HP9" s="656" t="s">
        <v>783</v>
      </c>
      <c r="HQ9" s="656" t="s">
        <v>783</v>
      </c>
      <c r="HR9" s="656">
        <v>3979000</v>
      </c>
      <c r="HS9" s="656" t="s">
        <v>783</v>
      </c>
      <c r="HT9" s="656" t="s">
        <v>786</v>
      </c>
      <c r="HU9" s="656" t="s">
        <v>787</v>
      </c>
      <c r="HV9" s="656">
        <v>4</v>
      </c>
      <c r="HW9" s="656">
        <v>2014</v>
      </c>
      <c r="HX9" s="656">
        <v>63</v>
      </c>
      <c r="HY9" s="656">
        <v>0</v>
      </c>
      <c r="HZ9" s="656">
        <v>4963</v>
      </c>
      <c r="IA9" s="657">
        <v>41697.500081018516</v>
      </c>
      <c r="IB9" s="656" t="s">
        <v>788</v>
      </c>
      <c r="IC9" s="656">
        <v>3974522</v>
      </c>
      <c r="ID9" s="656">
        <v>2014</v>
      </c>
      <c r="IE9" s="656">
        <v>1712</v>
      </c>
      <c r="IF9" s="656" t="s">
        <v>783</v>
      </c>
      <c r="IG9" s="656" t="s">
        <v>783</v>
      </c>
      <c r="IH9" s="656" t="s">
        <v>783</v>
      </c>
      <c r="II9" s="656" t="s">
        <v>783</v>
      </c>
      <c r="IJ9" s="656" t="s">
        <v>783</v>
      </c>
      <c r="IK9" s="656" t="s">
        <v>783</v>
      </c>
      <c r="IL9" s="656" t="s">
        <v>783</v>
      </c>
      <c r="IM9" s="656" t="s">
        <v>783</v>
      </c>
      <c r="IN9" s="656" t="s">
        <v>783</v>
      </c>
      <c r="IO9" s="656">
        <v>1649</v>
      </c>
      <c r="IP9" s="657">
        <v>37477.354571759257</v>
      </c>
      <c r="IQ9" s="656">
        <v>2</v>
      </c>
      <c r="IR9" s="656" t="s">
        <v>793</v>
      </c>
      <c r="IS9" s="656">
        <v>3</v>
      </c>
      <c r="IT9" s="658">
        <v>41275</v>
      </c>
      <c r="IU9" s="656" t="s">
        <v>783</v>
      </c>
      <c r="IV9" s="656" t="s">
        <v>783</v>
      </c>
      <c r="IW9" s="656" t="s">
        <v>783</v>
      </c>
      <c r="IX9" s="656" t="s">
        <v>781</v>
      </c>
      <c r="IY9" s="656">
        <v>45</v>
      </c>
      <c r="IZ9" s="656" t="s">
        <v>789</v>
      </c>
      <c r="JA9" s="656" t="s">
        <v>783</v>
      </c>
      <c r="JB9" s="656" t="s">
        <v>783</v>
      </c>
      <c r="JC9" s="656" t="s">
        <v>783</v>
      </c>
      <c r="JD9" s="656">
        <v>329380</v>
      </c>
      <c r="JE9" s="656" t="s">
        <v>783</v>
      </c>
      <c r="JF9" s="656" t="s">
        <v>783</v>
      </c>
      <c r="JG9" s="656" t="s">
        <v>804</v>
      </c>
      <c r="JH9" s="656">
        <v>57</v>
      </c>
      <c r="JI9" s="656" t="s">
        <v>783</v>
      </c>
      <c r="JJ9" s="656" t="s">
        <v>783</v>
      </c>
      <c r="JK9" s="656" t="s">
        <v>783</v>
      </c>
      <c r="JL9" s="656" t="s">
        <v>790</v>
      </c>
      <c r="JM9" s="656">
        <v>4</v>
      </c>
      <c r="JN9" s="656">
        <v>4</v>
      </c>
      <c r="JO9" s="656" t="s">
        <v>783</v>
      </c>
      <c r="JP9" s="656">
        <v>10711928</v>
      </c>
      <c r="JQ9" s="656">
        <v>2011</v>
      </c>
      <c r="JR9" s="656">
        <v>3</v>
      </c>
      <c r="JS9" s="656" t="s">
        <v>783</v>
      </c>
      <c r="JT9" s="656" t="s">
        <v>783</v>
      </c>
      <c r="JU9" s="656" t="s">
        <v>805</v>
      </c>
      <c r="JV9" s="659">
        <v>5153.1317509999999</v>
      </c>
      <c r="JW9">
        <f>JV9</f>
        <v>5153.1317509999999</v>
      </c>
      <c r="JX9" s="225">
        <v>0.97597192253787879</v>
      </c>
    </row>
    <row r="10" spans="1:285" ht="16" thickBot="1">
      <c r="A10" s="905" t="s">
        <v>5</v>
      </c>
      <c r="B10" s="79">
        <f t="shared" si="41"/>
        <v>2</v>
      </c>
      <c r="C10" s="871" t="s">
        <v>39</v>
      </c>
      <c r="D10" s="730" t="s">
        <v>177</v>
      </c>
      <c r="E10" s="180" t="s">
        <v>623</v>
      </c>
      <c r="F10" s="888">
        <v>0.4</v>
      </c>
      <c r="G10" s="120">
        <f t="shared" si="39"/>
        <v>3.8200000000000003</v>
      </c>
      <c r="H10" s="46"/>
      <c r="I10" s="3">
        <v>0.4</v>
      </c>
      <c r="J10" s="29"/>
      <c r="K10" s="185" t="s">
        <v>38</v>
      </c>
      <c r="L10" s="186"/>
      <c r="M10" s="497">
        <v>3</v>
      </c>
      <c r="N10" s="497">
        <v>3</v>
      </c>
      <c r="O10" s="498">
        <v>5</v>
      </c>
      <c r="P10" s="891">
        <f>SUM(M10:O10)</f>
        <v>11</v>
      </c>
      <c r="Q10" s="896">
        <v>125</v>
      </c>
      <c r="R10" s="46"/>
      <c r="S10" s="3"/>
      <c r="T10" s="41">
        <f>I10</f>
        <v>0.4</v>
      </c>
      <c r="U10" s="219">
        <f>S10*$Z$146+T10*$AA$146</f>
        <v>82800</v>
      </c>
      <c r="V10" s="1045" t="s">
        <v>643</v>
      </c>
      <c r="W10" s="1042">
        <f t="shared" si="42"/>
        <v>91080.000000000015</v>
      </c>
      <c r="X10" s="537">
        <f t="shared" si="43"/>
        <v>0</v>
      </c>
      <c r="Y10" s="538">
        <f t="shared" si="44"/>
        <v>8197.2000000000007</v>
      </c>
      <c r="Z10" s="1034">
        <f t="shared" si="45"/>
        <v>99277.200000000012</v>
      </c>
      <c r="AA10" s="882"/>
      <c r="AB10" s="273">
        <f t="shared" si="46"/>
        <v>0</v>
      </c>
      <c r="AC10" s="552"/>
      <c r="AD10" s="561">
        <f t="shared" si="47"/>
        <v>0</v>
      </c>
      <c r="AE10" s="517"/>
      <c r="AF10" s="273">
        <f t="shared" si="48"/>
        <v>0</v>
      </c>
      <c r="AG10" s="273"/>
      <c r="AH10" s="561">
        <f t="shared" si="49"/>
        <v>0</v>
      </c>
      <c r="AI10" s="273"/>
      <c r="AJ10" s="229">
        <v>0</v>
      </c>
      <c r="AK10" s="902"/>
      <c r="AL10" s="902">
        <v>2018</v>
      </c>
      <c r="AM10" s="18">
        <f t="shared" si="50"/>
        <v>0.4</v>
      </c>
      <c r="AN10" s="747">
        <f t="shared" si="51"/>
        <v>99277.200000000012</v>
      </c>
      <c r="AO10" s="4" t="str">
        <f t="shared" si="52"/>
        <v xml:space="preserve"> </v>
      </c>
      <c r="AP10" s="747" t="str">
        <f t="shared" si="53"/>
        <v xml:space="preserve"> </v>
      </c>
      <c r="AQ10" s="4" t="str">
        <f t="shared" si="54"/>
        <v xml:space="preserve"> </v>
      </c>
      <c r="AR10" s="747" t="str">
        <f t="shared" si="55"/>
        <v xml:space="preserve"> </v>
      </c>
      <c r="AS10" s="4" t="str">
        <f t="shared" si="56"/>
        <v xml:space="preserve"> </v>
      </c>
      <c r="AT10" s="747" t="str">
        <f t="shared" si="57"/>
        <v xml:space="preserve"> </v>
      </c>
      <c r="AU10" s="4" t="str">
        <f t="shared" si="58"/>
        <v xml:space="preserve"> </v>
      </c>
      <c r="AV10" s="747" t="str">
        <f t="shared" si="59"/>
        <v xml:space="preserve"> </v>
      </c>
      <c r="AW10" s="4" t="str">
        <f t="shared" si="60"/>
        <v xml:space="preserve"> </v>
      </c>
      <c r="AX10" s="747" t="str">
        <f t="shared" si="61"/>
        <v xml:space="preserve"> </v>
      </c>
      <c r="AY10" s="4" t="str">
        <f t="shared" si="62"/>
        <v xml:space="preserve"> </v>
      </c>
      <c r="AZ10" s="747" t="str">
        <f t="shared" si="63"/>
        <v xml:space="preserve"> </v>
      </c>
      <c r="BA10" s="4" t="str">
        <f t="shared" si="64"/>
        <v xml:space="preserve"> </v>
      </c>
      <c r="BB10" s="747" t="str">
        <f t="shared" si="65"/>
        <v xml:space="preserve"> </v>
      </c>
      <c r="BC10" s="4" t="str">
        <f t="shared" si="66"/>
        <v xml:space="preserve"> </v>
      </c>
      <c r="BD10" s="747" t="str">
        <f t="shared" si="67"/>
        <v xml:space="preserve"> </v>
      </c>
      <c r="BE10" s="4" t="str">
        <f t="shared" si="68"/>
        <v xml:space="preserve"> </v>
      </c>
      <c r="BF10" s="747" t="str">
        <f t="shared" si="69"/>
        <v xml:space="preserve"> </v>
      </c>
      <c r="BG10" s="4" t="str">
        <f t="shared" si="70"/>
        <v xml:space="preserve"> </v>
      </c>
      <c r="BH10" s="747" t="str">
        <f t="shared" si="71"/>
        <v xml:space="preserve"> </v>
      </c>
      <c r="BI10" s="4" t="str">
        <f t="shared" si="72"/>
        <v xml:space="preserve"> </v>
      </c>
      <c r="BJ10" s="747" t="str">
        <f t="shared" si="73"/>
        <v xml:space="preserve"> </v>
      </c>
      <c r="BK10" s="4" t="str">
        <f t="shared" si="74"/>
        <v xml:space="preserve"> </v>
      </c>
      <c r="BL10" s="747" t="str">
        <f t="shared" si="75"/>
        <v xml:space="preserve"> </v>
      </c>
      <c r="BM10" s="4" t="str">
        <f t="shared" si="76"/>
        <v xml:space="preserve"> </v>
      </c>
      <c r="BN10" s="747" t="str">
        <f t="shared" si="77"/>
        <v xml:space="preserve"> </v>
      </c>
      <c r="BO10" s="4" t="str">
        <f t="shared" si="78"/>
        <v xml:space="preserve"> </v>
      </c>
      <c r="BP10" s="747" t="str">
        <f t="shared" si="79"/>
        <v xml:space="preserve"> </v>
      </c>
      <c r="BQ10" s="191" t="s">
        <v>622</v>
      </c>
      <c r="BR10" s="191"/>
      <c r="BS10" s="389"/>
      <c r="BT10" s="389"/>
      <c r="BU10" s="389"/>
      <c r="BV10" s="389"/>
      <c r="BW10" s="389"/>
      <c r="BX10" s="389"/>
      <c r="BY10" s="389"/>
      <c r="BZ10" s="389"/>
      <c r="CA10" s="389"/>
      <c r="CB10" s="163">
        <f t="shared" si="38"/>
        <v>0</v>
      </c>
      <c r="CC10" s="389"/>
      <c r="CD10" s="389"/>
      <c r="CE10" s="389"/>
      <c r="CF10" s="389"/>
      <c r="CG10" s="389"/>
      <c r="CH10" s="389"/>
      <c r="CI10" s="389"/>
      <c r="CJ10" s="389"/>
      <c r="CK10" s="389"/>
      <c r="CL10" s="389"/>
      <c r="CM10" s="389"/>
      <c r="CN10" s="389"/>
      <c r="CO10" s="389"/>
      <c r="CP10" s="389"/>
      <c r="CQ10" s="389"/>
      <c r="CR10" s="389"/>
      <c r="CS10" s="389"/>
      <c r="CT10" s="389"/>
      <c r="CU10" s="389"/>
      <c r="CV10" s="389"/>
      <c r="CW10" s="389"/>
      <c r="CX10" s="389"/>
      <c r="CY10" s="389"/>
      <c r="CZ10" s="389"/>
      <c r="DA10" s="389"/>
      <c r="DB10" s="389"/>
      <c r="DC10" s="389"/>
      <c r="DD10" s="389"/>
      <c r="DE10" s="389"/>
      <c r="DF10" s="389"/>
      <c r="DG10" s="389"/>
      <c r="DH10" s="389"/>
      <c r="DI10" s="389"/>
      <c r="DJ10" s="389"/>
      <c r="DK10" s="389"/>
      <c r="DL10" s="389"/>
      <c r="DM10" s="389"/>
      <c r="DN10" s="389"/>
      <c r="DO10" s="389"/>
      <c r="DP10" s="389"/>
      <c r="DQ10" s="389"/>
      <c r="DR10" s="389"/>
      <c r="DS10" s="389"/>
      <c r="DT10" s="389"/>
      <c r="DU10" s="389"/>
      <c r="DV10" s="389"/>
      <c r="DW10" s="389"/>
      <c r="DX10" s="389"/>
      <c r="DY10" s="389"/>
      <c r="DZ10" s="389"/>
      <c r="EA10" s="389"/>
      <c r="EB10" s="389"/>
      <c r="EC10" s="389"/>
      <c r="ED10" s="389"/>
      <c r="EE10" s="389"/>
      <c r="EF10" s="389"/>
      <c r="EG10" s="389"/>
      <c r="EH10" s="389"/>
      <c r="EI10" s="389"/>
      <c r="EJ10" s="389"/>
      <c r="EK10" s="389"/>
      <c r="EL10" s="389"/>
      <c r="EM10" s="389"/>
      <c r="EN10" s="389"/>
      <c r="EO10" s="389"/>
      <c r="EP10" s="389"/>
      <c r="EQ10" s="389"/>
      <c r="ER10" s="389"/>
      <c r="ES10" s="389"/>
      <c r="ET10" s="389"/>
      <c r="EU10" s="389"/>
      <c r="EV10" s="389"/>
      <c r="EW10" s="389"/>
      <c r="EX10" s="389"/>
      <c r="EY10" s="389"/>
      <c r="EZ10" s="389"/>
      <c r="FA10" s="389"/>
      <c r="FB10" s="389"/>
      <c r="FC10" s="389"/>
      <c r="FD10" s="389"/>
      <c r="FE10" s="389"/>
      <c r="FF10" s="389"/>
      <c r="FG10" s="389"/>
      <c r="FH10" s="389"/>
      <c r="FI10" s="389"/>
      <c r="FJ10" s="389"/>
      <c r="FK10" s="389"/>
      <c r="FL10" s="389"/>
      <c r="FM10" s="389"/>
      <c r="FN10" s="389"/>
      <c r="FO10" s="389"/>
      <c r="FP10" s="389"/>
      <c r="FQ10" s="389"/>
      <c r="FR10" s="389"/>
      <c r="FS10" s="389"/>
      <c r="FT10" s="389"/>
      <c r="FU10" s="389"/>
      <c r="FV10" s="389"/>
      <c r="FW10" s="389"/>
      <c r="FX10" s="655" t="s">
        <v>320</v>
      </c>
      <c r="FY10" s="656">
        <v>289</v>
      </c>
      <c r="FZ10" s="656">
        <v>30289244</v>
      </c>
      <c r="GA10" s="656">
        <v>57</v>
      </c>
      <c r="GB10" s="656" t="s">
        <v>801</v>
      </c>
      <c r="GC10" s="656">
        <v>20</v>
      </c>
      <c r="GD10" s="656">
        <v>1983</v>
      </c>
      <c r="GE10" s="656">
        <v>2</v>
      </c>
      <c r="GF10" s="656" t="s">
        <v>148</v>
      </c>
      <c r="GG10" s="656">
        <v>1</v>
      </c>
      <c r="GH10" s="656">
        <v>2</v>
      </c>
      <c r="GI10" s="656" t="s">
        <v>148</v>
      </c>
      <c r="GJ10" s="656">
        <v>1</v>
      </c>
      <c r="GK10" s="656" t="s">
        <v>781</v>
      </c>
      <c r="GL10" s="656" t="s">
        <v>793</v>
      </c>
      <c r="GM10" s="656">
        <v>66</v>
      </c>
      <c r="GN10" s="656" t="s">
        <v>783</v>
      </c>
      <c r="GO10" s="656">
        <v>0</v>
      </c>
      <c r="GP10" s="656">
        <v>0</v>
      </c>
      <c r="GQ10" s="656">
        <v>4</v>
      </c>
      <c r="GR10" s="656">
        <v>2</v>
      </c>
      <c r="GS10" s="656">
        <v>3</v>
      </c>
      <c r="GT10" s="656" t="s">
        <v>783</v>
      </c>
      <c r="GU10" s="656" t="s">
        <v>783</v>
      </c>
      <c r="GV10" s="656" t="s">
        <v>783</v>
      </c>
      <c r="GW10" s="656" t="s">
        <v>783</v>
      </c>
      <c r="GX10" s="656" t="s">
        <v>783</v>
      </c>
      <c r="GY10" s="656">
        <v>1649</v>
      </c>
      <c r="GZ10" s="656">
        <v>0.94</v>
      </c>
      <c r="HA10" s="656">
        <v>5</v>
      </c>
      <c r="HB10" s="656" t="s">
        <v>783</v>
      </c>
      <c r="HC10" s="656" t="s">
        <v>782</v>
      </c>
      <c r="HD10" s="656">
        <v>15</v>
      </c>
      <c r="HE10" s="656" t="s">
        <v>783</v>
      </c>
      <c r="HF10" s="656">
        <v>0</v>
      </c>
      <c r="HG10" s="656" t="s">
        <v>783</v>
      </c>
      <c r="HH10" s="656">
        <v>0</v>
      </c>
      <c r="HI10" s="656">
        <v>1</v>
      </c>
      <c r="HJ10" s="656">
        <v>45</v>
      </c>
      <c r="HK10" s="656" t="s">
        <v>784</v>
      </c>
      <c r="HL10" s="656" t="s">
        <v>785</v>
      </c>
      <c r="HM10" s="656" t="s">
        <v>783</v>
      </c>
      <c r="HN10" s="656" t="s">
        <v>783</v>
      </c>
      <c r="HO10" s="656" t="s">
        <v>783</v>
      </c>
      <c r="HP10" s="656" t="s">
        <v>783</v>
      </c>
      <c r="HQ10" s="656" t="s">
        <v>783</v>
      </c>
      <c r="HR10" s="656">
        <v>3979000</v>
      </c>
      <c r="HS10" s="656" t="s">
        <v>783</v>
      </c>
      <c r="HT10" s="656" t="s">
        <v>786</v>
      </c>
      <c r="HU10" s="656" t="s">
        <v>787</v>
      </c>
      <c r="HV10" s="656">
        <v>4</v>
      </c>
      <c r="HW10" s="656">
        <v>2014</v>
      </c>
      <c r="HX10" s="656">
        <v>63</v>
      </c>
      <c r="HY10" s="656">
        <v>0</v>
      </c>
      <c r="HZ10" s="656">
        <v>4963</v>
      </c>
      <c r="IA10" s="657">
        <v>41697.500081018516</v>
      </c>
      <c r="IB10" s="656" t="s">
        <v>788</v>
      </c>
      <c r="IC10" s="656">
        <v>3974522</v>
      </c>
      <c r="ID10" s="656">
        <v>2014</v>
      </c>
      <c r="IE10" s="656">
        <v>1712</v>
      </c>
      <c r="IF10" s="656" t="s">
        <v>783</v>
      </c>
      <c r="IG10" s="656" t="s">
        <v>783</v>
      </c>
      <c r="IH10" s="656" t="s">
        <v>783</v>
      </c>
      <c r="II10" s="656" t="s">
        <v>783</v>
      </c>
      <c r="IJ10" s="656" t="s">
        <v>783</v>
      </c>
      <c r="IK10" s="656" t="s">
        <v>783</v>
      </c>
      <c r="IL10" s="656" t="s">
        <v>783</v>
      </c>
      <c r="IM10" s="656" t="s">
        <v>783</v>
      </c>
      <c r="IN10" s="656" t="s">
        <v>783</v>
      </c>
      <c r="IO10" s="656">
        <v>1649</v>
      </c>
      <c r="IP10" s="657">
        <v>37477.354571759257</v>
      </c>
      <c r="IQ10" s="656">
        <v>2</v>
      </c>
      <c r="IR10" s="656" t="s">
        <v>793</v>
      </c>
      <c r="IS10" s="656">
        <v>3</v>
      </c>
      <c r="IT10" s="658">
        <v>41275</v>
      </c>
      <c r="IU10" s="656" t="s">
        <v>783</v>
      </c>
      <c r="IV10" s="656" t="s">
        <v>783</v>
      </c>
      <c r="IW10" s="656" t="s">
        <v>783</v>
      </c>
      <c r="IX10" s="656" t="s">
        <v>781</v>
      </c>
      <c r="IY10" s="656">
        <v>45</v>
      </c>
      <c r="IZ10" s="656" t="s">
        <v>789</v>
      </c>
      <c r="JA10" s="656" t="s">
        <v>783</v>
      </c>
      <c r="JB10" s="656" t="s">
        <v>783</v>
      </c>
      <c r="JC10" s="656" t="s">
        <v>783</v>
      </c>
      <c r="JD10" s="656">
        <v>329380</v>
      </c>
      <c r="JE10" s="656" t="s">
        <v>783</v>
      </c>
      <c r="JF10" s="656" t="s">
        <v>783</v>
      </c>
      <c r="JG10" s="656" t="s">
        <v>804</v>
      </c>
      <c r="JH10" s="656">
        <v>57</v>
      </c>
      <c r="JI10" s="656" t="s">
        <v>783</v>
      </c>
      <c r="JJ10" s="656" t="s">
        <v>783</v>
      </c>
      <c r="JK10" s="656" t="s">
        <v>783</v>
      </c>
      <c r="JL10" s="656" t="s">
        <v>790</v>
      </c>
      <c r="JM10" s="656">
        <v>4</v>
      </c>
      <c r="JN10" s="656">
        <v>4</v>
      </c>
      <c r="JO10" s="656" t="s">
        <v>783</v>
      </c>
      <c r="JP10" s="656">
        <v>10711928</v>
      </c>
      <c r="JQ10" s="656">
        <v>2011</v>
      </c>
      <c r="JR10" s="656">
        <v>3</v>
      </c>
      <c r="JS10" s="656" t="s">
        <v>783</v>
      </c>
      <c r="JT10" s="656" t="s">
        <v>783</v>
      </c>
      <c r="JU10" s="656" t="s">
        <v>805</v>
      </c>
      <c r="JV10" s="659">
        <v>5153.1317509999999</v>
      </c>
      <c r="JW10">
        <f>JV10</f>
        <v>5153.1317509999999</v>
      </c>
      <c r="JX10" s="225">
        <v>0.97597192253787879</v>
      </c>
    </row>
    <row r="11" spans="1:285" ht="16" thickBot="1">
      <c r="A11" s="905" t="s">
        <v>5</v>
      </c>
      <c r="B11" s="79">
        <f t="shared" si="41"/>
        <v>1</v>
      </c>
      <c r="C11" s="871" t="s">
        <v>39</v>
      </c>
      <c r="D11" s="867" t="s">
        <v>623</v>
      </c>
      <c r="E11" s="119" t="s">
        <v>178</v>
      </c>
      <c r="F11" s="888">
        <v>2.39</v>
      </c>
      <c r="G11" s="120">
        <f t="shared" si="39"/>
        <v>6.2100000000000009</v>
      </c>
      <c r="H11" s="46"/>
      <c r="I11" s="3">
        <v>2.39</v>
      </c>
      <c r="J11" s="29"/>
      <c r="K11" s="448" t="s">
        <v>38</v>
      </c>
      <c r="L11" s="451"/>
      <c r="M11" s="214">
        <v>3</v>
      </c>
      <c r="N11" s="214">
        <v>3</v>
      </c>
      <c r="O11" s="266">
        <v>5</v>
      </c>
      <c r="P11" s="891">
        <f>SUM(M11:O11)</f>
        <v>11</v>
      </c>
      <c r="Q11" s="896">
        <v>125</v>
      </c>
      <c r="R11" s="46"/>
      <c r="S11" s="3">
        <f>I11</f>
        <v>2.39</v>
      </c>
      <c r="T11" s="41"/>
      <c r="U11" s="219">
        <f>S11*$Z$146+T11*$AA$146</f>
        <v>179250</v>
      </c>
      <c r="V11" s="1045" t="s">
        <v>642</v>
      </c>
      <c r="W11" s="1042">
        <f t="shared" si="42"/>
        <v>179250</v>
      </c>
      <c r="X11" s="537">
        <f t="shared" si="43"/>
        <v>0</v>
      </c>
      <c r="Y11" s="538">
        <f t="shared" si="44"/>
        <v>500</v>
      </c>
      <c r="Z11" s="1034">
        <f t="shared" si="45"/>
        <v>179750</v>
      </c>
      <c r="AA11" s="603"/>
      <c r="AB11" s="495">
        <f t="shared" si="46"/>
        <v>0</v>
      </c>
      <c r="AC11" s="549"/>
      <c r="AD11" s="558">
        <f t="shared" si="47"/>
        <v>0</v>
      </c>
      <c r="AE11" s="514"/>
      <c r="AF11" s="495">
        <f t="shared" si="48"/>
        <v>0</v>
      </c>
      <c r="AG11" s="495"/>
      <c r="AH11" s="558">
        <f t="shared" si="49"/>
        <v>0</v>
      </c>
      <c r="AI11" s="495"/>
      <c r="AJ11" s="875">
        <v>0</v>
      </c>
      <c r="AK11" s="902"/>
      <c r="AL11" s="902">
        <v>2018</v>
      </c>
      <c r="AM11" s="18">
        <f t="shared" si="50"/>
        <v>2.39</v>
      </c>
      <c r="AN11" s="747">
        <f t="shared" si="51"/>
        <v>179750</v>
      </c>
      <c r="AO11" s="4" t="str">
        <f t="shared" si="52"/>
        <v xml:space="preserve"> </v>
      </c>
      <c r="AP11" s="747" t="str">
        <f t="shared" si="53"/>
        <v xml:space="preserve"> </v>
      </c>
      <c r="AQ11" s="4" t="str">
        <f t="shared" si="54"/>
        <v xml:space="preserve"> </v>
      </c>
      <c r="AR11" s="747" t="str">
        <f t="shared" si="55"/>
        <v xml:space="preserve"> </v>
      </c>
      <c r="AS11" s="4" t="str">
        <f t="shared" si="56"/>
        <v xml:space="preserve"> </v>
      </c>
      <c r="AT11" s="747" t="str">
        <f t="shared" si="57"/>
        <v xml:space="preserve"> </v>
      </c>
      <c r="AU11" s="4" t="str">
        <f t="shared" si="58"/>
        <v xml:space="preserve"> </v>
      </c>
      <c r="AV11" s="747" t="str">
        <f t="shared" si="59"/>
        <v xml:space="preserve"> </v>
      </c>
      <c r="AW11" s="4" t="str">
        <f t="shared" si="60"/>
        <v xml:space="preserve"> </v>
      </c>
      <c r="AX11" s="747" t="str">
        <f t="shared" si="61"/>
        <v xml:space="preserve"> </v>
      </c>
      <c r="AY11" s="4" t="str">
        <f t="shared" si="62"/>
        <v xml:space="preserve"> </v>
      </c>
      <c r="AZ11" s="747" t="str">
        <f t="shared" si="63"/>
        <v xml:space="preserve"> </v>
      </c>
      <c r="BA11" s="4" t="str">
        <f t="shared" si="64"/>
        <v xml:space="preserve"> </v>
      </c>
      <c r="BB11" s="747" t="str">
        <f t="shared" si="65"/>
        <v xml:space="preserve"> </v>
      </c>
      <c r="BC11" s="4" t="str">
        <f t="shared" si="66"/>
        <v xml:space="preserve"> </v>
      </c>
      <c r="BD11" s="747" t="str">
        <f t="shared" si="67"/>
        <v xml:space="preserve"> </v>
      </c>
      <c r="BE11" s="4" t="str">
        <f t="shared" si="68"/>
        <v xml:space="preserve"> </v>
      </c>
      <c r="BF11" s="747" t="str">
        <f t="shared" si="69"/>
        <v xml:space="preserve"> </v>
      </c>
      <c r="BG11" s="4" t="str">
        <f t="shared" si="70"/>
        <v xml:space="preserve"> </v>
      </c>
      <c r="BH11" s="747" t="str">
        <f t="shared" si="71"/>
        <v xml:space="preserve"> </v>
      </c>
      <c r="BI11" s="4" t="str">
        <f t="shared" si="72"/>
        <v xml:space="preserve"> </v>
      </c>
      <c r="BJ11" s="747" t="str">
        <f t="shared" si="73"/>
        <v xml:space="preserve"> </v>
      </c>
      <c r="BK11" s="4" t="str">
        <f t="shared" si="74"/>
        <v xml:space="preserve"> </v>
      </c>
      <c r="BL11" s="747" t="str">
        <f t="shared" si="75"/>
        <v xml:space="preserve"> </v>
      </c>
      <c r="BM11" s="4" t="str">
        <f t="shared" si="76"/>
        <v xml:space="preserve"> </v>
      </c>
      <c r="BN11" s="747" t="str">
        <f t="shared" si="77"/>
        <v xml:space="preserve"> </v>
      </c>
      <c r="BO11" s="4" t="str">
        <f t="shared" si="78"/>
        <v xml:space="preserve"> </v>
      </c>
      <c r="BP11" s="747" t="str">
        <f t="shared" si="79"/>
        <v xml:space="preserve"> </v>
      </c>
      <c r="BQ11" s="503" t="s">
        <v>622</v>
      </c>
      <c r="BR11" s="504"/>
      <c r="BS11" s="100"/>
      <c r="BT11" s="100"/>
      <c r="BU11" s="100"/>
      <c r="BV11" s="100"/>
      <c r="BW11" s="100"/>
      <c r="BX11" s="100"/>
      <c r="BY11" s="100"/>
      <c r="BZ11" s="100"/>
      <c r="CA11" s="100"/>
      <c r="CB11" s="163">
        <f t="shared" si="38"/>
        <v>0</v>
      </c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  <c r="ED11" s="100"/>
      <c r="EE11" s="100"/>
      <c r="EF11" s="100"/>
      <c r="EG11" s="100"/>
      <c r="EH11" s="100"/>
      <c r="EI11" s="100"/>
      <c r="EJ11" s="100"/>
      <c r="EK11" s="100"/>
      <c r="EL11" s="100"/>
      <c r="EM11" s="100"/>
      <c r="EN11" s="100"/>
      <c r="EO11" s="100"/>
      <c r="EP11" s="100"/>
      <c r="EQ11" s="100"/>
      <c r="ER11" s="100"/>
      <c r="ES11" s="100"/>
      <c r="ET11" s="100"/>
      <c r="EU11" s="100"/>
      <c r="EV11" s="100"/>
      <c r="EW11" s="100"/>
      <c r="EX11" s="100"/>
      <c r="EY11" s="100"/>
      <c r="EZ11" s="100"/>
      <c r="FA11" s="100"/>
      <c r="FB11" s="100"/>
      <c r="FC11" s="100"/>
      <c r="FD11" s="100"/>
      <c r="FE11" s="100"/>
      <c r="FF11" s="100"/>
      <c r="FG11" s="100"/>
      <c r="FH11" s="100"/>
      <c r="FI11" s="100"/>
      <c r="FJ11" s="100"/>
      <c r="FK11" s="100"/>
      <c r="FL11" s="100"/>
      <c r="FM11" s="100"/>
      <c r="FN11" s="100"/>
      <c r="FO11" s="100"/>
      <c r="FP11" s="100"/>
      <c r="FQ11" s="100"/>
      <c r="FR11" s="100"/>
      <c r="FS11" s="100"/>
      <c r="FT11" s="100"/>
      <c r="FU11" s="100"/>
      <c r="FV11" s="100"/>
      <c r="FW11" s="100"/>
      <c r="FX11" s="621" t="s">
        <v>324</v>
      </c>
      <c r="FY11" s="622">
        <v>77</v>
      </c>
      <c r="FZ11" s="622">
        <v>30289247</v>
      </c>
      <c r="GA11" s="622">
        <v>55</v>
      </c>
      <c r="GB11" s="622" t="s">
        <v>798</v>
      </c>
      <c r="GC11" s="622">
        <v>20</v>
      </c>
      <c r="GD11" s="622">
        <v>1973</v>
      </c>
      <c r="GE11" s="622">
        <v>1</v>
      </c>
      <c r="GF11" s="622" t="s">
        <v>780</v>
      </c>
      <c r="GG11" s="622">
        <v>2</v>
      </c>
      <c r="GH11" s="622">
        <v>1</v>
      </c>
      <c r="GI11" s="622" t="s">
        <v>780</v>
      </c>
      <c r="GJ11" s="622">
        <v>2</v>
      </c>
      <c r="GK11" s="622" t="s">
        <v>781</v>
      </c>
      <c r="GL11" s="622" t="s">
        <v>782</v>
      </c>
      <c r="GM11" s="622">
        <v>66</v>
      </c>
      <c r="GN11" s="622" t="s">
        <v>783</v>
      </c>
      <c r="GO11" s="622">
        <v>0</v>
      </c>
      <c r="GP11" s="622">
        <v>0</v>
      </c>
      <c r="GQ11" s="622">
        <v>4</v>
      </c>
      <c r="GR11" s="622">
        <v>2</v>
      </c>
      <c r="GS11" s="622">
        <v>2</v>
      </c>
      <c r="GT11" s="622" t="s">
        <v>783</v>
      </c>
      <c r="GU11" s="622" t="s">
        <v>783</v>
      </c>
      <c r="GV11" s="622" t="s">
        <v>783</v>
      </c>
      <c r="GW11" s="622" t="s">
        <v>783</v>
      </c>
      <c r="GX11" s="622" t="s">
        <v>783</v>
      </c>
      <c r="GY11" s="622">
        <v>1649</v>
      </c>
      <c r="GZ11" s="622">
        <v>0.14000000000000001</v>
      </c>
      <c r="HA11" s="622">
        <v>5</v>
      </c>
      <c r="HB11" s="622" t="s">
        <v>783</v>
      </c>
      <c r="HC11" s="622" t="s">
        <v>782</v>
      </c>
      <c r="HD11" s="622">
        <v>15</v>
      </c>
      <c r="HE11" s="622" t="s">
        <v>783</v>
      </c>
      <c r="HF11" s="622">
        <v>0</v>
      </c>
      <c r="HG11" s="622" t="s">
        <v>783</v>
      </c>
      <c r="HH11" s="622">
        <v>0</v>
      </c>
      <c r="HI11" s="622">
        <v>1</v>
      </c>
      <c r="HJ11" s="622">
        <v>45</v>
      </c>
      <c r="HK11" s="622" t="s">
        <v>784</v>
      </c>
      <c r="HL11" s="622" t="s">
        <v>785</v>
      </c>
      <c r="HM11" s="622" t="s">
        <v>783</v>
      </c>
      <c r="HN11" s="622" t="s">
        <v>783</v>
      </c>
      <c r="HO11" s="622" t="s">
        <v>783</v>
      </c>
      <c r="HP11" s="622" t="s">
        <v>783</v>
      </c>
      <c r="HQ11" s="622" t="s">
        <v>783</v>
      </c>
      <c r="HR11" s="622">
        <v>3978960</v>
      </c>
      <c r="HS11" s="622" t="s">
        <v>783</v>
      </c>
      <c r="HT11" s="622" t="s">
        <v>786</v>
      </c>
      <c r="HU11" s="622" t="s">
        <v>787</v>
      </c>
      <c r="HV11" s="622">
        <v>4</v>
      </c>
      <c r="HW11" s="622">
        <v>2014</v>
      </c>
      <c r="HX11" s="622">
        <v>63</v>
      </c>
      <c r="HY11" s="622">
        <v>0</v>
      </c>
      <c r="HZ11" s="622">
        <v>739</v>
      </c>
      <c r="IA11" s="623">
        <v>41697.500081018516</v>
      </c>
      <c r="IB11" s="622" t="s">
        <v>788</v>
      </c>
      <c r="IC11" s="622">
        <v>3974482</v>
      </c>
      <c r="ID11" s="622">
        <v>2014</v>
      </c>
      <c r="IE11" s="622">
        <v>1712</v>
      </c>
      <c r="IF11" s="622" t="s">
        <v>783</v>
      </c>
      <c r="IG11" s="622" t="s">
        <v>783</v>
      </c>
      <c r="IH11" s="622" t="s">
        <v>783</v>
      </c>
      <c r="II11" s="622" t="s">
        <v>783</v>
      </c>
      <c r="IJ11" s="622" t="s">
        <v>783</v>
      </c>
      <c r="IK11" s="622" t="s">
        <v>783</v>
      </c>
      <c r="IL11" s="622" t="s">
        <v>783</v>
      </c>
      <c r="IM11" s="622" t="s">
        <v>783</v>
      </c>
      <c r="IN11" s="622" t="s">
        <v>783</v>
      </c>
      <c r="IO11" s="622">
        <v>1649</v>
      </c>
      <c r="IP11" s="623">
        <v>37477.354571759257</v>
      </c>
      <c r="IQ11" s="622">
        <v>2</v>
      </c>
      <c r="IR11" s="622" t="s">
        <v>793</v>
      </c>
      <c r="IS11" s="622">
        <v>2</v>
      </c>
      <c r="IT11" s="644">
        <v>41275</v>
      </c>
      <c r="IU11" s="622" t="s">
        <v>783</v>
      </c>
      <c r="IV11" s="622" t="s">
        <v>783</v>
      </c>
      <c r="IW11" s="622" t="s">
        <v>783</v>
      </c>
      <c r="IX11" s="622" t="s">
        <v>781</v>
      </c>
      <c r="IY11" s="622">
        <v>45</v>
      </c>
      <c r="IZ11" s="622" t="s">
        <v>789</v>
      </c>
      <c r="JA11" s="622" t="s">
        <v>783</v>
      </c>
      <c r="JB11" s="622" t="s">
        <v>783</v>
      </c>
      <c r="JC11" s="622" t="s">
        <v>783</v>
      </c>
      <c r="JD11" s="622">
        <v>329381</v>
      </c>
      <c r="JE11" s="622" t="s">
        <v>783</v>
      </c>
      <c r="JF11" s="622" t="s">
        <v>783</v>
      </c>
      <c r="JG11" s="622" t="s">
        <v>802</v>
      </c>
      <c r="JH11" s="622">
        <v>55</v>
      </c>
      <c r="JI11" s="622" t="s">
        <v>783</v>
      </c>
      <c r="JJ11" s="622" t="s">
        <v>783</v>
      </c>
      <c r="JK11" s="622" t="s">
        <v>783</v>
      </c>
      <c r="JL11" s="622" t="s">
        <v>790</v>
      </c>
      <c r="JM11" s="622">
        <v>4</v>
      </c>
      <c r="JN11" s="622">
        <v>3</v>
      </c>
      <c r="JO11" s="622" t="s">
        <v>783</v>
      </c>
      <c r="JP11" s="622">
        <v>10711928</v>
      </c>
      <c r="JQ11" s="622">
        <v>2011</v>
      </c>
      <c r="JR11" s="622">
        <v>3</v>
      </c>
      <c r="JS11" s="622" t="s">
        <v>783</v>
      </c>
      <c r="JT11" s="622" t="s">
        <v>783</v>
      </c>
      <c r="JU11" s="622" t="s">
        <v>806</v>
      </c>
      <c r="JV11" s="624">
        <v>761.396118</v>
      </c>
      <c r="JW11">
        <f>JV11</f>
        <v>761.396118</v>
      </c>
      <c r="JX11" s="225">
        <v>0.14420381022727272</v>
      </c>
    </row>
    <row r="12" spans="1:285" ht="16" thickBot="1">
      <c r="A12" s="905" t="s">
        <v>5</v>
      </c>
      <c r="B12" s="79">
        <f t="shared" si="41"/>
        <v>2</v>
      </c>
      <c r="C12" s="871" t="s">
        <v>623</v>
      </c>
      <c r="D12" s="868"/>
      <c r="E12" s="407"/>
      <c r="F12" s="888">
        <v>1</v>
      </c>
      <c r="G12" s="120">
        <f t="shared" si="39"/>
        <v>7.2100000000000009</v>
      </c>
      <c r="H12" s="47"/>
      <c r="I12" s="11">
        <v>1</v>
      </c>
      <c r="J12" s="29"/>
      <c r="K12" s="19"/>
      <c r="L12" s="8"/>
      <c r="M12" s="410"/>
      <c r="N12" s="410"/>
      <c r="O12" s="411"/>
      <c r="P12" s="892">
        <v>15</v>
      </c>
      <c r="Q12" s="896">
        <v>125</v>
      </c>
      <c r="R12" s="46"/>
      <c r="S12" s="3"/>
      <c r="T12" s="41">
        <v>1</v>
      </c>
      <c r="U12" s="219">
        <v>150000</v>
      </c>
      <c r="V12" s="1045" t="s">
        <v>643</v>
      </c>
      <c r="W12" s="1042">
        <f t="shared" si="42"/>
        <v>165000</v>
      </c>
      <c r="X12" s="537">
        <f t="shared" si="43"/>
        <v>0</v>
      </c>
      <c r="Y12" s="538">
        <f t="shared" si="44"/>
        <v>14850</v>
      </c>
      <c r="Z12" s="1034">
        <f t="shared" si="45"/>
        <v>179850</v>
      </c>
      <c r="AA12" s="880"/>
      <c r="AB12" s="544">
        <f t="shared" si="46"/>
        <v>0</v>
      </c>
      <c r="AC12" s="550"/>
      <c r="AD12" s="559">
        <f t="shared" si="47"/>
        <v>0</v>
      </c>
      <c r="AE12" s="515"/>
      <c r="AF12" s="544">
        <f t="shared" si="48"/>
        <v>0</v>
      </c>
      <c r="AG12" s="544"/>
      <c r="AH12" s="559">
        <f t="shared" si="49"/>
        <v>0</v>
      </c>
      <c r="AI12" s="544"/>
      <c r="AJ12" s="593">
        <v>0</v>
      </c>
      <c r="AK12" s="902"/>
      <c r="AL12" s="902">
        <v>2018</v>
      </c>
      <c r="AM12" s="18">
        <f t="shared" si="50"/>
        <v>1</v>
      </c>
      <c r="AN12" s="747">
        <f t="shared" si="51"/>
        <v>179850</v>
      </c>
      <c r="AO12" s="4" t="str">
        <f t="shared" si="52"/>
        <v xml:space="preserve"> </v>
      </c>
      <c r="AP12" s="747" t="str">
        <f t="shared" si="53"/>
        <v xml:space="preserve"> </v>
      </c>
      <c r="AQ12" s="4" t="str">
        <f t="shared" si="54"/>
        <v xml:space="preserve"> </v>
      </c>
      <c r="AR12" s="747" t="str">
        <f t="shared" si="55"/>
        <v xml:space="preserve"> </v>
      </c>
      <c r="AS12" s="4" t="str">
        <f t="shared" si="56"/>
        <v xml:space="preserve"> </v>
      </c>
      <c r="AT12" s="747" t="str">
        <f t="shared" si="57"/>
        <v xml:space="preserve"> </v>
      </c>
      <c r="AU12" s="4" t="str">
        <f t="shared" si="58"/>
        <v xml:space="preserve"> </v>
      </c>
      <c r="AV12" s="747" t="str">
        <f t="shared" si="59"/>
        <v xml:space="preserve"> </v>
      </c>
      <c r="AW12" s="4" t="str">
        <f t="shared" si="60"/>
        <v xml:space="preserve"> </v>
      </c>
      <c r="AX12" s="747" t="str">
        <f t="shared" si="61"/>
        <v xml:space="preserve"> </v>
      </c>
      <c r="AY12" s="4" t="str">
        <f t="shared" si="62"/>
        <v xml:space="preserve"> </v>
      </c>
      <c r="AZ12" s="747" t="str">
        <f t="shared" si="63"/>
        <v xml:space="preserve"> </v>
      </c>
      <c r="BA12" s="4" t="str">
        <f t="shared" si="64"/>
        <v xml:space="preserve"> </v>
      </c>
      <c r="BB12" s="747" t="str">
        <f t="shared" si="65"/>
        <v xml:space="preserve"> </v>
      </c>
      <c r="BC12" s="4" t="str">
        <f t="shared" si="66"/>
        <v xml:space="preserve"> </v>
      </c>
      <c r="BD12" s="747" t="str">
        <f t="shared" si="67"/>
        <v xml:space="preserve"> </v>
      </c>
      <c r="BE12" s="4" t="str">
        <f t="shared" si="68"/>
        <v xml:space="preserve"> </v>
      </c>
      <c r="BF12" s="747" t="str">
        <f t="shared" si="69"/>
        <v xml:space="preserve"> </v>
      </c>
      <c r="BG12" s="4" t="str">
        <f t="shared" si="70"/>
        <v xml:space="preserve"> </v>
      </c>
      <c r="BH12" s="747" t="str">
        <f t="shared" si="71"/>
        <v xml:space="preserve"> </v>
      </c>
      <c r="BI12" s="4" t="str">
        <f t="shared" si="72"/>
        <v xml:space="preserve"> </v>
      </c>
      <c r="BJ12" s="747" t="str">
        <f t="shared" si="73"/>
        <v xml:space="preserve"> </v>
      </c>
      <c r="BK12" s="4" t="str">
        <f t="shared" si="74"/>
        <v xml:space="preserve"> </v>
      </c>
      <c r="BL12" s="747" t="str">
        <f t="shared" si="75"/>
        <v xml:space="preserve"> </v>
      </c>
      <c r="BM12" s="4" t="str">
        <f t="shared" si="76"/>
        <v xml:space="preserve"> </v>
      </c>
      <c r="BN12" s="747" t="str">
        <f t="shared" si="77"/>
        <v xml:space="preserve"> </v>
      </c>
      <c r="BO12" s="4" t="str">
        <f t="shared" si="78"/>
        <v xml:space="preserve"> </v>
      </c>
      <c r="BP12" s="747" t="str">
        <f t="shared" si="79"/>
        <v xml:space="preserve"> </v>
      </c>
      <c r="BQ12" s="505" t="s">
        <v>624</v>
      </c>
      <c r="BR12" s="506"/>
      <c r="BS12" s="281"/>
      <c r="BT12" s="281"/>
      <c r="BU12" s="281"/>
      <c r="BV12" s="281"/>
      <c r="BW12" s="281"/>
      <c r="BX12" s="281"/>
      <c r="BY12" s="281"/>
      <c r="BZ12" s="281"/>
      <c r="CA12" s="281"/>
      <c r="CB12" s="163">
        <f t="shared" si="38"/>
        <v>0</v>
      </c>
      <c r="CC12" s="281"/>
      <c r="CD12" s="281"/>
      <c r="CE12" s="281"/>
      <c r="CF12" s="281"/>
      <c r="CG12" s="281"/>
      <c r="CH12" s="281"/>
      <c r="CI12" s="281"/>
      <c r="CJ12" s="281"/>
      <c r="CK12" s="281"/>
      <c r="CL12" s="281"/>
      <c r="CM12" s="281"/>
      <c r="CN12" s="281"/>
      <c r="CO12" s="281"/>
      <c r="CP12" s="281"/>
      <c r="CQ12" s="281"/>
      <c r="CR12" s="281"/>
      <c r="CS12" s="281"/>
      <c r="CT12" s="281"/>
      <c r="CU12" s="281"/>
      <c r="CV12" s="281"/>
      <c r="CW12" s="281"/>
      <c r="CX12" s="281"/>
      <c r="CY12" s="281"/>
      <c r="CZ12" s="281"/>
      <c r="DA12" s="281"/>
      <c r="DB12" s="281"/>
      <c r="DC12" s="281"/>
      <c r="DD12" s="281"/>
      <c r="DE12" s="281"/>
      <c r="DF12" s="281"/>
      <c r="DG12" s="281"/>
      <c r="DH12" s="281"/>
      <c r="DI12" s="281"/>
      <c r="DJ12" s="281"/>
      <c r="DK12" s="281"/>
      <c r="DL12" s="281"/>
      <c r="DM12" s="281"/>
      <c r="DN12" s="281"/>
      <c r="DO12" s="281"/>
      <c r="DP12" s="281"/>
      <c r="DQ12" s="281"/>
      <c r="DR12" s="281"/>
      <c r="DS12" s="281"/>
      <c r="DT12" s="281"/>
      <c r="DU12" s="281"/>
      <c r="DV12" s="281"/>
      <c r="DW12" s="281"/>
      <c r="DX12" s="281"/>
      <c r="DY12" s="281"/>
      <c r="DZ12" s="281"/>
      <c r="EA12" s="281"/>
      <c r="EB12" s="281"/>
      <c r="EC12" s="281"/>
      <c r="ED12" s="281"/>
      <c r="EE12" s="281"/>
      <c r="EF12" s="281"/>
      <c r="EG12" s="281"/>
      <c r="EH12" s="281"/>
      <c r="EI12" s="281"/>
      <c r="EJ12" s="281"/>
      <c r="EK12" s="281"/>
      <c r="EL12" s="281"/>
      <c r="EM12" s="281"/>
      <c r="EN12" s="281"/>
      <c r="EO12" s="281"/>
      <c r="EP12" s="281"/>
      <c r="EQ12" s="281"/>
      <c r="ER12" s="281"/>
      <c r="ES12" s="281"/>
      <c r="ET12" s="281"/>
      <c r="EU12" s="281"/>
      <c r="EV12" s="281"/>
      <c r="EW12" s="281"/>
      <c r="EX12" s="281"/>
      <c r="EY12" s="281"/>
      <c r="EZ12" s="281"/>
      <c r="FA12" s="281"/>
      <c r="FB12" s="281"/>
      <c r="FC12" s="281"/>
      <c r="FD12" s="281"/>
      <c r="FE12" s="281"/>
      <c r="FF12" s="281"/>
      <c r="FG12" s="281"/>
      <c r="FH12" s="281"/>
      <c r="FI12" s="281"/>
      <c r="FJ12" s="281"/>
      <c r="FK12" s="281"/>
      <c r="FL12" s="281"/>
      <c r="FM12" s="281"/>
      <c r="FN12" s="281"/>
      <c r="FO12" s="281"/>
      <c r="FP12" s="281"/>
      <c r="FQ12" s="281"/>
      <c r="FR12" s="281"/>
      <c r="FS12" s="281"/>
      <c r="FT12" s="281"/>
      <c r="FU12" s="281"/>
      <c r="FV12" s="281"/>
      <c r="FW12" s="281"/>
      <c r="FX12" s="650" t="s">
        <v>324</v>
      </c>
      <c r="FY12" s="651"/>
      <c r="FZ12" s="651"/>
      <c r="GA12" s="651"/>
      <c r="GB12" s="651"/>
      <c r="GC12" s="651"/>
      <c r="GD12" s="651"/>
      <c r="GE12" s="651"/>
      <c r="GF12" s="651"/>
      <c r="GG12" s="651"/>
      <c r="GH12" s="651"/>
      <c r="GI12" s="651"/>
      <c r="GJ12" s="651"/>
      <c r="GK12" s="651"/>
      <c r="GL12" s="651"/>
      <c r="GM12" s="651"/>
      <c r="GN12" s="651"/>
      <c r="GO12" s="651"/>
      <c r="GP12" s="651"/>
      <c r="GQ12" s="651"/>
      <c r="GR12" s="651"/>
      <c r="GS12" s="651"/>
      <c r="GT12" s="651"/>
      <c r="GU12" s="651"/>
      <c r="GV12" s="651"/>
      <c r="GW12" s="651"/>
      <c r="GX12" s="651"/>
      <c r="GY12" s="651"/>
      <c r="GZ12" s="651"/>
      <c r="HA12" s="651"/>
      <c r="HB12" s="651"/>
      <c r="HC12" s="651"/>
      <c r="HD12" s="651"/>
      <c r="HE12" s="651"/>
      <c r="HF12" s="651"/>
      <c r="HG12" s="651"/>
      <c r="HH12" s="651"/>
      <c r="HI12" s="651"/>
      <c r="HJ12" s="651"/>
      <c r="HK12" s="651"/>
      <c r="HL12" s="651"/>
      <c r="HM12" s="651"/>
      <c r="HN12" s="651"/>
      <c r="HO12" s="651"/>
      <c r="HP12" s="651"/>
      <c r="HQ12" s="651"/>
      <c r="HR12" s="651"/>
      <c r="HS12" s="651"/>
      <c r="HT12" s="651"/>
      <c r="HU12" s="651"/>
      <c r="HV12" s="651"/>
      <c r="HW12" s="651"/>
      <c r="HX12" s="651"/>
      <c r="HY12" s="651"/>
      <c r="HZ12" s="651"/>
      <c r="IA12" s="652"/>
      <c r="IB12" s="651"/>
      <c r="IC12" s="651"/>
      <c r="ID12" s="651"/>
      <c r="IE12" s="651"/>
      <c r="IF12" s="651"/>
      <c r="IG12" s="651"/>
      <c r="IH12" s="651"/>
      <c r="II12" s="651"/>
      <c r="IJ12" s="651"/>
      <c r="IK12" s="651"/>
      <c r="IL12" s="651"/>
      <c r="IM12" s="651"/>
      <c r="IN12" s="651"/>
      <c r="IO12" s="651"/>
      <c r="IP12" s="652"/>
      <c r="IQ12" s="651"/>
      <c r="IR12" s="651"/>
      <c r="IS12" s="651"/>
      <c r="IT12" s="653"/>
      <c r="IU12" s="651"/>
      <c r="IV12" s="651"/>
      <c r="IW12" s="651"/>
      <c r="IX12" s="651"/>
      <c r="IY12" s="651"/>
      <c r="IZ12" s="651"/>
      <c r="JA12" s="651"/>
      <c r="JB12" s="651"/>
      <c r="JC12" s="651"/>
      <c r="JD12" s="651"/>
      <c r="JE12" s="651"/>
      <c r="JF12" s="651"/>
      <c r="JG12" s="651"/>
      <c r="JH12" s="651"/>
      <c r="JI12" s="651"/>
      <c r="JJ12" s="651"/>
      <c r="JK12" s="651"/>
      <c r="JL12" s="651"/>
      <c r="JM12" s="651"/>
      <c r="JN12" s="651"/>
      <c r="JO12" s="651"/>
      <c r="JP12" s="651"/>
      <c r="JQ12" s="651"/>
      <c r="JR12" s="651"/>
      <c r="JS12" s="651"/>
      <c r="JT12" s="651"/>
      <c r="JU12" s="651"/>
      <c r="JV12" s="654"/>
      <c r="JX12" s="225"/>
    </row>
    <row r="13" spans="1:285" ht="16" thickBot="1">
      <c r="A13" s="905" t="s">
        <v>5</v>
      </c>
      <c r="B13" s="79">
        <f t="shared" si="41"/>
        <v>2</v>
      </c>
      <c r="C13" s="871" t="s">
        <v>263</v>
      </c>
      <c r="D13" s="869" t="s">
        <v>141</v>
      </c>
      <c r="E13" s="167" t="s">
        <v>142</v>
      </c>
      <c r="F13" s="1137">
        <v>1.5</v>
      </c>
      <c r="G13" s="120">
        <f t="shared" si="39"/>
        <v>8.7100000000000009</v>
      </c>
      <c r="H13" s="30"/>
      <c r="I13" s="3">
        <v>1.5</v>
      </c>
      <c r="J13" s="56"/>
      <c r="K13" s="17" t="s">
        <v>37</v>
      </c>
      <c r="L13" s="9"/>
      <c r="M13" s="72">
        <v>5</v>
      </c>
      <c r="N13" s="72">
        <v>5</v>
      </c>
      <c r="O13" s="73">
        <v>4</v>
      </c>
      <c r="P13" s="892">
        <v>15</v>
      </c>
      <c r="Q13" s="896">
        <v>124</v>
      </c>
      <c r="R13" s="30"/>
      <c r="S13" s="11"/>
      <c r="T13" s="546">
        <f>I13</f>
        <v>1.5</v>
      </c>
      <c r="U13" s="219">
        <f t="shared" ref="U13:U51" si="80">S13*$Z$146+T13*$AA$146</f>
        <v>310500</v>
      </c>
      <c r="V13" s="1045" t="s">
        <v>643</v>
      </c>
      <c r="W13" s="1042">
        <f t="shared" si="42"/>
        <v>341550</v>
      </c>
      <c r="X13" s="537">
        <f t="shared" si="43"/>
        <v>57506.666666666672</v>
      </c>
      <c r="Y13" s="538">
        <f t="shared" si="44"/>
        <v>35915.1</v>
      </c>
      <c r="Z13" s="1034">
        <f t="shared" si="45"/>
        <v>434971.76666666666</v>
      </c>
      <c r="AA13" s="881">
        <v>6</v>
      </c>
      <c r="AB13" s="494">
        <f t="shared" si="46"/>
        <v>30506.666666666668</v>
      </c>
      <c r="AC13" s="567">
        <v>0.25</v>
      </c>
      <c r="AD13" s="560">
        <f t="shared" si="47"/>
        <v>27000</v>
      </c>
      <c r="AE13" s="516"/>
      <c r="AF13" s="494">
        <f t="shared" si="48"/>
        <v>0</v>
      </c>
      <c r="AG13" s="494"/>
      <c r="AH13" s="560">
        <f t="shared" si="49"/>
        <v>0</v>
      </c>
      <c r="AI13" s="494"/>
      <c r="AJ13" s="804">
        <v>0</v>
      </c>
      <c r="AK13" s="902"/>
      <c r="AL13" s="902">
        <v>2019</v>
      </c>
      <c r="AM13" s="18" t="str">
        <f t="shared" si="50"/>
        <v xml:space="preserve"> </v>
      </c>
      <c r="AN13" s="747" t="str">
        <f t="shared" si="51"/>
        <v xml:space="preserve"> </v>
      </c>
      <c r="AO13" s="4">
        <f t="shared" si="52"/>
        <v>1.5</v>
      </c>
      <c r="AP13" s="747">
        <f t="shared" si="53"/>
        <v>434971.76666666666</v>
      </c>
      <c r="AQ13" s="4" t="str">
        <f t="shared" si="54"/>
        <v xml:space="preserve"> </v>
      </c>
      <c r="AR13" s="747" t="str">
        <f t="shared" si="55"/>
        <v xml:space="preserve"> </v>
      </c>
      <c r="AS13" s="4" t="str">
        <f t="shared" si="56"/>
        <v xml:space="preserve"> </v>
      </c>
      <c r="AT13" s="747" t="str">
        <f t="shared" si="57"/>
        <v xml:space="preserve"> </v>
      </c>
      <c r="AU13" s="4" t="str">
        <f t="shared" si="58"/>
        <v xml:space="preserve"> </v>
      </c>
      <c r="AV13" s="747" t="str">
        <f t="shared" si="59"/>
        <v xml:space="preserve"> </v>
      </c>
      <c r="AW13" s="4" t="str">
        <f t="shared" si="60"/>
        <v xml:space="preserve"> </v>
      </c>
      <c r="AX13" s="747" t="str">
        <f t="shared" si="61"/>
        <v xml:space="preserve"> </v>
      </c>
      <c r="AY13" s="4" t="str">
        <f t="shared" si="62"/>
        <v xml:space="preserve"> </v>
      </c>
      <c r="AZ13" s="747" t="str">
        <f t="shared" si="63"/>
        <v xml:space="preserve"> </v>
      </c>
      <c r="BA13" s="4" t="str">
        <f t="shared" si="64"/>
        <v xml:space="preserve"> </v>
      </c>
      <c r="BB13" s="747" t="str">
        <f t="shared" si="65"/>
        <v xml:space="preserve"> </v>
      </c>
      <c r="BC13" s="4" t="str">
        <f t="shared" si="66"/>
        <v xml:space="preserve"> </v>
      </c>
      <c r="BD13" s="747" t="str">
        <f t="shared" si="67"/>
        <v xml:space="preserve"> </v>
      </c>
      <c r="BE13" s="4" t="str">
        <f t="shared" si="68"/>
        <v xml:space="preserve"> </v>
      </c>
      <c r="BF13" s="747" t="str">
        <f t="shared" si="69"/>
        <v xml:space="preserve"> </v>
      </c>
      <c r="BG13" s="4" t="str">
        <f t="shared" si="70"/>
        <v xml:space="preserve"> </v>
      </c>
      <c r="BH13" s="747" t="str">
        <f t="shared" si="71"/>
        <v xml:space="preserve"> </v>
      </c>
      <c r="BI13" s="4" t="str">
        <f t="shared" si="72"/>
        <v xml:space="preserve"> </v>
      </c>
      <c r="BJ13" s="747" t="str">
        <f t="shared" si="73"/>
        <v xml:space="preserve"> </v>
      </c>
      <c r="BK13" s="4" t="str">
        <f t="shared" si="74"/>
        <v xml:space="preserve"> </v>
      </c>
      <c r="BL13" s="747" t="str">
        <f t="shared" si="75"/>
        <v xml:space="preserve"> </v>
      </c>
      <c r="BM13" s="4" t="str">
        <f t="shared" si="76"/>
        <v xml:space="preserve"> </v>
      </c>
      <c r="BN13" s="747" t="str">
        <f t="shared" si="77"/>
        <v xml:space="preserve"> </v>
      </c>
      <c r="BO13" s="4" t="str">
        <f t="shared" si="78"/>
        <v xml:space="preserve"> </v>
      </c>
      <c r="BP13" s="747" t="str">
        <f t="shared" si="79"/>
        <v xml:space="preserve"> </v>
      </c>
      <c r="BQ13" s="502" t="s">
        <v>615</v>
      </c>
      <c r="BR13" s="502"/>
      <c r="BS13" s="389"/>
      <c r="BT13" s="389"/>
      <c r="BU13" s="389"/>
      <c r="BV13" s="389"/>
      <c r="BW13" s="389"/>
      <c r="BX13" s="389"/>
      <c r="BY13" s="389"/>
      <c r="BZ13" s="389"/>
      <c r="CA13" s="389"/>
      <c r="CB13" s="163">
        <f t="shared" si="38"/>
        <v>0</v>
      </c>
      <c r="CC13" s="389"/>
      <c r="CD13" s="389"/>
      <c r="CE13" s="389"/>
      <c r="CF13" s="389"/>
      <c r="CG13" s="389"/>
      <c r="CH13" s="389"/>
      <c r="CI13" s="389"/>
      <c r="CJ13" s="389"/>
      <c r="CK13" s="389"/>
      <c r="CL13" s="389"/>
      <c r="CM13" s="389"/>
      <c r="CN13" s="389"/>
      <c r="CO13" s="389"/>
      <c r="CP13" s="389"/>
      <c r="CQ13" s="389"/>
      <c r="CR13" s="389"/>
      <c r="CS13" s="389"/>
      <c r="CT13" s="389"/>
      <c r="CU13" s="389"/>
      <c r="CV13" s="389"/>
      <c r="CW13" s="389"/>
      <c r="CX13" s="389"/>
      <c r="CY13" s="389"/>
      <c r="CZ13" s="389"/>
      <c r="DA13" s="389"/>
      <c r="DB13" s="389"/>
      <c r="DC13" s="389"/>
      <c r="DD13" s="389"/>
      <c r="DE13" s="389"/>
      <c r="DF13" s="389"/>
      <c r="DG13" s="389"/>
      <c r="DH13" s="389"/>
      <c r="DI13" s="389"/>
      <c r="DJ13" s="389"/>
      <c r="DK13" s="389"/>
      <c r="DL13" s="389"/>
      <c r="DM13" s="389"/>
      <c r="DN13" s="389"/>
      <c r="DO13" s="389"/>
      <c r="DP13" s="389"/>
      <c r="DQ13" s="389"/>
      <c r="DR13" s="389"/>
      <c r="DS13" s="389"/>
      <c r="DT13" s="389"/>
      <c r="DU13" s="389"/>
      <c r="DV13" s="389"/>
      <c r="DW13" s="389"/>
      <c r="DX13" s="389"/>
      <c r="DY13" s="389"/>
      <c r="DZ13" s="389"/>
      <c r="EA13" s="389"/>
      <c r="EB13" s="389"/>
      <c r="EC13" s="389"/>
      <c r="ED13" s="389"/>
      <c r="EE13" s="389"/>
      <c r="EF13" s="389"/>
      <c r="EG13" s="389"/>
      <c r="EH13" s="389"/>
      <c r="EI13" s="389"/>
      <c r="EJ13" s="389"/>
      <c r="EK13" s="389"/>
      <c r="EL13" s="389"/>
      <c r="EM13" s="389"/>
      <c r="EN13" s="389"/>
      <c r="EO13" s="389"/>
      <c r="EP13" s="389"/>
      <c r="EQ13" s="389"/>
      <c r="ER13" s="389"/>
      <c r="ES13" s="389"/>
      <c r="ET13" s="389"/>
      <c r="EU13" s="389"/>
      <c r="EV13" s="389"/>
      <c r="EW13" s="389"/>
      <c r="EX13" s="389"/>
      <c r="EY13" s="389"/>
      <c r="EZ13" s="389"/>
      <c r="FA13" s="389"/>
      <c r="FB13" s="389"/>
      <c r="FC13" s="389"/>
      <c r="FD13" s="389"/>
      <c r="FE13" s="389"/>
      <c r="FF13" s="389"/>
      <c r="FG13" s="389"/>
      <c r="FH13" s="389"/>
      <c r="FI13" s="389"/>
      <c r="FJ13" s="389"/>
      <c r="FK13" s="389"/>
      <c r="FL13" s="389"/>
      <c r="FM13" s="389"/>
      <c r="FN13" s="389"/>
      <c r="FO13" s="389"/>
      <c r="FP13" s="389"/>
      <c r="FQ13" s="389"/>
      <c r="FR13" s="389"/>
      <c r="FS13" s="389"/>
      <c r="FT13" s="389"/>
      <c r="FU13" s="389"/>
      <c r="FV13" s="389"/>
      <c r="FW13" s="389"/>
      <c r="FX13" s="660" t="s">
        <v>328</v>
      </c>
      <c r="FY13" s="661">
        <v>208</v>
      </c>
      <c r="FZ13" s="661">
        <v>30289248</v>
      </c>
      <c r="GA13" s="661">
        <v>55</v>
      </c>
      <c r="GB13" s="661" t="s">
        <v>798</v>
      </c>
      <c r="GC13" s="661">
        <v>18</v>
      </c>
      <c r="GD13" s="661">
        <v>1990</v>
      </c>
      <c r="GE13" s="661">
        <v>1</v>
      </c>
      <c r="GF13" s="661" t="s">
        <v>780</v>
      </c>
      <c r="GG13" s="661">
        <v>2</v>
      </c>
      <c r="GH13" s="661">
        <v>1</v>
      </c>
      <c r="GI13" s="661" t="s">
        <v>780</v>
      </c>
      <c r="GJ13" s="661">
        <v>2</v>
      </c>
      <c r="GK13" s="661" t="s">
        <v>781</v>
      </c>
      <c r="GL13" s="661" t="s">
        <v>782</v>
      </c>
      <c r="GM13" s="661">
        <v>66</v>
      </c>
      <c r="GN13" s="661" t="s">
        <v>783</v>
      </c>
      <c r="GO13" s="661">
        <v>0</v>
      </c>
      <c r="GP13" s="661">
        <v>0</v>
      </c>
      <c r="GQ13" s="661">
        <v>4</v>
      </c>
      <c r="GR13" s="661">
        <v>2</v>
      </c>
      <c r="GS13" s="661">
        <v>2</v>
      </c>
      <c r="GT13" s="661" t="s">
        <v>783</v>
      </c>
      <c r="GU13" s="661" t="s">
        <v>783</v>
      </c>
      <c r="GV13" s="661" t="s">
        <v>783</v>
      </c>
      <c r="GW13" s="661" t="s">
        <v>783</v>
      </c>
      <c r="GX13" s="661" t="s">
        <v>783</v>
      </c>
      <c r="GY13" s="661">
        <v>1649</v>
      </c>
      <c r="GZ13" s="661">
        <v>0.27</v>
      </c>
      <c r="HA13" s="661">
        <v>5</v>
      </c>
      <c r="HB13" s="661" t="s">
        <v>783</v>
      </c>
      <c r="HC13" s="661" t="s">
        <v>782</v>
      </c>
      <c r="HD13" s="661">
        <v>15</v>
      </c>
      <c r="HE13" s="661" t="s">
        <v>783</v>
      </c>
      <c r="HF13" s="661">
        <v>0</v>
      </c>
      <c r="HG13" s="661" t="s">
        <v>783</v>
      </c>
      <c r="HH13" s="661">
        <v>0</v>
      </c>
      <c r="HI13" s="661">
        <v>1</v>
      </c>
      <c r="HJ13" s="661">
        <v>45</v>
      </c>
      <c r="HK13" s="661" t="s">
        <v>784</v>
      </c>
      <c r="HL13" s="661" t="s">
        <v>785</v>
      </c>
      <c r="HM13" s="661" t="s">
        <v>783</v>
      </c>
      <c r="HN13" s="661" t="s">
        <v>783</v>
      </c>
      <c r="HO13" s="661" t="s">
        <v>783</v>
      </c>
      <c r="HP13" s="661" t="s">
        <v>783</v>
      </c>
      <c r="HQ13" s="661" t="s">
        <v>783</v>
      </c>
      <c r="HR13" s="661">
        <v>3980106</v>
      </c>
      <c r="HS13" s="661" t="s">
        <v>783</v>
      </c>
      <c r="HT13" s="661" t="s">
        <v>786</v>
      </c>
      <c r="HU13" s="661" t="s">
        <v>787</v>
      </c>
      <c r="HV13" s="661">
        <v>4</v>
      </c>
      <c r="HW13" s="661">
        <v>2014</v>
      </c>
      <c r="HX13" s="661">
        <v>63</v>
      </c>
      <c r="HY13" s="661">
        <v>0</v>
      </c>
      <c r="HZ13" s="661">
        <v>1426</v>
      </c>
      <c r="IA13" s="662">
        <v>41697.500081018516</v>
      </c>
      <c r="IB13" s="661" t="s">
        <v>788</v>
      </c>
      <c r="IC13" s="661">
        <v>3975628</v>
      </c>
      <c r="ID13" s="661">
        <v>2014</v>
      </c>
      <c r="IE13" s="661">
        <v>1712</v>
      </c>
      <c r="IF13" s="661" t="s">
        <v>783</v>
      </c>
      <c r="IG13" s="661" t="s">
        <v>783</v>
      </c>
      <c r="IH13" s="661" t="s">
        <v>783</v>
      </c>
      <c r="II13" s="661" t="s">
        <v>783</v>
      </c>
      <c r="IJ13" s="661" t="s">
        <v>783</v>
      </c>
      <c r="IK13" s="661" t="s">
        <v>783</v>
      </c>
      <c r="IL13" s="661" t="s">
        <v>783</v>
      </c>
      <c r="IM13" s="661" t="s">
        <v>783</v>
      </c>
      <c r="IN13" s="661" t="s">
        <v>783</v>
      </c>
      <c r="IO13" s="661">
        <v>1649</v>
      </c>
      <c r="IP13" s="662">
        <v>37477.354571759257</v>
      </c>
      <c r="IQ13" s="661">
        <v>2</v>
      </c>
      <c r="IR13" s="661" t="s">
        <v>793</v>
      </c>
      <c r="IS13" s="661">
        <v>2</v>
      </c>
      <c r="IT13" s="663">
        <v>41275</v>
      </c>
      <c r="IU13" s="661" t="s">
        <v>783</v>
      </c>
      <c r="IV13" s="661" t="s">
        <v>783</v>
      </c>
      <c r="IW13" s="661" t="s">
        <v>783</v>
      </c>
      <c r="IX13" s="661" t="s">
        <v>781</v>
      </c>
      <c r="IY13" s="661">
        <v>45</v>
      </c>
      <c r="IZ13" s="661" t="s">
        <v>789</v>
      </c>
      <c r="JA13" s="661" t="s">
        <v>783</v>
      </c>
      <c r="JB13" s="661" t="s">
        <v>783</v>
      </c>
      <c r="JC13" s="661" t="s">
        <v>783</v>
      </c>
      <c r="JD13" s="661">
        <v>329382</v>
      </c>
      <c r="JE13" s="661" t="s">
        <v>783</v>
      </c>
      <c r="JF13" s="661" t="s">
        <v>783</v>
      </c>
      <c r="JG13" s="661" t="s">
        <v>802</v>
      </c>
      <c r="JH13" s="661">
        <v>55</v>
      </c>
      <c r="JI13" s="661" t="s">
        <v>783</v>
      </c>
      <c r="JJ13" s="661" t="s">
        <v>783</v>
      </c>
      <c r="JK13" s="661" t="s">
        <v>783</v>
      </c>
      <c r="JL13" s="661" t="s">
        <v>790</v>
      </c>
      <c r="JM13" s="661">
        <v>4</v>
      </c>
      <c r="JN13" s="661">
        <v>3</v>
      </c>
      <c r="JO13" s="661" t="s">
        <v>783</v>
      </c>
      <c r="JP13" s="661">
        <v>10711928</v>
      </c>
      <c r="JQ13" s="661">
        <v>2011</v>
      </c>
      <c r="JR13" s="661">
        <v>3</v>
      </c>
      <c r="JS13" s="661" t="s">
        <v>783</v>
      </c>
      <c r="JT13" s="661" t="s">
        <v>783</v>
      </c>
      <c r="JU13" s="661" t="s">
        <v>807</v>
      </c>
      <c r="JV13" s="664">
        <v>1402.5875940000001</v>
      </c>
      <c r="JX13" s="225"/>
    </row>
    <row r="14" spans="1:285" ht="16" thickBot="1">
      <c r="A14" s="905" t="s">
        <v>5</v>
      </c>
      <c r="B14" s="79">
        <f t="shared" si="41"/>
        <v>1</v>
      </c>
      <c r="C14" s="871" t="s">
        <v>23</v>
      </c>
      <c r="D14" s="869" t="s">
        <v>162</v>
      </c>
      <c r="E14" s="167" t="s">
        <v>158</v>
      </c>
      <c r="F14" s="888">
        <v>0.4</v>
      </c>
      <c r="G14" s="120">
        <f t="shared" si="39"/>
        <v>9.1100000000000012</v>
      </c>
      <c r="H14" s="46"/>
      <c r="I14" s="3">
        <f>F14</f>
        <v>0.4</v>
      </c>
      <c r="J14" s="29"/>
      <c r="K14" s="17">
        <v>1974</v>
      </c>
      <c r="L14" s="9"/>
      <c r="M14" s="72">
        <v>3</v>
      </c>
      <c r="N14" s="72">
        <v>2</v>
      </c>
      <c r="O14" s="73">
        <v>3</v>
      </c>
      <c r="P14" s="891">
        <f t="shared" ref="P14:P20" si="81">SUM(M14:O14)</f>
        <v>8</v>
      </c>
      <c r="Q14" s="896">
        <v>124</v>
      </c>
      <c r="R14" s="46"/>
      <c r="S14" s="3">
        <f>I14</f>
        <v>0.4</v>
      </c>
      <c r="T14" s="25"/>
      <c r="U14" s="219">
        <f t="shared" si="80"/>
        <v>30000</v>
      </c>
      <c r="V14" s="1045" t="s">
        <v>642</v>
      </c>
      <c r="W14" s="1042">
        <f t="shared" si="42"/>
        <v>30000</v>
      </c>
      <c r="X14" s="537">
        <f t="shared" si="43"/>
        <v>0</v>
      </c>
      <c r="Y14" s="538">
        <f t="shared" si="44"/>
        <v>500</v>
      </c>
      <c r="Z14" s="1034">
        <f t="shared" si="45"/>
        <v>30500</v>
      </c>
      <c r="AA14" s="881"/>
      <c r="AB14" s="494">
        <f t="shared" si="46"/>
        <v>0</v>
      </c>
      <c r="AC14" s="551"/>
      <c r="AD14" s="560">
        <f t="shared" si="47"/>
        <v>0</v>
      </c>
      <c r="AE14" s="516"/>
      <c r="AF14" s="494">
        <f t="shared" si="48"/>
        <v>0</v>
      </c>
      <c r="AG14" s="494"/>
      <c r="AH14" s="560">
        <f t="shared" si="49"/>
        <v>0</v>
      </c>
      <c r="AI14" s="494"/>
      <c r="AJ14" s="804">
        <v>0</v>
      </c>
      <c r="AK14" s="902"/>
      <c r="AL14" s="902">
        <v>2019</v>
      </c>
      <c r="AM14" s="18" t="str">
        <f t="shared" si="50"/>
        <v xml:space="preserve"> </v>
      </c>
      <c r="AN14" s="747" t="str">
        <f t="shared" si="51"/>
        <v xml:space="preserve"> </v>
      </c>
      <c r="AO14" s="4">
        <f t="shared" si="52"/>
        <v>0.4</v>
      </c>
      <c r="AP14" s="747">
        <f t="shared" si="53"/>
        <v>30500</v>
      </c>
      <c r="AQ14" s="4" t="str">
        <f t="shared" si="54"/>
        <v xml:space="preserve"> </v>
      </c>
      <c r="AR14" s="747" t="str">
        <f t="shared" si="55"/>
        <v xml:space="preserve"> </v>
      </c>
      <c r="AS14" s="4" t="str">
        <f t="shared" si="56"/>
        <v xml:space="preserve"> </v>
      </c>
      <c r="AT14" s="747" t="str">
        <f t="shared" si="57"/>
        <v xml:space="preserve"> </v>
      </c>
      <c r="AU14" s="4" t="str">
        <f t="shared" si="58"/>
        <v xml:space="preserve"> </v>
      </c>
      <c r="AV14" s="747" t="str">
        <f t="shared" si="59"/>
        <v xml:space="preserve"> </v>
      </c>
      <c r="AW14" s="4" t="str">
        <f t="shared" si="60"/>
        <v xml:space="preserve"> </v>
      </c>
      <c r="AX14" s="747" t="str">
        <f t="shared" si="61"/>
        <v xml:space="preserve"> </v>
      </c>
      <c r="AY14" s="4" t="str">
        <f t="shared" si="62"/>
        <v xml:space="preserve"> </v>
      </c>
      <c r="AZ14" s="747" t="str">
        <f t="shared" si="63"/>
        <v xml:space="preserve"> </v>
      </c>
      <c r="BA14" s="4" t="str">
        <f t="shared" si="64"/>
        <v xml:space="preserve"> </v>
      </c>
      <c r="BB14" s="747" t="str">
        <f t="shared" si="65"/>
        <v xml:space="preserve"> </v>
      </c>
      <c r="BC14" s="4" t="str">
        <f t="shared" si="66"/>
        <v xml:space="preserve"> </v>
      </c>
      <c r="BD14" s="747" t="str">
        <f t="shared" si="67"/>
        <v xml:space="preserve"> </v>
      </c>
      <c r="BE14" s="4" t="str">
        <f t="shared" si="68"/>
        <v xml:space="preserve"> </v>
      </c>
      <c r="BF14" s="747" t="str">
        <f t="shared" si="69"/>
        <v xml:space="preserve"> </v>
      </c>
      <c r="BG14" s="4" t="str">
        <f t="shared" si="70"/>
        <v xml:space="preserve"> </v>
      </c>
      <c r="BH14" s="747" t="str">
        <f t="shared" si="71"/>
        <v xml:space="preserve"> </v>
      </c>
      <c r="BI14" s="4" t="str">
        <f t="shared" si="72"/>
        <v xml:space="preserve"> </v>
      </c>
      <c r="BJ14" s="747" t="str">
        <f t="shared" si="73"/>
        <v xml:space="preserve"> </v>
      </c>
      <c r="BK14" s="4" t="str">
        <f t="shared" si="74"/>
        <v xml:space="preserve"> </v>
      </c>
      <c r="BL14" s="747" t="str">
        <f t="shared" si="75"/>
        <v xml:space="preserve"> </v>
      </c>
      <c r="BM14" s="4" t="str">
        <f t="shared" si="76"/>
        <v xml:space="preserve"> </v>
      </c>
      <c r="BN14" s="747" t="str">
        <f t="shared" si="77"/>
        <v xml:space="preserve"> </v>
      </c>
      <c r="BO14" s="4" t="str">
        <f t="shared" si="78"/>
        <v xml:space="preserve"> </v>
      </c>
      <c r="BP14" s="747" t="str">
        <f t="shared" si="79"/>
        <v xml:space="preserve"> </v>
      </c>
      <c r="BQ14" s="502" t="s">
        <v>189</v>
      </c>
      <c r="BR14" s="502"/>
      <c r="BS14" s="389"/>
      <c r="BT14" s="389"/>
      <c r="BU14" s="389"/>
      <c r="BV14" s="389"/>
      <c r="BW14" s="389"/>
      <c r="BX14" s="389"/>
      <c r="BY14" s="389"/>
      <c r="BZ14" s="389"/>
      <c r="CA14" s="389"/>
      <c r="CB14" s="163">
        <f t="shared" si="38"/>
        <v>0</v>
      </c>
      <c r="CC14" s="389"/>
      <c r="CD14" s="389"/>
      <c r="CE14" s="389"/>
      <c r="CF14" s="389"/>
      <c r="CG14" s="389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  <c r="DO14" s="389"/>
      <c r="DP14" s="389"/>
      <c r="DQ14" s="389"/>
      <c r="DR14" s="389"/>
      <c r="DS14" s="389"/>
      <c r="DT14" s="389"/>
      <c r="DU14" s="389"/>
      <c r="DV14" s="389"/>
      <c r="DW14" s="389"/>
      <c r="DX14" s="389"/>
      <c r="DY14" s="389"/>
      <c r="DZ14" s="389"/>
      <c r="EA14" s="389"/>
      <c r="EB14" s="389"/>
      <c r="EC14" s="389"/>
      <c r="ED14" s="389"/>
      <c r="EE14" s="389"/>
      <c r="EF14" s="389"/>
      <c r="EG14" s="389"/>
      <c r="EH14" s="389"/>
      <c r="EI14" s="389"/>
      <c r="EJ14" s="389"/>
      <c r="EK14" s="389"/>
      <c r="EL14" s="389"/>
      <c r="EM14" s="389"/>
      <c r="EN14" s="389"/>
      <c r="EO14" s="389"/>
      <c r="EP14" s="389"/>
      <c r="EQ14" s="389"/>
      <c r="ER14" s="389"/>
      <c r="ES14" s="389"/>
      <c r="ET14" s="389"/>
      <c r="EU14" s="389"/>
      <c r="EV14" s="389"/>
      <c r="EW14" s="389"/>
      <c r="EX14" s="389"/>
      <c r="EY14" s="389"/>
      <c r="EZ14" s="389"/>
      <c r="FA14" s="389"/>
      <c r="FB14" s="389"/>
      <c r="FC14" s="389"/>
      <c r="FD14" s="389"/>
      <c r="FE14" s="389"/>
      <c r="FF14" s="389"/>
      <c r="FG14" s="389"/>
      <c r="FH14" s="389"/>
      <c r="FI14" s="389"/>
      <c r="FJ14" s="389"/>
      <c r="FK14" s="389"/>
      <c r="FL14" s="389"/>
      <c r="FM14" s="389"/>
      <c r="FN14" s="389"/>
      <c r="FO14" s="389"/>
      <c r="FP14" s="389"/>
      <c r="FQ14" s="389"/>
      <c r="FR14" s="389"/>
      <c r="FS14" s="389"/>
      <c r="FT14" s="389"/>
      <c r="FU14" s="389"/>
      <c r="FV14" s="389"/>
      <c r="FW14" s="389"/>
      <c r="FX14" s="660" t="s">
        <v>328</v>
      </c>
      <c r="FY14" s="661">
        <v>208</v>
      </c>
      <c r="FZ14" s="661">
        <v>30289248</v>
      </c>
      <c r="GA14" s="661">
        <v>55</v>
      </c>
      <c r="GB14" s="661" t="s">
        <v>798</v>
      </c>
      <c r="GC14" s="661">
        <v>18</v>
      </c>
      <c r="GD14" s="661">
        <v>1990</v>
      </c>
      <c r="GE14" s="661">
        <v>1</v>
      </c>
      <c r="GF14" s="661" t="s">
        <v>780</v>
      </c>
      <c r="GG14" s="661">
        <v>2</v>
      </c>
      <c r="GH14" s="661">
        <v>1</v>
      </c>
      <c r="GI14" s="661" t="s">
        <v>780</v>
      </c>
      <c r="GJ14" s="661">
        <v>2</v>
      </c>
      <c r="GK14" s="661" t="s">
        <v>781</v>
      </c>
      <c r="GL14" s="661" t="s">
        <v>782</v>
      </c>
      <c r="GM14" s="661">
        <v>66</v>
      </c>
      <c r="GN14" s="661" t="s">
        <v>783</v>
      </c>
      <c r="GO14" s="661">
        <v>0</v>
      </c>
      <c r="GP14" s="661">
        <v>0</v>
      </c>
      <c r="GQ14" s="661">
        <v>4</v>
      </c>
      <c r="GR14" s="661">
        <v>2</v>
      </c>
      <c r="GS14" s="661">
        <v>2</v>
      </c>
      <c r="GT14" s="661" t="s">
        <v>783</v>
      </c>
      <c r="GU14" s="661" t="s">
        <v>783</v>
      </c>
      <c r="GV14" s="661" t="s">
        <v>783</v>
      </c>
      <c r="GW14" s="661" t="s">
        <v>783</v>
      </c>
      <c r="GX14" s="661" t="s">
        <v>783</v>
      </c>
      <c r="GY14" s="661">
        <v>1649</v>
      </c>
      <c r="GZ14" s="661">
        <v>0.27</v>
      </c>
      <c r="HA14" s="661">
        <v>5</v>
      </c>
      <c r="HB14" s="661" t="s">
        <v>783</v>
      </c>
      <c r="HC14" s="661" t="s">
        <v>782</v>
      </c>
      <c r="HD14" s="661">
        <v>15</v>
      </c>
      <c r="HE14" s="661" t="s">
        <v>783</v>
      </c>
      <c r="HF14" s="661">
        <v>0</v>
      </c>
      <c r="HG14" s="661" t="s">
        <v>783</v>
      </c>
      <c r="HH14" s="661">
        <v>0</v>
      </c>
      <c r="HI14" s="661">
        <v>1</v>
      </c>
      <c r="HJ14" s="661">
        <v>45</v>
      </c>
      <c r="HK14" s="661" t="s">
        <v>784</v>
      </c>
      <c r="HL14" s="661" t="s">
        <v>785</v>
      </c>
      <c r="HM14" s="661" t="s">
        <v>783</v>
      </c>
      <c r="HN14" s="661" t="s">
        <v>783</v>
      </c>
      <c r="HO14" s="661" t="s">
        <v>783</v>
      </c>
      <c r="HP14" s="661" t="s">
        <v>783</v>
      </c>
      <c r="HQ14" s="661" t="s">
        <v>783</v>
      </c>
      <c r="HR14" s="661">
        <v>3980106</v>
      </c>
      <c r="HS14" s="661" t="s">
        <v>783</v>
      </c>
      <c r="HT14" s="661" t="s">
        <v>786</v>
      </c>
      <c r="HU14" s="661" t="s">
        <v>787</v>
      </c>
      <c r="HV14" s="661">
        <v>4</v>
      </c>
      <c r="HW14" s="661">
        <v>2014</v>
      </c>
      <c r="HX14" s="661">
        <v>63</v>
      </c>
      <c r="HY14" s="661">
        <v>0</v>
      </c>
      <c r="HZ14" s="661">
        <v>1426</v>
      </c>
      <c r="IA14" s="662">
        <v>41697.500081018516</v>
      </c>
      <c r="IB14" s="661" t="s">
        <v>788</v>
      </c>
      <c r="IC14" s="661">
        <v>3975628</v>
      </c>
      <c r="ID14" s="661">
        <v>2014</v>
      </c>
      <c r="IE14" s="661">
        <v>1712</v>
      </c>
      <c r="IF14" s="661" t="s">
        <v>783</v>
      </c>
      <c r="IG14" s="661" t="s">
        <v>783</v>
      </c>
      <c r="IH14" s="661" t="s">
        <v>783</v>
      </c>
      <c r="II14" s="661" t="s">
        <v>783</v>
      </c>
      <c r="IJ14" s="661" t="s">
        <v>783</v>
      </c>
      <c r="IK14" s="661" t="s">
        <v>783</v>
      </c>
      <c r="IL14" s="661" t="s">
        <v>783</v>
      </c>
      <c r="IM14" s="661" t="s">
        <v>783</v>
      </c>
      <c r="IN14" s="661" t="s">
        <v>783</v>
      </c>
      <c r="IO14" s="661">
        <v>1649</v>
      </c>
      <c r="IP14" s="662">
        <v>37477.354571759257</v>
      </c>
      <c r="IQ14" s="661">
        <v>2</v>
      </c>
      <c r="IR14" s="661" t="s">
        <v>793</v>
      </c>
      <c r="IS14" s="661">
        <v>2</v>
      </c>
      <c r="IT14" s="663">
        <v>41275</v>
      </c>
      <c r="IU14" s="661" t="s">
        <v>783</v>
      </c>
      <c r="IV14" s="661" t="s">
        <v>783</v>
      </c>
      <c r="IW14" s="661" t="s">
        <v>783</v>
      </c>
      <c r="IX14" s="661" t="s">
        <v>781</v>
      </c>
      <c r="IY14" s="661">
        <v>45</v>
      </c>
      <c r="IZ14" s="661" t="s">
        <v>789</v>
      </c>
      <c r="JA14" s="661" t="s">
        <v>783</v>
      </c>
      <c r="JB14" s="661" t="s">
        <v>783</v>
      </c>
      <c r="JC14" s="661" t="s">
        <v>783</v>
      </c>
      <c r="JD14" s="661">
        <v>329382</v>
      </c>
      <c r="JE14" s="661" t="s">
        <v>783</v>
      </c>
      <c r="JF14" s="661" t="s">
        <v>783</v>
      </c>
      <c r="JG14" s="661" t="s">
        <v>802</v>
      </c>
      <c r="JH14" s="661">
        <v>55</v>
      </c>
      <c r="JI14" s="661" t="s">
        <v>783</v>
      </c>
      <c r="JJ14" s="661" t="s">
        <v>783</v>
      </c>
      <c r="JK14" s="661" t="s">
        <v>783</v>
      </c>
      <c r="JL14" s="661" t="s">
        <v>790</v>
      </c>
      <c r="JM14" s="661">
        <v>4</v>
      </c>
      <c r="JN14" s="661">
        <v>3</v>
      </c>
      <c r="JO14" s="661" t="s">
        <v>783</v>
      </c>
      <c r="JP14" s="661">
        <v>10711928</v>
      </c>
      <c r="JQ14" s="661">
        <v>2011</v>
      </c>
      <c r="JR14" s="661">
        <v>3</v>
      </c>
      <c r="JS14" s="661" t="s">
        <v>783</v>
      </c>
      <c r="JT14" s="661" t="s">
        <v>783</v>
      </c>
      <c r="JU14" s="661" t="s">
        <v>807</v>
      </c>
      <c r="JV14" s="664">
        <v>1402.5875940000001</v>
      </c>
      <c r="JX14" s="225"/>
    </row>
    <row r="15" spans="1:285" ht="16" thickBot="1">
      <c r="A15" s="905" t="s">
        <v>5</v>
      </c>
      <c r="B15" s="79">
        <f t="shared" si="41"/>
        <v>2</v>
      </c>
      <c r="C15" s="871" t="s">
        <v>31</v>
      </c>
      <c r="D15" s="869" t="s">
        <v>162</v>
      </c>
      <c r="E15" s="167" t="s">
        <v>83</v>
      </c>
      <c r="F15" s="888">
        <v>0.1</v>
      </c>
      <c r="G15" s="120">
        <f t="shared" si="39"/>
        <v>9.2100000000000009</v>
      </c>
      <c r="H15" s="46"/>
      <c r="I15" s="3">
        <f>F15</f>
        <v>0.1</v>
      </c>
      <c r="J15" s="29"/>
      <c r="K15" s="17"/>
      <c r="L15" s="9"/>
      <c r="M15" s="72">
        <v>3</v>
      </c>
      <c r="N15" s="72">
        <v>4</v>
      </c>
      <c r="O15" s="73">
        <v>4</v>
      </c>
      <c r="P15" s="891">
        <f t="shared" si="81"/>
        <v>11</v>
      </c>
      <c r="Q15" s="896">
        <v>125</v>
      </c>
      <c r="R15" s="46"/>
      <c r="S15" s="3"/>
      <c r="T15" s="25">
        <f>I15</f>
        <v>0.1</v>
      </c>
      <c r="U15" s="219">
        <f t="shared" si="80"/>
        <v>20700</v>
      </c>
      <c r="V15" s="1045" t="s">
        <v>643</v>
      </c>
      <c r="W15" s="1042">
        <f t="shared" si="42"/>
        <v>22770.000000000004</v>
      </c>
      <c r="X15" s="537">
        <f t="shared" si="43"/>
        <v>2477.9259259259261</v>
      </c>
      <c r="Y15" s="538">
        <f t="shared" si="44"/>
        <v>3000</v>
      </c>
      <c r="Z15" s="1034">
        <f t="shared" si="45"/>
        <v>28247.925925925931</v>
      </c>
      <c r="AA15" s="881">
        <v>2</v>
      </c>
      <c r="AB15" s="494">
        <f t="shared" si="46"/>
        <v>677.92592592592598</v>
      </c>
      <c r="AC15" s="567">
        <v>0.25</v>
      </c>
      <c r="AD15" s="560">
        <f t="shared" si="47"/>
        <v>1800</v>
      </c>
      <c r="AE15" s="516"/>
      <c r="AF15" s="494">
        <f t="shared" si="48"/>
        <v>0</v>
      </c>
      <c r="AG15" s="494"/>
      <c r="AH15" s="560">
        <f t="shared" si="49"/>
        <v>0</v>
      </c>
      <c r="AI15" s="494"/>
      <c r="AJ15" s="804">
        <v>0</v>
      </c>
      <c r="AK15" s="902"/>
      <c r="AL15" s="902">
        <v>2019</v>
      </c>
      <c r="AM15" s="18" t="str">
        <f t="shared" si="50"/>
        <v xml:space="preserve"> </v>
      </c>
      <c r="AN15" s="747" t="str">
        <f t="shared" si="51"/>
        <v xml:space="preserve"> </v>
      </c>
      <c r="AO15" s="4">
        <f t="shared" si="52"/>
        <v>0.1</v>
      </c>
      <c r="AP15" s="747">
        <f t="shared" si="53"/>
        <v>28247.925925925931</v>
      </c>
      <c r="AQ15" s="4" t="str">
        <f t="shared" si="54"/>
        <v xml:space="preserve"> </v>
      </c>
      <c r="AR15" s="747" t="str">
        <f t="shared" si="55"/>
        <v xml:space="preserve"> </v>
      </c>
      <c r="AS15" s="4" t="str">
        <f t="shared" si="56"/>
        <v xml:space="preserve"> </v>
      </c>
      <c r="AT15" s="747" t="str">
        <f t="shared" si="57"/>
        <v xml:space="preserve"> </v>
      </c>
      <c r="AU15" s="4" t="str">
        <f t="shared" si="58"/>
        <v xml:space="preserve"> </v>
      </c>
      <c r="AV15" s="747" t="str">
        <f t="shared" si="59"/>
        <v xml:space="preserve"> </v>
      </c>
      <c r="AW15" s="4" t="str">
        <f t="shared" si="60"/>
        <v xml:space="preserve"> </v>
      </c>
      <c r="AX15" s="747" t="str">
        <f t="shared" si="61"/>
        <v xml:space="preserve"> </v>
      </c>
      <c r="AY15" s="4" t="str">
        <f t="shared" si="62"/>
        <v xml:space="preserve"> </v>
      </c>
      <c r="AZ15" s="747" t="str">
        <f t="shared" si="63"/>
        <v xml:space="preserve"> </v>
      </c>
      <c r="BA15" s="4" t="str">
        <f t="shared" si="64"/>
        <v xml:space="preserve"> </v>
      </c>
      <c r="BB15" s="747" t="str">
        <f t="shared" si="65"/>
        <v xml:space="preserve"> </v>
      </c>
      <c r="BC15" s="4" t="str">
        <f t="shared" si="66"/>
        <v xml:space="preserve"> </v>
      </c>
      <c r="BD15" s="747" t="str">
        <f t="shared" si="67"/>
        <v xml:space="preserve"> </v>
      </c>
      <c r="BE15" s="4" t="str">
        <f t="shared" si="68"/>
        <v xml:space="preserve"> </v>
      </c>
      <c r="BF15" s="747" t="str">
        <f t="shared" si="69"/>
        <v xml:space="preserve"> </v>
      </c>
      <c r="BG15" s="4" t="str">
        <f t="shared" si="70"/>
        <v xml:space="preserve"> </v>
      </c>
      <c r="BH15" s="747" t="str">
        <f t="shared" si="71"/>
        <v xml:space="preserve"> </v>
      </c>
      <c r="BI15" s="4" t="str">
        <f t="shared" si="72"/>
        <v xml:space="preserve"> </v>
      </c>
      <c r="BJ15" s="747" t="str">
        <f t="shared" si="73"/>
        <v xml:space="preserve"> </v>
      </c>
      <c r="BK15" s="4" t="str">
        <f t="shared" si="74"/>
        <v xml:space="preserve"> </v>
      </c>
      <c r="BL15" s="747" t="str">
        <f t="shared" si="75"/>
        <v xml:space="preserve"> </v>
      </c>
      <c r="BM15" s="4" t="str">
        <f t="shared" si="76"/>
        <v xml:space="preserve"> </v>
      </c>
      <c r="BN15" s="747" t="str">
        <f t="shared" si="77"/>
        <v xml:space="preserve"> </v>
      </c>
      <c r="BO15" s="4" t="str">
        <f t="shared" si="78"/>
        <v xml:space="preserve"> </v>
      </c>
      <c r="BP15" s="747" t="str">
        <f t="shared" si="79"/>
        <v xml:space="preserve"> </v>
      </c>
      <c r="BQ15" s="502"/>
      <c r="BR15" s="502"/>
      <c r="BS15" s="389"/>
      <c r="BT15" s="389"/>
      <c r="BU15" s="389"/>
      <c r="BV15" s="389"/>
      <c r="BW15" s="389"/>
      <c r="BX15" s="389"/>
      <c r="BY15" s="389"/>
      <c r="BZ15" s="389"/>
      <c r="CA15" s="389"/>
      <c r="CB15" s="163">
        <f t="shared" si="38"/>
        <v>0</v>
      </c>
      <c r="CC15" s="389"/>
      <c r="CD15" s="389"/>
      <c r="CE15" s="389"/>
      <c r="CF15" s="389"/>
      <c r="CG15" s="389"/>
      <c r="CH15" s="389"/>
      <c r="CI15" s="389"/>
      <c r="CJ15" s="389"/>
      <c r="CK15" s="389"/>
      <c r="CL15" s="389"/>
      <c r="CM15" s="389"/>
      <c r="CN15" s="389"/>
      <c r="CO15" s="389"/>
      <c r="CP15" s="389"/>
      <c r="CQ15" s="389"/>
      <c r="CR15" s="389"/>
      <c r="CS15" s="389"/>
      <c r="CT15" s="389"/>
      <c r="CU15" s="389"/>
      <c r="CV15" s="389"/>
      <c r="CW15" s="389"/>
      <c r="CX15" s="389"/>
      <c r="CY15" s="389"/>
      <c r="CZ15" s="389"/>
      <c r="DA15" s="389"/>
      <c r="DB15" s="389"/>
      <c r="DC15" s="389"/>
      <c r="DD15" s="389"/>
      <c r="DE15" s="389"/>
      <c r="DF15" s="389"/>
      <c r="DG15" s="389"/>
      <c r="DH15" s="389"/>
      <c r="DI15" s="389"/>
      <c r="DJ15" s="389"/>
      <c r="DK15" s="389"/>
      <c r="DL15" s="389"/>
      <c r="DM15" s="389"/>
      <c r="DN15" s="389"/>
      <c r="DO15" s="389"/>
      <c r="DP15" s="389"/>
      <c r="DQ15" s="389"/>
      <c r="DR15" s="389"/>
      <c r="DS15" s="389"/>
      <c r="DT15" s="389"/>
      <c r="DU15" s="389"/>
      <c r="DV15" s="389"/>
      <c r="DW15" s="389"/>
      <c r="DX15" s="389"/>
      <c r="DY15" s="389"/>
      <c r="DZ15" s="389"/>
      <c r="EA15" s="389"/>
      <c r="EB15" s="389"/>
      <c r="EC15" s="389"/>
      <c r="ED15" s="389"/>
      <c r="EE15" s="389"/>
      <c r="EF15" s="389"/>
      <c r="EG15" s="389"/>
      <c r="EH15" s="389"/>
      <c r="EI15" s="389"/>
      <c r="EJ15" s="389"/>
      <c r="EK15" s="389"/>
      <c r="EL15" s="389"/>
      <c r="EM15" s="389"/>
      <c r="EN15" s="389"/>
      <c r="EO15" s="389"/>
      <c r="EP15" s="389"/>
      <c r="EQ15" s="389"/>
      <c r="ER15" s="389"/>
      <c r="ES15" s="389"/>
      <c r="ET15" s="389"/>
      <c r="EU15" s="389"/>
      <c r="EV15" s="389"/>
      <c r="EW15" s="389"/>
      <c r="EX15" s="389"/>
      <c r="EY15" s="389"/>
      <c r="EZ15" s="389"/>
      <c r="FA15" s="389"/>
      <c r="FB15" s="389"/>
      <c r="FC15" s="389"/>
      <c r="FD15" s="389"/>
      <c r="FE15" s="389"/>
      <c r="FF15" s="389"/>
      <c r="FG15" s="389"/>
      <c r="FH15" s="389"/>
      <c r="FI15" s="389"/>
      <c r="FJ15" s="389"/>
      <c r="FK15" s="389"/>
      <c r="FL15" s="389"/>
      <c r="FM15" s="389"/>
      <c r="FN15" s="389"/>
      <c r="FO15" s="389"/>
      <c r="FP15" s="389"/>
      <c r="FQ15" s="389"/>
      <c r="FR15" s="389"/>
      <c r="FS15" s="389"/>
      <c r="FT15" s="389"/>
      <c r="FU15" s="389"/>
      <c r="FV15" s="389"/>
      <c r="FW15" s="389"/>
      <c r="FX15" s="625" t="s">
        <v>328</v>
      </c>
      <c r="FY15" s="626">
        <v>271</v>
      </c>
      <c r="FZ15" s="626">
        <v>30289251</v>
      </c>
      <c r="GA15" s="626">
        <v>55</v>
      </c>
      <c r="GB15" s="626" t="s">
        <v>798</v>
      </c>
      <c r="GC15" s="626">
        <v>18</v>
      </c>
      <c r="GD15" s="626">
        <v>1990</v>
      </c>
      <c r="GE15" s="626">
        <v>1</v>
      </c>
      <c r="GF15" s="626" t="s">
        <v>780</v>
      </c>
      <c r="GG15" s="626">
        <v>2</v>
      </c>
      <c r="GH15" s="626">
        <v>1</v>
      </c>
      <c r="GI15" s="626" t="s">
        <v>780</v>
      </c>
      <c r="GJ15" s="626">
        <v>2</v>
      </c>
      <c r="GK15" s="626" t="s">
        <v>781</v>
      </c>
      <c r="GL15" s="626" t="s">
        <v>782</v>
      </c>
      <c r="GM15" s="626">
        <v>66</v>
      </c>
      <c r="GN15" s="626" t="s">
        <v>783</v>
      </c>
      <c r="GO15" s="626">
        <v>0</v>
      </c>
      <c r="GP15" s="626">
        <v>0</v>
      </c>
      <c r="GQ15" s="626">
        <v>4</v>
      </c>
      <c r="GR15" s="626">
        <v>2</v>
      </c>
      <c r="GS15" s="626">
        <v>2</v>
      </c>
      <c r="GT15" s="626" t="s">
        <v>783</v>
      </c>
      <c r="GU15" s="626" t="s">
        <v>783</v>
      </c>
      <c r="GV15" s="626" t="s">
        <v>783</v>
      </c>
      <c r="GW15" s="626" t="s">
        <v>783</v>
      </c>
      <c r="GX15" s="626" t="s">
        <v>783</v>
      </c>
      <c r="GY15" s="626">
        <v>1649</v>
      </c>
      <c r="GZ15" s="626">
        <v>0.09</v>
      </c>
      <c r="HA15" s="626">
        <v>5</v>
      </c>
      <c r="HB15" s="626" t="s">
        <v>783</v>
      </c>
      <c r="HC15" s="626" t="s">
        <v>782</v>
      </c>
      <c r="HD15" s="626">
        <v>15</v>
      </c>
      <c r="HE15" s="626" t="s">
        <v>783</v>
      </c>
      <c r="HF15" s="626">
        <v>0</v>
      </c>
      <c r="HG15" s="626" t="s">
        <v>783</v>
      </c>
      <c r="HH15" s="626">
        <v>0</v>
      </c>
      <c r="HI15" s="626">
        <v>1</v>
      </c>
      <c r="HJ15" s="626">
        <v>45</v>
      </c>
      <c r="HK15" s="626" t="s">
        <v>784</v>
      </c>
      <c r="HL15" s="626" t="s">
        <v>785</v>
      </c>
      <c r="HM15" s="626" t="s">
        <v>783</v>
      </c>
      <c r="HN15" s="626" t="s">
        <v>783</v>
      </c>
      <c r="HO15" s="626" t="s">
        <v>783</v>
      </c>
      <c r="HP15" s="626" t="s">
        <v>783</v>
      </c>
      <c r="HQ15" s="626" t="s">
        <v>783</v>
      </c>
      <c r="HR15" s="626">
        <v>3980107</v>
      </c>
      <c r="HS15" s="626" t="s">
        <v>783</v>
      </c>
      <c r="HT15" s="626" t="s">
        <v>786</v>
      </c>
      <c r="HU15" s="626" t="s">
        <v>787</v>
      </c>
      <c r="HV15" s="626">
        <v>4</v>
      </c>
      <c r="HW15" s="626">
        <v>2014</v>
      </c>
      <c r="HX15" s="626">
        <v>63</v>
      </c>
      <c r="HY15" s="626">
        <v>0</v>
      </c>
      <c r="HZ15" s="626">
        <v>475</v>
      </c>
      <c r="IA15" s="627">
        <v>41697.500081018516</v>
      </c>
      <c r="IB15" s="626" t="s">
        <v>788</v>
      </c>
      <c r="IC15" s="626">
        <v>3975629</v>
      </c>
      <c r="ID15" s="626">
        <v>2014</v>
      </c>
      <c r="IE15" s="626">
        <v>1712</v>
      </c>
      <c r="IF15" s="626" t="s">
        <v>783</v>
      </c>
      <c r="IG15" s="626" t="s">
        <v>783</v>
      </c>
      <c r="IH15" s="626" t="s">
        <v>783</v>
      </c>
      <c r="II15" s="626" t="s">
        <v>783</v>
      </c>
      <c r="IJ15" s="626" t="s">
        <v>783</v>
      </c>
      <c r="IK15" s="626" t="s">
        <v>783</v>
      </c>
      <c r="IL15" s="626" t="s">
        <v>783</v>
      </c>
      <c r="IM15" s="626" t="s">
        <v>783</v>
      </c>
      <c r="IN15" s="626" t="s">
        <v>783</v>
      </c>
      <c r="IO15" s="626">
        <v>1649</v>
      </c>
      <c r="IP15" s="627">
        <v>37477.354571759257</v>
      </c>
      <c r="IQ15" s="626">
        <v>2</v>
      </c>
      <c r="IR15" s="626" t="s">
        <v>793</v>
      </c>
      <c r="IS15" s="626">
        <v>2</v>
      </c>
      <c r="IT15" s="665">
        <v>41275</v>
      </c>
      <c r="IU15" s="626" t="s">
        <v>783</v>
      </c>
      <c r="IV15" s="626" t="s">
        <v>783</v>
      </c>
      <c r="IW15" s="626" t="s">
        <v>783</v>
      </c>
      <c r="IX15" s="626" t="s">
        <v>781</v>
      </c>
      <c r="IY15" s="626">
        <v>45</v>
      </c>
      <c r="IZ15" s="626" t="s">
        <v>789</v>
      </c>
      <c r="JA15" s="626" t="s">
        <v>783</v>
      </c>
      <c r="JB15" s="626" t="s">
        <v>783</v>
      </c>
      <c r="JC15" s="626" t="s">
        <v>783</v>
      </c>
      <c r="JD15" s="626">
        <v>329382</v>
      </c>
      <c r="JE15" s="626" t="s">
        <v>783</v>
      </c>
      <c r="JF15" s="626" t="s">
        <v>783</v>
      </c>
      <c r="JG15" s="626" t="s">
        <v>802</v>
      </c>
      <c r="JH15" s="626">
        <v>55</v>
      </c>
      <c r="JI15" s="626" t="s">
        <v>783</v>
      </c>
      <c r="JJ15" s="626" t="s">
        <v>783</v>
      </c>
      <c r="JK15" s="626" t="s">
        <v>783</v>
      </c>
      <c r="JL15" s="626" t="s">
        <v>790</v>
      </c>
      <c r="JM15" s="626">
        <v>4</v>
      </c>
      <c r="JN15" s="626">
        <v>3</v>
      </c>
      <c r="JO15" s="626" t="s">
        <v>783</v>
      </c>
      <c r="JP15" s="626">
        <v>10711928</v>
      </c>
      <c r="JQ15" s="626">
        <v>2011</v>
      </c>
      <c r="JR15" s="626">
        <v>3</v>
      </c>
      <c r="JS15" s="626" t="s">
        <v>783</v>
      </c>
      <c r="JT15" s="626" t="s">
        <v>783</v>
      </c>
      <c r="JU15" s="626" t="s">
        <v>808</v>
      </c>
      <c r="JV15" s="628">
        <v>465.04900199999997</v>
      </c>
      <c r="JW15">
        <f>SUM(JV13:JV15)</f>
        <v>3270.2241899999999</v>
      </c>
      <c r="JX15" s="225">
        <v>0.53617148787878799</v>
      </c>
    </row>
    <row r="16" spans="1:285" ht="16" thickBot="1">
      <c r="A16" s="905" t="s">
        <v>5</v>
      </c>
      <c r="B16" s="79">
        <f t="shared" si="41"/>
        <v>1</v>
      </c>
      <c r="C16" s="871" t="s">
        <v>31</v>
      </c>
      <c r="D16" s="249" t="s">
        <v>162</v>
      </c>
      <c r="E16" s="103" t="s">
        <v>83</v>
      </c>
      <c r="F16" s="888">
        <v>0.3</v>
      </c>
      <c r="G16" s="120">
        <f t="shared" si="39"/>
        <v>9.5100000000000016</v>
      </c>
      <c r="H16" s="46"/>
      <c r="I16" s="3">
        <f>F16</f>
        <v>0.3</v>
      </c>
      <c r="J16" s="29"/>
      <c r="K16" s="18"/>
      <c r="L16" s="5"/>
      <c r="M16" s="71">
        <v>3</v>
      </c>
      <c r="N16" s="71">
        <v>4</v>
      </c>
      <c r="O16" s="70">
        <v>4</v>
      </c>
      <c r="P16" s="891">
        <f t="shared" si="81"/>
        <v>11</v>
      </c>
      <c r="Q16" s="896">
        <v>125</v>
      </c>
      <c r="R16" s="46"/>
      <c r="S16" s="3">
        <f>I16</f>
        <v>0.3</v>
      </c>
      <c r="T16" s="25"/>
      <c r="U16" s="219">
        <f t="shared" si="80"/>
        <v>22500</v>
      </c>
      <c r="V16" s="1045" t="s">
        <v>643</v>
      </c>
      <c r="W16" s="1042">
        <f t="shared" si="42"/>
        <v>29250.000000000004</v>
      </c>
      <c r="X16" s="537">
        <f t="shared" si="43"/>
        <v>7433.7777777777774</v>
      </c>
      <c r="Y16" s="538">
        <f t="shared" si="44"/>
        <v>3301.54</v>
      </c>
      <c r="Z16" s="1034">
        <f t="shared" si="45"/>
        <v>39985.317777777782</v>
      </c>
      <c r="AA16" s="883">
        <v>2</v>
      </c>
      <c r="AB16" s="270">
        <f t="shared" si="46"/>
        <v>2033.7777777777778</v>
      </c>
      <c r="AC16" s="566">
        <v>0.25</v>
      </c>
      <c r="AD16" s="562">
        <f t="shared" si="47"/>
        <v>5400</v>
      </c>
      <c r="AE16" s="518"/>
      <c r="AF16" s="270">
        <f t="shared" si="48"/>
        <v>0</v>
      </c>
      <c r="AG16" s="270"/>
      <c r="AH16" s="562">
        <f t="shared" si="49"/>
        <v>0</v>
      </c>
      <c r="AI16" s="270"/>
      <c r="AJ16" s="228">
        <v>0</v>
      </c>
      <c r="AK16" s="902"/>
      <c r="AL16" s="902">
        <v>2019</v>
      </c>
      <c r="AM16" s="18" t="str">
        <f t="shared" si="50"/>
        <v xml:space="preserve"> </v>
      </c>
      <c r="AN16" s="747" t="str">
        <f t="shared" si="51"/>
        <v xml:space="preserve"> </v>
      </c>
      <c r="AO16" s="4">
        <f t="shared" si="52"/>
        <v>0.3</v>
      </c>
      <c r="AP16" s="747">
        <f t="shared" si="53"/>
        <v>39985.317777777782</v>
      </c>
      <c r="AQ16" s="4" t="str">
        <f t="shared" si="54"/>
        <v xml:space="preserve"> </v>
      </c>
      <c r="AR16" s="747" t="str">
        <f t="shared" si="55"/>
        <v xml:space="preserve"> </v>
      </c>
      <c r="AS16" s="4" t="str">
        <f t="shared" si="56"/>
        <v xml:space="preserve"> </v>
      </c>
      <c r="AT16" s="747" t="str">
        <f t="shared" si="57"/>
        <v xml:space="preserve"> </v>
      </c>
      <c r="AU16" s="4" t="str">
        <f t="shared" si="58"/>
        <v xml:space="preserve"> </v>
      </c>
      <c r="AV16" s="747" t="str">
        <f t="shared" si="59"/>
        <v xml:space="preserve"> </v>
      </c>
      <c r="AW16" s="4" t="str">
        <f t="shared" si="60"/>
        <v xml:space="preserve"> </v>
      </c>
      <c r="AX16" s="747" t="str">
        <f t="shared" si="61"/>
        <v xml:space="preserve"> </v>
      </c>
      <c r="AY16" s="4" t="str">
        <f t="shared" si="62"/>
        <v xml:space="preserve"> </v>
      </c>
      <c r="AZ16" s="747" t="str">
        <f t="shared" si="63"/>
        <v xml:space="preserve"> </v>
      </c>
      <c r="BA16" s="4" t="str">
        <f t="shared" si="64"/>
        <v xml:space="preserve"> </v>
      </c>
      <c r="BB16" s="747" t="str">
        <f t="shared" si="65"/>
        <v xml:space="preserve"> </v>
      </c>
      <c r="BC16" s="4" t="str">
        <f t="shared" si="66"/>
        <v xml:space="preserve"> </v>
      </c>
      <c r="BD16" s="747" t="str">
        <f t="shared" si="67"/>
        <v xml:space="preserve"> </v>
      </c>
      <c r="BE16" s="4" t="str">
        <f t="shared" si="68"/>
        <v xml:space="preserve"> </v>
      </c>
      <c r="BF16" s="747" t="str">
        <f t="shared" si="69"/>
        <v xml:space="preserve"> </v>
      </c>
      <c r="BG16" s="4" t="str">
        <f t="shared" si="70"/>
        <v xml:space="preserve"> </v>
      </c>
      <c r="BH16" s="747" t="str">
        <f t="shared" si="71"/>
        <v xml:space="preserve"> </v>
      </c>
      <c r="BI16" s="4" t="str">
        <f t="shared" si="72"/>
        <v xml:space="preserve"> </v>
      </c>
      <c r="BJ16" s="747" t="str">
        <f t="shared" si="73"/>
        <v xml:space="preserve"> </v>
      </c>
      <c r="BK16" s="4" t="str">
        <f t="shared" si="74"/>
        <v xml:space="preserve"> </v>
      </c>
      <c r="BL16" s="747" t="str">
        <f t="shared" si="75"/>
        <v xml:space="preserve"> </v>
      </c>
      <c r="BM16" s="4" t="str">
        <f t="shared" si="76"/>
        <v xml:space="preserve"> </v>
      </c>
      <c r="BN16" s="747" t="str">
        <f t="shared" si="77"/>
        <v xml:space="preserve"> </v>
      </c>
      <c r="BO16" s="4" t="str">
        <f t="shared" si="78"/>
        <v xml:space="preserve"> </v>
      </c>
      <c r="BP16" s="747" t="str">
        <f t="shared" si="79"/>
        <v xml:space="preserve"> </v>
      </c>
      <c r="BQ16" s="133"/>
      <c r="BR16" s="133"/>
      <c r="BS16" s="389"/>
      <c r="BT16" s="389"/>
      <c r="BU16" s="389"/>
      <c r="BV16" s="389"/>
      <c r="BW16" s="389"/>
      <c r="BX16" s="389"/>
      <c r="BY16" s="389"/>
      <c r="BZ16" s="389"/>
      <c r="CA16" s="389"/>
      <c r="CB16" s="163">
        <f t="shared" si="38"/>
        <v>0</v>
      </c>
      <c r="CC16" s="389"/>
      <c r="CD16" s="389"/>
      <c r="CE16" s="389"/>
      <c r="CF16" s="389"/>
      <c r="CG16" s="389"/>
      <c r="CH16" s="389"/>
      <c r="CI16" s="389"/>
      <c r="CJ16" s="389"/>
      <c r="CK16" s="389"/>
      <c r="CL16" s="389"/>
      <c r="CM16" s="389"/>
      <c r="CN16" s="389"/>
      <c r="CO16" s="389"/>
      <c r="CP16" s="389"/>
      <c r="CQ16" s="389"/>
      <c r="CR16" s="389"/>
      <c r="CS16" s="389"/>
      <c r="CT16" s="389"/>
      <c r="CU16" s="389"/>
      <c r="CV16" s="389"/>
      <c r="CW16" s="389"/>
      <c r="CX16" s="389"/>
      <c r="CY16" s="389"/>
      <c r="CZ16" s="389"/>
      <c r="DA16" s="389"/>
      <c r="DB16" s="389"/>
      <c r="DC16" s="389"/>
      <c r="DD16" s="389"/>
      <c r="DE16" s="389"/>
      <c r="DF16" s="389"/>
      <c r="DG16" s="389"/>
      <c r="DH16" s="389"/>
      <c r="DI16" s="389"/>
      <c r="DJ16" s="389"/>
      <c r="DK16" s="389"/>
      <c r="DL16" s="389"/>
      <c r="DM16" s="389"/>
      <c r="DN16" s="389"/>
      <c r="DO16" s="389"/>
      <c r="DP16" s="389"/>
      <c r="DQ16" s="389"/>
      <c r="DR16" s="389"/>
      <c r="DS16" s="389"/>
      <c r="DT16" s="389"/>
      <c r="DU16" s="389"/>
      <c r="DV16" s="389"/>
      <c r="DW16" s="389"/>
      <c r="DX16" s="389"/>
      <c r="DY16" s="389"/>
      <c r="DZ16" s="389"/>
      <c r="EA16" s="389"/>
      <c r="EB16" s="389"/>
      <c r="EC16" s="389"/>
      <c r="ED16" s="389"/>
      <c r="EE16" s="389"/>
      <c r="EF16" s="389"/>
      <c r="EG16" s="389"/>
      <c r="EH16" s="389"/>
      <c r="EI16" s="389"/>
      <c r="EJ16" s="389"/>
      <c r="EK16" s="389"/>
      <c r="EL16" s="389"/>
      <c r="EM16" s="389"/>
      <c r="EN16" s="389"/>
      <c r="EO16" s="389"/>
      <c r="EP16" s="389"/>
      <c r="EQ16" s="389"/>
      <c r="ER16" s="389"/>
      <c r="ES16" s="389"/>
      <c r="ET16" s="389"/>
      <c r="EU16" s="389"/>
      <c r="EV16" s="389"/>
      <c r="EW16" s="389"/>
      <c r="EX16" s="389"/>
      <c r="EY16" s="389"/>
      <c r="EZ16" s="389"/>
      <c r="FA16" s="389"/>
      <c r="FB16" s="389"/>
      <c r="FC16" s="389"/>
      <c r="FD16" s="389"/>
      <c r="FE16" s="389"/>
      <c r="FF16" s="389"/>
      <c r="FG16" s="389"/>
      <c r="FH16" s="389"/>
      <c r="FI16" s="389"/>
      <c r="FJ16" s="389"/>
      <c r="FK16" s="389"/>
      <c r="FL16" s="389"/>
      <c r="FM16" s="389"/>
      <c r="FN16" s="389"/>
      <c r="FO16" s="389"/>
      <c r="FP16" s="389"/>
      <c r="FQ16" s="389"/>
      <c r="FR16" s="389"/>
      <c r="FS16" s="389"/>
      <c r="FT16" s="389"/>
      <c r="FU16" s="389"/>
      <c r="FV16" s="389"/>
      <c r="FW16" s="389"/>
      <c r="FX16" s="660" t="s">
        <v>337</v>
      </c>
      <c r="FY16" s="661">
        <v>86</v>
      </c>
      <c r="FZ16" s="661">
        <v>32434880</v>
      </c>
      <c r="GA16" s="661">
        <v>57</v>
      </c>
      <c r="GB16" s="661" t="s">
        <v>801</v>
      </c>
      <c r="GC16" s="661">
        <v>22</v>
      </c>
      <c r="GD16" s="661">
        <v>2002</v>
      </c>
      <c r="GE16" s="661">
        <v>1</v>
      </c>
      <c r="GF16" s="661" t="s">
        <v>780</v>
      </c>
      <c r="GG16" s="661">
        <v>2</v>
      </c>
      <c r="GH16" s="661">
        <v>1</v>
      </c>
      <c r="GI16" s="661" t="s">
        <v>780</v>
      </c>
      <c r="GJ16" s="661">
        <v>2</v>
      </c>
      <c r="GK16" s="661" t="s">
        <v>781</v>
      </c>
      <c r="GL16" s="661" t="s">
        <v>782</v>
      </c>
      <c r="GM16" s="661">
        <v>50</v>
      </c>
      <c r="GN16" s="661" t="s">
        <v>783</v>
      </c>
      <c r="GO16" s="661">
        <v>0</v>
      </c>
      <c r="GP16" s="661">
        <v>0</v>
      </c>
      <c r="GQ16" s="661">
        <v>4</v>
      </c>
      <c r="GR16" s="661">
        <v>2</v>
      </c>
      <c r="GS16" s="661">
        <v>4</v>
      </c>
      <c r="GT16" s="661" t="s">
        <v>783</v>
      </c>
      <c r="GU16" s="661" t="s">
        <v>783</v>
      </c>
      <c r="GV16" s="661" t="s">
        <v>783</v>
      </c>
      <c r="GW16" s="661" t="s">
        <v>783</v>
      </c>
      <c r="GX16" s="661" t="s">
        <v>783</v>
      </c>
      <c r="GY16" s="661">
        <v>1649</v>
      </c>
      <c r="GZ16" s="661">
        <v>0.55000000000000004</v>
      </c>
      <c r="HA16" s="661">
        <v>5</v>
      </c>
      <c r="HB16" s="661" t="s">
        <v>783</v>
      </c>
      <c r="HC16" s="661" t="s">
        <v>782</v>
      </c>
      <c r="HD16" s="661">
        <v>75</v>
      </c>
      <c r="HE16" s="661" t="s">
        <v>783</v>
      </c>
      <c r="HF16" s="661">
        <v>0</v>
      </c>
      <c r="HG16" s="661" t="s">
        <v>783</v>
      </c>
      <c r="HH16" s="661">
        <v>0</v>
      </c>
      <c r="HI16" s="661">
        <v>1</v>
      </c>
      <c r="HJ16" s="661">
        <v>45</v>
      </c>
      <c r="HK16" s="661" t="s">
        <v>784</v>
      </c>
      <c r="HL16" s="661" t="s">
        <v>785</v>
      </c>
      <c r="HM16" s="661" t="s">
        <v>783</v>
      </c>
      <c r="HN16" s="661" t="s">
        <v>783</v>
      </c>
      <c r="HO16" s="661" t="s">
        <v>783</v>
      </c>
      <c r="HP16" s="661" t="s">
        <v>783</v>
      </c>
      <c r="HQ16" s="661" t="s">
        <v>783</v>
      </c>
      <c r="HR16" s="661">
        <v>3976291</v>
      </c>
      <c r="HS16" s="661" t="s">
        <v>783</v>
      </c>
      <c r="HT16" s="661" t="s">
        <v>786</v>
      </c>
      <c r="HU16" s="661" t="s">
        <v>787</v>
      </c>
      <c r="HV16" s="661">
        <v>4</v>
      </c>
      <c r="HW16" s="661">
        <v>2016</v>
      </c>
      <c r="HX16" s="661">
        <v>63</v>
      </c>
      <c r="HY16" s="661">
        <v>0</v>
      </c>
      <c r="HZ16" s="661">
        <v>2904</v>
      </c>
      <c r="IA16" s="662">
        <v>42227.682129629633</v>
      </c>
      <c r="IB16" s="661" t="s">
        <v>788</v>
      </c>
      <c r="IC16" s="661">
        <v>3980769</v>
      </c>
      <c r="ID16" s="661">
        <v>2014</v>
      </c>
      <c r="IE16" s="661">
        <v>1712</v>
      </c>
      <c r="IF16" s="661" t="s">
        <v>783</v>
      </c>
      <c r="IG16" s="661" t="s">
        <v>783</v>
      </c>
      <c r="IH16" s="661" t="s">
        <v>783</v>
      </c>
      <c r="II16" s="661" t="s">
        <v>783</v>
      </c>
      <c r="IJ16" s="661" t="s">
        <v>783</v>
      </c>
      <c r="IK16" s="661" t="s">
        <v>783</v>
      </c>
      <c r="IL16" s="661" t="s">
        <v>783</v>
      </c>
      <c r="IM16" s="661" t="s">
        <v>783</v>
      </c>
      <c r="IN16" s="661" t="s">
        <v>783</v>
      </c>
      <c r="IO16" s="661">
        <v>1649</v>
      </c>
      <c r="IP16" s="662">
        <v>37477.354571759257</v>
      </c>
      <c r="IQ16" s="661">
        <v>2</v>
      </c>
      <c r="IR16" s="661" t="s">
        <v>793</v>
      </c>
      <c r="IS16" s="661">
        <v>4</v>
      </c>
      <c r="IT16" s="663">
        <v>41275</v>
      </c>
      <c r="IU16" s="661" t="s">
        <v>783</v>
      </c>
      <c r="IV16" s="661" t="s">
        <v>783</v>
      </c>
      <c r="IW16" s="661" t="s">
        <v>783</v>
      </c>
      <c r="IX16" s="661" t="s">
        <v>781</v>
      </c>
      <c r="IY16" s="661">
        <v>45</v>
      </c>
      <c r="IZ16" s="661" t="s">
        <v>789</v>
      </c>
      <c r="JA16" s="661" t="s">
        <v>783</v>
      </c>
      <c r="JB16" s="661" t="s">
        <v>783</v>
      </c>
      <c r="JC16" s="661" t="s">
        <v>783</v>
      </c>
      <c r="JD16" s="661">
        <v>329383</v>
      </c>
      <c r="JE16" s="661" t="s">
        <v>783</v>
      </c>
      <c r="JF16" s="661" t="s">
        <v>783</v>
      </c>
      <c r="JG16" s="661" t="s">
        <v>809</v>
      </c>
      <c r="JH16" s="661">
        <v>57</v>
      </c>
      <c r="JI16" s="661" t="s">
        <v>783</v>
      </c>
      <c r="JJ16" s="661" t="s">
        <v>783</v>
      </c>
      <c r="JK16" s="661" t="s">
        <v>783</v>
      </c>
      <c r="JL16" s="661" t="s">
        <v>790</v>
      </c>
      <c r="JM16" s="661">
        <v>4</v>
      </c>
      <c r="JN16" s="661">
        <v>4</v>
      </c>
      <c r="JO16" s="661" t="s">
        <v>783</v>
      </c>
      <c r="JP16" s="661">
        <v>10711928</v>
      </c>
      <c r="JQ16" s="661">
        <v>2011</v>
      </c>
      <c r="JR16" s="661">
        <v>3</v>
      </c>
      <c r="JS16" s="661" t="s">
        <v>783</v>
      </c>
      <c r="JT16" s="661" t="s">
        <v>783</v>
      </c>
      <c r="JU16" s="661" t="s">
        <v>810</v>
      </c>
      <c r="JV16" s="664">
        <v>2834.3252980000002</v>
      </c>
      <c r="JW16">
        <f>SUM(JV16:JV16)</f>
        <v>2834.3252980000002</v>
      </c>
      <c r="JX16" s="225">
        <f>JW16/5280</f>
        <v>0.53680403371212126</v>
      </c>
    </row>
    <row r="17" spans="1:284" ht="16" thickBot="1">
      <c r="A17" s="905" t="s">
        <v>5</v>
      </c>
      <c r="B17" s="79">
        <f t="shared" si="41"/>
        <v>1</v>
      </c>
      <c r="C17" s="871" t="s">
        <v>25</v>
      </c>
      <c r="D17" s="249" t="s">
        <v>192</v>
      </c>
      <c r="E17" s="103" t="s">
        <v>158</v>
      </c>
      <c r="F17" s="888">
        <v>2.08</v>
      </c>
      <c r="G17" s="120">
        <f t="shared" si="39"/>
        <v>11.590000000000002</v>
      </c>
      <c r="H17" s="46"/>
      <c r="I17" s="3">
        <v>2.08</v>
      </c>
      <c r="J17" s="29"/>
      <c r="K17" s="18" t="s">
        <v>7</v>
      </c>
      <c r="L17" s="5"/>
      <c r="M17" s="71">
        <v>5</v>
      </c>
      <c r="N17" s="71">
        <v>5</v>
      </c>
      <c r="O17" s="70">
        <v>4</v>
      </c>
      <c r="P17" s="891">
        <f t="shared" si="81"/>
        <v>14</v>
      </c>
      <c r="Q17" s="896">
        <v>124</v>
      </c>
      <c r="R17" s="46"/>
      <c r="S17" s="3">
        <f>I17</f>
        <v>2.08</v>
      </c>
      <c r="T17" s="43"/>
      <c r="U17" s="219">
        <f t="shared" si="80"/>
        <v>156000</v>
      </c>
      <c r="V17" s="219" t="s">
        <v>642</v>
      </c>
      <c r="W17" s="1042">
        <f t="shared" si="42"/>
        <v>156000</v>
      </c>
      <c r="X17" s="537">
        <f t="shared" si="43"/>
        <v>0</v>
      </c>
      <c r="Y17" s="538">
        <f t="shared" si="44"/>
        <v>500</v>
      </c>
      <c r="Z17" s="1034">
        <f t="shared" si="45"/>
        <v>156500</v>
      </c>
      <c r="AA17" s="883"/>
      <c r="AB17" s="270">
        <f t="shared" si="46"/>
        <v>0</v>
      </c>
      <c r="AC17" s="553"/>
      <c r="AD17" s="562">
        <f t="shared" si="47"/>
        <v>0</v>
      </c>
      <c r="AE17" s="518"/>
      <c r="AF17" s="270">
        <f t="shared" si="48"/>
        <v>0</v>
      </c>
      <c r="AG17" s="270"/>
      <c r="AH17" s="562">
        <f t="shared" si="49"/>
        <v>0</v>
      </c>
      <c r="AI17" s="270"/>
      <c r="AJ17" s="228">
        <v>0</v>
      </c>
      <c r="AK17" s="902"/>
      <c r="AL17" s="902">
        <v>2020</v>
      </c>
      <c r="AM17" s="18" t="str">
        <f t="shared" si="50"/>
        <v xml:space="preserve"> </v>
      </c>
      <c r="AN17" s="747" t="str">
        <f t="shared" si="51"/>
        <v xml:space="preserve"> </v>
      </c>
      <c r="AO17" s="4" t="str">
        <f t="shared" si="52"/>
        <v xml:space="preserve"> </v>
      </c>
      <c r="AP17" s="747" t="str">
        <f t="shared" si="53"/>
        <v xml:space="preserve"> </v>
      </c>
      <c r="AQ17" s="4">
        <f t="shared" si="54"/>
        <v>2.08</v>
      </c>
      <c r="AR17" s="747">
        <f t="shared" si="55"/>
        <v>156500</v>
      </c>
      <c r="AS17" s="4" t="str">
        <f t="shared" si="56"/>
        <v xml:space="preserve"> </v>
      </c>
      <c r="AT17" s="747" t="str">
        <f t="shared" si="57"/>
        <v xml:space="preserve"> </v>
      </c>
      <c r="AU17" s="4" t="str">
        <f t="shared" si="58"/>
        <v xml:space="preserve"> </v>
      </c>
      <c r="AV17" s="747" t="str">
        <f t="shared" si="59"/>
        <v xml:space="preserve"> </v>
      </c>
      <c r="AW17" s="4" t="str">
        <f t="shared" si="60"/>
        <v xml:space="preserve"> </v>
      </c>
      <c r="AX17" s="747" t="str">
        <f t="shared" si="61"/>
        <v xml:space="preserve"> </v>
      </c>
      <c r="AY17" s="4" t="str">
        <f t="shared" si="62"/>
        <v xml:space="preserve"> </v>
      </c>
      <c r="AZ17" s="747" t="str">
        <f t="shared" si="63"/>
        <v xml:space="preserve"> </v>
      </c>
      <c r="BA17" s="4" t="str">
        <f t="shared" si="64"/>
        <v xml:space="preserve"> </v>
      </c>
      <c r="BB17" s="747" t="str">
        <f t="shared" si="65"/>
        <v xml:space="preserve"> </v>
      </c>
      <c r="BC17" s="4" t="str">
        <f t="shared" si="66"/>
        <v xml:space="preserve"> </v>
      </c>
      <c r="BD17" s="747" t="str">
        <f t="shared" si="67"/>
        <v xml:space="preserve"> </v>
      </c>
      <c r="BE17" s="4" t="str">
        <f t="shared" si="68"/>
        <v xml:space="preserve"> </v>
      </c>
      <c r="BF17" s="747" t="str">
        <f t="shared" si="69"/>
        <v xml:space="preserve"> </v>
      </c>
      <c r="BG17" s="4" t="str">
        <f t="shared" si="70"/>
        <v xml:space="preserve"> </v>
      </c>
      <c r="BH17" s="747" t="str">
        <f t="shared" si="71"/>
        <v xml:space="preserve"> </v>
      </c>
      <c r="BI17" s="4" t="str">
        <f t="shared" si="72"/>
        <v xml:space="preserve"> </v>
      </c>
      <c r="BJ17" s="747" t="str">
        <f t="shared" si="73"/>
        <v xml:space="preserve"> </v>
      </c>
      <c r="BK17" s="4" t="str">
        <f t="shared" si="74"/>
        <v xml:space="preserve"> </v>
      </c>
      <c r="BL17" s="747" t="str">
        <f t="shared" si="75"/>
        <v xml:space="preserve"> </v>
      </c>
      <c r="BM17" s="4" t="str">
        <f t="shared" si="76"/>
        <v xml:space="preserve"> </v>
      </c>
      <c r="BN17" s="747" t="str">
        <f t="shared" si="77"/>
        <v xml:space="preserve"> </v>
      </c>
      <c r="BO17" s="4" t="str">
        <f t="shared" si="78"/>
        <v xml:space="preserve"> </v>
      </c>
      <c r="BP17" s="747" t="str">
        <f t="shared" si="79"/>
        <v xml:space="preserve"> </v>
      </c>
      <c r="BQ17" s="389" t="s">
        <v>617</v>
      </c>
      <c r="BR17" s="389"/>
      <c r="BS17" s="389"/>
      <c r="BT17" s="389"/>
      <c r="BU17" s="389"/>
      <c r="BV17" s="389"/>
      <c r="BW17" s="389"/>
      <c r="BX17" s="389"/>
      <c r="BY17" s="389"/>
      <c r="BZ17" s="389"/>
      <c r="CA17" s="389"/>
      <c r="CB17" s="163">
        <f t="shared" si="38"/>
        <v>0</v>
      </c>
      <c r="CC17" s="389"/>
      <c r="CD17" s="389"/>
      <c r="CE17" s="389"/>
      <c r="CF17" s="389"/>
      <c r="CG17" s="389"/>
      <c r="CH17" s="389"/>
      <c r="CI17" s="389"/>
      <c r="CJ17" s="389"/>
      <c r="CK17" s="389"/>
      <c r="CL17" s="389"/>
      <c r="CM17" s="389"/>
      <c r="CN17" s="389"/>
      <c r="CO17" s="389"/>
      <c r="CP17" s="389"/>
      <c r="CQ17" s="389"/>
      <c r="CR17" s="389"/>
      <c r="CS17" s="389"/>
      <c r="CT17" s="389"/>
      <c r="CU17" s="389"/>
      <c r="CV17" s="389"/>
      <c r="CW17" s="389"/>
      <c r="CX17" s="389"/>
      <c r="CY17" s="389"/>
      <c r="CZ17" s="389"/>
      <c r="DA17" s="389"/>
      <c r="DB17" s="389"/>
      <c r="DC17" s="389"/>
      <c r="DD17" s="389"/>
      <c r="DE17" s="389"/>
      <c r="DF17" s="389"/>
      <c r="DG17" s="389"/>
      <c r="DH17" s="389"/>
      <c r="DI17" s="389"/>
      <c r="DJ17" s="389"/>
      <c r="DK17" s="389"/>
      <c r="DL17" s="389"/>
      <c r="DM17" s="389"/>
      <c r="DN17" s="389"/>
      <c r="DO17" s="389"/>
      <c r="DP17" s="389"/>
      <c r="DQ17" s="389"/>
      <c r="DR17" s="389"/>
      <c r="DS17" s="389"/>
      <c r="DT17" s="389"/>
      <c r="DU17" s="389"/>
      <c r="DV17" s="389"/>
      <c r="DW17" s="389"/>
      <c r="DX17" s="389"/>
      <c r="DY17" s="389"/>
      <c r="DZ17" s="389"/>
      <c r="EA17" s="389"/>
      <c r="EB17" s="389"/>
      <c r="EC17" s="389"/>
      <c r="ED17" s="389"/>
      <c r="EE17" s="389"/>
      <c r="EF17" s="389"/>
      <c r="EG17" s="389"/>
      <c r="EH17" s="389"/>
      <c r="EI17" s="389"/>
      <c r="EJ17" s="389"/>
      <c r="EK17" s="389"/>
      <c r="EL17" s="389"/>
      <c r="EM17" s="389"/>
      <c r="EN17" s="389"/>
      <c r="EO17" s="389"/>
      <c r="EP17" s="389"/>
      <c r="EQ17" s="389"/>
      <c r="ER17" s="389"/>
      <c r="ES17" s="389"/>
      <c r="ET17" s="389"/>
      <c r="EU17" s="389"/>
      <c r="EV17" s="389"/>
      <c r="EW17" s="389"/>
      <c r="EX17" s="389"/>
      <c r="EY17" s="389"/>
      <c r="EZ17" s="389"/>
      <c r="FA17" s="389"/>
      <c r="FB17" s="389"/>
      <c r="FC17" s="389"/>
      <c r="FD17" s="389"/>
      <c r="FE17" s="389"/>
      <c r="FF17" s="389"/>
      <c r="FG17" s="389"/>
      <c r="FH17" s="389"/>
      <c r="FI17" s="389"/>
      <c r="FJ17" s="389"/>
      <c r="FK17" s="389"/>
      <c r="FL17" s="389"/>
      <c r="FM17" s="389"/>
      <c r="FN17" s="389"/>
      <c r="FO17" s="389"/>
      <c r="FP17" s="389"/>
      <c r="FQ17" s="389"/>
      <c r="FR17" s="389"/>
      <c r="FS17" s="389"/>
      <c r="FT17" s="389"/>
      <c r="FU17" s="389"/>
      <c r="FV17" s="389"/>
      <c r="FW17" s="389"/>
      <c r="FX17" s="625" t="s">
        <v>337</v>
      </c>
      <c r="FY17" s="626">
        <v>248</v>
      </c>
      <c r="FZ17" s="626">
        <v>32434947</v>
      </c>
      <c r="GA17" s="626">
        <v>55</v>
      </c>
      <c r="GB17" s="626" t="s">
        <v>798</v>
      </c>
      <c r="GC17" s="626">
        <v>22</v>
      </c>
      <c r="GD17" s="626">
        <v>2002</v>
      </c>
      <c r="GE17" s="626">
        <v>2</v>
      </c>
      <c r="GF17" s="626" t="s">
        <v>148</v>
      </c>
      <c r="GG17" s="626">
        <v>2</v>
      </c>
      <c r="GH17" s="626">
        <v>2</v>
      </c>
      <c r="GI17" s="626" t="s">
        <v>148</v>
      </c>
      <c r="GJ17" s="626">
        <v>2</v>
      </c>
      <c r="GK17" s="626" t="s">
        <v>781</v>
      </c>
      <c r="GL17" s="626" t="s">
        <v>782</v>
      </c>
      <c r="GM17" s="626">
        <v>66</v>
      </c>
      <c r="GN17" s="626" t="s">
        <v>783</v>
      </c>
      <c r="GO17" s="626">
        <v>0</v>
      </c>
      <c r="GP17" s="626">
        <v>0</v>
      </c>
      <c r="GQ17" s="626">
        <v>4</v>
      </c>
      <c r="GR17" s="626">
        <v>2</v>
      </c>
      <c r="GS17" s="626">
        <v>4</v>
      </c>
      <c r="GT17" s="626" t="s">
        <v>783</v>
      </c>
      <c r="GU17" s="626" t="s">
        <v>783</v>
      </c>
      <c r="GV17" s="626" t="s">
        <v>783</v>
      </c>
      <c r="GW17" s="626" t="s">
        <v>783</v>
      </c>
      <c r="GX17" s="626" t="s">
        <v>783</v>
      </c>
      <c r="GY17" s="626">
        <v>1649</v>
      </c>
      <c r="GZ17" s="626">
        <v>0.18</v>
      </c>
      <c r="HA17" s="626">
        <v>5</v>
      </c>
      <c r="HB17" s="626" t="s">
        <v>783</v>
      </c>
      <c r="HC17" s="626" t="s">
        <v>782</v>
      </c>
      <c r="HD17" s="626">
        <v>150</v>
      </c>
      <c r="HE17" s="626" t="s">
        <v>783</v>
      </c>
      <c r="HF17" s="626">
        <v>0</v>
      </c>
      <c r="HG17" s="626" t="s">
        <v>783</v>
      </c>
      <c r="HH17" s="626">
        <v>0</v>
      </c>
      <c r="HI17" s="626">
        <v>1</v>
      </c>
      <c r="HJ17" s="626">
        <v>45</v>
      </c>
      <c r="HK17" s="626" t="s">
        <v>784</v>
      </c>
      <c r="HL17" s="626" t="s">
        <v>785</v>
      </c>
      <c r="HM17" s="626" t="s">
        <v>783</v>
      </c>
      <c r="HN17" s="626" t="s">
        <v>783</v>
      </c>
      <c r="HO17" s="626" t="s">
        <v>783</v>
      </c>
      <c r="HP17" s="626" t="s">
        <v>783</v>
      </c>
      <c r="HQ17" s="626" t="s">
        <v>783</v>
      </c>
      <c r="HR17" s="626">
        <v>3974744</v>
      </c>
      <c r="HS17" s="626" t="s">
        <v>783</v>
      </c>
      <c r="HT17" s="626" t="s">
        <v>786</v>
      </c>
      <c r="HU17" s="626" t="s">
        <v>787</v>
      </c>
      <c r="HV17" s="626">
        <v>4</v>
      </c>
      <c r="HW17" s="626">
        <v>2016</v>
      </c>
      <c r="HX17" s="626">
        <v>63</v>
      </c>
      <c r="HY17" s="626">
        <v>0</v>
      </c>
      <c r="HZ17" s="626">
        <v>950</v>
      </c>
      <c r="IA17" s="627">
        <v>42227.682129629633</v>
      </c>
      <c r="IB17" s="626" t="s">
        <v>788</v>
      </c>
      <c r="IC17" s="626">
        <v>3979222</v>
      </c>
      <c r="ID17" s="626">
        <v>2014</v>
      </c>
      <c r="IE17" s="626">
        <v>1712</v>
      </c>
      <c r="IF17" s="626" t="s">
        <v>783</v>
      </c>
      <c r="IG17" s="626" t="s">
        <v>783</v>
      </c>
      <c r="IH17" s="626" t="s">
        <v>783</v>
      </c>
      <c r="II17" s="626" t="s">
        <v>783</v>
      </c>
      <c r="IJ17" s="626" t="s">
        <v>783</v>
      </c>
      <c r="IK17" s="626" t="s">
        <v>783</v>
      </c>
      <c r="IL17" s="626" t="s">
        <v>783</v>
      </c>
      <c r="IM17" s="626" t="s">
        <v>783</v>
      </c>
      <c r="IN17" s="626" t="s">
        <v>783</v>
      </c>
      <c r="IO17" s="626">
        <v>1649</v>
      </c>
      <c r="IP17" s="627">
        <v>38372.594861111109</v>
      </c>
      <c r="IQ17" s="626">
        <v>2</v>
      </c>
      <c r="IR17" s="626" t="s">
        <v>793</v>
      </c>
      <c r="IS17" s="626">
        <v>4</v>
      </c>
      <c r="IT17" s="665">
        <v>41275</v>
      </c>
      <c r="IU17" s="626" t="s">
        <v>783</v>
      </c>
      <c r="IV17" s="626" t="s">
        <v>783</v>
      </c>
      <c r="IW17" s="626" t="s">
        <v>783</v>
      </c>
      <c r="IX17" s="626" t="s">
        <v>781</v>
      </c>
      <c r="IY17" s="626">
        <v>45</v>
      </c>
      <c r="IZ17" s="626" t="s">
        <v>789</v>
      </c>
      <c r="JA17" s="626" t="s">
        <v>783</v>
      </c>
      <c r="JB17" s="626" t="s">
        <v>783</v>
      </c>
      <c r="JC17" s="626" t="s">
        <v>783</v>
      </c>
      <c r="JD17" s="626">
        <v>329383</v>
      </c>
      <c r="JE17" s="626" t="s">
        <v>783</v>
      </c>
      <c r="JF17" s="626" t="s">
        <v>783</v>
      </c>
      <c r="JG17" s="626" t="s">
        <v>809</v>
      </c>
      <c r="JH17" s="626">
        <v>55</v>
      </c>
      <c r="JI17" s="626" t="s">
        <v>783</v>
      </c>
      <c r="JJ17" s="626" t="s">
        <v>783</v>
      </c>
      <c r="JK17" s="626" t="s">
        <v>783</v>
      </c>
      <c r="JL17" s="626" t="s">
        <v>790</v>
      </c>
      <c r="JM17" s="626">
        <v>4</v>
      </c>
      <c r="JN17" s="626">
        <v>3</v>
      </c>
      <c r="JO17" s="626" t="s">
        <v>783</v>
      </c>
      <c r="JP17" s="626" t="s">
        <v>783</v>
      </c>
      <c r="JQ17" s="626" t="s">
        <v>783</v>
      </c>
      <c r="JR17" s="626" t="s">
        <v>783</v>
      </c>
      <c r="JS17" s="626" t="s">
        <v>783</v>
      </c>
      <c r="JT17" s="626" t="s">
        <v>783</v>
      </c>
      <c r="JU17" s="626" t="s">
        <v>811</v>
      </c>
      <c r="JV17" s="628">
        <v>985.81433100000004</v>
      </c>
      <c r="JW17">
        <f>SUM(JV16:JV17)</f>
        <v>3820.1396290000002</v>
      </c>
      <c r="JX17" s="225">
        <v>2.3503722215909089</v>
      </c>
    </row>
    <row r="18" spans="1:284" ht="16" thickBot="1">
      <c r="A18" s="905" t="s">
        <v>5</v>
      </c>
      <c r="B18" s="79">
        <f t="shared" si="41"/>
        <v>1</v>
      </c>
      <c r="C18" s="871" t="s">
        <v>20</v>
      </c>
      <c r="D18" s="249" t="s">
        <v>210</v>
      </c>
      <c r="E18" s="103" t="s">
        <v>65</v>
      </c>
      <c r="F18" s="888">
        <v>1.1000000000000001</v>
      </c>
      <c r="G18" s="120">
        <f t="shared" si="39"/>
        <v>12.690000000000001</v>
      </c>
      <c r="H18" s="46"/>
      <c r="I18" s="3">
        <v>1.1000000000000001</v>
      </c>
      <c r="J18" s="29"/>
      <c r="K18" s="18"/>
      <c r="L18" s="5"/>
      <c r="M18" s="71">
        <v>3</v>
      </c>
      <c r="N18" s="71">
        <v>4</v>
      </c>
      <c r="O18" s="70">
        <v>5</v>
      </c>
      <c r="P18" s="891">
        <f t="shared" si="81"/>
        <v>12</v>
      </c>
      <c r="Q18" s="896">
        <v>95</v>
      </c>
      <c r="R18" s="46"/>
      <c r="S18" s="3">
        <v>1.1000000000000001</v>
      </c>
      <c r="T18" s="25"/>
      <c r="U18" s="219">
        <f t="shared" si="80"/>
        <v>82500</v>
      </c>
      <c r="V18" s="219" t="s">
        <v>642</v>
      </c>
      <c r="W18" s="1042">
        <f t="shared" si="42"/>
        <v>82500</v>
      </c>
      <c r="X18" s="537">
        <f t="shared" si="43"/>
        <v>42171.555555555562</v>
      </c>
      <c r="Y18" s="538">
        <f t="shared" si="44"/>
        <v>500</v>
      </c>
      <c r="Z18" s="1034">
        <f t="shared" si="45"/>
        <v>125171.55555555556</v>
      </c>
      <c r="AA18" s="883">
        <v>6</v>
      </c>
      <c r="AB18" s="270">
        <f t="shared" si="46"/>
        <v>22371.555555555558</v>
      </c>
      <c r="AC18" s="566">
        <v>0.25</v>
      </c>
      <c r="AD18" s="562">
        <f t="shared" si="47"/>
        <v>19800</v>
      </c>
      <c r="AE18" s="518"/>
      <c r="AF18" s="270">
        <f t="shared" si="48"/>
        <v>0</v>
      </c>
      <c r="AG18" s="270"/>
      <c r="AH18" s="562">
        <f t="shared" si="49"/>
        <v>0</v>
      </c>
      <c r="AI18" s="270"/>
      <c r="AJ18" s="228">
        <v>0</v>
      </c>
      <c r="AK18" s="902"/>
      <c r="AL18" s="902">
        <v>2020</v>
      </c>
      <c r="AM18" s="18" t="str">
        <f t="shared" si="50"/>
        <v xml:space="preserve"> </v>
      </c>
      <c r="AN18" s="747" t="str">
        <f t="shared" si="51"/>
        <v xml:space="preserve"> </v>
      </c>
      <c r="AO18" s="4" t="str">
        <f t="shared" si="52"/>
        <v xml:space="preserve"> </v>
      </c>
      <c r="AP18" s="747" t="str">
        <f t="shared" si="53"/>
        <v xml:space="preserve"> </v>
      </c>
      <c r="AQ18" s="4">
        <f t="shared" si="54"/>
        <v>1.1000000000000001</v>
      </c>
      <c r="AR18" s="747">
        <f t="shared" si="55"/>
        <v>125171.55555555556</v>
      </c>
      <c r="AS18" s="4" t="str">
        <f t="shared" si="56"/>
        <v xml:space="preserve"> </v>
      </c>
      <c r="AT18" s="747" t="str">
        <f t="shared" si="57"/>
        <v xml:space="preserve"> </v>
      </c>
      <c r="AU18" s="4" t="str">
        <f t="shared" si="58"/>
        <v xml:space="preserve"> </v>
      </c>
      <c r="AV18" s="747" t="str">
        <f t="shared" si="59"/>
        <v xml:space="preserve"> </v>
      </c>
      <c r="AW18" s="4" t="str">
        <f t="shared" si="60"/>
        <v xml:space="preserve"> </v>
      </c>
      <c r="AX18" s="747" t="str">
        <f t="shared" si="61"/>
        <v xml:space="preserve"> </v>
      </c>
      <c r="AY18" s="4" t="str">
        <f t="shared" si="62"/>
        <v xml:space="preserve"> </v>
      </c>
      <c r="AZ18" s="747" t="str">
        <f t="shared" si="63"/>
        <v xml:space="preserve"> </v>
      </c>
      <c r="BA18" s="4" t="str">
        <f t="shared" si="64"/>
        <v xml:space="preserve"> </v>
      </c>
      <c r="BB18" s="747" t="str">
        <f t="shared" si="65"/>
        <v xml:space="preserve"> </v>
      </c>
      <c r="BC18" s="4" t="str">
        <f t="shared" si="66"/>
        <v xml:space="preserve"> </v>
      </c>
      <c r="BD18" s="747" t="str">
        <f t="shared" si="67"/>
        <v xml:space="preserve"> </v>
      </c>
      <c r="BE18" s="4" t="str">
        <f t="shared" si="68"/>
        <v xml:space="preserve"> </v>
      </c>
      <c r="BF18" s="747" t="str">
        <f t="shared" si="69"/>
        <v xml:space="preserve"> </v>
      </c>
      <c r="BG18" s="4" t="str">
        <f t="shared" si="70"/>
        <v xml:space="preserve"> </v>
      </c>
      <c r="BH18" s="747" t="str">
        <f t="shared" si="71"/>
        <v xml:space="preserve"> </v>
      </c>
      <c r="BI18" s="4" t="str">
        <f t="shared" si="72"/>
        <v xml:space="preserve"> </v>
      </c>
      <c r="BJ18" s="747" t="str">
        <f t="shared" si="73"/>
        <v xml:space="preserve"> </v>
      </c>
      <c r="BK18" s="4" t="str">
        <f t="shared" si="74"/>
        <v xml:space="preserve"> </v>
      </c>
      <c r="BL18" s="747" t="str">
        <f t="shared" si="75"/>
        <v xml:space="preserve"> </v>
      </c>
      <c r="BM18" s="4" t="str">
        <f t="shared" si="76"/>
        <v xml:space="preserve"> </v>
      </c>
      <c r="BN18" s="747" t="str">
        <f t="shared" si="77"/>
        <v xml:space="preserve"> </v>
      </c>
      <c r="BO18" s="4" t="str">
        <f t="shared" si="78"/>
        <v xml:space="preserve"> </v>
      </c>
      <c r="BP18" s="747" t="str">
        <f t="shared" si="79"/>
        <v xml:space="preserve"> </v>
      </c>
      <c r="BQ18" s="389"/>
      <c r="BR18" s="389"/>
      <c r="BS18" s="389"/>
      <c r="BT18" s="389"/>
      <c r="BU18" s="389"/>
      <c r="BV18" s="389"/>
      <c r="BW18" s="389"/>
      <c r="BX18" s="389"/>
      <c r="BY18" s="389"/>
      <c r="BZ18" s="389"/>
      <c r="CA18" s="389"/>
      <c r="CB18" s="163">
        <f t="shared" si="38"/>
        <v>0</v>
      </c>
      <c r="CC18" s="389"/>
      <c r="CD18" s="389"/>
      <c r="CE18" s="389"/>
      <c r="CF18" s="389"/>
      <c r="CG18" s="389"/>
      <c r="CH18" s="389"/>
      <c r="CI18" s="389"/>
      <c r="CJ18" s="389"/>
      <c r="CK18" s="389"/>
      <c r="CL18" s="389"/>
      <c r="CM18" s="389"/>
      <c r="CN18" s="389"/>
      <c r="CO18" s="389"/>
      <c r="CP18" s="389"/>
      <c r="CQ18" s="389"/>
      <c r="CR18" s="389"/>
      <c r="CS18" s="389"/>
      <c r="CT18" s="389"/>
      <c r="CU18" s="389"/>
      <c r="CV18" s="389"/>
      <c r="CW18" s="389"/>
      <c r="CX18" s="389"/>
      <c r="CY18" s="389"/>
      <c r="CZ18" s="389"/>
      <c r="DA18" s="389"/>
      <c r="DB18" s="389"/>
      <c r="DC18" s="389"/>
      <c r="DD18" s="389"/>
      <c r="DE18" s="389"/>
      <c r="DF18" s="389"/>
      <c r="DG18" s="389"/>
      <c r="DH18" s="389"/>
      <c r="DI18" s="389"/>
      <c r="DJ18" s="389"/>
      <c r="DK18" s="389"/>
      <c r="DL18" s="389"/>
      <c r="DM18" s="389"/>
      <c r="DN18" s="389"/>
      <c r="DO18" s="389"/>
      <c r="DP18" s="389"/>
      <c r="DQ18" s="389"/>
      <c r="DR18" s="389"/>
      <c r="DS18" s="389"/>
      <c r="DT18" s="389"/>
      <c r="DU18" s="389"/>
      <c r="DV18" s="389"/>
      <c r="DW18" s="389"/>
      <c r="DX18" s="389"/>
      <c r="DY18" s="389"/>
      <c r="DZ18" s="389"/>
      <c r="EA18" s="389"/>
      <c r="EB18" s="389"/>
      <c r="EC18" s="389"/>
      <c r="ED18" s="389"/>
      <c r="EE18" s="389"/>
      <c r="EF18" s="389"/>
      <c r="EG18" s="389"/>
      <c r="EH18" s="389"/>
      <c r="EI18" s="389"/>
      <c r="EJ18" s="389"/>
      <c r="EK18" s="389"/>
      <c r="EL18" s="389"/>
      <c r="EM18" s="389"/>
      <c r="EN18" s="389"/>
      <c r="EO18" s="389"/>
      <c r="EP18" s="389"/>
      <c r="EQ18" s="389"/>
      <c r="ER18" s="389"/>
      <c r="ES18" s="389"/>
      <c r="ET18" s="389"/>
      <c r="EU18" s="389"/>
      <c r="EV18" s="389"/>
      <c r="EW18" s="389"/>
      <c r="EX18" s="389"/>
      <c r="EY18" s="389"/>
      <c r="EZ18" s="389"/>
      <c r="FA18" s="389"/>
      <c r="FB18" s="389"/>
      <c r="FC18" s="389"/>
      <c r="FD18" s="389"/>
      <c r="FE18" s="389"/>
      <c r="FF18" s="389"/>
      <c r="FG18" s="389"/>
      <c r="FH18" s="389"/>
      <c r="FI18" s="389"/>
      <c r="FJ18" s="389"/>
      <c r="FK18" s="389"/>
      <c r="FL18" s="389"/>
      <c r="FM18" s="389"/>
      <c r="FN18" s="389"/>
      <c r="FO18" s="389"/>
      <c r="FP18" s="389"/>
      <c r="FQ18" s="389"/>
      <c r="FR18" s="389"/>
      <c r="FS18" s="389"/>
      <c r="FT18" s="389"/>
      <c r="FU18" s="389"/>
      <c r="FV18" s="389"/>
      <c r="FW18" s="389"/>
      <c r="FX18" s="655" t="s">
        <v>343</v>
      </c>
      <c r="FY18" s="656">
        <v>186</v>
      </c>
      <c r="FZ18" s="656">
        <v>32434883</v>
      </c>
      <c r="GA18" s="656">
        <v>35</v>
      </c>
      <c r="GB18" s="656" t="s">
        <v>3</v>
      </c>
      <c r="GC18" s="656">
        <v>16</v>
      </c>
      <c r="GD18" s="656">
        <v>1970</v>
      </c>
      <c r="GE18" s="656">
        <v>0</v>
      </c>
      <c r="GF18" s="656" t="s">
        <v>792</v>
      </c>
      <c r="GG18" s="656">
        <v>0</v>
      </c>
      <c r="GH18" s="656">
        <v>0</v>
      </c>
      <c r="GI18" s="656" t="s">
        <v>792</v>
      </c>
      <c r="GJ18" s="656">
        <v>0</v>
      </c>
      <c r="GK18" s="656" t="s">
        <v>781</v>
      </c>
      <c r="GL18" s="656" t="s">
        <v>782</v>
      </c>
      <c r="GM18" s="656">
        <v>66</v>
      </c>
      <c r="GN18" s="656" t="s">
        <v>783</v>
      </c>
      <c r="GO18" s="656">
        <v>0</v>
      </c>
      <c r="GP18" s="656">
        <v>0</v>
      </c>
      <c r="GQ18" s="656">
        <v>4</v>
      </c>
      <c r="GR18" s="656">
        <v>2</v>
      </c>
      <c r="GS18" s="656">
        <v>2</v>
      </c>
      <c r="GT18" s="656" t="s">
        <v>783</v>
      </c>
      <c r="GU18" s="656" t="s">
        <v>783</v>
      </c>
      <c r="GV18" s="656" t="s">
        <v>783</v>
      </c>
      <c r="GW18" s="656" t="s">
        <v>783</v>
      </c>
      <c r="GX18" s="656" t="s">
        <v>783</v>
      </c>
      <c r="GY18" s="656">
        <v>1649</v>
      </c>
      <c r="GZ18" s="656">
        <v>0.27</v>
      </c>
      <c r="HA18" s="656">
        <v>5</v>
      </c>
      <c r="HB18" s="656" t="s">
        <v>783</v>
      </c>
      <c r="HC18" s="656" t="s">
        <v>782</v>
      </c>
      <c r="HD18" s="656">
        <v>15</v>
      </c>
      <c r="HE18" s="656" t="s">
        <v>783</v>
      </c>
      <c r="HF18" s="656">
        <v>0</v>
      </c>
      <c r="HG18" s="656" t="s">
        <v>783</v>
      </c>
      <c r="HH18" s="656">
        <v>0</v>
      </c>
      <c r="HI18" s="656">
        <v>1</v>
      </c>
      <c r="HJ18" s="656">
        <v>45</v>
      </c>
      <c r="HK18" s="656" t="s">
        <v>784</v>
      </c>
      <c r="HL18" s="656" t="s">
        <v>785</v>
      </c>
      <c r="HM18" s="656" t="s">
        <v>783</v>
      </c>
      <c r="HN18" s="656" t="s">
        <v>783</v>
      </c>
      <c r="HO18" s="656" t="s">
        <v>783</v>
      </c>
      <c r="HP18" s="656" t="s">
        <v>783</v>
      </c>
      <c r="HQ18" s="656" t="s">
        <v>783</v>
      </c>
      <c r="HR18" s="656">
        <v>3980700</v>
      </c>
      <c r="HS18" s="656" t="s">
        <v>783</v>
      </c>
      <c r="HT18" s="656" t="s">
        <v>786</v>
      </c>
      <c r="HU18" s="656" t="s">
        <v>787</v>
      </c>
      <c r="HV18" s="656">
        <v>4</v>
      </c>
      <c r="HW18" s="656">
        <v>2016</v>
      </c>
      <c r="HX18" s="656">
        <v>63</v>
      </c>
      <c r="HY18" s="656">
        <v>0</v>
      </c>
      <c r="HZ18" s="656">
        <v>1426</v>
      </c>
      <c r="IA18" s="657">
        <v>42227.682129629633</v>
      </c>
      <c r="IB18" s="656" t="s">
        <v>788</v>
      </c>
      <c r="IC18" s="656">
        <v>3976222</v>
      </c>
      <c r="ID18" s="656">
        <v>2014</v>
      </c>
      <c r="IE18" s="656">
        <v>1712</v>
      </c>
      <c r="IF18" s="656" t="s">
        <v>783</v>
      </c>
      <c r="IG18" s="656" t="s">
        <v>783</v>
      </c>
      <c r="IH18" s="656" t="s">
        <v>783</v>
      </c>
      <c r="II18" s="656" t="s">
        <v>783</v>
      </c>
      <c r="IJ18" s="656" t="s">
        <v>783</v>
      </c>
      <c r="IK18" s="656" t="s">
        <v>783</v>
      </c>
      <c r="IL18" s="656" t="s">
        <v>783</v>
      </c>
      <c r="IM18" s="656" t="s">
        <v>783</v>
      </c>
      <c r="IN18" s="656" t="s">
        <v>783</v>
      </c>
      <c r="IO18" s="656">
        <v>1649</v>
      </c>
      <c r="IP18" s="657">
        <v>37477.354571759257</v>
      </c>
      <c r="IQ18" s="656">
        <v>4</v>
      </c>
      <c r="IR18" s="656" t="s">
        <v>793</v>
      </c>
      <c r="IS18" s="656">
        <v>2</v>
      </c>
      <c r="IT18" s="658">
        <v>41275</v>
      </c>
      <c r="IU18" s="656" t="s">
        <v>783</v>
      </c>
      <c r="IV18" s="656" t="s">
        <v>783</v>
      </c>
      <c r="IW18" s="656" t="s">
        <v>783</v>
      </c>
      <c r="IX18" s="656" t="s">
        <v>781</v>
      </c>
      <c r="IY18" s="656">
        <v>45</v>
      </c>
      <c r="IZ18" s="656" t="s">
        <v>789</v>
      </c>
      <c r="JA18" s="656" t="s">
        <v>783</v>
      </c>
      <c r="JB18" s="656" t="s">
        <v>783</v>
      </c>
      <c r="JC18" s="656" t="s">
        <v>783</v>
      </c>
      <c r="JD18" s="656">
        <v>329384</v>
      </c>
      <c r="JE18" s="656" t="s">
        <v>783</v>
      </c>
      <c r="JF18" s="656" t="s">
        <v>783</v>
      </c>
      <c r="JG18" s="656" t="s">
        <v>804</v>
      </c>
      <c r="JH18" s="656">
        <v>35</v>
      </c>
      <c r="JI18" s="656" t="s">
        <v>783</v>
      </c>
      <c r="JJ18" s="656" t="s">
        <v>783</v>
      </c>
      <c r="JK18" s="656" t="s">
        <v>783</v>
      </c>
      <c r="JL18" s="656" t="s">
        <v>790</v>
      </c>
      <c r="JM18" s="656">
        <v>4</v>
      </c>
      <c r="JN18" s="656">
        <v>1</v>
      </c>
      <c r="JO18" s="656" t="s">
        <v>783</v>
      </c>
      <c r="JP18" s="656">
        <v>12683066</v>
      </c>
      <c r="JQ18" s="656">
        <v>2013</v>
      </c>
      <c r="JR18" s="656">
        <v>12</v>
      </c>
      <c r="JS18" s="656" t="s">
        <v>783</v>
      </c>
      <c r="JT18" s="656" t="s">
        <v>783</v>
      </c>
      <c r="JU18" s="656" t="s">
        <v>812</v>
      </c>
      <c r="JV18" s="659">
        <v>1631.430801</v>
      </c>
      <c r="JW18">
        <f>JV18</f>
        <v>1631.430801</v>
      </c>
      <c r="JX18" s="225">
        <v>0.30898310624999997</v>
      </c>
    </row>
    <row r="19" spans="1:284" ht="16" thickBot="1">
      <c r="A19" s="905" t="s">
        <v>5</v>
      </c>
      <c r="B19" s="79">
        <f t="shared" si="41"/>
        <v>1</v>
      </c>
      <c r="C19" s="871" t="s">
        <v>116</v>
      </c>
      <c r="D19" s="249" t="s">
        <v>162</v>
      </c>
      <c r="E19" s="103" t="s">
        <v>158</v>
      </c>
      <c r="F19" s="888">
        <v>3.5</v>
      </c>
      <c r="G19" s="120">
        <f t="shared" si="39"/>
        <v>16.190000000000001</v>
      </c>
      <c r="H19" s="46"/>
      <c r="I19" s="3">
        <v>3.5</v>
      </c>
      <c r="J19" s="29"/>
      <c r="K19" s="18" t="s">
        <v>183</v>
      </c>
      <c r="L19" s="5"/>
      <c r="M19" s="71">
        <v>5</v>
      </c>
      <c r="N19" s="71">
        <v>5</v>
      </c>
      <c r="O19" s="70">
        <v>5</v>
      </c>
      <c r="P19" s="891">
        <f t="shared" si="81"/>
        <v>15</v>
      </c>
      <c r="Q19" s="896">
        <v>120</v>
      </c>
      <c r="R19" s="46"/>
      <c r="S19" s="3">
        <f>I19</f>
        <v>3.5</v>
      </c>
      <c r="T19" s="43"/>
      <c r="U19" s="219">
        <f t="shared" si="80"/>
        <v>262500</v>
      </c>
      <c r="V19" s="219" t="s">
        <v>642</v>
      </c>
      <c r="W19" s="1042">
        <f t="shared" si="42"/>
        <v>262500</v>
      </c>
      <c r="X19" s="537">
        <f t="shared" si="43"/>
        <v>18000</v>
      </c>
      <c r="Y19" s="538">
        <f t="shared" si="44"/>
        <v>500</v>
      </c>
      <c r="Z19" s="1034">
        <f t="shared" si="45"/>
        <v>281000</v>
      </c>
      <c r="AA19" s="883"/>
      <c r="AB19" s="270">
        <f t="shared" si="46"/>
        <v>0</v>
      </c>
      <c r="AC19" s="553"/>
      <c r="AD19" s="562">
        <f t="shared" si="47"/>
        <v>0</v>
      </c>
      <c r="AE19" s="518">
        <v>300</v>
      </c>
      <c r="AF19" s="270">
        <f t="shared" si="48"/>
        <v>18000</v>
      </c>
      <c r="AG19" s="270"/>
      <c r="AH19" s="562">
        <f t="shared" si="49"/>
        <v>0</v>
      </c>
      <c r="AI19" s="270"/>
      <c r="AJ19" s="228">
        <v>0</v>
      </c>
      <c r="AK19" s="902"/>
      <c r="AL19" s="902">
        <v>2020</v>
      </c>
      <c r="AM19" s="18" t="str">
        <f t="shared" si="50"/>
        <v xml:space="preserve"> </v>
      </c>
      <c r="AN19" s="747" t="str">
        <f t="shared" si="51"/>
        <v xml:space="preserve"> </v>
      </c>
      <c r="AO19" s="4" t="str">
        <f t="shared" si="52"/>
        <v xml:space="preserve"> </v>
      </c>
      <c r="AP19" s="747" t="str">
        <f t="shared" si="53"/>
        <v xml:space="preserve"> </v>
      </c>
      <c r="AQ19" s="4">
        <f t="shared" si="54"/>
        <v>3.5</v>
      </c>
      <c r="AR19" s="747">
        <f t="shared" si="55"/>
        <v>281000</v>
      </c>
      <c r="AS19" s="4" t="str">
        <f t="shared" si="56"/>
        <v xml:space="preserve"> </v>
      </c>
      <c r="AT19" s="747" t="str">
        <f t="shared" si="57"/>
        <v xml:space="preserve"> </v>
      </c>
      <c r="AU19" s="4" t="str">
        <f t="shared" si="58"/>
        <v xml:space="preserve"> </v>
      </c>
      <c r="AV19" s="747" t="str">
        <f t="shared" si="59"/>
        <v xml:space="preserve"> </v>
      </c>
      <c r="AW19" s="4" t="str">
        <f t="shared" si="60"/>
        <v xml:space="preserve"> </v>
      </c>
      <c r="AX19" s="747" t="str">
        <f t="shared" si="61"/>
        <v xml:space="preserve"> </v>
      </c>
      <c r="AY19" s="4" t="str">
        <f t="shared" si="62"/>
        <v xml:space="preserve"> </v>
      </c>
      <c r="AZ19" s="747" t="str">
        <f t="shared" si="63"/>
        <v xml:space="preserve"> </v>
      </c>
      <c r="BA19" s="4" t="str">
        <f t="shared" si="64"/>
        <v xml:space="preserve"> </v>
      </c>
      <c r="BB19" s="747" t="str">
        <f t="shared" si="65"/>
        <v xml:space="preserve"> </v>
      </c>
      <c r="BC19" s="4" t="str">
        <f t="shared" si="66"/>
        <v xml:space="preserve"> </v>
      </c>
      <c r="BD19" s="747" t="str">
        <f t="shared" si="67"/>
        <v xml:space="preserve"> </v>
      </c>
      <c r="BE19" s="4" t="str">
        <f t="shared" si="68"/>
        <v xml:space="preserve"> </v>
      </c>
      <c r="BF19" s="747" t="str">
        <f t="shared" si="69"/>
        <v xml:space="preserve"> </v>
      </c>
      <c r="BG19" s="4" t="str">
        <f t="shared" si="70"/>
        <v xml:space="preserve"> </v>
      </c>
      <c r="BH19" s="747" t="str">
        <f t="shared" si="71"/>
        <v xml:space="preserve"> </v>
      </c>
      <c r="BI19" s="4" t="str">
        <f t="shared" si="72"/>
        <v xml:space="preserve"> </v>
      </c>
      <c r="BJ19" s="747" t="str">
        <f t="shared" si="73"/>
        <v xml:space="preserve"> </v>
      </c>
      <c r="BK19" s="4" t="str">
        <f t="shared" si="74"/>
        <v xml:space="preserve"> </v>
      </c>
      <c r="BL19" s="747" t="str">
        <f t="shared" si="75"/>
        <v xml:space="preserve"> </v>
      </c>
      <c r="BM19" s="4" t="str">
        <f t="shared" si="76"/>
        <v xml:space="preserve"> </v>
      </c>
      <c r="BN19" s="747" t="str">
        <f t="shared" si="77"/>
        <v xml:space="preserve"> </v>
      </c>
      <c r="BO19" s="4" t="str">
        <f t="shared" si="78"/>
        <v xml:space="preserve"> </v>
      </c>
      <c r="BP19" s="747" t="str">
        <f t="shared" si="79"/>
        <v xml:space="preserve"> </v>
      </c>
      <c r="BQ19" s="596" t="s">
        <v>617</v>
      </c>
      <c r="BR19" s="596"/>
      <c r="BS19" s="596"/>
      <c r="BT19" s="389"/>
      <c r="BU19" s="389"/>
      <c r="BV19" s="389"/>
      <c r="BW19" s="389"/>
      <c r="BX19" s="389"/>
      <c r="BY19" s="389"/>
      <c r="BZ19" s="389"/>
      <c r="CA19" s="389"/>
      <c r="CB19" s="163">
        <f t="shared" si="38"/>
        <v>0</v>
      </c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89"/>
      <c r="EF19" s="389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655" t="s">
        <v>349</v>
      </c>
      <c r="FY19" s="656">
        <v>65</v>
      </c>
      <c r="FZ19" s="656">
        <v>30289274</v>
      </c>
      <c r="GA19" s="656">
        <v>30</v>
      </c>
      <c r="GB19" s="656" t="s">
        <v>813</v>
      </c>
      <c r="GC19" s="656">
        <v>16</v>
      </c>
      <c r="GD19" s="656">
        <v>1970</v>
      </c>
      <c r="GE19" s="656">
        <v>0</v>
      </c>
      <c r="GF19" s="656" t="s">
        <v>792</v>
      </c>
      <c r="GG19" s="656">
        <v>0</v>
      </c>
      <c r="GH19" s="656">
        <v>0</v>
      </c>
      <c r="GI19" s="656" t="s">
        <v>792</v>
      </c>
      <c r="GJ19" s="656">
        <v>0</v>
      </c>
      <c r="GK19" s="656" t="s">
        <v>781</v>
      </c>
      <c r="GL19" s="656" t="s">
        <v>782</v>
      </c>
      <c r="GM19" s="656">
        <v>66</v>
      </c>
      <c r="GN19" s="656" t="s">
        <v>783</v>
      </c>
      <c r="GO19" s="656">
        <v>0</v>
      </c>
      <c r="GP19" s="656">
        <v>0</v>
      </c>
      <c r="GQ19" s="656">
        <v>4</v>
      </c>
      <c r="GR19" s="656">
        <v>2</v>
      </c>
      <c r="GS19" s="656">
        <v>2</v>
      </c>
      <c r="GT19" s="656" t="s">
        <v>783</v>
      </c>
      <c r="GU19" s="656" t="s">
        <v>783</v>
      </c>
      <c r="GV19" s="656" t="s">
        <v>783</v>
      </c>
      <c r="GW19" s="656" t="s">
        <v>783</v>
      </c>
      <c r="GX19" s="656" t="s">
        <v>783</v>
      </c>
      <c r="GY19" s="656">
        <v>1649</v>
      </c>
      <c r="GZ19" s="656">
        <v>0.41</v>
      </c>
      <c r="HA19" s="656">
        <v>5</v>
      </c>
      <c r="HB19" s="656" t="s">
        <v>783</v>
      </c>
      <c r="HC19" s="656" t="s">
        <v>782</v>
      </c>
      <c r="HD19" s="656">
        <v>15</v>
      </c>
      <c r="HE19" s="656" t="s">
        <v>783</v>
      </c>
      <c r="HF19" s="656">
        <v>0</v>
      </c>
      <c r="HG19" s="656" t="s">
        <v>783</v>
      </c>
      <c r="HH19" s="656">
        <v>0</v>
      </c>
      <c r="HI19" s="656">
        <v>1</v>
      </c>
      <c r="HJ19" s="656">
        <v>45</v>
      </c>
      <c r="HK19" s="656" t="s">
        <v>784</v>
      </c>
      <c r="HL19" s="656" t="s">
        <v>785</v>
      </c>
      <c r="HM19" s="656" t="s">
        <v>783</v>
      </c>
      <c r="HN19" s="656" t="s">
        <v>783</v>
      </c>
      <c r="HO19" s="656" t="s">
        <v>783</v>
      </c>
      <c r="HP19" s="656" t="s">
        <v>783</v>
      </c>
      <c r="HQ19" s="656" t="s">
        <v>783</v>
      </c>
      <c r="HR19" s="656">
        <v>3978900</v>
      </c>
      <c r="HS19" s="656" t="s">
        <v>783</v>
      </c>
      <c r="HT19" s="656" t="s">
        <v>786</v>
      </c>
      <c r="HU19" s="656" t="s">
        <v>787</v>
      </c>
      <c r="HV19" s="656">
        <v>4</v>
      </c>
      <c r="HW19" s="656">
        <v>2014</v>
      </c>
      <c r="HX19" s="656">
        <v>63</v>
      </c>
      <c r="HY19" s="656">
        <v>0</v>
      </c>
      <c r="HZ19" s="656">
        <v>2165</v>
      </c>
      <c r="IA19" s="657">
        <v>41697.500081018516</v>
      </c>
      <c r="IB19" s="656" t="s">
        <v>788</v>
      </c>
      <c r="IC19" s="656">
        <v>3974422</v>
      </c>
      <c r="ID19" s="656">
        <v>2014</v>
      </c>
      <c r="IE19" s="656">
        <v>1712</v>
      </c>
      <c r="IF19" s="656" t="s">
        <v>783</v>
      </c>
      <c r="IG19" s="656" t="s">
        <v>783</v>
      </c>
      <c r="IH19" s="656" t="s">
        <v>783</v>
      </c>
      <c r="II19" s="656" t="s">
        <v>783</v>
      </c>
      <c r="IJ19" s="656" t="s">
        <v>783</v>
      </c>
      <c r="IK19" s="656" t="s">
        <v>783</v>
      </c>
      <c r="IL19" s="656" t="s">
        <v>783</v>
      </c>
      <c r="IM19" s="656" t="s">
        <v>783</v>
      </c>
      <c r="IN19" s="656" t="s">
        <v>783</v>
      </c>
      <c r="IO19" s="656">
        <v>1649</v>
      </c>
      <c r="IP19" s="657">
        <v>37477.354571759257</v>
      </c>
      <c r="IQ19" s="656">
        <v>18</v>
      </c>
      <c r="IR19" s="656" t="s">
        <v>793</v>
      </c>
      <c r="IS19" s="656">
        <v>2</v>
      </c>
      <c r="IT19" s="658">
        <v>41275</v>
      </c>
      <c r="IU19" s="656" t="s">
        <v>783</v>
      </c>
      <c r="IV19" s="656" t="s">
        <v>783</v>
      </c>
      <c r="IW19" s="656" t="s">
        <v>783</v>
      </c>
      <c r="IX19" s="656" t="s">
        <v>781</v>
      </c>
      <c r="IY19" s="656">
        <v>45</v>
      </c>
      <c r="IZ19" s="656" t="s">
        <v>789</v>
      </c>
      <c r="JA19" s="656" t="s">
        <v>783</v>
      </c>
      <c r="JB19" s="656" t="s">
        <v>783</v>
      </c>
      <c r="JC19" s="656" t="s">
        <v>783</v>
      </c>
      <c r="JD19" s="656">
        <v>329385</v>
      </c>
      <c r="JE19" s="656" t="s">
        <v>783</v>
      </c>
      <c r="JF19" s="656" t="s">
        <v>783</v>
      </c>
      <c r="JG19" s="656" t="s">
        <v>809</v>
      </c>
      <c r="JH19" s="656">
        <v>30</v>
      </c>
      <c r="JI19" s="656" t="s">
        <v>783</v>
      </c>
      <c r="JJ19" s="656" t="s">
        <v>783</v>
      </c>
      <c r="JK19" s="656" t="s">
        <v>783</v>
      </c>
      <c r="JL19" s="656" t="s">
        <v>790</v>
      </c>
      <c r="JM19" s="656">
        <v>4</v>
      </c>
      <c r="JN19" s="656">
        <v>1</v>
      </c>
      <c r="JO19" s="656" t="s">
        <v>783</v>
      </c>
      <c r="JP19" s="656">
        <v>10915783</v>
      </c>
      <c r="JQ19" s="656">
        <v>2011</v>
      </c>
      <c r="JR19" s="656">
        <v>11</v>
      </c>
      <c r="JS19" s="656" t="s">
        <v>783</v>
      </c>
      <c r="JT19" s="656" t="s">
        <v>783</v>
      </c>
      <c r="JU19" s="656" t="s">
        <v>814</v>
      </c>
      <c r="JV19" s="659">
        <v>2187.5349489999999</v>
      </c>
      <c r="JW19">
        <f>JV19</f>
        <v>2187.5349489999999</v>
      </c>
      <c r="JX19" s="225">
        <v>0.41430586155303029</v>
      </c>
    </row>
    <row r="20" spans="1:284" ht="16" thickBot="1">
      <c r="A20" s="905" t="s">
        <v>5</v>
      </c>
      <c r="B20" s="79">
        <f t="shared" si="41"/>
        <v>2</v>
      </c>
      <c r="C20" s="871" t="s">
        <v>65</v>
      </c>
      <c r="D20" s="249" t="s">
        <v>157</v>
      </c>
      <c r="E20" s="103" t="s">
        <v>168</v>
      </c>
      <c r="F20" s="888">
        <v>4.57</v>
      </c>
      <c r="G20" s="120">
        <f t="shared" si="39"/>
        <v>20.76</v>
      </c>
      <c r="H20" s="46"/>
      <c r="I20" s="35">
        <v>4.57</v>
      </c>
      <c r="J20" s="29"/>
      <c r="K20" s="18" t="s">
        <v>170</v>
      </c>
      <c r="L20" s="5"/>
      <c r="M20" s="71">
        <v>5</v>
      </c>
      <c r="N20" s="71">
        <v>5</v>
      </c>
      <c r="O20" s="70">
        <v>5</v>
      </c>
      <c r="P20" s="891">
        <f t="shared" si="81"/>
        <v>15</v>
      </c>
      <c r="Q20" s="896">
        <v>120</v>
      </c>
      <c r="R20" s="46"/>
      <c r="S20" s="2"/>
      <c r="T20" s="41">
        <v>4.57</v>
      </c>
      <c r="U20" s="219">
        <f t="shared" si="80"/>
        <v>945990.00000000012</v>
      </c>
      <c r="V20" s="219" t="s">
        <v>642</v>
      </c>
      <c r="W20" s="1042">
        <f t="shared" si="42"/>
        <v>945990.00000000012</v>
      </c>
      <c r="X20" s="537">
        <f t="shared" si="43"/>
        <v>137731.82222222222</v>
      </c>
      <c r="Y20" s="538">
        <f t="shared" si="44"/>
        <v>500</v>
      </c>
      <c r="Z20" s="1034">
        <f t="shared" si="45"/>
        <v>1084221.8222222223</v>
      </c>
      <c r="AA20" s="883">
        <v>3</v>
      </c>
      <c r="AB20" s="270">
        <f t="shared" si="46"/>
        <v>46471.822222222232</v>
      </c>
      <c r="AC20" s="566">
        <v>0.25</v>
      </c>
      <c r="AD20" s="562">
        <f t="shared" si="47"/>
        <v>82260</v>
      </c>
      <c r="AE20" s="518">
        <v>150</v>
      </c>
      <c r="AF20" s="270">
        <f t="shared" si="48"/>
        <v>9000</v>
      </c>
      <c r="AG20" s="270"/>
      <c r="AH20" s="562">
        <f t="shared" si="49"/>
        <v>0</v>
      </c>
      <c r="AI20" s="270"/>
      <c r="AJ20" s="228">
        <v>0</v>
      </c>
      <c r="AK20" s="902"/>
      <c r="AL20" s="902">
        <v>2021</v>
      </c>
      <c r="AM20" s="18" t="str">
        <f t="shared" si="50"/>
        <v xml:space="preserve"> </v>
      </c>
      <c r="AN20" s="747" t="str">
        <f t="shared" si="51"/>
        <v xml:space="preserve"> </v>
      </c>
      <c r="AO20" s="4" t="str">
        <f t="shared" si="52"/>
        <v xml:space="preserve"> </v>
      </c>
      <c r="AP20" s="747" t="str">
        <f t="shared" si="53"/>
        <v xml:space="preserve"> </v>
      </c>
      <c r="AQ20" s="4" t="str">
        <f t="shared" si="54"/>
        <v xml:space="preserve"> </v>
      </c>
      <c r="AR20" s="747" t="str">
        <f t="shared" si="55"/>
        <v xml:space="preserve"> </v>
      </c>
      <c r="AS20" s="4">
        <f t="shared" si="56"/>
        <v>4.57</v>
      </c>
      <c r="AT20" s="747">
        <f t="shared" si="57"/>
        <v>1084221.8222222223</v>
      </c>
      <c r="AU20" s="4" t="str">
        <f t="shared" si="58"/>
        <v xml:space="preserve"> </v>
      </c>
      <c r="AV20" s="747" t="str">
        <f t="shared" si="59"/>
        <v xml:space="preserve"> </v>
      </c>
      <c r="AW20" s="4" t="str">
        <f t="shared" si="60"/>
        <v xml:space="preserve"> </v>
      </c>
      <c r="AX20" s="747" t="str">
        <f t="shared" si="61"/>
        <v xml:space="preserve"> </v>
      </c>
      <c r="AY20" s="4" t="str">
        <f t="shared" si="62"/>
        <v xml:space="preserve"> </v>
      </c>
      <c r="AZ20" s="747" t="str">
        <f t="shared" si="63"/>
        <v xml:space="preserve"> </v>
      </c>
      <c r="BA20" s="4" t="str">
        <f t="shared" si="64"/>
        <v xml:space="preserve"> </v>
      </c>
      <c r="BB20" s="747" t="str">
        <f t="shared" si="65"/>
        <v xml:space="preserve"> </v>
      </c>
      <c r="BC20" s="4" t="str">
        <f t="shared" si="66"/>
        <v xml:space="preserve"> </v>
      </c>
      <c r="BD20" s="747" t="str">
        <f t="shared" si="67"/>
        <v xml:space="preserve"> </v>
      </c>
      <c r="BE20" s="4" t="str">
        <f t="shared" si="68"/>
        <v xml:space="preserve"> </v>
      </c>
      <c r="BF20" s="747" t="str">
        <f t="shared" si="69"/>
        <v xml:space="preserve"> </v>
      </c>
      <c r="BG20" s="4" t="str">
        <f t="shared" si="70"/>
        <v xml:space="preserve"> </v>
      </c>
      <c r="BH20" s="747" t="str">
        <f t="shared" si="71"/>
        <v xml:space="preserve"> </v>
      </c>
      <c r="BI20" s="4" t="str">
        <f t="shared" si="72"/>
        <v xml:space="preserve"> </v>
      </c>
      <c r="BJ20" s="747" t="str">
        <f t="shared" si="73"/>
        <v xml:space="preserve"> </v>
      </c>
      <c r="BK20" s="4" t="str">
        <f t="shared" si="74"/>
        <v xml:space="preserve"> </v>
      </c>
      <c r="BL20" s="747" t="str">
        <f t="shared" si="75"/>
        <v xml:space="preserve"> </v>
      </c>
      <c r="BM20" s="4" t="str">
        <f t="shared" si="76"/>
        <v xml:space="preserve"> </v>
      </c>
      <c r="BN20" s="747" t="str">
        <f t="shared" si="77"/>
        <v xml:space="preserve"> </v>
      </c>
      <c r="BO20" s="4" t="str">
        <f t="shared" si="78"/>
        <v xml:space="preserve"> </v>
      </c>
      <c r="BP20" s="747" t="str">
        <f t="shared" si="79"/>
        <v xml:space="preserve"> </v>
      </c>
      <c r="BQ20" s="133" t="s">
        <v>614</v>
      </c>
      <c r="BR20" s="133"/>
      <c r="BS20" s="389"/>
      <c r="BT20" s="389"/>
      <c r="BU20" s="389"/>
      <c r="BV20" s="389"/>
      <c r="BW20" s="389"/>
      <c r="BX20" s="389"/>
      <c r="BY20" s="389"/>
      <c r="BZ20" s="389"/>
      <c r="CA20" s="389"/>
      <c r="CB20" s="163">
        <f t="shared" si="38"/>
        <v>0</v>
      </c>
      <c r="CC20" s="389"/>
      <c r="CD20" s="389"/>
      <c r="CE20" s="389"/>
      <c r="CF20" s="389"/>
      <c r="CG20" s="389"/>
      <c r="CH20" s="389"/>
      <c r="CI20" s="389"/>
      <c r="CJ20" s="389"/>
      <c r="CK20" s="389"/>
      <c r="CL20" s="389"/>
      <c r="CM20" s="389"/>
      <c r="CN20" s="389"/>
      <c r="CO20" s="389"/>
      <c r="CP20" s="389"/>
      <c r="CQ20" s="389"/>
      <c r="CR20" s="389"/>
      <c r="CS20" s="389"/>
      <c r="CT20" s="389"/>
      <c r="CU20" s="389"/>
      <c r="CV20" s="389"/>
      <c r="CW20" s="389"/>
      <c r="CX20" s="389"/>
      <c r="CY20" s="389"/>
      <c r="CZ20" s="389"/>
      <c r="DA20" s="389"/>
      <c r="DB20" s="389"/>
      <c r="DC20" s="389"/>
      <c r="DD20" s="389"/>
      <c r="DE20" s="389"/>
      <c r="DF20" s="389"/>
      <c r="DG20" s="389"/>
      <c r="DH20" s="389"/>
      <c r="DI20" s="389"/>
      <c r="DJ20" s="389"/>
      <c r="DK20" s="389"/>
      <c r="DL20" s="389"/>
      <c r="DM20" s="389"/>
      <c r="DN20" s="389"/>
      <c r="DO20" s="389"/>
      <c r="DP20" s="389"/>
      <c r="DQ20" s="389"/>
      <c r="DR20" s="389"/>
      <c r="DS20" s="389"/>
      <c r="DT20" s="389"/>
      <c r="DU20" s="389"/>
      <c r="DV20" s="389"/>
      <c r="DW20" s="389"/>
      <c r="DX20" s="389"/>
      <c r="DY20" s="389"/>
      <c r="DZ20" s="389"/>
      <c r="EA20" s="389"/>
      <c r="EB20" s="389"/>
      <c r="EC20" s="389"/>
      <c r="ED20" s="389"/>
      <c r="EE20" s="389"/>
      <c r="EF20" s="389"/>
      <c r="EG20" s="389"/>
      <c r="EH20" s="389"/>
      <c r="EI20" s="389"/>
      <c r="EJ20" s="389"/>
      <c r="EK20" s="389"/>
      <c r="EL20" s="389"/>
      <c r="EM20" s="389"/>
      <c r="EN20" s="389"/>
      <c r="EO20" s="389"/>
      <c r="EP20" s="389"/>
      <c r="EQ20" s="389"/>
      <c r="ER20" s="389"/>
      <c r="ES20" s="389"/>
      <c r="ET20" s="389"/>
      <c r="EU20" s="389"/>
      <c r="EV20" s="389"/>
      <c r="EW20" s="389"/>
      <c r="EX20" s="389"/>
      <c r="EY20" s="389"/>
      <c r="EZ20" s="389"/>
      <c r="FA20" s="389"/>
      <c r="FB20" s="389"/>
      <c r="FC20" s="389"/>
      <c r="FD20" s="389"/>
      <c r="FE20" s="389"/>
      <c r="FF20" s="389"/>
      <c r="FG20" s="389"/>
      <c r="FH20" s="389"/>
      <c r="FI20" s="389"/>
      <c r="FJ20" s="389"/>
      <c r="FK20" s="389"/>
      <c r="FL20" s="389"/>
      <c r="FM20" s="389"/>
      <c r="FN20" s="389"/>
      <c r="FO20" s="389"/>
      <c r="FP20" s="389"/>
      <c r="FQ20" s="389"/>
      <c r="FR20" s="389"/>
      <c r="FS20" s="389"/>
      <c r="FT20" s="389"/>
      <c r="FU20" s="389"/>
      <c r="FV20" s="389"/>
      <c r="FW20" s="389"/>
      <c r="FX20" s="625" t="s">
        <v>350</v>
      </c>
      <c r="FY20" s="626">
        <v>175</v>
      </c>
      <c r="FZ20" s="626">
        <v>30055531</v>
      </c>
      <c r="GA20" s="626">
        <v>35</v>
      </c>
      <c r="GB20" s="626" t="s">
        <v>3</v>
      </c>
      <c r="GC20" s="626">
        <v>16</v>
      </c>
      <c r="GD20" s="626">
        <v>1970</v>
      </c>
      <c r="GE20" s="626">
        <v>0</v>
      </c>
      <c r="GF20" s="626" t="s">
        <v>792</v>
      </c>
      <c r="GG20" s="626">
        <v>0</v>
      </c>
      <c r="GH20" s="626">
        <v>0</v>
      </c>
      <c r="GI20" s="626" t="s">
        <v>792</v>
      </c>
      <c r="GJ20" s="626">
        <v>0</v>
      </c>
      <c r="GK20" s="626" t="s">
        <v>781</v>
      </c>
      <c r="GL20" s="626" t="s">
        <v>782</v>
      </c>
      <c r="GM20" s="626">
        <v>50</v>
      </c>
      <c r="GN20" s="626" t="s">
        <v>783</v>
      </c>
      <c r="GO20" s="626">
        <v>0</v>
      </c>
      <c r="GP20" s="626">
        <v>0</v>
      </c>
      <c r="GQ20" s="626">
        <v>4</v>
      </c>
      <c r="GR20" s="626">
        <v>2</v>
      </c>
      <c r="GS20" s="626">
        <v>2</v>
      </c>
      <c r="GT20" s="626" t="s">
        <v>783</v>
      </c>
      <c r="GU20" s="626" t="s">
        <v>783</v>
      </c>
      <c r="GV20" s="626" t="s">
        <v>783</v>
      </c>
      <c r="GW20" s="626" t="s">
        <v>783</v>
      </c>
      <c r="GX20" s="626" t="s">
        <v>783</v>
      </c>
      <c r="GY20" s="626">
        <v>1649</v>
      </c>
      <c r="GZ20" s="626">
        <v>0.55000000000000004</v>
      </c>
      <c r="HA20" s="626">
        <v>5</v>
      </c>
      <c r="HB20" s="626" t="s">
        <v>783</v>
      </c>
      <c r="HC20" s="626" t="s">
        <v>782</v>
      </c>
      <c r="HD20" s="626">
        <v>15</v>
      </c>
      <c r="HE20" s="626" t="s">
        <v>783</v>
      </c>
      <c r="HF20" s="626">
        <v>0</v>
      </c>
      <c r="HG20" s="626" t="s">
        <v>783</v>
      </c>
      <c r="HH20" s="626">
        <v>0</v>
      </c>
      <c r="HI20" s="626">
        <v>1</v>
      </c>
      <c r="HJ20" s="626">
        <v>45</v>
      </c>
      <c r="HK20" s="626" t="s">
        <v>784</v>
      </c>
      <c r="HL20" s="626" t="s">
        <v>785</v>
      </c>
      <c r="HM20" s="626" t="s">
        <v>783</v>
      </c>
      <c r="HN20" s="626" t="s">
        <v>783</v>
      </c>
      <c r="HO20" s="626" t="s">
        <v>783</v>
      </c>
      <c r="HP20" s="626" t="s">
        <v>783</v>
      </c>
      <c r="HQ20" s="626" t="s">
        <v>783</v>
      </c>
      <c r="HR20" s="626">
        <v>5074597</v>
      </c>
      <c r="HS20" s="626" t="s">
        <v>783</v>
      </c>
      <c r="HT20" s="626" t="s">
        <v>786</v>
      </c>
      <c r="HU20" s="626" t="s">
        <v>787</v>
      </c>
      <c r="HV20" s="626">
        <v>4</v>
      </c>
      <c r="HW20" s="626">
        <v>2014</v>
      </c>
      <c r="HX20" s="626">
        <v>63</v>
      </c>
      <c r="HY20" s="626">
        <v>2218</v>
      </c>
      <c r="HZ20" s="626">
        <v>5122</v>
      </c>
      <c r="IA20" s="627">
        <v>41642.443113425928</v>
      </c>
      <c r="IB20" s="626" t="s">
        <v>788</v>
      </c>
      <c r="IC20" s="626">
        <v>5074596</v>
      </c>
      <c r="ID20" s="626">
        <v>2012</v>
      </c>
      <c r="IE20" s="626">
        <v>1712</v>
      </c>
      <c r="IF20" s="626" t="s">
        <v>783</v>
      </c>
      <c r="IG20" s="626" t="s">
        <v>783</v>
      </c>
      <c r="IH20" s="626" t="s">
        <v>783</v>
      </c>
      <c r="II20" s="626" t="s">
        <v>783</v>
      </c>
      <c r="IJ20" s="626" t="s">
        <v>783</v>
      </c>
      <c r="IK20" s="626" t="s">
        <v>783</v>
      </c>
      <c r="IL20" s="626" t="s">
        <v>783</v>
      </c>
      <c r="IM20" s="626" t="s">
        <v>783</v>
      </c>
      <c r="IN20" s="626" t="s">
        <v>783</v>
      </c>
      <c r="IO20" s="626">
        <v>1649</v>
      </c>
      <c r="IP20" s="627">
        <v>38587.423726851855</v>
      </c>
      <c r="IQ20" s="626">
        <v>4</v>
      </c>
      <c r="IR20" s="626" t="s">
        <v>793</v>
      </c>
      <c r="IS20" s="626">
        <v>2</v>
      </c>
      <c r="IT20" s="665">
        <v>40544</v>
      </c>
      <c r="IU20" s="626" t="s">
        <v>783</v>
      </c>
      <c r="IV20" s="626" t="s">
        <v>783</v>
      </c>
      <c r="IW20" s="626" t="s">
        <v>783</v>
      </c>
      <c r="IX20" s="626" t="s">
        <v>781</v>
      </c>
      <c r="IY20" s="626">
        <v>45</v>
      </c>
      <c r="IZ20" s="626" t="s">
        <v>789</v>
      </c>
      <c r="JA20" s="626" t="s">
        <v>783</v>
      </c>
      <c r="JB20" s="626" t="s">
        <v>783</v>
      </c>
      <c r="JC20" s="626" t="s">
        <v>783</v>
      </c>
      <c r="JD20" s="626">
        <v>329386</v>
      </c>
      <c r="JE20" s="626" t="s">
        <v>783</v>
      </c>
      <c r="JF20" s="626" t="s">
        <v>783</v>
      </c>
      <c r="JG20" s="626" t="s">
        <v>804</v>
      </c>
      <c r="JH20" s="626">
        <v>35</v>
      </c>
      <c r="JI20" s="626" t="s">
        <v>783</v>
      </c>
      <c r="JJ20" s="626" t="s">
        <v>783</v>
      </c>
      <c r="JK20" s="626" t="s">
        <v>783</v>
      </c>
      <c r="JL20" s="626" t="s">
        <v>790</v>
      </c>
      <c r="JM20" s="626">
        <v>4</v>
      </c>
      <c r="JN20" s="626">
        <v>1</v>
      </c>
      <c r="JO20" s="626" t="s">
        <v>783</v>
      </c>
      <c r="JP20" s="626">
        <v>12683066</v>
      </c>
      <c r="JQ20" s="626">
        <v>2013</v>
      </c>
      <c r="JR20" s="626">
        <v>12</v>
      </c>
      <c r="JS20" s="626" t="s">
        <v>783</v>
      </c>
      <c r="JT20" s="626" t="s">
        <v>783</v>
      </c>
      <c r="JU20" s="626" t="s">
        <v>816</v>
      </c>
      <c r="JV20" s="628">
        <v>2972.8559530000002</v>
      </c>
      <c r="JW20">
        <f>SUM(JV20:JV20)</f>
        <v>2972.8559530000002</v>
      </c>
      <c r="JX20" s="225">
        <v>3.7377592816287879</v>
      </c>
    </row>
    <row r="21" spans="1:284" ht="16" thickBot="1">
      <c r="A21" s="905" t="s">
        <v>5</v>
      </c>
      <c r="B21" s="79">
        <f t="shared" si="41"/>
        <v>1</v>
      </c>
      <c r="C21" s="871" t="s">
        <v>34</v>
      </c>
      <c r="D21" s="249"/>
      <c r="E21" s="103"/>
      <c r="F21" s="888">
        <v>3.3</v>
      </c>
      <c r="G21" s="120">
        <f t="shared" si="39"/>
        <v>24.060000000000002</v>
      </c>
      <c r="H21" s="30"/>
      <c r="I21" s="3">
        <v>3.3</v>
      </c>
      <c r="J21" s="56"/>
      <c r="K21" s="18"/>
      <c r="L21" s="5"/>
      <c r="M21" s="71">
        <v>3</v>
      </c>
      <c r="N21" s="71">
        <v>3</v>
      </c>
      <c r="O21" s="70">
        <v>5</v>
      </c>
      <c r="P21" s="892">
        <v>15</v>
      </c>
      <c r="Q21" s="896">
        <v>124</v>
      </c>
      <c r="R21" s="46"/>
      <c r="S21" s="3">
        <v>3.3</v>
      </c>
      <c r="T21" s="43"/>
      <c r="U21" s="219">
        <f t="shared" si="80"/>
        <v>247500</v>
      </c>
      <c r="V21" s="219" t="s">
        <v>642</v>
      </c>
      <c r="W21" s="1042">
        <f t="shared" si="42"/>
        <v>247500</v>
      </c>
      <c r="X21" s="537">
        <f t="shared" si="43"/>
        <v>131143.11111111112</v>
      </c>
      <c r="Y21" s="538">
        <f t="shared" si="44"/>
        <v>500</v>
      </c>
      <c r="Z21" s="1034">
        <f t="shared" si="45"/>
        <v>379143.11111111112</v>
      </c>
      <c r="AA21" s="883">
        <v>4</v>
      </c>
      <c r="AB21" s="270">
        <f t="shared" si="46"/>
        <v>44743.111111111109</v>
      </c>
      <c r="AC21" s="566">
        <v>0.25</v>
      </c>
      <c r="AD21" s="562">
        <f t="shared" si="47"/>
        <v>59400</v>
      </c>
      <c r="AE21" s="518">
        <v>450</v>
      </c>
      <c r="AF21" s="270">
        <f t="shared" si="48"/>
        <v>27000</v>
      </c>
      <c r="AG21" s="270"/>
      <c r="AH21" s="562">
        <f t="shared" si="49"/>
        <v>0</v>
      </c>
      <c r="AI21" s="270"/>
      <c r="AJ21" s="228">
        <v>0</v>
      </c>
      <c r="AK21" s="902"/>
      <c r="AL21" s="902">
        <v>2022</v>
      </c>
      <c r="AM21" s="18" t="str">
        <f t="shared" si="50"/>
        <v xml:space="preserve"> </v>
      </c>
      <c r="AN21" s="747" t="str">
        <f t="shared" si="51"/>
        <v xml:space="preserve"> </v>
      </c>
      <c r="AO21" s="4" t="str">
        <f t="shared" si="52"/>
        <v xml:space="preserve"> </v>
      </c>
      <c r="AP21" s="747" t="str">
        <f t="shared" si="53"/>
        <v xml:space="preserve"> </v>
      </c>
      <c r="AQ21" s="4" t="str">
        <f t="shared" si="54"/>
        <v xml:space="preserve"> </v>
      </c>
      <c r="AR21" s="747" t="str">
        <f t="shared" si="55"/>
        <v xml:space="preserve"> </v>
      </c>
      <c r="AS21" s="4" t="str">
        <f t="shared" si="56"/>
        <v xml:space="preserve"> </v>
      </c>
      <c r="AT21" s="747" t="str">
        <f t="shared" si="57"/>
        <v xml:space="preserve"> </v>
      </c>
      <c r="AU21" s="4">
        <f t="shared" si="58"/>
        <v>3.3</v>
      </c>
      <c r="AV21" s="747">
        <f t="shared" si="59"/>
        <v>379143.11111111112</v>
      </c>
      <c r="AW21" s="4" t="str">
        <f t="shared" si="60"/>
        <v xml:space="preserve"> </v>
      </c>
      <c r="AX21" s="747" t="str">
        <f t="shared" si="61"/>
        <v xml:space="preserve"> </v>
      </c>
      <c r="AY21" s="4" t="str">
        <f t="shared" si="62"/>
        <v xml:space="preserve"> </v>
      </c>
      <c r="AZ21" s="747" t="str">
        <f t="shared" si="63"/>
        <v xml:space="preserve"> </v>
      </c>
      <c r="BA21" s="4" t="str">
        <f t="shared" si="64"/>
        <v xml:space="preserve"> </v>
      </c>
      <c r="BB21" s="747" t="str">
        <f t="shared" si="65"/>
        <v xml:space="preserve"> </v>
      </c>
      <c r="BC21" s="4" t="str">
        <f t="shared" si="66"/>
        <v xml:space="preserve"> </v>
      </c>
      <c r="BD21" s="747" t="str">
        <f t="shared" si="67"/>
        <v xml:space="preserve"> </v>
      </c>
      <c r="BE21" s="4" t="str">
        <f t="shared" si="68"/>
        <v xml:space="preserve"> </v>
      </c>
      <c r="BF21" s="747" t="str">
        <f t="shared" si="69"/>
        <v xml:space="preserve"> </v>
      </c>
      <c r="BG21" s="4" t="str">
        <f t="shared" si="70"/>
        <v xml:space="preserve"> </v>
      </c>
      <c r="BH21" s="747" t="str">
        <f t="shared" si="71"/>
        <v xml:space="preserve"> </v>
      </c>
      <c r="BI21" s="4" t="str">
        <f t="shared" si="72"/>
        <v xml:space="preserve"> </v>
      </c>
      <c r="BJ21" s="747" t="str">
        <f t="shared" si="73"/>
        <v xml:space="preserve"> </v>
      </c>
      <c r="BK21" s="4" t="str">
        <f t="shared" si="74"/>
        <v xml:space="preserve"> </v>
      </c>
      <c r="BL21" s="747" t="str">
        <f t="shared" si="75"/>
        <v xml:space="preserve"> </v>
      </c>
      <c r="BM21" s="4" t="str">
        <f t="shared" si="76"/>
        <v xml:space="preserve"> </v>
      </c>
      <c r="BN21" s="747" t="str">
        <f t="shared" si="77"/>
        <v xml:space="preserve"> </v>
      </c>
      <c r="BO21" s="4" t="str">
        <f t="shared" si="78"/>
        <v xml:space="preserve"> </v>
      </c>
      <c r="BP21" s="747" t="str">
        <f t="shared" si="79"/>
        <v xml:space="preserve"> </v>
      </c>
      <c r="BQ21" s="134" t="s">
        <v>616</v>
      </c>
      <c r="BR21" s="134"/>
      <c r="BS21" s="589"/>
      <c r="BT21" s="389"/>
      <c r="BU21" s="389"/>
      <c r="BV21" s="389"/>
      <c r="BW21" s="389"/>
      <c r="BX21" s="389"/>
      <c r="BY21" s="389"/>
      <c r="BZ21" s="389"/>
      <c r="CA21" s="389"/>
      <c r="CB21" s="163">
        <f t="shared" si="38"/>
        <v>0</v>
      </c>
      <c r="CC21" s="389"/>
      <c r="CD21" s="389"/>
      <c r="CE21" s="389"/>
      <c r="CF21" s="389"/>
      <c r="CG21" s="389"/>
      <c r="CH21" s="389"/>
      <c r="CI21" s="389"/>
      <c r="CJ21" s="389"/>
      <c r="CK21" s="389"/>
      <c r="CL21" s="389"/>
      <c r="CM21" s="389"/>
      <c r="CN21" s="389"/>
      <c r="CO21" s="389"/>
      <c r="CP21" s="389"/>
      <c r="CQ21" s="389"/>
      <c r="CR21" s="389"/>
      <c r="CS21" s="389"/>
      <c r="CT21" s="389"/>
      <c r="CU21" s="389"/>
      <c r="CV21" s="389"/>
      <c r="CW21" s="389"/>
      <c r="CX21" s="389"/>
      <c r="CY21" s="389"/>
      <c r="CZ21" s="389"/>
      <c r="DA21" s="389"/>
      <c r="DB21" s="389"/>
      <c r="DC21" s="389"/>
      <c r="DD21" s="389"/>
      <c r="DE21" s="389"/>
      <c r="DF21" s="389"/>
      <c r="DG21" s="389"/>
      <c r="DH21" s="389"/>
      <c r="DI21" s="389"/>
      <c r="DJ21" s="389"/>
      <c r="DK21" s="389"/>
      <c r="DL21" s="389"/>
      <c r="DM21" s="389"/>
      <c r="DN21" s="389"/>
      <c r="DO21" s="389"/>
      <c r="DP21" s="389"/>
      <c r="DQ21" s="389"/>
      <c r="DR21" s="389"/>
      <c r="DS21" s="389"/>
      <c r="DT21" s="389"/>
      <c r="DU21" s="389"/>
      <c r="DV21" s="389"/>
      <c r="DW21" s="389"/>
      <c r="DX21" s="389"/>
      <c r="DY21" s="389"/>
      <c r="DZ21" s="389"/>
      <c r="EA21" s="389"/>
      <c r="EB21" s="389"/>
      <c r="EC21" s="389"/>
      <c r="ED21" s="389"/>
      <c r="EE21" s="389"/>
      <c r="EF21" s="389"/>
      <c r="EG21" s="389"/>
      <c r="EH21" s="389"/>
      <c r="EI21" s="389"/>
      <c r="EJ21" s="389"/>
      <c r="EK21" s="389"/>
      <c r="EL21" s="389"/>
      <c r="EM21" s="389"/>
      <c r="EN21" s="389"/>
      <c r="EO21" s="389"/>
      <c r="EP21" s="389"/>
      <c r="EQ21" s="389"/>
      <c r="ER21" s="389"/>
      <c r="ES21" s="389"/>
      <c r="ET21" s="389"/>
      <c r="EU21" s="389"/>
      <c r="EV21" s="389"/>
      <c r="EW21" s="389"/>
      <c r="EX21" s="389"/>
      <c r="EY21" s="389"/>
      <c r="EZ21" s="389"/>
      <c r="FA21" s="389"/>
      <c r="FB21" s="389"/>
      <c r="FC21" s="389"/>
      <c r="FD21" s="389"/>
      <c r="FE21" s="389"/>
      <c r="FF21" s="389"/>
      <c r="FG21" s="389"/>
      <c r="FH21" s="389"/>
      <c r="FI21" s="389"/>
      <c r="FJ21" s="389"/>
      <c r="FK21" s="389"/>
      <c r="FL21" s="389"/>
      <c r="FM21" s="389"/>
      <c r="FN21" s="389"/>
      <c r="FO21" s="389"/>
      <c r="FP21" s="389"/>
      <c r="FQ21" s="389"/>
      <c r="FR21" s="389"/>
      <c r="FS21" s="389"/>
      <c r="FT21" s="389"/>
      <c r="FU21" s="389"/>
      <c r="FV21" s="389"/>
      <c r="FW21" s="389"/>
      <c r="FX21" s="625" t="s">
        <v>350</v>
      </c>
      <c r="FY21" s="626">
        <v>175</v>
      </c>
      <c r="FZ21" s="626">
        <v>30055531</v>
      </c>
      <c r="GA21" s="626">
        <v>35</v>
      </c>
      <c r="GB21" s="626" t="s">
        <v>3</v>
      </c>
      <c r="GC21" s="626">
        <v>16</v>
      </c>
      <c r="GD21" s="626">
        <v>1970</v>
      </c>
      <c r="GE21" s="626">
        <v>0</v>
      </c>
      <c r="GF21" s="626" t="s">
        <v>792</v>
      </c>
      <c r="GG21" s="626">
        <v>0</v>
      </c>
      <c r="GH21" s="626">
        <v>0</v>
      </c>
      <c r="GI21" s="626" t="s">
        <v>792</v>
      </c>
      <c r="GJ21" s="626">
        <v>0</v>
      </c>
      <c r="GK21" s="626" t="s">
        <v>781</v>
      </c>
      <c r="GL21" s="626" t="s">
        <v>782</v>
      </c>
      <c r="GM21" s="626">
        <v>50</v>
      </c>
      <c r="GN21" s="626" t="s">
        <v>783</v>
      </c>
      <c r="GO21" s="626">
        <v>0</v>
      </c>
      <c r="GP21" s="626">
        <v>0</v>
      </c>
      <c r="GQ21" s="626">
        <v>4</v>
      </c>
      <c r="GR21" s="626">
        <v>2</v>
      </c>
      <c r="GS21" s="626">
        <v>2</v>
      </c>
      <c r="GT21" s="626" t="s">
        <v>783</v>
      </c>
      <c r="GU21" s="626" t="s">
        <v>783</v>
      </c>
      <c r="GV21" s="626" t="s">
        <v>783</v>
      </c>
      <c r="GW21" s="626" t="s">
        <v>783</v>
      </c>
      <c r="GX21" s="626" t="s">
        <v>783</v>
      </c>
      <c r="GY21" s="626">
        <v>1649</v>
      </c>
      <c r="GZ21" s="626">
        <v>0.55000000000000004</v>
      </c>
      <c r="HA21" s="626">
        <v>5</v>
      </c>
      <c r="HB21" s="626" t="s">
        <v>783</v>
      </c>
      <c r="HC21" s="626" t="s">
        <v>782</v>
      </c>
      <c r="HD21" s="626">
        <v>15</v>
      </c>
      <c r="HE21" s="626" t="s">
        <v>783</v>
      </c>
      <c r="HF21" s="626">
        <v>0</v>
      </c>
      <c r="HG21" s="626" t="s">
        <v>783</v>
      </c>
      <c r="HH21" s="626">
        <v>0</v>
      </c>
      <c r="HI21" s="626">
        <v>1</v>
      </c>
      <c r="HJ21" s="626">
        <v>45</v>
      </c>
      <c r="HK21" s="626" t="s">
        <v>784</v>
      </c>
      <c r="HL21" s="626" t="s">
        <v>785</v>
      </c>
      <c r="HM21" s="626" t="s">
        <v>783</v>
      </c>
      <c r="HN21" s="626" t="s">
        <v>783</v>
      </c>
      <c r="HO21" s="626" t="s">
        <v>783</v>
      </c>
      <c r="HP21" s="626" t="s">
        <v>783</v>
      </c>
      <c r="HQ21" s="626" t="s">
        <v>783</v>
      </c>
      <c r="HR21" s="626">
        <v>5074597</v>
      </c>
      <c r="HS21" s="626" t="s">
        <v>783</v>
      </c>
      <c r="HT21" s="626" t="s">
        <v>786</v>
      </c>
      <c r="HU21" s="626" t="s">
        <v>787</v>
      </c>
      <c r="HV21" s="626">
        <v>4</v>
      </c>
      <c r="HW21" s="626">
        <v>2014</v>
      </c>
      <c r="HX21" s="626">
        <v>63</v>
      </c>
      <c r="HY21" s="626">
        <v>2218</v>
      </c>
      <c r="HZ21" s="626">
        <v>5122</v>
      </c>
      <c r="IA21" s="627">
        <v>41642.443113425928</v>
      </c>
      <c r="IB21" s="626" t="s">
        <v>788</v>
      </c>
      <c r="IC21" s="626">
        <v>5074596</v>
      </c>
      <c r="ID21" s="626">
        <v>2012</v>
      </c>
      <c r="IE21" s="626">
        <v>1712</v>
      </c>
      <c r="IF21" s="626" t="s">
        <v>783</v>
      </c>
      <c r="IG21" s="626" t="s">
        <v>783</v>
      </c>
      <c r="IH21" s="626" t="s">
        <v>783</v>
      </c>
      <c r="II21" s="626" t="s">
        <v>783</v>
      </c>
      <c r="IJ21" s="626" t="s">
        <v>783</v>
      </c>
      <c r="IK21" s="626" t="s">
        <v>783</v>
      </c>
      <c r="IL21" s="626" t="s">
        <v>783</v>
      </c>
      <c r="IM21" s="626" t="s">
        <v>783</v>
      </c>
      <c r="IN21" s="626" t="s">
        <v>783</v>
      </c>
      <c r="IO21" s="626">
        <v>1649</v>
      </c>
      <c r="IP21" s="627">
        <v>38587.423726851855</v>
      </c>
      <c r="IQ21" s="626">
        <v>4</v>
      </c>
      <c r="IR21" s="626" t="s">
        <v>793</v>
      </c>
      <c r="IS21" s="626">
        <v>2</v>
      </c>
      <c r="IT21" s="665">
        <v>40544</v>
      </c>
      <c r="IU21" s="626" t="s">
        <v>783</v>
      </c>
      <c r="IV21" s="626" t="s">
        <v>783</v>
      </c>
      <c r="IW21" s="626" t="s">
        <v>783</v>
      </c>
      <c r="IX21" s="626" t="s">
        <v>781</v>
      </c>
      <c r="IY21" s="626">
        <v>45</v>
      </c>
      <c r="IZ21" s="626" t="s">
        <v>789</v>
      </c>
      <c r="JA21" s="626" t="s">
        <v>783</v>
      </c>
      <c r="JB21" s="626" t="s">
        <v>783</v>
      </c>
      <c r="JC21" s="626" t="s">
        <v>783</v>
      </c>
      <c r="JD21" s="626">
        <v>329386</v>
      </c>
      <c r="JE21" s="626" t="s">
        <v>783</v>
      </c>
      <c r="JF21" s="626" t="s">
        <v>783</v>
      </c>
      <c r="JG21" s="626" t="s">
        <v>804</v>
      </c>
      <c r="JH21" s="626">
        <v>35</v>
      </c>
      <c r="JI21" s="626" t="s">
        <v>783</v>
      </c>
      <c r="JJ21" s="626" t="s">
        <v>783</v>
      </c>
      <c r="JK21" s="626" t="s">
        <v>783</v>
      </c>
      <c r="JL21" s="626" t="s">
        <v>790</v>
      </c>
      <c r="JM21" s="626">
        <v>4</v>
      </c>
      <c r="JN21" s="626">
        <v>1</v>
      </c>
      <c r="JO21" s="626" t="s">
        <v>783</v>
      </c>
      <c r="JP21" s="626">
        <v>12683066</v>
      </c>
      <c r="JQ21" s="626">
        <v>2013</v>
      </c>
      <c r="JR21" s="626">
        <v>12</v>
      </c>
      <c r="JS21" s="626" t="s">
        <v>783</v>
      </c>
      <c r="JT21" s="626" t="s">
        <v>783</v>
      </c>
      <c r="JU21" s="626" t="s">
        <v>816</v>
      </c>
      <c r="JV21" s="628">
        <v>2972.8559530000002</v>
      </c>
      <c r="JW21">
        <f>SUM(JV21:JV21)</f>
        <v>2972.8559530000002</v>
      </c>
      <c r="JX21" s="225">
        <v>3.7377592816287879</v>
      </c>
    </row>
    <row r="22" spans="1:284" ht="16" thickBot="1">
      <c r="A22" s="905" t="s">
        <v>5</v>
      </c>
      <c r="B22" s="79">
        <f t="shared" si="41"/>
        <v>1</v>
      </c>
      <c r="C22" s="871" t="s">
        <v>72</v>
      </c>
      <c r="D22" s="249" t="s">
        <v>157</v>
      </c>
      <c r="E22" s="103" t="s">
        <v>158</v>
      </c>
      <c r="F22" s="888">
        <v>0.5</v>
      </c>
      <c r="G22" s="120">
        <f t="shared" si="39"/>
        <v>24.560000000000002</v>
      </c>
      <c r="H22" s="47"/>
      <c r="I22" s="3"/>
      <c r="J22" s="32">
        <v>0.5</v>
      </c>
      <c r="K22" s="18">
        <v>1976</v>
      </c>
      <c r="L22" s="5"/>
      <c r="M22" s="71">
        <v>5</v>
      </c>
      <c r="N22" s="71">
        <v>3</v>
      </c>
      <c r="O22" s="70">
        <v>4</v>
      </c>
      <c r="P22" s="891">
        <f t="shared" ref="P22:P49" si="82">SUM(M22:O22)</f>
        <v>12</v>
      </c>
      <c r="Q22" s="897">
        <f t="shared" ref="Q22:Q49" si="83">O22*N22*M22</f>
        <v>60</v>
      </c>
      <c r="R22" s="46"/>
      <c r="S22" s="3"/>
      <c r="T22" s="25">
        <f>J22</f>
        <v>0.5</v>
      </c>
      <c r="U22" s="219">
        <f t="shared" si="80"/>
        <v>103500</v>
      </c>
      <c r="V22" s="219" t="s">
        <v>642</v>
      </c>
      <c r="W22" s="1042">
        <f t="shared" si="42"/>
        <v>103500</v>
      </c>
      <c r="X22" s="537">
        <f t="shared" si="43"/>
        <v>19168.888888888891</v>
      </c>
      <c r="Y22" s="538">
        <f t="shared" si="44"/>
        <v>500</v>
      </c>
      <c r="Z22" s="1034">
        <f t="shared" si="45"/>
        <v>123168.88888888889</v>
      </c>
      <c r="AA22" s="883">
        <v>6</v>
      </c>
      <c r="AB22" s="270">
        <f t="shared" si="46"/>
        <v>10168.888888888889</v>
      </c>
      <c r="AC22" s="566">
        <v>0.25</v>
      </c>
      <c r="AD22" s="562">
        <f t="shared" si="47"/>
        <v>9000</v>
      </c>
      <c r="AE22" s="518"/>
      <c r="AF22" s="270">
        <f t="shared" si="48"/>
        <v>0</v>
      </c>
      <c r="AG22" s="270"/>
      <c r="AH22" s="562">
        <f t="shared" si="49"/>
        <v>0</v>
      </c>
      <c r="AI22" s="270"/>
      <c r="AJ22" s="228">
        <v>0</v>
      </c>
      <c r="AK22" s="902"/>
      <c r="AL22" s="902">
        <v>2023</v>
      </c>
      <c r="AM22" s="18" t="str">
        <f t="shared" si="50"/>
        <v xml:space="preserve"> </v>
      </c>
      <c r="AN22" s="747" t="str">
        <f t="shared" si="51"/>
        <v xml:space="preserve"> </v>
      </c>
      <c r="AO22" s="4" t="str">
        <f t="shared" si="52"/>
        <v xml:space="preserve"> </v>
      </c>
      <c r="AP22" s="747" t="str">
        <f t="shared" si="53"/>
        <v xml:space="preserve"> </v>
      </c>
      <c r="AQ22" s="4" t="str">
        <f t="shared" si="54"/>
        <v xml:space="preserve"> </v>
      </c>
      <c r="AR22" s="747" t="str">
        <f t="shared" si="55"/>
        <v xml:space="preserve"> </v>
      </c>
      <c r="AS22" s="4" t="str">
        <f t="shared" si="56"/>
        <v xml:space="preserve"> </v>
      </c>
      <c r="AT22" s="747" t="str">
        <f t="shared" si="57"/>
        <v xml:space="preserve"> </v>
      </c>
      <c r="AU22" s="4" t="str">
        <f t="shared" si="58"/>
        <v xml:space="preserve"> </v>
      </c>
      <c r="AV22" s="747" t="str">
        <f t="shared" si="59"/>
        <v xml:space="preserve"> </v>
      </c>
      <c r="AW22" s="4">
        <f t="shared" si="60"/>
        <v>0.5</v>
      </c>
      <c r="AX22" s="747">
        <f t="shared" si="61"/>
        <v>123168.88888888889</v>
      </c>
      <c r="AY22" s="4" t="str">
        <f t="shared" si="62"/>
        <v xml:space="preserve"> </v>
      </c>
      <c r="AZ22" s="747" t="str">
        <f t="shared" si="63"/>
        <v xml:space="preserve"> </v>
      </c>
      <c r="BA22" s="4" t="str">
        <f t="shared" si="64"/>
        <v xml:space="preserve"> </v>
      </c>
      <c r="BB22" s="747" t="str">
        <f t="shared" si="65"/>
        <v xml:space="preserve"> </v>
      </c>
      <c r="BC22" s="4" t="str">
        <f t="shared" si="66"/>
        <v xml:space="preserve"> </v>
      </c>
      <c r="BD22" s="747" t="str">
        <f t="shared" si="67"/>
        <v xml:space="preserve"> </v>
      </c>
      <c r="BE22" s="4" t="str">
        <f t="shared" si="68"/>
        <v xml:space="preserve"> </v>
      </c>
      <c r="BF22" s="747" t="str">
        <f t="shared" si="69"/>
        <v xml:space="preserve"> </v>
      </c>
      <c r="BG22" s="4" t="str">
        <f t="shared" si="70"/>
        <v xml:space="preserve"> </v>
      </c>
      <c r="BH22" s="747" t="str">
        <f t="shared" si="71"/>
        <v xml:space="preserve"> </v>
      </c>
      <c r="BI22" s="4" t="str">
        <f t="shared" si="72"/>
        <v xml:space="preserve"> </v>
      </c>
      <c r="BJ22" s="747" t="str">
        <f t="shared" si="73"/>
        <v xml:space="preserve"> </v>
      </c>
      <c r="BK22" s="4" t="str">
        <f t="shared" si="74"/>
        <v xml:space="preserve"> </v>
      </c>
      <c r="BL22" s="747" t="str">
        <f t="shared" si="75"/>
        <v xml:space="preserve"> </v>
      </c>
      <c r="BM22" s="4" t="str">
        <f t="shared" si="76"/>
        <v xml:space="preserve"> </v>
      </c>
      <c r="BN22" s="747" t="str">
        <f t="shared" si="77"/>
        <v xml:space="preserve"> </v>
      </c>
      <c r="BO22" s="4" t="str">
        <f t="shared" si="78"/>
        <v xml:space="preserve"> </v>
      </c>
      <c r="BP22" s="747" t="str">
        <f t="shared" si="79"/>
        <v xml:space="preserve"> </v>
      </c>
      <c r="BQ22" s="133"/>
      <c r="BR22" s="133"/>
      <c r="BS22" s="389"/>
      <c r="BT22" s="389"/>
      <c r="BU22" s="389"/>
      <c r="BV22" s="389"/>
      <c r="BW22" s="389"/>
      <c r="BX22" s="389"/>
      <c r="BY22" s="389"/>
      <c r="BZ22" s="389"/>
      <c r="CA22" s="389"/>
      <c r="CB22" s="163">
        <f t="shared" si="38"/>
        <v>0</v>
      </c>
      <c r="CC22" s="389"/>
      <c r="CD22" s="389"/>
      <c r="CE22" s="389"/>
      <c r="CF22" s="389"/>
      <c r="CG22" s="389"/>
      <c r="CH22" s="389"/>
      <c r="CI22" s="389"/>
      <c r="CJ22" s="389"/>
      <c r="CK22" s="389"/>
      <c r="CL22" s="389"/>
      <c r="CM22" s="389"/>
      <c r="CN22" s="389"/>
      <c r="CO22" s="389"/>
      <c r="CP22" s="389"/>
      <c r="CQ22" s="389"/>
      <c r="CR22" s="389"/>
      <c r="CS22" s="389"/>
      <c r="CT22" s="389"/>
      <c r="CU22" s="389"/>
      <c r="CV22" s="389"/>
      <c r="CW22" s="389"/>
      <c r="CX22" s="389"/>
      <c r="CY22" s="389"/>
      <c r="CZ22" s="389"/>
      <c r="DA22" s="389"/>
      <c r="DB22" s="389"/>
      <c r="DC22" s="389"/>
      <c r="DD22" s="389"/>
      <c r="DE22" s="389"/>
      <c r="DF22" s="389"/>
      <c r="DG22" s="389"/>
      <c r="DH22" s="389"/>
      <c r="DI22" s="389"/>
      <c r="DJ22" s="389"/>
      <c r="DK22" s="389"/>
      <c r="DL22" s="389"/>
      <c r="DM22" s="389"/>
      <c r="DN22" s="389"/>
      <c r="DO22" s="389"/>
      <c r="DP22" s="389"/>
      <c r="DQ22" s="389"/>
      <c r="DR22" s="389"/>
      <c r="DS22" s="389"/>
      <c r="DT22" s="389"/>
      <c r="DU22" s="389"/>
      <c r="DV22" s="389"/>
      <c r="DW22" s="389"/>
      <c r="DX22" s="389"/>
      <c r="DY22" s="389"/>
      <c r="DZ22" s="389"/>
      <c r="EA22" s="389"/>
      <c r="EB22" s="389"/>
      <c r="EC22" s="389"/>
      <c r="ED22" s="389"/>
      <c r="EE22" s="389"/>
      <c r="EF22" s="389"/>
      <c r="EG22" s="389"/>
      <c r="EH22" s="389"/>
      <c r="EI22" s="389"/>
      <c r="EJ22" s="389"/>
      <c r="EK22" s="389"/>
      <c r="EL22" s="389"/>
      <c r="EM22" s="389"/>
      <c r="EN22" s="389"/>
      <c r="EO22" s="389"/>
      <c r="EP22" s="389"/>
      <c r="EQ22" s="389"/>
      <c r="ER22" s="389"/>
      <c r="ES22" s="389"/>
      <c r="ET22" s="389"/>
      <c r="EU22" s="389"/>
      <c r="EV22" s="389"/>
      <c r="EW22" s="389"/>
      <c r="EX22" s="389"/>
      <c r="EY22" s="389"/>
      <c r="EZ22" s="389"/>
      <c r="FA22" s="389"/>
      <c r="FB22" s="389"/>
      <c r="FC22" s="389"/>
      <c r="FD22" s="389"/>
      <c r="FE22" s="389"/>
      <c r="FF22" s="389"/>
      <c r="FG22" s="389"/>
      <c r="FH22" s="389"/>
      <c r="FI22" s="389"/>
      <c r="FJ22" s="389"/>
      <c r="FK22" s="389"/>
      <c r="FL22" s="389"/>
      <c r="FM22" s="389"/>
      <c r="FN22" s="389"/>
      <c r="FO22" s="389"/>
      <c r="FP22" s="389"/>
      <c r="FQ22" s="389"/>
      <c r="FR22" s="389"/>
      <c r="FS22" s="389"/>
      <c r="FT22" s="389"/>
      <c r="FU22" s="389"/>
      <c r="FV22" s="389"/>
      <c r="FW22" s="389"/>
      <c r="FX22" s="712"/>
      <c r="FY22" s="57"/>
      <c r="FZ22" s="57"/>
      <c r="GA22" s="57"/>
      <c r="GB22" s="57"/>
      <c r="GC22" s="57"/>
      <c r="GD22" s="57"/>
      <c r="GE22" s="57"/>
      <c r="GF22" s="57"/>
      <c r="GG22" s="57"/>
      <c r="GH22" s="57"/>
      <c r="GI22" s="57"/>
      <c r="GJ22" s="57"/>
      <c r="GK22" s="57"/>
      <c r="GL22" s="57"/>
      <c r="GM22" s="57"/>
      <c r="GN22" s="57"/>
      <c r="GO22" s="57"/>
      <c r="GP22" s="57"/>
      <c r="GQ22" s="57"/>
      <c r="GR22" s="57"/>
      <c r="GS22" s="57"/>
      <c r="GT22" s="57"/>
      <c r="GU22" s="57"/>
      <c r="GV22" s="57"/>
      <c r="GW22" s="57"/>
      <c r="GX22" s="57"/>
      <c r="GY22" s="57"/>
      <c r="GZ22" s="57"/>
      <c r="HA22" s="57"/>
      <c r="HB22" s="57"/>
      <c r="HC22" s="57"/>
      <c r="HD22" s="57"/>
      <c r="HE22" s="57"/>
      <c r="HF22" s="57"/>
      <c r="HG22" s="57"/>
      <c r="HH22" s="57"/>
      <c r="HI22" s="57"/>
      <c r="HJ22" s="57"/>
      <c r="HK22" s="57"/>
      <c r="HL22" s="57"/>
      <c r="HM22" s="57"/>
      <c r="HN22" s="57"/>
      <c r="HO22" s="57"/>
      <c r="HP22" s="57"/>
      <c r="HQ22" s="57"/>
      <c r="HR22" s="57"/>
      <c r="HS22" s="57"/>
      <c r="HT22" s="57"/>
      <c r="HU22" s="57"/>
      <c r="HV22" s="57"/>
      <c r="HW22" s="57"/>
      <c r="HX22" s="57"/>
      <c r="HY22" s="57"/>
      <c r="HZ22" s="57"/>
      <c r="IA22" s="713"/>
      <c r="IB22" s="57"/>
      <c r="IC22" s="57"/>
      <c r="ID22" s="57"/>
      <c r="IE22" s="57"/>
      <c r="IF22" s="57"/>
      <c r="IG22" s="57"/>
      <c r="IH22" s="57"/>
      <c r="II22" s="57"/>
      <c r="IJ22" s="57"/>
      <c r="IK22" s="57"/>
      <c r="IL22" s="57"/>
      <c r="IM22" s="57"/>
      <c r="IN22" s="57"/>
      <c r="IO22" s="57"/>
      <c r="IP22" s="713"/>
      <c r="IQ22" s="57"/>
      <c r="IR22" s="57"/>
      <c r="IS22" s="57"/>
      <c r="IT22" s="714"/>
      <c r="IU22" s="57"/>
      <c r="IV22" s="57"/>
      <c r="IW22" s="57"/>
      <c r="IX22" s="57"/>
      <c r="IY22" s="57"/>
      <c r="IZ22" s="57"/>
      <c r="JA22" s="57"/>
      <c r="JB22" s="57"/>
      <c r="JC22" s="57"/>
      <c r="JD22" s="57"/>
      <c r="JE22" s="57"/>
      <c r="JF22" s="57"/>
      <c r="JG22" s="57"/>
      <c r="JH22" s="57"/>
      <c r="JI22" s="57"/>
      <c r="JJ22" s="57"/>
      <c r="JK22" s="57"/>
      <c r="JL22" s="57"/>
      <c r="JM22" s="57"/>
      <c r="JN22" s="57"/>
      <c r="JO22" s="57"/>
      <c r="JP22" s="57"/>
      <c r="JQ22" s="57"/>
      <c r="JR22" s="57"/>
      <c r="JS22" s="57"/>
      <c r="JT22" s="57"/>
      <c r="JU22" s="57"/>
      <c r="JV22" s="715"/>
      <c r="JX22" s="225"/>
    </row>
    <row r="23" spans="1:284" ht="16" thickBot="1">
      <c r="A23" s="905" t="s">
        <v>5</v>
      </c>
      <c r="B23" s="79">
        <f t="shared" si="41"/>
        <v>2</v>
      </c>
      <c r="C23" s="871" t="s">
        <v>72</v>
      </c>
      <c r="D23" s="249" t="s">
        <v>157</v>
      </c>
      <c r="E23" s="103" t="s">
        <v>158</v>
      </c>
      <c r="F23" s="888">
        <v>1</v>
      </c>
      <c r="G23" s="120">
        <f t="shared" si="39"/>
        <v>25.560000000000002</v>
      </c>
      <c r="H23" s="47"/>
      <c r="I23" s="3">
        <v>1</v>
      </c>
      <c r="J23" s="32"/>
      <c r="K23" s="18">
        <v>1976</v>
      </c>
      <c r="L23" s="5"/>
      <c r="M23" s="71">
        <v>5</v>
      </c>
      <c r="N23" s="71">
        <v>3</v>
      </c>
      <c r="O23" s="74">
        <v>4</v>
      </c>
      <c r="P23" s="891">
        <f t="shared" si="82"/>
        <v>12</v>
      </c>
      <c r="Q23" s="897">
        <f t="shared" si="83"/>
        <v>60</v>
      </c>
      <c r="R23" s="46"/>
      <c r="S23" s="3"/>
      <c r="T23" s="25">
        <f>I23</f>
        <v>1</v>
      </c>
      <c r="U23" s="219">
        <f t="shared" si="80"/>
        <v>207000</v>
      </c>
      <c r="V23" s="219" t="s">
        <v>642</v>
      </c>
      <c r="W23" s="1042">
        <f t="shared" si="42"/>
        <v>207000</v>
      </c>
      <c r="X23" s="537">
        <f t="shared" si="43"/>
        <v>38337.777777777781</v>
      </c>
      <c r="Y23" s="538">
        <f t="shared" si="44"/>
        <v>500</v>
      </c>
      <c r="Z23" s="1034">
        <f t="shared" si="45"/>
        <v>245837.77777777778</v>
      </c>
      <c r="AA23" s="883">
        <v>6</v>
      </c>
      <c r="AB23" s="270">
        <f t="shared" si="46"/>
        <v>20337.777777777777</v>
      </c>
      <c r="AC23" s="566">
        <v>0.25</v>
      </c>
      <c r="AD23" s="562">
        <f t="shared" si="47"/>
        <v>18000</v>
      </c>
      <c r="AE23" s="518"/>
      <c r="AF23" s="270">
        <f t="shared" si="48"/>
        <v>0</v>
      </c>
      <c r="AG23" s="270"/>
      <c r="AH23" s="562">
        <f t="shared" si="49"/>
        <v>0</v>
      </c>
      <c r="AI23" s="270"/>
      <c r="AJ23" s="228">
        <v>0</v>
      </c>
      <c r="AK23" s="902"/>
      <c r="AL23" s="902">
        <v>2023</v>
      </c>
      <c r="AM23" s="18" t="str">
        <f t="shared" si="50"/>
        <v xml:space="preserve"> </v>
      </c>
      <c r="AN23" s="747" t="str">
        <f t="shared" si="51"/>
        <v xml:space="preserve"> </v>
      </c>
      <c r="AO23" s="4" t="str">
        <f t="shared" si="52"/>
        <v xml:space="preserve"> </v>
      </c>
      <c r="AP23" s="747" t="str">
        <f t="shared" si="53"/>
        <v xml:space="preserve"> </v>
      </c>
      <c r="AQ23" s="4" t="str">
        <f t="shared" si="54"/>
        <v xml:space="preserve"> </v>
      </c>
      <c r="AR23" s="747" t="str">
        <f t="shared" si="55"/>
        <v xml:space="preserve"> </v>
      </c>
      <c r="AS23" s="4" t="str">
        <f t="shared" si="56"/>
        <v xml:space="preserve"> </v>
      </c>
      <c r="AT23" s="747" t="str">
        <f t="shared" si="57"/>
        <v xml:space="preserve"> </v>
      </c>
      <c r="AU23" s="4" t="str">
        <f t="shared" si="58"/>
        <v xml:space="preserve"> </v>
      </c>
      <c r="AV23" s="747" t="str">
        <f t="shared" si="59"/>
        <v xml:space="preserve"> </v>
      </c>
      <c r="AW23" s="4">
        <f t="shared" si="60"/>
        <v>1</v>
      </c>
      <c r="AX23" s="747">
        <f t="shared" si="61"/>
        <v>245837.77777777778</v>
      </c>
      <c r="AY23" s="4" t="str">
        <f t="shared" si="62"/>
        <v xml:space="preserve"> </v>
      </c>
      <c r="AZ23" s="747" t="str">
        <f t="shared" si="63"/>
        <v xml:space="preserve"> </v>
      </c>
      <c r="BA23" s="4" t="str">
        <f t="shared" si="64"/>
        <v xml:space="preserve"> </v>
      </c>
      <c r="BB23" s="747" t="str">
        <f t="shared" si="65"/>
        <v xml:space="preserve"> </v>
      </c>
      <c r="BC23" s="4" t="str">
        <f t="shared" si="66"/>
        <v xml:space="preserve"> </v>
      </c>
      <c r="BD23" s="747" t="str">
        <f t="shared" si="67"/>
        <v xml:space="preserve"> </v>
      </c>
      <c r="BE23" s="4" t="str">
        <f t="shared" si="68"/>
        <v xml:space="preserve"> </v>
      </c>
      <c r="BF23" s="747" t="str">
        <f t="shared" si="69"/>
        <v xml:space="preserve"> </v>
      </c>
      <c r="BG23" s="4" t="str">
        <f t="shared" si="70"/>
        <v xml:space="preserve"> </v>
      </c>
      <c r="BH23" s="747" t="str">
        <f t="shared" si="71"/>
        <v xml:space="preserve"> </v>
      </c>
      <c r="BI23" s="4" t="str">
        <f t="shared" si="72"/>
        <v xml:space="preserve"> </v>
      </c>
      <c r="BJ23" s="747" t="str">
        <f t="shared" si="73"/>
        <v xml:space="preserve"> </v>
      </c>
      <c r="BK23" s="4" t="str">
        <f t="shared" si="74"/>
        <v xml:space="preserve"> </v>
      </c>
      <c r="BL23" s="747" t="str">
        <f t="shared" si="75"/>
        <v xml:space="preserve"> </v>
      </c>
      <c r="BM23" s="4" t="str">
        <f t="shared" si="76"/>
        <v xml:space="preserve"> </v>
      </c>
      <c r="BN23" s="747" t="str">
        <f t="shared" si="77"/>
        <v xml:space="preserve"> </v>
      </c>
      <c r="BO23" s="4" t="str">
        <f t="shared" si="78"/>
        <v xml:space="preserve"> </v>
      </c>
      <c r="BP23" s="747" t="str">
        <f t="shared" si="79"/>
        <v xml:space="preserve"> </v>
      </c>
      <c r="BQ23" s="133"/>
      <c r="BR23" s="133"/>
      <c r="BS23" s="389"/>
      <c r="BT23" s="389"/>
      <c r="BU23" s="389"/>
      <c r="BV23" s="389"/>
      <c r="BW23" s="389"/>
      <c r="BX23" s="389"/>
      <c r="BY23" s="389"/>
      <c r="BZ23" s="389"/>
      <c r="CA23" s="389"/>
      <c r="CB23" s="163">
        <f t="shared" si="38"/>
        <v>0</v>
      </c>
      <c r="CC23" s="389"/>
      <c r="CD23" s="389"/>
      <c r="CE23" s="389"/>
      <c r="CF23" s="389"/>
      <c r="CG23" s="389"/>
      <c r="CH23" s="389"/>
      <c r="CI23" s="389"/>
      <c r="CJ23" s="389"/>
      <c r="CK23" s="389"/>
      <c r="CL23" s="389"/>
      <c r="CM23" s="389"/>
      <c r="CN23" s="389"/>
      <c r="CO23" s="389"/>
      <c r="CP23" s="389"/>
      <c r="CQ23" s="389"/>
      <c r="CR23" s="389"/>
      <c r="CS23" s="389"/>
      <c r="CT23" s="389"/>
      <c r="CU23" s="389"/>
      <c r="CV23" s="389"/>
      <c r="CW23" s="389"/>
      <c r="CX23" s="389"/>
      <c r="CY23" s="389"/>
      <c r="CZ23" s="389"/>
      <c r="DA23" s="389"/>
      <c r="DB23" s="389"/>
      <c r="DC23" s="389"/>
      <c r="DD23" s="389"/>
      <c r="DE23" s="389"/>
      <c r="DF23" s="389"/>
      <c r="DG23" s="389"/>
      <c r="DH23" s="389"/>
      <c r="DI23" s="389"/>
      <c r="DJ23" s="389"/>
      <c r="DK23" s="389"/>
      <c r="DL23" s="389"/>
      <c r="DM23" s="389"/>
      <c r="DN23" s="389"/>
      <c r="DO23" s="389"/>
      <c r="DP23" s="389"/>
      <c r="DQ23" s="389"/>
      <c r="DR23" s="389"/>
      <c r="DS23" s="389"/>
      <c r="DT23" s="389"/>
      <c r="DU23" s="389"/>
      <c r="DV23" s="389"/>
      <c r="DW23" s="389"/>
      <c r="DX23" s="389"/>
      <c r="DY23" s="389"/>
      <c r="DZ23" s="389"/>
      <c r="EA23" s="389"/>
      <c r="EB23" s="389"/>
      <c r="EC23" s="389"/>
      <c r="ED23" s="389"/>
      <c r="EE23" s="389"/>
      <c r="EF23" s="389"/>
      <c r="EG23" s="389"/>
      <c r="EH23" s="389"/>
      <c r="EI23" s="389"/>
      <c r="EJ23" s="389"/>
      <c r="EK23" s="389"/>
      <c r="EL23" s="389"/>
      <c r="EM23" s="389"/>
      <c r="EN23" s="389"/>
      <c r="EO23" s="389"/>
      <c r="EP23" s="389"/>
      <c r="EQ23" s="389"/>
      <c r="ER23" s="389"/>
      <c r="ES23" s="389"/>
      <c r="ET23" s="389"/>
      <c r="EU23" s="389"/>
      <c r="EV23" s="389"/>
      <c r="EW23" s="389"/>
      <c r="EX23" s="389"/>
      <c r="EY23" s="389"/>
      <c r="EZ23" s="389"/>
      <c r="FA23" s="389"/>
      <c r="FB23" s="389"/>
      <c r="FC23" s="389"/>
      <c r="FD23" s="389"/>
      <c r="FE23" s="389"/>
      <c r="FF23" s="389"/>
      <c r="FG23" s="389"/>
      <c r="FH23" s="389"/>
      <c r="FI23" s="389"/>
      <c r="FJ23" s="389"/>
      <c r="FK23" s="389"/>
      <c r="FL23" s="389"/>
      <c r="FM23" s="389"/>
      <c r="FN23" s="389"/>
      <c r="FO23" s="389"/>
      <c r="FP23" s="389"/>
      <c r="FQ23" s="389"/>
      <c r="FR23" s="389"/>
      <c r="FS23" s="389"/>
      <c r="FT23" s="389"/>
      <c r="FU23" s="389"/>
      <c r="FV23" s="389"/>
      <c r="FW23" s="389"/>
      <c r="FX23" s="625" t="s">
        <v>364</v>
      </c>
      <c r="FY23" s="626">
        <v>63</v>
      </c>
      <c r="FZ23" s="626">
        <v>30289306</v>
      </c>
      <c r="GA23" s="626">
        <v>35</v>
      </c>
      <c r="GB23" s="626" t="s">
        <v>3</v>
      </c>
      <c r="GC23" s="626">
        <v>20</v>
      </c>
      <c r="GD23" s="626">
        <v>1970</v>
      </c>
      <c r="GE23" s="626">
        <v>0</v>
      </c>
      <c r="GF23" s="626" t="s">
        <v>792</v>
      </c>
      <c r="GG23" s="626">
        <v>0</v>
      </c>
      <c r="GH23" s="626">
        <v>0</v>
      </c>
      <c r="GI23" s="626" t="s">
        <v>792</v>
      </c>
      <c r="GJ23" s="626">
        <v>0</v>
      </c>
      <c r="GK23" s="626" t="s">
        <v>781</v>
      </c>
      <c r="GL23" s="626" t="s">
        <v>782</v>
      </c>
      <c r="GM23" s="626">
        <v>66</v>
      </c>
      <c r="GN23" s="626" t="s">
        <v>783</v>
      </c>
      <c r="GO23" s="626">
        <v>0</v>
      </c>
      <c r="GP23" s="626">
        <v>0</v>
      </c>
      <c r="GQ23" s="626">
        <v>4</v>
      </c>
      <c r="GR23" s="626">
        <v>2</v>
      </c>
      <c r="GS23" s="626">
        <v>2</v>
      </c>
      <c r="GT23" s="626" t="s">
        <v>783</v>
      </c>
      <c r="GU23" s="626" t="s">
        <v>783</v>
      </c>
      <c r="GV23" s="626" t="s">
        <v>783</v>
      </c>
      <c r="GW23" s="626" t="s">
        <v>783</v>
      </c>
      <c r="GX23" s="626" t="s">
        <v>783</v>
      </c>
      <c r="GY23" s="626">
        <v>1649</v>
      </c>
      <c r="GZ23" s="626">
        <v>0.46</v>
      </c>
      <c r="HA23" s="626">
        <v>5</v>
      </c>
      <c r="HB23" s="626" t="s">
        <v>783</v>
      </c>
      <c r="HC23" s="626" t="s">
        <v>782</v>
      </c>
      <c r="HD23" s="626">
        <v>35</v>
      </c>
      <c r="HE23" s="626" t="s">
        <v>783</v>
      </c>
      <c r="HF23" s="626">
        <v>0</v>
      </c>
      <c r="HG23" s="626" t="s">
        <v>783</v>
      </c>
      <c r="HH23" s="626">
        <v>0</v>
      </c>
      <c r="HI23" s="626">
        <v>1</v>
      </c>
      <c r="HJ23" s="626">
        <v>45</v>
      </c>
      <c r="HK23" s="626" t="s">
        <v>784</v>
      </c>
      <c r="HL23" s="626" t="s">
        <v>785</v>
      </c>
      <c r="HM23" s="626" t="s">
        <v>783</v>
      </c>
      <c r="HN23" s="626" t="s">
        <v>783</v>
      </c>
      <c r="HO23" s="626" t="s">
        <v>783</v>
      </c>
      <c r="HP23" s="626" t="s">
        <v>783</v>
      </c>
      <c r="HQ23" s="626" t="s">
        <v>783</v>
      </c>
      <c r="HR23" s="626">
        <v>3979509</v>
      </c>
      <c r="HS23" s="626" t="s">
        <v>783</v>
      </c>
      <c r="HT23" s="626" t="s">
        <v>786</v>
      </c>
      <c r="HU23" s="626" t="s">
        <v>787</v>
      </c>
      <c r="HV23" s="626">
        <v>4</v>
      </c>
      <c r="HW23" s="626">
        <v>2014</v>
      </c>
      <c r="HX23" s="626">
        <v>63</v>
      </c>
      <c r="HY23" s="626">
        <v>9557</v>
      </c>
      <c r="HZ23" s="626">
        <v>11986</v>
      </c>
      <c r="IA23" s="627">
        <v>41697.500081018516</v>
      </c>
      <c r="IB23" s="626" t="s">
        <v>788</v>
      </c>
      <c r="IC23" s="626">
        <v>3975031</v>
      </c>
      <c r="ID23" s="626">
        <v>2014</v>
      </c>
      <c r="IE23" s="626">
        <v>1712</v>
      </c>
      <c r="IF23" s="626" t="s">
        <v>783</v>
      </c>
      <c r="IG23" s="626" t="s">
        <v>783</v>
      </c>
      <c r="IH23" s="626" t="s">
        <v>783</v>
      </c>
      <c r="II23" s="626" t="s">
        <v>783</v>
      </c>
      <c r="IJ23" s="626" t="s">
        <v>783</v>
      </c>
      <c r="IK23" s="626" t="s">
        <v>783</v>
      </c>
      <c r="IL23" s="626" t="s">
        <v>783</v>
      </c>
      <c r="IM23" s="626" t="s">
        <v>783</v>
      </c>
      <c r="IN23" s="626" t="s">
        <v>783</v>
      </c>
      <c r="IO23" s="626">
        <v>1649</v>
      </c>
      <c r="IP23" s="627">
        <v>40955.597627314812</v>
      </c>
      <c r="IQ23" s="626">
        <v>4</v>
      </c>
      <c r="IR23" s="626" t="s">
        <v>793</v>
      </c>
      <c r="IS23" s="626">
        <v>2</v>
      </c>
      <c r="IT23" s="665">
        <v>41275</v>
      </c>
      <c r="IU23" s="626" t="s">
        <v>783</v>
      </c>
      <c r="IV23" s="626" t="s">
        <v>783</v>
      </c>
      <c r="IW23" s="626" t="s">
        <v>783</v>
      </c>
      <c r="IX23" s="626" t="s">
        <v>781</v>
      </c>
      <c r="IY23" s="626">
        <v>45</v>
      </c>
      <c r="IZ23" s="626" t="s">
        <v>789</v>
      </c>
      <c r="JA23" s="626" t="s">
        <v>783</v>
      </c>
      <c r="JB23" s="626" t="s">
        <v>783</v>
      </c>
      <c r="JC23" s="626" t="s">
        <v>783</v>
      </c>
      <c r="JD23" s="626">
        <v>329387</v>
      </c>
      <c r="JE23" s="626" t="s">
        <v>783</v>
      </c>
      <c r="JF23" s="626" t="s">
        <v>783</v>
      </c>
      <c r="JG23" s="626" t="s">
        <v>804</v>
      </c>
      <c r="JH23" s="626">
        <v>35</v>
      </c>
      <c r="JI23" s="626" t="s">
        <v>783</v>
      </c>
      <c r="JJ23" s="626" t="s">
        <v>783</v>
      </c>
      <c r="JK23" s="626" t="s">
        <v>783</v>
      </c>
      <c r="JL23" s="626" t="s">
        <v>790</v>
      </c>
      <c r="JM23" s="626">
        <v>4</v>
      </c>
      <c r="JN23" s="626">
        <v>1</v>
      </c>
      <c r="JO23" s="626" t="s">
        <v>783</v>
      </c>
      <c r="JP23" s="626">
        <v>12683066</v>
      </c>
      <c r="JQ23" s="626">
        <v>2013</v>
      </c>
      <c r="JR23" s="626">
        <v>12</v>
      </c>
      <c r="JS23" s="626" t="s">
        <v>783</v>
      </c>
      <c r="JT23" s="626" t="s">
        <v>783</v>
      </c>
      <c r="JU23" s="626" t="s">
        <v>818</v>
      </c>
      <c r="JV23" s="628">
        <v>2412.1152830000001</v>
      </c>
      <c r="JW23">
        <f>SUM(JV23:JV23)</f>
        <v>2412.1152830000001</v>
      </c>
      <c r="JX23" s="225">
        <v>1.9768212132575758</v>
      </c>
    </row>
    <row r="24" spans="1:284" ht="16" thickBot="1">
      <c r="A24" s="905" t="s">
        <v>5</v>
      </c>
      <c r="B24" s="79">
        <f t="shared" si="41"/>
        <v>1</v>
      </c>
      <c r="C24" s="871" t="s">
        <v>9</v>
      </c>
      <c r="D24" s="249" t="s">
        <v>135</v>
      </c>
      <c r="E24" s="103" t="s">
        <v>158</v>
      </c>
      <c r="F24" s="888">
        <v>1.28</v>
      </c>
      <c r="G24" s="120">
        <f t="shared" si="39"/>
        <v>26.840000000000003</v>
      </c>
      <c r="H24" s="46"/>
      <c r="I24" s="3">
        <v>1.28</v>
      </c>
      <c r="J24" s="29"/>
      <c r="K24" s="18">
        <v>1987</v>
      </c>
      <c r="L24" s="5"/>
      <c r="M24" s="71">
        <v>4</v>
      </c>
      <c r="N24" s="71">
        <v>5</v>
      </c>
      <c r="O24" s="70">
        <v>4</v>
      </c>
      <c r="P24" s="891">
        <f t="shared" si="82"/>
        <v>13</v>
      </c>
      <c r="Q24" s="897">
        <f t="shared" si="83"/>
        <v>80</v>
      </c>
      <c r="R24" s="51"/>
      <c r="S24" s="3">
        <v>1.28</v>
      </c>
      <c r="T24" s="25"/>
      <c r="U24" s="219">
        <f t="shared" si="80"/>
        <v>96000</v>
      </c>
      <c r="V24" s="219" t="s">
        <v>642</v>
      </c>
      <c r="W24" s="1042">
        <f t="shared" si="42"/>
        <v>96000</v>
      </c>
      <c r="X24" s="537">
        <f t="shared" si="43"/>
        <v>63434.903703703705</v>
      </c>
      <c r="Y24" s="538">
        <f t="shared" si="44"/>
        <v>500</v>
      </c>
      <c r="Z24" s="1034">
        <f t="shared" si="45"/>
        <v>159934.90370370372</v>
      </c>
      <c r="AA24" s="883">
        <v>4</v>
      </c>
      <c r="AB24" s="270">
        <f t="shared" si="46"/>
        <v>17354.903703703705</v>
      </c>
      <c r="AC24" s="553">
        <v>0.5</v>
      </c>
      <c r="AD24" s="562">
        <f t="shared" si="47"/>
        <v>46080</v>
      </c>
      <c r="AE24" s="518"/>
      <c r="AF24" s="270">
        <f t="shared" si="48"/>
        <v>0</v>
      </c>
      <c r="AG24" s="270"/>
      <c r="AH24" s="562">
        <f t="shared" si="49"/>
        <v>0</v>
      </c>
      <c r="AI24" s="270"/>
      <c r="AJ24" s="228">
        <v>0</v>
      </c>
      <c r="AK24" s="902"/>
      <c r="AL24" s="902">
        <v>2023</v>
      </c>
      <c r="AM24" s="18" t="str">
        <f t="shared" si="50"/>
        <v xml:space="preserve"> </v>
      </c>
      <c r="AN24" s="747" t="str">
        <f t="shared" si="51"/>
        <v xml:space="preserve"> </v>
      </c>
      <c r="AO24" s="4" t="str">
        <f t="shared" si="52"/>
        <v xml:space="preserve"> </v>
      </c>
      <c r="AP24" s="747" t="str">
        <f t="shared" si="53"/>
        <v xml:space="preserve"> </v>
      </c>
      <c r="AQ24" s="4" t="str">
        <f t="shared" si="54"/>
        <v xml:space="preserve"> </v>
      </c>
      <c r="AR24" s="747" t="str">
        <f t="shared" si="55"/>
        <v xml:space="preserve"> </v>
      </c>
      <c r="AS24" s="4" t="str">
        <f t="shared" si="56"/>
        <v xml:space="preserve"> </v>
      </c>
      <c r="AT24" s="747" t="str">
        <f t="shared" si="57"/>
        <v xml:space="preserve"> </v>
      </c>
      <c r="AU24" s="4" t="str">
        <f t="shared" si="58"/>
        <v xml:space="preserve"> </v>
      </c>
      <c r="AV24" s="747" t="str">
        <f t="shared" si="59"/>
        <v xml:space="preserve"> </v>
      </c>
      <c r="AW24" s="4">
        <f t="shared" si="60"/>
        <v>1.28</v>
      </c>
      <c r="AX24" s="747">
        <f t="shared" si="61"/>
        <v>159934.90370370372</v>
      </c>
      <c r="AY24" s="4" t="str">
        <f t="shared" si="62"/>
        <v xml:space="preserve"> </v>
      </c>
      <c r="AZ24" s="747" t="str">
        <f t="shared" si="63"/>
        <v xml:space="preserve"> </v>
      </c>
      <c r="BA24" s="4" t="str">
        <f t="shared" si="64"/>
        <v xml:space="preserve"> </v>
      </c>
      <c r="BB24" s="747" t="str">
        <f t="shared" si="65"/>
        <v xml:space="preserve"> </v>
      </c>
      <c r="BC24" s="4" t="str">
        <f t="shared" si="66"/>
        <v xml:space="preserve"> </v>
      </c>
      <c r="BD24" s="747" t="str">
        <f t="shared" si="67"/>
        <v xml:space="preserve"> </v>
      </c>
      <c r="BE24" s="4" t="str">
        <f t="shared" si="68"/>
        <v xml:space="preserve"> </v>
      </c>
      <c r="BF24" s="747" t="str">
        <f t="shared" si="69"/>
        <v xml:space="preserve"> </v>
      </c>
      <c r="BG24" s="4" t="str">
        <f t="shared" si="70"/>
        <v xml:space="preserve"> </v>
      </c>
      <c r="BH24" s="747" t="str">
        <f t="shared" si="71"/>
        <v xml:space="preserve"> </v>
      </c>
      <c r="BI24" s="4" t="str">
        <f t="shared" si="72"/>
        <v xml:space="preserve"> </v>
      </c>
      <c r="BJ24" s="747" t="str">
        <f t="shared" si="73"/>
        <v xml:space="preserve"> </v>
      </c>
      <c r="BK24" s="4" t="str">
        <f t="shared" si="74"/>
        <v xml:space="preserve"> </v>
      </c>
      <c r="BL24" s="747" t="str">
        <f t="shared" si="75"/>
        <v xml:space="preserve"> </v>
      </c>
      <c r="BM24" s="4" t="str">
        <f t="shared" si="76"/>
        <v xml:space="preserve"> </v>
      </c>
      <c r="BN24" s="747" t="str">
        <f t="shared" si="77"/>
        <v xml:space="preserve"> </v>
      </c>
      <c r="BO24" s="4" t="str">
        <f t="shared" si="78"/>
        <v xml:space="preserve"> </v>
      </c>
      <c r="BP24" s="747" t="str">
        <f t="shared" si="79"/>
        <v xml:space="preserve"> </v>
      </c>
      <c r="BQ24" s="132"/>
      <c r="BR24" s="132"/>
      <c r="BS24" s="588"/>
      <c r="BT24" s="389"/>
      <c r="BU24" s="389"/>
      <c r="BV24" s="389"/>
      <c r="BW24" s="389"/>
      <c r="BX24" s="389"/>
      <c r="BY24" s="389"/>
      <c r="BZ24" s="389"/>
      <c r="CA24" s="389"/>
      <c r="CB24" s="163">
        <f t="shared" si="38"/>
        <v>0</v>
      </c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89"/>
      <c r="EF24" s="389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389"/>
      <c r="FK24" s="389"/>
      <c r="FL24" s="389"/>
      <c r="FM24" s="389"/>
      <c r="FN24" s="389"/>
      <c r="FO24" s="389"/>
      <c r="FP24" s="389"/>
      <c r="FQ24" s="389"/>
      <c r="FR24" s="389"/>
      <c r="FS24" s="389"/>
      <c r="FT24" s="389"/>
      <c r="FU24" s="389"/>
      <c r="FV24" s="389"/>
      <c r="FW24" s="389"/>
      <c r="FX24" s="655" t="s">
        <v>370</v>
      </c>
      <c r="FY24" s="656">
        <v>234</v>
      </c>
      <c r="FZ24" s="656">
        <v>30289309</v>
      </c>
      <c r="GA24" s="656">
        <v>40</v>
      </c>
      <c r="GB24" s="656" t="s">
        <v>779</v>
      </c>
      <c r="GC24" s="656">
        <v>20</v>
      </c>
      <c r="GD24" s="656">
        <v>2000</v>
      </c>
      <c r="GE24" s="656">
        <v>0</v>
      </c>
      <c r="GF24" s="656" t="s">
        <v>792</v>
      </c>
      <c r="GG24" s="656">
        <v>0</v>
      </c>
      <c r="GH24" s="656">
        <v>0</v>
      </c>
      <c r="GI24" s="656" t="s">
        <v>792</v>
      </c>
      <c r="GJ24" s="656">
        <v>0</v>
      </c>
      <c r="GK24" s="656" t="s">
        <v>781</v>
      </c>
      <c r="GL24" s="656" t="s">
        <v>793</v>
      </c>
      <c r="GM24" s="656">
        <v>66</v>
      </c>
      <c r="GN24" s="656" t="s">
        <v>783</v>
      </c>
      <c r="GO24" s="656">
        <v>0</v>
      </c>
      <c r="GP24" s="656">
        <v>0</v>
      </c>
      <c r="GQ24" s="656">
        <v>4</v>
      </c>
      <c r="GR24" s="656">
        <v>2</v>
      </c>
      <c r="GS24" s="656">
        <v>2</v>
      </c>
      <c r="GT24" s="656" t="s">
        <v>783</v>
      </c>
      <c r="GU24" s="656" t="s">
        <v>783</v>
      </c>
      <c r="GV24" s="656" t="s">
        <v>783</v>
      </c>
      <c r="GW24" s="656" t="s">
        <v>783</v>
      </c>
      <c r="GX24" s="656" t="s">
        <v>783</v>
      </c>
      <c r="GY24" s="656">
        <v>1649</v>
      </c>
      <c r="GZ24" s="656">
        <v>0.25</v>
      </c>
      <c r="HA24" s="656">
        <v>5</v>
      </c>
      <c r="HB24" s="656" t="s">
        <v>783</v>
      </c>
      <c r="HC24" s="656" t="s">
        <v>782</v>
      </c>
      <c r="HD24" s="656">
        <v>15</v>
      </c>
      <c r="HE24" s="656" t="s">
        <v>783</v>
      </c>
      <c r="HF24" s="656">
        <v>0</v>
      </c>
      <c r="HG24" s="656" t="s">
        <v>783</v>
      </c>
      <c r="HH24" s="656">
        <v>0</v>
      </c>
      <c r="HI24" s="656">
        <v>1</v>
      </c>
      <c r="HJ24" s="656">
        <v>45</v>
      </c>
      <c r="HK24" s="656" t="s">
        <v>784</v>
      </c>
      <c r="HL24" s="656" t="s">
        <v>785</v>
      </c>
      <c r="HM24" s="656" t="s">
        <v>783</v>
      </c>
      <c r="HN24" s="656" t="s">
        <v>783</v>
      </c>
      <c r="HO24" s="656" t="s">
        <v>783</v>
      </c>
      <c r="HP24" s="656" t="s">
        <v>783</v>
      </c>
      <c r="HQ24" s="656" t="s">
        <v>783</v>
      </c>
      <c r="HR24" s="656">
        <v>3980786</v>
      </c>
      <c r="HS24" s="656" t="s">
        <v>783</v>
      </c>
      <c r="HT24" s="656" t="s">
        <v>786</v>
      </c>
      <c r="HU24" s="656" t="s">
        <v>787</v>
      </c>
      <c r="HV24" s="656">
        <v>4</v>
      </c>
      <c r="HW24" s="656">
        <v>2014</v>
      </c>
      <c r="HX24" s="656">
        <v>63</v>
      </c>
      <c r="HY24" s="656">
        <v>0</v>
      </c>
      <c r="HZ24" s="656">
        <v>1320</v>
      </c>
      <c r="IA24" s="657">
        <v>41697.500081018516</v>
      </c>
      <c r="IB24" s="656" t="s">
        <v>788</v>
      </c>
      <c r="IC24" s="656">
        <v>3976308</v>
      </c>
      <c r="ID24" s="656">
        <v>2014</v>
      </c>
      <c r="IE24" s="656">
        <v>1712</v>
      </c>
      <c r="IF24" s="656" t="s">
        <v>783</v>
      </c>
      <c r="IG24" s="656" t="s">
        <v>783</v>
      </c>
      <c r="IH24" s="656" t="s">
        <v>783</v>
      </c>
      <c r="II24" s="656" t="s">
        <v>783</v>
      </c>
      <c r="IJ24" s="656" t="s">
        <v>783</v>
      </c>
      <c r="IK24" s="656" t="s">
        <v>783</v>
      </c>
      <c r="IL24" s="656" t="s">
        <v>783</v>
      </c>
      <c r="IM24" s="656" t="s">
        <v>783</v>
      </c>
      <c r="IN24" s="656" t="s">
        <v>783</v>
      </c>
      <c r="IO24" s="656">
        <v>1649</v>
      </c>
      <c r="IP24" s="657">
        <v>37477.354571759257</v>
      </c>
      <c r="IQ24" s="656">
        <v>1</v>
      </c>
      <c r="IR24" s="656" t="s">
        <v>793</v>
      </c>
      <c r="IS24" s="656">
        <v>2</v>
      </c>
      <c r="IT24" s="658">
        <v>41275</v>
      </c>
      <c r="IU24" s="656" t="s">
        <v>783</v>
      </c>
      <c r="IV24" s="656" t="s">
        <v>783</v>
      </c>
      <c r="IW24" s="656" t="s">
        <v>783</v>
      </c>
      <c r="IX24" s="656" t="s">
        <v>781</v>
      </c>
      <c r="IY24" s="656">
        <v>45</v>
      </c>
      <c r="IZ24" s="656" t="s">
        <v>789</v>
      </c>
      <c r="JA24" s="656" t="s">
        <v>783</v>
      </c>
      <c r="JB24" s="656" t="s">
        <v>783</v>
      </c>
      <c r="JC24" s="656" t="s">
        <v>783</v>
      </c>
      <c r="JD24" s="656">
        <v>329388</v>
      </c>
      <c r="JE24" s="656" t="s">
        <v>783</v>
      </c>
      <c r="JF24" s="656" t="s">
        <v>783</v>
      </c>
      <c r="JG24" s="656" t="s">
        <v>804</v>
      </c>
      <c r="JH24" s="656">
        <v>40</v>
      </c>
      <c r="JI24" s="656" t="s">
        <v>783</v>
      </c>
      <c r="JJ24" s="656" t="s">
        <v>783</v>
      </c>
      <c r="JK24" s="656" t="s">
        <v>783</v>
      </c>
      <c r="JL24" s="656" t="s">
        <v>790</v>
      </c>
      <c r="JM24" s="656">
        <v>4</v>
      </c>
      <c r="JN24" s="656">
        <v>2</v>
      </c>
      <c r="JO24" s="656" t="s">
        <v>783</v>
      </c>
      <c r="JP24" s="656" t="s">
        <v>783</v>
      </c>
      <c r="JQ24" s="656" t="s">
        <v>783</v>
      </c>
      <c r="JR24" s="656" t="s">
        <v>783</v>
      </c>
      <c r="JS24" s="656" t="s">
        <v>783</v>
      </c>
      <c r="JT24" s="656" t="s">
        <v>783</v>
      </c>
      <c r="JU24" s="656" t="s">
        <v>819</v>
      </c>
      <c r="JV24" s="659">
        <v>1320.474502</v>
      </c>
      <c r="JW24">
        <f>JV24</f>
        <v>1320.474502</v>
      </c>
      <c r="JX24" s="225">
        <v>0.25008986780303033</v>
      </c>
    </row>
    <row r="25" spans="1:284" ht="16" thickBot="1">
      <c r="A25" s="905" t="s">
        <v>5</v>
      </c>
      <c r="B25" s="79">
        <f t="shared" si="41"/>
        <v>1</v>
      </c>
      <c r="C25" s="871" t="s">
        <v>233</v>
      </c>
      <c r="D25" s="249" t="s">
        <v>168</v>
      </c>
      <c r="E25" s="103" t="s">
        <v>129</v>
      </c>
      <c r="F25" s="888">
        <v>1.07</v>
      </c>
      <c r="G25" s="120">
        <f t="shared" si="39"/>
        <v>27.910000000000004</v>
      </c>
      <c r="H25" s="46"/>
      <c r="I25" s="3">
        <v>1.07</v>
      </c>
      <c r="J25" s="29"/>
      <c r="K25" s="18" t="s">
        <v>172</v>
      </c>
      <c r="L25" s="5"/>
      <c r="M25" s="71">
        <v>3</v>
      </c>
      <c r="N25" s="71">
        <v>3</v>
      </c>
      <c r="O25" s="70">
        <v>4</v>
      </c>
      <c r="P25" s="891">
        <f t="shared" si="82"/>
        <v>10</v>
      </c>
      <c r="Q25" s="897">
        <f t="shared" si="83"/>
        <v>36</v>
      </c>
      <c r="R25" s="46"/>
      <c r="S25" s="3">
        <f>I25</f>
        <v>1.07</v>
      </c>
      <c r="T25" s="25"/>
      <c r="U25" s="219">
        <f t="shared" si="80"/>
        <v>80250</v>
      </c>
      <c r="V25" s="219" t="s">
        <v>643</v>
      </c>
      <c r="W25" s="1042">
        <f t="shared" si="42"/>
        <v>104325</v>
      </c>
      <c r="X25" s="537">
        <f t="shared" si="43"/>
        <v>101547.61481481482</v>
      </c>
      <c r="Y25" s="538">
        <f t="shared" si="44"/>
        <v>18528.535333333333</v>
      </c>
      <c r="Z25" s="1034">
        <f t="shared" si="45"/>
        <v>224401.15014814815</v>
      </c>
      <c r="AA25" s="883">
        <v>4</v>
      </c>
      <c r="AB25" s="270">
        <f t="shared" si="46"/>
        <v>14507.614814814813</v>
      </c>
      <c r="AC25" s="553">
        <v>1</v>
      </c>
      <c r="AD25" s="562">
        <f t="shared" si="47"/>
        <v>77040</v>
      </c>
      <c r="AE25" s="518"/>
      <c r="AF25" s="270">
        <f t="shared" si="48"/>
        <v>0</v>
      </c>
      <c r="AG25" s="270" t="s">
        <v>399</v>
      </c>
      <c r="AH25" s="562">
        <f t="shared" si="49"/>
        <v>10000</v>
      </c>
      <c r="AI25" s="270"/>
      <c r="AJ25" s="228">
        <v>0</v>
      </c>
      <c r="AK25" s="902"/>
      <c r="AL25" s="902">
        <v>2024</v>
      </c>
      <c r="AM25" s="18" t="str">
        <f t="shared" si="50"/>
        <v xml:space="preserve"> </v>
      </c>
      <c r="AN25" s="747" t="str">
        <f t="shared" si="51"/>
        <v xml:space="preserve"> </v>
      </c>
      <c r="AO25" s="4" t="str">
        <f t="shared" si="52"/>
        <v xml:space="preserve"> </v>
      </c>
      <c r="AP25" s="747" t="str">
        <f t="shared" si="53"/>
        <v xml:space="preserve"> </v>
      </c>
      <c r="AQ25" s="4" t="str">
        <f t="shared" si="54"/>
        <v xml:space="preserve"> </v>
      </c>
      <c r="AR25" s="747" t="str">
        <f t="shared" si="55"/>
        <v xml:space="preserve"> </v>
      </c>
      <c r="AS25" s="4" t="str">
        <f t="shared" si="56"/>
        <v xml:space="preserve"> </v>
      </c>
      <c r="AT25" s="747" t="str">
        <f t="shared" si="57"/>
        <v xml:space="preserve"> </v>
      </c>
      <c r="AU25" s="4" t="str">
        <f t="shared" si="58"/>
        <v xml:space="preserve"> </v>
      </c>
      <c r="AV25" s="747" t="str">
        <f t="shared" si="59"/>
        <v xml:space="preserve"> </v>
      </c>
      <c r="AW25" s="4" t="str">
        <f t="shared" si="60"/>
        <v xml:space="preserve"> </v>
      </c>
      <c r="AX25" s="747" t="str">
        <f t="shared" si="61"/>
        <v xml:space="preserve"> </v>
      </c>
      <c r="AY25" s="4">
        <f t="shared" si="62"/>
        <v>1.07</v>
      </c>
      <c r="AZ25" s="747">
        <f t="shared" si="63"/>
        <v>224401.15014814815</v>
      </c>
      <c r="BA25" s="4" t="str">
        <f t="shared" si="64"/>
        <v xml:space="preserve"> </v>
      </c>
      <c r="BB25" s="747" t="str">
        <f t="shared" si="65"/>
        <v xml:space="preserve"> </v>
      </c>
      <c r="BC25" s="4" t="str">
        <f t="shared" si="66"/>
        <v xml:space="preserve"> </v>
      </c>
      <c r="BD25" s="747" t="str">
        <f t="shared" si="67"/>
        <v xml:space="preserve"> </v>
      </c>
      <c r="BE25" s="4" t="str">
        <f t="shared" si="68"/>
        <v xml:space="preserve"> </v>
      </c>
      <c r="BF25" s="747" t="str">
        <f t="shared" si="69"/>
        <v xml:space="preserve"> </v>
      </c>
      <c r="BG25" s="4" t="str">
        <f t="shared" si="70"/>
        <v xml:space="preserve"> </v>
      </c>
      <c r="BH25" s="747" t="str">
        <f t="shared" si="71"/>
        <v xml:space="preserve"> </v>
      </c>
      <c r="BI25" s="4" t="str">
        <f t="shared" si="72"/>
        <v xml:space="preserve"> </v>
      </c>
      <c r="BJ25" s="747" t="str">
        <f t="shared" si="73"/>
        <v xml:space="preserve"> </v>
      </c>
      <c r="BK25" s="4" t="str">
        <f t="shared" si="74"/>
        <v xml:space="preserve"> </v>
      </c>
      <c r="BL25" s="747" t="str">
        <f t="shared" si="75"/>
        <v xml:space="preserve"> </v>
      </c>
      <c r="BM25" s="4" t="str">
        <f t="shared" si="76"/>
        <v xml:space="preserve"> </v>
      </c>
      <c r="BN25" s="747" t="str">
        <f t="shared" si="77"/>
        <v xml:space="preserve"> </v>
      </c>
      <c r="BO25" s="4" t="str">
        <f t="shared" si="78"/>
        <v xml:space="preserve"> </v>
      </c>
      <c r="BP25" s="747" t="str">
        <f t="shared" si="79"/>
        <v xml:space="preserve"> </v>
      </c>
      <c r="BQ25" s="133" t="s">
        <v>215</v>
      </c>
      <c r="BR25" s="133"/>
      <c r="BS25" s="389"/>
      <c r="BT25" s="389"/>
      <c r="BU25" s="389"/>
      <c r="BV25" s="389"/>
      <c r="BW25" s="389"/>
      <c r="BX25" s="389"/>
      <c r="BY25" s="389"/>
      <c r="BZ25" s="389"/>
      <c r="CA25" s="389"/>
      <c r="CB25" s="163">
        <f t="shared" si="38"/>
        <v>0</v>
      </c>
      <c r="CC25" s="389"/>
      <c r="CD25" s="389"/>
      <c r="CE25" s="389"/>
      <c r="CF25" s="389"/>
      <c r="CG25" s="389"/>
      <c r="CH25" s="389"/>
      <c r="CI25" s="389"/>
      <c r="CJ25" s="389"/>
      <c r="CK25" s="389"/>
      <c r="CL25" s="389"/>
      <c r="CM25" s="389"/>
      <c r="CN25" s="389"/>
      <c r="CO25" s="389"/>
      <c r="CP25" s="389"/>
      <c r="CQ25" s="389"/>
      <c r="CR25" s="389"/>
      <c r="CS25" s="389"/>
      <c r="CT25" s="389"/>
      <c r="CU25" s="389"/>
      <c r="CV25" s="389"/>
      <c r="CW25" s="389"/>
      <c r="CX25" s="389"/>
      <c r="CY25" s="389"/>
      <c r="CZ25" s="389"/>
      <c r="DA25" s="389"/>
      <c r="DB25" s="389"/>
      <c r="DC25" s="389"/>
      <c r="DD25" s="389"/>
      <c r="DE25" s="389"/>
      <c r="DF25" s="389"/>
      <c r="DG25" s="389"/>
      <c r="DH25" s="389"/>
      <c r="DI25" s="389"/>
      <c r="DJ25" s="389"/>
      <c r="DK25" s="389"/>
      <c r="DL25" s="389"/>
      <c r="DM25" s="389"/>
      <c r="DN25" s="389"/>
      <c r="DO25" s="389"/>
      <c r="DP25" s="389"/>
      <c r="DQ25" s="389"/>
      <c r="DR25" s="389"/>
      <c r="DS25" s="389"/>
      <c r="DT25" s="389"/>
      <c r="DU25" s="389"/>
      <c r="DV25" s="389"/>
      <c r="DW25" s="389"/>
      <c r="DX25" s="389"/>
      <c r="DY25" s="389"/>
      <c r="DZ25" s="389"/>
      <c r="EA25" s="389"/>
      <c r="EB25" s="389"/>
      <c r="EC25" s="389"/>
      <c r="ED25" s="389"/>
      <c r="EE25" s="389"/>
      <c r="EF25" s="389"/>
      <c r="EG25" s="389"/>
      <c r="EH25" s="389"/>
      <c r="EI25" s="389"/>
      <c r="EJ25" s="389"/>
      <c r="EK25" s="389"/>
      <c r="EL25" s="389"/>
      <c r="EM25" s="389"/>
      <c r="EN25" s="389"/>
      <c r="EO25" s="389"/>
      <c r="EP25" s="389"/>
      <c r="EQ25" s="389"/>
      <c r="ER25" s="389"/>
      <c r="ES25" s="389"/>
      <c r="ET25" s="389"/>
      <c r="EU25" s="389"/>
      <c r="EV25" s="389"/>
      <c r="EW25" s="389"/>
      <c r="EX25" s="389"/>
      <c r="EY25" s="389"/>
      <c r="EZ25" s="389"/>
      <c r="FA25" s="389"/>
      <c r="FB25" s="389"/>
      <c r="FC25" s="389"/>
      <c r="FD25" s="389"/>
      <c r="FE25" s="389"/>
      <c r="FF25" s="389"/>
      <c r="FG25" s="389"/>
      <c r="FH25" s="389"/>
      <c r="FI25" s="389"/>
      <c r="FJ25" s="389"/>
      <c r="FK25" s="389"/>
      <c r="FL25" s="389"/>
      <c r="FM25" s="389"/>
      <c r="FN25" s="389"/>
      <c r="FO25" s="389"/>
      <c r="FP25" s="389"/>
      <c r="FQ25" s="389"/>
      <c r="FR25" s="389"/>
      <c r="FS25" s="389"/>
      <c r="FT25" s="389"/>
      <c r="FU25" s="389"/>
      <c r="FV25" s="389"/>
      <c r="FW25" s="389"/>
      <c r="FX25" s="655" t="s">
        <v>359</v>
      </c>
      <c r="FY25" s="656">
        <v>123</v>
      </c>
      <c r="FZ25" s="656">
        <v>30289310</v>
      </c>
      <c r="GA25" s="656">
        <v>35</v>
      </c>
      <c r="GB25" s="656" t="s">
        <v>3</v>
      </c>
      <c r="GC25" s="656">
        <v>16</v>
      </c>
      <c r="GD25" s="656">
        <v>1970</v>
      </c>
      <c r="GE25" s="656">
        <v>0</v>
      </c>
      <c r="GF25" s="656" t="s">
        <v>792</v>
      </c>
      <c r="GG25" s="656">
        <v>0</v>
      </c>
      <c r="GH25" s="656">
        <v>0</v>
      </c>
      <c r="GI25" s="656" t="s">
        <v>792</v>
      </c>
      <c r="GJ25" s="656">
        <v>0</v>
      </c>
      <c r="GK25" s="656" t="s">
        <v>781</v>
      </c>
      <c r="GL25" s="656" t="s">
        <v>782</v>
      </c>
      <c r="GM25" s="656">
        <v>66</v>
      </c>
      <c r="GN25" s="656" t="s">
        <v>783</v>
      </c>
      <c r="GO25" s="656">
        <v>0</v>
      </c>
      <c r="GP25" s="656">
        <v>0</v>
      </c>
      <c r="GQ25" s="656">
        <v>4</v>
      </c>
      <c r="GR25" s="656">
        <v>2</v>
      </c>
      <c r="GS25" s="656">
        <v>2</v>
      </c>
      <c r="GT25" s="656" t="s">
        <v>783</v>
      </c>
      <c r="GU25" s="656" t="s">
        <v>783</v>
      </c>
      <c r="GV25" s="656" t="s">
        <v>783</v>
      </c>
      <c r="GW25" s="656" t="s">
        <v>783</v>
      </c>
      <c r="GX25" s="656" t="s">
        <v>783</v>
      </c>
      <c r="GY25" s="656">
        <v>1649</v>
      </c>
      <c r="GZ25" s="656">
        <v>0.19</v>
      </c>
      <c r="HA25" s="656">
        <v>5</v>
      </c>
      <c r="HB25" s="656" t="s">
        <v>783</v>
      </c>
      <c r="HC25" s="656" t="s">
        <v>782</v>
      </c>
      <c r="HD25" s="656">
        <v>15</v>
      </c>
      <c r="HE25" s="656" t="s">
        <v>783</v>
      </c>
      <c r="HF25" s="656">
        <v>0</v>
      </c>
      <c r="HG25" s="656" t="s">
        <v>783</v>
      </c>
      <c r="HH25" s="656">
        <v>0</v>
      </c>
      <c r="HI25" s="656">
        <v>1</v>
      </c>
      <c r="HJ25" s="656">
        <v>45</v>
      </c>
      <c r="HK25" s="656" t="s">
        <v>784</v>
      </c>
      <c r="HL25" s="656" t="s">
        <v>785</v>
      </c>
      <c r="HM25" s="656" t="s">
        <v>783</v>
      </c>
      <c r="HN25" s="656" t="s">
        <v>783</v>
      </c>
      <c r="HO25" s="656" t="s">
        <v>783</v>
      </c>
      <c r="HP25" s="656" t="s">
        <v>783</v>
      </c>
      <c r="HQ25" s="656" t="s">
        <v>783</v>
      </c>
      <c r="HR25" s="656">
        <v>3979103</v>
      </c>
      <c r="HS25" s="656" t="s">
        <v>783</v>
      </c>
      <c r="HT25" s="656" t="s">
        <v>786</v>
      </c>
      <c r="HU25" s="656" t="s">
        <v>787</v>
      </c>
      <c r="HV25" s="656">
        <v>4</v>
      </c>
      <c r="HW25" s="656">
        <v>2014</v>
      </c>
      <c r="HX25" s="656">
        <v>63</v>
      </c>
      <c r="HY25" s="656">
        <v>0</v>
      </c>
      <c r="HZ25" s="656">
        <v>1003</v>
      </c>
      <c r="IA25" s="657">
        <v>41697.500081018516</v>
      </c>
      <c r="IB25" s="656" t="s">
        <v>788</v>
      </c>
      <c r="IC25" s="656">
        <v>3974625</v>
      </c>
      <c r="ID25" s="656">
        <v>2014</v>
      </c>
      <c r="IE25" s="656">
        <v>1712</v>
      </c>
      <c r="IF25" s="656" t="s">
        <v>783</v>
      </c>
      <c r="IG25" s="656" t="s">
        <v>783</v>
      </c>
      <c r="IH25" s="656" t="s">
        <v>783</v>
      </c>
      <c r="II25" s="656" t="s">
        <v>783</v>
      </c>
      <c r="IJ25" s="656" t="s">
        <v>783</v>
      </c>
      <c r="IK25" s="656" t="s">
        <v>783</v>
      </c>
      <c r="IL25" s="656" t="s">
        <v>783</v>
      </c>
      <c r="IM25" s="656" t="s">
        <v>783</v>
      </c>
      <c r="IN25" s="656" t="s">
        <v>783</v>
      </c>
      <c r="IO25" s="656">
        <v>1649</v>
      </c>
      <c r="IP25" s="657">
        <v>37477.354571759257</v>
      </c>
      <c r="IQ25" s="656">
        <v>4</v>
      </c>
      <c r="IR25" s="656" t="s">
        <v>793</v>
      </c>
      <c r="IS25" s="656">
        <v>2</v>
      </c>
      <c r="IT25" s="658">
        <v>41275</v>
      </c>
      <c r="IU25" s="656" t="s">
        <v>783</v>
      </c>
      <c r="IV25" s="656" t="s">
        <v>783</v>
      </c>
      <c r="IW25" s="656" t="s">
        <v>783</v>
      </c>
      <c r="IX25" s="656" t="s">
        <v>781</v>
      </c>
      <c r="IY25" s="656">
        <v>45</v>
      </c>
      <c r="IZ25" s="656" t="s">
        <v>789</v>
      </c>
      <c r="JA25" s="656" t="s">
        <v>783</v>
      </c>
      <c r="JB25" s="656" t="s">
        <v>783</v>
      </c>
      <c r="JC25" s="656" t="s">
        <v>783</v>
      </c>
      <c r="JD25" s="656">
        <v>329389</v>
      </c>
      <c r="JE25" s="656" t="s">
        <v>783</v>
      </c>
      <c r="JF25" s="656" t="s">
        <v>783</v>
      </c>
      <c r="JG25" s="656" t="s">
        <v>804</v>
      </c>
      <c r="JH25" s="656">
        <v>35</v>
      </c>
      <c r="JI25" s="656" t="s">
        <v>783</v>
      </c>
      <c r="JJ25" s="656" t="s">
        <v>783</v>
      </c>
      <c r="JK25" s="656" t="s">
        <v>783</v>
      </c>
      <c r="JL25" s="656" t="s">
        <v>790</v>
      </c>
      <c r="JM25" s="656">
        <v>4</v>
      </c>
      <c r="JN25" s="656">
        <v>1</v>
      </c>
      <c r="JO25" s="656" t="s">
        <v>783</v>
      </c>
      <c r="JP25" s="656">
        <v>12683066</v>
      </c>
      <c r="JQ25" s="656">
        <v>2013</v>
      </c>
      <c r="JR25" s="656">
        <v>12</v>
      </c>
      <c r="JS25" s="656" t="s">
        <v>783</v>
      </c>
      <c r="JT25" s="656" t="s">
        <v>783</v>
      </c>
      <c r="JU25" s="656" t="s">
        <v>820</v>
      </c>
      <c r="JV25" s="659">
        <v>1054.611134</v>
      </c>
      <c r="JW25">
        <f>JV25</f>
        <v>1054.611134</v>
      </c>
      <c r="JX25" s="225">
        <v>0.19973695719696968</v>
      </c>
    </row>
    <row r="26" spans="1:284" ht="16" thickBot="1">
      <c r="A26" s="905" t="s">
        <v>5</v>
      </c>
      <c r="B26" s="79">
        <f t="shared" si="41"/>
        <v>1</v>
      </c>
      <c r="C26" s="871" t="s">
        <v>62</v>
      </c>
      <c r="D26" s="249" t="s">
        <v>132</v>
      </c>
      <c r="E26" s="103" t="s">
        <v>158</v>
      </c>
      <c r="F26" s="888">
        <v>0.8</v>
      </c>
      <c r="G26" s="120">
        <f t="shared" si="39"/>
        <v>28.710000000000004</v>
      </c>
      <c r="H26" s="46"/>
      <c r="I26" s="3">
        <v>0.8</v>
      </c>
      <c r="J26" s="29"/>
      <c r="K26" s="18"/>
      <c r="L26" s="5"/>
      <c r="M26" s="71">
        <v>3</v>
      </c>
      <c r="N26" s="71">
        <v>3</v>
      </c>
      <c r="O26" s="70">
        <v>5</v>
      </c>
      <c r="P26" s="891">
        <f t="shared" si="82"/>
        <v>11</v>
      </c>
      <c r="Q26" s="897">
        <f t="shared" si="83"/>
        <v>45</v>
      </c>
      <c r="R26" s="46"/>
      <c r="S26" s="3">
        <v>0.8</v>
      </c>
      <c r="T26" s="25"/>
      <c r="U26" s="219">
        <f t="shared" si="80"/>
        <v>60000</v>
      </c>
      <c r="V26" s="219" t="s">
        <v>642</v>
      </c>
      <c r="W26" s="1042">
        <f t="shared" si="42"/>
        <v>60000</v>
      </c>
      <c r="X26" s="537">
        <f t="shared" si="43"/>
        <v>30670.222222222226</v>
      </c>
      <c r="Y26" s="538">
        <f t="shared" si="44"/>
        <v>500</v>
      </c>
      <c r="Z26" s="1034">
        <f t="shared" si="45"/>
        <v>91170.222222222219</v>
      </c>
      <c r="AA26" s="883">
        <v>6</v>
      </c>
      <c r="AB26" s="270">
        <f t="shared" si="46"/>
        <v>16270.222222222224</v>
      </c>
      <c r="AC26" s="566">
        <v>0.25</v>
      </c>
      <c r="AD26" s="562">
        <f t="shared" si="47"/>
        <v>14400</v>
      </c>
      <c r="AE26" s="518"/>
      <c r="AF26" s="270">
        <f t="shared" si="48"/>
        <v>0</v>
      </c>
      <c r="AG26" s="270"/>
      <c r="AH26" s="562">
        <f t="shared" si="49"/>
        <v>0</v>
      </c>
      <c r="AI26" s="270"/>
      <c r="AJ26" s="228">
        <v>0</v>
      </c>
      <c r="AK26" s="902"/>
      <c r="AL26" s="902">
        <v>2024</v>
      </c>
      <c r="AM26" s="18" t="str">
        <f t="shared" si="50"/>
        <v xml:space="preserve"> </v>
      </c>
      <c r="AN26" s="747" t="str">
        <f t="shared" si="51"/>
        <v xml:space="preserve"> </v>
      </c>
      <c r="AO26" s="4" t="str">
        <f t="shared" si="52"/>
        <v xml:space="preserve"> </v>
      </c>
      <c r="AP26" s="747" t="str">
        <f t="shared" si="53"/>
        <v xml:space="preserve"> </v>
      </c>
      <c r="AQ26" s="4" t="str">
        <f t="shared" si="54"/>
        <v xml:space="preserve"> </v>
      </c>
      <c r="AR26" s="747" t="str">
        <f t="shared" si="55"/>
        <v xml:space="preserve"> </v>
      </c>
      <c r="AS26" s="4" t="str">
        <f t="shared" si="56"/>
        <v xml:space="preserve"> </v>
      </c>
      <c r="AT26" s="747" t="str">
        <f t="shared" si="57"/>
        <v xml:space="preserve"> </v>
      </c>
      <c r="AU26" s="4" t="str">
        <f t="shared" si="58"/>
        <v xml:space="preserve"> </v>
      </c>
      <c r="AV26" s="747" t="str">
        <f t="shared" si="59"/>
        <v xml:space="preserve"> </v>
      </c>
      <c r="AW26" s="4" t="str">
        <f t="shared" si="60"/>
        <v xml:space="preserve"> </v>
      </c>
      <c r="AX26" s="747" t="str">
        <f t="shared" si="61"/>
        <v xml:space="preserve"> </v>
      </c>
      <c r="AY26" s="4">
        <f t="shared" si="62"/>
        <v>0.8</v>
      </c>
      <c r="AZ26" s="747">
        <f t="shared" si="63"/>
        <v>91170.222222222219</v>
      </c>
      <c r="BA26" s="4" t="str">
        <f t="shared" si="64"/>
        <v xml:space="preserve"> </v>
      </c>
      <c r="BB26" s="747" t="str">
        <f t="shared" si="65"/>
        <v xml:space="preserve"> </v>
      </c>
      <c r="BC26" s="4" t="str">
        <f t="shared" si="66"/>
        <v xml:space="preserve"> </v>
      </c>
      <c r="BD26" s="747" t="str">
        <f t="shared" si="67"/>
        <v xml:space="preserve"> </v>
      </c>
      <c r="BE26" s="4" t="str">
        <f t="shared" si="68"/>
        <v xml:space="preserve"> </v>
      </c>
      <c r="BF26" s="747" t="str">
        <f t="shared" si="69"/>
        <v xml:space="preserve"> </v>
      </c>
      <c r="BG26" s="4" t="str">
        <f t="shared" si="70"/>
        <v xml:space="preserve"> </v>
      </c>
      <c r="BH26" s="747" t="str">
        <f t="shared" si="71"/>
        <v xml:space="preserve"> </v>
      </c>
      <c r="BI26" s="4" t="str">
        <f t="shared" si="72"/>
        <v xml:space="preserve"> </v>
      </c>
      <c r="BJ26" s="747" t="str">
        <f t="shared" si="73"/>
        <v xml:space="preserve"> </v>
      </c>
      <c r="BK26" s="4" t="str">
        <f t="shared" si="74"/>
        <v xml:space="preserve"> </v>
      </c>
      <c r="BL26" s="747" t="str">
        <f t="shared" si="75"/>
        <v xml:space="preserve"> </v>
      </c>
      <c r="BM26" s="4" t="str">
        <f t="shared" si="76"/>
        <v xml:space="preserve"> </v>
      </c>
      <c r="BN26" s="747" t="str">
        <f t="shared" si="77"/>
        <v xml:space="preserve"> </v>
      </c>
      <c r="BO26" s="4" t="str">
        <f t="shared" si="78"/>
        <v xml:space="preserve"> </v>
      </c>
      <c r="BP26" s="747" t="str">
        <f t="shared" si="79"/>
        <v xml:space="preserve"> </v>
      </c>
      <c r="BQ26" s="133"/>
      <c r="BR26" s="133"/>
      <c r="BS26" s="389"/>
      <c r="BT26" s="389"/>
      <c r="BU26" s="389"/>
      <c r="BV26" s="389"/>
      <c r="BW26" s="389"/>
      <c r="BX26" s="389"/>
      <c r="BY26" s="389"/>
      <c r="BZ26" s="389"/>
      <c r="CA26" s="389"/>
      <c r="CB26" s="163">
        <f t="shared" si="38"/>
        <v>0</v>
      </c>
      <c r="CC26" s="389"/>
      <c r="CD26" s="389"/>
      <c r="CE26" s="389"/>
      <c r="CF26" s="389"/>
      <c r="CG26" s="389"/>
      <c r="CH26" s="389"/>
      <c r="CI26" s="389"/>
      <c r="CJ26" s="389"/>
      <c r="CK26" s="389"/>
      <c r="CL26" s="389"/>
      <c r="CM26" s="389"/>
      <c r="CN26" s="389"/>
      <c r="CO26" s="389"/>
      <c r="CP26" s="389"/>
      <c r="CQ26" s="389"/>
      <c r="CR26" s="389"/>
      <c r="CS26" s="389"/>
      <c r="CT26" s="389"/>
      <c r="CU26" s="389"/>
      <c r="CV26" s="389"/>
      <c r="CW26" s="389"/>
      <c r="CX26" s="389"/>
      <c r="CY26" s="389"/>
      <c r="CZ26" s="389"/>
      <c r="DA26" s="389"/>
      <c r="DB26" s="389"/>
      <c r="DC26" s="389"/>
      <c r="DD26" s="389"/>
      <c r="DE26" s="389"/>
      <c r="DF26" s="389"/>
      <c r="DG26" s="389"/>
      <c r="DH26" s="389"/>
      <c r="DI26" s="389"/>
      <c r="DJ26" s="389"/>
      <c r="DK26" s="389"/>
      <c r="DL26" s="389"/>
      <c r="DM26" s="389"/>
      <c r="DN26" s="389"/>
      <c r="DO26" s="389"/>
      <c r="DP26" s="389"/>
      <c r="DQ26" s="389"/>
      <c r="DR26" s="389"/>
      <c r="DS26" s="389"/>
      <c r="DT26" s="389"/>
      <c r="DU26" s="389"/>
      <c r="DV26" s="389"/>
      <c r="DW26" s="389"/>
      <c r="DX26" s="389"/>
      <c r="DY26" s="389"/>
      <c r="DZ26" s="389"/>
      <c r="EA26" s="389"/>
      <c r="EB26" s="389"/>
      <c r="EC26" s="389"/>
      <c r="ED26" s="389"/>
      <c r="EE26" s="389"/>
      <c r="EF26" s="389"/>
      <c r="EG26" s="389"/>
      <c r="EH26" s="389"/>
      <c r="EI26" s="389"/>
      <c r="EJ26" s="389"/>
      <c r="EK26" s="389"/>
      <c r="EL26" s="389"/>
      <c r="EM26" s="389"/>
      <c r="EN26" s="389"/>
      <c r="EO26" s="389"/>
      <c r="EP26" s="389"/>
      <c r="EQ26" s="389"/>
      <c r="ER26" s="389"/>
      <c r="ES26" s="389"/>
      <c r="ET26" s="389"/>
      <c r="EU26" s="389"/>
      <c r="EV26" s="389"/>
      <c r="EW26" s="389"/>
      <c r="EX26" s="389"/>
      <c r="EY26" s="389"/>
      <c r="EZ26" s="389"/>
      <c r="FA26" s="389"/>
      <c r="FB26" s="389"/>
      <c r="FC26" s="389"/>
      <c r="FD26" s="389"/>
      <c r="FE26" s="389"/>
      <c r="FF26" s="389"/>
      <c r="FG26" s="389"/>
      <c r="FH26" s="389"/>
      <c r="FI26" s="389"/>
      <c r="FJ26" s="389"/>
      <c r="FK26" s="389"/>
      <c r="FL26" s="389"/>
      <c r="FM26" s="389"/>
      <c r="FN26" s="389"/>
      <c r="FO26" s="389"/>
      <c r="FP26" s="389"/>
      <c r="FQ26" s="389"/>
      <c r="FR26" s="389"/>
      <c r="FS26" s="389"/>
      <c r="FT26" s="389"/>
      <c r="FU26" s="389"/>
      <c r="FV26" s="389"/>
      <c r="FW26" s="389"/>
      <c r="FX26" s="655" t="s">
        <v>307</v>
      </c>
      <c r="FY26" s="656">
        <v>204</v>
      </c>
      <c r="FZ26" s="656">
        <v>30289313</v>
      </c>
      <c r="GA26" s="656">
        <v>55</v>
      </c>
      <c r="GB26" s="656" t="s">
        <v>798</v>
      </c>
      <c r="GC26" s="656">
        <v>20</v>
      </c>
      <c r="GD26" s="656">
        <v>2004</v>
      </c>
      <c r="GE26" s="656">
        <v>2</v>
      </c>
      <c r="GF26" s="656" t="s">
        <v>148</v>
      </c>
      <c r="GG26" s="656">
        <v>2</v>
      </c>
      <c r="GH26" s="656">
        <v>2</v>
      </c>
      <c r="GI26" s="656" t="s">
        <v>148</v>
      </c>
      <c r="GJ26" s="656">
        <v>2</v>
      </c>
      <c r="GK26" s="656" t="s">
        <v>781</v>
      </c>
      <c r="GL26" s="656" t="s">
        <v>793</v>
      </c>
      <c r="GM26" s="656">
        <v>66</v>
      </c>
      <c r="GN26" s="656" t="s">
        <v>783</v>
      </c>
      <c r="GO26" s="656">
        <v>0</v>
      </c>
      <c r="GP26" s="656">
        <v>0</v>
      </c>
      <c r="GQ26" s="656">
        <v>4</v>
      </c>
      <c r="GR26" s="656">
        <v>2</v>
      </c>
      <c r="GS26" s="656">
        <v>7</v>
      </c>
      <c r="GT26" s="656" t="s">
        <v>783</v>
      </c>
      <c r="GU26" s="656" t="s">
        <v>783</v>
      </c>
      <c r="GV26" s="656" t="s">
        <v>783</v>
      </c>
      <c r="GW26" s="656" t="s">
        <v>783</v>
      </c>
      <c r="GX26" s="656" t="s">
        <v>783</v>
      </c>
      <c r="GY26" s="656">
        <v>1649</v>
      </c>
      <c r="GZ26" s="656">
        <v>0.36</v>
      </c>
      <c r="HA26" s="656">
        <v>5</v>
      </c>
      <c r="HB26" s="656" t="s">
        <v>783</v>
      </c>
      <c r="HC26" s="656" t="s">
        <v>782</v>
      </c>
      <c r="HD26" s="656">
        <v>15</v>
      </c>
      <c r="HE26" s="656" t="s">
        <v>783</v>
      </c>
      <c r="HF26" s="656">
        <v>0</v>
      </c>
      <c r="HG26" s="656" t="s">
        <v>783</v>
      </c>
      <c r="HH26" s="656">
        <v>0</v>
      </c>
      <c r="HI26" s="656">
        <v>1</v>
      </c>
      <c r="HJ26" s="656">
        <v>45</v>
      </c>
      <c r="HK26" s="656" t="s">
        <v>784</v>
      </c>
      <c r="HL26" s="656" t="s">
        <v>785</v>
      </c>
      <c r="HM26" s="656" t="s">
        <v>783</v>
      </c>
      <c r="HN26" s="656" t="s">
        <v>783</v>
      </c>
      <c r="HO26" s="656" t="s">
        <v>783</v>
      </c>
      <c r="HP26" s="656" t="s">
        <v>783</v>
      </c>
      <c r="HQ26" s="656" t="s">
        <v>783</v>
      </c>
      <c r="HR26" s="656">
        <v>3978932</v>
      </c>
      <c r="HS26" s="656" t="s">
        <v>783</v>
      </c>
      <c r="HT26" s="656" t="s">
        <v>786</v>
      </c>
      <c r="HU26" s="656" t="s">
        <v>787</v>
      </c>
      <c r="HV26" s="656">
        <v>4</v>
      </c>
      <c r="HW26" s="656">
        <v>2014</v>
      </c>
      <c r="HX26" s="656">
        <v>63</v>
      </c>
      <c r="HY26" s="656">
        <v>0</v>
      </c>
      <c r="HZ26" s="656">
        <v>1901</v>
      </c>
      <c r="IA26" s="657">
        <v>41697.500081018516</v>
      </c>
      <c r="IB26" s="656" t="s">
        <v>788</v>
      </c>
      <c r="IC26" s="656">
        <v>3974454</v>
      </c>
      <c r="ID26" s="656">
        <v>2014</v>
      </c>
      <c r="IE26" s="656">
        <v>1712</v>
      </c>
      <c r="IF26" s="656" t="s">
        <v>783</v>
      </c>
      <c r="IG26" s="656" t="s">
        <v>783</v>
      </c>
      <c r="IH26" s="656" t="s">
        <v>783</v>
      </c>
      <c r="II26" s="656" t="s">
        <v>783</v>
      </c>
      <c r="IJ26" s="656" t="s">
        <v>783</v>
      </c>
      <c r="IK26" s="656" t="s">
        <v>783</v>
      </c>
      <c r="IL26" s="656" t="s">
        <v>783</v>
      </c>
      <c r="IM26" s="656" t="s">
        <v>783</v>
      </c>
      <c r="IN26" s="656" t="s">
        <v>783</v>
      </c>
      <c r="IO26" s="656">
        <v>1649</v>
      </c>
      <c r="IP26" s="657">
        <v>37477.354571759257</v>
      </c>
      <c r="IQ26" s="656">
        <v>2</v>
      </c>
      <c r="IR26" s="656" t="s">
        <v>793</v>
      </c>
      <c r="IS26" s="656">
        <v>7</v>
      </c>
      <c r="IT26" s="658">
        <v>41275</v>
      </c>
      <c r="IU26" s="656" t="s">
        <v>783</v>
      </c>
      <c r="IV26" s="656" t="s">
        <v>783</v>
      </c>
      <c r="IW26" s="656" t="s">
        <v>783</v>
      </c>
      <c r="IX26" s="656" t="s">
        <v>781</v>
      </c>
      <c r="IY26" s="656">
        <v>45</v>
      </c>
      <c r="IZ26" s="656" t="s">
        <v>789</v>
      </c>
      <c r="JA26" s="656" t="s">
        <v>783</v>
      </c>
      <c r="JB26" s="656" t="s">
        <v>783</v>
      </c>
      <c r="JC26" s="656" t="s">
        <v>783</v>
      </c>
      <c r="JD26" s="656">
        <v>329390</v>
      </c>
      <c r="JE26" s="656" t="s">
        <v>783</v>
      </c>
      <c r="JF26" s="656" t="s">
        <v>783</v>
      </c>
      <c r="JG26" s="656" t="s">
        <v>799</v>
      </c>
      <c r="JH26" s="656">
        <v>55</v>
      </c>
      <c r="JI26" s="656" t="s">
        <v>783</v>
      </c>
      <c r="JJ26" s="656" t="s">
        <v>783</v>
      </c>
      <c r="JK26" s="656" t="s">
        <v>783</v>
      </c>
      <c r="JL26" s="656" t="s">
        <v>790</v>
      </c>
      <c r="JM26" s="656">
        <v>4</v>
      </c>
      <c r="JN26" s="656">
        <v>3</v>
      </c>
      <c r="JO26" s="656" t="s">
        <v>783</v>
      </c>
      <c r="JP26" s="656">
        <v>10711928</v>
      </c>
      <c r="JQ26" s="656">
        <v>2011</v>
      </c>
      <c r="JR26" s="656">
        <v>3</v>
      </c>
      <c r="JS26" s="656" t="s">
        <v>783</v>
      </c>
      <c r="JT26" s="656" t="s">
        <v>783</v>
      </c>
      <c r="JU26" s="656" t="s">
        <v>821</v>
      </c>
      <c r="JV26" s="659">
        <v>1729.0916910000001</v>
      </c>
      <c r="JW26">
        <f>JV26</f>
        <v>1729.0916910000001</v>
      </c>
      <c r="JX26" s="225">
        <v>0.32747948693181822</v>
      </c>
    </row>
    <row r="27" spans="1:284" ht="16" thickBot="1">
      <c r="A27" s="905" t="s">
        <v>5</v>
      </c>
      <c r="B27" s="79">
        <f t="shared" si="41"/>
        <v>1</v>
      </c>
      <c r="C27" s="871" t="s">
        <v>123</v>
      </c>
      <c r="D27" s="249" t="s">
        <v>135</v>
      </c>
      <c r="E27" s="103" t="s">
        <v>199</v>
      </c>
      <c r="F27" s="888">
        <v>0.6</v>
      </c>
      <c r="G27" s="120">
        <f t="shared" si="39"/>
        <v>29.310000000000006</v>
      </c>
      <c r="H27" s="46"/>
      <c r="I27" s="3">
        <v>0.6</v>
      </c>
      <c r="J27" s="29"/>
      <c r="K27" s="18" t="s">
        <v>15</v>
      </c>
      <c r="L27" s="5"/>
      <c r="M27" s="71">
        <v>2</v>
      </c>
      <c r="N27" s="71">
        <v>3</v>
      </c>
      <c r="O27" s="70">
        <v>5</v>
      </c>
      <c r="P27" s="891">
        <f t="shared" si="82"/>
        <v>10</v>
      </c>
      <c r="Q27" s="897">
        <f t="shared" si="83"/>
        <v>30</v>
      </c>
      <c r="R27" s="46"/>
      <c r="S27" s="3">
        <v>0.6</v>
      </c>
      <c r="T27" s="25"/>
      <c r="U27" s="219">
        <f t="shared" si="80"/>
        <v>45000</v>
      </c>
      <c r="V27" s="219" t="s">
        <v>642</v>
      </c>
      <c r="W27" s="1042">
        <f t="shared" si="42"/>
        <v>45000</v>
      </c>
      <c r="X27" s="537">
        <f t="shared" si="43"/>
        <v>18000</v>
      </c>
      <c r="Y27" s="538">
        <f t="shared" si="44"/>
        <v>500</v>
      </c>
      <c r="Z27" s="1034">
        <f t="shared" si="45"/>
        <v>63500</v>
      </c>
      <c r="AA27" s="883"/>
      <c r="AB27" s="270">
        <f t="shared" si="46"/>
        <v>0</v>
      </c>
      <c r="AC27" s="553"/>
      <c r="AD27" s="562">
        <f t="shared" si="47"/>
        <v>0</v>
      </c>
      <c r="AE27" s="518">
        <v>300</v>
      </c>
      <c r="AF27" s="270">
        <f t="shared" si="48"/>
        <v>18000</v>
      </c>
      <c r="AG27" s="270"/>
      <c r="AH27" s="562">
        <f t="shared" si="49"/>
        <v>0</v>
      </c>
      <c r="AI27" s="270"/>
      <c r="AJ27" s="228">
        <v>0</v>
      </c>
      <c r="AK27" s="902"/>
      <c r="AL27" s="902">
        <v>2024</v>
      </c>
      <c r="AM27" s="18" t="str">
        <f t="shared" si="50"/>
        <v xml:space="preserve"> </v>
      </c>
      <c r="AN27" s="747" t="str">
        <f t="shared" si="51"/>
        <v xml:space="preserve"> </v>
      </c>
      <c r="AO27" s="4" t="str">
        <f t="shared" si="52"/>
        <v xml:space="preserve"> </v>
      </c>
      <c r="AP27" s="747" t="str">
        <f t="shared" si="53"/>
        <v xml:space="preserve"> </v>
      </c>
      <c r="AQ27" s="4" t="str">
        <f t="shared" si="54"/>
        <v xml:space="preserve"> </v>
      </c>
      <c r="AR27" s="747" t="str">
        <f t="shared" si="55"/>
        <v xml:space="preserve"> </v>
      </c>
      <c r="AS27" s="4" t="str">
        <f t="shared" si="56"/>
        <v xml:space="preserve"> </v>
      </c>
      <c r="AT27" s="747" t="str">
        <f t="shared" si="57"/>
        <v xml:space="preserve"> </v>
      </c>
      <c r="AU27" s="4" t="str">
        <f t="shared" si="58"/>
        <v xml:space="preserve"> </v>
      </c>
      <c r="AV27" s="747" t="str">
        <f t="shared" si="59"/>
        <v xml:space="preserve"> </v>
      </c>
      <c r="AW27" s="4" t="str">
        <f t="shared" si="60"/>
        <v xml:space="preserve"> </v>
      </c>
      <c r="AX27" s="747" t="str">
        <f t="shared" si="61"/>
        <v xml:space="preserve"> </v>
      </c>
      <c r="AY27" s="4">
        <f t="shared" si="62"/>
        <v>0.6</v>
      </c>
      <c r="AZ27" s="747">
        <f t="shared" si="63"/>
        <v>63500</v>
      </c>
      <c r="BA27" s="4" t="str">
        <f t="shared" si="64"/>
        <v xml:space="preserve"> </v>
      </c>
      <c r="BB27" s="747" t="str">
        <f t="shared" si="65"/>
        <v xml:space="preserve"> </v>
      </c>
      <c r="BC27" s="4" t="str">
        <f t="shared" si="66"/>
        <v xml:space="preserve"> </v>
      </c>
      <c r="BD27" s="747" t="str">
        <f t="shared" si="67"/>
        <v xml:space="preserve"> </v>
      </c>
      <c r="BE27" s="4" t="str">
        <f t="shared" si="68"/>
        <v xml:space="preserve"> </v>
      </c>
      <c r="BF27" s="747" t="str">
        <f t="shared" si="69"/>
        <v xml:space="preserve"> </v>
      </c>
      <c r="BG27" s="4" t="str">
        <f t="shared" si="70"/>
        <v xml:space="preserve"> </v>
      </c>
      <c r="BH27" s="747" t="str">
        <f t="shared" si="71"/>
        <v xml:space="preserve"> </v>
      </c>
      <c r="BI27" s="4" t="str">
        <f t="shared" si="72"/>
        <v xml:space="preserve"> </v>
      </c>
      <c r="BJ27" s="747" t="str">
        <f t="shared" si="73"/>
        <v xml:space="preserve"> </v>
      </c>
      <c r="BK27" s="4" t="str">
        <f t="shared" si="74"/>
        <v xml:space="preserve"> </v>
      </c>
      <c r="BL27" s="747" t="str">
        <f t="shared" si="75"/>
        <v xml:space="preserve"> </v>
      </c>
      <c r="BM27" s="4" t="str">
        <f t="shared" si="76"/>
        <v xml:space="preserve"> </v>
      </c>
      <c r="BN27" s="747" t="str">
        <f t="shared" si="77"/>
        <v xml:space="preserve"> </v>
      </c>
      <c r="BO27" s="4" t="str">
        <f t="shared" si="78"/>
        <v xml:space="preserve"> </v>
      </c>
      <c r="BP27" s="747" t="str">
        <f t="shared" si="79"/>
        <v xml:space="preserve"> </v>
      </c>
      <c r="BQ27" s="133" t="s">
        <v>200</v>
      </c>
      <c r="BR27" s="133"/>
      <c r="BS27" s="389"/>
      <c r="BT27" s="389"/>
      <c r="BU27" s="389"/>
      <c r="BV27" s="389"/>
      <c r="BW27" s="389"/>
      <c r="BX27" s="389"/>
      <c r="BY27" s="389"/>
      <c r="BZ27" s="389"/>
      <c r="CA27" s="389"/>
      <c r="CB27" s="163">
        <f t="shared" si="38"/>
        <v>0</v>
      </c>
      <c r="CC27" s="389"/>
      <c r="CD27" s="389"/>
      <c r="CE27" s="389"/>
      <c r="CF27" s="389"/>
      <c r="CG27" s="389"/>
      <c r="CH27" s="389"/>
      <c r="CI27" s="389"/>
      <c r="CJ27" s="389"/>
      <c r="CK27" s="389"/>
      <c r="CL27" s="389"/>
      <c r="CM27" s="389"/>
      <c r="CN27" s="389"/>
      <c r="CO27" s="389"/>
      <c r="CP27" s="389"/>
      <c r="CQ27" s="389"/>
      <c r="CR27" s="389"/>
      <c r="CS27" s="389"/>
      <c r="CT27" s="389"/>
      <c r="CU27" s="389"/>
      <c r="CV27" s="389"/>
      <c r="CW27" s="389"/>
      <c r="CX27" s="389"/>
      <c r="CY27" s="389"/>
      <c r="CZ27" s="389"/>
      <c r="DA27" s="389"/>
      <c r="DB27" s="389"/>
      <c r="DC27" s="389"/>
      <c r="DD27" s="389"/>
      <c r="DE27" s="389"/>
      <c r="DF27" s="389"/>
      <c r="DG27" s="389"/>
      <c r="DH27" s="389"/>
      <c r="DI27" s="389"/>
      <c r="DJ27" s="389"/>
      <c r="DK27" s="389"/>
      <c r="DL27" s="389"/>
      <c r="DM27" s="389"/>
      <c r="DN27" s="389"/>
      <c r="DO27" s="389"/>
      <c r="DP27" s="389"/>
      <c r="DQ27" s="389"/>
      <c r="DR27" s="389"/>
      <c r="DS27" s="389"/>
      <c r="DT27" s="389"/>
      <c r="DU27" s="389"/>
      <c r="DV27" s="389"/>
      <c r="DW27" s="389"/>
      <c r="DX27" s="389"/>
      <c r="DY27" s="389"/>
      <c r="DZ27" s="389"/>
      <c r="EA27" s="389"/>
      <c r="EB27" s="389"/>
      <c r="EC27" s="389"/>
      <c r="ED27" s="389"/>
      <c r="EE27" s="389"/>
      <c r="EF27" s="389"/>
      <c r="EG27" s="389"/>
      <c r="EH27" s="389"/>
      <c r="EI27" s="389"/>
      <c r="EJ27" s="389"/>
      <c r="EK27" s="389"/>
      <c r="EL27" s="389"/>
      <c r="EM27" s="389"/>
      <c r="EN27" s="389"/>
      <c r="EO27" s="389"/>
      <c r="EP27" s="389"/>
      <c r="EQ27" s="389"/>
      <c r="ER27" s="389"/>
      <c r="ES27" s="389"/>
      <c r="ET27" s="389"/>
      <c r="EU27" s="389"/>
      <c r="EV27" s="389"/>
      <c r="EW27" s="389"/>
      <c r="EX27" s="389"/>
      <c r="EY27" s="389"/>
      <c r="EZ27" s="389"/>
      <c r="FA27" s="389"/>
      <c r="FB27" s="389"/>
      <c r="FC27" s="389"/>
      <c r="FD27" s="389"/>
      <c r="FE27" s="389"/>
      <c r="FF27" s="389"/>
      <c r="FG27" s="389"/>
      <c r="FH27" s="389"/>
      <c r="FI27" s="389"/>
      <c r="FJ27" s="389"/>
      <c r="FK27" s="389"/>
      <c r="FL27" s="389"/>
      <c r="FM27" s="389"/>
      <c r="FN27" s="389"/>
      <c r="FO27" s="389"/>
      <c r="FP27" s="389"/>
      <c r="FQ27" s="389"/>
      <c r="FR27" s="389"/>
      <c r="FS27" s="389"/>
      <c r="FT27" s="389"/>
      <c r="FU27" s="389"/>
      <c r="FV27" s="389"/>
      <c r="FW27" s="389"/>
      <c r="FX27" s="625" t="s">
        <v>296</v>
      </c>
      <c r="FY27" s="626">
        <v>112</v>
      </c>
      <c r="FZ27" s="626">
        <v>28092668</v>
      </c>
      <c r="GA27" s="626">
        <v>40</v>
      </c>
      <c r="GB27" s="626" t="s">
        <v>779</v>
      </c>
      <c r="GC27" s="626">
        <v>22</v>
      </c>
      <c r="GD27" s="626">
        <v>2012</v>
      </c>
      <c r="GE27" s="626">
        <v>1</v>
      </c>
      <c r="GF27" s="626" t="s">
        <v>780</v>
      </c>
      <c r="GG27" s="626">
        <v>1</v>
      </c>
      <c r="GH27" s="626">
        <v>1</v>
      </c>
      <c r="GI27" s="626" t="s">
        <v>780</v>
      </c>
      <c r="GJ27" s="626">
        <v>1</v>
      </c>
      <c r="GK27" s="626" t="s">
        <v>781</v>
      </c>
      <c r="GL27" s="626" t="s">
        <v>782</v>
      </c>
      <c r="GM27" s="626">
        <v>66</v>
      </c>
      <c r="GN27" s="626" t="s">
        <v>783</v>
      </c>
      <c r="GO27" s="626">
        <v>0</v>
      </c>
      <c r="GP27" s="626">
        <v>0</v>
      </c>
      <c r="GQ27" s="626">
        <v>4</v>
      </c>
      <c r="GR27" s="626">
        <v>2</v>
      </c>
      <c r="GS27" s="626" t="s">
        <v>783</v>
      </c>
      <c r="GT27" s="626" t="s">
        <v>783</v>
      </c>
      <c r="GU27" s="626" t="s">
        <v>783</v>
      </c>
      <c r="GV27" s="626" t="s">
        <v>783</v>
      </c>
      <c r="GW27" s="626" t="s">
        <v>783</v>
      </c>
      <c r="GX27" s="626" t="s">
        <v>783</v>
      </c>
      <c r="GY27" s="626">
        <v>1649</v>
      </c>
      <c r="GZ27" s="626">
        <v>0.09</v>
      </c>
      <c r="HA27" s="626">
        <v>5</v>
      </c>
      <c r="HB27" s="626" t="s">
        <v>783</v>
      </c>
      <c r="HC27" s="626" t="s">
        <v>782</v>
      </c>
      <c r="HD27" s="626">
        <v>15</v>
      </c>
      <c r="HE27" s="626" t="s">
        <v>783</v>
      </c>
      <c r="HF27" s="626">
        <v>0</v>
      </c>
      <c r="HG27" s="626" t="s">
        <v>783</v>
      </c>
      <c r="HH27" s="626">
        <v>0</v>
      </c>
      <c r="HI27" s="626">
        <v>1</v>
      </c>
      <c r="HJ27" s="626">
        <v>45</v>
      </c>
      <c r="HK27" s="626" t="s">
        <v>784</v>
      </c>
      <c r="HL27" s="626" t="s">
        <v>785</v>
      </c>
      <c r="HM27" s="626" t="s">
        <v>783</v>
      </c>
      <c r="HN27" s="626" t="s">
        <v>783</v>
      </c>
      <c r="HO27" s="626" t="s">
        <v>783</v>
      </c>
      <c r="HP27" s="626" t="s">
        <v>783</v>
      </c>
      <c r="HQ27" s="626" t="s">
        <v>783</v>
      </c>
      <c r="HR27" s="626">
        <v>3978959</v>
      </c>
      <c r="HS27" s="626" t="s">
        <v>783</v>
      </c>
      <c r="HT27" s="626" t="s">
        <v>786</v>
      </c>
      <c r="HU27" s="626" t="s">
        <v>787</v>
      </c>
      <c r="HV27" s="626">
        <v>4</v>
      </c>
      <c r="HW27" s="626">
        <v>2013</v>
      </c>
      <c r="HX27" s="626">
        <v>63</v>
      </c>
      <c r="HY27" s="626">
        <v>0</v>
      </c>
      <c r="HZ27" s="626">
        <v>475</v>
      </c>
      <c r="IA27" s="627">
        <v>41358.405266203707</v>
      </c>
      <c r="IB27" s="626" t="s">
        <v>788</v>
      </c>
      <c r="IC27" s="626">
        <v>3974481</v>
      </c>
      <c r="ID27" s="626">
        <v>2013</v>
      </c>
      <c r="IE27" s="626">
        <v>1712</v>
      </c>
      <c r="IF27" s="626" t="s">
        <v>783</v>
      </c>
      <c r="IG27" s="626" t="s">
        <v>783</v>
      </c>
      <c r="IH27" s="626" t="s">
        <v>783</v>
      </c>
      <c r="II27" s="626" t="s">
        <v>783</v>
      </c>
      <c r="IJ27" s="626" t="s">
        <v>783</v>
      </c>
      <c r="IK27" s="626" t="s">
        <v>783</v>
      </c>
      <c r="IL27" s="626" t="s">
        <v>783</v>
      </c>
      <c r="IM27" s="626" t="s">
        <v>783</v>
      </c>
      <c r="IN27" s="626" t="s">
        <v>783</v>
      </c>
      <c r="IO27" s="626">
        <v>1649</v>
      </c>
      <c r="IP27" s="627">
        <v>37477.354571759257</v>
      </c>
      <c r="IQ27" s="626" t="s">
        <v>783</v>
      </c>
      <c r="IR27" s="626" t="s">
        <v>783</v>
      </c>
      <c r="IS27" s="626" t="s">
        <v>783</v>
      </c>
      <c r="IT27" s="626" t="s">
        <v>783</v>
      </c>
      <c r="IU27" s="626" t="s">
        <v>783</v>
      </c>
      <c r="IV27" s="626" t="s">
        <v>783</v>
      </c>
      <c r="IW27" s="626" t="s">
        <v>783</v>
      </c>
      <c r="IX27" s="626" t="s">
        <v>781</v>
      </c>
      <c r="IY27" s="626">
        <v>45</v>
      </c>
      <c r="IZ27" s="626" t="s">
        <v>789</v>
      </c>
      <c r="JA27" s="626" t="s">
        <v>783</v>
      </c>
      <c r="JB27" s="626" t="s">
        <v>783</v>
      </c>
      <c r="JC27" s="626" t="s">
        <v>783</v>
      </c>
      <c r="JD27" s="626">
        <v>329391</v>
      </c>
      <c r="JE27" s="626" t="s">
        <v>783</v>
      </c>
      <c r="JF27" s="626" t="s">
        <v>783</v>
      </c>
      <c r="JG27" s="626" t="s">
        <v>783</v>
      </c>
      <c r="JH27" s="626" t="s">
        <v>783</v>
      </c>
      <c r="JI27" s="626" t="s">
        <v>783</v>
      </c>
      <c r="JJ27" s="626" t="s">
        <v>783</v>
      </c>
      <c r="JK27" s="626" t="s">
        <v>783</v>
      </c>
      <c r="JL27" s="626" t="s">
        <v>790</v>
      </c>
      <c r="JM27" s="626">
        <v>4</v>
      </c>
      <c r="JN27" s="626">
        <v>2</v>
      </c>
      <c r="JO27" s="626" t="s">
        <v>783</v>
      </c>
      <c r="JP27" s="626">
        <v>10711928</v>
      </c>
      <c r="JQ27" s="626">
        <v>2011</v>
      </c>
      <c r="JR27" s="626">
        <v>3</v>
      </c>
      <c r="JS27" s="626" t="s">
        <v>783</v>
      </c>
      <c r="JT27" s="626" t="s">
        <v>783</v>
      </c>
      <c r="JU27" s="626" t="s">
        <v>822</v>
      </c>
      <c r="JV27" s="628">
        <v>435.54978799999998</v>
      </c>
      <c r="JW27">
        <f>SUM(JV27:JV27)</f>
        <v>435.54978799999998</v>
      </c>
      <c r="JX27" s="225">
        <v>0.16268023087121211</v>
      </c>
    </row>
    <row r="28" spans="1:284" ht="16" thickBot="1">
      <c r="A28" s="905" t="s">
        <v>5</v>
      </c>
      <c r="B28" s="79">
        <f t="shared" si="41"/>
        <v>1</v>
      </c>
      <c r="C28" s="871" t="s">
        <v>83</v>
      </c>
      <c r="D28" s="249" t="s">
        <v>162</v>
      </c>
      <c r="E28" s="103" t="s">
        <v>141</v>
      </c>
      <c r="F28" s="888">
        <v>0.28000000000000003</v>
      </c>
      <c r="G28" s="120">
        <f t="shared" si="39"/>
        <v>29.590000000000007</v>
      </c>
      <c r="H28" s="46"/>
      <c r="I28" s="3">
        <v>0.28000000000000003</v>
      </c>
      <c r="J28" s="29"/>
      <c r="K28" s="18" t="s">
        <v>103</v>
      </c>
      <c r="L28" s="5"/>
      <c r="M28" s="71">
        <v>3</v>
      </c>
      <c r="N28" s="71">
        <v>3</v>
      </c>
      <c r="O28" s="70">
        <v>4</v>
      </c>
      <c r="P28" s="891">
        <f t="shared" si="82"/>
        <v>10</v>
      </c>
      <c r="Q28" s="897">
        <f t="shared" si="83"/>
        <v>36</v>
      </c>
      <c r="R28" s="46"/>
      <c r="S28" s="3">
        <f>I28</f>
        <v>0.28000000000000003</v>
      </c>
      <c r="T28" s="43"/>
      <c r="U28" s="219">
        <f t="shared" si="80"/>
        <v>21000.000000000004</v>
      </c>
      <c r="V28" s="219" t="s">
        <v>642</v>
      </c>
      <c r="W28" s="1042">
        <f t="shared" si="42"/>
        <v>21000.000000000004</v>
      </c>
      <c r="X28" s="537">
        <f t="shared" si="43"/>
        <v>10000</v>
      </c>
      <c r="Y28" s="538">
        <f t="shared" si="44"/>
        <v>500</v>
      </c>
      <c r="Z28" s="1034">
        <f t="shared" si="45"/>
        <v>31500.000000000004</v>
      </c>
      <c r="AA28" s="883"/>
      <c r="AB28" s="270">
        <f t="shared" si="46"/>
        <v>0</v>
      </c>
      <c r="AC28" s="553"/>
      <c r="AD28" s="562">
        <f t="shared" si="47"/>
        <v>0</v>
      </c>
      <c r="AE28" s="518"/>
      <c r="AF28" s="270">
        <f t="shared" si="48"/>
        <v>0</v>
      </c>
      <c r="AG28" s="270" t="s">
        <v>649</v>
      </c>
      <c r="AH28" s="562">
        <f t="shared" si="49"/>
        <v>10000</v>
      </c>
      <c r="AI28" s="270"/>
      <c r="AJ28" s="228">
        <v>0</v>
      </c>
      <c r="AK28" s="902"/>
      <c r="AL28" s="902">
        <v>2024</v>
      </c>
      <c r="AM28" s="18" t="str">
        <f t="shared" si="50"/>
        <v xml:space="preserve"> </v>
      </c>
      <c r="AN28" s="747" t="str">
        <f t="shared" si="51"/>
        <v xml:space="preserve"> </v>
      </c>
      <c r="AO28" s="4" t="str">
        <f t="shared" si="52"/>
        <v xml:space="preserve"> </v>
      </c>
      <c r="AP28" s="747" t="str">
        <f t="shared" si="53"/>
        <v xml:space="preserve"> </v>
      </c>
      <c r="AQ28" s="4" t="str">
        <f t="shared" si="54"/>
        <v xml:space="preserve"> </v>
      </c>
      <c r="AR28" s="747" t="str">
        <f t="shared" si="55"/>
        <v xml:space="preserve"> </v>
      </c>
      <c r="AS28" s="4" t="str">
        <f t="shared" si="56"/>
        <v xml:space="preserve"> </v>
      </c>
      <c r="AT28" s="747" t="str">
        <f t="shared" si="57"/>
        <v xml:space="preserve"> </v>
      </c>
      <c r="AU28" s="4" t="str">
        <f t="shared" si="58"/>
        <v xml:space="preserve"> </v>
      </c>
      <c r="AV28" s="747" t="str">
        <f t="shared" si="59"/>
        <v xml:space="preserve"> </v>
      </c>
      <c r="AW28" s="4" t="str">
        <f t="shared" si="60"/>
        <v xml:space="preserve"> </v>
      </c>
      <c r="AX28" s="747" t="str">
        <f t="shared" si="61"/>
        <v xml:space="preserve"> </v>
      </c>
      <c r="AY28" s="4">
        <f t="shared" si="62"/>
        <v>0.28000000000000003</v>
      </c>
      <c r="AZ28" s="747">
        <f t="shared" si="63"/>
        <v>31500.000000000004</v>
      </c>
      <c r="BA28" s="4" t="str">
        <f t="shared" si="64"/>
        <v xml:space="preserve"> </v>
      </c>
      <c r="BB28" s="747" t="str">
        <f t="shared" si="65"/>
        <v xml:space="preserve"> </v>
      </c>
      <c r="BC28" s="4" t="str">
        <f t="shared" si="66"/>
        <v xml:space="preserve"> </v>
      </c>
      <c r="BD28" s="747" t="str">
        <f t="shared" si="67"/>
        <v xml:space="preserve"> </v>
      </c>
      <c r="BE28" s="4" t="str">
        <f t="shared" si="68"/>
        <v xml:space="preserve"> </v>
      </c>
      <c r="BF28" s="747" t="str">
        <f t="shared" si="69"/>
        <v xml:space="preserve"> </v>
      </c>
      <c r="BG28" s="4" t="str">
        <f t="shared" si="70"/>
        <v xml:space="preserve"> </v>
      </c>
      <c r="BH28" s="747" t="str">
        <f t="shared" si="71"/>
        <v xml:space="preserve"> </v>
      </c>
      <c r="BI28" s="4" t="str">
        <f t="shared" si="72"/>
        <v xml:space="preserve"> </v>
      </c>
      <c r="BJ28" s="747" t="str">
        <f t="shared" si="73"/>
        <v xml:space="preserve"> </v>
      </c>
      <c r="BK28" s="4" t="str">
        <f t="shared" si="74"/>
        <v xml:space="preserve"> </v>
      </c>
      <c r="BL28" s="747" t="str">
        <f t="shared" si="75"/>
        <v xml:space="preserve"> </v>
      </c>
      <c r="BM28" s="4" t="str">
        <f t="shared" si="76"/>
        <v xml:space="preserve"> </v>
      </c>
      <c r="BN28" s="747" t="str">
        <f t="shared" si="77"/>
        <v xml:space="preserve"> </v>
      </c>
      <c r="BO28" s="4" t="str">
        <f t="shared" si="78"/>
        <v xml:space="preserve"> </v>
      </c>
      <c r="BP28" s="747" t="str">
        <f t="shared" si="79"/>
        <v xml:space="preserve"> </v>
      </c>
      <c r="BQ28" s="133" t="s">
        <v>617</v>
      </c>
      <c r="BR28" s="133"/>
      <c r="BS28" s="389"/>
      <c r="BT28" s="389"/>
      <c r="BU28" s="389"/>
      <c r="BV28" s="389"/>
      <c r="BW28" s="389"/>
      <c r="BX28" s="389"/>
      <c r="BY28" s="389"/>
      <c r="BZ28" s="389"/>
      <c r="CA28" s="389"/>
      <c r="CB28" s="163">
        <f t="shared" si="38"/>
        <v>0</v>
      </c>
      <c r="CC28" s="389"/>
      <c r="CD28" s="389"/>
      <c r="CE28" s="389"/>
      <c r="CF28" s="389"/>
      <c r="CG28" s="389"/>
      <c r="CH28" s="389"/>
      <c r="CI28" s="389"/>
      <c r="CJ28" s="389"/>
      <c r="CK28" s="389"/>
      <c r="CL28" s="389"/>
      <c r="CM28" s="389"/>
      <c r="CN28" s="389"/>
      <c r="CO28" s="389"/>
      <c r="CP28" s="389"/>
      <c r="CQ28" s="389"/>
      <c r="CR28" s="389"/>
      <c r="CS28" s="389"/>
      <c r="CT28" s="389"/>
      <c r="CU28" s="389"/>
      <c r="CV28" s="389"/>
      <c r="CW28" s="389"/>
      <c r="CX28" s="389"/>
      <c r="CY28" s="389"/>
      <c r="CZ28" s="389"/>
      <c r="DA28" s="389"/>
      <c r="DB28" s="389"/>
      <c r="DC28" s="389"/>
      <c r="DD28" s="389"/>
      <c r="DE28" s="389"/>
      <c r="DF28" s="389"/>
      <c r="DG28" s="389"/>
      <c r="DH28" s="389"/>
      <c r="DI28" s="389"/>
      <c r="DJ28" s="389"/>
      <c r="DK28" s="389"/>
      <c r="DL28" s="389"/>
      <c r="DM28" s="389"/>
      <c r="DN28" s="389"/>
      <c r="DO28" s="389"/>
      <c r="DP28" s="389"/>
      <c r="DQ28" s="389"/>
      <c r="DR28" s="389"/>
      <c r="DS28" s="389"/>
      <c r="DT28" s="389"/>
      <c r="DU28" s="389"/>
      <c r="DV28" s="389"/>
      <c r="DW28" s="389"/>
      <c r="DX28" s="389"/>
      <c r="DY28" s="389"/>
      <c r="DZ28" s="389"/>
      <c r="EA28" s="389"/>
      <c r="EB28" s="389"/>
      <c r="EC28" s="389"/>
      <c r="ED28" s="389"/>
      <c r="EE28" s="389"/>
      <c r="EF28" s="389"/>
      <c r="EG28" s="389"/>
      <c r="EH28" s="389"/>
      <c r="EI28" s="389"/>
      <c r="EJ28" s="389"/>
      <c r="EK28" s="389"/>
      <c r="EL28" s="389"/>
      <c r="EM28" s="389"/>
      <c r="EN28" s="389"/>
      <c r="EO28" s="389"/>
      <c r="EP28" s="389"/>
      <c r="EQ28" s="389"/>
      <c r="ER28" s="389"/>
      <c r="ES28" s="389"/>
      <c r="ET28" s="389"/>
      <c r="EU28" s="389"/>
      <c r="EV28" s="389"/>
      <c r="EW28" s="389"/>
      <c r="EX28" s="389"/>
      <c r="EY28" s="389"/>
      <c r="EZ28" s="389"/>
      <c r="FA28" s="389"/>
      <c r="FB28" s="389"/>
      <c r="FC28" s="389"/>
      <c r="FD28" s="389"/>
      <c r="FE28" s="389"/>
      <c r="FF28" s="389"/>
      <c r="FG28" s="389"/>
      <c r="FH28" s="389"/>
      <c r="FI28" s="389"/>
      <c r="FJ28" s="389"/>
      <c r="FK28" s="389"/>
      <c r="FL28" s="389"/>
      <c r="FM28" s="389"/>
      <c r="FN28" s="389"/>
      <c r="FO28" s="389"/>
      <c r="FP28" s="389"/>
      <c r="FQ28" s="389"/>
      <c r="FR28" s="389"/>
      <c r="FS28" s="389"/>
      <c r="FT28" s="389"/>
      <c r="FU28" s="389"/>
      <c r="FV28" s="389"/>
      <c r="FW28" s="389"/>
      <c r="FX28" s="655" t="s">
        <v>331</v>
      </c>
      <c r="FY28" s="656">
        <v>103</v>
      </c>
      <c r="FZ28" s="656">
        <v>30289314</v>
      </c>
      <c r="GA28" s="656">
        <v>35</v>
      </c>
      <c r="GB28" s="656" t="s">
        <v>3</v>
      </c>
      <c r="GC28" s="656">
        <v>16</v>
      </c>
      <c r="GD28" s="656">
        <v>1973</v>
      </c>
      <c r="GE28" s="656">
        <v>0</v>
      </c>
      <c r="GF28" s="656" t="s">
        <v>792</v>
      </c>
      <c r="GG28" s="656">
        <v>0</v>
      </c>
      <c r="GH28" s="656">
        <v>0</v>
      </c>
      <c r="GI28" s="656" t="s">
        <v>792</v>
      </c>
      <c r="GJ28" s="656">
        <v>0</v>
      </c>
      <c r="GK28" s="656" t="s">
        <v>781</v>
      </c>
      <c r="GL28" s="656" t="s">
        <v>782</v>
      </c>
      <c r="GM28" s="656">
        <v>66</v>
      </c>
      <c r="GN28" s="656" t="s">
        <v>783</v>
      </c>
      <c r="GO28" s="656">
        <v>0</v>
      </c>
      <c r="GP28" s="656">
        <v>0</v>
      </c>
      <c r="GQ28" s="656">
        <v>4</v>
      </c>
      <c r="GR28" s="656">
        <v>2</v>
      </c>
      <c r="GS28" s="656">
        <v>2</v>
      </c>
      <c r="GT28" s="656" t="s">
        <v>783</v>
      </c>
      <c r="GU28" s="656" t="s">
        <v>783</v>
      </c>
      <c r="GV28" s="656" t="s">
        <v>783</v>
      </c>
      <c r="GW28" s="656" t="s">
        <v>783</v>
      </c>
      <c r="GX28" s="656" t="s">
        <v>783</v>
      </c>
      <c r="GY28" s="656">
        <v>1649</v>
      </c>
      <c r="GZ28" s="656">
        <v>0.12</v>
      </c>
      <c r="HA28" s="656">
        <v>5</v>
      </c>
      <c r="HB28" s="656" t="s">
        <v>783</v>
      </c>
      <c r="HC28" s="656" t="s">
        <v>782</v>
      </c>
      <c r="HD28" s="656">
        <v>15</v>
      </c>
      <c r="HE28" s="656" t="s">
        <v>783</v>
      </c>
      <c r="HF28" s="656">
        <v>0</v>
      </c>
      <c r="HG28" s="656" t="s">
        <v>783</v>
      </c>
      <c r="HH28" s="656">
        <v>0</v>
      </c>
      <c r="HI28" s="656">
        <v>1</v>
      </c>
      <c r="HJ28" s="656">
        <v>45</v>
      </c>
      <c r="HK28" s="656" t="s">
        <v>784</v>
      </c>
      <c r="HL28" s="656" t="s">
        <v>785</v>
      </c>
      <c r="HM28" s="656" t="s">
        <v>783</v>
      </c>
      <c r="HN28" s="656" t="s">
        <v>783</v>
      </c>
      <c r="HO28" s="656" t="s">
        <v>783</v>
      </c>
      <c r="HP28" s="656" t="s">
        <v>783</v>
      </c>
      <c r="HQ28" s="656" t="s">
        <v>783</v>
      </c>
      <c r="HR28" s="656">
        <v>3978925</v>
      </c>
      <c r="HS28" s="656" t="s">
        <v>783</v>
      </c>
      <c r="HT28" s="656" t="s">
        <v>786</v>
      </c>
      <c r="HU28" s="656" t="s">
        <v>787</v>
      </c>
      <c r="HV28" s="656">
        <v>4</v>
      </c>
      <c r="HW28" s="656">
        <v>2014</v>
      </c>
      <c r="HX28" s="656">
        <v>63</v>
      </c>
      <c r="HY28" s="656">
        <v>0</v>
      </c>
      <c r="HZ28" s="656">
        <v>634</v>
      </c>
      <c r="IA28" s="657">
        <v>41697.500081018516</v>
      </c>
      <c r="IB28" s="656" t="s">
        <v>788</v>
      </c>
      <c r="IC28" s="656">
        <v>3974447</v>
      </c>
      <c r="ID28" s="656">
        <v>2014</v>
      </c>
      <c r="IE28" s="656">
        <v>1712</v>
      </c>
      <c r="IF28" s="656" t="s">
        <v>783</v>
      </c>
      <c r="IG28" s="656" t="s">
        <v>783</v>
      </c>
      <c r="IH28" s="656" t="s">
        <v>783</v>
      </c>
      <c r="II28" s="656" t="s">
        <v>783</v>
      </c>
      <c r="IJ28" s="656" t="s">
        <v>783</v>
      </c>
      <c r="IK28" s="656" t="s">
        <v>783</v>
      </c>
      <c r="IL28" s="656" t="s">
        <v>783</v>
      </c>
      <c r="IM28" s="656" t="s">
        <v>783</v>
      </c>
      <c r="IN28" s="656" t="s">
        <v>783</v>
      </c>
      <c r="IO28" s="656">
        <v>1649</v>
      </c>
      <c r="IP28" s="657">
        <v>37477.354571759257</v>
      </c>
      <c r="IQ28" s="656">
        <v>4</v>
      </c>
      <c r="IR28" s="656" t="s">
        <v>793</v>
      </c>
      <c r="IS28" s="656">
        <v>2</v>
      </c>
      <c r="IT28" s="658">
        <v>41275</v>
      </c>
      <c r="IU28" s="656" t="s">
        <v>783</v>
      </c>
      <c r="IV28" s="656" t="s">
        <v>783</v>
      </c>
      <c r="IW28" s="656" t="s">
        <v>783</v>
      </c>
      <c r="IX28" s="656" t="s">
        <v>781</v>
      </c>
      <c r="IY28" s="656">
        <v>45</v>
      </c>
      <c r="IZ28" s="656" t="s">
        <v>789</v>
      </c>
      <c r="JA28" s="656" t="s">
        <v>783</v>
      </c>
      <c r="JB28" s="656" t="s">
        <v>783</v>
      </c>
      <c r="JC28" s="656" t="s">
        <v>783</v>
      </c>
      <c r="JD28" s="656">
        <v>329392</v>
      </c>
      <c r="JE28" s="656" t="s">
        <v>783</v>
      </c>
      <c r="JF28" s="656" t="s">
        <v>783</v>
      </c>
      <c r="JG28" s="656" t="s">
        <v>804</v>
      </c>
      <c r="JH28" s="656">
        <v>35</v>
      </c>
      <c r="JI28" s="656" t="s">
        <v>783</v>
      </c>
      <c r="JJ28" s="656" t="s">
        <v>783</v>
      </c>
      <c r="JK28" s="656" t="s">
        <v>783</v>
      </c>
      <c r="JL28" s="656" t="s">
        <v>790</v>
      </c>
      <c r="JM28" s="656">
        <v>4</v>
      </c>
      <c r="JN28" s="656">
        <v>1</v>
      </c>
      <c r="JO28" s="656" t="s">
        <v>783</v>
      </c>
      <c r="JP28" s="656">
        <v>12683066</v>
      </c>
      <c r="JQ28" s="656">
        <v>2013</v>
      </c>
      <c r="JR28" s="656">
        <v>12</v>
      </c>
      <c r="JS28" s="656" t="s">
        <v>783</v>
      </c>
      <c r="JT28" s="656" t="s">
        <v>783</v>
      </c>
      <c r="JU28" s="656" t="s">
        <v>823</v>
      </c>
      <c r="JV28" s="659">
        <v>565.68701199999998</v>
      </c>
      <c r="JW28">
        <f>JV28</f>
        <v>565.68701199999998</v>
      </c>
      <c r="JX28" s="225">
        <v>0.10713769166666666</v>
      </c>
    </row>
    <row r="29" spans="1:284" ht="16" thickBot="1">
      <c r="A29" s="905" t="s">
        <v>5</v>
      </c>
      <c r="B29" s="79">
        <f t="shared" si="41"/>
        <v>1</v>
      </c>
      <c r="C29" s="871" t="s">
        <v>647</v>
      </c>
      <c r="D29" s="870" t="s">
        <v>162</v>
      </c>
      <c r="E29" s="545" t="s">
        <v>158</v>
      </c>
      <c r="F29" s="888">
        <v>0.06</v>
      </c>
      <c r="G29" s="120">
        <f t="shared" si="39"/>
        <v>29.650000000000006</v>
      </c>
      <c r="H29" s="30"/>
      <c r="I29" s="11">
        <f>F29</f>
        <v>0.06</v>
      </c>
      <c r="J29" s="56"/>
      <c r="K29" s="20" t="s">
        <v>26</v>
      </c>
      <c r="L29" s="80"/>
      <c r="M29" s="65">
        <v>3</v>
      </c>
      <c r="N29" s="65">
        <v>3</v>
      </c>
      <c r="O29" s="66">
        <v>4</v>
      </c>
      <c r="P29" s="891">
        <f t="shared" si="82"/>
        <v>10</v>
      </c>
      <c r="Q29" s="897">
        <f t="shared" si="83"/>
        <v>36</v>
      </c>
      <c r="R29" s="30"/>
      <c r="S29" s="11">
        <f>I29</f>
        <v>0.06</v>
      </c>
      <c r="T29" s="43"/>
      <c r="U29" s="599">
        <f t="shared" si="80"/>
        <v>4500</v>
      </c>
      <c r="V29" s="219" t="s">
        <v>642</v>
      </c>
      <c r="W29" s="1042">
        <f t="shared" si="42"/>
        <v>4500</v>
      </c>
      <c r="X29" s="537">
        <f t="shared" si="43"/>
        <v>2300.2666666666664</v>
      </c>
      <c r="Y29" s="538">
        <f t="shared" si="44"/>
        <v>500</v>
      </c>
      <c r="Z29" s="1034">
        <f t="shared" si="45"/>
        <v>7300.2666666666664</v>
      </c>
      <c r="AA29" s="883">
        <v>6</v>
      </c>
      <c r="AB29" s="270">
        <f t="shared" si="46"/>
        <v>1220.2666666666667</v>
      </c>
      <c r="AC29" s="566">
        <v>0.25</v>
      </c>
      <c r="AD29" s="562">
        <f t="shared" si="47"/>
        <v>1080</v>
      </c>
      <c r="AE29" s="518"/>
      <c r="AF29" s="270">
        <f t="shared" si="48"/>
        <v>0</v>
      </c>
      <c r="AG29" s="270"/>
      <c r="AH29" s="562">
        <f t="shared" si="49"/>
        <v>0</v>
      </c>
      <c r="AI29" s="270"/>
      <c r="AJ29" s="228">
        <v>0</v>
      </c>
      <c r="AK29" s="902"/>
      <c r="AL29" s="902">
        <v>2024</v>
      </c>
      <c r="AM29" s="18" t="str">
        <f t="shared" si="50"/>
        <v xml:space="preserve"> </v>
      </c>
      <c r="AN29" s="747" t="str">
        <f t="shared" si="51"/>
        <v xml:space="preserve"> </v>
      </c>
      <c r="AO29" s="4" t="str">
        <f t="shared" si="52"/>
        <v xml:space="preserve"> </v>
      </c>
      <c r="AP29" s="747" t="str">
        <f t="shared" si="53"/>
        <v xml:space="preserve"> </v>
      </c>
      <c r="AQ29" s="4" t="str">
        <f t="shared" si="54"/>
        <v xml:space="preserve"> </v>
      </c>
      <c r="AR29" s="747" t="str">
        <f t="shared" si="55"/>
        <v xml:space="preserve"> </v>
      </c>
      <c r="AS29" s="4" t="str">
        <f t="shared" si="56"/>
        <v xml:space="preserve"> </v>
      </c>
      <c r="AT29" s="747" t="str">
        <f t="shared" si="57"/>
        <v xml:space="preserve"> </v>
      </c>
      <c r="AU29" s="4" t="str">
        <f t="shared" si="58"/>
        <v xml:space="preserve"> </v>
      </c>
      <c r="AV29" s="747" t="str">
        <f t="shared" si="59"/>
        <v xml:space="preserve"> </v>
      </c>
      <c r="AW29" s="4" t="str">
        <f t="shared" si="60"/>
        <v xml:space="preserve"> </v>
      </c>
      <c r="AX29" s="747" t="str">
        <f t="shared" si="61"/>
        <v xml:space="preserve"> </v>
      </c>
      <c r="AY29" s="4">
        <f t="shared" si="62"/>
        <v>0.06</v>
      </c>
      <c r="AZ29" s="747">
        <f t="shared" si="63"/>
        <v>7300.2666666666664</v>
      </c>
      <c r="BA29" s="4" t="str">
        <f t="shared" si="64"/>
        <v xml:space="preserve"> </v>
      </c>
      <c r="BB29" s="747" t="str">
        <f t="shared" si="65"/>
        <v xml:space="preserve"> </v>
      </c>
      <c r="BC29" s="4" t="str">
        <f t="shared" si="66"/>
        <v xml:space="preserve"> </v>
      </c>
      <c r="BD29" s="747" t="str">
        <f t="shared" si="67"/>
        <v xml:space="preserve"> </v>
      </c>
      <c r="BE29" s="4" t="str">
        <f t="shared" si="68"/>
        <v xml:space="preserve"> </v>
      </c>
      <c r="BF29" s="747" t="str">
        <f t="shared" si="69"/>
        <v xml:space="preserve"> </v>
      </c>
      <c r="BG29" s="4" t="str">
        <f t="shared" si="70"/>
        <v xml:space="preserve"> </v>
      </c>
      <c r="BH29" s="747" t="str">
        <f t="shared" si="71"/>
        <v xml:space="preserve"> </v>
      </c>
      <c r="BI29" s="4" t="str">
        <f t="shared" si="72"/>
        <v xml:space="preserve"> </v>
      </c>
      <c r="BJ29" s="747" t="str">
        <f t="shared" si="73"/>
        <v xml:space="preserve"> </v>
      </c>
      <c r="BK29" s="4" t="str">
        <f t="shared" si="74"/>
        <v xml:space="preserve"> </v>
      </c>
      <c r="BL29" s="747" t="str">
        <f t="shared" si="75"/>
        <v xml:space="preserve"> </v>
      </c>
      <c r="BM29" s="4" t="str">
        <f t="shared" si="76"/>
        <v xml:space="preserve"> </v>
      </c>
      <c r="BN29" s="747" t="str">
        <f t="shared" si="77"/>
        <v xml:space="preserve"> </v>
      </c>
      <c r="BO29" s="4" t="str">
        <f t="shared" si="78"/>
        <v xml:space="preserve"> </v>
      </c>
      <c r="BP29" s="747" t="str">
        <f t="shared" si="79"/>
        <v xml:space="preserve"> </v>
      </c>
      <c r="BQ29" s="133"/>
      <c r="BR29" s="133"/>
      <c r="BS29" s="389"/>
      <c r="BT29" s="389"/>
      <c r="BU29" s="389"/>
      <c r="BV29" s="389"/>
      <c r="BW29" s="389"/>
      <c r="BX29" s="389"/>
      <c r="BY29" s="389"/>
      <c r="BZ29" s="389"/>
      <c r="CA29" s="389"/>
      <c r="CB29" s="163">
        <f t="shared" si="38"/>
        <v>0</v>
      </c>
      <c r="CC29" s="389"/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389"/>
      <c r="DC29" s="389"/>
      <c r="DD29" s="389"/>
      <c r="DE29" s="389"/>
      <c r="DF29" s="389"/>
      <c r="DG29" s="389"/>
      <c r="DH29" s="389"/>
      <c r="DI29" s="389"/>
      <c r="DJ29" s="389"/>
      <c r="DK29" s="389"/>
      <c r="DL29" s="389"/>
      <c r="DM29" s="389"/>
      <c r="DN29" s="389"/>
      <c r="DO29" s="389"/>
      <c r="DP29" s="389"/>
      <c r="DQ29" s="389"/>
      <c r="DR29" s="389"/>
      <c r="DS29" s="389"/>
      <c r="DT29" s="389"/>
      <c r="DU29" s="389"/>
      <c r="DV29" s="389"/>
      <c r="DW29" s="389"/>
      <c r="DX29" s="389"/>
      <c r="DY29" s="389"/>
      <c r="DZ29" s="389"/>
      <c r="EA29" s="389"/>
      <c r="EB29" s="389"/>
      <c r="EC29" s="389"/>
      <c r="ED29" s="389"/>
      <c r="EE29" s="389"/>
      <c r="EF29" s="389"/>
      <c r="EG29" s="389"/>
      <c r="EH29" s="389"/>
      <c r="EI29" s="389"/>
      <c r="EJ29" s="389"/>
      <c r="EK29" s="389"/>
      <c r="EL29" s="389"/>
      <c r="EM29" s="389"/>
      <c r="EN29" s="389"/>
      <c r="EO29" s="389"/>
      <c r="EP29" s="389"/>
      <c r="EQ29" s="389"/>
      <c r="ER29" s="389"/>
      <c r="ES29" s="389"/>
      <c r="ET29" s="389"/>
      <c r="EU29" s="389"/>
      <c r="EV29" s="389"/>
      <c r="EW29" s="389"/>
      <c r="EX29" s="389"/>
      <c r="EY29" s="389"/>
      <c r="EZ29" s="389"/>
      <c r="FA29" s="389"/>
      <c r="FB29" s="389"/>
      <c r="FC29" s="389"/>
      <c r="FD29" s="389"/>
      <c r="FE29" s="389"/>
      <c r="FF29" s="389"/>
      <c r="FG29" s="389"/>
      <c r="FH29" s="389"/>
      <c r="FI29" s="389"/>
      <c r="FJ29" s="389"/>
      <c r="FK29" s="389"/>
      <c r="FL29" s="389"/>
      <c r="FM29" s="389"/>
      <c r="FN29" s="389"/>
      <c r="FO29" s="389"/>
      <c r="FP29" s="389"/>
      <c r="FQ29" s="389"/>
      <c r="FR29" s="389"/>
      <c r="FS29" s="389"/>
      <c r="FT29" s="389"/>
      <c r="FU29" s="389"/>
      <c r="FV29" s="389"/>
      <c r="FW29" s="389"/>
      <c r="FX29" s="671" t="s">
        <v>374</v>
      </c>
      <c r="FY29" s="672">
        <v>255</v>
      </c>
      <c r="FZ29" s="672">
        <v>28092682</v>
      </c>
      <c r="GA29" s="672">
        <v>40</v>
      </c>
      <c r="GB29" s="672" t="s">
        <v>779</v>
      </c>
      <c r="GC29" s="672">
        <v>22</v>
      </c>
      <c r="GD29" s="672">
        <v>2012</v>
      </c>
      <c r="GE29" s="672">
        <v>1</v>
      </c>
      <c r="GF29" s="672" t="s">
        <v>780</v>
      </c>
      <c r="GG29" s="672">
        <v>1</v>
      </c>
      <c r="GH29" s="672">
        <v>1</v>
      </c>
      <c r="GI29" s="672" t="s">
        <v>780</v>
      </c>
      <c r="GJ29" s="672">
        <v>1</v>
      </c>
      <c r="GK29" s="672" t="s">
        <v>781</v>
      </c>
      <c r="GL29" s="672" t="s">
        <v>782</v>
      </c>
      <c r="GM29" s="672">
        <v>66</v>
      </c>
      <c r="GN29" s="672" t="s">
        <v>783</v>
      </c>
      <c r="GO29" s="672">
        <v>0</v>
      </c>
      <c r="GP29" s="672">
        <v>0</v>
      </c>
      <c r="GQ29" s="672">
        <v>4</v>
      </c>
      <c r="GR29" s="672">
        <v>2</v>
      </c>
      <c r="GS29" s="672" t="s">
        <v>783</v>
      </c>
      <c r="GT29" s="672" t="s">
        <v>783</v>
      </c>
      <c r="GU29" s="672" t="s">
        <v>783</v>
      </c>
      <c r="GV29" s="672" t="s">
        <v>783</v>
      </c>
      <c r="GW29" s="672" t="s">
        <v>783</v>
      </c>
      <c r="GX29" s="672" t="s">
        <v>783</v>
      </c>
      <c r="GY29" s="672">
        <v>1649</v>
      </c>
      <c r="GZ29" s="672">
        <v>0.12</v>
      </c>
      <c r="HA29" s="672">
        <v>5</v>
      </c>
      <c r="HB29" s="672" t="s">
        <v>783</v>
      </c>
      <c r="HC29" s="672" t="s">
        <v>782</v>
      </c>
      <c r="HD29" s="672">
        <v>15</v>
      </c>
      <c r="HE29" s="672" t="s">
        <v>783</v>
      </c>
      <c r="HF29" s="672">
        <v>0</v>
      </c>
      <c r="HG29" s="672" t="s">
        <v>783</v>
      </c>
      <c r="HH29" s="672">
        <v>0</v>
      </c>
      <c r="HI29" s="672">
        <v>1</v>
      </c>
      <c r="HJ29" s="672">
        <v>45</v>
      </c>
      <c r="HK29" s="672" t="s">
        <v>784</v>
      </c>
      <c r="HL29" s="672" t="s">
        <v>785</v>
      </c>
      <c r="HM29" s="672" t="s">
        <v>783</v>
      </c>
      <c r="HN29" s="672" t="s">
        <v>783</v>
      </c>
      <c r="HO29" s="672" t="s">
        <v>783</v>
      </c>
      <c r="HP29" s="672" t="s">
        <v>783</v>
      </c>
      <c r="HQ29" s="672" t="s">
        <v>783</v>
      </c>
      <c r="HR29" s="672">
        <v>3976306</v>
      </c>
      <c r="HS29" s="672" t="s">
        <v>783</v>
      </c>
      <c r="HT29" s="672" t="s">
        <v>786</v>
      </c>
      <c r="HU29" s="672" t="s">
        <v>787</v>
      </c>
      <c r="HV29" s="672">
        <v>4</v>
      </c>
      <c r="HW29" s="672">
        <v>2013</v>
      </c>
      <c r="HX29" s="672">
        <v>63</v>
      </c>
      <c r="HY29" s="672">
        <v>0</v>
      </c>
      <c r="HZ29" s="672">
        <v>634</v>
      </c>
      <c r="IA29" s="673">
        <v>41358.405266203707</v>
      </c>
      <c r="IB29" s="672" t="s">
        <v>788</v>
      </c>
      <c r="IC29" s="672">
        <v>3980784</v>
      </c>
      <c r="ID29" s="672">
        <v>2013</v>
      </c>
      <c r="IE29" s="672">
        <v>1712</v>
      </c>
      <c r="IF29" s="672" t="s">
        <v>783</v>
      </c>
      <c r="IG29" s="672" t="s">
        <v>783</v>
      </c>
      <c r="IH29" s="672" t="s">
        <v>783</v>
      </c>
      <c r="II29" s="672" t="s">
        <v>783</v>
      </c>
      <c r="IJ29" s="672" t="s">
        <v>783</v>
      </c>
      <c r="IK29" s="672" t="s">
        <v>783</v>
      </c>
      <c r="IL29" s="672" t="s">
        <v>783</v>
      </c>
      <c r="IM29" s="672" t="s">
        <v>783</v>
      </c>
      <c r="IN29" s="672" t="s">
        <v>783</v>
      </c>
      <c r="IO29" s="672">
        <v>1649</v>
      </c>
      <c r="IP29" s="673">
        <v>38943.586608796293</v>
      </c>
      <c r="IQ29" s="672" t="s">
        <v>783</v>
      </c>
      <c r="IR29" s="672" t="s">
        <v>783</v>
      </c>
      <c r="IS29" s="672" t="s">
        <v>783</v>
      </c>
      <c r="IT29" s="672" t="s">
        <v>783</v>
      </c>
      <c r="IU29" s="672" t="s">
        <v>783</v>
      </c>
      <c r="IV29" s="672" t="s">
        <v>783</v>
      </c>
      <c r="IW29" s="672" t="s">
        <v>783</v>
      </c>
      <c r="IX29" s="672" t="s">
        <v>781</v>
      </c>
      <c r="IY29" s="672">
        <v>45</v>
      </c>
      <c r="IZ29" s="672" t="s">
        <v>789</v>
      </c>
      <c r="JA29" s="672" t="s">
        <v>783</v>
      </c>
      <c r="JB29" s="672" t="s">
        <v>783</v>
      </c>
      <c r="JC29" s="672" t="s">
        <v>783</v>
      </c>
      <c r="JD29" s="672">
        <v>329394</v>
      </c>
      <c r="JE29" s="672" t="s">
        <v>783</v>
      </c>
      <c r="JF29" s="672" t="s">
        <v>783</v>
      </c>
      <c r="JG29" s="672" t="s">
        <v>783</v>
      </c>
      <c r="JH29" s="672" t="s">
        <v>783</v>
      </c>
      <c r="JI29" s="672" t="s">
        <v>783</v>
      </c>
      <c r="JJ29" s="672" t="s">
        <v>783</v>
      </c>
      <c r="JK29" s="672" t="s">
        <v>783</v>
      </c>
      <c r="JL29" s="672" t="s">
        <v>790</v>
      </c>
      <c r="JM29" s="672">
        <v>4</v>
      </c>
      <c r="JN29" s="672">
        <v>2</v>
      </c>
      <c r="JO29" s="672" t="s">
        <v>783</v>
      </c>
      <c r="JP29" s="672">
        <v>10711928</v>
      </c>
      <c r="JQ29" s="672">
        <v>2011</v>
      </c>
      <c r="JR29" s="672">
        <v>3</v>
      </c>
      <c r="JS29" s="672" t="s">
        <v>783</v>
      </c>
      <c r="JT29" s="672" t="s">
        <v>783</v>
      </c>
      <c r="JU29" s="672" t="s">
        <v>824</v>
      </c>
      <c r="JV29" s="674">
        <v>606.72744499999999</v>
      </c>
      <c r="JW29">
        <f>SUM(JV29:JV29)</f>
        <v>606.72744499999999</v>
      </c>
      <c r="JX29" s="225">
        <v>0.24752887803030302</v>
      </c>
    </row>
    <row r="30" spans="1:284" ht="16" thickBot="1">
      <c r="A30" s="905" t="s">
        <v>5</v>
      </c>
      <c r="B30" s="79">
        <f t="shared" si="41"/>
        <v>1</v>
      </c>
      <c r="C30" s="871" t="s">
        <v>22</v>
      </c>
      <c r="D30" s="249" t="s">
        <v>162</v>
      </c>
      <c r="E30" s="103" t="s">
        <v>158</v>
      </c>
      <c r="F30" s="888">
        <v>0.36</v>
      </c>
      <c r="G30" s="120">
        <f t="shared" si="39"/>
        <v>30.010000000000005</v>
      </c>
      <c r="H30" s="46"/>
      <c r="I30" s="3">
        <f>F30</f>
        <v>0.36</v>
      </c>
      <c r="J30" s="29"/>
      <c r="K30" s="18" t="s">
        <v>26</v>
      </c>
      <c r="L30" s="5"/>
      <c r="M30" s="71">
        <v>3</v>
      </c>
      <c r="N30" s="71">
        <v>3</v>
      </c>
      <c r="O30" s="70">
        <v>4</v>
      </c>
      <c r="P30" s="891">
        <f t="shared" si="82"/>
        <v>10</v>
      </c>
      <c r="Q30" s="897">
        <f t="shared" si="83"/>
        <v>36</v>
      </c>
      <c r="R30" s="46"/>
      <c r="S30" s="3">
        <f>I30</f>
        <v>0.36</v>
      </c>
      <c r="T30" s="25"/>
      <c r="U30" s="219">
        <f t="shared" si="80"/>
        <v>27000</v>
      </c>
      <c r="V30" s="219" t="s">
        <v>642</v>
      </c>
      <c r="W30" s="1042">
        <f t="shared" si="42"/>
        <v>27000</v>
      </c>
      <c r="X30" s="537">
        <f t="shared" si="43"/>
        <v>13801.599999999999</v>
      </c>
      <c r="Y30" s="538">
        <f t="shared" si="44"/>
        <v>500</v>
      </c>
      <c r="Z30" s="1034">
        <f t="shared" si="45"/>
        <v>41301.599999999999</v>
      </c>
      <c r="AA30" s="883">
        <v>6</v>
      </c>
      <c r="AB30" s="270">
        <f t="shared" si="46"/>
        <v>7321.5999999999995</v>
      </c>
      <c r="AC30" s="566">
        <v>0.25</v>
      </c>
      <c r="AD30" s="562">
        <f t="shared" si="47"/>
        <v>6480</v>
      </c>
      <c r="AE30" s="518"/>
      <c r="AF30" s="270">
        <f t="shared" si="48"/>
        <v>0</v>
      </c>
      <c r="AG30" s="270"/>
      <c r="AH30" s="562">
        <f t="shared" si="49"/>
        <v>0</v>
      </c>
      <c r="AI30" s="270"/>
      <c r="AJ30" s="228">
        <v>0</v>
      </c>
      <c r="AK30" s="902"/>
      <c r="AL30" s="902">
        <v>2024</v>
      </c>
      <c r="AM30" s="18" t="str">
        <f t="shared" si="50"/>
        <v xml:space="preserve"> </v>
      </c>
      <c r="AN30" s="747" t="str">
        <f t="shared" si="51"/>
        <v xml:space="preserve"> </v>
      </c>
      <c r="AO30" s="4" t="str">
        <f t="shared" si="52"/>
        <v xml:space="preserve"> </v>
      </c>
      <c r="AP30" s="747" t="str">
        <f t="shared" si="53"/>
        <v xml:space="preserve"> </v>
      </c>
      <c r="AQ30" s="4" t="str">
        <f t="shared" si="54"/>
        <v xml:space="preserve"> </v>
      </c>
      <c r="AR30" s="747" t="str">
        <f t="shared" si="55"/>
        <v xml:space="preserve"> </v>
      </c>
      <c r="AS30" s="4" t="str">
        <f t="shared" si="56"/>
        <v xml:space="preserve"> </v>
      </c>
      <c r="AT30" s="747" t="str">
        <f t="shared" si="57"/>
        <v xml:space="preserve"> </v>
      </c>
      <c r="AU30" s="4" t="str">
        <f t="shared" si="58"/>
        <v xml:space="preserve"> </v>
      </c>
      <c r="AV30" s="747" t="str">
        <f t="shared" si="59"/>
        <v xml:space="preserve"> </v>
      </c>
      <c r="AW30" s="4" t="str">
        <f t="shared" si="60"/>
        <v xml:space="preserve"> </v>
      </c>
      <c r="AX30" s="747" t="str">
        <f t="shared" si="61"/>
        <v xml:space="preserve"> </v>
      </c>
      <c r="AY30" s="4">
        <f t="shared" si="62"/>
        <v>0.36</v>
      </c>
      <c r="AZ30" s="747">
        <f t="shared" si="63"/>
        <v>41301.599999999999</v>
      </c>
      <c r="BA30" s="4" t="str">
        <f t="shared" si="64"/>
        <v xml:space="preserve"> </v>
      </c>
      <c r="BB30" s="747" t="str">
        <f t="shared" si="65"/>
        <v xml:space="preserve"> </v>
      </c>
      <c r="BC30" s="4" t="str">
        <f t="shared" si="66"/>
        <v xml:space="preserve"> </v>
      </c>
      <c r="BD30" s="747" t="str">
        <f t="shared" si="67"/>
        <v xml:space="preserve"> </v>
      </c>
      <c r="BE30" s="4" t="str">
        <f t="shared" si="68"/>
        <v xml:space="preserve"> </v>
      </c>
      <c r="BF30" s="747" t="str">
        <f t="shared" si="69"/>
        <v xml:space="preserve"> </v>
      </c>
      <c r="BG30" s="4" t="str">
        <f t="shared" si="70"/>
        <v xml:space="preserve"> </v>
      </c>
      <c r="BH30" s="747" t="str">
        <f t="shared" si="71"/>
        <v xml:space="preserve"> </v>
      </c>
      <c r="BI30" s="4" t="str">
        <f t="shared" si="72"/>
        <v xml:space="preserve"> </v>
      </c>
      <c r="BJ30" s="747" t="str">
        <f t="shared" si="73"/>
        <v xml:space="preserve"> </v>
      </c>
      <c r="BK30" s="4" t="str">
        <f t="shared" si="74"/>
        <v xml:space="preserve"> </v>
      </c>
      <c r="BL30" s="747" t="str">
        <f t="shared" si="75"/>
        <v xml:space="preserve"> </v>
      </c>
      <c r="BM30" s="4" t="str">
        <f t="shared" si="76"/>
        <v xml:space="preserve"> </v>
      </c>
      <c r="BN30" s="747" t="str">
        <f t="shared" si="77"/>
        <v xml:space="preserve"> </v>
      </c>
      <c r="BO30" s="4" t="str">
        <f t="shared" si="78"/>
        <v xml:space="preserve"> </v>
      </c>
      <c r="BP30" s="747" t="str">
        <f t="shared" si="79"/>
        <v xml:space="preserve"> </v>
      </c>
      <c r="BQ30" s="133"/>
      <c r="BR30" s="133"/>
      <c r="BS30" s="389"/>
      <c r="BT30" s="389"/>
      <c r="BU30" s="389"/>
      <c r="BV30" s="389"/>
      <c r="BW30" s="389"/>
      <c r="BX30" s="389"/>
      <c r="BY30" s="389"/>
      <c r="BZ30" s="389"/>
      <c r="CA30" s="389"/>
      <c r="CB30" s="163">
        <f t="shared" si="38"/>
        <v>0</v>
      </c>
      <c r="CC30" s="389"/>
      <c r="CD30" s="389"/>
      <c r="CE30" s="389"/>
      <c r="CF30" s="389"/>
      <c r="CG30" s="389"/>
      <c r="CH30" s="389"/>
      <c r="CI30" s="389"/>
      <c r="CJ30" s="389"/>
      <c r="CK30" s="389"/>
      <c r="CL30" s="389"/>
      <c r="CM30" s="389"/>
      <c r="CN30" s="389"/>
      <c r="CO30" s="389"/>
      <c r="CP30" s="389"/>
      <c r="CQ30" s="389"/>
      <c r="CR30" s="389"/>
      <c r="CS30" s="389"/>
      <c r="CT30" s="389"/>
      <c r="CU30" s="389"/>
      <c r="CV30" s="389"/>
      <c r="CW30" s="389"/>
      <c r="CX30" s="389"/>
      <c r="CY30" s="389"/>
      <c r="CZ30" s="389"/>
      <c r="DA30" s="389"/>
      <c r="DB30" s="389"/>
      <c r="DC30" s="389"/>
      <c r="DD30" s="389"/>
      <c r="DE30" s="389"/>
      <c r="DF30" s="389"/>
      <c r="DG30" s="389"/>
      <c r="DH30" s="389"/>
      <c r="DI30" s="389"/>
      <c r="DJ30" s="389"/>
      <c r="DK30" s="389"/>
      <c r="DL30" s="389"/>
      <c r="DM30" s="389"/>
      <c r="DN30" s="389"/>
      <c r="DO30" s="389"/>
      <c r="DP30" s="389"/>
      <c r="DQ30" s="389"/>
      <c r="DR30" s="389"/>
      <c r="DS30" s="389"/>
      <c r="DT30" s="389"/>
      <c r="DU30" s="389"/>
      <c r="DV30" s="389"/>
      <c r="DW30" s="389"/>
      <c r="DX30" s="389"/>
      <c r="DY30" s="389"/>
      <c r="DZ30" s="389"/>
      <c r="EA30" s="389"/>
      <c r="EB30" s="389"/>
      <c r="EC30" s="389"/>
      <c r="ED30" s="389"/>
      <c r="EE30" s="389"/>
      <c r="EF30" s="389"/>
      <c r="EG30" s="389"/>
      <c r="EH30" s="389"/>
      <c r="EI30" s="389"/>
      <c r="EJ30" s="389"/>
      <c r="EK30" s="389"/>
      <c r="EL30" s="389"/>
      <c r="EM30" s="389"/>
      <c r="EN30" s="389"/>
      <c r="EO30" s="389"/>
      <c r="EP30" s="389"/>
      <c r="EQ30" s="389"/>
      <c r="ER30" s="389"/>
      <c r="ES30" s="389"/>
      <c r="ET30" s="389"/>
      <c r="EU30" s="389"/>
      <c r="EV30" s="389"/>
      <c r="EW30" s="389"/>
      <c r="EX30" s="389"/>
      <c r="EY30" s="389"/>
      <c r="EZ30" s="389"/>
      <c r="FA30" s="389"/>
      <c r="FB30" s="389"/>
      <c r="FC30" s="389"/>
      <c r="FD30" s="389"/>
      <c r="FE30" s="389"/>
      <c r="FF30" s="389"/>
      <c r="FG30" s="389"/>
      <c r="FH30" s="389"/>
      <c r="FI30" s="389"/>
      <c r="FJ30" s="389"/>
      <c r="FK30" s="389"/>
      <c r="FL30" s="389"/>
      <c r="FM30" s="389"/>
      <c r="FN30" s="389"/>
      <c r="FO30" s="389"/>
      <c r="FP30" s="389"/>
      <c r="FQ30" s="389"/>
      <c r="FR30" s="389"/>
      <c r="FS30" s="389"/>
      <c r="FT30" s="389"/>
      <c r="FU30" s="389"/>
      <c r="FV30" s="389"/>
      <c r="FW30" s="389"/>
      <c r="FX30" s="671" t="s">
        <v>374</v>
      </c>
      <c r="FY30" s="672">
        <v>255</v>
      </c>
      <c r="FZ30" s="672">
        <v>28092682</v>
      </c>
      <c r="GA30" s="672">
        <v>40</v>
      </c>
      <c r="GB30" s="672" t="s">
        <v>779</v>
      </c>
      <c r="GC30" s="672">
        <v>22</v>
      </c>
      <c r="GD30" s="672">
        <v>2012</v>
      </c>
      <c r="GE30" s="672">
        <v>1</v>
      </c>
      <c r="GF30" s="672" t="s">
        <v>780</v>
      </c>
      <c r="GG30" s="672">
        <v>1</v>
      </c>
      <c r="GH30" s="672">
        <v>1</v>
      </c>
      <c r="GI30" s="672" t="s">
        <v>780</v>
      </c>
      <c r="GJ30" s="672">
        <v>1</v>
      </c>
      <c r="GK30" s="672" t="s">
        <v>781</v>
      </c>
      <c r="GL30" s="672" t="s">
        <v>782</v>
      </c>
      <c r="GM30" s="672">
        <v>66</v>
      </c>
      <c r="GN30" s="672" t="s">
        <v>783</v>
      </c>
      <c r="GO30" s="672">
        <v>0</v>
      </c>
      <c r="GP30" s="672">
        <v>0</v>
      </c>
      <c r="GQ30" s="672">
        <v>4</v>
      </c>
      <c r="GR30" s="672">
        <v>2</v>
      </c>
      <c r="GS30" s="672" t="s">
        <v>783</v>
      </c>
      <c r="GT30" s="672" t="s">
        <v>783</v>
      </c>
      <c r="GU30" s="672" t="s">
        <v>783</v>
      </c>
      <c r="GV30" s="672" t="s">
        <v>783</v>
      </c>
      <c r="GW30" s="672" t="s">
        <v>783</v>
      </c>
      <c r="GX30" s="672" t="s">
        <v>783</v>
      </c>
      <c r="GY30" s="672">
        <v>1649</v>
      </c>
      <c r="GZ30" s="672">
        <v>0.12</v>
      </c>
      <c r="HA30" s="672">
        <v>5</v>
      </c>
      <c r="HB30" s="672" t="s">
        <v>783</v>
      </c>
      <c r="HC30" s="672" t="s">
        <v>782</v>
      </c>
      <c r="HD30" s="672">
        <v>15</v>
      </c>
      <c r="HE30" s="672" t="s">
        <v>783</v>
      </c>
      <c r="HF30" s="672">
        <v>0</v>
      </c>
      <c r="HG30" s="672" t="s">
        <v>783</v>
      </c>
      <c r="HH30" s="672">
        <v>0</v>
      </c>
      <c r="HI30" s="672">
        <v>1</v>
      </c>
      <c r="HJ30" s="672">
        <v>45</v>
      </c>
      <c r="HK30" s="672" t="s">
        <v>784</v>
      </c>
      <c r="HL30" s="672" t="s">
        <v>785</v>
      </c>
      <c r="HM30" s="672" t="s">
        <v>783</v>
      </c>
      <c r="HN30" s="672" t="s">
        <v>783</v>
      </c>
      <c r="HO30" s="672" t="s">
        <v>783</v>
      </c>
      <c r="HP30" s="672" t="s">
        <v>783</v>
      </c>
      <c r="HQ30" s="672" t="s">
        <v>783</v>
      </c>
      <c r="HR30" s="672">
        <v>3976306</v>
      </c>
      <c r="HS30" s="672" t="s">
        <v>783</v>
      </c>
      <c r="HT30" s="672" t="s">
        <v>786</v>
      </c>
      <c r="HU30" s="672" t="s">
        <v>787</v>
      </c>
      <c r="HV30" s="672">
        <v>4</v>
      </c>
      <c r="HW30" s="672">
        <v>2013</v>
      </c>
      <c r="HX30" s="672">
        <v>63</v>
      </c>
      <c r="HY30" s="672">
        <v>0</v>
      </c>
      <c r="HZ30" s="672">
        <v>634</v>
      </c>
      <c r="IA30" s="673">
        <v>41358.405266203707</v>
      </c>
      <c r="IB30" s="672" t="s">
        <v>788</v>
      </c>
      <c r="IC30" s="672">
        <v>3980784</v>
      </c>
      <c r="ID30" s="672">
        <v>2013</v>
      </c>
      <c r="IE30" s="672">
        <v>1712</v>
      </c>
      <c r="IF30" s="672" t="s">
        <v>783</v>
      </c>
      <c r="IG30" s="672" t="s">
        <v>783</v>
      </c>
      <c r="IH30" s="672" t="s">
        <v>783</v>
      </c>
      <c r="II30" s="672" t="s">
        <v>783</v>
      </c>
      <c r="IJ30" s="672" t="s">
        <v>783</v>
      </c>
      <c r="IK30" s="672" t="s">
        <v>783</v>
      </c>
      <c r="IL30" s="672" t="s">
        <v>783</v>
      </c>
      <c r="IM30" s="672" t="s">
        <v>783</v>
      </c>
      <c r="IN30" s="672" t="s">
        <v>783</v>
      </c>
      <c r="IO30" s="672">
        <v>1649</v>
      </c>
      <c r="IP30" s="673">
        <v>38943.586608796293</v>
      </c>
      <c r="IQ30" s="672" t="s">
        <v>783</v>
      </c>
      <c r="IR30" s="672" t="s">
        <v>783</v>
      </c>
      <c r="IS30" s="672" t="s">
        <v>783</v>
      </c>
      <c r="IT30" s="672" t="s">
        <v>783</v>
      </c>
      <c r="IU30" s="672" t="s">
        <v>783</v>
      </c>
      <c r="IV30" s="672" t="s">
        <v>783</v>
      </c>
      <c r="IW30" s="672" t="s">
        <v>783</v>
      </c>
      <c r="IX30" s="672" t="s">
        <v>781</v>
      </c>
      <c r="IY30" s="672">
        <v>45</v>
      </c>
      <c r="IZ30" s="672" t="s">
        <v>789</v>
      </c>
      <c r="JA30" s="672" t="s">
        <v>783</v>
      </c>
      <c r="JB30" s="672" t="s">
        <v>783</v>
      </c>
      <c r="JC30" s="672" t="s">
        <v>783</v>
      </c>
      <c r="JD30" s="672">
        <v>329394</v>
      </c>
      <c r="JE30" s="672" t="s">
        <v>783</v>
      </c>
      <c r="JF30" s="672" t="s">
        <v>783</v>
      </c>
      <c r="JG30" s="672" t="s">
        <v>783</v>
      </c>
      <c r="JH30" s="672" t="s">
        <v>783</v>
      </c>
      <c r="JI30" s="672" t="s">
        <v>783</v>
      </c>
      <c r="JJ30" s="672" t="s">
        <v>783</v>
      </c>
      <c r="JK30" s="672" t="s">
        <v>783</v>
      </c>
      <c r="JL30" s="672" t="s">
        <v>790</v>
      </c>
      <c r="JM30" s="672">
        <v>4</v>
      </c>
      <c r="JN30" s="672">
        <v>2</v>
      </c>
      <c r="JO30" s="672" t="s">
        <v>783</v>
      </c>
      <c r="JP30" s="672">
        <v>10711928</v>
      </c>
      <c r="JQ30" s="672">
        <v>2011</v>
      </c>
      <c r="JR30" s="672">
        <v>3</v>
      </c>
      <c r="JS30" s="672" t="s">
        <v>783</v>
      </c>
      <c r="JT30" s="672" t="s">
        <v>783</v>
      </c>
      <c r="JU30" s="672" t="s">
        <v>824</v>
      </c>
      <c r="JV30" s="674">
        <v>606.72744499999999</v>
      </c>
      <c r="JW30">
        <f t="shared" ref="JW30:JW31" si="84">SUM(JV30:JV30)</f>
        <v>606.72744499999999</v>
      </c>
      <c r="JX30" s="225">
        <v>0.24752887803030302</v>
      </c>
    </row>
    <row r="31" spans="1:284" ht="16" thickBot="1">
      <c r="A31" s="905" t="s">
        <v>5</v>
      </c>
      <c r="B31" s="79">
        <f t="shared" si="41"/>
        <v>1</v>
      </c>
      <c r="C31" s="871" t="s">
        <v>54</v>
      </c>
      <c r="D31" s="249" t="s">
        <v>185</v>
      </c>
      <c r="E31" s="103" t="s">
        <v>193</v>
      </c>
      <c r="F31" s="888">
        <v>0.45</v>
      </c>
      <c r="G31" s="120">
        <f t="shared" si="39"/>
        <v>30.460000000000004</v>
      </c>
      <c r="H31" s="47"/>
      <c r="I31" s="3">
        <v>0.45</v>
      </c>
      <c r="J31" s="29"/>
      <c r="K31" s="18" t="s">
        <v>195</v>
      </c>
      <c r="L31" s="5"/>
      <c r="M31" s="71">
        <v>2</v>
      </c>
      <c r="N31" s="71">
        <v>3</v>
      </c>
      <c r="O31" s="70">
        <v>3</v>
      </c>
      <c r="P31" s="891">
        <f t="shared" si="82"/>
        <v>8</v>
      </c>
      <c r="Q31" s="897">
        <f t="shared" si="83"/>
        <v>18</v>
      </c>
      <c r="R31" s="46"/>
      <c r="S31" s="3">
        <v>0.45</v>
      </c>
      <c r="T31" s="25"/>
      <c r="U31" s="219">
        <f t="shared" si="80"/>
        <v>33750</v>
      </c>
      <c r="V31" s="219" t="s">
        <v>642</v>
      </c>
      <c r="W31" s="1042">
        <f t="shared" si="42"/>
        <v>33750</v>
      </c>
      <c r="X31" s="537">
        <f t="shared" si="43"/>
        <v>17252</v>
      </c>
      <c r="Y31" s="538">
        <f t="shared" si="44"/>
        <v>500</v>
      </c>
      <c r="Z31" s="1034">
        <f t="shared" si="45"/>
        <v>51502</v>
      </c>
      <c r="AA31" s="883">
        <v>6</v>
      </c>
      <c r="AB31" s="270">
        <f t="shared" si="46"/>
        <v>9152</v>
      </c>
      <c r="AC31" s="566">
        <v>0.25</v>
      </c>
      <c r="AD31" s="562">
        <f t="shared" si="47"/>
        <v>8100</v>
      </c>
      <c r="AE31" s="518"/>
      <c r="AF31" s="270">
        <f t="shared" si="48"/>
        <v>0</v>
      </c>
      <c r="AG31" s="270"/>
      <c r="AH31" s="562">
        <f t="shared" si="49"/>
        <v>0</v>
      </c>
      <c r="AI31" s="270"/>
      <c r="AJ31" s="228">
        <v>0</v>
      </c>
      <c r="AK31" s="902"/>
      <c r="AL31" s="902">
        <v>2025</v>
      </c>
      <c r="AM31" s="18" t="str">
        <f t="shared" si="50"/>
        <v xml:space="preserve"> </v>
      </c>
      <c r="AN31" s="747" t="str">
        <f t="shared" si="51"/>
        <v xml:space="preserve"> </v>
      </c>
      <c r="AO31" s="4" t="str">
        <f t="shared" si="52"/>
        <v xml:space="preserve"> </v>
      </c>
      <c r="AP31" s="747" t="str">
        <f t="shared" si="53"/>
        <v xml:space="preserve"> </v>
      </c>
      <c r="AQ31" s="4" t="str">
        <f t="shared" si="54"/>
        <v xml:space="preserve"> </v>
      </c>
      <c r="AR31" s="747" t="str">
        <f t="shared" si="55"/>
        <v xml:space="preserve"> </v>
      </c>
      <c r="AS31" s="4" t="str">
        <f t="shared" si="56"/>
        <v xml:space="preserve"> </v>
      </c>
      <c r="AT31" s="747" t="str">
        <f t="shared" si="57"/>
        <v xml:space="preserve"> </v>
      </c>
      <c r="AU31" s="4" t="str">
        <f t="shared" si="58"/>
        <v xml:space="preserve"> </v>
      </c>
      <c r="AV31" s="747" t="str">
        <f t="shared" si="59"/>
        <v xml:space="preserve"> </v>
      </c>
      <c r="AW31" s="4" t="str">
        <f t="shared" si="60"/>
        <v xml:space="preserve"> </v>
      </c>
      <c r="AX31" s="747" t="str">
        <f t="shared" si="61"/>
        <v xml:space="preserve"> </v>
      </c>
      <c r="AY31" s="4" t="str">
        <f t="shared" si="62"/>
        <v xml:space="preserve"> </v>
      </c>
      <c r="AZ31" s="747" t="str">
        <f t="shared" si="63"/>
        <v xml:space="preserve"> </v>
      </c>
      <c r="BA31" s="4">
        <f t="shared" si="64"/>
        <v>0.45</v>
      </c>
      <c r="BB31" s="747">
        <f t="shared" si="65"/>
        <v>51502</v>
      </c>
      <c r="BC31" s="4" t="str">
        <f t="shared" si="66"/>
        <v xml:space="preserve"> </v>
      </c>
      <c r="BD31" s="747" t="str">
        <f t="shared" si="67"/>
        <v xml:space="preserve"> </v>
      </c>
      <c r="BE31" s="4" t="str">
        <f t="shared" si="68"/>
        <v xml:space="preserve"> </v>
      </c>
      <c r="BF31" s="747" t="str">
        <f t="shared" si="69"/>
        <v xml:space="preserve"> </v>
      </c>
      <c r="BG31" s="4" t="str">
        <f t="shared" si="70"/>
        <v xml:space="preserve"> </v>
      </c>
      <c r="BH31" s="747" t="str">
        <f t="shared" si="71"/>
        <v xml:space="preserve"> </v>
      </c>
      <c r="BI31" s="4" t="str">
        <f t="shared" si="72"/>
        <v xml:space="preserve"> </v>
      </c>
      <c r="BJ31" s="747" t="str">
        <f t="shared" si="73"/>
        <v xml:space="preserve"> </v>
      </c>
      <c r="BK31" s="4" t="str">
        <f t="shared" si="74"/>
        <v xml:space="preserve"> </v>
      </c>
      <c r="BL31" s="747" t="str">
        <f t="shared" si="75"/>
        <v xml:space="preserve"> </v>
      </c>
      <c r="BM31" s="4" t="str">
        <f t="shared" si="76"/>
        <v xml:space="preserve"> </v>
      </c>
      <c r="BN31" s="747" t="str">
        <f t="shared" si="77"/>
        <v xml:space="preserve"> </v>
      </c>
      <c r="BO31" s="4" t="str">
        <f t="shared" si="78"/>
        <v xml:space="preserve"> </v>
      </c>
      <c r="BP31" s="747" t="str">
        <f t="shared" si="79"/>
        <v xml:space="preserve"> </v>
      </c>
      <c r="BQ31" s="133" t="s">
        <v>264</v>
      </c>
      <c r="BR31" s="133"/>
      <c r="BS31" s="389"/>
      <c r="BT31" s="389"/>
      <c r="BU31" s="389"/>
      <c r="BV31" s="389"/>
      <c r="BW31" s="389"/>
      <c r="BX31" s="389"/>
      <c r="BY31" s="389"/>
      <c r="BZ31" s="389"/>
      <c r="CA31" s="389"/>
      <c r="CB31" s="163">
        <f t="shared" si="38"/>
        <v>0</v>
      </c>
      <c r="CC31" s="389"/>
      <c r="CD31" s="389"/>
      <c r="CE31" s="389"/>
      <c r="CF31" s="389"/>
      <c r="CG31" s="389"/>
      <c r="CH31" s="389"/>
      <c r="CI31" s="389"/>
      <c r="CJ31" s="389"/>
      <c r="CK31" s="389"/>
      <c r="CL31" s="389"/>
      <c r="CM31" s="389"/>
      <c r="CN31" s="389"/>
      <c r="CO31" s="389"/>
      <c r="CP31" s="389"/>
      <c r="CQ31" s="389"/>
      <c r="CR31" s="389"/>
      <c r="CS31" s="389"/>
      <c r="CT31" s="389"/>
      <c r="CU31" s="389"/>
      <c r="CV31" s="389"/>
      <c r="CW31" s="389"/>
      <c r="CX31" s="389"/>
      <c r="CY31" s="389"/>
      <c r="CZ31" s="389"/>
      <c r="DA31" s="389"/>
      <c r="DB31" s="389"/>
      <c r="DC31" s="389"/>
      <c r="DD31" s="389"/>
      <c r="DE31" s="389"/>
      <c r="DF31" s="389"/>
      <c r="DG31" s="389"/>
      <c r="DH31" s="389"/>
      <c r="DI31" s="389"/>
      <c r="DJ31" s="389"/>
      <c r="DK31" s="389"/>
      <c r="DL31" s="389"/>
      <c r="DM31" s="389"/>
      <c r="DN31" s="389"/>
      <c r="DO31" s="389"/>
      <c r="DP31" s="389"/>
      <c r="DQ31" s="389"/>
      <c r="DR31" s="389"/>
      <c r="DS31" s="389"/>
      <c r="DT31" s="389"/>
      <c r="DU31" s="389"/>
      <c r="DV31" s="389"/>
      <c r="DW31" s="389"/>
      <c r="DX31" s="389"/>
      <c r="DY31" s="389"/>
      <c r="DZ31" s="389"/>
      <c r="EA31" s="389"/>
      <c r="EB31" s="389"/>
      <c r="EC31" s="389"/>
      <c r="ED31" s="389"/>
      <c r="EE31" s="389"/>
      <c r="EF31" s="389"/>
      <c r="EG31" s="389"/>
      <c r="EH31" s="389"/>
      <c r="EI31" s="389"/>
      <c r="EJ31" s="389"/>
      <c r="EK31" s="389"/>
      <c r="EL31" s="389"/>
      <c r="EM31" s="389"/>
      <c r="EN31" s="389"/>
      <c r="EO31" s="389"/>
      <c r="EP31" s="389"/>
      <c r="EQ31" s="389"/>
      <c r="ER31" s="389"/>
      <c r="ES31" s="389"/>
      <c r="ET31" s="389"/>
      <c r="EU31" s="389"/>
      <c r="EV31" s="389"/>
      <c r="EW31" s="389"/>
      <c r="EX31" s="389"/>
      <c r="EY31" s="389"/>
      <c r="EZ31" s="389"/>
      <c r="FA31" s="389"/>
      <c r="FB31" s="389"/>
      <c r="FC31" s="389"/>
      <c r="FD31" s="389"/>
      <c r="FE31" s="389"/>
      <c r="FF31" s="389"/>
      <c r="FG31" s="389"/>
      <c r="FH31" s="389"/>
      <c r="FI31" s="389"/>
      <c r="FJ31" s="389"/>
      <c r="FK31" s="389"/>
      <c r="FL31" s="389"/>
      <c r="FM31" s="389"/>
      <c r="FN31" s="389"/>
      <c r="FO31" s="389"/>
      <c r="FP31" s="389"/>
      <c r="FQ31" s="389"/>
      <c r="FR31" s="389"/>
      <c r="FS31" s="389"/>
      <c r="FT31" s="389"/>
      <c r="FU31" s="389"/>
      <c r="FV31" s="389"/>
      <c r="FW31" s="389"/>
      <c r="FX31" s="671" t="s">
        <v>374</v>
      </c>
      <c r="FY31" s="672">
        <v>255</v>
      </c>
      <c r="FZ31" s="672">
        <v>28092682</v>
      </c>
      <c r="GA31" s="672">
        <v>40</v>
      </c>
      <c r="GB31" s="672" t="s">
        <v>779</v>
      </c>
      <c r="GC31" s="672">
        <v>22</v>
      </c>
      <c r="GD31" s="672">
        <v>2012</v>
      </c>
      <c r="GE31" s="672">
        <v>1</v>
      </c>
      <c r="GF31" s="672" t="s">
        <v>780</v>
      </c>
      <c r="GG31" s="672">
        <v>1</v>
      </c>
      <c r="GH31" s="672">
        <v>1</v>
      </c>
      <c r="GI31" s="672" t="s">
        <v>780</v>
      </c>
      <c r="GJ31" s="672">
        <v>1</v>
      </c>
      <c r="GK31" s="672" t="s">
        <v>781</v>
      </c>
      <c r="GL31" s="672" t="s">
        <v>782</v>
      </c>
      <c r="GM31" s="672">
        <v>66</v>
      </c>
      <c r="GN31" s="672" t="s">
        <v>783</v>
      </c>
      <c r="GO31" s="672">
        <v>0</v>
      </c>
      <c r="GP31" s="672">
        <v>0</v>
      </c>
      <c r="GQ31" s="672">
        <v>4</v>
      </c>
      <c r="GR31" s="672">
        <v>2</v>
      </c>
      <c r="GS31" s="672" t="s">
        <v>783</v>
      </c>
      <c r="GT31" s="672" t="s">
        <v>783</v>
      </c>
      <c r="GU31" s="672" t="s">
        <v>783</v>
      </c>
      <c r="GV31" s="672" t="s">
        <v>783</v>
      </c>
      <c r="GW31" s="672" t="s">
        <v>783</v>
      </c>
      <c r="GX31" s="672" t="s">
        <v>783</v>
      </c>
      <c r="GY31" s="672">
        <v>1649</v>
      </c>
      <c r="GZ31" s="672">
        <v>0.12</v>
      </c>
      <c r="HA31" s="672">
        <v>5</v>
      </c>
      <c r="HB31" s="672" t="s">
        <v>783</v>
      </c>
      <c r="HC31" s="672" t="s">
        <v>782</v>
      </c>
      <c r="HD31" s="672">
        <v>15</v>
      </c>
      <c r="HE31" s="672" t="s">
        <v>783</v>
      </c>
      <c r="HF31" s="672">
        <v>0</v>
      </c>
      <c r="HG31" s="672" t="s">
        <v>783</v>
      </c>
      <c r="HH31" s="672">
        <v>0</v>
      </c>
      <c r="HI31" s="672">
        <v>1</v>
      </c>
      <c r="HJ31" s="672">
        <v>45</v>
      </c>
      <c r="HK31" s="672" t="s">
        <v>784</v>
      </c>
      <c r="HL31" s="672" t="s">
        <v>785</v>
      </c>
      <c r="HM31" s="672" t="s">
        <v>783</v>
      </c>
      <c r="HN31" s="672" t="s">
        <v>783</v>
      </c>
      <c r="HO31" s="672" t="s">
        <v>783</v>
      </c>
      <c r="HP31" s="672" t="s">
        <v>783</v>
      </c>
      <c r="HQ31" s="672" t="s">
        <v>783</v>
      </c>
      <c r="HR31" s="672">
        <v>3976306</v>
      </c>
      <c r="HS31" s="672" t="s">
        <v>783</v>
      </c>
      <c r="HT31" s="672" t="s">
        <v>786</v>
      </c>
      <c r="HU31" s="672" t="s">
        <v>787</v>
      </c>
      <c r="HV31" s="672">
        <v>4</v>
      </c>
      <c r="HW31" s="672">
        <v>2013</v>
      </c>
      <c r="HX31" s="672">
        <v>63</v>
      </c>
      <c r="HY31" s="672">
        <v>0</v>
      </c>
      <c r="HZ31" s="672">
        <v>634</v>
      </c>
      <c r="IA31" s="673">
        <v>41358.405266203707</v>
      </c>
      <c r="IB31" s="672" t="s">
        <v>788</v>
      </c>
      <c r="IC31" s="672">
        <v>3980784</v>
      </c>
      <c r="ID31" s="672">
        <v>2013</v>
      </c>
      <c r="IE31" s="672">
        <v>1712</v>
      </c>
      <c r="IF31" s="672" t="s">
        <v>783</v>
      </c>
      <c r="IG31" s="672" t="s">
        <v>783</v>
      </c>
      <c r="IH31" s="672" t="s">
        <v>783</v>
      </c>
      <c r="II31" s="672" t="s">
        <v>783</v>
      </c>
      <c r="IJ31" s="672" t="s">
        <v>783</v>
      </c>
      <c r="IK31" s="672" t="s">
        <v>783</v>
      </c>
      <c r="IL31" s="672" t="s">
        <v>783</v>
      </c>
      <c r="IM31" s="672" t="s">
        <v>783</v>
      </c>
      <c r="IN31" s="672" t="s">
        <v>783</v>
      </c>
      <c r="IO31" s="672">
        <v>1649</v>
      </c>
      <c r="IP31" s="673">
        <v>38943.586608796293</v>
      </c>
      <c r="IQ31" s="672" t="s">
        <v>783</v>
      </c>
      <c r="IR31" s="672" t="s">
        <v>783</v>
      </c>
      <c r="IS31" s="672" t="s">
        <v>783</v>
      </c>
      <c r="IT31" s="672" t="s">
        <v>783</v>
      </c>
      <c r="IU31" s="672" t="s">
        <v>783</v>
      </c>
      <c r="IV31" s="672" t="s">
        <v>783</v>
      </c>
      <c r="IW31" s="672" t="s">
        <v>783</v>
      </c>
      <c r="IX31" s="672" t="s">
        <v>781</v>
      </c>
      <c r="IY31" s="672">
        <v>45</v>
      </c>
      <c r="IZ31" s="672" t="s">
        <v>789</v>
      </c>
      <c r="JA31" s="672" t="s">
        <v>783</v>
      </c>
      <c r="JB31" s="672" t="s">
        <v>783</v>
      </c>
      <c r="JC31" s="672" t="s">
        <v>783</v>
      </c>
      <c r="JD31" s="672">
        <v>329394</v>
      </c>
      <c r="JE31" s="672" t="s">
        <v>783</v>
      </c>
      <c r="JF31" s="672" t="s">
        <v>783</v>
      </c>
      <c r="JG31" s="672" t="s">
        <v>783</v>
      </c>
      <c r="JH31" s="672" t="s">
        <v>783</v>
      </c>
      <c r="JI31" s="672" t="s">
        <v>783</v>
      </c>
      <c r="JJ31" s="672" t="s">
        <v>783</v>
      </c>
      <c r="JK31" s="672" t="s">
        <v>783</v>
      </c>
      <c r="JL31" s="672" t="s">
        <v>790</v>
      </c>
      <c r="JM31" s="672">
        <v>4</v>
      </c>
      <c r="JN31" s="672">
        <v>2</v>
      </c>
      <c r="JO31" s="672" t="s">
        <v>783</v>
      </c>
      <c r="JP31" s="672">
        <v>10711928</v>
      </c>
      <c r="JQ31" s="672">
        <v>2011</v>
      </c>
      <c r="JR31" s="672">
        <v>3</v>
      </c>
      <c r="JS31" s="672" t="s">
        <v>783</v>
      </c>
      <c r="JT31" s="672" t="s">
        <v>783</v>
      </c>
      <c r="JU31" s="672" t="s">
        <v>824</v>
      </c>
      <c r="JV31" s="674">
        <v>606.72744499999999</v>
      </c>
      <c r="JW31">
        <f t="shared" si="84"/>
        <v>606.72744499999999</v>
      </c>
      <c r="JX31" s="225">
        <v>0.24752887803030302</v>
      </c>
    </row>
    <row r="32" spans="1:284" ht="16" thickBot="1">
      <c r="A32" s="905" t="s">
        <v>5</v>
      </c>
      <c r="B32" s="79">
        <f t="shared" si="41"/>
        <v>1</v>
      </c>
      <c r="C32" s="871" t="s">
        <v>57</v>
      </c>
      <c r="D32" s="249" t="s">
        <v>141</v>
      </c>
      <c r="E32" s="103" t="s">
        <v>158</v>
      </c>
      <c r="F32" s="888">
        <v>0.4</v>
      </c>
      <c r="G32" s="120">
        <f t="shared" si="39"/>
        <v>30.860000000000003</v>
      </c>
      <c r="H32" s="46"/>
      <c r="I32" s="3">
        <v>0.4</v>
      </c>
      <c r="J32" s="29"/>
      <c r="K32" s="18"/>
      <c r="L32" s="5"/>
      <c r="M32" s="71">
        <v>1</v>
      </c>
      <c r="N32" s="71">
        <v>3</v>
      </c>
      <c r="O32" s="70">
        <v>4</v>
      </c>
      <c r="P32" s="891">
        <f t="shared" si="82"/>
        <v>8</v>
      </c>
      <c r="Q32" s="897">
        <f t="shared" si="83"/>
        <v>12</v>
      </c>
      <c r="R32" s="46"/>
      <c r="S32" s="3">
        <v>0.4</v>
      </c>
      <c r="T32" s="25"/>
      <c r="U32" s="219">
        <f t="shared" si="80"/>
        <v>30000</v>
      </c>
      <c r="V32" s="219" t="s">
        <v>642</v>
      </c>
      <c r="W32" s="1042">
        <f t="shared" si="42"/>
        <v>30000</v>
      </c>
      <c r="X32" s="537">
        <f t="shared" si="43"/>
        <v>8303.4074074074088</v>
      </c>
      <c r="Y32" s="538">
        <f t="shared" si="44"/>
        <v>500</v>
      </c>
      <c r="Z32" s="1034">
        <f t="shared" si="45"/>
        <v>38803.407407407409</v>
      </c>
      <c r="AA32" s="883">
        <v>4</v>
      </c>
      <c r="AB32" s="270">
        <f t="shared" si="46"/>
        <v>5423.4074074074078</v>
      </c>
      <c r="AC32" s="553">
        <v>0.1</v>
      </c>
      <c r="AD32" s="562">
        <f t="shared" si="47"/>
        <v>2880.0000000000005</v>
      </c>
      <c r="AE32" s="518"/>
      <c r="AF32" s="270">
        <f t="shared" si="48"/>
        <v>0</v>
      </c>
      <c r="AG32" s="270"/>
      <c r="AH32" s="562">
        <f t="shared" si="49"/>
        <v>0</v>
      </c>
      <c r="AI32" s="270"/>
      <c r="AJ32" s="228">
        <v>0</v>
      </c>
      <c r="AK32" s="902"/>
      <c r="AL32" s="902">
        <v>2025</v>
      </c>
      <c r="AM32" s="18" t="str">
        <f t="shared" si="50"/>
        <v xml:space="preserve"> </v>
      </c>
      <c r="AN32" s="747" t="str">
        <f t="shared" si="51"/>
        <v xml:space="preserve"> </v>
      </c>
      <c r="AO32" s="4" t="str">
        <f t="shared" si="52"/>
        <v xml:space="preserve"> </v>
      </c>
      <c r="AP32" s="747" t="str">
        <f t="shared" si="53"/>
        <v xml:space="preserve"> </v>
      </c>
      <c r="AQ32" s="4" t="str">
        <f t="shared" si="54"/>
        <v xml:space="preserve"> </v>
      </c>
      <c r="AR32" s="747" t="str">
        <f t="shared" si="55"/>
        <v xml:space="preserve"> </v>
      </c>
      <c r="AS32" s="4" t="str">
        <f t="shared" si="56"/>
        <v xml:space="preserve"> </v>
      </c>
      <c r="AT32" s="747" t="str">
        <f t="shared" si="57"/>
        <v xml:space="preserve"> </v>
      </c>
      <c r="AU32" s="4" t="str">
        <f t="shared" si="58"/>
        <v xml:space="preserve"> </v>
      </c>
      <c r="AV32" s="747" t="str">
        <f t="shared" si="59"/>
        <v xml:space="preserve"> </v>
      </c>
      <c r="AW32" s="4" t="str">
        <f t="shared" si="60"/>
        <v xml:space="preserve"> </v>
      </c>
      <c r="AX32" s="747" t="str">
        <f t="shared" si="61"/>
        <v xml:space="preserve"> </v>
      </c>
      <c r="AY32" s="4" t="str">
        <f t="shared" si="62"/>
        <v xml:space="preserve"> </v>
      </c>
      <c r="AZ32" s="747" t="str">
        <f t="shared" si="63"/>
        <v xml:space="preserve"> </v>
      </c>
      <c r="BA32" s="4">
        <f t="shared" si="64"/>
        <v>0.4</v>
      </c>
      <c r="BB32" s="747">
        <f t="shared" si="65"/>
        <v>38803.407407407409</v>
      </c>
      <c r="BC32" s="4" t="str">
        <f t="shared" si="66"/>
        <v xml:space="preserve"> </v>
      </c>
      <c r="BD32" s="747" t="str">
        <f t="shared" si="67"/>
        <v xml:space="preserve"> </v>
      </c>
      <c r="BE32" s="4" t="str">
        <f t="shared" si="68"/>
        <v xml:space="preserve"> </v>
      </c>
      <c r="BF32" s="747" t="str">
        <f t="shared" si="69"/>
        <v xml:space="preserve"> </v>
      </c>
      <c r="BG32" s="4" t="str">
        <f t="shared" si="70"/>
        <v xml:space="preserve"> </v>
      </c>
      <c r="BH32" s="747" t="str">
        <f t="shared" si="71"/>
        <v xml:space="preserve"> </v>
      </c>
      <c r="BI32" s="4" t="str">
        <f t="shared" si="72"/>
        <v xml:space="preserve"> </v>
      </c>
      <c r="BJ32" s="747" t="str">
        <f t="shared" si="73"/>
        <v xml:space="preserve"> </v>
      </c>
      <c r="BK32" s="4" t="str">
        <f t="shared" si="74"/>
        <v xml:space="preserve"> </v>
      </c>
      <c r="BL32" s="747" t="str">
        <f t="shared" si="75"/>
        <v xml:space="preserve"> </v>
      </c>
      <c r="BM32" s="4" t="str">
        <f t="shared" si="76"/>
        <v xml:space="preserve"> </v>
      </c>
      <c r="BN32" s="747" t="str">
        <f t="shared" si="77"/>
        <v xml:space="preserve"> </v>
      </c>
      <c r="BO32" s="4" t="str">
        <f t="shared" si="78"/>
        <v xml:space="preserve"> </v>
      </c>
      <c r="BP32" s="747" t="str">
        <f t="shared" si="79"/>
        <v xml:space="preserve"> </v>
      </c>
      <c r="BQ32" s="133"/>
      <c r="BR32" s="133"/>
      <c r="BS32" s="389"/>
      <c r="BT32" s="389"/>
      <c r="BU32" s="389"/>
      <c r="BV32" s="389"/>
      <c r="BW32" s="389"/>
      <c r="BX32" s="389"/>
      <c r="BY32" s="389"/>
      <c r="BZ32" s="389"/>
      <c r="CA32" s="389"/>
      <c r="CB32" s="163">
        <f t="shared" si="38"/>
        <v>0</v>
      </c>
      <c r="CC32" s="389"/>
      <c r="CD32" s="389"/>
      <c r="CE32" s="389"/>
      <c r="CF32" s="389"/>
      <c r="CG32" s="389"/>
      <c r="CH32" s="389"/>
      <c r="CI32" s="389"/>
      <c r="CJ32" s="389"/>
      <c r="CK32" s="389"/>
      <c r="CL32" s="389"/>
      <c r="CM32" s="389"/>
      <c r="CN32" s="389"/>
      <c r="CO32" s="389"/>
      <c r="CP32" s="389"/>
      <c r="CQ32" s="389"/>
      <c r="CR32" s="389"/>
      <c r="CS32" s="389"/>
      <c r="CT32" s="389"/>
      <c r="CU32" s="389"/>
      <c r="CV32" s="389"/>
      <c r="CW32" s="389"/>
      <c r="CX32" s="389"/>
      <c r="CY32" s="389"/>
      <c r="CZ32" s="389"/>
      <c r="DA32" s="389"/>
      <c r="DB32" s="389"/>
      <c r="DC32" s="389"/>
      <c r="DD32" s="389"/>
      <c r="DE32" s="389"/>
      <c r="DF32" s="389"/>
      <c r="DG32" s="389"/>
      <c r="DH32" s="389"/>
      <c r="DI32" s="389"/>
      <c r="DJ32" s="389"/>
      <c r="DK32" s="389"/>
      <c r="DL32" s="389"/>
      <c r="DM32" s="389"/>
      <c r="DN32" s="389"/>
      <c r="DO32" s="389"/>
      <c r="DP32" s="389"/>
      <c r="DQ32" s="389"/>
      <c r="DR32" s="389"/>
      <c r="DS32" s="389"/>
      <c r="DT32" s="389"/>
      <c r="DU32" s="389"/>
      <c r="DV32" s="389"/>
      <c r="DW32" s="389"/>
      <c r="DX32" s="389"/>
      <c r="DY32" s="389"/>
      <c r="DZ32" s="389"/>
      <c r="EA32" s="389"/>
      <c r="EB32" s="389"/>
      <c r="EC32" s="389"/>
      <c r="ED32" s="389"/>
      <c r="EE32" s="389"/>
      <c r="EF32" s="389"/>
      <c r="EG32" s="389"/>
      <c r="EH32" s="389"/>
      <c r="EI32" s="389"/>
      <c r="EJ32" s="389"/>
      <c r="EK32" s="389"/>
      <c r="EL32" s="389"/>
      <c r="EM32" s="389"/>
      <c r="EN32" s="389"/>
      <c r="EO32" s="389"/>
      <c r="EP32" s="389"/>
      <c r="EQ32" s="389"/>
      <c r="ER32" s="389"/>
      <c r="ES32" s="389"/>
      <c r="ET32" s="389"/>
      <c r="EU32" s="389"/>
      <c r="EV32" s="389"/>
      <c r="EW32" s="389"/>
      <c r="EX32" s="389"/>
      <c r="EY32" s="389"/>
      <c r="EZ32" s="389"/>
      <c r="FA32" s="389"/>
      <c r="FB32" s="389"/>
      <c r="FC32" s="389"/>
      <c r="FD32" s="389"/>
      <c r="FE32" s="389"/>
      <c r="FF32" s="389"/>
      <c r="FG32" s="389"/>
      <c r="FH32" s="389"/>
      <c r="FI32" s="389"/>
      <c r="FJ32" s="389"/>
      <c r="FK32" s="389"/>
      <c r="FL32" s="389"/>
      <c r="FM32" s="389"/>
      <c r="FN32" s="389"/>
      <c r="FO32" s="389"/>
      <c r="FP32" s="389"/>
      <c r="FQ32" s="389"/>
      <c r="FR32" s="389"/>
      <c r="FS32" s="389"/>
      <c r="FT32" s="389"/>
      <c r="FU32" s="389"/>
      <c r="FV32" s="389"/>
      <c r="FW32" s="389"/>
      <c r="FX32" s="716"/>
      <c r="FY32" s="717"/>
      <c r="FZ32" s="717"/>
      <c r="GA32" s="717"/>
      <c r="GB32" s="717"/>
      <c r="GC32" s="717"/>
      <c r="GD32" s="717"/>
      <c r="GE32" s="717"/>
      <c r="GF32" s="717"/>
      <c r="GG32" s="717"/>
      <c r="GH32" s="717"/>
      <c r="GI32" s="717"/>
      <c r="GJ32" s="717"/>
      <c r="GK32" s="717"/>
      <c r="GL32" s="717"/>
      <c r="GM32" s="717"/>
      <c r="GN32" s="717"/>
      <c r="GO32" s="717"/>
      <c r="GP32" s="717"/>
      <c r="GQ32" s="717"/>
      <c r="GR32" s="717"/>
      <c r="GS32" s="717"/>
      <c r="GT32" s="717"/>
      <c r="GU32" s="717"/>
      <c r="GV32" s="717"/>
      <c r="GW32" s="717"/>
      <c r="GX32" s="717"/>
      <c r="GY32" s="717"/>
      <c r="GZ32" s="717"/>
      <c r="HA32" s="717"/>
      <c r="HB32" s="717"/>
      <c r="HC32" s="717"/>
      <c r="HD32" s="717"/>
      <c r="HE32" s="717"/>
      <c r="HF32" s="717"/>
      <c r="HG32" s="717"/>
      <c r="HH32" s="717"/>
      <c r="HI32" s="717"/>
      <c r="HJ32" s="717"/>
      <c r="HK32" s="717"/>
      <c r="HL32" s="717"/>
      <c r="HM32" s="717"/>
      <c r="HN32" s="717"/>
      <c r="HO32" s="717"/>
      <c r="HP32" s="717"/>
      <c r="HQ32" s="717"/>
      <c r="HR32" s="717"/>
      <c r="HS32" s="717"/>
      <c r="HT32" s="717"/>
      <c r="HU32" s="717"/>
      <c r="HV32" s="717"/>
      <c r="HW32" s="717"/>
      <c r="HX32" s="717"/>
      <c r="HY32" s="717"/>
      <c r="HZ32" s="717"/>
      <c r="IA32" s="718"/>
      <c r="IB32" s="717"/>
      <c r="IC32" s="717"/>
      <c r="ID32" s="717"/>
      <c r="IE32" s="717"/>
      <c r="IF32" s="717"/>
      <c r="IG32" s="717"/>
      <c r="IH32" s="717"/>
      <c r="II32" s="717"/>
      <c r="IJ32" s="717"/>
      <c r="IK32" s="717"/>
      <c r="IL32" s="717"/>
      <c r="IM32" s="717"/>
      <c r="IN32" s="717"/>
      <c r="IO32" s="717"/>
      <c r="IP32" s="718"/>
      <c r="IQ32" s="717"/>
      <c r="IR32" s="717"/>
      <c r="IS32" s="717"/>
      <c r="IT32" s="717"/>
      <c r="IU32" s="717"/>
      <c r="IV32" s="717"/>
      <c r="IW32" s="717"/>
      <c r="IX32" s="717"/>
      <c r="IY32" s="717"/>
      <c r="IZ32" s="717"/>
      <c r="JA32" s="717"/>
      <c r="JB32" s="717"/>
      <c r="JC32" s="717"/>
      <c r="JD32" s="717"/>
      <c r="JE32" s="717"/>
      <c r="JF32" s="717"/>
      <c r="JG32" s="717"/>
      <c r="JH32" s="717"/>
      <c r="JI32" s="717"/>
      <c r="JJ32" s="717"/>
      <c r="JK32" s="717"/>
      <c r="JL32" s="717"/>
      <c r="JM32" s="717"/>
      <c r="JN32" s="717"/>
      <c r="JO32" s="717"/>
      <c r="JP32" s="717"/>
      <c r="JQ32" s="717"/>
      <c r="JR32" s="717"/>
      <c r="JS32" s="717"/>
      <c r="JT32" s="717"/>
      <c r="JU32" s="717"/>
      <c r="JV32" s="719"/>
      <c r="JX32" s="225"/>
    </row>
    <row r="33" spans="1:285" ht="16" thickBot="1">
      <c r="A33" s="905" t="s">
        <v>5</v>
      </c>
      <c r="B33" s="79">
        <f t="shared" si="41"/>
        <v>1</v>
      </c>
      <c r="C33" s="871" t="s">
        <v>24</v>
      </c>
      <c r="D33" s="249" t="s">
        <v>162</v>
      </c>
      <c r="E33" s="103" t="s">
        <v>158</v>
      </c>
      <c r="F33" s="888">
        <v>0.75</v>
      </c>
      <c r="G33" s="120">
        <f t="shared" si="39"/>
        <v>31.610000000000003</v>
      </c>
      <c r="H33" s="46"/>
      <c r="I33" s="3">
        <v>0.75</v>
      </c>
      <c r="J33" s="29"/>
      <c r="K33" s="18">
        <v>1992</v>
      </c>
      <c r="L33" s="5"/>
      <c r="M33" s="71">
        <v>1</v>
      </c>
      <c r="N33" s="71">
        <v>1</v>
      </c>
      <c r="O33" s="70">
        <v>5</v>
      </c>
      <c r="P33" s="891">
        <f t="shared" si="82"/>
        <v>7</v>
      </c>
      <c r="Q33" s="897">
        <f t="shared" si="83"/>
        <v>5</v>
      </c>
      <c r="R33" s="46"/>
      <c r="S33" s="3">
        <v>0.75</v>
      </c>
      <c r="T33" s="25"/>
      <c r="U33" s="219">
        <f t="shared" si="80"/>
        <v>56250</v>
      </c>
      <c r="V33" s="219" t="s">
        <v>642</v>
      </c>
      <c r="W33" s="1042">
        <f t="shared" si="42"/>
        <v>56250</v>
      </c>
      <c r="X33" s="537">
        <f t="shared" si="43"/>
        <v>0</v>
      </c>
      <c r="Y33" s="538">
        <f t="shared" si="44"/>
        <v>500</v>
      </c>
      <c r="Z33" s="1034">
        <f t="shared" si="45"/>
        <v>56750</v>
      </c>
      <c r="AA33" s="883"/>
      <c r="AB33" s="270">
        <f t="shared" si="46"/>
        <v>0</v>
      </c>
      <c r="AC33" s="553"/>
      <c r="AD33" s="562">
        <f t="shared" si="47"/>
        <v>0</v>
      </c>
      <c r="AE33" s="518"/>
      <c r="AF33" s="270">
        <f t="shared" si="48"/>
        <v>0</v>
      </c>
      <c r="AG33" s="270"/>
      <c r="AH33" s="562">
        <f t="shared" si="49"/>
        <v>0</v>
      </c>
      <c r="AI33" s="270"/>
      <c r="AJ33" s="228">
        <v>0</v>
      </c>
      <c r="AK33" s="902"/>
      <c r="AL33" s="902">
        <v>2025</v>
      </c>
      <c r="AM33" s="18" t="str">
        <f t="shared" si="50"/>
        <v xml:space="preserve"> </v>
      </c>
      <c r="AN33" s="747" t="str">
        <f t="shared" si="51"/>
        <v xml:space="preserve"> </v>
      </c>
      <c r="AO33" s="4" t="str">
        <f t="shared" si="52"/>
        <v xml:space="preserve"> </v>
      </c>
      <c r="AP33" s="747" t="str">
        <f t="shared" si="53"/>
        <v xml:space="preserve"> </v>
      </c>
      <c r="AQ33" s="4" t="str">
        <f t="shared" si="54"/>
        <v xml:space="preserve"> </v>
      </c>
      <c r="AR33" s="747" t="str">
        <f t="shared" si="55"/>
        <v xml:space="preserve"> </v>
      </c>
      <c r="AS33" s="4" t="str">
        <f t="shared" si="56"/>
        <v xml:space="preserve"> </v>
      </c>
      <c r="AT33" s="747" t="str">
        <f t="shared" si="57"/>
        <v xml:space="preserve"> </v>
      </c>
      <c r="AU33" s="4" t="str">
        <f t="shared" si="58"/>
        <v xml:space="preserve"> </v>
      </c>
      <c r="AV33" s="747" t="str">
        <f t="shared" si="59"/>
        <v xml:space="preserve"> </v>
      </c>
      <c r="AW33" s="4" t="str">
        <f t="shared" si="60"/>
        <v xml:space="preserve"> </v>
      </c>
      <c r="AX33" s="747" t="str">
        <f t="shared" si="61"/>
        <v xml:space="preserve"> </v>
      </c>
      <c r="AY33" s="4" t="str">
        <f t="shared" si="62"/>
        <v xml:space="preserve"> </v>
      </c>
      <c r="AZ33" s="747" t="str">
        <f t="shared" si="63"/>
        <v xml:space="preserve"> </v>
      </c>
      <c r="BA33" s="4">
        <f t="shared" si="64"/>
        <v>0.75</v>
      </c>
      <c r="BB33" s="747">
        <f t="shared" si="65"/>
        <v>56750</v>
      </c>
      <c r="BC33" s="4" t="str">
        <f t="shared" si="66"/>
        <v xml:space="preserve"> </v>
      </c>
      <c r="BD33" s="747" t="str">
        <f t="shared" si="67"/>
        <v xml:space="preserve"> </v>
      </c>
      <c r="BE33" s="4" t="str">
        <f t="shared" si="68"/>
        <v xml:space="preserve"> </v>
      </c>
      <c r="BF33" s="747" t="str">
        <f t="shared" si="69"/>
        <v xml:space="preserve"> </v>
      </c>
      <c r="BG33" s="4" t="str">
        <f t="shared" si="70"/>
        <v xml:space="preserve"> </v>
      </c>
      <c r="BH33" s="747" t="str">
        <f t="shared" si="71"/>
        <v xml:space="preserve"> </v>
      </c>
      <c r="BI33" s="4" t="str">
        <f t="shared" si="72"/>
        <v xml:space="preserve"> </v>
      </c>
      <c r="BJ33" s="747" t="str">
        <f t="shared" si="73"/>
        <v xml:space="preserve"> </v>
      </c>
      <c r="BK33" s="4" t="str">
        <f t="shared" si="74"/>
        <v xml:space="preserve"> </v>
      </c>
      <c r="BL33" s="747" t="str">
        <f t="shared" si="75"/>
        <v xml:space="preserve"> </v>
      </c>
      <c r="BM33" s="4" t="str">
        <f t="shared" si="76"/>
        <v xml:space="preserve"> </v>
      </c>
      <c r="BN33" s="747" t="str">
        <f t="shared" si="77"/>
        <v xml:space="preserve"> </v>
      </c>
      <c r="BO33" s="4" t="str">
        <f t="shared" si="78"/>
        <v xml:space="preserve"> </v>
      </c>
      <c r="BP33" s="747" t="str">
        <f t="shared" si="79"/>
        <v xml:space="preserve"> </v>
      </c>
      <c r="BQ33" s="133"/>
      <c r="BR33" s="133"/>
      <c r="BS33" s="389"/>
      <c r="BT33" s="389"/>
      <c r="BU33" s="389"/>
      <c r="BV33" s="389"/>
      <c r="BW33" s="389"/>
      <c r="BX33" s="389"/>
      <c r="BY33" s="389"/>
      <c r="BZ33" s="389"/>
      <c r="CA33" s="389"/>
      <c r="CB33" s="163">
        <f t="shared" si="38"/>
        <v>0</v>
      </c>
      <c r="CC33" s="389"/>
      <c r="CD33" s="389"/>
      <c r="CE33" s="389"/>
      <c r="CF33" s="389"/>
      <c r="CG33" s="389"/>
      <c r="CH33" s="389"/>
      <c r="CI33" s="389"/>
      <c r="CJ33" s="389"/>
      <c r="CK33" s="389"/>
      <c r="CL33" s="389"/>
      <c r="CM33" s="389"/>
      <c r="CN33" s="389"/>
      <c r="CO33" s="389"/>
      <c r="CP33" s="389"/>
      <c r="CQ33" s="389"/>
      <c r="CR33" s="389"/>
      <c r="CS33" s="389"/>
      <c r="CT33" s="389"/>
      <c r="CU33" s="389"/>
      <c r="CV33" s="389"/>
      <c r="CW33" s="389"/>
      <c r="CX33" s="389"/>
      <c r="CY33" s="389"/>
      <c r="CZ33" s="389"/>
      <c r="DA33" s="389"/>
      <c r="DB33" s="389"/>
      <c r="DC33" s="389"/>
      <c r="DD33" s="389"/>
      <c r="DE33" s="389"/>
      <c r="DF33" s="389"/>
      <c r="DG33" s="389"/>
      <c r="DH33" s="389"/>
      <c r="DI33" s="389"/>
      <c r="DJ33" s="389"/>
      <c r="DK33" s="389"/>
      <c r="DL33" s="389"/>
      <c r="DM33" s="389"/>
      <c r="DN33" s="389"/>
      <c r="DO33" s="389"/>
      <c r="DP33" s="389"/>
      <c r="DQ33" s="389"/>
      <c r="DR33" s="389"/>
      <c r="DS33" s="389"/>
      <c r="DT33" s="389"/>
      <c r="DU33" s="389"/>
      <c r="DV33" s="389"/>
      <c r="DW33" s="389"/>
      <c r="DX33" s="389"/>
      <c r="DY33" s="389"/>
      <c r="DZ33" s="389"/>
      <c r="EA33" s="389"/>
      <c r="EB33" s="389"/>
      <c r="EC33" s="389"/>
      <c r="ED33" s="389"/>
      <c r="EE33" s="389"/>
      <c r="EF33" s="389"/>
      <c r="EG33" s="389"/>
      <c r="EH33" s="389"/>
      <c r="EI33" s="389"/>
      <c r="EJ33" s="389"/>
      <c r="EK33" s="389"/>
      <c r="EL33" s="389"/>
      <c r="EM33" s="389"/>
      <c r="EN33" s="389"/>
      <c r="EO33" s="389"/>
      <c r="EP33" s="389"/>
      <c r="EQ33" s="389"/>
      <c r="ER33" s="389"/>
      <c r="ES33" s="389"/>
      <c r="ET33" s="389"/>
      <c r="EU33" s="389"/>
      <c r="EV33" s="389"/>
      <c r="EW33" s="389"/>
      <c r="EX33" s="389"/>
      <c r="EY33" s="389"/>
      <c r="EZ33" s="389"/>
      <c r="FA33" s="389"/>
      <c r="FB33" s="389"/>
      <c r="FC33" s="389"/>
      <c r="FD33" s="389"/>
      <c r="FE33" s="389"/>
      <c r="FF33" s="389"/>
      <c r="FG33" s="389"/>
      <c r="FH33" s="389"/>
      <c r="FI33" s="389"/>
      <c r="FJ33" s="389"/>
      <c r="FK33" s="389"/>
      <c r="FL33" s="389"/>
      <c r="FM33" s="389"/>
      <c r="FN33" s="389"/>
      <c r="FO33" s="389"/>
      <c r="FP33" s="389"/>
      <c r="FQ33" s="389"/>
      <c r="FR33" s="389"/>
      <c r="FS33" s="389"/>
      <c r="FT33" s="389"/>
      <c r="FU33" s="389"/>
      <c r="FV33" s="389"/>
      <c r="FW33" s="389"/>
      <c r="FX33" s="621" t="s">
        <v>376</v>
      </c>
      <c r="FY33" s="622">
        <v>124</v>
      </c>
      <c r="FZ33" s="622">
        <v>30289317</v>
      </c>
      <c r="GA33" s="622">
        <v>55</v>
      </c>
      <c r="GB33" s="622" t="s">
        <v>798</v>
      </c>
      <c r="GC33" s="622">
        <v>20</v>
      </c>
      <c r="GD33" s="622">
        <v>1970</v>
      </c>
      <c r="GE33" s="622">
        <v>1</v>
      </c>
      <c r="GF33" s="622" t="s">
        <v>780</v>
      </c>
      <c r="GG33" s="622">
        <v>1</v>
      </c>
      <c r="GH33" s="622">
        <v>1</v>
      </c>
      <c r="GI33" s="622" t="s">
        <v>780</v>
      </c>
      <c r="GJ33" s="622">
        <v>1</v>
      </c>
      <c r="GK33" s="622" t="s">
        <v>781</v>
      </c>
      <c r="GL33" s="622" t="s">
        <v>782</v>
      </c>
      <c r="GM33" s="622">
        <v>66</v>
      </c>
      <c r="GN33" s="622" t="s">
        <v>783</v>
      </c>
      <c r="GO33" s="622">
        <v>0</v>
      </c>
      <c r="GP33" s="622">
        <v>0</v>
      </c>
      <c r="GQ33" s="622">
        <v>4</v>
      </c>
      <c r="GR33" s="622">
        <v>2</v>
      </c>
      <c r="GS33" s="622">
        <v>1</v>
      </c>
      <c r="GT33" s="622" t="s">
        <v>783</v>
      </c>
      <c r="GU33" s="622" t="s">
        <v>783</v>
      </c>
      <c r="GV33" s="622" t="s">
        <v>783</v>
      </c>
      <c r="GW33" s="622" t="s">
        <v>783</v>
      </c>
      <c r="GX33" s="622" t="s">
        <v>783</v>
      </c>
      <c r="GY33" s="622">
        <v>1649</v>
      </c>
      <c r="GZ33" s="622">
        <v>0.4</v>
      </c>
      <c r="HA33" s="622">
        <v>5</v>
      </c>
      <c r="HB33" s="622" t="s">
        <v>783</v>
      </c>
      <c r="HC33" s="622" t="s">
        <v>782</v>
      </c>
      <c r="HD33" s="622">
        <v>35</v>
      </c>
      <c r="HE33" s="622" t="s">
        <v>783</v>
      </c>
      <c r="HF33" s="622">
        <v>0</v>
      </c>
      <c r="HG33" s="622" t="s">
        <v>783</v>
      </c>
      <c r="HH33" s="622">
        <v>0</v>
      </c>
      <c r="HI33" s="622">
        <v>1</v>
      </c>
      <c r="HJ33" s="622">
        <v>45</v>
      </c>
      <c r="HK33" s="622" t="s">
        <v>784</v>
      </c>
      <c r="HL33" s="622" t="s">
        <v>785</v>
      </c>
      <c r="HM33" s="622" t="s">
        <v>783</v>
      </c>
      <c r="HN33" s="622" t="s">
        <v>783</v>
      </c>
      <c r="HO33" s="622" t="s">
        <v>783</v>
      </c>
      <c r="HP33" s="622" t="s">
        <v>783</v>
      </c>
      <c r="HQ33" s="622" t="s">
        <v>783</v>
      </c>
      <c r="HR33" s="622">
        <v>3980110</v>
      </c>
      <c r="HS33" s="622" t="s">
        <v>783</v>
      </c>
      <c r="HT33" s="622" t="s">
        <v>786</v>
      </c>
      <c r="HU33" s="622" t="s">
        <v>787</v>
      </c>
      <c r="HV33" s="622">
        <v>4</v>
      </c>
      <c r="HW33" s="622">
        <v>2014</v>
      </c>
      <c r="HX33" s="622">
        <v>63</v>
      </c>
      <c r="HY33" s="622">
        <v>0</v>
      </c>
      <c r="HZ33" s="622">
        <v>2112</v>
      </c>
      <c r="IA33" s="623">
        <v>41697.500081018516</v>
      </c>
      <c r="IB33" s="622" t="s">
        <v>788</v>
      </c>
      <c r="IC33" s="622">
        <v>3975632</v>
      </c>
      <c r="ID33" s="622">
        <v>2014</v>
      </c>
      <c r="IE33" s="622">
        <v>1712</v>
      </c>
      <c r="IF33" s="622" t="s">
        <v>783</v>
      </c>
      <c r="IG33" s="622" t="s">
        <v>783</v>
      </c>
      <c r="IH33" s="622" t="s">
        <v>783</v>
      </c>
      <c r="II33" s="622" t="s">
        <v>783</v>
      </c>
      <c r="IJ33" s="622" t="s">
        <v>783</v>
      </c>
      <c r="IK33" s="622" t="s">
        <v>783</v>
      </c>
      <c r="IL33" s="622" t="s">
        <v>783</v>
      </c>
      <c r="IM33" s="622" t="s">
        <v>783</v>
      </c>
      <c r="IN33" s="622" t="s">
        <v>783</v>
      </c>
      <c r="IO33" s="622">
        <v>1649</v>
      </c>
      <c r="IP33" s="623">
        <v>37477.354571759257</v>
      </c>
      <c r="IQ33" s="622">
        <v>2</v>
      </c>
      <c r="IR33" s="622" t="s">
        <v>793</v>
      </c>
      <c r="IS33" s="622">
        <v>1</v>
      </c>
      <c r="IT33" s="644">
        <v>41275</v>
      </c>
      <c r="IU33" s="622" t="s">
        <v>783</v>
      </c>
      <c r="IV33" s="622" t="s">
        <v>783</v>
      </c>
      <c r="IW33" s="622" t="s">
        <v>783</v>
      </c>
      <c r="IX33" s="622" t="s">
        <v>781</v>
      </c>
      <c r="IY33" s="622">
        <v>45</v>
      </c>
      <c r="IZ33" s="622" t="s">
        <v>789</v>
      </c>
      <c r="JA33" s="622" t="s">
        <v>783</v>
      </c>
      <c r="JB33" s="622" t="s">
        <v>783</v>
      </c>
      <c r="JC33" s="622" t="s">
        <v>783</v>
      </c>
      <c r="JD33" s="622">
        <v>329395</v>
      </c>
      <c r="JE33" s="622" t="s">
        <v>783</v>
      </c>
      <c r="JF33" s="622" t="s">
        <v>783</v>
      </c>
      <c r="JG33" s="622" t="s">
        <v>795</v>
      </c>
      <c r="JH33" s="622">
        <v>55</v>
      </c>
      <c r="JI33" s="622" t="s">
        <v>783</v>
      </c>
      <c r="JJ33" s="622" t="s">
        <v>783</v>
      </c>
      <c r="JK33" s="622" t="s">
        <v>783</v>
      </c>
      <c r="JL33" s="622" t="s">
        <v>790</v>
      </c>
      <c r="JM33" s="622">
        <v>4</v>
      </c>
      <c r="JN33" s="622">
        <v>3</v>
      </c>
      <c r="JO33" s="622" t="s">
        <v>783</v>
      </c>
      <c r="JP33" s="622">
        <v>10711928</v>
      </c>
      <c r="JQ33" s="622">
        <v>2011</v>
      </c>
      <c r="JR33" s="622">
        <v>3</v>
      </c>
      <c r="JS33" s="622" t="s">
        <v>783</v>
      </c>
      <c r="JT33" s="622" t="s">
        <v>783</v>
      </c>
      <c r="JU33" s="622" t="s">
        <v>825</v>
      </c>
      <c r="JV33" s="624">
        <v>2073.917809</v>
      </c>
      <c r="JW33">
        <f>JV33</f>
        <v>2073.917809</v>
      </c>
      <c r="JX33" s="225">
        <v>0.39278746382575758</v>
      </c>
    </row>
    <row r="34" spans="1:285" ht="16" thickBot="1">
      <c r="A34" s="905" t="s">
        <v>5</v>
      </c>
      <c r="B34" s="79">
        <f t="shared" si="41"/>
        <v>1</v>
      </c>
      <c r="C34" s="871" t="s">
        <v>13</v>
      </c>
      <c r="D34" s="249" t="s">
        <v>162</v>
      </c>
      <c r="E34" s="103" t="s">
        <v>158</v>
      </c>
      <c r="F34" s="888">
        <v>1.25</v>
      </c>
      <c r="G34" s="120">
        <f t="shared" si="39"/>
        <v>32.86</v>
      </c>
      <c r="H34" s="30"/>
      <c r="I34" s="3">
        <v>1.25</v>
      </c>
      <c r="J34" s="56"/>
      <c r="K34" s="18">
        <v>1984</v>
      </c>
      <c r="L34" s="5"/>
      <c r="M34" s="71">
        <v>2</v>
      </c>
      <c r="N34" s="71">
        <v>2</v>
      </c>
      <c r="O34" s="70">
        <v>4</v>
      </c>
      <c r="P34" s="891">
        <f t="shared" si="82"/>
        <v>8</v>
      </c>
      <c r="Q34" s="897">
        <f t="shared" si="83"/>
        <v>16</v>
      </c>
      <c r="R34" s="51"/>
      <c r="S34" s="3">
        <v>1.25</v>
      </c>
      <c r="T34" s="25"/>
      <c r="U34" s="219">
        <f t="shared" si="80"/>
        <v>93750</v>
      </c>
      <c r="V34" s="219" t="s">
        <v>642</v>
      </c>
      <c r="W34" s="1042">
        <f t="shared" si="42"/>
        <v>93750</v>
      </c>
      <c r="X34" s="537">
        <f t="shared" si="43"/>
        <v>0</v>
      </c>
      <c r="Y34" s="538">
        <f t="shared" si="44"/>
        <v>500</v>
      </c>
      <c r="Z34" s="1034">
        <f t="shared" si="45"/>
        <v>94250</v>
      </c>
      <c r="AA34" s="883"/>
      <c r="AB34" s="270">
        <f t="shared" si="46"/>
        <v>0</v>
      </c>
      <c r="AC34" s="553"/>
      <c r="AD34" s="562">
        <f t="shared" si="47"/>
        <v>0</v>
      </c>
      <c r="AE34" s="518"/>
      <c r="AF34" s="270">
        <f t="shared" si="48"/>
        <v>0</v>
      </c>
      <c r="AG34" s="270"/>
      <c r="AH34" s="562">
        <f t="shared" si="49"/>
        <v>0</v>
      </c>
      <c r="AI34" s="270"/>
      <c r="AJ34" s="228">
        <v>0</v>
      </c>
      <c r="AK34" s="902"/>
      <c r="AL34" s="902">
        <v>2025</v>
      </c>
      <c r="AM34" s="18" t="str">
        <f t="shared" si="50"/>
        <v xml:space="preserve"> </v>
      </c>
      <c r="AN34" s="747" t="str">
        <f t="shared" si="51"/>
        <v xml:space="preserve"> </v>
      </c>
      <c r="AO34" s="4" t="str">
        <f t="shared" si="52"/>
        <v xml:space="preserve"> </v>
      </c>
      <c r="AP34" s="747" t="str">
        <f t="shared" si="53"/>
        <v xml:space="preserve"> </v>
      </c>
      <c r="AQ34" s="4" t="str">
        <f t="shared" si="54"/>
        <v xml:space="preserve"> </v>
      </c>
      <c r="AR34" s="747" t="str">
        <f t="shared" si="55"/>
        <v xml:space="preserve"> </v>
      </c>
      <c r="AS34" s="4" t="str">
        <f t="shared" si="56"/>
        <v xml:space="preserve"> </v>
      </c>
      <c r="AT34" s="747" t="str">
        <f t="shared" si="57"/>
        <v xml:space="preserve"> </v>
      </c>
      <c r="AU34" s="4" t="str">
        <f t="shared" si="58"/>
        <v xml:space="preserve"> </v>
      </c>
      <c r="AV34" s="747" t="str">
        <f t="shared" si="59"/>
        <v xml:space="preserve"> </v>
      </c>
      <c r="AW34" s="4" t="str">
        <f t="shared" si="60"/>
        <v xml:space="preserve"> </v>
      </c>
      <c r="AX34" s="747" t="str">
        <f t="shared" si="61"/>
        <v xml:space="preserve"> </v>
      </c>
      <c r="AY34" s="4" t="str">
        <f t="shared" si="62"/>
        <v xml:space="preserve"> </v>
      </c>
      <c r="AZ34" s="747" t="str">
        <f t="shared" si="63"/>
        <v xml:space="preserve"> </v>
      </c>
      <c r="BA34" s="4">
        <f t="shared" si="64"/>
        <v>1.25</v>
      </c>
      <c r="BB34" s="747">
        <f t="shared" si="65"/>
        <v>94250</v>
      </c>
      <c r="BC34" s="4" t="str">
        <f t="shared" si="66"/>
        <v xml:space="preserve"> </v>
      </c>
      <c r="BD34" s="747" t="str">
        <f t="shared" si="67"/>
        <v xml:space="preserve"> </v>
      </c>
      <c r="BE34" s="4" t="str">
        <f t="shared" si="68"/>
        <v xml:space="preserve"> </v>
      </c>
      <c r="BF34" s="747" t="str">
        <f t="shared" si="69"/>
        <v xml:space="preserve"> </v>
      </c>
      <c r="BG34" s="4" t="str">
        <f t="shared" si="70"/>
        <v xml:space="preserve"> </v>
      </c>
      <c r="BH34" s="747" t="str">
        <f t="shared" si="71"/>
        <v xml:space="preserve"> </v>
      </c>
      <c r="BI34" s="4" t="str">
        <f t="shared" si="72"/>
        <v xml:space="preserve"> </v>
      </c>
      <c r="BJ34" s="747" t="str">
        <f t="shared" si="73"/>
        <v xml:space="preserve"> </v>
      </c>
      <c r="BK34" s="4" t="str">
        <f t="shared" si="74"/>
        <v xml:space="preserve"> </v>
      </c>
      <c r="BL34" s="747" t="str">
        <f t="shared" si="75"/>
        <v xml:space="preserve"> </v>
      </c>
      <c r="BM34" s="4" t="str">
        <f t="shared" si="76"/>
        <v xml:space="preserve"> </v>
      </c>
      <c r="BN34" s="747" t="str">
        <f t="shared" si="77"/>
        <v xml:space="preserve"> </v>
      </c>
      <c r="BO34" s="4" t="str">
        <f t="shared" si="78"/>
        <v xml:space="preserve"> </v>
      </c>
      <c r="BP34" s="747" t="str">
        <f t="shared" si="79"/>
        <v xml:space="preserve"> </v>
      </c>
      <c r="BQ34" s="133"/>
      <c r="BR34" s="133"/>
      <c r="BS34" s="389"/>
      <c r="BT34" s="389"/>
      <c r="BU34" s="389"/>
      <c r="BV34" s="389"/>
      <c r="BW34" s="389"/>
      <c r="BX34" s="389"/>
      <c r="BY34" s="389"/>
      <c r="BZ34" s="389"/>
      <c r="CA34" s="389"/>
      <c r="CB34" s="163">
        <f t="shared" si="38"/>
        <v>0</v>
      </c>
      <c r="CC34" s="389"/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89"/>
      <c r="DS34" s="389"/>
      <c r="DT34" s="389"/>
      <c r="DU34" s="389"/>
      <c r="DV34" s="389"/>
      <c r="DW34" s="389"/>
      <c r="DX34" s="389"/>
      <c r="DY34" s="389"/>
      <c r="DZ34" s="389"/>
      <c r="EA34" s="389"/>
      <c r="EB34" s="389"/>
      <c r="EC34" s="389"/>
      <c r="ED34" s="389"/>
      <c r="EE34" s="389"/>
      <c r="EF34" s="389"/>
      <c r="EG34" s="389"/>
      <c r="EH34" s="389"/>
      <c r="EI34" s="389"/>
      <c r="EJ34" s="389"/>
      <c r="EK34" s="389"/>
      <c r="EL34" s="389"/>
      <c r="EM34" s="389"/>
      <c r="EN34" s="389"/>
      <c r="EO34" s="389"/>
      <c r="EP34" s="389"/>
      <c r="EQ34" s="389"/>
      <c r="ER34" s="389"/>
      <c r="ES34" s="389"/>
      <c r="ET34" s="389"/>
      <c r="EU34" s="389"/>
      <c r="EV34" s="389"/>
      <c r="EW34" s="389"/>
      <c r="EX34" s="389"/>
      <c r="EY34" s="389"/>
      <c r="EZ34" s="389"/>
      <c r="FA34" s="389"/>
      <c r="FB34" s="389"/>
      <c r="FC34" s="389"/>
      <c r="FD34" s="389"/>
      <c r="FE34" s="389"/>
      <c r="FF34" s="389"/>
      <c r="FG34" s="389"/>
      <c r="FH34" s="389"/>
      <c r="FI34" s="389"/>
      <c r="FJ34" s="389"/>
      <c r="FK34" s="389"/>
      <c r="FL34" s="389"/>
      <c r="FM34" s="389"/>
      <c r="FN34" s="389"/>
      <c r="FO34" s="389"/>
      <c r="FP34" s="389"/>
      <c r="FQ34" s="389"/>
      <c r="FR34" s="389"/>
      <c r="FS34" s="389"/>
      <c r="FT34" s="389"/>
      <c r="FU34" s="389"/>
      <c r="FV34" s="389"/>
      <c r="FW34" s="389"/>
      <c r="FX34" s="621" t="s">
        <v>379</v>
      </c>
      <c r="FY34" s="622">
        <v>288</v>
      </c>
      <c r="FZ34" s="622">
        <v>30289318</v>
      </c>
      <c r="GA34" s="622">
        <v>55</v>
      </c>
      <c r="GB34" s="622" t="s">
        <v>798</v>
      </c>
      <c r="GC34" s="622">
        <v>18</v>
      </c>
      <c r="GD34" s="622">
        <v>2009</v>
      </c>
      <c r="GE34" s="622">
        <v>1</v>
      </c>
      <c r="GF34" s="622" t="s">
        <v>780</v>
      </c>
      <c r="GG34" s="622">
        <v>2</v>
      </c>
      <c r="GH34" s="622">
        <v>1</v>
      </c>
      <c r="GI34" s="622" t="s">
        <v>780</v>
      </c>
      <c r="GJ34" s="622">
        <v>2</v>
      </c>
      <c r="GK34" s="622" t="s">
        <v>781</v>
      </c>
      <c r="GL34" s="622" t="s">
        <v>782</v>
      </c>
      <c r="GM34" s="622">
        <v>50</v>
      </c>
      <c r="GN34" s="622" t="s">
        <v>783</v>
      </c>
      <c r="GO34" s="622">
        <v>0</v>
      </c>
      <c r="GP34" s="622">
        <v>0</v>
      </c>
      <c r="GQ34" s="622">
        <v>4</v>
      </c>
      <c r="GR34" s="622">
        <v>2</v>
      </c>
      <c r="GS34" s="622">
        <v>9</v>
      </c>
      <c r="GT34" s="622" t="s">
        <v>783</v>
      </c>
      <c r="GU34" s="622" t="s">
        <v>783</v>
      </c>
      <c r="GV34" s="622" t="s">
        <v>783</v>
      </c>
      <c r="GW34" s="622" t="s">
        <v>783</v>
      </c>
      <c r="GX34" s="622" t="s">
        <v>783</v>
      </c>
      <c r="GY34" s="622">
        <v>1649</v>
      </c>
      <c r="GZ34" s="622">
        <v>0.4</v>
      </c>
      <c r="HA34" s="622">
        <v>5</v>
      </c>
      <c r="HB34" s="622" t="s">
        <v>783</v>
      </c>
      <c r="HC34" s="622" t="s">
        <v>782</v>
      </c>
      <c r="HD34" s="622">
        <v>15</v>
      </c>
      <c r="HE34" s="622" t="s">
        <v>783</v>
      </c>
      <c r="HF34" s="622">
        <v>0</v>
      </c>
      <c r="HG34" s="622" t="s">
        <v>783</v>
      </c>
      <c r="HH34" s="622">
        <v>0</v>
      </c>
      <c r="HI34" s="622">
        <v>1</v>
      </c>
      <c r="HJ34" s="622">
        <v>45</v>
      </c>
      <c r="HK34" s="622" t="s">
        <v>784</v>
      </c>
      <c r="HL34" s="622" t="s">
        <v>785</v>
      </c>
      <c r="HM34" s="622" t="s">
        <v>783</v>
      </c>
      <c r="HN34" s="622" t="s">
        <v>783</v>
      </c>
      <c r="HO34" s="622" t="s">
        <v>783</v>
      </c>
      <c r="HP34" s="622" t="s">
        <v>783</v>
      </c>
      <c r="HQ34" s="622" t="s">
        <v>783</v>
      </c>
      <c r="HR34" s="622">
        <v>5074781</v>
      </c>
      <c r="HS34" s="622" t="s">
        <v>783</v>
      </c>
      <c r="HT34" s="622" t="s">
        <v>786</v>
      </c>
      <c r="HU34" s="622" t="s">
        <v>787</v>
      </c>
      <c r="HV34" s="622">
        <v>4</v>
      </c>
      <c r="HW34" s="622">
        <v>2014</v>
      </c>
      <c r="HX34" s="622">
        <v>63</v>
      </c>
      <c r="HY34" s="622">
        <v>2587</v>
      </c>
      <c r="HZ34" s="622">
        <v>4699</v>
      </c>
      <c r="IA34" s="623">
        <v>41697.500081018516</v>
      </c>
      <c r="IB34" s="622" t="s">
        <v>788</v>
      </c>
      <c r="IC34" s="622">
        <v>5074780</v>
      </c>
      <c r="ID34" s="622">
        <v>2014</v>
      </c>
      <c r="IE34" s="622">
        <v>1712</v>
      </c>
      <c r="IF34" s="622" t="s">
        <v>783</v>
      </c>
      <c r="IG34" s="622" t="s">
        <v>783</v>
      </c>
      <c r="IH34" s="622" t="s">
        <v>783</v>
      </c>
      <c r="II34" s="622" t="s">
        <v>783</v>
      </c>
      <c r="IJ34" s="622" t="s">
        <v>783</v>
      </c>
      <c r="IK34" s="622" t="s">
        <v>783</v>
      </c>
      <c r="IL34" s="622" t="s">
        <v>783</v>
      </c>
      <c r="IM34" s="622" t="s">
        <v>783</v>
      </c>
      <c r="IN34" s="622" t="s">
        <v>783</v>
      </c>
      <c r="IO34" s="622">
        <v>1649</v>
      </c>
      <c r="IP34" s="623">
        <v>38587.423726851855</v>
      </c>
      <c r="IQ34" s="622">
        <v>2</v>
      </c>
      <c r="IR34" s="622" t="s">
        <v>793</v>
      </c>
      <c r="IS34" s="622">
        <v>9</v>
      </c>
      <c r="IT34" s="644">
        <v>41275</v>
      </c>
      <c r="IU34" s="622" t="s">
        <v>783</v>
      </c>
      <c r="IV34" s="622" t="s">
        <v>783</v>
      </c>
      <c r="IW34" s="622" t="s">
        <v>783</v>
      </c>
      <c r="IX34" s="622" t="s">
        <v>781</v>
      </c>
      <c r="IY34" s="622">
        <v>45</v>
      </c>
      <c r="IZ34" s="622" t="s">
        <v>789</v>
      </c>
      <c r="JA34" s="622" t="s">
        <v>783</v>
      </c>
      <c r="JB34" s="622" t="s">
        <v>783</v>
      </c>
      <c r="JC34" s="622" t="s">
        <v>783</v>
      </c>
      <c r="JD34" s="622">
        <v>329400</v>
      </c>
      <c r="JE34" s="622" t="s">
        <v>783</v>
      </c>
      <c r="JF34" s="622" t="s">
        <v>783</v>
      </c>
      <c r="JG34" s="622" t="s">
        <v>815</v>
      </c>
      <c r="JH34" s="622">
        <v>55</v>
      </c>
      <c r="JI34" s="622" t="s">
        <v>783</v>
      </c>
      <c r="JJ34" s="622" t="s">
        <v>783</v>
      </c>
      <c r="JK34" s="622" t="s">
        <v>783</v>
      </c>
      <c r="JL34" s="622" t="s">
        <v>790</v>
      </c>
      <c r="JM34" s="622">
        <v>4</v>
      </c>
      <c r="JN34" s="622">
        <v>3</v>
      </c>
      <c r="JO34" s="622" t="s">
        <v>783</v>
      </c>
      <c r="JP34" s="622" t="s">
        <v>783</v>
      </c>
      <c r="JQ34" s="622" t="s">
        <v>783</v>
      </c>
      <c r="JR34" s="622" t="s">
        <v>783</v>
      </c>
      <c r="JS34" s="622" t="s">
        <v>783</v>
      </c>
      <c r="JT34" s="622" t="s">
        <v>783</v>
      </c>
      <c r="JU34" s="622" t="s">
        <v>826</v>
      </c>
      <c r="JV34" s="624">
        <v>2134.4923869999998</v>
      </c>
      <c r="JW34">
        <f>JV34</f>
        <v>2134.4923869999998</v>
      </c>
      <c r="JX34" s="225">
        <v>1.39278746382576</v>
      </c>
      <c r="JY34" s="838">
        <f>JV34/5280</f>
        <v>0.40425992178030301</v>
      </c>
    </row>
    <row r="35" spans="1:285" ht="16" thickBot="1">
      <c r="A35" s="905" t="s">
        <v>5</v>
      </c>
      <c r="B35" s="79">
        <f t="shared" si="41"/>
        <v>1</v>
      </c>
      <c r="C35" s="871" t="s">
        <v>19</v>
      </c>
      <c r="D35" s="249" t="s">
        <v>162</v>
      </c>
      <c r="E35" s="103" t="s">
        <v>158</v>
      </c>
      <c r="F35" s="888">
        <v>0.15</v>
      </c>
      <c r="G35" s="120">
        <f t="shared" si="39"/>
        <v>33.01</v>
      </c>
      <c r="H35" s="46"/>
      <c r="I35" s="3">
        <v>0.15</v>
      </c>
      <c r="J35" s="29"/>
      <c r="K35" s="18">
        <v>1971</v>
      </c>
      <c r="L35" s="5"/>
      <c r="M35" s="71">
        <v>2</v>
      </c>
      <c r="N35" s="71">
        <v>2</v>
      </c>
      <c r="O35" s="70">
        <v>5</v>
      </c>
      <c r="P35" s="891">
        <f t="shared" si="82"/>
        <v>9</v>
      </c>
      <c r="Q35" s="897">
        <f t="shared" si="83"/>
        <v>20</v>
      </c>
      <c r="R35" s="46"/>
      <c r="S35" s="3">
        <v>0.15</v>
      </c>
      <c r="T35" s="25"/>
      <c r="U35" s="219">
        <f t="shared" si="80"/>
        <v>11250</v>
      </c>
      <c r="V35" s="219" t="s">
        <v>642</v>
      </c>
      <c r="W35" s="1042">
        <f t="shared" si="42"/>
        <v>11250</v>
      </c>
      <c r="X35" s="537">
        <f t="shared" si="43"/>
        <v>0</v>
      </c>
      <c r="Y35" s="538">
        <f t="shared" si="44"/>
        <v>500</v>
      </c>
      <c r="Z35" s="1034">
        <f t="shared" si="45"/>
        <v>11750</v>
      </c>
      <c r="AA35" s="883"/>
      <c r="AB35" s="270">
        <f t="shared" si="46"/>
        <v>0</v>
      </c>
      <c r="AC35" s="553"/>
      <c r="AD35" s="562">
        <f t="shared" si="47"/>
        <v>0</v>
      </c>
      <c r="AE35" s="518"/>
      <c r="AF35" s="270">
        <f t="shared" si="48"/>
        <v>0</v>
      </c>
      <c r="AG35" s="270"/>
      <c r="AH35" s="562">
        <f t="shared" si="49"/>
        <v>0</v>
      </c>
      <c r="AI35" s="270"/>
      <c r="AJ35" s="228">
        <v>0</v>
      </c>
      <c r="AK35" s="902"/>
      <c r="AL35" s="902">
        <v>2025</v>
      </c>
      <c r="AM35" s="18" t="str">
        <f t="shared" si="50"/>
        <v xml:space="preserve"> </v>
      </c>
      <c r="AN35" s="747" t="str">
        <f t="shared" si="51"/>
        <v xml:space="preserve"> </v>
      </c>
      <c r="AO35" s="4" t="str">
        <f t="shared" si="52"/>
        <v xml:space="preserve"> </v>
      </c>
      <c r="AP35" s="747" t="str">
        <f t="shared" si="53"/>
        <v xml:space="preserve"> </v>
      </c>
      <c r="AQ35" s="4" t="str">
        <f t="shared" si="54"/>
        <v xml:space="preserve"> </v>
      </c>
      <c r="AR35" s="747" t="str">
        <f t="shared" si="55"/>
        <v xml:space="preserve"> </v>
      </c>
      <c r="AS35" s="4" t="str">
        <f t="shared" si="56"/>
        <v xml:space="preserve"> </v>
      </c>
      <c r="AT35" s="747" t="str">
        <f t="shared" si="57"/>
        <v xml:space="preserve"> </v>
      </c>
      <c r="AU35" s="4" t="str">
        <f t="shared" si="58"/>
        <v xml:space="preserve"> </v>
      </c>
      <c r="AV35" s="747" t="str">
        <f t="shared" si="59"/>
        <v xml:space="preserve"> </v>
      </c>
      <c r="AW35" s="4" t="str">
        <f t="shared" si="60"/>
        <v xml:space="preserve"> </v>
      </c>
      <c r="AX35" s="747" t="str">
        <f t="shared" si="61"/>
        <v xml:space="preserve"> </v>
      </c>
      <c r="AY35" s="4" t="str">
        <f t="shared" si="62"/>
        <v xml:space="preserve"> </v>
      </c>
      <c r="AZ35" s="747" t="str">
        <f t="shared" si="63"/>
        <v xml:space="preserve"> </v>
      </c>
      <c r="BA35" s="4">
        <f t="shared" si="64"/>
        <v>0.15</v>
      </c>
      <c r="BB35" s="747">
        <f t="shared" si="65"/>
        <v>11750</v>
      </c>
      <c r="BC35" s="4" t="str">
        <f t="shared" si="66"/>
        <v xml:space="preserve"> </v>
      </c>
      <c r="BD35" s="747" t="str">
        <f t="shared" si="67"/>
        <v xml:space="preserve"> </v>
      </c>
      <c r="BE35" s="4" t="str">
        <f t="shared" si="68"/>
        <v xml:space="preserve"> </v>
      </c>
      <c r="BF35" s="747" t="str">
        <f t="shared" si="69"/>
        <v xml:space="preserve"> </v>
      </c>
      <c r="BG35" s="4" t="str">
        <f t="shared" si="70"/>
        <v xml:space="preserve"> </v>
      </c>
      <c r="BH35" s="747" t="str">
        <f t="shared" si="71"/>
        <v xml:space="preserve"> </v>
      </c>
      <c r="BI35" s="4" t="str">
        <f t="shared" si="72"/>
        <v xml:space="preserve"> </v>
      </c>
      <c r="BJ35" s="747" t="str">
        <f t="shared" si="73"/>
        <v xml:space="preserve"> </v>
      </c>
      <c r="BK35" s="4" t="str">
        <f t="shared" si="74"/>
        <v xml:space="preserve"> </v>
      </c>
      <c r="BL35" s="747" t="str">
        <f t="shared" si="75"/>
        <v xml:space="preserve"> </v>
      </c>
      <c r="BM35" s="4" t="str">
        <f t="shared" si="76"/>
        <v xml:space="preserve"> </v>
      </c>
      <c r="BN35" s="747" t="str">
        <f t="shared" si="77"/>
        <v xml:space="preserve"> </v>
      </c>
      <c r="BO35" s="4" t="str">
        <f t="shared" si="78"/>
        <v xml:space="preserve"> </v>
      </c>
      <c r="BP35" s="747" t="str">
        <f t="shared" si="79"/>
        <v xml:space="preserve"> </v>
      </c>
      <c r="BQ35" s="133" t="s">
        <v>239</v>
      </c>
      <c r="BR35" s="133"/>
      <c r="BS35" s="389"/>
      <c r="BT35" s="389"/>
      <c r="BU35" s="389"/>
      <c r="BV35" s="389"/>
      <c r="BW35" s="389"/>
      <c r="BX35" s="389"/>
      <c r="BY35" s="389"/>
      <c r="BZ35" s="389"/>
      <c r="CA35" s="389"/>
      <c r="CB35" s="163">
        <f t="shared" si="38"/>
        <v>0</v>
      </c>
      <c r="CC35" s="389"/>
      <c r="CD35" s="389"/>
      <c r="CE35" s="389"/>
      <c r="CF35" s="389"/>
      <c r="CG35" s="389"/>
      <c r="CH35" s="389"/>
      <c r="CI35" s="389"/>
      <c r="CJ35" s="389"/>
      <c r="CK35" s="389"/>
      <c r="CL35" s="389"/>
      <c r="CM35" s="389"/>
      <c r="CN35" s="389"/>
      <c r="CO35" s="389"/>
      <c r="CP35" s="389"/>
      <c r="CQ35" s="389"/>
      <c r="CR35" s="389"/>
      <c r="CS35" s="389"/>
      <c r="CT35" s="389"/>
      <c r="CU35" s="389"/>
      <c r="CV35" s="389"/>
      <c r="CW35" s="389"/>
      <c r="CX35" s="389"/>
      <c r="CY35" s="389"/>
      <c r="CZ35" s="389"/>
      <c r="DA35" s="389"/>
      <c r="DB35" s="389"/>
      <c r="DC35" s="389"/>
      <c r="DD35" s="389"/>
      <c r="DE35" s="389"/>
      <c r="DF35" s="389"/>
      <c r="DG35" s="389"/>
      <c r="DH35" s="389"/>
      <c r="DI35" s="389"/>
      <c r="DJ35" s="389"/>
      <c r="DK35" s="389"/>
      <c r="DL35" s="389"/>
      <c r="DM35" s="389"/>
      <c r="DN35" s="389"/>
      <c r="DO35" s="389"/>
      <c r="DP35" s="389"/>
      <c r="DQ35" s="389"/>
      <c r="DR35" s="389"/>
      <c r="DS35" s="389"/>
      <c r="DT35" s="389"/>
      <c r="DU35" s="389"/>
      <c r="DV35" s="389"/>
      <c r="DW35" s="389"/>
      <c r="DX35" s="389"/>
      <c r="DY35" s="389"/>
      <c r="DZ35" s="389"/>
      <c r="EA35" s="389"/>
      <c r="EB35" s="389"/>
      <c r="EC35" s="389"/>
      <c r="ED35" s="389"/>
      <c r="EE35" s="389"/>
      <c r="EF35" s="389"/>
      <c r="EG35" s="389"/>
      <c r="EH35" s="389"/>
      <c r="EI35" s="389"/>
      <c r="EJ35" s="389"/>
      <c r="EK35" s="389"/>
      <c r="EL35" s="389"/>
      <c r="EM35" s="389"/>
      <c r="EN35" s="389"/>
      <c r="EO35" s="389"/>
      <c r="EP35" s="389"/>
      <c r="EQ35" s="389"/>
      <c r="ER35" s="389"/>
      <c r="ES35" s="389"/>
      <c r="ET35" s="389"/>
      <c r="EU35" s="389"/>
      <c r="EV35" s="389"/>
      <c r="EW35" s="389"/>
      <c r="EX35" s="389"/>
      <c r="EY35" s="389"/>
      <c r="EZ35" s="389"/>
      <c r="FA35" s="389"/>
      <c r="FB35" s="389"/>
      <c r="FC35" s="389"/>
      <c r="FD35" s="389"/>
      <c r="FE35" s="389"/>
      <c r="FF35" s="389"/>
      <c r="FG35" s="389"/>
      <c r="FH35" s="389"/>
      <c r="FI35" s="389"/>
      <c r="FJ35" s="389"/>
      <c r="FK35" s="389"/>
      <c r="FL35" s="389"/>
      <c r="FM35" s="389"/>
      <c r="FN35" s="389"/>
      <c r="FO35" s="389"/>
      <c r="FP35" s="389"/>
      <c r="FQ35" s="389"/>
      <c r="FR35" s="389"/>
      <c r="FS35" s="389"/>
      <c r="FT35" s="389"/>
      <c r="FU35" s="389"/>
      <c r="FV35" s="389"/>
      <c r="FW35" s="389"/>
      <c r="FX35" s="625" t="s">
        <v>380</v>
      </c>
      <c r="FY35" s="626">
        <v>70</v>
      </c>
      <c r="FZ35" s="626">
        <v>30289322</v>
      </c>
      <c r="GA35" s="626">
        <v>55</v>
      </c>
      <c r="GB35" s="626" t="s">
        <v>798</v>
      </c>
      <c r="GC35" s="626">
        <v>18</v>
      </c>
      <c r="GD35" s="626">
        <v>2009</v>
      </c>
      <c r="GE35" s="626">
        <v>0</v>
      </c>
      <c r="GF35" s="626" t="s">
        <v>792</v>
      </c>
      <c r="GG35" s="626">
        <v>0</v>
      </c>
      <c r="GH35" s="626">
        <v>0</v>
      </c>
      <c r="GI35" s="626" t="s">
        <v>792</v>
      </c>
      <c r="GJ35" s="626">
        <v>0</v>
      </c>
      <c r="GK35" s="626" t="s">
        <v>781</v>
      </c>
      <c r="GL35" s="626" t="s">
        <v>782</v>
      </c>
      <c r="GM35" s="626">
        <v>66</v>
      </c>
      <c r="GN35" s="626" t="s">
        <v>783</v>
      </c>
      <c r="GO35" s="626">
        <v>0</v>
      </c>
      <c r="GP35" s="626">
        <v>0</v>
      </c>
      <c r="GQ35" s="626">
        <v>4</v>
      </c>
      <c r="GR35" s="626">
        <v>2</v>
      </c>
      <c r="GS35" s="626">
        <v>9</v>
      </c>
      <c r="GT35" s="626" t="s">
        <v>783</v>
      </c>
      <c r="GU35" s="626" t="s">
        <v>783</v>
      </c>
      <c r="GV35" s="626" t="s">
        <v>783</v>
      </c>
      <c r="GW35" s="626" t="s">
        <v>783</v>
      </c>
      <c r="GX35" s="626" t="s">
        <v>783</v>
      </c>
      <c r="GY35" s="626">
        <v>1649</v>
      </c>
      <c r="GZ35" s="626">
        <v>0.39</v>
      </c>
      <c r="HA35" s="626">
        <v>5</v>
      </c>
      <c r="HB35" s="626" t="s">
        <v>783</v>
      </c>
      <c r="HC35" s="626" t="s">
        <v>782</v>
      </c>
      <c r="HD35" s="626">
        <v>15</v>
      </c>
      <c r="HE35" s="626" t="s">
        <v>783</v>
      </c>
      <c r="HF35" s="626">
        <v>0</v>
      </c>
      <c r="HG35" s="626" t="s">
        <v>783</v>
      </c>
      <c r="HH35" s="626">
        <v>0</v>
      </c>
      <c r="HI35" s="626">
        <v>1</v>
      </c>
      <c r="HJ35" s="626">
        <v>45</v>
      </c>
      <c r="HK35" s="626" t="s">
        <v>784</v>
      </c>
      <c r="HL35" s="626" t="s">
        <v>785</v>
      </c>
      <c r="HM35" s="626" t="s">
        <v>783</v>
      </c>
      <c r="HN35" s="626" t="s">
        <v>783</v>
      </c>
      <c r="HO35" s="626" t="s">
        <v>783</v>
      </c>
      <c r="HP35" s="626" t="s">
        <v>783</v>
      </c>
      <c r="HQ35" s="626" t="s">
        <v>783</v>
      </c>
      <c r="HR35" s="626">
        <v>3979228</v>
      </c>
      <c r="HS35" s="626" t="s">
        <v>783</v>
      </c>
      <c r="HT35" s="626" t="s">
        <v>786</v>
      </c>
      <c r="HU35" s="626" t="s">
        <v>787</v>
      </c>
      <c r="HV35" s="626">
        <v>4</v>
      </c>
      <c r="HW35" s="626">
        <v>2014</v>
      </c>
      <c r="HX35" s="626">
        <v>63</v>
      </c>
      <c r="HY35" s="626">
        <v>0</v>
      </c>
      <c r="HZ35" s="626">
        <v>2059</v>
      </c>
      <c r="IA35" s="627">
        <v>41697.500081018516</v>
      </c>
      <c r="IB35" s="626" t="s">
        <v>788</v>
      </c>
      <c r="IC35" s="626">
        <v>3974750</v>
      </c>
      <c r="ID35" s="626">
        <v>2014</v>
      </c>
      <c r="IE35" s="626">
        <v>1712</v>
      </c>
      <c r="IF35" s="626" t="s">
        <v>783</v>
      </c>
      <c r="IG35" s="626" t="s">
        <v>783</v>
      </c>
      <c r="IH35" s="626" t="s">
        <v>783</v>
      </c>
      <c r="II35" s="626" t="s">
        <v>783</v>
      </c>
      <c r="IJ35" s="626" t="s">
        <v>783</v>
      </c>
      <c r="IK35" s="626" t="s">
        <v>783</v>
      </c>
      <c r="IL35" s="626" t="s">
        <v>783</v>
      </c>
      <c r="IM35" s="626" t="s">
        <v>783</v>
      </c>
      <c r="IN35" s="626" t="s">
        <v>783</v>
      </c>
      <c r="IO35" s="626">
        <v>1649</v>
      </c>
      <c r="IP35" s="627">
        <v>37477.354571759257</v>
      </c>
      <c r="IQ35" s="626">
        <v>2</v>
      </c>
      <c r="IR35" s="626" t="s">
        <v>793</v>
      </c>
      <c r="IS35" s="626">
        <v>9</v>
      </c>
      <c r="IT35" s="665">
        <v>41275</v>
      </c>
      <c r="IU35" s="626" t="s">
        <v>783</v>
      </c>
      <c r="IV35" s="626" t="s">
        <v>783</v>
      </c>
      <c r="IW35" s="626" t="s">
        <v>783</v>
      </c>
      <c r="IX35" s="626" t="s">
        <v>781</v>
      </c>
      <c r="IY35" s="626">
        <v>45</v>
      </c>
      <c r="IZ35" s="626" t="s">
        <v>789</v>
      </c>
      <c r="JA35" s="626" t="s">
        <v>783</v>
      </c>
      <c r="JB35" s="626" t="s">
        <v>783</v>
      </c>
      <c r="JC35" s="626" t="s">
        <v>783</v>
      </c>
      <c r="JD35" s="626">
        <v>329401</v>
      </c>
      <c r="JE35" s="626" t="s">
        <v>783</v>
      </c>
      <c r="JF35" s="626" t="s">
        <v>783</v>
      </c>
      <c r="JG35" s="626" t="s">
        <v>815</v>
      </c>
      <c r="JH35" s="626">
        <v>55</v>
      </c>
      <c r="JI35" s="626" t="s">
        <v>783</v>
      </c>
      <c r="JJ35" s="626" t="s">
        <v>783</v>
      </c>
      <c r="JK35" s="626" t="s">
        <v>783</v>
      </c>
      <c r="JL35" s="626" t="s">
        <v>790</v>
      </c>
      <c r="JM35" s="626">
        <v>4</v>
      </c>
      <c r="JN35" s="626">
        <v>3</v>
      </c>
      <c r="JO35" s="626" t="s">
        <v>783</v>
      </c>
      <c r="JP35" s="626" t="s">
        <v>783</v>
      </c>
      <c r="JQ35" s="626" t="s">
        <v>783</v>
      </c>
      <c r="JR35" s="626" t="s">
        <v>783</v>
      </c>
      <c r="JS35" s="626" t="s">
        <v>783</v>
      </c>
      <c r="JT35" s="626" t="s">
        <v>783</v>
      </c>
      <c r="JU35" s="626" t="s">
        <v>827</v>
      </c>
      <c r="JV35" s="628">
        <v>1403.200924</v>
      </c>
      <c r="JW35">
        <f>SUM(JV34:JV35)</f>
        <v>3537.693311</v>
      </c>
      <c r="JX35" s="225">
        <v>1.1651966587121212</v>
      </c>
    </row>
    <row r="36" spans="1:285" ht="16" thickBot="1">
      <c r="A36" s="905" t="s">
        <v>5</v>
      </c>
      <c r="B36" s="79">
        <f t="shared" si="41"/>
        <v>1</v>
      </c>
      <c r="C36" s="1404" t="s">
        <v>41</v>
      </c>
      <c r="D36" s="249" t="s">
        <v>141</v>
      </c>
      <c r="E36" s="103" t="s">
        <v>142</v>
      </c>
      <c r="F36" s="888">
        <v>0.5</v>
      </c>
      <c r="G36" s="120">
        <f t="shared" si="39"/>
        <v>33.51</v>
      </c>
      <c r="H36" s="46"/>
      <c r="I36" s="3">
        <v>0.5</v>
      </c>
      <c r="J36" s="29"/>
      <c r="K36" s="18">
        <v>1973</v>
      </c>
      <c r="L36" s="5"/>
      <c r="M36" s="71">
        <v>1</v>
      </c>
      <c r="N36" s="71">
        <v>1</v>
      </c>
      <c r="O36" s="70">
        <v>5</v>
      </c>
      <c r="P36" s="891">
        <f t="shared" si="82"/>
        <v>7</v>
      </c>
      <c r="Q36" s="897">
        <f t="shared" si="83"/>
        <v>5</v>
      </c>
      <c r="R36" s="46"/>
      <c r="S36" s="3">
        <v>0.5</v>
      </c>
      <c r="T36" s="25"/>
      <c r="U36" s="219">
        <f t="shared" si="80"/>
        <v>37500</v>
      </c>
      <c r="V36" s="219" t="s">
        <v>642</v>
      </c>
      <c r="W36" s="1042">
        <f t="shared" si="42"/>
        <v>37500</v>
      </c>
      <c r="X36" s="537">
        <f t="shared" si="43"/>
        <v>19168.888888888891</v>
      </c>
      <c r="Y36" s="538">
        <f t="shared" si="44"/>
        <v>500</v>
      </c>
      <c r="Z36" s="1034">
        <f t="shared" si="45"/>
        <v>57168.888888888891</v>
      </c>
      <c r="AA36" s="883">
        <v>6</v>
      </c>
      <c r="AB36" s="270">
        <f t="shared" si="46"/>
        <v>10168.888888888889</v>
      </c>
      <c r="AC36" s="566">
        <v>0.25</v>
      </c>
      <c r="AD36" s="562">
        <f t="shared" si="47"/>
        <v>9000</v>
      </c>
      <c r="AE36" s="518"/>
      <c r="AF36" s="270">
        <f t="shared" si="48"/>
        <v>0</v>
      </c>
      <c r="AG36" s="270"/>
      <c r="AH36" s="562">
        <f t="shared" si="49"/>
        <v>0</v>
      </c>
      <c r="AI36" s="270"/>
      <c r="AJ36" s="228">
        <v>0</v>
      </c>
      <c r="AK36" s="902"/>
      <c r="AL36" s="902">
        <v>2025</v>
      </c>
      <c r="AM36" s="18" t="str">
        <f t="shared" si="50"/>
        <v xml:space="preserve"> </v>
      </c>
      <c r="AN36" s="747" t="str">
        <f t="shared" si="51"/>
        <v xml:space="preserve"> </v>
      </c>
      <c r="AO36" s="4" t="str">
        <f t="shared" si="52"/>
        <v xml:space="preserve"> </v>
      </c>
      <c r="AP36" s="747" t="str">
        <f t="shared" si="53"/>
        <v xml:space="preserve"> </v>
      </c>
      <c r="AQ36" s="4" t="str">
        <f t="shared" si="54"/>
        <v xml:space="preserve"> </v>
      </c>
      <c r="AR36" s="747" t="str">
        <f t="shared" si="55"/>
        <v xml:space="preserve"> </v>
      </c>
      <c r="AS36" s="4" t="str">
        <f t="shared" si="56"/>
        <v xml:space="preserve"> </v>
      </c>
      <c r="AT36" s="747" t="str">
        <f t="shared" si="57"/>
        <v xml:space="preserve"> </v>
      </c>
      <c r="AU36" s="4" t="str">
        <f t="shared" si="58"/>
        <v xml:space="preserve"> </v>
      </c>
      <c r="AV36" s="747" t="str">
        <f t="shared" si="59"/>
        <v xml:space="preserve"> </v>
      </c>
      <c r="AW36" s="4" t="str">
        <f t="shared" si="60"/>
        <v xml:space="preserve"> </v>
      </c>
      <c r="AX36" s="747" t="str">
        <f t="shared" si="61"/>
        <v xml:space="preserve"> </v>
      </c>
      <c r="AY36" s="4" t="str">
        <f t="shared" si="62"/>
        <v xml:space="preserve"> </v>
      </c>
      <c r="AZ36" s="747" t="str">
        <f t="shared" si="63"/>
        <v xml:space="preserve"> </v>
      </c>
      <c r="BA36" s="4">
        <f t="shared" si="64"/>
        <v>0.5</v>
      </c>
      <c r="BB36" s="747">
        <f t="shared" si="65"/>
        <v>57168.888888888891</v>
      </c>
      <c r="BC36" s="4" t="str">
        <f t="shared" si="66"/>
        <v xml:space="preserve"> </v>
      </c>
      <c r="BD36" s="747" t="str">
        <f t="shared" si="67"/>
        <v xml:space="preserve"> </v>
      </c>
      <c r="BE36" s="4" t="str">
        <f t="shared" si="68"/>
        <v xml:space="preserve"> </v>
      </c>
      <c r="BF36" s="747" t="str">
        <f t="shared" si="69"/>
        <v xml:space="preserve"> </v>
      </c>
      <c r="BG36" s="4" t="str">
        <f t="shared" si="70"/>
        <v xml:space="preserve"> </v>
      </c>
      <c r="BH36" s="747" t="str">
        <f t="shared" si="71"/>
        <v xml:space="preserve"> </v>
      </c>
      <c r="BI36" s="4" t="str">
        <f t="shared" si="72"/>
        <v xml:space="preserve"> </v>
      </c>
      <c r="BJ36" s="747" t="str">
        <f t="shared" si="73"/>
        <v xml:space="preserve"> </v>
      </c>
      <c r="BK36" s="4" t="str">
        <f t="shared" si="74"/>
        <v xml:space="preserve"> </v>
      </c>
      <c r="BL36" s="747" t="str">
        <f t="shared" si="75"/>
        <v xml:space="preserve"> </v>
      </c>
      <c r="BM36" s="4" t="str">
        <f t="shared" si="76"/>
        <v xml:space="preserve"> </v>
      </c>
      <c r="BN36" s="747" t="str">
        <f t="shared" si="77"/>
        <v xml:space="preserve"> </v>
      </c>
      <c r="BO36" s="4" t="str">
        <f t="shared" si="78"/>
        <v xml:space="preserve"> </v>
      </c>
      <c r="BP36" s="747" t="str">
        <f t="shared" si="79"/>
        <v xml:space="preserve"> </v>
      </c>
      <c r="BQ36" s="133" t="s">
        <v>240</v>
      </c>
      <c r="BR36" s="133"/>
      <c r="BS36" s="389"/>
      <c r="BT36" s="389"/>
      <c r="BU36" s="389"/>
      <c r="BV36" s="589"/>
      <c r="BW36" s="589"/>
      <c r="BX36" s="589"/>
      <c r="BY36" s="389"/>
      <c r="BZ36" s="389"/>
      <c r="CA36" s="389"/>
      <c r="CB36" s="163">
        <f t="shared" si="38"/>
        <v>0</v>
      </c>
      <c r="CC36" s="389"/>
      <c r="CD36" s="389"/>
      <c r="CE36" s="389"/>
      <c r="CF36" s="389"/>
      <c r="CG36" s="389"/>
      <c r="CH36" s="389"/>
      <c r="CI36" s="389"/>
      <c r="CJ36" s="389"/>
      <c r="CK36" s="389"/>
      <c r="CL36" s="389"/>
      <c r="CM36" s="389"/>
      <c r="CN36" s="389"/>
      <c r="CO36" s="389"/>
      <c r="CP36" s="389"/>
      <c r="CQ36" s="389"/>
      <c r="CR36" s="389"/>
      <c r="CS36" s="389"/>
      <c r="CT36" s="389"/>
      <c r="CU36" s="389"/>
      <c r="CV36" s="389"/>
      <c r="CW36" s="389"/>
      <c r="CX36" s="389"/>
      <c r="CY36" s="389"/>
      <c r="CZ36" s="389"/>
      <c r="DA36" s="389"/>
      <c r="DB36" s="389"/>
      <c r="DC36" s="389"/>
      <c r="DD36" s="389"/>
      <c r="DE36" s="389"/>
      <c r="DF36" s="389"/>
      <c r="DG36" s="389"/>
      <c r="DH36" s="389"/>
      <c r="DI36" s="389"/>
      <c r="DJ36" s="389"/>
      <c r="DK36" s="389"/>
      <c r="DL36" s="389"/>
      <c r="DM36" s="389"/>
      <c r="DN36" s="389"/>
      <c r="DO36" s="389"/>
      <c r="DP36" s="389"/>
      <c r="DQ36" s="389"/>
      <c r="DR36" s="389"/>
      <c r="DS36" s="389"/>
      <c r="DT36" s="389"/>
      <c r="DU36" s="389"/>
      <c r="DV36" s="389"/>
      <c r="DW36" s="389"/>
      <c r="DX36" s="389"/>
      <c r="DY36" s="389"/>
      <c r="DZ36" s="389"/>
      <c r="EA36" s="389"/>
      <c r="EB36" s="389"/>
      <c r="EC36" s="389"/>
      <c r="ED36" s="389"/>
      <c r="EE36" s="389"/>
      <c r="EF36" s="389"/>
      <c r="EG36" s="389"/>
      <c r="EH36" s="389"/>
      <c r="EI36" s="389"/>
      <c r="EJ36" s="389"/>
      <c r="EK36" s="389"/>
      <c r="EL36" s="389"/>
      <c r="EM36" s="389"/>
      <c r="EN36" s="389"/>
      <c r="EO36" s="389"/>
      <c r="EP36" s="389"/>
      <c r="EQ36" s="389"/>
      <c r="ER36" s="389"/>
      <c r="ES36" s="389"/>
      <c r="ET36" s="389"/>
      <c r="EU36" s="389"/>
      <c r="EV36" s="389"/>
      <c r="EW36" s="389"/>
      <c r="EX36" s="389"/>
      <c r="EY36" s="389"/>
      <c r="EZ36" s="389"/>
      <c r="FA36" s="389"/>
      <c r="FB36" s="389"/>
      <c r="FC36" s="389"/>
      <c r="FD36" s="389"/>
      <c r="FE36" s="389"/>
      <c r="FF36" s="389"/>
      <c r="FG36" s="389"/>
      <c r="FH36" s="389"/>
      <c r="FI36" s="389"/>
      <c r="FJ36" s="389"/>
      <c r="FK36" s="389"/>
      <c r="FL36" s="389"/>
      <c r="FM36" s="389"/>
      <c r="FN36" s="389"/>
      <c r="FO36" s="389"/>
      <c r="FP36" s="389"/>
      <c r="FQ36" s="389"/>
      <c r="FR36" s="389"/>
      <c r="FS36" s="389"/>
      <c r="FT36" s="389"/>
      <c r="FU36" s="389"/>
      <c r="FV36" s="389"/>
      <c r="FW36" s="389"/>
      <c r="FX36" s="625" t="s">
        <v>382</v>
      </c>
      <c r="FY36" s="626">
        <v>210</v>
      </c>
      <c r="FZ36" s="626">
        <v>30289325</v>
      </c>
      <c r="GA36" s="626" t="s">
        <v>783</v>
      </c>
      <c r="GB36" s="626"/>
      <c r="GC36" s="626" t="s">
        <v>783</v>
      </c>
      <c r="GD36" s="626" t="s">
        <v>783</v>
      </c>
      <c r="GE36" s="626" t="s">
        <v>783</v>
      </c>
      <c r="GF36" s="626"/>
      <c r="GG36" s="626" t="s">
        <v>783</v>
      </c>
      <c r="GH36" s="626" t="s">
        <v>783</v>
      </c>
      <c r="GI36" s="626"/>
      <c r="GJ36" s="626" t="s">
        <v>783</v>
      </c>
      <c r="GK36" s="626" t="s">
        <v>781</v>
      </c>
      <c r="GL36" s="626" t="s">
        <v>783</v>
      </c>
      <c r="GM36" s="626" t="s">
        <v>783</v>
      </c>
      <c r="GN36" s="626" t="s">
        <v>783</v>
      </c>
      <c r="GO36" s="626" t="s">
        <v>783</v>
      </c>
      <c r="GP36" s="626" t="s">
        <v>783</v>
      </c>
      <c r="GQ36" s="626" t="s">
        <v>783</v>
      </c>
      <c r="GR36" s="626" t="s">
        <v>783</v>
      </c>
      <c r="GS36" s="626" t="s">
        <v>783</v>
      </c>
      <c r="GT36" s="626" t="s">
        <v>783</v>
      </c>
      <c r="GU36" s="626" t="s">
        <v>783</v>
      </c>
      <c r="GV36" s="626" t="s">
        <v>783</v>
      </c>
      <c r="GW36" s="626" t="s">
        <v>783</v>
      </c>
      <c r="GX36" s="626" t="s">
        <v>783</v>
      </c>
      <c r="GY36" s="626">
        <v>1649</v>
      </c>
      <c r="GZ36" s="626">
        <v>0</v>
      </c>
      <c r="HA36" s="626">
        <v>9</v>
      </c>
      <c r="HB36" s="626" t="s">
        <v>783</v>
      </c>
      <c r="HC36" s="626" t="s">
        <v>783</v>
      </c>
      <c r="HD36" s="626" t="s">
        <v>783</v>
      </c>
      <c r="HE36" s="626" t="s">
        <v>783</v>
      </c>
      <c r="HF36" s="626" t="s">
        <v>783</v>
      </c>
      <c r="HG36" s="626" t="s">
        <v>783</v>
      </c>
      <c r="HH36" s="626" t="s">
        <v>783</v>
      </c>
      <c r="HI36" s="626" t="s">
        <v>783</v>
      </c>
      <c r="HJ36" s="626" t="s">
        <v>783</v>
      </c>
      <c r="HK36" s="626" t="s">
        <v>783</v>
      </c>
      <c r="HL36" s="626" t="s">
        <v>783</v>
      </c>
      <c r="HM36" s="626" t="s">
        <v>783</v>
      </c>
      <c r="HN36" s="626" t="s">
        <v>783</v>
      </c>
      <c r="HO36" s="626" t="s">
        <v>783</v>
      </c>
      <c r="HP36" s="626" t="s">
        <v>783</v>
      </c>
      <c r="HQ36" s="626" t="s">
        <v>783</v>
      </c>
      <c r="HR36" s="626">
        <v>5074851</v>
      </c>
      <c r="HS36" s="626" t="s">
        <v>783</v>
      </c>
      <c r="HT36" s="626" t="s">
        <v>786</v>
      </c>
      <c r="HU36" s="626" t="s">
        <v>787</v>
      </c>
      <c r="HV36" s="626">
        <v>4</v>
      </c>
      <c r="HW36" s="626">
        <v>2014</v>
      </c>
      <c r="HX36" s="626">
        <v>63</v>
      </c>
      <c r="HY36" s="626">
        <v>845</v>
      </c>
      <c r="HZ36" s="626">
        <v>2059</v>
      </c>
      <c r="IA36" s="627">
        <v>41697.500081018516</v>
      </c>
      <c r="IB36" s="626" t="s">
        <v>788</v>
      </c>
      <c r="IC36" s="626">
        <v>5074850</v>
      </c>
      <c r="ID36" s="626" t="s">
        <v>783</v>
      </c>
      <c r="IE36" s="626">
        <v>1712</v>
      </c>
      <c r="IF36" s="626" t="s">
        <v>783</v>
      </c>
      <c r="IG36" s="626" t="s">
        <v>783</v>
      </c>
      <c r="IH36" s="626" t="s">
        <v>783</v>
      </c>
      <c r="II36" s="626" t="s">
        <v>783</v>
      </c>
      <c r="IJ36" s="626" t="s">
        <v>783</v>
      </c>
      <c r="IK36" s="626" t="s">
        <v>783</v>
      </c>
      <c r="IL36" s="626" t="s">
        <v>783</v>
      </c>
      <c r="IM36" s="626" t="s">
        <v>783</v>
      </c>
      <c r="IN36" s="626" t="s">
        <v>783</v>
      </c>
      <c r="IO36" s="626">
        <v>2108</v>
      </c>
      <c r="IP36" s="627">
        <v>38587.423726851855</v>
      </c>
      <c r="IQ36" s="626" t="s">
        <v>783</v>
      </c>
      <c r="IR36" s="626" t="s">
        <v>783</v>
      </c>
      <c r="IS36" s="626" t="s">
        <v>783</v>
      </c>
      <c r="IT36" s="626" t="s">
        <v>783</v>
      </c>
      <c r="IU36" s="626" t="s">
        <v>783</v>
      </c>
      <c r="IV36" s="626" t="s">
        <v>783</v>
      </c>
      <c r="IW36" s="626" t="s">
        <v>783</v>
      </c>
      <c r="IX36" s="626" t="s">
        <v>781</v>
      </c>
      <c r="IY36" s="626" t="s">
        <v>783</v>
      </c>
      <c r="IZ36" s="626" t="s">
        <v>783</v>
      </c>
      <c r="JA36" s="626" t="s">
        <v>783</v>
      </c>
      <c r="JB36" s="626" t="s">
        <v>783</v>
      </c>
      <c r="JC36" s="626" t="s">
        <v>783</v>
      </c>
      <c r="JD36" s="626">
        <v>329402</v>
      </c>
      <c r="JE36" s="626" t="s">
        <v>783</v>
      </c>
      <c r="JF36" s="626" t="s">
        <v>783</v>
      </c>
      <c r="JG36" s="626" t="s">
        <v>783</v>
      </c>
      <c r="JH36" s="626" t="s">
        <v>783</v>
      </c>
      <c r="JI36" s="626" t="s">
        <v>783</v>
      </c>
      <c r="JJ36" s="626" t="s">
        <v>783</v>
      </c>
      <c r="JK36" s="626" t="s">
        <v>783</v>
      </c>
      <c r="JL36" s="626" t="s">
        <v>783</v>
      </c>
      <c r="JM36" s="626">
        <v>4</v>
      </c>
      <c r="JN36" s="626" t="s">
        <v>783</v>
      </c>
      <c r="JO36" s="626" t="s">
        <v>783</v>
      </c>
      <c r="JP36" s="626">
        <v>10711928</v>
      </c>
      <c r="JQ36" s="626">
        <v>2011</v>
      </c>
      <c r="JR36" s="626">
        <v>3</v>
      </c>
      <c r="JS36" s="626" t="s">
        <v>783</v>
      </c>
      <c r="JT36" s="626" t="s">
        <v>783</v>
      </c>
      <c r="JU36" s="626" t="s">
        <v>828</v>
      </c>
      <c r="JV36" s="628">
        <v>1207.6382269999999</v>
      </c>
      <c r="JW36">
        <f>SUM(JV36:JV36)</f>
        <v>1207.6382269999999</v>
      </c>
      <c r="JX36" s="225">
        <v>0.38791780984848484</v>
      </c>
      <c r="JY36" s="838" t="s">
        <v>1003</v>
      </c>
    </row>
    <row r="37" spans="1:285" ht="16" thickBot="1">
      <c r="A37" s="905" t="s">
        <v>5</v>
      </c>
      <c r="B37" s="79">
        <f t="shared" si="41"/>
        <v>1</v>
      </c>
      <c r="C37" s="871" t="s">
        <v>50</v>
      </c>
      <c r="D37" s="249" t="s">
        <v>162</v>
      </c>
      <c r="E37" s="103" t="s">
        <v>25</v>
      </c>
      <c r="F37" s="888">
        <v>0.6</v>
      </c>
      <c r="G37" s="120">
        <f t="shared" si="39"/>
        <v>34.11</v>
      </c>
      <c r="H37" s="46"/>
      <c r="I37" s="3">
        <v>0.6</v>
      </c>
      <c r="J37" s="29"/>
      <c r="K37" s="18"/>
      <c r="L37" s="5"/>
      <c r="M37" s="71">
        <v>2</v>
      </c>
      <c r="N37" s="71">
        <v>2</v>
      </c>
      <c r="O37" s="70">
        <v>4</v>
      </c>
      <c r="P37" s="891">
        <f t="shared" si="82"/>
        <v>8</v>
      </c>
      <c r="Q37" s="897">
        <f t="shared" si="83"/>
        <v>16</v>
      </c>
      <c r="R37" s="46"/>
      <c r="S37" s="3">
        <v>0.6</v>
      </c>
      <c r="T37" s="25"/>
      <c r="U37" s="219">
        <f t="shared" si="80"/>
        <v>45000</v>
      </c>
      <c r="V37" s="219" t="s">
        <v>642</v>
      </c>
      <c r="W37" s="1042">
        <f t="shared" si="42"/>
        <v>45000</v>
      </c>
      <c r="X37" s="537">
        <f t="shared" si="43"/>
        <v>0</v>
      </c>
      <c r="Y37" s="538">
        <f t="shared" si="44"/>
        <v>500</v>
      </c>
      <c r="Z37" s="1034">
        <f t="shared" si="45"/>
        <v>45500</v>
      </c>
      <c r="AA37" s="883"/>
      <c r="AB37" s="270">
        <f t="shared" si="46"/>
        <v>0</v>
      </c>
      <c r="AC37" s="553"/>
      <c r="AD37" s="562">
        <f t="shared" si="47"/>
        <v>0</v>
      </c>
      <c r="AE37" s="518"/>
      <c r="AF37" s="270">
        <f t="shared" si="48"/>
        <v>0</v>
      </c>
      <c r="AG37" s="270"/>
      <c r="AH37" s="562">
        <f t="shared" si="49"/>
        <v>0</v>
      </c>
      <c r="AI37" s="270"/>
      <c r="AJ37" s="228">
        <v>0</v>
      </c>
      <c r="AK37" s="902"/>
      <c r="AL37" s="902">
        <v>2025</v>
      </c>
      <c r="AM37" s="18" t="str">
        <f t="shared" si="50"/>
        <v xml:space="preserve"> </v>
      </c>
      <c r="AN37" s="747" t="str">
        <f t="shared" si="51"/>
        <v xml:space="preserve"> </v>
      </c>
      <c r="AO37" s="4" t="str">
        <f t="shared" si="52"/>
        <v xml:space="preserve"> </v>
      </c>
      <c r="AP37" s="747" t="str">
        <f t="shared" si="53"/>
        <v xml:space="preserve"> </v>
      </c>
      <c r="AQ37" s="4" t="str">
        <f t="shared" si="54"/>
        <v xml:space="preserve"> </v>
      </c>
      <c r="AR37" s="747" t="str">
        <f t="shared" si="55"/>
        <v xml:space="preserve"> </v>
      </c>
      <c r="AS37" s="4" t="str">
        <f t="shared" si="56"/>
        <v xml:space="preserve"> </v>
      </c>
      <c r="AT37" s="747" t="str">
        <f t="shared" si="57"/>
        <v xml:space="preserve"> </v>
      </c>
      <c r="AU37" s="4" t="str">
        <f t="shared" si="58"/>
        <v xml:space="preserve"> </v>
      </c>
      <c r="AV37" s="747" t="str">
        <f t="shared" si="59"/>
        <v xml:space="preserve"> </v>
      </c>
      <c r="AW37" s="4" t="str">
        <f t="shared" si="60"/>
        <v xml:space="preserve"> </v>
      </c>
      <c r="AX37" s="747" t="str">
        <f t="shared" si="61"/>
        <v xml:space="preserve"> </v>
      </c>
      <c r="AY37" s="4" t="str">
        <f t="shared" si="62"/>
        <v xml:space="preserve"> </v>
      </c>
      <c r="AZ37" s="747" t="str">
        <f t="shared" si="63"/>
        <v xml:space="preserve"> </v>
      </c>
      <c r="BA37" s="4">
        <f t="shared" si="64"/>
        <v>0.6</v>
      </c>
      <c r="BB37" s="747">
        <f t="shared" si="65"/>
        <v>45500</v>
      </c>
      <c r="BC37" s="4" t="str">
        <f t="shared" si="66"/>
        <v xml:space="preserve"> </v>
      </c>
      <c r="BD37" s="747" t="str">
        <f t="shared" si="67"/>
        <v xml:space="preserve"> </v>
      </c>
      <c r="BE37" s="4" t="str">
        <f t="shared" si="68"/>
        <v xml:space="preserve"> </v>
      </c>
      <c r="BF37" s="747" t="str">
        <f t="shared" si="69"/>
        <v xml:space="preserve"> </v>
      </c>
      <c r="BG37" s="4" t="str">
        <f t="shared" si="70"/>
        <v xml:space="preserve"> </v>
      </c>
      <c r="BH37" s="747" t="str">
        <f t="shared" si="71"/>
        <v xml:space="preserve"> </v>
      </c>
      <c r="BI37" s="4" t="str">
        <f t="shared" si="72"/>
        <v xml:space="preserve"> </v>
      </c>
      <c r="BJ37" s="747" t="str">
        <f t="shared" si="73"/>
        <v xml:space="preserve"> </v>
      </c>
      <c r="BK37" s="4" t="str">
        <f t="shared" si="74"/>
        <v xml:space="preserve"> </v>
      </c>
      <c r="BL37" s="747" t="str">
        <f t="shared" si="75"/>
        <v xml:space="preserve"> </v>
      </c>
      <c r="BM37" s="4" t="str">
        <f t="shared" si="76"/>
        <v xml:space="preserve"> </v>
      </c>
      <c r="BN37" s="747" t="str">
        <f t="shared" si="77"/>
        <v xml:space="preserve"> </v>
      </c>
      <c r="BO37" s="4" t="str">
        <f t="shared" si="78"/>
        <v xml:space="preserve"> </v>
      </c>
      <c r="BP37" s="747" t="str">
        <f t="shared" si="79"/>
        <v xml:space="preserve"> </v>
      </c>
      <c r="BQ37" s="133"/>
      <c r="BR37" s="133"/>
      <c r="BS37" s="389"/>
      <c r="BT37" s="389"/>
      <c r="BU37" s="389"/>
      <c r="BV37" s="389"/>
      <c r="BW37" s="389"/>
      <c r="BX37" s="389"/>
      <c r="BY37" s="389"/>
      <c r="BZ37" s="389"/>
      <c r="CA37" s="389"/>
      <c r="CB37" s="163">
        <f t="shared" ref="CB37:CB68" si="85">(F37+H37+I37+J37+R37+S37+T37)/3-F37</f>
        <v>0</v>
      </c>
      <c r="CC37" s="389"/>
      <c r="CD37" s="389"/>
      <c r="CE37" s="389"/>
      <c r="CF37" s="389"/>
      <c r="CG37" s="389"/>
      <c r="CH37" s="389"/>
      <c r="CI37" s="389"/>
      <c r="CJ37" s="389"/>
      <c r="CK37" s="389"/>
      <c r="CL37" s="389"/>
      <c r="CM37" s="389"/>
      <c r="CN37" s="389"/>
      <c r="CO37" s="389"/>
      <c r="CP37" s="389"/>
      <c r="CQ37" s="389"/>
      <c r="CR37" s="389"/>
      <c r="CS37" s="389"/>
      <c r="CT37" s="389"/>
      <c r="CU37" s="389"/>
      <c r="CV37" s="389"/>
      <c r="CW37" s="389"/>
      <c r="CX37" s="389"/>
      <c r="CY37" s="389"/>
      <c r="CZ37" s="389"/>
      <c r="DA37" s="389"/>
      <c r="DB37" s="389"/>
      <c r="DC37" s="389"/>
      <c r="DD37" s="389"/>
      <c r="DE37" s="389"/>
      <c r="DF37" s="389"/>
      <c r="DG37" s="389"/>
      <c r="DH37" s="389"/>
      <c r="DI37" s="389"/>
      <c r="DJ37" s="389"/>
      <c r="DK37" s="389"/>
      <c r="DL37" s="389"/>
      <c r="DM37" s="389"/>
      <c r="DN37" s="389"/>
      <c r="DO37" s="389"/>
      <c r="DP37" s="389"/>
      <c r="DQ37" s="389"/>
      <c r="DR37" s="389"/>
      <c r="DS37" s="389"/>
      <c r="DT37" s="389"/>
      <c r="DU37" s="389"/>
      <c r="DV37" s="389"/>
      <c r="DW37" s="389"/>
      <c r="DX37" s="389"/>
      <c r="DY37" s="389"/>
      <c r="DZ37" s="389"/>
      <c r="EA37" s="389"/>
      <c r="EB37" s="389"/>
      <c r="EC37" s="389"/>
      <c r="ED37" s="389"/>
      <c r="EE37" s="389"/>
      <c r="EF37" s="389"/>
      <c r="EG37" s="389"/>
      <c r="EH37" s="389"/>
      <c r="EI37" s="389"/>
      <c r="EJ37" s="389"/>
      <c r="EK37" s="389"/>
      <c r="EL37" s="389"/>
      <c r="EM37" s="389"/>
      <c r="EN37" s="389"/>
      <c r="EO37" s="389"/>
      <c r="EP37" s="389"/>
      <c r="EQ37" s="389"/>
      <c r="ER37" s="389"/>
      <c r="ES37" s="389"/>
      <c r="ET37" s="389"/>
      <c r="EU37" s="389"/>
      <c r="EV37" s="389"/>
      <c r="EW37" s="389"/>
      <c r="EX37" s="389"/>
      <c r="EY37" s="389"/>
      <c r="EZ37" s="389"/>
      <c r="FA37" s="389"/>
      <c r="FB37" s="389"/>
      <c r="FC37" s="389"/>
      <c r="FD37" s="389"/>
      <c r="FE37" s="389"/>
      <c r="FF37" s="389"/>
      <c r="FG37" s="389"/>
      <c r="FH37" s="389"/>
      <c r="FI37" s="389"/>
      <c r="FJ37" s="389"/>
      <c r="FK37" s="389"/>
      <c r="FL37" s="389"/>
      <c r="FM37" s="389"/>
      <c r="FN37" s="389"/>
      <c r="FO37" s="389"/>
      <c r="FP37" s="389"/>
      <c r="FQ37" s="389"/>
      <c r="FR37" s="389"/>
      <c r="FS37" s="389"/>
      <c r="FT37" s="389"/>
      <c r="FU37" s="389"/>
      <c r="FV37" s="389"/>
      <c r="FW37" s="389"/>
      <c r="FX37" s="655" t="s">
        <v>384</v>
      </c>
      <c r="FY37" s="656">
        <v>25</v>
      </c>
      <c r="FZ37" s="656">
        <v>30289328</v>
      </c>
      <c r="GA37" s="656">
        <v>55</v>
      </c>
      <c r="GB37" s="656" t="s">
        <v>798</v>
      </c>
      <c r="GC37" s="656">
        <v>16</v>
      </c>
      <c r="GD37" s="656">
        <v>1970</v>
      </c>
      <c r="GE37" s="656">
        <v>0</v>
      </c>
      <c r="GF37" s="656" t="s">
        <v>792</v>
      </c>
      <c r="GG37" s="656">
        <v>0</v>
      </c>
      <c r="GH37" s="656">
        <v>0</v>
      </c>
      <c r="GI37" s="656" t="s">
        <v>792</v>
      </c>
      <c r="GJ37" s="656">
        <v>0</v>
      </c>
      <c r="GK37" s="656" t="s">
        <v>781</v>
      </c>
      <c r="GL37" s="656" t="s">
        <v>782</v>
      </c>
      <c r="GM37" s="656">
        <v>66</v>
      </c>
      <c r="GN37" s="656" t="s">
        <v>783</v>
      </c>
      <c r="GO37" s="656">
        <v>0</v>
      </c>
      <c r="GP37" s="656">
        <v>0</v>
      </c>
      <c r="GQ37" s="656">
        <v>4</v>
      </c>
      <c r="GR37" s="656">
        <v>2</v>
      </c>
      <c r="GS37" s="656">
        <v>1</v>
      </c>
      <c r="GT37" s="656" t="s">
        <v>783</v>
      </c>
      <c r="GU37" s="656" t="s">
        <v>783</v>
      </c>
      <c r="GV37" s="656" t="s">
        <v>783</v>
      </c>
      <c r="GW37" s="656" t="s">
        <v>783</v>
      </c>
      <c r="GX37" s="656" t="s">
        <v>783</v>
      </c>
      <c r="GY37" s="656">
        <v>1649</v>
      </c>
      <c r="GZ37" s="656">
        <v>0.75</v>
      </c>
      <c r="HA37" s="656">
        <v>5</v>
      </c>
      <c r="HB37" s="656" t="s">
        <v>783</v>
      </c>
      <c r="HC37" s="656" t="s">
        <v>782</v>
      </c>
      <c r="HD37" s="656">
        <v>35</v>
      </c>
      <c r="HE37" s="656" t="s">
        <v>783</v>
      </c>
      <c r="HF37" s="656">
        <v>0</v>
      </c>
      <c r="HG37" s="656" t="s">
        <v>783</v>
      </c>
      <c r="HH37" s="656">
        <v>0</v>
      </c>
      <c r="HI37" s="656">
        <v>1</v>
      </c>
      <c r="HJ37" s="656">
        <v>45</v>
      </c>
      <c r="HK37" s="656" t="s">
        <v>784</v>
      </c>
      <c r="HL37" s="656" t="s">
        <v>785</v>
      </c>
      <c r="HM37" s="656" t="s">
        <v>783</v>
      </c>
      <c r="HN37" s="656" t="s">
        <v>783</v>
      </c>
      <c r="HO37" s="656" t="s">
        <v>783</v>
      </c>
      <c r="HP37" s="656" t="s">
        <v>783</v>
      </c>
      <c r="HQ37" s="656" t="s">
        <v>783</v>
      </c>
      <c r="HR37" s="656">
        <v>3980155</v>
      </c>
      <c r="HS37" s="656" t="s">
        <v>783</v>
      </c>
      <c r="HT37" s="656" t="s">
        <v>786</v>
      </c>
      <c r="HU37" s="656" t="s">
        <v>787</v>
      </c>
      <c r="HV37" s="656">
        <v>4</v>
      </c>
      <c r="HW37" s="656">
        <v>2014</v>
      </c>
      <c r="HX37" s="656">
        <v>63</v>
      </c>
      <c r="HY37" s="656">
        <v>0</v>
      </c>
      <c r="HZ37" s="656">
        <v>3960</v>
      </c>
      <c r="IA37" s="657">
        <v>41697.500081018516</v>
      </c>
      <c r="IB37" s="656" t="s">
        <v>788</v>
      </c>
      <c r="IC37" s="656">
        <v>3975677</v>
      </c>
      <c r="ID37" s="656">
        <v>2014</v>
      </c>
      <c r="IE37" s="656">
        <v>1712</v>
      </c>
      <c r="IF37" s="656" t="s">
        <v>783</v>
      </c>
      <c r="IG37" s="656" t="s">
        <v>783</v>
      </c>
      <c r="IH37" s="656" t="s">
        <v>783</v>
      </c>
      <c r="II37" s="656" t="s">
        <v>783</v>
      </c>
      <c r="IJ37" s="656" t="s">
        <v>783</v>
      </c>
      <c r="IK37" s="656" t="s">
        <v>783</v>
      </c>
      <c r="IL37" s="656" t="s">
        <v>783</v>
      </c>
      <c r="IM37" s="656" t="s">
        <v>783</v>
      </c>
      <c r="IN37" s="656" t="s">
        <v>783</v>
      </c>
      <c r="IO37" s="656">
        <v>1649</v>
      </c>
      <c r="IP37" s="657">
        <v>37477.354571759257</v>
      </c>
      <c r="IQ37" s="656">
        <v>2</v>
      </c>
      <c r="IR37" s="656" t="s">
        <v>793</v>
      </c>
      <c r="IS37" s="656">
        <v>1</v>
      </c>
      <c r="IT37" s="658">
        <v>41275</v>
      </c>
      <c r="IU37" s="656" t="s">
        <v>783</v>
      </c>
      <c r="IV37" s="656" t="s">
        <v>783</v>
      </c>
      <c r="IW37" s="656" t="s">
        <v>783</v>
      </c>
      <c r="IX37" s="656" t="s">
        <v>781</v>
      </c>
      <c r="IY37" s="656">
        <v>45</v>
      </c>
      <c r="IZ37" s="656" t="s">
        <v>789</v>
      </c>
      <c r="JA37" s="656" t="s">
        <v>783</v>
      </c>
      <c r="JB37" s="656" t="s">
        <v>783</v>
      </c>
      <c r="JC37" s="656" t="s">
        <v>783</v>
      </c>
      <c r="JD37" s="656">
        <v>329403</v>
      </c>
      <c r="JE37" s="656" t="s">
        <v>783</v>
      </c>
      <c r="JF37" s="656" t="s">
        <v>783</v>
      </c>
      <c r="JG37" s="656" t="s">
        <v>795</v>
      </c>
      <c r="JH37" s="656">
        <v>55</v>
      </c>
      <c r="JI37" s="656" t="s">
        <v>783</v>
      </c>
      <c r="JJ37" s="656" t="s">
        <v>783</v>
      </c>
      <c r="JK37" s="656" t="s">
        <v>783</v>
      </c>
      <c r="JL37" s="656" t="s">
        <v>790</v>
      </c>
      <c r="JM37" s="656">
        <v>4</v>
      </c>
      <c r="JN37" s="656">
        <v>3</v>
      </c>
      <c r="JO37" s="656" t="s">
        <v>783</v>
      </c>
      <c r="JP37" s="656" t="s">
        <v>783</v>
      </c>
      <c r="JQ37" s="656" t="s">
        <v>783</v>
      </c>
      <c r="JR37" s="656" t="s">
        <v>783</v>
      </c>
      <c r="JS37" s="656" t="s">
        <v>783</v>
      </c>
      <c r="JT37" s="656" t="s">
        <v>783</v>
      </c>
      <c r="JU37" s="656" t="s">
        <v>829</v>
      </c>
      <c r="JV37" s="659">
        <v>3979.9378940000001</v>
      </c>
      <c r="JW37">
        <f>JV37</f>
        <v>3979.9378940000001</v>
      </c>
      <c r="JX37" s="225">
        <v>0.75377611628787877</v>
      </c>
    </row>
    <row r="38" spans="1:285" ht="16" thickBot="1">
      <c r="A38" s="905" t="s">
        <v>5</v>
      </c>
      <c r="B38" s="79">
        <f t="shared" si="41"/>
        <v>1</v>
      </c>
      <c r="C38" s="871" t="s">
        <v>101</v>
      </c>
      <c r="D38" s="249" t="s">
        <v>185</v>
      </c>
      <c r="E38" s="103" t="s">
        <v>34</v>
      </c>
      <c r="F38" s="888">
        <v>0.05</v>
      </c>
      <c r="G38" s="120">
        <f t="shared" si="39"/>
        <v>34.159999999999997</v>
      </c>
      <c r="H38" s="46"/>
      <c r="I38" s="3">
        <v>0.05</v>
      </c>
      <c r="J38" s="29"/>
      <c r="K38" s="18"/>
      <c r="L38" s="5"/>
      <c r="M38" s="71">
        <v>1</v>
      </c>
      <c r="N38" s="71">
        <v>1</v>
      </c>
      <c r="O38" s="70">
        <v>5</v>
      </c>
      <c r="P38" s="891">
        <f t="shared" si="82"/>
        <v>7</v>
      </c>
      <c r="Q38" s="897">
        <f t="shared" si="83"/>
        <v>5</v>
      </c>
      <c r="R38" s="46"/>
      <c r="S38" s="3">
        <v>0.05</v>
      </c>
      <c r="T38" s="25"/>
      <c r="U38" s="219">
        <f t="shared" si="80"/>
        <v>3750</v>
      </c>
      <c r="V38" s="219" t="s">
        <v>642</v>
      </c>
      <c r="W38" s="1042">
        <f t="shared" si="42"/>
        <v>3750</v>
      </c>
      <c r="X38" s="537">
        <f t="shared" si="43"/>
        <v>0</v>
      </c>
      <c r="Y38" s="538">
        <f t="shared" si="44"/>
        <v>500</v>
      </c>
      <c r="Z38" s="1034">
        <f t="shared" si="45"/>
        <v>4250</v>
      </c>
      <c r="AA38" s="883"/>
      <c r="AB38" s="270">
        <f t="shared" si="46"/>
        <v>0</v>
      </c>
      <c r="AC38" s="553"/>
      <c r="AD38" s="562">
        <f t="shared" si="47"/>
        <v>0</v>
      </c>
      <c r="AE38" s="518"/>
      <c r="AF38" s="270">
        <f t="shared" si="48"/>
        <v>0</v>
      </c>
      <c r="AG38" s="270"/>
      <c r="AH38" s="562">
        <f t="shared" si="49"/>
        <v>0</v>
      </c>
      <c r="AI38" s="270"/>
      <c r="AJ38" s="228">
        <v>0</v>
      </c>
      <c r="AK38" s="902"/>
      <c r="AL38" s="902">
        <v>2025</v>
      </c>
      <c r="AM38" s="18" t="str">
        <f t="shared" si="50"/>
        <v xml:space="preserve"> </v>
      </c>
      <c r="AN38" s="747" t="str">
        <f t="shared" si="51"/>
        <v xml:space="preserve"> </v>
      </c>
      <c r="AO38" s="4" t="str">
        <f t="shared" si="52"/>
        <v xml:space="preserve"> </v>
      </c>
      <c r="AP38" s="747" t="str">
        <f t="shared" si="53"/>
        <v xml:space="preserve"> </v>
      </c>
      <c r="AQ38" s="4" t="str">
        <f t="shared" si="54"/>
        <v xml:space="preserve"> </v>
      </c>
      <c r="AR38" s="747" t="str">
        <f t="shared" si="55"/>
        <v xml:space="preserve"> </v>
      </c>
      <c r="AS38" s="4" t="str">
        <f t="shared" si="56"/>
        <v xml:space="preserve"> </v>
      </c>
      <c r="AT38" s="747" t="str">
        <f t="shared" si="57"/>
        <v xml:space="preserve"> </v>
      </c>
      <c r="AU38" s="4" t="str">
        <f t="shared" si="58"/>
        <v xml:space="preserve"> </v>
      </c>
      <c r="AV38" s="747" t="str">
        <f t="shared" si="59"/>
        <v xml:space="preserve"> </v>
      </c>
      <c r="AW38" s="4" t="str">
        <f t="shared" si="60"/>
        <v xml:space="preserve"> </v>
      </c>
      <c r="AX38" s="747" t="str">
        <f t="shared" si="61"/>
        <v xml:space="preserve"> </v>
      </c>
      <c r="AY38" s="4" t="str">
        <f t="shared" si="62"/>
        <v xml:space="preserve"> </v>
      </c>
      <c r="AZ38" s="747" t="str">
        <f t="shared" si="63"/>
        <v xml:space="preserve"> </v>
      </c>
      <c r="BA38" s="4">
        <f t="shared" si="64"/>
        <v>0.05</v>
      </c>
      <c r="BB38" s="747">
        <f t="shared" si="65"/>
        <v>4250</v>
      </c>
      <c r="BC38" s="4" t="str">
        <f t="shared" si="66"/>
        <v xml:space="preserve"> </v>
      </c>
      <c r="BD38" s="747" t="str">
        <f t="shared" si="67"/>
        <v xml:space="preserve"> </v>
      </c>
      <c r="BE38" s="4" t="str">
        <f t="shared" si="68"/>
        <v xml:space="preserve"> </v>
      </c>
      <c r="BF38" s="747" t="str">
        <f t="shared" si="69"/>
        <v xml:space="preserve"> </v>
      </c>
      <c r="BG38" s="4" t="str">
        <f t="shared" si="70"/>
        <v xml:space="preserve"> </v>
      </c>
      <c r="BH38" s="747" t="str">
        <f t="shared" si="71"/>
        <v xml:space="preserve"> </v>
      </c>
      <c r="BI38" s="4" t="str">
        <f t="shared" si="72"/>
        <v xml:space="preserve"> </v>
      </c>
      <c r="BJ38" s="747" t="str">
        <f t="shared" si="73"/>
        <v xml:space="preserve"> </v>
      </c>
      <c r="BK38" s="4" t="str">
        <f t="shared" si="74"/>
        <v xml:space="preserve"> </v>
      </c>
      <c r="BL38" s="747" t="str">
        <f t="shared" si="75"/>
        <v xml:space="preserve"> </v>
      </c>
      <c r="BM38" s="4" t="str">
        <f t="shared" si="76"/>
        <v xml:space="preserve"> </v>
      </c>
      <c r="BN38" s="747" t="str">
        <f t="shared" si="77"/>
        <v xml:space="preserve"> </v>
      </c>
      <c r="BO38" s="4" t="str">
        <f t="shared" si="78"/>
        <v xml:space="preserve"> </v>
      </c>
      <c r="BP38" s="747" t="str">
        <f t="shared" si="79"/>
        <v xml:space="preserve"> </v>
      </c>
      <c r="BQ38" s="133"/>
      <c r="BR38" s="133"/>
      <c r="BS38" s="389"/>
      <c r="BT38" s="588"/>
      <c r="BU38" s="588"/>
      <c r="BV38" s="389"/>
      <c r="BW38" s="389"/>
      <c r="BX38" s="389"/>
      <c r="BY38" s="389"/>
      <c r="BZ38" s="389"/>
      <c r="CA38" s="389"/>
      <c r="CB38" s="163">
        <f t="shared" si="85"/>
        <v>0</v>
      </c>
      <c r="CC38" s="389"/>
      <c r="CD38" s="389"/>
      <c r="CE38" s="389"/>
      <c r="CF38" s="389"/>
      <c r="CG38" s="389"/>
      <c r="CH38" s="389"/>
      <c r="CI38" s="389"/>
      <c r="CJ38" s="389"/>
      <c r="CK38" s="389"/>
      <c r="CL38" s="389"/>
      <c r="CM38" s="389"/>
      <c r="CN38" s="389"/>
      <c r="CO38" s="389"/>
      <c r="CP38" s="389"/>
      <c r="CQ38" s="389"/>
      <c r="CR38" s="389"/>
      <c r="CS38" s="389"/>
      <c r="CT38" s="389"/>
      <c r="CU38" s="389"/>
      <c r="CV38" s="389"/>
      <c r="CW38" s="389"/>
      <c r="CX38" s="389"/>
      <c r="CY38" s="389"/>
      <c r="CZ38" s="389"/>
      <c r="DA38" s="389"/>
      <c r="DB38" s="389"/>
      <c r="DC38" s="389"/>
      <c r="DD38" s="389"/>
      <c r="DE38" s="389"/>
      <c r="DF38" s="389"/>
      <c r="DG38" s="389"/>
      <c r="DH38" s="389"/>
      <c r="DI38" s="389"/>
      <c r="DJ38" s="389"/>
      <c r="DK38" s="389"/>
      <c r="DL38" s="389"/>
      <c r="DM38" s="389"/>
      <c r="DN38" s="389"/>
      <c r="DO38" s="389"/>
      <c r="DP38" s="389"/>
      <c r="DQ38" s="389"/>
      <c r="DR38" s="389"/>
      <c r="DS38" s="389"/>
      <c r="DT38" s="389"/>
      <c r="DU38" s="389"/>
      <c r="DV38" s="389"/>
      <c r="DW38" s="389"/>
      <c r="DX38" s="389"/>
      <c r="DY38" s="389"/>
      <c r="DZ38" s="389"/>
      <c r="EA38" s="389"/>
      <c r="EB38" s="389"/>
      <c r="EC38" s="389"/>
      <c r="ED38" s="389"/>
      <c r="EE38" s="389"/>
      <c r="EF38" s="389"/>
      <c r="EG38" s="389"/>
      <c r="EH38" s="389"/>
      <c r="EI38" s="389"/>
      <c r="EJ38" s="389"/>
      <c r="EK38" s="389"/>
      <c r="EL38" s="389"/>
      <c r="EM38" s="389"/>
      <c r="EN38" s="389"/>
      <c r="EO38" s="389"/>
      <c r="EP38" s="389"/>
      <c r="EQ38" s="389"/>
      <c r="ER38" s="389"/>
      <c r="ES38" s="389"/>
      <c r="ET38" s="389"/>
      <c r="EU38" s="389"/>
      <c r="EV38" s="389"/>
      <c r="EW38" s="389"/>
      <c r="EX38" s="389"/>
      <c r="EY38" s="389"/>
      <c r="EZ38" s="389"/>
      <c r="FA38" s="389"/>
      <c r="FB38" s="389"/>
      <c r="FC38" s="389"/>
      <c r="FD38" s="389"/>
      <c r="FE38" s="389"/>
      <c r="FF38" s="389"/>
      <c r="FG38" s="389"/>
      <c r="FH38" s="389"/>
      <c r="FI38" s="389"/>
      <c r="FJ38" s="389"/>
      <c r="FK38" s="389"/>
      <c r="FL38" s="389"/>
      <c r="FM38" s="389"/>
      <c r="FN38" s="389"/>
      <c r="FO38" s="389"/>
      <c r="FP38" s="389"/>
      <c r="FQ38" s="389"/>
      <c r="FR38" s="389"/>
      <c r="FS38" s="389"/>
      <c r="FT38" s="389"/>
      <c r="FU38" s="389"/>
      <c r="FV38" s="389"/>
      <c r="FW38" s="389"/>
      <c r="FX38" s="655" t="s">
        <v>388</v>
      </c>
      <c r="FY38" s="656">
        <v>111</v>
      </c>
      <c r="FZ38" s="656">
        <v>31477030</v>
      </c>
      <c r="GA38" s="656">
        <v>70</v>
      </c>
      <c r="GB38" s="656" t="s">
        <v>830</v>
      </c>
      <c r="GC38" s="656">
        <v>22</v>
      </c>
      <c r="GD38" s="656">
        <v>2014</v>
      </c>
      <c r="GE38" s="656">
        <v>1</v>
      </c>
      <c r="GF38" s="656" t="s">
        <v>780</v>
      </c>
      <c r="GG38" s="656">
        <v>2</v>
      </c>
      <c r="GH38" s="656">
        <v>1</v>
      </c>
      <c r="GI38" s="656" t="s">
        <v>780</v>
      </c>
      <c r="GJ38" s="656">
        <v>2</v>
      </c>
      <c r="GK38" s="656" t="s">
        <v>781</v>
      </c>
      <c r="GL38" s="656" t="s">
        <v>782</v>
      </c>
      <c r="GM38" s="656">
        <v>66</v>
      </c>
      <c r="GN38" s="656" t="s">
        <v>783</v>
      </c>
      <c r="GO38" s="656">
        <v>0</v>
      </c>
      <c r="GP38" s="656">
        <v>0</v>
      </c>
      <c r="GQ38" s="656">
        <v>3</v>
      </c>
      <c r="GR38" s="656">
        <v>2</v>
      </c>
      <c r="GS38" s="656">
        <v>10</v>
      </c>
      <c r="GT38" s="656" t="s">
        <v>783</v>
      </c>
      <c r="GU38" s="656" t="s">
        <v>783</v>
      </c>
      <c r="GV38" s="656" t="s">
        <v>783</v>
      </c>
      <c r="GW38" s="656" t="s">
        <v>783</v>
      </c>
      <c r="GX38" s="656" t="s">
        <v>783</v>
      </c>
      <c r="GY38" s="656">
        <v>1649</v>
      </c>
      <c r="GZ38" s="656">
        <v>0.12</v>
      </c>
      <c r="HA38" s="656">
        <v>5</v>
      </c>
      <c r="HB38" s="656" t="s">
        <v>783</v>
      </c>
      <c r="HC38" s="656" t="s">
        <v>782</v>
      </c>
      <c r="HD38" s="656">
        <v>15</v>
      </c>
      <c r="HE38" s="656" t="s">
        <v>783</v>
      </c>
      <c r="HF38" s="656">
        <v>0</v>
      </c>
      <c r="HG38" s="656" t="s">
        <v>783</v>
      </c>
      <c r="HH38" s="656">
        <v>0</v>
      </c>
      <c r="HI38" s="656">
        <v>1</v>
      </c>
      <c r="HJ38" s="656">
        <v>45</v>
      </c>
      <c r="HK38" s="656" t="s">
        <v>784</v>
      </c>
      <c r="HL38" s="656" t="s">
        <v>785</v>
      </c>
      <c r="HM38" s="656" t="s">
        <v>783</v>
      </c>
      <c r="HN38" s="656" t="s">
        <v>783</v>
      </c>
      <c r="HO38" s="656" t="s">
        <v>783</v>
      </c>
      <c r="HP38" s="656" t="s">
        <v>783</v>
      </c>
      <c r="HQ38" s="656" t="s">
        <v>783</v>
      </c>
      <c r="HR38" s="656">
        <v>3980759</v>
      </c>
      <c r="HS38" s="656" t="s">
        <v>783</v>
      </c>
      <c r="HT38" s="656" t="s">
        <v>786</v>
      </c>
      <c r="HU38" s="656" t="s">
        <v>787</v>
      </c>
      <c r="HV38" s="656">
        <v>4</v>
      </c>
      <c r="HW38" s="656">
        <v>2015</v>
      </c>
      <c r="HX38" s="656">
        <v>63</v>
      </c>
      <c r="HY38" s="656">
        <v>0</v>
      </c>
      <c r="HZ38" s="656">
        <v>634</v>
      </c>
      <c r="IA38" s="657">
        <v>42089.480439814812</v>
      </c>
      <c r="IB38" s="656" t="s">
        <v>788</v>
      </c>
      <c r="IC38" s="656">
        <v>3976281</v>
      </c>
      <c r="ID38" s="656">
        <v>2015</v>
      </c>
      <c r="IE38" s="656">
        <v>1712</v>
      </c>
      <c r="IF38" s="656" t="s">
        <v>783</v>
      </c>
      <c r="IG38" s="656" t="s">
        <v>783</v>
      </c>
      <c r="IH38" s="656" t="s">
        <v>783</v>
      </c>
      <c r="II38" s="656" t="s">
        <v>783</v>
      </c>
      <c r="IJ38" s="656" t="s">
        <v>783</v>
      </c>
      <c r="IK38" s="656" t="s">
        <v>783</v>
      </c>
      <c r="IL38" s="656" t="s">
        <v>783</v>
      </c>
      <c r="IM38" s="656" t="s">
        <v>783</v>
      </c>
      <c r="IN38" s="656" t="s">
        <v>783</v>
      </c>
      <c r="IO38" s="656">
        <v>1649</v>
      </c>
      <c r="IP38" s="657">
        <v>37477.354571759257</v>
      </c>
      <c r="IQ38" s="656">
        <v>2</v>
      </c>
      <c r="IR38" s="656" t="s">
        <v>793</v>
      </c>
      <c r="IS38" s="656">
        <v>10</v>
      </c>
      <c r="IT38" s="658">
        <v>41640</v>
      </c>
      <c r="IU38" s="656" t="s">
        <v>783</v>
      </c>
      <c r="IV38" s="656" t="s">
        <v>783</v>
      </c>
      <c r="IW38" s="656" t="s">
        <v>783</v>
      </c>
      <c r="IX38" s="656" t="s">
        <v>781</v>
      </c>
      <c r="IY38" s="656">
        <v>45</v>
      </c>
      <c r="IZ38" s="656" t="s">
        <v>789</v>
      </c>
      <c r="JA38" s="656" t="s">
        <v>783</v>
      </c>
      <c r="JB38" s="656" t="s">
        <v>783</v>
      </c>
      <c r="JC38" s="656" t="s">
        <v>783</v>
      </c>
      <c r="JD38" s="656">
        <v>329404</v>
      </c>
      <c r="JE38" s="656" t="s">
        <v>783</v>
      </c>
      <c r="JF38" s="656" t="s">
        <v>783</v>
      </c>
      <c r="JG38" s="656" t="s">
        <v>815</v>
      </c>
      <c r="JH38" s="656">
        <v>70</v>
      </c>
      <c r="JI38" s="656" t="s">
        <v>783</v>
      </c>
      <c r="JJ38" s="656" t="s">
        <v>783</v>
      </c>
      <c r="JK38" s="656" t="s">
        <v>783</v>
      </c>
      <c r="JL38" s="656" t="s">
        <v>790</v>
      </c>
      <c r="JM38" s="656">
        <v>4</v>
      </c>
      <c r="JN38" s="656">
        <v>4</v>
      </c>
      <c r="JO38" s="656" t="s">
        <v>783</v>
      </c>
      <c r="JP38" s="656" t="s">
        <v>783</v>
      </c>
      <c r="JQ38" s="656" t="s">
        <v>783</v>
      </c>
      <c r="JR38" s="656" t="s">
        <v>783</v>
      </c>
      <c r="JS38" s="656" t="s">
        <v>783</v>
      </c>
      <c r="JT38" s="656" t="s">
        <v>783</v>
      </c>
      <c r="JU38" s="656" t="s">
        <v>831</v>
      </c>
      <c r="JV38" s="659">
        <v>651.20856000000003</v>
      </c>
      <c r="JW38">
        <f>JV38</f>
        <v>651.20856000000003</v>
      </c>
      <c r="JX38" s="225">
        <v>0.12333495454545455</v>
      </c>
    </row>
    <row r="39" spans="1:285" ht="16" thickBot="1">
      <c r="A39" s="905" t="s">
        <v>5</v>
      </c>
      <c r="B39" s="79">
        <f t="shared" ref="B39:B70" si="86">IF(AND(H39&gt;0,R39&gt;0),4,(IF(AND(H39&gt;0,R39=""),3,(IF(AND(I39&gt;0,S39&gt;0),1,(IF(AND(J39&gt;0,T39&gt;0),1,2)))))))</f>
        <v>1</v>
      </c>
      <c r="C39" s="871" t="s">
        <v>8</v>
      </c>
      <c r="D39" s="249" t="s">
        <v>162</v>
      </c>
      <c r="E39" s="103" t="s">
        <v>116</v>
      </c>
      <c r="F39" s="888">
        <v>1.03</v>
      </c>
      <c r="G39" s="120">
        <f t="shared" si="39"/>
        <v>35.19</v>
      </c>
      <c r="H39" s="46"/>
      <c r="I39" s="3">
        <v>1.03</v>
      </c>
      <c r="J39" s="29"/>
      <c r="K39" s="18">
        <v>1991</v>
      </c>
      <c r="L39" s="5"/>
      <c r="M39" s="71">
        <v>2</v>
      </c>
      <c r="N39" s="71">
        <v>3</v>
      </c>
      <c r="O39" s="70">
        <v>5</v>
      </c>
      <c r="P39" s="891">
        <f t="shared" si="82"/>
        <v>10</v>
      </c>
      <c r="Q39" s="897">
        <f t="shared" si="83"/>
        <v>30</v>
      </c>
      <c r="R39" s="46"/>
      <c r="S39" s="3">
        <v>1.03</v>
      </c>
      <c r="T39" s="25"/>
      <c r="U39" s="219">
        <f t="shared" si="80"/>
        <v>77250</v>
      </c>
      <c r="V39" s="219" t="s">
        <v>642</v>
      </c>
      <c r="W39" s="1042">
        <f t="shared" ref="W39:W70" si="87">IF(V39="RC", (U39*1.1+15000*S39),U39)</f>
        <v>77250</v>
      </c>
      <c r="X39" s="537">
        <f t="shared" ref="X39:X70" si="88">AB39+AD39+AF39+AH39+AJ39</f>
        <v>0</v>
      </c>
      <c r="Y39" s="538">
        <f t="shared" ref="Y39:Y70" si="89">IF(V39="RC",(IF(((W39+X39)*0.09)&gt;3000,((W39+X39)*0.09),3000)),(IF((X39+W39)=0,0,500)))</f>
        <v>500</v>
      </c>
      <c r="Z39" s="1034">
        <f t="shared" ref="Z39:Z70" si="90">IF((S39+T39)=0,0,(X39+W39+Y39))</f>
        <v>77750</v>
      </c>
      <c r="AA39" s="883"/>
      <c r="AB39" s="270">
        <f t="shared" ref="AB39:AB70" si="91">AA39*26*F39*440/27*$Z$151</f>
        <v>0</v>
      </c>
      <c r="AC39" s="553"/>
      <c r="AD39" s="562">
        <f t="shared" ref="AD39:AD70" si="92">F39*AC39*$Z$152</f>
        <v>0</v>
      </c>
      <c r="AE39" s="518"/>
      <c r="AF39" s="270">
        <f t="shared" ref="AF39:AF70" si="93">AE39*$Z$153</f>
        <v>0</v>
      </c>
      <c r="AG39" s="270"/>
      <c r="AH39" s="562">
        <f t="shared" ref="AH39:AH70" si="94">IF(AG39="",AG39*0,10000)</f>
        <v>0</v>
      </c>
      <c r="AI39" s="270"/>
      <c r="AJ39" s="228">
        <v>0</v>
      </c>
      <c r="AK39" s="902"/>
      <c r="AL39" s="902">
        <v>2025</v>
      </c>
      <c r="AM39" s="18" t="str">
        <f t="shared" ref="AM39:AM70" si="95">IF(($AL39=2018),($S39+$T39)," ")</f>
        <v xml:space="preserve"> </v>
      </c>
      <c r="AN39" s="747" t="str">
        <f t="shared" ref="AN39:AN70" si="96">IF($AM39=" ", " ", $Z39)</f>
        <v xml:space="preserve"> </v>
      </c>
      <c r="AO39" s="4" t="str">
        <f t="shared" ref="AO39:AO70" si="97">IF(($AL39=2019),($S39+$T39)," ")</f>
        <v xml:space="preserve"> </v>
      </c>
      <c r="AP39" s="747" t="str">
        <f t="shared" ref="AP39:AP70" si="98">IF($AO39=" ", " ", $Z39)</f>
        <v xml:space="preserve"> </v>
      </c>
      <c r="AQ39" s="4" t="str">
        <f t="shared" ref="AQ39:AQ70" si="99">IF(($AL39=2020),($S39+$T39)," ")</f>
        <v xml:space="preserve"> </v>
      </c>
      <c r="AR39" s="747" t="str">
        <f t="shared" ref="AR39:AR70" si="100">IF(AQ39=" ", " ", $Z39)</f>
        <v xml:space="preserve"> </v>
      </c>
      <c r="AS39" s="4" t="str">
        <f t="shared" ref="AS39:AS70" si="101">IF(($AL39=2021),($S39+$T39)," ")</f>
        <v xml:space="preserve"> </v>
      </c>
      <c r="AT39" s="747" t="str">
        <f t="shared" ref="AT39:AT70" si="102">IF(AS39=" ", " ", $Z39)</f>
        <v xml:space="preserve"> </v>
      </c>
      <c r="AU39" s="4" t="str">
        <f t="shared" ref="AU39:AU70" si="103">IF(($AL39=2022),($S39+$T39)," ")</f>
        <v xml:space="preserve"> </v>
      </c>
      <c r="AV39" s="747" t="str">
        <f t="shared" ref="AV39:AV70" si="104">IF(AU39=" ", " ", $Z39)</f>
        <v xml:space="preserve"> </v>
      </c>
      <c r="AW39" s="4" t="str">
        <f t="shared" ref="AW39:AW70" si="105">IF(($AL39=2023),($S39+$T39)," ")</f>
        <v xml:space="preserve"> </v>
      </c>
      <c r="AX39" s="747" t="str">
        <f t="shared" ref="AX39:AX70" si="106">IF(AW39=" ", " ", $Z39)</f>
        <v xml:space="preserve"> </v>
      </c>
      <c r="AY39" s="4" t="str">
        <f t="shared" ref="AY39:AY70" si="107">IF(($AL39=2024),($S39+$T39)," ")</f>
        <v xml:space="preserve"> </v>
      </c>
      <c r="AZ39" s="747" t="str">
        <f t="shared" ref="AZ39:AZ70" si="108">IF(AY39=" ", " ", $Z39)</f>
        <v xml:space="preserve"> </v>
      </c>
      <c r="BA39" s="4">
        <f t="shared" ref="BA39:BA70" si="109">IF(($AL39=2025),($S39+$T39)," ")</f>
        <v>1.03</v>
      </c>
      <c r="BB39" s="747">
        <f t="shared" ref="BB39:BB70" si="110">IF(BA39=" ", " ", $Z39)</f>
        <v>77750</v>
      </c>
      <c r="BC39" s="4" t="str">
        <f t="shared" ref="BC39:BC70" si="111">IF(($AL39=2026),($S39+$T39)," ")</f>
        <v xml:space="preserve"> </v>
      </c>
      <c r="BD39" s="747" t="str">
        <f t="shared" ref="BD39:BD70" si="112">IF(BC39=" ", " ", $Z39)</f>
        <v xml:space="preserve"> </v>
      </c>
      <c r="BE39" s="4" t="str">
        <f t="shared" ref="BE39:BE70" si="113">IF(($AL39=2027),($S39+$T39)," ")</f>
        <v xml:space="preserve"> </v>
      </c>
      <c r="BF39" s="747" t="str">
        <f t="shared" ref="BF39:BF70" si="114">IF(BE39=" ", " ", $Z39)</f>
        <v xml:space="preserve"> </v>
      </c>
      <c r="BG39" s="4" t="str">
        <f t="shared" ref="BG39:BG70" si="115">IF(($AL39=2028),($S39+$T39)," ")</f>
        <v xml:space="preserve"> </v>
      </c>
      <c r="BH39" s="747" t="str">
        <f t="shared" ref="BH39:BH70" si="116">IF(BG39=" ", " ", $Z39)</f>
        <v xml:space="preserve"> </v>
      </c>
      <c r="BI39" s="4" t="str">
        <f t="shared" ref="BI39:BI70" si="117">IF(($AL39=2029),($S39+$T39)," ")</f>
        <v xml:space="preserve"> </v>
      </c>
      <c r="BJ39" s="747" t="str">
        <f t="shared" ref="BJ39:BJ70" si="118">IF(BI39=" ", " ", $Z39)</f>
        <v xml:space="preserve"> </v>
      </c>
      <c r="BK39" s="4" t="str">
        <f t="shared" ref="BK39:BK70" si="119">IF(($AL39=2030),($S39+$T39)," ")</f>
        <v xml:space="preserve"> </v>
      </c>
      <c r="BL39" s="747" t="str">
        <f t="shared" ref="BL39:BL70" si="120">IF(BK39=" ", " ", $Z39)</f>
        <v xml:space="preserve"> </v>
      </c>
      <c r="BM39" s="4" t="str">
        <f t="shared" ref="BM39:BM70" si="121">IF(($AL39=2031),($S39+$T39)," ")</f>
        <v xml:space="preserve"> </v>
      </c>
      <c r="BN39" s="747" t="str">
        <f t="shared" ref="BN39:BN70" si="122">IF(BM39=" ", " ", $Z39)</f>
        <v xml:space="preserve"> </v>
      </c>
      <c r="BO39" s="4" t="str">
        <f t="shared" ref="BO39:BO70" si="123">IF(($AL39=2032),($S39+$T39)," ")</f>
        <v xml:space="preserve"> </v>
      </c>
      <c r="BP39" s="747" t="str">
        <f t="shared" ref="BP39:BP70" si="124">IF(BO39=" ", " ", $Z39)</f>
        <v xml:space="preserve"> </v>
      </c>
      <c r="BQ39" s="133"/>
      <c r="BR39" s="133"/>
      <c r="BS39" s="389"/>
      <c r="BT39" s="389"/>
      <c r="BU39" s="389"/>
      <c r="BV39" s="389"/>
      <c r="BW39" s="389"/>
      <c r="BX39" s="389"/>
      <c r="BY39" s="389"/>
      <c r="BZ39" s="389"/>
      <c r="CA39" s="389"/>
      <c r="CB39" s="163">
        <f t="shared" si="85"/>
        <v>0</v>
      </c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89"/>
      <c r="EF39" s="389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671" t="s">
        <v>294</v>
      </c>
      <c r="FY39" s="672">
        <v>199</v>
      </c>
      <c r="FZ39" s="672">
        <v>28092644</v>
      </c>
      <c r="GA39" s="672">
        <v>40</v>
      </c>
      <c r="GB39" s="672" t="s">
        <v>779</v>
      </c>
      <c r="GC39" s="672">
        <v>22</v>
      </c>
      <c r="GD39" s="672">
        <v>2012</v>
      </c>
      <c r="GE39" s="672">
        <v>2</v>
      </c>
      <c r="GF39" s="672" t="s">
        <v>148</v>
      </c>
      <c r="GG39" s="672">
        <v>4</v>
      </c>
      <c r="GH39" s="672">
        <v>2</v>
      </c>
      <c r="GI39" s="672" t="s">
        <v>148</v>
      </c>
      <c r="GJ39" s="672">
        <v>4</v>
      </c>
      <c r="GK39" s="672" t="s">
        <v>781</v>
      </c>
      <c r="GL39" s="672" t="s">
        <v>793</v>
      </c>
      <c r="GM39" s="672">
        <v>66</v>
      </c>
      <c r="GN39" s="672" t="s">
        <v>783</v>
      </c>
      <c r="GO39" s="672">
        <v>0</v>
      </c>
      <c r="GP39" s="672">
        <v>0</v>
      </c>
      <c r="GQ39" s="672">
        <v>4</v>
      </c>
      <c r="GR39" s="672">
        <v>2</v>
      </c>
      <c r="GS39" s="672" t="s">
        <v>783</v>
      </c>
      <c r="GT39" s="672" t="s">
        <v>783</v>
      </c>
      <c r="GU39" s="672" t="s">
        <v>783</v>
      </c>
      <c r="GV39" s="672" t="s">
        <v>783</v>
      </c>
      <c r="GW39" s="672" t="s">
        <v>783</v>
      </c>
      <c r="GX39" s="672" t="s">
        <v>783</v>
      </c>
      <c r="GY39" s="672">
        <v>1649</v>
      </c>
      <c r="GZ39" s="672">
        <v>0.08</v>
      </c>
      <c r="HA39" s="672">
        <v>5</v>
      </c>
      <c r="HB39" s="672" t="s">
        <v>783</v>
      </c>
      <c r="HC39" s="672" t="s">
        <v>782</v>
      </c>
      <c r="HD39" s="672">
        <v>25</v>
      </c>
      <c r="HE39" s="672">
        <v>1995</v>
      </c>
      <c r="HF39" s="672">
        <v>0</v>
      </c>
      <c r="HG39" s="672" t="s">
        <v>783</v>
      </c>
      <c r="HH39" s="672">
        <v>0</v>
      </c>
      <c r="HI39" s="672">
        <v>1</v>
      </c>
      <c r="HJ39" s="672">
        <v>45</v>
      </c>
      <c r="HK39" s="672" t="s">
        <v>784</v>
      </c>
      <c r="HL39" s="672" t="s">
        <v>785</v>
      </c>
      <c r="HM39" s="672" t="s">
        <v>783</v>
      </c>
      <c r="HN39" s="672" t="s">
        <v>783</v>
      </c>
      <c r="HO39" s="672" t="s">
        <v>783</v>
      </c>
      <c r="HP39" s="672" t="s">
        <v>783</v>
      </c>
      <c r="HQ39" s="672" t="s">
        <v>783</v>
      </c>
      <c r="HR39" s="672">
        <v>3980785</v>
      </c>
      <c r="HS39" s="672" t="s">
        <v>783</v>
      </c>
      <c r="HT39" s="672" t="s">
        <v>786</v>
      </c>
      <c r="HU39" s="672" t="s">
        <v>787</v>
      </c>
      <c r="HV39" s="672">
        <v>4</v>
      </c>
      <c r="HW39" s="672">
        <v>2013</v>
      </c>
      <c r="HX39" s="672">
        <v>63</v>
      </c>
      <c r="HY39" s="672">
        <v>0</v>
      </c>
      <c r="HZ39" s="672">
        <v>422</v>
      </c>
      <c r="IA39" s="673">
        <v>41358.405266203707</v>
      </c>
      <c r="IB39" s="672" t="s">
        <v>788</v>
      </c>
      <c r="IC39" s="672">
        <v>3976307</v>
      </c>
      <c r="ID39" s="672">
        <v>2013</v>
      </c>
      <c r="IE39" s="672">
        <v>1712</v>
      </c>
      <c r="IF39" s="672" t="s">
        <v>783</v>
      </c>
      <c r="IG39" s="672" t="s">
        <v>783</v>
      </c>
      <c r="IH39" s="672" t="s">
        <v>783</v>
      </c>
      <c r="II39" s="672" t="s">
        <v>783</v>
      </c>
      <c r="IJ39" s="672" t="s">
        <v>783</v>
      </c>
      <c r="IK39" s="672" t="s">
        <v>783</v>
      </c>
      <c r="IL39" s="672" t="s">
        <v>783</v>
      </c>
      <c r="IM39" s="672" t="s">
        <v>783</v>
      </c>
      <c r="IN39" s="672" t="s">
        <v>783</v>
      </c>
      <c r="IO39" s="672">
        <v>1649</v>
      </c>
      <c r="IP39" s="673">
        <v>37600.566631944443</v>
      </c>
      <c r="IQ39" s="672" t="s">
        <v>783</v>
      </c>
      <c r="IR39" s="672" t="s">
        <v>783</v>
      </c>
      <c r="IS39" s="672" t="s">
        <v>783</v>
      </c>
      <c r="IT39" s="672" t="s">
        <v>783</v>
      </c>
      <c r="IU39" s="672" t="s">
        <v>783</v>
      </c>
      <c r="IV39" s="672" t="s">
        <v>783</v>
      </c>
      <c r="IW39" s="672" t="s">
        <v>783</v>
      </c>
      <c r="IX39" s="672" t="s">
        <v>781</v>
      </c>
      <c r="IY39" s="672">
        <v>45</v>
      </c>
      <c r="IZ39" s="672" t="s">
        <v>789</v>
      </c>
      <c r="JA39" s="672" t="s">
        <v>783</v>
      </c>
      <c r="JB39" s="672" t="s">
        <v>783</v>
      </c>
      <c r="JC39" s="672" t="s">
        <v>783</v>
      </c>
      <c r="JD39" s="672">
        <v>329405</v>
      </c>
      <c r="JE39" s="672" t="s">
        <v>783</v>
      </c>
      <c r="JF39" s="672" t="s">
        <v>783</v>
      </c>
      <c r="JG39" s="672" t="s">
        <v>783</v>
      </c>
      <c r="JH39" s="672" t="s">
        <v>783</v>
      </c>
      <c r="JI39" s="672" t="s">
        <v>783</v>
      </c>
      <c r="JJ39" s="672" t="s">
        <v>783</v>
      </c>
      <c r="JK39" s="672" t="s">
        <v>783</v>
      </c>
      <c r="JL39" s="672" t="s">
        <v>790</v>
      </c>
      <c r="JM39" s="672">
        <v>4</v>
      </c>
      <c r="JN39" s="672">
        <v>2</v>
      </c>
      <c r="JO39" s="672" t="s">
        <v>783</v>
      </c>
      <c r="JP39" s="672">
        <v>12480278</v>
      </c>
      <c r="JQ39" s="672">
        <v>2012</v>
      </c>
      <c r="JR39" s="672">
        <v>0</v>
      </c>
      <c r="JS39" s="672" t="s">
        <v>783</v>
      </c>
      <c r="JT39" s="672" t="s">
        <v>783</v>
      </c>
      <c r="JU39" s="672" t="s">
        <v>832</v>
      </c>
      <c r="JV39" s="674">
        <v>557.43870600000002</v>
      </c>
      <c r="JW39">
        <f>SUM(JV39:JV39)</f>
        <v>557.43870600000002</v>
      </c>
      <c r="JX39" s="225">
        <v>0.32098320909090905</v>
      </c>
    </row>
    <row r="40" spans="1:285" ht="16" thickBot="1">
      <c r="A40" s="905" t="s">
        <v>5</v>
      </c>
      <c r="B40" s="79">
        <f t="shared" si="86"/>
        <v>1</v>
      </c>
      <c r="C40" s="871" t="s">
        <v>68</v>
      </c>
      <c r="D40" s="249" t="s">
        <v>218</v>
      </c>
      <c r="E40" s="103" t="s">
        <v>219</v>
      </c>
      <c r="F40" s="888">
        <v>0.2</v>
      </c>
      <c r="G40" s="120">
        <f t="shared" si="39"/>
        <v>35.39</v>
      </c>
      <c r="H40" s="46"/>
      <c r="I40" s="3">
        <v>0.2</v>
      </c>
      <c r="J40" s="29"/>
      <c r="K40" s="18"/>
      <c r="L40" s="5"/>
      <c r="M40" s="71">
        <v>1</v>
      </c>
      <c r="N40" s="71">
        <v>2</v>
      </c>
      <c r="O40" s="70">
        <v>4</v>
      </c>
      <c r="P40" s="891">
        <f t="shared" si="82"/>
        <v>7</v>
      </c>
      <c r="Q40" s="897">
        <f t="shared" si="83"/>
        <v>8</v>
      </c>
      <c r="R40" s="46"/>
      <c r="S40" s="3">
        <v>0.2</v>
      </c>
      <c r="T40" s="25"/>
      <c r="U40" s="219">
        <f t="shared" si="80"/>
        <v>15000</v>
      </c>
      <c r="V40" s="219" t="s">
        <v>642</v>
      </c>
      <c r="W40" s="1042">
        <f t="shared" si="87"/>
        <v>15000</v>
      </c>
      <c r="X40" s="537">
        <f t="shared" si="88"/>
        <v>7667.5555555555566</v>
      </c>
      <c r="Y40" s="538">
        <f t="shared" si="89"/>
        <v>500</v>
      </c>
      <c r="Z40" s="1034">
        <f t="shared" si="90"/>
        <v>23167.555555555555</v>
      </c>
      <c r="AA40" s="883">
        <v>6</v>
      </c>
      <c r="AB40" s="270">
        <f t="shared" si="91"/>
        <v>4067.5555555555561</v>
      </c>
      <c r="AC40" s="566">
        <v>0.25</v>
      </c>
      <c r="AD40" s="562">
        <f t="shared" si="92"/>
        <v>3600</v>
      </c>
      <c r="AE40" s="518"/>
      <c r="AF40" s="270">
        <f t="shared" si="93"/>
        <v>0</v>
      </c>
      <c r="AG40" s="270"/>
      <c r="AH40" s="562">
        <f t="shared" si="94"/>
        <v>0</v>
      </c>
      <c r="AI40" s="270"/>
      <c r="AJ40" s="228">
        <v>0</v>
      </c>
      <c r="AK40" s="902"/>
      <c r="AL40" s="902">
        <v>2025</v>
      </c>
      <c r="AM40" s="18" t="str">
        <f t="shared" si="95"/>
        <v xml:space="preserve"> </v>
      </c>
      <c r="AN40" s="747" t="str">
        <f t="shared" si="96"/>
        <v xml:space="preserve"> </v>
      </c>
      <c r="AO40" s="4" t="str">
        <f t="shared" si="97"/>
        <v xml:space="preserve"> </v>
      </c>
      <c r="AP40" s="747" t="str">
        <f t="shared" si="98"/>
        <v xml:space="preserve"> </v>
      </c>
      <c r="AQ40" s="4" t="str">
        <f t="shared" si="99"/>
        <v xml:space="preserve"> </v>
      </c>
      <c r="AR40" s="747" t="str">
        <f t="shared" si="100"/>
        <v xml:space="preserve"> </v>
      </c>
      <c r="AS40" s="4" t="str">
        <f t="shared" si="101"/>
        <v xml:space="preserve"> </v>
      </c>
      <c r="AT40" s="747" t="str">
        <f t="shared" si="102"/>
        <v xml:space="preserve"> </v>
      </c>
      <c r="AU40" s="4" t="str">
        <f t="shared" si="103"/>
        <v xml:space="preserve"> </v>
      </c>
      <c r="AV40" s="747" t="str">
        <f t="shared" si="104"/>
        <v xml:space="preserve"> </v>
      </c>
      <c r="AW40" s="4" t="str">
        <f t="shared" si="105"/>
        <v xml:space="preserve"> </v>
      </c>
      <c r="AX40" s="747" t="str">
        <f t="shared" si="106"/>
        <v xml:space="preserve"> </v>
      </c>
      <c r="AY40" s="4" t="str">
        <f t="shared" si="107"/>
        <v xml:space="preserve"> </v>
      </c>
      <c r="AZ40" s="747" t="str">
        <f t="shared" si="108"/>
        <v xml:space="preserve"> </v>
      </c>
      <c r="BA40" s="4">
        <f t="shared" si="109"/>
        <v>0.2</v>
      </c>
      <c r="BB40" s="747">
        <f t="shared" si="110"/>
        <v>23167.555555555555</v>
      </c>
      <c r="BC40" s="4" t="str">
        <f t="shared" si="111"/>
        <v xml:space="preserve"> </v>
      </c>
      <c r="BD40" s="747" t="str">
        <f t="shared" si="112"/>
        <v xml:space="preserve"> </v>
      </c>
      <c r="BE40" s="4" t="str">
        <f t="shared" si="113"/>
        <v xml:space="preserve"> </v>
      </c>
      <c r="BF40" s="747" t="str">
        <f t="shared" si="114"/>
        <v xml:space="preserve"> </v>
      </c>
      <c r="BG40" s="4" t="str">
        <f t="shared" si="115"/>
        <v xml:space="preserve"> </v>
      </c>
      <c r="BH40" s="747" t="str">
        <f t="shared" si="116"/>
        <v xml:space="preserve"> </v>
      </c>
      <c r="BI40" s="4" t="str">
        <f t="shared" si="117"/>
        <v xml:space="preserve"> </v>
      </c>
      <c r="BJ40" s="747" t="str">
        <f t="shared" si="118"/>
        <v xml:space="preserve"> </v>
      </c>
      <c r="BK40" s="4" t="str">
        <f t="shared" si="119"/>
        <v xml:space="preserve"> </v>
      </c>
      <c r="BL40" s="747" t="str">
        <f t="shared" si="120"/>
        <v xml:space="preserve"> </v>
      </c>
      <c r="BM40" s="4" t="str">
        <f t="shared" si="121"/>
        <v xml:space="preserve"> </v>
      </c>
      <c r="BN40" s="747" t="str">
        <f t="shared" si="122"/>
        <v xml:space="preserve"> </v>
      </c>
      <c r="BO40" s="4" t="str">
        <f t="shared" si="123"/>
        <v xml:space="preserve"> </v>
      </c>
      <c r="BP40" s="747" t="str">
        <f t="shared" si="124"/>
        <v xml:space="preserve"> </v>
      </c>
      <c r="BQ40" s="133"/>
      <c r="BR40" s="133"/>
      <c r="BS40" s="389"/>
      <c r="BT40" s="389"/>
      <c r="BU40" s="389"/>
      <c r="BV40" s="389"/>
      <c r="BW40" s="389"/>
      <c r="BX40" s="389"/>
      <c r="BY40" s="389"/>
      <c r="BZ40" s="389"/>
      <c r="CA40" s="389"/>
      <c r="CB40" s="163">
        <f t="shared" si="85"/>
        <v>0</v>
      </c>
      <c r="CC40" s="389"/>
      <c r="CD40" s="389"/>
      <c r="CE40" s="389"/>
      <c r="CF40" s="389"/>
      <c r="CG40" s="389"/>
      <c r="CH40" s="389"/>
      <c r="CI40" s="389"/>
      <c r="CJ40" s="389"/>
      <c r="CK40" s="389"/>
      <c r="CL40" s="389"/>
      <c r="CM40" s="389"/>
      <c r="CN40" s="389"/>
      <c r="CO40" s="389"/>
      <c r="CP40" s="389"/>
      <c r="CQ40" s="389"/>
      <c r="CR40" s="389"/>
      <c r="CS40" s="389"/>
      <c r="CT40" s="389"/>
      <c r="CU40" s="389"/>
      <c r="CV40" s="389"/>
      <c r="CW40" s="389"/>
      <c r="CX40" s="389"/>
      <c r="CY40" s="389"/>
      <c r="CZ40" s="389"/>
      <c r="DA40" s="389"/>
      <c r="DB40" s="389"/>
      <c r="DC40" s="389"/>
      <c r="DD40" s="389"/>
      <c r="DE40" s="389"/>
      <c r="DF40" s="389"/>
      <c r="DG40" s="389"/>
      <c r="DH40" s="389"/>
      <c r="DI40" s="389"/>
      <c r="DJ40" s="389"/>
      <c r="DK40" s="389"/>
      <c r="DL40" s="389"/>
      <c r="DM40" s="389"/>
      <c r="DN40" s="389"/>
      <c r="DO40" s="389"/>
      <c r="DP40" s="389"/>
      <c r="DQ40" s="389"/>
      <c r="DR40" s="389"/>
      <c r="DS40" s="389"/>
      <c r="DT40" s="389"/>
      <c r="DU40" s="389"/>
      <c r="DV40" s="389"/>
      <c r="DW40" s="389"/>
      <c r="DX40" s="389"/>
      <c r="DY40" s="389"/>
      <c r="DZ40" s="389"/>
      <c r="EA40" s="389"/>
      <c r="EB40" s="389"/>
      <c r="EC40" s="389"/>
      <c r="ED40" s="389"/>
      <c r="EE40" s="389"/>
      <c r="EF40" s="389"/>
      <c r="EG40" s="389"/>
      <c r="EH40" s="389"/>
      <c r="EI40" s="389"/>
      <c r="EJ40" s="389"/>
      <c r="EK40" s="389"/>
      <c r="EL40" s="389"/>
      <c r="EM40" s="389"/>
      <c r="EN40" s="389"/>
      <c r="EO40" s="389"/>
      <c r="EP40" s="389"/>
      <c r="EQ40" s="389"/>
      <c r="ER40" s="389"/>
      <c r="ES40" s="389"/>
      <c r="ET40" s="389"/>
      <c r="EU40" s="389"/>
      <c r="EV40" s="389"/>
      <c r="EW40" s="389"/>
      <c r="EX40" s="389"/>
      <c r="EY40" s="389"/>
      <c r="EZ40" s="389"/>
      <c r="FA40" s="389"/>
      <c r="FB40" s="389"/>
      <c r="FC40" s="389"/>
      <c r="FD40" s="389"/>
      <c r="FE40" s="389"/>
      <c r="FF40" s="389"/>
      <c r="FG40" s="389"/>
      <c r="FH40" s="389"/>
      <c r="FI40" s="389"/>
      <c r="FJ40" s="389"/>
      <c r="FK40" s="389"/>
      <c r="FL40" s="389"/>
      <c r="FM40" s="389"/>
      <c r="FN40" s="389"/>
      <c r="FO40" s="389"/>
      <c r="FP40" s="389"/>
      <c r="FQ40" s="389"/>
      <c r="FR40" s="389"/>
      <c r="FS40" s="389"/>
      <c r="FT40" s="389"/>
      <c r="FU40" s="389"/>
      <c r="FV40" s="389"/>
      <c r="FW40" s="389"/>
      <c r="FX40" s="655" t="s">
        <v>392</v>
      </c>
      <c r="FY40" s="656">
        <v>294</v>
      </c>
      <c r="FZ40" s="656">
        <v>32434916</v>
      </c>
      <c r="GA40" s="656">
        <v>55</v>
      </c>
      <c r="GB40" s="656" t="s">
        <v>798</v>
      </c>
      <c r="GC40" s="656">
        <v>20</v>
      </c>
      <c r="GD40" s="656">
        <v>1987</v>
      </c>
      <c r="GE40" s="656">
        <v>2</v>
      </c>
      <c r="GF40" s="656" t="s">
        <v>148</v>
      </c>
      <c r="GG40" s="656">
        <v>2</v>
      </c>
      <c r="GH40" s="656">
        <v>2</v>
      </c>
      <c r="GI40" s="656" t="s">
        <v>148</v>
      </c>
      <c r="GJ40" s="656">
        <v>2</v>
      </c>
      <c r="GK40" s="656" t="s">
        <v>781</v>
      </c>
      <c r="GL40" s="656" t="s">
        <v>793</v>
      </c>
      <c r="GM40" s="656">
        <v>66</v>
      </c>
      <c r="GN40" s="656" t="s">
        <v>783</v>
      </c>
      <c r="GO40" s="656">
        <v>0</v>
      </c>
      <c r="GP40" s="656">
        <v>0</v>
      </c>
      <c r="GQ40" s="656">
        <v>4</v>
      </c>
      <c r="GR40" s="656">
        <v>2</v>
      </c>
      <c r="GS40" s="656">
        <v>2</v>
      </c>
      <c r="GT40" s="656" t="s">
        <v>783</v>
      </c>
      <c r="GU40" s="656" t="s">
        <v>783</v>
      </c>
      <c r="GV40" s="656" t="s">
        <v>783</v>
      </c>
      <c r="GW40" s="656" t="s">
        <v>783</v>
      </c>
      <c r="GX40" s="656" t="s">
        <v>783</v>
      </c>
      <c r="GY40" s="656">
        <v>1649</v>
      </c>
      <c r="GZ40" s="656">
        <v>0.27</v>
      </c>
      <c r="HA40" s="656">
        <v>5</v>
      </c>
      <c r="HB40" s="656" t="s">
        <v>783</v>
      </c>
      <c r="HC40" s="656" t="s">
        <v>782</v>
      </c>
      <c r="HD40" s="656">
        <v>25</v>
      </c>
      <c r="HE40" s="656" t="s">
        <v>783</v>
      </c>
      <c r="HF40" s="656">
        <v>0</v>
      </c>
      <c r="HG40" s="656" t="s">
        <v>783</v>
      </c>
      <c r="HH40" s="656">
        <v>0</v>
      </c>
      <c r="HI40" s="656">
        <v>1</v>
      </c>
      <c r="HJ40" s="656">
        <v>45</v>
      </c>
      <c r="HK40" s="656" t="s">
        <v>784</v>
      </c>
      <c r="HL40" s="656" t="s">
        <v>785</v>
      </c>
      <c r="HM40" s="656" t="s">
        <v>783</v>
      </c>
      <c r="HN40" s="656" t="s">
        <v>783</v>
      </c>
      <c r="HO40" s="656" t="s">
        <v>783</v>
      </c>
      <c r="HP40" s="656" t="s">
        <v>783</v>
      </c>
      <c r="HQ40" s="656" t="s">
        <v>783</v>
      </c>
      <c r="HR40" s="656">
        <v>3979223</v>
      </c>
      <c r="HS40" s="656" t="s">
        <v>783</v>
      </c>
      <c r="HT40" s="656" t="s">
        <v>786</v>
      </c>
      <c r="HU40" s="656" t="s">
        <v>787</v>
      </c>
      <c r="HV40" s="656">
        <v>4</v>
      </c>
      <c r="HW40" s="656">
        <v>2016</v>
      </c>
      <c r="HX40" s="656">
        <v>63</v>
      </c>
      <c r="HY40" s="656">
        <v>0</v>
      </c>
      <c r="HZ40" s="656">
        <v>1426</v>
      </c>
      <c r="IA40" s="657">
        <v>42227.682129629633</v>
      </c>
      <c r="IB40" s="656" t="s">
        <v>788</v>
      </c>
      <c r="IC40" s="656">
        <v>3974745</v>
      </c>
      <c r="ID40" s="656">
        <v>2014</v>
      </c>
      <c r="IE40" s="656">
        <v>1712</v>
      </c>
      <c r="IF40" s="656" t="s">
        <v>783</v>
      </c>
      <c r="IG40" s="656" t="s">
        <v>783</v>
      </c>
      <c r="IH40" s="656" t="s">
        <v>783</v>
      </c>
      <c r="II40" s="656" t="s">
        <v>783</v>
      </c>
      <c r="IJ40" s="656" t="s">
        <v>783</v>
      </c>
      <c r="IK40" s="656" t="s">
        <v>783</v>
      </c>
      <c r="IL40" s="656" t="s">
        <v>783</v>
      </c>
      <c r="IM40" s="656" t="s">
        <v>783</v>
      </c>
      <c r="IN40" s="656" t="s">
        <v>783</v>
      </c>
      <c r="IO40" s="656">
        <v>1649</v>
      </c>
      <c r="IP40" s="657">
        <v>37477.354571759257</v>
      </c>
      <c r="IQ40" s="656">
        <v>2</v>
      </c>
      <c r="IR40" s="656" t="s">
        <v>793</v>
      </c>
      <c r="IS40" s="656">
        <v>2</v>
      </c>
      <c r="IT40" s="658">
        <v>41275</v>
      </c>
      <c r="IU40" s="656" t="s">
        <v>783</v>
      </c>
      <c r="IV40" s="656" t="s">
        <v>783</v>
      </c>
      <c r="IW40" s="656" t="s">
        <v>783</v>
      </c>
      <c r="IX40" s="656" t="s">
        <v>781</v>
      </c>
      <c r="IY40" s="656">
        <v>45</v>
      </c>
      <c r="IZ40" s="656" t="s">
        <v>789</v>
      </c>
      <c r="JA40" s="656" t="s">
        <v>783</v>
      </c>
      <c r="JB40" s="656" t="s">
        <v>783</v>
      </c>
      <c r="JC40" s="656" t="s">
        <v>783</v>
      </c>
      <c r="JD40" s="656">
        <v>329406</v>
      </c>
      <c r="JE40" s="656" t="s">
        <v>783</v>
      </c>
      <c r="JF40" s="656" t="s">
        <v>783</v>
      </c>
      <c r="JG40" s="656" t="s">
        <v>802</v>
      </c>
      <c r="JH40" s="656">
        <v>55</v>
      </c>
      <c r="JI40" s="656" t="s">
        <v>783</v>
      </c>
      <c r="JJ40" s="656" t="s">
        <v>783</v>
      </c>
      <c r="JK40" s="656" t="s">
        <v>783</v>
      </c>
      <c r="JL40" s="656" t="s">
        <v>790</v>
      </c>
      <c r="JM40" s="656">
        <v>4</v>
      </c>
      <c r="JN40" s="656">
        <v>3</v>
      </c>
      <c r="JO40" s="656" t="s">
        <v>783</v>
      </c>
      <c r="JP40" s="656">
        <v>10711928</v>
      </c>
      <c r="JQ40" s="656">
        <v>2011</v>
      </c>
      <c r="JR40" s="656">
        <v>3</v>
      </c>
      <c r="JS40" s="656" t="s">
        <v>783</v>
      </c>
      <c r="JT40" s="656" t="s">
        <v>783</v>
      </c>
      <c r="JU40" s="656" t="s">
        <v>833</v>
      </c>
      <c r="JV40" s="659">
        <v>1445.630062</v>
      </c>
      <c r="JW40">
        <f>JV40</f>
        <v>1445.630062</v>
      </c>
      <c r="JX40" s="225">
        <v>0.27379357234848484</v>
      </c>
    </row>
    <row r="41" spans="1:285" ht="16" thickBot="1">
      <c r="A41" s="905" t="s">
        <v>5</v>
      </c>
      <c r="B41" s="79">
        <f t="shared" si="86"/>
        <v>1</v>
      </c>
      <c r="C41" s="871" t="s">
        <v>105</v>
      </c>
      <c r="D41" s="249" t="s">
        <v>157</v>
      </c>
      <c r="E41" s="103" t="s">
        <v>158</v>
      </c>
      <c r="F41" s="888">
        <v>0.94</v>
      </c>
      <c r="G41" s="120">
        <f t="shared" si="39"/>
        <v>36.33</v>
      </c>
      <c r="H41" s="46"/>
      <c r="I41" s="3">
        <v>0.94</v>
      </c>
      <c r="J41" s="29"/>
      <c r="K41" s="18"/>
      <c r="L41" s="5"/>
      <c r="M41" s="71">
        <v>2</v>
      </c>
      <c r="N41" s="75">
        <v>0.5</v>
      </c>
      <c r="O41" s="70">
        <v>4</v>
      </c>
      <c r="P41" s="893">
        <f t="shared" si="82"/>
        <v>6.5</v>
      </c>
      <c r="Q41" s="897">
        <f t="shared" si="83"/>
        <v>4</v>
      </c>
      <c r="R41" s="46"/>
      <c r="S41" s="3">
        <v>0.94</v>
      </c>
      <c r="T41" s="25"/>
      <c r="U41" s="219">
        <f t="shared" si="80"/>
        <v>70500</v>
      </c>
      <c r="V41" s="219" t="s">
        <v>642</v>
      </c>
      <c r="W41" s="1042">
        <f t="shared" si="87"/>
        <v>70500</v>
      </c>
      <c r="X41" s="537">
        <f t="shared" si="88"/>
        <v>0</v>
      </c>
      <c r="Y41" s="538">
        <f t="shared" si="89"/>
        <v>500</v>
      </c>
      <c r="Z41" s="1034">
        <f t="shared" si="90"/>
        <v>71000</v>
      </c>
      <c r="AA41" s="883"/>
      <c r="AB41" s="270">
        <f t="shared" si="91"/>
        <v>0</v>
      </c>
      <c r="AC41" s="553"/>
      <c r="AD41" s="562">
        <f t="shared" si="92"/>
        <v>0</v>
      </c>
      <c r="AE41" s="518"/>
      <c r="AF41" s="270">
        <f t="shared" si="93"/>
        <v>0</v>
      </c>
      <c r="AG41" s="270"/>
      <c r="AH41" s="562">
        <f t="shared" si="94"/>
        <v>0</v>
      </c>
      <c r="AI41" s="270"/>
      <c r="AJ41" s="228">
        <v>0</v>
      </c>
      <c r="AK41" s="902"/>
      <c r="AL41" s="902">
        <v>2026</v>
      </c>
      <c r="AM41" s="18" t="str">
        <f t="shared" si="95"/>
        <v xml:space="preserve"> </v>
      </c>
      <c r="AN41" s="747" t="str">
        <f t="shared" si="96"/>
        <v xml:space="preserve"> </v>
      </c>
      <c r="AO41" s="4" t="str">
        <f t="shared" si="97"/>
        <v xml:space="preserve"> </v>
      </c>
      <c r="AP41" s="747" t="str">
        <f t="shared" si="98"/>
        <v xml:space="preserve"> </v>
      </c>
      <c r="AQ41" s="4" t="str">
        <f t="shared" si="99"/>
        <v xml:space="preserve"> </v>
      </c>
      <c r="AR41" s="747" t="str">
        <f t="shared" si="100"/>
        <v xml:space="preserve"> </v>
      </c>
      <c r="AS41" s="4" t="str">
        <f t="shared" si="101"/>
        <v xml:space="preserve"> </v>
      </c>
      <c r="AT41" s="747" t="str">
        <f t="shared" si="102"/>
        <v xml:space="preserve"> </v>
      </c>
      <c r="AU41" s="4" t="str">
        <f t="shared" si="103"/>
        <v xml:space="preserve"> </v>
      </c>
      <c r="AV41" s="747" t="str">
        <f t="shared" si="104"/>
        <v xml:space="preserve"> </v>
      </c>
      <c r="AW41" s="4" t="str">
        <f t="shared" si="105"/>
        <v xml:space="preserve"> </v>
      </c>
      <c r="AX41" s="747" t="str">
        <f t="shared" si="106"/>
        <v xml:space="preserve"> </v>
      </c>
      <c r="AY41" s="4" t="str">
        <f t="shared" si="107"/>
        <v xml:space="preserve"> </v>
      </c>
      <c r="AZ41" s="747" t="str">
        <f t="shared" si="108"/>
        <v xml:space="preserve"> </v>
      </c>
      <c r="BA41" s="4" t="str">
        <f t="shared" si="109"/>
        <v xml:space="preserve"> </v>
      </c>
      <c r="BB41" s="747" t="str">
        <f t="shared" si="110"/>
        <v xml:space="preserve"> </v>
      </c>
      <c r="BC41" s="4">
        <f t="shared" si="111"/>
        <v>0.94</v>
      </c>
      <c r="BD41" s="747">
        <f t="shared" si="112"/>
        <v>71000</v>
      </c>
      <c r="BE41" s="4" t="str">
        <f t="shared" si="113"/>
        <v xml:space="preserve"> </v>
      </c>
      <c r="BF41" s="747" t="str">
        <f t="shared" si="114"/>
        <v xml:space="preserve"> </v>
      </c>
      <c r="BG41" s="4" t="str">
        <f t="shared" si="115"/>
        <v xml:space="preserve"> </v>
      </c>
      <c r="BH41" s="747" t="str">
        <f t="shared" si="116"/>
        <v xml:space="preserve"> </v>
      </c>
      <c r="BI41" s="4" t="str">
        <f t="shared" si="117"/>
        <v xml:space="preserve"> </v>
      </c>
      <c r="BJ41" s="747" t="str">
        <f t="shared" si="118"/>
        <v xml:space="preserve"> </v>
      </c>
      <c r="BK41" s="4" t="str">
        <f t="shared" si="119"/>
        <v xml:space="preserve"> </v>
      </c>
      <c r="BL41" s="747" t="str">
        <f t="shared" si="120"/>
        <v xml:space="preserve"> </v>
      </c>
      <c r="BM41" s="4" t="str">
        <f t="shared" si="121"/>
        <v xml:space="preserve"> </v>
      </c>
      <c r="BN41" s="747" t="str">
        <f t="shared" si="122"/>
        <v xml:space="preserve"> </v>
      </c>
      <c r="BO41" s="4" t="str">
        <f t="shared" si="123"/>
        <v xml:space="preserve"> </v>
      </c>
      <c r="BP41" s="747" t="str">
        <f t="shared" si="124"/>
        <v xml:space="preserve"> </v>
      </c>
      <c r="BQ41" s="133"/>
      <c r="BR41" s="133"/>
      <c r="BS41" s="389"/>
      <c r="BT41" s="389"/>
      <c r="BU41" s="389"/>
      <c r="BV41" s="389"/>
      <c r="BW41" s="389"/>
      <c r="BX41" s="389"/>
      <c r="BY41" s="389"/>
      <c r="BZ41" s="596"/>
      <c r="CA41" s="596"/>
      <c r="CB41" s="163">
        <f t="shared" si="85"/>
        <v>0</v>
      </c>
      <c r="CC41" s="596"/>
      <c r="CD41" s="596"/>
      <c r="CE41" s="389"/>
      <c r="CF41" s="389"/>
      <c r="CG41" s="389"/>
      <c r="CH41" s="389"/>
      <c r="CI41" s="389"/>
      <c r="CJ41" s="389"/>
      <c r="CK41" s="389"/>
      <c r="CL41" s="389"/>
      <c r="CM41" s="389"/>
      <c r="CN41" s="389"/>
      <c r="CO41" s="389"/>
      <c r="CP41" s="389"/>
      <c r="CQ41" s="389"/>
      <c r="CR41" s="389"/>
      <c r="CS41" s="389"/>
      <c r="CT41" s="389"/>
      <c r="CU41" s="389"/>
      <c r="CV41" s="389"/>
      <c r="CW41" s="389"/>
      <c r="CX41" s="389"/>
      <c r="CY41" s="389"/>
      <c r="CZ41" s="389"/>
      <c r="DA41" s="389"/>
      <c r="DB41" s="389"/>
      <c r="DC41" s="389"/>
      <c r="DD41" s="389"/>
      <c r="DE41" s="389"/>
      <c r="DF41" s="389"/>
      <c r="DG41" s="389"/>
      <c r="DH41" s="389"/>
      <c r="DI41" s="389"/>
      <c r="DJ41" s="389"/>
      <c r="DK41" s="389"/>
      <c r="DL41" s="389"/>
      <c r="DM41" s="389"/>
      <c r="DN41" s="389"/>
      <c r="DO41" s="389"/>
      <c r="DP41" s="389"/>
      <c r="DQ41" s="389"/>
      <c r="DR41" s="389"/>
      <c r="DS41" s="389"/>
      <c r="DT41" s="389"/>
      <c r="DU41" s="389"/>
      <c r="DV41" s="389"/>
      <c r="DW41" s="389"/>
      <c r="DX41" s="389"/>
      <c r="DY41" s="389"/>
      <c r="DZ41" s="389"/>
      <c r="EA41" s="389"/>
      <c r="EB41" s="389"/>
      <c r="EC41" s="389"/>
      <c r="ED41" s="389"/>
      <c r="EE41" s="389"/>
      <c r="EF41" s="389"/>
      <c r="EG41" s="389"/>
      <c r="EH41" s="389"/>
      <c r="EI41" s="389"/>
      <c r="EJ41" s="389"/>
      <c r="EK41" s="389"/>
      <c r="EL41" s="389"/>
      <c r="EM41" s="389"/>
      <c r="EN41" s="389"/>
      <c r="EO41" s="389"/>
      <c r="EP41" s="389"/>
      <c r="EQ41" s="389"/>
      <c r="ER41" s="389"/>
      <c r="ES41" s="389"/>
      <c r="ET41" s="389"/>
      <c r="EU41" s="389"/>
      <c r="EV41" s="389"/>
      <c r="EW41" s="389"/>
      <c r="EX41" s="389"/>
      <c r="EY41" s="389"/>
      <c r="EZ41" s="389"/>
      <c r="FA41" s="389"/>
      <c r="FB41" s="389"/>
      <c r="FC41" s="389"/>
      <c r="FD41" s="389"/>
      <c r="FE41" s="389"/>
      <c r="FF41" s="389"/>
      <c r="FG41" s="389"/>
      <c r="FH41" s="389"/>
      <c r="FI41" s="389"/>
      <c r="FJ41" s="389"/>
      <c r="FK41" s="389"/>
      <c r="FL41" s="389"/>
      <c r="FM41" s="389"/>
      <c r="FN41" s="389"/>
      <c r="FO41" s="389"/>
      <c r="FP41" s="389"/>
      <c r="FQ41" s="389"/>
      <c r="FR41" s="389"/>
      <c r="FS41" s="389"/>
      <c r="FT41" s="389"/>
      <c r="FU41" s="389"/>
      <c r="FV41" s="389"/>
      <c r="FW41" s="389"/>
      <c r="FX41" s="666"/>
      <c r="FY41" s="667"/>
      <c r="FZ41" s="667"/>
      <c r="GA41" s="667"/>
      <c r="GB41" s="667"/>
      <c r="GC41" s="667"/>
      <c r="GD41" s="667"/>
      <c r="GE41" s="667"/>
      <c r="GF41" s="667"/>
      <c r="GG41" s="667"/>
      <c r="GH41" s="667"/>
      <c r="GI41" s="667"/>
      <c r="GJ41" s="667"/>
      <c r="GK41" s="667"/>
      <c r="GL41" s="667"/>
      <c r="GM41" s="667"/>
      <c r="GN41" s="667"/>
      <c r="GO41" s="667"/>
      <c r="GP41" s="667"/>
      <c r="GQ41" s="667"/>
      <c r="GR41" s="667"/>
      <c r="GS41" s="667"/>
      <c r="GT41" s="667"/>
      <c r="GU41" s="667"/>
      <c r="GV41" s="667"/>
      <c r="GW41" s="667"/>
      <c r="GX41" s="667"/>
      <c r="GY41" s="667"/>
      <c r="GZ41" s="667"/>
      <c r="HA41" s="667"/>
      <c r="HB41" s="667"/>
      <c r="HC41" s="667"/>
      <c r="HD41" s="667"/>
      <c r="HE41" s="667"/>
      <c r="HF41" s="667"/>
      <c r="HG41" s="667"/>
      <c r="HH41" s="667"/>
      <c r="HI41" s="667"/>
      <c r="HJ41" s="667"/>
      <c r="HK41" s="667"/>
      <c r="HL41" s="667"/>
      <c r="HM41" s="667"/>
      <c r="HN41" s="667"/>
      <c r="HO41" s="667"/>
      <c r="HP41" s="667"/>
      <c r="HQ41" s="667"/>
      <c r="HR41" s="667"/>
      <c r="HS41" s="667"/>
      <c r="HT41" s="667"/>
      <c r="HU41" s="667"/>
      <c r="HV41" s="667"/>
      <c r="HW41" s="667"/>
      <c r="HX41" s="667"/>
      <c r="HY41" s="667"/>
      <c r="HZ41" s="667"/>
      <c r="IA41" s="668"/>
      <c r="IB41" s="667"/>
      <c r="IC41" s="667"/>
      <c r="ID41" s="667"/>
      <c r="IE41" s="667"/>
      <c r="IF41" s="667"/>
      <c r="IG41" s="667"/>
      <c r="IH41" s="667"/>
      <c r="II41" s="667"/>
      <c r="IJ41" s="667"/>
      <c r="IK41" s="667"/>
      <c r="IL41" s="667"/>
      <c r="IM41" s="667"/>
      <c r="IN41" s="667"/>
      <c r="IO41" s="667"/>
      <c r="IP41" s="668"/>
      <c r="IQ41" s="667"/>
      <c r="IR41" s="667"/>
      <c r="IS41" s="667"/>
      <c r="IT41" s="669"/>
      <c r="IU41" s="667"/>
      <c r="IV41" s="667"/>
      <c r="IW41" s="667"/>
      <c r="IX41" s="667"/>
      <c r="IY41" s="667"/>
      <c r="IZ41" s="667"/>
      <c r="JA41" s="667"/>
      <c r="JB41" s="667"/>
      <c r="JC41" s="667"/>
      <c r="JD41" s="667"/>
      <c r="JE41" s="667"/>
      <c r="JF41" s="667"/>
      <c r="JG41" s="667"/>
      <c r="JH41" s="667"/>
      <c r="JI41" s="667"/>
      <c r="JJ41" s="667"/>
      <c r="JK41" s="667"/>
      <c r="JL41" s="667"/>
      <c r="JM41" s="667"/>
      <c r="JN41" s="667"/>
      <c r="JO41" s="667"/>
      <c r="JP41" s="667"/>
      <c r="JQ41" s="667"/>
      <c r="JR41" s="667"/>
      <c r="JS41" s="667"/>
      <c r="JT41" s="667"/>
      <c r="JU41" s="667"/>
      <c r="JV41" s="670"/>
      <c r="JX41" s="225"/>
    </row>
    <row r="42" spans="1:285" ht="16" thickBot="1">
      <c r="A42" s="905" t="s">
        <v>5</v>
      </c>
      <c r="B42" s="79">
        <f t="shared" si="86"/>
        <v>1</v>
      </c>
      <c r="C42" s="871" t="s">
        <v>120</v>
      </c>
      <c r="D42" s="249" t="s">
        <v>157</v>
      </c>
      <c r="E42" s="103" t="s">
        <v>65</v>
      </c>
      <c r="F42" s="888">
        <v>0.13</v>
      </c>
      <c r="G42" s="120">
        <f t="shared" si="39"/>
        <v>36.46</v>
      </c>
      <c r="H42" s="46"/>
      <c r="I42" s="3">
        <v>0.13</v>
      </c>
      <c r="J42" s="29"/>
      <c r="K42" s="18"/>
      <c r="L42" s="5"/>
      <c r="M42" s="71">
        <v>1</v>
      </c>
      <c r="N42" s="71">
        <v>1</v>
      </c>
      <c r="O42" s="70">
        <v>4</v>
      </c>
      <c r="P42" s="891">
        <f t="shared" si="82"/>
        <v>6</v>
      </c>
      <c r="Q42" s="897">
        <f t="shared" si="83"/>
        <v>4</v>
      </c>
      <c r="R42" s="46"/>
      <c r="S42" s="3">
        <v>0.13</v>
      </c>
      <c r="T42" s="25"/>
      <c r="U42" s="219">
        <f t="shared" si="80"/>
        <v>9750</v>
      </c>
      <c r="V42" s="219" t="s">
        <v>642</v>
      </c>
      <c r="W42" s="1042">
        <f t="shared" si="87"/>
        <v>9750</v>
      </c>
      <c r="X42" s="537">
        <f t="shared" si="88"/>
        <v>4983.9111111111115</v>
      </c>
      <c r="Y42" s="538">
        <f t="shared" si="89"/>
        <v>500</v>
      </c>
      <c r="Z42" s="1034">
        <f t="shared" si="90"/>
        <v>15233.911111111112</v>
      </c>
      <c r="AA42" s="883">
        <v>6</v>
      </c>
      <c r="AB42" s="270">
        <f t="shared" si="91"/>
        <v>2643.9111111111115</v>
      </c>
      <c r="AC42" s="566">
        <v>0.25</v>
      </c>
      <c r="AD42" s="562">
        <f t="shared" si="92"/>
        <v>2340</v>
      </c>
      <c r="AE42" s="518"/>
      <c r="AF42" s="270">
        <f t="shared" si="93"/>
        <v>0</v>
      </c>
      <c r="AG42" s="270"/>
      <c r="AH42" s="562">
        <f t="shared" si="94"/>
        <v>0</v>
      </c>
      <c r="AI42" s="270"/>
      <c r="AJ42" s="228">
        <v>0</v>
      </c>
      <c r="AK42" s="902"/>
      <c r="AL42" s="902">
        <v>2026</v>
      </c>
      <c r="AM42" s="18" t="str">
        <f t="shared" si="95"/>
        <v xml:space="preserve"> </v>
      </c>
      <c r="AN42" s="747" t="str">
        <f t="shared" si="96"/>
        <v xml:space="preserve"> </v>
      </c>
      <c r="AO42" s="4" t="str">
        <f t="shared" si="97"/>
        <v xml:space="preserve"> </v>
      </c>
      <c r="AP42" s="747" t="str">
        <f t="shared" si="98"/>
        <v xml:space="preserve"> </v>
      </c>
      <c r="AQ42" s="4" t="str">
        <f t="shared" si="99"/>
        <v xml:space="preserve"> </v>
      </c>
      <c r="AR42" s="747" t="str">
        <f t="shared" si="100"/>
        <v xml:space="preserve"> </v>
      </c>
      <c r="AS42" s="4" t="str">
        <f t="shared" si="101"/>
        <v xml:space="preserve"> </v>
      </c>
      <c r="AT42" s="747" t="str">
        <f t="shared" si="102"/>
        <v xml:space="preserve"> </v>
      </c>
      <c r="AU42" s="4" t="str">
        <f t="shared" si="103"/>
        <v xml:space="preserve"> </v>
      </c>
      <c r="AV42" s="747" t="str">
        <f t="shared" si="104"/>
        <v xml:space="preserve"> </v>
      </c>
      <c r="AW42" s="4" t="str">
        <f t="shared" si="105"/>
        <v xml:space="preserve"> </v>
      </c>
      <c r="AX42" s="747" t="str">
        <f t="shared" si="106"/>
        <v xml:space="preserve"> </v>
      </c>
      <c r="AY42" s="4" t="str">
        <f t="shared" si="107"/>
        <v xml:space="preserve"> </v>
      </c>
      <c r="AZ42" s="747" t="str">
        <f t="shared" si="108"/>
        <v xml:space="preserve"> </v>
      </c>
      <c r="BA42" s="4" t="str">
        <f t="shared" si="109"/>
        <v xml:space="preserve"> </v>
      </c>
      <c r="BB42" s="747" t="str">
        <f t="shared" si="110"/>
        <v xml:space="preserve"> </v>
      </c>
      <c r="BC42" s="4">
        <f t="shared" si="111"/>
        <v>0.13</v>
      </c>
      <c r="BD42" s="747">
        <f t="shared" si="112"/>
        <v>15233.911111111112</v>
      </c>
      <c r="BE42" s="4" t="str">
        <f t="shared" si="113"/>
        <v xml:space="preserve"> </v>
      </c>
      <c r="BF42" s="747" t="str">
        <f t="shared" si="114"/>
        <v xml:space="preserve"> </v>
      </c>
      <c r="BG42" s="4" t="str">
        <f t="shared" si="115"/>
        <v xml:space="preserve"> </v>
      </c>
      <c r="BH42" s="747" t="str">
        <f t="shared" si="116"/>
        <v xml:space="preserve"> </v>
      </c>
      <c r="BI42" s="4" t="str">
        <f t="shared" si="117"/>
        <v xml:space="preserve"> </v>
      </c>
      <c r="BJ42" s="747" t="str">
        <f t="shared" si="118"/>
        <v xml:space="preserve"> </v>
      </c>
      <c r="BK42" s="4" t="str">
        <f t="shared" si="119"/>
        <v xml:space="preserve"> </v>
      </c>
      <c r="BL42" s="747" t="str">
        <f t="shared" si="120"/>
        <v xml:space="preserve"> </v>
      </c>
      <c r="BM42" s="4" t="str">
        <f t="shared" si="121"/>
        <v xml:space="preserve"> </v>
      </c>
      <c r="BN42" s="747" t="str">
        <f t="shared" si="122"/>
        <v xml:space="preserve"> </v>
      </c>
      <c r="BO42" s="4" t="str">
        <f t="shared" si="123"/>
        <v xml:space="preserve"> </v>
      </c>
      <c r="BP42" s="747" t="str">
        <f t="shared" si="124"/>
        <v xml:space="preserve"> </v>
      </c>
      <c r="BQ42" s="133"/>
      <c r="BR42" s="133"/>
      <c r="BS42" s="389"/>
      <c r="BT42" s="389"/>
      <c r="BU42" s="389"/>
      <c r="BV42" s="389"/>
      <c r="BW42" s="389"/>
      <c r="BX42" s="389"/>
      <c r="BY42" s="389"/>
      <c r="BZ42" s="389"/>
      <c r="CA42" s="389"/>
      <c r="CB42" s="163">
        <f t="shared" si="85"/>
        <v>0</v>
      </c>
      <c r="CC42" s="389"/>
      <c r="CD42" s="389"/>
      <c r="CE42" s="389"/>
      <c r="CF42" s="389"/>
      <c r="CG42" s="389"/>
      <c r="CH42" s="389"/>
      <c r="CI42" s="389"/>
      <c r="CJ42" s="389"/>
      <c r="CK42" s="389"/>
      <c r="CL42" s="389"/>
      <c r="CM42" s="389"/>
      <c r="CN42" s="389"/>
      <c r="CO42" s="389"/>
      <c r="CP42" s="389"/>
      <c r="CQ42" s="389"/>
      <c r="CR42" s="389"/>
      <c r="CS42" s="389"/>
      <c r="CT42" s="389"/>
      <c r="CU42" s="389"/>
      <c r="CV42" s="389"/>
      <c r="CW42" s="389"/>
      <c r="CX42" s="389"/>
      <c r="CY42" s="389"/>
      <c r="CZ42" s="389"/>
      <c r="DA42" s="389"/>
      <c r="DB42" s="389"/>
      <c r="DC42" s="389"/>
      <c r="DD42" s="389"/>
      <c r="DE42" s="389"/>
      <c r="DF42" s="389"/>
      <c r="DG42" s="389"/>
      <c r="DH42" s="389"/>
      <c r="DI42" s="389"/>
      <c r="DJ42" s="389"/>
      <c r="DK42" s="389"/>
      <c r="DL42" s="389"/>
      <c r="DM42" s="389"/>
      <c r="DN42" s="389"/>
      <c r="DO42" s="389"/>
      <c r="DP42" s="389"/>
      <c r="DQ42" s="389"/>
      <c r="DR42" s="389"/>
      <c r="DS42" s="389"/>
      <c r="DT42" s="389"/>
      <c r="DU42" s="389"/>
      <c r="DV42" s="389"/>
      <c r="DW42" s="389"/>
      <c r="DX42" s="389"/>
      <c r="DY42" s="389"/>
      <c r="DZ42" s="389"/>
      <c r="EA42" s="389"/>
      <c r="EB42" s="389"/>
      <c r="EC42" s="389"/>
      <c r="ED42" s="389"/>
      <c r="EE42" s="389"/>
      <c r="EF42" s="389"/>
      <c r="EG42" s="389"/>
      <c r="EH42" s="389"/>
      <c r="EI42" s="389"/>
      <c r="EJ42" s="389"/>
      <c r="EK42" s="389"/>
      <c r="EL42" s="389"/>
      <c r="EM42" s="389"/>
      <c r="EN42" s="389"/>
      <c r="EO42" s="389"/>
      <c r="EP42" s="389"/>
      <c r="EQ42" s="389"/>
      <c r="ER42" s="389"/>
      <c r="ES42" s="389"/>
      <c r="ET42" s="389"/>
      <c r="EU42" s="389"/>
      <c r="EV42" s="389"/>
      <c r="EW42" s="389"/>
      <c r="EX42" s="389"/>
      <c r="EY42" s="389"/>
      <c r="EZ42" s="389"/>
      <c r="FA42" s="389"/>
      <c r="FB42" s="389"/>
      <c r="FC42" s="389"/>
      <c r="FD42" s="389"/>
      <c r="FE42" s="389"/>
      <c r="FF42" s="389"/>
      <c r="FG42" s="389"/>
      <c r="FH42" s="389"/>
      <c r="FI42" s="389"/>
      <c r="FJ42" s="389"/>
      <c r="FK42" s="389"/>
      <c r="FL42" s="389"/>
      <c r="FM42" s="389"/>
      <c r="FN42" s="389"/>
      <c r="FO42" s="389"/>
      <c r="FP42" s="389"/>
      <c r="FQ42" s="389"/>
      <c r="FR42" s="389"/>
      <c r="FS42" s="389"/>
      <c r="FT42" s="389"/>
      <c r="FU42" s="389"/>
      <c r="FV42" s="389"/>
      <c r="FW42" s="389"/>
      <c r="FX42" s="625" t="s">
        <v>394</v>
      </c>
      <c r="FY42" s="626">
        <v>152</v>
      </c>
      <c r="FZ42" s="626">
        <v>30289335</v>
      </c>
      <c r="GA42" s="626">
        <v>35</v>
      </c>
      <c r="GB42" s="626" t="s">
        <v>3</v>
      </c>
      <c r="GC42" s="626">
        <v>20</v>
      </c>
      <c r="GD42" s="626">
        <v>1979</v>
      </c>
      <c r="GE42" s="626">
        <v>0</v>
      </c>
      <c r="GF42" s="626" t="s">
        <v>792</v>
      </c>
      <c r="GG42" s="626">
        <v>0</v>
      </c>
      <c r="GH42" s="626">
        <v>0</v>
      </c>
      <c r="GI42" s="626" t="s">
        <v>792</v>
      </c>
      <c r="GJ42" s="626">
        <v>0</v>
      </c>
      <c r="GK42" s="626" t="s">
        <v>781</v>
      </c>
      <c r="GL42" s="626" t="s">
        <v>782</v>
      </c>
      <c r="GM42" s="626">
        <v>66</v>
      </c>
      <c r="GN42" s="626" t="s">
        <v>783</v>
      </c>
      <c r="GO42" s="626">
        <v>0</v>
      </c>
      <c r="GP42" s="626">
        <v>0</v>
      </c>
      <c r="GQ42" s="626">
        <v>4</v>
      </c>
      <c r="GR42" s="626">
        <v>2</v>
      </c>
      <c r="GS42" s="626">
        <v>1</v>
      </c>
      <c r="GT42" s="626" t="s">
        <v>783</v>
      </c>
      <c r="GU42" s="626" t="s">
        <v>783</v>
      </c>
      <c r="GV42" s="626" t="s">
        <v>783</v>
      </c>
      <c r="GW42" s="626" t="s">
        <v>783</v>
      </c>
      <c r="GX42" s="626" t="s">
        <v>783</v>
      </c>
      <c r="GY42" s="626">
        <v>1649</v>
      </c>
      <c r="GZ42" s="626">
        <v>0.27</v>
      </c>
      <c r="HA42" s="626">
        <v>5</v>
      </c>
      <c r="HB42" s="626" t="s">
        <v>783</v>
      </c>
      <c r="HC42" s="626" t="s">
        <v>782</v>
      </c>
      <c r="HD42" s="626">
        <v>15</v>
      </c>
      <c r="HE42" s="626" t="s">
        <v>783</v>
      </c>
      <c r="HF42" s="626">
        <v>0</v>
      </c>
      <c r="HG42" s="626" t="s">
        <v>783</v>
      </c>
      <c r="HH42" s="626">
        <v>0</v>
      </c>
      <c r="HI42" s="626">
        <v>1</v>
      </c>
      <c r="HJ42" s="626">
        <v>45</v>
      </c>
      <c r="HK42" s="626" t="s">
        <v>784</v>
      </c>
      <c r="HL42" s="626" t="s">
        <v>785</v>
      </c>
      <c r="HM42" s="626" t="s">
        <v>783</v>
      </c>
      <c r="HN42" s="626" t="s">
        <v>783</v>
      </c>
      <c r="HO42" s="626" t="s">
        <v>783</v>
      </c>
      <c r="HP42" s="626" t="s">
        <v>783</v>
      </c>
      <c r="HQ42" s="626" t="s">
        <v>783</v>
      </c>
      <c r="HR42" s="626">
        <v>3980156</v>
      </c>
      <c r="HS42" s="626" t="s">
        <v>783</v>
      </c>
      <c r="HT42" s="626" t="s">
        <v>786</v>
      </c>
      <c r="HU42" s="626" t="s">
        <v>787</v>
      </c>
      <c r="HV42" s="626">
        <v>4</v>
      </c>
      <c r="HW42" s="626">
        <v>2014</v>
      </c>
      <c r="HX42" s="626">
        <v>63</v>
      </c>
      <c r="HY42" s="626">
        <v>0</v>
      </c>
      <c r="HZ42" s="626">
        <v>1426</v>
      </c>
      <c r="IA42" s="627">
        <v>41697.500081018516</v>
      </c>
      <c r="IB42" s="626" t="s">
        <v>788</v>
      </c>
      <c r="IC42" s="626">
        <v>3975678</v>
      </c>
      <c r="ID42" s="626">
        <v>2014</v>
      </c>
      <c r="IE42" s="626">
        <v>1712</v>
      </c>
      <c r="IF42" s="626" t="s">
        <v>783</v>
      </c>
      <c r="IG42" s="626" t="s">
        <v>783</v>
      </c>
      <c r="IH42" s="626" t="s">
        <v>783</v>
      </c>
      <c r="II42" s="626" t="s">
        <v>783</v>
      </c>
      <c r="IJ42" s="626" t="s">
        <v>783</v>
      </c>
      <c r="IK42" s="626" t="s">
        <v>783</v>
      </c>
      <c r="IL42" s="626" t="s">
        <v>783</v>
      </c>
      <c r="IM42" s="626" t="s">
        <v>783</v>
      </c>
      <c r="IN42" s="626" t="s">
        <v>783</v>
      </c>
      <c r="IO42" s="626">
        <v>1649</v>
      </c>
      <c r="IP42" s="627">
        <v>37477.354571759257</v>
      </c>
      <c r="IQ42" s="626">
        <v>4</v>
      </c>
      <c r="IR42" s="626" t="s">
        <v>793</v>
      </c>
      <c r="IS42" s="626">
        <v>1</v>
      </c>
      <c r="IT42" s="665">
        <v>41275</v>
      </c>
      <c r="IU42" s="626" t="s">
        <v>783</v>
      </c>
      <c r="IV42" s="626" t="s">
        <v>783</v>
      </c>
      <c r="IW42" s="626" t="s">
        <v>783</v>
      </c>
      <c r="IX42" s="626" t="s">
        <v>781</v>
      </c>
      <c r="IY42" s="626">
        <v>45</v>
      </c>
      <c r="IZ42" s="626" t="s">
        <v>789</v>
      </c>
      <c r="JA42" s="626" t="s">
        <v>783</v>
      </c>
      <c r="JB42" s="626" t="s">
        <v>783</v>
      </c>
      <c r="JC42" s="626" t="s">
        <v>783</v>
      </c>
      <c r="JD42" s="626">
        <v>329408</v>
      </c>
      <c r="JE42" s="626" t="s">
        <v>783</v>
      </c>
      <c r="JF42" s="626" t="s">
        <v>783</v>
      </c>
      <c r="JG42" s="626" t="s">
        <v>795</v>
      </c>
      <c r="JH42" s="626">
        <v>35</v>
      </c>
      <c r="JI42" s="626" t="s">
        <v>783</v>
      </c>
      <c r="JJ42" s="626" t="s">
        <v>783</v>
      </c>
      <c r="JK42" s="626" t="s">
        <v>783</v>
      </c>
      <c r="JL42" s="626" t="s">
        <v>790</v>
      </c>
      <c r="JM42" s="626">
        <v>4</v>
      </c>
      <c r="JN42" s="626">
        <v>1</v>
      </c>
      <c r="JO42" s="626" t="s">
        <v>783</v>
      </c>
      <c r="JP42" s="626">
        <v>12683066</v>
      </c>
      <c r="JQ42" s="626">
        <v>2013</v>
      </c>
      <c r="JR42" s="626">
        <v>12</v>
      </c>
      <c r="JS42" s="626" t="s">
        <v>783</v>
      </c>
      <c r="JT42" s="626" t="s">
        <v>783</v>
      </c>
      <c r="JU42" s="626" t="s">
        <v>834</v>
      </c>
      <c r="JV42" s="628">
        <v>1410.751906</v>
      </c>
      <c r="JW42">
        <f>SUM(JV41:JV42)</f>
        <v>1410.751906</v>
      </c>
      <c r="JX42" s="225">
        <v>0.33999953257575755</v>
      </c>
    </row>
    <row r="43" spans="1:285" ht="16" thickBot="1">
      <c r="A43" s="905" t="s">
        <v>5</v>
      </c>
      <c r="B43" s="79">
        <f t="shared" si="86"/>
        <v>1</v>
      </c>
      <c r="C43" s="871" t="s">
        <v>121</v>
      </c>
      <c r="D43" s="249" t="s">
        <v>141</v>
      </c>
      <c r="E43" s="103" t="s">
        <v>57</v>
      </c>
      <c r="F43" s="888">
        <v>0.15</v>
      </c>
      <c r="G43" s="120">
        <f t="shared" si="39"/>
        <v>36.61</v>
      </c>
      <c r="H43" s="46"/>
      <c r="I43" s="3">
        <v>0.15</v>
      </c>
      <c r="J43" s="29"/>
      <c r="K43" s="18"/>
      <c r="L43" s="5"/>
      <c r="M43" s="71">
        <v>1</v>
      </c>
      <c r="N43" s="71">
        <v>1</v>
      </c>
      <c r="O43" s="70">
        <v>4</v>
      </c>
      <c r="P43" s="891">
        <f t="shared" si="82"/>
        <v>6</v>
      </c>
      <c r="Q43" s="897">
        <f t="shared" si="83"/>
        <v>4</v>
      </c>
      <c r="R43" s="46"/>
      <c r="S43" s="3">
        <v>0.15</v>
      </c>
      <c r="T43" s="25"/>
      <c r="U43" s="219">
        <f t="shared" si="80"/>
        <v>11250</v>
      </c>
      <c r="V43" s="219" t="s">
        <v>642</v>
      </c>
      <c r="W43" s="1042">
        <f t="shared" si="87"/>
        <v>11250</v>
      </c>
      <c r="X43" s="537">
        <f t="shared" si="88"/>
        <v>0</v>
      </c>
      <c r="Y43" s="538">
        <f t="shared" si="89"/>
        <v>500</v>
      </c>
      <c r="Z43" s="1034">
        <f t="shared" si="90"/>
        <v>11750</v>
      </c>
      <c r="AA43" s="883"/>
      <c r="AB43" s="270">
        <f t="shared" si="91"/>
        <v>0</v>
      </c>
      <c r="AC43" s="553"/>
      <c r="AD43" s="562">
        <f t="shared" si="92"/>
        <v>0</v>
      </c>
      <c r="AE43" s="518"/>
      <c r="AF43" s="270">
        <f t="shared" si="93"/>
        <v>0</v>
      </c>
      <c r="AG43" s="270"/>
      <c r="AH43" s="562">
        <f t="shared" si="94"/>
        <v>0</v>
      </c>
      <c r="AI43" s="270"/>
      <c r="AJ43" s="228">
        <v>0</v>
      </c>
      <c r="AK43" s="902"/>
      <c r="AL43" s="902">
        <v>2026</v>
      </c>
      <c r="AM43" s="18" t="str">
        <f t="shared" si="95"/>
        <v xml:space="preserve"> </v>
      </c>
      <c r="AN43" s="747" t="str">
        <f t="shared" si="96"/>
        <v xml:space="preserve"> </v>
      </c>
      <c r="AO43" s="4" t="str">
        <f t="shared" si="97"/>
        <v xml:space="preserve"> </v>
      </c>
      <c r="AP43" s="747" t="str">
        <f t="shared" si="98"/>
        <v xml:space="preserve"> </v>
      </c>
      <c r="AQ43" s="4" t="str">
        <f t="shared" si="99"/>
        <v xml:space="preserve"> </v>
      </c>
      <c r="AR43" s="747" t="str">
        <f t="shared" si="100"/>
        <v xml:space="preserve"> </v>
      </c>
      <c r="AS43" s="4" t="str">
        <f t="shared" si="101"/>
        <v xml:space="preserve"> </v>
      </c>
      <c r="AT43" s="747" t="str">
        <f t="shared" si="102"/>
        <v xml:space="preserve"> </v>
      </c>
      <c r="AU43" s="4" t="str">
        <f t="shared" si="103"/>
        <v xml:space="preserve"> </v>
      </c>
      <c r="AV43" s="747" t="str">
        <f t="shared" si="104"/>
        <v xml:space="preserve"> </v>
      </c>
      <c r="AW43" s="4" t="str">
        <f t="shared" si="105"/>
        <v xml:space="preserve"> </v>
      </c>
      <c r="AX43" s="747" t="str">
        <f t="shared" si="106"/>
        <v xml:space="preserve"> </v>
      </c>
      <c r="AY43" s="4" t="str">
        <f t="shared" si="107"/>
        <v xml:space="preserve"> </v>
      </c>
      <c r="AZ43" s="747" t="str">
        <f t="shared" si="108"/>
        <v xml:space="preserve"> </v>
      </c>
      <c r="BA43" s="4" t="str">
        <f t="shared" si="109"/>
        <v xml:space="preserve"> </v>
      </c>
      <c r="BB43" s="747" t="str">
        <f t="shared" si="110"/>
        <v xml:space="preserve"> </v>
      </c>
      <c r="BC43" s="4">
        <f t="shared" si="111"/>
        <v>0.15</v>
      </c>
      <c r="BD43" s="747">
        <f t="shared" si="112"/>
        <v>11750</v>
      </c>
      <c r="BE43" s="4" t="str">
        <f t="shared" si="113"/>
        <v xml:space="preserve"> </v>
      </c>
      <c r="BF43" s="747" t="str">
        <f t="shared" si="114"/>
        <v xml:space="preserve"> </v>
      </c>
      <c r="BG43" s="4" t="str">
        <f t="shared" si="115"/>
        <v xml:space="preserve"> </v>
      </c>
      <c r="BH43" s="747" t="str">
        <f t="shared" si="116"/>
        <v xml:space="preserve"> </v>
      </c>
      <c r="BI43" s="4" t="str">
        <f t="shared" si="117"/>
        <v xml:space="preserve"> </v>
      </c>
      <c r="BJ43" s="747" t="str">
        <f t="shared" si="118"/>
        <v xml:space="preserve"> </v>
      </c>
      <c r="BK43" s="4" t="str">
        <f t="shared" si="119"/>
        <v xml:space="preserve"> </v>
      </c>
      <c r="BL43" s="747" t="str">
        <f t="shared" si="120"/>
        <v xml:space="preserve"> </v>
      </c>
      <c r="BM43" s="4" t="str">
        <f t="shared" si="121"/>
        <v xml:space="preserve"> </v>
      </c>
      <c r="BN43" s="747" t="str">
        <f t="shared" si="122"/>
        <v xml:space="preserve"> </v>
      </c>
      <c r="BO43" s="4" t="str">
        <f t="shared" si="123"/>
        <v xml:space="preserve"> </v>
      </c>
      <c r="BP43" s="747" t="str">
        <f t="shared" si="124"/>
        <v xml:space="preserve"> </v>
      </c>
      <c r="BQ43" s="133" t="s">
        <v>244</v>
      </c>
      <c r="BR43" s="133"/>
      <c r="BS43" s="389"/>
      <c r="BT43" s="389"/>
      <c r="BU43" s="389"/>
      <c r="BV43" s="389"/>
      <c r="BW43" s="389"/>
      <c r="BX43" s="389"/>
      <c r="BY43" s="389"/>
      <c r="BZ43" s="389"/>
      <c r="CA43" s="389"/>
      <c r="CB43" s="163">
        <f t="shared" si="85"/>
        <v>0</v>
      </c>
      <c r="CC43" s="389"/>
      <c r="CD43" s="389"/>
      <c r="CE43" s="389"/>
      <c r="CF43" s="389"/>
      <c r="CG43" s="389"/>
      <c r="CH43" s="389"/>
      <c r="CI43" s="389"/>
      <c r="CJ43" s="389"/>
      <c r="CK43" s="389"/>
      <c r="CL43" s="389"/>
      <c r="CM43" s="389"/>
      <c r="CN43" s="389"/>
      <c r="CO43" s="389"/>
      <c r="CP43" s="389"/>
      <c r="CQ43" s="389"/>
      <c r="CR43" s="389"/>
      <c r="CS43" s="389"/>
      <c r="CT43" s="389"/>
      <c r="CU43" s="389"/>
      <c r="CV43" s="389"/>
      <c r="CW43" s="389"/>
      <c r="CX43" s="389"/>
      <c r="CY43" s="389"/>
      <c r="CZ43" s="389"/>
      <c r="DA43" s="389"/>
      <c r="DB43" s="389"/>
      <c r="DC43" s="389"/>
      <c r="DD43" s="389"/>
      <c r="DE43" s="389"/>
      <c r="DF43" s="389"/>
      <c r="DG43" s="389"/>
      <c r="DH43" s="389"/>
      <c r="DI43" s="389"/>
      <c r="DJ43" s="389"/>
      <c r="DK43" s="389"/>
      <c r="DL43" s="389"/>
      <c r="DM43" s="389"/>
      <c r="DN43" s="389"/>
      <c r="DO43" s="389"/>
      <c r="DP43" s="389"/>
      <c r="DQ43" s="389"/>
      <c r="DR43" s="389"/>
      <c r="DS43" s="389"/>
      <c r="DT43" s="389"/>
      <c r="DU43" s="389"/>
      <c r="DV43" s="389"/>
      <c r="DW43" s="389"/>
      <c r="DX43" s="389"/>
      <c r="DY43" s="389"/>
      <c r="DZ43" s="389"/>
      <c r="EA43" s="389"/>
      <c r="EB43" s="389"/>
      <c r="EC43" s="389"/>
      <c r="ED43" s="389"/>
      <c r="EE43" s="389"/>
      <c r="EF43" s="389"/>
      <c r="EG43" s="389"/>
      <c r="EH43" s="389"/>
      <c r="EI43" s="389"/>
      <c r="EJ43" s="389"/>
      <c r="EK43" s="389"/>
      <c r="EL43" s="389"/>
      <c r="EM43" s="389"/>
      <c r="EN43" s="389"/>
      <c r="EO43" s="389"/>
      <c r="EP43" s="389"/>
      <c r="EQ43" s="389"/>
      <c r="ER43" s="389"/>
      <c r="ES43" s="389"/>
      <c r="ET43" s="389"/>
      <c r="EU43" s="389"/>
      <c r="EV43" s="389"/>
      <c r="EW43" s="389"/>
      <c r="EX43" s="389"/>
      <c r="EY43" s="389"/>
      <c r="EZ43" s="389"/>
      <c r="FA43" s="389"/>
      <c r="FB43" s="389"/>
      <c r="FC43" s="389"/>
      <c r="FD43" s="389"/>
      <c r="FE43" s="389"/>
      <c r="FF43" s="389"/>
      <c r="FG43" s="389"/>
      <c r="FH43" s="389"/>
      <c r="FI43" s="389"/>
      <c r="FJ43" s="389"/>
      <c r="FK43" s="389"/>
      <c r="FL43" s="389"/>
      <c r="FM43" s="389"/>
      <c r="FN43" s="389"/>
      <c r="FO43" s="389"/>
      <c r="FP43" s="389"/>
      <c r="FQ43" s="389"/>
      <c r="FR43" s="389"/>
      <c r="FS43" s="389"/>
      <c r="FT43" s="389"/>
      <c r="FU43" s="389"/>
      <c r="FV43" s="389"/>
      <c r="FW43" s="389"/>
      <c r="FX43" s="671" t="s">
        <v>373</v>
      </c>
      <c r="FY43" s="672">
        <v>16</v>
      </c>
      <c r="FZ43" s="672">
        <v>28092643</v>
      </c>
      <c r="GA43" s="672">
        <v>40</v>
      </c>
      <c r="GB43" s="672" t="s">
        <v>779</v>
      </c>
      <c r="GC43" s="672">
        <v>22</v>
      </c>
      <c r="GD43" s="672">
        <v>2012</v>
      </c>
      <c r="GE43" s="672">
        <v>0</v>
      </c>
      <c r="GF43" s="672" t="s">
        <v>792</v>
      </c>
      <c r="GG43" s="672">
        <v>0</v>
      </c>
      <c r="GH43" s="672">
        <v>0</v>
      </c>
      <c r="GI43" s="672" t="s">
        <v>792</v>
      </c>
      <c r="GJ43" s="672">
        <v>0</v>
      </c>
      <c r="GK43" s="672" t="s">
        <v>781</v>
      </c>
      <c r="GL43" s="672" t="s">
        <v>782</v>
      </c>
      <c r="GM43" s="672">
        <v>66</v>
      </c>
      <c r="GN43" s="672" t="s">
        <v>783</v>
      </c>
      <c r="GO43" s="672">
        <v>0</v>
      </c>
      <c r="GP43" s="672">
        <v>0</v>
      </c>
      <c r="GQ43" s="672">
        <v>4</v>
      </c>
      <c r="GR43" s="672">
        <v>1</v>
      </c>
      <c r="GS43" s="672" t="s">
        <v>783</v>
      </c>
      <c r="GT43" s="672" t="s">
        <v>783</v>
      </c>
      <c r="GU43" s="672" t="s">
        <v>783</v>
      </c>
      <c r="GV43" s="672" t="s">
        <v>783</v>
      </c>
      <c r="GW43" s="672" t="s">
        <v>783</v>
      </c>
      <c r="GX43" s="672" t="s">
        <v>783</v>
      </c>
      <c r="GY43" s="672">
        <v>1649</v>
      </c>
      <c r="GZ43" s="672">
        <v>0.05</v>
      </c>
      <c r="HA43" s="672">
        <v>5</v>
      </c>
      <c r="HB43" s="672" t="s">
        <v>783</v>
      </c>
      <c r="HC43" s="672" t="s">
        <v>782</v>
      </c>
      <c r="HD43" s="672">
        <v>15</v>
      </c>
      <c r="HE43" s="672" t="s">
        <v>783</v>
      </c>
      <c r="HF43" s="672">
        <v>0</v>
      </c>
      <c r="HG43" s="672" t="s">
        <v>783</v>
      </c>
      <c r="HH43" s="672">
        <v>0</v>
      </c>
      <c r="HI43" s="672">
        <v>1</v>
      </c>
      <c r="HJ43" s="672">
        <v>45</v>
      </c>
      <c r="HK43" s="672" t="s">
        <v>784</v>
      </c>
      <c r="HL43" s="672" t="s">
        <v>785</v>
      </c>
      <c r="HM43" s="672" t="s">
        <v>783</v>
      </c>
      <c r="HN43" s="672" t="s">
        <v>783</v>
      </c>
      <c r="HO43" s="672" t="s">
        <v>783</v>
      </c>
      <c r="HP43" s="672" t="s">
        <v>783</v>
      </c>
      <c r="HQ43" s="672" t="s">
        <v>783</v>
      </c>
      <c r="HR43" s="672">
        <v>3980785</v>
      </c>
      <c r="HS43" s="672" t="s">
        <v>783</v>
      </c>
      <c r="HT43" s="672" t="s">
        <v>786</v>
      </c>
      <c r="HU43" s="672" t="s">
        <v>787</v>
      </c>
      <c r="HV43" s="672">
        <v>4</v>
      </c>
      <c r="HW43" s="672">
        <v>2013</v>
      </c>
      <c r="HX43" s="672">
        <v>63</v>
      </c>
      <c r="HY43" s="672">
        <v>422</v>
      </c>
      <c r="HZ43" s="672">
        <v>686</v>
      </c>
      <c r="IA43" s="673">
        <v>41358.405266203707</v>
      </c>
      <c r="IB43" s="672" t="s">
        <v>788</v>
      </c>
      <c r="IC43" s="672">
        <v>3976307</v>
      </c>
      <c r="ID43" s="672">
        <v>2013</v>
      </c>
      <c r="IE43" s="672">
        <v>1712</v>
      </c>
      <c r="IF43" s="672" t="s">
        <v>783</v>
      </c>
      <c r="IG43" s="672" t="s">
        <v>783</v>
      </c>
      <c r="IH43" s="672" t="s">
        <v>783</v>
      </c>
      <c r="II43" s="672" t="s">
        <v>783</v>
      </c>
      <c r="IJ43" s="672" t="s">
        <v>783</v>
      </c>
      <c r="IK43" s="672" t="s">
        <v>783</v>
      </c>
      <c r="IL43" s="672" t="s">
        <v>783</v>
      </c>
      <c r="IM43" s="672" t="s">
        <v>783</v>
      </c>
      <c r="IN43" s="672" t="s">
        <v>783</v>
      </c>
      <c r="IO43" s="672">
        <v>1649</v>
      </c>
      <c r="IP43" s="673">
        <v>37600.566631944443</v>
      </c>
      <c r="IQ43" s="672" t="s">
        <v>783</v>
      </c>
      <c r="IR43" s="672" t="s">
        <v>783</v>
      </c>
      <c r="IS43" s="672" t="s">
        <v>783</v>
      </c>
      <c r="IT43" s="672" t="s">
        <v>783</v>
      </c>
      <c r="IU43" s="672" t="s">
        <v>783</v>
      </c>
      <c r="IV43" s="672" t="s">
        <v>783</v>
      </c>
      <c r="IW43" s="672" t="s">
        <v>783</v>
      </c>
      <c r="IX43" s="672" t="s">
        <v>781</v>
      </c>
      <c r="IY43" s="672">
        <v>45</v>
      </c>
      <c r="IZ43" s="672" t="s">
        <v>789</v>
      </c>
      <c r="JA43" s="672" t="s">
        <v>783</v>
      </c>
      <c r="JB43" s="672" t="s">
        <v>783</v>
      </c>
      <c r="JC43" s="672" t="s">
        <v>783</v>
      </c>
      <c r="JD43" s="672">
        <v>329409</v>
      </c>
      <c r="JE43" s="672" t="s">
        <v>783</v>
      </c>
      <c r="JF43" s="672" t="s">
        <v>783</v>
      </c>
      <c r="JG43" s="672" t="s">
        <v>783</v>
      </c>
      <c r="JH43" s="672" t="s">
        <v>783</v>
      </c>
      <c r="JI43" s="672" t="s">
        <v>783</v>
      </c>
      <c r="JJ43" s="672" t="s">
        <v>783</v>
      </c>
      <c r="JK43" s="672" t="s">
        <v>783</v>
      </c>
      <c r="JL43" s="672" t="s">
        <v>790</v>
      </c>
      <c r="JM43" s="672">
        <v>4</v>
      </c>
      <c r="JN43" s="672">
        <v>2</v>
      </c>
      <c r="JO43" s="672" t="s">
        <v>783</v>
      </c>
      <c r="JP43" s="672" t="s">
        <v>783</v>
      </c>
      <c r="JQ43" s="672" t="s">
        <v>783</v>
      </c>
      <c r="JR43" s="672" t="s">
        <v>783</v>
      </c>
      <c r="JS43" s="672" t="s">
        <v>783</v>
      </c>
      <c r="JT43" s="672" t="s">
        <v>783</v>
      </c>
      <c r="JU43" s="672" t="s">
        <v>835</v>
      </c>
      <c r="JV43" s="674">
        <v>348.73087600000002</v>
      </c>
      <c r="JW43">
        <f>SUM(JV43:JV43)</f>
        <v>348.73087600000002</v>
      </c>
      <c r="JX43" s="225">
        <v>0.22217404564393942</v>
      </c>
    </row>
    <row r="44" spans="1:285" ht="16" thickBot="1">
      <c r="A44" s="905" t="s">
        <v>5</v>
      </c>
      <c r="B44" s="79">
        <f t="shared" si="86"/>
        <v>1</v>
      </c>
      <c r="C44" s="871" t="s">
        <v>227</v>
      </c>
      <c r="D44" s="249" t="s">
        <v>223</v>
      </c>
      <c r="E44" s="103" t="s">
        <v>82</v>
      </c>
      <c r="F44" s="888">
        <v>0.11</v>
      </c>
      <c r="G44" s="120">
        <f t="shared" si="39"/>
        <v>36.72</v>
      </c>
      <c r="H44" s="46"/>
      <c r="I44" s="3">
        <v>0.11</v>
      </c>
      <c r="J44" s="29"/>
      <c r="K44" s="18"/>
      <c r="L44" s="5"/>
      <c r="M44" s="71">
        <v>1</v>
      </c>
      <c r="N44" s="71">
        <v>1</v>
      </c>
      <c r="O44" s="70">
        <v>4</v>
      </c>
      <c r="P44" s="891">
        <f t="shared" si="82"/>
        <v>6</v>
      </c>
      <c r="Q44" s="897">
        <f t="shared" si="83"/>
        <v>4</v>
      </c>
      <c r="R44" s="46"/>
      <c r="S44" s="3">
        <v>0.11</v>
      </c>
      <c r="T44" s="25"/>
      <c r="U44" s="219">
        <f t="shared" si="80"/>
        <v>8250</v>
      </c>
      <c r="V44" s="219" t="s">
        <v>642</v>
      </c>
      <c r="W44" s="1042">
        <f t="shared" si="87"/>
        <v>8250</v>
      </c>
      <c r="X44" s="537">
        <f t="shared" si="88"/>
        <v>0</v>
      </c>
      <c r="Y44" s="538">
        <f t="shared" si="89"/>
        <v>500</v>
      </c>
      <c r="Z44" s="1034">
        <f t="shared" si="90"/>
        <v>8750</v>
      </c>
      <c r="AA44" s="883"/>
      <c r="AB44" s="270">
        <f t="shared" si="91"/>
        <v>0</v>
      </c>
      <c r="AC44" s="553"/>
      <c r="AD44" s="562">
        <f t="shared" si="92"/>
        <v>0</v>
      </c>
      <c r="AE44" s="518"/>
      <c r="AF44" s="270">
        <f t="shared" si="93"/>
        <v>0</v>
      </c>
      <c r="AG44" s="270"/>
      <c r="AH44" s="562">
        <f t="shared" si="94"/>
        <v>0</v>
      </c>
      <c r="AI44" s="270"/>
      <c r="AJ44" s="228">
        <v>0</v>
      </c>
      <c r="AK44" s="902"/>
      <c r="AL44" s="902">
        <v>2026</v>
      </c>
      <c r="AM44" s="18" t="str">
        <f t="shared" si="95"/>
        <v xml:space="preserve"> </v>
      </c>
      <c r="AN44" s="747" t="str">
        <f t="shared" si="96"/>
        <v xml:space="preserve"> </v>
      </c>
      <c r="AO44" s="4" t="str">
        <f t="shared" si="97"/>
        <v xml:space="preserve"> </v>
      </c>
      <c r="AP44" s="747" t="str">
        <f t="shared" si="98"/>
        <v xml:space="preserve"> </v>
      </c>
      <c r="AQ44" s="4" t="str">
        <f t="shared" si="99"/>
        <v xml:space="preserve"> </v>
      </c>
      <c r="AR44" s="747" t="str">
        <f t="shared" si="100"/>
        <v xml:space="preserve"> </v>
      </c>
      <c r="AS44" s="4" t="str">
        <f t="shared" si="101"/>
        <v xml:space="preserve"> </v>
      </c>
      <c r="AT44" s="747" t="str">
        <f t="shared" si="102"/>
        <v xml:space="preserve"> </v>
      </c>
      <c r="AU44" s="4" t="str">
        <f t="shared" si="103"/>
        <v xml:space="preserve"> </v>
      </c>
      <c r="AV44" s="747" t="str">
        <f t="shared" si="104"/>
        <v xml:space="preserve"> </v>
      </c>
      <c r="AW44" s="4" t="str">
        <f t="shared" si="105"/>
        <v xml:space="preserve"> </v>
      </c>
      <c r="AX44" s="747" t="str">
        <f t="shared" si="106"/>
        <v xml:space="preserve"> </v>
      </c>
      <c r="AY44" s="4" t="str">
        <f t="shared" si="107"/>
        <v xml:space="preserve"> </v>
      </c>
      <c r="AZ44" s="747" t="str">
        <f t="shared" si="108"/>
        <v xml:space="preserve"> </v>
      </c>
      <c r="BA44" s="4" t="str">
        <f t="shared" si="109"/>
        <v xml:space="preserve"> </v>
      </c>
      <c r="BB44" s="747" t="str">
        <f t="shared" si="110"/>
        <v xml:space="preserve"> </v>
      </c>
      <c r="BC44" s="4">
        <f t="shared" si="111"/>
        <v>0.11</v>
      </c>
      <c r="BD44" s="747">
        <f t="shared" si="112"/>
        <v>8750</v>
      </c>
      <c r="BE44" s="4" t="str">
        <f t="shared" si="113"/>
        <v xml:space="preserve"> </v>
      </c>
      <c r="BF44" s="747" t="str">
        <f t="shared" si="114"/>
        <v xml:space="preserve"> </v>
      </c>
      <c r="BG44" s="4" t="str">
        <f t="shared" si="115"/>
        <v xml:space="preserve"> </v>
      </c>
      <c r="BH44" s="747" t="str">
        <f t="shared" si="116"/>
        <v xml:space="preserve"> </v>
      </c>
      <c r="BI44" s="4" t="str">
        <f t="shared" si="117"/>
        <v xml:space="preserve"> </v>
      </c>
      <c r="BJ44" s="747" t="str">
        <f t="shared" si="118"/>
        <v xml:space="preserve"> </v>
      </c>
      <c r="BK44" s="4" t="str">
        <f t="shared" si="119"/>
        <v xml:space="preserve"> </v>
      </c>
      <c r="BL44" s="747" t="str">
        <f t="shared" si="120"/>
        <v xml:space="preserve"> </v>
      </c>
      <c r="BM44" s="4" t="str">
        <f t="shared" si="121"/>
        <v xml:space="preserve"> </v>
      </c>
      <c r="BN44" s="747" t="str">
        <f t="shared" si="122"/>
        <v xml:space="preserve"> </v>
      </c>
      <c r="BO44" s="4" t="str">
        <f t="shared" si="123"/>
        <v xml:space="preserve"> </v>
      </c>
      <c r="BP44" s="747" t="str">
        <f t="shared" si="124"/>
        <v xml:space="preserve"> </v>
      </c>
      <c r="BQ44" s="133"/>
      <c r="BR44" s="133"/>
      <c r="BS44" s="389"/>
      <c r="BT44" s="389"/>
      <c r="BU44" s="389"/>
      <c r="BV44" s="389"/>
      <c r="BW44" s="389"/>
      <c r="BX44" s="389"/>
      <c r="BY44" s="389"/>
      <c r="BZ44" s="389"/>
      <c r="CA44" s="389"/>
      <c r="CB44" s="163">
        <f t="shared" si="85"/>
        <v>0</v>
      </c>
      <c r="CC44" s="389"/>
      <c r="CD44" s="389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89"/>
      <c r="EF44" s="389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621" t="s">
        <v>397</v>
      </c>
      <c r="FY44" s="622">
        <v>233</v>
      </c>
      <c r="FZ44" s="622">
        <v>30289338</v>
      </c>
      <c r="GA44" s="622">
        <v>55</v>
      </c>
      <c r="GB44" s="622" t="s">
        <v>798</v>
      </c>
      <c r="GC44" s="622">
        <v>18</v>
      </c>
      <c r="GD44" s="622">
        <v>1970</v>
      </c>
      <c r="GE44" s="622">
        <v>1</v>
      </c>
      <c r="GF44" s="622" t="s">
        <v>780</v>
      </c>
      <c r="GG44" s="622">
        <v>2</v>
      </c>
      <c r="GH44" s="622">
        <v>1</v>
      </c>
      <c r="GI44" s="622" t="s">
        <v>780</v>
      </c>
      <c r="GJ44" s="622">
        <v>2</v>
      </c>
      <c r="GK44" s="622" t="s">
        <v>781</v>
      </c>
      <c r="GL44" s="622" t="s">
        <v>782</v>
      </c>
      <c r="GM44" s="622">
        <v>66</v>
      </c>
      <c r="GN44" s="622" t="s">
        <v>783</v>
      </c>
      <c r="GO44" s="622">
        <v>0</v>
      </c>
      <c r="GP44" s="622">
        <v>0</v>
      </c>
      <c r="GQ44" s="622">
        <v>4</v>
      </c>
      <c r="GR44" s="622">
        <v>2</v>
      </c>
      <c r="GS44" s="622">
        <v>3</v>
      </c>
      <c r="GT44" s="622" t="s">
        <v>783</v>
      </c>
      <c r="GU44" s="622" t="s">
        <v>783</v>
      </c>
      <c r="GV44" s="622" t="s">
        <v>783</v>
      </c>
      <c r="GW44" s="622" t="s">
        <v>783</v>
      </c>
      <c r="GX44" s="622" t="s">
        <v>783</v>
      </c>
      <c r="GY44" s="622">
        <v>1649</v>
      </c>
      <c r="GZ44" s="622">
        <v>0.8</v>
      </c>
      <c r="HA44" s="622">
        <v>5</v>
      </c>
      <c r="HB44" s="622" t="s">
        <v>783</v>
      </c>
      <c r="HC44" s="622" t="s">
        <v>782</v>
      </c>
      <c r="HD44" s="622">
        <v>35</v>
      </c>
      <c r="HE44" s="622" t="s">
        <v>783</v>
      </c>
      <c r="HF44" s="622">
        <v>0</v>
      </c>
      <c r="HG44" s="622" t="s">
        <v>783</v>
      </c>
      <c r="HH44" s="622">
        <v>0</v>
      </c>
      <c r="HI44" s="622">
        <v>1</v>
      </c>
      <c r="HJ44" s="622">
        <v>45</v>
      </c>
      <c r="HK44" s="622" t="s">
        <v>784</v>
      </c>
      <c r="HL44" s="622" t="s">
        <v>785</v>
      </c>
      <c r="HM44" s="622" t="s">
        <v>783</v>
      </c>
      <c r="HN44" s="622" t="s">
        <v>783</v>
      </c>
      <c r="HO44" s="622" t="s">
        <v>783</v>
      </c>
      <c r="HP44" s="622" t="s">
        <v>783</v>
      </c>
      <c r="HQ44" s="622" t="s">
        <v>783</v>
      </c>
      <c r="HR44" s="622">
        <v>3978969</v>
      </c>
      <c r="HS44" s="622" t="s">
        <v>783</v>
      </c>
      <c r="HT44" s="622" t="s">
        <v>786</v>
      </c>
      <c r="HU44" s="622" t="s">
        <v>787</v>
      </c>
      <c r="HV44" s="622">
        <v>4</v>
      </c>
      <c r="HW44" s="622">
        <v>2014</v>
      </c>
      <c r="HX44" s="622">
        <v>63</v>
      </c>
      <c r="HY44" s="622">
        <v>0</v>
      </c>
      <c r="HZ44" s="622">
        <v>4224</v>
      </c>
      <c r="IA44" s="623">
        <v>41697.500081018516</v>
      </c>
      <c r="IB44" s="622" t="s">
        <v>788</v>
      </c>
      <c r="IC44" s="622">
        <v>3974491</v>
      </c>
      <c r="ID44" s="622">
        <v>2014</v>
      </c>
      <c r="IE44" s="622">
        <v>1712</v>
      </c>
      <c r="IF44" s="622" t="s">
        <v>783</v>
      </c>
      <c r="IG44" s="622" t="s">
        <v>783</v>
      </c>
      <c r="IH44" s="622" t="s">
        <v>783</v>
      </c>
      <c r="II44" s="622" t="s">
        <v>783</v>
      </c>
      <c r="IJ44" s="622" t="s">
        <v>783</v>
      </c>
      <c r="IK44" s="622" t="s">
        <v>783</v>
      </c>
      <c r="IL44" s="622" t="s">
        <v>783</v>
      </c>
      <c r="IM44" s="622" t="s">
        <v>783</v>
      </c>
      <c r="IN44" s="622" t="s">
        <v>783</v>
      </c>
      <c r="IO44" s="622">
        <v>1649</v>
      </c>
      <c r="IP44" s="623">
        <v>37477.354571759257</v>
      </c>
      <c r="IQ44" s="622">
        <v>2</v>
      </c>
      <c r="IR44" s="622" t="s">
        <v>793</v>
      </c>
      <c r="IS44" s="622">
        <v>3</v>
      </c>
      <c r="IT44" s="644">
        <v>41275</v>
      </c>
      <c r="IU44" s="622" t="s">
        <v>783</v>
      </c>
      <c r="IV44" s="622" t="s">
        <v>783</v>
      </c>
      <c r="IW44" s="622" t="s">
        <v>783</v>
      </c>
      <c r="IX44" s="622" t="s">
        <v>781</v>
      </c>
      <c r="IY44" s="622">
        <v>45</v>
      </c>
      <c r="IZ44" s="622" t="s">
        <v>789</v>
      </c>
      <c r="JA44" s="622" t="s">
        <v>783</v>
      </c>
      <c r="JB44" s="622" t="s">
        <v>783</v>
      </c>
      <c r="JC44" s="622" t="s">
        <v>783</v>
      </c>
      <c r="JD44" s="622">
        <v>329410</v>
      </c>
      <c r="JE44" s="622" t="s">
        <v>783</v>
      </c>
      <c r="JF44" s="622" t="s">
        <v>783</v>
      </c>
      <c r="JG44" s="622" t="s">
        <v>804</v>
      </c>
      <c r="JH44" s="622">
        <v>55</v>
      </c>
      <c r="JI44" s="622" t="s">
        <v>783</v>
      </c>
      <c r="JJ44" s="622" t="s">
        <v>783</v>
      </c>
      <c r="JK44" s="622" t="s">
        <v>783</v>
      </c>
      <c r="JL44" s="622" t="s">
        <v>790</v>
      </c>
      <c r="JM44" s="622">
        <v>4</v>
      </c>
      <c r="JN44" s="622">
        <v>3</v>
      </c>
      <c r="JO44" s="622" t="s">
        <v>783</v>
      </c>
      <c r="JP44" s="622">
        <v>10711928</v>
      </c>
      <c r="JQ44" s="622">
        <v>2011</v>
      </c>
      <c r="JR44" s="622">
        <v>3</v>
      </c>
      <c r="JS44" s="622" t="s">
        <v>783</v>
      </c>
      <c r="JT44" s="622" t="s">
        <v>783</v>
      </c>
      <c r="JU44" s="622" t="s">
        <v>836</v>
      </c>
      <c r="JV44" s="624">
        <v>4203.3794600000001</v>
      </c>
      <c r="JW44">
        <f>JV44</f>
        <v>4203.3794600000001</v>
      </c>
      <c r="JX44" s="225">
        <v>0.79609459469696975</v>
      </c>
    </row>
    <row r="45" spans="1:285" ht="16" thickBot="1">
      <c r="A45" s="905" t="s">
        <v>5</v>
      </c>
      <c r="B45" s="79">
        <f t="shared" si="86"/>
        <v>1</v>
      </c>
      <c r="C45" s="871" t="s">
        <v>82</v>
      </c>
      <c r="D45" s="249" t="s">
        <v>135</v>
      </c>
      <c r="E45" s="103" t="s">
        <v>213</v>
      </c>
      <c r="F45" s="888">
        <v>0.2</v>
      </c>
      <c r="G45" s="120">
        <f t="shared" si="39"/>
        <v>36.92</v>
      </c>
      <c r="H45" s="46"/>
      <c r="I45" s="3">
        <v>0.2</v>
      </c>
      <c r="J45" s="29"/>
      <c r="K45" s="18"/>
      <c r="L45" s="5"/>
      <c r="M45" s="71">
        <v>1</v>
      </c>
      <c r="N45" s="71">
        <v>1</v>
      </c>
      <c r="O45" s="70">
        <v>4</v>
      </c>
      <c r="P45" s="891">
        <f t="shared" si="82"/>
        <v>6</v>
      </c>
      <c r="Q45" s="897">
        <f t="shared" si="83"/>
        <v>4</v>
      </c>
      <c r="R45" s="46"/>
      <c r="S45" s="3">
        <v>0.2</v>
      </c>
      <c r="T45" s="25"/>
      <c r="U45" s="219">
        <f t="shared" si="80"/>
        <v>15000</v>
      </c>
      <c r="V45" s="219" t="s">
        <v>642</v>
      </c>
      <c r="W45" s="1042">
        <f t="shared" si="87"/>
        <v>15000</v>
      </c>
      <c r="X45" s="537">
        <f t="shared" si="88"/>
        <v>4955.8518518518522</v>
      </c>
      <c r="Y45" s="538">
        <f t="shared" si="89"/>
        <v>500</v>
      </c>
      <c r="Z45" s="1034">
        <f t="shared" si="90"/>
        <v>20455.851851851854</v>
      </c>
      <c r="AA45" s="883">
        <v>2</v>
      </c>
      <c r="AB45" s="270">
        <f t="shared" si="91"/>
        <v>1355.851851851852</v>
      </c>
      <c r="AC45" s="566">
        <v>0.25</v>
      </c>
      <c r="AD45" s="562">
        <f t="shared" si="92"/>
        <v>3600</v>
      </c>
      <c r="AE45" s="518"/>
      <c r="AF45" s="270">
        <f t="shared" si="93"/>
        <v>0</v>
      </c>
      <c r="AG45" s="270"/>
      <c r="AH45" s="562">
        <f t="shared" si="94"/>
        <v>0</v>
      </c>
      <c r="AI45" s="270"/>
      <c r="AJ45" s="228">
        <v>0</v>
      </c>
      <c r="AK45" s="902"/>
      <c r="AL45" s="902">
        <v>2026</v>
      </c>
      <c r="AM45" s="18" t="str">
        <f t="shared" si="95"/>
        <v xml:space="preserve"> </v>
      </c>
      <c r="AN45" s="747" t="str">
        <f t="shared" si="96"/>
        <v xml:space="preserve"> </v>
      </c>
      <c r="AO45" s="4" t="str">
        <f t="shared" si="97"/>
        <v xml:space="preserve"> </v>
      </c>
      <c r="AP45" s="747" t="str">
        <f t="shared" si="98"/>
        <v xml:space="preserve"> </v>
      </c>
      <c r="AQ45" s="4" t="str">
        <f t="shared" si="99"/>
        <v xml:space="preserve"> </v>
      </c>
      <c r="AR45" s="747" t="str">
        <f t="shared" si="100"/>
        <v xml:space="preserve"> </v>
      </c>
      <c r="AS45" s="4" t="str">
        <f t="shared" si="101"/>
        <v xml:space="preserve"> </v>
      </c>
      <c r="AT45" s="747" t="str">
        <f t="shared" si="102"/>
        <v xml:space="preserve"> </v>
      </c>
      <c r="AU45" s="4" t="str">
        <f t="shared" si="103"/>
        <v xml:space="preserve"> </v>
      </c>
      <c r="AV45" s="747" t="str">
        <f t="shared" si="104"/>
        <v xml:space="preserve"> </v>
      </c>
      <c r="AW45" s="4" t="str">
        <f t="shared" si="105"/>
        <v xml:space="preserve"> </v>
      </c>
      <c r="AX45" s="747" t="str">
        <f t="shared" si="106"/>
        <v xml:space="preserve"> </v>
      </c>
      <c r="AY45" s="4" t="str">
        <f t="shared" si="107"/>
        <v xml:space="preserve"> </v>
      </c>
      <c r="AZ45" s="747" t="str">
        <f t="shared" si="108"/>
        <v xml:space="preserve"> </v>
      </c>
      <c r="BA45" s="4" t="str">
        <f t="shared" si="109"/>
        <v xml:space="preserve"> </v>
      </c>
      <c r="BB45" s="747" t="str">
        <f t="shared" si="110"/>
        <v xml:space="preserve"> </v>
      </c>
      <c r="BC45" s="4">
        <f t="shared" si="111"/>
        <v>0.2</v>
      </c>
      <c r="BD45" s="747">
        <f t="shared" si="112"/>
        <v>20455.851851851854</v>
      </c>
      <c r="BE45" s="4" t="str">
        <f t="shared" si="113"/>
        <v xml:space="preserve"> </v>
      </c>
      <c r="BF45" s="747" t="str">
        <f t="shared" si="114"/>
        <v xml:space="preserve"> </v>
      </c>
      <c r="BG45" s="4" t="str">
        <f t="shared" si="115"/>
        <v xml:space="preserve"> </v>
      </c>
      <c r="BH45" s="747" t="str">
        <f t="shared" si="116"/>
        <v xml:space="preserve"> </v>
      </c>
      <c r="BI45" s="4" t="str">
        <f t="shared" si="117"/>
        <v xml:space="preserve"> </v>
      </c>
      <c r="BJ45" s="747" t="str">
        <f t="shared" si="118"/>
        <v xml:space="preserve"> </v>
      </c>
      <c r="BK45" s="4" t="str">
        <f t="shared" si="119"/>
        <v xml:space="preserve"> </v>
      </c>
      <c r="BL45" s="747" t="str">
        <f t="shared" si="120"/>
        <v xml:space="preserve"> </v>
      </c>
      <c r="BM45" s="4" t="str">
        <f t="shared" si="121"/>
        <v xml:space="preserve"> </v>
      </c>
      <c r="BN45" s="747" t="str">
        <f t="shared" si="122"/>
        <v xml:space="preserve"> </v>
      </c>
      <c r="BO45" s="4" t="str">
        <f t="shared" si="123"/>
        <v xml:space="preserve"> </v>
      </c>
      <c r="BP45" s="747" t="str">
        <f t="shared" si="124"/>
        <v xml:space="preserve"> </v>
      </c>
      <c r="BQ45" s="133"/>
      <c r="BR45" s="133"/>
      <c r="BS45" s="389"/>
      <c r="BT45" s="389"/>
      <c r="BU45" s="389"/>
      <c r="BV45" s="389"/>
      <c r="BW45" s="389"/>
      <c r="BX45" s="389"/>
      <c r="BY45" s="389"/>
      <c r="BZ45" s="389"/>
      <c r="CA45" s="389"/>
      <c r="CB45" s="163">
        <f t="shared" si="85"/>
        <v>0</v>
      </c>
      <c r="CC45" s="389"/>
      <c r="CD45" s="389"/>
      <c r="CE45" s="389"/>
      <c r="CF45" s="389"/>
      <c r="CG45" s="389"/>
      <c r="CH45" s="389"/>
      <c r="CI45" s="389"/>
      <c r="CJ45" s="389"/>
      <c r="CK45" s="389"/>
      <c r="CL45" s="389"/>
      <c r="CM45" s="389"/>
      <c r="CN45" s="389"/>
      <c r="CO45" s="389"/>
      <c r="CP45" s="389"/>
      <c r="CQ45" s="389"/>
      <c r="CR45" s="389"/>
      <c r="CS45" s="389"/>
      <c r="CT45" s="389"/>
      <c r="CU45" s="389"/>
      <c r="CV45" s="389"/>
      <c r="CW45" s="389"/>
      <c r="CX45" s="389"/>
      <c r="CY45" s="389"/>
      <c r="CZ45" s="389"/>
      <c r="DA45" s="389"/>
      <c r="DB45" s="389"/>
      <c r="DC45" s="389"/>
      <c r="DD45" s="389"/>
      <c r="DE45" s="389"/>
      <c r="DF45" s="389"/>
      <c r="DG45" s="389"/>
      <c r="DH45" s="389"/>
      <c r="DI45" s="389"/>
      <c r="DJ45" s="389"/>
      <c r="DK45" s="389"/>
      <c r="DL45" s="389"/>
      <c r="DM45" s="389"/>
      <c r="DN45" s="389"/>
      <c r="DO45" s="389"/>
      <c r="DP45" s="389"/>
      <c r="DQ45" s="389"/>
      <c r="DR45" s="389"/>
      <c r="DS45" s="389"/>
      <c r="DT45" s="389"/>
      <c r="DU45" s="389"/>
      <c r="DV45" s="389"/>
      <c r="DW45" s="389"/>
      <c r="DX45" s="389"/>
      <c r="DY45" s="389"/>
      <c r="DZ45" s="389"/>
      <c r="EA45" s="389"/>
      <c r="EB45" s="389"/>
      <c r="EC45" s="389"/>
      <c r="ED45" s="389"/>
      <c r="EE45" s="389"/>
      <c r="EF45" s="389"/>
      <c r="EG45" s="389"/>
      <c r="EH45" s="389"/>
      <c r="EI45" s="389"/>
      <c r="EJ45" s="389"/>
      <c r="EK45" s="389"/>
      <c r="EL45" s="389"/>
      <c r="EM45" s="389"/>
      <c r="EN45" s="389"/>
      <c r="EO45" s="389"/>
      <c r="EP45" s="389"/>
      <c r="EQ45" s="389"/>
      <c r="ER45" s="389"/>
      <c r="ES45" s="389"/>
      <c r="ET45" s="389"/>
      <c r="EU45" s="389"/>
      <c r="EV45" s="389"/>
      <c r="EW45" s="389"/>
      <c r="EX45" s="389"/>
      <c r="EY45" s="389"/>
      <c r="EZ45" s="389"/>
      <c r="FA45" s="389"/>
      <c r="FB45" s="389"/>
      <c r="FC45" s="389"/>
      <c r="FD45" s="389"/>
      <c r="FE45" s="389"/>
      <c r="FF45" s="389"/>
      <c r="FG45" s="389"/>
      <c r="FH45" s="389"/>
      <c r="FI45" s="389"/>
      <c r="FJ45" s="389"/>
      <c r="FK45" s="389"/>
      <c r="FL45" s="389"/>
      <c r="FM45" s="389"/>
      <c r="FN45" s="389"/>
      <c r="FO45" s="389"/>
      <c r="FP45" s="389"/>
      <c r="FQ45" s="389"/>
      <c r="FR45" s="389"/>
      <c r="FS45" s="389"/>
      <c r="FT45" s="389"/>
      <c r="FU45" s="389"/>
      <c r="FV45" s="389"/>
      <c r="FW45" s="389"/>
      <c r="FX45" s="639" t="s">
        <v>308</v>
      </c>
      <c r="FY45" s="640">
        <v>82</v>
      </c>
      <c r="FZ45" s="640">
        <v>30289359</v>
      </c>
      <c r="GA45" s="640" t="s">
        <v>783</v>
      </c>
      <c r="GB45" s="640"/>
      <c r="GC45" s="640" t="s">
        <v>783</v>
      </c>
      <c r="GD45" s="640" t="s">
        <v>783</v>
      </c>
      <c r="GE45" s="640" t="s">
        <v>783</v>
      </c>
      <c r="GF45" s="640"/>
      <c r="GG45" s="640" t="s">
        <v>783</v>
      </c>
      <c r="GH45" s="640" t="s">
        <v>783</v>
      </c>
      <c r="GI45" s="640"/>
      <c r="GJ45" s="640" t="s">
        <v>783</v>
      </c>
      <c r="GK45" s="640" t="s">
        <v>781</v>
      </c>
      <c r="GL45" s="640" t="s">
        <v>783</v>
      </c>
      <c r="GM45" s="640" t="s">
        <v>783</v>
      </c>
      <c r="GN45" s="640" t="s">
        <v>783</v>
      </c>
      <c r="GO45" s="640" t="s">
        <v>783</v>
      </c>
      <c r="GP45" s="640" t="s">
        <v>783</v>
      </c>
      <c r="GQ45" s="640" t="s">
        <v>783</v>
      </c>
      <c r="GR45" s="640" t="s">
        <v>783</v>
      </c>
      <c r="GS45" s="640" t="s">
        <v>783</v>
      </c>
      <c r="GT45" s="640" t="s">
        <v>783</v>
      </c>
      <c r="GU45" s="640" t="s">
        <v>783</v>
      </c>
      <c r="GV45" s="640" t="s">
        <v>783</v>
      </c>
      <c r="GW45" s="640" t="s">
        <v>783</v>
      </c>
      <c r="GX45" s="640" t="s">
        <v>783</v>
      </c>
      <c r="GY45" s="640">
        <v>1649</v>
      </c>
      <c r="GZ45" s="640">
        <v>0</v>
      </c>
      <c r="HA45" s="640">
        <v>9</v>
      </c>
      <c r="HB45" s="640" t="s">
        <v>783</v>
      </c>
      <c r="HC45" s="640" t="s">
        <v>783</v>
      </c>
      <c r="HD45" s="640" t="s">
        <v>783</v>
      </c>
      <c r="HE45" s="640" t="s">
        <v>783</v>
      </c>
      <c r="HF45" s="640" t="s">
        <v>783</v>
      </c>
      <c r="HG45" s="640" t="s">
        <v>783</v>
      </c>
      <c r="HH45" s="640" t="s">
        <v>783</v>
      </c>
      <c r="HI45" s="640" t="s">
        <v>783</v>
      </c>
      <c r="HJ45" s="640" t="s">
        <v>783</v>
      </c>
      <c r="HK45" s="640" t="s">
        <v>783</v>
      </c>
      <c r="HL45" s="640" t="s">
        <v>783</v>
      </c>
      <c r="HM45" s="640" t="s">
        <v>783</v>
      </c>
      <c r="HN45" s="640" t="s">
        <v>783</v>
      </c>
      <c r="HO45" s="640" t="s">
        <v>783</v>
      </c>
      <c r="HP45" s="640" t="s">
        <v>783</v>
      </c>
      <c r="HQ45" s="640" t="s">
        <v>783</v>
      </c>
      <c r="HR45" s="640">
        <v>5074761</v>
      </c>
      <c r="HS45" s="640" t="s">
        <v>783</v>
      </c>
      <c r="HT45" s="640" t="s">
        <v>786</v>
      </c>
      <c r="HU45" s="640" t="s">
        <v>787</v>
      </c>
      <c r="HV45" s="640">
        <v>4</v>
      </c>
      <c r="HW45" s="640">
        <v>2014</v>
      </c>
      <c r="HX45" s="640">
        <v>63</v>
      </c>
      <c r="HY45" s="640">
        <v>0</v>
      </c>
      <c r="HZ45" s="640">
        <v>4805</v>
      </c>
      <c r="IA45" s="641">
        <v>41697.500081018516</v>
      </c>
      <c r="IB45" s="640" t="s">
        <v>788</v>
      </c>
      <c r="IC45" s="640">
        <v>5074760</v>
      </c>
      <c r="ID45" s="640">
        <v>2014</v>
      </c>
      <c r="IE45" s="640">
        <v>1712</v>
      </c>
      <c r="IF45" s="640" t="s">
        <v>783</v>
      </c>
      <c r="IG45" s="640" t="s">
        <v>783</v>
      </c>
      <c r="IH45" s="640" t="s">
        <v>783</v>
      </c>
      <c r="II45" s="640" t="s">
        <v>783</v>
      </c>
      <c r="IJ45" s="640" t="s">
        <v>783</v>
      </c>
      <c r="IK45" s="640" t="s">
        <v>783</v>
      </c>
      <c r="IL45" s="640" t="s">
        <v>783</v>
      </c>
      <c r="IM45" s="640" t="s">
        <v>783</v>
      </c>
      <c r="IN45" s="640" t="s">
        <v>783</v>
      </c>
      <c r="IO45" s="640">
        <v>2108</v>
      </c>
      <c r="IP45" s="641">
        <v>38587.423726851855</v>
      </c>
      <c r="IQ45" s="640" t="s">
        <v>783</v>
      </c>
      <c r="IR45" s="640" t="s">
        <v>783</v>
      </c>
      <c r="IS45" s="640" t="s">
        <v>783</v>
      </c>
      <c r="IT45" s="640" t="s">
        <v>783</v>
      </c>
      <c r="IU45" s="640" t="s">
        <v>783</v>
      </c>
      <c r="IV45" s="640" t="s">
        <v>783</v>
      </c>
      <c r="IW45" s="640" t="s">
        <v>783</v>
      </c>
      <c r="IX45" s="640" t="s">
        <v>781</v>
      </c>
      <c r="IY45" s="640" t="s">
        <v>783</v>
      </c>
      <c r="IZ45" s="640" t="s">
        <v>783</v>
      </c>
      <c r="JA45" s="640" t="s">
        <v>783</v>
      </c>
      <c r="JB45" s="640" t="s">
        <v>783</v>
      </c>
      <c r="JC45" s="640" t="s">
        <v>783</v>
      </c>
      <c r="JD45" s="640">
        <v>329412</v>
      </c>
      <c r="JE45" s="640" t="s">
        <v>783</v>
      </c>
      <c r="JF45" s="640" t="s">
        <v>783</v>
      </c>
      <c r="JG45" s="640" t="s">
        <v>783</v>
      </c>
      <c r="JH45" s="640" t="s">
        <v>783</v>
      </c>
      <c r="JI45" s="640" t="s">
        <v>783</v>
      </c>
      <c r="JJ45" s="640" t="s">
        <v>783</v>
      </c>
      <c r="JK45" s="640" t="s">
        <v>783</v>
      </c>
      <c r="JL45" s="640" t="s">
        <v>783</v>
      </c>
      <c r="JM45" s="640">
        <v>4</v>
      </c>
      <c r="JN45" s="640" t="s">
        <v>783</v>
      </c>
      <c r="JO45" s="640" t="s">
        <v>783</v>
      </c>
      <c r="JP45" s="640">
        <v>10711928</v>
      </c>
      <c r="JQ45" s="640">
        <v>2011</v>
      </c>
      <c r="JR45" s="640">
        <v>3</v>
      </c>
      <c r="JS45" s="640" t="s">
        <v>783</v>
      </c>
      <c r="JT45" s="640" t="s">
        <v>783</v>
      </c>
      <c r="JU45" s="640" t="s">
        <v>837</v>
      </c>
      <c r="JV45" s="643">
        <v>4811.9065680000003</v>
      </c>
      <c r="JW45">
        <f>SUM(JV45:JV45)</f>
        <v>4811.9065680000003</v>
      </c>
      <c r="JX45" s="225">
        <v>2.5384711204545454</v>
      </c>
    </row>
    <row r="46" spans="1:285" ht="16" thickBot="1">
      <c r="A46" s="905" t="s">
        <v>5</v>
      </c>
      <c r="B46" s="79">
        <f t="shared" si="86"/>
        <v>1</v>
      </c>
      <c r="C46" s="871" t="s">
        <v>119</v>
      </c>
      <c r="D46" s="249" t="s">
        <v>135</v>
      </c>
      <c r="E46" s="103" t="s">
        <v>213</v>
      </c>
      <c r="F46" s="888">
        <v>0.06</v>
      </c>
      <c r="G46" s="120">
        <f t="shared" si="39"/>
        <v>36.980000000000004</v>
      </c>
      <c r="H46" s="46"/>
      <c r="I46" s="3">
        <f>F46</f>
        <v>0.06</v>
      </c>
      <c r="J46" s="29"/>
      <c r="K46" s="18"/>
      <c r="L46" s="5"/>
      <c r="M46" s="71">
        <v>1</v>
      </c>
      <c r="N46" s="71">
        <v>1</v>
      </c>
      <c r="O46" s="70">
        <v>4</v>
      </c>
      <c r="P46" s="891">
        <f t="shared" si="82"/>
        <v>6</v>
      </c>
      <c r="Q46" s="897">
        <f t="shared" si="83"/>
        <v>4</v>
      </c>
      <c r="R46" s="46"/>
      <c r="S46" s="3">
        <v>0.06</v>
      </c>
      <c r="T46" s="25"/>
      <c r="U46" s="219">
        <f t="shared" si="80"/>
        <v>4500</v>
      </c>
      <c r="V46" s="219" t="s">
        <v>642</v>
      </c>
      <c r="W46" s="1042">
        <f t="shared" si="87"/>
        <v>4500</v>
      </c>
      <c r="X46" s="537">
        <f t="shared" si="88"/>
        <v>12160</v>
      </c>
      <c r="Y46" s="538">
        <f t="shared" si="89"/>
        <v>500</v>
      </c>
      <c r="Z46" s="1034">
        <f t="shared" si="90"/>
        <v>17160</v>
      </c>
      <c r="AA46" s="883"/>
      <c r="AB46" s="270">
        <f t="shared" si="91"/>
        <v>0</v>
      </c>
      <c r="AC46" s="553">
        <v>0.5</v>
      </c>
      <c r="AD46" s="562">
        <f t="shared" si="92"/>
        <v>2160</v>
      </c>
      <c r="AE46" s="518"/>
      <c r="AF46" s="270">
        <f t="shared" si="93"/>
        <v>0</v>
      </c>
      <c r="AG46" s="270" t="s">
        <v>317</v>
      </c>
      <c r="AH46" s="562">
        <f t="shared" si="94"/>
        <v>10000</v>
      </c>
      <c r="AI46" s="270"/>
      <c r="AJ46" s="228">
        <v>0</v>
      </c>
      <c r="AK46" s="902"/>
      <c r="AL46" s="902">
        <v>2026</v>
      </c>
      <c r="AM46" s="18" t="str">
        <f t="shared" si="95"/>
        <v xml:space="preserve"> </v>
      </c>
      <c r="AN46" s="747" t="str">
        <f t="shared" si="96"/>
        <v xml:space="preserve"> </v>
      </c>
      <c r="AO46" s="4" t="str">
        <f t="shared" si="97"/>
        <v xml:space="preserve"> </v>
      </c>
      <c r="AP46" s="747" t="str">
        <f t="shared" si="98"/>
        <v xml:space="preserve"> </v>
      </c>
      <c r="AQ46" s="4" t="str">
        <f t="shared" si="99"/>
        <v xml:space="preserve"> </v>
      </c>
      <c r="AR46" s="747" t="str">
        <f t="shared" si="100"/>
        <v xml:space="preserve"> </v>
      </c>
      <c r="AS46" s="4" t="str">
        <f t="shared" si="101"/>
        <v xml:space="preserve"> </v>
      </c>
      <c r="AT46" s="747" t="str">
        <f t="shared" si="102"/>
        <v xml:space="preserve"> </v>
      </c>
      <c r="AU46" s="4" t="str">
        <f t="shared" si="103"/>
        <v xml:space="preserve"> </v>
      </c>
      <c r="AV46" s="747" t="str">
        <f t="shared" si="104"/>
        <v xml:space="preserve"> </v>
      </c>
      <c r="AW46" s="4" t="str">
        <f t="shared" si="105"/>
        <v xml:space="preserve"> </v>
      </c>
      <c r="AX46" s="747" t="str">
        <f t="shared" si="106"/>
        <v xml:space="preserve"> </v>
      </c>
      <c r="AY46" s="4" t="str">
        <f t="shared" si="107"/>
        <v xml:space="preserve"> </v>
      </c>
      <c r="AZ46" s="747" t="str">
        <f t="shared" si="108"/>
        <v xml:space="preserve"> </v>
      </c>
      <c r="BA46" s="4" t="str">
        <f t="shared" si="109"/>
        <v xml:space="preserve"> </v>
      </c>
      <c r="BB46" s="747" t="str">
        <f t="shared" si="110"/>
        <v xml:space="preserve"> </v>
      </c>
      <c r="BC46" s="4">
        <f t="shared" si="111"/>
        <v>0.06</v>
      </c>
      <c r="BD46" s="747">
        <f t="shared" si="112"/>
        <v>17160</v>
      </c>
      <c r="BE46" s="4" t="str">
        <f t="shared" si="113"/>
        <v xml:space="preserve"> </v>
      </c>
      <c r="BF46" s="747" t="str">
        <f t="shared" si="114"/>
        <v xml:space="preserve"> </v>
      </c>
      <c r="BG46" s="4" t="str">
        <f t="shared" si="115"/>
        <v xml:space="preserve"> </v>
      </c>
      <c r="BH46" s="747" t="str">
        <f t="shared" si="116"/>
        <v xml:space="preserve"> </v>
      </c>
      <c r="BI46" s="4" t="str">
        <f t="shared" si="117"/>
        <v xml:space="preserve"> </v>
      </c>
      <c r="BJ46" s="747" t="str">
        <f t="shared" si="118"/>
        <v xml:space="preserve"> </v>
      </c>
      <c r="BK46" s="4" t="str">
        <f t="shared" si="119"/>
        <v xml:space="preserve"> </v>
      </c>
      <c r="BL46" s="747" t="str">
        <f t="shared" si="120"/>
        <v xml:space="preserve"> </v>
      </c>
      <c r="BM46" s="4" t="str">
        <f t="shared" si="121"/>
        <v xml:space="preserve"> </v>
      </c>
      <c r="BN46" s="747" t="str">
        <f t="shared" si="122"/>
        <v xml:space="preserve"> </v>
      </c>
      <c r="BO46" s="4" t="str">
        <f t="shared" si="123"/>
        <v xml:space="preserve"> </v>
      </c>
      <c r="BP46" s="747" t="str">
        <f t="shared" si="124"/>
        <v xml:space="preserve"> </v>
      </c>
      <c r="BQ46" s="133"/>
      <c r="BR46" s="133"/>
      <c r="BS46" s="389"/>
      <c r="BT46" s="389"/>
      <c r="BU46" s="389"/>
      <c r="BV46" s="389"/>
      <c r="BW46" s="389"/>
      <c r="BX46" s="389"/>
      <c r="BY46" s="389"/>
      <c r="BZ46" s="389"/>
      <c r="CA46" s="389"/>
      <c r="CB46" s="163">
        <f t="shared" si="85"/>
        <v>0</v>
      </c>
      <c r="CC46" s="389"/>
      <c r="CD46" s="389"/>
      <c r="CE46" s="389"/>
      <c r="CF46" s="389"/>
      <c r="CG46" s="389"/>
      <c r="CH46" s="389"/>
      <c r="CI46" s="389"/>
      <c r="CJ46" s="389"/>
      <c r="CK46" s="389"/>
      <c r="CL46" s="389"/>
      <c r="CM46" s="389"/>
      <c r="CN46" s="389"/>
      <c r="CO46" s="389"/>
      <c r="CP46" s="389"/>
      <c r="CQ46" s="389"/>
      <c r="CR46" s="389"/>
      <c r="CS46" s="389"/>
      <c r="CT46" s="389"/>
      <c r="CU46" s="389"/>
      <c r="CV46" s="389"/>
      <c r="CW46" s="389"/>
      <c r="CX46" s="389"/>
      <c r="CY46" s="389"/>
      <c r="CZ46" s="389"/>
      <c r="DA46" s="389"/>
      <c r="DB46" s="389"/>
      <c r="DC46" s="389"/>
      <c r="DD46" s="389"/>
      <c r="DE46" s="389"/>
      <c r="DF46" s="389"/>
      <c r="DG46" s="389"/>
      <c r="DH46" s="389"/>
      <c r="DI46" s="389"/>
      <c r="DJ46" s="389"/>
      <c r="DK46" s="389"/>
      <c r="DL46" s="389"/>
      <c r="DM46" s="389"/>
      <c r="DN46" s="389"/>
      <c r="DO46" s="389"/>
      <c r="DP46" s="389"/>
      <c r="DQ46" s="389"/>
      <c r="DR46" s="389"/>
      <c r="DS46" s="389"/>
      <c r="DT46" s="389"/>
      <c r="DU46" s="389"/>
      <c r="DV46" s="389"/>
      <c r="DW46" s="389"/>
      <c r="DX46" s="389"/>
      <c r="DY46" s="389"/>
      <c r="DZ46" s="389"/>
      <c r="EA46" s="389"/>
      <c r="EB46" s="389"/>
      <c r="EC46" s="389"/>
      <c r="ED46" s="389"/>
      <c r="EE46" s="389"/>
      <c r="EF46" s="389"/>
      <c r="EG46" s="389"/>
      <c r="EH46" s="389"/>
      <c r="EI46" s="389"/>
      <c r="EJ46" s="389"/>
      <c r="EK46" s="389"/>
      <c r="EL46" s="389"/>
      <c r="EM46" s="389"/>
      <c r="EN46" s="389"/>
      <c r="EO46" s="389"/>
      <c r="EP46" s="389"/>
      <c r="EQ46" s="389"/>
      <c r="ER46" s="389"/>
      <c r="ES46" s="389"/>
      <c r="ET46" s="389"/>
      <c r="EU46" s="389"/>
      <c r="EV46" s="389"/>
      <c r="EW46" s="389"/>
      <c r="EX46" s="389"/>
      <c r="EY46" s="389"/>
      <c r="EZ46" s="389"/>
      <c r="FA46" s="389"/>
      <c r="FB46" s="389"/>
      <c r="FC46" s="389"/>
      <c r="FD46" s="389"/>
      <c r="FE46" s="389"/>
      <c r="FF46" s="389"/>
      <c r="FG46" s="389"/>
      <c r="FH46" s="389"/>
      <c r="FI46" s="389"/>
      <c r="FJ46" s="389"/>
      <c r="FK46" s="389"/>
      <c r="FL46" s="389"/>
      <c r="FM46" s="389"/>
      <c r="FN46" s="389"/>
      <c r="FO46" s="389"/>
      <c r="FP46" s="389"/>
      <c r="FQ46" s="389"/>
      <c r="FR46" s="389"/>
      <c r="FS46" s="389"/>
      <c r="FT46" s="389"/>
      <c r="FU46" s="389"/>
      <c r="FV46" s="389"/>
      <c r="FW46" s="389"/>
      <c r="FX46" s="621" t="s">
        <v>408</v>
      </c>
      <c r="FY46" s="622">
        <v>180</v>
      </c>
      <c r="FZ46" s="622">
        <v>30289363</v>
      </c>
      <c r="GA46" s="622">
        <v>35</v>
      </c>
      <c r="GB46" s="622" t="s">
        <v>3</v>
      </c>
      <c r="GC46" s="622">
        <v>24</v>
      </c>
      <c r="GD46" s="622">
        <v>1970</v>
      </c>
      <c r="GE46" s="622">
        <v>0</v>
      </c>
      <c r="GF46" s="622" t="s">
        <v>792</v>
      </c>
      <c r="GG46" s="622">
        <v>0</v>
      </c>
      <c r="GH46" s="622">
        <v>0</v>
      </c>
      <c r="GI46" s="622" t="s">
        <v>792</v>
      </c>
      <c r="GJ46" s="622">
        <v>0</v>
      </c>
      <c r="GK46" s="622" t="s">
        <v>781</v>
      </c>
      <c r="GL46" s="622" t="s">
        <v>782</v>
      </c>
      <c r="GM46" s="622">
        <v>66</v>
      </c>
      <c r="GN46" s="622" t="s">
        <v>783</v>
      </c>
      <c r="GO46" s="622">
        <v>0</v>
      </c>
      <c r="GP46" s="622">
        <v>0</v>
      </c>
      <c r="GQ46" s="622">
        <v>4</v>
      </c>
      <c r="GR46" s="622">
        <v>2</v>
      </c>
      <c r="GS46" s="622">
        <v>1</v>
      </c>
      <c r="GT46" s="622" t="s">
        <v>783</v>
      </c>
      <c r="GU46" s="622" t="s">
        <v>783</v>
      </c>
      <c r="GV46" s="622" t="s">
        <v>783</v>
      </c>
      <c r="GW46" s="622" t="s">
        <v>783</v>
      </c>
      <c r="GX46" s="622" t="s">
        <v>783</v>
      </c>
      <c r="GY46" s="622">
        <v>1649</v>
      </c>
      <c r="GZ46" s="622">
        <v>0.8</v>
      </c>
      <c r="HA46" s="622">
        <v>5</v>
      </c>
      <c r="HB46" s="622" t="s">
        <v>783</v>
      </c>
      <c r="HC46" s="622" t="s">
        <v>782</v>
      </c>
      <c r="HD46" s="622">
        <v>15</v>
      </c>
      <c r="HE46" s="622" t="s">
        <v>783</v>
      </c>
      <c r="HF46" s="622">
        <v>0</v>
      </c>
      <c r="HG46" s="622" t="s">
        <v>783</v>
      </c>
      <c r="HH46" s="622">
        <v>0</v>
      </c>
      <c r="HI46" s="622">
        <v>1</v>
      </c>
      <c r="HJ46" s="622">
        <v>45</v>
      </c>
      <c r="HK46" s="622" t="s">
        <v>784</v>
      </c>
      <c r="HL46" s="622" t="s">
        <v>785</v>
      </c>
      <c r="HM46" s="622" t="s">
        <v>783</v>
      </c>
      <c r="HN46" s="622" t="s">
        <v>783</v>
      </c>
      <c r="HO46" s="622" t="s">
        <v>783</v>
      </c>
      <c r="HP46" s="622" t="s">
        <v>783</v>
      </c>
      <c r="HQ46" s="622" t="s">
        <v>783</v>
      </c>
      <c r="HR46" s="622">
        <v>3980101</v>
      </c>
      <c r="HS46" s="622" t="s">
        <v>783</v>
      </c>
      <c r="HT46" s="622" t="s">
        <v>786</v>
      </c>
      <c r="HU46" s="622" t="s">
        <v>787</v>
      </c>
      <c r="HV46" s="622">
        <v>4</v>
      </c>
      <c r="HW46" s="622">
        <v>2014</v>
      </c>
      <c r="HX46" s="622">
        <v>63</v>
      </c>
      <c r="HY46" s="622">
        <v>0</v>
      </c>
      <c r="HZ46" s="622">
        <v>4224</v>
      </c>
      <c r="IA46" s="623">
        <v>41697.500081018516</v>
      </c>
      <c r="IB46" s="622" t="s">
        <v>788</v>
      </c>
      <c r="IC46" s="622">
        <v>3975623</v>
      </c>
      <c r="ID46" s="622">
        <v>2014</v>
      </c>
      <c r="IE46" s="622">
        <v>1712</v>
      </c>
      <c r="IF46" s="622" t="s">
        <v>783</v>
      </c>
      <c r="IG46" s="622" t="s">
        <v>783</v>
      </c>
      <c r="IH46" s="622" t="s">
        <v>783</v>
      </c>
      <c r="II46" s="622" t="s">
        <v>783</v>
      </c>
      <c r="IJ46" s="622" t="s">
        <v>783</v>
      </c>
      <c r="IK46" s="622" t="s">
        <v>783</v>
      </c>
      <c r="IL46" s="622" t="s">
        <v>783</v>
      </c>
      <c r="IM46" s="622" t="s">
        <v>783</v>
      </c>
      <c r="IN46" s="622" t="s">
        <v>783</v>
      </c>
      <c r="IO46" s="622">
        <v>1649</v>
      </c>
      <c r="IP46" s="623">
        <v>37477.354571759257</v>
      </c>
      <c r="IQ46" s="622">
        <v>4</v>
      </c>
      <c r="IR46" s="622" t="s">
        <v>793</v>
      </c>
      <c r="IS46" s="622">
        <v>1</v>
      </c>
      <c r="IT46" s="644">
        <v>41275</v>
      </c>
      <c r="IU46" s="622" t="s">
        <v>783</v>
      </c>
      <c r="IV46" s="622" t="s">
        <v>783</v>
      </c>
      <c r="IW46" s="622" t="s">
        <v>783</v>
      </c>
      <c r="IX46" s="622" t="s">
        <v>781</v>
      </c>
      <c r="IY46" s="622">
        <v>45</v>
      </c>
      <c r="IZ46" s="622" t="s">
        <v>789</v>
      </c>
      <c r="JA46" s="622" t="s">
        <v>783</v>
      </c>
      <c r="JB46" s="622" t="s">
        <v>783</v>
      </c>
      <c r="JC46" s="622" t="s">
        <v>783</v>
      </c>
      <c r="JD46" s="622">
        <v>329413</v>
      </c>
      <c r="JE46" s="622" t="s">
        <v>783</v>
      </c>
      <c r="JF46" s="622" t="s">
        <v>783</v>
      </c>
      <c r="JG46" s="622" t="s">
        <v>795</v>
      </c>
      <c r="JH46" s="622">
        <v>35</v>
      </c>
      <c r="JI46" s="622" t="s">
        <v>783</v>
      </c>
      <c r="JJ46" s="622" t="s">
        <v>783</v>
      </c>
      <c r="JK46" s="622" t="s">
        <v>783</v>
      </c>
      <c r="JL46" s="622" t="s">
        <v>790</v>
      </c>
      <c r="JM46" s="622">
        <v>4</v>
      </c>
      <c r="JN46" s="622">
        <v>1</v>
      </c>
      <c r="JO46" s="622" t="s">
        <v>783</v>
      </c>
      <c r="JP46" s="622">
        <v>12683066</v>
      </c>
      <c r="JQ46" s="622">
        <v>2013</v>
      </c>
      <c r="JR46" s="622">
        <v>12</v>
      </c>
      <c r="JS46" s="622" t="s">
        <v>783</v>
      </c>
      <c r="JT46" s="622" t="s">
        <v>783</v>
      </c>
      <c r="JU46" s="622" t="s">
        <v>838</v>
      </c>
      <c r="JV46" s="624">
        <v>4205.3557680000004</v>
      </c>
      <c r="JW46">
        <f>JV46</f>
        <v>4205.3557680000004</v>
      </c>
      <c r="JX46" s="225">
        <v>0.79646889545454547</v>
      </c>
    </row>
    <row r="47" spans="1:285" ht="16" thickBot="1">
      <c r="A47" s="905" t="s">
        <v>5</v>
      </c>
      <c r="B47" s="79">
        <f t="shared" si="86"/>
        <v>1</v>
      </c>
      <c r="C47" s="871" t="s">
        <v>59</v>
      </c>
      <c r="D47" s="249" t="s">
        <v>173</v>
      </c>
      <c r="E47" s="103" t="s">
        <v>132</v>
      </c>
      <c r="F47" s="888">
        <v>0.27</v>
      </c>
      <c r="G47" s="120">
        <f t="shared" si="39"/>
        <v>37.250000000000007</v>
      </c>
      <c r="H47" s="46"/>
      <c r="I47" s="3">
        <v>0.27</v>
      </c>
      <c r="J47" s="29"/>
      <c r="K47" s="18"/>
      <c r="L47" s="5"/>
      <c r="M47" s="71">
        <v>4</v>
      </c>
      <c r="N47" s="71">
        <v>2</v>
      </c>
      <c r="O47" s="70">
        <v>3</v>
      </c>
      <c r="P47" s="891">
        <f t="shared" si="82"/>
        <v>9</v>
      </c>
      <c r="Q47" s="897">
        <f t="shared" si="83"/>
        <v>24</v>
      </c>
      <c r="R47" s="46"/>
      <c r="S47" s="3">
        <v>0.27</v>
      </c>
      <c r="T47" s="25"/>
      <c r="U47" s="219">
        <f t="shared" si="80"/>
        <v>20250</v>
      </c>
      <c r="V47" s="219" t="s">
        <v>642</v>
      </c>
      <c r="W47" s="1042">
        <f t="shared" si="87"/>
        <v>20250</v>
      </c>
      <c r="X47" s="537">
        <f t="shared" si="88"/>
        <v>4860</v>
      </c>
      <c r="Y47" s="538">
        <f t="shared" si="89"/>
        <v>500</v>
      </c>
      <c r="Z47" s="1034">
        <f t="shared" si="90"/>
        <v>25610</v>
      </c>
      <c r="AA47" s="883"/>
      <c r="AB47" s="270">
        <f t="shared" si="91"/>
        <v>0</v>
      </c>
      <c r="AC47" s="553">
        <v>0.25</v>
      </c>
      <c r="AD47" s="562">
        <f t="shared" si="92"/>
        <v>4860</v>
      </c>
      <c r="AE47" s="518"/>
      <c r="AF47" s="270">
        <f t="shared" si="93"/>
        <v>0</v>
      </c>
      <c r="AG47" s="270"/>
      <c r="AH47" s="562">
        <f t="shared" si="94"/>
        <v>0</v>
      </c>
      <c r="AI47" s="270"/>
      <c r="AJ47" s="228">
        <v>0</v>
      </c>
      <c r="AK47" s="902">
        <v>2018</v>
      </c>
      <c r="AL47" s="902">
        <v>2026</v>
      </c>
      <c r="AM47" s="18" t="str">
        <f t="shared" si="95"/>
        <v xml:space="preserve"> </v>
      </c>
      <c r="AN47" s="747" t="str">
        <f t="shared" si="96"/>
        <v xml:space="preserve"> </v>
      </c>
      <c r="AO47" s="4" t="str">
        <f t="shared" si="97"/>
        <v xml:space="preserve"> </v>
      </c>
      <c r="AP47" s="747" t="str">
        <f t="shared" si="98"/>
        <v xml:space="preserve"> </v>
      </c>
      <c r="AQ47" s="4" t="str">
        <f t="shared" si="99"/>
        <v xml:space="preserve"> </v>
      </c>
      <c r="AR47" s="747" t="str">
        <f t="shared" si="100"/>
        <v xml:space="preserve"> </v>
      </c>
      <c r="AS47" s="4" t="str">
        <f t="shared" si="101"/>
        <v xml:space="preserve"> </v>
      </c>
      <c r="AT47" s="747" t="str">
        <f t="shared" si="102"/>
        <v xml:space="preserve"> </v>
      </c>
      <c r="AU47" s="4" t="str">
        <f t="shared" si="103"/>
        <v xml:space="preserve"> </v>
      </c>
      <c r="AV47" s="747" t="str">
        <f t="shared" si="104"/>
        <v xml:space="preserve"> </v>
      </c>
      <c r="AW47" s="4" t="str">
        <f t="shared" si="105"/>
        <v xml:space="preserve"> </v>
      </c>
      <c r="AX47" s="747" t="str">
        <f t="shared" si="106"/>
        <v xml:space="preserve"> </v>
      </c>
      <c r="AY47" s="4" t="str">
        <f t="shared" si="107"/>
        <v xml:space="preserve"> </v>
      </c>
      <c r="AZ47" s="747" t="str">
        <f t="shared" si="108"/>
        <v xml:space="preserve"> </v>
      </c>
      <c r="BA47" s="4" t="str">
        <f t="shared" si="109"/>
        <v xml:space="preserve"> </v>
      </c>
      <c r="BB47" s="747" t="str">
        <f t="shared" si="110"/>
        <v xml:space="preserve"> </v>
      </c>
      <c r="BC47" s="4">
        <f t="shared" si="111"/>
        <v>0.27</v>
      </c>
      <c r="BD47" s="747">
        <f t="shared" si="112"/>
        <v>25610</v>
      </c>
      <c r="BE47" s="4" t="str">
        <f t="shared" si="113"/>
        <v xml:space="preserve"> </v>
      </c>
      <c r="BF47" s="747" t="str">
        <f t="shared" si="114"/>
        <v xml:space="preserve"> </v>
      </c>
      <c r="BG47" s="4" t="str">
        <f t="shared" si="115"/>
        <v xml:space="preserve"> </v>
      </c>
      <c r="BH47" s="747" t="str">
        <f t="shared" si="116"/>
        <v xml:space="preserve"> </v>
      </c>
      <c r="BI47" s="4" t="str">
        <f t="shared" si="117"/>
        <v xml:space="preserve"> </v>
      </c>
      <c r="BJ47" s="747" t="str">
        <f t="shared" si="118"/>
        <v xml:space="preserve"> </v>
      </c>
      <c r="BK47" s="4" t="str">
        <f t="shared" si="119"/>
        <v xml:space="preserve"> </v>
      </c>
      <c r="BL47" s="747" t="str">
        <f t="shared" si="120"/>
        <v xml:space="preserve"> </v>
      </c>
      <c r="BM47" s="4" t="str">
        <f t="shared" si="121"/>
        <v xml:space="preserve"> </v>
      </c>
      <c r="BN47" s="747" t="str">
        <f t="shared" si="122"/>
        <v xml:space="preserve"> </v>
      </c>
      <c r="BO47" s="4" t="str">
        <f t="shared" si="123"/>
        <v xml:space="preserve"> </v>
      </c>
      <c r="BP47" s="747" t="str">
        <f t="shared" si="124"/>
        <v xml:space="preserve"> </v>
      </c>
      <c r="BQ47" s="133"/>
      <c r="BR47" s="133"/>
      <c r="BS47" s="389"/>
      <c r="BT47" s="389"/>
      <c r="BU47" s="389"/>
      <c r="BV47" s="389"/>
      <c r="BW47" s="389"/>
      <c r="BX47" s="389"/>
      <c r="BY47" s="389"/>
      <c r="BZ47" s="389"/>
      <c r="CA47" s="389"/>
      <c r="CB47" s="163">
        <f t="shared" si="85"/>
        <v>0</v>
      </c>
      <c r="CC47" s="389"/>
      <c r="CD47" s="389"/>
      <c r="CE47" s="389"/>
      <c r="CF47" s="389"/>
      <c r="CG47" s="389"/>
      <c r="CH47" s="389"/>
      <c r="CI47" s="389"/>
      <c r="CJ47" s="389"/>
      <c r="CK47" s="389"/>
      <c r="CL47" s="389"/>
      <c r="CM47" s="389"/>
      <c r="CN47" s="389"/>
      <c r="CO47" s="389"/>
      <c r="CP47" s="389"/>
      <c r="CQ47" s="389"/>
      <c r="CR47" s="389"/>
      <c r="CS47" s="389"/>
      <c r="CT47" s="389"/>
      <c r="CU47" s="389"/>
      <c r="CV47" s="389"/>
      <c r="CW47" s="389"/>
      <c r="CX47" s="389"/>
      <c r="CY47" s="389"/>
      <c r="CZ47" s="389"/>
      <c r="DA47" s="389"/>
      <c r="DB47" s="389"/>
      <c r="DC47" s="389"/>
      <c r="DD47" s="389"/>
      <c r="DE47" s="389"/>
      <c r="DF47" s="389"/>
      <c r="DG47" s="389"/>
      <c r="DH47" s="389"/>
      <c r="DI47" s="389"/>
      <c r="DJ47" s="389"/>
      <c r="DK47" s="389"/>
      <c r="DL47" s="389"/>
      <c r="DM47" s="389"/>
      <c r="DN47" s="389"/>
      <c r="DO47" s="389"/>
      <c r="DP47" s="389"/>
      <c r="DQ47" s="389"/>
      <c r="DR47" s="389"/>
      <c r="DS47" s="389"/>
      <c r="DT47" s="389"/>
      <c r="DU47" s="389"/>
      <c r="DV47" s="389"/>
      <c r="DW47" s="389"/>
      <c r="DX47" s="389"/>
      <c r="DY47" s="389"/>
      <c r="DZ47" s="389"/>
      <c r="EA47" s="389"/>
      <c r="EB47" s="389"/>
      <c r="EC47" s="389"/>
      <c r="ED47" s="389"/>
      <c r="EE47" s="389"/>
      <c r="EF47" s="389"/>
      <c r="EG47" s="389"/>
      <c r="EH47" s="389"/>
      <c r="EI47" s="389"/>
      <c r="EJ47" s="389"/>
      <c r="EK47" s="389"/>
      <c r="EL47" s="389"/>
      <c r="EM47" s="389"/>
      <c r="EN47" s="389"/>
      <c r="EO47" s="389"/>
      <c r="EP47" s="389"/>
      <c r="EQ47" s="389"/>
      <c r="ER47" s="389"/>
      <c r="ES47" s="389"/>
      <c r="ET47" s="389"/>
      <c r="EU47" s="389"/>
      <c r="EV47" s="389"/>
      <c r="EW47" s="389"/>
      <c r="EX47" s="389"/>
      <c r="EY47" s="389"/>
      <c r="EZ47" s="389"/>
      <c r="FA47" s="389"/>
      <c r="FB47" s="389"/>
      <c r="FC47" s="389"/>
      <c r="FD47" s="389"/>
      <c r="FE47" s="389"/>
      <c r="FF47" s="389"/>
      <c r="FG47" s="389"/>
      <c r="FH47" s="389"/>
      <c r="FI47" s="389"/>
      <c r="FJ47" s="389"/>
      <c r="FK47" s="389"/>
      <c r="FL47" s="389"/>
      <c r="FM47" s="389"/>
      <c r="FN47" s="389"/>
      <c r="FO47" s="389"/>
      <c r="FP47" s="389"/>
      <c r="FQ47" s="389"/>
      <c r="FR47" s="389"/>
      <c r="FS47" s="389"/>
      <c r="FT47" s="389"/>
      <c r="FU47" s="389"/>
      <c r="FV47" s="389"/>
      <c r="FW47" s="389"/>
      <c r="FX47" s="655" t="s">
        <v>410</v>
      </c>
      <c r="FY47" s="656">
        <v>157</v>
      </c>
      <c r="FZ47" s="656">
        <v>32434922</v>
      </c>
      <c r="GA47" s="656">
        <v>30</v>
      </c>
      <c r="GB47" s="656" t="s">
        <v>813</v>
      </c>
      <c r="GC47" s="656">
        <v>14</v>
      </c>
      <c r="GD47" s="656">
        <v>1970</v>
      </c>
      <c r="GE47" s="656">
        <v>0</v>
      </c>
      <c r="GF47" s="656" t="s">
        <v>792</v>
      </c>
      <c r="GG47" s="656">
        <v>0</v>
      </c>
      <c r="GH47" s="656">
        <v>0</v>
      </c>
      <c r="GI47" s="656" t="s">
        <v>792</v>
      </c>
      <c r="GJ47" s="656">
        <v>0</v>
      </c>
      <c r="GK47" s="656" t="s">
        <v>781</v>
      </c>
      <c r="GL47" s="656" t="s">
        <v>782</v>
      </c>
      <c r="GM47" s="656">
        <v>66</v>
      </c>
      <c r="GN47" s="656" t="s">
        <v>783</v>
      </c>
      <c r="GO47" s="656">
        <v>0</v>
      </c>
      <c r="GP47" s="656">
        <v>0</v>
      </c>
      <c r="GQ47" s="656">
        <v>4</v>
      </c>
      <c r="GR47" s="656">
        <v>1</v>
      </c>
      <c r="GS47" s="656">
        <v>1</v>
      </c>
      <c r="GT47" s="656" t="s">
        <v>783</v>
      </c>
      <c r="GU47" s="656" t="s">
        <v>783</v>
      </c>
      <c r="GV47" s="656" t="s">
        <v>783</v>
      </c>
      <c r="GW47" s="656" t="s">
        <v>783</v>
      </c>
      <c r="GX47" s="656" t="s">
        <v>783</v>
      </c>
      <c r="GY47" s="656">
        <v>1649</v>
      </c>
      <c r="GZ47" s="656">
        <v>0.22</v>
      </c>
      <c r="HA47" s="656">
        <v>5</v>
      </c>
      <c r="HB47" s="656" t="s">
        <v>783</v>
      </c>
      <c r="HC47" s="656" t="s">
        <v>782</v>
      </c>
      <c r="HD47" s="656">
        <v>35</v>
      </c>
      <c r="HE47" s="656" t="s">
        <v>783</v>
      </c>
      <c r="HF47" s="656">
        <v>0</v>
      </c>
      <c r="HG47" s="656" t="s">
        <v>783</v>
      </c>
      <c r="HH47" s="656">
        <v>0</v>
      </c>
      <c r="HI47" s="656">
        <v>1</v>
      </c>
      <c r="HJ47" s="656">
        <v>45</v>
      </c>
      <c r="HK47" s="656" t="s">
        <v>784</v>
      </c>
      <c r="HL47" s="656" t="s">
        <v>785</v>
      </c>
      <c r="HM47" s="656" t="s">
        <v>783</v>
      </c>
      <c r="HN47" s="656" t="s">
        <v>783</v>
      </c>
      <c r="HO47" s="656" t="s">
        <v>783</v>
      </c>
      <c r="HP47" s="656" t="s">
        <v>783</v>
      </c>
      <c r="HQ47" s="656" t="s">
        <v>783</v>
      </c>
      <c r="HR47" s="656">
        <v>3978993</v>
      </c>
      <c r="HS47" s="656" t="s">
        <v>783</v>
      </c>
      <c r="HT47" s="656" t="s">
        <v>786</v>
      </c>
      <c r="HU47" s="656" t="s">
        <v>787</v>
      </c>
      <c r="HV47" s="656">
        <v>4</v>
      </c>
      <c r="HW47" s="656">
        <v>2016</v>
      </c>
      <c r="HX47" s="656">
        <v>63</v>
      </c>
      <c r="HY47" s="656">
        <v>0</v>
      </c>
      <c r="HZ47" s="656">
        <v>1162</v>
      </c>
      <c r="IA47" s="657">
        <v>42227.682129629633</v>
      </c>
      <c r="IB47" s="656" t="s">
        <v>788</v>
      </c>
      <c r="IC47" s="656">
        <v>3974515</v>
      </c>
      <c r="ID47" s="656">
        <v>2014</v>
      </c>
      <c r="IE47" s="656">
        <v>1712</v>
      </c>
      <c r="IF47" s="656" t="s">
        <v>783</v>
      </c>
      <c r="IG47" s="656" t="s">
        <v>783</v>
      </c>
      <c r="IH47" s="656" t="s">
        <v>783</v>
      </c>
      <c r="II47" s="656" t="s">
        <v>783</v>
      </c>
      <c r="IJ47" s="656" t="s">
        <v>783</v>
      </c>
      <c r="IK47" s="656" t="s">
        <v>783</v>
      </c>
      <c r="IL47" s="656" t="s">
        <v>783</v>
      </c>
      <c r="IM47" s="656" t="s">
        <v>783</v>
      </c>
      <c r="IN47" s="656" t="s">
        <v>783</v>
      </c>
      <c r="IO47" s="656">
        <v>1649</v>
      </c>
      <c r="IP47" s="657">
        <v>37477.354571759257</v>
      </c>
      <c r="IQ47" s="656">
        <v>18</v>
      </c>
      <c r="IR47" s="656" t="s">
        <v>793</v>
      </c>
      <c r="IS47" s="656">
        <v>1</v>
      </c>
      <c r="IT47" s="658">
        <v>41275</v>
      </c>
      <c r="IU47" s="656" t="s">
        <v>783</v>
      </c>
      <c r="IV47" s="656" t="s">
        <v>783</v>
      </c>
      <c r="IW47" s="656" t="s">
        <v>783</v>
      </c>
      <c r="IX47" s="656" t="s">
        <v>781</v>
      </c>
      <c r="IY47" s="656">
        <v>45</v>
      </c>
      <c r="IZ47" s="656" t="s">
        <v>789</v>
      </c>
      <c r="JA47" s="656" t="s">
        <v>783</v>
      </c>
      <c r="JB47" s="656" t="s">
        <v>783</v>
      </c>
      <c r="JC47" s="656" t="s">
        <v>783</v>
      </c>
      <c r="JD47" s="656">
        <v>329415</v>
      </c>
      <c r="JE47" s="656" t="s">
        <v>783</v>
      </c>
      <c r="JF47" s="656" t="s">
        <v>783</v>
      </c>
      <c r="JG47" s="656" t="s">
        <v>804</v>
      </c>
      <c r="JH47" s="656">
        <v>30</v>
      </c>
      <c r="JI47" s="656" t="s">
        <v>783</v>
      </c>
      <c r="JJ47" s="656" t="s">
        <v>783</v>
      </c>
      <c r="JK47" s="656" t="s">
        <v>783</v>
      </c>
      <c r="JL47" s="656" t="s">
        <v>790</v>
      </c>
      <c r="JM47" s="656">
        <v>4</v>
      </c>
      <c r="JN47" s="656">
        <v>1</v>
      </c>
      <c r="JO47" s="656" t="s">
        <v>783</v>
      </c>
      <c r="JP47" s="656">
        <v>10699502</v>
      </c>
      <c r="JQ47" s="656">
        <v>2011</v>
      </c>
      <c r="JR47" s="656">
        <v>12</v>
      </c>
      <c r="JS47" s="656" t="s">
        <v>783</v>
      </c>
      <c r="JT47" s="656" t="s">
        <v>783</v>
      </c>
      <c r="JU47" s="656" t="s">
        <v>839</v>
      </c>
      <c r="JV47" s="659">
        <v>1160.0001</v>
      </c>
      <c r="JW47">
        <f>JV47</f>
        <v>1160.0001</v>
      </c>
      <c r="JX47" s="225">
        <v>0.21969698863636364</v>
      </c>
    </row>
    <row r="48" spans="1:285" ht="16" thickBot="1">
      <c r="A48" s="905" t="s">
        <v>5</v>
      </c>
      <c r="B48" s="79">
        <f t="shared" si="86"/>
        <v>1</v>
      </c>
      <c r="C48" s="871" t="s">
        <v>51</v>
      </c>
      <c r="D48" s="249" t="s">
        <v>185</v>
      </c>
      <c r="E48" s="103" t="s">
        <v>130</v>
      </c>
      <c r="F48" s="888">
        <v>1.9</v>
      </c>
      <c r="G48" s="120">
        <f t="shared" si="39"/>
        <v>39.150000000000006</v>
      </c>
      <c r="H48" s="46"/>
      <c r="I48" s="33">
        <v>1.9</v>
      </c>
      <c r="J48" s="29"/>
      <c r="K48" s="18"/>
      <c r="L48" s="5"/>
      <c r="M48" s="71">
        <v>4</v>
      </c>
      <c r="N48" s="71">
        <v>5</v>
      </c>
      <c r="O48" s="70">
        <v>2</v>
      </c>
      <c r="P48" s="891">
        <f t="shared" si="82"/>
        <v>11</v>
      </c>
      <c r="Q48" s="897">
        <f t="shared" si="83"/>
        <v>40</v>
      </c>
      <c r="R48" s="46"/>
      <c r="S48" s="547">
        <f>I48</f>
        <v>1.9</v>
      </c>
      <c r="T48" s="25"/>
      <c r="U48" s="219">
        <f t="shared" si="80"/>
        <v>142500</v>
      </c>
      <c r="V48" s="219" t="s">
        <v>642</v>
      </c>
      <c r="W48" s="1042">
        <f t="shared" si="87"/>
        <v>142500</v>
      </c>
      <c r="X48" s="537">
        <f t="shared" si="88"/>
        <v>72841.777777777781</v>
      </c>
      <c r="Y48" s="538">
        <f t="shared" si="89"/>
        <v>500</v>
      </c>
      <c r="Z48" s="1034">
        <f t="shared" si="90"/>
        <v>215841.77777777778</v>
      </c>
      <c r="AA48" s="883">
        <v>6</v>
      </c>
      <c r="AB48" s="270">
        <f t="shared" si="91"/>
        <v>38641.777777777774</v>
      </c>
      <c r="AC48" s="566">
        <v>0.25</v>
      </c>
      <c r="AD48" s="562">
        <f t="shared" si="92"/>
        <v>34200</v>
      </c>
      <c r="AE48" s="518"/>
      <c r="AF48" s="270">
        <f t="shared" si="93"/>
        <v>0</v>
      </c>
      <c r="AG48" s="270"/>
      <c r="AH48" s="562">
        <f t="shared" si="94"/>
        <v>0</v>
      </c>
      <c r="AI48" s="270"/>
      <c r="AJ48" s="228">
        <v>0</v>
      </c>
      <c r="AK48" s="902">
        <v>2018</v>
      </c>
      <c r="AL48" s="902">
        <v>2026</v>
      </c>
      <c r="AM48" s="18" t="str">
        <f t="shared" si="95"/>
        <v xml:space="preserve"> </v>
      </c>
      <c r="AN48" s="747" t="str">
        <f t="shared" si="96"/>
        <v xml:space="preserve"> </v>
      </c>
      <c r="AO48" s="4" t="str">
        <f t="shared" si="97"/>
        <v xml:space="preserve"> </v>
      </c>
      <c r="AP48" s="747" t="str">
        <f t="shared" si="98"/>
        <v xml:space="preserve"> </v>
      </c>
      <c r="AQ48" s="4" t="str">
        <f t="shared" si="99"/>
        <v xml:space="preserve"> </v>
      </c>
      <c r="AR48" s="747" t="str">
        <f t="shared" si="100"/>
        <v xml:space="preserve"> </v>
      </c>
      <c r="AS48" s="4" t="str">
        <f t="shared" si="101"/>
        <v xml:space="preserve"> </v>
      </c>
      <c r="AT48" s="747" t="str">
        <f t="shared" si="102"/>
        <v xml:space="preserve"> </v>
      </c>
      <c r="AU48" s="4" t="str">
        <f t="shared" si="103"/>
        <v xml:space="preserve"> </v>
      </c>
      <c r="AV48" s="747" t="str">
        <f t="shared" si="104"/>
        <v xml:space="preserve"> </v>
      </c>
      <c r="AW48" s="4" t="str">
        <f t="shared" si="105"/>
        <v xml:space="preserve"> </v>
      </c>
      <c r="AX48" s="747" t="str">
        <f t="shared" si="106"/>
        <v xml:space="preserve"> </v>
      </c>
      <c r="AY48" s="4" t="str">
        <f t="shared" si="107"/>
        <v xml:space="preserve"> </v>
      </c>
      <c r="AZ48" s="747" t="str">
        <f t="shared" si="108"/>
        <v xml:space="preserve"> </v>
      </c>
      <c r="BA48" s="4" t="str">
        <f t="shared" si="109"/>
        <v xml:space="preserve"> </v>
      </c>
      <c r="BB48" s="747" t="str">
        <f t="shared" si="110"/>
        <v xml:space="preserve"> </v>
      </c>
      <c r="BC48" s="4">
        <f t="shared" si="111"/>
        <v>1.9</v>
      </c>
      <c r="BD48" s="747">
        <f t="shared" si="112"/>
        <v>215841.77777777778</v>
      </c>
      <c r="BE48" s="4" t="str">
        <f t="shared" si="113"/>
        <v xml:space="preserve"> </v>
      </c>
      <c r="BF48" s="747" t="str">
        <f t="shared" si="114"/>
        <v xml:space="preserve"> </v>
      </c>
      <c r="BG48" s="4" t="str">
        <f t="shared" si="115"/>
        <v xml:space="preserve"> </v>
      </c>
      <c r="BH48" s="747" t="str">
        <f t="shared" si="116"/>
        <v xml:space="preserve"> </v>
      </c>
      <c r="BI48" s="4" t="str">
        <f t="shared" si="117"/>
        <v xml:space="preserve"> </v>
      </c>
      <c r="BJ48" s="747" t="str">
        <f t="shared" si="118"/>
        <v xml:space="preserve"> </v>
      </c>
      <c r="BK48" s="4" t="str">
        <f t="shared" si="119"/>
        <v xml:space="preserve"> </v>
      </c>
      <c r="BL48" s="747" t="str">
        <f t="shared" si="120"/>
        <v xml:space="preserve"> </v>
      </c>
      <c r="BM48" s="4" t="str">
        <f t="shared" si="121"/>
        <v xml:space="preserve"> </v>
      </c>
      <c r="BN48" s="747" t="str">
        <f t="shared" si="122"/>
        <v xml:space="preserve"> </v>
      </c>
      <c r="BO48" s="4" t="str">
        <f t="shared" si="123"/>
        <v xml:space="preserve"> </v>
      </c>
      <c r="BP48" s="747" t="str">
        <f t="shared" si="124"/>
        <v xml:space="preserve"> </v>
      </c>
      <c r="BQ48" s="133" t="s">
        <v>626</v>
      </c>
      <c r="BR48" s="133"/>
      <c r="BS48" s="389"/>
      <c r="BT48" s="389"/>
      <c r="BU48" s="389"/>
      <c r="BV48" s="389"/>
      <c r="BW48" s="389"/>
      <c r="BX48" s="389"/>
      <c r="BY48" s="389"/>
      <c r="BZ48" s="389"/>
      <c r="CA48" s="389"/>
      <c r="CB48" s="163">
        <f t="shared" si="85"/>
        <v>0</v>
      </c>
      <c r="CC48" s="389"/>
      <c r="CD48" s="389"/>
      <c r="CE48" s="389"/>
      <c r="CF48" s="389"/>
      <c r="CG48" s="389"/>
      <c r="CH48" s="389"/>
      <c r="CI48" s="389"/>
      <c r="CJ48" s="389"/>
      <c r="CK48" s="389"/>
      <c r="CL48" s="389"/>
      <c r="CM48" s="389"/>
      <c r="CN48" s="389"/>
      <c r="CO48" s="389"/>
      <c r="CP48" s="389"/>
      <c r="CQ48" s="389"/>
      <c r="CR48" s="389"/>
      <c r="CS48" s="389"/>
      <c r="CT48" s="389"/>
      <c r="CU48" s="389"/>
      <c r="CV48" s="389"/>
      <c r="CW48" s="389"/>
      <c r="CX48" s="389"/>
      <c r="CY48" s="389"/>
      <c r="CZ48" s="389"/>
      <c r="DA48" s="389"/>
      <c r="DB48" s="389"/>
      <c r="DC48" s="389"/>
      <c r="DD48" s="389"/>
      <c r="DE48" s="389"/>
      <c r="DF48" s="389"/>
      <c r="DG48" s="389"/>
      <c r="DH48" s="389"/>
      <c r="DI48" s="389"/>
      <c r="DJ48" s="389"/>
      <c r="DK48" s="389"/>
      <c r="DL48" s="389"/>
      <c r="DM48" s="389"/>
      <c r="DN48" s="389"/>
      <c r="DO48" s="389"/>
      <c r="DP48" s="389"/>
      <c r="DQ48" s="389"/>
      <c r="DR48" s="389"/>
      <c r="DS48" s="389"/>
      <c r="DT48" s="389"/>
      <c r="DU48" s="389"/>
      <c r="DV48" s="389"/>
      <c r="DW48" s="389"/>
      <c r="DX48" s="389"/>
      <c r="DY48" s="389"/>
      <c r="DZ48" s="389"/>
      <c r="EA48" s="389"/>
      <c r="EB48" s="389"/>
      <c r="EC48" s="389"/>
      <c r="ED48" s="389"/>
      <c r="EE48" s="389"/>
      <c r="EF48" s="389"/>
      <c r="EG48" s="389"/>
      <c r="EH48" s="389"/>
      <c r="EI48" s="389"/>
      <c r="EJ48" s="389"/>
      <c r="EK48" s="389"/>
      <c r="EL48" s="389"/>
      <c r="EM48" s="389"/>
      <c r="EN48" s="389"/>
      <c r="EO48" s="389"/>
      <c r="EP48" s="389"/>
      <c r="EQ48" s="389"/>
      <c r="ER48" s="389"/>
      <c r="ES48" s="389"/>
      <c r="ET48" s="389"/>
      <c r="EU48" s="389"/>
      <c r="EV48" s="389"/>
      <c r="EW48" s="389"/>
      <c r="EX48" s="389"/>
      <c r="EY48" s="389"/>
      <c r="EZ48" s="389"/>
      <c r="FA48" s="389"/>
      <c r="FB48" s="389"/>
      <c r="FC48" s="389"/>
      <c r="FD48" s="389"/>
      <c r="FE48" s="389"/>
      <c r="FF48" s="389"/>
      <c r="FG48" s="389"/>
      <c r="FH48" s="389"/>
      <c r="FI48" s="389"/>
      <c r="FJ48" s="389"/>
      <c r="FK48" s="389"/>
      <c r="FL48" s="389"/>
      <c r="FM48" s="389"/>
      <c r="FN48" s="389"/>
      <c r="FO48" s="389"/>
      <c r="FP48" s="389"/>
      <c r="FQ48" s="389"/>
      <c r="FR48" s="389"/>
      <c r="FS48" s="389"/>
      <c r="FT48" s="389"/>
      <c r="FU48" s="389"/>
      <c r="FV48" s="389"/>
      <c r="FW48" s="389"/>
      <c r="FX48" s="625" t="s">
        <v>400</v>
      </c>
      <c r="FY48" s="626">
        <v>268</v>
      </c>
      <c r="FZ48" s="626">
        <v>32434962</v>
      </c>
      <c r="GA48" s="626">
        <v>30</v>
      </c>
      <c r="GB48" s="626" t="s">
        <v>813</v>
      </c>
      <c r="GC48" s="626">
        <v>14</v>
      </c>
      <c r="GD48" s="626">
        <v>1983</v>
      </c>
      <c r="GE48" s="626">
        <v>0</v>
      </c>
      <c r="GF48" s="626" t="s">
        <v>792</v>
      </c>
      <c r="GG48" s="626">
        <v>0</v>
      </c>
      <c r="GH48" s="626">
        <v>0</v>
      </c>
      <c r="GI48" s="626" t="s">
        <v>792</v>
      </c>
      <c r="GJ48" s="626">
        <v>0</v>
      </c>
      <c r="GK48" s="626" t="s">
        <v>781</v>
      </c>
      <c r="GL48" s="626" t="s">
        <v>782</v>
      </c>
      <c r="GM48" s="626">
        <v>66</v>
      </c>
      <c r="GN48" s="626" t="s">
        <v>783</v>
      </c>
      <c r="GO48" s="626">
        <v>0</v>
      </c>
      <c r="GP48" s="626">
        <v>0</v>
      </c>
      <c r="GQ48" s="626">
        <v>4</v>
      </c>
      <c r="GR48" s="626">
        <v>1</v>
      </c>
      <c r="GS48" s="626">
        <v>1</v>
      </c>
      <c r="GT48" s="626" t="s">
        <v>783</v>
      </c>
      <c r="GU48" s="626" t="s">
        <v>783</v>
      </c>
      <c r="GV48" s="626" t="s">
        <v>783</v>
      </c>
      <c r="GW48" s="626" t="s">
        <v>783</v>
      </c>
      <c r="GX48" s="626" t="s">
        <v>783</v>
      </c>
      <c r="GY48" s="626">
        <v>1649</v>
      </c>
      <c r="GZ48" s="626">
        <v>2.23</v>
      </c>
      <c r="HA48" s="626">
        <v>5</v>
      </c>
      <c r="HB48" s="626" t="s">
        <v>783</v>
      </c>
      <c r="HC48" s="626" t="s">
        <v>782</v>
      </c>
      <c r="HD48" s="626">
        <v>15</v>
      </c>
      <c r="HE48" s="626" t="s">
        <v>783</v>
      </c>
      <c r="HF48" s="626">
        <v>0</v>
      </c>
      <c r="HG48" s="626" t="s">
        <v>783</v>
      </c>
      <c r="HH48" s="626">
        <v>0</v>
      </c>
      <c r="HI48" s="626">
        <v>1</v>
      </c>
      <c r="HJ48" s="626">
        <v>45</v>
      </c>
      <c r="HK48" s="626" t="s">
        <v>784</v>
      </c>
      <c r="HL48" s="626" t="s">
        <v>785</v>
      </c>
      <c r="HM48" s="626" t="s">
        <v>783</v>
      </c>
      <c r="HN48" s="626" t="s">
        <v>783</v>
      </c>
      <c r="HO48" s="626" t="s">
        <v>783</v>
      </c>
      <c r="HP48" s="626" t="s">
        <v>783</v>
      </c>
      <c r="HQ48" s="626" t="s">
        <v>783</v>
      </c>
      <c r="HR48" s="626">
        <v>3980127</v>
      </c>
      <c r="HS48" s="626" t="s">
        <v>783</v>
      </c>
      <c r="HT48" s="626" t="s">
        <v>786</v>
      </c>
      <c r="HU48" s="626" t="s">
        <v>787</v>
      </c>
      <c r="HV48" s="626">
        <v>4</v>
      </c>
      <c r="HW48" s="626">
        <v>2016</v>
      </c>
      <c r="HX48" s="626">
        <v>63</v>
      </c>
      <c r="HY48" s="626">
        <v>0</v>
      </c>
      <c r="HZ48" s="626">
        <v>11774</v>
      </c>
      <c r="IA48" s="627">
        <v>42227.682129629633</v>
      </c>
      <c r="IB48" s="626" t="s">
        <v>788</v>
      </c>
      <c r="IC48" s="626">
        <v>3975649</v>
      </c>
      <c r="ID48" s="626">
        <v>2016</v>
      </c>
      <c r="IE48" s="626">
        <v>1712</v>
      </c>
      <c r="IF48" s="626" t="s">
        <v>783</v>
      </c>
      <c r="IG48" s="626" t="s">
        <v>783</v>
      </c>
      <c r="IH48" s="626" t="s">
        <v>783</v>
      </c>
      <c r="II48" s="626" t="s">
        <v>783</v>
      </c>
      <c r="IJ48" s="626" t="s">
        <v>783</v>
      </c>
      <c r="IK48" s="626" t="s">
        <v>783</v>
      </c>
      <c r="IL48" s="626" t="s">
        <v>783</v>
      </c>
      <c r="IM48" s="626" t="s">
        <v>783</v>
      </c>
      <c r="IN48" s="626" t="s">
        <v>783</v>
      </c>
      <c r="IO48" s="626">
        <v>1649</v>
      </c>
      <c r="IP48" s="627">
        <v>37477.354571759257</v>
      </c>
      <c r="IQ48" s="626">
        <v>18</v>
      </c>
      <c r="IR48" s="626" t="s">
        <v>793</v>
      </c>
      <c r="IS48" s="626">
        <v>1</v>
      </c>
      <c r="IT48" s="665">
        <v>41275</v>
      </c>
      <c r="IU48" s="626" t="s">
        <v>783</v>
      </c>
      <c r="IV48" s="626" t="s">
        <v>783</v>
      </c>
      <c r="IW48" s="626" t="s">
        <v>783</v>
      </c>
      <c r="IX48" s="626" t="s">
        <v>781</v>
      </c>
      <c r="IY48" s="626">
        <v>45</v>
      </c>
      <c r="IZ48" s="626" t="s">
        <v>789</v>
      </c>
      <c r="JA48" s="626" t="s">
        <v>783</v>
      </c>
      <c r="JB48" s="626" t="s">
        <v>783</v>
      </c>
      <c r="JC48" s="626" t="s">
        <v>783</v>
      </c>
      <c r="JD48" s="626">
        <v>329414</v>
      </c>
      <c r="JE48" s="626" t="s">
        <v>783</v>
      </c>
      <c r="JF48" s="626" t="s">
        <v>783</v>
      </c>
      <c r="JG48" s="626" t="s">
        <v>804</v>
      </c>
      <c r="JH48" s="626">
        <v>30</v>
      </c>
      <c r="JI48" s="626" t="s">
        <v>783</v>
      </c>
      <c r="JJ48" s="626" t="s">
        <v>783</v>
      </c>
      <c r="JK48" s="626" t="s">
        <v>783</v>
      </c>
      <c r="JL48" s="626" t="s">
        <v>790</v>
      </c>
      <c r="JM48" s="626">
        <v>4</v>
      </c>
      <c r="JN48" s="626">
        <v>1</v>
      </c>
      <c r="JO48" s="626" t="s">
        <v>783</v>
      </c>
      <c r="JP48" s="626">
        <v>10915783</v>
      </c>
      <c r="JQ48" s="626">
        <v>2011</v>
      </c>
      <c r="JR48" s="626">
        <v>11</v>
      </c>
      <c r="JS48" s="626" t="s">
        <v>783</v>
      </c>
      <c r="JT48" s="626" t="s">
        <v>783</v>
      </c>
      <c r="JU48" s="626" t="s">
        <v>840</v>
      </c>
      <c r="JV48" s="628">
        <v>11738.275022</v>
      </c>
      <c r="JW48">
        <f>SUM(JV48:JV48)</f>
        <v>11738.275022</v>
      </c>
      <c r="JX48" s="225">
        <v>2.9387309295454545</v>
      </c>
    </row>
    <row r="49" spans="1:284" ht="16" thickBot="1">
      <c r="A49" s="905" t="s">
        <v>5</v>
      </c>
      <c r="B49" s="79">
        <f t="shared" si="86"/>
        <v>1</v>
      </c>
      <c r="C49" s="871" t="s">
        <v>102</v>
      </c>
      <c r="D49" s="249" t="s">
        <v>185</v>
      </c>
      <c r="E49" s="103" t="s">
        <v>34</v>
      </c>
      <c r="F49" s="888">
        <v>0.22</v>
      </c>
      <c r="G49" s="120">
        <f t="shared" si="39"/>
        <v>39.370000000000005</v>
      </c>
      <c r="H49" s="46"/>
      <c r="I49" s="3">
        <v>0.22</v>
      </c>
      <c r="J49" s="29"/>
      <c r="K49" s="18"/>
      <c r="L49" s="5"/>
      <c r="M49" s="71">
        <v>1</v>
      </c>
      <c r="N49" s="71">
        <v>1</v>
      </c>
      <c r="O49" s="70">
        <v>5</v>
      </c>
      <c r="P49" s="891">
        <f t="shared" si="82"/>
        <v>7</v>
      </c>
      <c r="Q49" s="897">
        <f t="shared" si="83"/>
        <v>5</v>
      </c>
      <c r="R49" s="46"/>
      <c r="S49" s="3">
        <v>0.22</v>
      </c>
      <c r="T49" s="25"/>
      <c r="U49" s="219">
        <f t="shared" si="80"/>
        <v>16500</v>
      </c>
      <c r="V49" s="219" t="s">
        <v>642</v>
      </c>
      <c r="W49" s="1042">
        <f t="shared" si="87"/>
        <v>16500</v>
      </c>
      <c r="X49" s="537">
        <f t="shared" si="88"/>
        <v>8434.3111111111102</v>
      </c>
      <c r="Y49" s="538">
        <f t="shared" si="89"/>
        <v>500</v>
      </c>
      <c r="Z49" s="1034">
        <f t="shared" si="90"/>
        <v>25434.31111111111</v>
      </c>
      <c r="AA49" s="883">
        <v>6</v>
      </c>
      <c r="AB49" s="270">
        <f t="shared" si="91"/>
        <v>4474.3111111111111</v>
      </c>
      <c r="AC49" s="566">
        <v>0.25</v>
      </c>
      <c r="AD49" s="562">
        <f t="shared" si="92"/>
        <v>3960</v>
      </c>
      <c r="AE49" s="518"/>
      <c r="AF49" s="270">
        <f t="shared" si="93"/>
        <v>0</v>
      </c>
      <c r="AG49" s="270"/>
      <c r="AH49" s="562">
        <f t="shared" si="94"/>
        <v>0</v>
      </c>
      <c r="AI49" s="270"/>
      <c r="AJ49" s="228">
        <v>0</v>
      </c>
      <c r="AK49" s="902"/>
      <c r="AL49" s="902">
        <v>2026</v>
      </c>
      <c r="AM49" s="18" t="str">
        <f t="shared" si="95"/>
        <v xml:space="preserve"> </v>
      </c>
      <c r="AN49" s="747" t="str">
        <f t="shared" si="96"/>
        <v xml:space="preserve"> </v>
      </c>
      <c r="AO49" s="4" t="str">
        <f t="shared" si="97"/>
        <v xml:space="preserve"> </v>
      </c>
      <c r="AP49" s="747" t="str">
        <f t="shared" si="98"/>
        <v xml:space="preserve"> </v>
      </c>
      <c r="AQ49" s="4" t="str">
        <f t="shared" si="99"/>
        <v xml:space="preserve"> </v>
      </c>
      <c r="AR49" s="747" t="str">
        <f t="shared" si="100"/>
        <v xml:space="preserve"> </v>
      </c>
      <c r="AS49" s="4" t="str">
        <f t="shared" si="101"/>
        <v xml:space="preserve"> </v>
      </c>
      <c r="AT49" s="747" t="str">
        <f t="shared" si="102"/>
        <v xml:space="preserve"> </v>
      </c>
      <c r="AU49" s="4" t="str">
        <f t="shared" si="103"/>
        <v xml:space="preserve"> </v>
      </c>
      <c r="AV49" s="747" t="str">
        <f t="shared" si="104"/>
        <v xml:space="preserve"> </v>
      </c>
      <c r="AW49" s="4" t="str">
        <f t="shared" si="105"/>
        <v xml:space="preserve"> </v>
      </c>
      <c r="AX49" s="747" t="str">
        <f t="shared" si="106"/>
        <v xml:space="preserve"> </v>
      </c>
      <c r="AY49" s="4" t="str">
        <f t="shared" si="107"/>
        <v xml:space="preserve"> </v>
      </c>
      <c r="AZ49" s="747" t="str">
        <f t="shared" si="108"/>
        <v xml:space="preserve"> </v>
      </c>
      <c r="BA49" s="4" t="str">
        <f t="shared" si="109"/>
        <v xml:space="preserve"> </v>
      </c>
      <c r="BB49" s="747" t="str">
        <f t="shared" si="110"/>
        <v xml:space="preserve"> </v>
      </c>
      <c r="BC49" s="4">
        <f t="shared" si="111"/>
        <v>0.22</v>
      </c>
      <c r="BD49" s="747">
        <f t="shared" si="112"/>
        <v>25434.31111111111</v>
      </c>
      <c r="BE49" s="4" t="str">
        <f t="shared" si="113"/>
        <v xml:space="preserve"> </v>
      </c>
      <c r="BF49" s="747" t="str">
        <f t="shared" si="114"/>
        <v xml:space="preserve"> </v>
      </c>
      <c r="BG49" s="4" t="str">
        <f t="shared" si="115"/>
        <v xml:space="preserve"> </v>
      </c>
      <c r="BH49" s="747" t="str">
        <f t="shared" si="116"/>
        <v xml:space="preserve"> </v>
      </c>
      <c r="BI49" s="4" t="str">
        <f t="shared" si="117"/>
        <v xml:space="preserve"> </v>
      </c>
      <c r="BJ49" s="747" t="str">
        <f t="shared" si="118"/>
        <v xml:space="preserve"> </v>
      </c>
      <c r="BK49" s="4" t="str">
        <f t="shared" si="119"/>
        <v xml:space="preserve"> </v>
      </c>
      <c r="BL49" s="747" t="str">
        <f t="shared" si="120"/>
        <v xml:space="preserve"> </v>
      </c>
      <c r="BM49" s="4" t="str">
        <f t="shared" si="121"/>
        <v xml:space="preserve"> </v>
      </c>
      <c r="BN49" s="747" t="str">
        <f t="shared" si="122"/>
        <v xml:space="preserve"> </v>
      </c>
      <c r="BO49" s="4" t="str">
        <f t="shared" si="123"/>
        <v xml:space="preserve"> </v>
      </c>
      <c r="BP49" s="747" t="str">
        <f t="shared" si="124"/>
        <v xml:space="preserve"> </v>
      </c>
      <c r="BQ49" s="133" t="s">
        <v>201</v>
      </c>
      <c r="BR49" s="133"/>
      <c r="BS49" s="389"/>
      <c r="BT49" s="389"/>
      <c r="BU49" s="389"/>
      <c r="BV49" s="389"/>
      <c r="BW49" s="389"/>
      <c r="BX49" s="389"/>
      <c r="BY49" s="389"/>
      <c r="BZ49" s="389"/>
      <c r="CA49" s="389"/>
      <c r="CB49" s="163">
        <f t="shared" si="85"/>
        <v>0</v>
      </c>
      <c r="CC49" s="389"/>
      <c r="CD49" s="389"/>
      <c r="CE49" s="389"/>
      <c r="CF49" s="389"/>
      <c r="CG49" s="389"/>
      <c r="CH49" s="389"/>
      <c r="CI49" s="389"/>
      <c r="CJ49" s="389"/>
      <c r="CK49" s="389"/>
      <c r="CL49" s="389"/>
      <c r="CM49" s="389"/>
      <c r="CN49" s="389"/>
      <c r="CO49" s="389"/>
      <c r="CP49" s="389"/>
      <c r="CQ49" s="389"/>
      <c r="CR49" s="389"/>
      <c r="CS49" s="389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89"/>
      <c r="DJ49" s="389"/>
      <c r="DK49" s="389"/>
      <c r="DL49" s="389"/>
      <c r="DM49" s="389"/>
      <c r="DN49" s="389"/>
      <c r="DO49" s="389"/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89"/>
      <c r="EB49" s="389"/>
      <c r="EC49" s="389"/>
      <c r="ED49" s="389"/>
      <c r="EE49" s="389"/>
      <c r="EF49" s="389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89"/>
      <c r="FJ49" s="389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  <c r="FU49" s="389"/>
      <c r="FV49" s="389"/>
      <c r="FW49" s="389"/>
      <c r="FX49" s="720"/>
      <c r="FY49" s="721"/>
      <c r="FZ49" s="721"/>
      <c r="GA49" s="721"/>
      <c r="GB49" s="721"/>
      <c r="GC49" s="721"/>
      <c r="GD49" s="721"/>
      <c r="GE49" s="721"/>
      <c r="GF49" s="721"/>
      <c r="GG49" s="721"/>
      <c r="GH49" s="721"/>
      <c r="GI49" s="721"/>
      <c r="GJ49" s="721"/>
      <c r="GK49" s="721"/>
      <c r="GL49" s="721"/>
      <c r="GM49" s="721"/>
      <c r="GN49" s="721"/>
      <c r="GO49" s="721"/>
      <c r="GP49" s="721"/>
      <c r="GQ49" s="721"/>
      <c r="GR49" s="721"/>
      <c r="GS49" s="721"/>
      <c r="GT49" s="721"/>
      <c r="GU49" s="721"/>
      <c r="GV49" s="721"/>
      <c r="GW49" s="721"/>
      <c r="GX49" s="721"/>
      <c r="GY49" s="721"/>
      <c r="GZ49" s="721"/>
      <c r="HA49" s="721"/>
      <c r="HB49" s="721"/>
      <c r="HC49" s="721"/>
      <c r="HD49" s="721"/>
      <c r="HE49" s="721"/>
      <c r="HF49" s="721"/>
      <c r="HG49" s="721"/>
      <c r="HH49" s="721"/>
      <c r="HI49" s="721"/>
      <c r="HJ49" s="721"/>
      <c r="HK49" s="721"/>
      <c r="HL49" s="721"/>
      <c r="HM49" s="721"/>
      <c r="HN49" s="721"/>
      <c r="HO49" s="721"/>
      <c r="HP49" s="721"/>
      <c r="HQ49" s="721"/>
      <c r="HR49" s="721"/>
      <c r="HS49" s="721"/>
      <c r="HT49" s="721"/>
      <c r="HU49" s="721"/>
      <c r="HV49" s="721"/>
      <c r="HW49" s="721"/>
      <c r="HX49" s="721"/>
      <c r="HY49" s="721"/>
      <c r="HZ49" s="721"/>
      <c r="IA49" s="722"/>
      <c r="IB49" s="721"/>
      <c r="IC49" s="721"/>
      <c r="ID49" s="721"/>
      <c r="IE49" s="721"/>
      <c r="IF49" s="721"/>
      <c r="IG49" s="721"/>
      <c r="IH49" s="721"/>
      <c r="II49" s="721"/>
      <c r="IJ49" s="721"/>
      <c r="IK49" s="721"/>
      <c r="IL49" s="721"/>
      <c r="IM49" s="721"/>
      <c r="IN49" s="721"/>
      <c r="IO49" s="721"/>
      <c r="IP49" s="722"/>
      <c r="IQ49" s="721"/>
      <c r="IR49" s="721"/>
      <c r="IS49" s="721"/>
      <c r="IT49" s="723"/>
      <c r="IU49" s="721"/>
      <c r="IV49" s="721"/>
      <c r="IW49" s="721"/>
      <c r="IX49" s="721"/>
      <c r="IY49" s="721"/>
      <c r="IZ49" s="721"/>
      <c r="JA49" s="721"/>
      <c r="JB49" s="721"/>
      <c r="JC49" s="721"/>
      <c r="JD49" s="721"/>
      <c r="JE49" s="721"/>
      <c r="JF49" s="721"/>
      <c r="JG49" s="721"/>
      <c r="JH49" s="721"/>
      <c r="JI49" s="721"/>
      <c r="JJ49" s="721"/>
      <c r="JK49" s="721"/>
      <c r="JL49" s="721"/>
      <c r="JM49" s="721"/>
      <c r="JN49" s="721"/>
      <c r="JO49" s="721"/>
      <c r="JP49" s="721"/>
      <c r="JQ49" s="721"/>
      <c r="JR49" s="721"/>
      <c r="JS49" s="721"/>
      <c r="JT49" s="721"/>
      <c r="JU49" s="721"/>
      <c r="JV49" s="724"/>
      <c r="JX49" s="225"/>
    </row>
    <row r="50" spans="1:284" ht="16" thickBot="1">
      <c r="A50" s="905" t="s">
        <v>5</v>
      </c>
      <c r="B50" s="79">
        <f t="shared" si="86"/>
        <v>2</v>
      </c>
      <c r="C50" s="871" t="s">
        <v>47</v>
      </c>
      <c r="D50" s="249" t="s">
        <v>141</v>
      </c>
      <c r="E50" s="103" t="s">
        <v>158</v>
      </c>
      <c r="F50" s="888">
        <v>1.55</v>
      </c>
      <c r="G50" s="120">
        <f t="shared" si="39"/>
        <v>40.92</v>
      </c>
      <c r="H50" s="46"/>
      <c r="I50" s="3">
        <v>1.55</v>
      </c>
      <c r="J50" s="29"/>
      <c r="K50" s="18" t="s">
        <v>49</v>
      </c>
      <c r="L50" s="5"/>
      <c r="M50" s="71">
        <v>4</v>
      </c>
      <c r="N50" s="71">
        <v>5</v>
      </c>
      <c r="O50" s="70">
        <v>2</v>
      </c>
      <c r="P50" s="892">
        <v>15</v>
      </c>
      <c r="Q50" s="896">
        <v>124</v>
      </c>
      <c r="R50" s="46"/>
      <c r="S50" s="11"/>
      <c r="T50" s="546">
        <v>1.55</v>
      </c>
      <c r="U50" s="219">
        <f t="shared" si="80"/>
        <v>320850</v>
      </c>
      <c r="V50" s="1045" t="s">
        <v>643</v>
      </c>
      <c r="W50" s="1042">
        <f t="shared" si="87"/>
        <v>352935</v>
      </c>
      <c r="X50" s="537">
        <f t="shared" si="88"/>
        <v>59423.555555555555</v>
      </c>
      <c r="Y50" s="538">
        <f t="shared" si="89"/>
        <v>37112.269999999997</v>
      </c>
      <c r="Z50" s="1034">
        <f t="shared" si="90"/>
        <v>449470.82555555558</v>
      </c>
      <c r="AA50" s="883">
        <v>6</v>
      </c>
      <c r="AB50" s="270">
        <f t="shared" si="91"/>
        <v>31523.555555555555</v>
      </c>
      <c r="AC50" s="566">
        <v>0.25</v>
      </c>
      <c r="AD50" s="562">
        <f t="shared" si="92"/>
        <v>27900</v>
      </c>
      <c r="AE50" s="518"/>
      <c r="AF50" s="270">
        <f t="shared" si="93"/>
        <v>0</v>
      </c>
      <c r="AG50" s="270"/>
      <c r="AH50" s="562">
        <f t="shared" si="94"/>
        <v>0</v>
      </c>
      <c r="AI50" s="270"/>
      <c r="AJ50" s="228">
        <v>0</v>
      </c>
      <c r="AK50" s="902">
        <v>2018</v>
      </c>
      <c r="AL50" s="902">
        <v>2027</v>
      </c>
      <c r="AM50" s="18" t="str">
        <f t="shared" si="95"/>
        <v xml:space="preserve"> </v>
      </c>
      <c r="AN50" s="747" t="str">
        <f t="shared" si="96"/>
        <v xml:space="preserve"> </v>
      </c>
      <c r="AO50" s="4" t="str">
        <f t="shared" si="97"/>
        <v xml:space="preserve"> </v>
      </c>
      <c r="AP50" s="747" t="str">
        <f t="shared" si="98"/>
        <v xml:space="preserve"> </v>
      </c>
      <c r="AQ50" s="4" t="str">
        <f t="shared" si="99"/>
        <v xml:space="preserve"> </v>
      </c>
      <c r="AR50" s="747" t="str">
        <f t="shared" si="100"/>
        <v xml:space="preserve"> </v>
      </c>
      <c r="AS50" s="4" t="str">
        <f t="shared" si="101"/>
        <v xml:space="preserve"> </v>
      </c>
      <c r="AT50" s="747" t="str">
        <f t="shared" si="102"/>
        <v xml:space="preserve"> </v>
      </c>
      <c r="AU50" s="4" t="str">
        <f t="shared" si="103"/>
        <v xml:space="preserve"> </v>
      </c>
      <c r="AV50" s="747" t="str">
        <f t="shared" si="104"/>
        <v xml:space="preserve"> </v>
      </c>
      <c r="AW50" s="4" t="str">
        <f t="shared" si="105"/>
        <v xml:space="preserve"> </v>
      </c>
      <c r="AX50" s="747" t="str">
        <f t="shared" si="106"/>
        <v xml:space="preserve"> </v>
      </c>
      <c r="AY50" s="4" t="str">
        <f t="shared" si="107"/>
        <v xml:space="preserve"> </v>
      </c>
      <c r="AZ50" s="747" t="str">
        <f t="shared" si="108"/>
        <v xml:space="preserve"> </v>
      </c>
      <c r="BA50" s="4" t="str">
        <f t="shared" si="109"/>
        <v xml:space="preserve"> </v>
      </c>
      <c r="BB50" s="747" t="str">
        <f t="shared" si="110"/>
        <v xml:space="preserve"> </v>
      </c>
      <c r="BC50" s="4" t="str">
        <f t="shared" si="111"/>
        <v xml:space="preserve"> </v>
      </c>
      <c r="BD50" s="747" t="str">
        <f t="shared" si="112"/>
        <v xml:space="preserve"> </v>
      </c>
      <c r="BE50" s="4">
        <f t="shared" si="113"/>
        <v>1.55</v>
      </c>
      <c r="BF50" s="747">
        <f t="shared" si="114"/>
        <v>449470.82555555558</v>
      </c>
      <c r="BG50" s="4" t="str">
        <f t="shared" si="115"/>
        <v xml:space="preserve"> </v>
      </c>
      <c r="BH50" s="747" t="str">
        <f t="shared" si="116"/>
        <v xml:space="preserve"> </v>
      </c>
      <c r="BI50" s="4" t="str">
        <f t="shared" si="117"/>
        <v xml:space="preserve"> </v>
      </c>
      <c r="BJ50" s="747" t="str">
        <f t="shared" si="118"/>
        <v xml:space="preserve"> </v>
      </c>
      <c r="BK50" s="4" t="str">
        <f t="shared" si="119"/>
        <v xml:space="preserve"> </v>
      </c>
      <c r="BL50" s="747" t="str">
        <f t="shared" si="120"/>
        <v xml:space="preserve"> </v>
      </c>
      <c r="BM50" s="4" t="str">
        <f t="shared" si="121"/>
        <v xml:space="preserve"> </v>
      </c>
      <c r="BN50" s="747" t="str">
        <f t="shared" si="122"/>
        <v xml:space="preserve"> </v>
      </c>
      <c r="BO50" s="4" t="str">
        <f t="shared" si="123"/>
        <v xml:space="preserve"> </v>
      </c>
      <c r="BP50" s="747" t="str">
        <f t="shared" si="124"/>
        <v xml:space="preserve"> </v>
      </c>
      <c r="BQ50" s="133" t="s">
        <v>615</v>
      </c>
      <c r="BR50" s="133"/>
      <c r="BS50" s="389"/>
      <c r="BT50" s="389"/>
      <c r="BU50" s="389"/>
      <c r="BV50" s="389"/>
      <c r="BW50" s="389"/>
      <c r="BX50" s="389"/>
      <c r="BY50" s="389"/>
      <c r="BZ50" s="389"/>
      <c r="CA50" s="389"/>
      <c r="CB50" s="163">
        <f t="shared" si="85"/>
        <v>0</v>
      </c>
      <c r="CC50" s="389"/>
      <c r="CD50" s="389"/>
      <c r="CE50" s="389"/>
      <c r="CF50" s="389"/>
      <c r="CG50" s="389"/>
      <c r="CH50" s="389"/>
      <c r="CI50" s="389"/>
      <c r="CJ50" s="389"/>
      <c r="CK50" s="389"/>
      <c r="CL50" s="389"/>
      <c r="CM50" s="389"/>
      <c r="CN50" s="389"/>
      <c r="CO50" s="389"/>
      <c r="CP50" s="389"/>
      <c r="CQ50" s="389"/>
      <c r="CR50" s="389"/>
      <c r="CS50" s="389"/>
      <c r="CT50" s="389"/>
      <c r="CU50" s="389"/>
      <c r="CV50" s="389"/>
      <c r="CW50" s="389"/>
      <c r="CX50" s="389"/>
      <c r="CY50" s="389"/>
      <c r="CZ50" s="389"/>
      <c r="DA50" s="389"/>
      <c r="DB50" s="389"/>
      <c r="DC50" s="389"/>
      <c r="DD50" s="389"/>
      <c r="DE50" s="389"/>
      <c r="DF50" s="389"/>
      <c r="DG50" s="389"/>
      <c r="DH50" s="389"/>
      <c r="DI50" s="389"/>
      <c r="DJ50" s="389"/>
      <c r="DK50" s="389"/>
      <c r="DL50" s="389"/>
      <c r="DM50" s="389"/>
      <c r="DN50" s="389"/>
      <c r="DO50" s="389"/>
      <c r="DP50" s="389"/>
      <c r="DQ50" s="389"/>
      <c r="DR50" s="389"/>
      <c r="DS50" s="389"/>
      <c r="DT50" s="389"/>
      <c r="DU50" s="389"/>
      <c r="DV50" s="389"/>
      <c r="DW50" s="389"/>
      <c r="DX50" s="389"/>
      <c r="DY50" s="389"/>
      <c r="DZ50" s="389"/>
      <c r="EA50" s="389"/>
      <c r="EB50" s="389"/>
      <c r="EC50" s="389"/>
      <c r="ED50" s="389"/>
      <c r="EE50" s="389"/>
      <c r="EF50" s="389"/>
      <c r="EG50" s="389"/>
      <c r="EH50" s="389"/>
      <c r="EI50" s="389"/>
      <c r="EJ50" s="389"/>
      <c r="EK50" s="389"/>
      <c r="EL50" s="389"/>
      <c r="EM50" s="389"/>
      <c r="EN50" s="389"/>
      <c r="EO50" s="389"/>
      <c r="EP50" s="389"/>
      <c r="EQ50" s="389"/>
      <c r="ER50" s="389"/>
      <c r="ES50" s="389"/>
      <c r="ET50" s="389"/>
      <c r="EU50" s="389"/>
      <c r="EV50" s="389"/>
      <c r="EW50" s="389"/>
      <c r="EX50" s="389"/>
      <c r="EY50" s="389"/>
      <c r="EZ50" s="389"/>
      <c r="FA50" s="389"/>
      <c r="FB50" s="389"/>
      <c r="FC50" s="389"/>
      <c r="FD50" s="389"/>
      <c r="FE50" s="389"/>
      <c r="FF50" s="389"/>
      <c r="FG50" s="389"/>
      <c r="FH50" s="389"/>
      <c r="FI50" s="389"/>
      <c r="FJ50" s="389"/>
      <c r="FK50" s="389"/>
      <c r="FL50" s="389"/>
      <c r="FM50" s="389"/>
      <c r="FN50" s="389"/>
      <c r="FO50" s="389"/>
      <c r="FP50" s="389"/>
      <c r="FQ50" s="389"/>
      <c r="FR50" s="389"/>
      <c r="FS50" s="389"/>
      <c r="FT50" s="389"/>
      <c r="FU50" s="389"/>
      <c r="FV50" s="389"/>
      <c r="FW50" s="389"/>
      <c r="FX50" s="720"/>
      <c r="FY50" s="721"/>
      <c r="FZ50" s="721"/>
      <c r="GA50" s="721"/>
      <c r="GB50" s="721"/>
      <c r="GC50" s="721"/>
      <c r="GD50" s="721"/>
      <c r="GE50" s="721"/>
      <c r="GF50" s="721"/>
      <c r="GG50" s="721"/>
      <c r="GH50" s="721"/>
      <c r="GI50" s="721"/>
      <c r="GJ50" s="721"/>
      <c r="GK50" s="721"/>
      <c r="GL50" s="721"/>
      <c r="GM50" s="721"/>
      <c r="GN50" s="721"/>
      <c r="GO50" s="721"/>
      <c r="GP50" s="721"/>
      <c r="GQ50" s="721"/>
      <c r="GR50" s="721"/>
      <c r="GS50" s="721"/>
      <c r="GT50" s="721"/>
      <c r="GU50" s="721"/>
      <c r="GV50" s="721"/>
      <c r="GW50" s="721"/>
      <c r="GX50" s="721"/>
      <c r="GY50" s="721"/>
      <c r="GZ50" s="721"/>
      <c r="HA50" s="721"/>
      <c r="HB50" s="721"/>
      <c r="HC50" s="721"/>
      <c r="HD50" s="721"/>
      <c r="HE50" s="721"/>
      <c r="HF50" s="721"/>
      <c r="HG50" s="721"/>
      <c r="HH50" s="721"/>
      <c r="HI50" s="721"/>
      <c r="HJ50" s="721"/>
      <c r="HK50" s="721"/>
      <c r="HL50" s="721"/>
      <c r="HM50" s="721"/>
      <c r="HN50" s="721"/>
      <c r="HO50" s="721"/>
      <c r="HP50" s="721"/>
      <c r="HQ50" s="721"/>
      <c r="HR50" s="721"/>
      <c r="HS50" s="721"/>
      <c r="HT50" s="721"/>
      <c r="HU50" s="721"/>
      <c r="HV50" s="721"/>
      <c r="HW50" s="721"/>
      <c r="HX50" s="721"/>
      <c r="HY50" s="721"/>
      <c r="HZ50" s="721"/>
      <c r="IA50" s="722"/>
      <c r="IB50" s="721"/>
      <c r="IC50" s="721"/>
      <c r="ID50" s="721"/>
      <c r="IE50" s="721"/>
      <c r="IF50" s="721"/>
      <c r="IG50" s="721"/>
      <c r="IH50" s="721"/>
      <c r="II50" s="721"/>
      <c r="IJ50" s="721"/>
      <c r="IK50" s="721"/>
      <c r="IL50" s="721"/>
      <c r="IM50" s="721"/>
      <c r="IN50" s="721"/>
      <c r="IO50" s="721"/>
      <c r="IP50" s="722"/>
      <c r="IQ50" s="721"/>
      <c r="IR50" s="721"/>
      <c r="IS50" s="721"/>
      <c r="IT50" s="723"/>
      <c r="IU50" s="721"/>
      <c r="IV50" s="721"/>
      <c r="IW50" s="721"/>
      <c r="IX50" s="721"/>
      <c r="IY50" s="721"/>
      <c r="IZ50" s="721"/>
      <c r="JA50" s="721"/>
      <c r="JB50" s="721"/>
      <c r="JC50" s="721"/>
      <c r="JD50" s="721"/>
      <c r="JE50" s="721"/>
      <c r="JF50" s="721"/>
      <c r="JG50" s="721"/>
      <c r="JH50" s="721"/>
      <c r="JI50" s="721"/>
      <c r="JJ50" s="721"/>
      <c r="JK50" s="721"/>
      <c r="JL50" s="721"/>
      <c r="JM50" s="721"/>
      <c r="JN50" s="721"/>
      <c r="JO50" s="721"/>
      <c r="JP50" s="721"/>
      <c r="JQ50" s="721"/>
      <c r="JR50" s="721"/>
      <c r="JS50" s="721"/>
      <c r="JT50" s="721"/>
      <c r="JU50" s="721"/>
      <c r="JV50" s="724"/>
      <c r="JX50" s="225"/>
    </row>
    <row r="51" spans="1:284" ht="16" thickBot="1">
      <c r="A51" s="905" t="s">
        <v>5</v>
      </c>
      <c r="B51" s="79">
        <f t="shared" si="86"/>
        <v>1</v>
      </c>
      <c r="C51" s="871" t="s">
        <v>23</v>
      </c>
      <c r="D51" s="249" t="s">
        <v>162</v>
      </c>
      <c r="E51" s="103" t="s">
        <v>158</v>
      </c>
      <c r="F51" s="888">
        <v>1.58</v>
      </c>
      <c r="G51" s="120">
        <f t="shared" si="39"/>
        <v>42.5</v>
      </c>
      <c r="H51" s="46"/>
      <c r="I51" s="3">
        <f>F51</f>
        <v>1.58</v>
      </c>
      <c r="J51" s="29"/>
      <c r="K51" s="18">
        <v>1974</v>
      </c>
      <c r="L51" s="5"/>
      <c r="M51" s="71">
        <v>3</v>
      </c>
      <c r="N51" s="71">
        <v>2</v>
      </c>
      <c r="O51" s="70">
        <v>3</v>
      </c>
      <c r="P51" s="891">
        <f t="shared" ref="P51:P78" si="125">SUM(M51:O51)</f>
        <v>8</v>
      </c>
      <c r="Q51" s="896">
        <v>124</v>
      </c>
      <c r="R51" s="46"/>
      <c r="S51" s="3">
        <f>I51</f>
        <v>1.58</v>
      </c>
      <c r="T51" s="25"/>
      <c r="U51" s="219">
        <f t="shared" si="80"/>
        <v>118500</v>
      </c>
      <c r="V51" s="1045" t="s">
        <v>642</v>
      </c>
      <c r="W51" s="1042">
        <f t="shared" si="87"/>
        <v>118500</v>
      </c>
      <c r="X51" s="537">
        <f t="shared" si="88"/>
        <v>0</v>
      </c>
      <c r="Y51" s="538">
        <f t="shared" si="89"/>
        <v>500</v>
      </c>
      <c r="Z51" s="1034">
        <f t="shared" si="90"/>
        <v>119000</v>
      </c>
      <c r="AA51" s="883"/>
      <c r="AB51" s="270">
        <f t="shared" si="91"/>
        <v>0</v>
      </c>
      <c r="AC51" s="553"/>
      <c r="AD51" s="562">
        <f t="shared" si="92"/>
        <v>0</v>
      </c>
      <c r="AE51" s="518"/>
      <c r="AF51" s="270">
        <f t="shared" si="93"/>
        <v>0</v>
      </c>
      <c r="AG51" s="270"/>
      <c r="AH51" s="562">
        <f t="shared" si="94"/>
        <v>0</v>
      </c>
      <c r="AI51" s="270"/>
      <c r="AJ51" s="228">
        <v>0</v>
      </c>
      <c r="AK51" s="902">
        <v>2018</v>
      </c>
      <c r="AL51" s="902">
        <v>2028</v>
      </c>
      <c r="AM51" s="18" t="str">
        <f t="shared" si="95"/>
        <v xml:space="preserve"> </v>
      </c>
      <c r="AN51" s="747" t="str">
        <f t="shared" si="96"/>
        <v xml:space="preserve"> </v>
      </c>
      <c r="AO51" s="4" t="str">
        <f t="shared" si="97"/>
        <v xml:space="preserve"> </v>
      </c>
      <c r="AP51" s="747" t="str">
        <f t="shared" si="98"/>
        <v xml:space="preserve"> </v>
      </c>
      <c r="AQ51" s="4" t="str">
        <f t="shared" si="99"/>
        <v xml:space="preserve"> </v>
      </c>
      <c r="AR51" s="747" t="str">
        <f t="shared" si="100"/>
        <v xml:space="preserve"> </v>
      </c>
      <c r="AS51" s="4" t="str">
        <f t="shared" si="101"/>
        <v xml:space="preserve"> </v>
      </c>
      <c r="AT51" s="747" t="str">
        <f t="shared" si="102"/>
        <v xml:space="preserve"> </v>
      </c>
      <c r="AU51" s="4" t="str">
        <f t="shared" si="103"/>
        <v xml:space="preserve"> </v>
      </c>
      <c r="AV51" s="747" t="str">
        <f t="shared" si="104"/>
        <v xml:space="preserve"> </v>
      </c>
      <c r="AW51" s="4" t="str">
        <f t="shared" si="105"/>
        <v xml:space="preserve"> </v>
      </c>
      <c r="AX51" s="747" t="str">
        <f t="shared" si="106"/>
        <v xml:space="preserve"> </v>
      </c>
      <c r="AY51" s="4" t="str">
        <f t="shared" si="107"/>
        <v xml:space="preserve"> </v>
      </c>
      <c r="AZ51" s="747" t="str">
        <f t="shared" si="108"/>
        <v xml:space="preserve"> </v>
      </c>
      <c r="BA51" s="4" t="str">
        <f t="shared" si="109"/>
        <v xml:space="preserve"> </v>
      </c>
      <c r="BB51" s="747" t="str">
        <f t="shared" si="110"/>
        <v xml:space="preserve"> </v>
      </c>
      <c r="BC51" s="4" t="str">
        <f t="shared" si="111"/>
        <v xml:space="preserve"> </v>
      </c>
      <c r="BD51" s="747" t="str">
        <f t="shared" si="112"/>
        <v xml:space="preserve"> </v>
      </c>
      <c r="BE51" s="4" t="str">
        <f t="shared" si="113"/>
        <v xml:space="preserve"> </v>
      </c>
      <c r="BF51" s="747" t="str">
        <f t="shared" si="114"/>
        <v xml:space="preserve"> </v>
      </c>
      <c r="BG51" s="4">
        <f t="shared" si="115"/>
        <v>1.58</v>
      </c>
      <c r="BH51" s="747">
        <f t="shared" si="116"/>
        <v>119000</v>
      </c>
      <c r="BI51" s="4" t="str">
        <f t="shared" si="117"/>
        <v xml:space="preserve"> </v>
      </c>
      <c r="BJ51" s="747" t="str">
        <f t="shared" si="118"/>
        <v xml:space="preserve"> </v>
      </c>
      <c r="BK51" s="4" t="str">
        <f t="shared" si="119"/>
        <v xml:space="preserve"> </v>
      </c>
      <c r="BL51" s="747" t="str">
        <f t="shared" si="120"/>
        <v xml:space="preserve"> </v>
      </c>
      <c r="BM51" s="4" t="str">
        <f t="shared" si="121"/>
        <v xml:space="preserve"> </v>
      </c>
      <c r="BN51" s="747" t="str">
        <f t="shared" si="122"/>
        <v xml:space="preserve"> </v>
      </c>
      <c r="BO51" s="4" t="str">
        <f t="shared" si="123"/>
        <v xml:space="preserve"> </v>
      </c>
      <c r="BP51" s="747" t="str">
        <f t="shared" si="124"/>
        <v xml:space="preserve"> </v>
      </c>
      <c r="BQ51" s="133" t="s">
        <v>189</v>
      </c>
      <c r="BR51" s="133"/>
      <c r="BS51" s="389"/>
      <c r="BT51" s="389"/>
      <c r="BU51" s="389"/>
      <c r="BV51" s="389"/>
      <c r="BW51" s="389"/>
      <c r="BX51" s="389"/>
      <c r="BY51" s="389"/>
      <c r="BZ51" s="389"/>
      <c r="CA51" s="389"/>
      <c r="CB51" s="163">
        <f t="shared" si="85"/>
        <v>0</v>
      </c>
      <c r="CC51" s="389"/>
      <c r="CD51" s="389"/>
      <c r="CE51" s="389"/>
      <c r="CF51" s="389"/>
      <c r="CG51" s="389"/>
      <c r="CH51" s="389"/>
      <c r="CI51" s="389"/>
      <c r="CJ51" s="389"/>
      <c r="CK51" s="389"/>
      <c r="CL51" s="389"/>
      <c r="CM51" s="389"/>
      <c r="CN51" s="389"/>
      <c r="CO51" s="389"/>
      <c r="CP51" s="389"/>
      <c r="CQ51" s="389"/>
      <c r="CR51" s="389"/>
      <c r="CS51" s="389"/>
      <c r="CT51" s="389"/>
      <c r="CU51" s="389"/>
      <c r="CV51" s="389"/>
      <c r="CW51" s="389"/>
      <c r="CX51" s="389"/>
      <c r="CY51" s="389"/>
      <c r="CZ51" s="389"/>
      <c r="DA51" s="389"/>
      <c r="DB51" s="389"/>
      <c r="DC51" s="389"/>
      <c r="DD51" s="389"/>
      <c r="DE51" s="389"/>
      <c r="DF51" s="389"/>
      <c r="DG51" s="389"/>
      <c r="DH51" s="389"/>
      <c r="DI51" s="389"/>
      <c r="DJ51" s="389"/>
      <c r="DK51" s="389"/>
      <c r="DL51" s="389"/>
      <c r="DM51" s="389"/>
      <c r="DN51" s="389"/>
      <c r="DO51" s="389"/>
      <c r="DP51" s="389"/>
      <c r="DQ51" s="389"/>
      <c r="DR51" s="389"/>
      <c r="DS51" s="389"/>
      <c r="DT51" s="389"/>
      <c r="DU51" s="389"/>
      <c r="DV51" s="389"/>
      <c r="DW51" s="389"/>
      <c r="DX51" s="389"/>
      <c r="DY51" s="389"/>
      <c r="DZ51" s="389"/>
      <c r="EA51" s="389"/>
      <c r="EB51" s="389"/>
      <c r="EC51" s="389"/>
      <c r="ED51" s="389"/>
      <c r="EE51" s="389"/>
      <c r="EF51" s="389"/>
      <c r="EG51" s="389"/>
      <c r="EH51" s="389"/>
      <c r="EI51" s="389"/>
      <c r="EJ51" s="389"/>
      <c r="EK51" s="389"/>
      <c r="EL51" s="389"/>
      <c r="EM51" s="389"/>
      <c r="EN51" s="389"/>
      <c r="EO51" s="389"/>
      <c r="EP51" s="389"/>
      <c r="EQ51" s="389"/>
      <c r="ER51" s="389"/>
      <c r="ES51" s="389"/>
      <c r="ET51" s="389"/>
      <c r="EU51" s="389"/>
      <c r="EV51" s="389"/>
      <c r="EW51" s="389"/>
      <c r="EX51" s="389"/>
      <c r="EY51" s="389"/>
      <c r="EZ51" s="389"/>
      <c r="FA51" s="389"/>
      <c r="FB51" s="389"/>
      <c r="FC51" s="389"/>
      <c r="FD51" s="389"/>
      <c r="FE51" s="389"/>
      <c r="FF51" s="389"/>
      <c r="FG51" s="389"/>
      <c r="FH51" s="389"/>
      <c r="FI51" s="389"/>
      <c r="FJ51" s="389"/>
      <c r="FK51" s="389"/>
      <c r="FL51" s="389"/>
      <c r="FM51" s="389"/>
      <c r="FN51" s="389"/>
      <c r="FO51" s="389"/>
      <c r="FP51" s="389"/>
      <c r="FQ51" s="389"/>
      <c r="FR51" s="389"/>
      <c r="FS51" s="389"/>
      <c r="FT51" s="389"/>
      <c r="FU51" s="389"/>
      <c r="FV51" s="389"/>
      <c r="FW51" s="389"/>
      <c r="FX51" s="655" t="s">
        <v>841</v>
      </c>
      <c r="FY51" s="656">
        <v>149</v>
      </c>
      <c r="FZ51" s="656">
        <v>10315344</v>
      </c>
      <c r="GA51" s="656" t="s">
        <v>783</v>
      </c>
      <c r="GB51" s="656"/>
      <c r="GC51" s="656" t="s">
        <v>783</v>
      </c>
      <c r="GD51" s="656" t="s">
        <v>783</v>
      </c>
      <c r="GE51" s="656" t="s">
        <v>783</v>
      </c>
      <c r="GF51" s="656"/>
      <c r="GG51" s="656" t="s">
        <v>783</v>
      </c>
      <c r="GH51" s="656" t="s">
        <v>783</v>
      </c>
      <c r="GI51" s="656"/>
      <c r="GJ51" s="656" t="s">
        <v>783</v>
      </c>
      <c r="GK51" s="656" t="s">
        <v>781</v>
      </c>
      <c r="GL51" s="656" t="s">
        <v>783</v>
      </c>
      <c r="GM51" s="656" t="s">
        <v>783</v>
      </c>
      <c r="GN51" s="656" t="s">
        <v>783</v>
      </c>
      <c r="GO51" s="656" t="s">
        <v>783</v>
      </c>
      <c r="GP51" s="656" t="s">
        <v>783</v>
      </c>
      <c r="GQ51" s="656" t="s">
        <v>783</v>
      </c>
      <c r="GR51" s="656" t="s">
        <v>783</v>
      </c>
      <c r="GS51" s="656" t="s">
        <v>783</v>
      </c>
      <c r="GT51" s="656" t="s">
        <v>783</v>
      </c>
      <c r="GU51" s="656" t="s">
        <v>783</v>
      </c>
      <c r="GV51" s="656" t="s">
        <v>783</v>
      </c>
      <c r="GW51" s="656" t="s">
        <v>783</v>
      </c>
      <c r="GX51" s="656" t="s">
        <v>783</v>
      </c>
      <c r="GY51" s="656">
        <v>1649</v>
      </c>
      <c r="GZ51" s="656">
        <v>0</v>
      </c>
      <c r="HA51" s="656">
        <v>9</v>
      </c>
      <c r="HB51" s="656" t="s">
        <v>783</v>
      </c>
      <c r="HC51" s="656" t="s">
        <v>783</v>
      </c>
      <c r="HD51" s="656" t="s">
        <v>783</v>
      </c>
      <c r="HE51" s="656" t="s">
        <v>783</v>
      </c>
      <c r="HF51" s="656" t="s">
        <v>783</v>
      </c>
      <c r="HG51" s="656" t="s">
        <v>783</v>
      </c>
      <c r="HH51" s="656" t="s">
        <v>783</v>
      </c>
      <c r="HI51" s="656" t="s">
        <v>783</v>
      </c>
      <c r="HJ51" s="656" t="s">
        <v>783</v>
      </c>
      <c r="HK51" s="656" t="s">
        <v>783</v>
      </c>
      <c r="HL51" s="656" t="s">
        <v>783</v>
      </c>
      <c r="HM51" s="656" t="s">
        <v>783</v>
      </c>
      <c r="HN51" s="656" t="s">
        <v>783</v>
      </c>
      <c r="HO51" s="656" t="s">
        <v>783</v>
      </c>
      <c r="HP51" s="656" t="s">
        <v>783</v>
      </c>
      <c r="HQ51" s="656" t="s">
        <v>783</v>
      </c>
      <c r="HR51" s="656">
        <v>3980767</v>
      </c>
      <c r="HS51" s="656" t="s">
        <v>783</v>
      </c>
      <c r="HT51" s="656" t="s">
        <v>786</v>
      </c>
      <c r="HU51" s="656" t="s">
        <v>787</v>
      </c>
      <c r="HV51" s="656">
        <v>4</v>
      </c>
      <c r="HW51" s="656">
        <v>2006</v>
      </c>
      <c r="HX51" s="656">
        <v>63</v>
      </c>
      <c r="HY51" s="656">
        <v>0</v>
      </c>
      <c r="HZ51" s="656">
        <v>1214</v>
      </c>
      <c r="IA51" s="657">
        <v>38560.614988425928</v>
      </c>
      <c r="IB51" s="656" t="s">
        <v>788</v>
      </c>
      <c r="IC51" s="656">
        <v>3976289</v>
      </c>
      <c r="ID51" s="656" t="s">
        <v>783</v>
      </c>
      <c r="IE51" s="656">
        <v>1712</v>
      </c>
      <c r="IF51" s="656" t="s">
        <v>783</v>
      </c>
      <c r="IG51" s="656" t="s">
        <v>783</v>
      </c>
      <c r="IH51" s="656" t="s">
        <v>783</v>
      </c>
      <c r="II51" s="656" t="s">
        <v>783</v>
      </c>
      <c r="IJ51" s="656" t="s">
        <v>783</v>
      </c>
      <c r="IK51" s="656" t="s">
        <v>783</v>
      </c>
      <c r="IL51" s="656" t="s">
        <v>783</v>
      </c>
      <c r="IM51" s="656" t="s">
        <v>783</v>
      </c>
      <c r="IN51" s="656" t="s">
        <v>783</v>
      </c>
      <c r="IO51" s="656">
        <v>2108</v>
      </c>
      <c r="IP51" s="657">
        <v>37477.341331018521</v>
      </c>
      <c r="IQ51" s="656" t="s">
        <v>783</v>
      </c>
      <c r="IR51" s="656" t="s">
        <v>783</v>
      </c>
      <c r="IS51" s="656" t="s">
        <v>783</v>
      </c>
      <c r="IT51" s="656" t="s">
        <v>783</v>
      </c>
      <c r="IU51" s="656" t="s">
        <v>783</v>
      </c>
      <c r="IV51" s="656" t="s">
        <v>783</v>
      </c>
      <c r="IW51" s="656" t="s">
        <v>783</v>
      </c>
      <c r="IX51" s="656" t="s">
        <v>781</v>
      </c>
      <c r="IY51" s="656" t="s">
        <v>783</v>
      </c>
      <c r="IZ51" s="656" t="s">
        <v>783</v>
      </c>
      <c r="JA51" s="656" t="s">
        <v>783</v>
      </c>
      <c r="JB51" s="656" t="s">
        <v>783</v>
      </c>
      <c r="JC51" s="656" t="s">
        <v>783</v>
      </c>
      <c r="JD51" s="656">
        <v>329416</v>
      </c>
      <c r="JE51" s="656" t="s">
        <v>783</v>
      </c>
      <c r="JF51" s="656" t="s">
        <v>783</v>
      </c>
      <c r="JG51" s="656" t="s">
        <v>783</v>
      </c>
      <c r="JH51" s="656" t="s">
        <v>783</v>
      </c>
      <c r="JI51" s="656" t="s">
        <v>783</v>
      </c>
      <c r="JJ51" s="656" t="s">
        <v>783</v>
      </c>
      <c r="JK51" s="656" t="s">
        <v>783</v>
      </c>
      <c r="JL51" s="656" t="s">
        <v>783</v>
      </c>
      <c r="JM51" s="656">
        <v>4</v>
      </c>
      <c r="JN51" s="656" t="s">
        <v>783</v>
      </c>
      <c r="JO51" s="656" t="s">
        <v>783</v>
      </c>
      <c r="JP51" s="656" t="s">
        <v>783</v>
      </c>
      <c r="JQ51" s="656" t="s">
        <v>783</v>
      </c>
      <c r="JR51" s="656" t="s">
        <v>783</v>
      </c>
      <c r="JS51" s="656" t="s">
        <v>783</v>
      </c>
      <c r="JT51" s="656" t="s">
        <v>783</v>
      </c>
      <c r="JU51" s="656" t="s">
        <v>842</v>
      </c>
      <c r="JV51" s="659">
        <v>1200.8223499999999</v>
      </c>
      <c r="JW51">
        <f>JV51</f>
        <v>1200.8223499999999</v>
      </c>
      <c r="JX51" s="225">
        <v>0.22742847537878785</v>
      </c>
    </row>
    <row r="52" spans="1:284" ht="16" thickBot="1">
      <c r="A52" s="905" t="s">
        <v>5</v>
      </c>
      <c r="B52" s="79">
        <f t="shared" si="86"/>
        <v>1</v>
      </c>
      <c r="C52" s="871" t="s">
        <v>122</v>
      </c>
      <c r="D52" s="249" t="s">
        <v>185</v>
      </c>
      <c r="E52" s="103" t="s">
        <v>197</v>
      </c>
      <c r="F52" s="888">
        <v>1.1000000000000001</v>
      </c>
      <c r="G52" s="120">
        <f t="shared" si="39"/>
        <v>43.6</v>
      </c>
      <c r="H52" s="46"/>
      <c r="I52" s="3">
        <v>1.1000000000000001</v>
      </c>
      <c r="J52" s="29"/>
      <c r="K52" s="18">
        <v>1978</v>
      </c>
      <c r="L52" s="5"/>
      <c r="M52" s="71">
        <v>3</v>
      </c>
      <c r="N52" s="71">
        <v>4</v>
      </c>
      <c r="O52" s="253">
        <v>2</v>
      </c>
      <c r="P52" s="891">
        <f t="shared" si="125"/>
        <v>9</v>
      </c>
      <c r="Q52" s="897">
        <f>O52*N52*M52</f>
        <v>24</v>
      </c>
      <c r="R52" s="46"/>
      <c r="S52" s="3">
        <v>1.1000000000000001</v>
      </c>
      <c r="T52" s="43"/>
      <c r="U52" s="219">
        <f>S52*$Z$146</f>
        <v>82500</v>
      </c>
      <c r="V52" s="219" t="s">
        <v>642</v>
      </c>
      <c r="W52" s="1042">
        <f t="shared" si="87"/>
        <v>82500</v>
      </c>
      <c r="X52" s="537">
        <f t="shared" si="88"/>
        <v>0</v>
      </c>
      <c r="Y52" s="538">
        <f t="shared" si="89"/>
        <v>500</v>
      </c>
      <c r="Z52" s="1034">
        <f t="shared" si="90"/>
        <v>83000</v>
      </c>
      <c r="AA52" s="883"/>
      <c r="AB52" s="270">
        <f t="shared" si="91"/>
        <v>0</v>
      </c>
      <c r="AC52" s="553"/>
      <c r="AD52" s="562">
        <f t="shared" si="92"/>
        <v>0</v>
      </c>
      <c r="AE52" s="518"/>
      <c r="AF52" s="270">
        <f t="shared" si="93"/>
        <v>0</v>
      </c>
      <c r="AG52" s="270"/>
      <c r="AH52" s="562">
        <f t="shared" si="94"/>
        <v>0</v>
      </c>
      <c r="AI52" s="270"/>
      <c r="AJ52" s="228">
        <v>0</v>
      </c>
      <c r="AK52" s="902">
        <v>2020</v>
      </c>
      <c r="AL52" s="902">
        <v>2028</v>
      </c>
      <c r="AM52" s="18" t="str">
        <f t="shared" si="95"/>
        <v xml:space="preserve"> </v>
      </c>
      <c r="AN52" s="747" t="str">
        <f t="shared" si="96"/>
        <v xml:space="preserve"> </v>
      </c>
      <c r="AO52" s="4" t="str">
        <f t="shared" si="97"/>
        <v xml:space="preserve"> </v>
      </c>
      <c r="AP52" s="747" t="str">
        <f t="shared" si="98"/>
        <v xml:space="preserve"> </v>
      </c>
      <c r="AQ52" s="4" t="str">
        <f t="shared" si="99"/>
        <v xml:space="preserve"> </v>
      </c>
      <c r="AR52" s="747" t="str">
        <f t="shared" si="100"/>
        <v xml:space="preserve"> </v>
      </c>
      <c r="AS52" s="4" t="str">
        <f t="shared" si="101"/>
        <v xml:space="preserve"> </v>
      </c>
      <c r="AT52" s="747" t="str">
        <f t="shared" si="102"/>
        <v xml:space="preserve"> </v>
      </c>
      <c r="AU52" s="4" t="str">
        <f t="shared" si="103"/>
        <v xml:space="preserve"> </v>
      </c>
      <c r="AV52" s="747" t="str">
        <f t="shared" si="104"/>
        <v xml:space="preserve"> </v>
      </c>
      <c r="AW52" s="4" t="str">
        <f t="shared" si="105"/>
        <v xml:space="preserve"> </v>
      </c>
      <c r="AX52" s="747" t="str">
        <f t="shared" si="106"/>
        <v xml:space="preserve"> </v>
      </c>
      <c r="AY52" s="4" t="str">
        <f t="shared" si="107"/>
        <v xml:space="preserve"> </v>
      </c>
      <c r="AZ52" s="747" t="str">
        <f t="shared" si="108"/>
        <v xml:space="preserve"> </v>
      </c>
      <c r="BA52" s="4" t="str">
        <f t="shared" si="109"/>
        <v xml:space="preserve"> </v>
      </c>
      <c r="BB52" s="747" t="str">
        <f t="shared" si="110"/>
        <v xml:space="preserve"> </v>
      </c>
      <c r="BC52" s="4" t="str">
        <f t="shared" si="111"/>
        <v xml:space="preserve"> </v>
      </c>
      <c r="BD52" s="747" t="str">
        <f t="shared" si="112"/>
        <v xml:space="preserve"> </v>
      </c>
      <c r="BE52" s="4" t="str">
        <f t="shared" si="113"/>
        <v xml:space="preserve"> </v>
      </c>
      <c r="BF52" s="747" t="str">
        <f t="shared" si="114"/>
        <v xml:space="preserve"> </v>
      </c>
      <c r="BG52" s="4">
        <f t="shared" si="115"/>
        <v>1.1000000000000001</v>
      </c>
      <c r="BH52" s="747">
        <f t="shared" si="116"/>
        <v>83000</v>
      </c>
      <c r="BI52" s="4" t="str">
        <f t="shared" si="117"/>
        <v xml:space="preserve"> </v>
      </c>
      <c r="BJ52" s="747" t="str">
        <f t="shared" si="118"/>
        <v xml:space="preserve"> </v>
      </c>
      <c r="BK52" s="4" t="str">
        <f t="shared" si="119"/>
        <v xml:space="preserve"> </v>
      </c>
      <c r="BL52" s="747" t="str">
        <f t="shared" si="120"/>
        <v xml:space="preserve"> </v>
      </c>
      <c r="BM52" s="4" t="str">
        <f t="shared" si="121"/>
        <v xml:space="preserve"> </v>
      </c>
      <c r="BN52" s="747" t="str">
        <f t="shared" si="122"/>
        <v xml:space="preserve"> </v>
      </c>
      <c r="BO52" s="4" t="str">
        <f t="shared" si="123"/>
        <v xml:space="preserve"> </v>
      </c>
      <c r="BP52" s="747" t="str">
        <f t="shared" si="124"/>
        <v xml:space="preserve"> </v>
      </c>
      <c r="BQ52" s="133" t="s">
        <v>202</v>
      </c>
      <c r="BR52" s="133"/>
      <c r="BS52" s="389"/>
      <c r="BT52" s="389"/>
      <c r="BU52" s="389"/>
      <c r="BV52" s="389"/>
      <c r="BW52" s="389"/>
      <c r="BX52" s="389"/>
      <c r="BY52" s="389"/>
      <c r="BZ52" s="389"/>
      <c r="CA52" s="389"/>
      <c r="CB52" s="163">
        <f t="shared" si="85"/>
        <v>0</v>
      </c>
      <c r="CC52" s="389"/>
      <c r="CD52" s="389"/>
      <c r="CE52" s="389"/>
      <c r="CF52" s="389"/>
      <c r="CG52" s="389"/>
      <c r="CH52" s="389"/>
      <c r="CI52" s="389"/>
      <c r="CJ52" s="389"/>
      <c r="CK52" s="389"/>
      <c r="CL52" s="389"/>
      <c r="CM52" s="389"/>
      <c r="CN52" s="389"/>
      <c r="CO52" s="389"/>
      <c r="CP52" s="389"/>
      <c r="CQ52" s="389"/>
      <c r="CR52" s="389"/>
      <c r="CS52" s="389"/>
      <c r="CT52" s="389"/>
      <c r="CU52" s="389"/>
      <c r="CV52" s="389"/>
      <c r="CW52" s="389"/>
      <c r="CX52" s="389"/>
      <c r="CY52" s="389"/>
      <c r="CZ52" s="389"/>
      <c r="DA52" s="389"/>
      <c r="DB52" s="389"/>
      <c r="DC52" s="389"/>
      <c r="DD52" s="389"/>
      <c r="DE52" s="389"/>
      <c r="DF52" s="389"/>
      <c r="DG52" s="389"/>
      <c r="DH52" s="389"/>
      <c r="DI52" s="389"/>
      <c r="DJ52" s="389"/>
      <c r="DK52" s="389"/>
      <c r="DL52" s="389"/>
      <c r="DM52" s="389"/>
      <c r="DN52" s="389"/>
      <c r="DO52" s="389"/>
      <c r="DP52" s="389"/>
      <c r="DQ52" s="389"/>
      <c r="DR52" s="389"/>
      <c r="DS52" s="389"/>
      <c r="DT52" s="389"/>
      <c r="DU52" s="389"/>
      <c r="DV52" s="389"/>
      <c r="DW52" s="389"/>
      <c r="DX52" s="389"/>
      <c r="DY52" s="389"/>
      <c r="DZ52" s="389"/>
      <c r="EA52" s="389"/>
      <c r="EB52" s="389"/>
      <c r="EC52" s="389"/>
      <c r="ED52" s="389"/>
      <c r="EE52" s="389"/>
      <c r="EF52" s="389"/>
      <c r="EG52" s="389"/>
      <c r="EH52" s="389"/>
      <c r="EI52" s="389"/>
      <c r="EJ52" s="389"/>
      <c r="EK52" s="389"/>
      <c r="EL52" s="389"/>
      <c r="EM52" s="389"/>
      <c r="EN52" s="389"/>
      <c r="EO52" s="389"/>
      <c r="EP52" s="389"/>
      <c r="EQ52" s="389"/>
      <c r="ER52" s="389"/>
      <c r="ES52" s="389"/>
      <c r="ET52" s="389"/>
      <c r="EU52" s="389"/>
      <c r="EV52" s="389"/>
      <c r="EW52" s="389"/>
      <c r="EX52" s="389"/>
      <c r="EY52" s="389"/>
      <c r="EZ52" s="389"/>
      <c r="FA52" s="389"/>
      <c r="FB52" s="389"/>
      <c r="FC52" s="389"/>
      <c r="FD52" s="389"/>
      <c r="FE52" s="389"/>
      <c r="FF52" s="389"/>
      <c r="FG52" s="389"/>
      <c r="FH52" s="389"/>
      <c r="FI52" s="389"/>
      <c r="FJ52" s="389"/>
      <c r="FK52" s="389"/>
      <c r="FL52" s="389"/>
      <c r="FM52" s="389"/>
      <c r="FN52" s="389"/>
      <c r="FO52" s="389"/>
      <c r="FP52" s="389"/>
      <c r="FQ52" s="389"/>
      <c r="FR52" s="389"/>
      <c r="FS52" s="389"/>
      <c r="FT52" s="389"/>
      <c r="FU52" s="389"/>
      <c r="FV52" s="389"/>
      <c r="FW52" s="389"/>
      <c r="FX52" s="625" t="s">
        <v>414</v>
      </c>
      <c r="FY52" s="626">
        <v>106</v>
      </c>
      <c r="FZ52" s="626">
        <v>30289381</v>
      </c>
      <c r="GA52" s="626">
        <v>40</v>
      </c>
      <c r="GB52" s="626" t="s">
        <v>779</v>
      </c>
      <c r="GC52" s="626">
        <v>22</v>
      </c>
      <c r="GD52" s="626">
        <v>2006</v>
      </c>
      <c r="GE52" s="626">
        <v>2</v>
      </c>
      <c r="GF52" s="626" t="s">
        <v>148</v>
      </c>
      <c r="GG52" s="626">
        <v>2</v>
      </c>
      <c r="GH52" s="626">
        <v>2</v>
      </c>
      <c r="GI52" s="626" t="s">
        <v>148</v>
      </c>
      <c r="GJ52" s="626">
        <v>2</v>
      </c>
      <c r="GK52" s="626" t="s">
        <v>781</v>
      </c>
      <c r="GL52" s="626" t="s">
        <v>782</v>
      </c>
      <c r="GM52" s="626">
        <v>66</v>
      </c>
      <c r="GN52" s="626" t="s">
        <v>783</v>
      </c>
      <c r="GO52" s="626">
        <v>0</v>
      </c>
      <c r="GP52" s="626">
        <v>0</v>
      </c>
      <c r="GQ52" s="626">
        <v>4</v>
      </c>
      <c r="GR52" s="626">
        <v>2</v>
      </c>
      <c r="GS52" s="626">
        <v>1</v>
      </c>
      <c r="GT52" s="626" t="s">
        <v>783</v>
      </c>
      <c r="GU52" s="626" t="s">
        <v>783</v>
      </c>
      <c r="GV52" s="626" t="s">
        <v>783</v>
      </c>
      <c r="GW52" s="626" t="s">
        <v>783</v>
      </c>
      <c r="GX52" s="626" t="s">
        <v>783</v>
      </c>
      <c r="GY52" s="626">
        <v>1649</v>
      </c>
      <c r="GZ52" s="626">
        <v>1.48</v>
      </c>
      <c r="HA52" s="626">
        <v>5</v>
      </c>
      <c r="HB52" s="626" t="s">
        <v>783</v>
      </c>
      <c r="HC52" s="626" t="s">
        <v>782</v>
      </c>
      <c r="HD52" s="626">
        <v>35</v>
      </c>
      <c r="HE52" s="626" t="s">
        <v>783</v>
      </c>
      <c r="HF52" s="626">
        <v>0</v>
      </c>
      <c r="HG52" s="626" t="s">
        <v>783</v>
      </c>
      <c r="HH52" s="626">
        <v>0</v>
      </c>
      <c r="HI52" s="626">
        <v>1</v>
      </c>
      <c r="HJ52" s="626">
        <v>45</v>
      </c>
      <c r="HK52" s="626" t="s">
        <v>784</v>
      </c>
      <c r="HL52" s="626" t="s">
        <v>785</v>
      </c>
      <c r="HM52" s="626" t="s">
        <v>783</v>
      </c>
      <c r="HN52" s="626" t="s">
        <v>783</v>
      </c>
      <c r="HO52" s="626" t="s">
        <v>783</v>
      </c>
      <c r="HP52" s="626" t="s">
        <v>783</v>
      </c>
      <c r="HQ52" s="626" t="s">
        <v>783</v>
      </c>
      <c r="HR52" s="626">
        <v>3980163</v>
      </c>
      <c r="HS52" s="626" t="s">
        <v>783</v>
      </c>
      <c r="HT52" s="626" t="s">
        <v>786</v>
      </c>
      <c r="HU52" s="626" t="s">
        <v>787</v>
      </c>
      <c r="HV52" s="626">
        <v>4</v>
      </c>
      <c r="HW52" s="626">
        <v>2014</v>
      </c>
      <c r="HX52" s="626">
        <v>63</v>
      </c>
      <c r="HY52" s="626">
        <v>2640</v>
      </c>
      <c r="HZ52" s="626">
        <v>10454</v>
      </c>
      <c r="IA52" s="627">
        <v>41697.500081018516</v>
      </c>
      <c r="IB52" s="626" t="s">
        <v>788</v>
      </c>
      <c r="IC52" s="626">
        <v>3975685</v>
      </c>
      <c r="ID52" s="626">
        <v>2014</v>
      </c>
      <c r="IE52" s="626">
        <v>1712</v>
      </c>
      <c r="IF52" s="626" t="s">
        <v>783</v>
      </c>
      <c r="IG52" s="626" t="s">
        <v>783</v>
      </c>
      <c r="IH52" s="626" t="s">
        <v>783</v>
      </c>
      <c r="II52" s="626" t="s">
        <v>783</v>
      </c>
      <c r="IJ52" s="626" t="s">
        <v>783</v>
      </c>
      <c r="IK52" s="626" t="s">
        <v>783</v>
      </c>
      <c r="IL52" s="626" t="s">
        <v>783</v>
      </c>
      <c r="IM52" s="626" t="s">
        <v>783</v>
      </c>
      <c r="IN52" s="626" t="s">
        <v>783</v>
      </c>
      <c r="IO52" s="626">
        <v>1649</v>
      </c>
      <c r="IP52" s="627">
        <v>37477.354571759257</v>
      </c>
      <c r="IQ52" s="626">
        <v>1</v>
      </c>
      <c r="IR52" s="626" t="s">
        <v>793</v>
      </c>
      <c r="IS52" s="626">
        <v>1</v>
      </c>
      <c r="IT52" s="665">
        <v>40544</v>
      </c>
      <c r="IU52" s="626" t="s">
        <v>783</v>
      </c>
      <c r="IV52" s="626" t="s">
        <v>783</v>
      </c>
      <c r="IW52" s="626" t="s">
        <v>783</v>
      </c>
      <c r="IX52" s="626" t="s">
        <v>781</v>
      </c>
      <c r="IY52" s="626">
        <v>45</v>
      </c>
      <c r="IZ52" s="626" t="s">
        <v>789</v>
      </c>
      <c r="JA52" s="626" t="s">
        <v>783</v>
      </c>
      <c r="JB52" s="626" t="s">
        <v>783</v>
      </c>
      <c r="JC52" s="626" t="s">
        <v>783</v>
      </c>
      <c r="JD52" s="626">
        <v>329417</v>
      </c>
      <c r="JE52" s="626" t="s">
        <v>783</v>
      </c>
      <c r="JF52" s="626" t="s">
        <v>783</v>
      </c>
      <c r="JG52" s="626" t="s">
        <v>795</v>
      </c>
      <c r="JH52" s="626">
        <v>40</v>
      </c>
      <c r="JI52" s="626" t="s">
        <v>783</v>
      </c>
      <c r="JJ52" s="626" t="s">
        <v>783</v>
      </c>
      <c r="JK52" s="626" t="s">
        <v>783</v>
      </c>
      <c r="JL52" s="626" t="s">
        <v>790</v>
      </c>
      <c r="JM52" s="626">
        <v>4</v>
      </c>
      <c r="JN52" s="626">
        <v>2</v>
      </c>
      <c r="JO52" s="626" t="s">
        <v>783</v>
      </c>
      <c r="JP52" s="626">
        <v>10711928</v>
      </c>
      <c r="JQ52" s="626">
        <v>2011</v>
      </c>
      <c r="JR52" s="626">
        <v>3</v>
      </c>
      <c r="JS52" s="626" t="s">
        <v>783</v>
      </c>
      <c r="JT52" s="626" t="s">
        <v>783</v>
      </c>
      <c r="JU52" s="626" t="s">
        <v>844</v>
      </c>
      <c r="JV52" s="628">
        <v>7772.1464219999998</v>
      </c>
      <c r="JW52">
        <f>SUM(JV52:JV52)</f>
        <v>7772.1464219999998</v>
      </c>
      <c r="JX52" s="225">
        <v>1.9693191092803028</v>
      </c>
    </row>
    <row r="53" spans="1:284" ht="16" thickBot="1">
      <c r="A53" s="905" t="s">
        <v>5</v>
      </c>
      <c r="B53" s="79">
        <f t="shared" si="86"/>
        <v>1</v>
      </c>
      <c r="C53" s="871" t="s">
        <v>226</v>
      </c>
      <c r="D53" s="249" t="s">
        <v>135</v>
      </c>
      <c r="E53" s="103" t="s">
        <v>224</v>
      </c>
      <c r="F53" s="888">
        <v>1</v>
      </c>
      <c r="G53" s="120">
        <f t="shared" si="39"/>
        <v>44.6</v>
      </c>
      <c r="H53" s="46"/>
      <c r="I53" s="33">
        <v>1</v>
      </c>
      <c r="J53" s="29"/>
      <c r="K53" s="18">
        <v>1991</v>
      </c>
      <c r="L53" s="5"/>
      <c r="M53" s="71">
        <v>4</v>
      </c>
      <c r="N53" s="71">
        <v>4</v>
      </c>
      <c r="O53" s="70">
        <v>2</v>
      </c>
      <c r="P53" s="891">
        <f t="shared" si="125"/>
        <v>10</v>
      </c>
      <c r="Q53" s="897">
        <f>O53*N53*M53</f>
        <v>32</v>
      </c>
      <c r="R53" s="46"/>
      <c r="S53" s="547">
        <f>I53</f>
        <v>1</v>
      </c>
      <c r="T53" s="25"/>
      <c r="U53" s="219">
        <f t="shared" ref="U53:U84" si="126">S53*$Z$146+T53*$AA$146</f>
        <v>75000</v>
      </c>
      <c r="V53" s="219" t="s">
        <v>642</v>
      </c>
      <c r="W53" s="1042">
        <f t="shared" si="87"/>
        <v>75000</v>
      </c>
      <c r="X53" s="537">
        <f t="shared" si="88"/>
        <v>0</v>
      </c>
      <c r="Y53" s="538">
        <f t="shared" si="89"/>
        <v>500</v>
      </c>
      <c r="Z53" s="1034">
        <f t="shared" si="90"/>
        <v>75500</v>
      </c>
      <c r="AA53" s="883"/>
      <c r="AB53" s="270">
        <f t="shared" si="91"/>
        <v>0</v>
      </c>
      <c r="AC53" s="553"/>
      <c r="AD53" s="562">
        <f t="shared" si="92"/>
        <v>0</v>
      </c>
      <c r="AE53" s="518"/>
      <c r="AF53" s="270">
        <f t="shared" si="93"/>
        <v>0</v>
      </c>
      <c r="AG53" s="270"/>
      <c r="AH53" s="562">
        <f t="shared" si="94"/>
        <v>0</v>
      </c>
      <c r="AI53" s="270"/>
      <c r="AJ53" s="228">
        <v>0</v>
      </c>
      <c r="AK53" s="902">
        <v>2019</v>
      </c>
      <c r="AL53" s="902">
        <v>2028</v>
      </c>
      <c r="AM53" s="18" t="str">
        <f t="shared" si="95"/>
        <v xml:space="preserve"> </v>
      </c>
      <c r="AN53" s="747" t="str">
        <f t="shared" si="96"/>
        <v xml:space="preserve"> </v>
      </c>
      <c r="AO53" s="4" t="str">
        <f t="shared" si="97"/>
        <v xml:space="preserve"> </v>
      </c>
      <c r="AP53" s="747" t="str">
        <f t="shared" si="98"/>
        <v xml:space="preserve"> </v>
      </c>
      <c r="AQ53" s="4" t="str">
        <f t="shared" si="99"/>
        <v xml:space="preserve"> </v>
      </c>
      <c r="AR53" s="747" t="str">
        <f t="shared" si="100"/>
        <v xml:space="preserve"> </v>
      </c>
      <c r="AS53" s="4" t="str">
        <f t="shared" si="101"/>
        <v xml:space="preserve"> </v>
      </c>
      <c r="AT53" s="747" t="str">
        <f t="shared" si="102"/>
        <v xml:space="preserve"> </v>
      </c>
      <c r="AU53" s="4" t="str">
        <f t="shared" si="103"/>
        <v xml:space="preserve"> </v>
      </c>
      <c r="AV53" s="747" t="str">
        <f t="shared" si="104"/>
        <v xml:space="preserve"> </v>
      </c>
      <c r="AW53" s="4" t="str">
        <f t="shared" si="105"/>
        <v xml:space="preserve"> </v>
      </c>
      <c r="AX53" s="747" t="str">
        <f t="shared" si="106"/>
        <v xml:space="preserve"> </v>
      </c>
      <c r="AY53" s="4" t="str">
        <f t="shared" si="107"/>
        <v xml:space="preserve"> </v>
      </c>
      <c r="AZ53" s="747" t="str">
        <f t="shared" si="108"/>
        <v xml:space="preserve"> </v>
      </c>
      <c r="BA53" s="4" t="str">
        <f t="shared" si="109"/>
        <v xml:space="preserve"> </v>
      </c>
      <c r="BB53" s="747" t="str">
        <f t="shared" si="110"/>
        <v xml:space="preserve"> </v>
      </c>
      <c r="BC53" s="4" t="str">
        <f t="shared" si="111"/>
        <v xml:space="preserve"> </v>
      </c>
      <c r="BD53" s="747" t="str">
        <f t="shared" si="112"/>
        <v xml:space="preserve"> </v>
      </c>
      <c r="BE53" s="4" t="str">
        <f t="shared" si="113"/>
        <v xml:space="preserve"> </v>
      </c>
      <c r="BF53" s="747" t="str">
        <f t="shared" si="114"/>
        <v xml:space="preserve"> </v>
      </c>
      <c r="BG53" s="4">
        <f t="shared" si="115"/>
        <v>1</v>
      </c>
      <c r="BH53" s="747">
        <f t="shared" si="116"/>
        <v>75500</v>
      </c>
      <c r="BI53" s="4" t="str">
        <f t="shared" si="117"/>
        <v xml:space="preserve"> </v>
      </c>
      <c r="BJ53" s="747" t="str">
        <f t="shared" si="118"/>
        <v xml:space="preserve"> </v>
      </c>
      <c r="BK53" s="4" t="str">
        <f t="shared" si="119"/>
        <v xml:space="preserve"> </v>
      </c>
      <c r="BL53" s="747" t="str">
        <f t="shared" si="120"/>
        <v xml:space="preserve"> </v>
      </c>
      <c r="BM53" s="4" t="str">
        <f t="shared" si="121"/>
        <v xml:space="preserve"> </v>
      </c>
      <c r="BN53" s="747" t="str">
        <f t="shared" si="122"/>
        <v xml:space="preserve"> </v>
      </c>
      <c r="BO53" s="4" t="str">
        <f t="shared" si="123"/>
        <v xml:space="preserve"> </v>
      </c>
      <c r="BP53" s="747" t="str">
        <f t="shared" si="124"/>
        <v xml:space="preserve"> </v>
      </c>
      <c r="BQ53" s="133"/>
      <c r="BR53" s="133"/>
      <c r="BS53" s="389"/>
      <c r="BT53" s="389"/>
      <c r="BU53" s="389"/>
      <c r="BV53" s="389"/>
      <c r="BW53" s="389"/>
      <c r="BX53" s="389"/>
      <c r="BY53" s="389"/>
      <c r="BZ53" s="389"/>
      <c r="CA53" s="389"/>
      <c r="CB53" s="163">
        <f t="shared" si="85"/>
        <v>0</v>
      </c>
      <c r="CC53" s="389"/>
      <c r="CD53" s="389"/>
      <c r="CE53" s="389"/>
      <c r="CF53" s="389"/>
      <c r="CG53" s="389"/>
      <c r="CH53" s="389"/>
      <c r="CI53" s="389"/>
      <c r="CJ53" s="389"/>
      <c r="CK53" s="389"/>
      <c r="CL53" s="389"/>
      <c r="CM53" s="389"/>
      <c r="CN53" s="389"/>
      <c r="CO53" s="389"/>
      <c r="CP53" s="389"/>
      <c r="CQ53" s="389"/>
      <c r="CR53" s="389"/>
      <c r="CS53" s="389"/>
      <c r="CT53" s="389"/>
      <c r="CU53" s="389"/>
      <c r="CV53" s="389"/>
      <c r="CW53" s="389"/>
      <c r="CX53" s="389"/>
      <c r="CY53" s="389"/>
      <c r="CZ53" s="389"/>
      <c r="DA53" s="389"/>
      <c r="DB53" s="389"/>
      <c r="DC53" s="389"/>
      <c r="DD53" s="389"/>
      <c r="DE53" s="389"/>
      <c r="DF53" s="389"/>
      <c r="DG53" s="389"/>
      <c r="DH53" s="389"/>
      <c r="DI53" s="389"/>
      <c r="DJ53" s="389"/>
      <c r="DK53" s="389"/>
      <c r="DL53" s="389"/>
      <c r="DM53" s="389"/>
      <c r="DN53" s="389"/>
      <c r="DO53" s="389"/>
      <c r="DP53" s="389"/>
      <c r="DQ53" s="389"/>
      <c r="DR53" s="389"/>
      <c r="DS53" s="389"/>
      <c r="DT53" s="389"/>
      <c r="DU53" s="389"/>
      <c r="DV53" s="389"/>
      <c r="DW53" s="389"/>
      <c r="DX53" s="389"/>
      <c r="DY53" s="389"/>
      <c r="DZ53" s="389"/>
      <c r="EA53" s="389"/>
      <c r="EB53" s="389"/>
      <c r="EC53" s="389"/>
      <c r="ED53" s="389"/>
      <c r="EE53" s="389"/>
      <c r="EF53" s="389"/>
      <c r="EG53" s="389"/>
      <c r="EH53" s="389"/>
      <c r="EI53" s="389"/>
      <c r="EJ53" s="389"/>
      <c r="EK53" s="389"/>
      <c r="EL53" s="389"/>
      <c r="EM53" s="389"/>
      <c r="EN53" s="389"/>
      <c r="EO53" s="389"/>
      <c r="EP53" s="389"/>
      <c r="EQ53" s="389"/>
      <c r="ER53" s="389"/>
      <c r="ES53" s="389"/>
      <c r="ET53" s="389"/>
      <c r="EU53" s="389"/>
      <c r="EV53" s="389"/>
      <c r="EW53" s="389"/>
      <c r="EX53" s="389"/>
      <c r="EY53" s="389"/>
      <c r="EZ53" s="389"/>
      <c r="FA53" s="389"/>
      <c r="FB53" s="389"/>
      <c r="FC53" s="389"/>
      <c r="FD53" s="389"/>
      <c r="FE53" s="389"/>
      <c r="FF53" s="389"/>
      <c r="FG53" s="389"/>
      <c r="FH53" s="389"/>
      <c r="FI53" s="389"/>
      <c r="FJ53" s="389"/>
      <c r="FK53" s="389"/>
      <c r="FL53" s="389"/>
      <c r="FM53" s="389"/>
      <c r="FN53" s="389"/>
      <c r="FO53" s="389"/>
      <c r="FP53" s="389"/>
      <c r="FQ53" s="389"/>
      <c r="FR53" s="389"/>
      <c r="FS53" s="389"/>
      <c r="FT53" s="389"/>
      <c r="FU53" s="389"/>
      <c r="FV53" s="389"/>
      <c r="FW53" s="389"/>
      <c r="FX53" s="625" t="s">
        <v>414</v>
      </c>
      <c r="FY53" s="626">
        <v>106</v>
      </c>
      <c r="FZ53" s="626">
        <v>30289381</v>
      </c>
      <c r="GA53" s="626">
        <v>40</v>
      </c>
      <c r="GB53" s="626" t="s">
        <v>779</v>
      </c>
      <c r="GC53" s="626">
        <v>22</v>
      </c>
      <c r="GD53" s="626">
        <v>2006</v>
      </c>
      <c r="GE53" s="626">
        <v>2</v>
      </c>
      <c r="GF53" s="626" t="s">
        <v>148</v>
      </c>
      <c r="GG53" s="626">
        <v>2</v>
      </c>
      <c r="GH53" s="626">
        <v>2</v>
      </c>
      <c r="GI53" s="626" t="s">
        <v>148</v>
      </c>
      <c r="GJ53" s="626">
        <v>2</v>
      </c>
      <c r="GK53" s="626" t="s">
        <v>781</v>
      </c>
      <c r="GL53" s="626" t="s">
        <v>782</v>
      </c>
      <c r="GM53" s="626">
        <v>66</v>
      </c>
      <c r="GN53" s="626" t="s">
        <v>783</v>
      </c>
      <c r="GO53" s="626">
        <v>0</v>
      </c>
      <c r="GP53" s="626">
        <v>0</v>
      </c>
      <c r="GQ53" s="626">
        <v>4</v>
      </c>
      <c r="GR53" s="626">
        <v>2</v>
      </c>
      <c r="GS53" s="626">
        <v>1</v>
      </c>
      <c r="GT53" s="626" t="s">
        <v>783</v>
      </c>
      <c r="GU53" s="626" t="s">
        <v>783</v>
      </c>
      <c r="GV53" s="626" t="s">
        <v>783</v>
      </c>
      <c r="GW53" s="626" t="s">
        <v>783</v>
      </c>
      <c r="GX53" s="626" t="s">
        <v>783</v>
      </c>
      <c r="GY53" s="626">
        <v>1649</v>
      </c>
      <c r="GZ53" s="626">
        <v>1.48</v>
      </c>
      <c r="HA53" s="626">
        <v>5</v>
      </c>
      <c r="HB53" s="626" t="s">
        <v>783</v>
      </c>
      <c r="HC53" s="626" t="s">
        <v>782</v>
      </c>
      <c r="HD53" s="626">
        <v>35</v>
      </c>
      <c r="HE53" s="626" t="s">
        <v>783</v>
      </c>
      <c r="HF53" s="626">
        <v>0</v>
      </c>
      <c r="HG53" s="626" t="s">
        <v>783</v>
      </c>
      <c r="HH53" s="626">
        <v>0</v>
      </c>
      <c r="HI53" s="626">
        <v>1</v>
      </c>
      <c r="HJ53" s="626">
        <v>45</v>
      </c>
      <c r="HK53" s="626" t="s">
        <v>784</v>
      </c>
      <c r="HL53" s="626" t="s">
        <v>785</v>
      </c>
      <c r="HM53" s="626" t="s">
        <v>783</v>
      </c>
      <c r="HN53" s="626" t="s">
        <v>783</v>
      </c>
      <c r="HO53" s="626" t="s">
        <v>783</v>
      </c>
      <c r="HP53" s="626" t="s">
        <v>783</v>
      </c>
      <c r="HQ53" s="626" t="s">
        <v>783</v>
      </c>
      <c r="HR53" s="626">
        <v>3980163</v>
      </c>
      <c r="HS53" s="626" t="s">
        <v>783</v>
      </c>
      <c r="HT53" s="626" t="s">
        <v>786</v>
      </c>
      <c r="HU53" s="626" t="s">
        <v>787</v>
      </c>
      <c r="HV53" s="626">
        <v>4</v>
      </c>
      <c r="HW53" s="626">
        <v>2014</v>
      </c>
      <c r="HX53" s="626">
        <v>63</v>
      </c>
      <c r="HY53" s="626">
        <v>2640</v>
      </c>
      <c r="HZ53" s="626">
        <v>10454</v>
      </c>
      <c r="IA53" s="627">
        <v>41697.500081018516</v>
      </c>
      <c r="IB53" s="626" t="s">
        <v>788</v>
      </c>
      <c r="IC53" s="626">
        <v>3975685</v>
      </c>
      <c r="ID53" s="626">
        <v>2014</v>
      </c>
      <c r="IE53" s="626">
        <v>1712</v>
      </c>
      <c r="IF53" s="626" t="s">
        <v>783</v>
      </c>
      <c r="IG53" s="626" t="s">
        <v>783</v>
      </c>
      <c r="IH53" s="626" t="s">
        <v>783</v>
      </c>
      <c r="II53" s="626" t="s">
        <v>783</v>
      </c>
      <c r="IJ53" s="626" t="s">
        <v>783</v>
      </c>
      <c r="IK53" s="626" t="s">
        <v>783</v>
      </c>
      <c r="IL53" s="626" t="s">
        <v>783</v>
      </c>
      <c r="IM53" s="626" t="s">
        <v>783</v>
      </c>
      <c r="IN53" s="626" t="s">
        <v>783</v>
      </c>
      <c r="IO53" s="626">
        <v>1649</v>
      </c>
      <c r="IP53" s="627">
        <v>37477.354571759257</v>
      </c>
      <c r="IQ53" s="626">
        <v>1</v>
      </c>
      <c r="IR53" s="626" t="s">
        <v>793</v>
      </c>
      <c r="IS53" s="626">
        <v>1</v>
      </c>
      <c r="IT53" s="665">
        <v>40544</v>
      </c>
      <c r="IU53" s="626" t="s">
        <v>783</v>
      </c>
      <c r="IV53" s="626" t="s">
        <v>783</v>
      </c>
      <c r="IW53" s="626" t="s">
        <v>783</v>
      </c>
      <c r="IX53" s="626" t="s">
        <v>781</v>
      </c>
      <c r="IY53" s="626">
        <v>45</v>
      </c>
      <c r="IZ53" s="626" t="s">
        <v>789</v>
      </c>
      <c r="JA53" s="626" t="s">
        <v>783</v>
      </c>
      <c r="JB53" s="626" t="s">
        <v>783</v>
      </c>
      <c r="JC53" s="626" t="s">
        <v>783</v>
      </c>
      <c r="JD53" s="626">
        <v>329417</v>
      </c>
      <c r="JE53" s="626" t="s">
        <v>783</v>
      </c>
      <c r="JF53" s="626" t="s">
        <v>783</v>
      </c>
      <c r="JG53" s="626" t="s">
        <v>795</v>
      </c>
      <c r="JH53" s="626">
        <v>40</v>
      </c>
      <c r="JI53" s="626" t="s">
        <v>783</v>
      </c>
      <c r="JJ53" s="626" t="s">
        <v>783</v>
      </c>
      <c r="JK53" s="626" t="s">
        <v>783</v>
      </c>
      <c r="JL53" s="626" t="s">
        <v>790</v>
      </c>
      <c r="JM53" s="626">
        <v>4</v>
      </c>
      <c r="JN53" s="626">
        <v>2</v>
      </c>
      <c r="JO53" s="626" t="s">
        <v>783</v>
      </c>
      <c r="JP53" s="626">
        <v>10711928</v>
      </c>
      <c r="JQ53" s="626">
        <v>2011</v>
      </c>
      <c r="JR53" s="626">
        <v>3</v>
      </c>
      <c r="JS53" s="626" t="s">
        <v>783</v>
      </c>
      <c r="JT53" s="626" t="s">
        <v>783</v>
      </c>
      <c r="JU53" s="626" t="s">
        <v>844</v>
      </c>
      <c r="JV53" s="628">
        <v>7772.1464219999998</v>
      </c>
      <c r="JW53">
        <f>SUM(JV53:JV53)</f>
        <v>7772.1464219999998</v>
      </c>
      <c r="JX53" s="225">
        <v>1.9693191092803028</v>
      </c>
    </row>
    <row r="54" spans="1:284" ht="16" thickBot="1">
      <c r="A54" s="905" t="s">
        <v>5</v>
      </c>
      <c r="B54" s="79">
        <f t="shared" si="86"/>
        <v>1</v>
      </c>
      <c r="C54" s="871" t="s">
        <v>66</v>
      </c>
      <c r="D54" s="249" t="s">
        <v>168</v>
      </c>
      <c r="E54" s="103" t="s">
        <v>158</v>
      </c>
      <c r="F54" s="888">
        <v>0.6</v>
      </c>
      <c r="G54" s="120">
        <f t="shared" si="39"/>
        <v>45.2</v>
      </c>
      <c r="H54" s="46"/>
      <c r="I54" s="3">
        <v>0.6</v>
      </c>
      <c r="J54" s="29"/>
      <c r="K54" s="18"/>
      <c r="L54" s="5"/>
      <c r="M54" s="71">
        <v>3</v>
      </c>
      <c r="N54" s="71">
        <v>4</v>
      </c>
      <c r="O54" s="70">
        <v>3</v>
      </c>
      <c r="P54" s="891">
        <f t="shared" si="125"/>
        <v>10</v>
      </c>
      <c r="Q54" s="897">
        <f>O54*N54*M54</f>
        <v>36</v>
      </c>
      <c r="R54" s="46"/>
      <c r="S54" s="3">
        <v>0.6</v>
      </c>
      <c r="T54" s="25"/>
      <c r="U54" s="219">
        <f t="shared" si="126"/>
        <v>45000</v>
      </c>
      <c r="V54" s="219" t="s">
        <v>642</v>
      </c>
      <c r="W54" s="1042">
        <f t="shared" si="87"/>
        <v>45000</v>
      </c>
      <c r="X54" s="537">
        <f t="shared" si="88"/>
        <v>23002.666666666664</v>
      </c>
      <c r="Y54" s="538">
        <f t="shared" si="89"/>
        <v>500</v>
      </c>
      <c r="Z54" s="1034">
        <f t="shared" si="90"/>
        <v>68502.666666666657</v>
      </c>
      <c r="AA54" s="883">
        <v>6</v>
      </c>
      <c r="AB54" s="270">
        <f t="shared" si="91"/>
        <v>12202.666666666666</v>
      </c>
      <c r="AC54" s="566">
        <v>0.25</v>
      </c>
      <c r="AD54" s="562">
        <f t="shared" si="92"/>
        <v>10800</v>
      </c>
      <c r="AE54" s="518"/>
      <c r="AF54" s="270">
        <f t="shared" si="93"/>
        <v>0</v>
      </c>
      <c r="AG54" s="270"/>
      <c r="AH54" s="562">
        <f t="shared" si="94"/>
        <v>0</v>
      </c>
      <c r="AI54" s="270"/>
      <c r="AJ54" s="228">
        <v>0</v>
      </c>
      <c r="AK54" s="902">
        <v>2018</v>
      </c>
      <c r="AL54" s="902">
        <v>2028</v>
      </c>
      <c r="AM54" s="18" t="str">
        <f t="shared" si="95"/>
        <v xml:space="preserve"> </v>
      </c>
      <c r="AN54" s="747" t="str">
        <f t="shared" si="96"/>
        <v xml:space="preserve"> </v>
      </c>
      <c r="AO54" s="4" t="str">
        <f t="shared" si="97"/>
        <v xml:space="preserve"> </v>
      </c>
      <c r="AP54" s="747" t="str">
        <f t="shared" si="98"/>
        <v xml:space="preserve"> </v>
      </c>
      <c r="AQ54" s="4" t="str">
        <f t="shared" si="99"/>
        <v xml:space="preserve"> </v>
      </c>
      <c r="AR54" s="747" t="str">
        <f t="shared" si="100"/>
        <v xml:space="preserve"> </v>
      </c>
      <c r="AS54" s="4" t="str">
        <f t="shared" si="101"/>
        <v xml:space="preserve"> </v>
      </c>
      <c r="AT54" s="747" t="str">
        <f t="shared" si="102"/>
        <v xml:space="preserve"> </v>
      </c>
      <c r="AU54" s="4" t="str">
        <f t="shared" si="103"/>
        <v xml:space="preserve"> </v>
      </c>
      <c r="AV54" s="747" t="str">
        <f t="shared" si="104"/>
        <v xml:space="preserve"> </v>
      </c>
      <c r="AW54" s="4" t="str">
        <f t="shared" si="105"/>
        <v xml:space="preserve"> </v>
      </c>
      <c r="AX54" s="747" t="str">
        <f t="shared" si="106"/>
        <v xml:space="preserve"> </v>
      </c>
      <c r="AY54" s="4" t="str">
        <f t="shared" si="107"/>
        <v xml:space="preserve"> </v>
      </c>
      <c r="AZ54" s="747" t="str">
        <f t="shared" si="108"/>
        <v xml:space="preserve"> </v>
      </c>
      <c r="BA54" s="4" t="str">
        <f t="shared" si="109"/>
        <v xml:space="preserve"> </v>
      </c>
      <c r="BB54" s="747" t="str">
        <f t="shared" si="110"/>
        <v xml:space="preserve"> </v>
      </c>
      <c r="BC54" s="4" t="str">
        <f t="shared" si="111"/>
        <v xml:space="preserve"> </v>
      </c>
      <c r="BD54" s="747" t="str">
        <f t="shared" si="112"/>
        <v xml:space="preserve"> </v>
      </c>
      <c r="BE54" s="4" t="str">
        <f t="shared" si="113"/>
        <v xml:space="preserve"> </v>
      </c>
      <c r="BF54" s="747" t="str">
        <f t="shared" si="114"/>
        <v xml:space="preserve"> </v>
      </c>
      <c r="BG54" s="4">
        <f t="shared" si="115"/>
        <v>0.6</v>
      </c>
      <c r="BH54" s="747">
        <f t="shared" si="116"/>
        <v>68502.666666666657</v>
      </c>
      <c r="BI54" s="4" t="str">
        <f t="shared" si="117"/>
        <v xml:space="preserve"> </v>
      </c>
      <c r="BJ54" s="747" t="str">
        <f t="shared" si="118"/>
        <v xml:space="preserve"> </v>
      </c>
      <c r="BK54" s="4" t="str">
        <f t="shared" si="119"/>
        <v xml:space="preserve"> </v>
      </c>
      <c r="BL54" s="747" t="str">
        <f t="shared" si="120"/>
        <v xml:space="preserve"> </v>
      </c>
      <c r="BM54" s="4" t="str">
        <f t="shared" si="121"/>
        <v xml:space="preserve"> </v>
      </c>
      <c r="BN54" s="747" t="str">
        <f t="shared" si="122"/>
        <v xml:space="preserve"> </v>
      </c>
      <c r="BO54" s="4" t="str">
        <f t="shared" si="123"/>
        <v xml:space="preserve"> </v>
      </c>
      <c r="BP54" s="747" t="str">
        <f t="shared" si="124"/>
        <v xml:space="preserve"> </v>
      </c>
      <c r="BQ54" s="133"/>
      <c r="BR54" s="133"/>
      <c r="BS54" s="389"/>
      <c r="BT54" s="389"/>
      <c r="BU54" s="389"/>
      <c r="BV54" s="389"/>
      <c r="BW54" s="389"/>
      <c r="BX54" s="389"/>
      <c r="BY54" s="389"/>
      <c r="BZ54" s="389"/>
      <c r="CA54" s="389"/>
      <c r="CB54" s="163">
        <f t="shared" si="85"/>
        <v>0</v>
      </c>
      <c r="CC54" s="389"/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89"/>
      <c r="EF54" s="389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  <c r="FK54" s="389"/>
      <c r="FL54" s="389"/>
      <c r="FM54" s="389"/>
      <c r="FN54" s="389"/>
      <c r="FO54" s="389"/>
      <c r="FP54" s="389"/>
      <c r="FQ54" s="389"/>
      <c r="FR54" s="389"/>
      <c r="FS54" s="389"/>
      <c r="FT54" s="389"/>
      <c r="FU54" s="389"/>
      <c r="FV54" s="389"/>
      <c r="FW54" s="389"/>
      <c r="FX54" s="625" t="s">
        <v>395</v>
      </c>
      <c r="FY54" s="626">
        <v>126</v>
      </c>
      <c r="FZ54" s="626">
        <v>35434488</v>
      </c>
      <c r="GA54" s="626">
        <v>55</v>
      </c>
      <c r="GB54" s="626" t="s">
        <v>798</v>
      </c>
      <c r="GC54" s="626">
        <v>22</v>
      </c>
      <c r="GD54" s="626">
        <v>1995</v>
      </c>
      <c r="GE54" s="626">
        <v>0</v>
      </c>
      <c r="GF54" s="626" t="s">
        <v>792</v>
      </c>
      <c r="GG54" s="626">
        <v>0</v>
      </c>
      <c r="GH54" s="626">
        <v>0</v>
      </c>
      <c r="GI54" s="626" t="s">
        <v>792</v>
      </c>
      <c r="GJ54" s="626">
        <v>0</v>
      </c>
      <c r="GK54" s="626" t="s">
        <v>781</v>
      </c>
      <c r="GL54" s="626" t="s">
        <v>782</v>
      </c>
      <c r="GM54" s="626">
        <v>66</v>
      </c>
      <c r="GN54" s="626" t="s">
        <v>783</v>
      </c>
      <c r="GO54" s="626">
        <v>0</v>
      </c>
      <c r="GP54" s="626">
        <v>0</v>
      </c>
      <c r="GQ54" s="626">
        <v>4</v>
      </c>
      <c r="GR54" s="626">
        <v>2</v>
      </c>
      <c r="GS54" s="626">
        <v>3</v>
      </c>
      <c r="GT54" s="626" t="s">
        <v>783</v>
      </c>
      <c r="GU54" s="626" t="s">
        <v>783</v>
      </c>
      <c r="GV54" s="626" t="s">
        <v>783</v>
      </c>
      <c r="GW54" s="626" t="s">
        <v>783</v>
      </c>
      <c r="GX54" s="626" t="s">
        <v>783</v>
      </c>
      <c r="GY54" s="626">
        <v>1649</v>
      </c>
      <c r="GZ54" s="626">
        <v>0.55000000000000004</v>
      </c>
      <c r="HA54" s="626">
        <v>5</v>
      </c>
      <c r="HB54" s="626" t="s">
        <v>783</v>
      </c>
      <c r="HC54" s="626" t="s">
        <v>782</v>
      </c>
      <c r="HD54" s="626">
        <v>15</v>
      </c>
      <c r="HE54" s="626" t="s">
        <v>783</v>
      </c>
      <c r="HF54" s="626">
        <v>0</v>
      </c>
      <c r="HG54" s="626" t="s">
        <v>783</v>
      </c>
      <c r="HH54" s="626">
        <v>0</v>
      </c>
      <c r="HI54" s="626">
        <v>1</v>
      </c>
      <c r="HJ54" s="626">
        <v>45</v>
      </c>
      <c r="HK54" s="626" t="s">
        <v>784</v>
      </c>
      <c r="HL54" s="626" t="s">
        <v>785</v>
      </c>
      <c r="HM54" s="626" t="s">
        <v>783</v>
      </c>
      <c r="HN54" s="626" t="s">
        <v>783</v>
      </c>
      <c r="HO54" s="626" t="s">
        <v>783</v>
      </c>
      <c r="HP54" s="626" t="s">
        <v>783</v>
      </c>
      <c r="HQ54" s="626" t="s">
        <v>783</v>
      </c>
      <c r="HR54" s="626">
        <v>3979924</v>
      </c>
      <c r="HS54" s="626" t="s">
        <v>783</v>
      </c>
      <c r="HT54" s="626" t="s">
        <v>786</v>
      </c>
      <c r="HU54" s="626" t="s">
        <v>787</v>
      </c>
      <c r="HV54" s="626">
        <v>4</v>
      </c>
      <c r="HW54" s="626">
        <v>2016</v>
      </c>
      <c r="HX54" s="626">
        <v>63</v>
      </c>
      <c r="HY54" s="626">
        <v>1215</v>
      </c>
      <c r="HZ54" s="626">
        <v>4119</v>
      </c>
      <c r="IA54" s="627">
        <v>42347.555590277778</v>
      </c>
      <c r="IB54" s="626" t="s">
        <v>788</v>
      </c>
      <c r="IC54" s="626">
        <v>3975446</v>
      </c>
      <c r="ID54" s="626">
        <v>2016</v>
      </c>
      <c r="IE54" s="626">
        <v>1712</v>
      </c>
      <c r="IF54" s="626" t="s">
        <v>783</v>
      </c>
      <c r="IG54" s="626" t="s">
        <v>783</v>
      </c>
      <c r="IH54" s="626" t="s">
        <v>783</v>
      </c>
      <c r="II54" s="626" t="s">
        <v>783</v>
      </c>
      <c r="IJ54" s="626" t="s">
        <v>783</v>
      </c>
      <c r="IK54" s="626" t="s">
        <v>783</v>
      </c>
      <c r="IL54" s="626" t="s">
        <v>783</v>
      </c>
      <c r="IM54" s="626" t="s">
        <v>783</v>
      </c>
      <c r="IN54" s="626" t="s">
        <v>783</v>
      </c>
      <c r="IO54" s="626">
        <v>1649</v>
      </c>
      <c r="IP54" s="627">
        <v>37477.354571759257</v>
      </c>
      <c r="IQ54" s="626">
        <v>2</v>
      </c>
      <c r="IR54" s="626" t="s">
        <v>793</v>
      </c>
      <c r="IS54" s="626">
        <v>3</v>
      </c>
      <c r="IT54" s="665">
        <v>41275</v>
      </c>
      <c r="IU54" s="626" t="s">
        <v>783</v>
      </c>
      <c r="IV54" s="626" t="s">
        <v>783</v>
      </c>
      <c r="IW54" s="626" t="s">
        <v>783</v>
      </c>
      <c r="IX54" s="626" t="s">
        <v>781</v>
      </c>
      <c r="IY54" s="626">
        <v>45</v>
      </c>
      <c r="IZ54" s="626" t="s">
        <v>789</v>
      </c>
      <c r="JA54" s="626" t="s">
        <v>783</v>
      </c>
      <c r="JB54" s="626" t="s">
        <v>783</v>
      </c>
      <c r="JC54" s="626" t="s">
        <v>783</v>
      </c>
      <c r="JD54" s="626">
        <v>329418</v>
      </c>
      <c r="JE54" s="626" t="s">
        <v>783</v>
      </c>
      <c r="JF54" s="626" t="s">
        <v>783</v>
      </c>
      <c r="JG54" s="626" t="s">
        <v>804</v>
      </c>
      <c r="JH54" s="626">
        <v>55</v>
      </c>
      <c r="JI54" s="626" t="s">
        <v>783</v>
      </c>
      <c r="JJ54" s="626" t="s">
        <v>783</v>
      </c>
      <c r="JK54" s="626" t="s">
        <v>783</v>
      </c>
      <c r="JL54" s="626" t="s">
        <v>790</v>
      </c>
      <c r="JM54" s="626">
        <v>4</v>
      </c>
      <c r="JN54" s="626">
        <v>3</v>
      </c>
      <c r="JO54" s="626" t="s">
        <v>783</v>
      </c>
      <c r="JP54" s="626">
        <v>10711928</v>
      </c>
      <c r="JQ54" s="626">
        <v>2011</v>
      </c>
      <c r="JR54" s="626">
        <v>3</v>
      </c>
      <c r="JS54" s="626" t="s">
        <v>783</v>
      </c>
      <c r="JT54" s="626" t="s">
        <v>783</v>
      </c>
      <c r="JU54" s="626" t="s">
        <v>845</v>
      </c>
      <c r="JV54" s="628">
        <v>2880.3597669999999</v>
      </c>
      <c r="JW54">
        <f>SUM(JV54:JV54)</f>
        <v>2880.3597669999999</v>
      </c>
      <c r="JX54" s="225">
        <v>2.0610491454545454</v>
      </c>
    </row>
    <row r="55" spans="1:284" ht="16" thickBot="1">
      <c r="A55" s="905" t="s">
        <v>5</v>
      </c>
      <c r="B55" s="79">
        <f t="shared" si="86"/>
        <v>1</v>
      </c>
      <c r="C55" s="871" t="s">
        <v>4</v>
      </c>
      <c r="D55" s="249" t="s">
        <v>135</v>
      </c>
      <c r="E55" s="103" t="s">
        <v>158</v>
      </c>
      <c r="F55" s="888">
        <v>1.36</v>
      </c>
      <c r="G55" s="120">
        <f t="shared" si="39"/>
        <v>46.56</v>
      </c>
      <c r="H55" s="46"/>
      <c r="I55" s="33">
        <v>1.36</v>
      </c>
      <c r="J55" s="29"/>
      <c r="K55" s="18" t="s">
        <v>6</v>
      </c>
      <c r="L55" s="5"/>
      <c r="M55" s="71">
        <v>4</v>
      </c>
      <c r="N55" s="71">
        <v>5</v>
      </c>
      <c r="O55" s="70">
        <v>2</v>
      </c>
      <c r="P55" s="891">
        <f t="shared" si="125"/>
        <v>11</v>
      </c>
      <c r="Q55" s="897">
        <f>O55*N55*M55</f>
        <v>40</v>
      </c>
      <c r="R55" s="46"/>
      <c r="S55" s="547">
        <f>I55</f>
        <v>1.36</v>
      </c>
      <c r="T55" s="25"/>
      <c r="U55" s="219">
        <f t="shared" si="126"/>
        <v>102000.00000000001</v>
      </c>
      <c r="V55" s="219" t="s">
        <v>642</v>
      </c>
      <c r="W55" s="1042">
        <f t="shared" si="87"/>
        <v>102000.00000000001</v>
      </c>
      <c r="X55" s="537">
        <f t="shared" si="88"/>
        <v>0</v>
      </c>
      <c r="Y55" s="538">
        <f t="shared" si="89"/>
        <v>500</v>
      </c>
      <c r="Z55" s="1034">
        <f t="shared" si="90"/>
        <v>102500.00000000001</v>
      </c>
      <c r="AA55" s="883"/>
      <c r="AB55" s="270">
        <f t="shared" si="91"/>
        <v>0</v>
      </c>
      <c r="AC55" s="553"/>
      <c r="AD55" s="562">
        <f t="shared" si="92"/>
        <v>0</v>
      </c>
      <c r="AE55" s="518"/>
      <c r="AF55" s="270">
        <f t="shared" si="93"/>
        <v>0</v>
      </c>
      <c r="AG55" s="270"/>
      <c r="AH55" s="562">
        <f t="shared" si="94"/>
        <v>0</v>
      </c>
      <c r="AI55" s="270"/>
      <c r="AJ55" s="228">
        <v>0</v>
      </c>
      <c r="AK55" s="902">
        <v>2019</v>
      </c>
      <c r="AL55" s="902">
        <v>2028</v>
      </c>
      <c r="AM55" s="18" t="str">
        <f t="shared" si="95"/>
        <v xml:space="preserve"> </v>
      </c>
      <c r="AN55" s="747" t="str">
        <f t="shared" si="96"/>
        <v xml:space="preserve"> </v>
      </c>
      <c r="AO55" s="4" t="str">
        <f t="shared" si="97"/>
        <v xml:space="preserve"> </v>
      </c>
      <c r="AP55" s="747" t="str">
        <f t="shared" si="98"/>
        <v xml:space="preserve"> </v>
      </c>
      <c r="AQ55" s="4" t="str">
        <f t="shared" si="99"/>
        <v xml:space="preserve"> </v>
      </c>
      <c r="AR55" s="747" t="str">
        <f t="shared" si="100"/>
        <v xml:space="preserve"> </v>
      </c>
      <c r="AS55" s="4" t="str">
        <f t="shared" si="101"/>
        <v xml:space="preserve"> </v>
      </c>
      <c r="AT55" s="747" t="str">
        <f t="shared" si="102"/>
        <v xml:space="preserve"> </v>
      </c>
      <c r="AU55" s="4" t="str">
        <f t="shared" si="103"/>
        <v xml:space="preserve"> </v>
      </c>
      <c r="AV55" s="747" t="str">
        <f t="shared" si="104"/>
        <v xml:space="preserve"> </v>
      </c>
      <c r="AW55" s="4" t="str">
        <f t="shared" si="105"/>
        <v xml:space="preserve"> </v>
      </c>
      <c r="AX55" s="747" t="str">
        <f t="shared" si="106"/>
        <v xml:space="preserve"> </v>
      </c>
      <c r="AY55" s="4" t="str">
        <f t="shared" si="107"/>
        <v xml:space="preserve"> </v>
      </c>
      <c r="AZ55" s="747" t="str">
        <f t="shared" si="108"/>
        <v xml:space="preserve"> </v>
      </c>
      <c r="BA55" s="4" t="str">
        <f t="shared" si="109"/>
        <v xml:space="preserve"> </v>
      </c>
      <c r="BB55" s="747" t="str">
        <f t="shared" si="110"/>
        <v xml:space="preserve"> </v>
      </c>
      <c r="BC55" s="4" t="str">
        <f t="shared" si="111"/>
        <v xml:space="preserve"> </v>
      </c>
      <c r="BD55" s="747" t="str">
        <f t="shared" si="112"/>
        <v xml:space="preserve"> </v>
      </c>
      <c r="BE55" s="4" t="str">
        <f t="shared" si="113"/>
        <v xml:space="preserve"> </v>
      </c>
      <c r="BF55" s="747" t="str">
        <f t="shared" si="114"/>
        <v xml:space="preserve"> </v>
      </c>
      <c r="BG55" s="4">
        <f t="shared" si="115"/>
        <v>1.36</v>
      </c>
      <c r="BH55" s="747">
        <f t="shared" si="116"/>
        <v>102500.00000000001</v>
      </c>
      <c r="BI55" s="4" t="str">
        <f t="shared" si="117"/>
        <v xml:space="preserve"> </v>
      </c>
      <c r="BJ55" s="747" t="str">
        <f t="shared" si="118"/>
        <v xml:space="preserve"> </v>
      </c>
      <c r="BK55" s="4" t="str">
        <f t="shared" si="119"/>
        <v xml:space="preserve"> </v>
      </c>
      <c r="BL55" s="747" t="str">
        <f t="shared" si="120"/>
        <v xml:space="preserve"> </v>
      </c>
      <c r="BM55" s="4" t="str">
        <f t="shared" si="121"/>
        <v xml:space="preserve"> </v>
      </c>
      <c r="BN55" s="747" t="str">
        <f t="shared" si="122"/>
        <v xml:space="preserve"> </v>
      </c>
      <c r="BO55" s="4" t="str">
        <f t="shared" si="123"/>
        <v xml:space="preserve"> </v>
      </c>
      <c r="BP55" s="747" t="str">
        <f t="shared" si="124"/>
        <v xml:space="preserve"> </v>
      </c>
      <c r="BQ55" s="133"/>
      <c r="BR55" s="133"/>
      <c r="BS55" s="389"/>
      <c r="BT55" s="389"/>
      <c r="BU55" s="389"/>
      <c r="BV55" s="389"/>
      <c r="BW55" s="389"/>
      <c r="BX55" s="389"/>
      <c r="BY55" s="389"/>
      <c r="BZ55" s="389"/>
      <c r="CA55" s="389"/>
      <c r="CB55" s="163">
        <f t="shared" si="85"/>
        <v>0</v>
      </c>
      <c r="CC55" s="389"/>
      <c r="CD55" s="389"/>
      <c r="CE55" s="389"/>
      <c r="CF55" s="389"/>
      <c r="CG55" s="389"/>
      <c r="CH55" s="389"/>
      <c r="CI55" s="389"/>
      <c r="CJ55" s="389"/>
      <c r="CK55" s="389"/>
      <c r="CL55" s="389"/>
      <c r="CM55" s="389"/>
      <c r="CN55" s="389"/>
      <c r="CO55" s="389"/>
      <c r="CP55" s="389"/>
      <c r="CQ55" s="389"/>
      <c r="CR55" s="389"/>
      <c r="CS55" s="389"/>
      <c r="CT55" s="389"/>
      <c r="CU55" s="389"/>
      <c r="CV55" s="389"/>
      <c r="CW55" s="389"/>
      <c r="CX55" s="389"/>
      <c r="CY55" s="389"/>
      <c r="CZ55" s="389"/>
      <c r="DA55" s="389"/>
      <c r="DB55" s="389"/>
      <c r="DC55" s="389"/>
      <c r="DD55" s="389"/>
      <c r="DE55" s="389"/>
      <c r="DF55" s="389"/>
      <c r="DG55" s="389"/>
      <c r="DH55" s="389"/>
      <c r="DI55" s="389"/>
      <c r="DJ55" s="389"/>
      <c r="DK55" s="389"/>
      <c r="DL55" s="389"/>
      <c r="DM55" s="389"/>
      <c r="DN55" s="389"/>
      <c r="DO55" s="389"/>
      <c r="DP55" s="389"/>
      <c r="DQ55" s="389"/>
      <c r="DR55" s="389"/>
      <c r="DS55" s="389"/>
      <c r="DT55" s="389"/>
      <c r="DU55" s="389"/>
      <c r="DV55" s="389"/>
      <c r="DW55" s="389"/>
      <c r="DX55" s="389"/>
      <c r="DY55" s="389"/>
      <c r="DZ55" s="389"/>
      <c r="EA55" s="389"/>
      <c r="EB55" s="389"/>
      <c r="EC55" s="389"/>
      <c r="ED55" s="389"/>
      <c r="EE55" s="389"/>
      <c r="EF55" s="389"/>
      <c r="EG55" s="389"/>
      <c r="EH55" s="389"/>
      <c r="EI55" s="389"/>
      <c r="EJ55" s="389"/>
      <c r="EK55" s="389"/>
      <c r="EL55" s="389"/>
      <c r="EM55" s="389"/>
      <c r="EN55" s="389"/>
      <c r="EO55" s="389"/>
      <c r="EP55" s="389"/>
      <c r="EQ55" s="389"/>
      <c r="ER55" s="389"/>
      <c r="ES55" s="389"/>
      <c r="ET55" s="389"/>
      <c r="EU55" s="389"/>
      <c r="EV55" s="389"/>
      <c r="EW55" s="389"/>
      <c r="EX55" s="389"/>
      <c r="EY55" s="389"/>
      <c r="EZ55" s="389"/>
      <c r="FA55" s="389"/>
      <c r="FB55" s="389"/>
      <c r="FC55" s="389"/>
      <c r="FD55" s="389"/>
      <c r="FE55" s="389"/>
      <c r="FF55" s="389"/>
      <c r="FG55" s="389"/>
      <c r="FH55" s="389"/>
      <c r="FI55" s="389"/>
      <c r="FJ55" s="389"/>
      <c r="FK55" s="389"/>
      <c r="FL55" s="389"/>
      <c r="FM55" s="389"/>
      <c r="FN55" s="389"/>
      <c r="FO55" s="389"/>
      <c r="FP55" s="389"/>
      <c r="FQ55" s="389"/>
      <c r="FR55" s="389"/>
      <c r="FS55" s="389"/>
      <c r="FT55" s="389"/>
      <c r="FU55" s="389"/>
      <c r="FV55" s="389"/>
      <c r="FW55" s="389"/>
      <c r="FX55" s="625" t="s">
        <v>422</v>
      </c>
      <c r="FY55" s="626">
        <v>281</v>
      </c>
      <c r="FZ55" s="626">
        <v>30289403</v>
      </c>
      <c r="GA55" s="626" t="s">
        <v>783</v>
      </c>
      <c r="GB55" s="626"/>
      <c r="GC55" s="626" t="s">
        <v>783</v>
      </c>
      <c r="GD55" s="626" t="s">
        <v>783</v>
      </c>
      <c r="GE55" s="626" t="s">
        <v>783</v>
      </c>
      <c r="GF55" s="626"/>
      <c r="GG55" s="626" t="s">
        <v>783</v>
      </c>
      <c r="GH55" s="626" t="s">
        <v>783</v>
      </c>
      <c r="GI55" s="626"/>
      <c r="GJ55" s="626" t="s">
        <v>783</v>
      </c>
      <c r="GK55" s="626" t="s">
        <v>781</v>
      </c>
      <c r="GL55" s="626" t="s">
        <v>783</v>
      </c>
      <c r="GM55" s="626" t="s">
        <v>783</v>
      </c>
      <c r="GN55" s="626" t="s">
        <v>783</v>
      </c>
      <c r="GO55" s="626" t="s">
        <v>783</v>
      </c>
      <c r="GP55" s="626" t="s">
        <v>783</v>
      </c>
      <c r="GQ55" s="626" t="s">
        <v>783</v>
      </c>
      <c r="GR55" s="626" t="s">
        <v>783</v>
      </c>
      <c r="GS55" s="626" t="s">
        <v>783</v>
      </c>
      <c r="GT55" s="626" t="s">
        <v>783</v>
      </c>
      <c r="GU55" s="626" t="s">
        <v>783</v>
      </c>
      <c r="GV55" s="626" t="s">
        <v>783</v>
      </c>
      <c r="GW55" s="626" t="s">
        <v>783</v>
      </c>
      <c r="GX55" s="626" t="s">
        <v>783</v>
      </c>
      <c r="GY55" s="626">
        <v>1649</v>
      </c>
      <c r="GZ55" s="626">
        <v>0</v>
      </c>
      <c r="HA55" s="626">
        <v>9</v>
      </c>
      <c r="HB55" s="626" t="s">
        <v>783</v>
      </c>
      <c r="HC55" s="626" t="s">
        <v>783</v>
      </c>
      <c r="HD55" s="626" t="s">
        <v>783</v>
      </c>
      <c r="HE55" s="626" t="s">
        <v>783</v>
      </c>
      <c r="HF55" s="626" t="s">
        <v>783</v>
      </c>
      <c r="HG55" s="626" t="s">
        <v>783</v>
      </c>
      <c r="HH55" s="626" t="s">
        <v>783</v>
      </c>
      <c r="HI55" s="626" t="s">
        <v>783</v>
      </c>
      <c r="HJ55" s="626" t="s">
        <v>783</v>
      </c>
      <c r="HK55" s="626" t="s">
        <v>783</v>
      </c>
      <c r="HL55" s="626" t="s">
        <v>783</v>
      </c>
      <c r="HM55" s="626" t="s">
        <v>783</v>
      </c>
      <c r="HN55" s="626" t="s">
        <v>783</v>
      </c>
      <c r="HO55" s="626" t="s">
        <v>783</v>
      </c>
      <c r="HP55" s="626" t="s">
        <v>783</v>
      </c>
      <c r="HQ55" s="626" t="s">
        <v>783</v>
      </c>
      <c r="HR55" s="626">
        <v>5074702</v>
      </c>
      <c r="HS55" s="626" t="s">
        <v>783</v>
      </c>
      <c r="HT55" s="626" t="s">
        <v>786</v>
      </c>
      <c r="HU55" s="626" t="s">
        <v>787</v>
      </c>
      <c r="HV55" s="626">
        <v>4</v>
      </c>
      <c r="HW55" s="626">
        <v>2014</v>
      </c>
      <c r="HX55" s="626">
        <v>63</v>
      </c>
      <c r="HY55" s="626">
        <v>4224</v>
      </c>
      <c r="HZ55" s="626">
        <v>4699</v>
      </c>
      <c r="IA55" s="627">
        <v>41697.500081018516</v>
      </c>
      <c r="IB55" s="626" t="s">
        <v>788</v>
      </c>
      <c r="IC55" s="626">
        <v>5074703</v>
      </c>
      <c r="ID55" s="626" t="s">
        <v>783</v>
      </c>
      <c r="IE55" s="626">
        <v>1712</v>
      </c>
      <c r="IF55" s="626" t="s">
        <v>783</v>
      </c>
      <c r="IG55" s="626" t="s">
        <v>783</v>
      </c>
      <c r="IH55" s="626" t="s">
        <v>783</v>
      </c>
      <c r="II55" s="626" t="s">
        <v>783</v>
      </c>
      <c r="IJ55" s="626" t="s">
        <v>783</v>
      </c>
      <c r="IK55" s="626" t="s">
        <v>783</v>
      </c>
      <c r="IL55" s="626" t="s">
        <v>783</v>
      </c>
      <c r="IM55" s="626" t="s">
        <v>783</v>
      </c>
      <c r="IN55" s="626" t="s">
        <v>783</v>
      </c>
      <c r="IO55" s="626">
        <v>2108</v>
      </c>
      <c r="IP55" s="627">
        <v>38587.423726851855</v>
      </c>
      <c r="IQ55" s="626" t="s">
        <v>783</v>
      </c>
      <c r="IR55" s="626" t="s">
        <v>783</v>
      </c>
      <c r="IS55" s="626" t="s">
        <v>783</v>
      </c>
      <c r="IT55" s="626" t="s">
        <v>783</v>
      </c>
      <c r="IU55" s="626" t="s">
        <v>783</v>
      </c>
      <c r="IV55" s="626" t="s">
        <v>783</v>
      </c>
      <c r="IW55" s="626" t="s">
        <v>783</v>
      </c>
      <c r="IX55" s="626" t="s">
        <v>781</v>
      </c>
      <c r="IY55" s="626" t="s">
        <v>783</v>
      </c>
      <c r="IZ55" s="626" t="s">
        <v>783</v>
      </c>
      <c r="JA55" s="626" t="s">
        <v>783</v>
      </c>
      <c r="JB55" s="626" t="s">
        <v>783</v>
      </c>
      <c r="JC55" s="626" t="s">
        <v>783</v>
      </c>
      <c r="JD55" s="626">
        <v>329419</v>
      </c>
      <c r="JE55" s="626" t="s">
        <v>783</v>
      </c>
      <c r="JF55" s="626" t="s">
        <v>783</v>
      </c>
      <c r="JG55" s="626" t="s">
        <v>783</v>
      </c>
      <c r="JH55" s="626" t="s">
        <v>783</v>
      </c>
      <c r="JI55" s="626" t="s">
        <v>783</v>
      </c>
      <c r="JJ55" s="626" t="s">
        <v>783</v>
      </c>
      <c r="JK55" s="626" t="s">
        <v>783</v>
      </c>
      <c r="JL55" s="626" t="s">
        <v>783</v>
      </c>
      <c r="JM55" s="626">
        <v>4</v>
      </c>
      <c r="JN55" s="626" t="s">
        <v>783</v>
      </c>
      <c r="JO55" s="626" t="s">
        <v>783</v>
      </c>
      <c r="JP55" s="626">
        <v>10711928</v>
      </c>
      <c r="JQ55" s="626">
        <v>2011</v>
      </c>
      <c r="JR55" s="626">
        <v>3</v>
      </c>
      <c r="JS55" s="626" t="s">
        <v>783</v>
      </c>
      <c r="JT55" s="626" t="s">
        <v>783</v>
      </c>
      <c r="JU55" s="626" t="s">
        <v>846</v>
      </c>
      <c r="JV55" s="628">
        <v>476.336206</v>
      </c>
      <c r="JW55">
        <f>SUM(JV55:JV55)</f>
        <v>476.336206</v>
      </c>
      <c r="JX55" s="225">
        <v>2.1276688058712123</v>
      </c>
    </row>
    <row r="56" spans="1:284" ht="16" thickBot="1">
      <c r="A56" s="905" t="s">
        <v>5</v>
      </c>
      <c r="B56" s="79">
        <f t="shared" si="86"/>
        <v>1</v>
      </c>
      <c r="C56" s="871" t="s">
        <v>92</v>
      </c>
      <c r="D56" s="249" t="s">
        <v>132</v>
      </c>
      <c r="E56" s="103" t="s">
        <v>59</v>
      </c>
      <c r="F56" s="888">
        <v>0.09</v>
      </c>
      <c r="G56" s="120">
        <f t="shared" si="39"/>
        <v>46.650000000000006</v>
      </c>
      <c r="H56" s="46"/>
      <c r="I56" s="11">
        <v>0.09</v>
      </c>
      <c r="J56" s="29"/>
      <c r="K56" s="18"/>
      <c r="L56" s="5"/>
      <c r="M56" s="71">
        <v>2</v>
      </c>
      <c r="N56" s="71">
        <v>1</v>
      </c>
      <c r="O56" s="70">
        <v>2</v>
      </c>
      <c r="P56" s="891">
        <f t="shared" si="125"/>
        <v>5</v>
      </c>
      <c r="Q56" s="896">
        <v>125</v>
      </c>
      <c r="R56" s="46"/>
      <c r="S56" s="3">
        <v>0.09</v>
      </c>
      <c r="T56" s="25"/>
      <c r="U56" s="219">
        <f t="shared" si="126"/>
        <v>6750</v>
      </c>
      <c r="V56" s="219" t="s">
        <v>642</v>
      </c>
      <c r="W56" s="1042">
        <f t="shared" si="87"/>
        <v>6750</v>
      </c>
      <c r="X56" s="537">
        <f t="shared" si="88"/>
        <v>0</v>
      </c>
      <c r="Y56" s="538">
        <f t="shared" si="89"/>
        <v>500</v>
      </c>
      <c r="Z56" s="1034">
        <f t="shared" si="90"/>
        <v>7250</v>
      </c>
      <c r="AA56" s="883"/>
      <c r="AB56" s="270">
        <f t="shared" si="91"/>
        <v>0</v>
      </c>
      <c r="AC56" s="553"/>
      <c r="AD56" s="562">
        <f t="shared" si="92"/>
        <v>0</v>
      </c>
      <c r="AE56" s="518"/>
      <c r="AF56" s="270">
        <f t="shared" si="93"/>
        <v>0</v>
      </c>
      <c r="AG56" s="270"/>
      <c r="AH56" s="562">
        <f t="shared" si="94"/>
        <v>0</v>
      </c>
      <c r="AI56" s="270"/>
      <c r="AJ56" s="228">
        <v>0</v>
      </c>
      <c r="AK56" s="902">
        <v>2020</v>
      </c>
      <c r="AL56" s="902">
        <v>2029</v>
      </c>
      <c r="AM56" s="18" t="str">
        <f t="shared" si="95"/>
        <v xml:space="preserve"> </v>
      </c>
      <c r="AN56" s="747" t="str">
        <f t="shared" si="96"/>
        <v xml:space="preserve"> </v>
      </c>
      <c r="AO56" s="4" t="str">
        <f t="shared" si="97"/>
        <v xml:space="preserve"> </v>
      </c>
      <c r="AP56" s="747" t="str">
        <f t="shared" si="98"/>
        <v xml:space="preserve"> </v>
      </c>
      <c r="AQ56" s="4" t="str">
        <f t="shared" si="99"/>
        <v xml:space="preserve"> </v>
      </c>
      <c r="AR56" s="747" t="str">
        <f t="shared" si="100"/>
        <v xml:space="preserve"> </v>
      </c>
      <c r="AS56" s="4" t="str">
        <f t="shared" si="101"/>
        <v xml:space="preserve"> </v>
      </c>
      <c r="AT56" s="747" t="str">
        <f t="shared" si="102"/>
        <v xml:space="preserve"> </v>
      </c>
      <c r="AU56" s="4" t="str">
        <f t="shared" si="103"/>
        <v xml:space="preserve"> </v>
      </c>
      <c r="AV56" s="747" t="str">
        <f t="shared" si="104"/>
        <v xml:space="preserve"> </v>
      </c>
      <c r="AW56" s="4" t="str">
        <f t="shared" si="105"/>
        <v xml:space="preserve"> </v>
      </c>
      <c r="AX56" s="747" t="str">
        <f t="shared" si="106"/>
        <v xml:space="preserve"> </v>
      </c>
      <c r="AY56" s="4" t="str">
        <f t="shared" si="107"/>
        <v xml:space="preserve"> </v>
      </c>
      <c r="AZ56" s="747" t="str">
        <f t="shared" si="108"/>
        <v xml:space="preserve"> </v>
      </c>
      <c r="BA56" s="4" t="str">
        <f t="shared" si="109"/>
        <v xml:space="preserve"> </v>
      </c>
      <c r="BB56" s="747" t="str">
        <f t="shared" si="110"/>
        <v xml:space="preserve"> </v>
      </c>
      <c r="BC56" s="4" t="str">
        <f t="shared" si="111"/>
        <v xml:space="preserve"> </v>
      </c>
      <c r="BD56" s="747" t="str">
        <f t="shared" si="112"/>
        <v xml:space="preserve"> </v>
      </c>
      <c r="BE56" s="4" t="str">
        <f t="shared" si="113"/>
        <v xml:space="preserve"> </v>
      </c>
      <c r="BF56" s="747" t="str">
        <f t="shared" si="114"/>
        <v xml:space="preserve"> </v>
      </c>
      <c r="BG56" s="4" t="str">
        <f t="shared" si="115"/>
        <v xml:space="preserve"> </v>
      </c>
      <c r="BH56" s="747" t="str">
        <f t="shared" si="116"/>
        <v xml:space="preserve"> </v>
      </c>
      <c r="BI56" s="4">
        <f t="shared" si="117"/>
        <v>0.09</v>
      </c>
      <c r="BJ56" s="747">
        <f t="shared" si="118"/>
        <v>7250</v>
      </c>
      <c r="BK56" s="4" t="str">
        <f t="shared" si="119"/>
        <v xml:space="preserve"> </v>
      </c>
      <c r="BL56" s="747" t="str">
        <f t="shared" si="120"/>
        <v xml:space="preserve"> </v>
      </c>
      <c r="BM56" s="4" t="str">
        <f t="shared" si="121"/>
        <v xml:space="preserve"> </v>
      </c>
      <c r="BN56" s="747" t="str">
        <f t="shared" si="122"/>
        <v xml:space="preserve"> </v>
      </c>
      <c r="BO56" s="4" t="str">
        <f t="shared" si="123"/>
        <v xml:space="preserve"> </v>
      </c>
      <c r="BP56" s="747" t="str">
        <f t="shared" si="124"/>
        <v xml:space="preserve"> </v>
      </c>
      <c r="BQ56" s="133"/>
      <c r="BR56" s="133"/>
      <c r="BS56" s="389"/>
      <c r="BT56" s="389"/>
      <c r="BU56" s="389"/>
      <c r="BV56" s="389"/>
      <c r="BW56" s="389"/>
      <c r="BX56" s="389"/>
      <c r="BY56" s="596"/>
      <c r="BZ56" s="389"/>
      <c r="CA56" s="389"/>
      <c r="CB56" s="163">
        <f t="shared" si="85"/>
        <v>0</v>
      </c>
      <c r="CC56" s="389"/>
      <c r="CD56" s="389"/>
      <c r="CE56" s="389"/>
      <c r="CF56" s="389"/>
      <c r="CG56" s="389"/>
      <c r="CH56" s="389"/>
      <c r="CI56" s="389"/>
      <c r="CJ56" s="389"/>
      <c r="CK56" s="389"/>
      <c r="CL56" s="389"/>
      <c r="CM56" s="389"/>
      <c r="CN56" s="389"/>
      <c r="CO56" s="389"/>
      <c r="CP56" s="389"/>
      <c r="CQ56" s="389"/>
      <c r="CR56" s="389"/>
      <c r="CS56" s="389"/>
      <c r="CT56" s="389"/>
      <c r="CU56" s="389"/>
      <c r="CV56" s="389"/>
      <c r="CW56" s="389"/>
      <c r="CX56" s="389"/>
      <c r="CY56" s="389"/>
      <c r="CZ56" s="389"/>
      <c r="DA56" s="389"/>
      <c r="DB56" s="389"/>
      <c r="DC56" s="389"/>
      <c r="DD56" s="389"/>
      <c r="DE56" s="389"/>
      <c r="DF56" s="389"/>
      <c r="DG56" s="389"/>
      <c r="DH56" s="389"/>
      <c r="DI56" s="389"/>
      <c r="DJ56" s="389"/>
      <c r="DK56" s="389"/>
      <c r="DL56" s="389"/>
      <c r="DM56" s="389"/>
      <c r="DN56" s="389"/>
      <c r="DO56" s="389"/>
      <c r="DP56" s="389"/>
      <c r="DQ56" s="389"/>
      <c r="DR56" s="389"/>
      <c r="DS56" s="389"/>
      <c r="DT56" s="389"/>
      <c r="DU56" s="389"/>
      <c r="DV56" s="389"/>
      <c r="DW56" s="389"/>
      <c r="DX56" s="389"/>
      <c r="DY56" s="389"/>
      <c r="DZ56" s="389"/>
      <c r="EA56" s="389"/>
      <c r="EB56" s="389"/>
      <c r="EC56" s="389"/>
      <c r="ED56" s="389"/>
      <c r="EE56" s="389"/>
      <c r="EF56" s="389"/>
      <c r="EG56" s="389"/>
      <c r="EH56" s="389"/>
      <c r="EI56" s="389"/>
      <c r="EJ56" s="389"/>
      <c r="EK56" s="389"/>
      <c r="EL56" s="389"/>
      <c r="EM56" s="389"/>
      <c r="EN56" s="389"/>
      <c r="EO56" s="389"/>
      <c r="EP56" s="389"/>
      <c r="EQ56" s="389"/>
      <c r="ER56" s="389"/>
      <c r="ES56" s="389"/>
      <c r="ET56" s="389"/>
      <c r="EU56" s="389"/>
      <c r="EV56" s="389"/>
      <c r="EW56" s="389"/>
      <c r="EX56" s="389"/>
      <c r="EY56" s="389"/>
      <c r="EZ56" s="389"/>
      <c r="FA56" s="389"/>
      <c r="FB56" s="389"/>
      <c r="FC56" s="389"/>
      <c r="FD56" s="389"/>
      <c r="FE56" s="389"/>
      <c r="FF56" s="389"/>
      <c r="FG56" s="389"/>
      <c r="FH56" s="389"/>
      <c r="FI56" s="389"/>
      <c r="FJ56" s="389"/>
      <c r="FK56" s="389"/>
      <c r="FL56" s="389"/>
      <c r="FM56" s="389"/>
      <c r="FN56" s="389"/>
      <c r="FO56" s="389"/>
      <c r="FP56" s="389"/>
      <c r="FQ56" s="389"/>
      <c r="FR56" s="389"/>
      <c r="FS56" s="389"/>
      <c r="FT56" s="389"/>
      <c r="FU56" s="389"/>
      <c r="FV56" s="389"/>
      <c r="FW56" s="389"/>
      <c r="FX56" s="621" t="s">
        <v>424</v>
      </c>
      <c r="FY56" s="622">
        <v>73</v>
      </c>
      <c r="FZ56" s="622">
        <v>30289414</v>
      </c>
      <c r="GA56" s="622">
        <v>55</v>
      </c>
      <c r="GB56" s="622" t="s">
        <v>798</v>
      </c>
      <c r="GC56" s="622">
        <v>18</v>
      </c>
      <c r="GD56" s="622">
        <v>2009</v>
      </c>
      <c r="GE56" s="622">
        <v>1</v>
      </c>
      <c r="GF56" s="622" t="s">
        <v>780</v>
      </c>
      <c r="GG56" s="622">
        <v>2</v>
      </c>
      <c r="GH56" s="622">
        <v>1</v>
      </c>
      <c r="GI56" s="622" t="s">
        <v>780</v>
      </c>
      <c r="GJ56" s="622">
        <v>2</v>
      </c>
      <c r="GK56" s="622" t="s">
        <v>781</v>
      </c>
      <c r="GL56" s="622" t="s">
        <v>782</v>
      </c>
      <c r="GM56" s="622">
        <v>66</v>
      </c>
      <c r="GN56" s="622" t="s">
        <v>783</v>
      </c>
      <c r="GO56" s="622">
        <v>0</v>
      </c>
      <c r="GP56" s="622">
        <v>0</v>
      </c>
      <c r="GQ56" s="622">
        <v>4</v>
      </c>
      <c r="GR56" s="622">
        <v>2</v>
      </c>
      <c r="GS56" s="622">
        <v>9</v>
      </c>
      <c r="GT56" s="622" t="s">
        <v>783</v>
      </c>
      <c r="GU56" s="622" t="s">
        <v>783</v>
      </c>
      <c r="GV56" s="622" t="s">
        <v>783</v>
      </c>
      <c r="GW56" s="622" t="s">
        <v>783</v>
      </c>
      <c r="GX56" s="622" t="s">
        <v>783</v>
      </c>
      <c r="GY56" s="622">
        <v>1649</v>
      </c>
      <c r="GZ56" s="622">
        <v>0.23</v>
      </c>
      <c r="HA56" s="622">
        <v>5</v>
      </c>
      <c r="HB56" s="622" t="s">
        <v>783</v>
      </c>
      <c r="HC56" s="622" t="s">
        <v>782</v>
      </c>
      <c r="HD56" s="622">
        <v>15</v>
      </c>
      <c r="HE56" s="622" t="s">
        <v>783</v>
      </c>
      <c r="HF56" s="622">
        <v>0</v>
      </c>
      <c r="HG56" s="622" t="s">
        <v>783</v>
      </c>
      <c r="HH56" s="622">
        <v>0</v>
      </c>
      <c r="HI56" s="622">
        <v>1</v>
      </c>
      <c r="HJ56" s="622">
        <v>45</v>
      </c>
      <c r="HK56" s="622" t="s">
        <v>784</v>
      </c>
      <c r="HL56" s="622" t="s">
        <v>785</v>
      </c>
      <c r="HM56" s="622" t="s">
        <v>783</v>
      </c>
      <c r="HN56" s="622" t="s">
        <v>783</v>
      </c>
      <c r="HO56" s="622" t="s">
        <v>783</v>
      </c>
      <c r="HP56" s="622" t="s">
        <v>783</v>
      </c>
      <c r="HQ56" s="622" t="s">
        <v>783</v>
      </c>
      <c r="HR56" s="622">
        <v>3980715</v>
      </c>
      <c r="HS56" s="622" t="s">
        <v>783</v>
      </c>
      <c r="HT56" s="622" t="s">
        <v>786</v>
      </c>
      <c r="HU56" s="622" t="s">
        <v>787</v>
      </c>
      <c r="HV56" s="622">
        <v>4</v>
      </c>
      <c r="HW56" s="622">
        <v>2014</v>
      </c>
      <c r="HX56" s="622">
        <v>63</v>
      </c>
      <c r="HY56" s="622">
        <v>581</v>
      </c>
      <c r="HZ56" s="622">
        <v>1795</v>
      </c>
      <c r="IA56" s="623">
        <v>41697.500081018516</v>
      </c>
      <c r="IB56" s="622" t="s">
        <v>788</v>
      </c>
      <c r="IC56" s="622">
        <v>3976237</v>
      </c>
      <c r="ID56" s="622">
        <v>2014</v>
      </c>
      <c r="IE56" s="622">
        <v>1712</v>
      </c>
      <c r="IF56" s="622" t="s">
        <v>783</v>
      </c>
      <c r="IG56" s="622" t="s">
        <v>783</v>
      </c>
      <c r="IH56" s="622" t="s">
        <v>783</v>
      </c>
      <c r="II56" s="622" t="s">
        <v>783</v>
      </c>
      <c r="IJ56" s="622" t="s">
        <v>783</v>
      </c>
      <c r="IK56" s="622" t="s">
        <v>783</v>
      </c>
      <c r="IL56" s="622" t="s">
        <v>783</v>
      </c>
      <c r="IM56" s="622" t="s">
        <v>783</v>
      </c>
      <c r="IN56" s="622" t="s">
        <v>783</v>
      </c>
      <c r="IO56" s="622">
        <v>1649</v>
      </c>
      <c r="IP56" s="623">
        <v>39296.319722222222</v>
      </c>
      <c r="IQ56" s="622">
        <v>2</v>
      </c>
      <c r="IR56" s="622" t="s">
        <v>793</v>
      </c>
      <c r="IS56" s="622">
        <v>9</v>
      </c>
      <c r="IT56" s="644">
        <v>41275</v>
      </c>
      <c r="IU56" s="622" t="s">
        <v>783</v>
      </c>
      <c r="IV56" s="622" t="s">
        <v>783</v>
      </c>
      <c r="IW56" s="622" t="s">
        <v>783</v>
      </c>
      <c r="IX56" s="622" t="s">
        <v>781</v>
      </c>
      <c r="IY56" s="622">
        <v>45</v>
      </c>
      <c r="IZ56" s="622" t="s">
        <v>789</v>
      </c>
      <c r="JA56" s="622" t="s">
        <v>783</v>
      </c>
      <c r="JB56" s="622" t="s">
        <v>783</v>
      </c>
      <c r="JC56" s="622" t="s">
        <v>783</v>
      </c>
      <c r="JD56" s="622">
        <v>329421</v>
      </c>
      <c r="JE56" s="622" t="s">
        <v>783</v>
      </c>
      <c r="JF56" s="622" t="s">
        <v>783</v>
      </c>
      <c r="JG56" s="622" t="s">
        <v>815</v>
      </c>
      <c r="JH56" s="622">
        <v>55</v>
      </c>
      <c r="JI56" s="622" t="s">
        <v>783</v>
      </c>
      <c r="JJ56" s="622" t="s">
        <v>783</v>
      </c>
      <c r="JK56" s="622" t="s">
        <v>783</v>
      </c>
      <c r="JL56" s="622" t="s">
        <v>790</v>
      </c>
      <c r="JM56" s="622">
        <v>4</v>
      </c>
      <c r="JN56" s="622">
        <v>3</v>
      </c>
      <c r="JO56" s="622" t="s">
        <v>783</v>
      </c>
      <c r="JP56" s="622">
        <v>10711928</v>
      </c>
      <c r="JQ56" s="622">
        <v>2011</v>
      </c>
      <c r="JR56" s="622">
        <v>3</v>
      </c>
      <c r="JS56" s="622" t="s">
        <v>783</v>
      </c>
      <c r="JT56" s="622" t="s">
        <v>783</v>
      </c>
      <c r="JU56" s="622" t="s">
        <v>847</v>
      </c>
      <c r="JV56" s="624">
        <v>1141.411891</v>
      </c>
      <c r="JX56" s="225"/>
    </row>
    <row r="57" spans="1:284" ht="16" thickBot="1">
      <c r="A57" s="905" t="s">
        <v>5</v>
      </c>
      <c r="B57" s="79">
        <f t="shared" si="86"/>
        <v>1</v>
      </c>
      <c r="C57" s="871" t="s">
        <v>234</v>
      </c>
      <c r="D57" s="249" t="s">
        <v>168</v>
      </c>
      <c r="E57" s="103" t="s">
        <v>129</v>
      </c>
      <c r="F57" s="888">
        <v>2.15</v>
      </c>
      <c r="G57" s="120">
        <f t="shared" si="39"/>
        <v>48.800000000000004</v>
      </c>
      <c r="H57" s="46"/>
      <c r="I57" s="33">
        <v>2.15</v>
      </c>
      <c r="J57" s="29"/>
      <c r="K57" s="18"/>
      <c r="L57" s="5"/>
      <c r="M57" s="71">
        <v>3</v>
      </c>
      <c r="N57" s="71">
        <v>3</v>
      </c>
      <c r="O57" s="70">
        <v>3</v>
      </c>
      <c r="P57" s="891">
        <f t="shared" si="125"/>
        <v>9</v>
      </c>
      <c r="Q57" s="897">
        <f t="shared" ref="Q57:Q64" si="127">O57*N57*M57</f>
        <v>27</v>
      </c>
      <c r="R57" s="46"/>
      <c r="S57" s="33">
        <f>I57</f>
        <v>2.15</v>
      </c>
      <c r="T57" s="25"/>
      <c r="U57" s="219">
        <f t="shared" si="126"/>
        <v>161250</v>
      </c>
      <c r="V57" s="219" t="s">
        <v>642</v>
      </c>
      <c r="W57" s="1042">
        <f t="shared" si="87"/>
        <v>161250</v>
      </c>
      <c r="X57" s="537">
        <f t="shared" si="88"/>
        <v>183950.8148148148</v>
      </c>
      <c r="Y57" s="538">
        <f t="shared" si="89"/>
        <v>500</v>
      </c>
      <c r="Z57" s="1034">
        <f t="shared" si="90"/>
        <v>345700.81481481483</v>
      </c>
      <c r="AA57" s="883">
        <v>4</v>
      </c>
      <c r="AB57" s="270">
        <f t="shared" si="91"/>
        <v>29150.814814814814</v>
      </c>
      <c r="AC57" s="553">
        <v>1</v>
      </c>
      <c r="AD57" s="562">
        <f t="shared" si="92"/>
        <v>154800</v>
      </c>
      <c r="AE57" s="518"/>
      <c r="AF57" s="270">
        <f t="shared" si="93"/>
        <v>0</v>
      </c>
      <c r="AG57" s="270"/>
      <c r="AH57" s="562">
        <f t="shared" si="94"/>
        <v>0</v>
      </c>
      <c r="AI57" s="270"/>
      <c r="AJ57" s="228">
        <v>0</v>
      </c>
      <c r="AK57" s="902">
        <v>2019</v>
      </c>
      <c r="AL57" s="902">
        <f>AK57+10</f>
        <v>2029</v>
      </c>
      <c r="AM57" s="18" t="str">
        <f t="shared" si="95"/>
        <v xml:space="preserve"> </v>
      </c>
      <c r="AN57" s="747" t="str">
        <f t="shared" si="96"/>
        <v xml:space="preserve"> </v>
      </c>
      <c r="AO57" s="4" t="str">
        <f t="shared" si="97"/>
        <v xml:space="preserve"> </v>
      </c>
      <c r="AP57" s="747" t="str">
        <f t="shared" si="98"/>
        <v xml:space="preserve"> </v>
      </c>
      <c r="AQ57" s="4" t="str">
        <f t="shared" si="99"/>
        <v xml:space="preserve"> </v>
      </c>
      <c r="AR57" s="747" t="str">
        <f t="shared" si="100"/>
        <v xml:space="preserve"> </v>
      </c>
      <c r="AS57" s="4" t="str">
        <f t="shared" si="101"/>
        <v xml:space="preserve"> </v>
      </c>
      <c r="AT57" s="747" t="str">
        <f t="shared" si="102"/>
        <v xml:space="preserve"> </v>
      </c>
      <c r="AU57" s="4" t="str">
        <f t="shared" si="103"/>
        <v xml:space="preserve"> </v>
      </c>
      <c r="AV57" s="747" t="str">
        <f t="shared" si="104"/>
        <v xml:space="preserve"> </v>
      </c>
      <c r="AW57" s="4" t="str">
        <f t="shared" si="105"/>
        <v xml:space="preserve"> </v>
      </c>
      <c r="AX57" s="747" t="str">
        <f t="shared" si="106"/>
        <v xml:space="preserve"> </v>
      </c>
      <c r="AY57" s="4" t="str">
        <f t="shared" si="107"/>
        <v xml:space="preserve"> </v>
      </c>
      <c r="AZ57" s="747" t="str">
        <f t="shared" si="108"/>
        <v xml:space="preserve"> </v>
      </c>
      <c r="BA57" s="4" t="str">
        <f t="shared" si="109"/>
        <v xml:space="preserve"> </v>
      </c>
      <c r="BB57" s="747" t="str">
        <f t="shared" si="110"/>
        <v xml:space="preserve"> </v>
      </c>
      <c r="BC57" s="4" t="str">
        <f t="shared" si="111"/>
        <v xml:space="preserve"> </v>
      </c>
      <c r="BD57" s="747" t="str">
        <f t="shared" si="112"/>
        <v xml:space="preserve"> </v>
      </c>
      <c r="BE57" s="4" t="str">
        <f t="shared" si="113"/>
        <v xml:space="preserve"> </v>
      </c>
      <c r="BF57" s="747" t="str">
        <f t="shared" si="114"/>
        <v xml:space="preserve"> </v>
      </c>
      <c r="BG57" s="4" t="str">
        <f t="shared" si="115"/>
        <v xml:space="preserve"> </v>
      </c>
      <c r="BH57" s="747" t="str">
        <f t="shared" si="116"/>
        <v xml:space="preserve"> </v>
      </c>
      <c r="BI57" s="4">
        <f t="shared" si="117"/>
        <v>2.15</v>
      </c>
      <c r="BJ57" s="747">
        <f t="shared" si="118"/>
        <v>345700.81481481483</v>
      </c>
      <c r="BK57" s="4" t="str">
        <f t="shared" si="119"/>
        <v xml:space="preserve"> </v>
      </c>
      <c r="BL57" s="747" t="str">
        <f t="shared" si="120"/>
        <v xml:space="preserve"> </v>
      </c>
      <c r="BM57" s="4" t="str">
        <f t="shared" si="121"/>
        <v xml:space="preserve"> </v>
      </c>
      <c r="BN57" s="747" t="str">
        <f t="shared" si="122"/>
        <v xml:space="preserve"> </v>
      </c>
      <c r="BO57" s="4" t="str">
        <f t="shared" si="123"/>
        <v xml:space="preserve"> </v>
      </c>
      <c r="BP57" s="747" t="str">
        <f t="shared" si="124"/>
        <v xml:space="preserve"> </v>
      </c>
      <c r="BQ57" s="133"/>
      <c r="BR57" s="133"/>
      <c r="BS57" s="389"/>
      <c r="BT57" s="389"/>
      <c r="BU57" s="389"/>
      <c r="BV57" s="389"/>
      <c r="BW57" s="389"/>
      <c r="BX57" s="389"/>
      <c r="BY57" s="389"/>
      <c r="BZ57" s="389"/>
      <c r="CA57" s="389"/>
      <c r="CB57" s="163">
        <f t="shared" si="85"/>
        <v>0</v>
      </c>
      <c r="CC57" s="389"/>
      <c r="CD57" s="389"/>
      <c r="CE57" s="389"/>
      <c r="CF57" s="389"/>
      <c r="CG57" s="389"/>
      <c r="CH57" s="389"/>
      <c r="CI57" s="389"/>
      <c r="CJ57" s="389"/>
      <c r="CK57" s="389"/>
      <c r="CL57" s="389"/>
      <c r="CM57" s="389"/>
      <c r="CN57" s="389"/>
      <c r="CO57" s="389"/>
      <c r="CP57" s="389"/>
      <c r="CQ57" s="389"/>
      <c r="CR57" s="389"/>
      <c r="CS57" s="389"/>
      <c r="CT57" s="389"/>
      <c r="CU57" s="389"/>
      <c r="CV57" s="389"/>
      <c r="CW57" s="389"/>
      <c r="CX57" s="389"/>
      <c r="CY57" s="389"/>
      <c r="CZ57" s="389"/>
      <c r="DA57" s="389"/>
      <c r="DB57" s="389"/>
      <c r="DC57" s="389"/>
      <c r="DD57" s="389"/>
      <c r="DE57" s="389"/>
      <c r="DF57" s="389"/>
      <c r="DG57" s="389"/>
      <c r="DH57" s="389"/>
      <c r="DI57" s="389"/>
      <c r="DJ57" s="389"/>
      <c r="DK57" s="389"/>
      <c r="DL57" s="389"/>
      <c r="DM57" s="389"/>
      <c r="DN57" s="389"/>
      <c r="DO57" s="389"/>
      <c r="DP57" s="389"/>
      <c r="DQ57" s="389"/>
      <c r="DR57" s="389"/>
      <c r="DS57" s="389"/>
      <c r="DT57" s="389"/>
      <c r="DU57" s="389"/>
      <c r="DV57" s="389"/>
      <c r="DW57" s="389"/>
      <c r="DX57" s="389"/>
      <c r="DY57" s="389"/>
      <c r="DZ57" s="389"/>
      <c r="EA57" s="389"/>
      <c r="EB57" s="389"/>
      <c r="EC57" s="389"/>
      <c r="ED57" s="389"/>
      <c r="EE57" s="389"/>
      <c r="EF57" s="389"/>
      <c r="EG57" s="389"/>
      <c r="EH57" s="389"/>
      <c r="EI57" s="389"/>
      <c r="EJ57" s="389"/>
      <c r="EK57" s="389"/>
      <c r="EL57" s="389"/>
      <c r="EM57" s="389"/>
      <c r="EN57" s="389"/>
      <c r="EO57" s="389"/>
      <c r="EP57" s="389"/>
      <c r="EQ57" s="389"/>
      <c r="ER57" s="389"/>
      <c r="ES57" s="389"/>
      <c r="ET57" s="389"/>
      <c r="EU57" s="389"/>
      <c r="EV57" s="389"/>
      <c r="EW57" s="389"/>
      <c r="EX57" s="389"/>
      <c r="EY57" s="389"/>
      <c r="EZ57" s="389"/>
      <c r="FA57" s="389"/>
      <c r="FB57" s="389"/>
      <c r="FC57" s="389"/>
      <c r="FD57" s="389"/>
      <c r="FE57" s="389"/>
      <c r="FF57" s="389"/>
      <c r="FG57" s="389"/>
      <c r="FH57" s="389"/>
      <c r="FI57" s="389"/>
      <c r="FJ57" s="389"/>
      <c r="FK57" s="389"/>
      <c r="FL57" s="389"/>
      <c r="FM57" s="389"/>
      <c r="FN57" s="389"/>
      <c r="FO57" s="389"/>
      <c r="FP57" s="389"/>
      <c r="FQ57" s="389"/>
      <c r="FR57" s="389"/>
      <c r="FS57" s="389"/>
      <c r="FT57" s="389"/>
      <c r="FU57" s="389"/>
      <c r="FV57" s="389"/>
      <c r="FW57" s="389"/>
      <c r="FX57" s="660" t="s">
        <v>424</v>
      </c>
      <c r="FY57" s="661">
        <v>96</v>
      </c>
      <c r="FZ57" s="661">
        <v>30289408</v>
      </c>
      <c r="GA57" s="661">
        <v>55</v>
      </c>
      <c r="GB57" s="661" t="s">
        <v>798</v>
      </c>
      <c r="GC57" s="661">
        <v>18</v>
      </c>
      <c r="GD57" s="661">
        <v>2009</v>
      </c>
      <c r="GE57" s="661">
        <v>1</v>
      </c>
      <c r="GF57" s="661" t="s">
        <v>780</v>
      </c>
      <c r="GG57" s="661">
        <v>2</v>
      </c>
      <c r="GH57" s="661">
        <v>1</v>
      </c>
      <c r="GI57" s="661" t="s">
        <v>780</v>
      </c>
      <c r="GJ57" s="661">
        <v>2</v>
      </c>
      <c r="GK57" s="661" t="s">
        <v>781</v>
      </c>
      <c r="GL57" s="661" t="s">
        <v>782</v>
      </c>
      <c r="GM57" s="661">
        <v>66</v>
      </c>
      <c r="GN57" s="661" t="s">
        <v>783</v>
      </c>
      <c r="GO57" s="661">
        <v>0</v>
      </c>
      <c r="GP57" s="661">
        <v>0</v>
      </c>
      <c r="GQ57" s="661">
        <v>4</v>
      </c>
      <c r="GR57" s="661">
        <v>2</v>
      </c>
      <c r="GS57" s="661">
        <v>9</v>
      </c>
      <c r="GT57" s="661" t="s">
        <v>783</v>
      </c>
      <c r="GU57" s="661" t="s">
        <v>783</v>
      </c>
      <c r="GV57" s="661" t="s">
        <v>783</v>
      </c>
      <c r="GW57" s="661" t="s">
        <v>783</v>
      </c>
      <c r="GX57" s="661" t="s">
        <v>783</v>
      </c>
      <c r="GY57" s="661">
        <v>1649</v>
      </c>
      <c r="GZ57" s="661">
        <v>0.01</v>
      </c>
      <c r="HA57" s="661">
        <v>5</v>
      </c>
      <c r="HB57" s="661" t="s">
        <v>783</v>
      </c>
      <c r="HC57" s="661" t="s">
        <v>782</v>
      </c>
      <c r="HD57" s="661">
        <v>15</v>
      </c>
      <c r="HE57" s="661" t="s">
        <v>783</v>
      </c>
      <c r="HF57" s="661">
        <v>0</v>
      </c>
      <c r="HG57" s="661" t="s">
        <v>783</v>
      </c>
      <c r="HH57" s="661">
        <v>0</v>
      </c>
      <c r="HI57" s="661">
        <v>1</v>
      </c>
      <c r="HJ57" s="661">
        <v>45</v>
      </c>
      <c r="HK57" s="661" t="s">
        <v>784</v>
      </c>
      <c r="HL57" s="661" t="s">
        <v>785</v>
      </c>
      <c r="HM57" s="661" t="s">
        <v>783</v>
      </c>
      <c r="HN57" s="661" t="s">
        <v>783</v>
      </c>
      <c r="HO57" s="661" t="s">
        <v>783</v>
      </c>
      <c r="HP57" s="661" t="s">
        <v>783</v>
      </c>
      <c r="HQ57" s="661" t="s">
        <v>783</v>
      </c>
      <c r="HR57" s="661">
        <v>3978962</v>
      </c>
      <c r="HS57" s="661" t="s">
        <v>783</v>
      </c>
      <c r="HT57" s="661" t="s">
        <v>786</v>
      </c>
      <c r="HU57" s="661" t="s">
        <v>787</v>
      </c>
      <c r="HV57" s="661">
        <v>4</v>
      </c>
      <c r="HW57" s="661">
        <v>2014</v>
      </c>
      <c r="HX57" s="661">
        <v>63</v>
      </c>
      <c r="HY57" s="661">
        <v>0</v>
      </c>
      <c r="HZ57" s="661">
        <v>53</v>
      </c>
      <c r="IA57" s="662">
        <v>41697.500081018516</v>
      </c>
      <c r="IB57" s="661" t="s">
        <v>788</v>
      </c>
      <c r="IC57" s="661">
        <v>3974484</v>
      </c>
      <c r="ID57" s="661">
        <v>2014</v>
      </c>
      <c r="IE57" s="661">
        <v>1712</v>
      </c>
      <c r="IF57" s="661" t="s">
        <v>783</v>
      </c>
      <c r="IG57" s="661" t="s">
        <v>783</v>
      </c>
      <c r="IH57" s="661" t="s">
        <v>783</v>
      </c>
      <c r="II57" s="661" t="s">
        <v>783</v>
      </c>
      <c r="IJ57" s="661" t="s">
        <v>783</v>
      </c>
      <c r="IK57" s="661" t="s">
        <v>783</v>
      </c>
      <c r="IL57" s="661" t="s">
        <v>783</v>
      </c>
      <c r="IM57" s="661" t="s">
        <v>783</v>
      </c>
      <c r="IN57" s="661" t="s">
        <v>783</v>
      </c>
      <c r="IO57" s="661">
        <v>1649</v>
      </c>
      <c r="IP57" s="662">
        <v>37477.354571759257</v>
      </c>
      <c r="IQ57" s="661">
        <v>2</v>
      </c>
      <c r="IR57" s="661" t="s">
        <v>793</v>
      </c>
      <c r="IS57" s="661">
        <v>9</v>
      </c>
      <c r="IT57" s="663">
        <v>41275</v>
      </c>
      <c r="IU57" s="661" t="s">
        <v>783</v>
      </c>
      <c r="IV57" s="661" t="s">
        <v>783</v>
      </c>
      <c r="IW57" s="661" t="s">
        <v>783</v>
      </c>
      <c r="IX57" s="661" t="s">
        <v>781</v>
      </c>
      <c r="IY57" s="661">
        <v>45</v>
      </c>
      <c r="IZ57" s="661" t="s">
        <v>789</v>
      </c>
      <c r="JA57" s="661" t="s">
        <v>783</v>
      </c>
      <c r="JB57" s="661" t="s">
        <v>783</v>
      </c>
      <c r="JC57" s="661" t="s">
        <v>783</v>
      </c>
      <c r="JD57" s="661">
        <v>329421</v>
      </c>
      <c r="JE57" s="661" t="s">
        <v>783</v>
      </c>
      <c r="JF57" s="661" t="s">
        <v>783</v>
      </c>
      <c r="JG57" s="661" t="s">
        <v>815</v>
      </c>
      <c r="JH57" s="661">
        <v>55</v>
      </c>
      <c r="JI57" s="661" t="s">
        <v>783</v>
      </c>
      <c r="JJ57" s="661" t="s">
        <v>783</v>
      </c>
      <c r="JK57" s="661" t="s">
        <v>783</v>
      </c>
      <c r="JL57" s="661" t="s">
        <v>790</v>
      </c>
      <c r="JM57" s="661">
        <v>4</v>
      </c>
      <c r="JN57" s="661">
        <v>3</v>
      </c>
      <c r="JO57" s="661" t="s">
        <v>783</v>
      </c>
      <c r="JP57" s="661" t="s">
        <v>783</v>
      </c>
      <c r="JQ57" s="661" t="s">
        <v>783</v>
      </c>
      <c r="JR57" s="661" t="s">
        <v>783</v>
      </c>
      <c r="JS57" s="661" t="s">
        <v>783</v>
      </c>
      <c r="JT57" s="661" t="s">
        <v>783</v>
      </c>
      <c r="JU57" s="661" t="s">
        <v>848</v>
      </c>
      <c r="JV57" s="664">
        <v>25.130922000000002</v>
      </c>
      <c r="JX57" s="225"/>
    </row>
    <row r="58" spans="1:284" ht="16" thickBot="1">
      <c r="A58" s="905" t="s">
        <v>5</v>
      </c>
      <c r="B58" s="79">
        <f t="shared" si="86"/>
        <v>1</v>
      </c>
      <c r="C58" s="871" t="s">
        <v>212</v>
      </c>
      <c r="D58" s="249" t="s">
        <v>135</v>
      </c>
      <c r="E58" s="103" t="s">
        <v>213</v>
      </c>
      <c r="F58" s="888">
        <v>1.24</v>
      </c>
      <c r="G58" s="120">
        <f t="shared" si="39"/>
        <v>50.040000000000006</v>
      </c>
      <c r="H58" s="46"/>
      <c r="I58" s="3">
        <v>1.24</v>
      </c>
      <c r="J58" s="29"/>
      <c r="K58" s="18">
        <v>1970</v>
      </c>
      <c r="L58" s="5"/>
      <c r="M58" s="71">
        <v>3</v>
      </c>
      <c r="N58" s="71">
        <v>3</v>
      </c>
      <c r="O58" s="70">
        <v>3</v>
      </c>
      <c r="P58" s="891">
        <f t="shared" si="125"/>
        <v>9</v>
      </c>
      <c r="Q58" s="897">
        <f t="shared" si="127"/>
        <v>27</v>
      </c>
      <c r="R58" s="46"/>
      <c r="S58" s="3">
        <f>I58</f>
        <v>1.24</v>
      </c>
      <c r="T58" s="25"/>
      <c r="U58" s="219">
        <f t="shared" si="126"/>
        <v>93000</v>
      </c>
      <c r="V58" s="219" t="s">
        <v>642</v>
      </c>
      <c r="W58" s="1042">
        <f t="shared" si="87"/>
        <v>93000</v>
      </c>
      <c r="X58" s="537">
        <f t="shared" si="88"/>
        <v>0</v>
      </c>
      <c r="Y58" s="538">
        <f t="shared" si="89"/>
        <v>500</v>
      </c>
      <c r="Z58" s="1034">
        <f t="shared" si="90"/>
        <v>93500</v>
      </c>
      <c r="AA58" s="883"/>
      <c r="AB58" s="270">
        <f t="shared" si="91"/>
        <v>0</v>
      </c>
      <c r="AC58" s="553"/>
      <c r="AD58" s="562">
        <f t="shared" si="92"/>
        <v>0</v>
      </c>
      <c r="AE58" s="518"/>
      <c r="AF58" s="270">
        <f t="shared" si="93"/>
        <v>0</v>
      </c>
      <c r="AG58" s="270"/>
      <c r="AH58" s="562">
        <f t="shared" si="94"/>
        <v>0</v>
      </c>
      <c r="AI58" s="270"/>
      <c r="AJ58" s="228">
        <v>0</v>
      </c>
      <c r="AK58" s="902">
        <v>2019</v>
      </c>
      <c r="AL58" s="902">
        <f>AK58+10</f>
        <v>2029</v>
      </c>
      <c r="AM58" s="18" t="str">
        <f t="shared" si="95"/>
        <v xml:space="preserve"> </v>
      </c>
      <c r="AN58" s="747" t="str">
        <f t="shared" si="96"/>
        <v xml:space="preserve"> </v>
      </c>
      <c r="AO58" s="4" t="str">
        <f t="shared" si="97"/>
        <v xml:space="preserve"> </v>
      </c>
      <c r="AP58" s="747" t="str">
        <f t="shared" si="98"/>
        <v xml:space="preserve"> </v>
      </c>
      <c r="AQ58" s="4" t="str">
        <f t="shared" si="99"/>
        <v xml:space="preserve"> </v>
      </c>
      <c r="AR58" s="747" t="str">
        <f t="shared" si="100"/>
        <v xml:space="preserve"> </v>
      </c>
      <c r="AS58" s="4" t="str">
        <f t="shared" si="101"/>
        <v xml:space="preserve"> </v>
      </c>
      <c r="AT58" s="747" t="str">
        <f t="shared" si="102"/>
        <v xml:space="preserve"> </v>
      </c>
      <c r="AU58" s="4" t="str">
        <f t="shared" si="103"/>
        <v xml:space="preserve"> </v>
      </c>
      <c r="AV58" s="747" t="str">
        <f t="shared" si="104"/>
        <v xml:space="preserve"> </v>
      </c>
      <c r="AW58" s="4" t="str">
        <f t="shared" si="105"/>
        <v xml:space="preserve"> </v>
      </c>
      <c r="AX58" s="747" t="str">
        <f t="shared" si="106"/>
        <v xml:space="preserve"> </v>
      </c>
      <c r="AY58" s="4" t="str">
        <f t="shared" si="107"/>
        <v xml:space="preserve"> </v>
      </c>
      <c r="AZ58" s="747" t="str">
        <f t="shared" si="108"/>
        <v xml:space="preserve"> </v>
      </c>
      <c r="BA58" s="4" t="str">
        <f t="shared" si="109"/>
        <v xml:space="preserve"> </v>
      </c>
      <c r="BB58" s="747" t="str">
        <f t="shared" si="110"/>
        <v xml:space="preserve"> </v>
      </c>
      <c r="BC58" s="4" t="str">
        <f t="shared" si="111"/>
        <v xml:space="preserve"> </v>
      </c>
      <c r="BD58" s="747" t="str">
        <f t="shared" si="112"/>
        <v xml:space="preserve"> </v>
      </c>
      <c r="BE58" s="4" t="str">
        <f t="shared" si="113"/>
        <v xml:space="preserve"> </v>
      </c>
      <c r="BF58" s="747" t="str">
        <f t="shared" si="114"/>
        <v xml:space="preserve"> </v>
      </c>
      <c r="BG58" s="4" t="str">
        <f t="shared" si="115"/>
        <v xml:space="preserve"> </v>
      </c>
      <c r="BH58" s="747" t="str">
        <f t="shared" si="116"/>
        <v xml:space="preserve"> </v>
      </c>
      <c r="BI58" s="4">
        <f t="shared" si="117"/>
        <v>1.24</v>
      </c>
      <c r="BJ58" s="747">
        <f t="shared" si="118"/>
        <v>93500</v>
      </c>
      <c r="BK58" s="4" t="str">
        <f t="shared" si="119"/>
        <v xml:space="preserve"> </v>
      </c>
      <c r="BL58" s="747" t="str">
        <f t="shared" si="120"/>
        <v xml:space="preserve"> </v>
      </c>
      <c r="BM58" s="4" t="str">
        <f t="shared" si="121"/>
        <v xml:space="preserve"> </v>
      </c>
      <c r="BN58" s="747" t="str">
        <f t="shared" si="122"/>
        <v xml:space="preserve"> </v>
      </c>
      <c r="BO58" s="4" t="str">
        <f t="shared" si="123"/>
        <v xml:space="preserve"> </v>
      </c>
      <c r="BP58" s="747" t="str">
        <f t="shared" si="124"/>
        <v xml:space="preserve"> </v>
      </c>
      <c r="BQ58" s="133" t="s">
        <v>214</v>
      </c>
      <c r="BR58" s="133"/>
      <c r="BS58" s="389"/>
      <c r="BT58" s="389"/>
      <c r="BU58" s="389"/>
      <c r="BV58" s="389"/>
      <c r="BW58" s="389"/>
      <c r="BX58" s="389"/>
      <c r="BY58" s="389"/>
      <c r="BZ58" s="389"/>
      <c r="CA58" s="389"/>
      <c r="CB58" s="163">
        <f t="shared" si="85"/>
        <v>0</v>
      </c>
      <c r="CC58" s="389"/>
      <c r="CD58" s="389"/>
      <c r="CE58" s="389"/>
      <c r="CF58" s="389"/>
      <c r="CG58" s="389"/>
      <c r="CH58" s="389"/>
      <c r="CI58" s="389"/>
      <c r="CJ58" s="389"/>
      <c r="CK58" s="389"/>
      <c r="CL58" s="389"/>
      <c r="CM58" s="389"/>
      <c r="CN58" s="389"/>
      <c r="CO58" s="389"/>
      <c r="CP58" s="389"/>
      <c r="CQ58" s="389"/>
      <c r="CR58" s="389"/>
      <c r="CS58" s="389"/>
      <c r="CT58" s="389"/>
      <c r="CU58" s="389"/>
      <c r="CV58" s="389"/>
      <c r="CW58" s="389"/>
      <c r="CX58" s="389"/>
      <c r="CY58" s="389"/>
      <c r="CZ58" s="389"/>
      <c r="DA58" s="389"/>
      <c r="DB58" s="389"/>
      <c r="DC58" s="389"/>
      <c r="DD58" s="389"/>
      <c r="DE58" s="389"/>
      <c r="DF58" s="389"/>
      <c r="DG58" s="389"/>
      <c r="DH58" s="389"/>
      <c r="DI58" s="389"/>
      <c r="DJ58" s="389"/>
      <c r="DK58" s="389"/>
      <c r="DL58" s="389"/>
      <c r="DM58" s="389"/>
      <c r="DN58" s="389"/>
      <c r="DO58" s="389"/>
      <c r="DP58" s="389"/>
      <c r="DQ58" s="389"/>
      <c r="DR58" s="389"/>
      <c r="DS58" s="389"/>
      <c r="DT58" s="389"/>
      <c r="DU58" s="389"/>
      <c r="DV58" s="389"/>
      <c r="DW58" s="389"/>
      <c r="DX58" s="389"/>
      <c r="DY58" s="389"/>
      <c r="DZ58" s="389"/>
      <c r="EA58" s="389"/>
      <c r="EB58" s="389"/>
      <c r="EC58" s="389"/>
      <c r="ED58" s="389"/>
      <c r="EE58" s="389"/>
      <c r="EF58" s="389"/>
      <c r="EG58" s="389"/>
      <c r="EH58" s="389"/>
      <c r="EI58" s="389"/>
      <c r="EJ58" s="389"/>
      <c r="EK58" s="389"/>
      <c r="EL58" s="389"/>
      <c r="EM58" s="389"/>
      <c r="EN58" s="389"/>
      <c r="EO58" s="389"/>
      <c r="EP58" s="389"/>
      <c r="EQ58" s="389"/>
      <c r="ER58" s="389"/>
      <c r="ES58" s="389"/>
      <c r="ET58" s="389"/>
      <c r="EU58" s="389"/>
      <c r="EV58" s="389"/>
      <c r="EW58" s="389"/>
      <c r="EX58" s="389"/>
      <c r="EY58" s="389"/>
      <c r="EZ58" s="389"/>
      <c r="FA58" s="389"/>
      <c r="FB58" s="389"/>
      <c r="FC58" s="389"/>
      <c r="FD58" s="389"/>
      <c r="FE58" s="389"/>
      <c r="FF58" s="389"/>
      <c r="FG58" s="389"/>
      <c r="FH58" s="389"/>
      <c r="FI58" s="389"/>
      <c r="FJ58" s="389"/>
      <c r="FK58" s="389"/>
      <c r="FL58" s="389"/>
      <c r="FM58" s="389"/>
      <c r="FN58" s="389"/>
      <c r="FO58" s="389"/>
      <c r="FP58" s="389"/>
      <c r="FQ58" s="389"/>
      <c r="FR58" s="389"/>
      <c r="FS58" s="389"/>
      <c r="FT58" s="389"/>
      <c r="FU58" s="389"/>
      <c r="FV58" s="389"/>
      <c r="FW58" s="389"/>
      <c r="FX58" s="625" t="s">
        <v>424</v>
      </c>
      <c r="FY58" s="626">
        <v>229</v>
      </c>
      <c r="FZ58" s="626">
        <v>30289415</v>
      </c>
      <c r="GA58" s="626">
        <v>35</v>
      </c>
      <c r="GB58" s="626" t="s">
        <v>3</v>
      </c>
      <c r="GC58" s="626">
        <v>16</v>
      </c>
      <c r="GD58" s="626">
        <v>2009</v>
      </c>
      <c r="GE58" s="626">
        <v>0</v>
      </c>
      <c r="GF58" s="626" t="s">
        <v>792</v>
      </c>
      <c r="GG58" s="626">
        <v>0</v>
      </c>
      <c r="GH58" s="626">
        <v>0</v>
      </c>
      <c r="GI58" s="626" t="s">
        <v>792</v>
      </c>
      <c r="GJ58" s="626">
        <v>0</v>
      </c>
      <c r="GK58" s="626" t="s">
        <v>781</v>
      </c>
      <c r="GL58" s="626" t="s">
        <v>782</v>
      </c>
      <c r="GM58" s="626">
        <v>50</v>
      </c>
      <c r="GN58" s="626" t="s">
        <v>783</v>
      </c>
      <c r="GO58" s="626">
        <v>0</v>
      </c>
      <c r="GP58" s="626">
        <v>0</v>
      </c>
      <c r="GQ58" s="626">
        <v>4</v>
      </c>
      <c r="GR58" s="626">
        <v>2</v>
      </c>
      <c r="GS58" s="626">
        <v>1</v>
      </c>
      <c r="GT58" s="626" t="s">
        <v>783</v>
      </c>
      <c r="GU58" s="626" t="s">
        <v>783</v>
      </c>
      <c r="GV58" s="626" t="s">
        <v>783</v>
      </c>
      <c r="GW58" s="626" t="s">
        <v>783</v>
      </c>
      <c r="GX58" s="626" t="s">
        <v>783</v>
      </c>
      <c r="GY58" s="626">
        <v>1649</v>
      </c>
      <c r="GZ58" s="626">
        <v>0.11</v>
      </c>
      <c r="HA58" s="626">
        <v>5</v>
      </c>
      <c r="HB58" s="626" t="s">
        <v>783</v>
      </c>
      <c r="HC58" s="626" t="s">
        <v>782</v>
      </c>
      <c r="HD58" s="626">
        <v>15</v>
      </c>
      <c r="HE58" s="626" t="s">
        <v>783</v>
      </c>
      <c r="HF58" s="626">
        <v>0</v>
      </c>
      <c r="HG58" s="626" t="s">
        <v>783</v>
      </c>
      <c r="HH58" s="626">
        <v>0</v>
      </c>
      <c r="HI58" s="626">
        <v>1</v>
      </c>
      <c r="HJ58" s="626">
        <v>45</v>
      </c>
      <c r="HK58" s="626" t="s">
        <v>784</v>
      </c>
      <c r="HL58" s="626" t="s">
        <v>785</v>
      </c>
      <c r="HM58" s="626" t="s">
        <v>783</v>
      </c>
      <c r="HN58" s="626" t="s">
        <v>783</v>
      </c>
      <c r="HO58" s="626" t="s">
        <v>783</v>
      </c>
      <c r="HP58" s="626" t="s">
        <v>783</v>
      </c>
      <c r="HQ58" s="626" t="s">
        <v>783</v>
      </c>
      <c r="HR58" s="626">
        <v>3980715</v>
      </c>
      <c r="HS58" s="626" t="s">
        <v>783</v>
      </c>
      <c r="HT58" s="626" t="s">
        <v>786</v>
      </c>
      <c r="HU58" s="626" t="s">
        <v>787</v>
      </c>
      <c r="HV58" s="626">
        <v>4</v>
      </c>
      <c r="HW58" s="626">
        <v>2014</v>
      </c>
      <c r="HX58" s="626">
        <v>63</v>
      </c>
      <c r="HY58" s="626">
        <v>0</v>
      </c>
      <c r="HZ58" s="626">
        <v>581</v>
      </c>
      <c r="IA58" s="627">
        <v>41697.500081018516</v>
      </c>
      <c r="IB58" s="626" t="s">
        <v>788</v>
      </c>
      <c r="IC58" s="626">
        <v>3976237</v>
      </c>
      <c r="ID58" s="626">
        <v>2014</v>
      </c>
      <c r="IE58" s="626">
        <v>1712</v>
      </c>
      <c r="IF58" s="626" t="s">
        <v>783</v>
      </c>
      <c r="IG58" s="626" t="s">
        <v>783</v>
      </c>
      <c r="IH58" s="626" t="s">
        <v>783</v>
      </c>
      <c r="II58" s="626" t="s">
        <v>783</v>
      </c>
      <c r="IJ58" s="626" t="s">
        <v>783</v>
      </c>
      <c r="IK58" s="626" t="s">
        <v>783</v>
      </c>
      <c r="IL58" s="626" t="s">
        <v>783</v>
      </c>
      <c r="IM58" s="626" t="s">
        <v>783</v>
      </c>
      <c r="IN58" s="626" t="s">
        <v>783</v>
      </c>
      <c r="IO58" s="626">
        <v>1649</v>
      </c>
      <c r="IP58" s="627">
        <v>39296.319722222222</v>
      </c>
      <c r="IQ58" s="626">
        <v>4</v>
      </c>
      <c r="IR58" s="626" t="s">
        <v>793</v>
      </c>
      <c r="IS58" s="626">
        <v>1</v>
      </c>
      <c r="IT58" s="665">
        <v>41275</v>
      </c>
      <c r="IU58" s="626" t="s">
        <v>783</v>
      </c>
      <c r="IV58" s="626" t="s">
        <v>783</v>
      </c>
      <c r="IW58" s="626" t="s">
        <v>783</v>
      </c>
      <c r="IX58" s="626" t="s">
        <v>781</v>
      </c>
      <c r="IY58" s="626">
        <v>45</v>
      </c>
      <c r="IZ58" s="626" t="s">
        <v>789</v>
      </c>
      <c r="JA58" s="626" t="s">
        <v>783</v>
      </c>
      <c r="JB58" s="626" t="s">
        <v>783</v>
      </c>
      <c r="JC58" s="626" t="s">
        <v>783</v>
      </c>
      <c r="JD58" s="626">
        <v>329421</v>
      </c>
      <c r="JE58" s="626" t="s">
        <v>783</v>
      </c>
      <c r="JF58" s="626" t="s">
        <v>783</v>
      </c>
      <c r="JG58" s="626" t="s">
        <v>795</v>
      </c>
      <c r="JH58" s="626">
        <v>35</v>
      </c>
      <c r="JI58" s="626" t="s">
        <v>783</v>
      </c>
      <c r="JJ58" s="626" t="s">
        <v>783</v>
      </c>
      <c r="JK58" s="626" t="s">
        <v>783</v>
      </c>
      <c r="JL58" s="626" t="s">
        <v>790</v>
      </c>
      <c r="JM58" s="626">
        <v>4</v>
      </c>
      <c r="JN58" s="626">
        <v>1</v>
      </c>
      <c r="JO58" s="626" t="s">
        <v>783</v>
      </c>
      <c r="JP58" s="626">
        <v>12683066</v>
      </c>
      <c r="JQ58" s="626">
        <v>2013</v>
      </c>
      <c r="JR58" s="626">
        <v>12</v>
      </c>
      <c r="JS58" s="626" t="s">
        <v>783</v>
      </c>
      <c r="JT58" s="626" t="s">
        <v>783</v>
      </c>
      <c r="JU58" s="626" t="s">
        <v>849</v>
      </c>
      <c r="JV58" s="628">
        <v>546.25796300000002</v>
      </c>
      <c r="JW58">
        <f>SUM(JV56:JV58)</f>
        <v>1712.800776</v>
      </c>
      <c r="JX58" s="225">
        <v>0.32439408636363637</v>
      </c>
    </row>
    <row r="59" spans="1:284" ht="16" thickBot="1">
      <c r="A59" s="905" t="s">
        <v>5</v>
      </c>
      <c r="B59" s="79">
        <f t="shared" si="86"/>
        <v>1</v>
      </c>
      <c r="C59" s="871" t="s">
        <v>74</v>
      </c>
      <c r="D59" s="249" t="s">
        <v>157</v>
      </c>
      <c r="E59" s="103" t="s">
        <v>158</v>
      </c>
      <c r="F59" s="888">
        <v>0.75</v>
      </c>
      <c r="G59" s="120">
        <f t="shared" si="39"/>
        <v>50.790000000000006</v>
      </c>
      <c r="H59" s="46"/>
      <c r="I59" s="3">
        <v>0.75</v>
      </c>
      <c r="J59" s="29"/>
      <c r="K59" s="18" t="s">
        <v>77</v>
      </c>
      <c r="L59" s="5"/>
      <c r="M59" s="71">
        <v>2</v>
      </c>
      <c r="N59" s="71">
        <v>3</v>
      </c>
      <c r="O59" s="70">
        <v>3</v>
      </c>
      <c r="P59" s="891">
        <f t="shared" si="125"/>
        <v>8</v>
      </c>
      <c r="Q59" s="897">
        <f t="shared" si="127"/>
        <v>18</v>
      </c>
      <c r="R59" s="46"/>
      <c r="S59" s="3">
        <v>0.75</v>
      </c>
      <c r="T59" s="25"/>
      <c r="U59" s="219">
        <f t="shared" si="126"/>
        <v>56250</v>
      </c>
      <c r="V59" s="219" t="s">
        <v>642</v>
      </c>
      <c r="W59" s="1042">
        <f t="shared" si="87"/>
        <v>56250</v>
      </c>
      <c r="X59" s="537">
        <f t="shared" si="88"/>
        <v>0</v>
      </c>
      <c r="Y59" s="538">
        <f t="shared" si="89"/>
        <v>500</v>
      </c>
      <c r="Z59" s="1034">
        <f t="shared" si="90"/>
        <v>56750</v>
      </c>
      <c r="AA59" s="883"/>
      <c r="AB59" s="270">
        <f t="shared" si="91"/>
        <v>0</v>
      </c>
      <c r="AC59" s="553"/>
      <c r="AD59" s="562">
        <f t="shared" si="92"/>
        <v>0</v>
      </c>
      <c r="AE59" s="518"/>
      <c r="AF59" s="270">
        <f t="shared" si="93"/>
        <v>0</v>
      </c>
      <c r="AG59" s="270"/>
      <c r="AH59" s="562">
        <f t="shared" si="94"/>
        <v>0</v>
      </c>
      <c r="AI59" s="270"/>
      <c r="AJ59" s="228">
        <v>0</v>
      </c>
      <c r="AK59" s="902">
        <v>2020</v>
      </c>
      <c r="AL59" s="902">
        <v>2029</v>
      </c>
      <c r="AM59" s="18" t="str">
        <f t="shared" si="95"/>
        <v xml:space="preserve"> </v>
      </c>
      <c r="AN59" s="747" t="str">
        <f t="shared" si="96"/>
        <v xml:space="preserve"> </v>
      </c>
      <c r="AO59" s="4" t="str">
        <f t="shared" si="97"/>
        <v xml:space="preserve"> </v>
      </c>
      <c r="AP59" s="747" t="str">
        <f t="shared" si="98"/>
        <v xml:space="preserve"> </v>
      </c>
      <c r="AQ59" s="4" t="str">
        <f t="shared" si="99"/>
        <v xml:space="preserve"> </v>
      </c>
      <c r="AR59" s="747" t="str">
        <f t="shared" si="100"/>
        <v xml:space="preserve"> </v>
      </c>
      <c r="AS59" s="4" t="str">
        <f t="shared" si="101"/>
        <v xml:space="preserve"> </v>
      </c>
      <c r="AT59" s="747" t="str">
        <f t="shared" si="102"/>
        <v xml:space="preserve"> </v>
      </c>
      <c r="AU59" s="4" t="str">
        <f t="shared" si="103"/>
        <v xml:space="preserve"> </v>
      </c>
      <c r="AV59" s="747" t="str">
        <f t="shared" si="104"/>
        <v xml:space="preserve"> </v>
      </c>
      <c r="AW59" s="4" t="str">
        <f t="shared" si="105"/>
        <v xml:space="preserve"> </v>
      </c>
      <c r="AX59" s="747" t="str">
        <f t="shared" si="106"/>
        <v xml:space="preserve"> </v>
      </c>
      <c r="AY59" s="4" t="str">
        <f t="shared" si="107"/>
        <v xml:space="preserve"> </v>
      </c>
      <c r="AZ59" s="747" t="str">
        <f t="shared" si="108"/>
        <v xml:space="preserve"> </v>
      </c>
      <c r="BA59" s="4" t="str">
        <f t="shared" si="109"/>
        <v xml:space="preserve"> </v>
      </c>
      <c r="BB59" s="747" t="str">
        <f t="shared" si="110"/>
        <v xml:space="preserve"> </v>
      </c>
      <c r="BC59" s="4" t="str">
        <f t="shared" si="111"/>
        <v xml:space="preserve"> </v>
      </c>
      <c r="BD59" s="747" t="str">
        <f t="shared" si="112"/>
        <v xml:space="preserve"> </v>
      </c>
      <c r="BE59" s="4" t="str">
        <f t="shared" si="113"/>
        <v xml:space="preserve"> </v>
      </c>
      <c r="BF59" s="747" t="str">
        <f t="shared" si="114"/>
        <v xml:space="preserve"> </v>
      </c>
      <c r="BG59" s="4" t="str">
        <f t="shared" si="115"/>
        <v xml:space="preserve"> </v>
      </c>
      <c r="BH59" s="747" t="str">
        <f t="shared" si="116"/>
        <v xml:space="preserve"> </v>
      </c>
      <c r="BI59" s="4">
        <f t="shared" si="117"/>
        <v>0.75</v>
      </c>
      <c r="BJ59" s="747">
        <f t="shared" si="118"/>
        <v>56750</v>
      </c>
      <c r="BK59" s="4" t="str">
        <f t="shared" si="119"/>
        <v xml:space="preserve"> </v>
      </c>
      <c r="BL59" s="747" t="str">
        <f t="shared" si="120"/>
        <v xml:space="preserve"> </v>
      </c>
      <c r="BM59" s="4" t="str">
        <f t="shared" si="121"/>
        <v xml:space="preserve"> </v>
      </c>
      <c r="BN59" s="747" t="str">
        <f t="shared" si="122"/>
        <v xml:space="preserve"> </v>
      </c>
      <c r="BO59" s="4" t="str">
        <f t="shared" si="123"/>
        <v xml:space="preserve"> </v>
      </c>
      <c r="BP59" s="747" t="str">
        <f t="shared" si="124"/>
        <v xml:space="preserve"> </v>
      </c>
      <c r="BQ59" s="133" t="s">
        <v>241</v>
      </c>
      <c r="BR59" s="133"/>
      <c r="BS59" s="389"/>
      <c r="BT59" s="389"/>
      <c r="BU59" s="389"/>
      <c r="BV59" s="389"/>
      <c r="BW59" s="389"/>
      <c r="BX59" s="389"/>
      <c r="BY59" s="389"/>
      <c r="BZ59" s="389"/>
      <c r="CA59" s="389"/>
      <c r="CB59" s="163">
        <f t="shared" si="85"/>
        <v>0</v>
      </c>
      <c r="CC59" s="389"/>
      <c r="CD59" s="389"/>
      <c r="CE59" s="389"/>
      <c r="CF59" s="389"/>
      <c r="CG59" s="389"/>
      <c r="CH59" s="389"/>
      <c r="CI59" s="389"/>
      <c r="CJ59" s="389"/>
      <c r="CK59" s="389"/>
      <c r="CL59" s="389"/>
      <c r="CM59" s="389"/>
      <c r="CN59" s="389"/>
      <c r="CO59" s="389"/>
      <c r="CP59" s="389"/>
      <c r="CQ59" s="389"/>
      <c r="CR59" s="389"/>
      <c r="CS59" s="389"/>
      <c r="CT59" s="389"/>
      <c r="CU59" s="389"/>
      <c r="CV59" s="389"/>
      <c r="CW59" s="389"/>
      <c r="CX59" s="389"/>
      <c r="CY59" s="389"/>
      <c r="CZ59" s="389"/>
      <c r="DA59" s="389"/>
      <c r="DB59" s="389"/>
      <c r="DC59" s="389"/>
      <c r="DD59" s="389"/>
      <c r="DE59" s="389"/>
      <c r="DF59" s="389"/>
      <c r="DG59" s="389"/>
      <c r="DH59" s="389"/>
      <c r="DI59" s="389"/>
      <c r="DJ59" s="389"/>
      <c r="DK59" s="389"/>
      <c r="DL59" s="389"/>
      <c r="DM59" s="389"/>
      <c r="DN59" s="389"/>
      <c r="DO59" s="389"/>
      <c r="DP59" s="389"/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89"/>
      <c r="EB59" s="389"/>
      <c r="EC59" s="389"/>
      <c r="ED59" s="389"/>
      <c r="EE59" s="389"/>
      <c r="EF59" s="389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89"/>
      <c r="FJ59" s="389"/>
      <c r="FK59" s="389"/>
      <c r="FL59" s="389"/>
      <c r="FM59" s="389"/>
      <c r="FN59" s="389"/>
      <c r="FO59" s="389"/>
      <c r="FP59" s="389"/>
      <c r="FQ59" s="389"/>
      <c r="FR59" s="389"/>
      <c r="FS59" s="389"/>
      <c r="FT59" s="389"/>
      <c r="FU59" s="389"/>
      <c r="FV59" s="389"/>
      <c r="FW59" s="389"/>
      <c r="FX59" s="625" t="s">
        <v>424</v>
      </c>
      <c r="FY59" s="626">
        <v>229</v>
      </c>
      <c r="FZ59" s="626">
        <v>30289415</v>
      </c>
      <c r="GA59" s="626">
        <v>35</v>
      </c>
      <c r="GB59" s="626" t="s">
        <v>3</v>
      </c>
      <c r="GC59" s="626">
        <v>16</v>
      </c>
      <c r="GD59" s="626">
        <v>2009</v>
      </c>
      <c r="GE59" s="626">
        <v>0</v>
      </c>
      <c r="GF59" s="626" t="s">
        <v>792</v>
      </c>
      <c r="GG59" s="626">
        <v>0</v>
      </c>
      <c r="GH59" s="626">
        <v>0</v>
      </c>
      <c r="GI59" s="626" t="s">
        <v>792</v>
      </c>
      <c r="GJ59" s="626">
        <v>0</v>
      </c>
      <c r="GK59" s="626" t="s">
        <v>781</v>
      </c>
      <c r="GL59" s="626" t="s">
        <v>782</v>
      </c>
      <c r="GM59" s="626">
        <v>50</v>
      </c>
      <c r="GN59" s="626" t="s">
        <v>783</v>
      </c>
      <c r="GO59" s="626">
        <v>0</v>
      </c>
      <c r="GP59" s="626">
        <v>0</v>
      </c>
      <c r="GQ59" s="626">
        <v>4</v>
      </c>
      <c r="GR59" s="626">
        <v>2</v>
      </c>
      <c r="GS59" s="626">
        <v>1</v>
      </c>
      <c r="GT59" s="626" t="s">
        <v>783</v>
      </c>
      <c r="GU59" s="626" t="s">
        <v>783</v>
      </c>
      <c r="GV59" s="626" t="s">
        <v>783</v>
      </c>
      <c r="GW59" s="626" t="s">
        <v>783</v>
      </c>
      <c r="GX59" s="626" t="s">
        <v>783</v>
      </c>
      <c r="GY59" s="626">
        <v>1649</v>
      </c>
      <c r="GZ59" s="626">
        <v>0.11</v>
      </c>
      <c r="HA59" s="626">
        <v>5</v>
      </c>
      <c r="HB59" s="626" t="s">
        <v>783</v>
      </c>
      <c r="HC59" s="626" t="s">
        <v>782</v>
      </c>
      <c r="HD59" s="626">
        <v>15</v>
      </c>
      <c r="HE59" s="626" t="s">
        <v>783</v>
      </c>
      <c r="HF59" s="626">
        <v>0</v>
      </c>
      <c r="HG59" s="626" t="s">
        <v>783</v>
      </c>
      <c r="HH59" s="626">
        <v>0</v>
      </c>
      <c r="HI59" s="626">
        <v>1</v>
      </c>
      <c r="HJ59" s="626">
        <v>45</v>
      </c>
      <c r="HK59" s="626" t="s">
        <v>784</v>
      </c>
      <c r="HL59" s="626" t="s">
        <v>785</v>
      </c>
      <c r="HM59" s="626" t="s">
        <v>783</v>
      </c>
      <c r="HN59" s="626" t="s">
        <v>783</v>
      </c>
      <c r="HO59" s="626" t="s">
        <v>783</v>
      </c>
      <c r="HP59" s="626" t="s">
        <v>783</v>
      </c>
      <c r="HQ59" s="626" t="s">
        <v>783</v>
      </c>
      <c r="HR59" s="626">
        <v>3980715</v>
      </c>
      <c r="HS59" s="626" t="s">
        <v>783</v>
      </c>
      <c r="HT59" s="626" t="s">
        <v>786</v>
      </c>
      <c r="HU59" s="626" t="s">
        <v>787</v>
      </c>
      <c r="HV59" s="626">
        <v>4</v>
      </c>
      <c r="HW59" s="626">
        <v>2014</v>
      </c>
      <c r="HX59" s="626">
        <v>63</v>
      </c>
      <c r="HY59" s="626">
        <v>0</v>
      </c>
      <c r="HZ59" s="626">
        <v>581</v>
      </c>
      <c r="IA59" s="627">
        <v>41697.500081018516</v>
      </c>
      <c r="IB59" s="626" t="s">
        <v>788</v>
      </c>
      <c r="IC59" s="626">
        <v>3976237</v>
      </c>
      <c r="ID59" s="626">
        <v>2014</v>
      </c>
      <c r="IE59" s="626">
        <v>1712</v>
      </c>
      <c r="IF59" s="626" t="s">
        <v>783</v>
      </c>
      <c r="IG59" s="626" t="s">
        <v>783</v>
      </c>
      <c r="IH59" s="626" t="s">
        <v>783</v>
      </c>
      <c r="II59" s="626" t="s">
        <v>783</v>
      </c>
      <c r="IJ59" s="626" t="s">
        <v>783</v>
      </c>
      <c r="IK59" s="626" t="s">
        <v>783</v>
      </c>
      <c r="IL59" s="626" t="s">
        <v>783</v>
      </c>
      <c r="IM59" s="626" t="s">
        <v>783</v>
      </c>
      <c r="IN59" s="626" t="s">
        <v>783</v>
      </c>
      <c r="IO59" s="626">
        <v>1649</v>
      </c>
      <c r="IP59" s="627">
        <v>39296.319722222222</v>
      </c>
      <c r="IQ59" s="626">
        <v>4</v>
      </c>
      <c r="IR59" s="626" t="s">
        <v>793</v>
      </c>
      <c r="IS59" s="626">
        <v>1</v>
      </c>
      <c r="IT59" s="665">
        <v>41275</v>
      </c>
      <c r="IU59" s="626" t="s">
        <v>783</v>
      </c>
      <c r="IV59" s="626" t="s">
        <v>783</v>
      </c>
      <c r="IW59" s="626" t="s">
        <v>783</v>
      </c>
      <c r="IX59" s="626" t="s">
        <v>781</v>
      </c>
      <c r="IY59" s="626">
        <v>45</v>
      </c>
      <c r="IZ59" s="626" t="s">
        <v>789</v>
      </c>
      <c r="JA59" s="626" t="s">
        <v>783</v>
      </c>
      <c r="JB59" s="626" t="s">
        <v>783</v>
      </c>
      <c r="JC59" s="626" t="s">
        <v>783</v>
      </c>
      <c r="JD59" s="626">
        <v>329421</v>
      </c>
      <c r="JE59" s="626" t="s">
        <v>783</v>
      </c>
      <c r="JF59" s="626" t="s">
        <v>783</v>
      </c>
      <c r="JG59" s="626" t="s">
        <v>795</v>
      </c>
      <c r="JH59" s="626">
        <v>35</v>
      </c>
      <c r="JI59" s="626" t="s">
        <v>783</v>
      </c>
      <c r="JJ59" s="626" t="s">
        <v>783</v>
      </c>
      <c r="JK59" s="626" t="s">
        <v>783</v>
      </c>
      <c r="JL59" s="626" t="s">
        <v>790</v>
      </c>
      <c r="JM59" s="626">
        <v>4</v>
      </c>
      <c r="JN59" s="626">
        <v>1</v>
      </c>
      <c r="JO59" s="626" t="s">
        <v>783</v>
      </c>
      <c r="JP59" s="626">
        <v>12683066</v>
      </c>
      <c r="JQ59" s="626">
        <v>2013</v>
      </c>
      <c r="JR59" s="626">
        <v>12</v>
      </c>
      <c r="JS59" s="626" t="s">
        <v>783</v>
      </c>
      <c r="JT59" s="626" t="s">
        <v>783</v>
      </c>
      <c r="JU59" s="626" t="s">
        <v>849</v>
      </c>
      <c r="JV59" s="628">
        <v>546.25796300000002</v>
      </c>
      <c r="JW59">
        <f>SUM(JV57:JV59)</f>
        <v>1117.6468480000001</v>
      </c>
      <c r="JX59" s="225">
        <v>0.32439408636363637</v>
      </c>
    </row>
    <row r="60" spans="1:284" ht="16" thickBot="1">
      <c r="A60" s="905" t="s">
        <v>5</v>
      </c>
      <c r="B60" s="79">
        <f t="shared" si="86"/>
        <v>1</v>
      </c>
      <c r="C60" s="871" t="s">
        <v>70</v>
      </c>
      <c r="D60" s="249" t="s">
        <v>243</v>
      </c>
      <c r="E60" s="103" t="s">
        <v>158</v>
      </c>
      <c r="F60" s="888">
        <v>0.43</v>
      </c>
      <c r="G60" s="120">
        <f t="shared" si="39"/>
        <v>51.220000000000006</v>
      </c>
      <c r="H60" s="46"/>
      <c r="I60" s="3">
        <v>0.43</v>
      </c>
      <c r="J60" s="29"/>
      <c r="K60" s="18"/>
      <c r="L60" s="5"/>
      <c r="M60" s="71">
        <v>2</v>
      </c>
      <c r="N60" s="71">
        <v>3</v>
      </c>
      <c r="O60" s="70">
        <v>3</v>
      </c>
      <c r="P60" s="891">
        <f t="shared" si="125"/>
        <v>8</v>
      </c>
      <c r="Q60" s="897">
        <f t="shared" si="127"/>
        <v>18</v>
      </c>
      <c r="R60" s="46"/>
      <c r="S60" s="3">
        <v>0.43</v>
      </c>
      <c r="T60" s="25"/>
      <c r="U60" s="219">
        <f t="shared" si="126"/>
        <v>32250</v>
      </c>
      <c r="V60" s="219" t="s">
        <v>642</v>
      </c>
      <c r="W60" s="1042">
        <f t="shared" si="87"/>
        <v>32250</v>
      </c>
      <c r="X60" s="537">
        <f t="shared" si="88"/>
        <v>0</v>
      </c>
      <c r="Y60" s="538">
        <f t="shared" si="89"/>
        <v>500</v>
      </c>
      <c r="Z60" s="1034">
        <f t="shared" si="90"/>
        <v>32750</v>
      </c>
      <c r="AA60" s="883"/>
      <c r="AB60" s="270">
        <f t="shared" si="91"/>
        <v>0</v>
      </c>
      <c r="AC60" s="553"/>
      <c r="AD60" s="562">
        <f t="shared" si="92"/>
        <v>0</v>
      </c>
      <c r="AE60" s="518"/>
      <c r="AF60" s="270">
        <f t="shared" si="93"/>
        <v>0</v>
      </c>
      <c r="AG60" s="270"/>
      <c r="AH60" s="562">
        <f t="shared" si="94"/>
        <v>0</v>
      </c>
      <c r="AI60" s="270"/>
      <c r="AJ60" s="228">
        <v>0</v>
      </c>
      <c r="AK60" s="902">
        <v>2020</v>
      </c>
      <c r="AL60" s="902">
        <v>2029</v>
      </c>
      <c r="AM60" s="18" t="str">
        <f t="shared" si="95"/>
        <v xml:space="preserve"> </v>
      </c>
      <c r="AN60" s="747" t="str">
        <f t="shared" si="96"/>
        <v xml:space="preserve"> </v>
      </c>
      <c r="AO60" s="4" t="str">
        <f t="shared" si="97"/>
        <v xml:space="preserve"> </v>
      </c>
      <c r="AP60" s="747" t="str">
        <f t="shared" si="98"/>
        <v xml:space="preserve"> </v>
      </c>
      <c r="AQ60" s="4" t="str">
        <f t="shared" si="99"/>
        <v xml:space="preserve"> </v>
      </c>
      <c r="AR60" s="747" t="str">
        <f t="shared" si="100"/>
        <v xml:space="preserve"> </v>
      </c>
      <c r="AS60" s="4" t="str">
        <f t="shared" si="101"/>
        <v xml:space="preserve"> </v>
      </c>
      <c r="AT60" s="747" t="str">
        <f t="shared" si="102"/>
        <v xml:space="preserve"> </v>
      </c>
      <c r="AU60" s="4" t="str">
        <f t="shared" si="103"/>
        <v xml:space="preserve"> </v>
      </c>
      <c r="AV60" s="747" t="str">
        <f t="shared" si="104"/>
        <v xml:space="preserve"> </v>
      </c>
      <c r="AW60" s="4" t="str">
        <f t="shared" si="105"/>
        <v xml:space="preserve"> </v>
      </c>
      <c r="AX60" s="747" t="str">
        <f t="shared" si="106"/>
        <v xml:space="preserve"> </v>
      </c>
      <c r="AY60" s="4" t="str">
        <f t="shared" si="107"/>
        <v xml:space="preserve"> </v>
      </c>
      <c r="AZ60" s="747" t="str">
        <f t="shared" si="108"/>
        <v xml:space="preserve"> </v>
      </c>
      <c r="BA60" s="4" t="str">
        <f t="shared" si="109"/>
        <v xml:space="preserve"> </v>
      </c>
      <c r="BB60" s="747" t="str">
        <f t="shared" si="110"/>
        <v xml:space="preserve"> </v>
      </c>
      <c r="BC60" s="4" t="str">
        <f t="shared" si="111"/>
        <v xml:space="preserve"> </v>
      </c>
      <c r="BD60" s="747" t="str">
        <f t="shared" si="112"/>
        <v xml:space="preserve"> </v>
      </c>
      <c r="BE60" s="4" t="str">
        <f t="shared" si="113"/>
        <v xml:space="preserve"> </v>
      </c>
      <c r="BF60" s="747" t="str">
        <f t="shared" si="114"/>
        <v xml:space="preserve"> </v>
      </c>
      <c r="BG60" s="4" t="str">
        <f t="shared" si="115"/>
        <v xml:space="preserve"> </v>
      </c>
      <c r="BH60" s="747" t="str">
        <f t="shared" si="116"/>
        <v xml:space="preserve"> </v>
      </c>
      <c r="BI60" s="4">
        <f t="shared" si="117"/>
        <v>0.43</v>
      </c>
      <c r="BJ60" s="747">
        <f t="shared" si="118"/>
        <v>32750</v>
      </c>
      <c r="BK60" s="4" t="str">
        <f t="shared" si="119"/>
        <v xml:space="preserve"> </v>
      </c>
      <c r="BL60" s="747" t="str">
        <f t="shared" si="120"/>
        <v xml:space="preserve"> </v>
      </c>
      <c r="BM60" s="4" t="str">
        <f t="shared" si="121"/>
        <v xml:space="preserve"> </v>
      </c>
      <c r="BN60" s="747" t="str">
        <f t="shared" si="122"/>
        <v xml:space="preserve"> </v>
      </c>
      <c r="BO60" s="4" t="str">
        <f t="shared" si="123"/>
        <v xml:space="preserve"> </v>
      </c>
      <c r="BP60" s="747" t="str">
        <f t="shared" si="124"/>
        <v xml:space="preserve"> </v>
      </c>
      <c r="BQ60" s="133"/>
      <c r="BR60" s="133"/>
      <c r="BS60" s="389"/>
      <c r="BT60" s="389"/>
      <c r="BU60" s="389"/>
      <c r="BV60" s="389"/>
      <c r="BW60" s="389"/>
      <c r="BX60" s="389"/>
      <c r="BY60" s="389"/>
      <c r="BZ60" s="389"/>
      <c r="CA60" s="389"/>
      <c r="CB60" s="163">
        <f t="shared" si="85"/>
        <v>0</v>
      </c>
      <c r="CC60" s="389"/>
      <c r="CD60" s="389"/>
      <c r="CE60" s="389"/>
      <c r="CF60" s="389"/>
      <c r="CG60" s="389"/>
      <c r="CH60" s="389"/>
      <c r="CI60" s="389"/>
      <c r="CJ60" s="389"/>
      <c r="CK60" s="389"/>
      <c r="CL60" s="389"/>
      <c r="CM60" s="389"/>
      <c r="CN60" s="389"/>
      <c r="CO60" s="389"/>
      <c r="CP60" s="389"/>
      <c r="CQ60" s="389"/>
      <c r="CR60" s="389"/>
      <c r="CS60" s="389"/>
      <c r="CT60" s="389"/>
      <c r="CU60" s="389"/>
      <c r="CV60" s="389"/>
      <c r="CW60" s="389"/>
      <c r="CX60" s="389"/>
      <c r="CY60" s="389"/>
      <c r="CZ60" s="389"/>
      <c r="DA60" s="389"/>
      <c r="DB60" s="389"/>
      <c r="DC60" s="389"/>
      <c r="DD60" s="389"/>
      <c r="DE60" s="389"/>
      <c r="DF60" s="389"/>
      <c r="DG60" s="389"/>
      <c r="DH60" s="389"/>
      <c r="DI60" s="389"/>
      <c r="DJ60" s="389"/>
      <c r="DK60" s="389"/>
      <c r="DL60" s="389"/>
      <c r="DM60" s="389"/>
      <c r="DN60" s="389"/>
      <c r="DO60" s="389"/>
      <c r="DP60" s="389"/>
      <c r="DQ60" s="389"/>
      <c r="DR60" s="389"/>
      <c r="DS60" s="389"/>
      <c r="DT60" s="389"/>
      <c r="DU60" s="389"/>
      <c r="DV60" s="389"/>
      <c r="DW60" s="389"/>
      <c r="DX60" s="389"/>
      <c r="DY60" s="389"/>
      <c r="DZ60" s="389"/>
      <c r="EA60" s="389"/>
      <c r="EB60" s="389"/>
      <c r="EC60" s="389"/>
      <c r="ED60" s="389"/>
      <c r="EE60" s="389"/>
      <c r="EF60" s="389"/>
      <c r="EG60" s="389"/>
      <c r="EH60" s="389"/>
      <c r="EI60" s="389"/>
      <c r="EJ60" s="389"/>
      <c r="EK60" s="389"/>
      <c r="EL60" s="389"/>
      <c r="EM60" s="389"/>
      <c r="EN60" s="389"/>
      <c r="EO60" s="389"/>
      <c r="EP60" s="389"/>
      <c r="EQ60" s="389"/>
      <c r="ER60" s="389"/>
      <c r="ES60" s="389"/>
      <c r="ET60" s="389"/>
      <c r="EU60" s="389"/>
      <c r="EV60" s="389"/>
      <c r="EW60" s="389"/>
      <c r="EX60" s="389"/>
      <c r="EY60" s="389"/>
      <c r="EZ60" s="389"/>
      <c r="FA60" s="389"/>
      <c r="FB60" s="389"/>
      <c r="FC60" s="389"/>
      <c r="FD60" s="389"/>
      <c r="FE60" s="389"/>
      <c r="FF60" s="389"/>
      <c r="FG60" s="389"/>
      <c r="FH60" s="389"/>
      <c r="FI60" s="389"/>
      <c r="FJ60" s="389"/>
      <c r="FK60" s="389"/>
      <c r="FL60" s="389"/>
      <c r="FM60" s="389"/>
      <c r="FN60" s="389"/>
      <c r="FO60" s="389"/>
      <c r="FP60" s="389"/>
      <c r="FQ60" s="389"/>
      <c r="FR60" s="389"/>
      <c r="FS60" s="389"/>
      <c r="FT60" s="389"/>
      <c r="FU60" s="389"/>
      <c r="FV60" s="389"/>
      <c r="FW60" s="389"/>
      <c r="FX60" s="655" t="s">
        <v>398</v>
      </c>
      <c r="FY60" s="656">
        <v>6</v>
      </c>
      <c r="FZ60" s="656">
        <v>10315230</v>
      </c>
      <c r="GA60" s="656" t="s">
        <v>783</v>
      </c>
      <c r="GB60" s="656"/>
      <c r="GC60" s="656" t="s">
        <v>783</v>
      </c>
      <c r="GD60" s="656" t="s">
        <v>783</v>
      </c>
      <c r="GE60" s="656" t="s">
        <v>783</v>
      </c>
      <c r="GF60" s="656"/>
      <c r="GG60" s="656" t="s">
        <v>783</v>
      </c>
      <c r="GH60" s="656" t="s">
        <v>783</v>
      </c>
      <c r="GI60" s="656"/>
      <c r="GJ60" s="656" t="s">
        <v>783</v>
      </c>
      <c r="GK60" s="656" t="s">
        <v>781</v>
      </c>
      <c r="GL60" s="656" t="s">
        <v>783</v>
      </c>
      <c r="GM60" s="656" t="s">
        <v>783</v>
      </c>
      <c r="GN60" s="656" t="s">
        <v>783</v>
      </c>
      <c r="GO60" s="656" t="s">
        <v>783</v>
      </c>
      <c r="GP60" s="656" t="s">
        <v>783</v>
      </c>
      <c r="GQ60" s="656" t="s">
        <v>783</v>
      </c>
      <c r="GR60" s="656" t="s">
        <v>783</v>
      </c>
      <c r="GS60" s="656" t="s">
        <v>783</v>
      </c>
      <c r="GT60" s="656" t="s">
        <v>783</v>
      </c>
      <c r="GU60" s="656" t="s">
        <v>783</v>
      </c>
      <c r="GV60" s="656" t="s">
        <v>783</v>
      </c>
      <c r="GW60" s="656" t="s">
        <v>783</v>
      </c>
      <c r="GX60" s="656" t="s">
        <v>783</v>
      </c>
      <c r="GY60" s="656">
        <v>1649</v>
      </c>
      <c r="GZ60" s="656">
        <v>0</v>
      </c>
      <c r="HA60" s="656">
        <v>9</v>
      </c>
      <c r="HB60" s="656" t="s">
        <v>783</v>
      </c>
      <c r="HC60" s="656" t="s">
        <v>783</v>
      </c>
      <c r="HD60" s="656" t="s">
        <v>783</v>
      </c>
      <c r="HE60" s="656" t="s">
        <v>783</v>
      </c>
      <c r="HF60" s="656" t="s">
        <v>783</v>
      </c>
      <c r="HG60" s="656" t="s">
        <v>783</v>
      </c>
      <c r="HH60" s="656" t="s">
        <v>783</v>
      </c>
      <c r="HI60" s="656" t="s">
        <v>783</v>
      </c>
      <c r="HJ60" s="656" t="s">
        <v>783</v>
      </c>
      <c r="HK60" s="656" t="s">
        <v>783</v>
      </c>
      <c r="HL60" s="656" t="s">
        <v>783</v>
      </c>
      <c r="HM60" s="656" t="s">
        <v>783</v>
      </c>
      <c r="HN60" s="656" t="s">
        <v>783</v>
      </c>
      <c r="HO60" s="656" t="s">
        <v>783</v>
      </c>
      <c r="HP60" s="656" t="s">
        <v>783</v>
      </c>
      <c r="HQ60" s="656" t="s">
        <v>783</v>
      </c>
      <c r="HR60" s="656">
        <v>3978970</v>
      </c>
      <c r="HS60" s="656" t="s">
        <v>783</v>
      </c>
      <c r="HT60" s="656" t="s">
        <v>786</v>
      </c>
      <c r="HU60" s="656" t="s">
        <v>787</v>
      </c>
      <c r="HV60" s="656">
        <v>4</v>
      </c>
      <c r="HW60" s="656">
        <v>2006</v>
      </c>
      <c r="HX60" s="656">
        <v>63</v>
      </c>
      <c r="HY60" s="656">
        <v>0</v>
      </c>
      <c r="HZ60" s="656">
        <v>13570</v>
      </c>
      <c r="IA60" s="657">
        <v>38560.614988425928</v>
      </c>
      <c r="IB60" s="656" t="s">
        <v>788</v>
      </c>
      <c r="IC60" s="656">
        <v>3974492</v>
      </c>
      <c r="ID60" s="656" t="s">
        <v>783</v>
      </c>
      <c r="IE60" s="656">
        <v>1712</v>
      </c>
      <c r="IF60" s="656" t="s">
        <v>783</v>
      </c>
      <c r="IG60" s="656" t="s">
        <v>783</v>
      </c>
      <c r="IH60" s="656" t="s">
        <v>783</v>
      </c>
      <c r="II60" s="656" t="s">
        <v>783</v>
      </c>
      <c r="IJ60" s="656" t="s">
        <v>783</v>
      </c>
      <c r="IK60" s="656" t="s">
        <v>783</v>
      </c>
      <c r="IL60" s="656" t="s">
        <v>783</v>
      </c>
      <c r="IM60" s="656" t="s">
        <v>783</v>
      </c>
      <c r="IN60" s="656" t="s">
        <v>783</v>
      </c>
      <c r="IO60" s="656">
        <v>2108</v>
      </c>
      <c r="IP60" s="657">
        <v>37477.341331018521</v>
      </c>
      <c r="IQ60" s="656" t="s">
        <v>783</v>
      </c>
      <c r="IR60" s="656" t="s">
        <v>783</v>
      </c>
      <c r="IS60" s="656" t="s">
        <v>783</v>
      </c>
      <c r="IT60" s="656" t="s">
        <v>783</v>
      </c>
      <c r="IU60" s="656" t="s">
        <v>783</v>
      </c>
      <c r="IV60" s="656" t="s">
        <v>783</v>
      </c>
      <c r="IW60" s="656" t="s">
        <v>783</v>
      </c>
      <c r="IX60" s="656" t="s">
        <v>781</v>
      </c>
      <c r="IY60" s="656" t="s">
        <v>783</v>
      </c>
      <c r="IZ60" s="656" t="s">
        <v>783</v>
      </c>
      <c r="JA60" s="656" t="s">
        <v>783</v>
      </c>
      <c r="JB60" s="656" t="s">
        <v>783</v>
      </c>
      <c r="JC60" s="656" t="s">
        <v>783</v>
      </c>
      <c r="JD60" s="656">
        <v>329422</v>
      </c>
      <c r="JE60" s="656" t="s">
        <v>783</v>
      </c>
      <c r="JF60" s="656" t="s">
        <v>783</v>
      </c>
      <c r="JG60" s="656" t="s">
        <v>783</v>
      </c>
      <c r="JH60" s="656" t="s">
        <v>783</v>
      </c>
      <c r="JI60" s="656" t="s">
        <v>783</v>
      </c>
      <c r="JJ60" s="656" t="s">
        <v>783</v>
      </c>
      <c r="JK60" s="656" t="s">
        <v>783</v>
      </c>
      <c r="JL60" s="656" t="s">
        <v>783</v>
      </c>
      <c r="JM60" s="656">
        <v>4</v>
      </c>
      <c r="JN60" s="656" t="s">
        <v>783</v>
      </c>
      <c r="JO60" s="656" t="s">
        <v>783</v>
      </c>
      <c r="JP60" s="656" t="s">
        <v>783</v>
      </c>
      <c r="JQ60" s="656" t="s">
        <v>783</v>
      </c>
      <c r="JR60" s="656" t="s">
        <v>783</v>
      </c>
      <c r="JS60" s="656" t="s">
        <v>783</v>
      </c>
      <c r="JT60" s="656" t="s">
        <v>783</v>
      </c>
      <c r="JU60" s="656" t="s">
        <v>850</v>
      </c>
      <c r="JV60" s="659">
        <v>13562.314313000001</v>
      </c>
      <c r="JW60">
        <f>JV60</f>
        <v>13562.314313000001</v>
      </c>
      <c r="JX60" s="225">
        <v>2.5686201350378788</v>
      </c>
    </row>
    <row r="61" spans="1:284" ht="16" thickBot="1">
      <c r="A61" s="905" t="s">
        <v>5</v>
      </c>
      <c r="B61" s="79">
        <f t="shared" si="86"/>
        <v>1</v>
      </c>
      <c r="C61" s="871" t="s">
        <v>225</v>
      </c>
      <c r="D61" s="249" t="s">
        <v>157</v>
      </c>
      <c r="E61" s="103" t="s">
        <v>158</v>
      </c>
      <c r="F61" s="888">
        <v>1.7</v>
      </c>
      <c r="G61" s="120">
        <f t="shared" si="39"/>
        <v>52.920000000000009</v>
      </c>
      <c r="H61" s="46"/>
      <c r="I61" s="2"/>
      <c r="J61" s="32">
        <v>1.7</v>
      </c>
      <c r="K61" s="18"/>
      <c r="L61" s="5"/>
      <c r="M61" s="71">
        <v>4</v>
      </c>
      <c r="N61" s="71">
        <v>3</v>
      </c>
      <c r="O61" s="70">
        <v>2</v>
      </c>
      <c r="P61" s="891">
        <f t="shared" si="125"/>
        <v>9</v>
      </c>
      <c r="Q61" s="897">
        <f t="shared" si="127"/>
        <v>24</v>
      </c>
      <c r="R61" s="46"/>
      <c r="S61" s="2"/>
      <c r="T61" s="546">
        <f>J61</f>
        <v>1.7</v>
      </c>
      <c r="U61" s="1039">
        <f t="shared" si="126"/>
        <v>351900</v>
      </c>
      <c r="V61" s="219" t="s">
        <v>642</v>
      </c>
      <c r="W61" s="1042">
        <f t="shared" si="87"/>
        <v>351900</v>
      </c>
      <c r="X61" s="537">
        <f t="shared" si="88"/>
        <v>0</v>
      </c>
      <c r="Y61" s="538">
        <f t="shared" si="89"/>
        <v>500</v>
      </c>
      <c r="Z61" s="1034">
        <f t="shared" si="90"/>
        <v>352400</v>
      </c>
      <c r="AA61" s="883"/>
      <c r="AB61" s="270">
        <f t="shared" si="91"/>
        <v>0</v>
      </c>
      <c r="AC61" s="553"/>
      <c r="AD61" s="562">
        <f t="shared" si="92"/>
        <v>0</v>
      </c>
      <c r="AE61" s="518"/>
      <c r="AF61" s="270">
        <f t="shared" si="93"/>
        <v>0</v>
      </c>
      <c r="AG61" s="270"/>
      <c r="AH61" s="562">
        <f t="shared" si="94"/>
        <v>0</v>
      </c>
      <c r="AI61" s="270"/>
      <c r="AJ61" s="228">
        <v>0</v>
      </c>
      <c r="AK61" s="902">
        <v>2020</v>
      </c>
      <c r="AL61" s="902">
        <f>AK61+10</f>
        <v>2030</v>
      </c>
      <c r="AM61" s="18" t="str">
        <f t="shared" si="95"/>
        <v xml:space="preserve"> </v>
      </c>
      <c r="AN61" s="747" t="str">
        <f t="shared" si="96"/>
        <v xml:space="preserve"> </v>
      </c>
      <c r="AO61" s="4" t="str">
        <f t="shared" si="97"/>
        <v xml:space="preserve"> </v>
      </c>
      <c r="AP61" s="747" t="str">
        <f t="shared" si="98"/>
        <v xml:space="preserve"> </v>
      </c>
      <c r="AQ61" s="4" t="str">
        <f t="shared" si="99"/>
        <v xml:space="preserve"> </v>
      </c>
      <c r="AR61" s="747" t="str">
        <f t="shared" si="100"/>
        <v xml:space="preserve"> </v>
      </c>
      <c r="AS61" s="4" t="str">
        <f t="shared" si="101"/>
        <v xml:space="preserve"> </v>
      </c>
      <c r="AT61" s="747" t="str">
        <f t="shared" si="102"/>
        <v xml:space="preserve"> </v>
      </c>
      <c r="AU61" s="4" t="str">
        <f t="shared" si="103"/>
        <v xml:space="preserve"> </v>
      </c>
      <c r="AV61" s="747" t="str">
        <f t="shared" si="104"/>
        <v xml:space="preserve"> </v>
      </c>
      <c r="AW61" s="4" t="str">
        <f t="shared" si="105"/>
        <v xml:space="preserve"> </v>
      </c>
      <c r="AX61" s="747" t="str">
        <f t="shared" si="106"/>
        <v xml:space="preserve"> </v>
      </c>
      <c r="AY61" s="4" t="str">
        <f t="shared" si="107"/>
        <v xml:space="preserve"> </v>
      </c>
      <c r="AZ61" s="747" t="str">
        <f t="shared" si="108"/>
        <v xml:space="preserve"> </v>
      </c>
      <c r="BA61" s="4" t="str">
        <f t="shared" si="109"/>
        <v xml:space="preserve"> </v>
      </c>
      <c r="BB61" s="747" t="str">
        <f t="shared" si="110"/>
        <v xml:space="preserve"> </v>
      </c>
      <c r="BC61" s="4" t="str">
        <f t="shared" si="111"/>
        <v xml:space="preserve"> </v>
      </c>
      <c r="BD61" s="747" t="str">
        <f t="shared" si="112"/>
        <v xml:space="preserve"> </v>
      </c>
      <c r="BE61" s="4" t="str">
        <f t="shared" si="113"/>
        <v xml:space="preserve"> </v>
      </c>
      <c r="BF61" s="747" t="str">
        <f t="shared" si="114"/>
        <v xml:space="preserve"> </v>
      </c>
      <c r="BG61" s="4" t="str">
        <f t="shared" si="115"/>
        <v xml:space="preserve"> </v>
      </c>
      <c r="BH61" s="747" t="str">
        <f t="shared" si="116"/>
        <v xml:space="preserve"> </v>
      </c>
      <c r="BI61" s="4" t="str">
        <f t="shared" si="117"/>
        <v xml:space="preserve"> </v>
      </c>
      <c r="BJ61" s="747" t="str">
        <f t="shared" si="118"/>
        <v xml:space="preserve"> </v>
      </c>
      <c r="BK61" s="4">
        <f t="shared" si="119"/>
        <v>1.7</v>
      </c>
      <c r="BL61" s="747">
        <f t="shared" si="120"/>
        <v>352400</v>
      </c>
      <c r="BM61" s="4" t="str">
        <f t="shared" si="121"/>
        <v xml:space="preserve"> </v>
      </c>
      <c r="BN61" s="747" t="str">
        <f t="shared" si="122"/>
        <v xml:space="preserve"> </v>
      </c>
      <c r="BO61" s="4" t="str">
        <f t="shared" si="123"/>
        <v xml:space="preserve"> </v>
      </c>
      <c r="BP61" s="747" t="str">
        <f t="shared" si="124"/>
        <v xml:space="preserve"> </v>
      </c>
      <c r="BQ61" s="133" t="s">
        <v>626</v>
      </c>
      <c r="BR61" s="133"/>
      <c r="BS61" s="389"/>
      <c r="BT61" s="389"/>
      <c r="BU61" s="389"/>
      <c r="BV61" s="389"/>
      <c r="BW61" s="389"/>
      <c r="BX61" s="389"/>
      <c r="BY61" s="389"/>
      <c r="BZ61" s="389"/>
      <c r="CA61" s="389"/>
      <c r="CB61" s="163">
        <f t="shared" si="85"/>
        <v>0</v>
      </c>
      <c r="CC61" s="389"/>
      <c r="CD61" s="389"/>
      <c r="CE61" s="389"/>
      <c r="CF61" s="389"/>
      <c r="CG61" s="389"/>
      <c r="CH61" s="389"/>
      <c r="CI61" s="389"/>
      <c r="CJ61" s="389"/>
      <c r="CK61" s="389"/>
      <c r="CL61" s="389"/>
      <c r="CM61" s="389"/>
      <c r="CN61" s="389"/>
      <c r="CO61" s="389"/>
      <c r="CP61" s="389"/>
      <c r="CQ61" s="389"/>
      <c r="CR61" s="389"/>
      <c r="CS61" s="389"/>
      <c r="CT61" s="389"/>
      <c r="CU61" s="389"/>
      <c r="CV61" s="389"/>
      <c r="CW61" s="389"/>
      <c r="CX61" s="389"/>
      <c r="CY61" s="389"/>
      <c r="CZ61" s="389"/>
      <c r="DA61" s="389"/>
      <c r="DB61" s="389"/>
      <c r="DC61" s="389"/>
      <c r="DD61" s="389"/>
      <c r="DE61" s="389"/>
      <c r="DF61" s="389"/>
      <c r="DG61" s="389"/>
      <c r="DH61" s="389"/>
      <c r="DI61" s="389"/>
      <c r="DJ61" s="389"/>
      <c r="DK61" s="389"/>
      <c r="DL61" s="389"/>
      <c r="DM61" s="389"/>
      <c r="DN61" s="389"/>
      <c r="DO61" s="389"/>
      <c r="DP61" s="389"/>
      <c r="DQ61" s="389"/>
      <c r="DR61" s="389"/>
      <c r="DS61" s="389"/>
      <c r="DT61" s="389"/>
      <c r="DU61" s="389"/>
      <c r="DV61" s="389"/>
      <c r="DW61" s="389"/>
      <c r="DX61" s="389"/>
      <c r="DY61" s="389"/>
      <c r="DZ61" s="389"/>
      <c r="EA61" s="389"/>
      <c r="EB61" s="389"/>
      <c r="EC61" s="389"/>
      <c r="ED61" s="389"/>
      <c r="EE61" s="389"/>
      <c r="EF61" s="389"/>
      <c r="EG61" s="389"/>
      <c r="EH61" s="389"/>
      <c r="EI61" s="389"/>
      <c r="EJ61" s="389"/>
      <c r="EK61" s="389"/>
      <c r="EL61" s="389"/>
      <c r="EM61" s="389"/>
      <c r="EN61" s="389"/>
      <c r="EO61" s="389"/>
      <c r="EP61" s="389"/>
      <c r="EQ61" s="389"/>
      <c r="ER61" s="389"/>
      <c r="ES61" s="389"/>
      <c r="ET61" s="389"/>
      <c r="EU61" s="389"/>
      <c r="EV61" s="389"/>
      <c r="EW61" s="389"/>
      <c r="EX61" s="389"/>
      <c r="EY61" s="389"/>
      <c r="EZ61" s="389"/>
      <c r="FA61" s="389"/>
      <c r="FB61" s="389"/>
      <c r="FC61" s="389"/>
      <c r="FD61" s="389"/>
      <c r="FE61" s="389"/>
      <c r="FF61" s="389"/>
      <c r="FG61" s="389"/>
      <c r="FH61" s="389"/>
      <c r="FI61" s="389"/>
      <c r="FJ61" s="389"/>
      <c r="FK61" s="389"/>
      <c r="FL61" s="389"/>
      <c r="FM61" s="389"/>
      <c r="FN61" s="389"/>
      <c r="FO61" s="389"/>
      <c r="FP61" s="389"/>
      <c r="FQ61" s="389"/>
      <c r="FR61" s="389"/>
      <c r="FS61" s="389"/>
      <c r="FT61" s="389"/>
      <c r="FU61" s="389"/>
      <c r="FV61" s="389"/>
      <c r="FW61" s="389"/>
      <c r="FX61" s="666" t="s">
        <v>427</v>
      </c>
      <c r="FY61" s="667">
        <v>47</v>
      </c>
      <c r="FZ61" s="667">
        <v>30289418</v>
      </c>
      <c r="GA61" s="667">
        <v>35</v>
      </c>
      <c r="GB61" s="667" t="s">
        <v>3</v>
      </c>
      <c r="GC61" s="667">
        <v>16</v>
      </c>
      <c r="GD61" s="667">
        <v>1990</v>
      </c>
      <c r="GE61" s="667">
        <v>0</v>
      </c>
      <c r="GF61" s="667" t="s">
        <v>792</v>
      </c>
      <c r="GG61" s="667">
        <v>0</v>
      </c>
      <c r="GH61" s="667">
        <v>0</v>
      </c>
      <c r="GI61" s="667" t="s">
        <v>792</v>
      </c>
      <c r="GJ61" s="667">
        <v>0</v>
      </c>
      <c r="GK61" s="667" t="s">
        <v>781</v>
      </c>
      <c r="GL61" s="667" t="s">
        <v>782</v>
      </c>
      <c r="GM61" s="667">
        <v>66</v>
      </c>
      <c r="GN61" s="667" t="s">
        <v>783</v>
      </c>
      <c r="GO61" s="667">
        <v>0</v>
      </c>
      <c r="GP61" s="667">
        <v>0</v>
      </c>
      <c r="GQ61" s="667">
        <v>4</v>
      </c>
      <c r="GR61" s="667">
        <v>2</v>
      </c>
      <c r="GS61" s="667">
        <v>1</v>
      </c>
      <c r="GT61" s="667" t="s">
        <v>783</v>
      </c>
      <c r="GU61" s="667" t="s">
        <v>783</v>
      </c>
      <c r="GV61" s="667" t="s">
        <v>783</v>
      </c>
      <c r="GW61" s="667" t="s">
        <v>783</v>
      </c>
      <c r="GX61" s="667" t="s">
        <v>783</v>
      </c>
      <c r="GY61" s="667">
        <v>1649</v>
      </c>
      <c r="GZ61" s="667">
        <v>0.15</v>
      </c>
      <c r="HA61" s="667">
        <v>5</v>
      </c>
      <c r="HB61" s="667" t="s">
        <v>783</v>
      </c>
      <c r="HC61" s="667" t="s">
        <v>793</v>
      </c>
      <c r="HD61" s="667">
        <v>10</v>
      </c>
      <c r="HE61" s="667" t="s">
        <v>783</v>
      </c>
      <c r="HF61" s="667">
        <v>0</v>
      </c>
      <c r="HG61" s="667" t="s">
        <v>783</v>
      </c>
      <c r="HH61" s="667">
        <v>0</v>
      </c>
      <c r="HI61" s="667">
        <v>1</v>
      </c>
      <c r="HJ61" s="667">
        <v>45</v>
      </c>
      <c r="HK61" s="667" t="s">
        <v>784</v>
      </c>
      <c r="HL61" s="667" t="s">
        <v>785</v>
      </c>
      <c r="HM61" s="667" t="s">
        <v>783</v>
      </c>
      <c r="HN61" s="667" t="s">
        <v>783</v>
      </c>
      <c r="HO61" s="667" t="s">
        <v>783</v>
      </c>
      <c r="HP61" s="667" t="s">
        <v>783</v>
      </c>
      <c r="HQ61" s="667" t="s">
        <v>783</v>
      </c>
      <c r="HR61" s="667">
        <v>3980780</v>
      </c>
      <c r="HS61" s="667" t="s">
        <v>783</v>
      </c>
      <c r="HT61" s="667" t="s">
        <v>786</v>
      </c>
      <c r="HU61" s="667" t="s">
        <v>787</v>
      </c>
      <c r="HV61" s="667">
        <v>4</v>
      </c>
      <c r="HW61" s="667">
        <v>2014</v>
      </c>
      <c r="HX61" s="667">
        <v>63</v>
      </c>
      <c r="HY61" s="667">
        <v>0</v>
      </c>
      <c r="HZ61" s="667">
        <v>792</v>
      </c>
      <c r="IA61" s="668">
        <v>41697.500081018516</v>
      </c>
      <c r="IB61" s="667" t="s">
        <v>788</v>
      </c>
      <c r="IC61" s="667">
        <v>3976302</v>
      </c>
      <c r="ID61" s="667">
        <v>2014</v>
      </c>
      <c r="IE61" s="667">
        <v>1712</v>
      </c>
      <c r="IF61" s="667" t="s">
        <v>783</v>
      </c>
      <c r="IG61" s="667" t="s">
        <v>783</v>
      </c>
      <c r="IH61" s="667" t="s">
        <v>783</v>
      </c>
      <c r="II61" s="667" t="s">
        <v>783</v>
      </c>
      <c r="IJ61" s="667" t="s">
        <v>783</v>
      </c>
      <c r="IK61" s="667" t="s">
        <v>783</v>
      </c>
      <c r="IL61" s="667" t="s">
        <v>783</v>
      </c>
      <c r="IM61" s="667" t="s">
        <v>783</v>
      </c>
      <c r="IN61" s="667" t="s">
        <v>783</v>
      </c>
      <c r="IO61" s="667">
        <v>1649</v>
      </c>
      <c r="IP61" s="668">
        <v>37477.354571759257</v>
      </c>
      <c r="IQ61" s="667">
        <v>4</v>
      </c>
      <c r="IR61" s="667" t="s">
        <v>793</v>
      </c>
      <c r="IS61" s="667">
        <v>1</v>
      </c>
      <c r="IT61" s="669">
        <v>41275</v>
      </c>
      <c r="IU61" s="667" t="s">
        <v>783</v>
      </c>
      <c r="IV61" s="667" t="s">
        <v>783</v>
      </c>
      <c r="IW61" s="667" t="s">
        <v>783</v>
      </c>
      <c r="IX61" s="667" t="s">
        <v>781</v>
      </c>
      <c r="IY61" s="667">
        <v>45</v>
      </c>
      <c r="IZ61" s="667" t="s">
        <v>789</v>
      </c>
      <c r="JA61" s="667" t="s">
        <v>783</v>
      </c>
      <c r="JB61" s="667" t="s">
        <v>783</v>
      </c>
      <c r="JC61" s="667" t="s">
        <v>783</v>
      </c>
      <c r="JD61" s="667">
        <v>329423</v>
      </c>
      <c r="JE61" s="667" t="s">
        <v>783</v>
      </c>
      <c r="JF61" s="667" t="s">
        <v>783</v>
      </c>
      <c r="JG61" s="667" t="s">
        <v>795</v>
      </c>
      <c r="JH61" s="667">
        <v>35</v>
      </c>
      <c r="JI61" s="667" t="s">
        <v>783</v>
      </c>
      <c r="JJ61" s="667" t="s">
        <v>783</v>
      </c>
      <c r="JK61" s="667" t="s">
        <v>783</v>
      </c>
      <c r="JL61" s="667" t="s">
        <v>790</v>
      </c>
      <c r="JM61" s="667">
        <v>4</v>
      </c>
      <c r="JN61" s="667">
        <v>1</v>
      </c>
      <c r="JO61" s="667" t="s">
        <v>783</v>
      </c>
      <c r="JP61" s="667">
        <v>12683066</v>
      </c>
      <c r="JQ61" s="667">
        <v>2013</v>
      </c>
      <c r="JR61" s="667">
        <v>12</v>
      </c>
      <c r="JS61" s="667" t="s">
        <v>783</v>
      </c>
      <c r="JT61" s="667" t="s">
        <v>783</v>
      </c>
      <c r="JU61" s="667" t="s">
        <v>851</v>
      </c>
      <c r="JV61" s="670">
        <v>732.19570199999998</v>
      </c>
      <c r="JW61">
        <f>JV61</f>
        <v>732.19570199999998</v>
      </c>
      <c r="JX61" s="225">
        <v>0.13867342840909092</v>
      </c>
    </row>
    <row r="62" spans="1:284" ht="16" thickBot="1">
      <c r="A62" s="905" t="s">
        <v>5</v>
      </c>
      <c r="B62" s="79">
        <f t="shared" si="86"/>
        <v>1</v>
      </c>
      <c r="C62" s="871" t="s">
        <v>27</v>
      </c>
      <c r="D62" s="249" t="s">
        <v>162</v>
      </c>
      <c r="E62" s="103" t="s">
        <v>158</v>
      </c>
      <c r="F62" s="888">
        <v>0.5</v>
      </c>
      <c r="G62" s="120">
        <f t="shared" si="39"/>
        <v>53.420000000000009</v>
      </c>
      <c r="H62" s="46"/>
      <c r="I62" s="33">
        <v>0.5</v>
      </c>
      <c r="J62" s="29"/>
      <c r="K62" s="18"/>
      <c r="L62" s="5"/>
      <c r="M62" s="71">
        <v>2</v>
      </c>
      <c r="N62" s="71">
        <v>2</v>
      </c>
      <c r="O62" s="70">
        <v>2</v>
      </c>
      <c r="P62" s="891">
        <f t="shared" si="125"/>
        <v>6</v>
      </c>
      <c r="Q62" s="897">
        <f t="shared" si="127"/>
        <v>8</v>
      </c>
      <c r="R62" s="46"/>
      <c r="S62" s="547">
        <f>I62</f>
        <v>0.5</v>
      </c>
      <c r="T62" s="25"/>
      <c r="U62" s="219">
        <f t="shared" si="126"/>
        <v>37500</v>
      </c>
      <c r="V62" s="219" t="s">
        <v>642</v>
      </c>
      <c r="W62" s="1042">
        <f t="shared" si="87"/>
        <v>37500</v>
      </c>
      <c r="X62" s="537">
        <f t="shared" si="88"/>
        <v>19168.888888888891</v>
      </c>
      <c r="Y62" s="538">
        <f t="shared" si="89"/>
        <v>500</v>
      </c>
      <c r="Z62" s="1034">
        <f t="shared" si="90"/>
        <v>57168.888888888891</v>
      </c>
      <c r="AA62" s="883">
        <v>6</v>
      </c>
      <c r="AB62" s="270">
        <f t="shared" si="91"/>
        <v>10168.888888888889</v>
      </c>
      <c r="AC62" s="566">
        <v>0.25</v>
      </c>
      <c r="AD62" s="562">
        <f t="shared" si="92"/>
        <v>9000</v>
      </c>
      <c r="AE62" s="518"/>
      <c r="AF62" s="270">
        <f t="shared" si="93"/>
        <v>0</v>
      </c>
      <c r="AG62" s="270"/>
      <c r="AH62" s="562">
        <f t="shared" si="94"/>
        <v>0</v>
      </c>
      <c r="AI62" s="270"/>
      <c r="AJ62" s="228">
        <v>0</v>
      </c>
      <c r="AK62" s="902">
        <v>2020</v>
      </c>
      <c r="AL62" s="902">
        <f>AK62+10</f>
        <v>2030</v>
      </c>
      <c r="AM62" s="18" t="str">
        <f t="shared" si="95"/>
        <v xml:space="preserve"> </v>
      </c>
      <c r="AN62" s="747" t="str">
        <f t="shared" si="96"/>
        <v xml:space="preserve"> </v>
      </c>
      <c r="AO62" s="4" t="str">
        <f t="shared" si="97"/>
        <v xml:space="preserve"> </v>
      </c>
      <c r="AP62" s="747" t="str">
        <f t="shared" si="98"/>
        <v xml:space="preserve"> </v>
      </c>
      <c r="AQ62" s="4" t="str">
        <f t="shared" si="99"/>
        <v xml:space="preserve"> </v>
      </c>
      <c r="AR62" s="747" t="str">
        <f t="shared" si="100"/>
        <v xml:space="preserve"> </v>
      </c>
      <c r="AS62" s="4" t="str">
        <f t="shared" si="101"/>
        <v xml:space="preserve"> </v>
      </c>
      <c r="AT62" s="747" t="str">
        <f t="shared" si="102"/>
        <v xml:space="preserve"> </v>
      </c>
      <c r="AU62" s="4" t="str">
        <f t="shared" si="103"/>
        <v xml:space="preserve"> </v>
      </c>
      <c r="AV62" s="747" t="str">
        <f t="shared" si="104"/>
        <v xml:space="preserve"> </v>
      </c>
      <c r="AW62" s="4" t="str">
        <f t="shared" si="105"/>
        <v xml:space="preserve"> </v>
      </c>
      <c r="AX62" s="747" t="str">
        <f t="shared" si="106"/>
        <v xml:space="preserve"> </v>
      </c>
      <c r="AY62" s="4" t="str">
        <f t="shared" si="107"/>
        <v xml:space="preserve"> </v>
      </c>
      <c r="AZ62" s="747" t="str">
        <f t="shared" si="108"/>
        <v xml:space="preserve"> </v>
      </c>
      <c r="BA62" s="4" t="str">
        <f t="shared" si="109"/>
        <v xml:space="preserve"> </v>
      </c>
      <c r="BB62" s="747" t="str">
        <f t="shared" si="110"/>
        <v xml:space="preserve"> </v>
      </c>
      <c r="BC62" s="4" t="str">
        <f t="shared" si="111"/>
        <v xml:space="preserve"> </v>
      </c>
      <c r="BD62" s="747" t="str">
        <f t="shared" si="112"/>
        <v xml:space="preserve"> </v>
      </c>
      <c r="BE62" s="4" t="str">
        <f t="shared" si="113"/>
        <v xml:space="preserve"> </v>
      </c>
      <c r="BF62" s="747" t="str">
        <f t="shared" si="114"/>
        <v xml:space="preserve"> </v>
      </c>
      <c r="BG62" s="4" t="str">
        <f t="shared" si="115"/>
        <v xml:space="preserve"> </v>
      </c>
      <c r="BH62" s="747" t="str">
        <f t="shared" si="116"/>
        <v xml:space="preserve"> </v>
      </c>
      <c r="BI62" s="4" t="str">
        <f t="shared" si="117"/>
        <v xml:space="preserve"> </v>
      </c>
      <c r="BJ62" s="747" t="str">
        <f t="shared" si="118"/>
        <v xml:space="preserve"> </v>
      </c>
      <c r="BK62" s="4">
        <f t="shared" si="119"/>
        <v>0.5</v>
      </c>
      <c r="BL62" s="747">
        <f t="shared" si="120"/>
        <v>57168.888888888891</v>
      </c>
      <c r="BM62" s="4" t="str">
        <f t="shared" si="121"/>
        <v xml:space="preserve"> </v>
      </c>
      <c r="BN62" s="747" t="str">
        <f t="shared" si="122"/>
        <v xml:space="preserve"> </v>
      </c>
      <c r="BO62" s="4" t="str">
        <f t="shared" si="123"/>
        <v xml:space="preserve"> </v>
      </c>
      <c r="BP62" s="747" t="str">
        <f t="shared" si="124"/>
        <v xml:space="preserve"> </v>
      </c>
      <c r="BQ62" s="133"/>
      <c r="BR62" s="133"/>
      <c r="BS62" s="389"/>
      <c r="BT62" s="389"/>
      <c r="BU62" s="389"/>
      <c r="BV62" s="389"/>
      <c r="BW62" s="389"/>
      <c r="BX62" s="389"/>
      <c r="BY62" s="389"/>
      <c r="BZ62" s="389"/>
      <c r="CA62" s="389"/>
      <c r="CB62" s="163">
        <f t="shared" si="85"/>
        <v>0</v>
      </c>
      <c r="CC62" s="389"/>
      <c r="CD62" s="389"/>
      <c r="CE62" s="389"/>
      <c r="CF62" s="389"/>
      <c r="CG62" s="389"/>
      <c r="CH62" s="389"/>
      <c r="CI62" s="389"/>
      <c r="CJ62" s="389"/>
      <c r="CK62" s="389"/>
      <c r="CL62" s="389"/>
      <c r="CM62" s="389"/>
      <c r="CN62" s="389"/>
      <c r="CO62" s="389"/>
      <c r="CP62" s="389"/>
      <c r="CQ62" s="389"/>
      <c r="CR62" s="389"/>
      <c r="CS62" s="389"/>
      <c r="CT62" s="389"/>
      <c r="CU62" s="389"/>
      <c r="CV62" s="389"/>
      <c r="CW62" s="389"/>
      <c r="CX62" s="389"/>
      <c r="CY62" s="389"/>
      <c r="CZ62" s="389"/>
      <c r="DA62" s="389"/>
      <c r="DB62" s="389"/>
      <c r="DC62" s="389"/>
      <c r="DD62" s="389"/>
      <c r="DE62" s="389"/>
      <c r="DF62" s="389"/>
      <c r="DG62" s="389"/>
      <c r="DH62" s="389"/>
      <c r="DI62" s="389"/>
      <c r="DJ62" s="389"/>
      <c r="DK62" s="389"/>
      <c r="DL62" s="389"/>
      <c r="DM62" s="389"/>
      <c r="DN62" s="389"/>
      <c r="DO62" s="389"/>
      <c r="DP62" s="389"/>
      <c r="DQ62" s="389"/>
      <c r="DR62" s="389"/>
      <c r="DS62" s="389"/>
      <c r="DT62" s="389"/>
      <c r="DU62" s="389"/>
      <c r="DV62" s="389"/>
      <c r="DW62" s="389"/>
      <c r="DX62" s="389"/>
      <c r="DY62" s="389"/>
      <c r="DZ62" s="389"/>
      <c r="EA62" s="389"/>
      <c r="EB62" s="389"/>
      <c r="EC62" s="389"/>
      <c r="ED62" s="389"/>
      <c r="EE62" s="389"/>
      <c r="EF62" s="389"/>
      <c r="EG62" s="389"/>
      <c r="EH62" s="389"/>
      <c r="EI62" s="389"/>
      <c r="EJ62" s="389"/>
      <c r="EK62" s="389"/>
      <c r="EL62" s="389"/>
      <c r="EM62" s="389"/>
      <c r="EN62" s="389"/>
      <c r="EO62" s="389"/>
      <c r="EP62" s="389"/>
      <c r="EQ62" s="389"/>
      <c r="ER62" s="389"/>
      <c r="ES62" s="389"/>
      <c r="ET62" s="389"/>
      <c r="EU62" s="389"/>
      <c r="EV62" s="389"/>
      <c r="EW62" s="389"/>
      <c r="EX62" s="389"/>
      <c r="EY62" s="389"/>
      <c r="EZ62" s="389"/>
      <c r="FA62" s="389"/>
      <c r="FB62" s="389"/>
      <c r="FC62" s="389"/>
      <c r="FD62" s="389"/>
      <c r="FE62" s="389"/>
      <c r="FF62" s="389"/>
      <c r="FG62" s="389"/>
      <c r="FH62" s="389"/>
      <c r="FI62" s="389"/>
      <c r="FJ62" s="389"/>
      <c r="FK62" s="389"/>
      <c r="FL62" s="389"/>
      <c r="FM62" s="389"/>
      <c r="FN62" s="389"/>
      <c r="FO62" s="389"/>
      <c r="FP62" s="389"/>
      <c r="FQ62" s="389"/>
      <c r="FR62" s="389"/>
      <c r="FS62" s="389"/>
      <c r="FT62" s="389"/>
      <c r="FU62" s="389"/>
      <c r="FV62" s="389"/>
      <c r="FW62" s="389"/>
      <c r="FX62" s="650" t="s">
        <v>427</v>
      </c>
      <c r="FY62" s="651"/>
      <c r="FZ62" s="651"/>
      <c r="GA62" s="651"/>
      <c r="GB62" s="651"/>
      <c r="GC62" s="651"/>
      <c r="GD62" s="651"/>
      <c r="GE62" s="651"/>
      <c r="GF62" s="651"/>
      <c r="GG62" s="651"/>
      <c r="GH62" s="651"/>
      <c r="GI62" s="651"/>
      <c r="GJ62" s="651"/>
      <c r="GK62" s="651"/>
      <c r="GL62" s="651"/>
      <c r="GM62" s="651"/>
      <c r="GN62" s="651"/>
      <c r="GO62" s="651"/>
      <c r="GP62" s="651"/>
      <c r="GQ62" s="651"/>
      <c r="GR62" s="651"/>
      <c r="GS62" s="651"/>
      <c r="GT62" s="651"/>
      <c r="GU62" s="651"/>
      <c r="GV62" s="651"/>
      <c r="GW62" s="651"/>
      <c r="GX62" s="651"/>
      <c r="GY62" s="651"/>
      <c r="GZ62" s="651"/>
      <c r="HA62" s="651"/>
      <c r="HB62" s="651"/>
      <c r="HC62" s="651"/>
      <c r="HD62" s="651"/>
      <c r="HE62" s="651"/>
      <c r="HF62" s="651"/>
      <c r="HG62" s="651"/>
      <c r="HH62" s="651"/>
      <c r="HI62" s="651"/>
      <c r="HJ62" s="651"/>
      <c r="HK62" s="651"/>
      <c r="HL62" s="651"/>
      <c r="HM62" s="651"/>
      <c r="HN62" s="651"/>
      <c r="HO62" s="651"/>
      <c r="HP62" s="651"/>
      <c r="HQ62" s="651"/>
      <c r="HR62" s="651"/>
      <c r="HS62" s="651"/>
      <c r="HT62" s="651"/>
      <c r="HU62" s="651"/>
      <c r="HV62" s="651"/>
      <c r="HW62" s="651"/>
      <c r="HX62" s="651"/>
      <c r="HY62" s="651"/>
      <c r="HZ62" s="651"/>
      <c r="IA62" s="652"/>
      <c r="IB62" s="651"/>
      <c r="IC62" s="651"/>
      <c r="ID62" s="651"/>
      <c r="IE62" s="651"/>
      <c r="IF62" s="651"/>
      <c r="IG62" s="651"/>
      <c r="IH62" s="651"/>
      <c r="II62" s="651"/>
      <c r="IJ62" s="651"/>
      <c r="IK62" s="651"/>
      <c r="IL62" s="651"/>
      <c r="IM62" s="651"/>
      <c r="IN62" s="651"/>
      <c r="IO62" s="651"/>
      <c r="IP62" s="652"/>
      <c r="IQ62" s="651"/>
      <c r="IR62" s="651"/>
      <c r="IS62" s="651"/>
      <c r="IT62" s="653"/>
      <c r="IU62" s="651"/>
      <c r="IV62" s="651"/>
      <c r="IW62" s="651"/>
      <c r="IX62" s="651"/>
      <c r="IY62" s="651"/>
      <c r="IZ62" s="651"/>
      <c r="JA62" s="651"/>
      <c r="JB62" s="651"/>
      <c r="JC62" s="651"/>
      <c r="JD62" s="651"/>
      <c r="JE62" s="651"/>
      <c r="JF62" s="651"/>
      <c r="JG62" s="651"/>
      <c r="JH62" s="651"/>
      <c r="JI62" s="651"/>
      <c r="JJ62" s="651"/>
      <c r="JK62" s="651"/>
      <c r="JL62" s="651"/>
      <c r="JM62" s="651"/>
      <c r="JN62" s="651"/>
      <c r="JO62" s="651"/>
      <c r="JP62" s="651"/>
      <c r="JQ62" s="651"/>
      <c r="JR62" s="651"/>
      <c r="JS62" s="651"/>
      <c r="JT62" s="651"/>
      <c r="JU62" s="651"/>
      <c r="JV62" s="654"/>
      <c r="JX62" s="225"/>
    </row>
    <row r="63" spans="1:284" ht="16" thickBot="1">
      <c r="A63" s="905" t="s">
        <v>5</v>
      </c>
      <c r="B63" s="79">
        <f t="shared" si="86"/>
        <v>1</v>
      </c>
      <c r="C63" s="871" t="s">
        <v>90</v>
      </c>
      <c r="D63" s="249" t="s">
        <v>162</v>
      </c>
      <c r="E63" s="103" t="s">
        <v>182</v>
      </c>
      <c r="F63" s="888">
        <v>0.25</v>
      </c>
      <c r="G63" s="120">
        <f t="shared" si="39"/>
        <v>53.670000000000009</v>
      </c>
      <c r="H63" s="46"/>
      <c r="I63" s="3">
        <v>0.25</v>
      </c>
      <c r="J63" s="29"/>
      <c r="K63" s="18">
        <v>1988</v>
      </c>
      <c r="L63" s="5"/>
      <c r="M63" s="71">
        <v>1</v>
      </c>
      <c r="N63" s="71">
        <v>3</v>
      </c>
      <c r="O63" s="70">
        <v>3</v>
      </c>
      <c r="P63" s="891">
        <f t="shared" si="125"/>
        <v>7</v>
      </c>
      <c r="Q63" s="897">
        <f t="shared" si="127"/>
        <v>9</v>
      </c>
      <c r="R63" s="30"/>
      <c r="S63" s="3">
        <v>0.25</v>
      </c>
      <c r="T63" s="25"/>
      <c r="U63" s="219">
        <f t="shared" si="126"/>
        <v>18750</v>
      </c>
      <c r="V63" s="219" t="s">
        <v>642</v>
      </c>
      <c r="W63" s="1042">
        <f t="shared" si="87"/>
        <v>18750</v>
      </c>
      <c r="X63" s="537">
        <f t="shared" si="88"/>
        <v>7889.6296296296296</v>
      </c>
      <c r="Y63" s="538">
        <f t="shared" si="89"/>
        <v>500</v>
      </c>
      <c r="Z63" s="1034">
        <f t="shared" si="90"/>
        <v>27139.629629629628</v>
      </c>
      <c r="AA63" s="883">
        <v>4</v>
      </c>
      <c r="AB63" s="270">
        <f t="shared" si="91"/>
        <v>3389.6296296296296</v>
      </c>
      <c r="AC63" s="566">
        <v>0.25</v>
      </c>
      <c r="AD63" s="562">
        <f t="shared" si="92"/>
        <v>4500</v>
      </c>
      <c r="AE63" s="518"/>
      <c r="AF63" s="270">
        <f t="shared" si="93"/>
        <v>0</v>
      </c>
      <c r="AG63" s="270"/>
      <c r="AH63" s="562">
        <f t="shared" si="94"/>
        <v>0</v>
      </c>
      <c r="AI63" s="270"/>
      <c r="AJ63" s="228">
        <v>0</v>
      </c>
      <c r="AK63" s="902">
        <v>2020</v>
      </c>
      <c r="AL63" s="902">
        <f>AK63+10</f>
        <v>2030</v>
      </c>
      <c r="AM63" s="18" t="str">
        <f t="shared" si="95"/>
        <v xml:space="preserve"> </v>
      </c>
      <c r="AN63" s="747" t="str">
        <f t="shared" si="96"/>
        <v xml:space="preserve"> </v>
      </c>
      <c r="AO63" s="4" t="str">
        <f t="shared" si="97"/>
        <v xml:space="preserve"> </v>
      </c>
      <c r="AP63" s="747" t="str">
        <f t="shared" si="98"/>
        <v xml:space="preserve"> </v>
      </c>
      <c r="AQ63" s="4" t="str">
        <f t="shared" si="99"/>
        <v xml:space="preserve"> </v>
      </c>
      <c r="AR63" s="747" t="str">
        <f t="shared" si="100"/>
        <v xml:space="preserve"> </v>
      </c>
      <c r="AS63" s="4" t="str">
        <f t="shared" si="101"/>
        <v xml:space="preserve"> </v>
      </c>
      <c r="AT63" s="747" t="str">
        <f t="shared" si="102"/>
        <v xml:space="preserve"> </v>
      </c>
      <c r="AU63" s="4" t="str">
        <f t="shared" si="103"/>
        <v xml:space="preserve"> </v>
      </c>
      <c r="AV63" s="747" t="str">
        <f t="shared" si="104"/>
        <v xml:space="preserve"> </v>
      </c>
      <c r="AW63" s="4" t="str">
        <f t="shared" si="105"/>
        <v xml:space="preserve"> </v>
      </c>
      <c r="AX63" s="747" t="str">
        <f t="shared" si="106"/>
        <v xml:space="preserve"> </v>
      </c>
      <c r="AY63" s="4" t="str">
        <f t="shared" si="107"/>
        <v xml:space="preserve"> </v>
      </c>
      <c r="AZ63" s="747" t="str">
        <f t="shared" si="108"/>
        <v xml:space="preserve"> </v>
      </c>
      <c r="BA63" s="4" t="str">
        <f t="shared" si="109"/>
        <v xml:space="preserve"> </v>
      </c>
      <c r="BB63" s="747" t="str">
        <f t="shared" si="110"/>
        <v xml:space="preserve"> </v>
      </c>
      <c r="BC63" s="4" t="str">
        <f t="shared" si="111"/>
        <v xml:space="preserve"> </v>
      </c>
      <c r="BD63" s="747" t="str">
        <f t="shared" si="112"/>
        <v xml:space="preserve"> </v>
      </c>
      <c r="BE63" s="4" t="str">
        <f t="shared" si="113"/>
        <v xml:space="preserve"> </v>
      </c>
      <c r="BF63" s="747" t="str">
        <f t="shared" si="114"/>
        <v xml:space="preserve"> </v>
      </c>
      <c r="BG63" s="4" t="str">
        <f t="shared" si="115"/>
        <v xml:space="preserve"> </v>
      </c>
      <c r="BH63" s="747" t="str">
        <f t="shared" si="116"/>
        <v xml:space="preserve"> </v>
      </c>
      <c r="BI63" s="4" t="str">
        <f t="shared" si="117"/>
        <v xml:space="preserve"> </v>
      </c>
      <c r="BJ63" s="747" t="str">
        <f t="shared" si="118"/>
        <v xml:space="preserve"> </v>
      </c>
      <c r="BK63" s="4">
        <f t="shared" si="119"/>
        <v>0.25</v>
      </c>
      <c r="BL63" s="747">
        <f t="shared" si="120"/>
        <v>27139.629629629628</v>
      </c>
      <c r="BM63" s="4" t="str">
        <f t="shared" si="121"/>
        <v xml:space="preserve"> </v>
      </c>
      <c r="BN63" s="747" t="str">
        <f t="shared" si="122"/>
        <v xml:space="preserve"> </v>
      </c>
      <c r="BO63" s="4" t="str">
        <f t="shared" si="123"/>
        <v xml:space="preserve"> </v>
      </c>
      <c r="BP63" s="747" t="str">
        <f t="shared" si="124"/>
        <v xml:space="preserve"> </v>
      </c>
      <c r="BQ63" s="133"/>
      <c r="BR63" s="133"/>
      <c r="BS63" s="389"/>
      <c r="BT63" s="389"/>
      <c r="BU63" s="389"/>
      <c r="BV63" s="389"/>
      <c r="BW63" s="389"/>
      <c r="BX63" s="389"/>
      <c r="BY63" s="389"/>
      <c r="BZ63" s="389"/>
      <c r="CA63" s="389"/>
      <c r="CB63" s="163">
        <f t="shared" si="85"/>
        <v>0</v>
      </c>
      <c r="CC63" s="389"/>
      <c r="CD63" s="389"/>
      <c r="CE63" s="389"/>
      <c r="CF63" s="389"/>
      <c r="CG63" s="389"/>
      <c r="CH63" s="389"/>
      <c r="CI63" s="389"/>
      <c r="CJ63" s="389"/>
      <c r="CK63" s="389"/>
      <c r="CL63" s="389"/>
      <c r="CM63" s="389"/>
      <c r="CN63" s="389"/>
      <c r="CO63" s="389"/>
      <c r="CP63" s="389"/>
      <c r="CQ63" s="389"/>
      <c r="CR63" s="389"/>
      <c r="CS63" s="389"/>
      <c r="CT63" s="389"/>
      <c r="CU63" s="389"/>
      <c r="CV63" s="389"/>
      <c r="CW63" s="389"/>
      <c r="CX63" s="389"/>
      <c r="CY63" s="389"/>
      <c r="CZ63" s="389"/>
      <c r="DA63" s="389"/>
      <c r="DB63" s="389"/>
      <c r="DC63" s="389"/>
      <c r="DD63" s="389"/>
      <c r="DE63" s="389"/>
      <c r="DF63" s="389"/>
      <c r="DG63" s="389"/>
      <c r="DH63" s="389"/>
      <c r="DI63" s="389"/>
      <c r="DJ63" s="389"/>
      <c r="DK63" s="389"/>
      <c r="DL63" s="389"/>
      <c r="DM63" s="389"/>
      <c r="DN63" s="389"/>
      <c r="DO63" s="389"/>
      <c r="DP63" s="389"/>
      <c r="DQ63" s="389"/>
      <c r="DR63" s="389"/>
      <c r="DS63" s="389"/>
      <c r="DT63" s="389"/>
      <c r="DU63" s="389"/>
      <c r="DV63" s="389"/>
      <c r="DW63" s="389"/>
      <c r="DX63" s="389"/>
      <c r="DY63" s="389"/>
      <c r="DZ63" s="389"/>
      <c r="EA63" s="389"/>
      <c r="EB63" s="389"/>
      <c r="EC63" s="389"/>
      <c r="ED63" s="389"/>
      <c r="EE63" s="389"/>
      <c r="EF63" s="389"/>
      <c r="EG63" s="389"/>
      <c r="EH63" s="389"/>
      <c r="EI63" s="389"/>
      <c r="EJ63" s="389"/>
      <c r="EK63" s="389"/>
      <c r="EL63" s="389"/>
      <c r="EM63" s="389"/>
      <c r="EN63" s="389"/>
      <c r="EO63" s="389"/>
      <c r="EP63" s="389"/>
      <c r="EQ63" s="389"/>
      <c r="ER63" s="389"/>
      <c r="ES63" s="389"/>
      <c r="ET63" s="389"/>
      <c r="EU63" s="389"/>
      <c r="EV63" s="389"/>
      <c r="EW63" s="389"/>
      <c r="EX63" s="389"/>
      <c r="EY63" s="389"/>
      <c r="EZ63" s="389"/>
      <c r="FA63" s="389"/>
      <c r="FB63" s="389"/>
      <c r="FC63" s="389"/>
      <c r="FD63" s="389"/>
      <c r="FE63" s="389"/>
      <c r="FF63" s="389"/>
      <c r="FG63" s="389"/>
      <c r="FH63" s="389"/>
      <c r="FI63" s="389"/>
      <c r="FJ63" s="389"/>
      <c r="FK63" s="389"/>
      <c r="FL63" s="389"/>
      <c r="FM63" s="389"/>
      <c r="FN63" s="389"/>
      <c r="FO63" s="389"/>
      <c r="FP63" s="389"/>
      <c r="FQ63" s="389"/>
      <c r="FR63" s="389"/>
      <c r="FS63" s="389"/>
      <c r="FT63" s="389"/>
      <c r="FU63" s="389"/>
      <c r="FV63" s="389"/>
      <c r="FW63" s="389"/>
      <c r="FX63" s="655" t="s">
        <v>430</v>
      </c>
      <c r="FY63" s="656">
        <v>219</v>
      </c>
      <c r="FZ63" s="656">
        <v>30289420</v>
      </c>
      <c r="GA63" s="656">
        <v>55</v>
      </c>
      <c r="GB63" s="656" t="s">
        <v>798</v>
      </c>
      <c r="GC63" s="656">
        <v>20</v>
      </c>
      <c r="GD63" s="656">
        <v>1994</v>
      </c>
      <c r="GE63" s="656">
        <v>1</v>
      </c>
      <c r="GF63" s="656" t="s">
        <v>780</v>
      </c>
      <c r="GG63" s="656">
        <v>2</v>
      </c>
      <c r="GH63" s="656">
        <v>1</v>
      </c>
      <c r="GI63" s="656" t="s">
        <v>780</v>
      </c>
      <c r="GJ63" s="656">
        <v>2</v>
      </c>
      <c r="GK63" s="656" t="s">
        <v>781</v>
      </c>
      <c r="GL63" s="656" t="s">
        <v>782</v>
      </c>
      <c r="GM63" s="656">
        <v>66</v>
      </c>
      <c r="GN63" s="656" t="s">
        <v>783</v>
      </c>
      <c r="GO63" s="656">
        <v>0</v>
      </c>
      <c r="GP63" s="656">
        <v>0</v>
      </c>
      <c r="GQ63" s="656">
        <v>4</v>
      </c>
      <c r="GR63" s="656">
        <v>2</v>
      </c>
      <c r="GS63" s="656">
        <v>2</v>
      </c>
      <c r="GT63" s="656" t="s">
        <v>783</v>
      </c>
      <c r="GU63" s="656" t="s">
        <v>783</v>
      </c>
      <c r="GV63" s="656" t="s">
        <v>783</v>
      </c>
      <c r="GW63" s="656" t="s">
        <v>783</v>
      </c>
      <c r="GX63" s="656" t="s">
        <v>783</v>
      </c>
      <c r="GY63" s="656">
        <v>1649</v>
      </c>
      <c r="GZ63" s="656">
        <v>0.25</v>
      </c>
      <c r="HA63" s="656">
        <v>5</v>
      </c>
      <c r="HB63" s="656" t="s">
        <v>783</v>
      </c>
      <c r="HC63" s="656" t="s">
        <v>782</v>
      </c>
      <c r="HD63" s="656">
        <v>15</v>
      </c>
      <c r="HE63" s="656" t="s">
        <v>783</v>
      </c>
      <c r="HF63" s="656">
        <v>0</v>
      </c>
      <c r="HG63" s="656" t="s">
        <v>783</v>
      </c>
      <c r="HH63" s="656">
        <v>0</v>
      </c>
      <c r="HI63" s="656">
        <v>1</v>
      </c>
      <c r="HJ63" s="656">
        <v>45</v>
      </c>
      <c r="HK63" s="656" t="s">
        <v>784</v>
      </c>
      <c r="HL63" s="656" t="s">
        <v>785</v>
      </c>
      <c r="HM63" s="656" t="s">
        <v>783</v>
      </c>
      <c r="HN63" s="656" t="s">
        <v>783</v>
      </c>
      <c r="HO63" s="656" t="s">
        <v>783</v>
      </c>
      <c r="HP63" s="656" t="s">
        <v>783</v>
      </c>
      <c r="HQ63" s="656" t="s">
        <v>783</v>
      </c>
      <c r="HR63" s="656">
        <v>3978945</v>
      </c>
      <c r="HS63" s="656" t="s">
        <v>783</v>
      </c>
      <c r="HT63" s="656" t="s">
        <v>786</v>
      </c>
      <c r="HU63" s="656" t="s">
        <v>787</v>
      </c>
      <c r="HV63" s="656">
        <v>4</v>
      </c>
      <c r="HW63" s="656">
        <v>2014</v>
      </c>
      <c r="HX63" s="656">
        <v>63</v>
      </c>
      <c r="HY63" s="656">
        <v>0</v>
      </c>
      <c r="HZ63" s="656">
        <v>1320</v>
      </c>
      <c r="IA63" s="657">
        <v>41697.500081018516</v>
      </c>
      <c r="IB63" s="656" t="s">
        <v>788</v>
      </c>
      <c r="IC63" s="656">
        <v>3974467</v>
      </c>
      <c r="ID63" s="656">
        <v>2014</v>
      </c>
      <c r="IE63" s="656">
        <v>1712</v>
      </c>
      <c r="IF63" s="656" t="s">
        <v>783</v>
      </c>
      <c r="IG63" s="656" t="s">
        <v>783</v>
      </c>
      <c r="IH63" s="656" t="s">
        <v>783</v>
      </c>
      <c r="II63" s="656" t="s">
        <v>783</v>
      </c>
      <c r="IJ63" s="656" t="s">
        <v>783</v>
      </c>
      <c r="IK63" s="656" t="s">
        <v>783</v>
      </c>
      <c r="IL63" s="656" t="s">
        <v>783</v>
      </c>
      <c r="IM63" s="656" t="s">
        <v>783</v>
      </c>
      <c r="IN63" s="656" t="s">
        <v>783</v>
      </c>
      <c r="IO63" s="656">
        <v>1649</v>
      </c>
      <c r="IP63" s="657">
        <v>37477.354571759257</v>
      </c>
      <c r="IQ63" s="656">
        <v>2</v>
      </c>
      <c r="IR63" s="656" t="s">
        <v>793</v>
      </c>
      <c r="IS63" s="656">
        <v>2</v>
      </c>
      <c r="IT63" s="658">
        <v>41275</v>
      </c>
      <c r="IU63" s="656" t="s">
        <v>783</v>
      </c>
      <c r="IV63" s="656" t="s">
        <v>783</v>
      </c>
      <c r="IW63" s="656" t="s">
        <v>783</v>
      </c>
      <c r="IX63" s="656" t="s">
        <v>781</v>
      </c>
      <c r="IY63" s="656">
        <v>45</v>
      </c>
      <c r="IZ63" s="656" t="s">
        <v>789</v>
      </c>
      <c r="JA63" s="656" t="s">
        <v>783</v>
      </c>
      <c r="JB63" s="656" t="s">
        <v>783</v>
      </c>
      <c r="JC63" s="656" t="s">
        <v>783</v>
      </c>
      <c r="JD63" s="656">
        <v>329424</v>
      </c>
      <c r="JE63" s="656" t="s">
        <v>783</v>
      </c>
      <c r="JF63" s="656" t="s">
        <v>783</v>
      </c>
      <c r="JG63" s="656" t="s">
        <v>802</v>
      </c>
      <c r="JH63" s="656">
        <v>55</v>
      </c>
      <c r="JI63" s="656" t="s">
        <v>783</v>
      </c>
      <c r="JJ63" s="656" t="s">
        <v>783</v>
      </c>
      <c r="JK63" s="656" t="s">
        <v>783</v>
      </c>
      <c r="JL63" s="656" t="s">
        <v>790</v>
      </c>
      <c r="JM63" s="656">
        <v>4</v>
      </c>
      <c r="JN63" s="656">
        <v>3</v>
      </c>
      <c r="JO63" s="656" t="s">
        <v>783</v>
      </c>
      <c r="JP63" s="656">
        <v>10711928</v>
      </c>
      <c r="JQ63" s="656">
        <v>2011</v>
      </c>
      <c r="JR63" s="656">
        <v>3</v>
      </c>
      <c r="JS63" s="656" t="s">
        <v>783</v>
      </c>
      <c r="JT63" s="656" t="s">
        <v>783</v>
      </c>
      <c r="JU63" s="656" t="s">
        <v>852</v>
      </c>
      <c r="JV63" s="659">
        <v>1315.759922</v>
      </c>
      <c r="JW63">
        <f>JV63</f>
        <v>1315.759922</v>
      </c>
      <c r="JX63" s="225">
        <v>0.2491969549242424</v>
      </c>
    </row>
    <row r="64" spans="1:284" ht="16" thickBot="1">
      <c r="A64" s="905" t="s">
        <v>5</v>
      </c>
      <c r="B64" s="79">
        <f t="shared" si="86"/>
        <v>1</v>
      </c>
      <c r="C64" s="871" t="s">
        <v>40</v>
      </c>
      <c r="D64" s="249" t="s">
        <v>141</v>
      </c>
      <c r="E64" s="103" t="s">
        <v>32</v>
      </c>
      <c r="F64" s="888">
        <v>0.27</v>
      </c>
      <c r="G64" s="120">
        <f t="shared" si="39"/>
        <v>53.940000000000012</v>
      </c>
      <c r="H64" s="46"/>
      <c r="I64" s="33">
        <v>0.27</v>
      </c>
      <c r="J64" s="29"/>
      <c r="K64" s="18"/>
      <c r="L64" s="5"/>
      <c r="M64" s="71">
        <v>1</v>
      </c>
      <c r="N64" s="71">
        <v>3</v>
      </c>
      <c r="O64" s="70">
        <v>3</v>
      </c>
      <c r="P64" s="891">
        <f t="shared" si="125"/>
        <v>7</v>
      </c>
      <c r="Q64" s="897">
        <f t="shared" si="127"/>
        <v>9</v>
      </c>
      <c r="R64" s="51"/>
      <c r="S64" s="547">
        <f>I64</f>
        <v>0.27</v>
      </c>
      <c r="T64" s="25"/>
      <c r="U64" s="219">
        <f t="shared" si="126"/>
        <v>20250</v>
      </c>
      <c r="V64" s="219" t="s">
        <v>642</v>
      </c>
      <c r="W64" s="1042">
        <f t="shared" si="87"/>
        <v>20250</v>
      </c>
      <c r="X64" s="537">
        <f t="shared" si="88"/>
        <v>7605.6</v>
      </c>
      <c r="Y64" s="538">
        <f t="shared" si="89"/>
        <v>500</v>
      </c>
      <c r="Z64" s="1034">
        <f t="shared" si="90"/>
        <v>28355.599999999999</v>
      </c>
      <c r="AA64" s="883">
        <v>3</v>
      </c>
      <c r="AB64" s="270">
        <f t="shared" si="91"/>
        <v>2745.6000000000004</v>
      </c>
      <c r="AC64" s="566">
        <v>0.25</v>
      </c>
      <c r="AD64" s="562">
        <f t="shared" si="92"/>
        <v>4860</v>
      </c>
      <c r="AE64" s="518"/>
      <c r="AF64" s="270">
        <f t="shared" si="93"/>
        <v>0</v>
      </c>
      <c r="AG64" s="270"/>
      <c r="AH64" s="562">
        <f t="shared" si="94"/>
        <v>0</v>
      </c>
      <c r="AI64" s="270"/>
      <c r="AJ64" s="228">
        <v>0</v>
      </c>
      <c r="AK64" s="902">
        <v>2021</v>
      </c>
      <c r="AL64" s="902">
        <v>2030</v>
      </c>
      <c r="AM64" s="18" t="str">
        <f t="shared" si="95"/>
        <v xml:space="preserve"> </v>
      </c>
      <c r="AN64" s="747" t="str">
        <f t="shared" si="96"/>
        <v xml:space="preserve"> </v>
      </c>
      <c r="AO64" s="4" t="str">
        <f t="shared" si="97"/>
        <v xml:space="preserve"> </v>
      </c>
      <c r="AP64" s="747" t="str">
        <f t="shared" si="98"/>
        <v xml:space="preserve"> </v>
      </c>
      <c r="AQ64" s="4" t="str">
        <f t="shared" si="99"/>
        <v xml:space="preserve"> </v>
      </c>
      <c r="AR64" s="747" t="str">
        <f t="shared" si="100"/>
        <v xml:space="preserve"> </v>
      </c>
      <c r="AS64" s="4" t="str">
        <f t="shared" si="101"/>
        <v xml:space="preserve"> </v>
      </c>
      <c r="AT64" s="747" t="str">
        <f t="shared" si="102"/>
        <v xml:space="preserve"> </v>
      </c>
      <c r="AU64" s="4" t="str">
        <f t="shared" si="103"/>
        <v xml:space="preserve"> </v>
      </c>
      <c r="AV64" s="747" t="str">
        <f t="shared" si="104"/>
        <v xml:space="preserve"> </v>
      </c>
      <c r="AW64" s="4" t="str">
        <f t="shared" si="105"/>
        <v xml:space="preserve"> </v>
      </c>
      <c r="AX64" s="747" t="str">
        <f t="shared" si="106"/>
        <v xml:space="preserve"> </v>
      </c>
      <c r="AY64" s="4" t="str">
        <f t="shared" si="107"/>
        <v xml:space="preserve"> </v>
      </c>
      <c r="AZ64" s="747" t="str">
        <f t="shared" si="108"/>
        <v xml:space="preserve"> </v>
      </c>
      <c r="BA64" s="4" t="str">
        <f t="shared" si="109"/>
        <v xml:space="preserve"> </v>
      </c>
      <c r="BB64" s="747" t="str">
        <f t="shared" si="110"/>
        <v xml:space="preserve"> </v>
      </c>
      <c r="BC64" s="4" t="str">
        <f t="shared" si="111"/>
        <v xml:space="preserve"> </v>
      </c>
      <c r="BD64" s="747" t="str">
        <f t="shared" si="112"/>
        <v xml:space="preserve"> </v>
      </c>
      <c r="BE64" s="4" t="str">
        <f t="shared" si="113"/>
        <v xml:space="preserve"> </v>
      </c>
      <c r="BF64" s="747" t="str">
        <f t="shared" si="114"/>
        <v xml:space="preserve"> </v>
      </c>
      <c r="BG64" s="4" t="str">
        <f t="shared" si="115"/>
        <v xml:space="preserve"> </v>
      </c>
      <c r="BH64" s="747" t="str">
        <f t="shared" si="116"/>
        <v xml:space="preserve"> </v>
      </c>
      <c r="BI64" s="4" t="str">
        <f t="shared" si="117"/>
        <v xml:space="preserve"> </v>
      </c>
      <c r="BJ64" s="747" t="str">
        <f t="shared" si="118"/>
        <v xml:space="preserve"> </v>
      </c>
      <c r="BK64" s="4">
        <f t="shared" si="119"/>
        <v>0.27</v>
      </c>
      <c r="BL64" s="747">
        <f t="shared" si="120"/>
        <v>28355.599999999999</v>
      </c>
      <c r="BM64" s="4" t="str">
        <f t="shared" si="121"/>
        <v xml:space="preserve"> </v>
      </c>
      <c r="BN64" s="747" t="str">
        <f t="shared" si="122"/>
        <v xml:space="preserve"> </v>
      </c>
      <c r="BO64" s="4" t="str">
        <f t="shared" si="123"/>
        <v xml:space="preserve"> </v>
      </c>
      <c r="BP64" s="747" t="str">
        <f t="shared" si="124"/>
        <v xml:space="preserve"> </v>
      </c>
      <c r="BQ64" s="133"/>
      <c r="BR64" s="133"/>
      <c r="BS64" s="389"/>
      <c r="BT64" s="389"/>
      <c r="BU64" s="389"/>
      <c r="BV64" s="389"/>
      <c r="BW64" s="389"/>
      <c r="BX64" s="389"/>
      <c r="BY64" s="389"/>
      <c r="BZ64" s="389"/>
      <c r="CA64" s="389"/>
      <c r="CB64" s="163">
        <f t="shared" si="85"/>
        <v>0</v>
      </c>
      <c r="CC64" s="389"/>
      <c r="CD64" s="389"/>
      <c r="CE64" s="389"/>
      <c r="CF64" s="389"/>
      <c r="CG64" s="389"/>
      <c r="CH64" s="389"/>
      <c r="CI64" s="389"/>
      <c r="CJ64" s="389"/>
      <c r="CK64" s="389"/>
      <c r="CL64" s="389"/>
      <c r="CM64" s="389"/>
      <c r="CN64" s="389"/>
      <c r="CO64" s="389"/>
      <c r="CP64" s="389"/>
      <c r="CQ64" s="389"/>
      <c r="CR64" s="389"/>
      <c r="CS64" s="389"/>
      <c r="CT64" s="389"/>
      <c r="CU64" s="389"/>
      <c r="CV64" s="389"/>
      <c r="CW64" s="389"/>
      <c r="CX64" s="389"/>
      <c r="CY64" s="389"/>
      <c r="CZ64" s="389"/>
      <c r="DA64" s="389"/>
      <c r="DB64" s="389"/>
      <c r="DC64" s="389"/>
      <c r="DD64" s="389"/>
      <c r="DE64" s="389"/>
      <c r="DF64" s="389"/>
      <c r="DG64" s="389"/>
      <c r="DH64" s="389"/>
      <c r="DI64" s="389"/>
      <c r="DJ64" s="389"/>
      <c r="DK64" s="389"/>
      <c r="DL64" s="389"/>
      <c r="DM64" s="389"/>
      <c r="DN64" s="389"/>
      <c r="DO64" s="389"/>
      <c r="DP64" s="389"/>
      <c r="DQ64" s="389"/>
      <c r="DR64" s="389"/>
      <c r="DS64" s="389"/>
      <c r="DT64" s="389"/>
      <c r="DU64" s="389"/>
      <c r="DV64" s="389"/>
      <c r="DW64" s="389"/>
      <c r="DX64" s="389"/>
      <c r="DY64" s="389"/>
      <c r="DZ64" s="389"/>
      <c r="EA64" s="389"/>
      <c r="EB64" s="389"/>
      <c r="EC64" s="389"/>
      <c r="ED64" s="389"/>
      <c r="EE64" s="389"/>
      <c r="EF64" s="389"/>
      <c r="EG64" s="389"/>
      <c r="EH64" s="389"/>
      <c r="EI64" s="389"/>
      <c r="EJ64" s="389"/>
      <c r="EK64" s="389"/>
      <c r="EL64" s="389"/>
      <c r="EM64" s="389"/>
      <c r="EN64" s="389"/>
      <c r="EO64" s="389"/>
      <c r="EP64" s="389"/>
      <c r="EQ64" s="389"/>
      <c r="ER64" s="389"/>
      <c r="ES64" s="389"/>
      <c r="ET64" s="389"/>
      <c r="EU64" s="389"/>
      <c r="EV64" s="389"/>
      <c r="EW64" s="389"/>
      <c r="EX64" s="389"/>
      <c r="EY64" s="389"/>
      <c r="EZ64" s="389"/>
      <c r="FA64" s="389"/>
      <c r="FB64" s="389"/>
      <c r="FC64" s="389"/>
      <c r="FD64" s="389"/>
      <c r="FE64" s="389"/>
      <c r="FF64" s="389"/>
      <c r="FG64" s="389"/>
      <c r="FH64" s="389"/>
      <c r="FI64" s="389"/>
      <c r="FJ64" s="389"/>
      <c r="FK64" s="389"/>
      <c r="FL64" s="389"/>
      <c r="FM64" s="389"/>
      <c r="FN64" s="389"/>
      <c r="FO64" s="389"/>
      <c r="FP64" s="389"/>
      <c r="FQ64" s="389"/>
      <c r="FR64" s="389"/>
      <c r="FS64" s="389"/>
      <c r="FT64" s="389"/>
      <c r="FU64" s="389"/>
      <c r="FV64" s="389"/>
      <c r="FW64" s="389"/>
      <c r="FX64" s="685" t="s">
        <v>305</v>
      </c>
      <c r="FY64" s="686">
        <v>94</v>
      </c>
      <c r="FZ64" s="686">
        <v>28194079</v>
      </c>
      <c r="GA64" s="686">
        <v>40</v>
      </c>
      <c r="GB64" s="686" t="s">
        <v>779</v>
      </c>
      <c r="GC64" s="686">
        <v>20</v>
      </c>
      <c r="GD64" s="686">
        <v>2007</v>
      </c>
      <c r="GE64" s="686" t="s">
        <v>783</v>
      </c>
      <c r="GF64" s="686"/>
      <c r="GG64" s="686" t="s">
        <v>783</v>
      </c>
      <c r="GH64" s="686" t="s">
        <v>783</v>
      </c>
      <c r="GI64" s="686"/>
      <c r="GJ64" s="686" t="s">
        <v>783</v>
      </c>
      <c r="GK64" s="686" t="s">
        <v>781</v>
      </c>
      <c r="GL64" s="686" t="s">
        <v>793</v>
      </c>
      <c r="GM64" s="686">
        <v>66</v>
      </c>
      <c r="GN64" s="686" t="s">
        <v>783</v>
      </c>
      <c r="GO64" s="686" t="s">
        <v>783</v>
      </c>
      <c r="GP64" s="686" t="s">
        <v>783</v>
      </c>
      <c r="GQ64" s="686" t="s">
        <v>783</v>
      </c>
      <c r="GR64" s="686">
        <v>2</v>
      </c>
      <c r="GS64" s="686" t="s">
        <v>783</v>
      </c>
      <c r="GT64" s="686" t="s">
        <v>783</v>
      </c>
      <c r="GU64" s="686" t="s">
        <v>783</v>
      </c>
      <c r="GV64" s="686" t="s">
        <v>783</v>
      </c>
      <c r="GW64" s="686" t="s">
        <v>783</v>
      </c>
      <c r="GX64" s="686" t="s">
        <v>783</v>
      </c>
      <c r="GY64" s="686">
        <v>1649</v>
      </c>
      <c r="GZ64" s="686">
        <v>0.42</v>
      </c>
      <c r="HA64" s="686">
        <v>5</v>
      </c>
      <c r="HB64" s="686" t="s">
        <v>783</v>
      </c>
      <c r="HC64" s="686" t="s">
        <v>783</v>
      </c>
      <c r="HD64" s="686" t="s">
        <v>783</v>
      </c>
      <c r="HE64" s="686" t="s">
        <v>783</v>
      </c>
      <c r="HF64" s="686" t="s">
        <v>783</v>
      </c>
      <c r="HG64" s="686" t="s">
        <v>783</v>
      </c>
      <c r="HH64" s="686">
        <v>0</v>
      </c>
      <c r="HI64" s="686">
        <v>1</v>
      </c>
      <c r="HJ64" s="686">
        <v>45</v>
      </c>
      <c r="HK64" s="686" t="s">
        <v>784</v>
      </c>
      <c r="HL64" s="686" t="s">
        <v>785</v>
      </c>
      <c r="HM64" s="686" t="s">
        <v>783</v>
      </c>
      <c r="HN64" s="686" t="s">
        <v>783</v>
      </c>
      <c r="HO64" s="686" t="s">
        <v>783</v>
      </c>
      <c r="HP64" s="686" t="s">
        <v>783</v>
      </c>
      <c r="HQ64" s="686" t="s">
        <v>783</v>
      </c>
      <c r="HR64" s="686">
        <v>5108697</v>
      </c>
      <c r="HS64" s="686" t="s">
        <v>783</v>
      </c>
      <c r="HT64" s="686" t="s">
        <v>786</v>
      </c>
      <c r="HU64" s="686" t="s">
        <v>787</v>
      </c>
      <c r="HV64" s="686">
        <v>4</v>
      </c>
      <c r="HW64" s="686">
        <v>2013</v>
      </c>
      <c r="HX64" s="686">
        <v>63</v>
      </c>
      <c r="HY64" s="686">
        <v>0</v>
      </c>
      <c r="HZ64" s="686">
        <v>2230</v>
      </c>
      <c r="IA64" s="687">
        <v>41372.719525462962</v>
      </c>
      <c r="IB64" s="686" t="s">
        <v>788</v>
      </c>
      <c r="IC64" s="686">
        <v>5108696</v>
      </c>
      <c r="ID64" s="686">
        <v>2012</v>
      </c>
      <c r="IE64" s="686">
        <v>1712</v>
      </c>
      <c r="IF64" s="686" t="s">
        <v>783</v>
      </c>
      <c r="IG64" s="686" t="s">
        <v>783</v>
      </c>
      <c r="IH64" s="686" t="s">
        <v>783</v>
      </c>
      <c r="II64" s="686" t="s">
        <v>783</v>
      </c>
      <c r="IJ64" s="686" t="s">
        <v>783</v>
      </c>
      <c r="IK64" s="686" t="s">
        <v>783</v>
      </c>
      <c r="IL64" s="686" t="s">
        <v>783</v>
      </c>
      <c r="IM64" s="686" t="s">
        <v>783</v>
      </c>
      <c r="IN64" s="686" t="s">
        <v>783</v>
      </c>
      <c r="IO64" s="686">
        <v>1649</v>
      </c>
      <c r="IP64" s="687">
        <v>39100.311979166669</v>
      </c>
      <c r="IQ64" s="686" t="s">
        <v>783</v>
      </c>
      <c r="IR64" s="686" t="s">
        <v>783</v>
      </c>
      <c r="IS64" s="686" t="s">
        <v>783</v>
      </c>
      <c r="IT64" s="686" t="s">
        <v>783</v>
      </c>
      <c r="IU64" s="686" t="s">
        <v>783</v>
      </c>
      <c r="IV64" s="686" t="s">
        <v>783</v>
      </c>
      <c r="IW64" s="686" t="s">
        <v>783</v>
      </c>
      <c r="IX64" s="686" t="s">
        <v>781</v>
      </c>
      <c r="IY64" s="686">
        <v>45</v>
      </c>
      <c r="IZ64" s="686" t="s">
        <v>789</v>
      </c>
      <c r="JA64" s="686" t="s">
        <v>783</v>
      </c>
      <c r="JB64" s="686" t="s">
        <v>783</v>
      </c>
      <c r="JC64" s="686" t="s">
        <v>783</v>
      </c>
      <c r="JD64" s="686">
        <v>529240</v>
      </c>
      <c r="JE64" s="686" t="s">
        <v>783</v>
      </c>
      <c r="JF64" s="686" t="s">
        <v>783</v>
      </c>
      <c r="JG64" s="686" t="s">
        <v>783</v>
      </c>
      <c r="JH64" s="686" t="s">
        <v>783</v>
      </c>
      <c r="JI64" s="686" t="s">
        <v>783</v>
      </c>
      <c r="JJ64" s="686" t="s">
        <v>783</v>
      </c>
      <c r="JK64" s="686" t="s">
        <v>783</v>
      </c>
      <c r="JL64" s="686" t="s">
        <v>783</v>
      </c>
      <c r="JM64" s="686">
        <v>4</v>
      </c>
      <c r="JN64" s="686">
        <v>2</v>
      </c>
      <c r="JO64" s="686" t="s">
        <v>783</v>
      </c>
      <c r="JP64" s="686">
        <v>10711928</v>
      </c>
      <c r="JQ64" s="686">
        <v>2011</v>
      </c>
      <c r="JR64" s="686">
        <v>3</v>
      </c>
      <c r="JS64" s="686" t="s">
        <v>783</v>
      </c>
      <c r="JT64" s="686" t="s">
        <v>783</v>
      </c>
      <c r="JU64" s="686" t="s">
        <v>853</v>
      </c>
      <c r="JV64" s="688">
        <v>2230.6257380000002</v>
      </c>
      <c r="JW64">
        <f>JV64</f>
        <v>2230.6257380000002</v>
      </c>
      <c r="JX64" s="225">
        <v>0.42246699583333336</v>
      </c>
    </row>
    <row r="65" spans="1:284" ht="16" thickBot="1">
      <c r="A65" s="905">
        <f>B65</f>
        <v>1</v>
      </c>
      <c r="B65" s="79">
        <f t="shared" si="86"/>
        <v>1</v>
      </c>
      <c r="C65" s="871" t="s">
        <v>33</v>
      </c>
      <c r="D65" s="249" t="s">
        <v>136</v>
      </c>
      <c r="E65" s="103" t="s">
        <v>137</v>
      </c>
      <c r="F65" s="888">
        <v>0.25</v>
      </c>
      <c r="G65" s="120">
        <f t="shared" si="39"/>
        <v>54.190000000000012</v>
      </c>
      <c r="H65" s="46"/>
      <c r="I65" s="33">
        <v>0.25</v>
      </c>
      <c r="J65" s="29"/>
      <c r="K65" s="18"/>
      <c r="L65" s="5" t="s">
        <v>140</v>
      </c>
      <c r="M65" s="71">
        <v>1</v>
      </c>
      <c r="N65" s="71">
        <v>1</v>
      </c>
      <c r="O65" s="70">
        <v>2</v>
      </c>
      <c r="P65" s="891">
        <f t="shared" si="125"/>
        <v>4</v>
      </c>
      <c r="Q65" s="897"/>
      <c r="R65" s="46"/>
      <c r="S65" s="547">
        <v>0.25</v>
      </c>
      <c r="T65" s="25"/>
      <c r="U65" s="219">
        <f t="shared" si="126"/>
        <v>18750</v>
      </c>
      <c r="V65" s="219" t="s">
        <v>642</v>
      </c>
      <c r="W65" s="1042">
        <f t="shared" si="87"/>
        <v>18750</v>
      </c>
      <c r="X65" s="537">
        <f t="shared" si="88"/>
        <v>0</v>
      </c>
      <c r="Y65" s="538">
        <f t="shared" si="89"/>
        <v>500</v>
      </c>
      <c r="Z65" s="1034">
        <f t="shared" si="90"/>
        <v>19250</v>
      </c>
      <c r="AA65" s="883"/>
      <c r="AB65" s="270">
        <f t="shared" si="91"/>
        <v>0</v>
      </c>
      <c r="AC65" s="553"/>
      <c r="AD65" s="562">
        <f t="shared" si="92"/>
        <v>0</v>
      </c>
      <c r="AE65" s="518"/>
      <c r="AF65" s="270">
        <f t="shared" si="93"/>
        <v>0</v>
      </c>
      <c r="AG65" s="270"/>
      <c r="AH65" s="562">
        <f t="shared" si="94"/>
        <v>0</v>
      </c>
      <c r="AI65" s="270"/>
      <c r="AJ65" s="228">
        <v>0</v>
      </c>
      <c r="AK65" s="902">
        <v>2021</v>
      </c>
      <c r="AL65" s="902">
        <f t="shared" ref="AL65:AL78" si="128">AK65+10</f>
        <v>2031</v>
      </c>
      <c r="AM65" s="18" t="str">
        <f t="shared" si="95"/>
        <v xml:space="preserve"> </v>
      </c>
      <c r="AN65" s="747" t="str">
        <f t="shared" si="96"/>
        <v xml:space="preserve"> </v>
      </c>
      <c r="AO65" s="4" t="str">
        <f t="shared" si="97"/>
        <v xml:space="preserve"> </v>
      </c>
      <c r="AP65" s="747" t="str">
        <f t="shared" si="98"/>
        <v xml:space="preserve"> </v>
      </c>
      <c r="AQ65" s="4" t="str">
        <f t="shared" si="99"/>
        <v xml:space="preserve"> </v>
      </c>
      <c r="AR65" s="747" t="str">
        <f t="shared" si="100"/>
        <v xml:space="preserve"> </v>
      </c>
      <c r="AS65" s="4" t="str">
        <f t="shared" si="101"/>
        <v xml:space="preserve"> </v>
      </c>
      <c r="AT65" s="747" t="str">
        <f t="shared" si="102"/>
        <v xml:space="preserve"> </v>
      </c>
      <c r="AU65" s="4" t="str">
        <f t="shared" si="103"/>
        <v xml:space="preserve"> </v>
      </c>
      <c r="AV65" s="747" t="str">
        <f t="shared" si="104"/>
        <v xml:space="preserve"> </v>
      </c>
      <c r="AW65" s="4" t="str">
        <f t="shared" si="105"/>
        <v xml:space="preserve"> </v>
      </c>
      <c r="AX65" s="747" t="str">
        <f t="shared" si="106"/>
        <v xml:space="preserve"> </v>
      </c>
      <c r="AY65" s="4" t="str">
        <f t="shared" si="107"/>
        <v xml:space="preserve"> </v>
      </c>
      <c r="AZ65" s="747" t="str">
        <f t="shared" si="108"/>
        <v xml:space="preserve"> </v>
      </c>
      <c r="BA65" s="4" t="str">
        <f t="shared" si="109"/>
        <v xml:space="preserve"> </v>
      </c>
      <c r="BB65" s="747" t="str">
        <f t="shared" si="110"/>
        <v xml:space="preserve"> </v>
      </c>
      <c r="BC65" s="4" t="str">
        <f t="shared" si="111"/>
        <v xml:space="preserve"> </v>
      </c>
      <c r="BD65" s="747" t="str">
        <f t="shared" si="112"/>
        <v xml:space="preserve"> </v>
      </c>
      <c r="BE65" s="4" t="str">
        <f t="shared" si="113"/>
        <v xml:space="preserve"> </v>
      </c>
      <c r="BF65" s="747" t="str">
        <f t="shared" si="114"/>
        <v xml:space="preserve"> </v>
      </c>
      <c r="BG65" s="4" t="str">
        <f t="shared" si="115"/>
        <v xml:space="preserve"> </v>
      </c>
      <c r="BH65" s="747" t="str">
        <f t="shared" si="116"/>
        <v xml:space="preserve"> </v>
      </c>
      <c r="BI65" s="4" t="str">
        <f t="shared" si="117"/>
        <v xml:space="preserve"> </v>
      </c>
      <c r="BJ65" s="747" t="str">
        <f t="shared" si="118"/>
        <v xml:space="preserve"> </v>
      </c>
      <c r="BK65" s="4" t="str">
        <f t="shared" si="119"/>
        <v xml:space="preserve"> </v>
      </c>
      <c r="BL65" s="747" t="str">
        <f t="shared" si="120"/>
        <v xml:space="preserve"> </v>
      </c>
      <c r="BM65" s="4">
        <f t="shared" si="121"/>
        <v>0.25</v>
      </c>
      <c r="BN65" s="747">
        <f t="shared" si="122"/>
        <v>19250</v>
      </c>
      <c r="BO65" s="4" t="str">
        <f t="shared" si="123"/>
        <v xml:space="preserve"> </v>
      </c>
      <c r="BP65" s="747" t="str">
        <f t="shared" si="124"/>
        <v xml:space="preserve"> </v>
      </c>
      <c r="BQ65" s="133"/>
      <c r="BR65" s="133"/>
      <c r="BS65" s="389"/>
      <c r="BT65" s="389"/>
      <c r="BU65" s="389"/>
      <c r="BV65" s="389"/>
      <c r="BW65" s="389"/>
      <c r="BX65" s="389"/>
      <c r="BY65" s="389"/>
      <c r="BZ65" s="389"/>
      <c r="CA65" s="389"/>
      <c r="CB65" s="163">
        <f t="shared" si="85"/>
        <v>0</v>
      </c>
      <c r="CC65" s="389"/>
      <c r="CD65" s="389"/>
      <c r="CE65" s="389"/>
      <c r="CF65" s="389"/>
      <c r="CG65" s="389"/>
      <c r="CH65" s="389"/>
      <c r="CI65" s="389"/>
      <c r="CJ65" s="389"/>
      <c r="CK65" s="389"/>
      <c r="CL65" s="389"/>
      <c r="CM65" s="389"/>
      <c r="CN65" s="389"/>
      <c r="CO65" s="389"/>
      <c r="CP65" s="389"/>
      <c r="CQ65" s="389"/>
      <c r="CR65" s="389"/>
      <c r="CS65" s="389"/>
      <c r="CT65" s="389"/>
      <c r="CU65" s="389"/>
      <c r="CV65" s="389"/>
      <c r="CW65" s="389"/>
      <c r="CX65" s="389"/>
      <c r="CY65" s="389"/>
      <c r="CZ65" s="389"/>
      <c r="DA65" s="589"/>
      <c r="DB65" s="589"/>
      <c r="DC65" s="589"/>
      <c r="DD65" s="589"/>
      <c r="DE65" s="589"/>
      <c r="DF65" s="589"/>
      <c r="DG65" s="589"/>
      <c r="DH65" s="589"/>
      <c r="DI65" s="589"/>
      <c r="DJ65" s="589"/>
      <c r="DK65" s="589"/>
      <c r="DL65" s="589"/>
      <c r="DM65" s="589"/>
      <c r="DN65" s="589"/>
      <c r="DO65" s="589"/>
      <c r="DP65" s="589"/>
      <c r="DQ65" s="589"/>
      <c r="DR65" s="589"/>
      <c r="DS65" s="589"/>
      <c r="DT65" s="589"/>
      <c r="DU65" s="589"/>
      <c r="DV65" s="589"/>
      <c r="DW65" s="589"/>
      <c r="DX65" s="589"/>
      <c r="DY65" s="589"/>
      <c r="DZ65" s="589"/>
      <c r="EA65" s="589"/>
      <c r="EB65" s="589"/>
      <c r="EC65" s="589"/>
      <c r="ED65" s="589"/>
      <c r="EE65" s="589"/>
      <c r="EF65" s="589"/>
      <c r="EG65" s="589"/>
      <c r="EH65" s="589"/>
      <c r="EI65" s="589"/>
      <c r="EJ65" s="589"/>
      <c r="EK65" s="589"/>
      <c r="EL65" s="589"/>
      <c r="EM65" s="589"/>
      <c r="EN65" s="589"/>
      <c r="EO65" s="589"/>
      <c r="EP65" s="589"/>
      <c r="EQ65" s="589"/>
      <c r="ER65" s="589"/>
      <c r="ES65" s="589"/>
      <c r="ET65" s="589"/>
      <c r="EU65" s="589"/>
      <c r="EV65" s="589"/>
      <c r="EW65" s="589"/>
      <c r="EX65" s="589"/>
      <c r="EY65" s="589"/>
      <c r="EZ65" s="589"/>
      <c r="FA65" s="589"/>
      <c r="FB65" s="589"/>
      <c r="FC65" s="589"/>
      <c r="FD65" s="589"/>
      <c r="FE65" s="589"/>
      <c r="FF65" s="589"/>
      <c r="FG65" s="589"/>
      <c r="FH65" s="589"/>
      <c r="FI65" s="589"/>
      <c r="FJ65" s="589"/>
      <c r="FK65" s="589"/>
      <c r="FL65" s="589"/>
      <c r="FM65" s="589"/>
      <c r="FN65" s="589"/>
      <c r="FO65" s="589"/>
      <c r="FP65" s="589"/>
      <c r="FQ65" s="589"/>
      <c r="FR65" s="589"/>
      <c r="FS65" s="589"/>
      <c r="FT65" s="589"/>
      <c r="FU65" s="589"/>
      <c r="FV65" s="589"/>
      <c r="FW65" s="589"/>
      <c r="FX65" s="655" t="s">
        <v>433</v>
      </c>
      <c r="FY65" s="656">
        <v>226</v>
      </c>
      <c r="FZ65" s="656">
        <v>32434929</v>
      </c>
      <c r="GA65" s="656">
        <v>35</v>
      </c>
      <c r="GB65" s="656" t="s">
        <v>3</v>
      </c>
      <c r="GC65" s="656">
        <v>22</v>
      </c>
      <c r="GD65" s="656">
        <v>1973</v>
      </c>
      <c r="GE65" s="656">
        <v>0</v>
      </c>
      <c r="GF65" s="656" t="s">
        <v>792</v>
      </c>
      <c r="GG65" s="656">
        <v>0</v>
      </c>
      <c r="GH65" s="656">
        <v>0</v>
      </c>
      <c r="GI65" s="656" t="s">
        <v>792</v>
      </c>
      <c r="GJ65" s="656">
        <v>0</v>
      </c>
      <c r="GK65" s="656" t="s">
        <v>781</v>
      </c>
      <c r="GL65" s="656" t="s">
        <v>782</v>
      </c>
      <c r="GM65" s="656">
        <v>66</v>
      </c>
      <c r="GN65" s="656" t="s">
        <v>783</v>
      </c>
      <c r="GO65" s="656">
        <v>0</v>
      </c>
      <c r="GP65" s="656">
        <v>0</v>
      </c>
      <c r="GQ65" s="656">
        <v>4</v>
      </c>
      <c r="GR65" s="656">
        <v>2</v>
      </c>
      <c r="GS65" s="656">
        <v>1</v>
      </c>
      <c r="GT65" s="656" t="s">
        <v>783</v>
      </c>
      <c r="GU65" s="656" t="s">
        <v>783</v>
      </c>
      <c r="GV65" s="656" t="s">
        <v>783</v>
      </c>
      <c r="GW65" s="656" t="s">
        <v>783</v>
      </c>
      <c r="GX65" s="656" t="s">
        <v>783</v>
      </c>
      <c r="GY65" s="656">
        <v>1649</v>
      </c>
      <c r="GZ65" s="656">
        <v>0.43</v>
      </c>
      <c r="HA65" s="656">
        <v>5</v>
      </c>
      <c r="HB65" s="656" t="s">
        <v>783</v>
      </c>
      <c r="HC65" s="656" t="s">
        <v>782</v>
      </c>
      <c r="HD65" s="656">
        <v>15</v>
      </c>
      <c r="HE65" s="656" t="s">
        <v>783</v>
      </c>
      <c r="HF65" s="656">
        <v>0</v>
      </c>
      <c r="HG65" s="656" t="s">
        <v>783</v>
      </c>
      <c r="HH65" s="656">
        <v>0</v>
      </c>
      <c r="HI65" s="656">
        <v>1</v>
      </c>
      <c r="HJ65" s="656">
        <v>45</v>
      </c>
      <c r="HK65" s="656" t="s">
        <v>784</v>
      </c>
      <c r="HL65" s="656" t="s">
        <v>785</v>
      </c>
      <c r="HM65" s="656" t="s">
        <v>783</v>
      </c>
      <c r="HN65" s="656" t="s">
        <v>783</v>
      </c>
      <c r="HO65" s="656" t="s">
        <v>783</v>
      </c>
      <c r="HP65" s="656" t="s">
        <v>783</v>
      </c>
      <c r="HQ65" s="656" t="s">
        <v>783</v>
      </c>
      <c r="HR65" s="656">
        <v>3979225</v>
      </c>
      <c r="HS65" s="656" t="s">
        <v>783</v>
      </c>
      <c r="HT65" s="656" t="s">
        <v>786</v>
      </c>
      <c r="HU65" s="656" t="s">
        <v>787</v>
      </c>
      <c r="HV65" s="656">
        <v>4</v>
      </c>
      <c r="HW65" s="656">
        <v>2016</v>
      </c>
      <c r="HX65" s="656">
        <v>63</v>
      </c>
      <c r="HY65" s="656">
        <v>1215</v>
      </c>
      <c r="HZ65" s="656">
        <v>3485</v>
      </c>
      <c r="IA65" s="657">
        <v>42227.682129629633</v>
      </c>
      <c r="IB65" s="656" t="s">
        <v>788</v>
      </c>
      <c r="IC65" s="656">
        <v>3974747</v>
      </c>
      <c r="ID65" s="656">
        <v>2014</v>
      </c>
      <c r="IE65" s="656">
        <v>1712</v>
      </c>
      <c r="IF65" s="656" t="s">
        <v>783</v>
      </c>
      <c r="IG65" s="656" t="s">
        <v>783</v>
      </c>
      <c r="IH65" s="656" t="s">
        <v>783</v>
      </c>
      <c r="II65" s="656" t="s">
        <v>783</v>
      </c>
      <c r="IJ65" s="656" t="s">
        <v>783</v>
      </c>
      <c r="IK65" s="656" t="s">
        <v>783</v>
      </c>
      <c r="IL65" s="656" t="s">
        <v>783</v>
      </c>
      <c r="IM65" s="656" t="s">
        <v>783</v>
      </c>
      <c r="IN65" s="656" t="s">
        <v>783</v>
      </c>
      <c r="IO65" s="656">
        <v>1649</v>
      </c>
      <c r="IP65" s="657">
        <v>37600.566631944443</v>
      </c>
      <c r="IQ65" s="656">
        <v>4</v>
      </c>
      <c r="IR65" s="656" t="s">
        <v>793</v>
      </c>
      <c r="IS65" s="656">
        <v>1</v>
      </c>
      <c r="IT65" s="658">
        <v>41275</v>
      </c>
      <c r="IU65" s="656" t="s">
        <v>783</v>
      </c>
      <c r="IV65" s="656" t="s">
        <v>783</v>
      </c>
      <c r="IW65" s="656" t="s">
        <v>783</v>
      </c>
      <c r="IX65" s="656" t="s">
        <v>781</v>
      </c>
      <c r="IY65" s="656">
        <v>45</v>
      </c>
      <c r="IZ65" s="656" t="s">
        <v>789</v>
      </c>
      <c r="JA65" s="656" t="s">
        <v>783</v>
      </c>
      <c r="JB65" s="656" t="s">
        <v>783</v>
      </c>
      <c r="JC65" s="656" t="s">
        <v>783</v>
      </c>
      <c r="JD65" s="656">
        <v>329425</v>
      </c>
      <c r="JE65" s="656" t="s">
        <v>783</v>
      </c>
      <c r="JF65" s="656" t="s">
        <v>783</v>
      </c>
      <c r="JG65" s="656" t="s">
        <v>795</v>
      </c>
      <c r="JH65" s="656">
        <v>35</v>
      </c>
      <c r="JI65" s="656" t="s">
        <v>783</v>
      </c>
      <c r="JJ65" s="656" t="s">
        <v>783</v>
      </c>
      <c r="JK65" s="656" t="s">
        <v>783</v>
      </c>
      <c r="JL65" s="656" t="s">
        <v>790</v>
      </c>
      <c r="JM65" s="656">
        <v>4</v>
      </c>
      <c r="JN65" s="656">
        <v>1</v>
      </c>
      <c r="JO65" s="656" t="s">
        <v>783</v>
      </c>
      <c r="JP65" s="656">
        <v>12683066</v>
      </c>
      <c r="JQ65" s="656">
        <v>2013</v>
      </c>
      <c r="JR65" s="656">
        <v>12</v>
      </c>
      <c r="JS65" s="656" t="s">
        <v>783</v>
      </c>
      <c r="JT65" s="656" t="s">
        <v>783</v>
      </c>
      <c r="JU65" s="656" t="s">
        <v>854</v>
      </c>
      <c r="JV65" s="659">
        <v>2274.5497420000002</v>
      </c>
      <c r="JW65">
        <f>JV65</f>
        <v>2274.5497420000002</v>
      </c>
      <c r="JX65" s="225">
        <v>0.43078593598484849</v>
      </c>
    </row>
    <row r="66" spans="1:284" ht="16" thickBot="1">
      <c r="A66" s="905" t="s">
        <v>5</v>
      </c>
      <c r="B66" s="79">
        <f t="shared" si="86"/>
        <v>1</v>
      </c>
      <c r="C66" s="871" t="s">
        <v>108</v>
      </c>
      <c r="D66" s="249" t="s">
        <v>141</v>
      </c>
      <c r="E66" s="103" t="s">
        <v>32</v>
      </c>
      <c r="F66" s="888">
        <v>0.36</v>
      </c>
      <c r="G66" s="120">
        <f t="shared" si="39"/>
        <v>54.550000000000011</v>
      </c>
      <c r="H66" s="46"/>
      <c r="I66" s="33">
        <v>0.36</v>
      </c>
      <c r="J66" s="29"/>
      <c r="K66" s="18">
        <v>1984</v>
      </c>
      <c r="L66" s="5"/>
      <c r="M66" s="71">
        <v>1</v>
      </c>
      <c r="N66" s="71">
        <v>2</v>
      </c>
      <c r="O66" s="70">
        <v>2</v>
      </c>
      <c r="P66" s="891">
        <f t="shared" si="125"/>
        <v>5</v>
      </c>
      <c r="Q66" s="897">
        <f t="shared" ref="Q66:Q78" si="129">O66*N66*M66</f>
        <v>4</v>
      </c>
      <c r="R66" s="46"/>
      <c r="S66" s="547">
        <f>I66</f>
        <v>0.36</v>
      </c>
      <c r="T66" s="25"/>
      <c r="U66" s="219">
        <f t="shared" si="126"/>
        <v>27000</v>
      </c>
      <c r="V66" s="219" t="s">
        <v>642</v>
      </c>
      <c r="W66" s="1042">
        <f t="shared" si="87"/>
        <v>27000</v>
      </c>
      <c r="X66" s="537">
        <f t="shared" si="88"/>
        <v>0</v>
      </c>
      <c r="Y66" s="538">
        <f t="shared" si="89"/>
        <v>500</v>
      </c>
      <c r="Z66" s="1034">
        <f t="shared" si="90"/>
        <v>27500</v>
      </c>
      <c r="AA66" s="883"/>
      <c r="AB66" s="270">
        <f t="shared" si="91"/>
        <v>0</v>
      </c>
      <c r="AC66" s="553"/>
      <c r="AD66" s="562">
        <f t="shared" si="92"/>
        <v>0</v>
      </c>
      <c r="AE66" s="518"/>
      <c r="AF66" s="270">
        <f t="shared" si="93"/>
        <v>0</v>
      </c>
      <c r="AG66" s="270"/>
      <c r="AH66" s="562">
        <f t="shared" si="94"/>
        <v>0</v>
      </c>
      <c r="AI66" s="270"/>
      <c r="AJ66" s="228">
        <v>0</v>
      </c>
      <c r="AK66" s="902">
        <v>2021</v>
      </c>
      <c r="AL66" s="902">
        <f t="shared" si="128"/>
        <v>2031</v>
      </c>
      <c r="AM66" s="18" t="str">
        <f t="shared" si="95"/>
        <v xml:space="preserve"> </v>
      </c>
      <c r="AN66" s="747" t="str">
        <f t="shared" si="96"/>
        <v xml:space="preserve"> </v>
      </c>
      <c r="AO66" s="4" t="str">
        <f t="shared" si="97"/>
        <v xml:space="preserve"> </v>
      </c>
      <c r="AP66" s="747" t="str">
        <f t="shared" si="98"/>
        <v xml:space="preserve"> </v>
      </c>
      <c r="AQ66" s="4" t="str">
        <f t="shared" si="99"/>
        <v xml:space="preserve"> </v>
      </c>
      <c r="AR66" s="747" t="str">
        <f t="shared" si="100"/>
        <v xml:space="preserve"> </v>
      </c>
      <c r="AS66" s="4" t="str">
        <f t="shared" si="101"/>
        <v xml:space="preserve"> </v>
      </c>
      <c r="AT66" s="747" t="str">
        <f t="shared" si="102"/>
        <v xml:space="preserve"> </v>
      </c>
      <c r="AU66" s="4" t="str">
        <f t="shared" si="103"/>
        <v xml:space="preserve"> </v>
      </c>
      <c r="AV66" s="747" t="str">
        <f t="shared" si="104"/>
        <v xml:space="preserve"> </v>
      </c>
      <c r="AW66" s="4" t="str">
        <f t="shared" si="105"/>
        <v xml:space="preserve"> </v>
      </c>
      <c r="AX66" s="747" t="str">
        <f t="shared" si="106"/>
        <v xml:space="preserve"> </v>
      </c>
      <c r="AY66" s="4" t="str">
        <f t="shared" si="107"/>
        <v xml:space="preserve"> </v>
      </c>
      <c r="AZ66" s="747" t="str">
        <f t="shared" si="108"/>
        <v xml:space="preserve"> </v>
      </c>
      <c r="BA66" s="4" t="str">
        <f t="shared" si="109"/>
        <v xml:space="preserve"> </v>
      </c>
      <c r="BB66" s="747" t="str">
        <f t="shared" si="110"/>
        <v xml:space="preserve"> </v>
      </c>
      <c r="BC66" s="4" t="str">
        <f t="shared" si="111"/>
        <v xml:space="preserve"> </v>
      </c>
      <c r="BD66" s="747" t="str">
        <f t="shared" si="112"/>
        <v xml:space="preserve"> </v>
      </c>
      <c r="BE66" s="4" t="str">
        <f t="shared" si="113"/>
        <v xml:space="preserve"> </v>
      </c>
      <c r="BF66" s="747" t="str">
        <f t="shared" si="114"/>
        <v xml:space="preserve"> </v>
      </c>
      <c r="BG66" s="4" t="str">
        <f t="shared" si="115"/>
        <v xml:space="preserve"> </v>
      </c>
      <c r="BH66" s="747" t="str">
        <f t="shared" si="116"/>
        <v xml:space="preserve"> </v>
      </c>
      <c r="BI66" s="4" t="str">
        <f t="shared" si="117"/>
        <v xml:space="preserve"> </v>
      </c>
      <c r="BJ66" s="747" t="str">
        <f t="shared" si="118"/>
        <v xml:space="preserve"> </v>
      </c>
      <c r="BK66" s="4" t="str">
        <f t="shared" si="119"/>
        <v xml:space="preserve"> </v>
      </c>
      <c r="BL66" s="747" t="str">
        <f t="shared" si="120"/>
        <v xml:space="preserve"> </v>
      </c>
      <c r="BM66" s="4">
        <f t="shared" si="121"/>
        <v>0.36</v>
      </c>
      <c r="BN66" s="747">
        <f t="shared" si="122"/>
        <v>27500</v>
      </c>
      <c r="BO66" s="4" t="str">
        <f t="shared" si="123"/>
        <v xml:space="preserve"> </v>
      </c>
      <c r="BP66" s="747" t="str">
        <f t="shared" si="124"/>
        <v xml:space="preserve"> </v>
      </c>
      <c r="BQ66" s="133"/>
      <c r="BR66" s="133"/>
      <c r="BS66" s="389"/>
      <c r="BT66" s="389"/>
      <c r="BU66" s="389"/>
      <c r="BV66" s="389"/>
      <c r="BW66" s="389"/>
      <c r="BX66" s="389"/>
      <c r="BY66" s="389"/>
      <c r="BZ66" s="389"/>
      <c r="CA66" s="389"/>
      <c r="CB66" s="163">
        <f t="shared" si="85"/>
        <v>0</v>
      </c>
      <c r="CC66" s="389"/>
      <c r="CD66" s="389"/>
      <c r="CE66" s="389"/>
      <c r="CF66" s="389"/>
      <c r="CG66" s="389"/>
      <c r="CH66" s="389"/>
      <c r="CI66" s="389"/>
      <c r="CJ66" s="389"/>
      <c r="CK66" s="389"/>
      <c r="CL66" s="389"/>
      <c r="CM66" s="389"/>
      <c r="CN66" s="389"/>
      <c r="CO66" s="389"/>
      <c r="CP66" s="389"/>
      <c r="CQ66" s="389"/>
      <c r="CR66" s="389"/>
      <c r="CS66" s="389"/>
      <c r="CT66" s="389"/>
      <c r="CU66" s="389"/>
      <c r="CV66" s="389"/>
      <c r="CW66" s="389"/>
      <c r="CX66" s="389"/>
      <c r="CY66" s="389"/>
      <c r="CZ66" s="389"/>
      <c r="DA66" s="389"/>
      <c r="DB66" s="389"/>
      <c r="DC66" s="389"/>
      <c r="DD66" s="389"/>
      <c r="DE66" s="389"/>
      <c r="DF66" s="389"/>
      <c r="DG66" s="389"/>
      <c r="DH66" s="389"/>
      <c r="DI66" s="389"/>
      <c r="DJ66" s="389"/>
      <c r="DK66" s="389"/>
      <c r="DL66" s="389"/>
      <c r="DM66" s="389"/>
      <c r="DN66" s="389"/>
      <c r="DO66" s="389"/>
      <c r="DP66" s="389"/>
      <c r="DQ66" s="389"/>
      <c r="DR66" s="389"/>
      <c r="DS66" s="389"/>
      <c r="DT66" s="389"/>
      <c r="DU66" s="389"/>
      <c r="DV66" s="389"/>
      <c r="DW66" s="389"/>
      <c r="DX66" s="389"/>
      <c r="DY66" s="389"/>
      <c r="DZ66" s="389"/>
      <c r="EA66" s="389"/>
      <c r="EB66" s="389"/>
      <c r="EC66" s="389"/>
      <c r="ED66" s="389"/>
      <c r="EE66" s="389"/>
      <c r="EF66" s="389"/>
      <c r="EG66" s="389"/>
      <c r="EH66" s="389"/>
      <c r="EI66" s="389"/>
      <c r="EJ66" s="389"/>
      <c r="EK66" s="389"/>
      <c r="EL66" s="389"/>
      <c r="EM66" s="389"/>
      <c r="EN66" s="389"/>
      <c r="EO66" s="389"/>
      <c r="EP66" s="389"/>
      <c r="EQ66" s="389"/>
      <c r="ER66" s="389"/>
      <c r="ES66" s="389"/>
      <c r="ET66" s="389"/>
      <c r="EU66" s="389"/>
      <c r="EV66" s="389"/>
      <c r="EW66" s="389"/>
      <c r="EX66" s="389"/>
      <c r="EY66" s="389"/>
      <c r="EZ66" s="389"/>
      <c r="FA66" s="389"/>
      <c r="FB66" s="389"/>
      <c r="FC66" s="389"/>
      <c r="FD66" s="389"/>
      <c r="FE66" s="389"/>
      <c r="FF66" s="389"/>
      <c r="FG66" s="389"/>
      <c r="FH66" s="389"/>
      <c r="FI66" s="389"/>
      <c r="FJ66" s="389"/>
      <c r="FK66" s="389"/>
      <c r="FL66" s="389"/>
      <c r="FM66" s="389"/>
      <c r="FN66" s="389"/>
      <c r="FO66" s="389"/>
      <c r="FP66" s="389"/>
      <c r="FQ66" s="389"/>
      <c r="FR66" s="389"/>
      <c r="FS66" s="389"/>
      <c r="FT66" s="389"/>
      <c r="FU66" s="389"/>
      <c r="FV66" s="389"/>
      <c r="FW66" s="389"/>
      <c r="FX66" s="621" t="s">
        <v>437</v>
      </c>
      <c r="FY66" s="622">
        <v>44</v>
      </c>
      <c r="FZ66" s="622">
        <v>30289430</v>
      </c>
      <c r="GA66" s="622">
        <v>55</v>
      </c>
      <c r="GB66" s="622" t="s">
        <v>798</v>
      </c>
      <c r="GC66" s="622">
        <v>20</v>
      </c>
      <c r="GD66" s="622">
        <v>1973</v>
      </c>
      <c r="GE66" s="622">
        <v>1</v>
      </c>
      <c r="GF66" s="622" t="s">
        <v>780</v>
      </c>
      <c r="GG66" s="622">
        <v>2</v>
      </c>
      <c r="GH66" s="622">
        <v>1</v>
      </c>
      <c r="GI66" s="622" t="s">
        <v>780</v>
      </c>
      <c r="GJ66" s="622">
        <v>2</v>
      </c>
      <c r="GK66" s="622" t="s">
        <v>781</v>
      </c>
      <c r="GL66" s="622" t="s">
        <v>782</v>
      </c>
      <c r="GM66" s="622">
        <v>66</v>
      </c>
      <c r="GN66" s="622" t="s">
        <v>783</v>
      </c>
      <c r="GO66" s="622">
        <v>0</v>
      </c>
      <c r="GP66" s="622">
        <v>0</v>
      </c>
      <c r="GQ66" s="622">
        <v>4</v>
      </c>
      <c r="GR66" s="622">
        <v>2</v>
      </c>
      <c r="GS66" s="622">
        <v>2</v>
      </c>
      <c r="GT66" s="622" t="s">
        <v>783</v>
      </c>
      <c r="GU66" s="622" t="s">
        <v>783</v>
      </c>
      <c r="GV66" s="622" t="s">
        <v>783</v>
      </c>
      <c r="GW66" s="622" t="s">
        <v>783</v>
      </c>
      <c r="GX66" s="622" t="s">
        <v>783</v>
      </c>
      <c r="GY66" s="622">
        <v>1649</v>
      </c>
      <c r="GZ66" s="622">
        <v>0.19</v>
      </c>
      <c r="HA66" s="622">
        <v>5</v>
      </c>
      <c r="HB66" s="622" t="s">
        <v>783</v>
      </c>
      <c r="HC66" s="622" t="s">
        <v>782</v>
      </c>
      <c r="HD66" s="622">
        <v>75</v>
      </c>
      <c r="HE66" s="622" t="s">
        <v>783</v>
      </c>
      <c r="HF66" s="622">
        <v>0</v>
      </c>
      <c r="HG66" s="622" t="s">
        <v>783</v>
      </c>
      <c r="HH66" s="622">
        <v>0</v>
      </c>
      <c r="HI66" s="622">
        <v>1</v>
      </c>
      <c r="HJ66" s="622">
        <v>45</v>
      </c>
      <c r="HK66" s="622" t="s">
        <v>784</v>
      </c>
      <c r="HL66" s="622" t="s">
        <v>785</v>
      </c>
      <c r="HM66" s="622" t="s">
        <v>783</v>
      </c>
      <c r="HN66" s="622" t="s">
        <v>783</v>
      </c>
      <c r="HO66" s="622" t="s">
        <v>783</v>
      </c>
      <c r="HP66" s="622" t="s">
        <v>783</v>
      </c>
      <c r="HQ66" s="622" t="s">
        <v>783</v>
      </c>
      <c r="HR66" s="622">
        <v>3980118</v>
      </c>
      <c r="HS66" s="622" t="s">
        <v>783</v>
      </c>
      <c r="HT66" s="622" t="s">
        <v>786</v>
      </c>
      <c r="HU66" s="622" t="s">
        <v>787</v>
      </c>
      <c r="HV66" s="622">
        <v>4</v>
      </c>
      <c r="HW66" s="622">
        <v>2014</v>
      </c>
      <c r="HX66" s="622">
        <v>63</v>
      </c>
      <c r="HY66" s="622">
        <v>0</v>
      </c>
      <c r="HZ66" s="622">
        <v>1003</v>
      </c>
      <c r="IA66" s="623">
        <v>41697.500081018516</v>
      </c>
      <c r="IB66" s="622" t="s">
        <v>788</v>
      </c>
      <c r="IC66" s="622">
        <v>3975640</v>
      </c>
      <c r="ID66" s="622">
        <v>2014</v>
      </c>
      <c r="IE66" s="622">
        <v>1712</v>
      </c>
      <c r="IF66" s="622" t="s">
        <v>783</v>
      </c>
      <c r="IG66" s="622" t="s">
        <v>783</v>
      </c>
      <c r="IH66" s="622" t="s">
        <v>783</v>
      </c>
      <c r="II66" s="622" t="s">
        <v>783</v>
      </c>
      <c r="IJ66" s="622" t="s">
        <v>783</v>
      </c>
      <c r="IK66" s="622" t="s">
        <v>783</v>
      </c>
      <c r="IL66" s="622" t="s">
        <v>783</v>
      </c>
      <c r="IM66" s="622" t="s">
        <v>783</v>
      </c>
      <c r="IN66" s="622" t="s">
        <v>783</v>
      </c>
      <c r="IO66" s="622">
        <v>1649</v>
      </c>
      <c r="IP66" s="623">
        <v>37477.354571759257</v>
      </c>
      <c r="IQ66" s="622">
        <v>2</v>
      </c>
      <c r="IR66" s="622" t="s">
        <v>793</v>
      </c>
      <c r="IS66" s="622">
        <v>2</v>
      </c>
      <c r="IT66" s="644">
        <v>41275</v>
      </c>
      <c r="IU66" s="622" t="s">
        <v>783</v>
      </c>
      <c r="IV66" s="622" t="s">
        <v>783</v>
      </c>
      <c r="IW66" s="622" t="s">
        <v>783</v>
      </c>
      <c r="IX66" s="622" t="s">
        <v>781</v>
      </c>
      <c r="IY66" s="622">
        <v>45</v>
      </c>
      <c r="IZ66" s="622" t="s">
        <v>789</v>
      </c>
      <c r="JA66" s="622" t="s">
        <v>783</v>
      </c>
      <c r="JB66" s="622" t="s">
        <v>783</v>
      </c>
      <c r="JC66" s="622" t="s">
        <v>783</v>
      </c>
      <c r="JD66" s="622">
        <v>329426</v>
      </c>
      <c r="JE66" s="622" t="s">
        <v>783</v>
      </c>
      <c r="JF66" s="622" t="s">
        <v>783</v>
      </c>
      <c r="JG66" s="622" t="s">
        <v>802</v>
      </c>
      <c r="JH66" s="622">
        <v>55</v>
      </c>
      <c r="JI66" s="622" t="s">
        <v>783</v>
      </c>
      <c r="JJ66" s="622" t="s">
        <v>783</v>
      </c>
      <c r="JK66" s="622" t="s">
        <v>783</v>
      </c>
      <c r="JL66" s="622" t="s">
        <v>790</v>
      </c>
      <c r="JM66" s="622">
        <v>4</v>
      </c>
      <c r="JN66" s="622">
        <v>3</v>
      </c>
      <c r="JO66" s="622" t="s">
        <v>783</v>
      </c>
      <c r="JP66" s="622">
        <v>10711928</v>
      </c>
      <c r="JQ66" s="622">
        <v>2011</v>
      </c>
      <c r="JR66" s="622">
        <v>3</v>
      </c>
      <c r="JS66" s="622" t="s">
        <v>783</v>
      </c>
      <c r="JT66" s="622" t="s">
        <v>783</v>
      </c>
      <c r="JU66" s="622" t="s">
        <v>855</v>
      </c>
      <c r="JV66" s="624">
        <v>1000.85136</v>
      </c>
      <c r="JX66" s="225"/>
    </row>
    <row r="67" spans="1:284" ht="16" thickBot="1">
      <c r="A67" s="905" t="s">
        <v>5</v>
      </c>
      <c r="B67" s="79">
        <f t="shared" si="86"/>
        <v>1</v>
      </c>
      <c r="C67" s="871" t="s">
        <v>80</v>
      </c>
      <c r="D67" s="249" t="s">
        <v>164</v>
      </c>
      <c r="E67" s="103" t="s">
        <v>165</v>
      </c>
      <c r="F67" s="888">
        <v>0.17</v>
      </c>
      <c r="G67" s="120">
        <f t="shared" si="39"/>
        <v>54.720000000000013</v>
      </c>
      <c r="H67" s="46"/>
      <c r="I67" s="33">
        <v>0.17</v>
      </c>
      <c r="J67" s="29"/>
      <c r="K67" s="18"/>
      <c r="L67" s="5"/>
      <c r="M67" s="71">
        <v>1</v>
      </c>
      <c r="N67" s="71">
        <v>1</v>
      </c>
      <c r="O67" s="70">
        <v>2</v>
      </c>
      <c r="P67" s="891">
        <f t="shared" si="125"/>
        <v>4</v>
      </c>
      <c r="Q67" s="897">
        <f t="shared" si="129"/>
        <v>2</v>
      </c>
      <c r="R67" s="46"/>
      <c r="S67" s="547">
        <f>I67</f>
        <v>0.17</v>
      </c>
      <c r="T67" s="25"/>
      <c r="U67" s="219">
        <f t="shared" si="126"/>
        <v>12750.000000000002</v>
      </c>
      <c r="V67" s="219" t="s">
        <v>642</v>
      </c>
      <c r="W67" s="1042">
        <f t="shared" si="87"/>
        <v>12750.000000000002</v>
      </c>
      <c r="X67" s="537">
        <f t="shared" si="88"/>
        <v>0</v>
      </c>
      <c r="Y67" s="538">
        <f t="shared" si="89"/>
        <v>500</v>
      </c>
      <c r="Z67" s="1034">
        <f t="shared" si="90"/>
        <v>13250.000000000002</v>
      </c>
      <c r="AA67" s="883"/>
      <c r="AB67" s="270">
        <f t="shared" si="91"/>
        <v>0</v>
      </c>
      <c r="AC67" s="553"/>
      <c r="AD67" s="562">
        <f t="shared" si="92"/>
        <v>0</v>
      </c>
      <c r="AE67" s="518"/>
      <c r="AF67" s="270">
        <f t="shared" si="93"/>
        <v>0</v>
      </c>
      <c r="AG67" s="270"/>
      <c r="AH67" s="562">
        <f t="shared" si="94"/>
        <v>0</v>
      </c>
      <c r="AI67" s="270"/>
      <c r="AJ67" s="228">
        <v>0</v>
      </c>
      <c r="AK67" s="902">
        <v>2021</v>
      </c>
      <c r="AL67" s="902">
        <f t="shared" si="128"/>
        <v>2031</v>
      </c>
      <c r="AM67" s="18" t="str">
        <f t="shared" si="95"/>
        <v xml:space="preserve"> </v>
      </c>
      <c r="AN67" s="747" t="str">
        <f t="shared" si="96"/>
        <v xml:space="preserve"> </v>
      </c>
      <c r="AO67" s="4" t="str">
        <f t="shared" si="97"/>
        <v xml:space="preserve"> </v>
      </c>
      <c r="AP67" s="747" t="str">
        <f t="shared" si="98"/>
        <v xml:space="preserve"> </v>
      </c>
      <c r="AQ67" s="4" t="str">
        <f t="shared" si="99"/>
        <v xml:space="preserve"> </v>
      </c>
      <c r="AR67" s="747" t="str">
        <f t="shared" si="100"/>
        <v xml:space="preserve"> </v>
      </c>
      <c r="AS67" s="4" t="str">
        <f t="shared" si="101"/>
        <v xml:space="preserve"> </v>
      </c>
      <c r="AT67" s="747" t="str">
        <f t="shared" si="102"/>
        <v xml:space="preserve"> </v>
      </c>
      <c r="AU67" s="4" t="str">
        <f t="shared" si="103"/>
        <v xml:space="preserve"> </v>
      </c>
      <c r="AV67" s="747" t="str">
        <f t="shared" si="104"/>
        <v xml:space="preserve"> </v>
      </c>
      <c r="AW67" s="4" t="str">
        <f t="shared" si="105"/>
        <v xml:space="preserve"> </v>
      </c>
      <c r="AX67" s="747" t="str">
        <f t="shared" si="106"/>
        <v xml:space="preserve"> </v>
      </c>
      <c r="AY67" s="4" t="str">
        <f t="shared" si="107"/>
        <v xml:space="preserve"> </v>
      </c>
      <c r="AZ67" s="747" t="str">
        <f t="shared" si="108"/>
        <v xml:space="preserve"> </v>
      </c>
      <c r="BA67" s="4" t="str">
        <f t="shared" si="109"/>
        <v xml:space="preserve"> </v>
      </c>
      <c r="BB67" s="747" t="str">
        <f t="shared" si="110"/>
        <v xml:space="preserve"> </v>
      </c>
      <c r="BC67" s="4" t="str">
        <f t="shared" si="111"/>
        <v xml:space="preserve"> </v>
      </c>
      <c r="BD67" s="747" t="str">
        <f t="shared" si="112"/>
        <v xml:space="preserve"> </v>
      </c>
      <c r="BE67" s="4" t="str">
        <f t="shared" si="113"/>
        <v xml:space="preserve"> </v>
      </c>
      <c r="BF67" s="747" t="str">
        <f t="shared" si="114"/>
        <v xml:space="preserve"> </v>
      </c>
      <c r="BG67" s="4" t="str">
        <f t="shared" si="115"/>
        <v xml:space="preserve"> </v>
      </c>
      <c r="BH67" s="747" t="str">
        <f t="shared" si="116"/>
        <v xml:space="preserve"> </v>
      </c>
      <c r="BI67" s="4" t="str">
        <f t="shared" si="117"/>
        <v xml:space="preserve"> </v>
      </c>
      <c r="BJ67" s="747" t="str">
        <f t="shared" si="118"/>
        <v xml:space="preserve"> </v>
      </c>
      <c r="BK67" s="4" t="str">
        <f t="shared" si="119"/>
        <v xml:space="preserve"> </v>
      </c>
      <c r="BL67" s="747" t="str">
        <f t="shared" si="120"/>
        <v xml:space="preserve"> </v>
      </c>
      <c r="BM67" s="4">
        <f t="shared" si="121"/>
        <v>0.17</v>
      </c>
      <c r="BN67" s="747">
        <f t="shared" si="122"/>
        <v>13250.000000000002</v>
      </c>
      <c r="BO67" s="4" t="str">
        <f t="shared" si="123"/>
        <v xml:space="preserve"> </v>
      </c>
      <c r="BP67" s="747" t="str">
        <f t="shared" si="124"/>
        <v xml:space="preserve"> </v>
      </c>
      <c r="BQ67" s="133"/>
      <c r="BR67" s="133"/>
      <c r="BS67" s="389"/>
      <c r="BT67" s="389"/>
      <c r="BU67" s="389"/>
      <c r="BV67" s="389"/>
      <c r="BW67" s="389"/>
      <c r="BX67" s="389"/>
      <c r="BY67" s="389"/>
      <c r="BZ67" s="389"/>
      <c r="CA67" s="389"/>
      <c r="CB67" s="163">
        <f t="shared" si="85"/>
        <v>0</v>
      </c>
      <c r="CC67" s="389"/>
      <c r="CD67" s="389"/>
      <c r="CE67" s="389"/>
      <c r="CF67" s="389"/>
      <c r="CG67" s="389"/>
      <c r="CH67" s="389"/>
      <c r="CI67" s="389"/>
      <c r="CJ67" s="389"/>
      <c r="CK67" s="389"/>
      <c r="CL67" s="389"/>
      <c r="CM67" s="389"/>
      <c r="CN67" s="389"/>
      <c r="CO67" s="389"/>
      <c r="CP67" s="389"/>
      <c r="CQ67" s="389"/>
      <c r="CR67" s="389"/>
      <c r="CS67" s="389"/>
      <c r="CT67" s="389"/>
      <c r="CU67" s="389"/>
      <c r="CV67" s="389"/>
      <c r="CW67" s="389"/>
      <c r="CX67" s="389"/>
      <c r="CY67" s="389"/>
      <c r="CZ67" s="389"/>
      <c r="DA67" s="389"/>
      <c r="DB67" s="389"/>
      <c r="DC67" s="389"/>
      <c r="DD67" s="389"/>
      <c r="DE67" s="389"/>
      <c r="DF67" s="389"/>
      <c r="DG67" s="389"/>
      <c r="DH67" s="389"/>
      <c r="DI67" s="389"/>
      <c r="DJ67" s="389"/>
      <c r="DK67" s="389"/>
      <c r="DL67" s="389"/>
      <c r="DM67" s="389"/>
      <c r="DN67" s="389"/>
      <c r="DO67" s="389"/>
      <c r="DP67" s="389"/>
      <c r="DQ67" s="389"/>
      <c r="DR67" s="389"/>
      <c r="DS67" s="389"/>
      <c r="DT67" s="389"/>
      <c r="DU67" s="389"/>
      <c r="DV67" s="389"/>
      <c r="DW67" s="389"/>
      <c r="DX67" s="389"/>
      <c r="DY67" s="389"/>
      <c r="DZ67" s="389"/>
      <c r="EA67" s="389"/>
      <c r="EB67" s="389"/>
      <c r="EC67" s="389"/>
      <c r="ED67" s="389"/>
      <c r="EE67" s="389"/>
      <c r="EF67" s="389"/>
      <c r="EG67" s="389"/>
      <c r="EH67" s="389"/>
      <c r="EI67" s="389"/>
      <c r="EJ67" s="389"/>
      <c r="EK67" s="389"/>
      <c r="EL67" s="389"/>
      <c r="EM67" s="389"/>
      <c r="EN67" s="389"/>
      <c r="EO67" s="389"/>
      <c r="EP67" s="389"/>
      <c r="EQ67" s="389"/>
      <c r="ER67" s="389"/>
      <c r="ES67" s="389"/>
      <c r="ET67" s="389"/>
      <c r="EU67" s="389"/>
      <c r="EV67" s="389"/>
      <c r="EW67" s="389"/>
      <c r="EX67" s="389"/>
      <c r="EY67" s="389"/>
      <c r="EZ67" s="389"/>
      <c r="FA67" s="389"/>
      <c r="FB67" s="389"/>
      <c r="FC67" s="389"/>
      <c r="FD67" s="389"/>
      <c r="FE67" s="389"/>
      <c r="FF67" s="389"/>
      <c r="FG67" s="389"/>
      <c r="FH67" s="389"/>
      <c r="FI67" s="389"/>
      <c r="FJ67" s="389"/>
      <c r="FK67" s="389"/>
      <c r="FL67" s="389"/>
      <c r="FM67" s="389"/>
      <c r="FN67" s="389"/>
      <c r="FO67" s="389"/>
      <c r="FP67" s="389"/>
      <c r="FQ67" s="389"/>
      <c r="FR67" s="389"/>
      <c r="FS67" s="389"/>
      <c r="FT67" s="389"/>
      <c r="FU67" s="389"/>
      <c r="FV67" s="389"/>
      <c r="FW67" s="389"/>
      <c r="FX67" s="660" t="s">
        <v>437</v>
      </c>
      <c r="FY67" s="661">
        <v>45</v>
      </c>
      <c r="FZ67" s="661">
        <v>30289427</v>
      </c>
      <c r="GA67" s="661">
        <v>55</v>
      </c>
      <c r="GB67" s="661" t="s">
        <v>798</v>
      </c>
      <c r="GC67" s="661">
        <v>20</v>
      </c>
      <c r="GD67" s="661">
        <v>1973</v>
      </c>
      <c r="GE67" s="661">
        <v>1</v>
      </c>
      <c r="GF67" s="661" t="s">
        <v>780</v>
      </c>
      <c r="GG67" s="661">
        <v>2</v>
      </c>
      <c r="GH67" s="661">
        <v>1</v>
      </c>
      <c r="GI67" s="661" t="s">
        <v>780</v>
      </c>
      <c r="GJ67" s="661">
        <v>2</v>
      </c>
      <c r="GK67" s="661" t="s">
        <v>781</v>
      </c>
      <c r="GL67" s="661" t="s">
        <v>782</v>
      </c>
      <c r="GM67" s="661">
        <v>66</v>
      </c>
      <c r="GN67" s="661" t="s">
        <v>783</v>
      </c>
      <c r="GO67" s="661">
        <v>0</v>
      </c>
      <c r="GP67" s="661">
        <v>0</v>
      </c>
      <c r="GQ67" s="661">
        <v>4</v>
      </c>
      <c r="GR67" s="661">
        <v>2</v>
      </c>
      <c r="GS67" s="661">
        <v>2</v>
      </c>
      <c r="GT67" s="661" t="s">
        <v>783</v>
      </c>
      <c r="GU67" s="661" t="s">
        <v>783</v>
      </c>
      <c r="GV67" s="661" t="s">
        <v>783</v>
      </c>
      <c r="GW67" s="661" t="s">
        <v>783</v>
      </c>
      <c r="GX67" s="661" t="s">
        <v>783</v>
      </c>
      <c r="GY67" s="661">
        <v>1649</v>
      </c>
      <c r="GZ67" s="661">
        <v>7.0000000000000007E-2</v>
      </c>
      <c r="HA67" s="661">
        <v>5</v>
      </c>
      <c r="HB67" s="661" t="s">
        <v>783</v>
      </c>
      <c r="HC67" s="661" t="s">
        <v>782</v>
      </c>
      <c r="HD67" s="661">
        <v>75</v>
      </c>
      <c r="HE67" s="661" t="s">
        <v>783</v>
      </c>
      <c r="HF67" s="661">
        <v>0</v>
      </c>
      <c r="HG67" s="661" t="s">
        <v>783</v>
      </c>
      <c r="HH67" s="661">
        <v>0</v>
      </c>
      <c r="HI67" s="661">
        <v>1</v>
      </c>
      <c r="HJ67" s="661">
        <v>45</v>
      </c>
      <c r="HK67" s="661" t="s">
        <v>784</v>
      </c>
      <c r="HL67" s="661" t="s">
        <v>785</v>
      </c>
      <c r="HM67" s="661" t="s">
        <v>783</v>
      </c>
      <c r="HN67" s="661" t="s">
        <v>783</v>
      </c>
      <c r="HO67" s="661" t="s">
        <v>783</v>
      </c>
      <c r="HP67" s="661" t="s">
        <v>783</v>
      </c>
      <c r="HQ67" s="661" t="s">
        <v>783</v>
      </c>
      <c r="HR67" s="661">
        <v>3980116</v>
      </c>
      <c r="HS67" s="661" t="s">
        <v>783</v>
      </c>
      <c r="HT67" s="661" t="s">
        <v>786</v>
      </c>
      <c r="HU67" s="661" t="s">
        <v>787</v>
      </c>
      <c r="HV67" s="661">
        <v>4</v>
      </c>
      <c r="HW67" s="661">
        <v>2014</v>
      </c>
      <c r="HX67" s="661">
        <v>63</v>
      </c>
      <c r="HY67" s="661">
        <v>0</v>
      </c>
      <c r="HZ67" s="661">
        <v>370</v>
      </c>
      <c r="IA67" s="662">
        <v>41697.500081018516</v>
      </c>
      <c r="IB67" s="661" t="s">
        <v>788</v>
      </c>
      <c r="IC67" s="661">
        <v>3975638</v>
      </c>
      <c r="ID67" s="661">
        <v>2014</v>
      </c>
      <c r="IE67" s="661">
        <v>1712</v>
      </c>
      <c r="IF67" s="661" t="s">
        <v>783</v>
      </c>
      <c r="IG67" s="661" t="s">
        <v>783</v>
      </c>
      <c r="IH67" s="661" t="s">
        <v>783</v>
      </c>
      <c r="II67" s="661" t="s">
        <v>783</v>
      </c>
      <c r="IJ67" s="661" t="s">
        <v>783</v>
      </c>
      <c r="IK67" s="661" t="s">
        <v>783</v>
      </c>
      <c r="IL67" s="661" t="s">
        <v>783</v>
      </c>
      <c r="IM67" s="661" t="s">
        <v>783</v>
      </c>
      <c r="IN67" s="661" t="s">
        <v>783</v>
      </c>
      <c r="IO67" s="661">
        <v>1649</v>
      </c>
      <c r="IP67" s="662">
        <v>37477.354571759257</v>
      </c>
      <c r="IQ67" s="661">
        <v>2</v>
      </c>
      <c r="IR67" s="661" t="s">
        <v>793</v>
      </c>
      <c r="IS67" s="661">
        <v>2</v>
      </c>
      <c r="IT67" s="663">
        <v>41275</v>
      </c>
      <c r="IU67" s="661" t="s">
        <v>783</v>
      </c>
      <c r="IV67" s="661" t="s">
        <v>783</v>
      </c>
      <c r="IW67" s="661" t="s">
        <v>783</v>
      </c>
      <c r="IX67" s="661" t="s">
        <v>781</v>
      </c>
      <c r="IY67" s="661">
        <v>45</v>
      </c>
      <c r="IZ67" s="661" t="s">
        <v>789</v>
      </c>
      <c r="JA67" s="661" t="s">
        <v>783</v>
      </c>
      <c r="JB67" s="661" t="s">
        <v>783</v>
      </c>
      <c r="JC67" s="661" t="s">
        <v>783</v>
      </c>
      <c r="JD67" s="661">
        <v>329426</v>
      </c>
      <c r="JE67" s="661" t="s">
        <v>783</v>
      </c>
      <c r="JF67" s="661" t="s">
        <v>783</v>
      </c>
      <c r="JG67" s="661" t="s">
        <v>802</v>
      </c>
      <c r="JH67" s="661">
        <v>55</v>
      </c>
      <c r="JI67" s="661" t="s">
        <v>783</v>
      </c>
      <c r="JJ67" s="661" t="s">
        <v>783</v>
      </c>
      <c r="JK67" s="661" t="s">
        <v>783</v>
      </c>
      <c r="JL67" s="661" t="s">
        <v>790</v>
      </c>
      <c r="JM67" s="661">
        <v>4</v>
      </c>
      <c r="JN67" s="661">
        <v>3</v>
      </c>
      <c r="JO67" s="661" t="s">
        <v>783</v>
      </c>
      <c r="JP67" s="661">
        <v>10711928</v>
      </c>
      <c r="JQ67" s="661">
        <v>2011</v>
      </c>
      <c r="JR67" s="661">
        <v>3</v>
      </c>
      <c r="JS67" s="661" t="s">
        <v>783</v>
      </c>
      <c r="JT67" s="661" t="s">
        <v>783</v>
      </c>
      <c r="JU67" s="661" t="s">
        <v>856</v>
      </c>
      <c r="JV67" s="664">
        <v>364.84504700000002</v>
      </c>
      <c r="JX67" s="225"/>
    </row>
    <row r="68" spans="1:284" ht="16" thickBot="1">
      <c r="A68" s="905" t="s">
        <v>5</v>
      </c>
      <c r="B68" s="79">
        <f t="shared" si="86"/>
        <v>1</v>
      </c>
      <c r="C68" s="871" t="s">
        <v>81</v>
      </c>
      <c r="D68" s="249" t="s">
        <v>164</v>
      </c>
      <c r="E68" s="103" t="s">
        <v>109</v>
      </c>
      <c r="F68" s="888">
        <v>0.25</v>
      </c>
      <c r="G68" s="120">
        <f t="shared" si="39"/>
        <v>54.970000000000013</v>
      </c>
      <c r="H68" s="46"/>
      <c r="I68" s="33">
        <v>0.25</v>
      </c>
      <c r="J68" s="29"/>
      <c r="K68" s="18"/>
      <c r="L68" s="5"/>
      <c r="M68" s="71">
        <v>2</v>
      </c>
      <c r="N68" s="71">
        <v>1</v>
      </c>
      <c r="O68" s="70">
        <v>2</v>
      </c>
      <c r="P68" s="891">
        <f t="shared" si="125"/>
        <v>5</v>
      </c>
      <c r="Q68" s="897">
        <f t="shared" si="129"/>
        <v>4</v>
      </c>
      <c r="R68" s="46"/>
      <c r="S68" s="547">
        <f>I68</f>
        <v>0.25</v>
      </c>
      <c r="T68" s="25"/>
      <c r="U68" s="219">
        <f t="shared" si="126"/>
        <v>18750</v>
      </c>
      <c r="V68" s="219" t="s">
        <v>642</v>
      </c>
      <c r="W68" s="1042">
        <f t="shared" si="87"/>
        <v>18750</v>
      </c>
      <c r="X68" s="537">
        <f t="shared" si="88"/>
        <v>0</v>
      </c>
      <c r="Y68" s="538">
        <f t="shared" si="89"/>
        <v>500</v>
      </c>
      <c r="Z68" s="1034">
        <f t="shared" si="90"/>
        <v>19250</v>
      </c>
      <c r="AA68" s="883"/>
      <c r="AB68" s="270">
        <f t="shared" si="91"/>
        <v>0</v>
      </c>
      <c r="AC68" s="553"/>
      <c r="AD68" s="562">
        <f t="shared" si="92"/>
        <v>0</v>
      </c>
      <c r="AE68" s="518"/>
      <c r="AF68" s="270">
        <f t="shared" si="93"/>
        <v>0</v>
      </c>
      <c r="AG68" s="270"/>
      <c r="AH68" s="562">
        <f t="shared" si="94"/>
        <v>0</v>
      </c>
      <c r="AI68" s="270"/>
      <c r="AJ68" s="228">
        <v>0</v>
      </c>
      <c r="AK68" s="902">
        <v>2021</v>
      </c>
      <c r="AL68" s="902">
        <f t="shared" si="128"/>
        <v>2031</v>
      </c>
      <c r="AM68" s="18" t="str">
        <f t="shared" si="95"/>
        <v xml:space="preserve"> </v>
      </c>
      <c r="AN68" s="747" t="str">
        <f t="shared" si="96"/>
        <v xml:space="preserve"> </v>
      </c>
      <c r="AO68" s="4" t="str">
        <f t="shared" si="97"/>
        <v xml:space="preserve"> </v>
      </c>
      <c r="AP68" s="747" t="str">
        <f t="shared" si="98"/>
        <v xml:space="preserve"> </v>
      </c>
      <c r="AQ68" s="4" t="str">
        <f t="shared" si="99"/>
        <v xml:space="preserve"> </v>
      </c>
      <c r="AR68" s="747" t="str">
        <f t="shared" si="100"/>
        <v xml:space="preserve"> </v>
      </c>
      <c r="AS68" s="4" t="str">
        <f t="shared" si="101"/>
        <v xml:space="preserve"> </v>
      </c>
      <c r="AT68" s="747" t="str">
        <f t="shared" si="102"/>
        <v xml:space="preserve"> </v>
      </c>
      <c r="AU68" s="4" t="str">
        <f t="shared" si="103"/>
        <v xml:space="preserve"> </v>
      </c>
      <c r="AV68" s="747" t="str">
        <f t="shared" si="104"/>
        <v xml:space="preserve"> </v>
      </c>
      <c r="AW68" s="4" t="str">
        <f t="shared" si="105"/>
        <v xml:space="preserve"> </v>
      </c>
      <c r="AX68" s="747" t="str">
        <f t="shared" si="106"/>
        <v xml:space="preserve"> </v>
      </c>
      <c r="AY68" s="4" t="str">
        <f t="shared" si="107"/>
        <v xml:space="preserve"> </v>
      </c>
      <c r="AZ68" s="747" t="str">
        <f t="shared" si="108"/>
        <v xml:space="preserve"> </v>
      </c>
      <c r="BA68" s="4" t="str">
        <f t="shared" si="109"/>
        <v xml:space="preserve"> </v>
      </c>
      <c r="BB68" s="747" t="str">
        <f t="shared" si="110"/>
        <v xml:space="preserve"> </v>
      </c>
      <c r="BC68" s="4" t="str">
        <f t="shared" si="111"/>
        <v xml:space="preserve"> </v>
      </c>
      <c r="BD68" s="747" t="str">
        <f t="shared" si="112"/>
        <v xml:space="preserve"> </v>
      </c>
      <c r="BE68" s="4" t="str">
        <f t="shared" si="113"/>
        <v xml:space="preserve"> </v>
      </c>
      <c r="BF68" s="747" t="str">
        <f t="shared" si="114"/>
        <v xml:space="preserve"> </v>
      </c>
      <c r="BG68" s="4" t="str">
        <f t="shared" si="115"/>
        <v xml:space="preserve"> </v>
      </c>
      <c r="BH68" s="747" t="str">
        <f t="shared" si="116"/>
        <v xml:space="preserve"> </v>
      </c>
      <c r="BI68" s="4" t="str">
        <f t="shared" si="117"/>
        <v xml:space="preserve"> </v>
      </c>
      <c r="BJ68" s="747" t="str">
        <f t="shared" si="118"/>
        <v xml:space="preserve"> </v>
      </c>
      <c r="BK68" s="4" t="str">
        <f t="shared" si="119"/>
        <v xml:space="preserve"> </v>
      </c>
      <c r="BL68" s="747" t="str">
        <f t="shared" si="120"/>
        <v xml:space="preserve"> </v>
      </c>
      <c r="BM68" s="4">
        <f t="shared" si="121"/>
        <v>0.25</v>
      </c>
      <c r="BN68" s="747">
        <f t="shared" si="122"/>
        <v>19250</v>
      </c>
      <c r="BO68" s="4" t="str">
        <f t="shared" si="123"/>
        <v xml:space="preserve"> </v>
      </c>
      <c r="BP68" s="747" t="str">
        <f t="shared" si="124"/>
        <v xml:space="preserve"> </v>
      </c>
      <c r="BQ68" s="133"/>
      <c r="BR68" s="133"/>
      <c r="BS68" s="389"/>
      <c r="BT68" s="389"/>
      <c r="BU68" s="389"/>
      <c r="BV68" s="389"/>
      <c r="BW68" s="389"/>
      <c r="BX68" s="389"/>
      <c r="BY68" s="589"/>
      <c r="BZ68" s="589"/>
      <c r="CA68" s="589"/>
      <c r="CB68" s="163">
        <f t="shared" si="85"/>
        <v>0</v>
      </c>
      <c r="CC68" s="589"/>
      <c r="CD68" s="589"/>
      <c r="CE68" s="389"/>
      <c r="CF68" s="389"/>
      <c r="CG68" s="389"/>
      <c r="CH68" s="389"/>
      <c r="CI68" s="389"/>
      <c r="CJ68" s="389"/>
      <c r="CK68" s="389"/>
      <c r="CL68" s="389"/>
      <c r="CM68" s="389"/>
      <c r="CN68" s="389"/>
      <c r="CO68" s="389"/>
      <c r="CP68" s="389"/>
      <c r="CQ68" s="389"/>
      <c r="CR68" s="389"/>
      <c r="CS68" s="389"/>
      <c r="CT68" s="389"/>
      <c r="CU68" s="389"/>
      <c r="CV68" s="389"/>
      <c r="CW68" s="389"/>
      <c r="CX68" s="389"/>
      <c r="CY68" s="389"/>
      <c r="CZ68" s="389"/>
      <c r="DA68" s="389"/>
      <c r="DB68" s="389"/>
      <c r="DC68" s="389"/>
      <c r="DD68" s="389"/>
      <c r="DE68" s="389"/>
      <c r="DF68" s="389"/>
      <c r="DG68" s="389"/>
      <c r="DH68" s="389"/>
      <c r="DI68" s="389"/>
      <c r="DJ68" s="389"/>
      <c r="DK68" s="389"/>
      <c r="DL68" s="389"/>
      <c r="DM68" s="389"/>
      <c r="DN68" s="389"/>
      <c r="DO68" s="389"/>
      <c r="DP68" s="389"/>
      <c r="DQ68" s="389"/>
      <c r="DR68" s="389"/>
      <c r="DS68" s="389"/>
      <c r="DT68" s="389"/>
      <c r="DU68" s="389"/>
      <c r="DV68" s="389"/>
      <c r="DW68" s="389"/>
      <c r="DX68" s="389"/>
      <c r="DY68" s="389"/>
      <c r="DZ68" s="389"/>
      <c r="EA68" s="389"/>
      <c r="EB68" s="389"/>
      <c r="EC68" s="389"/>
      <c r="ED68" s="389"/>
      <c r="EE68" s="389"/>
      <c r="EF68" s="389"/>
      <c r="EG68" s="389"/>
      <c r="EH68" s="389"/>
      <c r="EI68" s="389"/>
      <c r="EJ68" s="389"/>
      <c r="EK68" s="389"/>
      <c r="EL68" s="389"/>
      <c r="EM68" s="389"/>
      <c r="EN68" s="389"/>
      <c r="EO68" s="389"/>
      <c r="EP68" s="389"/>
      <c r="EQ68" s="389"/>
      <c r="ER68" s="389"/>
      <c r="ES68" s="389"/>
      <c r="ET68" s="389"/>
      <c r="EU68" s="389"/>
      <c r="EV68" s="389"/>
      <c r="EW68" s="389"/>
      <c r="EX68" s="389"/>
      <c r="EY68" s="389"/>
      <c r="EZ68" s="389"/>
      <c r="FA68" s="389"/>
      <c r="FB68" s="389"/>
      <c r="FC68" s="389"/>
      <c r="FD68" s="389"/>
      <c r="FE68" s="389"/>
      <c r="FF68" s="389"/>
      <c r="FG68" s="389"/>
      <c r="FH68" s="389"/>
      <c r="FI68" s="389"/>
      <c r="FJ68" s="389"/>
      <c r="FK68" s="389"/>
      <c r="FL68" s="389"/>
      <c r="FM68" s="389"/>
      <c r="FN68" s="389"/>
      <c r="FO68" s="389"/>
      <c r="FP68" s="389"/>
      <c r="FQ68" s="389"/>
      <c r="FR68" s="389"/>
      <c r="FS68" s="389"/>
      <c r="FT68" s="389"/>
      <c r="FU68" s="389"/>
      <c r="FV68" s="389"/>
      <c r="FW68" s="389"/>
      <c r="FX68" s="625" t="s">
        <v>437</v>
      </c>
      <c r="FY68" s="626">
        <v>283</v>
      </c>
      <c r="FZ68" s="626">
        <v>30289428</v>
      </c>
      <c r="GA68" s="626">
        <v>55</v>
      </c>
      <c r="GB68" s="626" t="s">
        <v>798</v>
      </c>
      <c r="GC68" s="626">
        <v>20</v>
      </c>
      <c r="GD68" s="626">
        <v>1973</v>
      </c>
      <c r="GE68" s="626">
        <v>1</v>
      </c>
      <c r="GF68" s="626" t="s">
        <v>780</v>
      </c>
      <c r="GG68" s="626">
        <v>2</v>
      </c>
      <c r="GH68" s="626">
        <v>1</v>
      </c>
      <c r="GI68" s="626" t="s">
        <v>780</v>
      </c>
      <c r="GJ68" s="626">
        <v>2</v>
      </c>
      <c r="GK68" s="626" t="s">
        <v>781</v>
      </c>
      <c r="GL68" s="626" t="s">
        <v>782</v>
      </c>
      <c r="GM68" s="626">
        <v>66</v>
      </c>
      <c r="GN68" s="626" t="s">
        <v>783</v>
      </c>
      <c r="GO68" s="626">
        <v>0</v>
      </c>
      <c r="GP68" s="626">
        <v>0</v>
      </c>
      <c r="GQ68" s="626">
        <v>4</v>
      </c>
      <c r="GR68" s="626">
        <v>2</v>
      </c>
      <c r="GS68" s="626">
        <v>2</v>
      </c>
      <c r="GT68" s="626" t="s">
        <v>783</v>
      </c>
      <c r="GU68" s="626" t="s">
        <v>783</v>
      </c>
      <c r="GV68" s="626" t="s">
        <v>783</v>
      </c>
      <c r="GW68" s="626" t="s">
        <v>783</v>
      </c>
      <c r="GX68" s="626" t="s">
        <v>783</v>
      </c>
      <c r="GY68" s="626">
        <v>1649</v>
      </c>
      <c r="GZ68" s="626">
        <v>0.01</v>
      </c>
      <c r="HA68" s="626">
        <v>5</v>
      </c>
      <c r="HB68" s="626" t="s">
        <v>783</v>
      </c>
      <c r="HC68" s="626" t="s">
        <v>782</v>
      </c>
      <c r="HD68" s="626">
        <v>75</v>
      </c>
      <c r="HE68" s="626" t="s">
        <v>783</v>
      </c>
      <c r="HF68" s="626">
        <v>0</v>
      </c>
      <c r="HG68" s="626" t="s">
        <v>783</v>
      </c>
      <c r="HH68" s="626">
        <v>0</v>
      </c>
      <c r="HI68" s="626">
        <v>1</v>
      </c>
      <c r="HJ68" s="626">
        <v>45</v>
      </c>
      <c r="HK68" s="626" t="s">
        <v>784</v>
      </c>
      <c r="HL68" s="626" t="s">
        <v>785</v>
      </c>
      <c r="HM68" s="626" t="s">
        <v>783</v>
      </c>
      <c r="HN68" s="626" t="s">
        <v>783</v>
      </c>
      <c r="HO68" s="626" t="s">
        <v>783</v>
      </c>
      <c r="HP68" s="626" t="s">
        <v>783</v>
      </c>
      <c r="HQ68" s="626" t="s">
        <v>783</v>
      </c>
      <c r="HR68" s="626">
        <v>3980117</v>
      </c>
      <c r="HS68" s="626" t="s">
        <v>783</v>
      </c>
      <c r="HT68" s="626" t="s">
        <v>786</v>
      </c>
      <c r="HU68" s="626" t="s">
        <v>787</v>
      </c>
      <c r="HV68" s="626">
        <v>4</v>
      </c>
      <c r="HW68" s="626">
        <v>2014</v>
      </c>
      <c r="HX68" s="626">
        <v>63</v>
      </c>
      <c r="HY68" s="626">
        <v>0</v>
      </c>
      <c r="HZ68" s="626">
        <v>53</v>
      </c>
      <c r="IA68" s="627">
        <v>41697.500081018516</v>
      </c>
      <c r="IB68" s="626" t="s">
        <v>788</v>
      </c>
      <c r="IC68" s="626">
        <v>3975639</v>
      </c>
      <c r="ID68" s="626">
        <v>2014</v>
      </c>
      <c r="IE68" s="626">
        <v>1712</v>
      </c>
      <c r="IF68" s="626" t="s">
        <v>783</v>
      </c>
      <c r="IG68" s="626" t="s">
        <v>783</v>
      </c>
      <c r="IH68" s="626" t="s">
        <v>783</v>
      </c>
      <c r="II68" s="626" t="s">
        <v>783</v>
      </c>
      <c r="IJ68" s="626" t="s">
        <v>783</v>
      </c>
      <c r="IK68" s="626" t="s">
        <v>783</v>
      </c>
      <c r="IL68" s="626" t="s">
        <v>783</v>
      </c>
      <c r="IM68" s="626" t="s">
        <v>783</v>
      </c>
      <c r="IN68" s="626" t="s">
        <v>783</v>
      </c>
      <c r="IO68" s="626">
        <v>1649</v>
      </c>
      <c r="IP68" s="627">
        <v>37477.354571759257</v>
      </c>
      <c r="IQ68" s="626">
        <v>2</v>
      </c>
      <c r="IR68" s="626" t="s">
        <v>793</v>
      </c>
      <c r="IS68" s="626">
        <v>2</v>
      </c>
      <c r="IT68" s="665">
        <v>41275</v>
      </c>
      <c r="IU68" s="626" t="s">
        <v>783</v>
      </c>
      <c r="IV68" s="626" t="s">
        <v>783</v>
      </c>
      <c r="IW68" s="626" t="s">
        <v>783</v>
      </c>
      <c r="IX68" s="626" t="s">
        <v>781</v>
      </c>
      <c r="IY68" s="626">
        <v>45</v>
      </c>
      <c r="IZ68" s="626" t="s">
        <v>789</v>
      </c>
      <c r="JA68" s="626" t="s">
        <v>783</v>
      </c>
      <c r="JB68" s="626" t="s">
        <v>783</v>
      </c>
      <c r="JC68" s="626" t="s">
        <v>783</v>
      </c>
      <c r="JD68" s="626">
        <v>329426</v>
      </c>
      <c r="JE68" s="626" t="s">
        <v>783</v>
      </c>
      <c r="JF68" s="626" t="s">
        <v>783</v>
      </c>
      <c r="JG68" s="626" t="s">
        <v>802</v>
      </c>
      <c r="JH68" s="626">
        <v>55</v>
      </c>
      <c r="JI68" s="626" t="s">
        <v>783</v>
      </c>
      <c r="JJ68" s="626" t="s">
        <v>783</v>
      </c>
      <c r="JK68" s="626" t="s">
        <v>783</v>
      </c>
      <c r="JL68" s="626" t="s">
        <v>790</v>
      </c>
      <c r="JM68" s="626">
        <v>4</v>
      </c>
      <c r="JN68" s="626">
        <v>3</v>
      </c>
      <c r="JO68" s="626" t="s">
        <v>783</v>
      </c>
      <c r="JP68" s="626">
        <v>10711928</v>
      </c>
      <c r="JQ68" s="626">
        <v>2011</v>
      </c>
      <c r="JR68" s="626">
        <v>3</v>
      </c>
      <c r="JS68" s="626" t="s">
        <v>783</v>
      </c>
      <c r="JT68" s="626" t="s">
        <v>783</v>
      </c>
      <c r="JU68" s="626" t="s">
        <v>857</v>
      </c>
      <c r="JV68" s="628">
        <v>73.470059000000006</v>
      </c>
      <c r="JW68">
        <f>SUM(JV66:JV68)</f>
        <v>1439.1664659999999</v>
      </c>
      <c r="JX68" s="225">
        <v>0.27256940643939392</v>
      </c>
    </row>
    <row r="69" spans="1:284" ht="16" thickBot="1">
      <c r="A69" s="905" t="s">
        <v>5</v>
      </c>
      <c r="B69" s="79">
        <f t="shared" si="86"/>
        <v>1</v>
      </c>
      <c r="C69" s="871" t="s">
        <v>29</v>
      </c>
      <c r="D69" s="249" t="s">
        <v>162</v>
      </c>
      <c r="E69" s="103" t="s">
        <v>158</v>
      </c>
      <c r="F69" s="888">
        <v>0.18</v>
      </c>
      <c r="G69" s="120">
        <f t="shared" si="39"/>
        <v>55.150000000000013</v>
      </c>
      <c r="H69" s="46"/>
      <c r="I69" s="33">
        <v>0.18</v>
      </c>
      <c r="J69" s="29"/>
      <c r="K69" s="18"/>
      <c r="L69" s="5"/>
      <c r="M69" s="75">
        <v>1</v>
      </c>
      <c r="N69" s="75">
        <v>0.5</v>
      </c>
      <c r="O69" s="76">
        <v>1</v>
      </c>
      <c r="P69" s="893">
        <f t="shared" si="125"/>
        <v>2.5</v>
      </c>
      <c r="Q69" s="897">
        <f t="shared" si="129"/>
        <v>0.5</v>
      </c>
      <c r="R69" s="46"/>
      <c r="S69" s="547">
        <f>I69</f>
        <v>0.18</v>
      </c>
      <c r="T69" s="25"/>
      <c r="U69" s="219">
        <f t="shared" si="126"/>
        <v>13500</v>
      </c>
      <c r="V69" s="219" t="s">
        <v>642</v>
      </c>
      <c r="W69" s="1042">
        <f t="shared" si="87"/>
        <v>13500</v>
      </c>
      <c r="X69" s="537">
        <f t="shared" si="88"/>
        <v>0</v>
      </c>
      <c r="Y69" s="538">
        <f t="shared" si="89"/>
        <v>500</v>
      </c>
      <c r="Z69" s="1034">
        <f t="shared" si="90"/>
        <v>14000</v>
      </c>
      <c r="AA69" s="883"/>
      <c r="AB69" s="270">
        <f t="shared" si="91"/>
        <v>0</v>
      </c>
      <c r="AC69" s="553"/>
      <c r="AD69" s="562">
        <f t="shared" si="92"/>
        <v>0</v>
      </c>
      <c r="AE69" s="518"/>
      <c r="AF69" s="270">
        <f t="shared" si="93"/>
        <v>0</v>
      </c>
      <c r="AG69" s="270"/>
      <c r="AH69" s="562">
        <f t="shared" si="94"/>
        <v>0</v>
      </c>
      <c r="AI69" s="270"/>
      <c r="AJ69" s="228">
        <v>0</v>
      </c>
      <c r="AK69" s="902">
        <v>2021</v>
      </c>
      <c r="AL69" s="902">
        <f t="shared" si="128"/>
        <v>2031</v>
      </c>
      <c r="AM69" s="18" t="str">
        <f t="shared" si="95"/>
        <v xml:space="preserve"> </v>
      </c>
      <c r="AN69" s="747" t="str">
        <f t="shared" si="96"/>
        <v xml:space="preserve"> </v>
      </c>
      <c r="AO69" s="4" t="str">
        <f t="shared" si="97"/>
        <v xml:space="preserve"> </v>
      </c>
      <c r="AP69" s="747" t="str">
        <f t="shared" si="98"/>
        <v xml:space="preserve"> </v>
      </c>
      <c r="AQ69" s="4" t="str">
        <f t="shared" si="99"/>
        <v xml:space="preserve"> </v>
      </c>
      <c r="AR69" s="747" t="str">
        <f t="shared" si="100"/>
        <v xml:space="preserve"> </v>
      </c>
      <c r="AS69" s="4" t="str">
        <f t="shared" si="101"/>
        <v xml:space="preserve"> </v>
      </c>
      <c r="AT69" s="747" t="str">
        <f t="shared" si="102"/>
        <v xml:space="preserve"> </v>
      </c>
      <c r="AU69" s="4" t="str">
        <f t="shared" si="103"/>
        <v xml:space="preserve"> </v>
      </c>
      <c r="AV69" s="747" t="str">
        <f t="shared" si="104"/>
        <v xml:space="preserve"> </v>
      </c>
      <c r="AW69" s="4" t="str">
        <f t="shared" si="105"/>
        <v xml:space="preserve"> </v>
      </c>
      <c r="AX69" s="747" t="str">
        <f t="shared" si="106"/>
        <v xml:space="preserve"> </v>
      </c>
      <c r="AY69" s="4" t="str">
        <f t="shared" si="107"/>
        <v xml:space="preserve"> </v>
      </c>
      <c r="AZ69" s="747" t="str">
        <f t="shared" si="108"/>
        <v xml:space="preserve"> </v>
      </c>
      <c r="BA69" s="4" t="str">
        <f t="shared" si="109"/>
        <v xml:space="preserve"> </v>
      </c>
      <c r="BB69" s="747" t="str">
        <f t="shared" si="110"/>
        <v xml:space="preserve"> </v>
      </c>
      <c r="BC69" s="4" t="str">
        <f t="shared" si="111"/>
        <v xml:space="preserve"> </v>
      </c>
      <c r="BD69" s="747" t="str">
        <f t="shared" si="112"/>
        <v xml:space="preserve"> </v>
      </c>
      <c r="BE69" s="4" t="str">
        <f t="shared" si="113"/>
        <v xml:space="preserve"> </v>
      </c>
      <c r="BF69" s="747" t="str">
        <f t="shared" si="114"/>
        <v xml:space="preserve"> </v>
      </c>
      <c r="BG69" s="4" t="str">
        <f t="shared" si="115"/>
        <v xml:space="preserve"> </v>
      </c>
      <c r="BH69" s="747" t="str">
        <f t="shared" si="116"/>
        <v xml:space="preserve"> </v>
      </c>
      <c r="BI69" s="4" t="str">
        <f t="shared" si="117"/>
        <v xml:space="preserve"> </v>
      </c>
      <c r="BJ69" s="747" t="str">
        <f t="shared" si="118"/>
        <v xml:space="preserve"> </v>
      </c>
      <c r="BK69" s="4" t="str">
        <f t="shared" si="119"/>
        <v xml:space="preserve"> </v>
      </c>
      <c r="BL69" s="747" t="str">
        <f t="shared" si="120"/>
        <v xml:space="preserve"> </v>
      </c>
      <c r="BM69" s="4">
        <f t="shared" si="121"/>
        <v>0.18</v>
      </c>
      <c r="BN69" s="747">
        <f t="shared" si="122"/>
        <v>14000</v>
      </c>
      <c r="BO69" s="4" t="str">
        <f t="shared" si="123"/>
        <v xml:space="preserve"> </v>
      </c>
      <c r="BP69" s="747" t="str">
        <f t="shared" si="124"/>
        <v xml:space="preserve"> </v>
      </c>
      <c r="BQ69" s="133"/>
      <c r="BR69" s="133"/>
      <c r="BS69" s="389"/>
      <c r="BT69" s="389"/>
      <c r="BU69" s="389"/>
      <c r="BV69" s="389"/>
      <c r="BW69" s="389"/>
      <c r="BX69" s="389"/>
      <c r="BY69" s="389"/>
      <c r="BZ69" s="389"/>
      <c r="CA69" s="389"/>
      <c r="CB69" s="163">
        <f t="shared" ref="CB69:CB100" si="130">(F69+H69+I69+J69+R69+S69+T69)/3-F69</f>
        <v>0</v>
      </c>
      <c r="CC69" s="389"/>
      <c r="CD69" s="389"/>
      <c r="CE69" s="3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588"/>
      <c r="DB69" s="588"/>
      <c r="DC69" s="588"/>
      <c r="DD69" s="588"/>
      <c r="DE69" s="588"/>
      <c r="DF69" s="588"/>
      <c r="DG69" s="588"/>
      <c r="DH69" s="588"/>
      <c r="DI69" s="588"/>
      <c r="DJ69" s="588"/>
      <c r="DK69" s="588"/>
      <c r="DL69" s="588"/>
      <c r="DM69" s="588"/>
      <c r="DN69" s="588"/>
      <c r="DO69" s="588"/>
      <c r="DP69" s="588"/>
      <c r="DQ69" s="588"/>
      <c r="DR69" s="588"/>
      <c r="DS69" s="588"/>
      <c r="DT69" s="588"/>
      <c r="DU69" s="588"/>
      <c r="DV69" s="588"/>
      <c r="DW69" s="588"/>
      <c r="DX69" s="588"/>
      <c r="DY69" s="588"/>
      <c r="DZ69" s="588"/>
      <c r="EA69" s="588"/>
      <c r="EB69" s="588"/>
      <c r="EC69" s="588"/>
      <c r="ED69" s="588"/>
      <c r="EE69" s="588"/>
      <c r="EF69" s="588"/>
      <c r="EG69" s="588"/>
      <c r="EH69" s="588"/>
      <c r="EI69" s="588"/>
      <c r="EJ69" s="588"/>
      <c r="EK69" s="588"/>
      <c r="EL69" s="588"/>
      <c r="EM69" s="588"/>
      <c r="EN69" s="588"/>
      <c r="EO69" s="588"/>
      <c r="EP69" s="588"/>
      <c r="EQ69" s="588"/>
      <c r="ER69" s="588"/>
      <c r="ES69" s="588"/>
      <c r="ET69" s="588"/>
      <c r="EU69" s="588"/>
      <c r="EV69" s="588"/>
      <c r="EW69" s="588"/>
      <c r="EX69" s="588"/>
      <c r="EY69" s="588"/>
      <c r="EZ69" s="588"/>
      <c r="FA69" s="588"/>
      <c r="FB69" s="588"/>
      <c r="FC69" s="588"/>
      <c r="FD69" s="588"/>
      <c r="FE69" s="588"/>
      <c r="FF69" s="588"/>
      <c r="FG69" s="588"/>
      <c r="FH69" s="588"/>
      <c r="FI69" s="588"/>
      <c r="FJ69" s="588"/>
      <c r="FK69" s="588"/>
      <c r="FL69" s="588"/>
      <c r="FM69" s="588"/>
      <c r="FN69" s="588"/>
      <c r="FO69" s="588"/>
      <c r="FP69" s="588"/>
      <c r="FQ69" s="588"/>
      <c r="FR69" s="588"/>
      <c r="FS69" s="588"/>
      <c r="FT69" s="588"/>
      <c r="FU69" s="588"/>
      <c r="FV69" s="588"/>
      <c r="FW69" s="588"/>
      <c r="FX69" s="655" t="s">
        <v>439</v>
      </c>
      <c r="FY69" s="656">
        <v>141</v>
      </c>
      <c r="FZ69" s="656">
        <v>30289432</v>
      </c>
      <c r="GA69" s="656">
        <v>55</v>
      </c>
      <c r="GB69" s="656" t="s">
        <v>798</v>
      </c>
      <c r="GC69" s="656">
        <v>18</v>
      </c>
      <c r="GD69" s="656">
        <v>1998</v>
      </c>
      <c r="GE69" s="656">
        <v>0</v>
      </c>
      <c r="GF69" s="656" t="s">
        <v>792</v>
      </c>
      <c r="GG69" s="656">
        <v>0</v>
      </c>
      <c r="GH69" s="656">
        <v>0</v>
      </c>
      <c r="GI69" s="656" t="s">
        <v>792</v>
      </c>
      <c r="GJ69" s="656">
        <v>0</v>
      </c>
      <c r="GK69" s="656" t="s">
        <v>781</v>
      </c>
      <c r="GL69" s="656" t="s">
        <v>782</v>
      </c>
      <c r="GM69" s="656">
        <v>66</v>
      </c>
      <c r="GN69" s="656" t="s">
        <v>783</v>
      </c>
      <c r="GO69" s="656">
        <v>0</v>
      </c>
      <c r="GP69" s="656">
        <v>0</v>
      </c>
      <c r="GQ69" s="656">
        <v>4</v>
      </c>
      <c r="GR69" s="656">
        <v>2</v>
      </c>
      <c r="GS69" s="656">
        <v>7</v>
      </c>
      <c r="GT69" s="656" t="s">
        <v>783</v>
      </c>
      <c r="GU69" s="656" t="s">
        <v>783</v>
      </c>
      <c r="GV69" s="656" t="s">
        <v>783</v>
      </c>
      <c r="GW69" s="656" t="s">
        <v>783</v>
      </c>
      <c r="GX69" s="656" t="s">
        <v>783</v>
      </c>
      <c r="GY69" s="656">
        <v>1649</v>
      </c>
      <c r="GZ69" s="656">
        <v>0.45</v>
      </c>
      <c r="HA69" s="656">
        <v>5</v>
      </c>
      <c r="HB69" s="656" t="s">
        <v>783</v>
      </c>
      <c r="HC69" s="656" t="s">
        <v>782</v>
      </c>
      <c r="HD69" s="656">
        <v>15</v>
      </c>
      <c r="HE69" s="656" t="s">
        <v>783</v>
      </c>
      <c r="HF69" s="656">
        <v>0</v>
      </c>
      <c r="HG69" s="656" t="s">
        <v>783</v>
      </c>
      <c r="HH69" s="656">
        <v>0</v>
      </c>
      <c r="HI69" s="656">
        <v>1</v>
      </c>
      <c r="HJ69" s="656">
        <v>45</v>
      </c>
      <c r="HK69" s="656" t="s">
        <v>784</v>
      </c>
      <c r="HL69" s="656" t="s">
        <v>785</v>
      </c>
      <c r="HM69" s="656" t="s">
        <v>783</v>
      </c>
      <c r="HN69" s="656" t="s">
        <v>783</v>
      </c>
      <c r="HO69" s="656" t="s">
        <v>783</v>
      </c>
      <c r="HP69" s="656" t="s">
        <v>783</v>
      </c>
      <c r="HQ69" s="656" t="s">
        <v>783</v>
      </c>
      <c r="HR69" s="656">
        <v>3980764</v>
      </c>
      <c r="HS69" s="656" t="s">
        <v>783</v>
      </c>
      <c r="HT69" s="656" t="s">
        <v>786</v>
      </c>
      <c r="HU69" s="656" t="s">
        <v>787</v>
      </c>
      <c r="HV69" s="656">
        <v>4</v>
      </c>
      <c r="HW69" s="656">
        <v>2014</v>
      </c>
      <c r="HX69" s="656">
        <v>63</v>
      </c>
      <c r="HY69" s="656">
        <v>0</v>
      </c>
      <c r="HZ69" s="656">
        <v>2376</v>
      </c>
      <c r="IA69" s="657">
        <v>41697.500081018516</v>
      </c>
      <c r="IB69" s="656" t="s">
        <v>788</v>
      </c>
      <c r="IC69" s="656">
        <v>3976286</v>
      </c>
      <c r="ID69" s="656">
        <v>2014</v>
      </c>
      <c r="IE69" s="656">
        <v>1712</v>
      </c>
      <c r="IF69" s="656" t="s">
        <v>783</v>
      </c>
      <c r="IG69" s="656" t="s">
        <v>783</v>
      </c>
      <c r="IH69" s="656" t="s">
        <v>783</v>
      </c>
      <c r="II69" s="656" t="s">
        <v>783</v>
      </c>
      <c r="IJ69" s="656" t="s">
        <v>783</v>
      </c>
      <c r="IK69" s="656" t="s">
        <v>783</v>
      </c>
      <c r="IL69" s="656" t="s">
        <v>783</v>
      </c>
      <c r="IM69" s="656" t="s">
        <v>783</v>
      </c>
      <c r="IN69" s="656" t="s">
        <v>783</v>
      </c>
      <c r="IO69" s="656">
        <v>1649</v>
      </c>
      <c r="IP69" s="657">
        <v>37477.354571759257</v>
      </c>
      <c r="IQ69" s="656">
        <v>2</v>
      </c>
      <c r="IR69" s="656" t="s">
        <v>793</v>
      </c>
      <c r="IS69" s="656">
        <v>7</v>
      </c>
      <c r="IT69" s="658">
        <v>41275</v>
      </c>
      <c r="IU69" s="656" t="s">
        <v>783</v>
      </c>
      <c r="IV69" s="656" t="s">
        <v>783</v>
      </c>
      <c r="IW69" s="656" t="s">
        <v>783</v>
      </c>
      <c r="IX69" s="656" t="s">
        <v>781</v>
      </c>
      <c r="IY69" s="656">
        <v>45</v>
      </c>
      <c r="IZ69" s="656" t="s">
        <v>789</v>
      </c>
      <c r="JA69" s="656" t="s">
        <v>783</v>
      </c>
      <c r="JB69" s="656" t="s">
        <v>783</v>
      </c>
      <c r="JC69" s="656" t="s">
        <v>783</v>
      </c>
      <c r="JD69" s="656">
        <v>329427</v>
      </c>
      <c r="JE69" s="656" t="s">
        <v>783</v>
      </c>
      <c r="JF69" s="656" t="s">
        <v>783</v>
      </c>
      <c r="JG69" s="656" t="s">
        <v>799</v>
      </c>
      <c r="JH69" s="656">
        <v>55</v>
      </c>
      <c r="JI69" s="656" t="s">
        <v>783</v>
      </c>
      <c r="JJ69" s="656" t="s">
        <v>783</v>
      </c>
      <c r="JK69" s="656" t="s">
        <v>783</v>
      </c>
      <c r="JL69" s="656" t="s">
        <v>790</v>
      </c>
      <c r="JM69" s="656">
        <v>4</v>
      </c>
      <c r="JN69" s="656">
        <v>3</v>
      </c>
      <c r="JO69" s="656" t="s">
        <v>783</v>
      </c>
      <c r="JP69" s="656" t="s">
        <v>783</v>
      </c>
      <c r="JQ69" s="656" t="s">
        <v>783</v>
      </c>
      <c r="JR69" s="656" t="s">
        <v>783</v>
      </c>
      <c r="JS69" s="656" t="s">
        <v>783</v>
      </c>
      <c r="JT69" s="656" t="s">
        <v>783</v>
      </c>
      <c r="JU69" s="656" t="s">
        <v>858</v>
      </c>
      <c r="JV69" s="659">
        <v>2376.7266159999999</v>
      </c>
      <c r="JW69">
        <f>JV69</f>
        <v>2376.7266159999999</v>
      </c>
      <c r="JX69" s="225">
        <v>0.45013761666666663</v>
      </c>
    </row>
    <row r="70" spans="1:284" ht="16" thickBot="1">
      <c r="A70" s="905" t="s">
        <v>5</v>
      </c>
      <c r="B70" s="79">
        <f t="shared" si="86"/>
        <v>1</v>
      </c>
      <c r="C70" s="871" t="s">
        <v>109</v>
      </c>
      <c r="D70" s="249" t="s">
        <v>166</v>
      </c>
      <c r="E70" s="103" t="s">
        <v>167</v>
      </c>
      <c r="F70" s="888">
        <v>0.31</v>
      </c>
      <c r="G70" s="120">
        <f t="shared" ref="G70:G133" si="131">F70+G69</f>
        <v>55.460000000000015</v>
      </c>
      <c r="H70" s="46"/>
      <c r="I70" s="33">
        <v>0.31</v>
      </c>
      <c r="J70" s="29"/>
      <c r="K70" s="18"/>
      <c r="L70" s="5"/>
      <c r="M70" s="71">
        <v>2</v>
      </c>
      <c r="N70" s="71">
        <v>1</v>
      </c>
      <c r="O70" s="70">
        <v>2</v>
      </c>
      <c r="P70" s="891">
        <f t="shared" si="125"/>
        <v>5</v>
      </c>
      <c r="Q70" s="897">
        <f t="shared" si="129"/>
        <v>4</v>
      </c>
      <c r="R70" s="46"/>
      <c r="S70" s="547">
        <f>I70</f>
        <v>0.31</v>
      </c>
      <c r="T70" s="25"/>
      <c r="U70" s="219">
        <f t="shared" si="126"/>
        <v>23250</v>
      </c>
      <c r="V70" s="219" t="s">
        <v>642</v>
      </c>
      <c r="W70" s="1042">
        <f t="shared" si="87"/>
        <v>23250</v>
      </c>
      <c r="X70" s="537">
        <f t="shared" si="88"/>
        <v>0</v>
      </c>
      <c r="Y70" s="538">
        <f t="shared" si="89"/>
        <v>500</v>
      </c>
      <c r="Z70" s="1034">
        <f t="shared" si="90"/>
        <v>23750</v>
      </c>
      <c r="AA70" s="883"/>
      <c r="AB70" s="270">
        <f t="shared" si="91"/>
        <v>0</v>
      </c>
      <c r="AC70" s="553"/>
      <c r="AD70" s="562">
        <f t="shared" si="92"/>
        <v>0</v>
      </c>
      <c r="AE70" s="518"/>
      <c r="AF70" s="270">
        <f t="shared" si="93"/>
        <v>0</v>
      </c>
      <c r="AG70" s="270"/>
      <c r="AH70" s="562">
        <f t="shared" si="94"/>
        <v>0</v>
      </c>
      <c r="AI70" s="270"/>
      <c r="AJ70" s="228">
        <v>0</v>
      </c>
      <c r="AK70" s="902">
        <v>2021</v>
      </c>
      <c r="AL70" s="902">
        <f t="shared" si="128"/>
        <v>2031</v>
      </c>
      <c r="AM70" s="18" t="str">
        <f t="shared" si="95"/>
        <v xml:space="preserve"> </v>
      </c>
      <c r="AN70" s="747" t="str">
        <f t="shared" si="96"/>
        <v xml:space="preserve"> </v>
      </c>
      <c r="AO70" s="4" t="str">
        <f t="shared" si="97"/>
        <v xml:space="preserve"> </v>
      </c>
      <c r="AP70" s="747" t="str">
        <f t="shared" si="98"/>
        <v xml:space="preserve"> </v>
      </c>
      <c r="AQ70" s="4" t="str">
        <f t="shared" si="99"/>
        <v xml:space="preserve"> </v>
      </c>
      <c r="AR70" s="747" t="str">
        <f t="shared" si="100"/>
        <v xml:space="preserve"> </v>
      </c>
      <c r="AS70" s="4" t="str">
        <f t="shared" si="101"/>
        <v xml:space="preserve"> </v>
      </c>
      <c r="AT70" s="747" t="str">
        <f t="shared" si="102"/>
        <v xml:space="preserve"> </v>
      </c>
      <c r="AU70" s="4" t="str">
        <f t="shared" si="103"/>
        <v xml:space="preserve"> </v>
      </c>
      <c r="AV70" s="747" t="str">
        <f t="shared" si="104"/>
        <v xml:space="preserve"> </v>
      </c>
      <c r="AW70" s="4" t="str">
        <f t="shared" si="105"/>
        <v xml:space="preserve"> </v>
      </c>
      <c r="AX70" s="747" t="str">
        <f t="shared" si="106"/>
        <v xml:space="preserve"> </v>
      </c>
      <c r="AY70" s="4" t="str">
        <f t="shared" si="107"/>
        <v xml:space="preserve"> </v>
      </c>
      <c r="AZ70" s="747" t="str">
        <f t="shared" si="108"/>
        <v xml:space="preserve"> </v>
      </c>
      <c r="BA70" s="4" t="str">
        <f t="shared" si="109"/>
        <v xml:space="preserve"> </v>
      </c>
      <c r="BB70" s="747" t="str">
        <f t="shared" si="110"/>
        <v xml:space="preserve"> </v>
      </c>
      <c r="BC70" s="4" t="str">
        <f t="shared" si="111"/>
        <v xml:space="preserve"> </v>
      </c>
      <c r="BD70" s="747" t="str">
        <f t="shared" si="112"/>
        <v xml:space="preserve"> </v>
      </c>
      <c r="BE70" s="4" t="str">
        <f t="shared" si="113"/>
        <v xml:space="preserve"> </v>
      </c>
      <c r="BF70" s="747" t="str">
        <f t="shared" si="114"/>
        <v xml:space="preserve"> </v>
      </c>
      <c r="BG70" s="4" t="str">
        <f t="shared" si="115"/>
        <v xml:space="preserve"> </v>
      </c>
      <c r="BH70" s="747" t="str">
        <f t="shared" si="116"/>
        <v xml:space="preserve"> </v>
      </c>
      <c r="BI70" s="4" t="str">
        <f t="shared" si="117"/>
        <v xml:space="preserve"> </v>
      </c>
      <c r="BJ70" s="747" t="str">
        <f t="shared" si="118"/>
        <v xml:space="preserve"> </v>
      </c>
      <c r="BK70" s="4" t="str">
        <f t="shared" si="119"/>
        <v xml:space="preserve"> </v>
      </c>
      <c r="BL70" s="747" t="str">
        <f t="shared" si="120"/>
        <v xml:space="preserve"> </v>
      </c>
      <c r="BM70" s="4">
        <f t="shared" si="121"/>
        <v>0.31</v>
      </c>
      <c r="BN70" s="747">
        <f t="shared" si="122"/>
        <v>23750</v>
      </c>
      <c r="BO70" s="4" t="str">
        <f t="shared" si="123"/>
        <v xml:space="preserve"> </v>
      </c>
      <c r="BP70" s="747" t="str">
        <f t="shared" si="124"/>
        <v xml:space="preserve"> </v>
      </c>
      <c r="BQ70" s="133"/>
      <c r="BR70" s="133"/>
      <c r="BS70" s="389"/>
      <c r="BT70" s="389"/>
      <c r="BU70" s="389"/>
      <c r="BV70" s="389"/>
      <c r="BW70" s="389"/>
      <c r="BX70" s="389"/>
      <c r="BY70" s="389"/>
      <c r="BZ70" s="389"/>
      <c r="CA70" s="389"/>
      <c r="CB70" s="163">
        <f t="shared" si="130"/>
        <v>0</v>
      </c>
      <c r="CC70" s="389"/>
      <c r="CD70" s="389"/>
      <c r="CE70" s="389"/>
      <c r="CF70" s="389"/>
      <c r="CG70" s="389"/>
      <c r="CH70" s="389"/>
      <c r="CI70" s="389"/>
      <c r="CJ70" s="389"/>
      <c r="CK70" s="389"/>
      <c r="CL70" s="389"/>
      <c r="CM70" s="389"/>
      <c r="CN70" s="389"/>
      <c r="CO70" s="389"/>
      <c r="CP70" s="389"/>
      <c r="CQ70" s="389"/>
      <c r="CR70" s="389"/>
      <c r="CS70" s="389"/>
      <c r="CT70" s="389"/>
      <c r="CU70" s="389"/>
      <c r="CV70" s="389"/>
      <c r="CW70" s="389"/>
      <c r="CX70" s="389"/>
      <c r="CY70" s="389"/>
      <c r="CZ70" s="389"/>
      <c r="DA70" s="389"/>
      <c r="DB70" s="389"/>
      <c r="DC70" s="389"/>
      <c r="DD70" s="389"/>
      <c r="DE70" s="389"/>
      <c r="DF70" s="389"/>
      <c r="DG70" s="389"/>
      <c r="DH70" s="389"/>
      <c r="DI70" s="389"/>
      <c r="DJ70" s="389"/>
      <c r="DK70" s="389"/>
      <c r="DL70" s="389"/>
      <c r="DM70" s="389"/>
      <c r="DN70" s="389"/>
      <c r="DO70" s="389"/>
      <c r="DP70" s="389"/>
      <c r="DQ70" s="389"/>
      <c r="DR70" s="389"/>
      <c r="DS70" s="389"/>
      <c r="DT70" s="389"/>
      <c r="DU70" s="389"/>
      <c r="DV70" s="389"/>
      <c r="DW70" s="389"/>
      <c r="DX70" s="389"/>
      <c r="DY70" s="389"/>
      <c r="DZ70" s="389"/>
      <c r="EA70" s="389"/>
      <c r="EB70" s="389"/>
      <c r="EC70" s="389"/>
      <c r="ED70" s="389"/>
      <c r="EE70" s="389"/>
      <c r="EF70" s="389"/>
      <c r="EG70" s="389"/>
      <c r="EH70" s="389"/>
      <c r="EI70" s="389"/>
      <c r="EJ70" s="389"/>
      <c r="EK70" s="389"/>
      <c r="EL70" s="389"/>
      <c r="EM70" s="389"/>
      <c r="EN70" s="389"/>
      <c r="EO70" s="389"/>
      <c r="EP70" s="389"/>
      <c r="EQ70" s="389"/>
      <c r="ER70" s="389"/>
      <c r="ES70" s="389"/>
      <c r="ET70" s="389"/>
      <c r="EU70" s="389"/>
      <c r="EV70" s="389"/>
      <c r="EW70" s="389"/>
      <c r="EX70" s="389"/>
      <c r="EY70" s="389"/>
      <c r="EZ70" s="389"/>
      <c r="FA70" s="389"/>
      <c r="FB70" s="389"/>
      <c r="FC70" s="389"/>
      <c r="FD70" s="389"/>
      <c r="FE70" s="389"/>
      <c r="FF70" s="389"/>
      <c r="FG70" s="389"/>
      <c r="FH70" s="389"/>
      <c r="FI70" s="389"/>
      <c r="FJ70" s="389"/>
      <c r="FK70" s="389"/>
      <c r="FL70" s="389"/>
      <c r="FM70" s="389"/>
      <c r="FN70" s="389"/>
      <c r="FO70" s="389"/>
      <c r="FP70" s="389"/>
      <c r="FQ70" s="389"/>
      <c r="FR70" s="389"/>
      <c r="FS70" s="389"/>
      <c r="FT70" s="389"/>
      <c r="FU70" s="389"/>
      <c r="FV70" s="389"/>
      <c r="FW70" s="389"/>
      <c r="FX70" s="666" t="s">
        <v>440</v>
      </c>
      <c r="FY70" s="667">
        <v>84</v>
      </c>
      <c r="FZ70" s="667">
        <v>32434869</v>
      </c>
      <c r="GA70" s="667">
        <v>55</v>
      </c>
      <c r="GB70" s="667" t="s">
        <v>798</v>
      </c>
      <c r="GC70" s="667">
        <v>18</v>
      </c>
      <c r="GD70" s="667">
        <v>1970</v>
      </c>
      <c r="GE70" s="667">
        <v>1</v>
      </c>
      <c r="GF70" s="667" t="s">
        <v>780</v>
      </c>
      <c r="GG70" s="667">
        <v>2</v>
      </c>
      <c r="GH70" s="667">
        <v>1</v>
      </c>
      <c r="GI70" s="667" t="s">
        <v>780</v>
      </c>
      <c r="GJ70" s="667">
        <v>2</v>
      </c>
      <c r="GK70" s="667" t="s">
        <v>781</v>
      </c>
      <c r="GL70" s="667" t="s">
        <v>782</v>
      </c>
      <c r="GM70" s="667">
        <v>66</v>
      </c>
      <c r="GN70" s="667" t="s">
        <v>783</v>
      </c>
      <c r="GO70" s="667">
        <v>0</v>
      </c>
      <c r="GP70" s="667">
        <v>0</v>
      </c>
      <c r="GQ70" s="667">
        <v>4</v>
      </c>
      <c r="GR70" s="667">
        <v>2</v>
      </c>
      <c r="GS70" s="667">
        <v>3</v>
      </c>
      <c r="GT70" s="667" t="s">
        <v>783</v>
      </c>
      <c r="GU70" s="667" t="s">
        <v>783</v>
      </c>
      <c r="GV70" s="667" t="s">
        <v>783</v>
      </c>
      <c r="GW70" s="667" t="s">
        <v>783</v>
      </c>
      <c r="GX70" s="667" t="s">
        <v>783</v>
      </c>
      <c r="GY70" s="667">
        <v>1649</v>
      </c>
      <c r="GZ70" s="667">
        <v>0.6</v>
      </c>
      <c r="HA70" s="667">
        <v>5</v>
      </c>
      <c r="HB70" s="667" t="s">
        <v>783</v>
      </c>
      <c r="HC70" s="667" t="s">
        <v>782</v>
      </c>
      <c r="HD70" s="667">
        <v>75</v>
      </c>
      <c r="HE70" s="667" t="s">
        <v>783</v>
      </c>
      <c r="HF70" s="667">
        <v>0</v>
      </c>
      <c r="HG70" s="667" t="s">
        <v>783</v>
      </c>
      <c r="HH70" s="667">
        <v>0</v>
      </c>
      <c r="HI70" s="667">
        <v>1</v>
      </c>
      <c r="HJ70" s="667">
        <v>45</v>
      </c>
      <c r="HK70" s="667" t="s">
        <v>784</v>
      </c>
      <c r="HL70" s="667" t="s">
        <v>785</v>
      </c>
      <c r="HM70" s="667" t="s">
        <v>783</v>
      </c>
      <c r="HN70" s="667" t="s">
        <v>783</v>
      </c>
      <c r="HO70" s="667" t="s">
        <v>783</v>
      </c>
      <c r="HP70" s="667" t="s">
        <v>783</v>
      </c>
      <c r="HQ70" s="667" t="s">
        <v>783</v>
      </c>
      <c r="HR70" s="667">
        <v>3980131</v>
      </c>
      <c r="HS70" s="667" t="s">
        <v>783</v>
      </c>
      <c r="HT70" s="667" t="s">
        <v>786</v>
      </c>
      <c r="HU70" s="667" t="s">
        <v>787</v>
      </c>
      <c r="HV70" s="667">
        <v>4</v>
      </c>
      <c r="HW70" s="667">
        <v>2016</v>
      </c>
      <c r="HX70" s="667">
        <v>63</v>
      </c>
      <c r="HY70" s="667">
        <v>0</v>
      </c>
      <c r="HZ70" s="667">
        <v>3168</v>
      </c>
      <c r="IA70" s="668">
        <v>42227.682129629633</v>
      </c>
      <c r="IB70" s="667" t="s">
        <v>788</v>
      </c>
      <c r="IC70" s="667">
        <v>3975653</v>
      </c>
      <c r="ID70" s="667">
        <v>2014</v>
      </c>
      <c r="IE70" s="667">
        <v>1712</v>
      </c>
      <c r="IF70" s="667" t="s">
        <v>783</v>
      </c>
      <c r="IG70" s="667" t="s">
        <v>783</v>
      </c>
      <c r="IH70" s="667" t="s">
        <v>783</v>
      </c>
      <c r="II70" s="667" t="s">
        <v>783</v>
      </c>
      <c r="IJ70" s="667" t="s">
        <v>783</v>
      </c>
      <c r="IK70" s="667" t="s">
        <v>783</v>
      </c>
      <c r="IL70" s="667" t="s">
        <v>783</v>
      </c>
      <c r="IM70" s="667" t="s">
        <v>783</v>
      </c>
      <c r="IN70" s="667" t="s">
        <v>783</v>
      </c>
      <c r="IO70" s="667">
        <v>1649</v>
      </c>
      <c r="IP70" s="668">
        <v>37477.354571759257</v>
      </c>
      <c r="IQ70" s="667">
        <v>2</v>
      </c>
      <c r="IR70" s="667" t="s">
        <v>793</v>
      </c>
      <c r="IS70" s="667">
        <v>3</v>
      </c>
      <c r="IT70" s="669">
        <v>41275</v>
      </c>
      <c r="IU70" s="667" t="s">
        <v>783</v>
      </c>
      <c r="IV70" s="667" t="s">
        <v>783</v>
      </c>
      <c r="IW70" s="667" t="s">
        <v>783</v>
      </c>
      <c r="IX70" s="667" t="s">
        <v>781</v>
      </c>
      <c r="IY70" s="667">
        <v>45</v>
      </c>
      <c r="IZ70" s="667" t="s">
        <v>789</v>
      </c>
      <c r="JA70" s="667" t="s">
        <v>783</v>
      </c>
      <c r="JB70" s="667" t="s">
        <v>783</v>
      </c>
      <c r="JC70" s="667" t="s">
        <v>783</v>
      </c>
      <c r="JD70" s="667">
        <v>329428</v>
      </c>
      <c r="JE70" s="667" t="s">
        <v>783</v>
      </c>
      <c r="JF70" s="667" t="s">
        <v>783</v>
      </c>
      <c r="JG70" s="667" t="s">
        <v>804</v>
      </c>
      <c r="JH70" s="667">
        <v>55</v>
      </c>
      <c r="JI70" s="667" t="s">
        <v>783</v>
      </c>
      <c r="JJ70" s="667" t="s">
        <v>783</v>
      </c>
      <c r="JK70" s="667" t="s">
        <v>783</v>
      </c>
      <c r="JL70" s="667" t="s">
        <v>790</v>
      </c>
      <c r="JM70" s="667">
        <v>4</v>
      </c>
      <c r="JN70" s="667">
        <v>3</v>
      </c>
      <c r="JO70" s="667" t="s">
        <v>783</v>
      </c>
      <c r="JP70" s="667">
        <v>10711928</v>
      </c>
      <c r="JQ70" s="667">
        <v>2011</v>
      </c>
      <c r="JR70" s="667">
        <v>3</v>
      </c>
      <c r="JS70" s="667" t="s">
        <v>783</v>
      </c>
      <c r="JT70" s="667" t="s">
        <v>783</v>
      </c>
      <c r="JU70" s="667" t="s">
        <v>859</v>
      </c>
      <c r="JV70" s="670">
        <v>3391.113848</v>
      </c>
      <c r="JW70">
        <f>JV70</f>
        <v>3391.113848</v>
      </c>
      <c r="JX70" s="225">
        <v>0.64225641060606065</v>
      </c>
    </row>
    <row r="71" spans="1:284" ht="16" thickBot="1">
      <c r="A71" s="905" t="s">
        <v>5</v>
      </c>
      <c r="B71" s="79">
        <f t="shared" ref="B71:B102" si="132">IF(AND(H71&gt;0,R71&gt;0),4,(IF(AND(H71&gt;0,R71=""),3,(IF(AND(I71&gt;0,S71&gt;0),1,(IF(AND(J71&gt;0,T71&gt;0),1,2)))))))</f>
        <v>1</v>
      </c>
      <c r="C71" s="871" t="s">
        <v>107</v>
      </c>
      <c r="D71" s="249" t="s">
        <v>135</v>
      </c>
      <c r="E71" s="103" t="s">
        <v>158</v>
      </c>
      <c r="F71" s="888">
        <v>0.25</v>
      </c>
      <c r="G71" s="120">
        <f t="shared" si="131"/>
        <v>55.710000000000015</v>
      </c>
      <c r="H71" s="46"/>
      <c r="I71" s="3">
        <v>0.25</v>
      </c>
      <c r="J71" s="29"/>
      <c r="K71" s="18"/>
      <c r="L71" s="5"/>
      <c r="M71" s="71">
        <v>1</v>
      </c>
      <c r="N71" s="71">
        <v>1</v>
      </c>
      <c r="O71" s="70">
        <v>3</v>
      </c>
      <c r="P71" s="891">
        <f t="shared" si="125"/>
        <v>5</v>
      </c>
      <c r="Q71" s="897">
        <f t="shared" si="129"/>
        <v>3</v>
      </c>
      <c r="R71" s="46"/>
      <c r="S71" s="3">
        <v>0.25</v>
      </c>
      <c r="T71" s="25"/>
      <c r="U71" s="219">
        <f t="shared" si="126"/>
        <v>18750</v>
      </c>
      <c r="V71" s="219" t="s">
        <v>642</v>
      </c>
      <c r="W71" s="1042">
        <f t="shared" ref="W71:W102" si="133">IF(V71="RC", (U71*1.1+15000*S71),U71)</f>
        <v>18750</v>
      </c>
      <c r="X71" s="537">
        <f t="shared" ref="X71:X102" si="134">AB71+AD71+AF71+AH71+AJ71</f>
        <v>7042.2222222222226</v>
      </c>
      <c r="Y71" s="538">
        <f t="shared" ref="Y71:Y102" si="135">IF(V71="RC",(IF(((W71+X71)*0.09)&gt;3000,((W71+X71)*0.09),3000)),(IF((X71+W71)=0,0,500)))</f>
        <v>500</v>
      </c>
      <c r="Z71" s="1034">
        <f t="shared" ref="Z71:Z102" si="136">IF((S71+T71)=0,0,(X71+W71+Y71))</f>
        <v>26292.222222222223</v>
      </c>
      <c r="AA71" s="883">
        <v>3</v>
      </c>
      <c r="AB71" s="270">
        <f t="shared" ref="AB71:AB102" si="137">AA71*26*F71*440/27*$Z$151</f>
        <v>2542.2222222222222</v>
      </c>
      <c r="AC71" s="566">
        <v>0.25</v>
      </c>
      <c r="AD71" s="562">
        <f t="shared" ref="AD71:AD102" si="138">F71*AC71*$Z$152</f>
        <v>4500</v>
      </c>
      <c r="AE71" s="518"/>
      <c r="AF71" s="270">
        <f t="shared" ref="AF71:AF102" si="139">AE71*$Z$153</f>
        <v>0</v>
      </c>
      <c r="AG71" s="270"/>
      <c r="AH71" s="562">
        <f t="shared" ref="AH71:AH102" si="140">IF(AG71="",AG71*0,10000)</f>
        <v>0</v>
      </c>
      <c r="AI71" s="270"/>
      <c r="AJ71" s="228">
        <v>0</v>
      </c>
      <c r="AK71" s="902">
        <v>2021</v>
      </c>
      <c r="AL71" s="902">
        <f t="shared" si="128"/>
        <v>2031</v>
      </c>
      <c r="AM71" s="18" t="str">
        <f t="shared" ref="AM71:AM102" si="141">IF(($AL71=2018),($S71+$T71)," ")</f>
        <v xml:space="preserve"> </v>
      </c>
      <c r="AN71" s="747" t="str">
        <f t="shared" ref="AN71:AN102" si="142">IF($AM71=" ", " ", $Z71)</f>
        <v xml:space="preserve"> </v>
      </c>
      <c r="AO71" s="4" t="str">
        <f t="shared" ref="AO71:AO102" si="143">IF(($AL71=2019),($S71+$T71)," ")</f>
        <v xml:space="preserve"> </v>
      </c>
      <c r="AP71" s="747" t="str">
        <f t="shared" ref="AP71:AP102" si="144">IF($AO71=" ", " ", $Z71)</f>
        <v xml:space="preserve"> </v>
      </c>
      <c r="AQ71" s="4" t="str">
        <f t="shared" ref="AQ71:AQ102" si="145">IF(($AL71=2020),($S71+$T71)," ")</f>
        <v xml:space="preserve"> </v>
      </c>
      <c r="AR71" s="747" t="str">
        <f t="shared" ref="AR71:AR102" si="146">IF(AQ71=" ", " ", $Z71)</f>
        <v xml:space="preserve"> </v>
      </c>
      <c r="AS71" s="4" t="str">
        <f t="shared" ref="AS71:AS102" si="147">IF(($AL71=2021),($S71+$T71)," ")</f>
        <v xml:space="preserve"> </v>
      </c>
      <c r="AT71" s="747" t="str">
        <f t="shared" ref="AT71:AT102" si="148">IF(AS71=" ", " ", $Z71)</f>
        <v xml:space="preserve"> </v>
      </c>
      <c r="AU71" s="4" t="str">
        <f t="shared" ref="AU71:AU102" si="149">IF(($AL71=2022),($S71+$T71)," ")</f>
        <v xml:space="preserve"> </v>
      </c>
      <c r="AV71" s="747" t="str">
        <f t="shared" ref="AV71:AV102" si="150">IF(AU71=" ", " ", $Z71)</f>
        <v xml:space="preserve"> </v>
      </c>
      <c r="AW71" s="4" t="str">
        <f t="shared" ref="AW71:AW102" si="151">IF(($AL71=2023),($S71+$T71)," ")</f>
        <v xml:space="preserve"> </v>
      </c>
      <c r="AX71" s="747" t="str">
        <f t="shared" ref="AX71:AX102" si="152">IF(AW71=" ", " ", $Z71)</f>
        <v xml:space="preserve"> </v>
      </c>
      <c r="AY71" s="4" t="str">
        <f t="shared" ref="AY71:AY102" si="153">IF(($AL71=2024),($S71+$T71)," ")</f>
        <v xml:space="preserve"> </v>
      </c>
      <c r="AZ71" s="747" t="str">
        <f t="shared" ref="AZ71:AZ102" si="154">IF(AY71=" ", " ", $Z71)</f>
        <v xml:space="preserve"> </v>
      </c>
      <c r="BA71" s="4" t="str">
        <f t="shared" ref="BA71:BA102" si="155">IF(($AL71=2025),($S71+$T71)," ")</f>
        <v xml:space="preserve"> </v>
      </c>
      <c r="BB71" s="747" t="str">
        <f t="shared" ref="BB71:BB102" si="156">IF(BA71=" ", " ", $Z71)</f>
        <v xml:space="preserve"> </v>
      </c>
      <c r="BC71" s="4" t="str">
        <f t="shared" ref="BC71:BC102" si="157">IF(($AL71=2026),($S71+$T71)," ")</f>
        <v xml:space="preserve"> </v>
      </c>
      <c r="BD71" s="747" t="str">
        <f t="shared" ref="BD71:BD102" si="158">IF(BC71=" ", " ", $Z71)</f>
        <v xml:space="preserve"> </v>
      </c>
      <c r="BE71" s="4" t="str">
        <f t="shared" ref="BE71:BE102" si="159">IF(($AL71=2027),($S71+$T71)," ")</f>
        <v xml:space="preserve"> </v>
      </c>
      <c r="BF71" s="747" t="str">
        <f t="shared" ref="BF71:BF102" si="160">IF(BE71=" ", " ", $Z71)</f>
        <v xml:space="preserve"> </v>
      </c>
      <c r="BG71" s="4" t="str">
        <f t="shared" ref="BG71:BG102" si="161">IF(($AL71=2028),($S71+$T71)," ")</f>
        <v xml:space="preserve"> </v>
      </c>
      <c r="BH71" s="747" t="str">
        <f t="shared" ref="BH71:BH102" si="162">IF(BG71=" ", " ", $Z71)</f>
        <v xml:space="preserve"> </v>
      </c>
      <c r="BI71" s="4" t="str">
        <f t="shared" ref="BI71:BI102" si="163">IF(($AL71=2029),($S71+$T71)," ")</f>
        <v xml:space="preserve"> </v>
      </c>
      <c r="BJ71" s="747" t="str">
        <f t="shared" ref="BJ71:BJ102" si="164">IF(BI71=" ", " ", $Z71)</f>
        <v xml:space="preserve"> </v>
      </c>
      <c r="BK71" s="4" t="str">
        <f t="shared" ref="BK71:BK102" si="165">IF(($AL71=2030),($S71+$T71)," ")</f>
        <v xml:space="preserve"> </v>
      </c>
      <c r="BL71" s="747" t="str">
        <f t="shared" ref="BL71:BL102" si="166">IF(BK71=" ", " ", $Z71)</f>
        <v xml:space="preserve"> </v>
      </c>
      <c r="BM71" s="4">
        <f t="shared" ref="BM71:BM102" si="167">IF(($AL71=2031),($S71+$T71)," ")</f>
        <v>0.25</v>
      </c>
      <c r="BN71" s="747">
        <f t="shared" ref="BN71:BN102" si="168">IF(BM71=" ", " ", $Z71)</f>
        <v>26292.222222222223</v>
      </c>
      <c r="BO71" s="4" t="str">
        <f t="shared" ref="BO71:BO102" si="169">IF(($AL71=2032),($S71+$T71)," ")</f>
        <v xml:space="preserve"> </v>
      </c>
      <c r="BP71" s="747" t="str">
        <f t="shared" ref="BP71:BP102" si="170">IF(BO71=" ", " ", $Z71)</f>
        <v xml:space="preserve"> </v>
      </c>
      <c r="BQ71" s="133"/>
      <c r="BR71" s="133"/>
      <c r="BS71" s="389"/>
      <c r="BT71" s="389"/>
      <c r="BU71" s="389"/>
      <c r="BV71" s="389"/>
      <c r="BW71" s="389"/>
      <c r="BX71" s="389"/>
      <c r="BY71" s="389"/>
      <c r="BZ71" s="389"/>
      <c r="CA71" s="389"/>
      <c r="CB71" s="163">
        <f t="shared" si="130"/>
        <v>0</v>
      </c>
      <c r="CC71" s="389"/>
      <c r="CD71" s="389"/>
      <c r="CE71" s="389"/>
      <c r="CF71" s="389"/>
      <c r="CG71" s="389"/>
      <c r="CH71" s="389"/>
      <c r="CI71" s="389"/>
      <c r="CJ71" s="389"/>
      <c r="CK71" s="389"/>
      <c r="CL71" s="389"/>
      <c r="CM71" s="389"/>
      <c r="CN71" s="389"/>
      <c r="CO71" s="389"/>
      <c r="CP71" s="389"/>
      <c r="CQ71" s="389"/>
      <c r="CR71" s="389"/>
      <c r="CS71" s="389"/>
      <c r="CT71" s="389"/>
      <c r="CU71" s="389"/>
      <c r="CV71" s="389"/>
      <c r="CW71" s="389"/>
      <c r="CX71" s="389"/>
      <c r="CY71" s="389"/>
      <c r="CZ71" s="389"/>
      <c r="DA71" s="389"/>
      <c r="DB71" s="389"/>
      <c r="DC71" s="389"/>
      <c r="DD71" s="389"/>
      <c r="DE71" s="389"/>
      <c r="DF71" s="389"/>
      <c r="DG71" s="389"/>
      <c r="DH71" s="389"/>
      <c r="DI71" s="389"/>
      <c r="DJ71" s="389"/>
      <c r="DK71" s="389"/>
      <c r="DL71" s="389"/>
      <c r="DM71" s="389"/>
      <c r="DN71" s="389"/>
      <c r="DO71" s="389"/>
      <c r="DP71" s="389"/>
      <c r="DQ71" s="389"/>
      <c r="DR71" s="389"/>
      <c r="DS71" s="389"/>
      <c r="DT71" s="389"/>
      <c r="DU71" s="389"/>
      <c r="DV71" s="389"/>
      <c r="DW71" s="389"/>
      <c r="DX71" s="389"/>
      <c r="DY71" s="389"/>
      <c r="DZ71" s="389"/>
      <c r="EA71" s="389"/>
      <c r="EB71" s="389"/>
      <c r="EC71" s="389"/>
      <c r="ED71" s="389"/>
      <c r="EE71" s="389"/>
      <c r="EF71" s="389"/>
      <c r="EG71" s="389"/>
      <c r="EH71" s="389"/>
      <c r="EI71" s="389"/>
      <c r="EJ71" s="389"/>
      <c r="EK71" s="389"/>
      <c r="EL71" s="389"/>
      <c r="EM71" s="389"/>
      <c r="EN71" s="389"/>
      <c r="EO71" s="389"/>
      <c r="EP71" s="389"/>
      <c r="EQ71" s="389"/>
      <c r="ER71" s="389"/>
      <c r="ES71" s="389"/>
      <c r="ET71" s="389"/>
      <c r="EU71" s="389"/>
      <c r="EV71" s="389"/>
      <c r="EW71" s="389"/>
      <c r="EX71" s="389"/>
      <c r="EY71" s="389"/>
      <c r="EZ71" s="389"/>
      <c r="FA71" s="389"/>
      <c r="FB71" s="389"/>
      <c r="FC71" s="389"/>
      <c r="FD71" s="389"/>
      <c r="FE71" s="389"/>
      <c r="FF71" s="389"/>
      <c r="FG71" s="389"/>
      <c r="FH71" s="389"/>
      <c r="FI71" s="389"/>
      <c r="FJ71" s="389"/>
      <c r="FK71" s="389"/>
      <c r="FL71" s="389"/>
      <c r="FM71" s="389"/>
      <c r="FN71" s="389"/>
      <c r="FO71" s="389"/>
      <c r="FP71" s="389"/>
      <c r="FQ71" s="389"/>
      <c r="FR71" s="389"/>
      <c r="FS71" s="389"/>
      <c r="FT71" s="389"/>
      <c r="FU71" s="389"/>
      <c r="FV71" s="389"/>
      <c r="FW71" s="389"/>
      <c r="FX71" s="650" t="s">
        <v>440</v>
      </c>
      <c r="FY71" s="651"/>
      <c r="FZ71" s="651"/>
      <c r="GA71" s="651"/>
      <c r="GB71" s="651"/>
      <c r="GC71" s="651"/>
      <c r="GD71" s="651"/>
      <c r="GE71" s="651"/>
      <c r="GF71" s="651"/>
      <c r="GG71" s="651"/>
      <c r="GH71" s="651"/>
      <c r="GI71" s="651"/>
      <c r="GJ71" s="651"/>
      <c r="GK71" s="651"/>
      <c r="GL71" s="651"/>
      <c r="GM71" s="651"/>
      <c r="GN71" s="651"/>
      <c r="GO71" s="651"/>
      <c r="GP71" s="651"/>
      <c r="GQ71" s="651"/>
      <c r="GR71" s="651"/>
      <c r="GS71" s="651"/>
      <c r="GT71" s="651"/>
      <c r="GU71" s="651"/>
      <c r="GV71" s="651"/>
      <c r="GW71" s="651"/>
      <c r="GX71" s="651"/>
      <c r="GY71" s="651"/>
      <c r="GZ71" s="651"/>
      <c r="HA71" s="651"/>
      <c r="HB71" s="651"/>
      <c r="HC71" s="651"/>
      <c r="HD71" s="651"/>
      <c r="HE71" s="651"/>
      <c r="HF71" s="651"/>
      <c r="HG71" s="651"/>
      <c r="HH71" s="651"/>
      <c r="HI71" s="651"/>
      <c r="HJ71" s="651"/>
      <c r="HK71" s="651"/>
      <c r="HL71" s="651"/>
      <c r="HM71" s="651"/>
      <c r="HN71" s="651"/>
      <c r="HO71" s="651"/>
      <c r="HP71" s="651"/>
      <c r="HQ71" s="651"/>
      <c r="HR71" s="651"/>
      <c r="HS71" s="651"/>
      <c r="HT71" s="651"/>
      <c r="HU71" s="651"/>
      <c r="HV71" s="651"/>
      <c r="HW71" s="651"/>
      <c r="HX71" s="651"/>
      <c r="HY71" s="651"/>
      <c r="HZ71" s="651"/>
      <c r="IA71" s="652"/>
      <c r="IB71" s="651"/>
      <c r="IC71" s="651"/>
      <c r="ID71" s="651"/>
      <c r="IE71" s="651"/>
      <c r="IF71" s="651"/>
      <c r="IG71" s="651"/>
      <c r="IH71" s="651"/>
      <c r="II71" s="651"/>
      <c r="IJ71" s="651"/>
      <c r="IK71" s="651"/>
      <c r="IL71" s="651"/>
      <c r="IM71" s="651"/>
      <c r="IN71" s="651"/>
      <c r="IO71" s="651"/>
      <c r="IP71" s="652"/>
      <c r="IQ71" s="651"/>
      <c r="IR71" s="651"/>
      <c r="IS71" s="651"/>
      <c r="IT71" s="653"/>
      <c r="IU71" s="651"/>
      <c r="IV71" s="651"/>
      <c r="IW71" s="651"/>
      <c r="IX71" s="651"/>
      <c r="IY71" s="651"/>
      <c r="IZ71" s="651"/>
      <c r="JA71" s="651"/>
      <c r="JB71" s="651"/>
      <c r="JC71" s="651"/>
      <c r="JD71" s="651"/>
      <c r="JE71" s="651"/>
      <c r="JF71" s="651"/>
      <c r="JG71" s="651"/>
      <c r="JH71" s="651"/>
      <c r="JI71" s="651"/>
      <c r="JJ71" s="651"/>
      <c r="JK71" s="651"/>
      <c r="JL71" s="651"/>
      <c r="JM71" s="651"/>
      <c r="JN71" s="651"/>
      <c r="JO71" s="651"/>
      <c r="JP71" s="651"/>
      <c r="JQ71" s="651"/>
      <c r="JR71" s="651"/>
      <c r="JS71" s="651"/>
      <c r="JT71" s="651"/>
      <c r="JU71" s="651"/>
      <c r="JV71" s="654"/>
      <c r="JX71" s="225"/>
    </row>
    <row r="72" spans="1:284" ht="16" thickBot="1">
      <c r="A72" s="905" t="s">
        <v>5</v>
      </c>
      <c r="B72" s="79">
        <f t="shared" si="132"/>
        <v>1</v>
      </c>
      <c r="C72" s="871" t="s">
        <v>111</v>
      </c>
      <c r="D72" s="249" t="s">
        <v>132</v>
      </c>
      <c r="E72" s="103" t="s">
        <v>59</v>
      </c>
      <c r="F72" s="888">
        <v>0.14000000000000001</v>
      </c>
      <c r="G72" s="120">
        <f t="shared" si="131"/>
        <v>55.850000000000016</v>
      </c>
      <c r="H72" s="46"/>
      <c r="I72" s="3">
        <v>0.14000000000000001</v>
      </c>
      <c r="J72" s="29"/>
      <c r="K72" s="18"/>
      <c r="L72" s="5"/>
      <c r="M72" s="71">
        <v>2</v>
      </c>
      <c r="N72" s="71">
        <v>1</v>
      </c>
      <c r="O72" s="70">
        <v>2</v>
      </c>
      <c r="P72" s="891">
        <f t="shared" si="125"/>
        <v>5</v>
      </c>
      <c r="Q72" s="897">
        <f t="shared" si="129"/>
        <v>4</v>
      </c>
      <c r="R72" s="46"/>
      <c r="S72" s="3">
        <v>0.14000000000000001</v>
      </c>
      <c r="T72" s="25"/>
      <c r="U72" s="219">
        <f t="shared" si="126"/>
        <v>10500.000000000002</v>
      </c>
      <c r="V72" s="219" t="s">
        <v>642</v>
      </c>
      <c r="W72" s="1042">
        <f t="shared" si="133"/>
        <v>10500.000000000002</v>
      </c>
      <c r="X72" s="537">
        <f t="shared" si="134"/>
        <v>0</v>
      </c>
      <c r="Y72" s="538">
        <f t="shared" si="135"/>
        <v>500</v>
      </c>
      <c r="Z72" s="1034">
        <f t="shared" si="136"/>
        <v>11000.000000000002</v>
      </c>
      <c r="AA72" s="883"/>
      <c r="AB72" s="270">
        <f t="shared" si="137"/>
        <v>0</v>
      </c>
      <c r="AC72" s="553"/>
      <c r="AD72" s="562">
        <f t="shared" si="138"/>
        <v>0</v>
      </c>
      <c r="AE72" s="518"/>
      <c r="AF72" s="270">
        <f t="shared" si="139"/>
        <v>0</v>
      </c>
      <c r="AG72" s="270"/>
      <c r="AH72" s="562">
        <f t="shared" si="140"/>
        <v>0</v>
      </c>
      <c r="AI72" s="270"/>
      <c r="AJ72" s="228">
        <v>0</v>
      </c>
      <c r="AK72" s="902">
        <v>2021</v>
      </c>
      <c r="AL72" s="902">
        <f t="shared" si="128"/>
        <v>2031</v>
      </c>
      <c r="AM72" s="18" t="str">
        <f t="shared" si="141"/>
        <v xml:space="preserve"> </v>
      </c>
      <c r="AN72" s="747" t="str">
        <f t="shared" si="142"/>
        <v xml:space="preserve"> </v>
      </c>
      <c r="AO72" s="4" t="str">
        <f t="shared" si="143"/>
        <v xml:space="preserve"> </v>
      </c>
      <c r="AP72" s="747" t="str">
        <f t="shared" si="144"/>
        <v xml:space="preserve"> </v>
      </c>
      <c r="AQ72" s="4" t="str">
        <f t="shared" si="145"/>
        <v xml:space="preserve"> </v>
      </c>
      <c r="AR72" s="747" t="str">
        <f t="shared" si="146"/>
        <v xml:space="preserve"> </v>
      </c>
      <c r="AS72" s="4" t="str">
        <f t="shared" si="147"/>
        <v xml:space="preserve"> </v>
      </c>
      <c r="AT72" s="747" t="str">
        <f t="shared" si="148"/>
        <v xml:space="preserve"> </v>
      </c>
      <c r="AU72" s="4" t="str">
        <f t="shared" si="149"/>
        <v xml:space="preserve"> </v>
      </c>
      <c r="AV72" s="747" t="str">
        <f t="shared" si="150"/>
        <v xml:space="preserve"> </v>
      </c>
      <c r="AW72" s="4" t="str">
        <f t="shared" si="151"/>
        <v xml:space="preserve"> </v>
      </c>
      <c r="AX72" s="747" t="str">
        <f t="shared" si="152"/>
        <v xml:space="preserve"> </v>
      </c>
      <c r="AY72" s="4" t="str">
        <f t="shared" si="153"/>
        <v xml:space="preserve"> </v>
      </c>
      <c r="AZ72" s="747" t="str">
        <f t="shared" si="154"/>
        <v xml:space="preserve"> </v>
      </c>
      <c r="BA72" s="4" t="str">
        <f t="shared" si="155"/>
        <v xml:space="preserve"> </v>
      </c>
      <c r="BB72" s="747" t="str">
        <f t="shared" si="156"/>
        <v xml:space="preserve"> </v>
      </c>
      <c r="BC72" s="4" t="str">
        <f t="shared" si="157"/>
        <v xml:space="preserve"> </v>
      </c>
      <c r="BD72" s="747" t="str">
        <f t="shared" si="158"/>
        <v xml:space="preserve"> </v>
      </c>
      <c r="BE72" s="4" t="str">
        <f t="shared" si="159"/>
        <v xml:space="preserve"> </v>
      </c>
      <c r="BF72" s="747" t="str">
        <f t="shared" si="160"/>
        <v xml:space="preserve"> </v>
      </c>
      <c r="BG72" s="4" t="str">
        <f t="shared" si="161"/>
        <v xml:space="preserve"> </v>
      </c>
      <c r="BH72" s="747" t="str">
        <f t="shared" si="162"/>
        <v xml:space="preserve"> </v>
      </c>
      <c r="BI72" s="4" t="str">
        <f t="shared" si="163"/>
        <v xml:space="preserve"> </v>
      </c>
      <c r="BJ72" s="747" t="str">
        <f t="shared" si="164"/>
        <v xml:space="preserve"> </v>
      </c>
      <c r="BK72" s="4" t="str">
        <f t="shared" si="165"/>
        <v xml:space="preserve"> </v>
      </c>
      <c r="BL72" s="747" t="str">
        <f t="shared" si="166"/>
        <v xml:space="preserve"> </v>
      </c>
      <c r="BM72" s="4">
        <f t="shared" si="167"/>
        <v>0.14000000000000001</v>
      </c>
      <c r="BN72" s="747">
        <f t="shared" si="168"/>
        <v>11000.000000000002</v>
      </c>
      <c r="BO72" s="4" t="str">
        <f t="shared" si="169"/>
        <v xml:space="preserve"> </v>
      </c>
      <c r="BP72" s="747" t="str">
        <f t="shared" si="170"/>
        <v xml:space="preserve"> </v>
      </c>
      <c r="BQ72" s="133"/>
      <c r="BR72" s="133"/>
      <c r="BS72" s="389"/>
      <c r="BT72" s="389"/>
      <c r="BU72" s="389"/>
      <c r="BV72" s="389"/>
      <c r="BW72" s="389"/>
      <c r="BX72" s="389"/>
      <c r="BY72" s="389"/>
      <c r="BZ72" s="389"/>
      <c r="CA72" s="389"/>
      <c r="CB72" s="163">
        <f t="shared" si="130"/>
        <v>0</v>
      </c>
      <c r="CC72" s="389"/>
      <c r="CD72" s="389"/>
      <c r="CE72" s="389"/>
      <c r="CF72" s="389"/>
      <c r="CG72" s="389"/>
      <c r="CH72" s="389"/>
      <c r="CI72" s="389"/>
      <c r="CJ72" s="389"/>
      <c r="CK72" s="389"/>
      <c r="CL72" s="389"/>
      <c r="CM72" s="389"/>
      <c r="CN72" s="389"/>
      <c r="CO72" s="389"/>
      <c r="CP72" s="389"/>
      <c r="CQ72" s="389"/>
      <c r="CR72" s="389"/>
      <c r="CS72" s="389"/>
      <c r="CT72" s="389"/>
      <c r="CU72" s="389"/>
      <c r="CV72" s="389"/>
      <c r="CW72" s="389"/>
      <c r="CX72" s="389"/>
      <c r="CY72" s="389"/>
      <c r="CZ72" s="389"/>
      <c r="DA72" s="389"/>
      <c r="DB72" s="389"/>
      <c r="DC72" s="389"/>
      <c r="DD72" s="389"/>
      <c r="DE72" s="389"/>
      <c r="DF72" s="389"/>
      <c r="DG72" s="389"/>
      <c r="DH72" s="389"/>
      <c r="DI72" s="389"/>
      <c r="DJ72" s="389"/>
      <c r="DK72" s="389"/>
      <c r="DL72" s="389"/>
      <c r="DM72" s="389"/>
      <c r="DN72" s="389"/>
      <c r="DO72" s="389"/>
      <c r="DP72" s="389"/>
      <c r="DQ72" s="389"/>
      <c r="DR72" s="389"/>
      <c r="DS72" s="389"/>
      <c r="DT72" s="389"/>
      <c r="DU72" s="389"/>
      <c r="DV72" s="389"/>
      <c r="DW72" s="389"/>
      <c r="DX72" s="389"/>
      <c r="DY72" s="389"/>
      <c r="DZ72" s="389"/>
      <c r="EA72" s="389"/>
      <c r="EB72" s="389"/>
      <c r="EC72" s="389"/>
      <c r="ED72" s="389"/>
      <c r="EE72" s="389"/>
      <c r="EF72" s="389"/>
      <c r="EG72" s="389"/>
      <c r="EH72" s="389"/>
      <c r="EI72" s="389"/>
      <c r="EJ72" s="389"/>
      <c r="EK72" s="389"/>
      <c r="EL72" s="389"/>
      <c r="EM72" s="389"/>
      <c r="EN72" s="389"/>
      <c r="EO72" s="389"/>
      <c r="EP72" s="389"/>
      <c r="EQ72" s="389"/>
      <c r="ER72" s="389"/>
      <c r="ES72" s="389"/>
      <c r="ET72" s="389"/>
      <c r="EU72" s="389"/>
      <c r="EV72" s="389"/>
      <c r="EW72" s="389"/>
      <c r="EX72" s="389"/>
      <c r="EY72" s="389"/>
      <c r="EZ72" s="389"/>
      <c r="FA72" s="389"/>
      <c r="FB72" s="389"/>
      <c r="FC72" s="389"/>
      <c r="FD72" s="389"/>
      <c r="FE72" s="389"/>
      <c r="FF72" s="389"/>
      <c r="FG72" s="389"/>
      <c r="FH72" s="389"/>
      <c r="FI72" s="389"/>
      <c r="FJ72" s="389"/>
      <c r="FK72" s="389"/>
      <c r="FL72" s="389"/>
      <c r="FM72" s="389"/>
      <c r="FN72" s="389"/>
      <c r="FO72" s="389"/>
      <c r="FP72" s="389"/>
      <c r="FQ72" s="389"/>
      <c r="FR72" s="389"/>
      <c r="FS72" s="389"/>
      <c r="FT72" s="389"/>
      <c r="FU72" s="389"/>
      <c r="FV72" s="389"/>
      <c r="FW72" s="389"/>
      <c r="FX72" s="634" t="s">
        <v>198</v>
      </c>
      <c r="FY72" s="635">
        <v>249</v>
      </c>
      <c r="FZ72" s="635">
        <v>30289436</v>
      </c>
      <c r="GA72" s="635">
        <v>52</v>
      </c>
      <c r="GB72" s="635" t="s">
        <v>817</v>
      </c>
      <c r="GC72" s="635">
        <v>20</v>
      </c>
      <c r="GD72" s="635">
        <v>1995</v>
      </c>
      <c r="GE72" s="635">
        <v>1</v>
      </c>
      <c r="GF72" s="635" t="s">
        <v>780</v>
      </c>
      <c r="GG72" s="635">
        <v>2</v>
      </c>
      <c r="GH72" s="635">
        <v>1</v>
      </c>
      <c r="GI72" s="635" t="s">
        <v>780</v>
      </c>
      <c r="GJ72" s="635">
        <v>2</v>
      </c>
      <c r="GK72" s="635" t="s">
        <v>781</v>
      </c>
      <c r="GL72" s="635" t="s">
        <v>782</v>
      </c>
      <c r="GM72" s="635">
        <v>66</v>
      </c>
      <c r="GN72" s="635" t="s">
        <v>783</v>
      </c>
      <c r="GO72" s="635">
        <v>0</v>
      </c>
      <c r="GP72" s="635">
        <v>0</v>
      </c>
      <c r="GQ72" s="635">
        <v>4</v>
      </c>
      <c r="GR72" s="635">
        <v>2</v>
      </c>
      <c r="GS72" s="635">
        <v>3</v>
      </c>
      <c r="GT72" s="635" t="s">
        <v>783</v>
      </c>
      <c r="GU72" s="635" t="s">
        <v>783</v>
      </c>
      <c r="GV72" s="635" t="s">
        <v>783</v>
      </c>
      <c r="GW72" s="635" t="s">
        <v>783</v>
      </c>
      <c r="GX72" s="635" t="s">
        <v>783</v>
      </c>
      <c r="GY72" s="635">
        <v>1649</v>
      </c>
      <c r="GZ72" s="635">
        <v>0.89</v>
      </c>
      <c r="HA72" s="635">
        <v>5</v>
      </c>
      <c r="HB72" s="635" t="s">
        <v>783</v>
      </c>
      <c r="HC72" s="635" t="s">
        <v>782</v>
      </c>
      <c r="HD72" s="635">
        <v>275</v>
      </c>
      <c r="HE72" s="635" t="s">
        <v>783</v>
      </c>
      <c r="HF72" s="635">
        <v>0</v>
      </c>
      <c r="HG72" s="635" t="s">
        <v>783</v>
      </c>
      <c r="HH72" s="635">
        <v>0</v>
      </c>
      <c r="HI72" s="635">
        <v>1</v>
      </c>
      <c r="HJ72" s="635">
        <v>45</v>
      </c>
      <c r="HK72" s="635" t="s">
        <v>784</v>
      </c>
      <c r="HL72" s="635" t="s">
        <v>785</v>
      </c>
      <c r="HM72" s="635" t="s">
        <v>783</v>
      </c>
      <c r="HN72" s="635" t="s">
        <v>783</v>
      </c>
      <c r="HO72" s="635" t="s">
        <v>783</v>
      </c>
      <c r="HP72" s="635" t="s">
        <v>783</v>
      </c>
      <c r="HQ72" s="635" t="s">
        <v>783</v>
      </c>
      <c r="HR72" s="635">
        <v>3976525</v>
      </c>
      <c r="HS72" s="635" t="s">
        <v>783</v>
      </c>
      <c r="HT72" s="635" t="s">
        <v>786</v>
      </c>
      <c r="HU72" s="635" t="s">
        <v>787</v>
      </c>
      <c r="HV72" s="635">
        <v>4</v>
      </c>
      <c r="HW72" s="635">
        <v>2014</v>
      </c>
      <c r="HX72" s="635">
        <v>63</v>
      </c>
      <c r="HY72" s="635">
        <v>0</v>
      </c>
      <c r="HZ72" s="635">
        <v>4699</v>
      </c>
      <c r="IA72" s="636">
        <v>41697.500081018516</v>
      </c>
      <c r="IB72" s="635" t="s">
        <v>788</v>
      </c>
      <c r="IC72" s="635">
        <v>3981003</v>
      </c>
      <c r="ID72" s="635">
        <v>2014</v>
      </c>
      <c r="IE72" s="635">
        <v>1712</v>
      </c>
      <c r="IF72" s="635" t="s">
        <v>783</v>
      </c>
      <c r="IG72" s="635" t="s">
        <v>783</v>
      </c>
      <c r="IH72" s="635" t="s">
        <v>783</v>
      </c>
      <c r="II72" s="635" t="s">
        <v>783</v>
      </c>
      <c r="IJ72" s="635" t="s">
        <v>783</v>
      </c>
      <c r="IK72" s="635" t="s">
        <v>783</v>
      </c>
      <c r="IL72" s="635" t="s">
        <v>783</v>
      </c>
      <c r="IM72" s="635" t="s">
        <v>783</v>
      </c>
      <c r="IN72" s="635" t="s">
        <v>783</v>
      </c>
      <c r="IO72" s="635">
        <v>1649</v>
      </c>
      <c r="IP72" s="636">
        <v>37477.354571759257</v>
      </c>
      <c r="IQ72" s="635">
        <v>2</v>
      </c>
      <c r="IR72" s="635" t="s">
        <v>793</v>
      </c>
      <c r="IS72" s="635">
        <v>3</v>
      </c>
      <c r="IT72" s="637">
        <v>41275</v>
      </c>
      <c r="IU72" s="635" t="s">
        <v>783</v>
      </c>
      <c r="IV72" s="635" t="s">
        <v>783</v>
      </c>
      <c r="IW72" s="635" t="s">
        <v>783</v>
      </c>
      <c r="IX72" s="635" t="s">
        <v>781</v>
      </c>
      <c r="IY72" s="635">
        <v>45</v>
      </c>
      <c r="IZ72" s="635" t="s">
        <v>789</v>
      </c>
      <c r="JA72" s="635" t="s">
        <v>783</v>
      </c>
      <c r="JB72" s="635" t="s">
        <v>783</v>
      </c>
      <c r="JC72" s="635" t="s">
        <v>783</v>
      </c>
      <c r="JD72" s="635">
        <v>329429</v>
      </c>
      <c r="JE72" s="635" t="s">
        <v>783</v>
      </c>
      <c r="JF72" s="635" t="s">
        <v>783</v>
      </c>
      <c r="JG72" s="635" t="s">
        <v>804</v>
      </c>
      <c r="JH72" s="635">
        <v>52</v>
      </c>
      <c r="JI72" s="635" t="s">
        <v>783</v>
      </c>
      <c r="JJ72" s="635" t="s">
        <v>783</v>
      </c>
      <c r="JK72" s="635" t="s">
        <v>783</v>
      </c>
      <c r="JL72" s="635" t="s">
        <v>790</v>
      </c>
      <c r="JM72" s="635">
        <v>4</v>
      </c>
      <c r="JN72" s="635">
        <v>4</v>
      </c>
      <c r="JO72" s="635" t="s">
        <v>783</v>
      </c>
      <c r="JP72" s="635" t="s">
        <v>783</v>
      </c>
      <c r="JQ72" s="635" t="s">
        <v>783</v>
      </c>
      <c r="JR72" s="635" t="s">
        <v>783</v>
      </c>
      <c r="JS72" s="635" t="s">
        <v>783</v>
      </c>
      <c r="JT72" s="635" t="s">
        <v>783</v>
      </c>
      <c r="JU72" s="635" t="s">
        <v>861</v>
      </c>
      <c r="JV72" s="638">
        <v>4676.2831740000001</v>
      </c>
      <c r="JX72" s="225"/>
    </row>
    <row r="73" spans="1:284" ht="16" thickBot="1">
      <c r="A73" s="905" t="s">
        <v>5</v>
      </c>
      <c r="B73" s="79">
        <f t="shared" si="132"/>
        <v>1</v>
      </c>
      <c r="C73" s="871" t="s">
        <v>93</v>
      </c>
      <c r="D73" s="249" t="s">
        <v>162</v>
      </c>
      <c r="E73" s="103" t="s">
        <v>80</v>
      </c>
      <c r="F73" s="888">
        <v>0.2</v>
      </c>
      <c r="G73" s="120">
        <f t="shared" si="131"/>
        <v>56.050000000000018</v>
      </c>
      <c r="H73" s="46"/>
      <c r="I73" s="33">
        <v>0.2</v>
      </c>
      <c r="J73" s="29"/>
      <c r="K73" s="18"/>
      <c r="L73" s="5"/>
      <c r="M73" s="71">
        <v>1</v>
      </c>
      <c r="N73" s="71">
        <v>1</v>
      </c>
      <c r="O73" s="70">
        <v>2</v>
      </c>
      <c r="P73" s="891">
        <f t="shared" si="125"/>
        <v>4</v>
      </c>
      <c r="Q73" s="897">
        <f t="shared" si="129"/>
        <v>2</v>
      </c>
      <c r="R73" s="46"/>
      <c r="S73" s="547">
        <f>I73</f>
        <v>0.2</v>
      </c>
      <c r="T73" s="25"/>
      <c r="U73" s="219">
        <f t="shared" si="126"/>
        <v>15000</v>
      </c>
      <c r="V73" s="219" t="s">
        <v>642</v>
      </c>
      <c r="W73" s="1042">
        <f t="shared" si="133"/>
        <v>15000</v>
      </c>
      <c r="X73" s="537">
        <f t="shared" si="134"/>
        <v>0</v>
      </c>
      <c r="Y73" s="538">
        <f t="shared" si="135"/>
        <v>500</v>
      </c>
      <c r="Z73" s="1034">
        <f t="shared" si="136"/>
        <v>15500</v>
      </c>
      <c r="AA73" s="883"/>
      <c r="AB73" s="270">
        <f t="shared" si="137"/>
        <v>0</v>
      </c>
      <c r="AC73" s="553"/>
      <c r="AD73" s="562">
        <f t="shared" si="138"/>
        <v>0</v>
      </c>
      <c r="AE73" s="518"/>
      <c r="AF73" s="270">
        <f t="shared" si="139"/>
        <v>0</v>
      </c>
      <c r="AG73" s="270"/>
      <c r="AH73" s="562">
        <f t="shared" si="140"/>
        <v>0</v>
      </c>
      <c r="AI73" s="270"/>
      <c r="AJ73" s="228">
        <v>0</v>
      </c>
      <c r="AK73" s="902">
        <v>2021</v>
      </c>
      <c r="AL73" s="902">
        <f t="shared" si="128"/>
        <v>2031</v>
      </c>
      <c r="AM73" s="18" t="str">
        <f t="shared" si="141"/>
        <v xml:space="preserve"> </v>
      </c>
      <c r="AN73" s="747" t="str">
        <f t="shared" si="142"/>
        <v xml:space="preserve"> </v>
      </c>
      <c r="AO73" s="4" t="str">
        <f t="shared" si="143"/>
        <v xml:space="preserve"> </v>
      </c>
      <c r="AP73" s="747" t="str">
        <f t="shared" si="144"/>
        <v xml:space="preserve"> </v>
      </c>
      <c r="AQ73" s="4" t="str">
        <f t="shared" si="145"/>
        <v xml:space="preserve"> </v>
      </c>
      <c r="AR73" s="747" t="str">
        <f t="shared" si="146"/>
        <v xml:space="preserve"> </v>
      </c>
      <c r="AS73" s="4" t="str">
        <f t="shared" si="147"/>
        <v xml:space="preserve"> </v>
      </c>
      <c r="AT73" s="747" t="str">
        <f t="shared" si="148"/>
        <v xml:space="preserve"> </v>
      </c>
      <c r="AU73" s="4" t="str">
        <f t="shared" si="149"/>
        <v xml:space="preserve"> </v>
      </c>
      <c r="AV73" s="747" t="str">
        <f t="shared" si="150"/>
        <v xml:space="preserve"> </v>
      </c>
      <c r="AW73" s="4" t="str">
        <f t="shared" si="151"/>
        <v xml:space="preserve"> </v>
      </c>
      <c r="AX73" s="747" t="str">
        <f t="shared" si="152"/>
        <v xml:space="preserve"> </v>
      </c>
      <c r="AY73" s="4" t="str">
        <f t="shared" si="153"/>
        <v xml:space="preserve"> </v>
      </c>
      <c r="AZ73" s="747" t="str">
        <f t="shared" si="154"/>
        <v xml:space="preserve"> </v>
      </c>
      <c r="BA73" s="4" t="str">
        <f t="shared" si="155"/>
        <v xml:space="preserve"> </v>
      </c>
      <c r="BB73" s="747" t="str">
        <f t="shared" si="156"/>
        <v xml:space="preserve"> </v>
      </c>
      <c r="BC73" s="4" t="str">
        <f t="shared" si="157"/>
        <v xml:space="preserve"> </v>
      </c>
      <c r="BD73" s="747" t="str">
        <f t="shared" si="158"/>
        <v xml:space="preserve"> </v>
      </c>
      <c r="BE73" s="4" t="str">
        <f t="shared" si="159"/>
        <v xml:space="preserve"> </v>
      </c>
      <c r="BF73" s="747" t="str">
        <f t="shared" si="160"/>
        <v xml:space="preserve"> </v>
      </c>
      <c r="BG73" s="4" t="str">
        <f t="shared" si="161"/>
        <v xml:space="preserve"> </v>
      </c>
      <c r="BH73" s="747" t="str">
        <f t="shared" si="162"/>
        <v xml:space="preserve"> </v>
      </c>
      <c r="BI73" s="4" t="str">
        <f t="shared" si="163"/>
        <v xml:space="preserve"> </v>
      </c>
      <c r="BJ73" s="747" t="str">
        <f t="shared" si="164"/>
        <v xml:space="preserve"> </v>
      </c>
      <c r="BK73" s="4" t="str">
        <f t="shared" si="165"/>
        <v xml:space="preserve"> </v>
      </c>
      <c r="BL73" s="747" t="str">
        <f t="shared" si="166"/>
        <v xml:space="preserve"> </v>
      </c>
      <c r="BM73" s="4">
        <f t="shared" si="167"/>
        <v>0.2</v>
      </c>
      <c r="BN73" s="747">
        <f t="shared" si="168"/>
        <v>15500</v>
      </c>
      <c r="BO73" s="4" t="str">
        <f t="shared" si="169"/>
        <v xml:space="preserve"> </v>
      </c>
      <c r="BP73" s="747" t="str">
        <f t="shared" si="170"/>
        <v xml:space="preserve"> </v>
      </c>
      <c r="BQ73" s="133"/>
      <c r="BR73" s="133"/>
      <c r="BS73" s="389"/>
      <c r="BT73" s="389"/>
      <c r="BU73" s="389"/>
      <c r="BV73" s="389"/>
      <c r="BW73" s="389"/>
      <c r="BX73" s="389"/>
      <c r="BY73" s="389"/>
      <c r="BZ73" s="389"/>
      <c r="CA73" s="389"/>
      <c r="CB73" s="163">
        <f t="shared" si="130"/>
        <v>0</v>
      </c>
      <c r="CC73" s="389"/>
      <c r="CD73" s="389"/>
      <c r="CE73" s="596"/>
      <c r="CF73" s="596"/>
      <c r="CG73" s="596"/>
      <c r="CH73" s="596"/>
      <c r="CI73" s="596"/>
      <c r="CJ73" s="596"/>
      <c r="CK73" s="596"/>
      <c r="CL73" s="596"/>
      <c r="CM73" s="596"/>
      <c r="CN73" s="596"/>
      <c r="CO73" s="596"/>
      <c r="CP73" s="596"/>
      <c r="CQ73" s="596"/>
      <c r="CR73" s="596"/>
      <c r="CS73" s="596"/>
      <c r="CT73" s="596"/>
      <c r="CU73" s="596"/>
      <c r="CV73" s="596"/>
      <c r="CW73" s="596"/>
      <c r="CX73" s="596"/>
      <c r="CY73" s="596"/>
      <c r="CZ73" s="596"/>
      <c r="DA73" s="389"/>
      <c r="DB73" s="389"/>
      <c r="DC73" s="389"/>
      <c r="DD73" s="389"/>
      <c r="DE73" s="389"/>
      <c r="DF73" s="389"/>
      <c r="DG73" s="389"/>
      <c r="DH73" s="389"/>
      <c r="DI73" s="389"/>
      <c r="DJ73" s="389"/>
      <c r="DK73" s="389"/>
      <c r="DL73" s="389"/>
      <c r="DM73" s="389"/>
      <c r="DN73" s="389"/>
      <c r="DO73" s="389"/>
      <c r="DP73" s="389"/>
      <c r="DQ73" s="389"/>
      <c r="DR73" s="389"/>
      <c r="DS73" s="389"/>
      <c r="DT73" s="389"/>
      <c r="DU73" s="389"/>
      <c r="DV73" s="389"/>
      <c r="DW73" s="389"/>
      <c r="DX73" s="389"/>
      <c r="DY73" s="389"/>
      <c r="DZ73" s="389"/>
      <c r="EA73" s="389"/>
      <c r="EB73" s="389"/>
      <c r="EC73" s="389"/>
      <c r="ED73" s="389"/>
      <c r="EE73" s="389"/>
      <c r="EF73" s="389"/>
      <c r="EG73" s="389"/>
      <c r="EH73" s="389"/>
      <c r="EI73" s="389"/>
      <c r="EJ73" s="389"/>
      <c r="EK73" s="389"/>
      <c r="EL73" s="389"/>
      <c r="EM73" s="389"/>
      <c r="EN73" s="389"/>
      <c r="EO73" s="389"/>
      <c r="EP73" s="389"/>
      <c r="EQ73" s="389"/>
      <c r="ER73" s="389"/>
      <c r="ES73" s="389"/>
      <c r="ET73" s="389"/>
      <c r="EU73" s="389"/>
      <c r="EV73" s="389"/>
      <c r="EW73" s="389"/>
      <c r="EX73" s="389"/>
      <c r="EY73" s="389"/>
      <c r="EZ73" s="389"/>
      <c r="FA73" s="389"/>
      <c r="FB73" s="389"/>
      <c r="FC73" s="389"/>
      <c r="FD73" s="389"/>
      <c r="FE73" s="389"/>
      <c r="FF73" s="389"/>
      <c r="FG73" s="389"/>
      <c r="FH73" s="389"/>
      <c r="FI73" s="389"/>
      <c r="FJ73" s="389"/>
      <c r="FK73" s="389"/>
      <c r="FL73" s="389"/>
      <c r="FM73" s="389"/>
      <c r="FN73" s="389"/>
      <c r="FO73" s="389"/>
      <c r="FP73" s="389"/>
      <c r="FQ73" s="389"/>
      <c r="FR73" s="389"/>
      <c r="FS73" s="389"/>
      <c r="FT73" s="389"/>
      <c r="FU73" s="389"/>
      <c r="FV73" s="389"/>
      <c r="FW73" s="389"/>
      <c r="FX73" s="634" t="s">
        <v>198</v>
      </c>
      <c r="FY73" s="635">
        <v>21</v>
      </c>
      <c r="FZ73" s="635">
        <v>30289440</v>
      </c>
      <c r="GA73" s="635">
        <v>55</v>
      </c>
      <c r="GB73" s="635" t="s">
        <v>798</v>
      </c>
      <c r="GC73" s="635">
        <v>20</v>
      </c>
      <c r="GD73" s="635">
        <v>2010</v>
      </c>
      <c r="GE73" s="635">
        <v>1</v>
      </c>
      <c r="GF73" s="635" t="s">
        <v>780</v>
      </c>
      <c r="GG73" s="635">
        <v>2</v>
      </c>
      <c r="GH73" s="635">
        <v>1</v>
      </c>
      <c r="GI73" s="635" t="s">
        <v>780</v>
      </c>
      <c r="GJ73" s="635">
        <v>2</v>
      </c>
      <c r="GK73" s="635" t="s">
        <v>781</v>
      </c>
      <c r="GL73" s="635" t="s">
        <v>782</v>
      </c>
      <c r="GM73" s="635">
        <v>66</v>
      </c>
      <c r="GN73" s="635" t="s">
        <v>783</v>
      </c>
      <c r="GO73" s="635">
        <v>0</v>
      </c>
      <c r="GP73" s="635">
        <v>0</v>
      </c>
      <c r="GQ73" s="635">
        <v>4</v>
      </c>
      <c r="GR73" s="635">
        <v>2</v>
      </c>
      <c r="GS73" s="635">
        <v>9</v>
      </c>
      <c r="GT73" s="635" t="s">
        <v>783</v>
      </c>
      <c r="GU73" s="635" t="s">
        <v>783</v>
      </c>
      <c r="GV73" s="635" t="s">
        <v>783</v>
      </c>
      <c r="GW73" s="635" t="s">
        <v>783</v>
      </c>
      <c r="GX73" s="635" t="s">
        <v>783</v>
      </c>
      <c r="GY73" s="635">
        <v>1649</v>
      </c>
      <c r="GZ73" s="635">
        <v>0.76</v>
      </c>
      <c r="HA73" s="635">
        <v>5</v>
      </c>
      <c r="HB73" s="635" t="s">
        <v>783</v>
      </c>
      <c r="HC73" s="635" t="s">
        <v>782</v>
      </c>
      <c r="HD73" s="635">
        <v>150</v>
      </c>
      <c r="HE73" s="635" t="s">
        <v>783</v>
      </c>
      <c r="HF73" s="635">
        <v>0</v>
      </c>
      <c r="HG73" s="635" t="s">
        <v>783</v>
      </c>
      <c r="HH73" s="635">
        <v>0</v>
      </c>
      <c r="HI73" s="635">
        <v>1</v>
      </c>
      <c r="HJ73" s="635">
        <v>45</v>
      </c>
      <c r="HK73" s="635" t="s">
        <v>784</v>
      </c>
      <c r="HL73" s="635" t="s">
        <v>785</v>
      </c>
      <c r="HM73" s="635" t="s">
        <v>783</v>
      </c>
      <c r="HN73" s="635" t="s">
        <v>783</v>
      </c>
      <c r="HO73" s="635" t="s">
        <v>783</v>
      </c>
      <c r="HP73" s="635" t="s">
        <v>783</v>
      </c>
      <c r="HQ73" s="635" t="s">
        <v>783</v>
      </c>
      <c r="HR73" s="635">
        <v>3974452</v>
      </c>
      <c r="HS73" s="635" t="s">
        <v>783</v>
      </c>
      <c r="HT73" s="635" t="s">
        <v>786</v>
      </c>
      <c r="HU73" s="635" t="s">
        <v>787</v>
      </c>
      <c r="HV73" s="635">
        <v>4</v>
      </c>
      <c r="HW73" s="635">
        <v>2014</v>
      </c>
      <c r="HX73" s="635">
        <v>63</v>
      </c>
      <c r="HY73" s="635">
        <v>0</v>
      </c>
      <c r="HZ73" s="635">
        <v>4013</v>
      </c>
      <c r="IA73" s="636">
        <v>41697.500081018516</v>
      </c>
      <c r="IB73" s="635" t="s">
        <v>788</v>
      </c>
      <c r="IC73" s="635">
        <v>3978930</v>
      </c>
      <c r="ID73" s="635">
        <v>2014</v>
      </c>
      <c r="IE73" s="635">
        <v>1712</v>
      </c>
      <c r="IF73" s="635" t="s">
        <v>783</v>
      </c>
      <c r="IG73" s="635" t="s">
        <v>783</v>
      </c>
      <c r="IH73" s="635" t="s">
        <v>783</v>
      </c>
      <c r="II73" s="635" t="s">
        <v>783</v>
      </c>
      <c r="IJ73" s="635" t="s">
        <v>783</v>
      </c>
      <c r="IK73" s="635" t="s">
        <v>783</v>
      </c>
      <c r="IL73" s="635" t="s">
        <v>783</v>
      </c>
      <c r="IM73" s="635" t="s">
        <v>783</v>
      </c>
      <c r="IN73" s="635" t="s">
        <v>783</v>
      </c>
      <c r="IO73" s="635">
        <v>1649</v>
      </c>
      <c r="IP73" s="636">
        <v>37477.354571759257</v>
      </c>
      <c r="IQ73" s="635">
        <v>2</v>
      </c>
      <c r="IR73" s="635" t="s">
        <v>793</v>
      </c>
      <c r="IS73" s="635">
        <v>9</v>
      </c>
      <c r="IT73" s="637">
        <v>41275</v>
      </c>
      <c r="IU73" s="635" t="s">
        <v>783</v>
      </c>
      <c r="IV73" s="635" t="s">
        <v>783</v>
      </c>
      <c r="IW73" s="635" t="s">
        <v>783</v>
      </c>
      <c r="IX73" s="635" t="s">
        <v>781</v>
      </c>
      <c r="IY73" s="635">
        <v>45</v>
      </c>
      <c r="IZ73" s="635" t="s">
        <v>789</v>
      </c>
      <c r="JA73" s="635" t="s">
        <v>783</v>
      </c>
      <c r="JB73" s="635" t="s">
        <v>783</v>
      </c>
      <c r="JC73" s="635" t="s">
        <v>783</v>
      </c>
      <c r="JD73" s="635">
        <v>329429</v>
      </c>
      <c r="JE73" s="635" t="s">
        <v>783</v>
      </c>
      <c r="JF73" s="635" t="s">
        <v>783</v>
      </c>
      <c r="JG73" s="635" t="s">
        <v>815</v>
      </c>
      <c r="JH73" s="635">
        <v>55</v>
      </c>
      <c r="JI73" s="635" t="s">
        <v>783</v>
      </c>
      <c r="JJ73" s="635" t="s">
        <v>783</v>
      </c>
      <c r="JK73" s="635" t="s">
        <v>783</v>
      </c>
      <c r="JL73" s="635" t="s">
        <v>790</v>
      </c>
      <c r="JM73" s="635">
        <v>4</v>
      </c>
      <c r="JN73" s="635">
        <v>3</v>
      </c>
      <c r="JO73" s="635" t="s">
        <v>783</v>
      </c>
      <c r="JP73" s="635" t="s">
        <v>783</v>
      </c>
      <c r="JQ73" s="635" t="s">
        <v>783</v>
      </c>
      <c r="JR73" s="635" t="s">
        <v>783</v>
      </c>
      <c r="JS73" s="635" t="s">
        <v>783</v>
      </c>
      <c r="JT73" s="635" t="s">
        <v>783</v>
      </c>
      <c r="JU73" s="635" t="s">
        <v>862</v>
      </c>
      <c r="JV73" s="638">
        <v>4010.0851579999999</v>
      </c>
      <c r="JX73" s="225"/>
    </row>
    <row r="74" spans="1:284" ht="16" thickBot="1">
      <c r="A74" s="905" t="s">
        <v>5</v>
      </c>
      <c r="B74" s="79">
        <f t="shared" si="132"/>
        <v>1</v>
      </c>
      <c r="C74" s="871" t="s">
        <v>61</v>
      </c>
      <c r="D74" s="249" t="s">
        <v>135</v>
      </c>
      <c r="E74" s="103" t="s">
        <v>213</v>
      </c>
      <c r="F74" s="888">
        <v>0.54</v>
      </c>
      <c r="G74" s="120">
        <f t="shared" si="131"/>
        <v>56.590000000000018</v>
      </c>
      <c r="H74" s="46"/>
      <c r="I74" s="33">
        <v>0.54</v>
      </c>
      <c r="J74" s="29"/>
      <c r="K74" s="18"/>
      <c r="L74" s="5"/>
      <c r="M74" s="71">
        <v>1</v>
      </c>
      <c r="N74" s="71">
        <v>1</v>
      </c>
      <c r="O74" s="70">
        <v>3</v>
      </c>
      <c r="P74" s="891">
        <f t="shared" si="125"/>
        <v>5</v>
      </c>
      <c r="Q74" s="897">
        <f t="shared" si="129"/>
        <v>3</v>
      </c>
      <c r="R74" s="46"/>
      <c r="S74" s="585">
        <v>0.54</v>
      </c>
      <c r="T74" s="25"/>
      <c r="U74" s="219">
        <f t="shared" si="126"/>
        <v>40500</v>
      </c>
      <c r="V74" s="219" t="s">
        <v>642</v>
      </c>
      <c r="W74" s="1042">
        <f t="shared" si="133"/>
        <v>40500</v>
      </c>
      <c r="X74" s="537">
        <f t="shared" si="134"/>
        <v>0</v>
      </c>
      <c r="Y74" s="538">
        <f t="shared" si="135"/>
        <v>500</v>
      </c>
      <c r="Z74" s="1034">
        <f t="shared" si="136"/>
        <v>41000</v>
      </c>
      <c r="AA74" s="883"/>
      <c r="AB74" s="270">
        <f t="shared" si="137"/>
        <v>0</v>
      </c>
      <c r="AC74" s="553"/>
      <c r="AD74" s="562">
        <f t="shared" si="138"/>
        <v>0</v>
      </c>
      <c r="AE74" s="518"/>
      <c r="AF74" s="270">
        <f t="shared" si="139"/>
        <v>0</v>
      </c>
      <c r="AG74" s="270"/>
      <c r="AH74" s="562">
        <f t="shared" si="140"/>
        <v>0</v>
      </c>
      <c r="AI74" s="270"/>
      <c r="AJ74" s="228">
        <v>0</v>
      </c>
      <c r="AK74" s="902">
        <v>2021</v>
      </c>
      <c r="AL74" s="902">
        <f t="shared" si="128"/>
        <v>2031</v>
      </c>
      <c r="AM74" s="18" t="str">
        <f t="shared" si="141"/>
        <v xml:space="preserve"> </v>
      </c>
      <c r="AN74" s="747" t="str">
        <f t="shared" si="142"/>
        <v xml:space="preserve"> </v>
      </c>
      <c r="AO74" s="4" t="str">
        <f t="shared" si="143"/>
        <v xml:space="preserve"> </v>
      </c>
      <c r="AP74" s="747" t="str">
        <f t="shared" si="144"/>
        <v xml:space="preserve"> </v>
      </c>
      <c r="AQ74" s="4" t="str">
        <f t="shared" si="145"/>
        <v xml:space="preserve"> </v>
      </c>
      <c r="AR74" s="747" t="str">
        <f t="shared" si="146"/>
        <v xml:space="preserve"> </v>
      </c>
      <c r="AS74" s="4" t="str">
        <f t="shared" si="147"/>
        <v xml:space="preserve"> </v>
      </c>
      <c r="AT74" s="747" t="str">
        <f t="shared" si="148"/>
        <v xml:space="preserve"> </v>
      </c>
      <c r="AU74" s="4" t="str">
        <f t="shared" si="149"/>
        <v xml:space="preserve"> </v>
      </c>
      <c r="AV74" s="747" t="str">
        <f t="shared" si="150"/>
        <v xml:space="preserve"> </v>
      </c>
      <c r="AW74" s="4" t="str">
        <f t="shared" si="151"/>
        <v xml:space="preserve"> </v>
      </c>
      <c r="AX74" s="747" t="str">
        <f t="shared" si="152"/>
        <v xml:space="preserve"> </v>
      </c>
      <c r="AY74" s="4" t="str">
        <f t="shared" si="153"/>
        <v xml:space="preserve"> </v>
      </c>
      <c r="AZ74" s="747" t="str">
        <f t="shared" si="154"/>
        <v xml:space="preserve"> </v>
      </c>
      <c r="BA74" s="4" t="str">
        <f t="shared" si="155"/>
        <v xml:space="preserve"> </v>
      </c>
      <c r="BB74" s="747" t="str">
        <f t="shared" si="156"/>
        <v xml:space="preserve"> </v>
      </c>
      <c r="BC74" s="4" t="str">
        <f t="shared" si="157"/>
        <v xml:space="preserve"> </v>
      </c>
      <c r="BD74" s="747" t="str">
        <f t="shared" si="158"/>
        <v xml:space="preserve"> </v>
      </c>
      <c r="BE74" s="4" t="str">
        <f t="shared" si="159"/>
        <v xml:space="preserve"> </v>
      </c>
      <c r="BF74" s="747" t="str">
        <f t="shared" si="160"/>
        <v xml:space="preserve"> </v>
      </c>
      <c r="BG74" s="4" t="str">
        <f t="shared" si="161"/>
        <v xml:space="preserve"> </v>
      </c>
      <c r="BH74" s="747" t="str">
        <f t="shared" si="162"/>
        <v xml:space="preserve"> </v>
      </c>
      <c r="BI74" s="4" t="str">
        <f t="shared" si="163"/>
        <v xml:space="preserve"> </v>
      </c>
      <c r="BJ74" s="747" t="str">
        <f t="shared" si="164"/>
        <v xml:space="preserve"> </v>
      </c>
      <c r="BK74" s="4" t="str">
        <f t="shared" si="165"/>
        <v xml:space="preserve"> </v>
      </c>
      <c r="BL74" s="747" t="str">
        <f t="shared" si="166"/>
        <v xml:space="preserve"> </v>
      </c>
      <c r="BM74" s="4">
        <f t="shared" si="167"/>
        <v>0.54</v>
      </c>
      <c r="BN74" s="747">
        <f t="shared" si="168"/>
        <v>41000</v>
      </c>
      <c r="BO74" s="4" t="str">
        <f t="shared" si="169"/>
        <v xml:space="preserve"> </v>
      </c>
      <c r="BP74" s="747" t="str">
        <f t="shared" si="170"/>
        <v xml:space="preserve"> </v>
      </c>
      <c r="BQ74" s="133"/>
      <c r="BR74" s="133"/>
      <c r="BS74" s="389"/>
      <c r="BT74" s="389"/>
      <c r="BU74" s="389"/>
      <c r="BV74" s="389"/>
      <c r="BW74" s="389"/>
      <c r="BX74" s="389"/>
      <c r="BY74" s="389"/>
      <c r="BZ74" s="389"/>
      <c r="CA74" s="389"/>
      <c r="CB74" s="163">
        <f t="shared" si="130"/>
        <v>0</v>
      </c>
      <c r="CC74" s="389"/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389"/>
      <c r="DN74" s="389"/>
      <c r="DO74" s="389"/>
      <c r="DP74" s="389"/>
      <c r="DQ74" s="389"/>
      <c r="DR74" s="389"/>
      <c r="DS74" s="389"/>
      <c r="DT74" s="389"/>
      <c r="DU74" s="389"/>
      <c r="DV74" s="389"/>
      <c r="DW74" s="389"/>
      <c r="DX74" s="389"/>
      <c r="DY74" s="389"/>
      <c r="DZ74" s="389"/>
      <c r="EA74" s="389"/>
      <c r="EB74" s="389"/>
      <c r="EC74" s="389"/>
      <c r="ED74" s="389"/>
      <c r="EE74" s="389"/>
      <c r="EF74" s="389"/>
      <c r="EG74" s="389"/>
      <c r="EH74" s="389"/>
      <c r="EI74" s="389"/>
      <c r="EJ74" s="389"/>
      <c r="EK74" s="389"/>
      <c r="EL74" s="389"/>
      <c r="EM74" s="389"/>
      <c r="EN74" s="389"/>
      <c r="EO74" s="389"/>
      <c r="EP74" s="389"/>
      <c r="EQ74" s="389"/>
      <c r="ER74" s="389"/>
      <c r="ES74" s="389"/>
      <c r="ET74" s="389"/>
      <c r="EU74" s="389"/>
      <c r="EV74" s="389"/>
      <c r="EW74" s="389"/>
      <c r="EX74" s="389"/>
      <c r="EY74" s="389"/>
      <c r="EZ74" s="389"/>
      <c r="FA74" s="389"/>
      <c r="FB74" s="389"/>
      <c r="FC74" s="389"/>
      <c r="FD74" s="389"/>
      <c r="FE74" s="389"/>
      <c r="FF74" s="389"/>
      <c r="FG74" s="389"/>
      <c r="FH74" s="389"/>
      <c r="FI74" s="389"/>
      <c r="FJ74" s="389"/>
      <c r="FK74" s="389"/>
      <c r="FL74" s="389"/>
      <c r="FM74" s="389"/>
      <c r="FN74" s="389"/>
      <c r="FO74" s="389"/>
      <c r="FP74" s="389"/>
      <c r="FQ74" s="389"/>
      <c r="FR74" s="389"/>
      <c r="FS74" s="389"/>
      <c r="FT74" s="389"/>
      <c r="FU74" s="389"/>
      <c r="FV74" s="389"/>
      <c r="FW74" s="389"/>
      <c r="FX74" s="634" t="s">
        <v>198</v>
      </c>
      <c r="FY74" s="635">
        <v>46</v>
      </c>
      <c r="FZ74" s="635">
        <v>36244981</v>
      </c>
      <c r="GA74" s="635">
        <v>55</v>
      </c>
      <c r="GB74" s="635" t="s">
        <v>798</v>
      </c>
      <c r="GC74" s="635">
        <v>20</v>
      </c>
      <c r="GD74" s="635">
        <v>2011</v>
      </c>
      <c r="GE74" s="635">
        <v>1</v>
      </c>
      <c r="GF74" s="635" t="s">
        <v>780</v>
      </c>
      <c r="GG74" s="635">
        <v>2</v>
      </c>
      <c r="GH74" s="635">
        <v>1</v>
      </c>
      <c r="GI74" s="635" t="s">
        <v>780</v>
      </c>
      <c r="GJ74" s="635">
        <v>2</v>
      </c>
      <c r="GK74" s="635" t="s">
        <v>781</v>
      </c>
      <c r="GL74" s="635" t="s">
        <v>782</v>
      </c>
      <c r="GM74" s="635">
        <v>66</v>
      </c>
      <c r="GN74" s="635" t="s">
        <v>783</v>
      </c>
      <c r="GO74" s="635">
        <v>0</v>
      </c>
      <c r="GP74" s="635">
        <v>0</v>
      </c>
      <c r="GQ74" s="635">
        <v>4</v>
      </c>
      <c r="GR74" s="635">
        <v>2</v>
      </c>
      <c r="GS74" s="635">
        <v>9</v>
      </c>
      <c r="GT74" s="635" t="s">
        <v>783</v>
      </c>
      <c r="GU74" s="635" t="s">
        <v>783</v>
      </c>
      <c r="GV74" s="635" t="s">
        <v>783</v>
      </c>
      <c r="GW74" s="635" t="s">
        <v>783</v>
      </c>
      <c r="GX74" s="635" t="s">
        <v>783</v>
      </c>
      <c r="GY74" s="635">
        <v>1649</v>
      </c>
      <c r="GZ74" s="635">
        <v>0.33</v>
      </c>
      <c r="HA74" s="635">
        <v>5</v>
      </c>
      <c r="HB74" s="635" t="s">
        <v>783</v>
      </c>
      <c r="HC74" s="635" t="s">
        <v>782</v>
      </c>
      <c r="HD74" s="635">
        <v>35</v>
      </c>
      <c r="HE74" s="635" t="s">
        <v>783</v>
      </c>
      <c r="HF74" s="635">
        <v>0</v>
      </c>
      <c r="HG74" s="635" t="s">
        <v>783</v>
      </c>
      <c r="HH74" s="635">
        <v>0</v>
      </c>
      <c r="HI74" s="635">
        <v>1</v>
      </c>
      <c r="HJ74" s="635">
        <v>45</v>
      </c>
      <c r="HK74" s="635" t="s">
        <v>784</v>
      </c>
      <c r="HL74" s="635" t="s">
        <v>785</v>
      </c>
      <c r="HM74" s="635" t="s">
        <v>783</v>
      </c>
      <c r="HN74" s="635" t="s">
        <v>783</v>
      </c>
      <c r="HO74" s="635" t="s">
        <v>783</v>
      </c>
      <c r="HP74" s="635" t="s">
        <v>783</v>
      </c>
      <c r="HQ74" s="635" t="s">
        <v>783</v>
      </c>
      <c r="HR74" s="635">
        <v>3979236</v>
      </c>
      <c r="HS74" s="635" t="s">
        <v>783</v>
      </c>
      <c r="HT74" s="635" t="s">
        <v>786</v>
      </c>
      <c r="HU74" s="635" t="s">
        <v>787</v>
      </c>
      <c r="HV74" s="635">
        <v>4</v>
      </c>
      <c r="HW74" s="635">
        <v>2016</v>
      </c>
      <c r="HX74" s="635">
        <v>63</v>
      </c>
      <c r="HY74" s="635">
        <v>0</v>
      </c>
      <c r="HZ74" s="635">
        <v>1743</v>
      </c>
      <c r="IA74" s="636">
        <v>42374.403182870374</v>
      </c>
      <c r="IB74" s="635" t="s">
        <v>788</v>
      </c>
      <c r="IC74" s="635">
        <v>3974758</v>
      </c>
      <c r="ID74" s="635">
        <v>2016</v>
      </c>
      <c r="IE74" s="635">
        <v>1712</v>
      </c>
      <c r="IF74" s="635" t="s">
        <v>783</v>
      </c>
      <c r="IG74" s="635" t="s">
        <v>783</v>
      </c>
      <c r="IH74" s="635" t="s">
        <v>783</v>
      </c>
      <c r="II74" s="635" t="s">
        <v>783</v>
      </c>
      <c r="IJ74" s="635" t="s">
        <v>783</v>
      </c>
      <c r="IK74" s="635" t="s">
        <v>783</v>
      </c>
      <c r="IL74" s="635" t="s">
        <v>783</v>
      </c>
      <c r="IM74" s="635" t="s">
        <v>783</v>
      </c>
      <c r="IN74" s="635" t="s">
        <v>783</v>
      </c>
      <c r="IO74" s="635">
        <v>1649</v>
      </c>
      <c r="IP74" s="636">
        <v>41004.418078703704</v>
      </c>
      <c r="IQ74" s="635">
        <v>2</v>
      </c>
      <c r="IR74" s="635" t="s">
        <v>793</v>
      </c>
      <c r="IS74" s="635">
        <v>9</v>
      </c>
      <c r="IT74" s="637">
        <v>41275</v>
      </c>
      <c r="IU74" s="635" t="s">
        <v>783</v>
      </c>
      <c r="IV74" s="635" t="s">
        <v>783</v>
      </c>
      <c r="IW74" s="635" t="s">
        <v>783</v>
      </c>
      <c r="IX74" s="635" t="s">
        <v>781</v>
      </c>
      <c r="IY74" s="635">
        <v>45</v>
      </c>
      <c r="IZ74" s="635" t="s">
        <v>789</v>
      </c>
      <c r="JA74" s="635" t="s">
        <v>783</v>
      </c>
      <c r="JB74" s="635" t="s">
        <v>783</v>
      </c>
      <c r="JC74" s="635" t="s">
        <v>783</v>
      </c>
      <c r="JD74" s="635">
        <v>329429</v>
      </c>
      <c r="JE74" s="635" t="s">
        <v>783</v>
      </c>
      <c r="JF74" s="635" t="s">
        <v>783</v>
      </c>
      <c r="JG74" s="635" t="s">
        <v>815</v>
      </c>
      <c r="JH74" s="635">
        <v>55</v>
      </c>
      <c r="JI74" s="635" t="s">
        <v>783</v>
      </c>
      <c r="JJ74" s="635" t="s">
        <v>783</v>
      </c>
      <c r="JK74" s="635" t="s">
        <v>783</v>
      </c>
      <c r="JL74" s="635" t="s">
        <v>790</v>
      </c>
      <c r="JM74" s="635">
        <v>4</v>
      </c>
      <c r="JN74" s="635">
        <v>3</v>
      </c>
      <c r="JO74" s="635" t="s">
        <v>783</v>
      </c>
      <c r="JP74" s="635">
        <v>10711928</v>
      </c>
      <c r="JQ74" s="635">
        <v>2011</v>
      </c>
      <c r="JR74" s="635">
        <v>3</v>
      </c>
      <c r="JS74" s="635" t="s">
        <v>783</v>
      </c>
      <c r="JT74" s="635" t="s">
        <v>783</v>
      </c>
      <c r="JU74" s="635" t="s">
        <v>863</v>
      </c>
      <c r="JV74" s="638">
        <v>1985.9931799999999</v>
      </c>
      <c r="JX74" s="225"/>
    </row>
    <row r="75" spans="1:284" ht="16" thickBot="1">
      <c r="A75" s="905" t="s">
        <v>5</v>
      </c>
      <c r="B75" s="79">
        <f t="shared" si="132"/>
        <v>1</v>
      </c>
      <c r="C75" s="871" t="s">
        <v>21</v>
      </c>
      <c r="D75" s="249" t="s">
        <v>168</v>
      </c>
      <c r="E75" s="103" t="s">
        <v>162</v>
      </c>
      <c r="F75" s="888">
        <v>0.63</v>
      </c>
      <c r="G75" s="120">
        <f t="shared" si="131"/>
        <v>57.22000000000002</v>
      </c>
      <c r="H75" s="46"/>
      <c r="I75" s="33">
        <v>0.63</v>
      </c>
      <c r="J75" s="29"/>
      <c r="K75" s="18"/>
      <c r="L75" s="5"/>
      <c r="M75" s="71">
        <v>2</v>
      </c>
      <c r="N75" s="71">
        <v>1</v>
      </c>
      <c r="O75" s="70">
        <v>3</v>
      </c>
      <c r="P75" s="891">
        <f t="shared" si="125"/>
        <v>6</v>
      </c>
      <c r="Q75" s="897">
        <f t="shared" si="129"/>
        <v>6</v>
      </c>
      <c r="R75" s="46"/>
      <c r="S75" s="547">
        <f>I75</f>
        <v>0.63</v>
      </c>
      <c r="T75" s="25"/>
      <c r="U75" s="219">
        <f t="shared" si="126"/>
        <v>47250</v>
      </c>
      <c r="V75" s="219" t="s">
        <v>642</v>
      </c>
      <c r="W75" s="1042">
        <f t="shared" si="133"/>
        <v>47250</v>
      </c>
      <c r="X75" s="537">
        <f t="shared" si="134"/>
        <v>0</v>
      </c>
      <c r="Y75" s="538">
        <f t="shared" si="135"/>
        <v>500</v>
      </c>
      <c r="Z75" s="1034">
        <f t="shared" si="136"/>
        <v>47750</v>
      </c>
      <c r="AA75" s="883"/>
      <c r="AB75" s="270">
        <f t="shared" si="137"/>
        <v>0</v>
      </c>
      <c r="AC75" s="553"/>
      <c r="AD75" s="562">
        <f t="shared" si="138"/>
        <v>0</v>
      </c>
      <c r="AE75" s="518"/>
      <c r="AF75" s="270">
        <f t="shared" si="139"/>
        <v>0</v>
      </c>
      <c r="AG75" s="270"/>
      <c r="AH75" s="562">
        <f t="shared" si="140"/>
        <v>0</v>
      </c>
      <c r="AI75" s="270"/>
      <c r="AJ75" s="228">
        <v>0</v>
      </c>
      <c r="AK75" s="902">
        <v>2021</v>
      </c>
      <c r="AL75" s="902">
        <f t="shared" si="128"/>
        <v>2031</v>
      </c>
      <c r="AM75" s="18" t="str">
        <f t="shared" si="141"/>
        <v xml:space="preserve"> </v>
      </c>
      <c r="AN75" s="747" t="str">
        <f t="shared" si="142"/>
        <v xml:space="preserve"> </v>
      </c>
      <c r="AO75" s="4" t="str">
        <f t="shared" si="143"/>
        <v xml:space="preserve"> </v>
      </c>
      <c r="AP75" s="747" t="str">
        <f t="shared" si="144"/>
        <v xml:space="preserve"> </v>
      </c>
      <c r="AQ75" s="4" t="str">
        <f t="shared" si="145"/>
        <v xml:space="preserve"> </v>
      </c>
      <c r="AR75" s="747" t="str">
        <f t="shared" si="146"/>
        <v xml:space="preserve"> </v>
      </c>
      <c r="AS75" s="4" t="str">
        <f t="shared" si="147"/>
        <v xml:space="preserve"> </v>
      </c>
      <c r="AT75" s="747" t="str">
        <f t="shared" si="148"/>
        <v xml:space="preserve"> </v>
      </c>
      <c r="AU75" s="4" t="str">
        <f t="shared" si="149"/>
        <v xml:space="preserve"> </v>
      </c>
      <c r="AV75" s="747" t="str">
        <f t="shared" si="150"/>
        <v xml:space="preserve"> </v>
      </c>
      <c r="AW75" s="4" t="str">
        <f t="shared" si="151"/>
        <v xml:space="preserve"> </v>
      </c>
      <c r="AX75" s="747" t="str">
        <f t="shared" si="152"/>
        <v xml:space="preserve"> </v>
      </c>
      <c r="AY75" s="4" t="str">
        <f t="shared" si="153"/>
        <v xml:space="preserve"> </v>
      </c>
      <c r="AZ75" s="747" t="str">
        <f t="shared" si="154"/>
        <v xml:space="preserve"> </v>
      </c>
      <c r="BA75" s="4" t="str">
        <f t="shared" si="155"/>
        <v xml:space="preserve"> </v>
      </c>
      <c r="BB75" s="747" t="str">
        <f t="shared" si="156"/>
        <v xml:space="preserve"> </v>
      </c>
      <c r="BC75" s="4" t="str">
        <f t="shared" si="157"/>
        <v xml:space="preserve"> </v>
      </c>
      <c r="BD75" s="747" t="str">
        <f t="shared" si="158"/>
        <v xml:space="preserve"> </v>
      </c>
      <c r="BE75" s="4" t="str">
        <f t="shared" si="159"/>
        <v xml:space="preserve"> </v>
      </c>
      <c r="BF75" s="747" t="str">
        <f t="shared" si="160"/>
        <v xml:space="preserve"> </v>
      </c>
      <c r="BG75" s="4" t="str">
        <f t="shared" si="161"/>
        <v xml:space="preserve"> </v>
      </c>
      <c r="BH75" s="747" t="str">
        <f t="shared" si="162"/>
        <v xml:space="preserve"> </v>
      </c>
      <c r="BI75" s="4" t="str">
        <f t="shared" si="163"/>
        <v xml:space="preserve"> </v>
      </c>
      <c r="BJ75" s="747" t="str">
        <f t="shared" si="164"/>
        <v xml:space="preserve"> </v>
      </c>
      <c r="BK75" s="4" t="str">
        <f t="shared" si="165"/>
        <v xml:space="preserve"> </v>
      </c>
      <c r="BL75" s="747" t="str">
        <f t="shared" si="166"/>
        <v xml:space="preserve"> </v>
      </c>
      <c r="BM75" s="4">
        <f t="shared" si="167"/>
        <v>0.63</v>
      </c>
      <c r="BN75" s="747">
        <f t="shared" si="168"/>
        <v>47750</v>
      </c>
      <c r="BO75" s="4" t="str">
        <f t="shared" si="169"/>
        <v xml:space="preserve"> </v>
      </c>
      <c r="BP75" s="747" t="str">
        <f t="shared" si="170"/>
        <v xml:space="preserve"> </v>
      </c>
      <c r="BQ75" s="133"/>
      <c r="BR75" s="133"/>
      <c r="BS75" s="389"/>
      <c r="BT75" s="596"/>
      <c r="BU75" s="596"/>
      <c r="BV75" s="389"/>
      <c r="BW75" s="389"/>
      <c r="BX75" s="389"/>
      <c r="BY75" s="389"/>
      <c r="BZ75" s="389"/>
      <c r="CA75" s="389"/>
      <c r="CB75" s="163">
        <f t="shared" si="130"/>
        <v>0</v>
      </c>
      <c r="CC75" s="389"/>
      <c r="CD75" s="389"/>
      <c r="CE75" s="389"/>
      <c r="CF75" s="389"/>
      <c r="CG75" s="389"/>
      <c r="CH75" s="389"/>
      <c r="CI75" s="389"/>
      <c r="CJ75" s="389"/>
      <c r="CK75" s="389"/>
      <c r="CL75" s="389"/>
      <c r="CM75" s="389"/>
      <c r="CN75" s="389"/>
      <c r="CO75" s="389"/>
      <c r="CP75" s="389"/>
      <c r="CQ75" s="389"/>
      <c r="CR75" s="389"/>
      <c r="CS75" s="389"/>
      <c r="CT75" s="389"/>
      <c r="CU75" s="389"/>
      <c r="CV75" s="389"/>
      <c r="CW75" s="389"/>
      <c r="CX75" s="389"/>
      <c r="CY75" s="389"/>
      <c r="CZ75" s="389"/>
      <c r="DA75" s="389"/>
      <c r="DB75" s="389"/>
      <c r="DC75" s="389"/>
      <c r="DD75" s="389"/>
      <c r="DE75" s="389"/>
      <c r="DF75" s="389"/>
      <c r="DG75" s="389"/>
      <c r="DH75" s="389"/>
      <c r="DI75" s="389"/>
      <c r="DJ75" s="389"/>
      <c r="DK75" s="389"/>
      <c r="DL75" s="389"/>
      <c r="DM75" s="389"/>
      <c r="DN75" s="389"/>
      <c r="DO75" s="389"/>
      <c r="DP75" s="389"/>
      <c r="DQ75" s="389"/>
      <c r="DR75" s="389"/>
      <c r="DS75" s="389"/>
      <c r="DT75" s="389"/>
      <c r="DU75" s="389"/>
      <c r="DV75" s="389"/>
      <c r="DW75" s="389"/>
      <c r="DX75" s="389"/>
      <c r="DY75" s="389"/>
      <c r="DZ75" s="389"/>
      <c r="EA75" s="389"/>
      <c r="EB75" s="389"/>
      <c r="EC75" s="389"/>
      <c r="ED75" s="389"/>
      <c r="EE75" s="389"/>
      <c r="EF75" s="389"/>
      <c r="EG75" s="389"/>
      <c r="EH75" s="389"/>
      <c r="EI75" s="389"/>
      <c r="EJ75" s="389"/>
      <c r="EK75" s="389"/>
      <c r="EL75" s="389"/>
      <c r="EM75" s="389"/>
      <c r="EN75" s="389"/>
      <c r="EO75" s="389"/>
      <c r="EP75" s="389"/>
      <c r="EQ75" s="389"/>
      <c r="ER75" s="389"/>
      <c r="ES75" s="389"/>
      <c r="ET75" s="389"/>
      <c r="EU75" s="389"/>
      <c r="EV75" s="389"/>
      <c r="EW75" s="389"/>
      <c r="EX75" s="389"/>
      <c r="EY75" s="389"/>
      <c r="EZ75" s="389"/>
      <c r="FA75" s="389"/>
      <c r="FB75" s="389"/>
      <c r="FC75" s="389"/>
      <c r="FD75" s="389"/>
      <c r="FE75" s="389"/>
      <c r="FF75" s="389"/>
      <c r="FG75" s="389"/>
      <c r="FH75" s="389"/>
      <c r="FI75" s="389"/>
      <c r="FJ75" s="389"/>
      <c r="FK75" s="389"/>
      <c r="FL75" s="389"/>
      <c r="FM75" s="389"/>
      <c r="FN75" s="389"/>
      <c r="FO75" s="389"/>
      <c r="FP75" s="389"/>
      <c r="FQ75" s="389"/>
      <c r="FR75" s="389"/>
      <c r="FS75" s="389"/>
      <c r="FT75" s="389"/>
      <c r="FU75" s="389"/>
      <c r="FV75" s="389"/>
      <c r="FW75" s="389"/>
      <c r="FX75" s="634" t="s">
        <v>198</v>
      </c>
      <c r="FY75" s="635">
        <v>55</v>
      </c>
      <c r="FZ75" s="635">
        <v>30289442</v>
      </c>
      <c r="GA75" s="635">
        <v>55</v>
      </c>
      <c r="GB75" s="635" t="s">
        <v>798</v>
      </c>
      <c r="GC75" s="635">
        <v>20</v>
      </c>
      <c r="GD75" s="635">
        <v>2010</v>
      </c>
      <c r="GE75" s="635">
        <v>1</v>
      </c>
      <c r="GF75" s="635" t="s">
        <v>780</v>
      </c>
      <c r="GG75" s="635">
        <v>2</v>
      </c>
      <c r="GH75" s="635">
        <v>1</v>
      </c>
      <c r="GI75" s="635" t="s">
        <v>780</v>
      </c>
      <c r="GJ75" s="635">
        <v>2</v>
      </c>
      <c r="GK75" s="635" t="s">
        <v>781</v>
      </c>
      <c r="GL75" s="635" t="s">
        <v>782</v>
      </c>
      <c r="GM75" s="635">
        <v>66</v>
      </c>
      <c r="GN75" s="635" t="s">
        <v>783</v>
      </c>
      <c r="GO75" s="635">
        <v>0</v>
      </c>
      <c r="GP75" s="635">
        <v>0</v>
      </c>
      <c r="GQ75" s="635">
        <v>4</v>
      </c>
      <c r="GR75" s="635">
        <v>2</v>
      </c>
      <c r="GS75" s="635">
        <v>9</v>
      </c>
      <c r="GT75" s="635" t="s">
        <v>783</v>
      </c>
      <c r="GU75" s="635" t="s">
        <v>783</v>
      </c>
      <c r="GV75" s="635" t="s">
        <v>783</v>
      </c>
      <c r="GW75" s="635" t="s">
        <v>783</v>
      </c>
      <c r="GX75" s="635" t="s">
        <v>783</v>
      </c>
      <c r="GY75" s="635">
        <v>1649</v>
      </c>
      <c r="GZ75" s="635">
        <v>1.21</v>
      </c>
      <c r="HA75" s="635">
        <v>5</v>
      </c>
      <c r="HB75" s="635" t="s">
        <v>783</v>
      </c>
      <c r="HC75" s="635" t="s">
        <v>782</v>
      </c>
      <c r="HD75" s="635">
        <v>150</v>
      </c>
      <c r="HE75" s="635" t="s">
        <v>783</v>
      </c>
      <c r="HF75" s="635">
        <v>0</v>
      </c>
      <c r="HG75" s="635" t="s">
        <v>783</v>
      </c>
      <c r="HH75" s="635">
        <v>0</v>
      </c>
      <c r="HI75" s="635">
        <v>1</v>
      </c>
      <c r="HJ75" s="635">
        <v>45</v>
      </c>
      <c r="HK75" s="635" t="s">
        <v>784</v>
      </c>
      <c r="HL75" s="635" t="s">
        <v>785</v>
      </c>
      <c r="HM75" s="635" t="s">
        <v>783</v>
      </c>
      <c r="HN75" s="635" t="s">
        <v>783</v>
      </c>
      <c r="HO75" s="635" t="s">
        <v>783</v>
      </c>
      <c r="HP75" s="635" t="s">
        <v>783</v>
      </c>
      <c r="HQ75" s="635" t="s">
        <v>783</v>
      </c>
      <c r="HR75" s="635">
        <v>3975627</v>
      </c>
      <c r="HS75" s="635" t="s">
        <v>783</v>
      </c>
      <c r="HT75" s="635" t="s">
        <v>786</v>
      </c>
      <c r="HU75" s="635" t="s">
        <v>787</v>
      </c>
      <c r="HV75" s="635">
        <v>4</v>
      </c>
      <c r="HW75" s="635">
        <v>2014</v>
      </c>
      <c r="HX75" s="635">
        <v>63</v>
      </c>
      <c r="HY75" s="635">
        <v>0</v>
      </c>
      <c r="HZ75" s="635">
        <v>6389</v>
      </c>
      <c r="IA75" s="636">
        <v>41697.500081018516</v>
      </c>
      <c r="IB75" s="635" t="s">
        <v>788</v>
      </c>
      <c r="IC75" s="635">
        <v>3980105</v>
      </c>
      <c r="ID75" s="635">
        <v>2014</v>
      </c>
      <c r="IE75" s="635">
        <v>1712</v>
      </c>
      <c r="IF75" s="635" t="s">
        <v>783</v>
      </c>
      <c r="IG75" s="635" t="s">
        <v>783</v>
      </c>
      <c r="IH75" s="635" t="s">
        <v>783</v>
      </c>
      <c r="II75" s="635" t="s">
        <v>783</v>
      </c>
      <c r="IJ75" s="635" t="s">
        <v>783</v>
      </c>
      <c r="IK75" s="635" t="s">
        <v>783</v>
      </c>
      <c r="IL75" s="635" t="s">
        <v>783</v>
      </c>
      <c r="IM75" s="635" t="s">
        <v>783</v>
      </c>
      <c r="IN75" s="635" t="s">
        <v>783</v>
      </c>
      <c r="IO75" s="635">
        <v>1649</v>
      </c>
      <c r="IP75" s="636">
        <v>37477.354571759257</v>
      </c>
      <c r="IQ75" s="635">
        <v>2</v>
      </c>
      <c r="IR75" s="635" t="s">
        <v>793</v>
      </c>
      <c r="IS75" s="635">
        <v>9</v>
      </c>
      <c r="IT75" s="637">
        <v>41275</v>
      </c>
      <c r="IU75" s="635" t="s">
        <v>783</v>
      </c>
      <c r="IV75" s="635" t="s">
        <v>783</v>
      </c>
      <c r="IW75" s="635" t="s">
        <v>783</v>
      </c>
      <c r="IX75" s="635" t="s">
        <v>781</v>
      </c>
      <c r="IY75" s="635">
        <v>45</v>
      </c>
      <c r="IZ75" s="635" t="s">
        <v>789</v>
      </c>
      <c r="JA75" s="635" t="s">
        <v>783</v>
      </c>
      <c r="JB75" s="635" t="s">
        <v>783</v>
      </c>
      <c r="JC75" s="635" t="s">
        <v>783</v>
      </c>
      <c r="JD75" s="635">
        <v>329429</v>
      </c>
      <c r="JE75" s="635" t="s">
        <v>783</v>
      </c>
      <c r="JF75" s="635" t="s">
        <v>783</v>
      </c>
      <c r="JG75" s="635" t="s">
        <v>815</v>
      </c>
      <c r="JH75" s="635">
        <v>55</v>
      </c>
      <c r="JI75" s="635" t="s">
        <v>783</v>
      </c>
      <c r="JJ75" s="635" t="s">
        <v>783</v>
      </c>
      <c r="JK75" s="635" t="s">
        <v>783</v>
      </c>
      <c r="JL75" s="635" t="s">
        <v>790</v>
      </c>
      <c r="JM75" s="635">
        <v>4</v>
      </c>
      <c r="JN75" s="635">
        <v>3</v>
      </c>
      <c r="JO75" s="635" t="s">
        <v>783</v>
      </c>
      <c r="JP75" s="635" t="s">
        <v>783</v>
      </c>
      <c r="JQ75" s="635" t="s">
        <v>783</v>
      </c>
      <c r="JR75" s="635" t="s">
        <v>783</v>
      </c>
      <c r="JS75" s="635" t="s">
        <v>783</v>
      </c>
      <c r="JT75" s="635" t="s">
        <v>783</v>
      </c>
      <c r="JU75" s="635" t="s">
        <v>864</v>
      </c>
      <c r="JV75" s="638">
        <v>6348.7940170000002</v>
      </c>
      <c r="JX75" s="225"/>
    </row>
    <row r="76" spans="1:284" ht="16" thickBot="1">
      <c r="A76" s="905" t="s">
        <v>5</v>
      </c>
      <c r="B76" s="79">
        <f t="shared" si="132"/>
        <v>1</v>
      </c>
      <c r="C76" s="871" t="s">
        <v>10</v>
      </c>
      <c r="D76" s="249" t="s">
        <v>135</v>
      </c>
      <c r="E76" s="103" t="s">
        <v>235</v>
      </c>
      <c r="F76" s="888">
        <v>0.45</v>
      </c>
      <c r="G76" s="120">
        <f t="shared" si="131"/>
        <v>57.670000000000023</v>
      </c>
      <c r="H76" s="46"/>
      <c r="I76" s="3">
        <v>0.45</v>
      </c>
      <c r="J76" s="29"/>
      <c r="K76" s="18">
        <v>1984</v>
      </c>
      <c r="L76" s="5"/>
      <c r="M76" s="71">
        <v>1</v>
      </c>
      <c r="N76" s="71">
        <v>2</v>
      </c>
      <c r="O76" s="70">
        <v>3</v>
      </c>
      <c r="P76" s="891">
        <f t="shared" si="125"/>
        <v>6</v>
      </c>
      <c r="Q76" s="897">
        <f t="shared" si="129"/>
        <v>6</v>
      </c>
      <c r="R76" s="46"/>
      <c r="S76" s="3">
        <v>0.45</v>
      </c>
      <c r="T76" s="25"/>
      <c r="U76" s="219">
        <f t="shared" si="126"/>
        <v>33750</v>
      </c>
      <c r="V76" s="219" t="s">
        <v>642</v>
      </c>
      <c r="W76" s="1042">
        <f t="shared" si="133"/>
        <v>33750</v>
      </c>
      <c r="X76" s="537">
        <f t="shared" si="134"/>
        <v>17252</v>
      </c>
      <c r="Y76" s="538">
        <f t="shared" si="135"/>
        <v>500</v>
      </c>
      <c r="Z76" s="1034">
        <f t="shared" si="136"/>
        <v>51502</v>
      </c>
      <c r="AA76" s="883">
        <v>6</v>
      </c>
      <c r="AB76" s="270">
        <f t="shared" si="137"/>
        <v>9152</v>
      </c>
      <c r="AC76" s="566">
        <v>0.25</v>
      </c>
      <c r="AD76" s="562">
        <f t="shared" si="138"/>
        <v>8100</v>
      </c>
      <c r="AE76" s="518"/>
      <c r="AF76" s="270">
        <f t="shared" si="139"/>
        <v>0</v>
      </c>
      <c r="AG76" s="270"/>
      <c r="AH76" s="562">
        <f t="shared" si="140"/>
        <v>0</v>
      </c>
      <c r="AI76" s="270"/>
      <c r="AJ76" s="228">
        <v>0</v>
      </c>
      <c r="AK76" s="902">
        <v>2021</v>
      </c>
      <c r="AL76" s="902">
        <f t="shared" si="128"/>
        <v>2031</v>
      </c>
      <c r="AM76" s="18" t="str">
        <f t="shared" si="141"/>
        <v xml:space="preserve"> </v>
      </c>
      <c r="AN76" s="747" t="str">
        <f t="shared" si="142"/>
        <v xml:space="preserve"> </v>
      </c>
      <c r="AO76" s="4" t="str">
        <f t="shared" si="143"/>
        <v xml:space="preserve"> </v>
      </c>
      <c r="AP76" s="747" t="str">
        <f t="shared" si="144"/>
        <v xml:space="preserve"> </v>
      </c>
      <c r="AQ76" s="4" t="str">
        <f t="shared" si="145"/>
        <v xml:space="preserve"> </v>
      </c>
      <c r="AR76" s="747" t="str">
        <f t="shared" si="146"/>
        <v xml:space="preserve"> </v>
      </c>
      <c r="AS76" s="4" t="str">
        <f t="shared" si="147"/>
        <v xml:space="preserve"> </v>
      </c>
      <c r="AT76" s="747" t="str">
        <f t="shared" si="148"/>
        <v xml:space="preserve"> </v>
      </c>
      <c r="AU76" s="4" t="str">
        <f t="shared" si="149"/>
        <v xml:space="preserve"> </v>
      </c>
      <c r="AV76" s="747" t="str">
        <f t="shared" si="150"/>
        <v xml:space="preserve"> </v>
      </c>
      <c r="AW76" s="4" t="str">
        <f t="shared" si="151"/>
        <v xml:space="preserve"> </v>
      </c>
      <c r="AX76" s="747" t="str">
        <f t="shared" si="152"/>
        <v xml:space="preserve"> </v>
      </c>
      <c r="AY76" s="4" t="str">
        <f t="shared" si="153"/>
        <v xml:space="preserve"> </v>
      </c>
      <c r="AZ76" s="747" t="str">
        <f t="shared" si="154"/>
        <v xml:space="preserve"> </v>
      </c>
      <c r="BA76" s="4" t="str">
        <f t="shared" si="155"/>
        <v xml:space="preserve"> </v>
      </c>
      <c r="BB76" s="747" t="str">
        <f t="shared" si="156"/>
        <v xml:space="preserve"> </v>
      </c>
      <c r="BC76" s="4" t="str">
        <f t="shared" si="157"/>
        <v xml:space="preserve"> </v>
      </c>
      <c r="BD76" s="747" t="str">
        <f t="shared" si="158"/>
        <v xml:space="preserve"> </v>
      </c>
      <c r="BE76" s="4" t="str">
        <f t="shared" si="159"/>
        <v xml:space="preserve"> </v>
      </c>
      <c r="BF76" s="747" t="str">
        <f t="shared" si="160"/>
        <v xml:space="preserve"> </v>
      </c>
      <c r="BG76" s="4" t="str">
        <f t="shared" si="161"/>
        <v xml:space="preserve"> </v>
      </c>
      <c r="BH76" s="747" t="str">
        <f t="shared" si="162"/>
        <v xml:space="preserve"> </v>
      </c>
      <c r="BI76" s="4" t="str">
        <f t="shared" si="163"/>
        <v xml:space="preserve"> </v>
      </c>
      <c r="BJ76" s="747" t="str">
        <f t="shared" si="164"/>
        <v xml:space="preserve"> </v>
      </c>
      <c r="BK76" s="4" t="str">
        <f t="shared" si="165"/>
        <v xml:space="preserve"> </v>
      </c>
      <c r="BL76" s="747" t="str">
        <f t="shared" si="166"/>
        <v xml:space="preserve"> </v>
      </c>
      <c r="BM76" s="4">
        <f t="shared" si="167"/>
        <v>0.45</v>
      </c>
      <c r="BN76" s="747">
        <f t="shared" si="168"/>
        <v>51502</v>
      </c>
      <c r="BO76" s="4" t="str">
        <f t="shared" si="169"/>
        <v xml:space="preserve"> </v>
      </c>
      <c r="BP76" s="747" t="str">
        <f t="shared" si="170"/>
        <v xml:space="preserve"> </v>
      </c>
      <c r="BQ76" s="133" t="s">
        <v>237</v>
      </c>
      <c r="BR76" s="133"/>
      <c r="BS76" s="389"/>
      <c r="BT76" s="389"/>
      <c r="BU76" s="389"/>
      <c r="BV76" s="389"/>
      <c r="BW76" s="389"/>
      <c r="BX76" s="389"/>
      <c r="BY76" s="389"/>
      <c r="BZ76" s="389"/>
      <c r="CA76" s="389"/>
      <c r="CB76" s="163">
        <f t="shared" si="130"/>
        <v>0</v>
      </c>
      <c r="CC76" s="389"/>
      <c r="CD76" s="389"/>
      <c r="CE76" s="389"/>
      <c r="CF76" s="389"/>
      <c r="CG76" s="389"/>
      <c r="CH76" s="389"/>
      <c r="CI76" s="389"/>
      <c r="CJ76" s="389"/>
      <c r="CK76" s="389"/>
      <c r="CL76" s="389"/>
      <c r="CM76" s="389"/>
      <c r="CN76" s="389"/>
      <c r="CO76" s="389"/>
      <c r="CP76" s="389"/>
      <c r="CQ76" s="389"/>
      <c r="CR76" s="389"/>
      <c r="CS76" s="389"/>
      <c r="CT76" s="389"/>
      <c r="CU76" s="389"/>
      <c r="CV76" s="389"/>
      <c r="CW76" s="389"/>
      <c r="CX76" s="389"/>
      <c r="CY76" s="389"/>
      <c r="CZ76" s="389"/>
      <c r="DA76" s="389"/>
      <c r="DB76" s="389"/>
      <c r="DC76" s="389"/>
      <c r="DD76" s="389"/>
      <c r="DE76" s="389"/>
      <c r="DF76" s="389"/>
      <c r="DG76" s="389"/>
      <c r="DH76" s="389"/>
      <c r="DI76" s="389"/>
      <c r="DJ76" s="389"/>
      <c r="DK76" s="389"/>
      <c r="DL76" s="389"/>
      <c r="DM76" s="389"/>
      <c r="DN76" s="389"/>
      <c r="DO76" s="389"/>
      <c r="DP76" s="389"/>
      <c r="DQ76" s="389"/>
      <c r="DR76" s="389"/>
      <c r="DS76" s="389"/>
      <c r="DT76" s="389"/>
      <c r="DU76" s="389"/>
      <c r="DV76" s="389"/>
      <c r="DW76" s="389"/>
      <c r="DX76" s="389"/>
      <c r="DY76" s="389"/>
      <c r="DZ76" s="389"/>
      <c r="EA76" s="389"/>
      <c r="EB76" s="389"/>
      <c r="EC76" s="389"/>
      <c r="ED76" s="389"/>
      <c r="EE76" s="389"/>
      <c r="EF76" s="389"/>
      <c r="EG76" s="389"/>
      <c r="EH76" s="389"/>
      <c r="EI76" s="389"/>
      <c r="EJ76" s="389"/>
      <c r="EK76" s="389"/>
      <c r="EL76" s="389"/>
      <c r="EM76" s="389"/>
      <c r="EN76" s="389"/>
      <c r="EO76" s="389"/>
      <c r="EP76" s="389"/>
      <c r="EQ76" s="389"/>
      <c r="ER76" s="389"/>
      <c r="ES76" s="389"/>
      <c r="ET76" s="389"/>
      <c r="EU76" s="389"/>
      <c r="EV76" s="389"/>
      <c r="EW76" s="389"/>
      <c r="EX76" s="389"/>
      <c r="EY76" s="389"/>
      <c r="EZ76" s="389"/>
      <c r="FA76" s="389"/>
      <c r="FB76" s="389"/>
      <c r="FC76" s="389"/>
      <c r="FD76" s="389"/>
      <c r="FE76" s="389"/>
      <c r="FF76" s="389"/>
      <c r="FG76" s="389"/>
      <c r="FH76" s="389"/>
      <c r="FI76" s="389"/>
      <c r="FJ76" s="389"/>
      <c r="FK76" s="389"/>
      <c r="FL76" s="389"/>
      <c r="FM76" s="389"/>
      <c r="FN76" s="389"/>
      <c r="FO76" s="389"/>
      <c r="FP76" s="389"/>
      <c r="FQ76" s="389"/>
      <c r="FR76" s="389"/>
      <c r="FS76" s="389"/>
      <c r="FT76" s="389"/>
      <c r="FU76" s="389"/>
      <c r="FV76" s="389"/>
      <c r="FW76" s="389"/>
      <c r="FX76" s="634" t="s">
        <v>198</v>
      </c>
      <c r="FY76" s="635">
        <v>122</v>
      </c>
      <c r="FZ76" s="635">
        <v>30289461</v>
      </c>
      <c r="GA76" s="635">
        <v>55</v>
      </c>
      <c r="GB76" s="635" t="s">
        <v>798</v>
      </c>
      <c r="GC76" s="635">
        <v>20</v>
      </c>
      <c r="GD76" s="635">
        <v>2011</v>
      </c>
      <c r="GE76" s="635">
        <v>1</v>
      </c>
      <c r="GF76" s="635" t="s">
        <v>780</v>
      </c>
      <c r="GG76" s="635">
        <v>2</v>
      </c>
      <c r="GH76" s="635">
        <v>1</v>
      </c>
      <c r="GI76" s="635" t="s">
        <v>780</v>
      </c>
      <c r="GJ76" s="635">
        <v>2</v>
      </c>
      <c r="GK76" s="635" t="s">
        <v>781</v>
      </c>
      <c r="GL76" s="635" t="s">
        <v>782</v>
      </c>
      <c r="GM76" s="635">
        <v>66</v>
      </c>
      <c r="GN76" s="635" t="s">
        <v>783</v>
      </c>
      <c r="GO76" s="635">
        <v>0</v>
      </c>
      <c r="GP76" s="635">
        <v>0</v>
      </c>
      <c r="GQ76" s="635">
        <v>4</v>
      </c>
      <c r="GR76" s="635">
        <v>2</v>
      </c>
      <c r="GS76" s="635">
        <v>9</v>
      </c>
      <c r="GT76" s="635" t="s">
        <v>783</v>
      </c>
      <c r="GU76" s="635" t="s">
        <v>783</v>
      </c>
      <c r="GV76" s="635" t="s">
        <v>783</v>
      </c>
      <c r="GW76" s="635" t="s">
        <v>783</v>
      </c>
      <c r="GX76" s="635" t="s">
        <v>783</v>
      </c>
      <c r="GY76" s="635">
        <v>1649</v>
      </c>
      <c r="GZ76" s="635">
        <v>0.23</v>
      </c>
      <c r="HA76" s="635">
        <v>5</v>
      </c>
      <c r="HB76" s="635" t="s">
        <v>783</v>
      </c>
      <c r="HC76" s="635" t="s">
        <v>782</v>
      </c>
      <c r="HD76" s="635">
        <v>35</v>
      </c>
      <c r="HE76" s="635" t="s">
        <v>783</v>
      </c>
      <c r="HF76" s="635">
        <v>0</v>
      </c>
      <c r="HG76" s="635" t="s">
        <v>783</v>
      </c>
      <c r="HH76" s="635">
        <v>0</v>
      </c>
      <c r="HI76" s="635">
        <v>1</v>
      </c>
      <c r="HJ76" s="635">
        <v>45</v>
      </c>
      <c r="HK76" s="635" t="s">
        <v>784</v>
      </c>
      <c r="HL76" s="635" t="s">
        <v>785</v>
      </c>
      <c r="HM76" s="635" t="s">
        <v>783</v>
      </c>
      <c r="HN76" s="635" t="s">
        <v>783</v>
      </c>
      <c r="HO76" s="635" t="s">
        <v>783</v>
      </c>
      <c r="HP76" s="635" t="s">
        <v>783</v>
      </c>
      <c r="HQ76" s="635" t="s">
        <v>783</v>
      </c>
      <c r="HR76" s="635">
        <v>3980094</v>
      </c>
      <c r="HS76" s="635" t="s">
        <v>783</v>
      </c>
      <c r="HT76" s="635" t="s">
        <v>786</v>
      </c>
      <c r="HU76" s="635" t="s">
        <v>787</v>
      </c>
      <c r="HV76" s="635">
        <v>4</v>
      </c>
      <c r="HW76" s="635">
        <v>2014</v>
      </c>
      <c r="HX76" s="635">
        <v>63</v>
      </c>
      <c r="HY76" s="635">
        <v>0</v>
      </c>
      <c r="HZ76" s="635">
        <v>1214</v>
      </c>
      <c r="IA76" s="636">
        <v>41697.500081018516</v>
      </c>
      <c r="IB76" s="635" t="s">
        <v>788</v>
      </c>
      <c r="IC76" s="635">
        <v>3975616</v>
      </c>
      <c r="ID76" s="635">
        <v>2014</v>
      </c>
      <c r="IE76" s="635">
        <v>1712</v>
      </c>
      <c r="IF76" s="635" t="s">
        <v>783</v>
      </c>
      <c r="IG76" s="635" t="s">
        <v>783</v>
      </c>
      <c r="IH76" s="635" t="s">
        <v>783</v>
      </c>
      <c r="II76" s="635" t="s">
        <v>783</v>
      </c>
      <c r="IJ76" s="635" t="s">
        <v>783</v>
      </c>
      <c r="IK76" s="635" t="s">
        <v>783</v>
      </c>
      <c r="IL76" s="635" t="s">
        <v>783</v>
      </c>
      <c r="IM76" s="635" t="s">
        <v>783</v>
      </c>
      <c r="IN76" s="635" t="s">
        <v>783</v>
      </c>
      <c r="IO76" s="635">
        <v>1649</v>
      </c>
      <c r="IP76" s="636">
        <v>41004.418263888889</v>
      </c>
      <c r="IQ76" s="635">
        <v>2</v>
      </c>
      <c r="IR76" s="635" t="s">
        <v>793</v>
      </c>
      <c r="IS76" s="635">
        <v>9</v>
      </c>
      <c r="IT76" s="637">
        <v>41275</v>
      </c>
      <c r="IU76" s="635" t="s">
        <v>783</v>
      </c>
      <c r="IV76" s="635" t="s">
        <v>783</v>
      </c>
      <c r="IW76" s="635" t="s">
        <v>783</v>
      </c>
      <c r="IX76" s="635" t="s">
        <v>781</v>
      </c>
      <c r="IY76" s="635">
        <v>45</v>
      </c>
      <c r="IZ76" s="635" t="s">
        <v>789</v>
      </c>
      <c r="JA76" s="635" t="s">
        <v>783</v>
      </c>
      <c r="JB76" s="635" t="s">
        <v>783</v>
      </c>
      <c r="JC76" s="635" t="s">
        <v>783</v>
      </c>
      <c r="JD76" s="635">
        <v>329429</v>
      </c>
      <c r="JE76" s="635" t="s">
        <v>783</v>
      </c>
      <c r="JF76" s="635" t="s">
        <v>783</v>
      </c>
      <c r="JG76" s="635" t="s">
        <v>815</v>
      </c>
      <c r="JH76" s="635">
        <v>55</v>
      </c>
      <c r="JI76" s="635" t="s">
        <v>783</v>
      </c>
      <c r="JJ76" s="635" t="s">
        <v>783</v>
      </c>
      <c r="JK76" s="635" t="s">
        <v>783</v>
      </c>
      <c r="JL76" s="635" t="s">
        <v>790</v>
      </c>
      <c r="JM76" s="635">
        <v>4</v>
      </c>
      <c r="JN76" s="635">
        <v>3</v>
      </c>
      <c r="JO76" s="635" t="s">
        <v>783</v>
      </c>
      <c r="JP76" s="635">
        <v>10711928</v>
      </c>
      <c r="JQ76" s="635">
        <v>2011</v>
      </c>
      <c r="JR76" s="635">
        <v>3</v>
      </c>
      <c r="JS76" s="635" t="s">
        <v>783</v>
      </c>
      <c r="JT76" s="635" t="s">
        <v>783</v>
      </c>
      <c r="JU76" s="635" t="s">
        <v>865</v>
      </c>
      <c r="JV76" s="638">
        <v>1223.418208</v>
      </c>
      <c r="JX76" s="225"/>
    </row>
    <row r="77" spans="1:284" ht="16" thickBot="1">
      <c r="A77" s="905" t="s">
        <v>5</v>
      </c>
      <c r="B77" s="79">
        <f t="shared" si="132"/>
        <v>1</v>
      </c>
      <c r="C77" s="871" t="s">
        <v>99</v>
      </c>
      <c r="D77" s="249" t="s">
        <v>185</v>
      </c>
      <c r="E77" s="103" t="s">
        <v>194</v>
      </c>
      <c r="F77" s="888">
        <v>0.09</v>
      </c>
      <c r="G77" s="120">
        <f t="shared" si="131"/>
        <v>57.760000000000026</v>
      </c>
      <c r="H77" s="46"/>
      <c r="I77" s="3">
        <v>0.09</v>
      </c>
      <c r="J77" s="29"/>
      <c r="K77" s="18"/>
      <c r="L77" s="5"/>
      <c r="M77" s="71">
        <v>1</v>
      </c>
      <c r="N77" s="71">
        <v>1</v>
      </c>
      <c r="O77" s="70">
        <v>3</v>
      </c>
      <c r="P77" s="891">
        <f t="shared" si="125"/>
        <v>5</v>
      </c>
      <c r="Q77" s="897">
        <f t="shared" si="129"/>
        <v>3</v>
      </c>
      <c r="R77" s="46"/>
      <c r="S77" s="3">
        <v>0.09</v>
      </c>
      <c r="T77" s="25"/>
      <c r="U77" s="219">
        <f t="shared" si="126"/>
        <v>6750</v>
      </c>
      <c r="V77" s="219" t="s">
        <v>642</v>
      </c>
      <c r="W77" s="1042">
        <f t="shared" si="133"/>
        <v>6750</v>
      </c>
      <c r="X77" s="537">
        <f t="shared" si="134"/>
        <v>3450.3999999999996</v>
      </c>
      <c r="Y77" s="538">
        <f t="shared" si="135"/>
        <v>500</v>
      </c>
      <c r="Z77" s="1034">
        <f t="shared" si="136"/>
        <v>10700.4</v>
      </c>
      <c r="AA77" s="883">
        <v>6</v>
      </c>
      <c r="AB77" s="270">
        <f t="shared" si="137"/>
        <v>1830.3999999999999</v>
      </c>
      <c r="AC77" s="566">
        <v>0.25</v>
      </c>
      <c r="AD77" s="562">
        <f t="shared" si="138"/>
        <v>1620</v>
      </c>
      <c r="AE77" s="518"/>
      <c r="AF77" s="270">
        <f t="shared" si="139"/>
        <v>0</v>
      </c>
      <c r="AG77" s="270"/>
      <c r="AH77" s="562">
        <f t="shared" si="140"/>
        <v>0</v>
      </c>
      <c r="AI77" s="270"/>
      <c r="AJ77" s="228">
        <v>0</v>
      </c>
      <c r="AK77" s="902">
        <v>2021</v>
      </c>
      <c r="AL77" s="902">
        <f t="shared" si="128"/>
        <v>2031</v>
      </c>
      <c r="AM77" s="18" t="str">
        <f t="shared" si="141"/>
        <v xml:space="preserve"> </v>
      </c>
      <c r="AN77" s="747" t="str">
        <f t="shared" si="142"/>
        <v xml:space="preserve"> </v>
      </c>
      <c r="AO77" s="4" t="str">
        <f t="shared" si="143"/>
        <v xml:space="preserve"> </v>
      </c>
      <c r="AP77" s="747" t="str">
        <f t="shared" si="144"/>
        <v xml:space="preserve"> </v>
      </c>
      <c r="AQ77" s="4" t="str">
        <f t="shared" si="145"/>
        <v xml:space="preserve"> </v>
      </c>
      <c r="AR77" s="747" t="str">
        <f t="shared" si="146"/>
        <v xml:space="preserve"> </v>
      </c>
      <c r="AS77" s="4" t="str">
        <f t="shared" si="147"/>
        <v xml:space="preserve"> </v>
      </c>
      <c r="AT77" s="747" t="str">
        <f t="shared" si="148"/>
        <v xml:space="preserve"> </v>
      </c>
      <c r="AU77" s="4" t="str">
        <f t="shared" si="149"/>
        <v xml:space="preserve"> </v>
      </c>
      <c r="AV77" s="747" t="str">
        <f t="shared" si="150"/>
        <v xml:space="preserve"> </v>
      </c>
      <c r="AW77" s="4" t="str">
        <f t="shared" si="151"/>
        <v xml:space="preserve"> </v>
      </c>
      <c r="AX77" s="747" t="str">
        <f t="shared" si="152"/>
        <v xml:space="preserve"> </v>
      </c>
      <c r="AY77" s="4" t="str">
        <f t="shared" si="153"/>
        <v xml:space="preserve"> </v>
      </c>
      <c r="AZ77" s="747" t="str">
        <f t="shared" si="154"/>
        <v xml:space="preserve"> </v>
      </c>
      <c r="BA77" s="4" t="str">
        <f t="shared" si="155"/>
        <v xml:space="preserve"> </v>
      </c>
      <c r="BB77" s="747" t="str">
        <f t="shared" si="156"/>
        <v xml:space="preserve"> </v>
      </c>
      <c r="BC77" s="4" t="str">
        <f t="shared" si="157"/>
        <v xml:space="preserve"> </v>
      </c>
      <c r="BD77" s="747" t="str">
        <f t="shared" si="158"/>
        <v xml:space="preserve"> </v>
      </c>
      <c r="BE77" s="4" t="str">
        <f t="shared" si="159"/>
        <v xml:space="preserve"> </v>
      </c>
      <c r="BF77" s="747" t="str">
        <f t="shared" si="160"/>
        <v xml:space="preserve"> </v>
      </c>
      <c r="BG77" s="4" t="str">
        <f t="shared" si="161"/>
        <v xml:space="preserve"> </v>
      </c>
      <c r="BH77" s="747" t="str">
        <f t="shared" si="162"/>
        <v xml:space="preserve"> </v>
      </c>
      <c r="BI77" s="4" t="str">
        <f t="shared" si="163"/>
        <v xml:space="preserve"> </v>
      </c>
      <c r="BJ77" s="747" t="str">
        <f t="shared" si="164"/>
        <v xml:space="preserve"> </v>
      </c>
      <c r="BK77" s="4" t="str">
        <f t="shared" si="165"/>
        <v xml:space="preserve"> </v>
      </c>
      <c r="BL77" s="747" t="str">
        <f t="shared" si="166"/>
        <v xml:space="preserve"> </v>
      </c>
      <c r="BM77" s="4">
        <f t="shared" si="167"/>
        <v>0.09</v>
      </c>
      <c r="BN77" s="747">
        <f t="shared" si="168"/>
        <v>10700.4</v>
      </c>
      <c r="BO77" s="4" t="str">
        <f t="shared" si="169"/>
        <v xml:space="preserve"> </v>
      </c>
      <c r="BP77" s="747" t="str">
        <f t="shared" si="170"/>
        <v xml:space="preserve"> </v>
      </c>
      <c r="BQ77" s="133"/>
      <c r="BR77" s="133"/>
      <c r="BS77" s="389"/>
      <c r="BT77" s="389"/>
      <c r="BU77" s="389"/>
      <c r="BV77" s="389"/>
      <c r="BW77" s="389"/>
      <c r="BX77" s="389"/>
      <c r="BY77" s="389"/>
      <c r="BZ77" s="389"/>
      <c r="CA77" s="389"/>
      <c r="CB77" s="163">
        <f t="shared" si="130"/>
        <v>0</v>
      </c>
      <c r="CC77" s="389"/>
      <c r="CD77" s="389"/>
      <c r="CE77" s="389"/>
      <c r="CF77" s="389"/>
      <c r="CG77" s="389"/>
      <c r="CH77" s="389"/>
      <c r="CI77" s="389"/>
      <c r="CJ77" s="389"/>
      <c r="CK77" s="389"/>
      <c r="CL77" s="389"/>
      <c r="CM77" s="389"/>
      <c r="CN77" s="389"/>
      <c r="CO77" s="389"/>
      <c r="CP77" s="389"/>
      <c r="CQ77" s="389"/>
      <c r="CR77" s="389"/>
      <c r="CS77" s="389"/>
      <c r="CT77" s="389"/>
      <c r="CU77" s="389"/>
      <c r="CV77" s="389"/>
      <c r="CW77" s="389"/>
      <c r="CX77" s="389"/>
      <c r="CY77" s="389"/>
      <c r="CZ77" s="389"/>
      <c r="DA77" s="389"/>
      <c r="DB77" s="389"/>
      <c r="DC77" s="389"/>
      <c r="DD77" s="389"/>
      <c r="DE77" s="389"/>
      <c r="DF77" s="389"/>
      <c r="DG77" s="389"/>
      <c r="DH77" s="389"/>
      <c r="DI77" s="389"/>
      <c r="DJ77" s="389"/>
      <c r="DK77" s="389"/>
      <c r="DL77" s="389"/>
      <c r="DM77" s="389"/>
      <c r="DN77" s="389"/>
      <c r="DO77" s="389"/>
      <c r="DP77" s="389"/>
      <c r="DQ77" s="389"/>
      <c r="DR77" s="389"/>
      <c r="DS77" s="389"/>
      <c r="DT77" s="389"/>
      <c r="DU77" s="389"/>
      <c r="DV77" s="389"/>
      <c r="DW77" s="389"/>
      <c r="DX77" s="389"/>
      <c r="DY77" s="389"/>
      <c r="DZ77" s="389"/>
      <c r="EA77" s="389"/>
      <c r="EB77" s="389"/>
      <c r="EC77" s="389"/>
      <c r="ED77" s="389"/>
      <c r="EE77" s="389"/>
      <c r="EF77" s="389"/>
      <c r="EG77" s="389"/>
      <c r="EH77" s="389"/>
      <c r="EI77" s="389"/>
      <c r="EJ77" s="389"/>
      <c r="EK77" s="389"/>
      <c r="EL77" s="389"/>
      <c r="EM77" s="389"/>
      <c r="EN77" s="389"/>
      <c r="EO77" s="389"/>
      <c r="EP77" s="389"/>
      <c r="EQ77" s="389"/>
      <c r="ER77" s="389"/>
      <c r="ES77" s="389"/>
      <c r="ET77" s="389"/>
      <c r="EU77" s="389"/>
      <c r="EV77" s="389"/>
      <c r="EW77" s="389"/>
      <c r="EX77" s="389"/>
      <c r="EY77" s="389"/>
      <c r="EZ77" s="389"/>
      <c r="FA77" s="389"/>
      <c r="FB77" s="389"/>
      <c r="FC77" s="389"/>
      <c r="FD77" s="389"/>
      <c r="FE77" s="389"/>
      <c r="FF77" s="389"/>
      <c r="FG77" s="389"/>
      <c r="FH77" s="389"/>
      <c r="FI77" s="389"/>
      <c r="FJ77" s="389"/>
      <c r="FK77" s="389"/>
      <c r="FL77" s="389"/>
      <c r="FM77" s="389"/>
      <c r="FN77" s="389"/>
      <c r="FO77" s="389"/>
      <c r="FP77" s="389"/>
      <c r="FQ77" s="389"/>
      <c r="FR77" s="389"/>
      <c r="FS77" s="389"/>
      <c r="FT77" s="389"/>
      <c r="FU77" s="389"/>
      <c r="FV77" s="389"/>
      <c r="FW77" s="389"/>
      <c r="FX77" s="634" t="s">
        <v>198</v>
      </c>
      <c r="FY77" s="635">
        <v>201</v>
      </c>
      <c r="FZ77" s="635">
        <v>36244979</v>
      </c>
      <c r="GA77" s="635">
        <v>55</v>
      </c>
      <c r="GB77" s="635" t="s">
        <v>798</v>
      </c>
      <c r="GC77" s="635">
        <v>20</v>
      </c>
      <c r="GD77" s="635">
        <v>2011</v>
      </c>
      <c r="GE77" s="635">
        <v>1</v>
      </c>
      <c r="GF77" s="635" t="s">
        <v>780</v>
      </c>
      <c r="GG77" s="635">
        <v>2</v>
      </c>
      <c r="GH77" s="635">
        <v>1</v>
      </c>
      <c r="GI77" s="635" t="s">
        <v>780</v>
      </c>
      <c r="GJ77" s="635">
        <v>2</v>
      </c>
      <c r="GK77" s="635" t="s">
        <v>781</v>
      </c>
      <c r="GL77" s="635" t="s">
        <v>782</v>
      </c>
      <c r="GM77" s="635">
        <v>66</v>
      </c>
      <c r="GN77" s="635" t="s">
        <v>783</v>
      </c>
      <c r="GO77" s="635">
        <v>0</v>
      </c>
      <c r="GP77" s="635">
        <v>0</v>
      </c>
      <c r="GQ77" s="635">
        <v>4</v>
      </c>
      <c r="GR77" s="635">
        <v>2</v>
      </c>
      <c r="GS77" s="635">
        <v>9</v>
      </c>
      <c r="GT77" s="635" t="s">
        <v>783</v>
      </c>
      <c r="GU77" s="635" t="s">
        <v>783</v>
      </c>
      <c r="GV77" s="635" t="s">
        <v>783</v>
      </c>
      <c r="GW77" s="635" t="s">
        <v>783</v>
      </c>
      <c r="GX77" s="635" t="s">
        <v>783</v>
      </c>
      <c r="GY77" s="635">
        <v>1649</v>
      </c>
      <c r="GZ77" s="635">
        <v>0.31</v>
      </c>
      <c r="HA77" s="635">
        <v>5</v>
      </c>
      <c r="HB77" s="635" t="s">
        <v>783</v>
      </c>
      <c r="HC77" s="635" t="s">
        <v>782</v>
      </c>
      <c r="HD77" s="635">
        <v>35</v>
      </c>
      <c r="HE77" s="635" t="s">
        <v>783</v>
      </c>
      <c r="HF77" s="635">
        <v>0</v>
      </c>
      <c r="HG77" s="635" t="s">
        <v>783</v>
      </c>
      <c r="HH77" s="635">
        <v>0</v>
      </c>
      <c r="HI77" s="635">
        <v>1</v>
      </c>
      <c r="HJ77" s="635">
        <v>45</v>
      </c>
      <c r="HK77" s="635" t="s">
        <v>784</v>
      </c>
      <c r="HL77" s="635" t="s">
        <v>785</v>
      </c>
      <c r="HM77" s="635" t="s">
        <v>783</v>
      </c>
      <c r="HN77" s="635" t="s">
        <v>783</v>
      </c>
      <c r="HO77" s="635" t="s">
        <v>783</v>
      </c>
      <c r="HP77" s="635" t="s">
        <v>783</v>
      </c>
      <c r="HQ77" s="635" t="s">
        <v>783</v>
      </c>
      <c r="HR77" s="635">
        <v>3979236</v>
      </c>
      <c r="HS77" s="635" t="s">
        <v>783</v>
      </c>
      <c r="HT77" s="635" t="s">
        <v>786</v>
      </c>
      <c r="HU77" s="635" t="s">
        <v>787</v>
      </c>
      <c r="HV77" s="635">
        <v>4</v>
      </c>
      <c r="HW77" s="635">
        <v>2016</v>
      </c>
      <c r="HX77" s="635">
        <v>63</v>
      </c>
      <c r="HY77" s="635">
        <v>3432</v>
      </c>
      <c r="HZ77" s="635">
        <v>5069</v>
      </c>
      <c r="IA77" s="636">
        <v>42374.403182870374</v>
      </c>
      <c r="IB77" s="635" t="s">
        <v>788</v>
      </c>
      <c r="IC77" s="635">
        <v>3974758</v>
      </c>
      <c r="ID77" s="635">
        <v>2016</v>
      </c>
      <c r="IE77" s="635">
        <v>1712</v>
      </c>
      <c r="IF77" s="635" t="s">
        <v>783</v>
      </c>
      <c r="IG77" s="635" t="s">
        <v>783</v>
      </c>
      <c r="IH77" s="635" t="s">
        <v>783</v>
      </c>
      <c r="II77" s="635" t="s">
        <v>783</v>
      </c>
      <c r="IJ77" s="635" t="s">
        <v>783</v>
      </c>
      <c r="IK77" s="635" t="s">
        <v>783</v>
      </c>
      <c r="IL77" s="635" t="s">
        <v>783</v>
      </c>
      <c r="IM77" s="635" t="s">
        <v>783</v>
      </c>
      <c r="IN77" s="635" t="s">
        <v>783</v>
      </c>
      <c r="IO77" s="635">
        <v>1649</v>
      </c>
      <c r="IP77" s="636">
        <v>41004.418078703704</v>
      </c>
      <c r="IQ77" s="635">
        <v>2</v>
      </c>
      <c r="IR77" s="635" t="s">
        <v>793</v>
      </c>
      <c r="IS77" s="635">
        <v>9</v>
      </c>
      <c r="IT77" s="637">
        <v>41275</v>
      </c>
      <c r="IU77" s="635" t="s">
        <v>783</v>
      </c>
      <c r="IV77" s="635" t="s">
        <v>783</v>
      </c>
      <c r="IW77" s="635" t="s">
        <v>783</v>
      </c>
      <c r="IX77" s="635" t="s">
        <v>781</v>
      </c>
      <c r="IY77" s="635">
        <v>45</v>
      </c>
      <c r="IZ77" s="635" t="s">
        <v>789</v>
      </c>
      <c r="JA77" s="635" t="s">
        <v>783</v>
      </c>
      <c r="JB77" s="635" t="s">
        <v>783</v>
      </c>
      <c r="JC77" s="635" t="s">
        <v>783</v>
      </c>
      <c r="JD77" s="635">
        <v>329429</v>
      </c>
      <c r="JE77" s="635" t="s">
        <v>783</v>
      </c>
      <c r="JF77" s="635" t="s">
        <v>783</v>
      </c>
      <c r="JG77" s="635" t="s">
        <v>815</v>
      </c>
      <c r="JH77" s="635">
        <v>55</v>
      </c>
      <c r="JI77" s="635" t="s">
        <v>783</v>
      </c>
      <c r="JJ77" s="635" t="s">
        <v>783</v>
      </c>
      <c r="JK77" s="635" t="s">
        <v>783</v>
      </c>
      <c r="JL77" s="635" t="s">
        <v>790</v>
      </c>
      <c r="JM77" s="635">
        <v>4</v>
      </c>
      <c r="JN77" s="635">
        <v>3</v>
      </c>
      <c r="JO77" s="635" t="s">
        <v>783</v>
      </c>
      <c r="JP77" s="635">
        <v>10711928</v>
      </c>
      <c r="JQ77" s="635">
        <v>2011</v>
      </c>
      <c r="JR77" s="635">
        <v>3</v>
      </c>
      <c r="JS77" s="635" t="s">
        <v>783</v>
      </c>
      <c r="JT77" s="635" t="s">
        <v>783</v>
      </c>
      <c r="JU77" s="635" t="s">
        <v>866</v>
      </c>
      <c r="JV77" s="638">
        <v>1865.2195380000001</v>
      </c>
      <c r="JX77" s="225"/>
    </row>
    <row r="78" spans="1:284" ht="16" thickBot="1">
      <c r="A78" s="905" t="s">
        <v>5</v>
      </c>
      <c r="B78" s="79">
        <f t="shared" si="132"/>
        <v>1</v>
      </c>
      <c r="C78" s="871" t="s">
        <v>96</v>
      </c>
      <c r="D78" s="249" t="s">
        <v>132</v>
      </c>
      <c r="E78" s="103" t="s">
        <v>158</v>
      </c>
      <c r="F78" s="888">
        <v>0.12</v>
      </c>
      <c r="G78" s="120">
        <f t="shared" si="131"/>
        <v>57.880000000000024</v>
      </c>
      <c r="H78" s="46"/>
      <c r="I78" s="3">
        <v>0.12</v>
      </c>
      <c r="J78" s="29"/>
      <c r="K78" s="18"/>
      <c r="L78" s="5"/>
      <c r="M78" s="71">
        <v>1</v>
      </c>
      <c r="N78" s="71">
        <v>1</v>
      </c>
      <c r="O78" s="70">
        <v>2</v>
      </c>
      <c r="P78" s="891">
        <f t="shared" si="125"/>
        <v>4</v>
      </c>
      <c r="Q78" s="897">
        <f t="shared" si="129"/>
        <v>2</v>
      </c>
      <c r="R78" s="46"/>
      <c r="S78" s="3">
        <v>0.12</v>
      </c>
      <c r="T78" s="25"/>
      <c r="U78" s="219">
        <f t="shared" si="126"/>
        <v>9000</v>
      </c>
      <c r="V78" s="219" t="s">
        <v>642</v>
      </c>
      <c r="W78" s="1042">
        <f t="shared" si="133"/>
        <v>9000</v>
      </c>
      <c r="X78" s="537">
        <f t="shared" si="134"/>
        <v>3787.0222222222219</v>
      </c>
      <c r="Y78" s="538">
        <f t="shared" si="135"/>
        <v>500</v>
      </c>
      <c r="Z78" s="1034">
        <f t="shared" si="136"/>
        <v>13287.022222222222</v>
      </c>
      <c r="AA78" s="883">
        <v>4</v>
      </c>
      <c r="AB78" s="270">
        <f t="shared" si="137"/>
        <v>1627.0222222222221</v>
      </c>
      <c r="AC78" s="566">
        <v>0.25</v>
      </c>
      <c r="AD78" s="562">
        <f t="shared" si="138"/>
        <v>2160</v>
      </c>
      <c r="AE78" s="518"/>
      <c r="AF78" s="270">
        <f t="shared" si="139"/>
        <v>0</v>
      </c>
      <c r="AG78" s="270"/>
      <c r="AH78" s="562">
        <f t="shared" si="140"/>
        <v>0</v>
      </c>
      <c r="AI78" s="270"/>
      <c r="AJ78" s="228">
        <v>0</v>
      </c>
      <c r="AK78" s="902">
        <v>2021</v>
      </c>
      <c r="AL78" s="902">
        <f t="shared" si="128"/>
        <v>2031</v>
      </c>
      <c r="AM78" s="18" t="str">
        <f t="shared" si="141"/>
        <v xml:space="preserve"> </v>
      </c>
      <c r="AN78" s="747" t="str">
        <f t="shared" si="142"/>
        <v xml:space="preserve"> </v>
      </c>
      <c r="AO78" s="4" t="str">
        <f t="shared" si="143"/>
        <v xml:space="preserve"> </v>
      </c>
      <c r="AP78" s="747" t="str">
        <f t="shared" si="144"/>
        <v xml:space="preserve"> </v>
      </c>
      <c r="AQ78" s="4" t="str">
        <f t="shared" si="145"/>
        <v xml:space="preserve"> </v>
      </c>
      <c r="AR78" s="747" t="str">
        <f t="shared" si="146"/>
        <v xml:space="preserve"> </v>
      </c>
      <c r="AS78" s="4" t="str">
        <f t="shared" si="147"/>
        <v xml:space="preserve"> </v>
      </c>
      <c r="AT78" s="747" t="str">
        <f t="shared" si="148"/>
        <v xml:space="preserve"> </v>
      </c>
      <c r="AU78" s="4" t="str">
        <f t="shared" si="149"/>
        <v xml:space="preserve"> </v>
      </c>
      <c r="AV78" s="747" t="str">
        <f t="shared" si="150"/>
        <v xml:space="preserve"> </v>
      </c>
      <c r="AW78" s="4" t="str">
        <f t="shared" si="151"/>
        <v xml:space="preserve"> </v>
      </c>
      <c r="AX78" s="747" t="str">
        <f t="shared" si="152"/>
        <v xml:space="preserve"> </v>
      </c>
      <c r="AY78" s="4" t="str">
        <f t="shared" si="153"/>
        <v xml:space="preserve"> </v>
      </c>
      <c r="AZ78" s="747" t="str">
        <f t="shared" si="154"/>
        <v xml:space="preserve"> </v>
      </c>
      <c r="BA78" s="4" t="str">
        <f t="shared" si="155"/>
        <v xml:space="preserve"> </v>
      </c>
      <c r="BB78" s="747" t="str">
        <f t="shared" si="156"/>
        <v xml:space="preserve"> </v>
      </c>
      <c r="BC78" s="4" t="str">
        <f t="shared" si="157"/>
        <v xml:space="preserve"> </v>
      </c>
      <c r="BD78" s="747" t="str">
        <f t="shared" si="158"/>
        <v xml:space="preserve"> </v>
      </c>
      <c r="BE78" s="4" t="str">
        <f t="shared" si="159"/>
        <v xml:space="preserve"> </v>
      </c>
      <c r="BF78" s="747" t="str">
        <f t="shared" si="160"/>
        <v xml:space="preserve"> </v>
      </c>
      <c r="BG78" s="4" t="str">
        <f t="shared" si="161"/>
        <v xml:space="preserve"> </v>
      </c>
      <c r="BH78" s="747" t="str">
        <f t="shared" si="162"/>
        <v xml:space="preserve"> </v>
      </c>
      <c r="BI78" s="4" t="str">
        <f t="shared" si="163"/>
        <v xml:space="preserve"> </v>
      </c>
      <c r="BJ78" s="747" t="str">
        <f t="shared" si="164"/>
        <v xml:space="preserve"> </v>
      </c>
      <c r="BK78" s="4" t="str">
        <f t="shared" si="165"/>
        <v xml:space="preserve"> </v>
      </c>
      <c r="BL78" s="747" t="str">
        <f t="shared" si="166"/>
        <v xml:space="preserve"> </v>
      </c>
      <c r="BM78" s="4">
        <f t="shared" si="167"/>
        <v>0.12</v>
      </c>
      <c r="BN78" s="747">
        <f t="shared" si="168"/>
        <v>13287.022222222222</v>
      </c>
      <c r="BO78" s="4" t="str">
        <f t="shared" si="169"/>
        <v xml:space="preserve"> </v>
      </c>
      <c r="BP78" s="747" t="str">
        <f t="shared" si="170"/>
        <v xml:space="preserve"> </v>
      </c>
      <c r="BQ78" s="133"/>
      <c r="BR78" s="133"/>
      <c r="BS78" s="389"/>
      <c r="BT78" s="389"/>
      <c r="BU78" s="389"/>
      <c r="BV78" s="389"/>
      <c r="BW78" s="389"/>
      <c r="BX78" s="389"/>
      <c r="BY78" s="389"/>
      <c r="BZ78" s="389"/>
      <c r="CA78" s="389"/>
      <c r="CB78" s="163">
        <f t="shared" si="130"/>
        <v>0</v>
      </c>
      <c r="CC78" s="389"/>
      <c r="CD78" s="389"/>
      <c r="CE78" s="389"/>
      <c r="CF78" s="389"/>
      <c r="CG78" s="389"/>
      <c r="CH78" s="389"/>
      <c r="CI78" s="389"/>
      <c r="CJ78" s="389"/>
      <c r="CK78" s="389"/>
      <c r="CL78" s="389"/>
      <c r="CM78" s="389"/>
      <c r="CN78" s="389"/>
      <c r="CO78" s="389"/>
      <c r="CP78" s="389"/>
      <c r="CQ78" s="389"/>
      <c r="CR78" s="389"/>
      <c r="CS78" s="389"/>
      <c r="CT78" s="389"/>
      <c r="CU78" s="389"/>
      <c r="CV78" s="389"/>
      <c r="CW78" s="389"/>
      <c r="CX78" s="389"/>
      <c r="CY78" s="389"/>
      <c r="CZ78" s="389"/>
      <c r="DA78" s="389"/>
      <c r="DB78" s="389"/>
      <c r="DC78" s="389"/>
      <c r="DD78" s="389"/>
      <c r="DE78" s="389"/>
      <c r="DF78" s="389"/>
      <c r="DG78" s="389"/>
      <c r="DH78" s="389"/>
      <c r="DI78" s="389"/>
      <c r="DJ78" s="389"/>
      <c r="DK78" s="389"/>
      <c r="DL78" s="389"/>
      <c r="DM78" s="389"/>
      <c r="DN78" s="389"/>
      <c r="DO78" s="389"/>
      <c r="DP78" s="389"/>
      <c r="DQ78" s="389"/>
      <c r="DR78" s="389"/>
      <c r="DS78" s="389"/>
      <c r="DT78" s="389"/>
      <c r="DU78" s="389"/>
      <c r="DV78" s="389"/>
      <c r="DW78" s="389"/>
      <c r="DX78" s="389"/>
      <c r="DY78" s="389"/>
      <c r="DZ78" s="389"/>
      <c r="EA78" s="389"/>
      <c r="EB78" s="389"/>
      <c r="EC78" s="389"/>
      <c r="ED78" s="389"/>
      <c r="EE78" s="389"/>
      <c r="EF78" s="389"/>
      <c r="EG78" s="389"/>
      <c r="EH78" s="389"/>
      <c r="EI78" s="389"/>
      <c r="EJ78" s="389"/>
      <c r="EK78" s="389"/>
      <c r="EL78" s="389"/>
      <c r="EM78" s="389"/>
      <c r="EN78" s="389"/>
      <c r="EO78" s="389"/>
      <c r="EP78" s="389"/>
      <c r="EQ78" s="389"/>
      <c r="ER78" s="389"/>
      <c r="ES78" s="389"/>
      <c r="ET78" s="389"/>
      <c r="EU78" s="389"/>
      <c r="EV78" s="389"/>
      <c r="EW78" s="389"/>
      <c r="EX78" s="389"/>
      <c r="EY78" s="389"/>
      <c r="EZ78" s="389"/>
      <c r="FA78" s="389"/>
      <c r="FB78" s="389"/>
      <c r="FC78" s="389"/>
      <c r="FD78" s="389"/>
      <c r="FE78" s="389"/>
      <c r="FF78" s="389"/>
      <c r="FG78" s="389"/>
      <c r="FH78" s="389"/>
      <c r="FI78" s="389"/>
      <c r="FJ78" s="389"/>
      <c r="FK78" s="389"/>
      <c r="FL78" s="389"/>
      <c r="FM78" s="389"/>
      <c r="FN78" s="389"/>
      <c r="FO78" s="389"/>
      <c r="FP78" s="389"/>
      <c r="FQ78" s="389"/>
      <c r="FR78" s="389"/>
      <c r="FS78" s="389"/>
      <c r="FT78" s="389"/>
      <c r="FU78" s="389"/>
      <c r="FV78" s="389"/>
      <c r="FW78" s="389"/>
      <c r="FX78" s="634" t="s">
        <v>198</v>
      </c>
      <c r="FY78" s="635">
        <v>252</v>
      </c>
      <c r="FZ78" s="635">
        <v>30289444</v>
      </c>
      <c r="GA78" s="635">
        <v>55</v>
      </c>
      <c r="GB78" s="635" t="s">
        <v>798</v>
      </c>
      <c r="GC78" s="635">
        <v>20</v>
      </c>
      <c r="GD78" s="635">
        <v>2011</v>
      </c>
      <c r="GE78" s="635">
        <v>1</v>
      </c>
      <c r="GF78" s="635" t="s">
        <v>780</v>
      </c>
      <c r="GG78" s="635">
        <v>2</v>
      </c>
      <c r="GH78" s="635">
        <v>1</v>
      </c>
      <c r="GI78" s="635" t="s">
        <v>780</v>
      </c>
      <c r="GJ78" s="635">
        <v>2</v>
      </c>
      <c r="GK78" s="635" t="s">
        <v>781</v>
      </c>
      <c r="GL78" s="635" t="s">
        <v>782</v>
      </c>
      <c r="GM78" s="635">
        <v>66</v>
      </c>
      <c r="GN78" s="635" t="s">
        <v>783</v>
      </c>
      <c r="GO78" s="635">
        <v>0</v>
      </c>
      <c r="GP78" s="635">
        <v>0</v>
      </c>
      <c r="GQ78" s="635">
        <v>4</v>
      </c>
      <c r="GR78" s="635">
        <v>2</v>
      </c>
      <c r="GS78" s="635">
        <v>9</v>
      </c>
      <c r="GT78" s="635" t="s">
        <v>783</v>
      </c>
      <c r="GU78" s="635" t="s">
        <v>783</v>
      </c>
      <c r="GV78" s="635" t="s">
        <v>783</v>
      </c>
      <c r="GW78" s="635" t="s">
        <v>783</v>
      </c>
      <c r="GX78" s="635" t="s">
        <v>783</v>
      </c>
      <c r="GY78" s="635">
        <v>1649</v>
      </c>
      <c r="GZ78" s="635">
        <v>0.42</v>
      </c>
      <c r="HA78" s="635">
        <v>5</v>
      </c>
      <c r="HB78" s="635" t="s">
        <v>783</v>
      </c>
      <c r="HC78" s="635" t="s">
        <v>782</v>
      </c>
      <c r="HD78" s="635">
        <v>150</v>
      </c>
      <c r="HE78" s="635" t="s">
        <v>783</v>
      </c>
      <c r="HF78" s="635">
        <v>0</v>
      </c>
      <c r="HG78" s="635" t="s">
        <v>783</v>
      </c>
      <c r="HH78" s="635">
        <v>0</v>
      </c>
      <c r="HI78" s="635">
        <v>1</v>
      </c>
      <c r="HJ78" s="635">
        <v>45</v>
      </c>
      <c r="HK78" s="635" t="s">
        <v>784</v>
      </c>
      <c r="HL78" s="635" t="s">
        <v>785</v>
      </c>
      <c r="HM78" s="635" t="s">
        <v>783</v>
      </c>
      <c r="HN78" s="635" t="s">
        <v>783</v>
      </c>
      <c r="HO78" s="635" t="s">
        <v>783</v>
      </c>
      <c r="HP78" s="635" t="s">
        <v>783</v>
      </c>
      <c r="HQ78" s="635" t="s">
        <v>783</v>
      </c>
      <c r="HR78" s="635">
        <v>3975626</v>
      </c>
      <c r="HS78" s="635" t="s">
        <v>783</v>
      </c>
      <c r="HT78" s="635" t="s">
        <v>786</v>
      </c>
      <c r="HU78" s="635" t="s">
        <v>787</v>
      </c>
      <c r="HV78" s="635">
        <v>4</v>
      </c>
      <c r="HW78" s="635">
        <v>2014</v>
      </c>
      <c r="HX78" s="635">
        <v>63</v>
      </c>
      <c r="HY78" s="635">
        <v>0</v>
      </c>
      <c r="HZ78" s="635">
        <v>2218</v>
      </c>
      <c r="IA78" s="636">
        <v>41697.500081018516</v>
      </c>
      <c r="IB78" s="635" t="s">
        <v>788</v>
      </c>
      <c r="IC78" s="635">
        <v>3980104</v>
      </c>
      <c r="ID78" s="635">
        <v>2014</v>
      </c>
      <c r="IE78" s="635">
        <v>1712</v>
      </c>
      <c r="IF78" s="635" t="s">
        <v>783</v>
      </c>
      <c r="IG78" s="635" t="s">
        <v>783</v>
      </c>
      <c r="IH78" s="635" t="s">
        <v>783</v>
      </c>
      <c r="II78" s="635" t="s">
        <v>783</v>
      </c>
      <c r="IJ78" s="635" t="s">
        <v>783</v>
      </c>
      <c r="IK78" s="635" t="s">
        <v>783</v>
      </c>
      <c r="IL78" s="635" t="s">
        <v>783</v>
      </c>
      <c r="IM78" s="635" t="s">
        <v>783</v>
      </c>
      <c r="IN78" s="635" t="s">
        <v>783</v>
      </c>
      <c r="IO78" s="635">
        <v>1649</v>
      </c>
      <c r="IP78" s="636">
        <v>37477.354571759257</v>
      </c>
      <c r="IQ78" s="635">
        <v>2</v>
      </c>
      <c r="IR78" s="635" t="s">
        <v>793</v>
      </c>
      <c r="IS78" s="635">
        <v>9</v>
      </c>
      <c r="IT78" s="637">
        <v>41275</v>
      </c>
      <c r="IU78" s="635" t="s">
        <v>783</v>
      </c>
      <c r="IV78" s="635" t="s">
        <v>783</v>
      </c>
      <c r="IW78" s="635" t="s">
        <v>783</v>
      </c>
      <c r="IX78" s="635" t="s">
        <v>781</v>
      </c>
      <c r="IY78" s="635">
        <v>45</v>
      </c>
      <c r="IZ78" s="635" t="s">
        <v>789</v>
      </c>
      <c r="JA78" s="635" t="s">
        <v>783</v>
      </c>
      <c r="JB78" s="635" t="s">
        <v>783</v>
      </c>
      <c r="JC78" s="635" t="s">
        <v>783</v>
      </c>
      <c r="JD78" s="635">
        <v>329429</v>
      </c>
      <c r="JE78" s="635" t="s">
        <v>783</v>
      </c>
      <c r="JF78" s="635" t="s">
        <v>783</v>
      </c>
      <c r="JG78" s="635" t="s">
        <v>815</v>
      </c>
      <c r="JH78" s="635">
        <v>55</v>
      </c>
      <c r="JI78" s="635" t="s">
        <v>783</v>
      </c>
      <c r="JJ78" s="635" t="s">
        <v>783</v>
      </c>
      <c r="JK78" s="635" t="s">
        <v>783</v>
      </c>
      <c r="JL78" s="635" t="s">
        <v>790</v>
      </c>
      <c r="JM78" s="635">
        <v>4</v>
      </c>
      <c r="JN78" s="635">
        <v>3</v>
      </c>
      <c r="JO78" s="635" t="s">
        <v>783</v>
      </c>
      <c r="JP78" s="635" t="s">
        <v>783</v>
      </c>
      <c r="JQ78" s="635" t="s">
        <v>783</v>
      </c>
      <c r="JR78" s="635" t="s">
        <v>783</v>
      </c>
      <c r="JS78" s="635" t="s">
        <v>783</v>
      </c>
      <c r="JT78" s="635" t="s">
        <v>783</v>
      </c>
      <c r="JU78" s="635" t="s">
        <v>867</v>
      </c>
      <c r="JV78" s="638">
        <v>2217.695663</v>
      </c>
      <c r="JX78" s="225"/>
    </row>
    <row r="79" spans="1:284" ht="16" thickBot="1">
      <c r="A79" s="905" t="s">
        <v>5</v>
      </c>
      <c r="B79" s="79">
        <f t="shared" si="132"/>
        <v>1</v>
      </c>
      <c r="C79" s="871" t="s">
        <v>124</v>
      </c>
      <c r="D79" s="249" t="s">
        <v>185</v>
      </c>
      <c r="E79" s="103" t="s">
        <v>198</v>
      </c>
      <c r="F79" s="888">
        <v>0.9</v>
      </c>
      <c r="G79" s="120">
        <f t="shared" si="131"/>
        <v>58.780000000000022</v>
      </c>
      <c r="H79" s="49"/>
      <c r="I79" s="3">
        <v>0.9</v>
      </c>
      <c r="J79" s="29"/>
      <c r="K79" s="18">
        <v>1983</v>
      </c>
      <c r="L79" s="5"/>
      <c r="M79" s="71">
        <v>3</v>
      </c>
      <c r="N79" s="71">
        <v>4</v>
      </c>
      <c r="O79" s="70">
        <v>1</v>
      </c>
      <c r="P79" s="892">
        <v>15</v>
      </c>
      <c r="Q79" s="896">
        <v>124</v>
      </c>
      <c r="R79" s="30"/>
      <c r="S79" s="3">
        <f>I79</f>
        <v>0.9</v>
      </c>
      <c r="T79" s="25"/>
      <c r="U79" s="219">
        <f t="shared" si="126"/>
        <v>67500</v>
      </c>
      <c r="V79" s="219" t="s">
        <v>642</v>
      </c>
      <c r="W79" s="1042">
        <f t="shared" si="133"/>
        <v>67500</v>
      </c>
      <c r="X79" s="537">
        <f t="shared" si="134"/>
        <v>28402.666666666672</v>
      </c>
      <c r="Y79" s="538">
        <f t="shared" si="135"/>
        <v>500</v>
      </c>
      <c r="Z79" s="1034">
        <f t="shared" si="136"/>
        <v>96402.666666666672</v>
      </c>
      <c r="AA79" s="883">
        <v>4</v>
      </c>
      <c r="AB79" s="270">
        <f t="shared" si="137"/>
        <v>12202.66666666667</v>
      </c>
      <c r="AC79" s="566">
        <v>0.25</v>
      </c>
      <c r="AD79" s="562">
        <f t="shared" si="138"/>
        <v>16200</v>
      </c>
      <c r="AE79" s="518"/>
      <c r="AF79" s="270">
        <f t="shared" si="139"/>
        <v>0</v>
      </c>
      <c r="AG79" s="270"/>
      <c r="AH79" s="562">
        <f t="shared" si="140"/>
        <v>0</v>
      </c>
      <c r="AI79" s="270"/>
      <c r="AJ79" s="228">
        <v>0</v>
      </c>
      <c r="AK79" s="902">
        <v>2022</v>
      </c>
      <c r="AL79" s="902">
        <v>2031</v>
      </c>
      <c r="AM79" s="18" t="str">
        <f t="shared" si="141"/>
        <v xml:space="preserve"> </v>
      </c>
      <c r="AN79" s="747" t="str">
        <f t="shared" si="142"/>
        <v xml:space="preserve"> </v>
      </c>
      <c r="AO79" s="4" t="str">
        <f t="shared" si="143"/>
        <v xml:space="preserve"> </v>
      </c>
      <c r="AP79" s="747" t="str">
        <f t="shared" si="144"/>
        <v xml:space="preserve"> </v>
      </c>
      <c r="AQ79" s="4" t="str">
        <f t="shared" si="145"/>
        <v xml:space="preserve"> </v>
      </c>
      <c r="AR79" s="747" t="str">
        <f t="shared" si="146"/>
        <v xml:space="preserve"> </v>
      </c>
      <c r="AS79" s="4" t="str">
        <f t="shared" si="147"/>
        <v xml:space="preserve"> </v>
      </c>
      <c r="AT79" s="747" t="str">
        <f t="shared" si="148"/>
        <v xml:space="preserve"> </v>
      </c>
      <c r="AU79" s="4" t="str">
        <f t="shared" si="149"/>
        <v xml:space="preserve"> </v>
      </c>
      <c r="AV79" s="747" t="str">
        <f t="shared" si="150"/>
        <v xml:space="preserve"> </v>
      </c>
      <c r="AW79" s="4" t="str">
        <f t="shared" si="151"/>
        <v xml:space="preserve"> </v>
      </c>
      <c r="AX79" s="747" t="str">
        <f t="shared" si="152"/>
        <v xml:space="preserve"> </v>
      </c>
      <c r="AY79" s="4" t="str">
        <f t="shared" si="153"/>
        <v xml:space="preserve"> </v>
      </c>
      <c r="AZ79" s="747" t="str">
        <f t="shared" si="154"/>
        <v xml:space="preserve"> </v>
      </c>
      <c r="BA79" s="4" t="str">
        <f t="shared" si="155"/>
        <v xml:space="preserve"> </v>
      </c>
      <c r="BB79" s="747" t="str">
        <f t="shared" si="156"/>
        <v xml:space="preserve"> </v>
      </c>
      <c r="BC79" s="4" t="str">
        <f t="shared" si="157"/>
        <v xml:space="preserve"> </v>
      </c>
      <c r="BD79" s="747" t="str">
        <f t="shared" si="158"/>
        <v xml:space="preserve"> </v>
      </c>
      <c r="BE79" s="4" t="str">
        <f t="shared" si="159"/>
        <v xml:space="preserve"> </v>
      </c>
      <c r="BF79" s="747" t="str">
        <f t="shared" si="160"/>
        <v xml:space="preserve"> </v>
      </c>
      <c r="BG79" s="4" t="str">
        <f t="shared" si="161"/>
        <v xml:space="preserve"> </v>
      </c>
      <c r="BH79" s="747" t="str">
        <f t="shared" si="162"/>
        <v xml:space="preserve"> </v>
      </c>
      <c r="BI79" s="4" t="str">
        <f t="shared" si="163"/>
        <v xml:space="preserve"> </v>
      </c>
      <c r="BJ79" s="747" t="str">
        <f t="shared" si="164"/>
        <v xml:space="preserve"> </v>
      </c>
      <c r="BK79" s="4" t="str">
        <f t="shared" si="165"/>
        <v xml:space="preserve"> </v>
      </c>
      <c r="BL79" s="747" t="str">
        <f t="shared" si="166"/>
        <v xml:space="preserve"> </v>
      </c>
      <c r="BM79" s="4">
        <f t="shared" si="167"/>
        <v>0.9</v>
      </c>
      <c r="BN79" s="747">
        <f t="shared" si="168"/>
        <v>96402.666666666672</v>
      </c>
      <c r="BO79" s="4" t="str">
        <f t="shared" si="169"/>
        <v xml:space="preserve"> </v>
      </c>
      <c r="BP79" s="747" t="str">
        <f t="shared" si="170"/>
        <v xml:space="preserve"> </v>
      </c>
      <c r="BQ79" s="133" t="s">
        <v>625</v>
      </c>
      <c r="BR79" s="133"/>
      <c r="BS79" s="389"/>
      <c r="BT79" s="389"/>
      <c r="BU79" s="389"/>
      <c r="BV79" s="389"/>
      <c r="BW79" s="389"/>
      <c r="BX79" s="389"/>
      <c r="BY79" s="389"/>
      <c r="BZ79" s="389"/>
      <c r="CA79" s="389"/>
      <c r="CB79" s="163">
        <f t="shared" si="130"/>
        <v>0</v>
      </c>
      <c r="CC79" s="389"/>
      <c r="CD79" s="389"/>
      <c r="CE79" s="589"/>
      <c r="CF79" s="589"/>
      <c r="CG79" s="589"/>
      <c r="CH79" s="589"/>
      <c r="CI79" s="589"/>
      <c r="CJ79" s="589"/>
      <c r="CK79" s="589"/>
      <c r="CL79" s="589"/>
      <c r="CM79" s="589"/>
      <c r="CN79" s="589"/>
      <c r="CO79" s="589"/>
      <c r="CP79" s="589"/>
      <c r="CQ79" s="589"/>
      <c r="CR79" s="589"/>
      <c r="CS79" s="589"/>
      <c r="CT79" s="589"/>
      <c r="CU79" s="589"/>
      <c r="CV79" s="589"/>
      <c r="CW79" s="589"/>
      <c r="CX79" s="589"/>
      <c r="CY79" s="589"/>
      <c r="CZ79" s="5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389"/>
      <c r="DN79" s="389"/>
      <c r="DO79" s="389"/>
      <c r="DP79" s="389"/>
      <c r="DQ79" s="389"/>
      <c r="DR79" s="389"/>
      <c r="DS79" s="389"/>
      <c r="DT79" s="389"/>
      <c r="DU79" s="389"/>
      <c r="DV79" s="389"/>
      <c r="DW79" s="389"/>
      <c r="DX79" s="389"/>
      <c r="DY79" s="389"/>
      <c r="DZ79" s="389"/>
      <c r="EA79" s="389"/>
      <c r="EB79" s="389"/>
      <c r="EC79" s="389"/>
      <c r="ED79" s="389"/>
      <c r="EE79" s="389"/>
      <c r="EF79" s="389"/>
      <c r="EG79" s="389"/>
      <c r="EH79" s="389"/>
      <c r="EI79" s="389"/>
      <c r="EJ79" s="389"/>
      <c r="EK79" s="389"/>
      <c r="EL79" s="389"/>
      <c r="EM79" s="389"/>
      <c r="EN79" s="389"/>
      <c r="EO79" s="389"/>
      <c r="EP79" s="389"/>
      <c r="EQ79" s="389"/>
      <c r="ER79" s="389"/>
      <c r="ES79" s="389"/>
      <c r="ET79" s="389"/>
      <c r="EU79" s="389"/>
      <c r="EV79" s="389"/>
      <c r="EW79" s="389"/>
      <c r="EX79" s="389"/>
      <c r="EY79" s="389"/>
      <c r="EZ79" s="389"/>
      <c r="FA79" s="389"/>
      <c r="FB79" s="389"/>
      <c r="FC79" s="389"/>
      <c r="FD79" s="389"/>
      <c r="FE79" s="389"/>
      <c r="FF79" s="389"/>
      <c r="FG79" s="389"/>
      <c r="FH79" s="389"/>
      <c r="FI79" s="389"/>
      <c r="FJ79" s="389"/>
      <c r="FK79" s="389"/>
      <c r="FL79" s="389"/>
      <c r="FM79" s="389"/>
      <c r="FN79" s="389"/>
      <c r="FO79" s="389"/>
      <c r="FP79" s="389"/>
      <c r="FQ79" s="389"/>
      <c r="FR79" s="389"/>
      <c r="FS79" s="389"/>
      <c r="FT79" s="389"/>
      <c r="FU79" s="389"/>
      <c r="FV79" s="389"/>
      <c r="FW79" s="389"/>
      <c r="FX79" s="639" t="s">
        <v>198</v>
      </c>
      <c r="FY79" s="640">
        <v>279</v>
      </c>
      <c r="FZ79" s="640">
        <v>30289458</v>
      </c>
      <c r="GA79" s="640">
        <v>55</v>
      </c>
      <c r="GB79" s="640" t="s">
        <v>798</v>
      </c>
      <c r="GC79" s="640">
        <v>20</v>
      </c>
      <c r="GD79" s="640">
        <v>2011</v>
      </c>
      <c r="GE79" s="640">
        <v>1</v>
      </c>
      <c r="GF79" s="640" t="s">
        <v>780</v>
      </c>
      <c r="GG79" s="640">
        <v>2</v>
      </c>
      <c r="GH79" s="640">
        <v>1</v>
      </c>
      <c r="GI79" s="640" t="s">
        <v>780</v>
      </c>
      <c r="GJ79" s="640">
        <v>2</v>
      </c>
      <c r="GK79" s="640" t="s">
        <v>781</v>
      </c>
      <c r="GL79" s="640" t="s">
        <v>782</v>
      </c>
      <c r="GM79" s="640">
        <v>66</v>
      </c>
      <c r="GN79" s="640" t="s">
        <v>783</v>
      </c>
      <c r="GO79" s="640">
        <v>0</v>
      </c>
      <c r="GP79" s="640">
        <v>0</v>
      </c>
      <c r="GQ79" s="640">
        <v>4</v>
      </c>
      <c r="GR79" s="640">
        <v>2</v>
      </c>
      <c r="GS79" s="640">
        <v>9</v>
      </c>
      <c r="GT79" s="640" t="s">
        <v>783</v>
      </c>
      <c r="GU79" s="640" t="s">
        <v>783</v>
      </c>
      <c r="GV79" s="640" t="s">
        <v>783</v>
      </c>
      <c r="GW79" s="640" t="s">
        <v>783</v>
      </c>
      <c r="GX79" s="640" t="s">
        <v>783</v>
      </c>
      <c r="GY79" s="640">
        <v>1649</v>
      </c>
      <c r="GZ79" s="640">
        <v>0.1</v>
      </c>
      <c r="HA79" s="640">
        <v>5</v>
      </c>
      <c r="HB79" s="640" t="s">
        <v>783</v>
      </c>
      <c r="HC79" s="640" t="s">
        <v>782</v>
      </c>
      <c r="HD79" s="640">
        <v>35</v>
      </c>
      <c r="HE79" s="640" t="s">
        <v>783</v>
      </c>
      <c r="HF79" s="640">
        <v>0</v>
      </c>
      <c r="HG79" s="640" t="s">
        <v>783</v>
      </c>
      <c r="HH79" s="640">
        <v>0</v>
      </c>
      <c r="HI79" s="640">
        <v>1</v>
      </c>
      <c r="HJ79" s="640">
        <v>45</v>
      </c>
      <c r="HK79" s="640" t="s">
        <v>784</v>
      </c>
      <c r="HL79" s="640" t="s">
        <v>785</v>
      </c>
      <c r="HM79" s="640" t="s">
        <v>783</v>
      </c>
      <c r="HN79" s="640" t="s">
        <v>783</v>
      </c>
      <c r="HO79" s="640" t="s">
        <v>783</v>
      </c>
      <c r="HP79" s="640" t="s">
        <v>783</v>
      </c>
      <c r="HQ79" s="640" t="s">
        <v>783</v>
      </c>
      <c r="HR79" s="640">
        <v>3979237</v>
      </c>
      <c r="HS79" s="640" t="s">
        <v>783</v>
      </c>
      <c r="HT79" s="640" t="s">
        <v>786</v>
      </c>
      <c r="HU79" s="640" t="s">
        <v>787</v>
      </c>
      <c r="HV79" s="640">
        <v>4</v>
      </c>
      <c r="HW79" s="640">
        <v>2014</v>
      </c>
      <c r="HX79" s="640">
        <v>63</v>
      </c>
      <c r="HY79" s="640">
        <v>0</v>
      </c>
      <c r="HZ79" s="640">
        <v>528</v>
      </c>
      <c r="IA79" s="641">
        <v>41697.500081018516</v>
      </c>
      <c r="IB79" s="640" t="s">
        <v>788</v>
      </c>
      <c r="IC79" s="640">
        <v>3974759</v>
      </c>
      <c r="ID79" s="640">
        <v>2014</v>
      </c>
      <c r="IE79" s="640">
        <v>1712</v>
      </c>
      <c r="IF79" s="640" t="s">
        <v>783</v>
      </c>
      <c r="IG79" s="640" t="s">
        <v>783</v>
      </c>
      <c r="IH79" s="640" t="s">
        <v>783</v>
      </c>
      <c r="II79" s="640" t="s">
        <v>783</v>
      </c>
      <c r="IJ79" s="640" t="s">
        <v>783</v>
      </c>
      <c r="IK79" s="640" t="s">
        <v>783</v>
      </c>
      <c r="IL79" s="640" t="s">
        <v>783</v>
      </c>
      <c r="IM79" s="640" t="s">
        <v>783</v>
      </c>
      <c r="IN79" s="640" t="s">
        <v>783</v>
      </c>
      <c r="IO79" s="640">
        <v>1649</v>
      </c>
      <c r="IP79" s="641">
        <v>41004.418171296296</v>
      </c>
      <c r="IQ79" s="640">
        <v>2</v>
      </c>
      <c r="IR79" s="640" t="s">
        <v>793</v>
      </c>
      <c r="IS79" s="640">
        <v>9</v>
      </c>
      <c r="IT79" s="642">
        <v>41275</v>
      </c>
      <c r="IU79" s="640" t="s">
        <v>783</v>
      </c>
      <c r="IV79" s="640" t="s">
        <v>783</v>
      </c>
      <c r="IW79" s="640" t="s">
        <v>783</v>
      </c>
      <c r="IX79" s="640" t="s">
        <v>781</v>
      </c>
      <c r="IY79" s="640">
        <v>45</v>
      </c>
      <c r="IZ79" s="640" t="s">
        <v>789</v>
      </c>
      <c r="JA79" s="640" t="s">
        <v>783</v>
      </c>
      <c r="JB79" s="640" t="s">
        <v>783</v>
      </c>
      <c r="JC79" s="640" t="s">
        <v>783</v>
      </c>
      <c r="JD79" s="640">
        <v>329429</v>
      </c>
      <c r="JE79" s="640" t="s">
        <v>783</v>
      </c>
      <c r="JF79" s="640" t="s">
        <v>783</v>
      </c>
      <c r="JG79" s="640" t="s">
        <v>815</v>
      </c>
      <c r="JH79" s="640">
        <v>55</v>
      </c>
      <c r="JI79" s="640" t="s">
        <v>783</v>
      </c>
      <c r="JJ79" s="640" t="s">
        <v>783</v>
      </c>
      <c r="JK79" s="640" t="s">
        <v>783</v>
      </c>
      <c r="JL79" s="640" t="s">
        <v>790</v>
      </c>
      <c r="JM79" s="640">
        <v>4</v>
      </c>
      <c r="JN79" s="640">
        <v>3</v>
      </c>
      <c r="JO79" s="640" t="s">
        <v>783</v>
      </c>
      <c r="JP79" s="640">
        <v>10711928</v>
      </c>
      <c r="JQ79" s="640">
        <v>2011</v>
      </c>
      <c r="JR79" s="640">
        <v>3</v>
      </c>
      <c r="JS79" s="640" t="s">
        <v>783</v>
      </c>
      <c r="JT79" s="640" t="s">
        <v>783</v>
      </c>
      <c r="JU79" s="640" t="s">
        <v>868</v>
      </c>
      <c r="JV79" s="643">
        <v>533.31659000000002</v>
      </c>
      <c r="JW79">
        <f>SUM(JV6:JV79)</f>
        <v>165392.66615400001</v>
      </c>
      <c r="JX79" s="225">
        <v>4.5803907342803027</v>
      </c>
    </row>
    <row r="80" spans="1:284" ht="16" thickBot="1">
      <c r="A80" s="905" t="s">
        <v>5</v>
      </c>
      <c r="B80" s="79">
        <f t="shared" si="132"/>
        <v>1</v>
      </c>
      <c r="C80" s="871" t="s">
        <v>17</v>
      </c>
      <c r="D80" s="249" t="s">
        <v>162</v>
      </c>
      <c r="E80" s="103" t="s">
        <v>45</v>
      </c>
      <c r="F80" s="888">
        <v>0.1</v>
      </c>
      <c r="G80" s="120">
        <f t="shared" si="131"/>
        <v>58.880000000000024</v>
      </c>
      <c r="H80" s="30"/>
      <c r="I80" s="33">
        <v>0.1</v>
      </c>
      <c r="J80" s="29"/>
      <c r="K80" s="18"/>
      <c r="L80" s="5"/>
      <c r="M80" s="75">
        <v>1</v>
      </c>
      <c r="N80" s="75">
        <v>0.5</v>
      </c>
      <c r="O80" s="76">
        <v>2</v>
      </c>
      <c r="P80" s="893">
        <f t="shared" ref="P80:P123" si="171">SUM(M80:O80)</f>
        <v>3.5</v>
      </c>
      <c r="Q80" s="897">
        <f t="shared" ref="Q80:Q85" si="172">O80*N80*M80</f>
        <v>1</v>
      </c>
      <c r="R80" s="30"/>
      <c r="S80" s="547">
        <f>I80</f>
        <v>0.1</v>
      </c>
      <c r="T80" s="25"/>
      <c r="U80" s="219">
        <f t="shared" si="126"/>
        <v>7500</v>
      </c>
      <c r="V80" s="219" t="s">
        <v>642</v>
      </c>
      <c r="W80" s="1042">
        <f t="shared" si="133"/>
        <v>7500</v>
      </c>
      <c r="X80" s="537">
        <f t="shared" si="134"/>
        <v>0</v>
      </c>
      <c r="Y80" s="538">
        <f t="shared" si="135"/>
        <v>500</v>
      </c>
      <c r="Z80" s="1034">
        <f t="shared" si="136"/>
        <v>8000</v>
      </c>
      <c r="AA80" s="883"/>
      <c r="AB80" s="270">
        <f t="shared" si="137"/>
        <v>0</v>
      </c>
      <c r="AC80" s="553"/>
      <c r="AD80" s="562">
        <f t="shared" si="138"/>
        <v>0</v>
      </c>
      <c r="AE80" s="518"/>
      <c r="AF80" s="270">
        <f t="shared" si="139"/>
        <v>0</v>
      </c>
      <c r="AG80" s="270"/>
      <c r="AH80" s="562">
        <f t="shared" si="140"/>
        <v>0</v>
      </c>
      <c r="AI80" s="270"/>
      <c r="AJ80" s="228">
        <v>0</v>
      </c>
      <c r="AK80" s="902">
        <v>2021</v>
      </c>
      <c r="AL80" s="902">
        <f>AK80+10</f>
        <v>2031</v>
      </c>
      <c r="AM80" s="18" t="str">
        <f t="shared" si="141"/>
        <v xml:space="preserve"> </v>
      </c>
      <c r="AN80" s="747" t="str">
        <f t="shared" si="142"/>
        <v xml:space="preserve"> </v>
      </c>
      <c r="AO80" s="4" t="str">
        <f t="shared" si="143"/>
        <v xml:space="preserve"> </v>
      </c>
      <c r="AP80" s="747" t="str">
        <f t="shared" si="144"/>
        <v xml:space="preserve"> </v>
      </c>
      <c r="AQ80" s="4" t="str">
        <f t="shared" si="145"/>
        <v xml:space="preserve"> </v>
      </c>
      <c r="AR80" s="747" t="str">
        <f t="shared" si="146"/>
        <v xml:space="preserve"> </v>
      </c>
      <c r="AS80" s="4" t="str">
        <f t="shared" si="147"/>
        <v xml:space="preserve"> </v>
      </c>
      <c r="AT80" s="747" t="str">
        <f t="shared" si="148"/>
        <v xml:space="preserve"> </v>
      </c>
      <c r="AU80" s="4" t="str">
        <f t="shared" si="149"/>
        <v xml:space="preserve"> </v>
      </c>
      <c r="AV80" s="747" t="str">
        <f t="shared" si="150"/>
        <v xml:space="preserve"> </v>
      </c>
      <c r="AW80" s="4" t="str">
        <f t="shared" si="151"/>
        <v xml:space="preserve"> </v>
      </c>
      <c r="AX80" s="747" t="str">
        <f t="shared" si="152"/>
        <v xml:space="preserve"> </v>
      </c>
      <c r="AY80" s="4" t="str">
        <f t="shared" si="153"/>
        <v xml:space="preserve"> </v>
      </c>
      <c r="AZ80" s="747" t="str">
        <f t="shared" si="154"/>
        <v xml:space="preserve"> </v>
      </c>
      <c r="BA80" s="4" t="str">
        <f t="shared" si="155"/>
        <v xml:space="preserve"> </v>
      </c>
      <c r="BB80" s="747" t="str">
        <f t="shared" si="156"/>
        <v xml:space="preserve"> </v>
      </c>
      <c r="BC80" s="4" t="str">
        <f t="shared" si="157"/>
        <v xml:space="preserve"> </v>
      </c>
      <c r="BD80" s="747" t="str">
        <f t="shared" si="158"/>
        <v xml:space="preserve"> </v>
      </c>
      <c r="BE80" s="4" t="str">
        <f t="shared" si="159"/>
        <v xml:space="preserve"> </v>
      </c>
      <c r="BF80" s="747" t="str">
        <f t="shared" si="160"/>
        <v xml:space="preserve"> </v>
      </c>
      <c r="BG80" s="4" t="str">
        <f t="shared" si="161"/>
        <v xml:space="preserve"> </v>
      </c>
      <c r="BH80" s="747" t="str">
        <f t="shared" si="162"/>
        <v xml:space="preserve"> </v>
      </c>
      <c r="BI80" s="4" t="str">
        <f t="shared" si="163"/>
        <v xml:space="preserve"> </v>
      </c>
      <c r="BJ80" s="747" t="str">
        <f t="shared" si="164"/>
        <v xml:space="preserve"> </v>
      </c>
      <c r="BK80" s="4" t="str">
        <f t="shared" si="165"/>
        <v xml:space="preserve"> </v>
      </c>
      <c r="BL80" s="747" t="str">
        <f t="shared" si="166"/>
        <v xml:space="preserve"> </v>
      </c>
      <c r="BM80" s="4">
        <f t="shared" si="167"/>
        <v>0.1</v>
      </c>
      <c r="BN80" s="747">
        <f t="shared" si="168"/>
        <v>8000</v>
      </c>
      <c r="BO80" s="4" t="str">
        <f t="shared" si="169"/>
        <v xml:space="preserve"> </v>
      </c>
      <c r="BP80" s="747" t="str">
        <f t="shared" si="170"/>
        <v xml:space="preserve"> </v>
      </c>
      <c r="BQ80" s="133"/>
      <c r="BR80" s="133"/>
      <c r="BS80" s="389"/>
      <c r="BT80" s="389"/>
      <c r="BU80" s="389"/>
      <c r="BV80" s="389"/>
      <c r="BW80" s="389"/>
      <c r="BX80" s="389"/>
      <c r="BY80" s="389"/>
      <c r="BZ80" s="389"/>
      <c r="CA80" s="389"/>
      <c r="CB80" s="163">
        <f t="shared" si="130"/>
        <v>0</v>
      </c>
      <c r="CC80" s="389"/>
      <c r="CD80" s="389"/>
      <c r="CE80" s="588"/>
      <c r="CF80" s="588"/>
      <c r="CG80" s="588"/>
      <c r="CH80" s="588"/>
      <c r="CI80" s="588"/>
      <c r="CJ80" s="588"/>
      <c r="CK80" s="588"/>
      <c r="CL80" s="588"/>
      <c r="CM80" s="588"/>
      <c r="CN80" s="588"/>
      <c r="CO80" s="588"/>
      <c r="CP80" s="588"/>
      <c r="CQ80" s="588"/>
      <c r="CR80" s="588"/>
      <c r="CS80" s="588"/>
      <c r="CT80" s="588"/>
      <c r="CU80" s="588"/>
      <c r="CV80" s="588"/>
      <c r="CW80" s="588"/>
      <c r="CX80" s="588"/>
      <c r="CY80" s="588"/>
      <c r="CZ80" s="588"/>
      <c r="DA80" s="389"/>
      <c r="DB80" s="389"/>
      <c r="DC80" s="389"/>
      <c r="DD80" s="389"/>
      <c r="DE80" s="389"/>
      <c r="DF80" s="389"/>
      <c r="DG80" s="389"/>
      <c r="DH80" s="389"/>
      <c r="DI80" s="389"/>
      <c r="DJ80" s="389"/>
      <c r="DK80" s="389"/>
      <c r="DL80" s="389"/>
      <c r="DM80" s="389"/>
      <c r="DN80" s="389"/>
      <c r="DO80" s="389"/>
      <c r="DP80" s="389"/>
      <c r="DQ80" s="389"/>
      <c r="DR80" s="389"/>
      <c r="DS80" s="389"/>
      <c r="DT80" s="389"/>
      <c r="DU80" s="389"/>
      <c r="DV80" s="389"/>
      <c r="DW80" s="389"/>
      <c r="DX80" s="389"/>
      <c r="DY80" s="389"/>
      <c r="DZ80" s="389"/>
      <c r="EA80" s="389"/>
      <c r="EB80" s="389"/>
      <c r="EC80" s="389"/>
      <c r="ED80" s="389"/>
      <c r="EE80" s="389"/>
      <c r="EF80" s="389"/>
      <c r="EG80" s="389"/>
      <c r="EH80" s="389"/>
      <c r="EI80" s="389"/>
      <c r="EJ80" s="389"/>
      <c r="EK80" s="389"/>
      <c r="EL80" s="389"/>
      <c r="EM80" s="389"/>
      <c r="EN80" s="389"/>
      <c r="EO80" s="389"/>
      <c r="EP80" s="389"/>
      <c r="EQ80" s="389"/>
      <c r="ER80" s="389"/>
      <c r="ES80" s="389"/>
      <c r="ET80" s="389"/>
      <c r="EU80" s="389"/>
      <c r="EV80" s="389"/>
      <c r="EW80" s="389"/>
      <c r="EX80" s="389"/>
      <c r="EY80" s="389"/>
      <c r="EZ80" s="389"/>
      <c r="FA80" s="389"/>
      <c r="FB80" s="389"/>
      <c r="FC80" s="389"/>
      <c r="FD80" s="389"/>
      <c r="FE80" s="389"/>
      <c r="FF80" s="389"/>
      <c r="FG80" s="389"/>
      <c r="FH80" s="389"/>
      <c r="FI80" s="389"/>
      <c r="FJ80" s="389"/>
      <c r="FK80" s="389"/>
      <c r="FL80" s="389"/>
      <c r="FM80" s="389"/>
      <c r="FN80" s="389"/>
      <c r="FO80" s="389"/>
      <c r="FP80" s="389"/>
      <c r="FQ80" s="389"/>
      <c r="FR80" s="389"/>
      <c r="FS80" s="389"/>
      <c r="FT80" s="389"/>
      <c r="FU80" s="389"/>
      <c r="FV80" s="389"/>
      <c r="FW80" s="389"/>
      <c r="FX80" s="621" t="s">
        <v>449</v>
      </c>
      <c r="FY80" s="622">
        <v>13</v>
      </c>
      <c r="FZ80" s="622">
        <v>30289466</v>
      </c>
      <c r="GA80" s="622">
        <v>55</v>
      </c>
      <c r="GB80" s="622" t="s">
        <v>798</v>
      </c>
      <c r="GC80" s="622">
        <v>18</v>
      </c>
      <c r="GD80" s="622">
        <v>1979</v>
      </c>
      <c r="GE80" s="622">
        <v>1</v>
      </c>
      <c r="GF80" s="622" t="s">
        <v>780</v>
      </c>
      <c r="GG80" s="622">
        <v>1</v>
      </c>
      <c r="GH80" s="622">
        <v>1</v>
      </c>
      <c r="GI80" s="622" t="s">
        <v>780</v>
      </c>
      <c r="GJ80" s="622">
        <v>1</v>
      </c>
      <c r="GK80" s="622" t="s">
        <v>781</v>
      </c>
      <c r="GL80" s="622" t="s">
        <v>782</v>
      </c>
      <c r="GM80" s="622">
        <v>66</v>
      </c>
      <c r="GN80" s="622" t="s">
        <v>783</v>
      </c>
      <c r="GO80" s="622">
        <v>0</v>
      </c>
      <c r="GP80" s="622">
        <v>0</v>
      </c>
      <c r="GQ80" s="622">
        <v>4</v>
      </c>
      <c r="GR80" s="622">
        <v>2</v>
      </c>
      <c r="GS80" s="622">
        <v>2</v>
      </c>
      <c r="GT80" s="622" t="s">
        <v>783</v>
      </c>
      <c r="GU80" s="622" t="s">
        <v>783</v>
      </c>
      <c r="GV80" s="622" t="s">
        <v>783</v>
      </c>
      <c r="GW80" s="622" t="s">
        <v>783</v>
      </c>
      <c r="GX80" s="622" t="s">
        <v>783</v>
      </c>
      <c r="GY80" s="622">
        <v>1649</v>
      </c>
      <c r="GZ80" s="622">
        <v>0.82</v>
      </c>
      <c r="HA80" s="622">
        <v>5</v>
      </c>
      <c r="HB80" s="622" t="s">
        <v>783</v>
      </c>
      <c r="HC80" s="622" t="s">
        <v>782</v>
      </c>
      <c r="HD80" s="622">
        <v>35</v>
      </c>
      <c r="HE80" s="622" t="s">
        <v>783</v>
      </c>
      <c r="HF80" s="622">
        <v>0</v>
      </c>
      <c r="HG80" s="622" t="s">
        <v>783</v>
      </c>
      <c r="HH80" s="622">
        <v>0</v>
      </c>
      <c r="HI80" s="622">
        <v>1</v>
      </c>
      <c r="HJ80" s="622">
        <v>45</v>
      </c>
      <c r="HK80" s="622" t="s">
        <v>784</v>
      </c>
      <c r="HL80" s="622" t="s">
        <v>785</v>
      </c>
      <c r="HM80" s="622" t="s">
        <v>783</v>
      </c>
      <c r="HN80" s="622" t="s">
        <v>783</v>
      </c>
      <c r="HO80" s="622" t="s">
        <v>783</v>
      </c>
      <c r="HP80" s="622" t="s">
        <v>783</v>
      </c>
      <c r="HQ80" s="622" t="s">
        <v>783</v>
      </c>
      <c r="HR80" s="622">
        <v>5074795</v>
      </c>
      <c r="HS80" s="622" t="s">
        <v>783</v>
      </c>
      <c r="HT80" s="622" t="s">
        <v>786</v>
      </c>
      <c r="HU80" s="622" t="s">
        <v>787</v>
      </c>
      <c r="HV80" s="622">
        <v>4</v>
      </c>
      <c r="HW80" s="622">
        <v>2014</v>
      </c>
      <c r="HX80" s="622">
        <v>63</v>
      </c>
      <c r="HY80" s="622">
        <v>1742</v>
      </c>
      <c r="HZ80" s="622">
        <v>6072</v>
      </c>
      <c r="IA80" s="623">
        <v>41697.500081018516</v>
      </c>
      <c r="IB80" s="622" t="s">
        <v>788</v>
      </c>
      <c r="IC80" s="622">
        <v>5074794</v>
      </c>
      <c r="ID80" s="622">
        <v>2014</v>
      </c>
      <c r="IE80" s="622">
        <v>1712</v>
      </c>
      <c r="IF80" s="622" t="s">
        <v>783</v>
      </c>
      <c r="IG80" s="622" t="s">
        <v>783</v>
      </c>
      <c r="IH80" s="622" t="s">
        <v>783</v>
      </c>
      <c r="II80" s="622" t="s">
        <v>783</v>
      </c>
      <c r="IJ80" s="622" t="s">
        <v>783</v>
      </c>
      <c r="IK80" s="622" t="s">
        <v>783</v>
      </c>
      <c r="IL80" s="622" t="s">
        <v>783</v>
      </c>
      <c r="IM80" s="622" t="s">
        <v>783</v>
      </c>
      <c r="IN80" s="622" t="s">
        <v>783</v>
      </c>
      <c r="IO80" s="622">
        <v>1649</v>
      </c>
      <c r="IP80" s="623">
        <v>38587.423726851855</v>
      </c>
      <c r="IQ80" s="622">
        <v>2</v>
      </c>
      <c r="IR80" s="622" t="s">
        <v>793</v>
      </c>
      <c r="IS80" s="622">
        <v>2</v>
      </c>
      <c r="IT80" s="644">
        <v>41275</v>
      </c>
      <c r="IU80" s="622" t="s">
        <v>783</v>
      </c>
      <c r="IV80" s="622" t="s">
        <v>783</v>
      </c>
      <c r="IW80" s="622" t="s">
        <v>783</v>
      </c>
      <c r="IX80" s="622" t="s">
        <v>781</v>
      </c>
      <c r="IY80" s="622">
        <v>45</v>
      </c>
      <c r="IZ80" s="622" t="s">
        <v>789</v>
      </c>
      <c r="JA80" s="622" t="s">
        <v>783</v>
      </c>
      <c r="JB80" s="622" t="s">
        <v>783</v>
      </c>
      <c r="JC80" s="622" t="s">
        <v>783</v>
      </c>
      <c r="JD80" s="622">
        <v>329430</v>
      </c>
      <c r="JE80" s="622" t="s">
        <v>783</v>
      </c>
      <c r="JF80" s="622" t="s">
        <v>783</v>
      </c>
      <c r="JG80" s="622" t="s">
        <v>802</v>
      </c>
      <c r="JH80" s="622">
        <v>55</v>
      </c>
      <c r="JI80" s="622" t="s">
        <v>783</v>
      </c>
      <c r="JJ80" s="622" t="s">
        <v>783</v>
      </c>
      <c r="JK80" s="622" t="s">
        <v>783</v>
      </c>
      <c r="JL80" s="622" t="s">
        <v>790</v>
      </c>
      <c r="JM80" s="622">
        <v>4</v>
      </c>
      <c r="JN80" s="622">
        <v>3</v>
      </c>
      <c r="JO80" s="622" t="s">
        <v>783</v>
      </c>
      <c r="JP80" s="622">
        <v>10711928</v>
      </c>
      <c r="JQ80" s="622">
        <v>2011</v>
      </c>
      <c r="JR80" s="622">
        <v>3</v>
      </c>
      <c r="JS80" s="622" t="s">
        <v>783</v>
      </c>
      <c r="JT80" s="622" t="s">
        <v>783</v>
      </c>
      <c r="JU80" s="622" t="s">
        <v>869</v>
      </c>
      <c r="JV80" s="624">
        <v>4324.8232239999998</v>
      </c>
      <c r="JX80" s="225"/>
    </row>
    <row r="81" spans="1:284" ht="16" thickBot="1">
      <c r="A81" s="905" t="s">
        <v>5</v>
      </c>
      <c r="B81" s="79">
        <f t="shared" si="132"/>
        <v>1</v>
      </c>
      <c r="C81" s="871" t="s">
        <v>112</v>
      </c>
      <c r="D81" s="249" t="s">
        <v>190</v>
      </c>
      <c r="E81" s="103" t="s">
        <v>59</v>
      </c>
      <c r="F81" s="888">
        <v>0.2</v>
      </c>
      <c r="G81" s="120">
        <f t="shared" si="131"/>
        <v>59.080000000000027</v>
      </c>
      <c r="H81" s="46"/>
      <c r="I81" s="33">
        <v>0.2</v>
      </c>
      <c r="J81" s="29"/>
      <c r="K81" s="18"/>
      <c r="L81" s="5"/>
      <c r="M81" s="71">
        <v>1</v>
      </c>
      <c r="N81" s="71">
        <v>1</v>
      </c>
      <c r="O81" s="70">
        <v>3</v>
      </c>
      <c r="P81" s="891">
        <f t="shared" si="171"/>
        <v>5</v>
      </c>
      <c r="Q81" s="897">
        <f t="shared" si="172"/>
        <v>3</v>
      </c>
      <c r="R81" s="46"/>
      <c r="S81" s="547">
        <f>I81</f>
        <v>0.2</v>
      </c>
      <c r="T81" s="25"/>
      <c r="U81" s="219">
        <f t="shared" si="126"/>
        <v>15000</v>
      </c>
      <c r="V81" s="219" t="s">
        <v>642</v>
      </c>
      <c r="W81" s="1042">
        <f t="shared" si="133"/>
        <v>15000</v>
      </c>
      <c r="X81" s="537">
        <f t="shared" si="134"/>
        <v>7667.5555555555566</v>
      </c>
      <c r="Y81" s="538">
        <f t="shared" si="135"/>
        <v>500</v>
      </c>
      <c r="Z81" s="1034">
        <f t="shared" si="136"/>
        <v>23167.555555555555</v>
      </c>
      <c r="AA81" s="883">
        <v>6</v>
      </c>
      <c r="AB81" s="270">
        <f t="shared" si="137"/>
        <v>4067.5555555555561</v>
      </c>
      <c r="AC81" s="566">
        <v>0.25</v>
      </c>
      <c r="AD81" s="562">
        <f t="shared" si="138"/>
        <v>3600</v>
      </c>
      <c r="AE81" s="518"/>
      <c r="AF81" s="270">
        <f t="shared" si="139"/>
        <v>0</v>
      </c>
      <c r="AG81" s="270"/>
      <c r="AH81" s="562">
        <f t="shared" si="140"/>
        <v>0</v>
      </c>
      <c r="AI81" s="270"/>
      <c r="AJ81" s="228">
        <v>0</v>
      </c>
      <c r="AK81" s="902">
        <v>2021</v>
      </c>
      <c r="AL81" s="902">
        <f>AK81+10</f>
        <v>2031</v>
      </c>
      <c r="AM81" s="18" t="str">
        <f t="shared" si="141"/>
        <v xml:space="preserve"> </v>
      </c>
      <c r="AN81" s="747" t="str">
        <f t="shared" si="142"/>
        <v xml:space="preserve"> </v>
      </c>
      <c r="AO81" s="4" t="str">
        <f t="shared" si="143"/>
        <v xml:space="preserve"> </v>
      </c>
      <c r="AP81" s="747" t="str">
        <f t="shared" si="144"/>
        <v xml:space="preserve"> </v>
      </c>
      <c r="AQ81" s="4" t="str">
        <f t="shared" si="145"/>
        <v xml:space="preserve"> </v>
      </c>
      <c r="AR81" s="747" t="str">
        <f t="shared" si="146"/>
        <v xml:space="preserve"> </v>
      </c>
      <c r="AS81" s="4" t="str">
        <f t="shared" si="147"/>
        <v xml:space="preserve"> </v>
      </c>
      <c r="AT81" s="747" t="str">
        <f t="shared" si="148"/>
        <v xml:space="preserve"> </v>
      </c>
      <c r="AU81" s="4" t="str">
        <f t="shared" si="149"/>
        <v xml:space="preserve"> </v>
      </c>
      <c r="AV81" s="747" t="str">
        <f t="shared" si="150"/>
        <v xml:space="preserve"> </v>
      </c>
      <c r="AW81" s="4" t="str">
        <f t="shared" si="151"/>
        <v xml:space="preserve"> </v>
      </c>
      <c r="AX81" s="747" t="str">
        <f t="shared" si="152"/>
        <v xml:space="preserve"> </v>
      </c>
      <c r="AY81" s="4" t="str">
        <f t="shared" si="153"/>
        <v xml:space="preserve"> </v>
      </c>
      <c r="AZ81" s="747" t="str">
        <f t="shared" si="154"/>
        <v xml:space="preserve"> </v>
      </c>
      <c r="BA81" s="4" t="str">
        <f t="shared" si="155"/>
        <v xml:space="preserve"> </v>
      </c>
      <c r="BB81" s="747" t="str">
        <f t="shared" si="156"/>
        <v xml:space="preserve"> </v>
      </c>
      <c r="BC81" s="4" t="str">
        <f t="shared" si="157"/>
        <v xml:space="preserve"> </v>
      </c>
      <c r="BD81" s="747" t="str">
        <f t="shared" si="158"/>
        <v xml:space="preserve"> </v>
      </c>
      <c r="BE81" s="4" t="str">
        <f t="shared" si="159"/>
        <v xml:space="preserve"> </v>
      </c>
      <c r="BF81" s="747" t="str">
        <f t="shared" si="160"/>
        <v xml:space="preserve"> </v>
      </c>
      <c r="BG81" s="4" t="str">
        <f t="shared" si="161"/>
        <v xml:space="preserve"> </v>
      </c>
      <c r="BH81" s="747" t="str">
        <f t="shared" si="162"/>
        <v xml:space="preserve"> </v>
      </c>
      <c r="BI81" s="4" t="str">
        <f t="shared" si="163"/>
        <v xml:space="preserve"> </v>
      </c>
      <c r="BJ81" s="747" t="str">
        <f t="shared" si="164"/>
        <v xml:space="preserve"> </v>
      </c>
      <c r="BK81" s="4" t="str">
        <f t="shared" si="165"/>
        <v xml:space="preserve"> </v>
      </c>
      <c r="BL81" s="747" t="str">
        <f t="shared" si="166"/>
        <v xml:space="preserve"> </v>
      </c>
      <c r="BM81" s="4">
        <f t="shared" si="167"/>
        <v>0.2</v>
      </c>
      <c r="BN81" s="747">
        <f t="shared" si="168"/>
        <v>23167.555555555555</v>
      </c>
      <c r="BO81" s="4" t="str">
        <f t="shared" si="169"/>
        <v xml:space="preserve"> </v>
      </c>
      <c r="BP81" s="747" t="str">
        <f t="shared" si="170"/>
        <v xml:space="preserve"> </v>
      </c>
      <c r="BQ81" s="133"/>
      <c r="BR81" s="133"/>
      <c r="BS81" s="389"/>
      <c r="BT81" s="389"/>
      <c r="BU81" s="389"/>
      <c r="BV81" s="389"/>
      <c r="BW81" s="389"/>
      <c r="BX81" s="389"/>
      <c r="BY81" s="389"/>
      <c r="BZ81" s="389"/>
      <c r="CA81" s="389"/>
      <c r="CB81" s="163">
        <f t="shared" si="130"/>
        <v>0</v>
      </c>
      <c r="CC81" s="389"/>
      <c r="CD81" s="389"/>
      <c r="CE81" s="389"/>
      <c r="CF81" s="389"/>
      <c r="CG81" s="389"/>
      <c r="CH81" s="389"/>
      <c r="CI81" s="389"/>
      <c r="CJ81" s="389"/>
      <c r="CK81" s="389"/>
      <c r="CL81" s="389"/>
      <c r="CM81" s="389"/>
      <c r="CN81" s="389"/>
      <c r="CO81" s="389"/>
      <c r="CP81" s="389"/>
      <c r="CQ81" s="389"/>
      <c r="CR81" s="389"/>
      <c r="CS81" s="389"/>
      <c r="CT81" s="389"/>
      <c r="CU81" s="389"/>
      <c r="CV81" s="389"/>
      <c r="CW81" s="389"/>
      <c r="CX81" s="389"/>
      <c r="CY81" s="389"/>
      <c r="CZ81" s="389"/>
      <c r="DA81" s="389"/>
      <c r="DB81" s="389"/>
      <c r="DC81" s="389"/>
      <c r="DD81" s="389"/>
      <c r="DE81" s="389"/>
      <c r="DF81" s="389"/>
      <c r="DG81" s="389"/>
      <c r="DH81" s="389"/>
      <c r="DI81" s="389"/>
      <c r="DJ81" s="389"/>
      <c r="DK81" s="389"/>
      <c r="DL81" s="389"/>
      <c r="DM81" s="389"/>
      <c r="DN81" s="389"/>
      <c r="DO81" s="389"/>
      <c r="DP81" s="389"/>
      <c r="DQ81" s="389"/>
      <c r="DR81" s="389"/>
      <c r="DS81" s="389"/>
      <c r="DT81" s="389"/>
      <c r="DU81" s="389"/>
      <c r="DV81" s="389"/>
      <c r="DW81" s="389"/>
      <c r="DX81" s="389"/>
      <c r="DY81" s="389"/>
      <c r="DZ81" s="389"/>
      <c r="EA81" s="389"/>
      <c r="EB81" s="389"/>
      <c r="EC81" s="389"/>
      <c r="ED81" s="389"/>
      <c r="EE81" s="389"/>
      <c r="EF81" s="389"/>
      <c r="EG81" s="389"/>
      <c r="EH81" s="389"/>
      <c r="EI81" s="389"/>
      <c r="EJ81" s="389"/>
      <c r="EK81" s="389"/>
      <c r="EL81" s="389"/>
      <c r="EM81" s="389"/>
      <c r="EN81" s="389"/>
      <c r="EO81" s="389"/>
      <c r="EP81" s="389"/>
      <c r="EQ81" s="389"/>
      <c r="ER81" s="389"/>
      <c r="ES81" s="389"/>
      <c r="ET81" s="389"/>
      <c r="EU81" s="389"/>
      <c r="EV81" s="389"/>
      <c r="EW81" s="389"/>
      <c r="EX81" s="389"/>
      <c r="EY81" s="389"/>
      <c r="EZ81" s="389"/>
      <c r="FA81" s="389"/>
      <c r="FB81" s="389"/>
      <c r="FC81" s="389"/>
      <c r="FD81" s="389"/>
      <c r="FE81" s="389"/>
      <c r="FF81" s="389"/>
      <c r="FG81" s="389"/>
      <c r="FH81" s="389"/>
      <c r="FI81" s="389"/>
      <c r="FJ81" s="389"/>
      <c r="FK81" s="389"/>
      <c r="FL81" s="389"/>
      <c r="FM81" s="389"/>
      <c r="FN81" s="389"/>
      <c r="FO81" s="389"/>
      <c r="FP81" s="389"/>
      <c r="FQ81" s="389"/>
      <c r="FR81" s="389"/>
      <c r="FS81" s="389"/>
      <c r="FT81" s="389"/>
      <c r="FU81" s="389"/>
      <c r="FV81" s="389"/>
      <c r="FW81" s="389"/>
      <c r="FX81" s="660" t="s">
        <v>449</v>
      </c>
      <c r="FY81" s="661">
        <v>290</v>
      </c>
      <c r="FZ81" s="661">
        <v>30289463</v>
      </c>
      <c r="GA81" s="661">
        <v>55</v>
      </c>
      <c r="GB81" s="661" t="s">
        <v>798</v>
      </c>
      <c r="GC81" s="661">
        <v>20</v>
      </c>
      <c r="GD81" s="661">
        <v>1970</v>
      </c>
      <c r="GE81" s="661">
        <v>1</v>
      </c>
      <c r="GF81" s="661" t="s">
        <v>780</v>
      </c>
      <c r="GG81" s="661">
        <v>1</v>
      </c>
      <c r="GH81" s="661">
        <v>1</v>
      </c>
      <c r="GI81" s="661" t="s">
        <v>780</v>
      </c>
      <c r="GJ81" s="661">
        <v>1</v>
      </c>
      <c r="GK81" s="661" t="s">
        <v>781</v>
      </c>
      <c r="GL81" s="661" t="s">
        <v>782</v>
      </c>
      <c r="GM81" s="661">
        <v>50</v>
      </c>
      <c r="GN81" s="661" t="s">
        <v>783</v>
      </c>
      <c r="GO81" s="661">
        <v>0</v>
      </c>
      <c r="GP81" s="661">
        <v>0</v>
      </c>
      <c r="GQ81" s="661">
        <v>4</v>
      </c>
      <c r="GR81" s="661">
        <v>2</v>
      </c>
      <c r="GS81" s="661">
        <v>2</v>
      </c>
      <c r="GT81" s="661" t="s">
        <v>783</v>
      </c>
      <c r="GU81" s="661" t="s">
        <v>783</v>
      </c>
      <c r="GV81" s="661" t="s">
        <v>783</v>
      </c>
      <c r="GW81" s="661" t="s">
        <v>783</v>
      </c>
      <c r="GX81" s="661" t="s">
        <v>783</v>
      </c>
      <c r="GY81" s="661">
        <v>1649</v>
      </c>
      <c r="GZ81" s="661">
        <v>0.28000000000000003</v>
      </c>
      <c r="HA81" s="661">
        <v>5</v>
      </c>
      <c r="HB81" s="661" t="s">
        <v>783</v>
      </c>
      <c r="HC81" s="661" t="s">
        <v>782</v>
      </c>
      <c r="HD81" s="661">
        <v>35</v>
      </c>
      <c r="HE81" s="661" t="s">
        <v>783</v>
      </c>
      <c r="HF81" s="661">
        <v>0</v>
      </c>
      <c r="HG81" s="661" t="s">
        <v>783</v>
      </c>
      <c r="HH81" s="661">
        <v>0</v>
      </c>
      <c r="HI81" s="661">
        <v>1</v>
      </c>
      <c r="HJ81" s="661">
        <v>45</v>
      </c>
      <c r="HK81" s="661" t="s">
        <v>784</v>
      </c>
      <c r="HL81" s="661" t="s">
        <v>785</v>
      </c>
      <c r="HM81" s="661" t="s">
        <v>783</v>
      </c>
      <c r="HN81" s="661" t="s">
        <v>783</v>
      </c>
      <c r="HO81" s="661" t="s">
        <v>783</v>
      </c>
      <c r="HP81" s="661" t="s">
        <v>783</v>
      </c>
      <c r="HQ81" s="661" t="s">
        <v>783</v>
      </c>
      <c r="HR81" s="661">
        <v>3978903</v>
      </c>
      <c r="HS81" s="661" t="s">
        <v>783</v>
      </c>
      <c r="HT81" s="661" t="s">
        <v>786</v>
      </c>
      <c r="HU81" s="661" t="s">
        <v>787</v>
      </c>
      <c r="HV81" s="661">
        <v>4</v>
      </c>
      <c r="HW81" s="661">
        <v>2014</v>
      </c>
      <c r="HX81" s="661">
        <v>63</v>
      </c>
      <c r="HY81" s="661">
        <v>0</v>
      </c>
      <c r="HZ81" s="661">
        <v>1478</v>
      </c>
      <c r="IA81" s="662">
        <v>41697.500081018516</v>
      </c>
      <c r="IB81" s="661" t="s">
        <v>788</v>
      </c>
      <c r="IC81" s="661">
        <v>3974425</v>
      </c>
      <c r="ID81" s="661">
        <v>2014</v>
      </c>
      <c r="IE81" s="661">
        <v>1712</v>
      </c>
      <c r="IF81" s="661" t="s">
        <v>783</v>
      </c>
      <c r="IG81" s="661" t="s">
        <v>783</v>
      </c>
      <c r="IH81" s="661" t="s">
        <v>783</v>
      </c>
      <c r="II81" s="661" t="s">
        <v>783</v>
      </c>
      <c r="IJ81" s="661" t="s">
        <v>783</v>
      </c>
      <c r="IK81" s="661" t="s">
        <v>783</v>
      </c>
      <c r="IL81" s="661" t="s">
        <v>783</v>
      </c>
      <c r="IM81" s="661" t="s">
        <v>783</v>
      </c>
      <c r="IN81" s="661" t="s">
        <v>783</v>
      </c>
      <c r="IO81" s="661">
        <v>1649</v>
      </c>
      <c r="IP81" s="662">
        <v>37477.354571759257</v>
      </c>
      <c r="IQ81" s="661">
        <v>2</v>
      </c>
      <c r="IR81" s="661" t="s">
        <v>793</v>
      </c>
      <c r="IS81" s="661">
        <v>2</v>
      </c>
      <c r="IT81" s="663">
        <v>41275</v>
      </c>
      <c r="IU81" s="661" t="s">
        <v>783</v>
      </c>
      <c r="IV81" s="661" t="s">
        <v>783</v>
      </c>
      <c r="IW81" s="661" t="s">
        <v>783</v>
      </c>
      <c r="IX81" s="661" t="s">
        <v>781</v>
      </c>
      <c r="IY81" s="661">
        <v>45</v>
      </c>
      <c r="IZ81" s="661" t="s">
        <v>789</v>
      </c>
      <c r="JA81" s="661" t="s">
        <v>783</v>
      </c>
      <c r="JB81" s="661" t="s">
        <v>783</v>
      </c>
      <c r="JC81" s="661" t="s">
        <v>783</v>
      </c>
      <c r="JD81" s="661">
        <v>329430</v>
      </c>
      <c r="JE81" s="661" t="s">
        <v>783</v>
      </c>
      <c r="JF81" s="661" t="s">
        <v>783</v>
      </c>
      <c r="JG81" s="661" t="s">
        <v>802</v>
      </c>
      <c r="JH81" s="661">
        <v>55</v>
      </c>
      <c r="JI81" s="661" t="s">
        <v>783</v>
      </c>
      <c r="JJ81" s="661" t="s">
        <v>783</v>
      </c>
      <c r="JK81" s="661" t="s">
        <v>783</v>
      </c>
      <c r="JL81" s="661" t="s">
        <v>790</v>
      </c>
      <c r="JM81" s="661">
        <v>4</v>
      </c>
      <c r="JN81" s="661">
        <v>3</v>
      </c>
      <c r="JO81" s="661" t="s">
        <v>783</v>
      </c>
      <c r="JP81" s="661">
        <v>10711928</v>
      </c>
      <c r="JQ81" s="661">
        <v>2011</v>
      </c>
      <c r="JR81" s="661">
        <v>3</v>
      </c>
      <c r="JS81" s="661" t="s">
        <v>783</v>
      </c>
      <c r="JT81" s="661" t="s">
        <v>783</v>
      </c>
      <c r="JU81" s="661" t="s">
        <v>870</v>
      </c>
      <c r="JV81" s="664">
        <v>1490.2674939999999</v>
      </c>
      <c r="JX81" s="225"/>
    </row>
    <row r="82" spans="1:284" ht="16" thickBot="1">
      <c r="A82" s="905" t="s">
        <v>5</v>
      </c>
      <c r="B82" s="79">
        <f t="shared" si="132"/>
        <v>1</v>
      </c>
      <c r="C82" s="871" t="s">
        <v>71</v>
      </c>
      <c r="D82" s="249" t="s">
        <v>141</v>
      </c>
      <c r="E82" s="103" t="s">
        <v>32</v>
      </c>
      <c r="F82" s="888">
        <v>0.44</v>
      </c>
      <c r="G82" s="120">
        <f t="shared" si="131"/>
        <v>59.520000000000024</v>
      </c>
      <c r="H82" s="46"/>
      <c r="I82" s="2"/>
      <c r="J82" s="32">
        <v>0.44</v>
      </c>
      <c r="K82" s="18"/>
      <c r="L82" s="5"/>
      <c r="M82" s="71">
        <v>1</v>
      </c>
      <c r="N82" s="71">
        <v>1</v>
      </c>
      <c r="O82" s="70">
        <v>1</v>
      </c>
      <c r="P82" s="891">
        <f t="shared" si="171"/>
        <v>3</v>
      </c>
      <c r="Q82" s="897">
        <f t="shared" si="172"/>
        <v>1</v>
      </c>
      <c r="R82" s="46"/>
      <c r="S82" s="11"/>
      <c r="T82" s="546">
        <f>J82</f>
        <v>0.44</v>
      </c>
      <c r="U82" s="219">
        <f t="shared" si="126"/>
        <v>91080</v>
      </c>
      <c r="V82" s="219" t="s">
        <v>642</v>
      </c>
      <c r="W82" s="1042">
        <f t="shared" si="133"/>
        <v>91080</v>
      </c>
      <c r="X82" s="537">
        <f t="shared" si="134"/>
        <v>13885.748148148148</v>
      </c>
      <c r="Y82" s="538">
        <f t="shared" si="135"/>
        <v>500</v>
      </c>
      <c r="Z82" s="1034">
        <f t="shared" si="136"/>
        <v>105465.74814814815</v>
      </c>
      <c r="AA82" s="883">
        <v>4</v>
      </c>
      <c r="AB82" s="270">
        <f t="shared" si="137"/>
        <v>5965.7481481481473</v>
      </c>
      <c r="AC82" s="566">
        <v>0.25</v>
      </c>
      <c r="AD82" s="562">
        <f t="shared" si="138"/>
        <v>7920</v>
      </c>
      <c r="AE82" s="518"/>
      <c r="AF82" s="270">
        <f t="shared" si="139"/>
        <v>0</v>
      </c>
      <c r="AG82" s="270"/>
      <c r="AH82" s="562">
        <f t="shared" si="140"/>
        <v>0</v>
      </c>
      <c r="AI82" s="270"/>
      <c r="AJ82" s="228">
        <v>0</v>
      </c>
      <c r="AK82" s="902">
        <v>2022</v>
      </c>
      <c r="AL82" s="902">
        <f>AK82+10</f>
        <v>2032</v>
      </c>
      <c r="AM82" s="18" t="str">
        <f t="shared" si="141"/>
        <v xml:space="preserve"> </v>
      </c>
      <c r="AN82" s="747" t="str">
        <f t="shared" si="142"/>
        <v xml:space="preserve"> </v>
      </c>
      <c r="AO82" s="4" t="str">
        <f t="shared" si="143"/>
        <v xml:space="preserve"> </v>
      </c>
      <c r="AP82" s="747" t="str">
        <f t="shared" si="144"/>
        <v xml:space="preserve"> </v>
      </c>
      <c r="AQ82" s="4" t="str">
        <f t="shared" si="145"/>
        <v xml:space="preserve"> </v>
      </c>
      <c r="AR82" s="747" t="str">
        <f t="shared" si="146"/>
        <v xml:space="preserve"> </v>
      </c>
      <c r="AS82" s="4" t="str">
        <f t="shared" si="147"/>
        <v xml:space="preserve"> </v>
      </c>
      <c r="AT82" s="747" t="str">
        <f t="shared" si="148"/>
        <v xml:space="preserve"> </v>
      </c>
      <c r="AU82" s="4" t="str">
        <f t="shared" si="149"/>
        <v xml:space="preserve"> </v>
      </c>
      <c r="AV82" s="747" t="str">
        <f t="shared" si="150"/>
        <v xml:space="preserve"> </v>
      </c>
      <c r="AW82" s="4" t="str">
        <f t="shared" si="151"/>
        <v xml:space="preserve"> </v>
      </c>
      <c r="AX82" s="747" t="str">
        <f t="shared" si="152"/>
        <v xml:space="preserve"> </v>
      </c>
      <c r="AY82" s="4" t="str">
        <f t="shared" si="153"/>
        <v xml:space="preserve"> </v>
      </c>
      <c r="AZ82" s="747" t="str">
        <f t="shared" si="154"/>
        <v xml:space="preserve"> </v>
      </c>
      <c r="BA82" s="4" t="str">
        <f t="shared" si="155"/>
        <v xml:space="preserve"> </v>
      </c>
      <c r="BB82" s="747" t="str">
        <f t="shared" si="156"/>
        <v xml:space="preserve"> </v>
      </c>
      <c r="BC82" s="4" t="str">
        <f t="shared" si="157"/>
        <v xml:space="preserve"> </v>
      </c>
      <c r="BD82" s="747" t="str">
        <f t="shared" si="158"/>
        <v xml:space="preserve"> </v>
      </c>
      <c r="BE82" s="4" t="str">
        <f t="shared" si="159"/>
        <v xml:space="preserve"> </v>
      </c>
      <c r="BF82" s="747" t="str">
        <f t="shared" si="160"/>
        <v xml:space="preserve"> </v>
      </c>
      <c r="BG82" s="4" t="str">
        <f t="shared" si="161"/>
        <v xml:space="preserve"> </v>
      </c>
      <c r="BH82" s="747" t="str">
        <f t="shared" si="162"/>
        <v xml:space="preserve"> </v>
      </c>
      <c r="BI82" s="4" t="str">
        <f t="shared" si="163"/>
        <v xml:space="preserve"> </v>
      </c>
      <c r="BJ82" s="747" t="str">
        <f t="shared" si="164"/>
        <v xml:space="preserve"> </v>
      </c>
      <c r="BK82" s="4" t="str">
        <f t="shared" si="165"/>
        <v xml:space="preserve"> </v>
      </c>
      <c r="BL82" s="747" t="str">
        <f t="shared" si="166"/>
        <v xml:space="preserve"> </v>
      </c>
      <c r="BM82" s="4" t="str">
        <f t="shared" si="167"/>
        <v xml:space="preserve"> </v>
      </c>
      <c r="BN82" s="747" t="str">
        <f t="shared" si="168"/>
        <v xml:space="preserve"> </v>
      </c>
      <c r="BO82" s="4">
        <f t="shared" si="169"/>
        <v>0.44</v>
      </c>
      <c r="BP82" s="747">
        <f t="shared" si="170"/>
        <v>105465.74814814815</v>
      </c>
      <c r="BQ82" s="133"/>
      <c r="BR82" s="133"/>
      <c r="BS82" s="389"/>
      <c r="BT82" s="389"/>
      <c r="BU82" s="389"/>
      <c r="BV82" s="389"/>
      <c r="BW82" s="389"/>
      <c r="BX82" s="389"/>
      <c r="BY82" s="389"/>
      <c r="BZ82" s="389"/>
      <c r="CA82" s="389"/>
      <c r="CB82" s="163">
        <f t="shared" si="130"/>
        <v>0</v>
      </c>
      <c r="CC82" s="389"/>
      <c r="CD82" s="389"/>
      <c r="CE82" s="389"/>
      <c r="CF82" s="389"/>
      <c r="CG82" s="389"/>
      <c r="CH82" s="389"/>
      <c r="CI82" s="389"/>
      <c r="CJ82" s="389"/>
      <c r="CK82" s="389"/>
      <c r="CL82" s="389"/>
      <c r="CM82" s="389"/>
      <c r="CN82" s="389"/>
      <c r="CO82" s="389"/>
      <c r="CP82" s="389"/>
      <c r="CQ82" s="389"/>
      <c r="CR82" s="389"/>
      <c r="CS82" s="389"/>
      <c r="CT82" s="389"/>
      <c r="CU82" s="389"/>
      <c r="CV82" s="389"/>
      <c r="CW82" s="389"/>
      <c r="CX82" s="389"/>
      <c r="CY82" s="389"/>
      <c r="CZ82" s="389"/>
      <c r="DA82" s="389"/>
      <c r="DB82" s="389"/>
      <c r="DC82" s="389"/>
      <c r="DD82" s="389"/>
      <c r="DE82" s="389"/>
      <c r="DF82" s="389"/>
      <c r="DG82" s="389"/>
      <c r="DH82" s="389"/>
      <c r="DI82" s="389"/>
      <c r="DJ82" s="389"/>
      <c r="DK82" s="389"/>
      <c r="DL82" s="389"/>
      <c r="DM82" s="389"/>
      <c r="DN82" s="389"/>
      <c r="DO82" s="389"/>
      <c r="DP82" s="389"/>
      <c r="DQ82" s="389"/>
      <c r="DR82" s="389"/>
      <c r="DS82" s="389"/>
      <c r="DT82" s="389"/>
      <c r="DU82" s="389"/>
      <c r="DV82" s="389"/>
      <c r="DW82" s="389"/>
      <c r="DX82" s="389"/>
      <c r="DY82" s="389"/>
      <c r="DZ82" s="389"/>
      <c r="EA82" s="389"/>
      <c r="EB82" s="389"/>
      <c r="EC82" s="389"/>
      <c r="ED82" s="389"/>
      <c r="EE82" s="389"/>
      <c r="EF82" s="389"/>
      <c r="EG82" s="389"/>
      <c r="EH82" s="389"/>
      <c r="EI82" s="389"/>
      <c r="EJ82" s="389"/>
      <c r="EK82" s="389"/>
      <c r="EL82" s="389"/>
      <c r="EM82" s="389"/>
      <c r="EN82" s="389"/>
      <c r="EO82" s="389"/>
      <c r="EP82" s="389"/>
      <c r="EQ82" s="389"/>
      <c r="ER82" s="389"/>
      <c r="ES82" s="389"/>
      <c r="ET82" s="389"/>
      <c r="EU82" s="389"/>
      <c r="EV82" s="389"/>
      <c r="EW82" s="389"/>
      <c r="EX82" s="389"/>
      <c r="EY82" s="389"/>
      <c r="EZ82" s="389"/>
      <c r="FA82" s="389"/>
      <c r="FB82" s="389"/>
      <c r="FC82" s="389"/>
      <c r="FD82" s="389"/>
      <c r="FE82" s="389"/>
      <c r="FF82" s="389"/>
      <c r="FG82" s="389"/>
      <c r="FH82" s="389"/>
      <c r="FI82" s="389"/>
      <c r="FJ82" s="389"/>
      <c r="FK82" s="389"/>
      <c r="FL82" s="389"/>
      <c r="FM82" s="389"/>
      <c r="FN82" s="389"/>
      <c r="FO82" s="389"/>
      <c r="FP82" s="389"/>
      <c r="FQ82" s="389"/>
      <c r="FR82" s="389"/>
      <c r="FS82" s="389"/>
      <c r="FT82" s="389"/>
      <c r="FU82" s="389"/>
      <c r="FV82" s="389"/>
      <c r="FW82" s="389"/>
      <c r="FX82" s="625" t="s">
        <v>449</v>
      </c>
      <c r="FY82" s="626">
        <v>298</v>
      </c>
      <c r="FZ82" s="626">
        <v>30289467</v>
      </c>
      <c r="GA82" s="626" t="s">
        <v>783</v>
      </c>
      <c r="GB82" s="626"/>
      <c r="GC82" s="626" t="s">
        <v>783</v>
      </c>
      <c r="GD82" s="626" t="s">
        <v>783</v>
      </c>
      <c r="GE82" s="626" t="s">
        <v>783</v>
      </c>
      <c r="GF82" s="626"/>
      <c r="GG82" s="626" t="s">
        <v>783</v>
      </c>
      <c r="GH82" s="626" t="s">
        <v>783</v>
      </c>
      <c r="GI82" s="626"/>
      <c r="GJ82" s="626" t="s">
        <v>783</v>
      </c>
      <c r="GK82" s="626" t="s">
        <v>781</v>
      </c>
      <c r="GL82" s="626" t="s">
        <v>783</v>
      </c>
      <c r="GM82" s="626" t="s">
        <v>783</v>
      </c>
      <c r="GN82" s="626" t="s">
        <v>783</v>
      </c>
      <c r="GO82" s="626" t="s">
        <v>783</v>
      </c>
      <c r="GP82" s="626" t="s">
        <v>783</v>
      </c>
      <c r="GQ82" s="626" t="s">
        <v>783</v>
      </c>
      <c r="GR82" s="626" t="s">
        <v>783</v>
      </c>
      <c r="GS82" s="626" t="s">
        <v>783</v>
      </c>
      <c r="GT82" s="626" t="s">
        <v>783</v>
      </c>
      <c r="GU82" s="626" t="s">
        <v>783</v>
      </c>
      <c r="GV82" s="626" t="s">
        <v>783</v>
      </c>
      <c r="GW82" s="626" t="s">
        <v>783</v>
      </c>
      <c r="GX82" s="626" t="s">
        <v>783</v>
      </c>
      <c r="GY82" s="626">
        <v>1649</v>
      </c>
      <c r="GZ82" s="626">
        <v>0</v>
      </c>
      <c r="HA82" s="626">
        <v>9</v>
      </c>
      <c r="HB82" s="626" t="s">
        <v>783</v>
      </c>
      <c r="HC82" s="626" t="s">
        <v>783</v>
      </c>
      <c r="HD82" s="626" t="s">
        <v>783</v>
      </c>
      <c r="HE82" s="626" t="s">
        <v>783</v>
      </c>
      <c r="HF82" s="626" t="s">
        <v>783</v>
      </c>
      <c r="HG82" s="626" t="s">
        <v>783</v>
      </c>
      <c r="HH82" s="626" t="s">
        <v>783</v>
      </c>
      <c r="HI82" s="626" t="s">
        <v>783</v>
      </c>
      <c r="HJ82" s="626" t="s">
        <v>783</v>
      </c>
      <c r="HK82" s="626" t="s">
        <v>783</v>
      </c>
      <c r="HL82" s="626" t="s">
        <v>783</v>
      </c>
      <c r="HM82" s="626" t="s">
        <v>783</v>
      </c>
      <c r="HN82" s="626" t="s">
        <v>783</v>
      </c>
      <c r="HO82" s="626" t="s">
        <v>783</v>
      </c>
      <c r="HP82" s="626" t="s">
        <v>783</v>
      </c>
      <c r="HQ82" s="626" t="s">
        <v>783</v>
      </c>
      <c r="HR82" s="626">
        <v>5074795</v>
      </c>
      <c r="HS82" s="626" t="s">
        <v>783</v>
      </c>
      <c r="HT82" s="626" t="s">
        <v>786</v>
      </c>
      <c r="HU82" s="626" t="s">
        <v>787</v>
      </c>
      <c r="HV82" s="626">
        <v>4</v>
      </c>
      <c r="HW82" s="626">
        <v>2014</v>
      </c>
      <c r="HX82" s="626">
        <v>63</v>
      </c>
      <c r="HY82" s="626">
        <v>0</v>
      </c>
      <c r="HZ82" s="626">
        <v>1742</v>
      </c>
      <c r="IA82" s="627">
        <v>41697.500081018516</v>
      </c>
      <c r="IB82" s="626" t="s">
        <v>788</v>
      </c>
      <c r="IC82" s="626">
        <v>5074794</v>
      </c>
      <c r="ID82" s="626">
        <v>2014</v>
      </c>
      <c r="IE82" s="626">
        <v>1712</v>
      </c>
      <c r="IF82" s="626" t="s">
        <v>783</v>
      </c>
      <c r="IG82" s="626" t="s">
        <v>783</v>
      </c>
      <c r="IH82" s="626" t="s">
        <v>783</v>
      </c>
      <c r="II82" s="626" t="s">
        <v>783</v>
      </c>
      <c r="IJ82" s="626" t="s">
        <v>783</v>
      </c>
      <c r="IK82" s="626" t="s">
        <v>783</v>
      </c>
      <c r="IL82" s="626" t="s">
        <v>783</v>
      </c>
      <c r="IM82" s="626" t="s">
        <v>783</v>
      </c>
      <c r="IN82" s="626" t="s">
        <v>783</v>
      </c>
      <c r="IO82" s="626">
        <v>2108</v>
      </c>
      <c r="IP82" s="627">
        <v>38587.423726851855</v>
      </c>
      <c r="IQ82" s="626" t="s">
        <v>783</v>
      </c>
      <c r="IR82" s="626" t="s">
        <v>783</v>
      </c>
      <c r="IS82" s="626" t="s">
        <v>783</v>
      </c>
      <c r="IT82" s="626" t="s">
        <v>783</v>
      </c>
      <c r="IU82" s="626" t="s">
        <v>783</v>
      </c>
      <c r="IV82" s="626" t="s">
        <v>783</v>
      </c>
      <c r="IW82" s="626" t="s">
        <v>783</v>
      </c>
      <c r="IX82" s="626" t="s">
        <v>781</v>
      </c>
      <c r="IY82" s="626" t="s">
        <v>783</v>
      </c>
      <c r="IZ82" s="626" t="s">
        <v>783</v>
      </c>
      <c r="JA82" s="626" t="s">
        <v>783</v>
      </c>
      <c r="JB82" s="626" t="s">
        <v>783</v>
      </c>
      <c r="JC82" s="626" t="s">
        <v>783</v>
      </c>
      <c r="JD82" s="626">
        <v>329430</v>
      </c>
      <c r="JE82" s="626" t="s">
        <v>783</v>
      </c>
      <c r="JF82" s="626" t="s">
        <v>783</v>
      </c>
      <c r="JG82" s="626" t="s">
        <v>783</v>
      </c>
      <c r="JH82" s="626" t="s">
        <v>783</v>
      </c>
      <c r="JI82" s="626" t="s">
        <v>783</v>
      </c>
      <c r="JJ82" s="626" t="s">
        <v>783</v>
      </c>
      <c r="JK82" s="626" t="s">
        <v>783</v>
      </c>
      <c r="JL82" s="626" t="s">
        <v>783</v>
      </c>
      <c r="JM82" s="626">
        <v>4</v>
      </c>
      <c r="JN82" s="626" t="s">
        <v>783</v>
      </c>
      <c r="JO82" s="626" t="s">
        <v>783</v>
      </c>
      <c r="JP82" s="626">
        <v>10711928</v>
      </c>
      <c r="JQ82" s="626">
        <v>2011</v>
      </c>
      <c r="JR82" s="626">
        <v>3</v>
      </c>
      <c r="JS82" s="626" t="s">
        <v>783</v>
      </c>
      <c r="JT82" s="626" t="s">
        <v>783</v>
      </c>
      <c r="JU82" s="626" t="s">
        <v>871</v>
      </c>
      <c r="JV82" s="628">
        <v>1739.91345</v>
      </c>
      <c r="JW82">
        <f>SUM(JV80:JV82)</f>
        <v>7555.0041679999995</v>
      </c>
      <c r="JX82" s="225">
        <v>1.4308720015151515</v>
      </c>
    </row>
    <row r="83" spans="1:284" ht="16" thickBot="1">
      <c r="A83" s="905" t="s">
        <v>5</v>
      </c>
      <c r="B83" s="79">
        <f t="shared" si="132"/>
        <v>2</v>
      </c>
      <c r="C83" s="871" t="s">
        <v>128</v>
      </c>
      <c r="D83" s="249" t="s">
        <v>141</v>
      </c>
      <c r="E83" s="103" t="s">
        <v>158</v>
      </c>
      <c r="F83" s="888">
        <v>1.1000000000000001</v>
      </c>
      <c r="G83" s="120">
        <f t="shared" si="131"/>
        <v>60.620000000000026</v>
      </c>
      <c r="H83" s="46"/>
      <c r="I83" s="3">
        <v>1.1000000000000001</v>
      </c>
      <c r="J83" s="56"/>
      <c r="K83" s="18"/>
      <c r="L83" s="5"/>
      <c r="M83" s="71">
        <v>5</v>
      </c>
      <c r="N83" s="71">
        <v>5</v>
      </c>
      <c r="O83" s="70">
        <v>3</v>
      </c>
      <c r="P83" s="891">
        <f t="shared" si="171"/>
        <v>13</v>
      </c>
      <c r="Q83" s="897">
        <f t="shared" si="172"/>
        <v>75</v>
      </c>
      <c r="R83" s="46"/>
      <c r="S83" s="3"/>
      <c r="T83" s="43">
        <f>I83</f>
        <v>1.1000000000000001</v>
      </c>
      <c r="U83" s="219">
        <f t="shared" si="126"/>
        <v>227700.00000000003</v>
      </c>
      <c r="V83" s="219" t="s">
        <v>642</v>
      </c>
      <c r="W83" s="1042">
        <f t="shared" si="133"/>
        <v>227700.00000000003</v>
      </c>
      <c r="X83" s="537">
        <f t="shared" si="134"/>
        <v>0</v>
      </c>
      <c r="Y83" s="538">
        <f t="shared" si="135"/>
        <v>500</v>
      </c>
      <c r="Z83" s="1034">
        <f t="shared" si="136"/>
        <v>228200.00000000003</v>
      </c>
      <c r="AA83" s="883"/>
      <c r="AB83" s="270">
        <f t="shared" si="137"/>
        <v>0</v>
      </c>
      <c r="AC83" s="553"/>
      <c r="AD83" s="562">
        <f t="shared" si="138"/>
        <v>0</v>
      </c>
      <c r="AE83" s="518"/>
      <c r="AF83" s="270">
        <f t="shared" si="139"/>
        <v>0</v>
      </c>
      <c r="AG83" s="270"/>
      <c r="AH83" s="562">
        <f t="shared" si="140"/>
        <v>0</v>
      </c>
      <c r="AI83" s="270"/>
      <c r="AJ83" s="228">
        <v>0</v>
      </c>
      <c r="AK83" s="902">
        <v>2022</v>
      </c>
      <c r="AL83" s="902">
        <f>AK83+10</f>
        <v>2032</v>
      </c>
      <c r="AM83" s="18" t="str">
        <f t="shared" si="141"/>
        <v xml:space="preserve"> </v>
      </c>
      <c r="AN83" s="747" t="str">
        <f t="shared" si="142"/>
        <v xml:space="preserve"> </v>
      </c>
      <c r="AO83" s="4" t="str">
        <f t="shared" si="143"/>
        <v xml:space="preserve"> </v>
      </c>
      <c r="AP83" s="747" t="str">
        <f t="shared" si="144"/>
        <v xml:space="preserve"> </v>
      </c>
      <c r="AQ83" s="4" t="str">
        <f t="shared" si="145"/>
        <v xml:space="preserve"> </v>
      </c>
      <c r="AR83" s="747" t="str">
        <f t="shared" si="146"/>
        <v xml:space="preserve"> </v>
      </c>
      <c r="AS83" s="4" t="str">
        <f t="shared" si="147"/>
        <v xml:space="preserve"> </v>
      </c>
      <c r="AT83" s="747" t="str">
        <f t="shared" si="148"/>
        <v xml:space="preserve"> </v>
      </c>
      <c r="AU83" s="4" t="str">
        <f t="shared" si="149"/>
        <v xml:space="preserve"> </v>
      </c>
      <c r="AV83" s="747" t="str">
        <f t="shared" si="150"/>
        <v xml:space="preserve"> </v>
      </c>
      <c r="AW83" s="4" t="str">
        <f t="shared" si="151"/>
        <v xml:space="preserve"> </v>
      </c>
      <c r="AX83" s="747" t="str">
        <f t="shared" si="152"/>
        <v xml:space="preserve"> </v>
      </c>
      <c r="AY83" s="4" t="str">
        <f t="shared" si="153"/>
        <v xml:space="preserve"> </v>
      </c>
      <c r="AZ83" s="747" t="str">
        <f t="shared" si="154"/>
        <v xml:space="preserve"> </v>
      </c>
      <c r="BA83" s="4" t="str">
        <f t="shared" si="155"/>
        <v xml:space="preserve"> </v>
      </c>
      <c r="BB83" s="747" t="str">
        <f t="shared" si="156"/>
        <v xml:space="preserve"> </v>
      </c>
      <c r="BC83" s="4" t="str">
        <f t="shared" si="157"/>
        <v xml:space="preserve"> </v>
      </c>
      <c r="BD83" s="747" t="str">
        <f t="shared" si="158"/>
        <v xml:space="preserve"> </v>
      </c>
      <c r="BE83" s="4" t="str">
        <f t="shared" si="159"/>
        <v xml:space="preserve"> </v>
      </c>
      <c r="BF83" s="747" t="str">
        <f t="shared" si="160"/>
        <v xml:space="preserve"> </v>
      </c>
      <c r="BG83" s="4" t="str">
        <f t="shared" si="161"/>
        <v xml:space="preserve"> </v>
      </c>
      <c r="BH83" s="747" t="str">
        <f t="shared" si="162"/>
        <v xml:space="preserve"> </v>
      </c>
      <c r="BI83" s="4" t="str">
        <f t="shared" si="163"/>
        <v xml:space="preserve"> </v>
      </c>
      <c r="BJ83" s="747" t="str">
        <f t="shared" si="164"/>
        <v xml:space="preserve"> </v>
      </c>
      <c r="BK83" s="4" t="str">
        <f t="shared" si="165"/>
        <v xml:space="preserve"> </v>
      </c>
      <c r="BL83" s="747" t="str">
        <f t="shared" si="166"/>
        <v xml:space="preserve"> </v>
      </c>
      <c r="BM83" s="4" t="str">
        <f t="shared" si="167"/>
        <v xml:space="preserve"> </v>
      </c>
      <c r="BN83" s="747" t="str">
        <f t="shared" si="168"/>
        <v xml:space="preserve"> </v>
      </c>
      <c r="BO83" s="4">
        <f t="shared" si="169"/>
        <v>1.1000000000000001</v>
      </c>
      <c r="BP83" s="747">
        <f t="shared" si="170"/>
        <v>228200.00000000003</v>
      </c>
      <c r="BQ83" s="133" t="s">
        <v>12</v>
      </c>
      <c r="BR83" s="133"/>
      <c r="BS83" s="389"/>
      <c r="BT83" s="389"/>
      <c r="BU83" s="389"/>
      <c r="BV83" s="389"/>
      <c r="BW83" s="389"/>
      <c r="BX83" s="389"/>
      <c r="BY83" s="389"/>
      <c r="BZ83" s="389"/>
      <c r="CA83" s="389"/>
      <c r="CB83" s="163">
        <f t="shared" si="130"/>
        <v>0</v>
      </c>
      <c r="CC83" s="389"/>
      <c r="CD83" s="389"/>
      <c r="CE83" s="389"/>
      <c r="CF83" s="389"/>
      <c r="CG83" s="389"/>
      <c r="CH83" s="389"/>
      <c r="CI83" s="389"/>
      <c r="CJ83" s="389"/>
      <c r="CK83" s="389"/>
      <c r="CL83" s="389"/>
      <c r="CM83" s="389"/>
      <c r="CN83" s="389"/>
      <c r="CO83" s="389"/>
      <c r="CP83" s="389"/>
      <c r="CQ83" s="389"/>
      <c r="CR83" s="389"/>
      <c r="CS83" s="389"/>
      <c r="CT83" s="389"/>
      <c r="CU83" s="389"/>
      <c r="CV83" s="389"/>
      <c r="CW83" s="389"/>
      <c r="CX83" s="389"/>
      <c r="CY83" s="389"/>
      <c r="CZ83" s="389"/>
      <c r="DA83" s="389"/>
      <c r="DB83" s="389"/>
      <c r="DC83" s="389"/>
      <c r="DD83" s="389"/>
      <c r="DE83" s="389"/>
      <c r="DF83" s="389"/>
      <c r="DG83" s="389"/>
      <c r="DH83" s="389"/>
      <c r="DI83" s="389"/>
      <c r="DJ83" s="389"/>
      <c r="DK83" s="389"/>
      <c r="DL83" s="389"/>
      <c r="DM83" s="389"/>
      <c r="DN83" s="389"/>
      <c r="DO83" s="389"/>
      <c r="DP83" s="389"/>
      <c r="DQ83" s="389"/>
      <c r="DR83" s="389"/>
      <c r="DS83" s="389"/>
      <c r="DT83" s="389"/>
      <c r="DU83" s="389"/>
      <c r="DV83" s="389"/>
      <c r="DW83" s="389"/>
      <c r="DX83" s="389"/>
      <c r="DY83" s="389"/>
      <c r="DZ83" s="389"/>
      <c r="EA83" s="389"/>
      <c r="EB83" s="389"/>
      <c r="EC83" s="389"/>
      <c r="ED83" s="389"/>
      <c r="EE83" s="389"/>
      <c r="EF83" s="389"/>
      <c r="EG83" s="389"/>
      <c r="EH83" s="389"/>
      <c r="EI83" s="389"/>
      <c r="EJ83" s="389"/>
      <c r="EK83" s="389"/>
      <c r="EL83" s="389"/>
      <c r="EM83" s="389"/>
      <c r="EN83" s="389"/>
      <c r="EO83" s="389"/>
      <c r="EP83" s="389"/>
      <c r="EQ83" s="389"/>
      <c r="ER83" s="389"/>
      <c r="ES83" s="389"/>
      <c r="ET83" s="389"/>
      <c r="EU83" s="389"/>
      <c r="EV83" s="389"/>
      <c r="EW83" s="389"/>
      <c r="EX83" s="389"/>
      <c r="EY83" s="389"/>
      <c r="EZ83" s="389"/>
      <c r="FA83" s="389"/>
      <c r="FB83" s="389"/>
      <c r="FC83" s="389"/>
      <c r="FD83" s="389"/>
      <c r="FE83" s="389"/>
      <c r="FF83" s="389"/>
      <c r="FG83" s="389"/>
      <c r="FH83" s="389"/>
      <c r="FI83" s="389"/>
      <c r="FJ83" s="389"/>
      <c r="FK83" s="389"/>
      <c r="FL83" s="389"/>
      <c r="FM83" s="389"/>
      <c r="FN83" s="389"/>
      <c r="FO83" s="389"/>
      <c r="FP83" s="389"/>
      <c r="FQ83" s="389"/>
      <c r="FR83" s="389"/>
      <c r="FS83" s="389"/>
      <c r="FT83" s="389"/>
      <c r="FU83" s="389"/>
      <c r="FV83" s="389"/>
      <c r="FW83" s="389"/>
      <c r="FX83" s="666" t="s">
        <v>452</v>
      </c>
      <c r="FY83" s="667">
        <v>120</v>
      </c>
      <c r="FZ83" s="667">
        <v>30289471</v>
      </c>
      <c r="GA83" s="667">
        <v>55</v>
      </c>
      <c r="GB83" s="667" t="s">
        <v>798</v>
      </c>
      <c r="GC83" s="667">
        <v>18</v>
      </c>
      <c r="GD83" s="667">
        <v>1973</v>
      </c>
      <c r="GE83" s="667">
        <v>1</v>
      </c>
      <c r="GF83" s="667" t="s">
        <v>780</v>
      </c>
      <c r="GG83" s="667">
        <v>1</v>
      </c>
      <c r="GH83" s="667">
        <v>1</v>
      </c>
      <c r="GI83" s="667" t="s">
        <v>780</v>
      </c>
      <c r="GJ83" s="667">
        <v>1</v>
      </c>
      <c r="GK83" s="667" t="s">
        <v>781</v>
      </c>
      <c r="GL83" s="667" t="s">
        <v>782</v>
      </c>
      <c r="GM83" s="667">
        <v>66</v>
      </c>
      <c r="GN83" s="667" t="s">
        <v>783</v>
      </c>
      <c r="GO83" s="667">
        <v>0</v>
      </c>
      <c r="GP83" s="667">
        <v>0</v>
      </c>
      <c r="GQ83" s="667">
        <v>4</v>
      </c>
      <c r="GR83" s="667">
        <v>2</v>
      </c>
      <c r="GS83" s="667">
        <v>2</v>
      </c>
      <c r="GT83" s="667" t="s">
        <v>783</v>
      </c>
      <c r="GU83" s="667" t="s">
        <v>783</v>
      </c>
      <c r="GV83" s="667" t="s">
        <v>783</v>
      </c>
      <c r="GW83" s="667" t="s">
        <v>783</v>
      </c>
      <c r="GX83" s="667" t="s">
        <v>783</v>
      </c>
      <c r="GY83" s="667">
        <v>1649</v>
      </c>
      <c r="GZ83" s="667">
        <v>0.27</v>
      </c>
      <c r="HA83" s="667">
        <v>5</v>
      </c>
      <c r="HB83" s="667" t="s">
        <v>783</v>
      </c>
      <c r="HC83" s="667" t="s">
        <v>782</v>
      </c>
      <c r="HD83" s="667">
        <v>15</v>
      </c>
      <c r="HE83" s="667" t="s">
        <v>783</v>
      </c>
      <c r="HF83" s="667">
        <v>0</v>
      </c>
      <c r="HG83" s="667" t="s">
        <v>783</v>
      </c>
      <c r="HH83" s="667">
        <v>0</v>
      </c>
      <c r="HI83" s="667">
        <v>1</v>
      </c>
      <c r="HJ83" s="667">
        <v>45</v>
      </c>
      <c r="HK83" s="667" t="s">
        <v>784</v>
      </c>
      <c r="HL83" s="667" t="s">
        <v>785</v>
      </c>
      <c r="HM83" s="667" t="s">
        <v>783</v>
      </c>
      <c r="HN83" s="667" t="s">
        <v>783</v>
      </c>
      <c r="HO83" s="667" t="s">
        <v>783</v>
      </c>
      <c r="HP83" s="667" t="s">
        <v>783</v>
      </c>
      <c r="HQ83" s="667" t="s">
        <v>783</v>
      </c>
      <c r="HR83" s="667">
        <v>3978943</v>
      </c>
      <c r="HS83" s="667" t="s">
        <v>783</v>
      </c>
      <c r="HT83" s="667" t="s">
        <v>786</v>
      </c>
      <c r="HU83" s="667" t="s">
        <v>787</v>
      </c>
      <c r="HV83" s="667">
        <v>4</v>
      </c>
      <c r="HW83" s="667">
        <v>2014</v>
      </c>
      <c r="HX83" s="667">
        <v>63</v>
      </c>
      <c r="HY83" s="667">
        <v>0</v>
      </c>
      <c r="HZ83" s="667">
        <v>1426</v>
      </c>
      <c r="IA83" s="668">
        <v>41697.500081018516</v>
      </c>
      <c r="IB83" s="667" t="s">
        <v>788</v>
      </c>
      <c r="IC83" s="667">
        <v>3974465</v>
      </c>
      <c r="ID83" s="667">
        <v>2014</v>
      </c>
      <c r="IE83" s="667">
        <v>1712</v>
      </c>
      <c r="IF83" s="667" t="s">
        <v>783</v>
      </c>
      <c r="IG83" s="667" t="s">
        <v>783</v>
      </c>
      <c r="IH83" s="667" t="s">
        <v>783</v>
      </c>
      <c r="II83" s="667" t="s">
        <v>783</v>
      </c>
      <c r="IJ83" s="667" t="s">
        <v>783</v>
      </c>
      <c r="IK83" s="667" t="s">
        <v>783</v>
      </c>
      <c r="IL83" s="667" t="s">
        <v>783</v>
      </c>
      <c r="IM83" s="667" t="s">
        <v>783</v>
      </c>
      <c r="IN83" s="667" t="s">
        <v>783</v>
      </c>
      <c r="IO83" s="667">
        <v>1649</v>
      </c>
      <c r="IP83" s="668">
        <v>37477.354571759257</v>
      </c>
      <c r="IQ83" s="667">
        <v>2</v>
      </c>
      <c r="IR83" s="667" t="s">
        <v>793</v>
      </c>
      <c r="IS83" s="667">
        <v>2</v>
      </c>
      <c r="IT83" s="669">
        <v>41275</v>
      </c>
      <c r="IU83" s="667" t="s">
        <v>783</v>
      </c>
      <c r="IV83" s="667" t="s">
        <v>783</v>
      </c>
      <c r="IW83" s="667" t="s">
        <v>783</v>
      </c>
      <c r="IX83" s="667" t="s">
        <v>781</v>
      </c>
      <c r="IY83" s="667">
        <v>45</v>
      </c>
      <c r="IZ83" s="667" t="s">
        <v>789</v>
      </c>
      <c r="JA83" s="667" t="s">
        <v>783</v>
      </c>
      <c r="JB83" s="667" t="s">
        <v>783</v>
      </c>
      <c r="JC83" s="667" t="s">
        <v>783</v>
      </c>
      <c r="JD83" s="667">
        <v>329432</v>
      </c>
      <c r="JE83" s="667" t="s">
        <v>783</v>
      </c>
      <c r="JF83" s="667" t="s">
        <v>783</v>
      </c>
      <c r="JG83" s="667" t="s">
        <v>802</v>
      </c>
      <c r="JH83" s="667">
        <v>55</v>
      </c>
      <c r="JI83" s="667" t="s">
        <v>783</v>
      </c>
      <c r="JJ83" s="667" t="s">
        <v>783</v>
      </c>
      <c r="JK83" s="667" t="s">
        <v>783</v>
      </c>
      <c r="JL83" s="667" t="s">
        <v>790</v>
      </c>
      <c r="JM83" s="667">
        <v>4</v>
      </c>
      <c r="JN83" s="667">
        <v>3</v>
      </c>
      <c r="JO83" s="667" t="s">
        <v>783</v>
      </c>
      <c r="JP83" s="667">
        <v>10711928</v>
      </c>
      <c r="JQ83" s="667">
        <v>2011</v>
      </c>
      <c r="JR83" s="667">
        <v>3</v>
      </c>
      <c r="JS83" s="667" t="s">
        <v>783</v>
      </c>
      <c r="JT83" s="667" t="s">
        <v>783</v>
      </c>
      <c r="JU83" s="667" t="s">
        <v>872</v>
      </c>
      <c r="JV83" s="670">
        <v>1476.424902</v>
      </c>
      <c r="JX83" s="225"/>
    </row>
    <row r="84" spans="1:284" ht="16" thickBot="1">
      <c r="A84" s="905" t="s">
        <v>5</v>
      </c>
      <c r="B84" s="79">
        <f t="shared" si="132"/>
        <v>1</v>
      </c>
      <c r="C84" s="871" t="s">
        <v>1035</v>
      </c>
      <c r="D84" s="249" t="s">
        <v>135</v>
      </c>
      <c r="E84" s="103" t="s">
        <v>230</v>
      </c>
      <c r="F84" s="888">
        <v>1.07</v>
      </c>
      <c r="G84" s="120">
        <f t="shared" si="131"/>
        <v>61.690000000000026</v>
      </c>
      <c r="H84" s="46"/>
      <c r="I84" s="33">
        <v>1.07</v>
      </c>
      <c r="J84" s="29"/>
      <c r="K84" s="18"/>
      <c r="L84" s="5"/>
      <c r="M84" s="71">
        <v>3</v>
      </c>
      <c r="N84" s="71">
        <v>1</v>
      </c>
      <c r="O84" s="70">
        <v>3</v>
      </c>
      <c r="P84" s="891">
        <f t="shared" si="171"/>
        <v>7</v>
      </c>
      <c r="Q84" s="897">
        <f t="shared" si="172"/>
        <v>9</v>
      </c>
      <c r="R84" s="46"/>
      <c r="S84" s="547">
        <f>I84</f>
        <v>1.07</v>
      </c>
      <c r="T84" s="25"/>
      <c r="U84" s="219">
        <f t="shared" si="126"/>
        <v>80250</v>
      </c>
      <c r="V84" s="219" t="s">
        <v>642</v>
      </c>
      <c r="W84" s="1042">
        <f t="shared" si="133"/>
        <v>80250</v>
      </c>
      <c r="X84" s="537">
        <f t="shared" si="134"/>
        <v>22211.614814814813</v>
      </c>
      <c r="Y84" s="538">
        <f t="shared" si="135"/>
        <v>500</v>
      </c>
      <c r="Z84" s="1034">
        <f t="shared" si="136"/>
        <v>102961.61481481482</v>
      </c>
      <c r="AA84" s="883">
        <v>4</v>
      </c>
      <c r="AB84" s="270">
        <f t="shared" si="137"/>
        <v>14507.614814814813</v>
      </c>
      <c r="AC84" s="553">
        <v>0.1</v>
      </c>
      <c r="AD84" s="562">
        <f t="shared" si="138"/>
        <v>7704.0000000000009</v>
      </c>
      <c r="AE84" s="518"/>
      <c r="AF84" s="270">
        <f t="shared" si="139"/>
        <v>0</v>
      </c>
      <c r="AG84" s="270"/>
      <c r="AH84" s="562">
        <f t="shared" si="140"/>
        <v>0</v>
      </c>
      <c r="AI84" s="270"/>
      <c r="AJ84" s="228">
        <v>0</v>
      </c>
      <c r="AK84" s="902">
        <v>2021</v>
      </c>
      <c r="AL84" s="902">
        <v>2032</v>
      </c>
      <c r="AM84" s="18" t="str">
        <f t="shared" si="141"/>
        <v xml:space="preserve"> </v>
      </c>
      <c r="AN84" s="747" t="str">
        <f t="shared" si="142"/>
        <v xml:space="preserve"> </v>
      </c>
      <c r="AO84" s="4" t="str">
        <f t="shared" si="143"/>
        <v xml:space="preserve"> </v>
      </c>
      <c r="AP84" s="747" t="str">
        <f t="shared" si="144"/>
        <v xml:space="preserve"> </v>
      </c>
      <c r="AQ84" s="4" t="str">
        <f t="shared" si="145"/>
        <v xml:space="preserve"> </v>
      </c>
      <c r="AR84" s="747" t="str">
        <f t="shared" si="146"/>
        <v xml:space="preserve"> </v>
      </c>
      <c r="AS84" s="4" t="str">
        <f t="shared" si="147"/>
        <v xml:space="preserve"> </v>
      </c>
      <c r="AT84" s="747" t="str">
        <f t="shared" si="148"/>
        <v xml:space="preserve"> </v>
      </c>
      <c r="AU84" s="4" t="str">
        <f t="shared" si="149"/>
        <v xml:space="preserve"> </v>
      </c>
      <c r="AV84" s="747" t="str">
        <f t="shared" si="150"/>
        <v xml:space="preserve"> </v>
      </c>
      <c r="AW84" s="4" t="str">
        <f t="shared" si="151"/>
        <v xml:space="preserve"> </v>
      </c>
      <c r="AX84" s="747" t="str">
        <f t="shared" si="152"/>
        <v xml:space="preserve"> </v>
      </c>
      <c r="AY84" s="4" t="str">
        <f t="shared" si="153"/>
        <v xml:space="preserve"> </v>
      </c>
      <c r="AZ84" s="747" t="str">
        <f t="shared" si="154"/>
        <v xml:space="preserve"> </v>
      </c>
      <c r="BA84" s="4" t="str">
        <f t="shared" si="155"/>
        <v xml:space="preserve"> </v>
      </c>
      <c r="BB84" s="747" t="str">
        <f t="shared" si="156"/>
        <v xml:space="preserve"> </v>
      </c>
      <c r="BC84" s="4" t="str">
        <f t="shared" si="157"/>
        <v xml:space="preserve"> </v>
      </c>
      <c r="BD84" s="747" t="str">
        <f t="shared" si="158"/>
        <v xml:space="preserve"> </v>
      </c>
      <c r="BE84" s="4" t="str">
        <f t="shared" si="159"/>
        <v xml:space="preserve"> </v>
      </c>
      <c r="BF84" s="747" t="str">
        <f t="shared" si="160"/>
        <v xml:space="preserve"> </v>
      </c>
      <c r="BG84" s="4" t="str">
        <f t="shared" si="161"/>
        <v xml:space="preserve"> </v>
      </c>
      <c r="BH84" s="747" t="str">
        <f t="shared" si="162"/>
        <v xml:space="preserve"> </v>
      </c>
      <c r="BI84" s="4" t="str">
        <f t="shared" si="163"/>
        <v xml:space="preserve"> </v>
      </c>
      <c r="BJ84" s="747" t="str">
        <f t="shared" si="164"/>
        <v xml:space="preserve"> </v>
      </c>
      <c r="BK84" s="4" t="str">
        <f t="shared" si="165"/>
        <v xml:space="preserve"> </v>
      </c>
      <c r="BL84" s="747" t="str">
        <f t="shared" si="166"/>
        <v xml:space="preserve"> </v>
      </c>
      <c r="BM84" s="4" t="str">
        <f t="shared" si="167"/>
        <v xml:space="preserve"> </v>
      </c>
      <c r="BN84" s="747" t="str">
        <f t="shared" si="168"/>
        <v xml:space="preserve"> </v>
      </c>
      <c r="BO84" s="4">
        <f t="shared" si="169"/>
        <v>1.07</v>
      </c>
      <c r="BP84" s="747">
        <f t="shared" si="170"/>
        <v>102961.61481481482</v>
      </c>
      <c r="BQ84" s="133"/>
      <c r="BR84" s="133"/>
      <c r="BS84" s="389"/>
      <c r="BT84" s="389"/>
      <c r="BU84" s="389"/>
      <c r="BV84" s="389"/>
      <c r="BW84" s="389"/>
      <c r="BX84" s="389"/>
      <c r="BY84" s="389"/>
      <c r="BZ84" s="389"/>
      <c r="CA84" s="389"/>
      <c r="CB84" s="163">
        <f t="shared" si="130"/>
        <v>0</v>
      </c>
      <c r="CC84" s="389"/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389"/>
      <c r="CT84" s="389"/>
      <c r="CU84" s="389"/>
      <c r="CV84" s="389"/>
      <c r="CW84" s="389"/>
      <c r="CX84" s="389"/>
      <c r="CY84" s="389"/>
      <c r="CZ84" s="389"/>
      <c r="DA84" s="596"/>
      <c r="DB84" s="596"/>
      <c r="DC84" s="596"/>
      <c r="DD84" s="596"/>
      <c r="DE84" s="596"/>
      <c r="DF84" s="596"/>
      <c r="DG84" s="596"/>
      <c r="DH84" s="596"/>
      <c r="DI84" s="596"/>
      <c r="DJ84" s="596"/>
      <c r="DK84" s="596"/>
      <c r="DL84" s="596"/>
      <c r="DM84" s="596"/>
      <c r="DN84" s="596"/>
      <c r="DO84" s="596"/>
      <c r="DP84" s="596"/>
      <c r="DQ84" s="596"/>
      <c r="DR84" s="596"/>
      <c r="DS84" s="596"/>
      <c r="DT84" s="596"/>
      <c r="DU84" s="596"/>
      <c r="DV84" s="596"/>
      <c r="DW84" s="596"/>
      <c r="DX84" s="596"/>
      <c r="DY84" s="596"/>
      <c r="DZ84" s="596"/>
      <c r="EA84" s="596"/>
      <c r="EB84" s="596"/>
      <c r="EC84" s="596"/>
      <c r="ED84" s="596"/>
      <c r="EE84" s="596"/>
      <c r="EF84" s="596"/>
      <c r="EG84" s="596"/>
      <c r="EH84" s="596"/>
      <c r="EI84" s="596"/>
      <c r="EJ84" s="596"/>
      <c r="EK84" s="596"/>
      <c r="EL84" s="596"/>
      <c r="EM84" s="596"/>
      <c r="EN84" s="596"/>
      <c r="EO84" s="596"/>
      <c r="EP84" s="596"/>
      <c r="EQ84" s="596"/>
      <c r="ER84" s="596"/>
      <c r="ES84" s="596"/>
      <c r="ET84" s="596"/>
      <c r="EU84" s="596"/>
      <c r="EV84" s="596"/>
      <c r="EW84" s="596"/>
      <c r="EX84" s="596"/>
      <c r="EY84" s="596"/>
      <c r="EZ84" s="596"/>
      <c r="FA84" s="596"/>
      <c r="FB84" s="596"/>
      <c r="FC84" s="596"/>
      <c r="FD84" s="596"/>
      <c r="FE84" s="596"/>
      <c r="FF84" s="596"/>
      <c r="FG84" s="596"/>
      <c r="FH84" s="596"/>
      <c r="FI84" s="596"/>
      <c r="FJ84" s="596"/>
      <c r="FK84" s="596"/>
      <c r="FL84" s="596"/>
      <c r="FM84" s="596"/>
      <c r="FN84" s="596"/>
      <c r="FO84" s="596"/>
      <c r="FP84" s="596"/>
      <c r="FQ84" s="596"/>
      <c r="FR84" s="596"/>
      <c r="FS84" s="596"/>
      <c r="FT84" s="596"/>
      <c r="FU84" s="596"/>
      <c r="FV84" s="596"/>
      <c r="FW84" s="596"/>
      <c r="FX84" s="625" t="s">
        <v>452</v>
      </c>
      <c r="FY84" s="626">
        <v>153</v>
      </c>
      <c r="FZ84" s="626">
        <v>30289469</v>
      </c>
      <c r="GA84" s="626">
        <v>55</v>
      </c>
      <c r="GB84" s="626" t="s">
        <v>798</v>
      </c>
      <c r="GC84" s="626">
        <v>18</v>
      </c>
      <c r="GD84" s="626">
        <v>1973</v>
      </c>
      <c r="GE84" s="626">
        <v>1</v>
      </c>
      <c r="GF84" s="626" t="s">
        <v>780</v>
      </c>
      <c r="GG84" s="626">
        <v>1</v>
      </c>
      <c r="GH84" s="626">
        <v>1</v>
      </c>
      <c r="GI84" s="626" t="s">
        <v>780</v>
      </c>
      <c r="GJ84" s="626">
        <v>1</v>
      </c>
      <c r="GK84" s="626" t="s">
        <v>781</v>
      </c>
      <c r="GL84" s="626" t="s">
        <v>782</v>
      </c>
      <c r="GM84" s="626">
        <v>66</v>
      </c>
      <c r="GN84" s="626" t="s">
        <v>783</v>
      </c>
      <c r="GO84" s="626">
        <v>0</v>
      </c>
      <c r="GP84" s="626">
        <v>0</v>
      </c>
      <c r="GQ84" s="626">
        <v>4</v>
      </c>
      <c r="GR84" s="626">
        <v>2</v>
      </c>
      <c r="GS84" s="626">
        <v>2</v>
      </c>
      <c r="GT84" s="626" t="s">
        <v>783</v>
      </c>
      <c r="GU84" s="626" t="s">
        <v>783</v>
      </c>
      <c r="GV84" s="626" t="s">
        <v>783</v>
      </c>
      <c r="GW84" s="626" t="s">
        <v>783</v>
      </c>
      <c r="GX84" s="626" t="s">
        <v>783</v>
      </c>
      <c r="GY84" s="626">
        <v>1649</v>
      </c>
      <c r="GZ84" s="626">
        <v>0.06</v>
      </c>
      <c r="HA84" s="626">
        <v>5</v>
      </c>
      <c r="HB84" s="626" t="s">
        <v>783</v>
      </c>
      <c r="HC84" s="626" t="s">
        <v>782</v>
      </c>
      <c r="HD84" s="626">
        <v>15</v>
      </c>
      <c r="HE84" s="626" t="s">
        <v>783</v>
      </c>
      <c r="HF84" s="626">
        <v>0</v>
      </c>
      <c r="HG84" s="626" t="s">
        <v>783</v>
      </c>
      <c r="HH84" s="626">
        <v>0</v>
      </c>
      <c r="HI84" s="626">
        <v>1</v>
      </c>
      <c r="HJ84" s="626">
        <v>45</v>
      </c>
      <c r="HK84" s="626" t="s">
        <v>784</v>
      </c>
      <c r="HL84" s="626" t="s">
        <v>785</v>
      </c>
      <c r="HM84" s="626" t="s">
        <v>783</v>
      </c>
      <c r="HN84" s="626" t="s">
        <v>783</v>
      </c>
      <c r="HO84" s="626" t="s">
        <v>783</v>
      </c>
      <c r="HP84" s="626" t="s">
        <v>783</v>
      </c>
      <c r="HQ84" s="626" t="s">
        <v>783</v>
      </c>
      <c r="HR84" s="626">
        <v>3978946</v>
      </c>
      <c r="HS84" s="626" t="s">
        <v>783</v>
      </c>
      <c r="HT84" s="626" t="s">
        <v>786</v>
      </c>
      <c r="HU84" s="626" t="s">
        <v>787</v>
      </c>
      <c r="HV84" s="626">
        <v>4</v>
      </c>
      <c r="HW84" s="626">
        <v>2014</v>
      </c>
      <c r="HX84" s="626">
        <v>63</v>
      </c>
      <c r="HY84" s="626">
        <v>0</v>
      </c>
      <c r="HZ84" s="626">
        <v>317</v>
      </c>
      <c r="IA84" s="627">
        <v>41697.500081018516</v>
      </c>
      <c r="IB84" s="626" t="s">
        <v>788</v>
      </c>
      <c r="IC84" s="626">
        <v>3974468</v>
      </c>
      <c r="ID84" s="626">
        <v>2014</v>
      </c>
      <c r="IE84" s="626">
        <v>1712</v>
      </c>
      <c r="IF84" s="626" t="s">
        <v>783</v>
      </c>
      <c r="IG84" s="626" t="s">
        <v>783</v>
      </c>
      <c r="IH84" s="626" t="s">
        <v>783</v>
      </c>
      <c r="II84" s="626" t="s">
        <v>783</v>
      </c>
      <c r="IJ84" s="626" t="s">
        <v>783</v>
      </c>
      <c r="IK84" s="626" t="s">
        <v>783</v>
      </c>
      <c r="IL84" s="626" t="s">
        <v>783</v>
      </c>
      <c r="IM84" s="626" t="s">
        <v>783</v>
      </c>
      <c r="IN84" s="626" t="s">
        <v>783</v>
      </c>
      <c r="IO84" s="626">
        <v>1649</v>
      </c>
      <c r="IP84" s="627">
        <v>37477.354571759257</v>
      </c>
      <c r="IQ84" s="626">
        <v>2</v>
      </c>
      <c r="IR84" s="626" t="s">
        <v>793</v>
      </c>
      <c r="IS84" s="626">
        <v>2</v>
      </c>
      <c r="IT84" s="665">
        <v>41275</v>
      </c>
      <c r="IU84" s="626" t="s">
        <v>783</v>
      </c>
      <c r="IV84" s="626" t="s">
        <v>783</v>
      </c>
      <c r="IW84" s="626" t="s">
        <v>783</v>
      </c>
      <c r="IX84" s="626" t="s">
        <v>781</v>
      </c>
      <c r="IY84" s="626">
        <v>45</v>
      </c>
      <c r="IZ84" s="626" t="s">
        <v>789</v>
      </c>
      <c r="JA84" s="626" t="s">
        <v>783</v>
      </c>
      <c r="JB84" s="626" t="s">
        <v>783</v>
      </c>
      <c r="JC84" s="626" t="s">
        <v>783</v>
      </c>
      <c r="JD84" s="626">
        <v>329432</v>
      </c>
      <c r="JE84" s="626" t="s">
        <v>783</v>
      </c>
      <c r="JF84" s="626" t="s">
        <v>783</v>
      </c>
      <c r="JG84" s="626" t="s">
        <v>802</v>
      </c>
      <c r="JH84" s="626">
        <v>55</v>
      </c>
      <c r="JI84" s="626" t="s">
        <v>783</v>
      </c>
      <c r="JJ84" s="626" t="s">
        <v>783</v>
      </c>
      <c r="JK84" s="626" t="s">
        <v>783</v>
      </c>
      <c r="JL84" s="626" t="s">
        <v>790</v>
      </c>
      <c r="JM84" s="626">
        <v>4</v>
      </c>
      <c r="JN84" s="626">
        <v>3</v>
      </c>
      <c r="JO84" s="626" t="s">
        <v>783</v>
      </c>
      <c r="JP84" s="626">
        <v>10711928</v>
      </c>
      <c r="JQ84" s="626">
        <v>2011</v>
      </c>
      <c r="JR84" s="626">
        <v>3</v>
      </c>
      <c r="JS84" s="626" t="s">
        <v>783</v>
      </c>
      <c r="JT84" s="626" t="s">
        <v>783</v>
      </c>
      <c r="JU84" s="626" t="s">
        <v>873</v>
      </c>
      <c r="JV84" s="628">
        <v>324.15437600000001</v>
      </c>
      <c r="JW84">
        <f>SUM(JV83:JV84)</f>
        <v>1800.5792779999999</v>
      </c>
      <c r="JX84" s="225">
        <v>0.34101880265151513</v>
      </c>
    </row>
    <row r="85" spans="1:284" ht="16" thickBot="1">
      <c r="A85" s="905" t="s">
        <v>5</v>
      </c>
      <c r="B85" s="79">
        <f t="shared" si="132"/>
        <v>1</v>
      </c>
      <c r="C85" s="871" t="s">
        <v>30</v>
      </c>
      <c r="D85" s="249" t="s">
        <v>157</v>
      </c>
      <c r="E85" s="103" t="s">
        <v>211</v>
      </c>
      <c r="F85" s="888">
        <v>0.54</v>
      </c>
      <c r="G85" s="120">
        <f t="shared" si="131"/>
        <v>62.230000000000025</v>
      </c>
      <c r="H85" s="46"/>
      <c r="I85" s="33">
        <v>0.54</v>
      </c>
      <c r="J85" s="29"/>
      <c r="K85" s="18" t="s">
        <v>36</v>
      </c>
      <c r="L85" s="5"/>
      <c r="M85" s="71">
        <v>2</v>
      </c>
      <c r="N85" s="71">
        <v>2</v>
      </c>
      <c r="O85" s="70">
        <v>2</v>
      </c>
      <c r="P85" s="891">
        <f t="shared" si="171"/>
        <v>6</v>
      </c>
      <c r="Q85" s="897">
        <f t="shared" si="172"/>
        <v>8</v>
      </c>
      <c r="R85" s="46"/>
      <c r="S85" s="547">
        <f>I85</f>
        <v>0.54</v>
      </c>
      <c r="T85" s="25"/>
      <c r="U85" s="219">
        <f t="shared" ref="U85:U116" si="173">S85*$Z$146+T85*$AA$146</f>
        <v>40500</v>
      </c>
      <c r="V85" s="219" t="s">
        <v>642</v>
      </c>
      <c r="W85" s="1042">
        <f t="shared" si="133"/>
        <v>40500</v>
      </c>
      <c r="X85" s="537">
        <f t="shared" si="134"/>
        <v>20702.400000000001</v>
      </c>
      <c r="Y85" s="538">
        <f t="shared" si="135"/>
        <v>500</v>
      </c>
      <c r="Z85" s="1034">
        <f t="shared" si="136"/>
        <v>61702.400000000001</v>
      </c>
      <c r="AA85" s="883">
        <v>6</v>
      </c>
      <c r="AB85" s="270">
        <f t="shared" si="137"/>
        <v>10982.400000000001</v>
      </c>
      <c r="AC85" s="566">
        <v>0.25</v>
      </c>
      <c r="AD85" s="562">
        <f t="shared" si="138"/>
        <v>9720</v>
      </c>
      <c r="AE85" s="518"/>
      <c r="AF85" s="270">
        <f t="shared" si="139"/>
        <v>0</v>
      </c>
      <c r="AG85" s="270"/>
      <c r="AH85" s="562">
        <f t="shared" si="140"/>
        <v>0</v>
      </c>
      <c r="AI85" s="270"/>
      <c r="AJ85" s="228">
        <v>0</v>
      </c>
      <c r="AK85" s="902">
        <v>2020</v>
      </c>
      <c r="AL85" s="902">
        <v>2032</v>
      </c>
      <c r="AM85" s="18" t="str">
        <f t="shared" si="141"/>
        <v xml:space="preserve"> </v>
      </c>
      <c r="AN85" s="747" t="str">
        <f t="shared" si="142"/>
        <v xml:space="preserve"> </v>
      </c>
      <c r="AO85" s="4" t="str">
        <f t="shared" si="143"/>
        <v xml:space="preserve"> </v>
      </c>
      <c r="AP85" s="747" t="str">
        <f t="shared" si="144"/>
        <v xml:space="preserve"> </v>
      </c>
      <c r="AQ85" s="4" t="str">
        <f t="shared" si="145"/>
        <v xml:space="preserve"> </v>
      </c>
      <c r="AR85" s="747" t="str">
        <f t="shared" si="146"/>
        <v xml:space="preserve"> </v>
      </c>
      <c r="AS85" s="4" t="str">
        <f t="shared" si="147"/>
        <v xml:space="preserve"> </v>
      </c>
      <c r="AT85" s="747" t="str">
        <f t="shared" si="148"/>
        <v xml:space="preserve"> </v>
      </c>
      <c r="AU85" s="4" t="str">
        <f t="shared" si="149"/>
        <v xml:space="preserve"> </v>
      </c>
      <c r="AV85" s="747" t="str">
        <f t="shared" si="150"/>
        <v xml:space="preserve"> </v>
      </c>
      <c r="AW85" s="4" t="str">
        <f t="shared" si="151"/>
        <v xml:space="preserve"> </v>
      </c>
      <c r="AX85" s="747" t="str">
        <f t="shared" si="152"/>
        <v xml:space="preserve"> </v>
      </c>
      <c r="AY85" s="4" t="str">
        <f t="shared" si="153"/>
        <v xml:space="preserve"> </v>
      </c>
      <c r="AZ85" s="747" t="str">
        <f t="shared" si="154"/>
        <v xml:space="preserve"> </v>
      </c>
      <c r="BA85" s="4" t="str">
        <f t="shared" si="155"/>
        <v xml:space="preserve"> </v>
      </c>
      <c r="BB85" s="747" t="str">
        <f t="shared" si="156"/>
        <v xml:space="preserve"> </v>
      </c>
      <c r="BC85" s="4" t="str">
        <f t="shared" si="157"/>
        <v xml:space="preserve"> </v>
      </c>
      <c r="BD85" s="747" t="str">
        <f t="shared" si="158"/>
        <v xml:space="preserve"> </v>
      </c>
      <c r="BE85" s="4" t="str">
        <f t="shared" si="159"/>
        <v xml:space="preserve"> </v>
      </c>
      <c r="BF85" s="747" t="str">
        <f t="shared" si="160"/>
        <v xml:space="preserve"> </v>
      </c>
      <c r="BG85" s="4" t="str">
        <f t="shared" si="161"/>
        <v xml:space="preserve"> </v>
      </c>
      <c r="BH85" s="747" t="str">
        <f t="shared" si="162"/>
        <v xml:space="preserve"> </v>
      </c>
      <c r="BI85" s="4" t="str">
        <f t="shared" si="163"/>
        <v xml:space="preserve"> </v>
      </c>
      <c r="BJ85" s="747" t="str">
        <f t="shared" si="164"/>
        <v xml:space="preserve"> </v>
      </c>
      <c r="BK85" s="4" t="str">
        <f t="shared" si="165"/>
        <v xml:space="preserve"> </v>
      </c>
      <c r="BL85" s="747" t="str">
        <f t="shared" si="166"/>
        <v xml:space="preserve"> </v>
      </c>
      <c r="BM85" s="4" t="str">
        <f t="shared" si="167"/>
        <v xml:space="preserve"> </v>
      </c>
      <c r="BN85" s="747" t="str">
        <f t="shared" si="168"/>
        <v xml:space="preserve"> </v>
      </c>
      <c r="BO85" s="4">
        <f t="shared" si="169"/>
        <v>0.54</v>
      </c>
      <c r="BP85" s="747">
        <f t="shared" si="170"/>
        <v>61702.400000000001</v>
      </c>
      <c r="BQ85" s="133" t="s">
        <v>627</v>
      </c>
      <c r="BR85" s="133"/>
      <c r="BS85" s="389"/>
      <c r="BT85" s="389"/>
      <c r="BU85" s="389"/>
      <c r="BV85" s="389"/>
      <c r="BW85" s="389"/>
      <c r="BX85" s="389"/>
      <c r="BY85" s="389"/>
      <c r="BZ85" s="389"/>
      <c r="CA85" s="389"/>
      <c r="CB85" s="163">
        <f t="shared" si="130"/>
        <v>0</v>
      </c>
      <c r="CC85" s="389"/>
      <c r="CD85" s="389"/>
      <c r="CE85" s="389"/>
      <c r="CF85" s="389"/>
      <c r="CG85" s="389"/>
      <c r="CH85" s="389"/>
      <c r="CI85" s="389"/>
      <c r="CJ85" s="389"/>
      <c r="CK85" s="389"/>
      <c r="CL85" s="389"/>
      <c r="CM85" s="389"/>
      <c r="CN85" s="389"/>
      <c r="CO85" s="389"/>
      <c r="CP85" s="389"/>
      <c r="CQ85" s="389"/>
      <c r="CR85" s="389"/>
      <c r="CS85" s="389"/>
      <c r="CT85" s="389"/>
      <c r="CU85" s="389"/>
      <c r="CV85" s="389"/>
      <c r="CW85" s="389"/>
      <c r="CX85" s="389"/>
      <c r="CY85" s="389"/>
      <c r="CZ85" s="389"/>
      <c r="DA85" s="389"/>
      <c r="DB85" s="389"/>
      <c r="DC85" s="389"/>
      <c r="DD85" s="389"/>
      <c r="DE85" s="389"/>
      <c r="DF85" s="389"/>
      <c r="DG85" s="389"/>
      <c r="DH85" s="389"/>
      <c r="DI85" s="389"/>
      <c r="DJ85" s="389"/>
      <c r="DK85" s="389"/>
      <c r="DL85" s="389"/>
      <c r="DM85" s="389"/>
      <c r="DN85" s="389"/>
      <c r="DO85" s="389"/>
      <c r="DP85" s="389"/>
      <c r="DQ85" s="389"/>
      <c r="DR85" s="389"/>
      <c r="DS85" s="389"/>
      <c r="DT85" s="389"/>
      <c r="DU85" s="389"/>
      <c r="DV85" s="389"/>
      <c r="DW85" s="389"/>
      <c r="DX85" s="389"/>
      <c r="DY85" s="389"/>
      <c r="DZ85" s="389"/>
      <c r="EA85" s="389"/>
      <c r="EB85" s="389"/>
      <c r="EC85" s="389"/>
      <c r="ED85" s="389"/>
      <c r="EE85" s="389"/>
      <c r="EF85" s="389"/>
      <c r="EG85" s="389"/>
      <c r="EH85" s="389"/>
      <c r="EI85" s="389"/>
      <c r="EJ85" s="389"/>
      <c r="EK85" s="389"/>
      <c r="EL85" s="389"/>
      <c r="EM85" s="389"/>
      <c r="EN85" s="389"/>
      <c r="EO85" s="389"/>
      <c r="EP85" s="389"/>
      <c r="EQ85" s="389"/>
      <c r="ER85" s="389"/>
      <c r="ES85" s="389"/>
      <c r="ET85" s="389"/>
      <c r="EU85" s="389"/>
      <c r="EV85" s="389"/>
      <c r="EW85" s="389"/>
      <c r="EX85" s="389"/>
      <c r="EY85" s="389"/>
      <c r="EZ85" s="389"/>
      <c r="FA85" s="389"/>
      <c r="FB85" s="389"/>
      <c r="FC85" s="389"/>
      <c r="FD85" s="389"/>
      <c r="FE85" s="389"/>
      <c r="FF85" s="389"/>
      <c r="FG85" s="389"/>
      <c r="FH85" s="389"/>
      <c r="FI85" s="389"/>
      <c r="FJ85" s="389"/>
      <c r="FK85" s="389"/>
      <c r="FL85" s="389"/>
      <c r="FM85" s="389"/>
      <c r="FN85" s="389"/>
      <c r="FO85" s="389"/>
      <c r="FP85" s="389"/>
      <c r="FQ85" s="389"/>
      <c r="FR85" s="389"/>
      <c r="FS85" s="389"/>
      <c r="FT85" s="389"/>
      <c r="FU85" s="389"/>
      <c r="FV85" s="389"/>
      <c r="FW85" s="389"/>
      <c r="FX85" s="844" t="s">
        <v>426</v>
      </c>
      <c r="FY85" s="845">
        <v>218</v>
      </c>
      <c r="FZ85" s="845">
        <v>32434999</v>
      </c>
      <c r="GA85" s="845">
        <v>55</v>
      </c>
      <c r="GB85" s="845" t="s">
        <v>798</v>
      </c>
      <c r="GC85" s="845">
        <v>16</v>
      </c>
      <c r="GD85" s="845">
        <v>1971</v>
      </c>
      <c r="GE85" s="845">
        <v>1</v>
      </c>
      <c r="GF85" s="845" t="s">
        <v>780</v>
      </c>
      <c r="GG85" s="845">
        <v>2</v>
      </c>
      <c r="GH85" s="845">
        <v>1</v>
      </c>
      <c r="GI85" s="845" t="s">
        <v>780</v>
      </c>
      <c r="GJ85" s="845">
        <v>2</v>
      </c>
      <c r="GK85" s="845" t="s">
        <v>781</v>
      </c>
      <c r="GL85" s="845" t="s">
        <v>782</v>
      </c>
      <c r="GM85" s="845">
        <v>66</v>
      </c>
      <c r="GN85" s="845" t="s">
        <v>783</v>
      </c>
      <c r="GO85" s="845">
        <v>0</v>
      </c>
      <c r="GP85" s="845">
        <v>0</v>
      </c>
      <c r="GQ85" s="845">
        <v>4</v>
      </c>
      <c r="GR85" s="845">
        <v>2</v>
      </c>
      <c r="GS85" s="845">
        <v>2</v>
      </c>
      <c r="GT85" s="845" t="s">
        <v>783</v>
      </c>
      <c r="GU85" s="845" t="s">
        <v>783</v>
      </c>
      <c r="GV85" s="845" t="s">
        <v>783</v>
      </c>
      <c r="GW85" s="845" t="s">
        <v>783</v>
      </c>
      <c r="GX85" s="845" t="s">
        <v>783</v>
      </c>
      <c r="GY85" s="845">
        <v>1649</v>
      </c>
      <c r="GZ85" s="845">
        <v>0.51</v>
      </c>
      <c r="HA85" s="845">
        <v>5</v>
      </c>
      <c r="HB85" s="845" t="s">
        <v>783</v>
      </c>
      <c r="HC85" s="845" t="s">
        <v>782</v>
      </c>
      <c r="HD85" s="845">
        <v>35</v>
      </c>
      <c r="HE85" s="845" t="s">
        <v>783</v>
      </c>
      <c r="HF85" s="845">
        <v>0</v>
      </c>
      <c r="HG85" s="845" t="s">
        <v>783</v>
      </c>
      <c r="HH85" s="845">
        <v>0</v>
      </c>
      <c r="HI85" s="845">
        <v>1</v>
      </c>
      <c r="HJ85" s="845">
        <v>45</v>
      </c>
      <c r="HK85" s="845" t="s">
        <v>784</v>
      </c>
      <c r="HL85" s="845" t="s">
        <v>785</v>
      </c>
      <c r="HM85" s="845" t="s">
        <v>783</v>
      </c>
      <c r="HN85" s="845" t="s">
        <v>783</v>
      </c>
      <c r="HO85" s="845" t="s">
        <v>783</v>
      </c>
      <c r="HP85" s="845" t="s">
        <v>783</v>
      </c>
      <c r="HQ85" s="845" t="s">
        <v>783</v>
      </c>
      <c r="HR85" s="845">
        <v>4184512</v>
      </c>
      <c r="HS85" s="845" t="s">
        <v>783</v>
      </c>
      <c r="HT85" s="845" t="s">
        <v>786</v>
      </c>
      <c r="HU85" s="845" t="s">
        <v>787</v>
      </c>
      <c r="HV85" s="845">
        <v>4</v>
      </c>
      <c r="HW85" s="845">
        <v>2016</v>
      </c>
      <c r="HX85" s="845">
        <v>63</v>
      </c>
      <c r="HY85" s="845">
        <v>0</v>
      </c>
      <c r="HZ85" s="845">
        <v>2693</v>
      </c>
      <c r="IA85" s="846">
        <v>42227.682129629633</v>
      </c>
      <c r="IB85" s="845" t="s">
        <v>788</v>
      </c>
      <c r="IC85" s="845">
        <v>4184511</v>
      </c>
      <c r="ID85" s="845">
        <v>2014</v>
      </c>
      <c r="IE85" s="845">
        <v>1712</v>
      </c>
      <c r="IF85" s="845" t="s">
        <v>783</v>
      </c>
      <c r="IG85" s="845" t="s">
        <v>783</v>
      </c>
      <c r="IH85" s="845" t="s">
        <v>783</v>
      </c>
      <c r="II85" s="845" t="s">
        <v>783</v>
      </c>
      <c r="IJ85" s="845" t="s">
        <v>783</v>
      </c>
      <c r="IK85" s="845" t="s">
        <v>783</v>
      </c>
      <c r="IL85" s="845" t="s">
        <v>783</v>
      </c>
      <c r="IM85" s="845" t="s">
        <v>783</v>
      </c>
      <c r="IN85" s="845" t="s">
        <v>783</v>
      </c>
      <c r="IO85" s="845">
        <v>1649</v>
      </c>
      <c r="IP85" s="846">
        <v>37477.354571759257</v>
      </c>
      <c r="IQ85" s="845">
        <v>2</v>
      </c>
      <c r="IR85" s="845" t="s">
        <v>793</v>
      </c>
      <c r="IS85" s="845">
        <v>2</v>
      </c>
      <c r="IT85" s="847">
        <v>41275</v>
      </c>
      <c r="IU85" s="845" t="s">
        <v>783</v>
      </c>
      <c r="IV85" s="845" t="s">
        <v>783</v>
      </c>
      <c r="IW85" s="845" t="s">
        <v>783</v>
      </c>
      <c r="IX85" s="845" t="s">
        <v>781</v>
      </c>
      <c r="IY85" s="845">
        <v>45</v>
      </c>
      <c r="IZ85" s="845" t="s">
        <v>789</v>
      </c>
      <c r="JA85" s="845" t="s">
        <v>783</v>
      </c>
      <c r="JB85" s="845" t="s">
        <v>783</v>
      </c>
      <c r="JC85" s="845" t="s">
        <v>783</v>
      </c>
      <c r="JD85" s="845">
        <v>329434</v>
      </c>
      <c r="JE85" s="845" t="s">
        <v>783</v>
      </c>
      <c r="JF85" s="845" t="s">
        <v>783</v>
      </c>
      <c r="JG85" s="845" t="s">
        <v>802</v>
      </c>
      <c r="JH85" s="845">
        <v>55</v>
      </c>
      <c r="JI85" s="845" t="s">
        <v>783</v>
      </c>
      <c r="JJ85" s="845" t="s">
        <v>783</v>
      </c>
      <c r="JK85" s="845" t="s">
        <v>783</v>
      </c>
      <c r="JL85" s="845" t="s">
        <v>790</v>
      </c>
      <c r="JM85" s="845">
        <v>4</v>
      </c>
      <c r="JN85" s="845">
        <v>3</v>
      </c>
      <c r="JO85" s="845" t="s">
        <v>783</v>
      </c>
      <c r="JP85" s="845" t="s">
        <v>783</v>
      </c>
      <c r="JQ85" s="845" t="s">
        <v>783</v>
      </c>
      <c r="JR85" s="845" t="s">
        <v>783</v>
      </c>
      <c r="JS85" s="845" t="s">
        <v>783</v>
      </c>
      <c r="JT85" s="845" t="s">
        <v>783</v>
      </c>
      <c r="JU85" s="845" t="s">
        <v>874</v>
      </c>
      <c r="JV85" s="848">
        <v>2695.569082</v>
      </c>
      <c r="JX85" s="225"/>
    </row>
    <row r="86" spans="1:284" ht="16" thickBot="1">
      <c r="A86" s="905" t="s">
        <v>5</v>
      </c>
      <c r="B86" s="79">
        <f t="shared" si="132"/>
        <v>1</v>
      </c>
      <c r="C86" s="871" t="s">
        <v>1032</v>
      </c>
      <c r="D86" s="249" t="s">
        <v>162</v>
      </c>
      <c r="E86" s="103" t="s">
        <v>45</v>
      </c>
      <c r="F86" s="888">
        <v>1.25</v>
      </c>
      <c r="G86" s="120">
        <f t="shared" si="131"/>
        <v>63.480000000000025</v>
      </c>
      <c r="H86" s="30"/>
      <c r="I86" s="33">
        <v>1.25</v>
      </c>
      <c r="J86" s="29"/>
      <c r="K86" s="18"/>
      <c r="L86" s="5"/>
      <c r="M86" s="71"/>
      <c r="N86" s="71"/>
      <c r="O86" s="70"/>
      <c r="P86" s="891">
        <f t="shared" si="171"/>
        <v>0</v>
      </c>
      <c r="Q86" s="897"/>
      <c r="R86" s="30"/>
      <c r="S86" s="547">
        <f>I86</f>
        <v>1.25</v>
      </c>
      <c r="T86" s="25"/>
      <c r="U86" s="219">
        <f t="shared" si="173"/>
        <v>93750</v>
      </c>
      <c r="V86" s="219" t="s">
        <v>642</v>
      </c>
      <c r="W86" s="1042">
        <f t="shared" si="133"/>
        <v>93750</v>
      </c>
      <c r="X86" s="537">
        <f t="shared" si="134"/>
        <v>0</v>
      </c>
      <c r="Y86" s="538">
        <f t="shared" si="135"/>
        <v>500</v>
      </c>
      <c r="Z86" s="1034">
        <f t="shared" si="136"/>
        <v>94250</v>
      </c>
      <c r="AA86" s="883"/>
      <c r="AB86" s="270">
        <f t="shared" si="137"/>
        <v>0</v>
      </c>
      <c r="AC86" s="553"/>
      <c r="AD86" s="562">
        <f t="shared" si="138"/>
        <v>0</v>
      </c>
      <c r="AE86" s="518"/>
      <c r="AF86" s="270">
        <f t="shared" si="139"/>
        <v>0</v>
      </c>
      <c r="AG86" s="270"/>
      <c r="AH86" s="562">
        <f t="shared" si="140"/>
        <v>0</v>
      </c>
      <c r="AI86" s="270"/>
      <c r="AJ86" s="228">
        <v>0</v>
      </c>
      <c r="AK86" s="902"/>
      <c r="AL86" s="902">
        <v>2032</v>
      </c>
      <c r="AM86" s="18" t="str">
        <f t="shared" si="141"/>
        <v xml:space="preserve"> </v>
      </c>
      <c r="AN86" s="747" t="str">
        <f t="shared" si="142"/>
        <v xml:space="preserve"> </v>
      </c>
      <c r="AO86" s="4" t="str">
        <f t="shared" si="143"/>
        <v xml:space="preserve"> </v>
      </c>
      <c r="AP86" s="747" t="str">
        <f t="shared" si="144"/>
        <v xml:space="preserve"> </v>
      </c>
      <c r="AQ86" s="4" t="str">
        <f t="shared" si="145"/>
        <v xml:space="preserve"> </v>
      </c>
      <c r="AR86" s="747" t="str">
        <f t="shared" si="146"/>
        <v xml:space="preserve"> </v>
      </c>
      <c r="AS86" s="4" t="str">
        <f t="shared" si="147"/>
        <v xml:space="preserve"> </v>
      </c>
      <c r="AT86" s="747" t="str">
        <f t="shared" si="148"/>
        <v xml:space="preserve"> </v>
      </c>
      <c r="AU86" s="4" t="str">
        <f t="shared" si="149"/>
        <v xml:space="preserve"> </v>
      </c>
      <c r="AV86" s="747" t="str">
        <f t="shared" si="150"/>
        <v xml:space="preserve"> </v>
      </c>
      <c r="AW86" s="4" t="str">
        <f t="shared" si="151"/>
        <v xml:space="preserve"> </v>
      </c>
      <c r="AX86" s="747" t="str">
        <f t="shared" si="152"/>
        <v xml:space="preserve"> </v>
      </c>
      <c r="AY86" s="4" t="str">
        <f t="shared" si="153"/>
        <v xml:space="preserve"> </v>
      </c>
      <c r="AZ86" s="747" t="str">
        <f t="shared" si="154"/>
        <v xml:space="preserve"> </v>
      </c>
      <c r="BA86" s="4" t="str">
        <f t="shared" si="155"/>
        <v xml:space="preserve"> </v>
      </c>
      <c r="BB86" s="747" t="str">
        <f t="shared" si="156"/>
        <v xml:space="preserve"> </v>
      </c>
      <c r="BC86" s="4" t="str">
        <f t="shared" si="157"/>
        <v xml:space="preserve"> </v>
      </c>
      <c r="BD86" s="747" t="str">
        <f t="shared" si="158"/>
        <v xml:space="preserve"> </v>
      </c>
      <c r="BE86" s="4" t="str">
        <f t="shared" si="159"/>
        <v xml:space="preserve"> </v>
      </c>
      <c r="BF86" s="747" t="str">
        <f t="shared" si="160"/>
        <v xml:space="preserve"> </v>
      </c>
      <c r="BG86" s="4" t="str">
        <f t="shared" si="161"/>
        <v xml:space="preserve"> </v>
      </c>
      <c r="BH86" s="747" t="str">
        <f t="shared" si="162"/>
        <v xml:space="preserve"> </v>
      </c>
      <c r="BI86" s="4" t="str">
        <f t="shared" si="163"/>
        <v xml:space="preserve"> </v>
      </c>
      <c r="BJ86" s="747" t="str">
        <f t="shared" si="164"/>
        <v xml:space="preserve"> </v>
      </c>
      <c r="BK86" s="4" t="str">
        <f t="shared" si="165"/>
        <v xml:space="preserve"> </v>
      </c>
      <c r="BL86" s="747" t="str">
        <f t="shared" si="166"/>
        <v xml:space="preserve"> </v>
      </c>
      <c r="BM86" s="4" t="str">
        <f t="shared" si="167"/>
        <v xml:space="preserve"> </v>
      </c>
      <c r="BN86" s="747" t="str">
        <f t="shared" si="168"/>
        <v xml:space="preserve"> </v>
      </c>
      <c r="BO86" s="4">
        <f t="shared" si="169"/>
        <v>1.25</v>
      </c>
      <c r="BP86" s="747">
        <f t="shared" si="170"/>
        <v>94250</v>
      </c>
      <c r="BQ86" s="133"/>
      <c r="BR86" s="133"/>
      <c r="BS86" s="389"/>
      <c r="BT86" s="389"/>
      <c r="BU86" s="389"/>
      <c r="BV86" s="725"/>
      <c r="BW86" s="725"/>
      <c r="BX86" s="725"/>
      <c r="BY86" s="389"/>
      <c r="BZ86" s="389"/>
      <c r="CA86" s="389"/>
      <c r="CB86" s="163">
        <f t="shared" si="130"/>
        <v>0</v>
      </c>
      <c r="CC86" s="389"/>
      <c r="CD86" s="389"/>
      <c r="CE86" s="389"/>
      <c r="CF86" s="389"/>
      <c r="CG86" s="389"/>
      <c r="CH86" s="389"/>
      <c r="CI86" s="389"/>
      <c r="CJ86" s="389"/>
      <c r="CK86" s="389"/>
      <c r="CL86" s="389"/>
      <c r="CM86" s="389"/>
      <c r="CN86" s="389"/>
      <c r="CO86" s="389"/>
      <c r="CP86" s="389"/>
      <c r="CQ86" s="389"/>
      <c r="CR86" s="389"/>
      <c r="CS86" s="389"/>
      <c r="CT86" s="389"/>
      <c r="CU86" s="389"/>
      <c r="CV86" s="389"/>
      <c r="CW86" s="389"/>
      <c r="CX86" s="389"/>
      <c r="CY86" s="389"/>
      <c r="CZ86" s="389"/>
      <c r="DA86" s="389"/>
      <c r="DB86" s="389"/>
      <c r="DC86" s="389"/>
      <c r="DD86" s="389"/>
      <c r="DE86" s="389"/>
      <c r="DF86" s="389"/>
      <c r="DG86" s="389"/>
      <c r="DH86" s="389"/>
      <c r="DI86" s="389"/>
      <c r="DJ86" s="389"/>
      <c r="DK86" s="389"/>
      <c r="DL86" s="389"/>
      <c r="DM86" s="389"/>
      <c r="DN86" s="389"/>
      <c r="DO86" s="389"/>
      <c r="DP86" s="389"/>
      <c r="DQ86" s="389"/>
      <c r="DR86" s="389"/>
      <c r="DS86" s="389"/>
      <c r="DT86" s="389"/>
      <c r="DU86" s="389"/>
      <c r="DV86" s="389"/>
      <c r="DW86" s="389"/>
      <c r="DX86" s="389"/>
      <c r="DY86" s="389"/>
      <c r="DZ86" s="389"/>
      <c r="EA86" s="389"/>
      <c r="EB86" s="389"/>
      <c r="EC86" s="389"/>
      <c r="ED86" s="389"/>
      <c r="EE86" s="389"/>
      <c r="EF86" s="389"/>
      <c r="EG86" s="389"/>
      <c r="EH86" s="389"/>
      <c r="EI86" s="389"/>
      <c r="EJ86" s="389"/>
      <c r="EK86" s="389"/>
      <c r="EL86" s="389"/>
      <c r="EM86" s="389"/>
      <c r="EN86" s="389"/>
      <c r="EO86" s="389"/>
      <c r="EP86" s="389"/>
      <c r="EQ86" s="389"/>
      <c r="ER86" s="389"/>
      <c r="ES86" s="389"/>
      <c r="ET86" s="389"/>
      <c r="EU86" s="389"/>
      <c r="EV86" s="389"/>
      <c r="EW86" s="389"/>
      <c r="EX86" s="389"/>
      <c r="EY86" s="389"/>
      <c r="EZ86" s="389"/>
      <c r="FA86" s="389"/>
      <c r="FB86" s="389"/>
      <c r="FC86" s="389"/>
      <c r="FD86" s="389"/>
      <c r="FE86" s="389"/>
      <c r="FF86" s="389"/>
      <c r="FG86" s="389"/>
      <c r="FH86" s="389"/>
      <c r="FI86" s="389"/>
      <c r="FJ86" s="389"/>
      <c r="FK86" s="389"/>
      <c r="FL86" s="389"/>
      <c r="FM86" s="389"/>
      <c r="FN86" s="389"/>
      <c r="FO86" s="389"/>
      <c r="FP86" s="389"/>
      <c r="FQ86" s="389"/>
      <c r="FR86" s="389"/>
      <c r="FS86" s="389"/>
      <c r="FT86" s="389"/>
      <c r="FU86" s="389"/>
      <c r="FV86" s="389"/>
      <c r="FW86" s="389"/>
      <c r="FX86" s="849" t="s">
        <v>426</v>
      </c>
      <c r="FY86" s="850">
        <v>52</v>
      </c>
      <c r="FZ86" s="850">
        <v>32434902</v>
      </c>
      <c r="GA86" s="850">
        <v>52</v>
      </c>
      <c r="GB86" s="850" t="s">
        <v>817</v>
      </c>
      <c r="GC86" s="850">
        <v>18</v>
      </c>
      <c r="GD86" s="850">
        <v>1980</v>
      </c>
      <c r="GE86" s="850">
        <v>2</v>
      </c>
      <c r="GF86" s="850" t="s">
        <v>148</v>
      </c>
      <c r="GG86" s="850">
        <v>5</v>
      </c>
      <c r="GH86" s="850">
        <v>2</v>
      </c>
      <c r="GI86" s="850" t="s">
        <v>148</v>
      </c>
      <c r="GJ86" s="850">
        <v>5</v>
      </c>
      <c r="GK86" s="850" t="s">
        <v>781</v>
      </c>
      <c r="GL86" s="850" t="s">
        <v>782</v>
      </c>
      <c r="GM86" s="850">
        <v>66</v>
      </c>
      <c r="GN86" s="850" t="s">
        <v>783</v>
      </c>
      <c r="GO86" s="850">
        <v>0</v>
      </c>
      <c r="GP86" s="850">
        <v>0</v>
      </c>
      <c r="GQ86" s="850">
        <v>4</v>
      </c>
      <c r="GR86" s="850">
        <v>2</v>
      </c>
      <c r="GS86" s="850">
        <v>2</v>
      </c>
      <c r="GT86" s="850" t="s">
        <v>783</v>
      </c>
      <c r="GU86" s="850" t="s">
        <v>783</v>
      </c>
      <c r="GV86" s="850" t="s">
        <v>783</v>
      </c>
      <c r="GW86" s="850" t="s">
        <v>783</v>
      </c>
      <c r="GX86" s="850" t="s">
        <v>783</v>
      </c>
      <c r="GY86" s="850">
        <v>1649</v>
      </c>
      <c r="GZ86" s="850">
        <v>0.28000000000000003</v>
      </c>
      <c r="HA86" s="850">
        <v>5</v>
      </c>
      <c r="HB86" s="850" t="s">
        <v>783</v>
      </c>
      <c r="HC86" s="850" t="s">
        <v>782</v>
      </c>
      <c r="HD86" s="850">
        <v>15</v>
      </c>
      <c r="HE86" s="850" t="s">
        <v>783</v>
      </c>
      <c r="HF86" s="850">
        <v>0</v>
      </c>
      <c r="HG86" s="850" t="s">
        <v>783</v>
      </c>
      <c r="HH86" s="850">
        <v>0</v>
      </c>
      <c r="HI86" s="850">
        <v>1</v>
      </c>
      <c r="HJ86" s="850">
        <v>45</v>
      </c>
      <c r="HK86" s="850" t="s">
        <v>784</v>
      </c>
      <c r="HL86" s="850" t="s">
        <v>785</v>
      </c>
      <c r="HM86" s="850" t="s">
        <v>783</v>
      </c>
      <c r="HN86" s="850" t="s">
        <v>783</v>
      </c>
      <c r="HO86" s="850" t="s">
        <v>783</v>
      </c>
      <c r="HP86" s="850" t="s">
        <v>783</v>
      </c>
      <c r="HQ86" s="850" t="s">
        <v>783</v>
      </c>
      <c r="HR86" s="850">
        <v>3980140</v>
      </c>
      <c r="HS86" s="850" t="s">
        <v>783</v>
      </c>
      <c r="HT86" s="850" t="s">
        <v>786</v>
      </c>
      <c r="HU86" s="850" t="s">
        <v>787</v>
      </c>
      <c r="HV86" s="850">
        <v>4</v>
      </c>
      <c r="HW86" s="850">
        <v>2016</v>
      </c>
      <c r="HX86" s="850">
        <v>63</v>
      </c>
      <c r="HY86" s="850">
        <v>0</v>
      </c>
      <c r="HZ86" s="850">
        <v>1478</v>
      </c>
      <c r="IA86" s="851">
        <v>42227.682129629633</v>
      </c>
      <c r="IB86" s="850" t="s">
        <v>788</v>
      </c>
      <c r="IC86" s="850">
        <v>3975662</v>
      </c>
      <c r="ID86" s="850">
        <v>2014</v>
      </c>
      <c r="IE86" s="850">
        <v>1712</v>
      </c>
      <c r="IF86" s="850" t="s">
        <v>783</v>
      </c>
      <c r="IG86" s="850" t="s">
        <v>783</v>
      </c>
      <c r="IH86" s="850" t="s">
        <v>783</v>
      </c>
      <c r="II86" s="850" t="s">
        <v>783</v>
      </c>
      <c r="IJ86" s="850" t="s">
        <v>783</v>
      </c>
      <c r="IK86" s="850" t="s">
        <v>783</v>
      </c>
      <c r="IL86" s="850" t="s">
        <v>783</v>
      </c>
      <c r="IM86" s="850" t="s">
        <v>783</v>
      </c>
      <c r="IN86" s="850" t="s">
        <v>783</v>
      </c>
      <c r="IO86" s="850">
        <v>1649</v>
      </c>
      <c r="IP86" s="851">
        <v>37477.354571759257</v>
      </c>
      <c r="IQ86" s="850">
        <v>2</v>
      </c>
      <c r="IR86" s="850" t="s">
        <v>793</v>
      </c>
      <c r="IS86" s="850">
        <v>2</v>
      </c>
      <c r="IT86" s="852">
        <v>41275</v>
      </c>
      <c r="IU86" s="850" t="s">
        <v>783</v>
      </c>
      <c r="IV86" s="850" t="s">
        <v>783</v>
      </c>
      <c r="IW86" s="850" t="s">
        <v>783</v>
      </c>
      <c r="IX86" s="850" t="s">
        <v>781</v>
      </c>
      <c r="IY86" s="850">
        <v>45</v>
      </c>
      <c r="IZ86" s="850" t="s">
        <v>789</v>
      </c>
      <c r="JA86" s="850" t="s">
        <v>783</v>
      </c>
      <c r="JB86" s="850" t="s">
        <v>783</v>
      </c>
      <c r="JC86" s="850" t="s">
        <v>783</v>
      </c>
      <c r="JD86" s="850">
        <v>329434</v>
      </c>
      <c r="JE86" s="850" t="s">
        <v>783</v>
      </c>
      <c r="JF86" s="850" t="s">
        <v>783</v>
      </c>
      <c r="JG86" s="850" t="s">
        <v>802</v>
      </c>
      <c r="JH86" s="850">
        <v>52</v>
      </c>
      <c r="JI86" s="850" t="s">
        <v>783</v>
      </c>
      <c r="JJ86" s="850" t="s">
        <v>783</v>
      </c>
      <c r="JK86" s="850" t="s">
        <v>783</v>
      </c>
      <c r="JL86" s="850" t="s">
        <v>790</v>
      </c>
      <c r="JM86" s="850">
        <v>4</v>
      </c>
      <c r="JN86" s="850">
        <v>4</v>
      </c>
      <c r="JO86" s="850" t="s">
        <v>783</v>
      </c>
      <c r="JP86" s="850" t="s">
        <v>783</v>
      </c>
      <c r="JQ86" s="850" t="s">
        <v>783</v>
      </c>
      <c r="JR86" s="850" t="s">
        <v>783</v>
      </c>
      <c r="JS86" s="850" t="s">
        <v>783</v>
      </c>
      <c r="JT86" s="850" t="s">
        <v>783</v>
      </c>
      <c r="JU86" s="850" t="s">
        <v>875</v>
      </c>
      <c r="JV86" s="853">
        <v>1462.901296</v>
      </c>
      <c r="JX86" s="225"/>
    </row>
    <row r="87" spans="1:284" ht="16" thickBot="1">
      <c r="A87" s="905" t="s">
        <v>5</v>
      </c>
      <c r="B87" s="79">
        <f t="shared" si="132"/>
        <v>1</v>
      </c>
      <c r="C87" s="873" t="s">
        <v>79</v>
      </c>
      <c r="D87" s="868" t="s">
        <v>250</v>
      </c>
      <c r="E87" s="407"/>
      <c r="F87" s="889">
        <v>0.12</v>
      </c>
      <c r="G87" s="120">
        <f t="shared" si="131"/>
        <v>63.600000000000023</v>
      </c>
      <c r="H87" s="48"/>
      <c r="I87" s="7"/>
      <c r="J87" s="1182">
        <v>0.12</v>
      </c>
      <c r="K87" s="19">
        <v>1987</v>
      </c>
      <c r="L87" s="8"/>
      <c r="M87" s="410">
        <v>4</v>
      </c>
      <c r="N87" s="410">
        <v>1</v>
      </c>
      <c r="O87" s="411">
        <v>1</v>
      </c>
      <c r="P87" s="894">
        <f t="shared" si="171"/>
        <v>6</v>
      </c>
      <c r="Q87" s="898">
        <f>O87*N87*M87</f>
        <v>4</v>
      </c>
      <c r="R87" s="48"/>
      <c r="S87" s="7"/>
      <c r="T87" s="1183">
        <f>J87</f>
        <v>0.12</v>
      </c>
      <c r="U87" s="418">
        <f t="shared" si="173"/>
        <v>24840</v>
      </c>
      <c r="V87" s="418" t="s">
        <v>642</v>
      </c>
      <c r="W87" s="1044">
        <f t="shared" si="133"/>
        <v>24840</v>
      </c>
      <c r="X87" s="528">
        <f t="shared" si="134"/>
        <v>0</v>
      </c>
      <c r="Y87" s="529">
        <f t="shared" si="135"/>
        <v>500</v>
      </c>
      <c r="Z87" s="1269">
        <f t="shared" si="136"/>
        <v>25340</v>
      </c>
      <c r="AA87" s="880"/>
      <c r="AB87" s="544">
        <f t="shared" si="137"/>
        <v>0</v>
      </c>
      <c r="AC87" s="550"/>
      <c r="AD87" s="559">
        <f t="shared" si="138"/>
        <v>0</v>
      </c>
      <c r="AE87" s="515"/>
      <c r="AF87" s="544">
        <f t="shared" si="139"/>
        <v>0</v>
      </c>
      <c r="AG87" s="544"/>
      <c r="AH87" s="559">
        <f t="shared" si="140"/>
        <v>0</v>
      </c>
      <c r="AI87" s="544"/>
      <c r="AJ87" s="593">
        <v>0</v>
      </c>
      <c r="AK87" s="903">
        <v>2022</v>
      </c>
      <c r="AL87" s="903">
        <f>AK87+10</f>
        <v>2032</v>
      </c>
      <c r="AM87" s="19" t="str">
        <f t="shared" si="141"/>
        <v xml:space="preserve"> </v>
      </c>
      <c r="AN87" s="748" t="str">
        <f t="shared" si="142"/>
        <v xml:space="preserve"> </v>
      </c>
      <c r="AO87" s="6" t="str">
        <f t="shared" si="143"/>
        <v xml:space="preserve"> </v>
      </c>
      <c r="AP87" s="748" t="str">
        <f t="shared" si="144"/>
        <v xml:space="preserve"> </v>
      </c>
      <c r="AQ87" s="6" t="str">
        <f t="shared" si="145"/>
        <v xml:space="preserve"> </v>
      </c>
      <c r="AR87" s="748" t="str">
        <f t="shared" si="146"/>
        <v xml:space="preserve"> </v>
      </c>
      <c r="AS87" s="6" t="str">
        <f t="shared" si="147"/>
        <v xml:space="preserve"> </v>
      </c>
      <c r="AT87" s="748" t="str">
        <f t="shared" si="148"/>
        <v xml:space="preserve"> </v>
      </c>
      <c r="AU87" s="4" t="str">
        <f t="shared" si="149"/>
        <v xml:space="preserve"> </v>
      </c>
      <c r="AV87" s="747" t="str">
        <f t="shared" si="150"/>
        <v xml:space="preserve"> </v>
      </c>
      <c r="AW87" s="4" t="str">
        <f t="shared" si="151"/>
        <v xml:space="preserve"> </v>
      </c>
      <c r="AX87" s="747" t="str">
        <f t="shared" si="152"/>
        <v xml:space="preserve"> </v>
      </c>
      <c r="AY87" s="4" t="str">
        <f t="shared" si="153"/>
        <v xml:space="preserve"> </v>
      </c>
      <c r="AZ87" s="747" t="str">
        <f t="shared" si="154"/>
        <v xml:space="preserve"> </v>
      </c>
      <c r="BA87" s="4" t="str">
        <f t="shared" si="155"/>
        <v xml:space="preserve"> </v>
      </c>
      <c r="BB87" s="747" t="str">
        <f t="shared" si="156"/>
        <v xml:space="preserve"> </v>
      </c>
      <c r="BC87" s="4" t="str">
        <f t="shared" si="157"/>
        <v xml:space="preserve"> </v>
      </c>
      <c r="BD87" s="747" t="str">
        <f t="shared" si="158"/>
        <v xml:space="preserve"> </v>
      </c>
      <c r="BE87" s="4" t="str">
        <f t="shared" si="159"/>
        <v xml:space="preserve"> </v>
      </c>
      <c r="BF87" s="747" t="str">
        <f t="shared" si="160"/>
        <v xml:space="preserve"> </v>
      </c>
      <c r="BG87" s="4" t="str">
        <f t="shared" si="161"/>
        <v xml:space="preserve"> </v>
      </c>
      <c r="BH87" s="747" t="str">
        <f t="shared" si="162"/>
        <v xml:space="preserve"> </v>
      </c>
      <c r="BI87" s="4" t="str">
        <f t="shared" si="163"/>
        <v xml:space="preserve"> </v>
      </c>
      <c r="BJ87" s="747" t="str">
        <f t="shared" si="164"/>
        <v xml:space="preserve"> </v>
      </c>
      <c r="BK87" s="4" t="str">
        <f t="shared" si="165"/>
        <v xml:space="preserve"> </v>
      </c>
      <c r="BL87" s="747" t="str">
        <f t="shared" si="166"/>
        <v xml:space="preserve"> </v>
      </c>
      <c r="BM87" s="4" t="str">
        <f t="shared" si="167"/>
        <v xml:space="preserve"> </v>
      </c>
      <c r="BN87" s="747" t="str">
        <f t="shared" si="168"/>
        <v xml:space="preserve"> </v>
      </c>
      <c r="BO87" s="4">
        <f t="shared" si="169"/>
        <v>0.12</v>
      </c>
      <c r="BP87" s="747">
        <f t="shared" si="170"/>
        <v>25340</v>
      </c>
      <c r="BQ87" s="133"/>
      <c r="BR87" s="133"/>
      <c r="BS87" s="389"/>
      <c r="BT87" s="389"/>
      <c r="BU87" s="389"/>
      <c r="BV87" s="389"/>
      <c r="BW87" s="389"/>
      <c r="BX87" s="389"/>
      <c r="BY87" s="389"/>
      <c r="BZ87" s="389"/>
      <c r="CA87" s="389"/>
      <c r="CB87" s="163">
        <f t="shared" si="130"/>
        <v>0</v>
      </c>
      <c r="CC87" s="389"/>
      <c r="CD87" s="389"/>
      <c r="CE87" s="389"/>
      <c r="CF87" s="389"/>
      <c r="CG87" s="389"/>
      <c r="CH87" s="389"/>
      <c r="CI87" s="389"/>
      <c r="CJ87" s="389"/>
      <c r="CK87" s="389"/>
      <c r="CL87" s="389"/>
      <c r="CM87" s="389"/>
      <c r="CN87" s="389"/>
      <c r="CO87" s="389"/>
      <c r="CP87" s="389"/>
      <c r="CQ87" s="389"/>
      <c r="CR87" s="389"/>
      <c r="CS87" s="389"/>
      <c r="CT87" s="389"/>
      <c r="CU87" s="389"/>
      <c r="CV87" s="389"/>
      <c r="CW87" s="389"/>
      <c r="CX87" s="389"/>
      <c r="CY87" s="389"/>
      <c r="CZ87" s="389"/>
      <c r="DA87" s="389"/>
      <c r="DB87" s="389"/>
      <c r="DC87" s="389"/>
      <c r="DD87" s="389"/>
      <c r="DE87" s="389"/>
      <c r="DF87" s="389"/>
      <c r="DG87" s="389"/>
      <c r="DH87" s="389"/>
      <c r="DI87" s="389"/>
      <c r="DJ87" s="389"/>
      <c r="DK87" s="389"/>
      <c r="DL87" s="389"/>
      <c r="DM87" s="389"/>
      <c r="DN87" s="389"/>
      <c r="DO87" s="389"/>
      <c r="DP87" s="389"/>
      <c r="DQ87" s="389"/>
      <c r="DR87" s="389"/>
      <c r="DS87" s="389"/>
      <c r="DT87" s="389"/>
      <c r="DU87" s="389"/>
      <c r="DV87" s="389"/>
      <c r="DW87" s="389"/>
      <c r="DX87" s="389"/>
      <c r="DY87" s="389"/>
      <c r="DZ87" s="389"/>
      <c r="EA87" s="389"/>
      <c r="EB87" s="389"/>
      <c r="EC87" s="389"/>
      <c r="ED87" s="389"/>
      <c r="EE87" s="389"/>
      <c r="EF87" s="389"/>
      <c r="EG87" s="389"/>
      <c r="EH87" s="389"/>
      <c r="EI87" s="389"/>
      <c r="EJ87" s="389"/>
      <c r="EK87" s="389"/>
      <c r="EL87" s="389"/>
      <c r="EM87" s="389"/>
      <c r="EN87" s="389"/>
      <c r="EO87" s="389"/>
      <c r="EP87" s="389"/>
      <c r="EQ87" s="389"/>
      <c r="ER87" s="389"/>
      <c r="ES87" s="389"/>
      <c r="ET87" s="389"/>
      <c r="EU87" s="389"/>
      <c r="EV87" s="389"/>
      <c r="EW87" s="389"/>
      <c r="EX87" s="389"/>
      <c r="EY87" s="389"/>
      <c r="EZ87" s="389"/>
      <c r="FA87" s="389"/>
      <c r="FB87" s="389"/>
      <c r="FC87" s="389"/>
      <c r="FD87" s="389"/>
      <c r="FE87" s="389"/>
      <c r="FF87" s="389"/>
      <c r="FG87" s="389"/>
      <c r="FH87" s="389"/>
      <c r="FI87" s="389"/>
      <c r="FJ87" s="389"/>
      <c r="FK87" s="389"/>
      <c r="FL87" s="389"/>
      <c r="FM87" s="389"/>
      <c r="FN87" s="389"/>
      <c r="FO87" s="389"/>
      <c r="FP87" s="389"/>
      <c r="FQ87" s="389"/>
      <c r="FR87" s="389"/>
      <c r="FS87" s="389"/>
      <c r="FT87" s="389"/>
      <c r="FU87" s="389"/>
      <c r="FV87" s="389"/>
      <c r="FW87" s="389"/>
      <c r="FX87" s="854" t="s">
        <v>426</v>
      </c>
      <c r="FY87" s="855">
        <v>159</v>
      </c>
      <c r="FZ87" s="855">
        <v>32434895</v>
      </c>
      <c r="GA87" s="855">
        <v>52</v>
      </c>
      <c r="GB87" s="855" t="s">
        <v>817</v>
      </c>
      <c r="GC87" s="855">
        <v>18</v>
      </c>
      <c r="GD87" s="855">
        <v>1980</v>
      </c>
      <c r="GE87" s="855">
        <v>2</v>
      </c>
      <c r="GF87" s="855" t="s">
        <v>148</v>
      </c>
      <c r="GG87" s="855">
        <v>5</v>
      </c>
      <c r="GH87" s="855">
        <v>2</v>
      </c>
      <c r="GI87" s="855" t="s">
        <v>148</v>
      </c>
      <c r="GJ87" s="855">
        <v>5</v>
      </c>
      <c r="GK87" s="855" t="s">
        <v>781</v>
      </c>
      <c r="GL87" s="855" t="s">
        <v>782</v>
      </c>
      <c r="GM87" s="855">
        <v>66</v>
      </c>
      <c r="GN87" s="855" t="s">
        <v>783</v>
      </c>
      <c r="GO87" s="855">
        <v>0</v>
      </c>
      <c r="GP87" s="855">
        <v>0</v>
      </c>
      <c r="GQ87" s="855">
        <v>4</v>
      </c>
      <c r="GR87" s="855">
        <v>2</v>
      </c>
      <c r="GS87" s="855">
        <v>2</v>
      </c>
      <c r="GT87" s="855" t="s">
        <v>783</v>
      </c>
      <c r="GU87" s="855" t="s">
        <v>783</v>
      </c>
      <c r="GV87" s="855" t="s">
        <v>783</v>
      </c>
      <c r="GW87" s="855" t="s">
        <v>783</v>
      </c>
      <c r="GX87" s="855" t="s">
        <v>783</v>
      </c>
      <c r="GY87" s="855">
        <v>1649</v>
      </c>
      <c r="GZ87" s="855">
        <v>0.49</v>
      </c>
      <c r="HA87" s="855">
        <v>5</v>
      </c>
      <c r="HB87" s="855" t="s">
        <v>783</v>
      </c>
      <c r="HC87" s="855" t="s">
        <v>782</v>
      </c>
      <c r="HD87" s="855">
        <v>15</v>
      </c>
      <c r="HE87" s="855" t="s">
        <v>783</v>
      </c>
      <c r="HF87" s="855">
        <v>0</v>
      </c>
      <c r="HG87" s="855" t="s">
        <v>783</v>
      </c>
      <c r="HH87" s="855">
        <v>0</v>
      </c>
      <c r="HI87" s="855">
        <v>1</v>
      </c>
      <c r="HJ87" s="855">
        <v>45</v>
      </c>
      <c r="HK87" s="855" t="s">
        <v>784</v>
      </c>
      <c r="HL87" s="855" t="s">
        <v>785</v>
      </c>
      <c r="HM87" s="855" t="s">
        <v>783</v>
      </c>
      <c r="HN87" s="855" t="s">
        <v>783</v>
      </c>
      <c r="HO87" s="855" t="s">
        <v>783</v>
      </c>
      <c r="HP87" s="855" t="s">
        <v>783</v>
      </c>
      <c r="HQ87" s="855" t="s">
        <v>783</v>
      </c>
      <c r="HR87" s="855">
        <v>3980139</v>
      </c>
      <c r="HS87" s="855" t="s">
        <v>783</v>
      </c>
      <c r="HT87" s="855" t="s">
        <v>786</v>
      </c>
      <c r="HU87" s="855" t="s">
        <v>787</v>
      </c>
      <c r="HV87" s="855">
        <v>4</v>
      </c>
      <c r="HW87" s="855">
        <v>2016</v>
      </c>
      <c r="HX87" s="855">
        <v>63</v>
      </c>
      <c r="HY87" s="855">
        <v>0</v>
      </c>
      <c r="HZ87" s="855">
        <v>2587</v>
      </c>
      <c r="IA87" s="856">
        <v>42227.682129629633</v>
      </c>
      <c r="IB87" s="855" t="s">
        <v>788</v>
      </c>
      <c r="IC87" s="855">
        <v>3975661</v>
      </c>
      <c r="ID87" s="855">
        <v>2014</v>
      </c>
      <c r="IE87" s="855">
        <v>1712</v>
      </c>
      <c r="IF87" s="855" t="s">
        <v>783</v>
      </c>
      <c r="IG87" s="855" t="s">
        <v>783</v>
      </c>
      <c r="IH87" s="855" t="s">
        <v>783</v>
      </c>
      <c r="II87" s="855" t="s">
        <v>783</v>
      </c>
      <c r="IJ87" s="855" t="s">
        <v>783</v>
      </c>
      <c r="IK87" s="855" t="s">
        <v>783</v>
      </c>
      <c r="IL87" s="855" t="s">
        <v>783</v>
      </c>
      <c r="IM87" s="855" t="s">
        <v>783</v>
      </c>
      <c r="IN87" s="855" t="s">
        <v>783</v>
      </c>
      <c r="IO87" s="855">
        <v>1649</v>
      </c>
      <c r="IP87" s="856">
        <v>37477.354571759257</v>
      </c>
      <c r="IQ87" s="855">
        <v>2</v>
      </c>
      <c r="IR87" s="855" t="s">
        <v>793</v>
      </c>
      <c r="IS87" s="855">
        <v>2</v>
      </c>
      <c r="IT87" s="857">
        <v>41275</v>
      </c>
      <c r="IU87" s="855" t="s">
        <v>783</v>
      </c>
      <c r="IV87" s="855" t="s">
        <v>783</v>
      </c>
      <c r="IW87" s="855" t="s">
        <v>783</v>
      </c>
      <c r="IX87" s="855" t="s">
        <v>781</v>
      </c>
      <c r="IY87" s="855">
        <v>45</v>
      </c>
      <c r="IZ87" s="855" t="s">
        <v>789</v>
      </c>
      <c r="JA87" s="855" t="s">
        <v>783</v>
      </c>
      <c r="JB87" s="855" t="s">
        <v>783</v>
      </c>
      <c r="JC87" s="855" t="s">
        <v>783</v>
      </c>
      <c r="JD87" s="855">
        <v>329434</v>
      </c>
      <c r="JE87" s="855" t="s">
        <v>783</v>
      </c>
      <c r="JF87" s="855" t="s">
        <v>783</v>
      </c>
      <c r="JG87" s="855" t="s">
        <v>802</v>
      </c>
      <c r="JH87" s="855">
        <v>52</v>
      </c>
      <c r="JI87" s="855" t="s">
        <v>783</v>
      </c>
      <c r="JJ87" s="855" t="s">
        <v>783</v>
      </c>
      <c r="JK87" s="855" t="s">
        <v>783</v>
      </c>
      <c r="JL87" s="855" t="s">
        <v>790</v>
      </c>
      <c r="JM87" s="855">
        <v>4</v>
      </c>
      <c r="JN87" s="855">
        <v>4</v>
      </c>
      <c r="JO87" s="855" t="s">
        <v>783</v>
      </c>
      <c r="JP87" s="855" t="s">
        <v>783</v>
      </c>
      <c r="JQ87" s="855" t="s">
        <v>783</v>
      </c>
      <c r="JR87" s="855" t="s">
        <v>783</v>
      </c>
      <c r="JS87" s="855" t="s">
        <v>783</v>
      </c>
      <c r="JT87" s="855" t="s">
        <v>783</v>
      </c>
      <c r="JU87" s="855" t="s">
        <v>876</v>
      </c>
      <c r="JV87" s="858">
        <v>2613.8273210000002</v>
      </c>
      <c r="JW87">
        <f>SUM(JV85:JV87)</f>
        <v>6772.2976990000006</v>
      </c>
      <c r="JX87" s="225">
        <v>1.2826321399621214</v>
      </c>
    </row>
    <row r="88" spans="1:284" ht="16" thickBot="1">
      <c r="A88" s="905" t="s">
        <v>5</v>
      </c>
      <c r="B88" s="79">
        <f t="shared" si="132"/>
        <v>1</v>
      </c>
      <c r="C88" s="1265" t="s">
        <v>45</v>
      </c>
      <c r="D88" s="869" t="s">
        <v>162</v>
      </c>
      <c r="E88" s="167" t="s">
        <v>158</v>
      </c>
      <c r="F88" s="963">
        <v>3.26</v>
      </c>
      <c r="G88" s="120">
        <f t="shared" si="131"/>
        <v>66.860000000000028</v>
      </c>
      <c r="H88" s="45"/>
      <c r="I88" s="14"/>
      <c r="J88" s="493">
        <v>3.26</v>
      </c>
      <c r="K88" s="17" t="s">
        <v>48</v>
      </c>
      <c r="L88" s="9">
        <v>2015</v>
      </c>
      <c r="M88" s="72">
        <v>3</v>
      </c>
      <c r="N88" s="72">
        <v>3</v>
      </c>
      <c r="O88" s="73">
        <v>1</v>
      </c>
      <c r="P88" s="965">
        <f t="shared" si="171"/>
        <v>7</v>
      </c>
      <c r="Q88" s="966">
        <f>O88*N88*M88</f>
        <v>9</v>
      </c>
      <c r="R88" s="53"/>
      <c r="S88" s="14"/>
      <c r="T88" s="1266">
        <v>3.26</v>
      </c>
      <c r="U88" s="1267">
        <f t="shared" si="173"/>
        <v>674820</v>
      </c>
      <c r="V88" s="218" t="s">
        <v>642</v>
      </c>
      <c r="W88" s="1268">
        <f t="shared" si="133"/>
        <v>674820</v>
      </c>
      <c r="X88" s="525">
        <f t="shared" si="134"/>
        <v>73680</v>
      </c>
      <c r="Y88" s="526">
        <f t="shared" si="135"/>
        <v>500</v>
      </c>
      <c r="Z88" s="1033">
        <f t="shared" si="136"/>
        <v>749000</v>
      </c>
      <c r="AA88" s="881"/>
      <c r="AB88" s="494">
        <f t="shared" si="137"/>
        <v>0</v>
      </c>
      <c r="AC88" s="551">
        <v>0.25</v>
      </c>
      <c r="AD88" s="560">
        <f t="shared" si="138"/>
        <v>58679.999999999993</v>
      </c>
      <c r="AE88" s="516">
        <v>250</v>
      </c>
      <c r="AF88" s="494">
        <f t="shared" si="139"/>
        <v>15000</v>
      </c>
      <c r="AG88" s="494"/>
      <c r="AH88" s="560">
        <f t="shared" si="140"/>
        <v>0</v>
      </c>
      <c r="AI88" s="494"/>
      <c r="AJ88" s="804">
        <v>0</v>
      </c>
      <c r="AK88" s="969">
        <v>2022</v>
      </c>
      <c r="AL88" s="969">
        <f>AK88+15</f>
        <v>2037</v>
      </c>
      <c r="AM88" s="17" t="str">
        <f t="shared" si="141"/>
        <v xml:space="preserve"> </v>
      </c>
      <c r="AN88" s="979" t="str">
        <f t="shared" si="142"/>
        <v xml:space="preserve"> </v>
      </c>
      <c r="AO88" s="980" t="str">
        <f t="shared" si="143"/>
        <v xml:space="preserve"> </v>
      </c>
      <c r="AP88" s="979" t="str">
        <f t="shared" si="144"/>
        <v xml:space="preserve"> </v>
      </c>
      <c r="AQ88" s="980" t="str">
        <f t="shared" si="145"/>
        <v xml:space="preserve"> </v>
      </c>
      <c r="AR88" s="979" t="str">
        <f t="shared" si="146"/>
        <v xml:space="preserve"> </v>
      </c>
      <c r="AS88" s="980" t="str">
        <f t="shared" si="147"/>
        <v xml:space="preserve"> </v>
      </c>
      <c r="AT88" s="979" t="str">
        <f t="shared" si="148"/>
        <v xml:space="preserve"> </v>
      </c>
      <c r="AU88" s="4" t="str">
        <f t="shared" si="149"/>
        <v xml:space="preserve"> </v>
      </c>
      <c r="AV88" s="747" t="str">
        <f t="shared" si="150"/>
        <v xml:space="preserve"> </v>
      </c>
      <c r="AW88" s="4" t="str">
        <f t="shared" si="151"/>
        <v xml:space="preserve"> </v>
      </c>
      <c r="AX88" s="747" t="str">
        <f t="shared" si="152"/>
        <v xml:space="preserve"> </v>
      </c>
      <c r="AY88" s="4" t="str">
        <f t="shared" si="153"/>
        <v xml:space="preserve"> </v>
      </c>
      <c r="AZ88" s="747" t="str">
        <f t="shared" si="154"/>
        <v xml:space="preserve"> </v>
      </c>
      <c r="BA88" s="4" t="str">
        <f t="shared" si="155"/>
        <v xml:space="preserve"> </v>
      </c>
      <c r="BB88" s="747" t="str">
        <f t="shared" si="156"/>
        <v xml:space="preserve"> </v>
      </c>
      <c r="BC88" s="4" t="str">
        <f t="shared" si="157"/>
        <v xml:space="preserve"> </v>
      </c>
      <c r="BD88" s="747" t="str">
        <f t="shared" si="158"/>
        <v xml:space="preserve"> </v>
      </c>
      <c r="BE88" s="4" t="str">
        <f t="shared" si="159"/>
        <v xml:space="preserve"> </v>
      </c>
      <c r="BF88" s="747" t="str">
        <f t="shared" si="160"/>
        <v xml:space="preserve"> </v>
      </c>
      <c r="BG88" s="4" t="str">
        <f t="shared" si="161"/>
        <v xml:space="preserve"> </v>
      </c>
      <c r="BH88" s="747" t="str">
        <f t="shared" si="162"/>
        <v xml:space="preserve"> </v>
      </c>
      <c r="BI88" s="4" t="str">
        <f t="shared" si="163"/>
        <v xml:space="preserve"> </v>
      </c>
      <c r="BJ88" s="747" t="str">
        <f t="shared" si="164"/>
        <v xml:space="preserve"> </v>
      </c>
      <c r="BK88" s="4" t="str">
        <f t="shared" si="165"/>
        <v xml:space="preserve"> </v>
      </c>
      <c r="BL88" s="747" t="str">
        <f t="shared" si="166"/>
        <v xml:space="preserve"> </v>
      </c>
      <c r="BM88" s="4" t="str">
        <f t="shared" si="167"/>
        <v xml:space="preserve"> </v>
      </c>
      <c r="BN88" s="747" t="str">
        <f t="shared" si="168"/>
        <v xml:space="preserve"> </v>
      </c>
      <c r="BO88" s="4" t="str">
        <f t="shared" si="169"/>
        <v xml:space="preserve"> </v>
      </c>
      <c r="BP88" s="747" t="str">
        <f t="shared" si="170"/>
        <v xml:space="preserve"> </v>
      </c>
      <c r="BQ88" s="133" t="s">
        <v>265</v>
      </c>
      <c r="BR88" s="133"/>
      <c r="BS88" s="389"/>
      <c r="BT88" s="389"/>
      <c r="BU88" s="389"/>
      <c r="BV88" s="389"/>
      <c r="BW88" s="389"/>
      <c r="BX88" s="389"/>
      <c r="BY88" s="389"/>
      <c r="BZ88" s="389"/>
      <c r="CA88" s="389"/>
      <c r="CB88" s="163">
        <f t="shared" si="130"/>
        <v>0</v>
      </c>
      <c r="CC88" s="389"/>
      <c r="CD88" s="389"/>
      <c r="CE88" s="389"/>
      <c r="CF88" s="389"/>
      <c r="CG88" s="389"/>
      <c r="CH88" s="389"/>
      <c r="CI88" s="389"/>
      <c r="CJ88" s="389"/>
      <c r="CK88" s="389"/>
      <c r="CL88" s="389"/>
      <c r="CM88" s="389"/>
      <c r="CN88" s="389"/>
      <c r="CO88" s="389"/>
      <c r="CP88" s="389"/>
      <c r="CQ88" s="389"/>
      <c r="CR88" s="389"/>
      <c r="CS88" s="389"/>
      <c r="CT88" s="389"/>
      <c r="CU88" s="389"/>
      <c r="CV88" s="389"/>
      <c r="CW88" s="389"/>
      <c r="CX88" s="389"/>
      <c r="CY88" s="389"/>
      <c r="CZ88" s="389"/>
      <c r="DA88" s="389"/>
      <c r="DB88" s="389"/>
      <c r="DC88" s="389"/>
      <c r="DD88" s="389"/>
      <c r="DE88" s="389"/>
      <c r="DF88" s="389"/>
      <c r="DG88" s="389"/>
      <c r="DH88" s="389"/>
      <c r="DI88" s="389"/>
      <c r="DJ88" s="389"/>
      <c r="DK88" s="389"/>
      <c r="DL88" s="389"/>
      <c r="DM88" s="389"/>
      <c r="DN88" s="389"/>
      <c r="DO88" s="389"/>
      <c r="DP88" s="389"/>
      <c r="DQ88" s="389"/>
      <c r="DR88" s="389"/>
      <c r="DS88" s="389"/>
      <c r="DT88" s="389"/>
      <c r="DU88" s="389"/>
      <c r="DV88" s="389"/>
      <c r="DW88" s="389"/>
      <c r="DX88" s="389"/>
      <c r="DY88" s="389"/>
      <c r="DZ88" s="389"/>
      <c r="EA88" s="389"/>
      <c r="EB88" s="389"/>
      <c r="EC88" s="389"/>
      <c r="ED88" s="389"/>
      <c r="EE88" s="389"/>
      <c r="EF88" s="389"/>
      <c r="EG88" s="389"/>
      <c r="EH88" s="389"/>
      <c r="EI88" s="389"/>
      <c r="EJ88" s="389"/>
      <c r="EK88" s="389"/>
      <c r="EL88" s="389"/>
      <c r="EM88" s="389"/>
      <c r="EN88" s="389"/>
      <c r="EO88" s="389"/>
      <c r="EP88" s="389"/>
      <c r="EQ88" s="389"/>
      <c r="ER88" s="389"/>
      <c r="ES88" s="389"/>
      <c r="ET88" s="389"/>
      <c r="EU88" s="389"/>
      <c r="EV88" s="389"/>
      <c r="EW88" s="389"/>
      <c r="EX88" s="389"/>
      <c r="EY88" s="389"/>
      <c r="EZ88" s="389"/>
      <c r="FA88" s="389"/>
      <c r="FB88" s="389"/>
      <c r="FC88" s="389"/>
      <c r="FD88" s="389"/>
      <c r="FE88" s="389"/>
      <c r="FF88" s="389"/>
      <c r="FG88" s="389"/>
      <c r="FH88" s="389"/>
      <c r="FI88" s="389"/>
      <c r="FJ88" s="389"/>
      <c r="FK88" s="389"/>
      <c r="FL88" s="389"/>
      <c r="FM88" s="389"/>
      <c r="FN88" s="389"/>
      <c r="FO88" s="389"/>
      <c r="FP88" s="389"/>
      <c r="FQ88" s="389"/>
      <c r="FR88" s="389"/>
      <c r="FS88" s="389"/>
      <c r="FT88" s="389"/>
      <c r="FU88" s="389"/>
      <c r="FV88" s="389"/>
      <c r="FW88" s="389"/>
      <c r="FX88" s="655" t="s">
        <v>457</v>
      </c>
      <c r="FY88" s="656">
        <v>85</v>
      </c>
      <c r="FZ88" s="656">
        <v>32434964</v>
      </c>
      <c r="GA88" s="656">
        <v>35</v>
      </c>
      <c r="GB88" s="656" t="s">
        <v>3</v>
      </c>
      <c r="GC88" s="656">
        <v>18</v>
      </c>
      <c r="GD88" s="656">
        <v>1970</v>
      </c>
      <c r="GE88" s="656">
        <v>0</v>
      </c>
      <c r="GF88" s="656" t="s">
        <v>792</v>
      </c>
      <c r="GG88" s="656">
        <v>0</v>
      </c>
      <c r="GH88" s="656">
        <v>0</v>
      </c>
      <c r="GI88" s="656" t="s">
        <v>792</v>
      </c>
      <c r="GJ88" s="656">
        <v>0</v>
      </c>
      <c r="GK88" s="656" t="s">
        <v>781</v>
      </c>
      <c r="GL88" s="656" t="s">
        <v>782</v>
      </c>
      <c r="GM88" s="656">
        <v>66</v>
      </c>
      <c r="GN88" s="656" t="s">
        <v>783</v>
      </c>
      <c r="GO88" s="656">
        <v>0</v>
      </c>
      <c r="GP88" s="656">
        <v>0</v>
      </c>
      <c r="GQ88" s="656">
        <v>4</v>
      </c>
      <c r="GR88" s="656">
        <v>2</v>
      </c>
      <c r="GS88" s="656">
        <v>1</v>
      </c>
      <c r="GT88" s="656" t="s">
        <v>783</v>
      </c>
      <c r="GU88" s="656" t="s">
        <v>783</v>
      </c>
      <c r="GV88" s="656" t="s">
        <v>783</v>
      </c>
      <c r="GW88" s="656" t="s">
        <v>783</v>
      </c>
      <c r="GX88" s="656" t="s">
        <v>783</v>
      </c>
      <c r="GY88" s="656">
        <v>1649</v>
      </c>
      <c r="GZ88" s="656">
        <v>0.08</v>
      </c>
      <c r="HA88" s="656">
        <v>5</v>
      </c>
      <c r="HB88" s="656" t="s">
        <v>783</v>
      </c>
      <c r="HC88" s="656" t="s">
        <v>782</v>
      </c>
      <c r="HD88" s="656">
        <v>15</v>
      </c>
      <c r="HE88" s="656" t="s">
        <v>783</v>
      </c>
      <c r="HF88" s="656">
        <v>0</v>
      </c>
      <c r="HG88" s="656" t="s">
        <v>783</v>
      </c>
      <c r="HH88" s="656">
        <v>0</v>
      </c>
      <c r="HI88" s="656">
        <v>1</v>
      </c>
      <c r="HJ88" s="656">
        <v>45</v>
      </c>
      <c r="HK88" s="656" t="s">
        <v>784</v>
      </c>
      <c r="HL88" s="656" t="s">
        <v>785</v>
      </c>
      <c r="HM88" s="656" t="s">
        <v>783</v>
      </c>
      <c r="HN88" s="656" t="s">
        <v>783</v>
      </c>
      <c r="HO88" s="656" t="s">
        <v>783</v>
      </c>
      <c r="HP88" s="656" t="s">
        <v>783</v>
      </c>
      <c r="HQ88" s="656" t="s">
        <v>783</v>
      </c>
      <c r="HR88" s="656">
        <v>3978974</v>
      </c>
      <c r="HS88" s="656" t="s">
        <v>783</v>
      </c>
      <c r="HT88" s="656" t="s">
        <v>786</v>
      </c>
      <c r="HU88" s="656" t="s">
        <v>787</v>
      </c>
      <c r="HV88" s="656">
        <v>4</v>
      </c>
      <c r="HW88" s="656">
        <v>2016</v>
      </c>
      <c r="HX88" s="656">
        <v>63</v>
      </c>
      <c r="HY88" s="656">
        <v>0</v>
      </c>
      <c r="HZ88" s="656">
        <v>422</v>
      </c>
      <c r="IA88" s="657">
        <v>42227.682129629633</v>
      </c>
      <c r="IB88" s="656" t="s">
        <v>788</v>
      </c>
      <c r="IC88" s="656">
        <v>3974496</v>
      </c>
      <c r="ID88" s="656">
        <v>2014</v>
      </c>
      <c r="IE88" s="656">
        <v>1712</v>
      </c>
      <c r="IF88" s="656" t="s">
        <v>783</v>
      </c>
      <c r="IG88" s="656" t="s">
        <v>783</v>
      </c>
      <c r="IH88" s="656" t="s">
        <v>783</v>
      </c>
      <c r="II88" s="656" t="s">
        <v>783</v>
      </c>
      <c r="IJ88" s="656" t="s">
        <v>783</v>
      </c>
      <c r="IK88" s="656" t="s">
        <v>783</v>
      </c>
      <c r="IL88" s="656" t="s">
        <v>783</v>
      </c>
      <c r="IM88" s="656" t="s">
        <v>783</v>
      </c>
      <c r="IN88" s="656" t="s">
        <v>783</v>
      </c>
      <c r="IO88" s="656">
        <v>1649</v>
      </c>
      <c r="IP88" s="657">
        <v>37477.354571759257</v>
      </c>
      <c r="IQ88" s="656">
        <v>4</v>
      </c>
      <c r="IR88" s="656" t="s">
        <v>793</v>
      </c>
      <c r="IS88" s="656">
        <v>1</v>
      </c>
      <c r="IT88" s="658">
        <v>41275</v>
      </c>
      <c r="IU88" s="656" t="s">
        <v>783</v>
      </c>
      <c r="IV88" s="656" t="s">
        <v>783</v>
      </c>
      <c r="IW88" s="656" t="s">
        <v>783</v>
      </c>
      <c r="IX88" s="656" t="s">
        <v>781</v>
      </c>
      <c r="IY88" s="656">
        <v>45</v>
      </c>
      <c r="IZ88" s="656" t="s">
        <v>789</v>
      </c>
      <c r="JA88" s="656" t="s">
        <v>783</v>
      </c>
      <c r="JB88" s="656" t="s">
        <v>783</v>
      </c>
      <c r="JC88" s="656" t="s">
        <v>783</v>
      </c>
      <c r="JD88" s="656">
        <v>329435</v>
      </c>
      <c r="JE88" s="656" t="s">
        <v>783</v>
      </c>
      <c r="JF88" s="656" t="s">
        <v>783</v>
      </c>
      <c r="JG88" s="656" t="s">
        <v>795</v>
      </c>
      <c r="JH88" s="656">
        <v>35</v>
      </c>
      <c r="JI88" s="656" t="s">
        <v>783</v>
      </c>
      <c r="JJ88" s="656" t="s">
        <v>783</v>
      </c>
      <c r="JK88" s="656" t="s">
        <v>783</v>
      </c>
      <c r="JL88" s="656" t="s">
        <v>790</v>
      </c>
      <c r="JM88" s="656">
        <v>4</v>
      </c>
      <c r="JN88" s="656">
        <v>1</v>
      </c>
      <c r="JO88" s="656" t="s">
        <v>783</v>
      </c>
      <c r="JP88" s="656">
        <v>12683066</v>
      </c>
      <c r="JQ88" s="656">
        <v>2013</v>
      </c>
      <c r="JR88" s="656">
        <v>12</v>
      </c>
      <c r="JS88" s="656" t="s">
        <v>783</v>
      </c>
      <c r="JT88" s="656" t="s">
        <v>783</v>
      </c>
      <c r="JU88" s="656" t="s">
        <v>877</v>
      </c>
      <c r="JV88" s="659">
        <v>397.02870999999999</v>
      </c>
      <c r="JW88">
        <f>JV88</f>
        <v>397.02870999999999</v>
      </c>
      <c r="JX88" s="225">
        <v>7.5194831439393942E-2</v>
      </c>
    </row>
    <row r="89" spans="1:284" ht="16" thickBot="1">
      <c r="A89" s="905" t="s">
        <v>5</v>
      </c>
      <c r="B89" s="79">
        <f t="shared" si="132"/>
        <v>4</v>
      </c>
      <c r="C89" s="871" t="s">
        <v>262</v>
      </c>
      <c r="D89" s="249"/>
      <c r="E89" s="103"/>
      <c r="F89" s="888">
        <v>0.9</v>
      </c>
      <c r="G89" s="120">
        <f t="shared" si="131"/>
        <v>67.760000000000034</v>
      </c>
      <c r="H89" s="47">
        <v>0.9</v>
      </c>
      <c r="I89" s="2"/>
      <c r="J89" s="56"/>
      <c r="K89" s="18"/>
      <c r="L89" s="5"/>
      <c r="M89" s="71">
        <v>2</v>
      </c>
      <c r="N89" s="71">
        <v>1</v>
      </c>
      <c r="O89" s="70">
        <v>4</v>
      </c>
      <c r="P89" s="891">
        <f t="shared" si="171"/>
        <v>7</v>
      </c>
      <c r="Q89" s="896">
        <v>124</v>
      </c>
      <c r="R89" s="30">
        <f t="shared" ref="R89:R113" si="174">H89</f>
        <v>0.9</v>
      </c>
      <c r="S89" s="11"/>
      <c r="T89" s="546"/>
      <c r="U89" s="219">
        <f t="shared" si="173"/>
        <v>0</v>
      </c>
      <c r="V89" s="1045" t="s">
        <v>643</v>
      </c>
      <c r="W89" s="1042">
        <f t="shared" si="133"/>
        <v>0</v>
      </c>
      <c r="X89" s="537">
        <f t="shared" si="134"/>
        <v>34504</v>
      </c>
      <c r="Y89" s="538">
        <f t="shared" si="135"/>
        <v>3105.3599999999997</v>
      </c>
      <c r="Z89" s="1034">
        <f t="shared" si="136"/>
        <v>0</v>
      </c>
      <c r="AA89" s="883">
        <v>6</v>
      </c>
      <c r="AB89" s="270">
        <f t="shared" si="137"/>
        <v>18304</v>
      </c>
      <c r="AC89" s="566">
        <v>0.25</v>
      </c>
      <c r="AD89" s="562">
        <f t="shared" si="138"/>
        <v>16200</v>
      </c>
      <c r="AE89" s="518"/>
      <c r="AF89" s="270">
        <f t="shared" si="139"/>
        <v>0</v>
      </c>
      <c r="AG89" s="270"/>
      <c r="AH89" s="562">
        <f t="shared" si="140"/>
        <v>0</v>
      </c>
      <c r="AI89" s="270"/>
      <c r="AJ89" s="228">
        <v>0</v>
      </c>
      <c r="AK89" s="902"/>
      <c r="AL89" s="902"/>
      <c r="AM89" s="18" t="str">
        <f t="shared" si="141"/>
        <v xml:space="preserve"> </v>
      </c>
      <c r="AN89" s="747" t="str">
        <f t="shared" si="142"/>
        <v xml:space="preserve"> </v>
      </c>
      <c r="AO89" s="4" t="str">
        <f t="shared" si="143"/>
        <v xml:space="preserve"> </v>
      </c>
      <c r="AP89" s="747" t="str">
        <f t="shared" si="144"/>
        <v xml:space="preserve"> </v>
      </c>
      <c r="AQ89" s="79" t="str">
        <f t="shared" si="145"/>
        <v xml:space="preserve"> </v>
      </c>
      <c r="AR89" s="749" t="str">
        <f t="shared" si="146"/>
        <v xml:space="preserve"> </v>
      </c>
      <c r="AS89" s="12" t="str">
        <f t="shared" si="147"/>
        <v xml:space="preserve"> </v>
      </c>
      <c r="AT89" s="789" t="str">
        <f t="shared" si="148"/>
        <v xml:space="preserve"> </v>
      </c>
      <c r="AU89" s="4" t="str">
        <f t="shared" si="149"/>
        <v xml:space="preserve"> </v>
      </c>
      <c r="AV89" s="747" t="str">
        <f t="shared" si="150"/>
        <v xml:space="preserve"> </v>
      </c>
      <c r="AW89" s="4" t="str">
        <f t="shared" si="151"/>
        <v xml:space="preserve"> </v>
      </c>
      <c r="AX89" s="747" t="str">
        <f t="shared" si="152"/>
        <v xml:space="preserve"> </v>
      </c>
      <c r="AY89" s="4" t="str">
        <f t="shared" si="153"/>
        <v xml:space="preserve"> </v>
      </c>
      <c r="AZ89" s="747" t="str">
        <f t="shared" si="154"/>
        <v xml:space="preserve"> </v>
      </c>
      <c r="BA89" s="4" t="str">
        <f t="shared" si="155"/>
        <v xml:space="preserve"> </v>
      </c>
      <c r="BB89" s="747" t="str">
        <f t="shared" si="156"/>
        <v xml:space="preserve"> </v>
      </c>
      <c r="BC89" s="4" t="str">
        <f t="shared" si="157"/>
        <v xml:space="preserve"> </v>
      </c>
      <c r="BD89" s="747" t="str">
        <f t="shared" si="158"/>
        <v xml:space="preserve"> </v>
      </c>
      <c r="BE89" s="4" t="str">
        <f t="shared" si="159"/>
        <v xml:space="preserve"> </v>
      </c>
      <c r="BF89" s="747" t="str">
        <f t="shared" si="160"/>
        <v xml:space="preserve"> </v>
      </c>
      <c r="BG89" s="4" t="str">
        <f t="shared" si="161"/>
        <v xml:space="preserve"> </v>
      </c>
      <c r="BH89" s="747" t="str">
        <f t="shared" si="162"/>
        <v xml:space="preserve"> </v>
      </c>
      <c r="BI89" s="4" t="str">
        <f t="shared" si="163"/>
        <v xml:space="preserve"> </v>
      </c>
      <c r="BJ89" s="747" t="str">
        <f t="shared" si="164"/>
        <v xml:space="preserve"> </v>
      </c>
      <c r="BK89" s="4" t="str">
        <f t="shared" si="165"/>
        <v xml:space="preserve"> </v>
      </c>
      <c r="BL89" s="747" t="str">
        <f t="shared" si="166"/>
        <v xml:space="preserve"> </v>
      </c>
      <c r="BM89" s="4" t="str">
        <f t="shared" si="167"/>
        <v xml:space="preserve"> </v>
      </c>
      <c r="BN89" s="747" t="str">
        <f t="shared" si="168"/>
        <v xml:space="preserve"> </v>
      </c>
      <c r="BO89" s="4" t="str">
        <f t="shared" si="169"/>
        <v xml:space="preserve"> </v>
      </c>
      <c r="BP89" s="747" t="str">
        <f t="shared" si="170"/>
        <v xml:space="preserve"> </v>
      </c>
      <c r="BQ89" s="133" t="s">
        <v>548</v>
      </c>
      <c r="BR89" s="133"/>
      <c r="BS89" s="389"/>
      <c r="BT89" s="389"/>
      <c r="BU89" s="389"/>
      <c r="BV89" s="389"/>
      <c r="BW89" s="389"/>
      <c r="BX89" s="389"/>
      <c r="BY89" s="389"/>
      <c r="BZ89" s="389"/>
      <c r="CA89" s="389"/>
      <c r="CB89" s="163">
        <f t="shared" si="130"/>
        <v>0</v>
      </c>
      <c r="CC89" s="389"/>
      <c r="CD89" s="389"/>
      <c r="CE89" s="389"/>
      <c r="CF89" s="389"/>
      <c r="CG89" s="389"/>
      <c r="CH89" s="389"/>
      <c r="CI89" s="389"/>
      <c r="CJ89" s="389"/>
      <c r="CK89" s="389"/>
      <c r="CL89" s="389"/>
      <c r="CM89" s="389"/>
      <c r="CN89" s="389"/>
      <c r="CO89" s="389"/>
      <c r="CP89" s="389"/>
      <c r="CQ89" s="389"/>
      <c r="CR89" s="389"/>
      <c r="CS89" s="389"/>
      <c r="CT89" s="389"/>
      <c r="CU89" s="389"/>
      <c r="CV89" s="389"/>
      <c r="CW89" s="389"/>
      <c r="CX89" s="389"/>
      <c r="CY89" s="389"/>
      <c r="CZ89" s="389"/>
      <c r="DA89" s="389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389"/>
      <c r="DN89" s="389"/>
      <c r="DO89" s="389"/>
      <c r="DP89" s="389"/>
      <c r="DQ89" s="389"/>
      <c r="DR89" s="389"/>
      <c r="DS89" s="389"/>
      <c r="DT89" s="389"/>
      <c r="DU89" s="389"/>
      <c r="DV89" s="389"/>
      <c r="DW89" s="389"/>
      <c r="DX89" s="389"/>
      <c r="DY89" s="389"/>
      <c r="DZ89" s="389"/>
      <c r="EA89" s="389"/>
      <c r="EB89" s="389"/>
      <c r="EC89" s="389"/>
      <c r="ED89" s="389"/>
      <c r="EE89" s="389"/>
      <c r="EF89" s="389"/>
      <c r="EG89" s="389"/>
      <c r="EH89" s="389"/>
      <c r="EI89" s="389"/>
      <c r="EJ89" s="389"/>
      <c r="EK89" s="389"/>
      <c r="EL89" s="389"/>
      <c r="EM89" s="389"/>
      <c r="EN89" s="389"/>
      <c r="EO89" s="389"/>
      <c r="EP89" s="389"/>
      <c r="EQ89" s="389"/>
      <c r="ER89" s="389"/>
      <c r="ES89" s="389"/>
      <c r="ET89" s="389"/>
      <c r="EU89" s="389"/>
      <c r="EV89" s="389"/>
      <c r="EW89" s="389"/>
      <c r="EX89" s="389"/>
      <c r="EY89" s="389"/>
      <c r="EZ89" s="389"/>
      <c r="FA89" s="389"/>
      <c r="FB89" s="389"/>
      <c r="FC89" s="389"/>
      <c r="FD89" s="389"/>
      <c r="FE89" s="389"/>
      <c r="FF89" s="389"/>
      <c r="FG89" s="389"/>
      <c r="FH89" s="389"/>
      <c r="FI89" s="389"/>
      <c r="FJ89" s="389"/>
      <c r="FK89" s="389"/>
      <c r="FL89" s="389"/>
      <c r="FM89" s="389"/>
      <c r="FN89" s="389"/>
      <c r="FO89" s="389"/>
      <c r="FP89" s="389"/>
      <c r="FQ89" s="389"/>
      <c r="FR89" s="389"/>
      <c r="FS89" s="389"/>
      <c r="FT89" s="389"/>
      <c r="FU89" s="389"/>
      <c r="FV89" s="389"/>
      <c r="FW89" s="389"/>
      <c r="FX89" s="655" t="s">
        <v>458</v>
      </c>
      <c r="FY89" s="656">
        <v>160</v>
      </c>
      <c r="FZ89" s="656">
        <v>32434876</v>
      </c>
      <c r="GA89" s="656">
        <v>35</v>
      </c>
      <c r="GB89" s="656" t="s">
        <v>3</v>
      </c>
      <c r="GC89" s="656">
        <v>20</v>
      </c>
      <c r="GD89" s="656">
        <v>1970</v>
      </c>
      <c r="GE89" s="656">
        <v>0</v>
      </c>
      <c r="GF89" s="656" t="s">
        <v>792</v>
      </c>
      <c r="GG89" s="656">
        <v>0</v>
      </c>
      <c r="GH89" s="656">
        <v>0</v>
      </c>
      <c r="GI89" s="656" t="s">
        <v>792</v>
      </c>
      <c r="GJ89" s="656">
        <v>0</v>
      </c>
      <c r="GK89" s="656" t="s">
        <v>781</v>
      </c>
      <c r="GL89" s="656" t="s">
        <v>782</v>
      </c>
      <c r="GM89" s="656">
        <v>66</v>
      </c>
      <c r="GN89" s="656" t="s">
        <v>783</v>
      </c>
      <c r="GO89" s="656">
        <v>0</v>
      </c>
      <c r="GP89" s="656">
        <v>0</v>
      </c>
      <c r="GQ89" s="656">
        <v>4</v>
      </c>
      <c r="GR89" s="656">
        <v>2</v>
      </c>
      <c r="GS89" s="656">
        <v>1</v>
      </c>
      <c r="GT89" s="656" t="s">
        <v>783</v>
      </c>
      <c r="GU89" s="656" t="s">
        <v>783</v>
      </c>
      <c r="GV89" s="656" t="s">
        <v>783</v>
      </c>
      <c r="GW89" s="656" t="s">
        <v>783</v>
      </c>
      <c r="GX89" s="656" t="s">
        <v>783</v>
      </c>
      <c r="GY89" s="656">
        <v>1649</v>
      </c>
      <c r="GZ89" s="656">
        <v>0.54</v>
      </c>
      <c r="HA89" s="656">
        <v>5</v>
      </c>
      <c r="HB89" s="656" t="s">
        <v>783</v>
      </c>
      <c r="HC89" s="656" t="s">
        <v>782</v>
      </c>
      <c r="HD89" s="656">
        <v>15</v>
      </c>
      <c r="HE89" s="656" t="s">
        <v>783</v>
      </c>
      <c r="HF89" s="656">
        <v>0</v>
      </c>
      <c r="HG89" s="656" t="s">
        <v>783</v>
      </c>
      <c r="HH89" s="656">
        <v>0</v>
      </c>
      <c r="HI89" s="656">
        <v>1</v>
      </c>
      <c r="HJ89" s="656">
        <v>45</v>
      </c>
      <c r="HK89" s="656" t="s">
        <v>784</v>
      </c>
      <c r="HL89" s="656" t="s">
        <v>785</v>
      </c>
      <c r="HM89" s="656" t="s">
        <v>783</v>
      </c>
      <c r="HN89" s="656" t="s">
        <v>783</v>
      </c>
      <c r="HO89" s="656" t="s">
        <v>783</v>
      </c>
      <c r="HP89" s="656" t="s">
        <v>783</v>
      </c>
      <c r="HQ89" s="656" t="s">
        <v>783</v>
      </c>
      <c r="HR89" s="656">
        <v>3978968</v>
      </c>
      <c r="HS89" s="656" t="s">
        <v>783</v>
      </c>
      <c r="HT89" s="656" t="s">
        <v>786</v>
      </c>
      <c r="HU89" s="656" t="s">
        <v>787</v>
      </c>
      <c r="HV89" s="656">
        <v>4</v>
      </c>
      <c r="HW89" s="656">
        <v>2016</v>
      </c>
      <c r="HX89" s="656">
        <v>63</v>
      </c>
      <c r="HY89" s="656">
        <v>0</v>
      </c>
      <c r="HZ89" s="656">
        <v>2851</v>
      </c>
      <c r="IA89" s="657">
        <v>42227.682129629633</v>
      </c>
      <c r="IB89" s="656" t="s">
        <v>788</v>
      </c>
      <c r="IC89" s="656">
        <v>3974490</v>
      </c>
      <c r="ID89" s="656">
        <v>2014</v>
      </c>
      <c r="IE89" s="656">
        <v>1712</v>
      </c>
      <c r="IF89" s="656" t="s">
        <v>783</v>
      </c>
      <c r="IG89" s="656" t="s">
        <v>783</v>
      </c>
      <c r="IH89" s="656" t="s">
        <v>783</v>
      </c>
      <c r="II89" s="656" t="s">
        <v>783</v>
      </c>
      <c r="IJ89" s="656" t="s">
        <v>783</v>
      </c>
      <c r="IK89" s="656" t="s">
        <v>783</v>
      </c>
      <c r="IL89" s="656" t="s">
        <v>783</v>
      </c>
      <c r="IM89" s="656" t="s">
        <v>783</v>
      </c>
      <c r="IN89" s="656" t="s">
        <v>783</v>
      </c>
      <c r="IO89" s="656">
        <v>1649</v>
      </c>
      <c r="IP89" s="657">
        <v>37477.354571759257</v>
      </c>
      <c r="IQ89" s="656">
        <v>4</v>
      </c>
      <c r="IR89" s="656" t="s">
        <v>793</v>
      </c>
      <c r="IS89" s="656">
        <v>1</v>
      </c>
      <c r="IT89" s="658">
        <v>41275</v>
      </c>
      <c r="IU89" s="656" t="s">
        <v>783</v>
      </c>
      <c r="IV89" s="656" t="s">
        <v>783</v>
      </c>
      <c r="IW89" s="656" t="s">
        <v>783</v>
      </c>
      <c r="IX89" s="656" t="s">
        <v>781</v>
      </c>
      <c r="IY89" s="656">
        <v>45</v>
      </c>
      <c r="IZ89" s="656" t="s">
        <v>789</v>
      </c>
      <c r="JA89" s="656" t="s">
        <v>783</v>
      </c>
      <c r="JB89" s="656" t="s">
        <v>783</v>
      </c>
      <c r="JC89" s="656" t="s">
        <v>783</v>
      </c>
      <c r="JD89" s="656">
        <v>329436</v>
      </c>
      <c r="JE89" s="656" t="s">
        <v>783</v>
      </c>
      <c r="JF89" s="656" t="s">
        <v>783</v>
      </c>
      <c r="JG89" s="656" t="s">
        <v>795</v>
      </c>
      <c r="JH89" s="656">
        <v>35</v>
      </c>
      <c r="JI89" s="656" t="s">
        <v>783</v>
      </c>
      <c r="JJ89" s="656" t="s">
        <v>783</v>
      </c>
      <c r="JK89" s="656" t="s">
        <v>783</v>
      </c>
      <c r="JL89" s="656" t="s">
        <v>790</v>
      </c>
      <c r="JM89" s="656">
        <v>4</v>
      </c>
      <c r="JN89" s="656">
        <v>1</v>
      </c>
      <c r="JO89" s="656" t="s">
        <v>783</v>
      </c>
      <c r="JP89" s="656">
        <v>12683066</v>
      </c>
      <c r="JQ89" s="656">
        <v>2013</v>
      </c>
      <c r="JR89" s="656">
        <v>12</v>
      </c>
      <c r="JS89" s="656" t="s">
        <v>783</v>
      </c>
      <c r="JT89" s="656" t="s">
        <v>783</v>
      </c>
      <c r="JU89" s="656" t="s">
        <v>878</v>
      </c>
      <c r="JV89" s="659">
        <v>2843.5650719999999</v>
      </c>
      <c r="JW89">
        <f>JV89</f>
        <v>2843.5650719999999</v>
      </c>
      <c r="JX89" s="225">
        <v>0.53855399090909084</v>
      </c>
    </row>
    <row r="90" spans="1:284" ht="16" thickBot="1">
      <c r="A90" s="905" t="s">
        <v>5</v>
      </c>
      <c r="B90" s="79">
        <f t="shared" si="132"/>
        <v>4</v>
      </c>
      <c r="C90" s="871" t="s">
        <v>54</v>
      </c>
      <c r="D90" s="249" t="s">
        <v>185</v>
      </c>
      <c r="E90" s="103" t="s">
        <v>193</v>
      </c>
      <c r="F90" s="888">
        <v>0.15</v>
      </c>
      <c r="G90" s="120">
        <f t="shared" si="131"/>
        <v>67.910000000000039</v>
      </c>
      <c r="H90" s="47">
        <v>0.15</v>
      </c>
      <c r="I90" s="3"/>
      <c r="J90" s="29"/>
      <c r="K90" s="18" t="s">
        <v>195</v>
      </c>
      <c r="L90" s="5"/>
      <c r="M90" s="71">
        <v>2</v>
      </c>
      <c r="N90" s="71">
        <v>3</v>
      </c>
      <c r="O90" s="70">
        <v>3</v>
      </c>
      <c r="P90" s="891">
        <f t="shared" si="171"/>
        <v>8</v>
      </c>
      <c r="Q90" s="897">
        <f t="shared" ref="Q90:Q113" si="175">O90*N90*M90</f>
        <v>18</v>
      </c>
      <c r="R90" s="51">
        <f t="shared" si="174"/>
        <v>0.15</v>
      </c>
      <c r="S90" s="3"/>
      <c r="T90" s="25"/>
      <c r="U90" s="219">
        <f t="shared" si="173"/>
        <v>0</v>
      </c>
      <c r="V90" s="219" t="s">
        <v>642</v>
      </c>
      <c r="W90" s="1042">
        <f t="shared" si="133"/>
        <v>0</v>
      </c>
      <c r="X90" s="537">
        <f t="shared" si="134"/>
        <v>5750.6666666666661</v>
      </c>
      <c r="Y90" s="538">
        <f t="shared" si="135"/>
        <v>500</v>
      </c>
      <c r="Z90" s="1034">
        <f t="shared" si="136"/>
        <v>0</v>
      </c>
      <c r="AA90" s="883">
        <v>6</v>
      </c>
      <c r="AB90" s="270">
        <f t="shared" si="137"/>
        <v>3050.6666666666665</v>
      </c>
      <c r="AC90" s="566">
        <v>0.25</v>
      </c>
      <c r="AD90" s="562">
        <f t="shared" si="138"/>
        <v>2700</v>
      </c>
      <c r="AE90" s="518"/>
      <c r="AF90" s="270">
        <f t="shared" si="139"/>
        <v>0</v>
      </c>
      <c r="AG90" s="270"/>
      <c r="AH90" s="562">
        <f t="shared" si="140"/>
        <v>0</v>
      </c>
      <c r="AI90" s="270"/>
      <c r="AJ90" s="228">
        <v>0</v>
      </c>
      <c r="AK90" s="902"/>
      <c r="AL90" s="902"/>
      <c r="AM90" s="18" t="str">
        <f t="shared" si="141"/>
        <v xml:space="preserve"> </v>
      </c>
      <c r="AN90" s="747" t="str">
        <f t="shared" si="142"/>
        <v xml:space="preserve"> </v>
      </c>
      <c r="AO90" s="4" t="str">
        <f t="shared" si="143"/>
        <v xml:space="preserve"> </v>
      </c>
      <c r="AP90" s="747" t="str">
        <f t="shared" si="144"/>
        <v xml:space="preserve"> </v>
      </c>
      <c r="AQ90" s="4" t="str">
        <f t="shared" si="145"/>
        <v xml:space="preserve"> </v>
      </c>
      <c r="AR90" s="747" t="str">
        <f t="shared" si="146"/>
        <v xml:space="preserve"> </v>
      </c>
      <c r="AS90" s="4" t="str">
        <f t="shared" si="147"/>
        <v xml:space="preserve"> </v>
      </c>
      <c r="AT90" s="747" t="str">
        <f t="shared" si="148"/>
        <v xml:space="preserve"> </v>
      </c>
      <c r="AU90" s="4" t="str">
        <f t="shared" si="149"/>
        <v xml:space="preserve"> </v>
      </c>
      <c r="AV90" s="747" t="str">
        <f t="shared" si="150"/>
        <v xml:space="preserve"> </v>
      </c>
      <c r="AW90" s="4" t="str">
        <f t="shared" si="151"/>
        <v xml:space="preserve"> </v>
      </c>
      <c r="AX90" s="747" t="str">
        <f t="shared" si="152"/>
        <v xml:space="preserve"> </v>
      </c>
      <c r="AY90" s="4" t="str">
        <f t="shared" si="153"/>
        <v xml:space="preserve"> </v>
      </c>
      <c r="AZ90" s="747" t="str">
        <f t="shared" si="154"/>
        <v xml:space="preserve"> </v>
      </c>
      <c r="BA90" s="4" t="str">
        <f t="shared" si="155"/>
        <v xml:space="preserve"> </v>
      </c>
      <c r="BB90" s="747" t="str">
        <f t="shared" si="156"/>
        <v xml:space="preserve"> </v>
      </c>
      <c r="BC90" s="4" t="str">
        <f t="shared" si="157"/>
        <v xml:space="preserve"> </v>
      </c>
      <c r="BD90" s="747" t="str">
        <f t="shared" si="158"/>
        <v xml:space="preserve"> </v>
      </c>
      <c r="BE90" s="4" t="str">
        <f t="shared" si="159"/>
        <v xml:space="preserve"> </v>
      </c>
      <c r="BF90" s="747" t="str">
        <f t="shared" si="160"/>
        <v xml:space="preserve"> </v>
      </c>
      <c r="BG90" s="4" t="str">
        <f t="shared" si="161"/>
        <v xml:space="preserve"> </v>
      </c>
      <c r="BH90" s="747" t="str">
        <f t="shared" si="162"/>
        <v xml:space="preserve"> </v>
      </c>
      <c r="BI90" s="4" t="str">
        <f t="shared" si="163"/>
        <v xml:space="preserve"> </v>
      </c>
      <c r="BJ90" s="747" t="str">
        <f t="shared" si="164"/>
        <v xml:space="preserve"> </v>
      </c>
      <c r="BK90" s="4" t="str">
        <f t="shared" si="165"/>
        <v xml:space="preserve"> </v>
      </c>
      <c r="BL90" s="747" t="str">
        <f t="shared" si="166"/>
        <v xml:space="preserve"> </v>
      </c>
      <c r="BM90" s="4" t="str">
        <f t="shared" si="167"/>
        <v xml:space="preserve"> </v>
      </c>
      <c r="BN90" s="747" t="str">
        <f t="shared" si="168"/>
        <v xml:space="preserve"> </v>
      </c>
      <c r="BO90" s="4" t="str">
        <f t="shared" si="169"/>
        <v xml:space="preserve"> </v>
      </c>
      <c r="BP90" s="747" t="str">
        <f t="shared" si="170"/>
        <v xml:space="preserve"> </v>
      </c>
      <c r="BQ90" s="133" t="s">
        <v>264</v>
      </c>
      <c r="BR90" s="133"/>
      <c r="BS90" s="389"/>
      <c r="BT90" s="389"/>
      <c r="BU90" s="389"/>
      <c r="BV90" s="389"/>
      <c r="BW90" s="389"/>
      <c r="BX90" s="389"/>
      <c r="BY90" s="389"/>
      <c r="BZ90" s="389"/>
      <c r="CA90" s="389"/>
      <c r="CB90" s="163">
        <f t="shared" si="130"/>
        <v>0</v>
      </c>
      <c r="CC90" s="389"/>
      <c r="CD90" s="389"/>
      <c r="CE90" s="389"/>
      <c r="CF90" s="389"/>
      <c r="CG90" s="389"/>
      <c r="CH90" s="389"/>
      <c r="CI90" s="389"/>
      <c r="CJ90" s="389"/>
      <c r="CK90" s="389"/>
      <c r="CL90" s="389"/>
      <c r="CM90" s="389"/>
      <c r="CN90" s="389"/>
      <c r="CO90" s="389"/>
      <c r="CP90" s="389"/>
      <c r="CQ90" s="389"/>
      <c r="CR90" s="389"/>
      <c r="CS90" s="389"/>
      <c r="CT90" s="389"/>
      <c r="CU90" s="389"/>
      <c r="CV90" s="389"/>
      <c r="CW90" s="389"/>
      <c r="CX90" s="389"/>
      <c r="CY90" s="389"/>
      <c r="CZ90" s="389"/>
      <c r="DA90" s="389"/>
      <c r="DB90" s="389"/>
      <c r="DC90" s="389"/>
      <c r="DD90" s="389"/>
      <c r="DE90" s="389"/>
      <c r="DF90" s="389"/>
      <c r="DG90" s="389"/>
      <c r="DH90" s="389"/>
      <c r="DI90" s="389"/>
      <c r="DJ90" s="389"/>
      <c r="DK90" s="389"/>
      <c r="DL90" s="389"/>
      <c r="DM90" s="389"/>
      <c r="DN90" s="389"/>
      <c r="DO90" s="389"/>
      <c r="DP90" s="389"/>
      <c r="DQ90" s="389"/>
      <c r="DR90" s="389"/>
      <c r="DS90" s="389"/>
      <c r="DT90" s="389"/>
      <c r="DU90" s="389"/>
      <c r="DV90" s="389"/>
      <c r="DW90" s="389"/>
      <c r="DX90" s="389"/>
      <c r="DY90" s="389"/>
      <c r="DZ90" s="389"/>
      <c r="EA90" s="389"/>
      <c r="EB90" s="389"/>
      <c r="EC90" s="389"/>
      <c r="ED90" s="389"/>
      <c r="EE90" s="389"/>
      <c r="EF90" s="389"/>
      <c r="EG90" s="389"/>
      <c r="EH90" s="389"/>
      <c r="EI90" s="389"/>
      <c r="EJ90" s="389"/>
      <c r="EK90" s="389"/>
      <c r="EL90" s="389"/>
      <c r="EM90" s="389"/>
      <c r="EN90" s="389"/>
      <c r="EO90" s="389"/>
      <c r="EP90" s="389"/>
      <c r="EQ90" s="389"/>
      <c r="ER90" s="389"/>
      <c r="ES90" s="389"/>
      <c r="ET90" s="389"/>
      <c r="EU90" s="389"/>
      <c r="EV90" s="389"/>
      <c r="EW90" s="389"/>
      <c r="EX90" s="389"/>
      <c r="EY90" s="389"/>
      <c r="EZ90" s="389"/>
      <c r="FA90" s="389"/>
      <c r="FB90" s="389"/>
      <c r="FC90" s="389"/>
      <c r="FD90" s="389"/>
      <c r="FE90" s="389"/>
      <c r="FF90" s="389"/>
      <c r="FG90" s="389"/>
      <c r="FH90" s="389"/>
      <c r="FI90" s="389"/>
      <c r="FJ90" s="389"/>
      <c r="FK90" s="389"/>
      <c r="FL90" s="389"/>
      <c r="FM90" s="389"/>
      <c r="FN90" s="389"/>
      <c r="FO90" s="389"/>
      <c r="FP90" s="389"/>
      <c r="FQ90" s="389"/>
      <c r="FR90" s="389"/>
      <c r="FS90" s="389"/>
      <c r="FT90" s="389"/>
      <c r="FU90" s="389"/>
      <c r="FV90" s="389"/>
      <c r="FW90" s="389"/>
      <c r="FX90" s="666" t="s">
        <v>460</v>
      </c>
      <c r="FY90" s="667">
        <v>110</v>
      </c>
      <c r="FZ90" s="667">
        <v>30289484</v>
      </c>
      <c r="GA90" s="667">
        <v>52</v>
      </c>
      <c r="GB90" s="667" t="s">
        <v>817</v>
      </c>
      <c r="GC90" s="667">
        <v>20</v>
      </c>
      <c r="GD90" s="667">
        <v>1970</v>
      </c>
      <c r="GE90" s="667">
        <v>1</v>
      </c>
      <c r="GF90" s="667" t="s">
        <v>780</v>
      </c>
      <c r="GG90" s="667">
        <v>2</v>
      </c>
      <c r="GH90" s="667">
        <v>1</v>
      </c>
      <c r="GI90" s="667" t="s">
        <v>780</v>
      </c>
      <c r="GJ90" s="667">
        <v>2</v>
      </c>
      <c r="GK90" s="667" t="s">
        <v>781</v>
      </c>
      <c r="GL90" s="667" t="s">
        <v>782</v>
      </c>
      <c r="GM90" s="667">
        <v>50</v>
      </c>
      <c r="GN90" s="667" t="s">
        <v>783</v>
      </c>
      <c r="GO90" s="667">
        <v>0</v>
      </c>
      <c r="GP90" s="667">
        <v>0</v>
      </c>
      <c r="GQ90" s="667">
        <v>4</v>
      </c>
      <c r="GR90" s="667">
        <v>2</v>
      </c>
      <c r="GS90" s="667">
        <v>1</v>
      </c>
      <c r="GT90" s="667" t="s">
        <v>783</v>
      </c>
      <c r="GU90" s="667" t="s">
        <v>783</v>
      </c>
      <c r="GV90" s="667" t="s">
        <v>783</v>
      </c>
      <c r="GW90" s="667" t="s">
        <v>783</v>
      </c>
      <c r="GX90" s="667" t="s">
        <v>783</v>
      </c>
      <c r="GY90" s="667">
        <v>1649</v>
      </c>
      <c r="GZ90" s="667">
        <v>0.65</v>
      </c>
      <c r="HA90" s="667">
        <v>5</v>
      </c>
      <c r="HB90" s="667" t="s">
        <v>783</v>
      </c>
      <c r="HC90" s="667" t="s">
        <v>782</v>
      </c>
      <c r="HD90" s="667">
        <v>35</v>
      </c>
      <c r="HE90" s="667" t="s">
        <v>783</v>
      </c>
      <c r="HF90" s="667">
        <v>0</v>
      </c>
      <c r="HG90" s="667" t="s">
        <v>783</v>
      </c>
      <c r="HH90" s="667">
        <v>0</v>
      </c>
      <c r="HI90" s="667">
        <v>1</v>
      </c>
      <c r="HJ90" s="667">
        <v>45</v>
      </c>
      <c r="HK90" s="667" t="s">
        <v>784</v>
      </c>
      <c r="HL90" s="667" t="s">
        <v>785</v>
      </c>
      <c r="HM90" s="667" t="s">
        <v>783</v>
      </c>
      <c r="HN90" s="667" t="s">
        <v>783</v>
      </c>
      <c r="HO90" s="667" t="s">
        <v>783</v>
      </c>
      <c r="HP90" s="667" t="s">
        <v>783</v>
      </c>
      <c r="HQ90" s="667" t="s">
        <v>783</v>
      </c>
      <c r="HR90" s="667">
        <v>5074771</v>
      </c>
      <c r="HS90" s="667" t="s">
        <v>783</v>
      </c>
      <c r="HT90" s="667" t="s">
        <v>786</v>
      </c>
      <c r="HU90" s="667" t="s">
        <v>787</v>
      </c>
      <c r="HV90" s="667">
        <v>4</v>
      </c>
      <c r="HW90" s="667">
        <v>2014</v>
      </c>
      <c r="HX90" s="667">
        <v>63</v>
      </c>
      <c r="HY90" s="667">
        <v>0</v>
      </c>
      <c r="HZ90" s="667">
        <v>3432</v>
      </c>
      <c r="IA90" s="668">
        <v>41697.500081018516</v>
      </c>
      <c r="IB90" s="667" t="s">
        <v>788</v>
      </c>
      <c r="IC90" s="667">
        <v>5074770</v>
      </c>
      <c r="ID90" s="667">
        <v>2014</v>
      </c>
      <c r="IE90" s="667">
        <v>1712</v>
      </c>
      <c r="IF90" s="667" t="s">
        <v>783</v>
      </c>
      <c r="IG90" s="667" t="s">
        <v>783</v>
      </c>
      <c r="IH90" s="667" t="s">
        <v>783</v>
      </c>
      <c r="II90" s="667" t="s">
        <v>783</v>
      </c>
      <c r="IJ90" s="667" t="s">
        <v>783</v>
      </c>
      <c r="IK90" s="667" t="s">
        <v>783</v>
      </c>
      <c r="IL90" s="667" t="s">
        <v>783</v>
      </c>
      <c r="IM90" s="667" t="s">
        <v>783</v>
      </c>
      <c r="IN90" s="667" t="s">
        <v>783</v>
      </c>
      <c r="IO90" s="667">
        <v>1649</v>
      </c>
      <c r="IP90" s="668">
        <v>38587.423726851855</v>
      </c>
      <c r="IQ90" s="667">
        <v>2</v>
      </c>
      <c r="IR90" s="667" t="s">
        <v>793</v>
      </c>
      <c r="IS90" s="667">
        <v>1</v>
      </c>
      <c r="IT90" s="669">
        <v>41275</v>
      </c>
      <c r="IU90" s="667" t="s">
        <v>783</v>
      </c>
      <c r="IV90" s="667" t="s">
        <v>783</v>
      </c>
      <c r="IW90" s="667" t="s">
        <v>783</v>
      </c>
      <c r="IX90" s="667" t="s">
        <v>781</v>
      </c>
      <c r="IY90" s="667">
        <v>45</v>
      </c>
      <c r="IZ90" s="667" t="s">
        <v>789</v>
      </c>
      <c r="JA90" s="667" t="s">
        <v>783</v>
      </c>
      <c r="JB90" s="667" t="s">
        <v>783</v>
      </c>
      <c r="JC90" s="667" t="s">
        <v>783</v>
      </c>
      <c r="JD90" s="667">
        <v>329437</v>
      </c>
      <c r="JE90" s="667" t="s">
        <v>783</v>
      </c>
      <c r="JF90" s="667" t="s">
        <v>783</v>
      </c>
      <c r="JG90" s="667" t="s">
        <v>795</v>
      </c>
      <c r="JH90" s="667">
        <v>52</v>
      </c>
      <c r="JI90" s="667" t="s">
        <v>783</v>
      </c>
      <c r="JJ90" s="667" t="s">
        <v>783</v>
      </c>
      <c r="JK90" s="667" t="s">
        <v>783</v>
      </c>
      <c r="JL90" s="667" t="s">
        <v>790</v>
      </c>
      <c r="JM90" s="667">
        <v>4</v>
      </c>
      <c r="JN90" s="667">
        <v>4</v>
      </c>
      <c r="JO90" s="667" t="s">
        <v>783</v>
      </c>
      <c r="JP90" s="667">
        <v>10711928</v>
      </c>
      <c r="JQ90" s="667">
        <v>2011</v>
      </c>
      <c r="JR90" s="667">
        <v>3</v>
      </c>
      <c r="JS90" s="667" t="s">
        <v>783</v>
      </c>
      <c r="JT90" s="667" t="s">
        <v>783</v>
      </c>
      <c r="JU90" s="667" t="s">
        <v>879</v>
      </c>
      <c r="JV90" s="670">
        <v>3583.8704429999998</v>
      </c>
      <c r="JX90" s="225"/>
    </row>
    <row r="91" spans="1:284" ht="16" thickBot="1">
      <c r="A91" s="905" t="s">
        <v>5</v>
      </c>
      <c r="B91" s="79">
        <f t="shared" si="132"/>
        <v>4</v>
      </c>
      <c r="C91" s="871" t="s">
        <v>11</v>
      </c>
      <c r="D91" s="249" t="s">
        <v>135</v>
      </c>
      <c r="E91" s="103" t="s">
        <v>235</v>
      </c>
      <c r="F91" s="888">
        <v>0.35</v>
      </c>
      <c r="G91" s="120">
        <f t="shared" si="131"/>
        <v>68.260000000000034</v>
      </c>
      <c r="H91" s="47">
        <v>0.35</v>
      </c>
      <c r="I91" s="2"/>
      <c r="J91" s="29"/>
      <c r="K91" s="18"/>
      <c r="L91" s="5"/>
      <c r="M91" s="71">
        <v>1</v>
      </c>
      <c r="N91" s="71">
        <v>1</v>
      </c>
      <c r="O91" s="70">
        <v>3</v>
      </c>
      <c r="P91" s="891">
        <f t="shared" si="171"/>
        <v>5</v>
      </c>
      <c r="Q91" s="897">
        <f t="shared" si="175"/>
        <v>3</v>
      </c>
      <c r="R91" s="51">
        <f t="shared" si="174"/>
        <v>0.35</v>
      </c>
      <c r="S91" s="3"/>
      <c r="T91" s="25"/>
      <c r="U91" s="219">
        <f t="shared" si="173"/>
        <v>0</v>
      </c>
      <c r="V91" s="219" t="s">
        <v>642</v>
      </c>
      <c r="W91" s="1042">
        <f t="shared" si="133"/>
        <v>0</v>
      </c>
      <c r="X91" s="537">
        <f t="shared" si="134"/>
        <v>11045.481481481482</v>
      </c>
      <c r="Y91" s="538">
        <f t="shared" si="135"/>
        <v>500</v>
      </c>
      <c r="Z91" s="1034">
        <f t="shared" si="136"/>
        <v>0</v>
      </c>
      <c r="AA91" s="883">
        <v>4</v>
      </c>
      <c r="AB91" s="270">
        <f t="shared" si="137"/>
        <v>4745.4814814814818</v>
      </c>
      <c r="AC91" s="566">
        <v>0.25</v>
      </c>
      <c r="AD91" s="562">
        <f t="shared" si="138"/>
        <v>6300</v>
      </c>
      <c r="AE91" s="518"/>
      <c r="AF91" s="270">
        <f t="shared" si="139"/>
        <v>0</v>
      </c>
      <c r="AG91" s="270"/>
      <c r="AH91" s="562">
        <f t="shared" si="140"/>
        <v>0</v>
      </c>
      <c r="AI91" s="270"/>
      <c r="AJ91" s="228">
        <v>0</v>
      </c>
      <c r="AK91" s="902"/>
      <c r="AL91" s="902"/>
      <c r="AM91" s="18" t="str">
        <f t="shared" si="141"/>
        <v xml:space="preserve"> </v>
      </c>
      <c r="AN91" s="747" t="str">
        <f t="shared" si="142"/>
        <v xml:space="preserve"> </v>
      </c>
      <c r="AO91" s="4" t="str">
        <f t="shared" si="143"/>
        <v xml:space="preserve"> </v>
      </c>
      <c r="AP91" s="747" t="str">
        <f t="shared" si="144"/>
        <v xml:space="preserve"> </v>
      </c>
      <c r="AQ91" s="4" t="str">
        <f t="shared" si="145"/>
        <v xml:space="preserve"> </v>
      </c>
      <c r="AR91" s="747" t="str">
        <f t="shared" si="146"/>
        <v xml:space="preserve"> </v>
      </c>
      <c r="AS91" s="4" t="str">
        <f t="shared" si="147"/>
        <v xml:space="preserve"> </v>
      </c>
      <c r="AT91" s="747" t="str">
        <f t="shared" si="148"/>
        <v xml:space="preserve"> </v>
      </c>
      <c r="AU91" s="4" t="str">
        <f t="shared" si="149"/>
        <v xml:space="preserve"> </v>
      </c>
      <c r="AV91" s="747" t="str">
        <f t="shared" si="150"/>
        <v xml:space="preserve"> </v>
      </c>
      <c r="AW91" s="4" t="str">
        <f t="shared" si="151"/>
        <v xml:space="preserve"> </v>
      </c>
      <c r="AX91" s="747" t="str">
        <f t="shared" si="152"/>
        <v xml:space="preserve"> </v>
      </c>
      <c r="AY91" s="4" t="str">
        <f t="shared" si="153"/>
        <v xml:space="preserve"> </v>
      </c>
      <c r="AZ91" s="747" t="str">
        <f t="shared" si="154"/>
        <v xml:space="preserve"> </v>
      </c>
      <c r="BA91" s="4" t="str">
        <f t="shared" si="155"/>
        <v xml:space="preserve"> </v>
      </c>
      <c r="BB91" s="747" t="str">
        <f t="shared" si="156"/>
        <v xml:space="preserve"> </v>
      </c>
      <c r="BC91" s="4" t="str">
        <f t="shared" si="157"/>
        <v xml:space="preserve"> </v>
      </c>
      <c r="BD91" s="747" t="str">
        <f t="shared" si="158"/>
        <v xml:space="preserve"> </v>
      </c>
      <c r="BE91" s="4" t="str">
        <f t="shared" si="159"/>
        <v xml:space="preserve"> </v>
      </c>
      <c r="BF91" s="747" t="str">
        <f t="shared" si="160"/>
        <v xml:space="preserve"> </v>
      </c>
      <c r="BG91" s="4" t="str">
        <f t="shared" si="161"/>
        <v xml:space="preserve"> </v>
      </c>
      <c r="BH91" s="747" t="str">
        <f t="shared" si="162"/>
        <v xml:space="preserve"> </v>
      </c>
      <c r="BI91" s="4" t="str">
        <f t="shared" si="163"/>
        <v xml:space="preserve"> </v>
      </c>
      <c r="BJ91" s="747" t="str">
        <f t="shared" si="164"/>
        <v xml:space="preserve"> </v>
      </c>
      <c r="BK91" s="4" t="str">
        <f t="shared" si="165"/>
        <v xml:space="preserve"> </v>
      </c>
      <c r="BL91" s="747" t="str">
        <f t="shared" si="166"/>
        <v xml:space="preserve"> </v>
      </c>
      <c r="BM91" s="4" t="str">
        <f t="shared" si="167"/>
        <v xml:space="preserve"> </v>
      </c>
      <c r="BN91" s="747" t="str">
        <f t="shared" si="168"/>
        <v xml:space="preserve"> </v>
      </c>
      <c r="BO91" s="4" t="str">
        <f t="shared" si="169"/>
        <v xml:space="preserve"> </v>
      </c>
      <c r="BP91" s="747" t="str">
        <f t="shared" si="170"/>
        <v xml:space="preserve"> </v>
      </c>
      <c r="BQ91" s="133" t="s">
        <v>237</v>
      </c>
      <c r="BR91" s="133"/>
      <c r="BS91" s="389"/>
      <c r="BT91" s="389"/>
      <c r="BU91" s="389"/>
      <c r="BV91" s="389"/>
      <c r="BW91" s="389"/>
      <c r="BX91" s="389"/>
      <c r="BY91" s="389"/>
      <c r="BZ91" s="389"/>
      <c r="CA91" s="389"/>
      <c r="CB91" s="163">
        <f t="shared" si="130"/>
        <v>0</v>
      </c>
      <c r="CC91" s="389"/>
      <c r="CD91" s="389"/>
      <c r="CE91" s="389"/>
      <c r="CF91" s="389"/>
      <c r="CG91" s="389"/>
      <c r="CH91" s="389"/>
      <c r="CI91" s="389"/>
      <c r="CJ91" s="389"/>
      <c r="CK91" s="389"/>
      <c r="CL91" s="389"/>
      <c r="CM91" s="389"/>
      <c r="CN91" s="389"/>
      <c r="CO91" s="389"/>
      <c r="CP91" s="389"/>
      <c r="CQ91" s="389"/>
      <c r="CR91" s="389"/>
      <c r="CS91" s="389"/>
      <c r="CT91" s="389"/>
      <c r="CU91" s="389"/>
      <c r="CV91" s="389"/>
      <c r="CW91" s="389"/>
      <c r="CX91" s="389"/>
      <c r="CY91" s="389"/>
      <c r="CZ91" s="389"/>
      <c r="DA91" s="389"/>
      <c r="DB91" s="389"/>
      <c r="DC91" s="389"/>
      <c r="DD91" s="389"/>
      <c r="DE91" s="389"/>
      <c r="DF91" s="389"/>
      <c r="DG91" s="389"/>
      <c r="DH91" s="389"/>
      <c r="DI91" s="389"/>
      <c r="DJ91" s="389"/>
      <c r="DK91" s="389"/>
      <c r="DL91" s="389"/>
      <c r="DM91" s="389"/>
      <c r="DN91" s="389"/>
      <c r="DO91" s="389"/>
      <c r="DP91" s="389"/>
      <c r="DQ91" s="389"/>
      <c r="DR91" s="389"/>
      <c r="DS91" s="389"/>
      <c r="DT91" s="389"/>
      <c r="DU91" s="389"/>
      <c r="DV91" s="389"/>
      <c r="DW91" s="389"/>
      <c r="DX91" s="389"/>
      <c r="DY91" s="389"/>
      <c r="DZ91" s="389"/>
      <c r="EA91" s="389"/>
      <c r="EB91" s="389"/>
      <c r="EC91" s="389"/>
      <c r="ED91" s="389"/>
      <c r="EE91" s="389"/>
      <c r="EF91" s="389"/>
      <c r="EG91" s="389"/>
      <c r="EH91" s="389"/>
      <c r="EI91" s="389"/>
      <c r="EJ91" s="389"/>
      <c r="EK91" s="389"/>
      <c r="EL91" s="389"/>
      <c r="EM91" s="389"/>
      <c r="EN91" s="389"/>
      <c r="EO91" s="389"/>
      <c r="EP91" s="389"/>
      <c r="EQ91" s="389"/>
      <c r="ER91" s="389"/>
      <c r="ES91" s="389"/>
      <c r="ET91" s="389"/>
      <c r="EU91" s="389"/>
      <c r="EV91" s="389"/>
      <c r="EW91" s="389"/>
      <c r="EX91" s="389"/>
      <c r="EY91" s="389"/>
      <c r="EZ91" s="389"/>
      <c r="FA91" s="389"/>
      <c r="FB91" s="389"/>
      <c r="FC91" s="389"/>
      <c r="FD91" s="389"/>
      <c r="FE91" s="389"/>
      <c r="FF91" s="389"/>
      <c r="FG91" s="389"/>
      <c r="FH91" s="389"/>
      <c r="FI91" s="389"/>
      <c r="FJ91" s="389"/>
      <c r="FK91" s="389"/>
      <c r="FL91" s="389"/>
      <c r="FM91" s="389"/>
      <c r="FN91" s="389"/>
      <c r="FO91" s="389"/>
      <c r="FP91" s="389"/>
      <c r="FQ91" s="389"/>
      <c r="FR91" s="389"/>
      <c r="FS91" s="389"/>
      <c r="FT91" s="389"/>
      <c r="FU91" s="389"/>
      <c r="FV91" s="389"/>
      <c r="FW91" s="389"/>
      <c r="FX91" s="660" t="s">
        <v>460</v>
      </c>
      <c r="FY91" s="661">
        <v>200</v>
      </c>
      <c r="FZ91" s="661">
        <v>30289487</v>
      </c>
      <c r="GA91" s="661">
        <v>52</v>
      </c>
      <c r="GB91" s="661" t="s">
        <v>817</v>
      </c>
      <c r="GC91" s="661">
        <v>20</v>
      </c>
      <c r="GD91" s="661">
        <v>1970</v>
      </c>
      <c r="GE91" s="661">
        <v>1</v>
      </c>
      <c r="GF91" s="661" t="s">
        <v>780</v>
      </c>
      <c r="GG91" s="661">
        <v>2</v>
      </c>
      <c r="GH91" s="661">
        <v>1</v>
      </c>
      <c r="GI91" s="661" t="s">
        <v>780</v>
      </c>
      <c r="GJ91" s="661">
        <v>2</v>
      </c>
      <c r="GK91" s="661" t="s">
        <v>781</v>
      </c>
      <c r="GL91" s="661" t="s">
        <v>782</v>
      </c>
      <c r="GM91" s="661">
        <v>50</v>
      </c>
      <c r="GN91" s="661" t="s">
        <v>783</v>
      </c>
      <c r="GO91" s="661">
        <v>0</v>
      </c>
      <c r="GP91" s="661">
        <v>0</v>
      </c>
      <c r="GQ91" s="661">
        <v>4</v>
      </c>
      <c r="GR91" s="661">
        <v>2</v>
      </c>
      <c r="GS91" s="661">
        <v>1</v>
      </c>
      <c r="GT91" s="661" t="s">
        <v>783</v>
      </c>
      <c r="GU91" s="661" t="s">
        <v>783</v>
      </c>
      <c r="GV91" s="661" t="s">
        <v>783</v>
      </c>
      <c r="GW91" s="661" t="s">
        <v>783</v>
      </c>
      <c r="GX91" s="661" t="s">
        <v>783</v>
      </c>
      <c r="GY91" s="661">
        <v>1649</v>
      </c>
      <c r="GZ91" s="661">
        <v>0.67</v>
      </c>
      <c r="HA91" s="661">
        <v>5</v>
      </c>
      <c r="HB91" s="661" t="s">
        <v>783</v>
      </c>
      <c r="HC91" s="661" t="s">
        <v>782</v>
      </c>
      <c r="HD91" s="661">
        <v>75</v>
      </c>
      <c r="HE91" s="661" t="s">
        <v>783</v>
      </c>
      <c r="HF91" s="661">
        <v>0</v>
      </c>
      <c r="HG91" s="661" t="s">
        <v>783</v>
      </c>
      <c r="HH91" s="661">
        <v>0</v>
      </c>
      <c r="HI91" s="661">
        <v>1</v>
      </c>
      <c r="HJ91" s="661">
        <v>45</v>
      </c>
      <c r="HK91" s="661" t="s">
        <v>784</v>
      </c>
      <c r="HL91" s="661" t="s">
        <v>785</v>
      </c>
      <c r="HM91" s="661" t="s">
        <v>783</v>
      </c>
      <c r="HN91" s="661" t="s">
        <v>783</v>
      </c>
      <c r="HO91" s="661" t="s">
        <v>783</v>
      </c>
      <c r="HP91" s="661" t="s">
        <v>783</v>
      </c>
      <c r="HQ91" s="661" t="s">
        <v>783</v>
      </c>
      <c r="HR91" s="661">
        <v>3978912</v>
      </c>
      <c r="HS91" s="661" t="s">
        <v>783</v>
      </c>
      <c r="HT91" s="661" t="s">
        <v>786</v>
      </c>
      <c r="HU91" s="661" t="s">
        <v>787</v>
      </c>
      <c r="HV91" s="661">
        <v>4</v>
      </c>
      <c r="HW91" s="661">
        <v>2014</v>
      </c>
      <c r="HX91" s="661">
        <v>63</v>
      </c>
      <c r="HY91" s="661">
        <v>0</v>
      </c>
      <c r="HZ91" s="661">
        <v>3538</v>
      </c>
      <c r="IA91" s="662">
        <v>41697.500081018516</v>
      </c>
      <c r="IB91" s="661" t="s">
        <v>788</v>
      </c>
      <c r="IC91" s="661">
        <v>3974434</v>
      </c>
      <c r="ID91" s="661">
        <v>2014</v>
      </c>
      <c r="IE91" s="661">
        <v>1712</v>
      </c>
      <c r="IF91" s="661" t="s">
        <v>783</v>
      </c>
      <c r="IG91" s="661" t="s">
        <v>783</v>
      </c>
      <c r="IH91" s="661" t="s">
        <v>783</v>
      </c>
      <c r="II91" s="661" t="s">
        <v>783</v>
      </c>
      <c r="IJ91" s="661" t="s">
        <v>783</v>
      </c>
      <c r="IK91" s="661" t="s">
        <v>783</v>
      </c>
      <c r="IL91" s="661" t="s">
        <v>783</v>
      </c>
      <c r="IM91" s="661" t="s">
        <v>783</v>
      </c>
      <c r="IN91" s="661" t="s">
        <v>783</v>
      </c>
      <c r="IO91" s="661">
        <v>1649</v>
      </c>
      <c r="IP91" s="662">
        <v>37477.354571759257</v>
      </c>
      <c r="IQ91" s="661">
        <v>2</v>
      </c>
      <c r="IR91" s="661" t="s">
        <v>793</v>
      </c>
      <c r="IS91" s="661">
        <v>1</v>
      </c>
      <c r="IT91" s="663">
        <v>41275</v>
      </c>
      <c r="IU91" s="661" t="s">
        <v>783</v>
      </c>
      <c r="IV91" s="661" t="s">
        <v>783</v>
      </c>
      <c r="IW91" s="661" t="s">
        <v>783</v>
      </c>
      <c r="IX91" s="661" t="s">
        <v>781</v>
      </c>
      <c r="IY91" s="661">
        <v>45</v>
      </c>
      <c r="IZ91" s="661" t="s">
        <v>789</v>
      </c>
      <c r="JA91" s="661" t="s">
        <v>783</v>
      </c>
      <c r="JB91" s="661" t="s">
        <v>783</v>
      </c>
      <c r="JC91" s="661" t="s">
        <v>783</v>
      </c>
      <c r="JD91" s="661">
        <v>329437</v>
      </c>
      <c r="JE91" s="661" t="s">
        <v>783</v>
      </c>
      <c r="JF91" s="661" t="s">
        <v>783</v>
      </c>
      <c r="JG91" s="661" t="s">
        <v>795</v>
      </c>
      <c r="JH91" s="661">
        <v>52</v>
      </c>
      <c r="JI91" s="661" t="s">
        <v>783</v>
      </c>
      <c r="JJ91" s="661" t="s">
        <v>783</v>
      </c>
      <c r="JK91" s="661" t="s">
        <v>783</v>
      </c>
      <c r="JL91" s="661" t="s">
        <v>790</v>
      </c>
      <c r="JM91" s="661">
        <v>4</v>
      </c>
      <c r="JN91" s="661">
        <v>4</v>
      </c>
      <c r="JO91" s="661" t="s">
        <v>783</v>
      </c>
      <c r="JP91" s="661">
        <v>10711928</v>
      </c>
      <c r="JQ91" s="661">
        <v>2011</v>
      </c>
      <c r="JR91" s="661">
        <v>3</v>
      </c>
      <c r="JS91" s="661" t="s">
        <v>783</v>
      </c>
      <c r="JT91" s="661" t="s">
        <v>783</v>
      </c>
      <c r="JU91" s="661" t="s">
        <v>880</v>
      </c>
      <c r="JV91" s="664">
        <v>3608.6614890000001</v>
      </c>
      <c r="JX91" s="225"/>
    </row>
    <row r="92" spans="1:284" ht="16" thickBot="1">
      <c r="A92" s="905" t="s">
        <v>5</v>
      </c>
      <c r="B92" s="79">
        <f t="shared" si="132"/>
        <v>4</v>
      </c>
      <c r="C92" s="871" t="s">
        <v>16</v>
      </c>
      <c r="D92" s="249" t="s">
        <v>192</v>
      </c>
      <c r="E92" s="103" t="s">
        <v>45</v>
      </c>
      <c r="F92" s="888">
        <v>0.41</v>
      </c>
      <c r="G92" s="120">
        <f t="shared" si="131"/>
        <v>68.67000000000003</v>
      </c>
      <c r="H92" s="49">
        <v>0.41</v>
      </c>
      <c r="I92" s="2"/>
      <c r="J92" s="29"/>
      <c r="K92" s="18"/>
      <c r="L92" s="5"/>
      <c r="M92" s="71">
        <v>1</v>
      </c>
      <c r="N92" s="71">
        <v>1</v>
      </c>
      <c r="O92" s="70">
        <v>3</v>
      </c>
      <c r="P92" s="891">
        <f t="shared" si="171"/>
        <v>5</v>
      </c>
      <c r="Q92" s="897">
        <f t="shared" si="175"/>
        <v>3</v>
      </c>
      <c r="R92" s="51">
        <f t="shared" si="174"/>
        <v>0.41</v>
      </c>
      <c r="S92" s="3"/>
      <c r="T92" s="25"/>
      <c r="U92" s="219">
        <f t="shared" si="173"/>
        <v>0</v>
      </c>
      <c r="V92" s="219" t="s">
        <v>642</v>
      </c>
      <c r="W92" s="1042">
        <f t="shared" si="133"/>
        <v>0</v>
      </c>
      <c r="X92" s="537">
        <f t="shared" si="134"/>
        <v>10000</v>
      </c>
      <c r="Y92" s="538">
        <f t="shared" si="135"/>
        <v>500</v>
      </c>
      <c r="Z92" s="1034">
        <f t="shared" si="136"/>
        <v>0</v>
      </c>
      <c r="AA92" s="883"/>
      <c r="AB92" s="270">
        <f t="shared" si="137"/>
        <v>0</v>
      </c>
      <c r="AC92" s="553"/>
      <c r="AD92" s="562">
        <f t="shared" si="138"/>
        <v>0</v>
      </c>
      <c r="AE92" s="518"/>
      <c r="AF92" s="270">
        <f t="shared" si="139"/>
        <v>0</v>
      </c>
      <c r="AG92" s="270" t="s">
        <v>350</v>
      </c>
      <c r="AH92" s="562">
        <f t="shared" si="140"/>
        <v>10000</v>
      </c>
      <c r="AI92" s="270"/>
      <c r="AJ92" s="228">
        <v>0</v>
      </c>
      <c r="AK92" s="902"/>
      <c r="AL92" s="902"/>
      <c r="AM92" s="18" t="str">
        <f t="shared" si="141"/>
        <v xml:space="preserve"> </v>
      </c>
      <c r="AN92" s="747" t="str">
        <f t="shared" si="142"/>
        <v xml:space="preserve"> </v>
      </c>
      <c r="AO92" s="4" t="str">
        <f t="shared" si="143"/>
        <v xml:space="preserve"> </v>
      </c>
      <c r="AP92" s="747" t="str">
        <f t="shared" si="144"/>
        <v xml:space="preserve"> </v>
      </c>
      <c r="AQ92" s="4" t="str">
        <f t="shared" si="145"/>
        <v xml:space="preserve"> </v>
      </c>
      <c r="AR92" s="747" t="str">
        <f t="shared" si="146"/>
        <v xml:space="preserve"> </v>
      </c>
      <c r="AS92" s="4" t="str">
        <f t="shared" si="147"/>
        <v xml:space="preserve"> </v>
      </c>
      <c r="AT92" s="747" t="str">
        <f t="shared" si="148"/>
        <v xml:space="preserve"> </v>
      </c>
      <c r="AU92" s="4" t="str">
        <f t="shared" si="149"/>
        <v xml:space="preserve"> </v>
      </c>
      <c r="AV92" s="747" t="str">
        <f t="shared" si="150"/>
        <v xml:space="preserve"> </v>
      </c>
      <c r="AW92" s="4" t="str">
        <f t="shared" si="151"/>
        <v xml:space="preserve"> </v>
      </c>
      <c r="AX92" s="747" t="str">
        <f t="shared" si="152"/>
        <v xml:space="preserve"> </v>
      </c>
      <c r="AY92" s="4" t="str">
        <f t="shared" si="153"/>
        <v xml:space="preserve"> </v>
      </c>
      <c r="AZ92" s="747" t="str">
        <f t="shared" si="154"/>
        <v xml:space="preserve"> </v>
      </c>
      <c r="BA92" s="4" t="str">
        <f t="shared" si="155"/>
        <v xml:space="preserve"> </v>
      </c>
      <c r="BB92" s="747" t="str">
        <f t="shared" si="156"/>
        <v xml:space="preserve"> </v>
      </c>
      <c r="BC92" s="4" t="str">
        <f t="shared" si="157"/>
        <v xml:space="preserve"> </v>
      </c>
      <c r="BD92" s="747" t="str">
        <f t="shared" si="158"/>
        <v xml:space="preserve"> </v>
      </c>
      <c r="BE92" s="4" t="str">
        <f t="shared" si="159"/>
        <v xml:space="preserve"> </v>
      </c>
      <c r="BF92" s="747" t="str">
        <f t="shared" si="160"/>
        <v xml:space="preserve"> </v>
      </c>
      <c r="BG92" s="4" t="str">
        <f t="shared" si="161"/>
        <v xml:space="preserve"> </v>
      </c>
      <c r="BH92" s="747" t="str">
        <f t="shared" si="162"/>
        <v xml:space="preserve"> </v>
      </c>
      <c r="BI92" s="4" t="str">
        <f t="shared" si="163"/>
        <v xml:space="preserve"> </v>
      </c>
      <c r="BJ92" s="747" t="str">
        <f t="shared" si="164"/>
        <v xml:space="preserve"> </v>
      </c>
      <c r="BK92" s="4" t="str">
        <f t="shared" si="165"/>
        <v xml:space="preserve"> </v>
      </c>
      <c r="BL92" s="747" t="str">
        <f t="shared" si="166"/>
        <v xml:space="preserve"> </v>
      </c>
      <c r="BM92" s="4" t="str">
        <f t="shared" si="167"/>
        <v xml:space="preserve"> </v>
      </c>
      <c r="BN92" s="747" t="str">
        <f t="shared" si="168"/>
        <v xml:space="preserve"> </v>
      </c>
      <c r="BO92" s="4" t="str">
        <f t="shared" si="169"/>
        <v xml:space="preserve"> </v>
      </c>
      <c r="BP92" s="747" t="str">
        <f t="shared" si="170"/>
        <v xml:space="preserve"> </v>
      </c>
      <c r="BQ92" s="133"/>
      <c r="BR92" s="133"/>
      <c r="BS92" s="389"/>
      <c r="BT92" s="389"/>
      <c r="BU92" s="389"/>
      <c r="BV92" s="389"/>
      <c r="BW92" s="389"/>
      <c r="BX92" s="389"/>
      <c r="BY92" s="389"/>
      <c r="BZ92" s="389"/>
      <c r="CA92" s="389"/>
      <c r="CB92" s="163">
        <f t="shared" si="130"/>
        <v>0</v>
      </c>
      <c r="CC92" s="389"/>
      <c r="CD92" s="389"/>
      <c r="CE92" s="389"/>
      <c r="CF92" s="389"/>
      <c r="CG92" s="389"/>
      <c r="CH92" s="389"/>
      <c r="CI92" s="389"/>
      <c r="CJ92" s="389"/>
      <c r="CK92" s="389"/>
      <c r="CL92" s="389"/>
      <c r="CM92" s="389"/>
      <c r="CN92" s="389"/>
      <c r="CO92" s="389"/>
      <c r="CP92" s="389"/>
      <c r="CQ92" s="389"/>
      <c r="CR92" s="389"/>
      <c r="CS92" s="389"/>
      <c r="CT92" s="389"/>
      <c r="CU92" s="389"/>
      <c r="CV92" s="389"/>
      <c r="CW92" s="389"/>
      <c r="CX92" s="389"/>
      <c r="CY92" s="389"/>
      <c r="CZ92" s="389"/>
      <c r="DA92" s="389"/>
      <c r="DB92" s="389"/>
      <c r="DC92" s="389"/>
      <c r="DD92" s="389"/>
      <c r="DE92" s="389"/>
      <c r="DF92" s="389"/>
      <c r="DG92" s="389"/>
      <c r="DH92" s="389"/>
      <c r="DI92" s="389"/>
      <c r="DJ92" s="389"/>
      <c r="DK92" s="389"/>
      <c r="DL92" s="389"/>
      <c r="DM92" s="389"/>
      <c r="DN92" s="389"/>
      <c r="DO92" s="389"/>
      <c r="DP92" s="389"/>
      <c r="DQ92" s="389"/>
      <c r="DR92" s="389"/>
      <c r="DS92" s="389"/>
      <c r="DT92" s="389"/>
      <c r="DU92" s="389"/>
      <c r="DV92" s="389"/>
      <c r="DW92" s="389"/>
      <c r="DX92" s="389"/>
      <c r="DY92" s="389"/>
      <c r="DZ92" s="389"/>
      <c r="EA92" s="389"/>
      <c r="EB92" s="389"/>
      <c r="EC92" s="389"/>
      <c r="ED92" s="389"/>
      <c r="EE92" s="389"/>
      <c r="EF92" s="389"/>
      <c r="EG92" s="389"/>
      <c r="EH92" s="389"/>
      <c r="EI92" s="389"/>
      <c r="EJ92" s="389"/>
      <c r="EK92" s="389"/>
      <c r="EL92" s="389"/>
      <c r="EM92" s="389"/>
      <c r="EN92" s="389"/>
      <c r="EO92" s="389"/>
      <c r="EP92" s="389"/>
      <c r="EQ92" s="389"/>
      <c r="ER92" s="389"/>
      <c r="ES92" s="389"/>
      <c r="ET92" s="389"/>
      <c r="EU92" s="389"/>
      <c r="EV92" s="389"/>
      <c r="EW92" s="389"/>
      <c r="EX92" s="389"/>
      <c r="EY92" s="389"/>
      <c r="EZ92" s="389"/>
      <c r="FA92" s="389"/>
      <c r="FB92" s="389"/>
      <c r="FC92" s="389"/>
      <c r="FD92" s="389"/>
      <c r="FE92" s="389"/>
      <c r="FF92" s="389"/>
      <c r="FG92" s="389"/>
      <c r="FH92" s="389"/>
      <c r="FI92" s="389"/>
      <c r="FJ92" s="389"/>
      <c r="FK92" s="389"/>
      <c r="FL92" s="389"/>
      <c r="FM92" s="389"/>
      <c r="FN92" s="389"/>
      <c r="FO92" s="389"/>
      <c r="FP92" s="389"/>
      <c r="FQ92" s="389"/>
      <c r="FR92" s="389"/>
      <c r="FS92" s="389"/>
      <c r="FT92" s="389"/>
      <c r="FU92" s="389"/>
      <c r="FV92" s="389"/>
      <c r="FW92" s="389"/>
      <c r="FX92" s="625" t="s">
        <v>460</v>
      </c>
      <c r="FY92" s="626">
        <v>81</v>
      </c>
      <c r="FZ92" s="626">
        <v>30289485</v>
      </c>
      <c r="GA92" s="626" t="s">
        <v>783</v>
      </c>
      <c r="GB92" s="626"/>
      <c r="GC92" s="626" t="s">
        <v>783</v>
      </c>
      <c r="GD92" s="626" t="s">
        <v>783</v>
      </c>
      <c r="GE92" s="626" t="s">
        <v>783</v>
      </c>
      <c r="GF92" s="626"/>
      <c r="GG92" s="626" t="s">
        <v>783</v>
      </c>
      <c r="GH92" s="626" t="s">
        <v>783</v>
      </c>
      <c r="GI92" s="626"/>
      <c r="GJ92" s="626" t="s">
        <v>783</v>
      </c>
      <c r="GK92" s="626" t="s">
        <v>781</v>
      </c>
      <c r="GL92" s="626" t="s">
        <v>783</v>
      </c>
      <c r="GM92" s="626" t="s">
        <v>783</v>
      </c>
      <c r="GN92" s="626" t="s">
        <v>783</v>
      </c>
      <c r="GO92" s="626" t="s">
        <v>783</v>
      </c>
      <c r="GP92" s="626" t="s">
        <v>783</v>
      </c>
      <c r="GQ92" s="626" t="s">
        <v>783</v>
      </c>
      <c r="GR92" s="626" t="s">
        <v>783</v>
      </c>
      <c r="GS92" s="626" t="s">
        <v>783</v>
      </c>
      <c r="GT92" s="626" t="s">
        <v>783</v>
      </c>
      <c r="GU92" s="626" t="s">
        <v>783</v>
      </c>
      <c r="GV92" s="626" t="s">
        <v>783</v>
      </c>
      <c r="GW92" s="626" t="s">
        <v>783</v>
      </c>
      <c r="GX92" s="626" t="s">
        <v>783</v>
      </c>
      <c r="GY92" s="626">
        <v>1649</v>
      </c>
      <c r="GZ92" s="626">
        <v>0</v>
      </c>
      <c r="HA92" s="626">
        <v>9</v>
      </c>
      <c r="HB92" s="626" t="s">
        <v>783</v>
      </c>
      <c r="HC92" s="626" t="s">
        <v>783</v>
      </c>
      <c r="HD92" s="626" t="s">
        <v>783</v>
      </c>
      <c r="HE92" s="626" t="s">
        <v>783</v>
      </c>
      <c r="HF92" s="626" t="s">
        <v>783</v>
      </c>
      <c r="HG92" s="626" t="s">
        <v>783</v>
      </c>
      <c r="HH92" s="626" t="s">
        <v>783</v>
      </c>
      <c r="HI92" s="626" t="s">
        <v>783</v>
      </c>
      <c r="HJ92" s="626" t="s">
        <v>783</v>
      </c>
      <c r="HK92" s="626" t="s">
        <v>783</v>
      </c>
      <c r="HL92" s="626" t="s">
        <v>783</v>
      </c>
      <c r="HM92" s="626" t="s">
        <v>783</v>
      </c>
      <c r="HN92" s="626" t="s">
        <v>783</v>
      </c>
      <c r="HO92" s="626" t="s">
        <v>783</v>
      </c>
      <c r="HP92" s="626" t="s">
        <v>783</v>
      </c>
      <c r="HQ92" s="626" t="s">
        <v>783</v>
      </c>
      <c r="HR92" s="626">
        <v>5074771</v>
      </c>
      <c r="HS92" s="626" t="s">
        <v>783</v>
      </c>
      <c r="HT92" s="626" t="s">
        <v>786</v>
      </c>
      <c r="HU92" s="626" t="s">
        <v>787</v>
      </c>
      <c r="HV92" s="626">
        <v>4</v>
      </c>
      <c r="HW92" s="626">
        <v>2014</v>
      </c>
      <c r="HX92" s="626">
        <v>63</v>
      </c>
      <c r="HY92" s="626">
        <v>3432</v>
      </c>
      <c r="HZ92" s="626">
        <v>3854</v>
      </c>
      <c r="IA92" s="627">
        <v>41697.500081018516</v>
      </c>
      <c r="IB92" s="626" t="s">
        <v>788</v>
      </c>
      <c r="IC92" s="626">
        <v>5074770</v>
      </c>
      <c r="ID92" s="626" t="s">
        <v>783</v>
      </c>
      <c r="IE92" s="626">
        <v>1712</v>
      </c>
      <c r="IF92" s="626" t="s">
        <v>783</v>
      </c>
      <c r="IG92" s="626" t="s">
        <v>783</v>
      </c>
      <c r="IH92" s="626" t="s">
        <v>783</v>
      </c>
      <c r="II92" s="626" t="s">
        <v>783</v>
      </c>
      <c r="IJ92" s="626" t="s">
        <v>783</v>
      </c>
      <c r="IK92" s="626" t="s">
        <v>783</v>
      </c>
      <c r="IL92" s="626" t="s">
        <v>783</v>
      </c>
      <c r="IM92" s="626" t="s">
        <v>783</v>
      </c>
      <c r="IN92" s="626" t="s">
        <v>783</v>
      </c>
      <c r="IO92" s="626">
        <v>2108</v>
      </c>
      <c r="IP92" s="627">
        <v>38670.58394675926</v>
      </c>
      <c r="IQ92" s="626" t="s">
        <v>783</v>
      </c>
      <c r="IR92" s="626" t="s">
        <v>783</v>
      </c>
      <c r="IS92" s="626" t="s">
        <v>783</v>
      </c>
      <c r="IT92" s="626" t="s">
        <v>783</v>
      </c>
      <c r="IU92" s="626" t="s">
        <v>783</v>
      </c>
      <c r="IV92" s="626" t="s">
        <v>783</v>
      </c>
      <c r="IW92" s="626" t="s">
        <v>783</v>
      </c>
      <c r="IX92" s="626" t="s">
        <v>781</v>
      </c>
      <c r="IY92" s="626" t="s">
        <v>783</v>
      </c>
      <c r="IZ92" s="626" t="s">
        <v>783</v>
      </c>
      <c r="JA92" s="626" t="s">
        <v>783</v>
      </c>
      <c r="JB92" s="626" t="s">
        <v>783</v>
      </c>
      <c r="JC92" s="626" t="s">
        <v>783</v>
      </c>
      <c r="JD92" s="626">
        <v>329437</v>
      </c>
      <c r="JE92" s="626" t="s">
        <v>783</v>
      </c>
      <c r="JF92" s="626" t="s">
        <v>783</v>
      </c>
      <c r="JG92" s="626" t="s">
        <v>783</v>
      </c>
      <c r="JH92" s="626" t="s">
        <v>783</v>
      </c>
      <c r="JI92" s="626" t="s">
        <v>783</v>
      </c>
      <c r="JJ92" s="626" t="s">
        <v>783</v>
      </c>
      <c r="JK92" s="626" t="s">
        <v>783</v>
      </c>
      <c r="JL92" s="626" t="s">
        <v>783</v>
      </c>
      <c r="JM92" s="626">
        <v>4</v>
      </c>
      <c r="JN92" s="626" t="s">
        <v>783</v>
      </c>
      <c r="JO92" s="626" t="s">
        <v>783</v>
      </c>
      <c r="JP92" s="626">
        <v>10711928</v>
      </c>
      <c r="JQ92" s="626">
        <v>2011</v>
      </c>
      <c r="JR92" s="626">
        <v>3</v>
      </c>
      <c r="JS92" s="626" t="s">
        <v>783</v>
      </c>
      <c r="JT92" s="626" t="s">
        <v>783</v>
      </c>
      <c r="JU92" s="626" t="s">
        <v>881</v>
      </c>
      <c r="JV92" s="628">
        <v>440.67452800000001</v>
      </c>
      <c r="JW92">
        <f>SUM(JV90:JV92)</f>
        <v>7633.2064599999994</v>
      </c>
      <c r="JX92" s="225">
        <v>1.4456830416666666</v>
      </c>
    </row>
    <row r="93" spans="1:284" ht="16" thickBot="1">
      <c r="A93" s="905" t="s">
        <v>5</v>
      </c>
      <c r="B93" s="79">
        <f t="shared" si="132"/>
        <v>4</v>
      </c>
      <c r="C93" s="871" t="s">
        <v>72</v>
      </c>
      <c r="D93" s="249" t="s">
        <v>157</v>
      </c>
      <c r="E93" s="103" t="s">
        <v>158</v>
      </c>
      <c r="F93" s="888">
        <v>1.2</v>
      </c>
      <c r="G93" s="120">
        <f t="shared" si="131"/>
        <v>69.870000000000033</v>
      </c>
      <c r="H93" s="47">
        <v>1.2</v>
      </c>
      <c r="I93" s="3"/>
      <c r="J93" s="32"/>
      <c r="K93" s="18">
        <v>1976</v>
      </c>
      <c r="L93" s="5"/>
      <c r="M93" s="71">
        <v>5</v>
      </c>
      <c r="N93" s="71">
        <v>3</v>
      </c>
      <c r="O93" s="70">
        <v>4</v>
      </c>
      <c r="P93" s="891">
        <f t="shared" si="171"/>
        <v>12</v>
      </c>
      <c r="Q93" s="897">
        <f t="shared" si="175"/>
        <v>60</v>
      </c>
      <c r="R93" s="46">
        <f t="shared" si="174"/>
        <v>1.2</v>
      </c>
      <c r="S93" s="3"/>
      <c r="T93" s="25"/>
      <c r="U93" s="219">
        <f t="shared" si="173"/>
        <v>0</v>
      </c>
      <c r="V93" s="219" t="s">
        <v>642</v>
      </c>
      <c r="W93" s="1042">
        <f t="shared" si="133"/>
        <v>0</v>
      </c>
      <c r="X93" s="537">
        <f t="shared" si="134"/>
        <v>46005.333333333328</v>
      </c>
      <c r="Y93" s="538">
        <f t="shared" si="135"/>
        <v>500</v>
      </c>
      <c r="Z93" s="1034">
        <f t="shared" si="136"/>
        <v>0</v>
      </c>
      <c r="AA93" s="883">
        <v>6</v>
      </c>
      <c r="AB93" s="270">
        <f t="shared" si="137"/>
        <v>24405.333333333332</v>
      </c>
      <c r="AC93" s="566">
        <v>0.25</v>
      </c>
      <c r="AD93" s="562">
        <f t="shared" si="138"/>
        <v>21600</v>
      </c>
      <c r="AE93" s="518"/>
      <c r="AF93" s="270">
        <f t="shared" si="139"/>
        <v>0</v>
      </c>
      <c r="AG93" s="270"/>
      <c r="AH93" s="562">
        <f t="shared" si="140"/>
        <v>0</v>
      </c>
      <c r="AI93" s="270"/>
      <c r="AJ93" s="228">
        <v>0</v>
      </c>
      <c r="AK93" s="902"/>
      <c r="AL93" s="902"/>
      <c r="AM93" s="18" t="str">
        <f t="shared" si="141"/>
        <v xml:space="preserve"> </v>
      </c>
      <c r="AN93" s="747" t="str">
        <f t="shared" si="142"/>
        <v xml:space="preserve"> </v>
      </c>
      <c r="AO93" s="4" t="str">
        <f t="shared" si="143"/>
        <v xml:space="preserve"> </v>
      </c>
      <c r="AP93" s="747" t="str">
        <f t="shared" si="144"/>
        <v xml:space="preserve"> </v>
      </c>
      <c r="AQ93" s="4" t="str">
        <f t="shared" si="145"/>
        <v xml:space="preserve"> </v>
      </c>
      <c r="AR93" s="747" t="str">
        <f t="shared" si="146"/>
        <v xml:space="preserve"> </v>
      </c>
      <c r="AS93" s="4" t="str">
        <f t="shared" si="147"/>
        <v xml:space="preserve"> </v>
      </c>
      <c r="AT93" s="747" t="str">
        <f t="shared" si="148"/>
        <v xml:space="preserve"> </v>
      </c>
      <c r="AU93" s="4" t="str">
        <f t="shared" si="149"/>
        <v xml:space="preserve"> </v>
      </c>
      <c r="AV93" s="747" t="str">
        <f t="shared" si="150"/>
        <v xml:space="preserve"> </v>
      </c>
      <c r="AW93" s="4" t="str">
        <f t="shared" si="151"/>
        <v xml:space="preserve"> </v>
      </c>
      <c r="AX93" s="747" t="str">
        <f t="shared" si="152"/>
        <v xml:space="preserve"> </v>
      </c>
      <c r="AY93" s="4" t="str">
        <f t="shared" si="153"/>
        <v xml:space="preserve"> </v>
      </c>
      <c r="AZ93" s="747" t="str">
        <f t="shared" si="154"/>
        <v xml:space="preserve"> </v>
      </c>
      <c r="BA93" s="4" t="str">
        <f t="shared" si="155"/>
        <v xml:space="preserve"> </v>
      </c>
      <c r="BB93" s="747" t="str">
        <f t="shared" si="156"/>
        <v xml:space="preserve"> </v>
      </c>
      <c r="BC93" s="4" t="str">
        <f t="shared" si="157"/>
        <v xml:space="preserve"> </v>
      </c>
      <c r="BD93" s="747" t="str">
        <f t="shared" si="158"/>
        <v xml:space="preserve"> </v>
      </c>
      <c r="BE93" s="4" t="str">
        <f t="shared" si="159"/>
        <v xml:space="preserve"> </v>
      </c>
      <c r="BF93" s="747" t="str">
        <f t="shared" si="160"/>
        <v xml:space="preserve"> </v>
      </c>
      <c r="BG93" s="4" t="str">
        <f t="shared" si="161"/>
        <v xml:space="preserve"> </v>
      </c>
      <c r="BH93" s="747" t="str">
        <f t="shared" si="162"/>
        <v xml:space="preserve"> </v>
      </c>
      <c r="BI93" s="4" t="str">
        <f t="shared" si="163"/>
        <v xml:space="preserve"> </v>
      </c>
      <c r="BJ93" s="747" t="str">
        <f t="shared" si="164"/>
        <v xml:space="preserve"> </v>
      </c>
      <c r="BK93" s="4" t="str">
        <f t="shared" si="165"/>
        <v xml:space="preserve"> </v>
      </c>
      <c r="BL93" s="747" t="str">
        <f t="shared" si="166"/>
        <v xml:space="preserve"> </v>
      </c>
      <c r="BM93" s="4" t="str">
        <f t="shared" si="167"/>
        <v xml:space="preserve"> </v>
      </c>
      <c r="BN93" s="747" t="str">
        <f t="shared" si="168"/>
        <v xml:space="preserve"> </v>
      </c>
      <c r="BO93" s="4" t="str">
        <f t="shared" si="169"/>
        <v xml:space="preserve"> </v>
      </c>
      <c r="BP93" s="747" t="str">
        <f t="shared" si="170"/>
        <v xml:space="preserve"> </v>
      </c>
      <c r="BQ93" s="133"/>
      <c r="BR93" s="133"/>
      <c r="BS93" s="389"/>
      <c r="BT93" s="389"/>
      <c r="BU93" s="389"/>
      <c r="BV93" s="389"/>
      <c r="BW93" s="389"/>
      <c r="BX93" s="389"/>
      <c r="BY93" s="389"/>
      <c r="BZ93" s="389"/>
      <c r="CA93" s="389"/>
      <c r="CB93" s="163">
        <f t="shared" si="130"/>
        <v>0</v>
      </c>
      <c r="CC93" s="389"/>
      <c r="CD93" s="389"/>
      <c r="CE93" s="389"/>
      <c r="CF93" s="389"/>
      <c r="CG93" s="389"/>
      <c r="CH93" s="389"/>
      <c r="CI93" s="389"/>
      <c r="CJ93" s="389"/>
      <c r="CK93" s="389"/>
      <c r="CL93" s="389"/>
      <c r="CM93" s="389"/>
      <c r="CN93" s="389"/>
      <c r="CO93" s="389"/>
      <c r="CP93" s="389"/>
      <c r="CQ93" s="389"/>
      <c r="CR93" s="389"/>
      <c r="CS93" s="389"/>
      <c r="CT93" s="389"/>
      <c r="CU93" s="389"/>
      <c r="CV93" s="389"/>
      <c r="CW93" s="389"/>
      <c r="CX93" s="389"/>
      <c r="CY93" s="389"/>
      <c r="CZ93" s="389"/>
      <c r="DA93" s="389"/>
      <c r="DB93" s="389"/>
      <c r="DC93" s="389"/>
      <c r="DD93" s="389"/>
      <c r="DE93" s="389"/>
      <c r="DF93" s="389"/>
      <c r="DG93" s="389"/>
      <c r="DH93" s="389"/>
      <c r="DI93" s="389"/>
      <c r="DJ93" s="389"/>
      <c r="DK93" s="389"/>
      <c r="DL93" s="389"/>
      <c r="DM93" s="389"/>
      <c r="DN93" s="389"/>
      <c r="DO93" s="389"/>
      <c r="DP93" s="389"/>
      <c r="DQ93" s="389"/>
      <c r="DR93" s="389"/>
      <c r="DS93" s="389"/>
      <c r="DT93" s="389"/>
      <c r="DU93" s="389"/>
      <c r="DV93" s="389"/>
      <c r="DW93" s="389"/>
      <c r="DX93" s="389"/>
      <c r="DY93" s="389"/>
      <c r="DZ93" s="389"/>
      <c r="EA93" s="389"/>
      <c r="EB93" s="389"/>
      <c r="EC93" s="389"/>
      <c r="ED93" s="389"/>
      <c r="EE93" s="389"/>
      <c r="EF93" s="389"/>
      <c r="EG93" s="389"/>
      <c r="EH93" s="389"/>
      <c r="EI93" s="389"/>
      <c r="EJ93" s="389"/>
      <c r="EK93" s="389"/>
      <c r="EL93" s="389"/>
      <c r="EM93" s="389"/>
      <c r="EN93" s="389"/>
      <c r="EO93" s="389"/>
      <c r="EP93" s="389"/>
      <c r="EQ93" s="389"/>
      <c r="ER93" s="389"/>
      <c r="ES93" s="389"/>
      <c r="ET93" s="389"/>
      <c r="EU93" s="389"/>
      <c r="EV93" s="389"/>
      <c r="EW93" s="389"/>
      <c r="EX93" s="389"/>
      <c r="EY93" s="389"/>
      <c r="EZ93" s="389"/>
      <c r="FA93" s="389"/>
      <c r="FB93" s="389"/>
      <c r="FC93" s="389"/>
      <c r="FD93" s="389"/>
      <c r="FE93" s="389"/>
      <c r="FF93" s="389"/>
      <c r="FG93" s="389"/>
      <c r="FH93" s="389"/>
      <c r="FI93" s="389"/>
      <c r="FJ93" s="389"/>
      <c r="FK93" s="389"/>
      <c r="FL93" s="389"/>
      <c r="FM93" s="389"/>
      <c r="FN93" s="389"/>
      <c r="FO93" s="389"/>
      <c r="FP93" s="389"/>
      <c r="FQ93" s="389"/>
      <c r="FR93" s="389"/>
      <c r="FS93" s="389"/>
      <c r="FT93" s="389"/>
      <c r="FU93" s="389"/>
      <c r="FV93" s="389"/>
      <c r="FW93" s="389"/>
      <c r="FX93" s="655" t="s">
        <v>354</v>
      </c>
      <c r="FY93" s="656">
        <v>247</v>
      </c>
      <c r="FZ93" s="656">
        <v>30289488</v>
      </c>
      <c r="GA93" s="656">
        <v>30</v>
      </c>
      <c r="GB93" s="656" t="s">
        <v>813</v>
      </c>
      <c r="GC93" s="656">
        <v>16</v>
      </c>
      <c r="GD93" s="656">
        <v>1970</v>
      </c>
      <c r="GE93" s="656">
        <v>0</v>
      </c>
      <c r="GF93" s="656" t="s">
        <v>792</v>
      </c>
      <c r="GG93" s="656">
        <v>0</v>
      </c>
      <c r="GH93" s="656">
        <v>0</v>
      </c>
      <c r="GI93" s="656" t="s">
        <v>792</v>
      </c>
      <c r="GJ93" s="656">
        <v>0</v>
      </c>
      <c r="GK93" s="656" t="s">
        <v>781</v>
      </c>
      <c r="GL93" s="656" t="s">
        <v>782</v>
      </c>
      <c r="GM93" s="656">
        <v>66</v>
      </c>
      <c r="GN93" s="656" t="s">
        <v>783</v>
      </c>
      <c r="GO93" s="656">
        <v>0</v>
      </c>
      <c r="GP93" s="656">
        <v>0</v>
      </c>
      <c r="GQ93" s="656">
        <v>4</v>
      </c>
      <c r="GR93" s="656">
        <v>2</v>
      </c>
      <c r="GS93" s="656">
        <v>1</v>
      </c>
      <c r="GT93" s="656" t="s">
        <v>783</v>
      </c>
      <c r="GU93" s="656" t="s">
        <v>783</v>
      </c>
      <c r="GV93" s="656" t="s">
        <v>783</v>
      </c>
      <c r="GW93" s="656" t="s">
        <v>783</v>
      </c>
      <c r="GX93" s="656" t="s">
        <v>783</v>
      </c>
      <c r="GY93" s="656">
        <v>1649</v>
      </c>
      <c r="GZ93" s="656">
        <v>1.31</v>
      </c>
      <c r="HA93" s="656">
        <v>5</v>
      </c>
      <c r="HB93" s="656" t="s">
        <v>783</v>
      </c>
      <c r="HC93" s="656" t="s">
        <v>782</v>
      </c>
      <c r="HD93" s="656">
        <v>75</v>
      </c>
      <c r="HE93" s="656" t="s">
        <v>783</v>
      </c>
      <c r="HF93" s="656">
        <v>0</v>
      </c>
      <c r="HG93" s="656" t="s">
        <v>783</v>
      </c>
      <c r="HH93" s="656">
        <v>0</v>
      </c>
      <c r="HI93" s="656">
        <v>1</v>
      </c>
      <c r="HJ93" s="656">
        <v>45</v>
      </c>
      <c r="HK93" s="656" t="s">
        <v>784</v>
      </c>
      <c r="HL93" s="656" t="s">
        <v>785</v>
      </c>
      <c r="HM93" s="656" t="s">
        <v>783</v>
      </c>
      <c r="HN93" s="656" t="s">
        <v>783</v>
      </c>
      <c r="HO93" s="656" t="s">
        <v>783</v>
      </c>
      <c r="HP93" s="656" t="s">
        <v>783</v>
      </c>
      <c r="HQ93" s="656" t="s">
        <v>783</v>
      </c>
      <c r="HR93" s="656">
        <v>3979229</v>
      </c>
      <c r="HS93" s="656" t="s">
        <v>783</v>
      </c>
      <c r="HT93" s="656" t="s">
        <v>786</v>
      </c>
      <c r="HU93" s="656" t="s">
        <v>787</v>
      </c>
      <c r="HV93" s="656">
        <v>4</v>
      </c>
      <c r="HW93" s="656">
        <v>2014</v>
      </c>
      <c r="HX93" s="656">
        <v>63</v>
      </c>
      <c r="HY93" s="656">
        <v>0</v>
      </c>
      <c r="HZ93" s="656">
        <v>6917</v>
      </c>
      <c r="IA93" s="657">
        <v>41697.500081018516</v>
      </c>
      <c r="IB93" s="656" t="s">
        <v>788</v>
      </c>
      <c r="IC93" s="656">
        <v>3974751</v>
      </c>
      <c r="ID93" s="656">
        <v>2014</v>
      </c>
      <c r="IE93" s="656">
        <v>1712</v>
      </c>
      <c r="IF93" s="656" t="s">
        <v>783</v>
      </c>
      <c r="IG93" s="656" t="s">
        <v>783</v>
      </c>
      <c r="IH93" s="656" t="s">
        <v>783</v>
      </c>
      <c r="II93" s="656" t="s">
        <v>783</v>
      </c>
      <c r="IJ93" s="656" t="s">
        <v>783</v>
      </c>
      <c r="IK93" s="656" t="s">
        <v>783</v>
      </c>
      <c r="IL93" s="656" t="s">
        <v>783</v>
      </c>
      <c r="IM93" s="656" t="s">
        <v>783</v>
      </c>
      <c r="IN93" s="656" t="s">
        <v>783</v>
      </c>
      <c r="IO93" s="656">
        <v>1649</v>
      </c>
      <c r="IP93" s="657">
        <v>37477.354571759257</v>
      </c>
      <c r="IQ93" s="656">
        <v>18</v>
      </c>
      <c r="IR93" s="656" t="s">
        <v>793</v>
      </c>
      <c r="IS93" s="656">
        <v>1</v>
      </c>
      <c r="IT93" s="658">
        <v>41275</v>
      </c>
      <c r="IU93" s="656" t="s">
        <v>783</v>
      </c>
      <c r="IV93" s="656" t="s">
        <v>783</v>
      </c>
      <c r="IW93" s="656" t="s">
        <v>783</v>
      </c>
      <c r="IX93" s="656" t="s">
        <v>781</v>
      </c>
      <c r="IY93" s="656">
        <v>45</v>
      </c>
      <c r="IZ93" s="656" t="s">
        <v>789</v>
      </c>
      <c r="JA93" s="656" t="s">
        <v>783</v>
      </c>
      <c r="JB93" s="656" t="s">
        <v>783</v>
      </c>
      <c r="JC93" s="656" t="s">
        <v>783</v>
      </c>
      <c r="JD93" s="656">
        <v>329438</v>
      </c>
      <c r="JE93" s="656" t="s">
        <v>783</v>
      </c>
      <c r="JF93" s="656" t="s">
        <v>783</v>
      </c>
      <c r="JG93" s="656" t="s">
        <v>804</v>
      </c>
      <c r="JH93" s="656">
        <v>30</v>
      </c>
      <c r="JI93" s="656" t="s">
        <v>783</v>
      </c>
      <c r="JJ93" s="656" t="s">
        <v>783</v>
      </c>
      <c r="JK93" s="656" t="s">
        <v>783</v>
      </c>
      <c r="JL93" s="656" t="s">
        <v>790</v>
      </c>
      <c r="JM93" s="656">
        <v>4</v>
      </c>
      <c r="JN93" s="656">
        <v>1</v>
      </c>
      <c r="JO93" s="656" t="s">
        <v>783</v>
      </c>
      <c r="JP93" s="656">
        <v>10915783</v>
      </c>
      <c r="JQ93" s="656">
        <v>2011</v>
      </c>
      <c r="JR93" s="656">
        <v>11</v>
      </c>
      <c r="JS93" s="656" t="s">
        <v>783</v>
      </c>
      <c r="JT93" s="656" t="s">
        <v>783</v>
      </c>
      <c r="JU93" s="656" t="s">
        <v>882</v>
      </c>
      <c r="JV93" s="659">
        <v>6931.8508430000002</v>
      </c>
      <c r="JW93">
        <f>JV93</f>
        <v>6931.8508430000002</v>
      </c>
      <c r="JX93" s="225">
        <v>1.3128505384469698</v>
      </c>
    </row>
    <row r="94" spans="1:284" ht="16" thickBot="1">
      <c r="A94" s="905" t="s">
        <v>5</v>
      </c>
      <c r="B94" s="79">
        <f t="shared" si="132"/>
        <v>4</v>
      </c>
      <c r="C94" s="871" t="s">
        <v>196</v>
      </c>
      <c r="D94" s="249" t="s">
        <v>185</v>
      </c>
      <c r="E94" s="103" t="s">
        <v>34</v>
      </c>
      <c r="F94" s="888">
        <v>0.25</v>
      </c>
      <c r="G94" s="120">
        <f t="shared" si="131"/>
        <v>70.120000000000033</v>
      </c>
      <c r="H94" s="51">
        <v>0.25</v>
      </c>
      <c r="I94" s="2"/>
      <c r="J94" s="29"/>
      <c r="K94" s="18"/>
      <c r="L94" s="5"/>
      <c r="M94" s="71">
        <v>1</v>
      </c>
      <c r="N94" s="71">
        <v>1</v>
      </c>
      <c r="O94" s="70">
        <v>2</v>
      </c>
      <c r="P94" s="891">
        <f t="shared" si="171"/>
        <v>4</v>
      </c>
      <c r="Q94" s="897">
        <f t="shared" si="175"/>
        <v>2</v>
      </c>
      <c r="R94" s="51">
        <f t="shared" si="174"/>
        <v>0.25</v>
      </c>
      <c r="S94" s="547"/>
      <c r="T94" s="25"/>
      <c r="U94" s="219">
        <f t="shared" si="173"/>
        <v>0</v>
      </c>
      <c r="V94" s="219" t="s">
        <v>642</v>
      </c>
      <c r="W94" s="1042">
        <f t="shared" si="133"/>
        <v>0</v>
      </c>
      <c r="X94" s="537">
        <f t="shared" si="134"/>
        <v>5189.6296296296296</v>
      </c>
      <c r="Y94" s="538">
        <f t="shared" si="135"/>
        <v>500</v>
      </c>
      <c r="Z94" s="1034">
        <f t="shared" si="136"/>
        <v>0</v>
      </c>
      <c r="AA94" s="883">
        <v>4</v>
      </c>
      <c r="AB94" s="270">
        <f t="shared" si="137"/>
        <v>3389.6296296296296</v>
      </c>
      <c r="AC94" s="553">
        <v>0.1</v>
      </c>
      <c r="AD94" s="562">
        <f t="shared" si="138"/>
        <v>1800</v>
      </c>
      <c r="AE94" s="518"/>
      <c r="AF94" s="270">
        <f t="shared" si="139"/>
        <v>0</v>
      </c>
      <c r="AG94" s="270"/>
      <c r="AH94" s="562">
        <f t="shared" si="140"/>
        <v>0</v>
      </c>
      <c r="AI94" s="270"/>
      <c r="AJ94" s="228">
        <v>0</v>
      </c>
      <c r="AK94" s="902"/>
      <c r="AL94" s="902"/>
      <c r="AM94" s="18" t="str">
        <f t="shared" si="141"/>
        <v xml:space="preserve"> </v>
      </c>
      <c r="AN94" s="747" t="str">
        <f t="shared" si="142"/>
        <v xml:space="preserve"> </v>
      </c>
      <c r="AO94" s="4" t="str">
        <f t="shared" si="143"/>
        <v xml:space="preserve"> </v>
      </c>
      <c r="AP94" s="747" t="str">
        <f t="shared" si="144"/>
        <v xml:space="preserve"> </v>
      </c>
      <c r="AQ94" s="4" t="str">
        <f t="shared" si="145"/>
        <v xml:space="preserve"> </v>
      </c>
      <c r="AR94" s="747" t="str">
        <f t="shared" si="146"/>
        <v xml:space="preserve"> </v>
      </c>
      <c r="AS94" s="4" t="str">
        <f t="shared" si="147"/>
        <v xml:space="preserve"> </v>
      </c>
      <c r="AT94" s="747" t="str">
        <f t="shared" si="148"/>
        <v xml:space="preserve"> </v>
      </c>
      <c r="AU94" s="4" t="str">
        <f t="shared" si="149"/>
        <v xml:space="preserve"> </v>
      </c>
      <c r="AV94" s="747" t="str">
        <f t="shared" si="150"/>
        <v xml:space="preserve"> </v>
      </c>
      <c r="AW94" s="4" t="str">
        <f t="shared" si="151"/>
        <v xml:space="preserve"> </v>
      </c>
      <c r="AX94" s="747" t="str">
        <f t="shared" si="152"/>
        <v xml:space="preserve"> </v>
      </c>
      <c r="AY94" s="4" t="str">
        <f t="shared" si="153"/>
        <v xml:space="preserve"> </v>
      </c>
      <c r="AZ94" s="747" t="str">
        <f t="shared" si="154"/>
        <v xml:space="preserve"> </v>
      </c>
      <c r="BA94" s="4" t="str">
        <f t="shared" si="155"/>
        <v xml:space="preserve"> </v>
      </c>
      <c r="BB94" s="747" t="str">
        <f t="shared" si="156"/>
        <v xml:space="preserve"> </v>
      </c>
      <c r="BC94" s="4" t="str">
        <f t="shared" si="157"/>
        <v xml:space="preserve"> </v>
      </c>
      <c r="BD94" s="747" t="str">
        <f t="shared" si="158"/>
        <v xml:space="preserve"> </v>
      </c>
      <c r="BE94" s="4" t="str">
        <f t="shared" si="159"/>
        <v xml:space="preserve"> </v>
      </c>
      <c r="BF94" s="747" t="str">
        <f t="shared" si="160"/>
        <v xml:space="preserve"> </v>
      </c>
      <c r="BG94" s="4" t="str">
        <f t="shared" si="161"/>
        <v xml:space="preserve"> </v>
      </c>
      <c r="BH94" s="747" t="str">
        <f t="shared" si="162"/>
        <v xml:space="preserve"> </v>
      </c>
      <c r="BI94" s="4" t="str">
        <f t="shared" si="163"/>
        <v xml:space="preserve"> </v>
      </c>
      <c r="BJ94" s="747" t="str">
        <f t="shared" si="164"/>
        <v xml:space="preserve"> </v>
      </c>
      <c r="BK94" s="4" t="str">
        <f t="shared" si="165"/>
        <v xml:space="preserve"> </v>
      </c>
      <c r="BL94" s="747" t="str">
        <f t="shared" si="166"/>
        <v xml:space="preserve"> </v>
      </c>
      <c r="BM94" s="4" t="str">
        <f t="shared" si="167"/>
        <v xml:space="preserve"> </v>
      </c>
      <c r="BN94" s="747" t="str">
        <f t="shared" si="168"/>
        <v xml:space="preserve"> </v>
      </c>
      <c r="BO94" s="4" t="str">
        <f t="shared" si="169"/>
        <v xml:space="preserve"> </v>
      </c>
      <c r="BP94" s="747" t="str">
        <f t="shared" si="170"/>
        <v xml:space="preserve"> </v>
      </c>
      <c r="BQ94" s="133"/>
      <c r="BR94" s="133"/>
      <c r="BS94" s="389"/>
      <c r="BT94" s="389"/>
      <c r="BU94" s="389"/>
      <c r="BV94" s="389"/>
      <c r="BW94" s="389"/>
      <c r="BX94" s="389"/>
      <c r="BY94" s="588"/>
      <c r="BZ94" s="588"/>
      <c r="CA94" s="588"/>
      <c r="CB94" s="163">
        <f t="shared" si="130"/>
        <v>0</v>
      </c>
      <c r="CC94" s="588"/>
      <c r="CD94" s="588"/>
      <c r="CE94" s="389"/>
      <c r="CF94" s="389"/>
      <c r="CG94" s="389"/>
      <c r="CH94" s="389"/>
      <c r="CI94" s="389"/>
      <c r="CJ94" s="389"/>
      <c r="CK94" s="389"/>
      <c r="CL94" s="389"/>
      <c r="CM94" s="389"/>
      <c r="CN94" s="389"/>
      <c r="CO94" s="389"/>
      <c r="CP94" s="389"/>
      <c r="CQ94" s="389"/>
      <c r="CR94" s="389"/>
      <c r="CS94" s="389"/>
      <c r="CT94" s="389"/>
      <c r="CU94" s="389"/>
      <c r="CV94" s="389"/>
      <c r="CW94" s="389"/>
      <c r="CX94" s="389"/>
      <c r="CY94" s="389"/>
      <c r="CZ94" s="389"/>
      <c r="DA94" s="389"/>
      <c r="DB94" s="389"/>
      <c r="DC94" s="389"/>
      <c r="DD94" s="389"/>
      <c r="DE94" s="389"/>
      <c r="DF94" s="389"/>
      <c r="DG94" s="389"/>
      <c r="DH94" s="389"/>
      <c r="DI94" s="389"/>
      <c r="DJ94" s="389"/>
      <c r="DK94" s="389"/>
      <c r="DL94" s="389"/>
      <c r="DM94" s="389"/>
      <c r="DN94" s="389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89"/>
      <c r="EF94" s="389"/>
      <c r="EG94" s="389"/>
      <c r="EH94" s="389"/>
      <c r="EI94" s="389"/>
      <c r="EJ94" s="389"/>
      <c r="EK94" s="389"/>
      <c r="EL94" s="389"/>
      <c r="EM94" s="389"/>
      <c r="EN94" s="389"/>
      <c r="EO94" s="389"/>
      <c r="EP94" s="389"/>
      <c r="EQ94" s="389"/>
      <c r="ER94" s="389"/>
      <c r="ES94" s="389"/>
      <c r="ET94" s="389"/>
      <c r="EU94" s="389"/>
      <c r="EV94" s="389"/>
      <c r="EW94" s="389"/>
      <c r="EX94" s="389"/>
      <c r="EY94" s="389"/>
      <c r="EZ94" s="389"/>
      <c r="FA94" s="389"/>
      <c r="FB94" s="389"/>
      <c r="FC94" s="389"/>
      <c r="FD94" s="389"/>
      <c r="FE94" s="389"/>
      <c r="FF94" s="389"/>
      <c r="FG94" s="389"/>
      <c r="FH94" s="389"/>
      <c r="FI94" s="389"/>
      <c r="FJ94" s="389"/>
      <c r="FK94" s="389"/>
      <c r="FL94" s="389"/>
      <c r="FM94" s="389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666" t="s">
        <v>402</v>
      </c>
      <c r="FY94" s="667">
        <v>282</v>
      </c>
      <c r="FZ94" s="667">
        <v>30289490</v>
      </c>
      <c r="GA94" s="667">
        <v>55</v>
      </c>
      <c r="GB94" s="667" t="s">
        <v>798</v>
      </c>
      <c r="GC94" s="667">
        <v>20</v>
      </c>
      <c r="GD94" s="667">
        <v>1970</v>
      </c>
      <c r="GE94" s="667">
        <v>1</v>
      </c>
      <c r="GF94" s="667" t="s">
        <v>780</v>
      </c>
      <c r="GG94" s="667">
        <v>2</v>
      </c>
      <c r="GH94" s="667">
        <v>1</v>
      </c>
      <c r="GI94" s="667" t="s">
        <v>780</v>
      </c>
      <c r="GJ94" s="667">
        <v>2</v>
      </c>
      <c r="GK94" s="667" t="s">
        <v>781</v>
      </c>
      <c r="GL94" s="667" t="s">
        <v>782</v>
      </c>
      <c r="GM94" s="667">
        <v>66</v>
      </c>
      <c r="GN94" s="667" t="s">
        <v>783</v>
      </c>
      <c r="GO94" s="667">
        <v>0</v>
      </c>
      <c r="GP94" s="667">
        <v>0</v>
      </c>
      <c r="GQ94" s="667">
        <v>4</v>
      </c>
      <c r="GR94" s="667">
        <v>2</v>
      </c>
      <c r="GS94" s="667">
        <v>1</v>
      </c>
      <c r="GT94" s="667" t="s">
        <v>783</v>
      </c>
      <c r="GU94" s="667" t="s">
        <v>783</v>
      </c>
      <c r="GV94" s="667" t="s">
        <v>783</v>
      </c>
      <c r="GW94" s="667" t="s">
        <v>783</v>
      </c>
      <c r="GX94" s="667" t="s">
        <v>783</v>
      </c>
      <c r="GY94" s="667">
        <v>1649</v>
      </c>
      <c r="GZ94" s="667">
        <v>0.89</v>
      </c>
      <c r="HA94" s="667">
        <v>5</v>
      </c>
      <c r="HB94" s="667" t="s">
        <v>783</v>
      </c>
      <c r="HC94" s="667" t="s">
        <v>782</v>
      </c>
      <c r="HD94" s="667">
        <v>150</v>
      </c>
      <c r="HE94" s="667" t="s">
        <v>783</v>
      </c>
      <c r="HF94" s="667">
        <v>0</v>
      </c>
      <c r="HG94" s="667" t="s">
        <v>783</v>
      </c>
      <c r="HH94" s="667">
        <v>0</v>
      </c>
      <c r="HI94" s="667">
        <v>1</v>
      </c>
      <c r="HJ94" s="667">
        <v>45</v>
      </c>
      <c r="HK94" s="667" t="s">
        <v>784</v>
      </c>
      <c r="HL94" s="667" t="s">
        <v>785</v>
      </c>
      <c r="HM94" s="667" t="s">
        <v>783</v>
      </c>
      <c r="HN94" s="667" t="s">
        <v>783</v>
      </c>
      <c r="HO94" s="667" t="s">
        <v>783</v>
      </c>
      <c r="HP94" s="667" t="s">
        <v>783</v>
      </c>
      <c r="HQ94" s="667" t="s">
        <v>783</v>
      </c>
      <c r="HR94" s="667">
        <v>3980121</v>
      </c>
      <c r="HS94" s="667" t="s">
        <v>783</v>
      </c>
      <c r="HT94" s="667" t="s">
        <v>786</v>
      </c>
      <c r="HU94" s="667" t="s">
        <v>787</v>
      </c>
      <c r="HV94" s="667">
        <v>4</v>
      </c>
      <c r="HW94" s="667">
        <v>2014</v>
      </c>
      <c r="HX94" s="667">
        <v>63</v>
      </c>
      <c r="HY94" s="667">
        <v>0</v>
      </c>
      <c r="HZ94" s="667">
        <v>4699</v>
      </c>
      <c r="IA94" s="668">
        <v>41697.500081018516</v>
      </c>
      <c r="IB94" s="667" t="s">
        <v>788</v>
      </c>
      <c r="IC94" s="667">
        <v>3975643</v>
      </c>
      <c r="ID94" s="667">
        <v>2014</v>
      </c>
      <c r="IE94" s="667">
        <v>1712</v>
      </c>
      <c r="IF94" s="667" t="s">
        <v>783</v>
      </c>
      <c r="IG94" s="667" t="s">
        <v>783</v>
      </c>
      <c r="IH94" s="667" t="s">
        <v>783</v>
      </c>
      <c r="II94" s="667" t="s">
        <v>783</v>
      </c>
      <c r="IJ94" s="667" t="s">
        <v>783</v>
      </c>
      <c r="IK94" s="667" t="s">
        <v>783</v>
      </c>
      <c r="IL94" s="667" t="s">
        <v>783</v>
      </c>
      <c r="IM94" s="667" t="s">
        <v>783</v>
      </c>
      <c r="IN94" s="667" t="s">
        <v>783</v>
      </c>
      <c r="IO94" s="667">
        <v>1649</v>
      </c>
      <c r="IP94" s="668">
        <v>37477.354571759257</v>
      </c>
      <c r="IQ94" s="667">
        <v>2</v>
      </c>
      <c r="IR94" s="667" t="s">
        <v>793</v>
      </c>
      <c r="IS94" s="667">
        <v>1</v>
      </c>
      <c r="IT94" s="669">
        <v>41275</v>
      </c>
      <c r="IU94" s="667" t="s">
        <v>783</v>
      </c>
      <c r="IV94" s="667" t="s">
        <v>783</v>
      </c>
      <c r="IW94" s="667" t="s">
        <v>783</v>
      </c>
      <c r="IX94" s="667" t="s">
        <v>781</v>
      </c>
      <c r="IY94" s="667">
        <v>45</v>
      </c>
      <c r="IZ94" s="667" t="s">
        <v>789</v>
      </c>
      <c r="JA94" s="667" t="s">
        <v>783</v>
      </c>
      <c r="JB94" s="667" t="s">
        <v>783</v>
      </c>
      <c r="JC94" s="667" t="s">
        <v>783</v>
      </c>
      <c r="JD94" s="667">
        <v>329439</v>
      </c>
      <c r="JE94" s="667" t="s">
        <v>783</v>
      </c>
      <c r="JF94" s="667" t="s">
        <v>783</v>
      </c>
      <c r="JG94" s="667" t="s">
        <v>795</v>
      </c>
      <c r="JH94" s="667">
        <v>55</v>
      </c>
      <c r="JI94" s="667" t="s">
        <v>783</v>
      </c>
      <c r="JJ94" s="667" t="s">
        <v>783</v>
      </c>
      <c r="JK94" s="667" t="s">
        <v>783</v>
      </c>
      <c r="JL94" s="667" t="s">
        <v>790</v>
      </c>
      <c r="JM94" s="667">
        <v>4</v>
      </c>
      <c r="JN94" s="667">
        <v>3</v>
      </c>
      <c r="JO94" s="667" t="s">
        <v>783</v>
      </c>
      <c r="JP94" s="667">
        <v>10711928</v>
      </c>
      <c r="JQ94" s="667">
        <v>2011</v>
      </c>
      <c r="JR94" s="667">
        <v>3</v>
      </c>
      <c r="JS94" s="667" t="s">
        <v>783</v>
      </c>
      <c r="JT94" s="667" t="s">
        <v>783</v>
      </c>
      <c r="JU94" s="667" t="s">
        <v>883</v>
      </c>
      <c r="JV94" s="670">
        <v>4670.1777750000001</v>
      </c>
      <c r="JX94" s="225"/>
    </row>
    <row r="95" spans="1:284" ht="16" thickBot="1">
      <c r="A95" s="905" t="s">
        <v>5</v>
      </c>
      <c r="B95" s="79">
        <f t="shared" si="132"/>
        <v>4</v>
      </c>
      <c r="C95" s="871" t="s">
        <v>18</v>
      </c>
      <c r="D95" s="249" t="s">
        <v>162</v>
      </c>
      <c r="E95" s="103" t="s">
        <v>45</v>
      </c>
      <c r="F95" s="888">
        <v>0.19</v>
      </c>
      <c r="G95" s="120">
        <f t="shared" si="131"/>
        <v>70.310000000000031</v>
      </c>
      <c r="H95" s="49">
        <v>0.19</v>
      </c>
      <c r="I95" s="2"/>
      <c r="J95" s="29"/>
      <c r="K95" s="18"/>
      <c r="L95" s="5"/>
      <c r="M95" s="71">
        <v>1</v>
      </c>
      <c r="N95" s="71">
        <v>1</v>
      </c>
      <c r="O95" s="70">
        <v>3</v>
      </c>
      <c r="P95" s="891">
        <f t="shared" si="171"/>
        <v>5</v>
      </c>
      <c r="Q95" s="897">
        <f t="shared" si="175"/>
        <v>3</v>
      </c>
      <c r="R95" s="51">
        <f t="shared" si="174"/>
        <v>0.19</v>
      </c>
      <c r="S95" s="3"/>
      <c r="T95" s="25"/>
      <c r="U95" s="219">
        <f t="shared" si="173"/>
        <v>0</v>
      </c>
      <c r="V95" s="219" t="s">
        <v>642</v>
      </c>
      <c r="W95" s="1042">
        <f t="shared" si="133"/>
        <v>0</v>
      </c>
      <c r="X95" s="537">
        <f t="shared" si="134"/>
        <v>10000</v>
      </c>
      <c r="Y95" s="538">
        <f t="shared" si="135"/>
        <v>500</v>
      </c>
      <c r="Z95" s="1034">
        <f t="shared" si="136"/>
        <v>0</v>
      </c>
      <c r="AA95" s="883"/>
      <c r="AB95" s="270">
        <f t="shared" si="137"/>
        <v>0</v>
      </c>
      <c r="AC95" s="553"/>
      <c r="AD95" s="562">
        <f t="shared" si="138"/>
        <v>0</v>
      </c>
      <c r="AE95" s="518"/>
      <c r="AF95" s="270">
        <f t="shared" si="139"/>
        <v>0</v>
      </c>
      <c r="AG95" s="270" t="s">
        <v>383</v>
      </c>
      <c r="AH95" s="562">
        <f t="shared" si="140"/>
        <v>10000</v>
      </c>
      <c r="AI95" s="270"/>
      <c r="AJ95" s="228">
        <v>0</v>
      </c>
      <c r="AK95" s="902"/>
      <c r="AL95" s="902"/>
      <c r="AM95" s="18" t="str">
        <f t="shared" si="141"/>
        <v xml:space="preserve"> </v>
      </c>
      <c r="AN95" s="747" t="str">
        <f t="shared" si="142"/>
        <v xml:space="preserve"> </v>
      </c>
      <c r="AO95" s="4" t="str">
        <f t="shared" si="143"/>
        <v xml:space="preserve"> </v>
      </c>
      <c r="AP95" s="747" t="str">
        <f t="shared" si="144"/>
        <v xml:space="preserve"> </v>
      </c>
      <c r="AQ95" s="4" t="str">
        <f t="shared" si="145"/>
        <v xml:space="preserve"> </v>
      </c>
      <c r="AR95" s="747" t="str">
        <f t="shared" si="146"/>
        <v xml:space="preserve"> </v>
      </c>
      <c r="AS95" s="4" t="str">
        <f t="shared" si="147"/>
        <v xml:space="preserve"> </v>
      </c>
      <c r="AT95" s="747" t="str">
        <f t="shared" si="148"/>
        <v xml:space="preserve"> </v>
      </c>
      <c r="AU95" s="4" t="str">
        <f t="shared" si="149"/>
        <v xml:space="preserve"> </v>
      </c>
      <c r="AV95" s="747" t="str">
        <f t="shared" si="150"/>
        <v xml:space="preserve"> </v>
      </c>
      <c r="AW95" s="4" t="str">
        <f t="shared" si="151"/>
        <v xml:space="preserve"> </v>
      </c>
      <c r="AX95" s="747" t="str">
        <f t="shared" si="152"/>
        <v xml:space="preserve"> </v>
      </c>
      <c r="AY95" s="4" t="str">
        <f t="shared" si="153"/>
        <v xml:space="preserve"> </v>
      </c>
      <c r="AZ95" s="747" t="str">
        <f t="shared" si="154"/>
        <v xml:space="preserve"> </v>
      </c>
      <c r="BA95" s="4" t="str">
        <f t="shared" si="155"/>
        <v xml:space="preserve"> </v>
      </c>
      <c r="BB95" s="747" t="str">
        <f t="shared" si="156"/>
        <v xml:space="preserve"> </v>
      </c>
      <c r="BC95" s="4" t="str">
        <f t="shared" si="157"/>
        <v xml:space="preserve"> </v>
      </c>
      <c r="BD95" s="747" t="str">
        <f t="shared" si="158"/>
        <v xml:space="preserve"> </v>
      </c>
      <c r="BE95" s="4" t="str">
        <f t="shared" si="159"/>
        <v xml:space="preserve"> </v>
      </c>
      <c r="BF95" s="747" t="str">
        <f t="shared" si="160"/>
        <v xml:space="preserve"> </v>
      </c>
      <c r="BG95" s="4" t="str">
        <f t="shared" si="161"/>
        <v xml:space="preserve"> </v>
      </c>
      <c r="BH95" s="747" t="str">
        <f t="shared" si="162"/>
        <v xml:space="preserve"> </v>
      </c>
      <c r="BI95" s="4" t="str">
        <f t="shared" si="163"/>
        <v xml:space="preserve"> </v>
      </c>
      <c r="BJ95" s="747" t="str">
        <f t="shared" si="164"/>
        <v xml:space="preserve"> </v>
      </c>
      <c r="BK95" s="4" t="str">
        <f t="shared" si="165"/>
        <v xml:space="preserve"> </v>
      </c>
      <c r="BL95" s="747" t="str">
        <f t="shared" si="166"/>
        <v xml:space="preserve"> </v>
      </c>
      <c r="BM95" s="4" t="str">
        <f t="shared" si="167"/>
        <v xml:space="preserve"> </v>
      </c>
      <c r="BN95" s="747" t="str">
        <f t="shared" si="168"/>
        <v xml:space="preserve"> </v>
      </c>
      <c r="BO95" s="4" t="str">
        <f t="shared" si="169"/>
        <v xml:space="preserve"> </v>
      </c>
      <c r="BP95" s="747" t="str">
        <f t="shared" si="170"/>
        <v xml:space="preserve"> </v>
      </c>
      <c r="BQ95" s="133"/>
      <c r="BR95" s="133"/>
      <c r="BS95" s="389"/>
      <c r="BT95" s="389"/>
      <c r="BU95" s="389"/>
      <c r="BV95" s="389"/>
      <c r="BW95" s="389"/>
      <c r="BX95" s="389"/>
      <c r="BY95" s="389"/>
      <c r="BZ95" s="389"/>
      <c r="CA95" s="389"/>
      <c r="CB95" s="163">
        <f t="shared" si="130"/>
        <v>0</v>
      </c>
      <c r="CC95" s="389"/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389"/>
      <c r="CO95" s="389"/>
      <c r="CP95" s="389"/>
      <c r="CQ95" s="389"/>
      <c r="CR95" s="389"/>
      <c r="CS95" s="389"/>
      <c r="CT95" s="389"/>
      <c r="CU95" s="389"/>
      <c r="CV95" s="389"/>
      <c r="CW95" s="389"/>
      <c r="CX95" s="389"/>
      <c r="CY95" s="389"/>
      <c r="CZ95" s="389"/>
      <c r="DA95" s="389"/>
      <c r="DB95" s="389"/>
      <c r="DC95" s="389"/>
      <c r="DD95" s="389"/>
      <c r="DE95" s="389"/>
      <c r="DF95" s="389"/>
      <c r="DG95" s="389"/>
      <c r="DH95" s="389"/>
      <c r="DI95" s="389"/>
      <c r="DJ95" s="389"/>
      <c r="DK95" s="389"/>
      <c r="DL95" s="389"/>
      <c r="DM95" s="389"/>
      <c r="DN95" s="389"/>
      <c r="DO95" s="389"/>
      <c r="DP95" s="389"/>
      <c r="DQ95" s="389"/>
      <c r="DR95" s="389"/>
      <c r="DS95" s="389"/>
      <c r="DT95" s="389"/>
      <c r="DU95" s="389"/>
      <c r="DV95" s="389"/>
      <c r="DW95" s="389"/>
      <c r="DX95" s="389"/>
      <c r="DY95" s="389"/>
      <c r="DZ95" s="389"/>
      <c r="EA95" s="389"/>
      <c r="EB95" s="389"/>
      <c r="EC95" s="389"/>
      <c r="ED95" s="389"/>
      <c r="EE95" s="389"/>
      <c r="EF95" s="389"/>
      <c r="EG95" s="389"/>
      <c r="EH95" s="389"/>
      <c r="EI95" s="389"/>
      <c r="EJ95" s="389"/>
      <c r="EK95" s="389"/>
      <c r="EL95" s="389"/>
      <c r="EM95" s="389"/>
      <c r="EN95" s="389"/>
      <c r="EO95" s="389"/>
      <c r="EP95" s="389"/>
      <c r="EQ95" s="389"/>
      <c r="ER95" s="389"/>
      <c r="ES95" s="389"/>
      <c r="ET95" s="389"/>
      <c r="EU95" s="389"/>
      <c r="EV95" s="389"/>
      <c r="EW95" s="389"/>
      <c r="EX95" s="389"/>
      <c r="EY95" s="389"/>
      <c r="EZ95" s="389"/>
      <c r="FA95" s="389"/>
      <c r="FB95" s="389"/>
      <c r="FC95" s="389"/>
      <c r="FD95" s="389"/>
      <c r="FE95" s="389"/>
      <c r="FF95" s="389"/>
      <c r="FG95" s="389"/>
      <c r="FH95" s="389"/>
      <c r="FI95" s="389"/>
      <c r="FJ95" s="389"/>
      <c r="FK95" s="389"/>
      <c r="FL95" s="389"/>
      <c r="FM95" s="389"/>
      <c r="FN95" s="389"/>
      <c r="FO95" s="389"/>
      <c r="FP95" s="389"/>
      <c r="FQ95" s="389"/>
      <c r="FR95" s="389"/>
      <c r="FS95" s="389"/>
      <c r="FT95" s="389"/>
      <c r="FU95" s="389"/>
      <c r="FV95" s="389"/>
      <c r="FW95" s="389"/>
      <c r="FX95" s="660" t="s">
        <v>402</v>
      </c>
      <c r="FY95" s="661">
        <v>302</v>
      </c>
      <c r="FZ95" s="661">
        <v>30289492</v>
      </c>
      <c r="GA95" s="661">
        <v>55</v>
      </c>
      <c r="GB95" s="661" t="s">
        <v>798</v>
      </c>
      <c r="GC95" s="661">
        <v>18</v>
      </c>
      <c r="GD95" s="661">
        <v>1970</v>
      </c>
      <c r="GE95" s="661">
        <v>1</v>
      </c>
      <c r="GF95" s="661" t="s">
        <v>780</v>
      </c>
      <c r="GG95" s="661">
        <v>2</v>
      </c>
      <c r="GH95" s="661">
        <v>1</v>
      </c>
      <c r="GI95" s="661" t="s">
        <v>780</v>
      </c>
      <c r="GJ95" s="661">
        <v>2</v>
      </c>
      <c r="GK95" s="661" t="s">
        <v>781</v>
      </c>
      <c r="GL95" s="661" t="s">
        <v>782</v>
      </c>
      <c r="GM95" s="661">
        <v>66</v>
      </c>
      <c r="GN95" s="661" t="s">
        <v>783</v>
      </c>
      <c r="GO95" s="661">
        <v>0</v>
      </c>
      <c r="GP95" s="661">
        <v>0</v>
      </c>
      <c r="GQ95" s="661">
        <v>4</v>
      </c>
      <c r="GR95" s="661">
        <v>2</v>
      </c>
      <c r="GS95" s="661">
        <v>1</v>
      </c>
      <c r="GT95" s="661" t="s">
        <v>783</v>
      </c>
      <c r="GU95" s="661" t="s">
        <v>783</v>
      </c>
      <c r="GV95" s="661" t="s">
        <v>783</v>
      </c>
      <c r="GW95" s="661" t="s">
        <v>783</v>
      </c>
      <c r="GX95" s="661" t="s">
        <v>783</v>
      </c>
      <c r="GY95" s="661">
        <v>1649</v>
      </c>
      <c r="GZ95" s="661">
        <v>0.25</v>
      </c>
      <c r="HA95" s="661">
        <v>5</v>
      </c>
      <c r="HB95" s="661" t="s">
        <v>783</v>
      </c>
      <c r="HC95" s="661" t="s">
        <v>782</v>
      </c>
      <c r="HD95" s="661">
        <v>35</v>
      </c>
      <c r="HE95" s="661" t="s">
        <v>783</v>
      </c>
      <c r="HF95" s="661">
        <v>0</v>
      </c>
      <c r="HG95" s="661" t="s">
        <v>783</v>
      </c>
      <c r="HH95" s="661">
        <v>0</v>
      </c>
      <c r="HI95" s="661">
        <v>1</v>
      </c>
      <c r="HJ95" s="661">
        <v>45</v>
      </c>
      <c r="HK95" s="661" t="s">
        <v>784</v>
      </c>
      <c r="HL95" s="661" t="s">
        <v>785</v>
      </c>
      <c r="HM95" s="661" t="s">
        <v>783</v>
      </c>
      <c r="HN95" s="661" t="s">
        <v>783</v>
      </c>
      <c r="HO95" s="661" t="s">
        <v>783</v>
      </c>
      <c r="HP95" s="661" t="s">
        <v>783</v>
      </c>
      <c r="HQ95" s="661" t="s">
        <v>783</v>
      </c>
      <c r="HR95" s="661">
        <v>3980122</v>
      </c>
      <c r="HS95" s="661" t="s">
        <v>783</v>
      </c>
      <c r="HT95" s="661" t="s">
        <v>786</v>
      </c>
      <c r="HU95" s="661" t="s">
        <v>787</v>
      </c>
      <c r="HV95" s="661">
        <v>4</v>
      </c>
      <c r="HW95" s="661">
        <v>2014</v>
      </c>
      <c r="HX95" s="661">
        <v>63</v>
      </c>
      <c r="HY95" s="661">
        <v>0</v>
      </c>
      <c r="HZ95" s="661">
        <v>1320</v>
      </c>
      <c r="IA95" s="662">
        <v>41697.500081018516</v>
      </c>
      <c r="IB95" s="661" t="s">
        <v>788</v>
      </c>
      <c r="IC95" s="661">
        <v>3975644</v>
      </c>
      <c r="ID95" s="661">
        <v>2014</v>
      </c>
      <c r="IE95" s="661">
        <v>1712</v>
      </c>
      <c r="IF95" s="661" t="s">
        <v>783</v>
      </c>
      <c r="IG95" s="661" t="s">
        <v>783</v>
      </c>
      <c r="IH95" s="661" t="s">
        <v>783</v>
      </c>
      <c r="II95" s="661" t="s">
        <v>783</v>
      </c>
      <c r="IJ95" s="661" t="s">
        <v>783</v>
      </c>
      <c r="IK95" s="661" t="s">
        <v>783</v>
      </c>
      <c r="IL95" s="661" t="s">
        <v>783</v>
      </c>
      <c r="IM95" s="661" t="s">
        <v>783</v>
      </c>
      <c r="IN95" s="661" t="s">
        <v>783</v>
      </c>
      <c r="IO95" s="661">
        <v>1649</v>
      </c>
      <c r="IP95" s="662">
        <v>37477.354571759257</v>
      </c>
      <c r="IQ95" s="661">
        <v>2</v>
      </c>
      <c r="IR95" s="661" t="s">
        <v>793</v>
      </c>
      <c r="IS95" s="661">
        <v>1</v>
      </c>
      <c r="IT95" s="663">
        <v>41275</v>
      </c>
      <c r="IU95" s="661" t="s">
        <v>783</v>
      </c>
      <c r="IV95" s="661" t="s">
        <v>783</v>
      </c>
      <c r="IW95" s="661" t="s">
        <v>783</v>
      </c>
      <c r="IX95" s="661" t="s">
        <v>781</v>
      </c>
      <c r="IY95" s="661">
        <v>45</v>
      </c>
      <c r="IZ95" s="661" t="s">
        <v>789</v>
      </c>
      <c r="JA95" s="661" t="s">
        <v>783</v>
      </c>
      <c r="JB95" s="661" t="s">
        <v>783</v>
      </c>
      <c r="JC95" s="661" t="s">
        <v>783</v>
      </c>
      <c r="JD95" s="661">
        <v>329439</v>
      </c>
      <c r="JE95" s="661" t="s">
        <v>783</v>
      </c>
      <c r="JF95" s="661" t="s">
        <v>783</v>
      </c>
      <c r="JG95" s="661" t="s">
        <v>795</v>
      </c>
      <c r="JH95" s="661">
        <v>55</v>
      </c>
      <c r="JI95" s="661" t="s">
        <v>783</v>
      </c>
      <c r="JJ95" s="661" t="s">
        <v>783</v>
      </c>
      <c r="JK95" s="661" t="s">
        <v>783</v>
      </c>
      <c r="JL95" s="661" t="s">
        <v>790</v>
      </c>
      <c r="JM95" s="661">
        <v>4</v>
      </c>
      <c r="JN95" s="661">
        <v>3</v>
      </c>
      <c r="JO95" s="661" t="s">
        <v>783</v>
      </c>
      <c r="JP95" s="661">
        <v>10711928</v>
      </c>
      <c r="JQ95" s="661">
        <v>2011</v>
      </c>
      <c r="JR95" s="661">
        <v>3</v>
      </c>
      <c r="JS95" s="661" t="s">
        <v>783</v>
      </c>
      <c r="JT95" s="661" t="s">
        <v>783</v>
      </c>
      <c r="JU95" s="661" t="s">
        <v>884</v>
      </c>
      <c r="JV95" s="664">
        <v>1358.8699160000001</v>
      </c>
      <c r="JW95">
        <f>SUM(JV94:JV95)</f>
        <v>6029.0476909999998</v>
      </c>
      <c r="JX95" s="225">
        <v>1.1418650929924241</v>
      </c>
    </row>
    <row r="96" spans="1:284" ht="16" thickBot="1">
      <c r="A96" s="905" t="s">
        <v>5</v>
      </c>
      <c r="B96" s="79">
        <f t="shared" si="132"/>
        <v>4</v>
      </c>
      <c r="C96" s="871" t="s">
        <v>98</v>
      </c>
      <c r="D96" s="249" t="s">
        <v>185</v>
      </c>
      <c r="E96" s="103" t="s">
        <v>194</v>
      </c>
      <c r="F96" s="888">
        <v>0.12</v>
      </c>
      <c r="G96" s="120">
        <f t="shared" si="131"/>
        <v>70.430000000000035</v>
      </c>
      <c r="H96" s="47">
        <v>0.12</v>
      </c>
      <c r="I96" s="11"/>
      <c r="J96" s="29"/>
      <c r="K96" s="18"/>
      <c r="L96" s="5"/>
      <c r="M96" s="71">
        <v>1</v>
      </c>
      <c r="N96" s="71">
        <v>1</v>
      </c>
      <c r="O96" s="70">
        <v>4</v>
      </c>
      <c r="P96" s="891">
        <f t="shared" si="171"/>
        <v>6</v>
      </c>
      <c r="Q96" s="897">
        <f t="shared" si="175"/>
        <v>4</v>
      </c>
      <c r="R96" s="51">
        <f t="shared" si="174"/>
        <v>0.12</v>
      </c>
      <c r="S96" s="3"/>
      <c r="T96" s="25"/>
      <c r="U96" s="219">
        <f t="shared" si="173"/>
        <v>0</v>
      </c>
      <c r="V96" s="219" t="s">
        <v>642</v>
      </c>
      <c r="W96" s="1042">
        <f t="shared" si="133"/>
        <v>0</v>
      </c>
      <c r="X96" s="537">
        <f t="shared" si="134"/>
        <v>3787.0222222222219</v>
      </c>
      <c r="Y96" s="538">
        <f t="shared" si="135"/>
        <v>500</v>
      </c>
      <c r="Z96" s="1034">
        <f t="shared" si="136"/>
        <v>0</v>
      </c>
      <c r="AA96" s="883">
        <v>4</v>
      </c>
      <c r="AB96" s="270">
        <f t="shared" si="137"/>
        <v>1627.0222222222221</v>
      </c>
      <c r="AC96" s="566">
        <v>0.25</v>
      </c>
      <c r="AD96" s="562">
        <f t="shared" si="138"/>
        <v>2160</v>
      </c>
      <c r="AE96" s="518"/>
      <c r="AF96" s="270">
        <f t="shared" si="139"/>
        <v>0</v>
      </c>
      <c r="AG96" s="270"/>
      <c r="AH96" s="562">
        <f t="shared" si="140"/>
        <v>0</v>
      </c>
      <c r="AI96" s="270"/>
      <c r="AJ96" s="228">
        <v>0</v>
      </c>
      <c r="AK96" s="902"/>
      <c r="AL96" s="902"/>
      <c r="AM96" s="18" t="str">
        <f t="shared" si="141"/>
        <v xml:space="preserve"> </v>
      </c>
      <c r="AN96" s="747" t="str">
        <f t="shared" si="142"/>
        <v xml:space="preserve"> </v>
      </c>
      <c r="AO96" s="4" t="str">
        <f t="shared" si="143"/>
        <v xml:space="preserve"> </v>
      </c>
      <c r="AP96" s="747" t="str">
        <f t="shared" si="144"/>
        <v xml:space="preserve"> </v>
      </c>
      <c r="AQ96" s="4" t="str">
        <f t="shared" si="145"/>
        <v xml:space="preserve"> </v>
      </c>
      <c r="AR96" s="747" t="str">
        <f t="shared" si="146"/>
        <v xml:space="preserve"> </v>
      </c>
      <c r="AS96" s="4" t="str">
        <f t="shared" si="147"/>
        <v xml:space="preserve"> </v>
      </c>
      <c r="AT96" s="747" t="str">
        <f t="shared" si="148"/>
        <v xml:space="preserve"> </v>
      </c>
      <c r="AU96" s="4" t="str">
        <f t="shared" si="149"/>
        <v xml:space="preserve"> </v>
      </c>
      <c r="AV96" s="747" t="str">
        <f t="shared" si="150"/>
        <v xml:space="preserve"> </v>
      </c>
      <c r="AW96" s="4" t="str">
        <f t="shared" si="151"/>
        <v xml:space="preserve"> </v>
      </c>
      <c r="AX96" s="747" t="str">
        <f t="shared" si="152"/>
        <v xml:space="preserve"> </v>
      </c>
      <c r="AY96" s="4" t="str">
        <f t="shared" si="153"/>
        <v xml:space="preserve"> </v>
      </c>
      <c r="AZ96" s="747" t="str">
        <f t="shared" si="154"/>
        <v xml:space="preserve"> </v>
      </c>
      <c r="BA96" s="4" t="str">
        <f t="shared" si="155"/>
        <v xml:space="preserve"> </v>
      </c>
      <c r="BB96" s="747" t="str">
        <f t="shared" si="156"/>
        <v xml:space="preserve"> </v>
      </c>
      <c r="BC96" s="4" t="str">
        <f t="shared" si="157"/>
        <v xml:space="preserve"> </v>
      </c>
      <c r="BD96" s="747" t="str">
        <f t="shared" si="158"/>
        <v xml:space="preserve"> </v>
      </c>
      <c r="BE96" s="4" t="str">
        <f t="shared" si="159"/>
        <v xml:space="preserve"> </v>
      </c>
      <c r="BF96" s="747" t="str">
        <f t="shared" si="160"/>
        <v xml:space="preserve"> </v>
      </c>
      <c r="BG96" s="4" t="str">
        <f t="shared" si="161"/>
        <v xml:space="preserve"> </v>
      </c>
      <c r="BH96" s="747" t="str">
        <f t="shared" si="162"/>
        <v xml:space="preserve"> </v>
      </c>
      <c r="BI96" s="4" t="str">
        <f t="shared" si="163"/>
        <v xml:space="preserve"> </v>
      </c>
      <c r="BJ96" s="747" t="str">
        <f t="shared" si="164"/>
        <v xml:space="preserve"> </v>
      </c>
      <c r="BK96" s="4" t="str">
        <f t="shared" si="165"/>
        <v xml:space="preserve"> </v>
      </c>
      <c r="BL96" s="747" t="str">
        <f t="shared" si="166"/>
        <v xml:space="preserve"> </v>
      </c>
      <c r="BM96" s="4" t="str">
        <f t="shared" si="167"/>
        <v xml:space="preserve"> </v>
      </c>
      <c r="BN96" s="747" t="str">
        <f t="shared" si="168"/>
        <v xml:space="preserve"> </v>
      </c>
      <c r="BO96" s="4" t="str">
        <f t="shared" si="169"/>
        <v xml:space="preserve"> </v>
      </c>
      <c r="BP96" s="747" t="str">
        <f t="shared" si="170"/>
        <v xml:space="preserve"> </v>
      </c>
      <c r="BQ96" s="133"/>
      <c r="BR96" s="133"/>
      <c r="BS96" s="389"/>
      <c r="BT96" s="389"/>
      <c r="BU96" s="389"/>
      <c r="BV96" s="389"/>
      <c r="BW96" s="389"/>
      <c r="BX96" s="389"/>
      <c r="BY96" s="389"/>
      <c r="BZ96" s="389"/>
      <c r="CA96" s="389"/>
      <c r="CB96" s="163">
        <f t="shared" si="130"/>
        <v>0</v>
      </c>
      <c r="CC96" s="389"/>
      <c r="CD96" s="389"/>
      <c r="CE96" s="389"/>
      <c r="CF96" s="389"/>
      <c r="CG96" s="389"/>
      <c r="CH96" s="389"/>
      <c r="CI96" s="389"/>
      <c r="CJ96" s="389"/>
      <c r="CK96" s="389"/>
      <c r="CL96" s="389"/>
      <c r="CM96" s="389"/>
      <c r="CN96" s="389"/>
      <c r="CO96" s="389"/>
      <c r="CP96" s="389"/>
      <c r="CQ96" s="389"/>
      <c r="CR96" s="389"/>
      <c r="CS96" s="389"/>
      <c r="CT96" s="389"/>
      <c r="CU96" s="389"/>
      <c r="CV96" s="389"/>
      <c r="CW96" s="389"/>
      <c r="CX96" s="389"/>
      <c r="CY96" s="389"/>
      <c r="CZ96" s="389"/>
      <c r="DA96" s="389"/>
      <c r="DB96" s="389"/>
      <c r="DC96" s="389"/>
      <c r="DD96" s="389"/>
      <c r="DE96" s="389"/>
      <c r="DF96" s="389"/>
      <c r="DG96" s="389"/>
      <c r="DH96" s="389"/>
      <c r="DI96" s="389"/>
      <c r="DJ96" s="389"/>
      <c r="DK96" s="389"/>
      <c r="DL96" s="389"/>
      <c r="DM96" s="389"/>
      <c r="DN96" s="389"/>
      <c r="DO96" s="389"/>
      <c r="DP96" s="389"/>
      <c r="DQ96" s="389"/>
      <c r="DR96" s="389"/>
      <c r="DS96" s="389"/>
      <c r="DT96" s="389"/>
      <c r="DU96" s="389"/>
      <c r="DV96" s="389"/>
      <c r="DW96" s="389"/>
      <c r="DX96" s="389"/>
      <c r="DY96" s="389"/>
      <c r="DZ96" s="389"/>
      <c r="EA96" s="389"/>
      <c r="EB96" s="389"/>
      <c r="EC96" s="389"/>
      <c r="ED96" s="389"/>
      <c r="EE96" s="389"/>
      <c r="EF96" s="389"/>
      <c r="EG96" s="389"/>
      <c r="EH96" s="389"/>
      <c r="EI96" s="389"/>
      <c r="EJ96" s="389"/>
      <c r="EK96" s="389"/>
      <c r="EL96" s="389"/>
      <c r="EM96" s="389"/>
      <c r="EN96" s="389"/>
      <c r="EO96" s="389"/>
      <c r="EP96" s="389"/>
      <c r="EQ96" s="389"/>
      <c r="ER96" s="389"/>
      <c r="ES96" s="389"/>
      <c r="ET96" s="389"/>
      <c r="EU96" s="389"/>
      <c r="EV96" s="389"/>
      <c r="EW96" s="389"/>
      <c r="EX96" s="389"/>
      <c r="EY96" s="389"/>
      <c r="EZ96" s="389"/>
      <c r="FA96" s="389"/>
      <c r="FB96" s="389"/>
      <c r="FC96" s="389"/>
      <c r="FD96" s="389"/>
      <c r="FE96" s="389"/>
      <c r="FF96" s="389"/>
      <c r="FG96" s="389"/>
      <c r="FH96" s="389"/>
      <c r="FI96" s="389"/>
      <c r="FJ96" s="389"/>
      <c r="FK96" s="389"/>
      <c r="FL96" s="389"/>
      <c r="FM96" s="389"/>
      <c r="FN96" s="389"/>
      <c r="FO96" s="389"/>
      <c r="FP96" s="389"/>
      <c r="FQ96" s="389"/>
      <c r="FR96" s="389"/>
      <c r="FS96" s="389"/>
      <c r="FT96" s="389"/>
      <c r="FU96" s="389"/>
      <c r="FV96" s="389"/>
      <c r="FW96" s="389"/>
      <c r="FX96" s="689" t="s">
        <v>402</v>
      </c>
      <c r="FY96" s="690"/>
      <c r="FZ96" s="690"/>
      <c r="GA96" s="690"/>
      <c r="GB96" s="690"/>
      <c r="GC96" s="690"/>
      <c r="GD96" s="690"/>
      <c r="GE96" s="690"/>
      <c r="GF96" s="690"/>
      <c r="GG96" s="690"/>
      <c r="GH96" s="690"/>
      <c r="GI96" s="690"/>
      <c r="GJ96" s="690"/>
      <c r="GK96" s="690"/>
      <c r="GL96" s="690"/>
      <c r="GM96" s="690"/>
      <c r="GN96" s="690"/>
      <c r="GO96" s="690"/>
      <c r="GP96" s="690"/>
      <c r="GQ96" s="690"/>
      <c r="GR96" s="690"/>
      <c r="GS96" s="690"/>
      <c r="GT96" s="690"/>
      <c r="GU96" s="690"/>
      <c r="GV96" s="690"/>
      <c r="GW96" s="690"/>
      <c r="GX96" s="690"/>
      <c r="GY96" s="690"/>
      <c r="GZ96" s="690"/>
      <c r="HA96" s="690"/>
      <c r="HB96" s="690"/>
      <c r="HC96" s="690"/>
      <c r="HD96" s="690"/>
      <c r="HE96" s="690"/>
      <c r="HF96" s="690"/>
      <c r="HG96" s="690"/>
      <c r="HH96" s="690"/>
      <c r="HI96" s="690"/>
      <c r="HJ96" s="690"/>
      <c r="HK96" s="690"/>
      <c r="HL96" s="690"/>
      <c r="HM96" s="690"/>
      <c r="HN96" s="690"/>
      <c r="HO96" s="690"/>
      <c r="HP96" s="690"/>
      <c r="HQ96" s="690"/>
      <c r="HR96" s="690"/>
      <c r="HS96" s="690"/>
      <c r="HT96" s="690"/>
      <c r="HU96" s="690"/>
      <c r="HV96" s="690"/>
      <c r="HW96" s="690"/>
      <c r="HX96" s="690"/>
      <c r="HY96" s="690"/>
      <c r="HZ96" s="690"/>
      <c r="IA96" s="691"/>
      <c r="IB96" s="690"/>
      <c r="IC96" s="690"/>
      <c r="ID96" s="690"/>
      <c r="IE96" s="690"/>
      <c r="IF96" s="690"/>
      <c r="IG96" s="690"/>
      <c r="IH96" s="690"/>
      <c r="II96" s="690"/>
      <c r="IJ96" s="690"/>
      <c r="IK96" s="690"/>
      <c r="IL96" s="690"/>
      <c r="IM96" s="690"/>
      <c r="IN96" s="690"/>
      <c r="IO96" s="690"/>
      <c r="IP96" s="691"/>
      <c r="IQ96" s="690"/>
      <c r="IR96" s="690"/>
      <c r="IS96" s="690"/>
      <c r="IT96" s="692"/>
      <c r="IU96" s="690"/>
      <c r="IV96" s="690"/>
      <c r="IW96" s="690"/>
      <c r="IX96" s="690"/>
      <c r="IY96" s="690"/>
      <c r="IZ96" s="690"/>
      <c r="JA96" s="690"/>
      <c r="JB96" s="690"/>
      <c r="JC96" s="690"/>
      <c r="JD96" s="690"/>
      <c r="JE96" s="690"/>
      <c r="JF96" s="690"/>
      <c r="JG96" s="690"/>
      <c r="JH96" s="690"/>
      <c r="JI96" s="690"/>
      <c r="JJ96" s="690"/>
      <c r="JK96" s="690"/>
      <c r="JL96" s="690"/>
      <c r="JM96" s="690"/>
      <c r="JN96" s="690"/>
      <c r="JO96" s="690"/>
      <c r="JP96" s="690"/>
      <c r="JQ96" s="690"/>
      <c r="JR96" s="690"/>
      <c r="JS96" s="690"/>
      <c r="JT96" s="690"/>
      <c r="JU96" s="690"/>
      <c r="JV96" s="693"/>
      <c r="JX96" s="225"/>
    </row>
    <row r="97" spans="1:284" ht="16" thickBot="1">
      <c r="A97" s="905" t="s">
        <v>5</v>
      </c>
      <c r="B97" s="79">
        <f t="shared" si="132"/>
        <v>4</v>
      </c>
      <c r="C97" s="871" t="s">
        <v>115</v>
      </c>
      <c r="D97" s="249" t="s">
        <v>135</v>
      </c>
      <c r="E97" s="103" t="s">
        <v>213</v>
      </c>
      <c r="F97" s="888">
        <v>0.5</v>
      </c>
      <c r="G97" s="120">
        <f t="shared" si="131"/>
        <v>70.930000000000035</v>
      </c>
      <c r="H97" s="49">
        <v>0.5</v>
      </c>
      <c r="I97" s="2"/>
      <c r="J97" s="29"/>
      <c r="K97" s="18"/>
      <c r="L97" s="5"/>
      <c r="M97" s="75">
        <v>1</v>
      </c>
      <c r="N97" s="75">
        <v>0.5</v>
      </c>
      <c r="O97" s="76">
        <v>3</v>
      </c>
      <c r="P97" s="893">
        <f t="shared" si="171"/>
        <v>4.5</v>
      </c>
      <c r="Q97" s="897">
        <f t="shared" si="175"/>
        <v>1.5</v>
      </c>
      <c r="R97" s="51">
        <f t="shared" si="174"/>
        <v>0.5</v>
      </c>
      <c r="S97" s="3"/>
      <c r="T97" s="25"/>
      <c r="U97" s="219">
        <f t="shared" si="173"/>
        <v>0</v>
      </c>
      <c r="V97" s="219" t="s">
        <v>642</v>
      </c>
      <c r="W97" s="1042">
        <f t="shared" si="133"/>
        <v>0</v>
      </c>
      <c r="X97" s="537">
        <f t="shared" si="134"/>
        <v>0</v>
      </c>
      <c r="Y97" s="538">
        <f t="shared" si="135"/>
        <v>0</v>
      </c>
      <c r="Z97" s="1034">
        <f t="shared" si="136"/>
        <v>0</v>
      </c>
      <c r="AA97" s="883"/>
      <c r="AB97" s="270">
        <f t="shared" si="137"/>
        <v>0</v>
      </c>
      <c r="AC97" s="553"/>
      <c r="AD97" s="562">
        <f t="shared" si="138"/>
        <v>0</v>
      </c>
      <c r="AE97" s="518"/>
      <c r="AF97" s="270">
        <f t="shared" si="139"/>
        <v>0</v>
      </c>
      <c r="AG97" s="270"/>
      <c r="AH97" s="562">
        <f t="shared" si="140"/>
        <v>0</v>
      </c>
      <c r="AI97" s="270"/>
      <c r="AJ97" s="228">
        <v>0</v>
      </c>
      <c r="AK97" s="902"/>
      <c r="AL97" s="902"/>
      <c r="AM97" s="18" t="str">
        <f t="shared" si="141"/>
        <v xml:space="preserve"> </v>
      </c>
      <c r="AN97" s="747" t="str">
        <f t="shared" si="142"/>
        <v xml:space="preserve"> </v>
      </c>
      <c r="AO97" s="4" t="str">
        <f t="shared" si="143"/>
        <v xml:space="preserve"> </v>
      </c>
      <c r="AP97" s="747" t="str">
        <f t="shared" si="144"/>
        <v xml:space="preserve"> </v>
      </c>
      <c r="AQ97" s="4" t="str">
        <f t="shared" si="145"/>
        <v xml:space="preserve"> </v>
      </c>
      <c r="AR97" s="747" t="str">
        <f t="shared" si="146"/>
        <v xml:space="preserve"> </v>
      </c>
      <c r="AS97" s="4" t="str">
        <f t="shared" si="147"/>
        <v xml:space="preserve"> </v>
      </c>
      <c r="AT97" s="747" t="str">
        <f t="shared" si="148"/>
        <v xml:space="preserve"> </v>
      </c>
      <c r="AU97" s="4" t="str">
        <f t="shared" si="149"/>
        <v xml:space="preserve"> </v>
      </c>
      <c r="AV97" s="747" t="str">
        <f t="shared" si="150"/>
        <v xml:space="preserve"> </v>
      </c>
      <c r="AW97" s="4" t="str">
        <f t="shared" si="151"/>
        <v xml:space="preserve"> </v>
      </c>
      <c r="AX97" s="747" t="str">
        <f t="shared" si="152"/>
        <v xml:space="preserve"> </v>
      </c>
      <c r="AY97" s="4" t="str">
        <f t="shared" si="153"/>
        <v xml:space="preserve"> </v>
      </c>
      <c r="AZ97" s="747" t="str">
        <f t="shared" si="154"/>
        <v xml:space="preserve"> </v>
      </c>
      <c r="BA97" s="4" t="str">
        <f t="shared" si="155"/>
        <v xml:space="preserve"> </v>
      </c>
      <c r="BB97" s="747" t="str">
        <f t="shared" si="156"/>
        <v xml:space="preserve"> </v>
      </c>
      <c r="BC97" s="4" t="str">
        <f t="shared" si="157"/>
        <v xml:space="preserve"> </v>
      </c>
      <c r="BD97" s="747" t="str">
        <f t="shared" si="158"/>
        <v xml:space="preserve"> </v>
      </c>
      <c r="BE97" s="4" t="str">
        <f t="shared" si="159"/>
        <v xml:space="preserve"> </v>
      </c>
      <c r="BF97" s="747" t="str">
        <f t="shared" si="160"/>
        <v xml:space="preserve"> </v>
      </c>
      <c r="BG97" s="4" t="str">
        <f t="shared" si="161"/>
        <v xml:space="preserve"> </v>
      </c>
      <c r="BH97" s="747" t="str">
        <f t="shared" si="162"/>
        <v xml:space="preserve"> </v>
      </c>
      <c r="BI97" s="4" t="str">
        <f t="shared" si="163"/>
        <v xml:space="preserve"> </v>
      </c>
      <c r="BJ97" s="747" t="str">
        <f t="shared" si="164"/>
        <v xml:space="preserve"> </v>
      </c>
      <c r="BK97" s="4" t="str">
        <f t="shared" si="165"/>
        <v xml:space="preserve"> </v>
      </c>
      <c r="BL97" s="747" t="str">
        <f t="shared" si="166"/>
        <v xml:space="preserve"> </v>
      </c>
      <c r="BM97" s="4" t="str">
        <f t="shared" si="167"/>
        <v xml:space="preserve"> </v>
      </c>
      <c r="BN97" s="747" t="str">
        <f t="shared" si="168"/>
        <v xml:space="preserve"> </v>
      </c>
      <c r="BO97" s="4" t="str">
        <f t="shared" si="169"/>
        <v xml:space="preserve"> </v>
      </c>
      <c r="BP97" s="747" t="str">
        <f t="shared" si="170"/>
        <v xml:space="preserve"> </v>
      </c>
      <c r="BQ97" s="133"/>
      <c r="BR97" s="133"/>
      <c r="BS97" s="389"/>
      <c r="BT97" s="389"/>
      <c r="BU97" s="389"/>
      <c r="BV97" s="389"/>
      <c r="BW97" s="389"/>
      <c r="BX97" s="389"/>
      <c r="BY97" s="389"/>
      <c r="BZ97" s="389"/>
      <c r="CA97" s="389"/>
      <c r="CB97" s="163">
        <f t="shared" si="130"/>
        <v>0</v>
      </c>
      <c r="CC97" s="389"/>
      <c r="CD97" s="389"/>
      <c r="CE97" s="389"/>
      <c r="CF97" s="389"/>
      <c r="CG97" s="389"/>
      <c r="CH97" s="389"/>
      <c r="CI97" s="389"/>
      <c r="CJ97" s="389"/>
      <c r="CK97" s="389"/>
      <c r="CL97" s="389"/>
      <c r="CM97" s="389"/>
      <c r="CN97" s="389"/>
      <c r="CO97" s="389"/>
      <c r="CP97" s="389"/>
      <c r="CQ97" s="389"/>
      <c r="CR97" s="389"/>
      <c r="CS97" s="389"/>
      <c r="CT97" s="389"/>
      <c r="CU97" s="389"/>
      <c r="CV97" s="389"/>
      <c r="CW97" s="389"/>
      <c r="CX97" s="389"/>
      <c r="CY97" s="389"/>
      <c r="CZ97" s="389"/>
      <c r="DA97" s="389"/>
      <c r="DB97" s="389"/>
      <c r="DC97" s="389"/>
      <c r="DD97" s="389"/>
      <c r="DE97" s="389"/>
      <c r="DF97" s="389"/>
      <c r="DG97" s="389"/>
      <c r="DH97" s="389"/>
      <c r="DI97" s="389"/>
      <c r="DJ97" s="389"/>
      <c r="DK97" s="389"/>
      <c r="DL97" s="389"/>
      <c r="DM97" s="389"/>
      <c r="DN97" s="389"/>
      <c r="DO97" s="389"/>
      <c r="DP97" s="389"/>
      <c r="DQ97" s="389"/>
      <c r="DR97" s="389"/>
      <c r="DS97" s="389"/>
      <c r="DT97" s="389"/>
      <c r="DU97" s="389"/>
      <c r="DV97" s="389"/>
      <c r="DW97" s="389"/>
      <c r="DX97" s="389"/>
      <c r="DY97" s="389"/>
      <c r="DZ97" s="389"/>
      <c r="EA97" s="389"/>
      <c r="EB97" s="389"/>
      <c r="EC97" s="389"/>
      <c r="ED97" s="389"/>
      <c r="EE97" s="389"/>
      <c r="EF97" s="389"/>
      <c r="EG97" s="389"/>
      <c r="EH97" s="389"/>
      <c r="EI97" s="389"/>
      <c r="EJ97" s="389"/>
      <c r="EK97" s="389"/>
      <c r="EL97" s="389"/>
      <c r="EM97" s="389"/>
      <c r="EN97" s="389"/>
      <c r="EO97" s="389"/>
      <c r="EP97" s="389"/>
      <c r="EQ97" s="389"/>
      <c r="ER97" s="389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389"/>
      <c r="FL97" s="389"/>
      <c r="FM97" s="389"/>
      <c r="FN97" s="389"/>
      <c r="FO97" s="389"/>
      <c r="FP97" s="389"/>
      <c r="FQ97" s="389"/>
      <c r="FR97" s="389"/>
      <c r="FS97" s="389"/>
      <c r="FT97" s="389"/>
      <c r="FU97" s="389"/>
      <c r="FV97" s="389"/>
      <c r="FW97" s="389"/>
      <c r="FX97" s="655" t="s">
        <v>462</v>
      </c>
      <c r="FY97" s="656">
        <v>238</v>
      </c>
      <c r="FZ97" s="656">
        <v>35528725</v>
      </c>
      <c r="GA97" s="656">
        <v>55</v>
      </c>
      <c r="GB97" s="656" t="s">
        <v>798</v>
      </c>
      <c r="GC97" s="656">
        <v>18</v>
      </c>
      <c r="GD97" s="656">
        <v>2009</v>
      </c>
      <c r="GE97" s="656">
        <v>1</v>
      </c>
      <c r="GF97" s="656" t="s">
        <v>780</v>
      </c>
      <c r="GG97" s="656">
        <v>1</v>
      </c>
      <c r="GH97" s="656">
        <v>1</v>
      </c>
      <c r="GI97" s="656" t="s">
        <v>780</v>
      </c>
      <c r="GJ97" s="656">
        <v>1</v>
      </c>
      <c r="GK97" s="656" t="s">
        <v>781</v>
      </c>
      <c r="GL97" s="656" t="s">
        <v>782</v>
      </c>
      <c r="GM97" s="656">
        <v>66</v>
      </c>
      <c r="GN97" s="656" t="s">
        <v>783</v>
      </c>
      <c r="GO97" s="656">
        <v>0</v>
      </c>
      <c r="GP97" s="656">
        <v>0</v>
      </c>
      <c r="GQ97" s="656">
        <v>4</v>
      </c>
      <c r="GR97" s="656">
        <v>2</v>
      </c>
      <c r="GS97" s="656">
        <v>3</v>
      </c>
      <c r="GT97" s="656" t="s">
        <v>783</v>
      </c>
      <c r="GU97" s="656" t="s">
        <v>783</v>
      </c>
      <c r="GV97" s="656" t="s">
        <v>783</v>
      </c>
      <c r="GW97" s="656" t="s">
        <v>783</v>
      </c>
      <c r="GX97" s="656" t="s">
        <v>783</v>
      </c>
      <c r="GY97" s="656">
        <v>1649</v>
      </c>
      <c r="GZ97" s="656">
        <v>1.24</v>
      </c>
      <c r="HA97" s="656">
        <v>5</v>
      </c>
      <c r="HB97" s="656" t="s">
        <v>783</v>
      </c>
      <c r="HC97" s="656" t="s">
        <v>782</v>
      </c>
      <c r="HD97" s="656">
        <v>35</v>
      </c>
      <c r="HE97" s="656" t="s">
        <v>783</v>
      </c>
      <c r="HF97" s="656">
        <v>0</v>
      </c>
      <c r="HG97" s="656" t="s">
        <v>783</v>
      </c>
      <c r="HH97" s="656">
        <v>0</v>
      </c>
      <c r="HI97" s="656">
        <v>1</v>
      </c>
      <c r="HJ97" s="656">
        <v>45</v>
      </c>
      <c r="HK97" s="656" t="s">
        <v>784</v>
      </c>
      <c r="HL97" s="656" t="s">
        <v>785</v>
      </c>
      <c r="HM97" s="656" t="s">
        <v>783</v>
      </c>
      <c r="HN97" s="656" t="s">
        <v>783</v>
      </c>
      <c r="HO97" s="656" t="s">
        <v>783</v>
      </c>
      <c r="HP97" s="656" t="s">
        <v>783</v>
      </c>
      <c r="HQ97" s="656" t="s">
        <v>783</v>
      </c>
      <c r="HR97" s="656">
        <v>3979906</v>
      </c>
      <c r="HS97" s="656" t="s">
        <v>783</v>
      </c>
      <c r="HT97" s="656" t="s">
        <v>786</v>
      </c>
      <c r="HU97" s="656" t="s">
        <v>787</v>
      </c>
      <c r="HV97" s="656">
        <v>4</v>
      </c>
      <c r="HW97" s="656">
        <v>2016</v>
      </c>
      <c r="HX97" s="656">
        <v>63</v>
      </c>
      <c r="HY97" s="656">
        <v>0</v>
      </c>
      <c r="HZ97" s="656">
        <v>6547</v>
      </c>
      <c r="IA97" s="657">
        <v>42348.42765046296</v>
      </c>
      <c r="IB97" s="656" t="s">
        <v>788</v>
      </c>
      <c r="IC97" s="656">
        <v>3975428</v>
      </c>
      <c r="ID97" s="656">
        <v>2016</v>
      </c>
      <c r="IE97" s="656">
        <v>1712</v>
      </c>
      <c r="IF97" s="656" t="s">
        <v>783</v>
      </c>
      <c r="IG97" s="656" t="s">
        <v>783</v>
      </c>
      <c r="IH97" s="656" t="s">
        <v>783</v>
      </c>
      <c r="II97" s="656" t="s">
        <v>783</v>
      </c>
      <c r="IJ97" s="656" t="s">
        <v>783</v>
      </c>
      <c r="IK97" s="656" t="s">
        <v>783</v>
      </c>
      <c r="IL97" s="656" t="s">
        <v>783</v>
      </c>
      <c r="IM97" s="656" t="s">
        <v>783</v>
      </c>
      <c r="IN97" s="656" t="s">
        <v>783</v>
      </c>
      <c r="IO97" s="656">
        <v>1649</v>
      </c>
      <c r="IP97" s="657">
        <v>37477.354571759257</v>
      </c>
      <c r="IQ97" s="656">
        <v>2</v>
      </c>
      <c r="IR97" s="656" t="s">
        <v>793</v>
      </c>
      <c r="IS97" s="656">
        <v>3</v>
      </c>
      <c r="IT97" s="658">
        <v>41275</v>
      </c>
      <c r="IU97" s="656" t="s">
        <v>783</v>
      </c>
      <c r="IV97" s="656" t="s">
        <v>783</v>
      </c>
      <c r="IW97" s="656" t="s">
        <v>783</v>
      </c>
      <c r="IX97" s="656" t="s">
        <v>781</v>
      </c>
      <c r="IY97" s="656">
        <v>45</v>
      </c>
      <c r="IZ97" s="656" t="s">
        <v>789</v>
      </c>
      <c r="JA97" s="656" t="s">
        <v>783</v>
      </c>
      <c r="JB97" s="656" t="s">
        <v>783</v>
      </c>
      <c r="JC97" s="656" t="s">
        <v>783</v>
      </c>
      <c r="JD97" s="656">
        <v>329440</v>
      </c>
      <c r="JE97" s="656" t="s">
        <v>783</v>
      </c>
      <c r="JF97" s="656" t="s">
        <v>783</v>
      </c>
      <c r="JG97" s="656" t="s">
        <v>804</v>
      </c>
      <c r="JH97" s="656">
        <v>55</v>
      </c>
      <c r="JI97" s="656" t="s">
        <v>783</v>
      </c>
      <c r="JJ97" s="656" t="s">
        <v>783</v>
      </c>
      <c r="JK97" s="656" t="s">
        <v>783</v>
      </c>
      <c r="JL97" s="656" t="s">
        <v>790</v>
      </c>
      <c r="JM97" s="656">
        <v>4</v>
      </c>
      <c r="JN97" s="656">
        <v>3</v>
      </c>
      <c r="JO97" s="656" t="s">
        <v>783</v>
      </c>
      <c r="JP97" s="656">
        <v>10711928</v>
      </c>
      <c r="JQ97" s="656">
        <v>2011</v>
      </c>
      <c r="JR97" s="656">
        <v>3</v>
      </c>
      <c r="JS97" s="656" t="s">
        <v>783</v>
      </c>
      <c r="JT97" s="656" t="s">
        <v>783</v>
      </c>
      <c r="JU97" s="656" t="s">
        <v>885</v>
      </c>
      <c r="JV97" s="659">
        <v>6584.2824700000001</v>
      </c>
      <c r="JW97">
        <f>JV97</f>
        <v>6584.2824700000001</v>
      </c>
      <c r="JX97" s="225">
        <v>1.2470231950757575</v>
      </c>
    </row>
    <row r="98" spans="1:284" ht="16" thickBot="1">
      <c r="A98" s="905" t="s">
        <v>5</v>
      </c>
      <c r="B98" s="79">
        <f t="shared" si="132"/>
        <v>4</v>
      </c>
      <c r="C98" s="871" t="s">
        <v>28</v>
      </c>
      <c r="D98" s="249" t="s">
        <v>162</v>
      </c>
      <c r="E98" s="103" t="s">
        <v>158</v>
      </c>
      <c r="F98" s="888">
        <v>0.5</v>
      </c>
      <c r="G98" s="120">
        <f t="shared" si="131"/>
        <v>71.430000000000035</v>
      </c>
      <c r="H98" s="47">
        <v>0.5</v>
      </c>
      <c r="I98" s="2"/>
      <c r="J98" s="29"/>
      <c r="K98" s="18"/>
      <c r="L98" s="5"/>
      <c r="M98" s="71">
        <v>2</v>
      </c>
      <c r="N98" s="71">
        <v>2</v>
      </c>
      <c r="O98" s="70">
        <v>3</v>
      </c>
      <c r="P98" s="891">
        <f t="shared" si="171"/>
        <v>7</v>
      </c>
      <c r="Q98" s="897">
        <f t="shared" si="175"/>
        <v>12</v>
      </c>
      <c r="R98" s="51">
        <f t="shared" si="174"/>
        <v>0.5</v>
      </c>
      <c r="S98" s="3"/>
      <c r="T98" s="25"/>
      <c r="U98" s="219">
        <f t="shared" si="173"/>
        <v>0</v>
      </c>
      <c r="V98" s="219" t="s">
        <v>642</v>
      </c>
      <c r="W98" s="1042">
        <f t="shared" si="133"/>
        <v>0</v>
      </c>
      <c r="X98" s="537">
        <f t="shared" si="134"/>
        <v>19168.888888888891</v>
      </c>
      <c r="Y98" s="538">
        <f t="shared" si="135"/>
        <v>500</v>
      </c>
      <c r="Z98" s="1034">
        <f t="shared" si="136"/>
        <v>0</v>
      </c>
      <c r="AA98" s="883">
        <v>6</v>
      </c>
      <c r="AB98" s="270">
        <f t="shared" si="137"/>
        <v>10168.888888888889</v>
      </c>
      <c r="AC98" s="566">
        <v>0.25</v>
      </c>
      <c r="AD98" s="562">
        <f t="shared" si="138"/>
        <v>9000</v>
      </c>
      <c r="AE98" s="518"/>
      <c r="AF98" s="270">
        <f t="shared" si="139"/>
        <v>0</v>
      </c>
      <c r="AG98" s="270"/>
      <c r="AH98" s="562">
        <f t="shared" si="140"/>
        <v>0</v>
      </c>
      <c r="AI98" s="270"/>
      <c r="AJ98" s="228">
        <v>0</v>
      </c>
      <c r="AK98" s="902"/>
      <c r="AL98" s="902"/>
      <c r="AM98" s="18" t="str">
        <f t="shared" si="141"/>
        <v xml:space="preserve"> </v>
      </c>
      <c r="AN98" s="747" t="str">
        <f t="shared" si="142"/>
        <v xml:space="preserve"> </v>
      </c>
      <c r="AO98" s="4" t="str">
        <f t="shared" si="143"/>
        <v xml:space="preserve"> </v>
      </c>
      <c r="AP98" s="747" t="str">
        <f t="shared" si="144"/>
        <v xml:space="preserve"> </v>
      </c>
      <c r="AQ98" s="4" t="str">
        <f t="shared" si="145"/>
        <v xml:space="preserve"> </v>
      </c>
      <c r="AR98" s="747" t="str">
        <f t="shared" si="146"/>
        <v xml:space="preserve"> </v>
      </c>
      <c r="AS98" s="4" t="str">
        <f t="shared" si="147"/>
        <v xml:space="preserve"> </v>
      </c>
      <c r="AT98" s="747" t="str">
        <f t="shared" si="148"/>
        <v xml:space="preserve"> </v>
      </c>
      <c r="AU98" s="4" t="str">
        <f t="shared" si="149"/>
        <v xml:space="preserve"> </v>
      </c>
      <c r="AV98" s="747" t="str">
        <f t="shared" si="150"/>
        <v xml:space="preserve"> </v>
      </c>
      <c r="AW98" s="4" t="str">
        <f t="shared" si="151"/>
        <v xml:space="preserve"> </v>
      </c>
      <c r="AX98" s="747" t="str">
        <f t="shared" si="152"/>
        <v xml:space="preserve"> </v>
      </c>
      <c r="AY98" s="4" t="str">
        <f t="shared" si="153"/>
        <v xml:space="preserve"> </v>
      </c>
      <c r="AZ98" s="747" t="str">
        <f t="shared" si="154"/>
        <v xml:space="preserve"> </v>
      </c>
      <c r="BA98" s="4" t="str">
        <f t="shared" si="155"/>
        <v xml:space="preserve"> </v>
      </c>
      <c r="BB98" s="747" t="str">
        <f t="shared" si="156"/>
        <v xml:space="preserve"> </v>
      </c>
      <c r="BC98" s="4" t="str">
        <f t="shared" si="157"/>
        <v xml:space="preserve"> </v>
      </c>
      <c r="BD98" s="747" t="str">
        <f t="shared" si="158"/>
        <v xml:space="preserve"> </v>
      </c>
      <c r="BE98" s="4" t="str">
        <f t="shared" si="159"/>
        <v xml:space="preserve"> </v>
      </c>
      <c r="BF98" s="747" t="str">
        <f t="shared" si="160"/>
        <v xml:space="preserve"> </v>
      </c>
      <c r="BG98" s="4" t="str">
        <f t="shared" si="161"/>
        <v xml:space="preserve"> </v>
      </c>
      <c r="BH98" s="747" t="str">
        <f t="shared" si="162"/>
        <v xml:space="preserve"> </v>
      </c>
      <c r="BI98" s="4" t="str">
        <f t="shared" si="163"/>
        <v xml:space="preserve"> </v>
      </c>
      <c r="BJ98" s="747" t="str">
        <f t="shared" si="164"/>
        <v xml:space="preserve"> </v>
      </c>
      <c r="BK98" s="4" t="str">
        <f t="shared" si="165"/>
        <v xml:space="preserve"> </v>
      </c>
      <c r="BL98" s="747" t="str">
        <f t="shared" si="166"/>
        <v xml:space="preserve"> </v>
      </c>
      <c r="BM98" s="4" t="str">
        <f t="shared" si="167"/>
        <v xml:space="preserve"> </v>
      </c>
      <c r="BN98" s="747" t="str">
        <f t="shared" si="168"/>
        <v xml:space="preserve"> </v>
      </c>
      <c r="BO98" s="4" t="str">
        <f t="shared" si="169"/>
        <v xml:space="preserve"> </v>
      </c>
      <c r="BP98" s="747" t="str">
        <f t="shared" si="170"/>
        <v xml:space="preserve"> </v>
      </c>
      <c r="BQ98" s="133" t="s">
        <v>222</v>
      </c>
      <c r="BR98" s="133"/>
      <c r="BS98" s="389"/>
      <c r="BT98" s="389"/>
      <c r="BU98" s="389"/>
      <c r="BV98" s="389"/>
      <c r="BW98" s="389"/>
      <c r="BX98" s="389"/>
      <c r="BY98" s="389"/>
      <c r="BZ98" s="389"/>
      <c r="CA98" s="389"/>
      <c r="CB98" s="163">
        <f t="shared" si="130"/>
        <v>0</v>
      </c>
      <c r="CC98" s="389"/>
      <c r="CD98" s="389"/>
      <c r="CE98" s="389"/>
      <c r="CF98" s="389"/>
      <c r="CG98" s="389"/>
      <c r="CH98" s="389"/>
      <c r="CI98" s="389"/>
      <c r="CJ98" s="389"/>
      <c r="CK98" s="389"/>
      <c r="CL98" s="389"/>
      <c r="CM98" s="389"/>
      <c r="CN98" s="389"/>
      <c r="CO98" s="389"/>
      <c r="CP98" s="389"/>
      <c r="CQ98" s="389"/>
      <c r="CR98" s="389"/>
      <c r="CS98" s="389"/>
      <c r="CT98" s="389"/>
      <c r="CU98" s="389"/>
      <c r="CV98" s="389"/>
      <c r="CW98" s="389"/>
      <c r="CX98" s="389"/>
      <c r="CY98" s="389"/>
      <c r="CZ98" s="389"/>
      <c r="DA98" s="389"/>
      <c r="DB98" s="389"/>
      <c r="DC98" s="389"/>
      <c r="DD98" s="389"/>
      <c r="DE98" s="389"/>
      <c r="DF98" s="389"/>
      <c r="DG98" s="389"/>
      <c r="DH98" s="389"/>
      <c r="DI98" s="389"/>
      <c r="DJ98" s="389"/>
      <c r="DK98" s="389"/>
      <c r="DL98" s="389"/>
      <c r="DM98" s="389"/>
      <c r="DN98" s="389"/>
      <c r="DO98" s="389"/>
      <c r="DP98" s="389"/>
      <c r="DQ98" s="389"/>
      <c r="DR98" s="389"/>
      <c r="DS98" s="389"/>
      <c r="DT98" s="389"/>
      <c r="DU98" s="389"/>
      <c r="DV98" s="389"/>
      <c r="DW98" s="389"/>
      <c r="DX98" s="389"/>
      <c r="DY98" s="389"/>
      <c r="DZ98" s="389"/>
      <c r="EA98" s="389"/>
      <c r="EB98" s="389"/>
      <c r="EC98" s="389"/>
      <c r="ED98" s="389"/>
      <c r="EE98" s="389"/>
      <c r="EF98" s="389"/>
      <c r="EG98" s="389"/>
      <c r="EH98" s="389"/>
      <c r="EI98" s="389"/>
      <c r="EJ98" s="389"/>
      <c r="EK98" s="389"/>
      <c r="EL98" s="389"/>
      <c r="EM98" s="389"/>
      <c r="EN98" s="389"/>
      <c r="EO98" s="389"/>
      <c r="EP98" s="389"/>
      <c r="EQ98" s="389"/>
      <c r="ER98" s="389"/>
      <c r="ES98" s="389"/>
      <c r="ET98" s="389"/>
      <c r="EU98" s="389"/>
      <c r="EV98" s="389"/>
      <c r="EW98" s="389"/>
      <c r="EX98" s="389"/>
      <c r="EY98" s="389"/>
      <c r="EZ98" s="389"/>
      <c r="FA98" s="389"/>
      <c r="FB98" s="389"/>
      <c r="FC98" s="389"/>
      <c r="FD98" s="389"/>
      <c r="FE98" s="389"/>
      <c r="FF98" s="389"/>
      <c r="FG98" s="389"/>
      <c r="FH98" s="389"/>
      <c r="FI98" s="389"/>
      <c r="FJ98" s="389"/>
      <c r="FK98" s="389"/>
      <c r="FL98" s="389"/>
      <c r="FM98" s="389"/>
      <c r="FN98" s="389"/>
      <c r="FO98" s="389"/>
      <c r="FP98" s="389"/>
      <c r="FQ98" s="389"/>
      <c r="FR98" s="389"/>
      <c r="FS98" s="389"/>
      <c r="FT98" s="389"/>
      <c r="FU98" s="389"/>
      <c r="FV98" s="389"/>
      <c r="FW98" s="389"/>
      <c r="FX98" s="666" t="s">
        <v>465</v>
      </c>
      <c r="FY98" s="667">
        <v>12</v>
      </c>
      <c r="FZ98" s="667">
        <v>30289503</v>
      </c>
      <c r="GA98" s="667">
        <v>55</v>
      </c>
      <c r="GB98" s="667" t="s">
        <v>798</v>
      </c>
      <c r="GC98" s="667">
        <v>18</v>
      </c>
      <c r="GD98" s="667">
        <v>1998</v>
      </c>
      <c r="GE98" s="667">
        <v>1</v>
      </c>
      <c r="GF98" s="667" t="s">
        <v>780</v>
      </c>
      <c r="GG98" s="667">
        <v>5</v>
      </c>
      <c r="GH98" s="667">
        <v>1</v>
      </c>
      <c r="GI98" s="667" t="s">
        <v>780</v>
      </c>
      <c r="GJ98" s="667">
        <v>5</v>
      </c>
      <c r="GK98" s="667" t="s">
        <v>781</v>
      </c>
      <c r="GL98" s="667" t="s">
        <v>782</v>
      </c>
      <c r="GM98" s="667">
        <v>100</v>
      </c>
      <c r="GN98" s="667" t="s">
        <v>783</v>
      </c>
      <c r="GO98" s="667">
        <v>0</v>
      </c>
      <c r="GP98" s="667">
        <v>0</v>
      </c>
      <c r="GQ98" s="667">
        <v>4</v>
      </c>
      <c r="GR98" s="667">
        <v>2</v>
      </c>
      <c r="GS98" s="667">
        <v>7</v>
      </c>
      <c r="GT98" s="667" t="s">
        <v>783</v>
      </c>
      <c r="GU98" s="667" t="s">
        <v>783</v>
      </c>
      <c r="GV98" s="667" t="s">
        <v>783</v>
      </c>
      <c r="GW98" s="667" t="s">
        <v>783</v>
      </c>
      <c r="GX98" s="667" t="s">
        <v>783</v>
      </c>
      <c r="GY98" s="667">
        <v>1649</v>
      </c>
      <c r="GZ98" s="667">
        <v>0.14000000000000001</v>
      </c>
      <c r="HA98" s="667">
        <v>5</v>
      </c>
      <c r="HB98" s="667" t="s">
        <v>783</v>
      </c>
      <c r="HC98" s="667" t="s">
        <v>782</v>
      </c>
      <c r="HD98" s="667">
        <v>35</v>
      </c>
      <c r="HE98" s="667" t="s">
        <v>783</v>
      </c>
      <c r="HF98" s="667">
        <v>0</v>
      </c>
      <c r="HG98" s="667" t="s">
        <v>783</v>
      </c>
      <c r="HH98" s="667">
        <v>0</v>
      </c>
      <c r="HI98" s="667">
        <v>1</v>
      </c>
      <c r="HJ98" s="667">
        <v>45</v>
      </c>
      <c r="HK98" s="667" t="s">
        <v>784</v>
      </c>
      <c r="HL98" s="667" t="s">
        <v>785</v>
      </c>
      <c r="HM98" s="667" t="s">
        <v>783</v>
      </c>
      <c r="HN98" s="667" t="s">
        <v>783</v>
      </c>
      <c r="HO98" s="667" t="s">
        <v>783</v>
      </c>
      <c r="HP98" s="667" t="s">
        <v>783</v>
      </c>
      <c r="HQ98" s="667" t="s">
        <v>783</v>
      </c>
      <c r="HR98" s="667">
        <v>3979001</v>
      </c>
      <c r="HS98" s="667" t="s">
        <v>783</v>
      </c>
      <c r="HT98" s="667" t="s">
        <v>786</v>
      </c>
      <c r="HU98" s="667" t="s">
        <v>787</v>
      </c>
      <c r="HV98" s="667">
        <v>4</v>
      </c>
      <c r="HW98" s="667">
        <v>2014</v>
      </c>
      <c r="HX98" s="667">
        <v>63</v>
      </c>
      <c r="HY98" s="667">
        <v>0</v>
      </c>
      <c r="HZ98" s="667">
        <v>739</v>
      </c>
      <c r="IA98" s="668">
        <v>41697.500081018516</v>
      </c>
      <c r="IB98" s="667" t="s">
        <v>788</v>
      </c>
      <c r="IC98" s="667">
        <v>3974523</v>
      </c>
      <c r="ID98" s="667">
        <v>2014</v>
      </c>
      <c r="IE98" s="667">
        <v>1712</v>
      </c>
      <c r="IF98" s="667" t="s">
        <v>783</v>
      </c>
      <c r="IG98" s="667" t="s">
        <v>783</v>
      </c>
      <c r="IH98" s="667" t="s">
        <v>783</v>
      </c>
      <c r="II98" s="667" t="s">
        <v>783</v>
      </c>
      <c r="IJ98" s="667" t="s">
        <v>783</v>
      </c>
      <c r="IK98" s="667" t="s">
        <v>783</v>
      </c>
      <c r="IL98" s="667" t="s">
        <v>783</v>
      </c>
      <c r="IM98" s="667" t="s">
        <v>783</v>
      </c>
      <c r="IN98" s="667" t="s">
        <v>783</v>
      </c>
      <c r="IO98" s="667">
        <v>1649</v>
      </c>
      <c r="IP98" s="668">
        <v>37477.354571759257</v>
      </c>
      <c r="IQ98" s="667">
        <v>2</v>
      </c>
      <c r="IR98" s="667" t="s">
        <v>793</v>
      </c>
      <c r="IS98" s="667">
        <v>7</v>
      </c>
      <c r="IT98" s="669">
        <v>41275</v>
      </c>
      <c r="IU98" s="667" t="s">
        <v>783</v>
      </c>
      <c r="IV98" s="667" t="s">
        <v>783</v>
      </c>
      <c r="IW98" s="667" t="s">
        <v>783</v>
      </c>
      <c r="IX98" s="667" t="s">
        <v>781</v>
      </c>
      <c r="IY98" s="667">
        <v>45</v>
      </c>
      <c r="IZ98" s="667" t="s">
        <v>789</v>
      </c>
      <c r="JA98" s="667" t="s">
        <v>783</v>
      </c>
      <c r="JB98" s="667" t="s">
        <v>783</v>
      </c>
      <c r="JC98" s="667" t="s">
        <v>783</v>
      </c>
      <c r="JD98" s="667">
        <v>329441</v>
      </c>
      <c r="JE98" s="667" t="s">
        <v>783</v>
      </c>
      <c r="JF98" s="667" t="s">
        <v>783</v>
      </c>
      <c r="JG98" s="667" t="s">
        <v>799</v>
      </c>
      <c r="JH98" s="667">
        <v>55</v>
      </c>
      <c r="JI98" s="667" t="s">
        <v>783</v>
      </c>
      <c r="JJ98" s="667" t="s">
        <v>783</v>
      </c>
      <c r="JK98" s="667" t="s">
        <v>783</v>
      </c>
      <c r="JL98" s="667" t="s">
        <v>790</v>
      </c>
      <c r="JM98" s="667">
        <v>4</v>
      </c>
      <c r="JN98" s="667">
        <v>3</v>
      </c>
      <c r="JO98" s="667" t="s">
        <v>783</v>
      </c>
      <c r="JP98" s="667" t="s">
        <v>783</v>
      </c>
      <c r="JQ98" s="667" t="s">
        <v>783</v>
      </c>
      <c r="JR98" s="667" t="s">
        <v>783</v>
      </c>
      <c r="JS98" s="667" t="s">
        <v>783</v>
      </c>
      <c r="JT98" s="667" t="s">
        <v>783</v>
      </c>
      <c r="JU98" s="667" t="s">
        <v>886</v>
      </c>
      <c r="JV98" s="670">
        <v>741.14919399999997</v>
      </c>
      <c r="JX98" s="225"/>
    </row>
    <row r="99" spans="1:284" ht="16" thickBot="1">
      <c r="A99" s="905" t="s">
        <v>5</v>
      </c>
      <c r="B99" s="79">
        <f t="shared" si="132"/>
        <v>4</v>
      </c>
      <c r="C99" s="871" t="s">
        <v>88</v>
      </c>
      <c r="D99" s="249" t="s">
        <v>162</v>
      </c>
      <c r="E99" s="103" t="s">
        <v>25</v>
      </c>
      <c r="F99" s="888">
        <v>0.34</v>
      </c>
      <c r="G99" s="120">
        <f t="shared" si="131"/>
        <v>71.770000000000039</v>
      </c>
      <c r="H99" s="50">
        <v>0.34</v>
      </c>
      <c r="I99" s="2"/>
      <c r="J99" s="29"/>
      <c r="K99" s="18"/>
      <c r="L99" s="5"/>
      <c r="M99" s="71">
        <v>3</v>
      </c>
      <c r="N99" s="71">
        <v>2</v>
      </c>
      <c r="O99" s="70">
        <v>2</v>
      </c>
      <c r="P99" s="891">
        <f t="shared" si="171"/>
        <v>7</v>
      </c>
      <c r="Q99" s="897">
        <f t="shared" si="175"/>
        <v>12</v>
      </c>
      <c r="R99" s="51">
        <f t="shared" si="174"/>
        <v>0.34</v>
      </c>
      <c r="S99" s="547"/>
      <c r="T99" s="25"/>
      <c r="U99" s="219">
        <f t="shared" si="173"/>
        <v>0</v>
      </c>
      <c r="V99" s="219" t="s">
        <v>642</v>
      </c>
      <c r="W99" s="1042">
        <f t="shared" si="133"/>
        <v>0</v>
      </c>
      <c r="X99" s="537">
        <f t="shared" si="134"/>
        <v>0</v>
      </c>
      <c r="Y99" s="538">
        <f t="shared" si="135"/>
        <v>0</v>
      </c>
      <c r="Z99" s="1034">
        <f t="shared" si="136"/>
        <v>0</v>
      </c>
      <c r="AA99" s="883"/>
      <c r="AB99" s="270">
        <f t="shared" si="137"/>
        <v>0</v>
      </c>
      <c r="AC99" s="553"/>
      <c r="AD99" s="562">
        <f t="shared" si="138"/>
        <v>0</v>
      </c>
      <c r="AE99" s="518"/>
      <c r="AF99" s="270">
        <f t="shared" si="139"/>
        <v>0</v>
      </c>
      <c r="AG99" s="270"/>
      <c r="AH99" s="562">
        <f t="shared" si="140"/>
        <v>0</v>
      </c>
      <c r="AI99" s="270"/>
      <c r="AJ99" s="228">
        <v>0</v>
      </c>
      <c r="AK99" s="902"/>
      <c r="AL99" s="902"/>
      <c r="AM99" s="18" t="str">
        <f t="shared" si="141"/>
        <v xml:space="preserve"> </v>
      </c>
      <c r="AN99" s="747" t="str">
        <f t="shared" si="142"/>
        <v xml:space="preserve"> </v>
      </c>
      <c r="AO99" s="4" t="str">
        <f t="shared" si="143"/>
        <v xml:space="preserve"> </v>
      </c>
      <c r="AP99" s="747" t="str">
        <f t="shared" si="144"/>
        <v xml:space="preserve"> </v>
      </c>
      <c r="AQ99" s="4" t="str">
        <f t="shared" si="145"/>
        <v xml:space="preserve"> </v>
      </c>
      <c r="AR99" s="747" t="str">
        <f t="shared" si="146"/>
        <v xml:space="preserve"> </v>
      </c>
      <c r="AS99" s="4" t="str">
        <f t="shared" si="147"/>
        <v xml:space="preserve"> </v>
      </c>
      <c r="AT99" s="747" t="str">
        <f t="shared" si="148"/>
        <v xml:space="preserve"> </v>
      </c>
      <c r="AU99" s="4" t="str">
        <f t="shared" si="149"/>
        <v xml:space="preserve"> </v>
      </c>
      <c r="AV99" s="747" t="str">
        <f t="shared" si="150"/>
        <v xml:space="preserve"> </v>
      </c>
      <c r="AW99" s="4" t="str">
        <f t="shared" si="151"/>
        <v xml:space="preserve"> </v>
      </c>
      <c r="AX99" s="747" t="str">
        <f t="shared" si="152"/>
        <v xml:space="preserve"> </v>
      </c>
      <c r="AY99" s="4" t="str">
        <f t="shared" si="153"/>
        <v xml:space="preserve"> </v>
      </c>
      <c r="AZ99" s="747" t="str">
        <f t="shared" si="154"/>
        <v xml:space="preserve"> </v>
      </c>
      <c r="BA99" s="4" t="str">
        <f t="shared" si="155"/>
        <v xml:space="preserve"> </v>
      </c>
      <c r="BB99" s="747" t="str">
        <f t="shared" si="156"/>
        <v xml:space="preserve"> </v>
      </c>
      <c r="BC99" s="4" t="str">
        <f t="shared" si="157"/>
        <v xml:space="preserve"> </v>
      </c>
      <c r="BD99" s="747" t="str">
        <f t="shared" si="158"/>
        <v xml:space="preserve"> </v>
      </c>
      <c r="BE99" s="4" t="str">
        <f t="shared" si="159"/>
        <v xml:space="preserve"> </v>
      </c>
      <c r="BF99" s="747" t="str">
        <f t="shared" si="160"/>
        <v xml:space="preserve"> </v>
      </c>
      <c r="BG99" s="4" t="str">
        <f t="shared" si="161"/>
        <v xml:space="preserve"> </v>
      </c>
      <c r="BH99" s="747" t="str">
        <f t="shared" si="162"/>
        <v xml:space="preserve"> </v>
      </c>
      <c r="BI99" s="4" t="str">
        <f t="shared" si="163"/>
        <v xml:space="preserve"> </v>
      </c>
      <c r="BJ99" s="747" t="str">
        <f t="shared" si="164"/>
        <v xml:space="preserve"> </v>
      </c>
      <c r="BK99" s="4" t="str">
        <f t="shared" si="165"/>
        <v xml:space="preserve"> </v>
      </c>
      <c r="BL99" s="747" t="str">
        <f t="shared" si="166"/>
        <v xml:space="preserve"> </v>
      </c>
      <c r="BM99" s="4" t="str">
        <f t="shared" si="167"/>
        <v xml:space="preserve"> </v>
      </c>
      <c r="BN99" s="747" t="str">
        <f t="shared" si="168"/>
        <v xml:space="preserve"> </v>
      </c>
      <c r="BO99" s="4" t="str">
        <f t="shared" si="169"/>
        <v xml:space="preserve"> </v>
      </c>
      <c r="BP99" s="747" t="str">
        <f t="shared" si="170"/>
        <v xml:space="preserve"> </v>
      </c>
      <c r="BQ99" s="133" t="s">
        <v>208</v>
      </c>
      <c r="BR99" s="133"/>
      <c r="BS99" s="389"/>
      <c r="BT99" s="389"/>
      <c r="BU99" s="389"/>
      <c r="BV99" s="389"/>
      <c r="BW99" s="389"/>
      <c r="BX99" s="389"/>
      <c r="BY99" s="389"/>
      <c r="BZ99" s="389"/>
      <c r="CA99" s="389"/>
      <c r="CB99" s="163">
        <f t="shared" si="130"/>
        <v>0</v>
      </c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89"/>
      <c r="EF99" s="389"/>
      <c r="EG99" s="389"/>
      <c r="EH99" s="389"/>
      <c r="EI99" s="389"/>
      <c r="EJ99" s="389"/>
      <c r="EK99" s="389"/>
      <c r="EL99" s="389"/>
      <c r="EM99" s="389"/>
      <c r="EN99" s="389"/>
      <c r="EO99" s="389"/>
      <c r="EP99" s="389"/>
      <c r="EQ99" s="389"/>
      <c r="ER99" s="389"/>
      <c r="ES99" s="389"/>
      <c r="ET99" s="389"/>
      <c r="EU99" s="389"/>
      <c r="EV99" s="389"/>
      <c r="EW99" s="389"/>
      <c r="EX99" s="389"/>
      <c r="EY99" s="389"/>
      <c r="EZ99" s="389"/>
      <c r="FA99" s="389"/>
      <c r="FB99" s="389"/>
      <c r="FC99" s="389"/>
      <c r="FD99" s="389"/>
      <c r="FE99" s="389"/>
      <c r="FF99" s="389"/>
      <c r="FG99" s="389"/>
      <c r="FH99" s="389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625" t="s">
        <v>465</v>
      </c>
      <c r="FY99" s="626">
        <v>148</v>
      </c>
      <c r="FZ99" s="626">
        <v>30289502</v>
      </c>
      <c r="GA99" s="626">
        <v>55</v>
      </c>
      <c r="GB99" s="626" t="s">
        <v>798</v>
      </c>
      <c r="GC99" s="626">
        <v>18</v>
      </c>
      <c r="GD99" s="626">
        <v>1998</v>
      </c>
      <c r="GE99" s="626">
        <v>1</v>
      </c>
      <c r="GF99" s="626" t="s">
        <v>780</v>
      </c>
      <c r="GG99" s="626">
        <v>1</v>
      </c>
      <c r="GH99" s="626">
        <v>1</v>
      </c>
      <c r="GI99" s="626" t="s">
        <v>780</v>
      </c>
      <c r="GJ99" s="626">
        <v>1</v>
      </c>
      <c r="GK99" s="626" t="s">
        <v>781</v>
      </c>
      <c r="GL99" s="626" t="s">
        <v>782</v>
      </c>
      <c r="GM99" s="626">
        <v>66</v>
      </c>
      <c r="GN99" s="626" t="s">
        <v>783</v>
      </c>
      <c r="GO99" s="626">
        <v>0</v>
      </c>
      <c r="GP99" s="626">
        <v>0</v>
      </c>
      <c r="GQ99" s="626">
        <v>4</v>
      </c>
      <c r="GR99" s="626">
        <v>2</v>
      </c>
      <c r="GS99" s="626">
        <v>7</v>
      </c>
      <c r="GT99" s="626" t="s">
        <v>783</v>
      </c>
      <c r="GU99" s="626" t="s">
        <v>783</v>
      </c>
      <c r="GV99" s="626" t="s">
        <v>783</v>
      </c>
      <c r="GW99" s="626" t="s">
        <v>783</v>
      </c>
      <c r="GX99" s="626" t="s">
        <v>783</v>
      </c>
      <c r="GY99" s="626">
        <v>1649</v>
      </c>
      <c r="GZ99" s="626">
        <v>1.56</v>
      </c>
      <c r="HA99" s="626">
        <v>5</v>
      </c>
      <c r="HB99" s="626" t="s">
        <v>783</v>
      </c>
      <c r="HC99" s="626" t="s">
        <v>782</v>
      </c>
      <c r="HD99" s="626">
        <v>35</v>
      </c>
      <c r="HE99" s="626" t="s">
        <v>783</v>
      </c>
      <c r="HF99" s="626">
        <v>0</v>
      </c>
      <c r="HG99" s="626" t="s">
        <v>783</v>
      </c>
      <c r="HH99" s="626">
        <v>0</v>
      </c>
      <c r="HI99" s="626">
        <v>1</v>
      </c>
      <c r="HJ99" s="626">
        <v>45</v>
      </c>
      <c r="HK99" s="626" t="s">
        <v>784</v>
      </c>
      <c r="HL99" s="626" t="s">
        <v>785</v>
      </c>
      <c r="HM99" s="626" t="s">
        <v>783</v>
      </c>
      <c r="HN99" s="626" t="s">
        <v>783</v>
      </c>
      <c r="HO99" s="626" t="s">
        <v>783</v>
      </c>
      <c r="HP99" s="626" t="s">
        <v>783</v>
      </c>
      <c r="HQ99" s="626" t="s">
        <v>783</v>
      </c>
      <c r="HR99" s="626">
        <v>3979001</v>
      </c>
      <c r="HS99" s="626" t="s">
        <v>783</v>
      </c>
      <c r="HT99" s="626" t="s">
        <v>786</v>
      </c>
      <c r="HU99" s="626" t="s">
        <v>787</v>
      </c>
      <c r="HV99" s="626">
        <v>4</v>
      </c>
      <c r="HW99" s="626">
        <v>2014</v>
      </c>
      <c r="HX99" s="626">
        <v>63</v>
      </c>
      <c r="HY99" s="626">
        <v>739</v>
      </c>
      <c r="HZ99" s="626">
        <v>8976</v>
      </c>
      <c r="IA99" s="627">
        <v>41697.500081018516</v>
      </c>
      <c r="IB99" s="626" t="s">
        <v>788</v>
      </c>
      <c r="IC99" s="626">
        <v>3974523</v>
      </c>
      <c r="ID99" s="626">
        <v>2014</v>
      </c>
      <c r="IE99" s="626">
        <v>1712</v>
      </c>
      <c r="IF99" s="626" t="s">
        <v>783</v>
      </c>
      <c r="IG99" s="626" t="s">
        <v>783</v>
      </c>
      <c r="IH99" s="626" t="s">
        <v>783</v>
      </c>
      <c r="II99" s="626" t="s">
        <v>783</v>
      </c>
      <c r="IJ99" s="626" t="s">
        <v>783</v>
      </c>
      <c r="IK99" s="626" t="s">
        <v>783</v>
      </c>
      <c r="IL99" s="626" t="s">
        <v>783</v>
      </c>
      <c r="IM99" s="626" t="s">
        <v>783</v>
      </c>
      <c r="IN99" s="626" t="s">
        <v>783</v>
      </c>
      <c r="IO99" s="626">
        <v>1649</v>
      </c>
      <c r="IP99" s="627">
        <v>37477.354571759257</v>
      </c>
      <c r="IQ99" s="626">
        <v>2</v>
      </c>
      <c r="IR99" s="626" t="s">
        <v>793</v>
      </c>
      <c r="IS99" s="626">
        <v>7</v>
      </c>
      <c r="IT99" s="665">
        <v>41275</v>
      </c>
      <c r="IU99" s="626" t="s">
        <v>783</v>
      </c>
      <c r="IV99" s="626" t="s">
        <v>783</v>
      </c>
      <c r="IW99" s="626" t="s">
        <v>783</v>
      </c>
      <c r="IX99" s="626" t="s">
        <v>781</v>
      </c>
      <c r="IY99" s="626">
        <v>45</v>
      </c>
      <c r="IZ99" s="626" t="s">
        <v>789</v>
      </c>
      <c r="JA99" s="626" t="s">
        <v>783</v>
      </c>
      <c r="JB99" s="626" t="s">
        <v>783</v>
      </c>
      <c r="JC99" s="626" t="s">
        <v>783</v>
      </c>
      <c r="JD99" s="626">
        <v>329441</v>
      </c>
      <c r="JE99" s="626" t="s">
        <v>783</v>
      </c>
      <c r="JF99" s="626" t="s">
        <v>783</v>
      </c>
      <c r="JG99" s="626" t="s">
        <v>799</v>
      </c>
      <c r="JH99" s="626">
        <v>55</v>
      </c>
      <c r="JI99" s="626" t="s">
        <v>783</v>
      </c>
      <c r="JJ99" s="626" t="s">
        <v>783</v>
      </c>
      <c r="JK99" s="626" t="s">
        <v>783</v>
      </c>
      <c r="JL99" s="626" t="s">
        <v>790</v>
      </c>
      <c r="JM99" s="626">
        <v>4</v>
      </c>
      <c r="JN99" s="626">
        <v>3</v>
      </c>
      <c r="JO99" s="626" t="s">
        <v>783</v>
      </c>
      <c r="JP99" s="626" t="s">
        <v>783</v>
      </c>
      <c r="JQ99" s="626" t="s">
        <v>783</v>
      </c>
      <c r="JR99" s="626" t="s">
        <v>783</v>
      </c>
      <c r="JS99" s="626" t="s">
        <v>783</v>
      </c>
      <c r="JT99" s="626" t="s">
        <v>783</v>
      </c>
      <c r="JU99" s="626" t="s">
        <v>887</v>
      </c>
      <c r="JV99" s="628">
        <v>8260.9921030000005</v>
      </c>
      <c r="JW99">
        <f>SUM(JV98:JV99)</f>
        <v>9002.1412970000001</v>
      </c>
      <c r="JX99" s="225">
        <v>1.7049510032196971</v>
      </c>
    </row>
    <row r="100" spans="1:284" ht="16" thickBot="1">
      <c r="A100" s="905" t="s">
        <v>5</v>
      </c>
      <c r="B100" s="79">
        <f t="shared" si="132"/>
        <v>4</v>
      </c>
      <c r="C100" s="871" t="s">
        <v>78</v>
      </c>
      <c r="D100" s="249" t="s">
        <v>141</v>
      </c>
      <c r="E100" s="103" t="s">
        <v>128</v>
      </c>
      <c r="F100" s="888">
        <v>0.8</v>
      </c>
      <c r="G100" s="120">
        <f t="shared" si="131"/>
        <v>72.570000000000036</v>
      </c>
      <c r="H100" s="49">
        <v>0.8</v>
      </c>
      <c r="I100" s="2"/>
      <c r="J100" s="29"/>
      <c r="K100" s="18"/>
      <c r="L100" s="5"/>
      <c r="M100" s="71">
        <v>3</v>
      </c>
      <c r="N100" s="71">
        <v>1</v>
      </c>
      <c r="O100" s="70">
        <v>3</v>
      </c>
      <c r="P100" s="891">
        <f t="shared" si="171"/>
        <v>7</v>
      </c>
      <c r="Q100" s="897">
        <f t="shared" si="175"/>
        <v>9</v>
      </c>
      <c r="R100" s="51">
        <f t="shared" si="174"/>
        <v>0.8</v>
      </c>
      <c r="S100" s="3"/>
      <c r="T100" s="25"/>
      <c r="U100" s="219">
        <f t="shared" si="173"/>
        <v>0</v>
      </c>
      <c r="V100" s="219" t="s">
        <v>642</v>
      </c>
      <c r="W100" s="1042">
        <f t="shared" si="133"/>
        <v>0</v>
      </c>
      <c r="X100" s="537">
        <f t="shared" si="134"/>
        <v>30670.222222222226</v>
      </c>
      <c r="Y100" s="538">
        <f t="shared" si="135"/>
        <v>500</v>
      </c>
      <c r="Z100" s="1034">
        <f t="shared" si="136"/>
        <v>0</v>
      </c>
      <c r="AA100" s="883">
        <v>6</v>
      </c>
      <c r="AB100" s="270">
        <f t="shared" si="137"/>
        <v>16270.222222222224</v>
      </c>
      <c r="AC100" s="566">
        <v>0.25</v>
      </c>
      <c r="AD100" s="562">
        <f t="shared" si="138"/>
        <v>14400</v>
      </c>
      <c r="AE100" s="518"/>
      <c r="AF100" s="270">
        <f t="shared" si="139"/>
        <v>0</v>
      </c>
      <c r="AG100" s="270"/>
      <c r="AH100" s="562">
        <f t="shared" si="140"/>
        <v>0</v>
      </c>
      <c r="AI100" s="270"/>
      <c r="AJ100" s="228">
        <v>0</v>
      </c>
      <c r="AK100" s="902"/>
      <c r="AL100" s="902"/>
      <c r="AM100" s="18" t="str">
        <f t="shared" si="141"/>
        <v xml:space="preserve"> </v>
      </c>
      <c r="AN100" s="747" t="str">
        <f t="shared" si="142"/>
        <v xml:space="preserve"> </v>
      </c>
      <c r="AO100" s="4" t="str">
        <f t="shared" si="143"/>
        <v xml:space="preserve"> </v>
      </c>
      <c r="AP100" s="747" t="str">
        <f t="shared" si="144"/>
        <v xml:space="preserve"> </v>
      </c>
      <c r="AQ100" s="4" t="str">
        <f t="shared" si="145"/>
        <v xml:space="preserve"> </v>
      </c>
      <c r="AR100" s="747" t="str">
        <f t="shared" si="146"/>
        <v xml:space="preserve"> </v>
      </c>
      <c r="AS100" s="4" t="str">
        <f t="shared" si="147"/>
        <v xml:space="preserve"> </v>
      </c>
      <c r="AT100" s="747" t="str">
        <f t="shared" si="148"/>
        <v xml:space="preserve"> </v>
      </c>
      <c r="AU100" s="4" t="str">
        <f t="shared" si="149"/>
        <v xml:space="preserve"> </v>
      </c>
      <c r="AV100" s="747" t="str">
        <f t="shared" si="150"/>
        <v xml:space="preserve"> </v>
      </c>
      <c r="AW100" s="4" t="str">
        <f t="shared" si="151"/>
        <v xml:space="preserve"> </v>
      </c>
      <c r="AX100" s="747" t="str">
        <f t="shared" si="152"/>
        <v xml:space="preserve"> </v>
      </c>
      <c r="AY100" s="4" t="str">
        <f t="shared" si="153"/>
        <v xml:space="preserve"> </v>
      </c>
      <c r="AZ100" s="747" t="str">
        <f t="shared" si="154"/>
        <v xml:space="preserve"> </v>
      </c>
      <c r="BA100" s="4" t="str">
        <f t="shared" si="155"/>
        <v xml:space="preserve"> </v>
      </c>
      <c r="BB100" s="747" t="str">
        <f t="shared" si="156"/>
        <v xml:space="preserve"> </v>
      </c>
      <c r="BC100" s="4" t="str">
        <f t="shared" si="157"/>
        <v xml:space="preserve"> </v>
      </c>
      <c r="BD100" s="747" t="str">
        <f t="shared" si="158"/>
        <v xml:space="preserve"> </v>
      </c>
      <c r="BE100" s="4" t="str">
        <f t="shared" si="159"/>
        <v xml:space="preserve"> </v>
      </c>
      <c r="BF100" s="747" t="str">
        <f t="shared" si="160"/>
        <v xml:space="preserve"> </v>
      </c>
      <c r="BG100" s="4" t="str">
        <f t="shared" si="161"/>
        <v xml:space="preserve"> </v>
      </c>
      <c r="BH100" s="747" t="str">
        <f t="shared" si="162"/>
        <v xml:space="preserve"> </v>
      </c>
      <c r="BI100" s="4" t="str">
        <f t="shared" si="163"/>
        <v xml:space="preserve"> </v>
      </c>
      <c r="BJ100" s="747" t="str">
        <f t="shared" si="164"/>
        <v xml:space="preserve"> </v>
      </c>
      <c r="BK100" s="4" t="str">
        <f t="shared" si="165"/>
        <v xml:space="preserve"> </v>
      </c>
      <c r="BL100" s="747" t="str">
        <f t="shared" si="166"/>
        <v xml:space="preserve"> </v>
      </c>
      <c r="BM100" s="4" t="str">
        <f t="shared" si="167"/>
        <v xml:space="preserve"> </v>
      </c>
      <c r="BN100" s="747" t="str">
        <f t="shared" si="168"/>
        <v xml:space="preserve"> </v>
      </c>
      <c r="BO100" s="4" t="str">
        <f t="shared" si="169"/>
        <v xml:space="preserve"> </v>
      </c>
      <c r="BP100" s="747" t="str">
        <f t="shared" si="170"/>
        <v xml:space="preserve"> </v>
      </c>
      <c r="BQ100" s="133" t="s">
        <v>618</v>
      </c>
      <c r="BR100" s="133"/>
      <c r="BS100" s="389"/>
      <c r="BT100" s="389"/>
      <c r="BU100" s="389"/>
      <c r="BV100" s="389"/>
      <c r="BW100" s="389"/>
      <c r="BX100" s="389"/>
      <c r="BY100" s="389"/>
      <c r="BZ100" s="389"/>
      <c r="CA100" s="389"/>
      <c r="CB100" s="163">
        <f t="shared" si="130"/>
        <v>0</v>
      </c>
      <c r="CC100" s="389"/>
      <c r="CD100" s="389"/>
      <c r="CE100" s="389"/>
      <c r="CF100" s="389"/>
      <c r="CG100" s="389"/>
      <c r="CH100" s="389"/>
      <c r="CI100" s="389"/>
      <c r="CJ100" s="389"/>
      <c r="CK100" s="389"/>
      <c r="CL100" s="389"/>
      <c r="CM100" s="389"/>
      <c r="CN100" s="389"/>
      <c r="CO100" s="389"/>
      <c r="CP100" s="389"/>
      <c r="CQ100" s="389"/>
      <c r="CR100" s="389"/>
      <c r="CS100" s="389"/>
      <c r="CT100" s="389"/>
      <c r="CU100" s="389"/>
      <c r="CV100" s="389"/>
      <c r="CW100" s="389"/>
      <c r="CX100" s="389"/>
      <c r="CY100" s="389"/>
      <c r="CZ100" s="389"/>
      <c r="DA100" s="389"/>
      <c r="DB100" s="389"/>
      <c r="DC100" s="389"/>
      <c r="DD100" s="389"/>
      <c r="DE100" s="389"/>
      <c r="DF100" s="389"/>
      <c r="DG100" s="389"/>
      <c r="DH100" s="389"/>
      <c r="DI100" s="389"/>
      <c r="DJ100" s="389"/>
      <c r="DK100" s="389"/>
      <c r="DL100" s="389"/>
      <c r="DM100" s="389"/>
      <c r="DN100" s="389"/>
      <c r="DO100" s="389"/>
      <c r="DP100" s="389"/>
      <c r="DQ100" s="389"/>
      <c r="DR100" s="389"/>
      <c r="DS100" s="389"/>
      <c r="DT100" s="389"/>
      <c r="DU100" s="389"/>
      <c r="DV100" s="389"/>
      <c r="DW100" s="389"/>
      <c r="DX100" s="389"/>
      <c r="DY100" s="389"/>
      <c r="DZ100" s="389"/>
      <c r="EA100" s="389"/>
      <c r="EB100" s="389"/>
      <c r="EC100" s="389"/>
      <c r="ED100" s="389"/>
      <c r="EE100" s="389"/>
      <c r="EF100" s="389"/>
      <c r="EG100" s="389"/>
      <c r="EH100" s="389"/>
      <c r="EI100" s="389"/>
      <c r="EJ100" s="389"/>
      <c r="EK100" s="389"/>
      <c r="EL100" s="389"/>
      <c r="EM100" s="389"/>
      <c r="EN100" s="389"/>
      <c r="EO100" s="389"/>
      <c r="EP100" s="389"/>
      <c r="EQ100" s="389"/>
      <c r="ER100" s="389"/>
      <c r="ES100" s="389"/>
      <c r="ET100" s="389"/>
      <c r="EU100" s="389"/>
      <c r="EV100" s="389"/>
      <c r="EW100" s="389"/>
      <c r="EX100" s="389"/>
      <c r="EY100" s="389"/>
      <c r="EZ100" s="389"/>
      <c r="FA100" s="389"/>
      <c r="FB100" s="389"/>
      <c r="FC100" s="389"/>
      <c r="FD100" s="389"/>
      <c r="FE100" s="389"/>
      <c r="FF100" s="389"/>
      <c r="FG100" s="389"/>
      <c r="FH100" s="389"/>
      <c r="FI100" s="389"/>
      <c r="FJ100" s="389"/>
      <c r="FK100" s="389"/>
      <c r="FL100" s="389"/>
      <c r="FM100" s="389"/>
      <c r="FN100" s="389"/>
      <c r="FO100" s="389"/>
      <c r="FP100" s="389"/>
      <c r="FQ100" s="389"/>
      <c r="FR100" s="389"/>
      <c r="FS100" s="389"/>
      <c r="FT100" s="389"/>
      <c r="FU100" s="389"/>
      <c r="FV100" s="389"/>
      <c r="FW100" s="389"/>
      <c r="FX100" s="655" t="s">
        <v>358</v>
      </c>
      <c r="FY100" s="656">
        <v>72</v>
      </c>
      <c r="FZ100" s="656">
        <v>30289506</v>
      </c>
      <c r="GA100" s="656">
        <v>35</v>
      </c>
      <c r="GB100" s="656" t="s">
        <v>3</v>
      </c>
      <c r="GC100" s="656">
        <v>18</v>
      </c>
      <c r="GD100" s="656">
        <v>1973</v>
      </c>
      <c r="GE100" s="656">
        <v>0</v>
      </c>
      <c r="GF100" s="656" t="s">
        <v>792</v>
      </c>
      <c r="GG100" s="656">
        <v>0</v>
      </c>
      <c r="GH100" s="656">
        <v>0</v>
      </c>
      <c r="GI100" s="656" t="s">
        <v>792</v>
      </c>
      <c r="GJ100" s="656">
        <v>0</v>
      </c>
      <c r="GK100" s="656" t="s">
        <v>781</v>
      </c>
      <c r="GL100" s="656" t="s">
        <v>782</v>
      </c>
      <c r="GM100" s="656">
        <v>66</v>
      </c>
      <c r="GN100" s="656" t="s">
        <v>783</v>
      </c>
      <c r="GO100" s="656">
        <v>0</v>
      </c>
      <c r="GP100" s="656">
        <v>0</v>
      </c>
      <c r="GQ100" s="656">
        <v>4</v>
      </c>
      <c r="GR100" s="656">
        <v>2</v>
      </c>
      <c r="GS100" s="656">
        <v>1</v>
      </c>
      <c r="GT100" s="656" t="s">
        <v>783</v>
      </c>
      <c r="GU100" s="656" t="s">
        <v>783</v>
      </c>
      <c r="GV100" s="656" t="s">
        <v>783</v>
      </c>
      <c r="GW100" s="656" t="s">
        <v>783</v>
      </c>
      <c r="GX100" s="656" t="s">
        <v>783</v>
      </c>
      <c r="GY100" s="656">
        <v>1649</v>
      </c>
      <c r="GZ100" s="656">
        <v>0.4</v>
      </c>
      <c r="HA100" s="656">
        <v>5</v>
      </c>
      <c r="HB100" s="656" t="s">
        <v>783</v>
      </c>
      <c r="HC100" s="656" t="s">
        <v>782</v>
      </c>
      <c r="HD100" s="656">
        <v>15</v>
      </c>
      <c r="HE100" s="656" t="s">
        <v>783</v>
      </c>
      <c r="HF100" s="656">
        <v>0</v>
      </c>
      <c r="HG100" s="656" t="s">
        <v>783</v>
      </c>
      <c r="HH100" s="656">
        <v>0</v>
      </c>
      <c r="HI100" s="656">
        <v>1</v>
      </c>
      <c r="HJ100" s="656">
        <v>45</v>
      </c>
      <c r="HK100" s="656" t="s">
        <v>784</v>
      </c>
      <c r="HL100" s="656" t="s">
        <v>785</v>
      </c>
      <c r="HM100" s="656" t="s">
        <v>783</v>
      </c>
      <c r="HN100" s="656" t="s">
        <v>783</v>
      </c>
      <c r="HO100" s="656" t="s">
        <v>783</v>
      </c>
      <c r="HP100" s="656" t="s">
        <v>783</v>
      </c>
      <c r="HQ100" s="656" t="s">
        <v>783</v>
      </c>
      <c r="HR100" s="656">
        <v>3980766</v>
      </c>
      <c r="HS100" s="656" t="s">
        <v>783</v>
      </c>
      <c r="HT100" s="656" t="s">
        <v>786</v>
      </c>
      <c r="HU100" s="656" t="s">
        <v>787</v>
      </c>
      <c r="HV100" s="656">
        <v>4</v>
      </c>
      <c r="HW100" s="656">
        <v>2014</v>
      </c>
      <c r="HX100" s="656">
        <v>63</v>
      </c>
      <c r="HY100" s="656">
        <v>0</v>
      </c>
      <c r="HZ100" s="656">
        <v>2112</v>
      </c>
      <c r="IA100" s="657">
        <v>41697.500081018516</v>
      </c>
      <c r="IB100" s="656" t="s">
        <v>788</v>
      </c>
      <c r="IC100" s="656">
        <v>3976288</v>
      </c>
      <c r="ID100" s="656">
        <v>2014</v>
      </c>
      <c r="IE100" s="656">
        <v>1712</v>
      </c>
      <c r="IF100" s="656" t="s">
        <v>783</v>
      </c>
      <c r="IG100" s="656" t="s">
        <v>783</v>
      </c>
      <c r="IH100" s="656" t="s">
        <v>783</v>
      </c>
      <c r="II100" s="656" t="s">
        <v>783</v>
      </c>
      <c r="IJ100" s="656" t="s">
        <v>783</v>
      </c>
      <c r="IK100" s="656" t="s">
        <v>783</v>
      </c>
      <c r="IL100" s="656" t="s">
        <v>783</v>
      </c>
      <c r="IM100" s="656" t="s">
        <v>783</v>
      </c>
      <c r="IN100" s="656" t="s">
        <v>783</v>
      </c>
      <c r="IO100" s="656">
        <v>1649</v>
      </c>
      <c r="IP100" s="657">
        <v>37477.354571759257</v>
      </c>
      <c r="IQ100" s="656">
        <v>4</v>
      </c>
      <c r="IR100" s="656" t="s">
        <v>793</v>
      </c>
      <c r="IS100" s="656">
        <v>1</v>
      </c>
      <c r="IT100" s="658">
        <v>41275</v>
      </c>
      <c r="IU100" s="656" t="s">
        <v>783</v>
      </c>
      <c r="IV100" s="656" t="s">
        <v>783</v>
      </c>
      <c r="IW100" s="656" t="s">
        <v>783</v>
      </c>
      <c r="IX100" s="656" t="s">
        <v>781</v>
      </c>
      <c r="IY100" s="656">
        <v>45</v>
      </c>
      <c r="IZ100" s="656" t="s">
        <v>789</v>
      </c>
      <c r="JA100" s="656" t="s">
        <v>783</v>
      </c>
      <c r="JB100" s="656" t="s">
        <v>783</v>
      </c>
      <c r="JC100" s="656" t="s">
        <v>783</v>
      </c>
      <c r="JD100" s="656">
        <v>329442</v>
      </c>
      <c r="JE100" s="656" t="s">
        <v>783</v>
      </c>
      <c r="JF100" s="656" t="s">
        <v>783</v>
      </c>
      <c r="JG100" s="656" t="s">
        <v>795</v>
      </c>
      <c r="JH100" s="656">
        <v>35</v>
      </c>
      <c r="JI100" s="656" t="s">
        <v>783</v>
      </c>
      <c r="JJ100" s="656" t="s">
        <v>783</v>
      </c>
      <c r="JK100" s="656" t="s">
        <v>783</v>
      </c>
      <c r="JL100" s="656" t="s">
        <v>790</v>
      </c>
      <c r="JM100" s="656">
        <v>4</v>
      </c>
      <c r="JN100" s="656">
        <v>1</v>
      </c>
      <c r="JO100" s="656" t="s">
        <v>783</v>
      </c>
      <c r="JP100" s="656">
        <v>12683066</v>
      </c>
      <c r="JQ100" s="656">
        <v>2013</v>
      </c>
      <c r="JR100" s="656">
        <v>12</v>
      </c>
      <c r="JS100" s="656" t="s">
        <v>783</v>
      </c>
      <c r="JT100" s="656" t="s">
        <v>783</v>
      </c>
      <c r="JU100" s="656" t="s">
        <v>888</v>
      </c>
      <c r="JV100" s="659">
        <v>2112.912296</v>
      </c>
      <c r="JW100">
        <f>JV100</f>
        <v>2112.912296</v>
      </c>
      <c r="JX100" s="225">
        <v>0.40017278333333334</v>
      </c>
    </row>
    <row r="101" spans="1:284" ht="16" thickBot="1">
      <c r="A101" s="905" t="s">
        <v>5</v>
      </c>
      <c r="B101" s="79">
        <f t="shared" si="132"/>
        <v>4</v>
      </c>
      <c r="C101" s="1404" t="s">
        <v>76</v>
      </c>
      <c r="D101" s="249" t="s">
        <v>69</v>
      </c>
      <c r="E101" s="103" t="s">
        <v>180</v>
      </c>
      <c r="F101" s="888">
        <v>0.22</v>
      </c>
      <c r="G101" s="120">
        <f t="shared" si="131"/>
        <v>72.790000000000035</v>
      </c>
      <c r="H101" s="50">
        <v>0.22</v>
      </c>
      <c r="I101" s="2"/>
      <c r="J101" s="29"/>
      <c r="K101" s="18"/>
      <c r="L101" s="5"/>
      <c r="M101" s="75">
        <v>1</v>
      </c>
      <c r="N101" s="75">
        <v>0.5</v>
      </c>
      <c r="O101" s="76">
        <v>3</v>
      </c>
      <c r="P101" s="893">
        <f t="shared" si="171"/>
        <v>4.5</v>
      </c>
      <c r="Q101" s="897">
        <f t="shared" si="175"/>
        <v>1.5</v>
      </c>
      <c r="R101" s="51">
        <f t="shared" si="174"/>
        <v>0.22</v>
      </c>
      <c r="S101" s="547"/>
      <c r="T101" s="25"/>
      <c r="U101" s="219">
        <f t="shared" si="173"/>
        <v>0</v>
      </c>
      <c r="V101" s="219" t="s">
        <v>642</v>
      </c>
      <c r="W101" s="1042">
        <f t="shared" si="133"/>
        <v>0</v>
      </c>
      <c r="X101" s="537">
        <f t="shared" si="134"/>
        <v>0</v>
      </c>
      <c r="Y101" s="538">
        <f t="shared" si="135"/>
        <v>0</v>
      </c>
      <c r="Z101" s="1034">
        <f t="shared" si="136"/>
        <v>0</v>
      </c>
      <c r="AA101" s="883"/>
      <c r="AB101" s="270">
        <f t="shared" si="137"/>
        <v>0</v>
      </c>
      <c r="AC101" s="553"/>
      <c r="AD101" s="562">
        <f t="shared" si="138"/>
        <v>0</v>
      </c>
      <c r="AE101" s="518"/>
      <c r="AF101" s="270">
        <f t="shared" si="139"/>
        <v>0</v>
      </c>
      <c r="AG101" s="270"/>
      <c r="AH101" s="562">
        <f t="shared" si="140"/>
        <v>0</v>
      </c>
      <c r="AI101" s="270"/>
      <c r="AJ101" s="228">
        <v>0</v>
      </c>
      <c r="AK101" s="902"/>
      <c r="AL101" s="902"/>
      <c r="AM101" s="18" t="str">
        <f t="shared" si="141"/>
        <v xml:space="preserve"> </v>
      </c>
      <c r="AN101" s="747" t="str">
        <f t="shared" si="142"/>
        <v xml:space="preserve"> </v>
      </c>
      <c r="AO101" s="4" t="str">
        <f t="shared" si="143"/>
        <v xml:space="preserve"> </v>
      </c>
      <c r="AP101" s="747" t="str">
        <f t="shared" si="144"/>
        <v xml:space="preserve"> </v>
      </c>
      <c r="AQ101" s="4" t="str">
        <f t="shared" si="145"/>
        <v xml:space="preserve"> </v>
      </c>
      <c r="AR101" s="747" t="str">
        <f t="shared" si="146"/>
        <v xml:space="preserve"> </v>
      </c>
      <c r="AS101" s="4" t="str">
        <f t="shared" si="147"/>
        <v xml:space="preserve"> </v>
      </c>
      <c r="AT101" s="747" t="str">
        <f t="shared" si="148"/>
        <v xml:space="preserve"> </v>
      </c>
      <c r="AU101" s="4" t="str">
        <f t="shared" si="149"/>
        <v xml:space="preserve"> </v>
      </c>
      <c r="AV101" s="747" t="str">
        <f t="shared" si="150"/>
        <v xml:space="preserve"> </v>
      </c>
      <c r="AW101" s="4" t="str">
        <f t="shared" si="151"/>
        <v xml:space="preserve"> </v>
      </c>
      <c r="AX101" s="747" t="str">
        <f t="shared" si="152"/>
        <v xml:space="preserve"> </v>
      </c>
      <c r="AY101" s="4" t="str">
        <f t="shared" si="153"/>
        <v xml:space="preserve"> </v>
      </c>
      <c r="AZ101" s="747" t="str">
        <f t="shared" si="154"/>
        <v xml:space="preserve"> </v>
      </c>
      <c r="BA101" s="4" t="str">
        <f t="shared" si="155"/>
        <v xml:space="preserve"> </v>
      </c>
      <c r="BB101" s="747" t="str">
        <f t="shared" si="156"/>
        <v xml:space="preserve"> </v>
      </c>
      <c r="BC101" s="4" t="str">
        <f t="shared" si="157"/>
        <v xml:space="preserve"> </v>
      </c>
      <c r="BD101" s="747" t="str">
        <f t="shared" si="158"/>
        <v xml:space="preserve"> </v>
      </c>
      <c r="BE101" s="4" t="str">
        <f t="shared" si="159"/>
        <v xml:space="preserve"> </v>
      </c>
      <c r="BF101" s="747" t="str">
        <f t="shared" si="160"/>
        <v xml:space="preserve"> </v>
      </c>
      <c r="BG101" s="4" t="str">
        <f t="shared" si="161"/>
        <v xml:space="preserve"> </v>
      </c>
      <c r="BH101" s="747" t="str">
        <f t="shared" si="162"/>
        <v xml:space="preserve"> </v>
      </c>
      <c r="BI101" s="4" t="str">
        <f t="shared" si="163"/>
        <v xml:space="preserve"> </v>
      </c>
      <c r="BJ101" s="747" t="str">
        <f t="shared" si="164"/>
        <v xml:space="preserve"> </v>
      </c>
      <c r="BK101" s="4" t="str">
        <f t="shared" si="165"/>
        <v xml:space="preserve"> </v>
      </c>
      <c r="BL101" s="747" t="str">
        <f t="shared" si="166"/>
        <v xml:space="preserve"> </v>
      </c>
      <c r="BM101" s="4" t="str">
        <f t="shared" si="167"/>
        <v xml:space="preserve"> </v>
      </c>
      <c r="BN101" s="747" t="str">
        <f t="shared" si="168"/>
        <v xml:space="preserve"> </v>
      </c>
      <c r="BO101" s="4" t="str">
        <f t="shared" si="169"/>
        <v xml:space="preserve"> </v>
      </c>
      <c r="BP101" s="747" t="str">
        <f t="shared" si="170"/>
        <v xml:space="preserve"> </v>
      </c>
      <c r="BQ101" s="133"/>
      <c r="BR101" s="133"/>
      <c r="BS101" s="389"/>
      <c r="BT101" s="389"/>
      <c r="BU101" s="389"/>
      <c r="BV101" s="389"/>
      <c r="BW101" s="389"/>
      <c r="BX101" s="389"/>
      <c r="BY101" s="389"/>
      <c r="BZ101" s="389"/>
      <c r="CA101" s="389"/>
      <c r="CB101" s="163">
        <f t="shared" ref="CB101:CB136" si="176">(F101+H101+I101+J101+R101+S101+T101)/3-F101</f>
        <v>0</v>
      </c>
      <c r="CC101" s="389"/>
      <c r="CD101" s="389"/>
      <c r="CE101" s="389"/>
      <c r="CF101" s="389"/>
      <c r="CG101" s="389"/>
      <c r="CH101" s="389"/>
      <c r="CI101" s="389"/>
      <c r="CJ101" s="389"/>
      <c r="CK101" s="389"/>
      <c r="CL101" s="389"/>
      <c r="CM101" s="389"/>
      <c r="CN101" s="389"/>
      <c r="CO101" s="389"/>
      <c r="CP101" s="389"/>
      <c r="CQ101" s="389"/>
      <c r="CR101" s="389"/>
      <c r="CS101" s="389"/>
      <c r="CT101" s="389"/>
      <c r="CU101" s="389"/>
      <c r="CV101" s="389"/>
      <c r="CW101" s="389"/>
      <c r="CX101" s="389"/>
      <c r="CY101" s="389"/>
      <c r="CZ101" s="389"/>
      <c r="DA101" s="389"/>
      <c r="DB101" s="389"/>
      <c r="DC101" s="389"/>
      <c r="DD101" s="389"/>
      <c r="DE101" s="389"/>
      <c r="DF101" s="389"/>
      <c r="DG101" s="389"/>
      <c r="DH101" s="389"/>
      <c r="DI101" s="389"/>
      <c r="DJ101" s="389"/>
      <c r="DK101" s="389"/>
      <c r="DL101" s="389"/>
      <c r="DM101" s="389"/>
      <c r="DN101" s="389"/>
      <c r="DO101" s="389"/>
      <c r="DP101" s="389"/>
      <c r="DQ101" s="389"/>
      <c r="DR101" s="389"/>
      <c r="DS101" s="389"/>
      <c r="DT101" s="389"/>
      <c r="DU101" s="389"/>
      <c r="DV101" s="389"/>
      <c r="DW101" s="389"/>
      <c r="DX101" s="389"/>
      <c r="DY101" s="389"/>
      <c r="DZ101" s="389"/>
      <c r="EA101" s="389"/>
      <c r="EB101" s="389"/>
      <c r="EC101" s="389"/>
      <c r="ED101" s="389"/>
      <c r="EE101" s="389"/>
      <c r="EF101" s="389"/>
      <c r="EG101" s="389"/>
      <c r="EH101" s="389"/>
      <c r="EI101" s="389"/>
      <c r="EJ101" s="389"/>
      <c r="EK101" s="389"/>
      <c r="EL101" s="389"/>
      <c r="EM101" s="389"/>
      <c r="EN101" s="389"/>
      <c r="EO101" s="389"/>
      <c r="EP101" s="389"/>
      <c r="EQ101" s="389"/>
      <c r="ER101" s="389"/>
      <c r="ES101" s="389"/>
      <c r="ET101" s="389"/>
      <c r="EU101" s="389"/>
      <c r="EV101" s="389"/>
      <c r="EW101" s="389"/>
      <c r="EX101" s="389"/>
      <c r="EY101" s="389"/>
      <c r="EZ101" s="389"/>
      <c r="FA101" s="389"/>
      <c r="FB101" s="389"/>
      <c r="FC101" s="389"/>
      <c r="FD101" s="389"/>
      <c r="FE101" s="389"/>
      <c r="FF101" s="389"/>
      <c r="FG101" s="389"/>
      <c r="FH101" s="389"/>
      <c r="FI101" s="389"/>
      <c r="FJ101" s="389"/>
      <c r="FK101" s="389"/>
      <c r="FL101" s="389"/>
      <c r="FM101" s="389"/>
      <c r="FN101" s="389"/>
      <c r="FO101" s="389"/>
      <c r="FP101" s="389"/>
      <c r="FQ101" s="389"/>
      <c r="FR101" s="389"/>
      <c r="FS101" s="389"/>
      <c r="FT101" s="389"/>
      <c r="FU101" s="389"/>
      <c r="FV101" s="389"/>
      <c r="FW101" s="389"/>
      <c r="FX101" s="666" t="s">
        <v>889</v>
      </c>
      <c r="FY101" s="667">
        <v>241</v>
      </c>
      <c r="FZ101" s="667">
        <v>10315027</v>
      </c>
      <c r="GA101" s="667" t="s">
        <v>783</v>
      </c>
      <c r="GB101" s="667"/>
      <c r="GC101" s="667" t="s">
        <v>783</v>
      </c>
      <c r="GD101" s="667" t="s">
        <v>783</v>
      </c>
      <c r="GE101" s="667" t="s">
        <v>783</v>
      </c>
      <c r="GF101" s="667"/>
      <c r="GG101" s="667" t="s">
        <v>783</v>
      </c>
      <c r="GH101" s="667" t="s">
        <v>783</v>
      </c>
      <c r="GI101" s="667"/>
      <c r="GJ101" s="667" t="s">
        <v>783</v>
      </c>
      <c r="GK101" s="667" t="s">
        <v>781</v>
      </c>
      <c r="GL101" s="667" t="s">
        <v>783</v>
      </c>
      <c r="GM101" s="667" t="s">
        <v>783</v>
      </c>
      <c r="GN101" s="667" t="s">
        <v>783</v>
      </c>
      <c r="GO101" s="667" t="s">
        <v>783</v>
      </c>
      <c r="GP101" s="667" t="s">
        <v>783</v>
      </c>
      <c r="GQ101" s="667" t="s">
        <v>783</v>
      </c>
      <c r="GR101" s="667" t="s">
        <v>783</v>
      </c>
      <c r="GS101" s="667" t="s">
        <v>783</v>
      </c>
      <c r="GT101" s="667" t="s">
        <v>783</v>
      </c>
      <c r="GU101" s="667" t="s">
        <v>783</v>
      </c>
      <c r="GV101" s="667" t="s">
        <v>783</v>
      </c>
      <c r="GW101" s="667" t="s">
        <v>783</v>
      </c>
      <c r="GX101" s="667" t="s">
        <v>783</v>
      </c>
      <c r="GY101" s="667">
        <v>1649</v>
      </c>
      <c r="GZ101" s="667">
        <v>0</v>
      </c>
      <c r="HA101" s="667">
        <v>9</v>
      </c>
      <c r="HB101" s="667" t="s">
        <v>783</v>
      </c>
      <c r="HC101" s="667" t="s">
        <v>783</v>
      </c>
      <c r="HD101" s="667" t="s">
        <v>783</v>
      </c>
      <c r="HE101" s="667" t="s">
        <v>783</v>
      </c>
      <c r="HF101" s="667" t="s">
        <v>783</v>
      </c>
      <c r="HG101" s="667" t="s">
        <v>783</v>
      </c>
      <c r="HH101" s="667" t="s">
        <v>783</v>
      </c>
      <c r="HI101" s="667" t="s">
        <v>783</v>
      </c>
      <c r="HJ101" s="667" t="s">
        <v>783</v>
      </c>
      <c r="HK101" s="667" t="s">
        <v>783</v>
      </c>
      <c r="HL101" s="667" t="s">
        <v>783</v>
      </c>
      <c r="HM101" s="667" t="s">
        <v>783</v>
      </c>
      <c r="HN101" s="667" t="s">
        <v>783</v>
      </c>
      <c r="HO101" s="667" t="s">
        <v>783</v>
      </c>
      <c r="HP101" s="667" t="s">
        <v>783</v>
      </c>
      <c r="HQ101" s="667" t="s">
        <v>783</v>
      </c>
      <c r="HR101" s="667">
        <v>3979583</v>
      </c>
      <c r="HS101" s="667" t="s">
        <v>783</v>
      </c>
      <c r="HT101" s="667" t="s">
        <v>786</v>
      </c>
      <c r="HU101" s="667" t="s">
        <v>787</v>
      </c>
      <c r="HV101" s="667">
        <v>4</v>
      </c>
      <c r="HW101" s="667">
        <v>2006</v>
      </c>
      <c r="HX101" s="667">
        <v>63</v>
      </c>
      <c r="HY101" s="667">
        <v>0</v>
      </c>
      <c r="HZ101" s="667">
        <v>1320</v>
      </c>
      <c r="IA101" s="668">
        <v>38560.579108796293</v>
      </c>
      <c r="IB101" s="667" t="s">
        <v>788</v>
      </c>
      <c r="IC101" s="667">
        <v>3975105</v>
      </c>
      <c r="ID101" s="667" t="s">
        <v>783</v>
      </c>
      <c r="IE101" s="667">
        <v>1712</v>
      </c>
      <c r="IF101" s="667" t="s">
        <v>783</v>
      </c>
      <c r="IG101" s="667" t="s">
        <v>783</v>
      </c>
      <c r="IH101" s="667" t="s">
        <v>783</v>
      </c>
      <c r="II101" s="667" t="s">
        <v>783</v>
      </c>
      <c r="IJ101" s="667" t="s">
        <v>783</v>
      </c>
      <c r="IK101" s="667" t="s">
        <v>783</v>
      </c>
      <c r="IL101" s="667" t="s">
        <v>783</v>
      </c>
      <c r="IM101" s="667" t="s">
        <v>783</v>
      </c>
      <c r="IN101" s="667" t="s">
        <v>783</v>
      </c>
      <c r="IO101" s="667">
        <v>2108</v>
      </c>
      <c r="IP101" s="668">
        <v>37477.341331018521</v>
      </c>
      <c r="IQ101" s="667" t="s">
        <v>783</v>
      </c>
      <c r="IR101" s="667" t="s">
        <v>783</v>
      </c>
      <c r="IS101" s="667" t="s">
        <v>783</v>
      </c>
      <c r="IT101" s="667" t="s">
        <v>783</v>
      </c>
      <c r="IU101" s="667" t="s">
        <v>783</v>
      </c>
      <c r="IV101" s="667" t="s">
        <v>783</v>
      </c>
      <c r="IW101" s="667" t="s">
        <v>783</v>
      </c>
      <c r="IX101" s="667" t="s">
        <v>781</v>
      </c>
      <c r="IY101" s="667" t="s">
        <v>783</v>
      </c>
      <c r="IZ101" s="667" t="s">
        <v>783</v>
      </c>
      <c r="JA101" s="667" t="s">
        <v>783</v>
      </c>
      <c r="JB101" s="667" t="s">
        <v>783</v>
      </c>
      <c r="JC101" s="667" t="s">
        <v>783</v>
      </c>
      <c r="JD101" s="667">
        <v>329443</v>
      </c>
      <c r="JE101" s="667" t="s">
        <v>783</v>
      </c>
      <c r="JF101" s="667" t="s">
        <v>783</v>
      </c>
      <c r="JG101" s="667" t="s">
        <v>783</v>
      </c>
      <c r="JH101" s="667" t="s">
        <v>783</v>
      </c>
      <c r="JI101" s="667" t="s">
        <v>783</v>
      </c>
      <c r="JJ101" s="667" t="s">
        <v>783</v>
      </c>
      <c r="JK101" s="667" t="s">
        <v>783</v>
      </c>
      <c r="JL101" s="667" t="s">
        <v>783</v>
      </c>
      <c r="JM101" s="667">
        <v>4</v>
      </c>
      <c r="JN101" s="667" t="s">
        <v>783</v>
      </c>
      <c r="JO101" s="667" t="s">
        <v>783</v>
      </c>
      <c r="JP101" s="667" t="s">
        <v>783</v>
      </c>
      <c r="JQ101" s="667" t="s">
        <v>783</v>
      </c>
      <c r="JR101" s="667" t="s">
        <v>783</v>
      </c>
      <c r="JS101" s="667" t="s">
        <v>783</v>
      </c>
      <c r="JT101" s="667" t="s">
        <v>783</v>
      </c>
      <c r="JU101" s="667" t="s">
        <v>890</v>
      </c>
      <c r="JV101" s="670">
        <v>1340.0817300000001</v>
      </c>
      <c r="JW101">
        <f>JV101</f>
        <v>1340.0817300000001</v>
      </c>
      <c r="JX101" s="225">
        <v>0.25380335795454545</v>
      </c>
    </row>
    <row r="102" spans="1:284" ht="16" thickBot="1">
      <c r="A102" s="905" t="s">
        <v>5</v>
      </c>
      <c r="B102" s="79">
        <f t="shared" si="132"/>
        <v>4</v>
      </c>
      <c r="C102" s="1404" t="s">
        <v>69</v>
      </c>
      <c r="D102" s="249" t="s">
        <v>65</v>
      </c>
      <c r="E102" s="103" t="s">
        <v>135</v>
      </c>
      <c r="F102" s="888">
        <v>2.91</v>
      </c>
      <c r="G102" s="120">
        <f t="shared" si="131"/>
        <v>75.700000000000031</v>
      </c>
      <c r="H102" s="49">
        <v>2.91</v>
      </c>
      <c r="I102" s="2"/>
      <c r="J102" s="29"/>
      <c r="K102" s="18"/>
      <c r="L102" s="5"/>
      <c r="M102" s="75">
        <v>1</v>
      </c>
      <c r="N102" s="75">
        <v>0.5</v>
      </c>
      <c r="O102" s="76">
        <v>3</v>
      </c>
      <c r="P102" s="893">
        <f t="shared" si="171"/>
        <v>4.5</v>
      </c>
      <c r="Q102" s="897">
        <f t="shared" si="175"/>
        <v>1.5</v>
      </c>
      <c r="R102" s="51">
        <f t="shared" si="174"/>
        <v>2.91</v>
      </c>
      <c r="S102" s="3"/>
      <c r="T102" s="25"/>
      <c r="U102" s="219">
        <f t="shared" si="173"/>
        <v>0</v>
      </c>
      <c r="V102" s="219" t="s">
        <v>642</v>
      </c>
      <c r="W102" s="1042">
        <f t="shared" si="133"/>
        <v>0</v>
      </c>
      <c r="X102" s="537">
        <f t="shared" si="134"/>
        <v>0</v>
      </c>
      <c r="Y102" s="538">
        <f t="shared" si="135"/>
        <v>0</v>
      </c>
      <c r="Z102" s="1034">
        <f t="shared" si="136"/>
        <v>0</v>
      </c>
      <c r="AA102" s="883"/>
      <c r="AB102" s="270">
        <f t="shared" si="137"/>
        <v>0</v>
      </c>
      <c r="AC102" s="553"/>
      <c r="AD102" s="562">
        <f t="shared" si="138"/>
        <v>0</v>
      </c>
      <c r="AE102" s="518"/>
      <c r="AF102" s="270">
        <f t="shared" si="139"/>
        <v>0</v>
      </c>
      <c r="AG102" s="270"/>
      <c r="AH102" s="562">
        <f t="shared" si="140"/>
        <v>0</v>
      </c>
      <c r="AI102" s="270"/>
      <c r="AJ102" s="228">
        <v>0</v>
      </c>
      <c r="AK102" s="902"/>
      <c r="AL102" s="902"/>
      <c r="AM102" s="18" t="str">
        <f t="shared" si="141"/>
        <v xml:space="preserve"> </v>
      </c>
      <c r="AN102" s="747" t="str">
        <f t="shared" si="142"/>
        <v xml:space="preserve"> </v>
      </c>
      <c r="AO102" s="4" t="str">
        <f t="shared" si="143"/>
        <v xml:space="preserve"> </v>
      </c>
      <c r="AP102" s="747" t="str">
        <f t="shared" si="144"/>
        <v xml:space="preserve"> </v>
      </c>
      <c r="AQ102" s="4" t="str">
        <f t="shared" si="145"/>
        <v xml:space="preserve"> </v>
      </c>
      <c r="AR102" s="747" t="str">
        <f t="shared" si="146"/>
        <v xml:space="preserve"> </v>
      </c>
      <c r="AS102" s="4" t="str">
        <f t="shared" si="147"/>
        <v xml:space="preserve"> </v>
      </c>
      <c r="AT102" s="747" t="str">
        <f t="shared" si="148"/>
        <v xml:space="preserve"> </v>
      </c>
      <c r="AU102" s="4" t="str">
        <f t="shared" si="149"/>
        <v xml:space="preserve"> </v>
      </c>
      <c r="AV102" s="747" t="str">
        <f t="shared" si="150"/>
        <v xml:space="preserve"> </v>
      </c>
      <c r="AW102" s="4" t="str">
        <f t="shared" si="151"/>
        <v xml:space="preserve"> </v>
      </c>
      <c r="AX102" s="747" t="str">
        <f t="shared" si="152"/>
        <v xml:space="preserve"> </v>
      </c>
      <c r="AY102" s="4" t="str">
        <f t="shared" si="153"/>
        <v xml:space="preserve"> </v>
      </c>
      <c r="AZ102" s="747" t="str">
        <f t="shared" si="154"/>
        <v xml:space="preserve"> </v>
      </c>
      <c r="BA102" s="4" t="str">
        <f t="shared" si="155"/>
        <v xml:space="preserve"> </v>
      </c>
      <c r="BB102" s="747" t="str">
        <f t="shared" si="156"/>
        <v xml:space="preserve"> </v>
      </c>
      <c r="BC102" s="4" t="str">
        <f t="shared" si="157"/>
        <v xml:space="preserve"> </v>
      </c>
      <c r="BD102" s="747" t="str">
        <f t="shared" si="158"/>
        <v xml:space="preserve"> </v>
      </c>
      <c r="BE102" s="4" t="str">
        <f t="shared" si="159"/>
        <v xml:space="preserve"> </v>
      </c>
      <c r="BF102" s="747" t="str">
        <f t="shared" si="160"/>
        <v xml:space="preserve"> </v>
      </c>
      <c r="BG102" s="4" t="str">
        <f t="shared" si="161"/>
        <v xml:space="preserve"> </v>
      </c>
      <c r="BH102" s="747" t="str">
        <f t="shared" si="162"/>
        <v xml:space="preserve"> </v>
      </c>
      <c r="BI102" s="4" t="str">
        <f t="shared" si="163"/>
        <v xml:space="preserve"> </v>
      </c>
      <c r="BJ102" s="747" t="str">
        <f t="shared" si="164"/>
        <v xml:space="preserve"> </v>
      </c>
      <c r="BK102" s="4" t="str">
        <f t="shared" si="165"/>
        <v xml:space="preserve"> </v>
      </c>
      <c r="BL102" s="747" t="str">
        <f t="shared" si="166"/>
        <v xml:space="preserve"> </v>
      </c>
      <c r="BM102" s="4" t="str">
        <f t="shared" si="167"/>
        <v xml:space="preserve"> </v>
      </c>
      <c r="BN102" s="747" t="str">
        <f t="shared" si="168"/>
        <v xml:space="preserve"> </v>
      </c>
      <c r="BO102" s="4" t="str">
        <f t="shared" si="169"/>
        <v xml:space="preserve"> </v>
      </c>
      <c r="BP102" s="747" t="str">
        <f t="shared" si="170"/>
        <v xml:space="preserve"> </v>
      </c>
      <c r="BQ102" s="133" t="s">
        <v>181</v>
      </c>
      <c r="BR102" s="133"/>
      <c r="BS102" s="389"/>
      <c r="BT102" s="389"/>
      <c r="BU102" s="389"/>
      <c r="BV102" s="389"/>
      <c r="BW102" s="389"/>
      <c r="BX102" s="389"/>
      <c r="BY102" s="389"/>
      <c r="BZ102" s="389"/>
      <c r="CA102" s="389"/>
      <c r="CB102" s="163">
        <f t="shared" si="176"/>
        <v>0</v>
      </c>
      <c r="CC102" s="389"/>
      <c r="CD102" s="389"/>
      <c r="CE102" s="389"/>
      <c r="CF102" s="389"/>
      <c r="CG102" s="389"/>
      <c r="CH102" s="389"/>
      <c r="CI102" s="389"/>
      <c r="CJ102" s="389"/>
      <c r="CK102" s="389"/>
      <c r="CL102" s="389"/>
      <c r="CM102" s="389"/>
      <c r="CN102" s="389"/>
      <c r="CO102" s="389"/>
      <c r="CP102" s="389"/>
      <c r="CQ102" s="389"/>
      <c r="CR102" s="389"/>
      <c r="CS102" s="389"/>
      <c r="CT102" s="389"/>
      <c r="CU102" s="389"/>
      <c r="CV102" s="389"/>
      <c r="CW102" s="389"/>
      <c r="CX102" s="389"/>
      <c r="CY102" s="389"/>
      <c r="CZ102" s="389"/>
      <c r="DA102" s="389"/>
      <c r="DB102" s="389"/>
      <c r="DC102" s="389"/>
      <c r="DD102" s="389"/>
      <c r="DE102" s="389"/>
      <c r="DF102" s="389"/>
      <c r="DG102" s="389"/>
      <c r="DH102" s="389"/>
      <c r="DI102" s="389"/>
      <c r="DJ102" s="389"/>
      <c r="DK102" s="389"/>
      <c r="DL102" s="389"/>
      <c r="DM102" s="389"/>
      <c r="DN102" s="389"/>
      <c r="DO102" s="389"/>
      <c r="DP102" s="389"/>
      <c r="DQ102" s="389"/>
      <c r="DR102" s="389"/>
      <c r="DS102" s="389"/>
      <c r="DT102" s="389"/>
      <c r="DU102" s="389"/>
      <c r="DV102" s="389"/>
      <c r="DW102" s="389"/>
      <c r="DX102" s="389"/>
      <c r="DY102" s="389"/>
      <c r="DZ102" s="389"/>
      <c r="EA102" s="389"/>
      <c r="EB102" s="389"/>
      <c r="EC102" s="389"/>
      <c r="ED102" s="389"/>
      <c r="EE102" s="389"/>
      <c r="EF102" s="389"/>
      <c r="EG102" s="389"/>
      <c r="EH102" s="389"/>
      <c r="EI102" s="389"/>
      <c r="EJ102" s="389"/>
      <c r="EK102" s="389"/>
      <c r="EL102" s="389"/>
      <c r="EM102" s="389"/>
      <c r="EN102" s="389"/>
      <c r="EO102" s="389"/>
      <c r="EP102" s="389"/>
      <c r="EQ102" s="389"/>
      <c r="ER102" s="389"/>
      <c r="ES102" s="389"/>
      <c r="ET102" s="389"/>
      <c r="EU102" s="389"/>
      <c r="EV102" s="389"/>
      <c r="EW102" s="389"/>
      <c r="EX102" s="389"/>
      <c r="EY102" s="389"/>
      <c r="EZ102" s="389"/>
      <c r="FA102" s="389"/>
      <c r="FB102" s="389"/>
      <c r="FC102" s="389"/>
      <c r="FD102" s="389"/>
      <c r="FE102" s="389"/>
      <c r="FF102" s="389"/>
      <c r="FG102" s="389"/>
      <c r="FH102" s="389"/>
      <c r="FI102" s="389"/>
      <c r="FJ102" s="389"/>
      <c r="FK102" s="389"/>
      <c r="FL102" s="389"/>
      <c r="FM102" s="389"/>
      <c r="FN102" s="389"/>
      <c r="FO102" s="389"/>
      <c r="FP102" s="389"/>
      <c r="FQ102" s="389"/>
      <c r="FR102" s="389"/>
      <c r="FS102" s="389"/>
      <c r="FT102" s="389"/>
      <c r="FU102" s="389"/>
      <c r="FV102" s="389"/>
      <c r="FW102" s="389"/>
      <c r="FX102" s="645" t="s">
        <v>889</v>
      </c>
      <c r="FY102" s="646"/>
      <c r="FZ102" s="646"/>
      <c r="GA102" s="646"/>
      <c r="GB102" s="646"/>
      <c r="GC102" s="646"/>
      <c r="GD102" s="646"/>
      <c r="GE102" s="646"/>
      <c r="GF102" s="646"/>
      <c r="GG102" s="646"/>
      <c r="GH102" s="646"/>
      <c r="GI102" s="646"/>
      <c r="GJ102" s="646"/>
      <c r="GK102" s="646"/>
      <c r="GL102" s="646"/>
      <c r="GM102" s="646"/>
      <c r="GN102" s="646"/>
      <c r="GO102" s="646"/>
      <c r="GP102" s="646"/>
      <c r="GQ102" s="646"/>
      <c r="GR102" s="646"/>
      <c r="GS102" s="646"/>
      <c r="GT102" s="646"/>
      <c r="GU102" s="646"/>
      <c r="GV102" s="646"/>
      <c r="GW102" s="646"/>
      <c r="GX102" s="646"/>
      <c r="GY102" s="646"/>
      <c r="GZ102" s="646"/>
      <c r="HA102" s="646"/>
      <c r="HB102" s="646"/>
      <c r="HC102" s="646"/>
      <c r="HD102" s="646"/>
      <c r="HE102" s="646"/>
      <c r="HF102" s="646"/>
      <c r="HG102" s="646"/>
      <c r="HH102" s="646"/>
      <c r="HI102" s="646"/>
      <c r="HJ102" s="646"/>
      <c r="HK102" s="646"/>
      <c r="HL102" s="646"/>
      <c r="HM102" s="646"/>
      <c r="HN102" s="646"/>
      <c r="HO102" s="646"/>
      <c r="HP102" s="646"/>
      <c r="HQ102" s="646"/>
      <c r="HR102" s="646"/>
      <c r="HS102" s="646"/>
      <c r="HT102" s="646"/>
      <c r="HU102" s="646"/>
      <c r="HV102" s="646"/>
      <c r="HW102" s="646"/>
      <c r="HX102" s="646"/>
      <c r="HY102" s="646"/>
      <c r="HZ102" s="646"/>
      <c r="IA102" s="647"/>
      <c r="IB102" s="646"/>
      <c r="IC102" s="646"/>
      <c r="ID102" s="646"/>
      <c r="IE102" s="646"/>
      <c r="IF102" s="646"/>
      <c r="IG102" s="646"/>
      <c r="IH102" s="646"/>
      <c r="II102" s="646"/>
      <c r="IJ102" s="646"/>
      <c r="IK102" s="646"/>
      <c r="IL102" s="646"/>
      <c r="IM102" s="646"/>
      <c r="IN102" s="646"/>
      <c r="IO102" s="646"/>
      <c r="IP102" s="647"/>
      <c r="IQ102" s="646"/>
      <c r="IR102" s="646"/>
      <c r="IS102" s="646"/>
      <c r="IT102" s="646"/>
      <c r="IU102" s="646"/>
      <c r="IV102" s="646"/>
      <c r="IW102" s="646"/>
      <c r="IX102" s="646"/>
      <c r="IY102" s="646"/>
      <c r="IZ102" s="646"/>
      <c r="JA102" s="646"/>
      <c r="JB102" s="646"/>
      <c r="JC102" s="646"/>
      <c r="JD102" s="646"/>
      <c r="JE102" s="646"/>
      <c r="JF102" s="646"/>
      <c r="JG102" s="646"/>
      <c r="JH102" s="646"/>
      <c r="JI102" s="646"/>
      <c r="JJ102" s="646"/>
      <c r="JK102" s="646"/>
      <c r="JL102" s="646"/>
      <c r="JM102" s="646"/>
      <c r="JN102" s="646"/>
      <c r="JO102" s="646"/>
      <c r="JP102" s="646"/>
      <c r="JQ102" s="646"/>
      <c r="JR102" s="646"/>
      <c r="JS102" s="646"/>
      <c r="JT102" s="646"/>
      <c r="JU102" s="646"/>
      <c r="JV102" s="649"/>
      <c r="JX102" s="225"/>
    </row>
    <row r="103" spans="1:284" ht="16" thickBot="1">
      <c r="A103" s="905" t="s">
        <v>5</v>
      </c>
      <c r="B103" s="79">
        <f t="shared" ref="B103:B136" si="177">IF(AND(H103&gt;0,R103&gt;0),4,(IF(AND(H103&gt;0,R103=""),3,(IF(AND(I103&gt;0,S103&gt;0),1,(IF(AND(J103&gt;0,T103&gt;0),1,2)))))))</f>
        <v>4</v>
      </c>
      <c r="C103" s="871" t="s">
        <v>87</v>
      </c>
      <c r="D103" s="249" t="s">
        <v>176</v>
      </c>
      <c r="E103" s="103" t="s">
        <v>158</v>
      </c>
      <c r="F103" s="888">
        <v>0.15</v>
      </c>
      <c r="G103" s="120">
        <f t="shared" si="131"/>
        <v>75.850000000000037</v>
      </c>
      <c r="H103" s="47">
        <v>0.15</v>
      </c>
      <c r="I103" s="2"/>
      <c r="J103" s="29"/>
      <c r="K103" s="18"/>
      <c r="L103" s="5"/>
      <c r="M103" s="71">
        <v>1</v>
      </c>
      <c r="N103" s="71">
        <v>1</v>
      </c>
      <c r="O103" s="70">
        <v>3</v>
      </c>
      <c r="P103" s="891">
        <f t="shared" si="171"/>
        <v>5</v>
      </c>
      <c r="Q103" s="897">
        <f t="shared" si="175"/>
        <v>3</v>
      </c>
      <c r="R103" s="51">
        <f t="shared" si="174"/>
        <v>0.15</v>
      </c>
      <c r="S103" s="3"/>
      <c r="T103" s="25"/>
      <c r="U103" s="219">
        <f t="shared" si="173"/>
        <v>0</v>
      </c>
      <c r="V103" s="219" t="s">
        <v>642</v>
      </c>
      <c r="W103" s="1042">
        <f t="shared" ref="W103:W134" si="178">IF(V103="RC", (U103*1.1+15000*S103),U103)</f>
        <v>0</v>
      </c>
      <c r="X103" s="537">
        <f t="shared" ref="X103:X136" si="179">AB103+AD103+AF103+AH103+AJ103</f>
        <v>0</v>
      </c>
      <c r="Y103" s="538">
        <f t="shared" ref="Y103:Y113" si="180">IF(V103="RC",(IF(((W103+X103)*0.09)&gt;3000,((W103+X103)*0.09),3000)),(IF((X103+W103)=0,0,500)))</f>
        <v>0</v>
      </c>
      <c r="Z103" s="1034">
        <f t="shared" ref="Z103:Z134" si="181">IF((S103+T103)=0,0,(X103+W103+Y103))</f>
        <v>0</v>
      </c>
      <c r="AA103" s="883"/>
      <c r="AB103" s="270">
        <f t="shared" ref="AB103:AB113" si="182">AA103*26*F103*440/27*$Z$151</f>
        <v>0</v>
      </c>
      <c r="AC103" s="553"/>
      <c r="AD103" s="562">
        <f t="shared" ref="AD103:AD113" si="183">F103*AC103*$Z$152</f>
        <v>0</v>
      </c>
      <c r="AE103" s="518"/>
      <c r="AF103" s="270">
        <f t="shared" ref="AF103:AF134" si="184">AE103*$Z$153</f>
        <v>0</v>
      </c>
      <c r="AG103" s="270"/>
      <c r="AH103" s="562">
        <f t="shared" ref="AH103:AH134" si="185">IF(AG103="",AG103*0,10000)</f>
        <v>0</v>
      </c>
      <c r="AI103" s="270"/>
      <c r="AJ103" s="228">
        <v>0</v>
      </c>
      <c r="AK103" s="902"/>
      <c r="AL103" s="902"/>
      <c r="AM103" s="18" t="str">
        <f t="shared" ref="AM103:AM136" si="186">IF(($AL103=2018),($S103+$T103)," ")</f>
        <v xml:space="preserve"> </v>
      </c>
      <c r="AN103" s="747" t="str">
        <f t="shared" ref="AN103:AN136" si="187">IF($AM103=" ", " ", $Z103)</f>
        <v xml:space="preserve"> </v>
      </c>
      <c r="AO103" s="4" t="str">
        <f t="shared" ref="AO103:AO136" si="188">IF(($AL103=2019),($S103+$T103)," ")</f>
        <v xml:space="preserve"> </v>
      </c>
      <c r="AP103" s="747" t="str">
        <f t="shared" ref="AP103:AP136" si="189">IF($AO103=" ", " ", $Z103)</f>
        <v xml:space="preserve"> </v>
      </c>
      <c r="AQ103" s="4" t="str">
        <f t="shared" ref="AQ103:AQ136" si="190">IF(($AL103=2020),($S103+$T103)," ")</f>
        <v xml:space="preserve"> </v>
      </c>
      <c r="AR103" s="747" t="str">
        <f t="shared" ref="AR103:AR134" si="191">IF(AQ103=" ", " ", $Z103)</f>
        <v xml:space="preserve"> </v>
      </c>
      <c r="AS103" s="4" t="str">
        <f t="shared" ref="AS103:AS136" si="192">IF(($AL103=2021),($S103+$T103)," ")</f>
        <v xml:space="preserve"> </v>
      </c>
      <c r="AT103" s="747" t="str">
        <f t="shared" ref="AT103:AT134" si="193">IF(AS103=" ", " ", $Z103)</f>
        <v xml:space="preserve"> </v>
      </c>
      <c r="AU103" s="4" t="str">
        <f t="shared" ref="AU103:AU136" si="194">IF(($AL103=2022),($S103+$T103)," ")</f>
        <v xml:space="preserve"> </v>
      </c>
      <c r="AV103" s="747" t="str">
        <f t="shared" ref="AV103:AV134" si="195">IF(AU103=" ", " ", $Z103)</f>
        <v xml:space="preserve"> </v>
      </c>
      <c r="AW103" s="4" t="str">
        <f t="shared" ref="AW103:AW136" si="196">IF(($AL103=2023),($S103+$T103)," ")</f>
        <v xml:space="preserve"> </v>
      </c>
      <c r="AX103" s="747" t="str">
        <f t="shared" ref="AX103:AX134" si="197">IF(AW103=" ", " ", $Z103)</f>
        <v xml:space="preserve"> </v>
      </c>
      <c r="AY103" s="4" t="str">
        <f t="shared" ref="AY103:AY136" si="198">IF(($AL103=2024),($S103+$T103)," ")</f>
        <v xml:space="preserve"> </v>
      </c>
      <c r="AZ103" s="747" t="str">
        <f t="shared" ref="AZ103:AZ134" si="199">IF(AY103=" ", " ", $Z103)</f>
        <v xml:space="preserve"> </v>
      </c>
      <c r="BA103" s="4" t="str">
        <f t="shared" ref="BA103:BA136" si="200">IF(($AL103=2025),($S103+$T103)," ")</f>
        <v xml:space="preserve"> </v>
      </c>
      <c r="BB103" s="747" t="str">
        <f t="shared" ref="BB103:BB134" si="201">IF(BA103=" ", " ", $Z103)</f>
        <v xml:space="preserve"> </v>
      </c>
      <c r="BC103" s="4" t="str">
        <f t="shared" ref="BC103:BC136" si="202">IF(($AL103=2026),($S103+$T103)," ")</f>
        <v xml:space="preserve"> </v>
      </c>
      <c r="BD103" s="747" t="str">
        <f t="shared" ref="BD103:BD134" si="203">IF(BC103=" ", " ", $Z103)</f>
        <v xml:space="preserve"> </v>
      </c>
      <c r="BE103" s="4" t="str">
        <f t="shared" ref="BE103:BE136" si="204">IF(($AL103=2027),($S103+$T103)," ")</f>
        <v xml:space="preserve"> </v>
      </c>
      <c r="BF103" s="747" t="str">
        <f t="shared" ref="BF103:BF134" si="205">IF(BE103=" ", " ", $Z103)</f>
        <v xml:space="preserve"> </v>
      </c>
      <c r="BG103" s="4" t="str">
        <f t="shared" ref="BG103:BG136" si="206">IF(($AL103=2028),($S103+$T103)," ")</f>
        <v xml:space="preserve"> </v>
      </c>
      <c r="BH103" s="747" t="str">
        <f t="shared" ref="BH103:BH134" si="207">IF(BG103=" ", " ", $Z103)</f>
        <v xml:space="preserve"> </v>
      </c>
      <c r="BI103" s="4" t="str">
        <f t="shared" ref="BI103:BI136" si="208">IF(($AL103=2029),($S103+$T103)," ")</f>
        <v xml:space="preserve"> </v>
      </c>
      <c r="BJ103" s="747" t="str">
        <f t="shared" ref="BJ103:BJ134" si="209">IF(BI103=" ", " ", $Z103)</f>
        <v xml:space="preserve"> </v>
      </c>
      <c r="BK103" s="4" t="str">
        <f t="shared" ref="BK103:BK136" si="210">IF(($AL103=2030),($S103+$T103)," ")</f>
        <v xml:space="preserve"> </v>
      </c>
      <c r="BL103" s="747" t="str">
        <f t="shared" ref="BL103:BL134" si="211">IF(BK103=" ", " ", $Z103)</f>
        <v xml:space="preserve"> </v>
      </c>
      <c r="BM103" s="4" t="str">
        <f t="shared" ref="BM103:BM136" si="212">IF(($AL103=2031),($S103+$T103)," ")</f>
        <v xml:space="preserve"> </v>
      </c>
      <c r="BN103" s="747" t="str">
        <f t="shared" ref="BN103:BN134" si="213">IF(BM103=" ", " ", $Z103)</f>
        <v xml:space="preserve"> </v>
      </c>
      <c r="BO103" s="4" t="str">
        <f t="shared" ref="BO103:BO136" si="214">IF(($AL103=2032),($S103+$T103)," ")</f>
        <v xml:space="preserve"> </v>
      </c>
      <c r="BP103" s="747" t="str">
        <f t="shared" ref="BP103:BP134" si="215">IF(BO103=" ", " ", $Z103)</f>
        <v xml:space="preserve"> </v>
      </c>
      <c r="BQ103" s="133" t="s">
        <v>251</v>
      </c>
      <c r="BR103" s="133"/>
      <c r="BS103" s="389"/>
      <c r="BT103" s="389"/>
      <c r="BU103" s="389"/>
      <c r="BV103" s="389"/>
      <c r="BW103" s="389"/>
      <c r="BX103" s="389"/>
      <c r="BY103" s="389"/>
      <c r="BZ103" s="389"/>
      <c r="CA103" s="389"/>
      <c r="CB103" s="163">
        <f t="shared" si="176"/>
        <v>0</v>
      </c>
      <c r="CC103" s="389"/>
      <c r="CD103" s="389"/>
      <c r="CE103" s="389"/>
      <c r="CF103" s="389"/>
      <c r="CG103" s="389"/>
      <c r="CH103" s="389"/>
      <c r="CI103" s="389"/>
      <c r="CJ103" s="389"/>
      <c r="CK103" s="389"/>
      <c r="CL103" s="389"/>
      <c r="CM103" s="389"/>
      <c r="CN103" s="389"/>
      <c r="CO103" s="389"/>
      <c r="CP103" s="389"/>
      <c r="CQ103" s="389"/>
      <c r="CR103" s="389"/>
      <c r="CS103" s="389"/>
      <c r="CT103" s="389"/>
      <c r="CU103" s="389"/>
      <c r="CV103" s="389"/>
      <c r="CW103" s="389"/>
      <c r="CX103" s="389"/>
      <c r="CY103" s="389"/>
      <c r="CZ103" s="389"/>
      <c r="DA103" s="389"/>
      <c r="DB103" s="389"/>
      <c r="DC103" s="389"/>
      <c r="DD103" s="389"/>
      <c r="DE103" s="389"/>
      <c r="DF103" s="389"/>
      <c r="DG103" s="389"/>
      <c r="DH103" s="389"/>
      <c r="DI103" s="389"/>
      <c r="DJ103" s="389"/>
      <c r="DK103" s="389"/>
      <c r="DL103" s="389"/>
      <c r="DM103" s="389"/>
      <c r="DN103" s="389"/>
      <c r="DO103" s="389"/>
      <c r="DP103" s="389"/>
      <c r="DQ103" s="389"/>
      <c r="DR103" s="389"/>
      <c r="DS103" s="389"/>
      <c r="DT103" s="389"/>
      <c r="DU103" s="389"/>
      <c r="DV103" s="389"/>
      <c r="DW103" s="389"/>
      <c r="DX103" s="389"/>
      <c r="DY103" s="389"/>
      <c r="DZ103" s="389"/>
      <c r="EA103" s="389"/>
      <c r="EB103" s="389"/>
      <c r="EC103" s="389"/>
      <c r="ED103" s="389"/>
      <c r="EE103" s="389"/>
      <c r="EF103" s="389"/>
      <c r="EG103" s="389"/>
      <c r="EH103" s="389"/>
      <c r="EI103" s="389"/>
      <c r="EJ103" s="389"/>
      <c r="EK103" s="389"/>
      <c r="EL103" s="389"/>
      <c r="EM103" s="389"/>
      <c r="EN103" s="389"/>
      <c r="EO103" s="389"/>
      <c r="EP103" s="389"/>
      <c r="EQ103" s="389"/>
      <c r="ER103" s="389"/>
      <c r="ES103" s="389"/>
      <c r="ET103" s="389"/>
      <c r="EU103" s="389"/>
      <c r="EV103" s="389"/>
      <c r="EW103" s="389"/>
      <c r="EX103" s="389"/>
      <c r="EY103" s="389"/>
      <c r="EZ103" s="389"/>
      <c r="FA103" s="389"/>
      <c r="FB103" s="389"/>
      <c r="FC103" s="389"/>
      <c r="FD103" s="389"/>
      <c r="FE103" s="389"/>
      <c r="FF103" s="389"/>
      <c r="FG103" s="389"/>
      <c r="FH103" s="389"/>
      <c r="FI103" s="389"/>
      <c r="FJ103" s="389"/>
      <c r="FK103" s="389"/>
      <c r="FL103" s="389"/>
      <c r="FM103" s="389"/>
      <c r="FN103" s="389"/>
      <c r="FO103" s="389"/>
      <c r="FP103" s="389"/>
      <c r="FQ103" s="389"/>
      <c r="FR103" s="389"/>
      <c r="FS103" s="389"/>
      <c r="FT103" s="389"/>
      <c r="FU103" s="389"/>
      <c r="FV103" s="389"/>
      <c r="FW103" s="389"/>
      <c r="FX103" s="650" t="s">
        <v>889</v>
      </c>
      <c r="FY103" s="651"/>
      <c r="FZ103" s="651"/>
      <c r="GA103" s="651"/>
      <c r="GB103" s="651"/>
      <c r="GC103" s="651"/>
      <c r="GD103" s="651"/>
      <c r="GE103" s="651"/>
      <c r="GF103" s="651"/>
      <c r="GG103" s="651"/>
      <c r="GH103" s="651"/>
      <c r="GI103" s="651"/>
      <c r="GJ103" s="651"/>
      <c r="GK103" s="651"/>
      <c r="GL103" s="651"/>
      <c r="GM103" s="651"/>
      <c r="GN103" s="651"/>
      <c r="GO103" s="651"/>
      <c r="GP103" s="651"/>
      <c r="GQ103" s="651"/>
      <c r="GR103" s="651"/>
      <c r="GS103" s="651"/>
      <c r="GT103" s="651"/>
      <c r="GU103" s="651"/>
      <c r="GV103" s="651"/>
      <c r="GW103" s="651"/>
      <c r="GX103" s="651"/>
      <c r="GY103" s="651"/>
      <c r="GZ103" s="651"/>
      <c r="HA103" s="651"/>
      <c r="HB103" s="651"/>
      <c r="HC103" s="651"/>
      <c r="HD103" s="651"/>
      <c r="HE103" s="651"/>
      <c r="HF103" s="651"/>
      <c r="HG103" s="651"/>
      <c r="HH103" s="651"/>
      <c r="HI103" s="651"/>
      <c r="HJ103" s="651"/>
      <c r="HK103" s="651"/>
      <c r="HL103" s="651"/>
      <c r="HM103" s="651"/>
      <c r="HN103" s="651"/>
      <c r="HO103" s="651"/>
      <c r="HP103" s="651"/>
      <c r="HQ103" s="651"/>
      <c r="HR103" s="651"/>
      <c r="HS103" s="651"/>
      <c r="HT103" s="651"/>
      <c r="HU103" s="651"/>
      <c r="HV103" s="651"/>
      <c r="HW103" s="651"/>
      <c r="HX103" s="651"/>
      <c r="HY103" s="651"/>
      <c r="HZ103" s="651"/>
      <c r="IA103" s="652"/>
      <c r="IB103" s="651"/>
      <c r="IC103" s="651"/>
      <c r="ID103" s="651"/>
      <c r="IE103" s="651"/>
      <c r="IF103" s="651"/>
      <c r="IG103" s="651"/>
      <c r="IH103" s="651"/>
      <c r="II103" s="651"/>
      <c r="IJ103" s="651"/>
      <c r="IK103" s="651"/>
      <c r="IL103" s="651"/>
      <c r="IM103" s="651"/>
      <c r="IN103" s="651"/>
      <c r="IO103" s="651"/>
      <c r="IP103" s="652"/>
      <c r="IQ103" s="651"/>
      <c r="IR103" s="651"/>
      <c r="IS103" s="651"/>
      <c r="IT103" s="651"/>
      <c r="IU103" s="651"/>
      <c r="IV103" s="651"/>
      <c r="IW103" s="651"/>
      <c r="IX103" s="651"/>
      <c r="IY103" s="651"/>
      <c r="IZ103" s="651"/>
      <c r="JA103" s="651"/>
      <c r="JB103" s="651"/>
      <c r="JC103" s="651"/>
      <c r="JD103" s="651"/>
      <c r="JE103" s="651"/>
      <c r="JF103" s="651"/>
      <c r="JG103" s="651"/>
      <c r="JH103" s="651"/>
      <c r="JI103" s="651"/>
      <c r="JJ103" s="651"/>
      <c r="JK103" s="651"/>
      <c r="JL103" s="651"/>
      <c r="JM103" s="651"/>
      <c r="JN103" s="651"/>
      <c r="JO103" s="651"/>
      <c r="JP103" s="651"/>
      <c r="JQ103" s="651"/>
      <c r="JR103" s="651"/>
      <c r="JS103" s="651"/>
      <c r="JT103" s="651"/>
      <c r="JU103" s="651"/>
      <c r="JV103" s="654"/>
      <c r="JX103" s="225"/>
    </row>
    <row r="104" spans="1:284" ht="16" thickBot="1">
      <c r="A104" s="905" t="s">
        <v>5</v>
      </c>
      <c r="B104" s="79">
        <f t="shared" si="177"/>
        <v>4</v>
      </c>
      <c r="C104" s="871" t="s">
        <v>14</v>
      </c>
      <c r="D104" s="249" t="s">
        <v>168</v>
      </c>
      <c r="E104" s="103" t="s">
        <v>158</v>
      </c>
      <c r="F104" s="888">
        <v>0.43</v>
      </c>
      <c r="G104" s="120">
        <f t="shared" si="131"/>
        <v>76.280000000000044</v>
      </c>
      <c r="H104" s="47">
        <v>0.43</v>
      </c>
      <c r="I104" s="2"/>
      <c r="J104" s="29"/>
      <c r="K104" s="18"/>
      <c r="L104" s="5"/>
      <c r="M104" s="71">
        <v>3</v>
      </c>
      <c r="N104" s="71">
        <v>2</v>
      </c>
      <c r="O104" s="70">
        <v>2</v>
      </c>
      <c r="P104" s="891">
        <f t="shared" si="171"/>
        <v>7</v>
      </c>
      <c r="Q104" s="897">
        <f t="shared" si="175"/>
        <v>12</v>
      </c>
      <c r="R104" s="51">
        <f t="shared" si="174"/>
        <v>0.43</v>
      </c>
      <c r="S104" s="3"/>
      <c r="T104" s="25"/>
      <c r="U104" s="219">
        <f t="shared" si="173"/>
        <v>0</v>
      </c>
      <c r="V104" s="219" t="s">
        <v>642</v>
      </c>
      <c r="W104" s="1042">
        <f t="shared" si="178"/>
        <v>0</v>
      </c>
      <c r="X104" s="537">
        <f t="shared" si="179"/>
        <v>16485.244444444445</v>
      </c>
      <c r="Y104" s="538">
        <f t="shared" si="180"/>
        <v>500</v>
      </c>
      <c r="Z104" s="1034">
        <f t="shared" si="181"/>
        <v>0</v>
      </c>
      <c r="AA104" s="883">
        <v>6</v>
      </c>
      <c r="AB104" s="270">
        <f t="shared" si="182"/>
        <v>8745.2444444444445</v>
      </c>
      <c r="AC104" s="566">
        <v>0.25</v>
      </c>
      <c r="AD104" s="562">
        <f t="shared" si="183"/>
        <v>7740</v>
      </c>
      <c r="AE104" s="518"/>
      <c r="AF104" s="270">
        <f t="shared" si="184"/>
        <v>0</v>
      </c>
      <c r="AG104" s="270"/>
      <c r="AH104" s="562">
        <f t="shared" si="185"/>
        <v>0</v>
      </c>
      <c r="AI104" s="270"/>
      <c r="AJ104" s="228">
        <v>0</v>
      </c>
      <c r="AK104" s="902"/>
      <c r="AL104" s="902"/>
      <c r="AM104" s="18" t="str">
        <f t="shared" si="186"/>
        <v xml:space="preserve"> </v>
      </c>
      <c r="AN104" s="747" t="str">
        <f t="shared" si="187"/>
        <v xml:space="preserve"> </v>
      </c>
      <c r="AO104" s="4" t="str">
        <f t="shared" si="188"/>
        <v xml:space="preserve"> </v>
      </c>
      <c r="AP104" s="747" t="str">
        <f t="shared" si="189"/>
        <v xml:space="preserve"> </v>
      </c>
      <c r="AQ104" s="4" t="str">
        <f t="shared" si="190"/>
        <v xml:space="preserve"> </v>
      </c>
      <c r="AR104" s="747" t="str">
        <f t="shared" si="191"/>
        <v xml:space="preserve"> </v>
      </c>
      <c r="AS104" s="4" t="str">
        <f t="shared" si="192"/>
        <v xml:space="preserve"> </v>
      </c>
      <c r="AT104" s="747" t="str">
        <f t="shared" si="193"/>
        <v xml:space="preserve"> </v>
      </c>
      <c r="AU104" s="4" t="str">
        <f t="shared" si="194"/>
        <v xml:space="preserve"> </v>
      </c>
      <c r="AV104" s="747" t="str">
        <f t="shared" si="195"/>
        <v xml:space="preserve"> </v>
      </c>
      <c r="AW104" s="4" t="str">
        <f t="shared" si="196"/>
        <v xml:space="preserve"> </v>
      </c>
      <c r="AX104" s="747" t="str">
        <f t="shared" si="197"/>
        <v xml:space="preserve"> </v>
      </c>
      <c r="AY104" s="4" t="str">
        <f t="shared" si="198"/>
        <v xml:space="preserve"> </v>
      </c>
      <c r="AZ104" s="747" t="str">
        <f t="shared" si="199"/>
        <v xml:space="preserve"> </v>
      </c>
      <c r="BA104" s="4" t="str">
        <f t="shared" si="200"/>
        <v xml:space="preserve"> </v>
      </c>
      <c r="BB104" s="747" t="str">
        <f t="shared" si="201"/>
        <v xml:space="preserve"> </v>
      </c>
      <c r="BC104" s="4" t="str">
        <f t="shared" si="202"/>
        <v xml:space="preserve"> </v>
      </c>
      <c r="BD104" s="747" t="str">
        <f t="shared" si="203"/>
        <v xml:space="preserve"> </v>
      </c>
      <c r="BE104" s="4" t="str">
        <f t="shared" si="204"/>
        <v xml:space="preserve"> </v>
      </c>
      <c r="BF104" s="747" t="str">
        <f t="shared" si="205"/>
        <v xml:space="preserve"> </v>
      </c>
      <c r="BG104" s="4" t="str">
        <f t="shared" si="206"/>
        <v xml:space="preserve"> </v>
      </c>
      <c r="BH104" s="747" t="str">
        <f t="shared" si="207"/>
        <v xml:space="preserve"> </v>
      </c>
      <c r="BI104" s="4" t="str">
        <f t="shared" si="208"/>
        <v xml:space="preserve"> </v>
      </c>
      <c r="BJ104" s="747" t="str">
        <f t="shared" si="209"/>
        <v xml:space="preserve"> </v>
      </c>
      <c r="BK104" s="4" t="str">
        <f t="shared" si="210"/>
        <v xml:space="preserve"> </v>
      </c>
      <c r="BL104" s="747" t="str">
        <f t="shared" si="211"/>
        <v xml:space="preserve"> </v>
      </c>
      <c r="BM104" s="4" t="str">
        <f t="shared" si="212"/>
        <v xml:space="preserve"> </v>
      </c>
      <c r="BN104" s="747" t="str">
        <f t="shared" si="213"/>
        <v xml:space="preserve"> </v>
      </c>
      <c r="BO104" s="4" t="str">
        <f t="shared" si="214"/>
        <v xml:space="preserve"> </v>
      </c>
      <c r="BP104" s="747" t="str">
        <f t="shared" si="215"/>
        <v xml:space="preserve"> </v>
      </c>
      <c r="BQ104" s="133"/>
      <c r="BR104" s="133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163">
        <f t="shared" si="176"/>
        <v>0</v>
      </c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89"/>
      <c r="EC104" s="389"/>
      <c r="ED104" s="389"/>
      <c r="EE104" s="389"/>
      <c r="EF104" s="389"/>
      <c r="EG104" s="389"/>
      <c r="EH104" s="389"/>
      <c r="EI104" s="389"/>
      <c r="EJ104" s="389"/>
      <c r="EK104" s="389"/>
      <c r="EL104" s="389"/>
      <c r="EM104" s="389"/>
      <c r="EN104" s="389"/>
      <c r="EO104" s="389"/>
      <c r="EP104" s="389"/>
      <c r="EQ104" s="389"/>
      <c r="ER104" s="389"/>
      <c r="ES104" s="389"/>
      <c r="ET104" s="389"/>
      <c r="EU104" s="389"/>
      <c r="EV104" s="389"/>
      <c r="EW104" s="389"/>
      <c r="EX104" s="389"/>
      <c r="EY104" s="389"/>
      <c r="EZ104" s="389"/>
      <c r="FA104" s="389"/>
      <c r="FB104" s="389"/>
      <c r="FC104" s="389"/>
      <c r="FD104" s="389"/>
      <c r="FE104" s="389"/>
      <c r="FF104" s="389"/>
      <c r="FG104" s="389"/>
      <c r="FH104" s="389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666" t="s">
        <v>466</v>
      </c>
      <c r="FY104" s="667">
        <v>212</v>
      </c>
      <c r="FZ104" s="667">
        <v>30289508</v>
      </c>
      <c r="GA104" s="667">
        <v>55</v>
      </c>
      <c r="GB104" s="667" t="s">
        <v>798</v>
      </c>
      <c r="GC104" s="667">
        <v>18</v>
      </c>
      <c r="GD104" s="667">
        <v>1972</v>
      </c>
      <c r="GE104" s="667">
        <v>1</v>
      </c>
      <c r="GF104" s="667" t="s">
        <v>780</v>
      </c>
      <c r="GG104" s="667">
        <v>1</v>
      </c>
      <c r="GH104" s="667">
        <v>1</v>
      </c>
      <c r="GI104" s="667" t="s">
        <v>780</v>
      </c>
      <c r="GJ104" s="667">
        <v>1</v>
      </c>
      <c r="GK104" s="667" t="s">
        <v>781</v>
      </c>
      <c r="GL104" s="667" t="s">
        <v>782</v>
      </c>
      <c r="GM104" s="667">
        <v>50</v>
      </c>
      <c r="GN104" s="667" t="s">
        <v>783</v>
      </c>
      <c r="GO104" s="667">
        <v>0</v>
      </c>
      <c r="GP104" s="667">
        <v>0</v>
      </c>
      <c r="GQ104" s="667">
        <v>4</v>
      </c>
      <c r="GR104" s="667">
        <v>2</v>
      </c>
      <c r="GS104" s="667">
        <v>1</v>
      </c>
      <c r="GT104" s="667" t="s">
        <v>783</v>
      </c>
      <c r="GU104" s="667" t="s">
        <v>783</v>
      </c>
      <c r="GV104" s="667" t="s">
        <v>783</v>
      </c>
      <c r="GW104" s="667" t="s">
        <v>783</v>
      </c>
      <c r="GX104" s="667" t="s">
        <v>783</v>
      </c>
      <c r="GY104" s="667">
        <v>1649</v>
      </c>
      <c r="GZ104" s="667">
        <v>0.22</v>
      </c>
      <c r="HA104" s="667">
        <v>5</v>
      </c>
      <c r="HB104" s="667" t="s">
        <v>783</v>
      </c>
      <c r="HC104" s="667" t="s">
        <v>782</v>
      </c>
      <c r="HD104" s="667">
        <v>15</v>
      </c>
      <c r="HE104" s="667" t="s">
        <v>783</v>
      </c>
      <c r="HF104" s="667">
        <v>0</v>
      </c>
      <c r="HG104" s="667" t="s">
        <v>783</v>
      </c>
      <c r="HH104" s="667">
        <v>0</v>
      </c>
      <c r="HI104" s="667">
        <v>1</v>
      </c>
      <c r="HJ104" s="667">
        <v>45</v>
      </c>
      <c r="HK104" s="667" t="s">
        <v>784</v>
      </c>
      <c r="HL104" s="667" t="s">
        <v>785</v>
      </c>
      <c r="HM104" s="667" t="s">
        <v>783</v>
      </c>
      <c r="HN104" s="667" t="s">
        <v>783</v>
      </c>
      <c r="HO104" s="667" t="s">
        <v>783</v>
      </c>
      <c r="HP104" s="667" t="s">
        <v>783</v>
      </c>
      <c r="HQ104" s="667" t="s">
        <v>783</v>
      </c>
      <c r="HR104" s="667">
        <v>5074841</v>
      </c>
      <c r="HS104" s="667" t="s">
        <v>783</v>
      </c>
      <c r="HT104" s="667" t="s">
        <v>786</v>
      </c>
      <c r="HU104" s="667" t="s">
        <v>787</v>
      </c>
      <c r="HV104" s="667">
        <v>4</v>
      </c>
      <c r="HW104" s="667">
        <v>2014</v>
      </c>
      <c r="HX104" s="667">
        <v>63</v>
      </c>
      <c r="HY104" s="667">
        <v>0</v>
      </c>
      <c r="HZ104" s="667">
        <v>1162</v>
      </c>
      <c r="IA104" s="668">
        <v>41697.500081018516</v>
      </c>
      <c r="IB104" s="667" t="s">
        <v>788</v>
      </c>
      <c r="IC104" s="667">
        <v>5074840</v>
      </c>
      <c r="ID104" s="667">
        <v>2014</v>
      </c>
      <c r="IE104" s="667">
        <v>1712</v>
      </c>
      <c r="IF104" s="667" t="s">
        <v>783</v>
      </c>
      <c r="IG104" s="667" t="s">
        <v>783</v>
      </c>
      <c r="IH104" s="667" t="s">
        <v>783</v>
      </c>
      <c r="II104" s="667" t="s">
        <v>783</v>
      </c>
      <c r="IJ104" s="667" t="s">
        <v>783</v>
      </c>
      <c r="IK104" s="667" t="s">
        <v>783</v>
      </c>
      <c r="IL104" s="667" t="s">
        <v>783</v>
      </c>
      <c r="IM104" s="667" t="s">
        <v>783</v>
      </c>
      <c r="IN104" s="667" t="s">
        <v>783</v>
      </c>
      <c r="IO104" s="667">
        <v>1649</v>
      </c>
      <c r="IP104" s="668">
        <v>38587.423726851855</v>
      </c>
      <c r="IQ104" s="667">
        <v>2</v>
      </c>
      <c r="IR104" s="667" t="s">
        <v>793</v>
      </c>
      <c r="IS104" s="667">
        <v>1</v>
      </c>
      <c r="IT104" s="669">
        <v>41275</v>
      </c>
      <c r="IU104" s="667" t="s">
        <v>783</v>
      </c>
      <c r="IV104" s="667" t="s">
        <v>783</v>
      </c>
      <c r="IW104" s="667" t="s">
        <v>783</v>
      </c>
      <c r="IX104" s="667" t="s">
        <v>781</v>
      </c>
      <c r="IY104" s="667">
        <v>45</v>
      </c>
      <c r="IZ104" s="667" t="s">
        <v>789</v>
      </c>
      <c r="JA104" s="667" t="s">
        <v>783</v>
      </c>
      <c r="JB104" s="667" t="s">
        <v>783</v>
      </c>
      <c r="JC104" s="667" t="s">
        <v>783</v>
      </c>
      <c r="JD104" s="667">
        <v>329444</v>
      </c>
      <c r="JE104" s="667" t="s">
        <v>783</v>
      </c>
      <c r="JF104" s="667" t="s">
        <v>783</v>
      </c>
      <c r="JG104" s="667" t="s">
        <v>795</v>
      </c>
      <c r="JH104" s="667">
        <v>55</v>
      </c>
      <c r="JI104" s="667" t="s">
        <v>783</v>
      </c>
      <c r="JJ104" s="667" t="s">
        <v>783</v>
      </c>
      <c r="JK104" s="667" t="s">
        <v>783</v>
      </c>
      <c r="JL104" s="667" t="s">
        <v>790</v>
      </c>
      <c r="JM104" s="667">
        <v>4</v>
      </c>
      <c r="JN104" s="667">
        <v>3</v>
      </c>
      <c r="JO104" s="667" t="s">
        <v>783</v>
      </c>
      <c r="JP104" s="667">
        <v>10711928</v>
      </c>
      <c r="JQ104" s="667">
        <v>2011</v>
      </c>
      <c r="JR104" s="667">
        <v>3</v>
      </c>
      <c r="JS104" s="667" t="s">
        <v>783</v>
      </c>
      <c r="JT104" s="667" t="s">
        <v>783</v>
      </c>
      <c r="JU104" s="667" t="s">
        <v>891</v>
      </c>
      <c r="JV104" s="670">
        <v>1229.3601349999999</v>
      </c>
      <c r="JX104" s="225"/>
    </row>
    <row r="105" spans="1:284" ht="16" thickBot="1">
      <c r="A105" s="905" t="s">
        <v>5</v>
      </c>
      <c r="B105" s="79">
        <f t="shared" si="177"/>
        <v>4</v>
      </c>
      <c r="C105" s="871" t="s">
        <v>86</v>
      </c>
      <c r="D105" s="249" t="s">
        <v>157</v>
      </c>
      <c r="E105" s="103" t="s">
        <v>158</v>
      </c>
      <c r="F105" s="888">
        <v>0.12</v>
      </c>
      <c r="G105" s="120">
        <f t="shared" si="131"/>
        <v>76.400000000000048</v>
      </c>
      <c r="H105" s="49">
        <v>0.12</v>
      </c>
      <c r="I105" s="2"/>
      <c r="J105" s="29"/>
      <c r="K105" s="18"/>
      <c r="L105" s="5"/>
      <c r="M105" s="71">
        <v>1</v>
      </c>
      <c r="N105" s="71">
        <v>1</v>
      </c>
      <c r="O105" s="70">
        <v>3</v>
      </c>
      <c r="P105" s="891">
        <f t="shared" si="171"/>
        <v>5</v>
      </c>
      <c r="Q105" s="897">
        <f t="shared" si="175"/>
        <v>3</v>
      </c>
      <c r="R105" s="51">
        <f t="shared" si="174"/>
        <v>0.12</v>
      </c>
      <c r="S105" s="3"/>
      <c r="T105" s="25"/>
      <c r="U105" s="219">
        <f t="shared" si="173"/>
        <v>0</v>
      </c>
      <c r="V105" s="219" t="s">
        <v>642</v>
      </c>
      <c r="W105" s="1042">
        <f t="shared" si="178"/>
        <v>0</v>
      </c>
      <c r="X105" s="537">
        <f t="shared" si="179"/>
        <v>0</v>
      </c>
      <c r="Y105" s="538">
        <f t="shared" si="180"/>
        <v>0</v>
      </c>
      <c r="Z105" s="1034">
        <f t="shared" si="181"/>
        <v>0</v>
      </c>
      <c r="AA105" s="883"/>
      <c r="AB105" s="270">
        <f t="shared" si="182"/>
        <v>0</v>
      </c>
      <c r="AC105" s="553"/>
      <c r="AD105" s="562">
        <f t="shared" si="183"/>
        <v>0</v>
      </c>
      <c r="AE105" s="518"/>
      <c r="AF105" s="270">
        <f t="shared" si="184"/>
        <v>0</v>
      </c>
      <c r="AG105" s="270"/>
      <c r="AH105" s="562">
        <f t="shared" si="185"/>
        <v>0</v>
      </c>
      <c r="AI105" s="270"/>
      <c r="AJ105" s="228">
        <v>0</v>
      </c>
      <c r="AK105" s="902"/>
      <c r="AL105" s="902"/>
      <c r="AM105" s="18" t="str">
        <f t="shared" si="186"/>
        <v xml:space="preserve"> </v>
      </c>
      <c r="AN105" s="747" t="str">
        <f t="shared" si="187"/>
        <v xml:space="preserve"> </v>
      </c>
      <c r="AO105" s="4" t="str">
        <f t="shared" si="188"/>
        <v xml:space="preserve"> </v>
      </c>
      <c r="AP105" s="747" t="str">
        <f t="shared" si="189"/>
        <v xml:space="preserve"> </v>
      </c>
      <c r="AQ105" s="4" t="str">
        <f t="shared" si="190"/>
        <v xml:space="preserve"> </v>
      </c>
      <c r="AR105" s="747" t="str">
        <f t="shared" si="191"/>
        <v xml:space="preserve"> </v>
      </c>
      <c r="AS105" s="4" t="str">
        <f t="shared" si="192"/>
        <v xml:space="preserve"> </v>
      </c>
      <c r="AT105" s="747" t="str">
        <f t="shared" si="193"/>
        <v xml:space="preserve"> </v>
      </c>
      <c r="AU105" s="4" t="str">
        <f t="shared" si="194"/>
        <v xml:space="preserve"> </v>
      </c>
      <c r="AV105" s="747" t="str">
        <f t="shared" si="195"/>
        <v xml:space="preserve"> </v>
      </c>
      <c r="AW105" s="4" t="str">
        <f t="shared" si="196"/>
        <v xml:space="preserve"> </v>
      </c>
      <c r="AX105" s="747" t="str">
        <f t="shared" si="197"/>
        <v xml:space="preserve"> </v>
      </c>
      <c r="AY105" s="4" t="str">
        <f t="shared" si="198"/>
        <v xml:space="preserve"> </v>
      </c>
      <c r="AZ105" s="747" t="str">
        <f t="shared" si="199"/>
        <v xml:space="preserve"> </v>
      </c>
      <c r="BA105" s="4" t="str">
        <f t="shared" si="200"/>
        <v xml:space="preserve"> </v>
      </c>
      <c r="BB105" s="747" t="str">
        <f t="shared" si="201"/>
        <v xml:space="preserve"> </v>
      </c>
      <c r="BC105" s="4" t="str">
        <f t="shared" si="202"/>
        <v xml:space="preserve"> </v>
      </c>
      <c r="BD105" s="747" t="str">
        <f t="shared" si="203"/>
        <v xml:space="preserve"> </v>
      </c>
      <c r="BE105" s="4" t="str">
        <f t="shared" si="204"/>
        <v xml:space="preserve"> </v>
      </c>
      <c r="BF105" s="747" t="str">
        <f t="shared" si="205"/>
        <v xml:space="preserve"> </v>
      </c>
      <c r="BG105" s="4" t="str">
        <f t="shared" si="206"/>
        <v xml:space="preserve"> </v>
      </c>
      <c r="BH105" s="747" t="str">
        <f t="shared" si="207"/>
        <v xml:space="preserve"> </v>
      </c>
      <c r="BI105" s="4" t="str">
        <f t="shared" si="208"/>
        <v xml:space="preserve"> </v>
      </c>
      <c r="BJ105" s="747" t="str">
        <f t="shared" si="209"/>
        <v xml:space="preserve"> </v>
      </c>
      <c r="BK105" s="4" t="str">
        <f t="shared" si="210"/>
        <v xml:space="preserve"> </v>
      </c>
      <c r="BL105" s="747" t="str">
        <f t="shared" si="211"/>
        <v xml:space="preserve"> </v>
      </c>
      <c r="BM105" s="4" t="str">
        <f t="shared" si="212"/>
        <v xml:space="preserve"> </v>
      </c>
      <c r="BN105" s="747" t="str">
        <f t="shared" si="213"/>
        <v xml:space="preserve"> </v>
      </c>
      <c r="BO105" s="4" t="str">
        <f t="shared" si="214"/>
        <v xml:space="preserve"> </v>
      </c>
      <c r="BP105" s="747" t="str">
        <f t="shared" si="215"/>
        <v xml:space="preserve"> </v>
      </c>
      <c r="BQ105" s="133"/>
      <c r="BR105" s="133"/>
      <c r="BS105" s="389"/>
      <c r="BT105" s="389"/>
      <c r="BU105" s="389"/>
      <c r="BV105" s="389"/>
      <c r="BW105" s="389"/>
      <c r="BX105" s="389"/>
      <c r="BY105" s="389"/>
      <c r="BZ105" s="389"/>
      <c r="CA105" s="389"/>
      <c r="CB105" s="163">
        <f t="shared" si="176"/>
        <v>0</v>
      </c>
      <c r="CC105" s="389"/>
      <c r="CD105" s="389"/>
      <c r="CE105" s="389"/>
      <c r="CF105" s="389"/>
      <c r="CG105" s="389"/>
      <c r="CH105" s="389"/>
      <c r="CI105" s="389"/>
      <c r="CJ105" s="389"/>
      <c r="CK105" s="389"/>
      <c r="CL105" s="389"/>
      <c r="CM105" s="389"/>
      <c r="CN105" s="389"/>
      <c r="CO105" s="389"/>
      <c r="CP105" s="389"/>
      <c r="CQ105" s="389"/>
      <c r="CR105" s="389"/>
      <c r="CS105" s="389"/>
      <c r="CT105" s="389"/>
      <c r="CU105" s="389"/>
      <c r="CV105" s="389"/>
      <c r="CW105" s="389"/>
      <c r="CX105" s="389"/>
      <c r="CY105" s="389"/>
      <c r="CZ105" s="389"/>
      <c r="DA105" s="389"/>
      <c r="DB105" s="389"/>
      <c r="DC105" s="389"/>
      <c r="DD105" s="389"/>
      <c r="DE105" s="389"/>
      <c r="DF105" s="389"/>
      <c r="DG105" s="389"/>
      <c r="DH105" s="389"/>
      <c r="DI105" s="389"/>
      <c r="DJ105" s="389"/>
      <c r="DK105" s="389"/>
      <c r="DL105" s="389"/>
      <c r="DM105" s="389"/>
      <c r="DN105" s="389"/>
      <c r="DO105" s="389"/>
      <c r="DP105" s="389"/>
      <c r="DQ105" s="389"/>
      <c r="DR105" s="389"/>
      <c r="DS105" s="389"/>
      <c r="DT105" s="389"/>
      <c r="DU105" s="389"/>
      <c r="DV105" s="389"/>
      <c r="DW105" s="389"/>
      <c r="DX105" s="389"/>
      <c r="DY105" s="389"/>
      <c r="DZ105" s="389"/>
      <c r="EA105" s="389"/>
      <c r="EB105" s="389"/>
      <c r="EC105" s="389"/>
      <c r="ED105" s="389"/>
      <c r="EE105" s="389"/>
      <c r="EF105" s="389"/>
      <c r="EG105" s="389"/>
      <c r="EH105" s="389"/>
      <c r="EI105" s="389"/>
      <c r="EJ105" s="389"/>
      <c r="EK105" s="389"/>
      <c r="EL105" s="389"/>
      <c r="EM105" s="389"/>
      <c r="EN105" s="389"/>
      <c r="EO105" s="389"/>
      <c r="EP105" s="389"/>
      <c r="EQ105" s="389"/>
      <c r="ER105" s="389"/>
      <c r="ES105" s="389"/>
      <c r="ET105" s="389"/>
      <c r="EU105" s="389"/>
      <c r="EV105" s="389"/>
      <c r="EW105" s="389"/>
      <c r="EX105" s="389"/>
      <c r="EY105" s="389"/>
      <c r="EZ105" s="389"/>
      <c r="FA105" s="389"/>
      <c r="FB105" s="389"/>
      <c r="FC105" s="389"/>
      <c r="FD105" s="389"/>
      <c r="FE105" s="389"/>
      <c r="FF105" s="389"/>
      <c r="FG105" s="389"/>
      <c r="FH105" s="389"/>
      <c r="FI105" s="389"/>
      <c r="FJ105" s="389"/>
      <c r="FK105" s="389"/>
      <c r="FL105" s="389"/>
      <c r="FM105" s="389"/>
      <c r="FN105" s="389"/>
      <c r="FO105" s="389"/>
      <c r="FP105" s="389"/>
      <c r="FQ105" s="389"/>
      <c r="FR105" s="389"/>
      <c r="FS105" s="389"/>
      <c r="FT105" s="389"/>
      <c r="FU105" s="389"/>
      <c r="FV105" s="389"/>
      <c r="FW105" s="389"/>
      <c r="FX105" s="625" t="s">
        <v>466</v>
      </c>
      <c r="FY105" s="626">
        <v>292</v>
      </c>
      <c r="FZ105" s="626">
        <v>30289509</v>
      </c>
      <c r="GA105" s="626" t="s">
        <v>783</v>
      </c>
      <c r="GB105" s="626"/>
      <c r="GC105" s="626" t="s">
        <v>783</v>
      </c>
      <c r="GD105" s="626" t="s">
        <v>783</v>
      </c>
      <c r="GE105" s="626" t="s">
        <v>783</v>
      </c>
      <c r="GF105" s="626"/>
      <c r="GG105" s="626" t="s">
        <v>783</v>
      </c>
      <c r="GH105" s="626" t="s">
        <v>783</v>
      </c>
      <c r="GI105" s="626"/>
      <c r="GJ105" s="626" t="s">
        <v>783</v>
      </c>
      <c r="GK105" s="626" t="s">
        <v>781</v>
      </c>
      <c r="GL105" s="626" t="s">
        <v>783</v>
      </c>
      <c r="GM105" s="626" t="s">
        <v>783</v>
      </c>
      <c r="GN105" s="626" t="s">
        <v>783</v>
      </c>
      <c r="GO105" s="626" t="s">
        <v>783</v>
      </c>
      <c r="GP105" s="626" t="s">
        <v>783</v>
      </c>
      <c r="GQ105" s="626" t="s">
        <v>783</v>
      </c>
      <c r="GR105" s="626" t="s">
        <v>783</v>
      </c>
      <c r="GS105" s="626" t="s">
        <v>783</v>
      </c>
      <c r="GT105" s="626" t="s">
        <v>783</v>
      </c>
      <c r="GU105" s="626" t="s">
        <v>783</v>
      </c>
      <c r="GV105" s="626" t="s">
        <v>783</v>
      </c>
      <c r="GW105" s="626" t="s">
        <v>783</v>
      </c>
      <c r="GX105" s="626" t="s">
        <v>783</v>
      </c>
      <c r="GY105" s="626">
        <v>1649</v>
      </c>
      <c r="GZ105" s="626">
        <v>0</v>
      </c>
      <c r="HA105" s="626">
        <v>9</v>
      </c>
      <c r="HB105" s="626" t="s">
        <v>783</v>
      </c>
      <c r="HC105" s="626" t="s">
        <v>783</v>
      </c>
      <c r="HD105" s="626" t="s">
        <v>783</v>
      </c>
      <c r="HE105" s="626" t="s">
        <v>783</v>
      </c>
      <c r="HF105" s="626" t="s">
        <v>783</v>
      </c>
      <c r="HG105" s="626" t="s">
        <v>783</v>
      </c>
      <c r="HH105" s="626" t="s">
        <v>783</v>
      </c>
      <c r="HI105" s="626" t="s">
        <v>783</v>
      </c>
      <c r="HJ105" s="626" t="s">
        <v>783</v>
      </c>
      <c r="HK105" s="626" t="s">
        <v>783</v>
      </c>
      <c r="HL105" s="626" t="s">
        <v>783</v>
      </c>
      <c r="HM105" s="626" t="s">
        <v>783</v>
      </c>
      <c r="HN105" s="626" t="s">
        <v>783</v>
      </c>
      <c r="HO105" s="626" t="s">
        <v>783</v>
      </c>
      <c r="HP105" s="626" t="s">
        <v>783</v>
      </c>
      <c r="HQ105" s="626" t="s">
        <v>783</v>
      </c>
      <c r="HR105" s="626">
        <v>5074841</v>
      </c>
      <c r="HS105" s="626" t="s">
        <v>783</v>
      </c>
      <c r="HT105" s="626" t="s">
        <v>786</v>
      </c>
      <c r="HU105" s="626" t="s">
        <v>787</v>
      </c>
      <c r="HV105" s="626">
        <v>4</v>
      </c>
      <c r="HW105" s="626">
        <v>2014</v>
      </c>
      <c r="HX105" s="626">
        <v>63</v>
      </c>
      <c r="HY105" s="626">
        <v>1162</v>
      </c>
      <c r="HZ105" s="626">
        <v>1690</v>
      </c>
      <c r="IA105" s="627">
        <v>41697.500081018516</v>
      </c>
      <c r="IB105" s="626" t="s">
        <v>788</v>
      </c>
      <c r="IC105" s="626">
        <v>5074840</v>
      </c>
      <c r="ID105" s="626" t="s">
        <v>783</v>
      </c>
      <c r="IE105" s="626">
        <v>1712</v>
      </c>
      <c r="IF105" s="626" t="s">
        <v>783</v>
      </c>
      <c r="IG105" s="626" t="s">
        <v>783</v>
      </c>
      <c r="IH105" s="626" t="s">
        <v>783</v>
      </c>
      <c r="II105" s="626" t="s">
        <v>783</v>
      </c>
      <c r="IJ105" s="626" t="s">
        <v>783</v>
      </c>
      <c r="IK105" s="626" t="s">
        <v>783</v>
      </c>
      <c r="IL105" s="626" t="s">
        <v>783</v>
      </c>
      <c r="IM105" s="626" t="s">
        <v>783</v>
      </c>
      <c r="IN105" s="626" t="s">
        <v>783</v>
      </c>
      <c r="IO105" s="626">
        <v>2108</v>
      </c>
      <c r="IP105" s="627">
        <v>38587.423726851855</v>
      </c>
      <c r="IQ105" s="626" t="s">
        <v>783</v>
      </c>
      <c r="IR105" s="626" t="s">
        <v>783</v>
      </c>
      <c r="IS105" s="626" t="s">
        <v>783</v>
      </c>
      <c r="IT105" s="626" t="s">
        <v>783</v>
      </c>
      <c r="IU105" s="626" t="s">
        <v>783</v>
      </c>
      <c r="IV105" s="626" t="s">
        <v>783</v>
      </c>
      <c r="IW105" s="626" t="s">
        <v>783</v>
      </c>
      <c r="IX105" s="626" t="s">
        <v>781</v>
      </c>
      <c r="IY105" s="626" t="s">
        <v>783</v>
      </c>
      <c r="IZ105" s="626" t="s">
        <v>783</v>
      </c>
      <c r="JA105" s="626" t="s">
        <v>783</v>
      </c>
      <c r="JB105" s="626" t="s">
        <v>783</v>
      </c>
      <c r="JC105" s="626" t="s">
        <v>783</v>
      </c>
      <c r="JD105" s="626">
        <v>329444</v>
      </c>
      <c r="JE105" s="626" t="s">
        <v>783</v>
      </c>
      <c r="JF105" s="626" t="s">
        <v>783</v>
      </c>
      <c r="JG105" s="626" t="s">
        <v>783</v>
      </c>
      <c r="JH105" s="626" t="s">
        <v>783</v>
      </c>
      <c r="JI105" s="626" t="s">
        <v>783</v>
      </c>
      <c r="JJ105" s="626" t="s">
        <v>783</v>
      </c>
      <c r="JK105" s="626" t="s">
        <v>783</v>
      </c>
      <c r="JL105" s="626" t="s">
        <v>783</v>
      </c>
      <c r="JM105" s="626">
        <v>4</v>
      </c>
      <c r="JN105" s="626" t="s">
        <v>783</v>
      </c>
      <c r="JO105" s="626" t="s">
        <v>783</v>
      </c>
      <c r="JP105" s="626">
        <v>10711928</v>
      </c>
      <c r="JQ105" s="626">
        <v>2011</v>
      </c>
      <c r="JR105" s="626">
        <v>3</v>
      </c>
      <c r="JS105" s="626" t="s">
        <v>783</v>
      </c>
      <c r="JT105" s="626" t="s">
        <v>783</v>
      </c>
      <c r="JU105" s="626" t="s">
        <v>892</v>
      </c>
      <c r="JV105" s="628">
        <v>515.03876200000002</v>
      </c>
      <c r="JW105">
        <f>SUM(JV104:JV105)</f>
        <v>1744.398897</v>
      </c>
      <c r="JX105" s="225">
        <v>0.33037857897727274</v>
      </c>
    </row>
    <row r="106" spans="1:284" ht="16" thickBot="1">
      <c r="A106" s="905" t="s">
        <v>5</v>
      </c>
      <c r="B106" s="79">
        <f t="shared" si="177"/>
        <v>4</v>
      </c>
      <c r="C106" s="871" t="s">
        <v>64</v>
      </c>
      <c r="D106" s="249" t="s">
        <v>168</v>
      </c>
      <c r="E106" s="103" t="s">
        <v>158</v>
      </c>
      <c r="F106" s="888">
        <v>0.08</v>
      </c>
      <c r="G106" s="120">
        <f t="shared" si="131"/>
        <v>76.480000000000047</v>
      </c>
      <c r="H106" s="51">
        <v>0.08</v>
      </c>
      <c r="I106" s="2"/>
      <c r="J106" s="29"/>
      <c r="K106" s="18"/>
      <c r="L106" s="5"/>
      <c r="M106" s="75">
        <v>1</v>
      </c>
      <c r="N106" s="75">
        <v>0.5</v>
      </c>
      <c r="O106" s="76">
        <v>2</v>
      </c>
      <c r="P106" s="893">
        <f t="shared" si="171"/>
        <v>3.5</v>
      </c>
      <c r="Q106" s="897">
        <f t="shared" si="175"/>
        <v>1</v>
      </c>
      <c r="R106" s="46">
        <f t="shared" si="174"/>
        <v>0.08</v>
      </c>
      <c r="S106" s="547"/>
      <c r="T106" s="25"/>
      <c r="U106" s="219">
        <f t="shared" si="173"/>
        <v>0</v>
      </c>
      <c r="V106" s="219" t="s">
        <v>642</v>
      </c>
      <c r="W106" s="1042">
        <f t="shared" si="178"/>
        <v>0</v>
      </c>
      <c r="X106" s="537">
        <f t="shared" si="179"/>
        <v>0</v>
      </c>
      <c r="Y106" s="538">
        <f t="shared" si="180"/>
        <v>0</v>
      </c>
      <c r="Z106" s="1034">
        <f t="shared" si="181"/>
        <v>0</v>
      </c>
      <c r="AA106" s="883"/>
      <c r="AB106" s="270">
        <f t="shared" si="182"/>
        <v>0</v>
      </c>
      <c r="AC106" s="553"/>
      <c r="AD106" s="562">
        <f t="shared" si="183"/>
        <v>0</v>
      </c>
      <c r="AE106" s="518"/>
      <c r="AF106" s="270">
        <f t="shared" si="184"/>
        <v>0</v>
      </c>
      <c r="AG106" s="270"/>
      <c r="AH106" s="562">
        <f t="shared" si="185"/>
        <v>0</v>
      </c>
      <c r="AI106" s="270"/>
      <c r="AJ106" s="228">
        <v>0</v>
      </c>
      <c r="AK106" s="902"/>
      <c r="AL106" s="902"/>
      <c r="AM106" s="18" t="str">
        <f t="shared" si="186"/>
        <v xml:space="preserve"> </v>
      </c>
      <c r="AN106" s="747" t="str">
        <f t="shared" si="187"/>
        <v xml:space="preserve"> </v>
      </c>
      <c r="AO106" s="4" t="str">
        <f t="shared" si="188"/>
        <v xml:space="preserve"> </v>
      </c>
      <c r="AP106" s="747" t="str">
        <f t="shared" si="189"/>
        <v xml:space="preserve"> </v>
      </c>
      <c r="AQ106" s="4" t="str">
        <f t="shared" si="190"/>
        <v xml:space="preserve"> </v>
      </c>
      <c r="AR106" s="747" t="str">
        <f t="shared" si="191"/>
        <v xml:space="preserve"> </v>
      </c>
      <c r="AS106" s="4" t="str">
        <f t="shared" si="192"/>
        <v xml:space="preserve"> </v>
      </c>
      <c r="AT106" s="747" t="str">
        <f t="shared" si="193"/>
        <v xml:space="preserve"> </v>
      </c>
      <c r="AU106" s="4" t="str">
        <f t="shared" si="194"/>
        <v xml:space="preserve"> </v>
      </c>
      <c r="AV106" s="747" t="str">
        <f t="shared" si="195"/>
        <v xml:space="preserve"> </v>
      </c>
      <c r="AW106" s="4" t="str">
        <f t="shared" si="196"/>
        <v xml:space="preserve"> </v>
      </c>
      <c r="AX106" s="747" t="str">
        <f t="shared" si="197"/>
        <v xml:space="preserve"> </v>
      </c>
      <c r="AY106" s="4" t="str">
        <f t="shared" si="198"/>
        <v xml:space="preserve"> </v>
      </c>
      <c r="AZ106" s="747" t="str">
        <f t="shared" si="199"/>
        <v xml:space="preserve"> </v>
      </c>
      <c r="BA106" s="4" t="str">
        <f t="shared" si="200"/>
        <v xml:space="preserve"> </v>
      </c>
      <c r="BB106" s="747" t="str">
        <f t="shared" si="201"/>
        <v xml:space="preserve"> </v>
      </c>
      <c r="BC106" s="4" t="str">
        <f t="shared" si="202"/>
        <v xml:space="preserve"> </v>
      </c>
      <c r="BD106" s="747" t="str">
        <f t="shared" si="203"/>
        <v xml:space="preserve"> </v>
      </c>
      <c r="BE106" s="4" t="str">
        <f t="shared" si="204"/>
        <v xml:space="preserve"> </v>
      </c>
      <c r="BF106" s="747" t="str">
        <f t="shared" si="205"/>
        <v xml:space="preserve"> </v>
      </c>
      <c r="BG106" s="4" t="str">
        <f t="shared" si="206"/>
        <v xml:space="preserve"> </v>
      </c>
      <c r="BH106" s="747" t="str">
        <f t="shared" si="207"/>
        <v xml:space="preserve"> </v>
      </c>
      <c r="BI106" s="4" t="str">
        <f t="shared" si="208"/>
        <v xml:space="preserve"> </v>
      </c>
      <c r="BJ106" s="747" t="str">
        <f t="shared" si="209"/>
        <v xml:space="preserve"> </v>
      </c>
      <c r="BK106" s="4" t="str">
        <f t="shared" si="210"/>
        <v xml:space="preserve"> </v>
      </c>
      <c r="BL106" s="747" t="str">
        <f t="shared" si="211"/>
        <v xml:space="preserve"> </v>
      </c>
      <c r="BM106" s="4" t="str">
        <f t="shared" si="212"/>
        <v xml:space="preserve"> </v>
      </c>
      <c r="BN106" s="747" t="str">
        <f t="shared" si="213"/>
        <v xml:space="preserve"> </v>
      </c>
      <c r="BO106" s="4" t="str">
        <f t="shared" si="214"/>
        <v xml:space="preserve"> </v>
      </c>
      <c r="BP106" s="747" t="str">
        <f t="shared" si="215"/>
        <v xml:space="preserve"> </v>
      </c>
      <c r="BQ106" s="133" t="s">
        <v>266</v>
      </c>
      <c r="BR106" s="133"/>
      <c r="BS106" s="389"/>
      <c r="BT106" s="389"/>
      <c r="BU106" s="389"/>
      <c r="BV106" s="389"/>
      <c r="BW106" s="389"/>
      <c r="BX106" s="389"/>
      <c r="BY106" s="389"/>
      <c r="BZ106" s="389"/>
      <c r="CA106" s="389"/>
      <c r="CB106" s="163">
        <f t="shared" si="176"/>
        <v>0</v>
      </c>
      <c r="CC106" s="389"/>
      <c r="CD106" s="389"/>
      <c r="CE106" s="389"/>
      <c r="CF106" s="389"/>
      <c r="CG106" s="389"/>
      <c r="CH106" s="389"/>
      <c r="CI106" s="389"/>
      <c r="CJ106" s="389"/>
      <c r="CK106" s="389"/>
      <c r="CL106" s="389"/>
      <c r="CM106" s="389"/>
      <c r="CN106" s="389"/>
      <c r="CO106" s="389"/>
      <c r="CP106" s="389"/>
      <c r="CQ106" s="389"/>
      <c r="CR106" s="389"/>
      <c r="CS106" s="389"/>
      <c r="CT106" s="389"/>
      <c r="CU106" s="389"/>
      <c r="CV106" s="389"/>
      <c r="CW106" s="389"/>
      <c r="CX106" s="389"/>
      <c r="CY106" s="389"/>
      <c r="CZ106" s="389"/>
      <c r="DA106" s="389"/>
      <c r="DB106" s="389"/>
      <c r="DC106" s="389"/>
      <c r="DD106" s="389"/>
      <c r="DE106" s="389"/>
      <c r="DF106" s="389"/>
      <c r="DG106" s="389"/>
      <c r="DH106" s="389"/>
      <c r="DI106" s="389"/>
      <c r="DJ106" s="389"/>
      <c r="DK106" s="389"/>
      <c r="DL106" s="389"/>
      <c r="DM106" s="389"/>
      <c r="DN106" s="389"/>
      <c r="DO106" s="389"/>
      <c r="DP106" s="389"/>
      <c r="DQ106" s="389"/>
      <c r="DR106" s="389"/>
      <c r="DS106" s="389"/>
      <c r="DT106" s="389"/>
      <c r="DU106" s="389"/>
      <c r="DV106" s="389"/>
      <c r="DW106" s="389"/>
      <c r="DX106" s="389"/>
      <c r="DY106" s="389"/>
      <c r="DZ106" s="389"/>
      <c r="EA106" s="389"/>
      <c r="EB106" s="389"/>
      <c r="EC106" s="389"/>
      <c r="ED106" s="389"/>
      <c r="EE106" s="389"/>
      <c r="EF106" s="389"/>
      <c r="EG106" s="389"/>
      <c r="EH106" s="389"/>
      <c r="EI106" s="389"/>
      <c r="EJ106" s="389"/>
      <c r="EK106" s="389"/>
      <c r="EL106" s="389"/>
      <c r="EM106" s="389"/>
      <c r="EN106" s="389"/>
      <c r="EO106" s="389"/>
      <c r="EP106" s="389"/>
      <c r="EQ106" s="389"/>
      <c r="ER106" s="389"/>
      <c r="ES106" s="389"/>
      <c r="ET106" s="389"/>
      <c r="EU106" s="389"/>
      <c r="EV106" s="389"/>
      <c r="EW106" s="389"/>
      <c r="EX106" s="389"/>
      <c r="EY106" s="389"/>
      <c r="EZ106" s="389"/>
      <c r="FA106" s="389"/>
      <c r="FB106" s="389"/>
      <c r="FC106" s="389"/>
      <c r="FD106" s="389"/>
      <c r="FE106" s="389"/>
      <c r="FF106" s="389"/>
      <c r="FG106" s="389"/>
      <c r="FH106" s="389"/>
      <c r="FI106" s="389"/>
      <c r="FJ106" s="389"/>
      <c r="FK106" s="389"/>
      <c r="FL106" s="389"/>
      <c r="FM106" s="389"/>
      <c r="FN106" s="389"/>
      <c r="FO106" s="389"/>
      <c r="FP106" s="389"/>
      <c r="FQ106" s="389"/>
      <c r="FR106" s="389"/>
      <c r="FS106" s="389"/>
      <c r="FT106" s="389"/>
      <c r="FU106" s="389"/>
      <c r="FV106" s="389"/>
      <c r="FW106" s="389"/>
      <c r="FX106" s="666" t="s">
        <v>407</v>
      </c>
      <c r="FY106" s="667">
        <v>1</v>
      </c>
      <c r="FZ106" s="667">
        <v>30289514</v>
      </c>
      <c r="GA106" s="667">
        <v>55</v>
      </c>
      <c r="GB106" s="667" t="s">
        <v>798</v>
      </c>
      <c r="GC106" s="667">
        <v>18</v>
      </c>
      <c r="GD106" s="667">
        <v>1974</v>
      </c>
      <c r="GE106" s="667">
        <v>1</v>
      </c>
      <c r="GF106" s="667" t="s">
        <v>780</v>
      </c>
      <c r="GG106" s="667">
        <v>1</v>
      </c>
      <c r="GH106" s="667">
        <v>1</v>
      </c>
      <c r="GI106" s="667" t="s">
        <v>780</v>
      </c>
      <c r="GJ106" s="667">
        <v>1</v>
      </c>
      <c r="GK106" s="667" t="s">
        <v>781</v>
      </c>
      <c r="GL106" s="667" t="s">
        <v>782</v>
      </c>
      <c r="GM106" s="667">
        <v>50</v>
      </c>
      <c r="GN106" s="667" t="s">
        <v>783</v>
      </c>
      <c r="GO106" s="667">
        <v>0</v>
      </c>
      <c r="GP106" s="667">
        <v>0</v>
      </c>
      <c r="GQ106" s="667">
        <v>4</v>
      </c>
      <c r="GR106" s="667">
        <v>2</v>
      </c>
      <c r="GS106" s="667">
        <v>1</v>
      </c>
      <c r="GT106" s="667" t="s">
        <v>783</v>
      </c>
      <c r="GU106" s="667" t="s">
        <v>783</v>
      </c>
      <c r="GV106" s="667" t="s">
        <v>783</v>
      </c>
      <c r="GW106" s="667" t="s">
        <v>783</v>
      </c>
      <c r="GX106" s="667" t="s">
        <v>783</v>
      </c>
      <c r="GY106" s="667">
        <v>1649</v>
      </c>
      <c r="GZ106" s="667">
        <v>0.45</v>
      </c>
      <c r="HA106" s="667">
        <v>5</v>
      </c>
      <c r="HB106" s="667" t="s">
        <v>783</v>
      </c>
      <c r="HC106" s="667" t="s">
        <v>782</v>
      </c>
      <c r="HD106" s="667">
        <v>15</v>
      </c>
      <c r="HE106" s="667" t="s">
        <v>783</v>
      </c>
      <c r="HF106" s="667">
        <v>0</v>
      </c>
      <c r="HG106" s="667" t="s">
        <v>783</v>
      </c>
      <c r="HH106" s="667">
        <v>0</v>
      </c>
      <c r="HI106" s="667">
        <v>1</v>
      </c>
      <c r="HJ106" s="667">
        <v>45</v>
      </c>
      <c r="HK106" s="667" t="s">
        <v>784</v>
      </c>
      <c r="HL106" s="667" t="s">
        <v>785</v>
      </c>
      <c r="HM106" s="667" t="s">
        <v>783</v>
      </c>
      <c r="HN106" s="667" t="s">
        <v>783</v>
      </c>
      <c r="HO106" s="667" t="s">
        <v>783</v>
      </c>
      <c r="HP106" s="667" t="s">
        <v>783</v>
      </c>
      <c r="HQ106" s="667" t="s">
        <v>783</v>
      </c>
      <c r="HR106" s="667">
        <v>5074871</v>
      </c>
      <c r="HS106" s="667" t="s">
        <v>783</v>
      </c>
      <c r="HT106" s="667" t="s">
        <v>786</v>
      </c>
      <c r="HU106" s="667" t="s">
        <v>787</v>
      </c>
      <c r="HV106" s="667">
        <v>4</v>
      </c>
      <c r="HW106" s="667">
        <v>2014</v>
      </c>
      <c r="HX106" s="667">
        <v>63</v>
      </c>
      <c r="HY106" s="667">
        <v>0</v>
      </c>
      <c r="HZ106" s="667">
        <v>2376</v>
      </c>
      <c r="IA106" s="668">
        <v>41697.500081018516</v>
      </c>
      <c r="IB106" s="667" t="s">
        <v>788</v>
      </c>
      <c r="IC106" s="667">
        <v>5074870</v>
      </c>
      <c r="ID106" s="667">
        <v>2014</v>
      </c>
      <c r="IE106" s="667">
        <v>1712</v>
      </c>
      <c r="IF106" s="667" t="s">
        <v>783</v>
      </c>
      <c r="IG106" s="667" t="s">
        <v>783</v>
      </c>
      <c r="IH106" s="667" t="s">
        <v>783</v>
      </c>
      <c r="II106" s="667" t="s">
        <v>783</v>
      </c>
      <c r="IJ106" s="667" t="s">
        <v>783</v>
      </c>
      <c r="IK106" s="667" t="s">
        <v>783</v>
      </c>
      <c r="IL106" s="667" t="s">
        <v>783</v>
      </c>
      <c r="IM106" s="667" t="s">
        <v>783</v>
      </c>
      <c r="IN106" s="667" t="s">
        <v>783</v>
      </c>
      <c r="IO106" s="667">
        <v>1649</v>
      </c>
      <c r="IP106" s="668">
        <v>38587.423726851855</v>
      </c>
      <c r="IQ106" s="667">
        <v>2</v>
      </c>
      <c r="IR106" s="667" t="s">
        <v>793</v>
      </c>
      <c r="IS106" s="667">
        <v>1</v>
      </c>
      <c r="IT106" s="669">
        <v>41275</v>
      </c>
      <c r="IU106" s="667" t="s">
        <v>783</v>
      </c>
      <c r="IV106" s="667" t="s">
        <v>783</v>
      </c>
      <c r="IW106" s="667" t="s">
        <v>783</v>
      </c>
      <c r="IX106" s="667" t="s">
        <v>781</v>
      </c>
      <c r="IY106" s="667">
        <v>45</v>
      </c>
      <c r="IZ106" s="667" t="s">
        <v>789</v>
      </c>
      <c r="JA106" s="667" t="s">
        <v>783</v>
      </c>
      <c r="JB106" s="667" t="s">
        <v>783</v>
      </c>
      <c r="JC106" s="667" t="s">
        <v>783</v>
      </c>
      <c r="JD106" s="667">
        <v>329446</v>
      </c>
      <c r="JE106" s="667" t="s">
        <v>783</v>
      </c>
      <c r="JF106" s="667" t="s">
        <v>783</v>
      </c>
      <c r="JG106" s="667" t="s">
        <v>795</v>
      </c>
      <c r="JH106" s="667">
        <v>55</v>
      </c>
      <c r="JI106" s="667" t="s">
        <v>783</v>
      </c>
      <c r="JJ106" s="667" t="s">
        <v>783</v>
      </c>
      <c r="JK106" s="667" t="s">
        <v>783</v>
      </c>
      <c r="JL106" s="667" t="s">
        <v>790</v>
      </c>
      <c r="JM106" s="667">
        <v>4</v>
      </c>
      <c r="JN106" s="667">
        <v>3</v>
      </c>
      <c r="JO106" s="667" t="s">
        <v>783</v>
      </c>
      <c r="JP106" s="667">
        <v>10711928</v>
      </c>
      <c r="JQ106" s="667">
        <v>2011</v>
      </c>
      <c r="JR106" s="667">
        <v>3</v>
      </c>
      <c r="JS106" s="667" t="s">
        <v>783</v>
      </c>
      <c r="JT106" s="667" t="s">
        <v>783</v>
      </c>
      <c r="JU106" s="667" t="s">
        <v>893</v>
      </c>
      <c r="JV106" s="670">
        <v>2373.5122879999999</v>
      </c>
      <c r="JX106" s="225"/>
    </row>
    <row r="107" spans="1:284" ht="16" thickBot="1">
      <c r="A107" s="905" t="s">
        <v>5</v>
      </c>
      <c r="B107" s="79">
        <f t="shared" si="177"/>
        <v>4</v>
      </c>
      <c r="C107" s="1404" t="s">
        <v>43</v>
      </c>
      <c r="D107" s="249" t="s">
        <v>191</v>
      </c>
      <c r="E107" s="103" t="s">
        <v>13</v>
      </c>
      <c r="F107" s="888">
        <v>1.31</v>
      </c>
      <c r="G107" s="120">
        <f t="shared" si="131"/>
        <v>77.790000000000049</v>
      </c>
      <c r="H107" s="51">
        <v>1.31</v>
      </c>
      <c r="I107" s="2"/>
      <c r="J107" s="29"/>
      <c r="K107" s="18"/>
      <c r="L107" s="5"/>
      <c r="M107" s="75">
        <v>1</v>
      </c>
      <c r="N107" s="75">
        <v>0.5</v>
      </c>
      <c r="O107" s="76">
        <v>5</v>
      </c>
      <c r="P107" s="893">
        <f t="shared" si="171"/>
        <v>6.5</v>
      </c>
      <c r="Q107" s="897">
        <f t="shared" si="175"/>
        <v>2.5</v>
      </c>
      <c r="R107" s="51">
        <f t="shared" si="174"/>
        <v>1.31</v>
      </c>
      <c r="S107" s="547"/>
      <c r="T107" s="25"/>
      <c r="U107" s="219">
        <f t="shared" si="173"/>
        <v>0</v>
      </c>
      <c r="V107" s="219" t="s">
        <v>642</v>
      </c>
      <c r="W107" s="1042">
        <f t="shared" si="178"/>
        <v>0</v>
      </c>
      <c r="X107" s="537">
        <f t="shared" si="179"/>
        <v>0</v>
      </c>
      <c r="Y107" s="538">
        <f t="shared" si="180"/>
        <v>0</v>
      </c>
      <c r="Z107" s="1034">
        <f t="shared" si="181"/>
        <v>0</v>
      </c>
      <c r="AA107" s="883"/>
      <c r="AB107" s="270">
        <f t="shared" si="182"/>
        <v>0</v>
      </c>
      <c r="AC107" s="553"/>
      <c r="AD107" s="562">
        <f t="shared" si="183"/>
        <v>0</v>
      </c>
      <c r="AE107" s="518"/>
      <c r="AF107" s="270">
        <f t="shared" si="184"/>
        <v>0</v>
      </c>
      <c r="AG107" s="270"/>
      <c r="AH107" s="562">
        <f t="shared" si="185"/>
        <v>0</v>
      </c>
      <c r="AI107" s="270"/>
      <c r="AJ107" s="228">
        <v>0</v>
      </c>
      <c r="AK107" s="902"/>
      <c r="AL107" s="902"/>
      <c r="AM107" s="18" t="str">
        <f t="shared" si="186"/>
        <v xml:space="preserve"> </v>
      </c>
      <c r="AN107" s="747" t="str">
        <f t="shared" si="187"/>
        <v xml:space="preserve"> </v>
      </c>
      <c r="AO107" s="4" t="str">
        <f t="shared" si="188"/>
        <v xml:space="preserve"> </v>
      </c>
      <c r="AP107" s="747" t="str">
        <f t="shared" si="189"/>
        <v xml:space="preserve"> </v>
      </c>
      <c r="AQ107" s="4" t="str">
        <f t="shared" si="190"/>
        <v xml:space="preserve"> </v>
      </c>
      <c r="AR107" s="747" t="str">
        <f t="shared" si="191"/>
        <v xml:space="preserve"> </v>
      </c>
      <c r="AS107" s="4" t="str">
        <f t="shared" si="192"/>
        <v xml:space="preserve"> </v>
      </c>
      <c r="AT107" s="747" t="str">
        <f t="shared" si="193"/>
        <v xml:space="preserve"> </v>
      </c>
      <c r="AU107" s="4" t="str">
        <f t="shared" si="194"/>
        <v xml:space="preserve"> </v>
      </c>
      <c r="AV107" s="747" t="str">
        <f t="shared" si="195"/>
        <v xml:space="preserve"> </v>
      </c>
      <c r="AW107" s="4" t="str">
        <f t="shared" si="196"/>
        <v xml:space="preserve"> </v>
      </c>
      <c r="AX107" s="747" t="str">
        <f t="shared" si="197"/>
        <v xml:space="preserve"> </v>
      </c>
      <c r="AY107" s="4" t="str">
        <f t="shared" si="198"/>
        <v xml:space="preserve"> </v>
      </c>
      <c r="AZ107" s="747" t="str">
        <f t="shared" si="199"/>
        <v xml:space="preserve"> </v>
      </c>
      <c r="BA107" s="4" t="str">
        <f t="shared" si="200"/>
        <v xml:space="preserve"> </v>
      </c>
      <c r="BB107" s="747" t="str">
        <f t="shared" si="201"/>
        <v xml:space="preserve"> </v>
      </c>
      <c r="BC107" s="4" t="str">
        <f t="shared" si="202"/>
        <v xml:space="preserve"> </v>
      </c>
      <c r="BD107" s="747" t="str">
        <f t="shared" si="203"/>
        <v xml:space="preserve"> </v>
      </c>
      <c r="BE107" s="4" t="str">
        <f t="shared" si="204"/>
        <v xml:space="preserve"> </v>
      </c>
      <c r="BF107" s="747" t="str">
        <f t="shared" si="205"/>
        <v xml:space="preserve"> </v>
      </c>
      <c r="BG107" s="4" t="str">
        <f t="shared" si="206"/>
        <v xml:space="preserve"> </v>
      </c>
      <c r="BH107" s="747" t="str">
        <f t="shared" si="207"/>
        <v xml:space="preserve"> </v>
      </c>
      <c r="BI107" s="4" t="str">
        <f t="shared" si="208"/>
        <v xml:space="preserve"> </v>
      </c>
      <c r="BJ107" s="747" t="str">
        <f t="shared" si="209"/>
        <v xml:space="preserve"> </v>
      </c>
      <c r="BK107" s="4" t="str">
        <f t="shared" si="210"/>
        <v xml:space="preserve"> </v>
      </c>
      <c r="BL107" s="747" t="str">
        <f t="shared" si="211"/>
        <v xml:space="preserve"> </v>
      </c>
      <c r="BM107" s="4" t="str">
        <f t="shared" si="212"/>
        <v xml:space="preserve"> </v>
      </c>
      <c r="BN107" s="747" t="str">
        <f t="shared" si="213"/>
        <v xml:space="preserve"> </v>
      </c>
      <c r="BO107" s="4" t="str">
        <f t="shared" si="214"/>
        <v xml:space="preserve"> </v>
      </c>
      <c r="BP107" s="747" t="str">
        <f t="shared" si="215"/>
        <v xml:space="preserve"> </v>
      </c>
      <c r="BQ107" s="133"/>
      <c r="BR107" s="133"/>
      <c r="BS107" s="389"/>
      <c r="BT107" s="389"/>
      <c r="BU107" s="389"/>
      <c r="BV107" s="389"/>
      <c r="BW107" s="389"/>
      <c r="BX107" s="389"/>
      <c r="BY107" s="389"/>
      <c r="BZ107" s="389"/>
      <c r="CA107" s="389"/>
      <c r="CB107" s="163">
        <f t="shared" si="176"/>
        <v>0</v>
      </c>
      <c r="CC107" s="389"/>
      <c r="CD107" s="389"/>
      <c r="CE107" s="389"/>
      <c r="CF107" s="389"/>
      <c r="CG107" s="389"/>
      <c r="CH107" s="389"/>
      <c r="CI107" s="389"/>
      <c r="CJ107" s="389"/>
      <c r="CK107" s="389"/>
      <c r="CL107" s="389"/>
      <c r="CM107" s="389"/>
      <c r="CN107" s="389"/>
      <c r="CO107" s="389"/>
      <c r="CP107" s="389"/>
      <c r="CQ107" s="389"/>
      <c r="CR107" s="389"/>
      <c r="CS107" s="389"/>
      <c r="CT107" s="389"/>
      <c r="CU107" s="389"/>
      <c r="CV107" s="389"/>
      <c r="CW107" s="389"/>
      <c r="CX107" s="389"/>
      <c r="CY107" s="389"/>
      <c r="CZ107" s="389"/>
      <c r="DA107" s="389"/>
      <c r="DB107" s="389"/>
      <c r="DC107" s="389"/>
      <c r="DD107" s="389"/>
      <c r="DE107" s="389"/>
      <c r="DF107" s="389"/>
      <c r="DG107" s="389"/>
      <c r="DH107" s="389"/>
      <c r="DI107" s="389"/>
      <c r="DJ107" s="389"/>
      <c r="DK107" s="389"/>
      <c r="DL107" s="389"/>
      <c r="DM107" s="389"/>
      <c r="DN107" s="389"/>
      <c r="DO107" s="389"/>
      <c r="DP107" s="389"/>
      <c r="DQ107" s="389"/>
      <c r="DR107" s="389"/>
      <c r="DS107" s="389"/>
      <c r="DT107" s="389"/>
      <c r="DU107" s="389"/>
      <c r="DV107" s="389"/>
      <c r="DW107" s="389"/>
      <c r="DX107" s="389"/>
      <c r="DY107" s="389"/>
      <c r="DZ107" s="389"/>
      <c r="EA107" s="389"/>
      <c r="EB107" s="389"/>
      <c r="EC107" s="389"/>
      <c r="ED107" s="389"/>
      <c r="EE107" s="389"/>
      <c r="EF107" s="389"/>
      <c r="EG107" s="389"/>
      <c r="EH107" s="389"/>
      <c r="EI107" s="389"/>
      <c r="EJ107" s="389"/>
      <c r="EK107" s="389"/>
      <c r="EL107" s="389"/>
      <c r="EM107" s="389"/>
      <c r="EN107" s="389"/>
      <c r="EO107" s="389"/>
      <c r="EP107" s="389"/>
      <c r="EQ107" s="389"/>
      <c r="ER107" s="389"/>
      <c r="ES107" s="389"/>
      <c r="ET107" s="389"/>
      <c r="EU107" s="389"/>
      <c r="EV107" s="389"/>
      <c r="EW107" s="389"/>
      <c r="EX107" s="389"/>
      <c r="EY107" s="389"/>
      <c r="EZ107" s="389"/>
      <c r="FA107" s="389"/>
      <c r="FB107" s="389"/>
      <c r="FC107" s="389"/>
      <c r="FD107" s="389"/>
      <c r="FE107" s="389"/>
      <c r="FF107" s="389"/>
      <c r="FG107" s="389"/>
      <c r="FH107" s="389"/>
      <c r="FI107" s="389"/>
      <c r="FJ107" s="389"/>
      <c r="FK107" s="389"/>
      <c r="FL107" s="389"/>
      <c r="FM107" s="389"/>
      <c r="FN107" s="389"/>
      <c r="FO107" s="389"/>
      <c r="FP107" s="389"/>
      <c r="FQ107" s="389"/>
      <c r="FR107" s="389"/>
      <c r="FS107" s="389"/>
      <c r="FT107" s="389"/>
      <c r="FU107" s="389"/>
      <c r="FV107" s="389"/>
      <c r="FW107" s="389"/>
      <c r="FX107" s="625" t="s">
        <v>407</v>
      </c>
      <c r="FY107" s="626">
        <v>275</v>
      </c>
      <c r="FZ107" s="626">
        <v>30289515</v>
      </c>
      <c r="GA107" s="626" t="s">
        <v>783</v>
      </c>
      <c r="GB107" s="626"/>
      <c r="GC107" s="626" t="s">
        <v>783</v>
      </c>
      <c r="GD107" s="626" t="s">
        <v>783</v>
      </c>
      <c r="GE107" s="626" t="s">
        <v>783</v>
      </c>
      <c r="GF107" s="626"/>
      <c r="GG107" s="626" t="s">
        <v>783</v>
      </c>
      <c r="GH107" s="626" t="s">
        <v>783</v>
      </c>
      <c r="GI107" s="626"/>
      <c r="GJ107" s="626" t="s">
        <v>783</v>
      </c>
      <c r="GK107" s="626" t="s">
        <v>781</v>
      </c>
      <c r="GL107" s="626" t="s">
        <v>783</v>
      </c>
      <c r="GM107" s="626" t="s">
        <v>783</v>
      </c>
      <c r="GN107" s="626" t="s">
        <v>783</v>
      </c>
      <c r="GO107" s="626" t="s">
        <v>783</v>
      </c>
      <c r="GP107" s="626" t="s">
        <v>783</v>
      </c>
      <c r="GQ107" s="626" t="s">
        <v>783</v>
      </c>
      <c r="GR107" s="626" t="s">
        <v>783</v>
      </c>
      <c r="GS107" s="626" t="s">
        <v>783</v>
      </c>
      <c r="GT107" s="626" t="s">
        <v>783</v>
      </c>
      <c r="GU107" s="626" t="s">
        <v>783</v>
      </c>
      <c r="GV107" s="626" t="s">
        <v>783</v>
      </c>
      <c r="GW107" s="626" t="s">
        <v>783</v>
      </c>
      <c r="GX107" s="626" t="s">
        <v>783</v>
      </c>
      <c r="GY107" s="626">
        <v>1649</v>
      </c>
      <c r="GZ107" s="626">
        <v>0</v>
      </c>
      <c r="HA107" s="626">
        <v>9</v>
      </c>
      <c r="HB107" s="626" t="s">
        <v>783</v>
      </c>
      <c r="HC107" s="626" t="s">
        <v>783</v>
      </c>
      <c r="HD107" s="626" t="s">
        <v>783</v>
      </c>
      <c r="HE107" s="626" t="s">
        <v>783</v>
      </c>
      <c r="HF107" s="626" t="s">
        <v>783</v>
      </c>
      <c r="HG107" s="626" t="s">
        <v>783</v>
      </c>
      <c r="HH107" s="626" t="s">
        <v>783</v>
      </c>
      <c r="HI107" s="626" t="s">
        <v>783</v>
      </c>
      <c r="HJ107" s="626" t="s">
        <v>783</v>
      </c>
      <c r="HK107" s="626" t="s">
        <v>783</v>
      </c>
      <c r="HL107" s="626" t="s">
        <v>783</v>
      </c>
      <c r="HM107" s="626" t="s">
        <v>783</v>
      </c>
      <c r="HN107" s="626" t="s">
        <v>783</v>
      </c>
      <c r="HO107" s="626" t="s">
        <v>783</v>
      </c>
      <c r="HP107" s="626" t="s">
        <v>783</v>
      </c>
      <c r="HQ107" s="626" t="s">
        <v>783</v>
      </c>
      <c r="HR107" s="626">
        <v>5074871</v>
      </c>
      <c r="HS107" s="626" t="s">
        <v>783</v>
      </c>
      <c r="HT107" s="626" t="s">
        <v>786</v>
      </c>
      <c r="HU107" s="626" t="s">
        <v>787</v>
      </c>
      <c r="HV107" s="626">
        <v>4</v>
      </c>
      <c r="HW107" s="626">
        <v>2014</v>
      </c>
      <c r="HX107" s="626">
        <v>63</v>
      </c>
      <c r="HY107" s="626">
        <v>2376</v>
      </c>
      <c r="HZ107" s="626">
        <v>5386</v>
      </c>
      <c r="IA107" s="627">
        <v>41697.500081018516</v>
      </c>
      <c r="IB107" s="626" t="s">
        <v>788</v>
      </c>
      <c r="IC107" s="626">
        <v>5074870</v>
      </c>
      <c r="ID107" s="626" t="s">
        <v>783</v>
      </c>
      <c r="IE107" s="626">
        <v>1712</v>
      </c>
      <c r="IF107" s="626" t="s">
        <v>783</v>
      </c>
      <c r="IG107" s="626" t="s">
        <v>783</v>
      </c>
      <c r="IH107" s="626" t="s">
        <v>783</v>
      </c>
      <c r="II107" s="626" t="s">
        <v>783</v>
      </c>
      <c r="IJ107" s="626" t="s">
        <v>783</v>
      </c>
      <c r="IK107" s="626" t="s">
        <v>783</v>
      </c>
      <c r="IL107" s="626" t="s">
        <v>783</v>
      </c>
      <c r="IM107" s="626" t="s">
        <v>783</v>
      </c>
      <c r="IN107" s="626" t="s">
        <v>783</v>
      </c>
      <c r="IO107" s="626">
        <v>2108</v>
      </c>
      <c r="IP107" s="627">
        <v>38587.423726851855</v>
      </c>
      <c r="IQ107" s="626" t="s">
        <v>783</v>
      </c>
      <c r="IR107" s="626" t="s">
        <v>783</v>
      </c>
      <c r="IS107" s="626" t="s">
        <v>783</v>
      </c>
      <c r="IT107" s="626" t="s">
        <v>783</v>
      </c>
      <c r="IU107" s="626" t="s">
        <v>783</v>
      </c>
      <c r="IV107" s="626" t="s">
        <v>783</v>
      </c>
      <c r="IW107" s="626" t="s">
        <v>783</v>
      </c>
      <c r="IX107" s="626" t="s">
        <v>781</v>
      </c>
      <c r="IY107" s="626" t="s">
        <v>783</v>
      </c>
      <c r="IZ107" s="626" t="s">
        <v>783</v>
      </c>
      <c r="JA107" s="626" t="s">
        <v>783</v>
      </c>
      <c r="JB107" s="626" t="s">
        <v>783</v>
      </c>
      <c r="JC107" s="626" t="s">
        <v>783</v>
      </c>
      <c r="JD107" s="626">
        <v>329446</v>
      </c>
      <c r="JE107" s="626" t="s">
        <v>783</v>
      </c>
      <c r="JF107" s="626" t="s">
        <v>783</v>
      </c>
      <c r="JG107" s="626" t="s">
        <v>783</v>
      </c>
      <c r="JH107" s="626" t="s">
        <v>783</v>
      </c>
      <c r="JI107" s="626" t="s">
        <v>783</v>
      </c>
      <c r="JJ107" s="626" t="s">
        <v>783</v>
      </c>
      <c r="JK107" s="626" t="s">
        <v>783</v>
      </c>
      <c r="JL107" s="626" t="s">
        <v>783</v>
      </c>
      <c r="JM107" s="626">
        <v>4</v>
      </c>
      <c r="JN107" s="626" t="s">
        <v>783</v>
      </c>
      <c r="JO107" s="626" t="s">
        <v>783</v>
      </c>
      <c r="JP107" s="626">
        <v>10711928</v>
      </c>
      <c r="JQ107" s="626">
        <v>2011</v>
      </c>
      <c r="JR107" s="626">
        <v>3</v>
      </c>
      <c r="JS107" s="626" t="s">
        <v>783</v>
      </c>
      <c r="JT107" s="626" t="s">
        <v>783</v>
      </c>
      <c r="JU107" s="626" t="s">
        <v>894</v>
      </c>
      <c r="JV107" s="628">
        <v>3006.8536250000002</v>
      </c>
      <c r="JW107">
        <f>SUM(JV106:JV107)</f>
        <v>5380.3659129999996</v>
      </c>
      <c r="JX107" s="225">
        <v>1.0190086956439393</v>
      </c>
    </row>
    <row r="108" spans="1:284" ht="16" thickBot="1">
      <c r="A108" s="905" t="s">
        <v>5</v>
      </c>
      <c r="B108" s="79">
        <f t="shared" si="177"/>
        <v>4</v>
      </c>
      <c r="C108" s="871" t="s">
        <v>95</v>
      </c>
      <c r="D108" s="249" t="s">
        <v>162</v>
      </c>
      <c r="E108" s="103" t="s">
        <v>45</v>
      </c>
      <c r="F108" s="888">
        <v>0.38</v>
      </c>
      <c r="G108" s="120">
        <f t="shared" si="131"/>
        <v>78.170000000000044</v>
      </c>
      <c r="H108" s="47">
        <v>0.38</v>
      </c>
      <c r="I108" s="2"/>
      <c r="J108" s="29"/>
      <c r="K108" s="18"/>
      <c r="L108" s="5"/>
      <c r="M108" s="71">
        <v>1</v>
      </c>
      <c r="N108" s="71">
        <v>2</v>
      </c>
      <c r="O108" s="70">
        <v>2</v>
      </c>
      <c r="P108" s="891">
        <f t="shared" si="171"/>
        <v>5</v>
      </c>
      <c r="Q108" s="897">
        <f t="shared" si="175"/>
        <v>4</v>
      </c>
      <c r="R108" s="51">
        <f t="shared" si="174"/>
        <v>0.38</v>
      </c>
      <c r="S108" s="3"/>
      <c r="T108" s="25"/>
      <c r="U108" s="219">
        <f t="shared" si="173"/>
        <v>0</v>
      </c>
      <c r="V108" s="219" t="s">
        <v>642</v>
      </c>
      <c r="W108" s="1042">
        <f t="shared" si="178"/>
        <v>0</v>
      </c>
      <c r="X108" s="537">
        <f t="shared" si="179"/>
        <v>0</v>
      </c>
      <c r="Y108" s="538">
        <f t="shared" si="180"/>
        <v>0</v>
      </c>
      <c r="Z108" s="1034">
        <f t="shared" si="181"/>
        <v>0</v>
      </c>
      <c r="AA108" s="883"/>
      <c r="AB108" s="270">
        <f t="shared" si="182"/>
        <v>0</v>
      </c>
      <c r="AC108" s="553"/>
      <c r="AD108" s="562">
        <f t="shared" si="183"/>
        <v>0</v>
      </c>
      <c r="AE108" s="518"/>
      <c r="AF108" s="270">
        <f t="shared" si="184"/>
        <v>0</v>
      </c>
      <c r="AG108" s="270"/>
      <c r="AH108" s="562">
        <f t="shared" si="185"/>
        <v>0</v>
      </c>
      <c r="AI108" s="270"/>
      <c r="AJ108" s="228">
        <v>0</v>
      </c>
      <c r="AK108" s="902"/>
      <c r="AL108" s="902"/>
      <c r="AM108" s="18" t="str">
        <f t="shared" si="186"/>
        <v xml:space="preserve"> </v>
      </c>
      <c r="AN108" s="747" t="str">
        <f t="shared" si="187"/>
        <v xml:space="preserve"> </v>
      </c>
      <c r="AO108" s="4" t="str">
        <f t="shared" si="188"/>
        <v xml:space="preserve"> </v>
      </c>
      <c r="AP108" s="747" t="str">
        <f t="shared" si="189"/>
        <v xml:space="preserve"> </v>
      </c>
      <c r="AQ108" s="4" t="str">
        <f t="shared" si="190"/>
        <v xml:space="preserve"> </v>
      </c>
      <c r="AR108" s="747" t="str">
        <f t="shared" si="191"/>
        <v xml:space="preserve"> </v>
      </c>
      <c r="AS108" s="4" t="str">
        <f t="shared" si="192"/>
        <v xml:space="preserve"> </v>
      </c>
      <c r="AT108" s="747" t="str">
        <f t="shared" si="193"/>
        <v xml:space="preserve"> </v>
      </c>
      <c r="AU108" s="4" t="str">
        <f t="shared" si="194"/>
        <v xml:space="preserve"> </v>
      </c>
      <c r="AV108" s="747" t="str">
        <f t="shared" si="195"/>
        <v xml:space="preserve"> </v>
      </c>
      <c r="AW108" s="4" t="str">
        <f t="shared" si="196"/>
        <v xml:space="preserve"> </v>
      </c>
      <c r="AX108" s="747" t="str">
        <f t="shared" si="197"/>
        <v xml:space="preserve"> </v>
      </c>
      <c r="AY108" s="4" t="str">
        <f t="shared" si="198"/>
        <v xml:space="preserve"> </v>
      </c>
      <c r="AZ108" s="747" t="str">
        <f t="shared" si="199"/>
        <v xml:space="preserve"> </v>
      </c>
      <c r="BA108" s="4" t="str">
        <f t="shared" si="200"/>
        <v xml:space="preserve"> </v>
      </c>
      <c r="BB108" s="747" t="str">
        <f t="shared" si="201"/>
        <v xml:space="preserve"> </v>
      </c>
      <c r="BC108" s="4" t="str">
        <f t="shared" si="202"/>
        <v xml:space="preserve"> </v>
      </c>
      <c r="BD108" s="747" t="str">
        <f t="shared" si="203"/>
        <v xml:space="preserve"> </v>
      </c>
      <c r="BE108" s="4" t="str">
        <f t="shared" si="204"/>
        <v xml:space="preserve"> </v>
      </c>
      <c r="BF108" s="747" t="str">
        <f t="shared" si="205"/>
        <v xml:space="preserve"> </v>
      </c>
      <c r="BG108" s="4" t="str">
        <f t="shared" si="206"/>
        <v xml:space="preserve"> </v>
      </c>
      <c r="BH108" s="747" t="str">
        <f t="shared" si="207"/>
        <v xml:space="preserve"> </v>
      </c>
      <c r="BI108" s="4" t="str">
        <f t="shared" si="208"/>
        <v xml:space="preserve"> </v>
      </c>
      <c r="BJ108" s="747" t="str">
        <f t="shared" si="209"/>
        <v xml:space="preserve"> </v>
      </c>
      <c r="BK108" s="4" t="str">
        <f t="shared" si="210"/>
        <v xml:space="preserve"> </v>
      </c>
      <c r="BL108" s="747" t="str">
        <f t="shared" si="211"/>
        <v xml:space="preserve"> </v>
      </c>
      <c r="BM108" s="4" t="str">
        <f t="shared" si="212"/>
        <v xml:space="preserve"> </v>
      </c>
      <c r="BN108" s="747" t="str">
        <f t="shared" si="213"/>
        <v xml:space="preserve"> </v>
      </c>
      <c r="BO108" s="4" t="str">
        <f t="shared" si="214"/>
        <v xml:space="preserve"> </v>
      </c>
      <c r="BP108" s="747" t="str">
        <f t="shared" si="215"/>
        <v xml:space="preserve"> </v>
      </c>
      <c r="BQ108" s="133"/>
      <c r="BR108" s="133"/>
      <c r="BS108" s="389"/>
      <c r="BT108" s="389"/>
      <c r="BU108" s="389"/>
      <c r="BV108" s="389"/>
      <c r="BW108" s="389"/>
      <c r="BX108" s="389"/>
      <c r="BY108" s="389"/>
      <c r="BZ108" s="389"/>
      <c r="CA108" s="389"/>
      <c r="CB108" s="163">
        <f t="shared" si="176"/>
        <v>0</v>
      </c>
      <c r="CC108" s="389"/>
      <c r="CD108" s="389"/>
      <c r="CE108" s="389"/>
      <c r="CF108" s="389"/>
      <c r="CG108" s="389"/>
      <c r="CH108" s="389"/>
      <c r="CI108" s="389"/>
      <c r="CJ108" s="389"/>
      <c r="CK108" s="389"/>
      <c r="CL108" s="389"/>
      <c r="CM108" s="389"/>
      <c r="CN108" s="389"/>
      <c r="CO108" s="389"/>
      <c r="CP108" s="389"/>
      <c r="CQ108" s="389"/>
      <c r="CR108" s="389"/>
      <c r="CS108" s="389"/>
      <c r="CT108" s="389"/>
      <c r="CU108" s="389"/>
      <c r="CV108" s="389"/>
      <c r="CW108" s="389"/>
      <c r="CX108" s="389"/>
      <c r="CY108" s="389"/>
      <c r="CZ108" s="389"/>
      <c r="DA108" s="389"/>
      <c r="DB108" s="389"/>
      <c r="DC108" s="389"/>
      <c r="DD108" s="389"/>
      <c r="DE108" s="389"/>
      <c r="DF108" s="389"/>
      <c r="DG108" s="389"/>
      <c r="DH108" s="389"/>
      <c r="DI108" s="389"/>
      <c r="DJ108" s="389"/>
      <c r="DK108" s="389"/>
      <c r="DL108" s="389"/>
      <c r="DM108" s="389"/>
      <c r="DN108" s="389"/>
      <c r="DO108" s="389"/>
      <c r="DP108" s="389"/>
      <c r="DQ108" s="389"/>
      <c r="DR108" s="389"/>
      <c r="DS108" s="389"/>
      <c r="DT108" s="389"/>
      <c r="DU108" s="389"/>
      <c r="DV108" s="389"/>
      <c r="DW108" s="389"/>
      <c r="DX108" s="389"/>
      <c r="DY108" s="389"/>
      <c r="DZ108" s="389"/>
      <c r="EA108" s="389"/>
      <c r="EB108" s="389"/>
      <c r="EC108" s="389"/>
      <c r="ED108" s="389"/>
      <c r="EE108" s="389"/>
      <c r="EF108" s="389"/>
      <c r="EG108" s="389"/>
      <c r="EH108" s="389"/>
      <c r="EI108" s="389"/>
      <c r="EJ108" s="389"/>
      <c r="EK108" s="389"/>
      <c r="EL108" s="389"/>
      <c r="EM108" s="389"/>
      <c r="EN108" s="389"/>
      <c r="EO108" s="389"/>
      <c r="EP108" s="389"/>
      <c r="EQ108" s="389"/>
      <c r="ER108" s="389"/>
      <c r="ES108" s="389"/>
      <c r="ET108" s="389"/>
      <c r="EU108" s="389"/>
      <c r="EV108" s="389"/>
      <c r="EW108" s="389"/>
      <c r="EX108" s="389"/>
      <c r="EY108" s="389"/>
      <c r="EZ108" s="389"/>
      <c r="FA108" s="389"/>
      <c r="FB108" s="389"/>
      <c r="FC108" s="389"/>
      <c r="FD108" s="389"/>
      <c r="FE108" s="389"/>
      <c r="FF108" s="389"/>
      <c r="FG108" s="389"/>
      <c r="FH108" s="389"/>
      <c r="FI108" s="389"/>
      <c r="FJ108" s="389"/>
      <c r="FK108" s="389"/>
      <c r="FL108" s="389"/>
      <c r="FM108" s="389"/>
      <c r="FN108" s="389"/>
      <c r="FO108" s="389"/>
      <c r="FP108" s="389"/>
      <c r="FQ108" s="389"/>
      <c r="FR108" s="389"/>
      <c r="FS108" s="389"/>
      <c r="FT108" s="389"/>
      <c r="FU108" s="389"/>
      <c r="FV108" s="389"/>
      <c r="FW108" s="389"/>
      <c r="FX108" s="666" t="s">
        <v>468</v>
      </c>
      <c r="FY108" s="667">
        <v>270</v>
      </c>
      <c r="FZ108" s="667">
        <v>30289517</v>
      </c>
      <c r="GA108" s="667">
        <v>55</v>
      </c>
      <c r="GB108" s="667" t="s">
        <v>798</v>
      </c>
      <c r="GC108" s="667">
        <v>16</v>
      </c>
      <c r="GD108" s="667">
        <v>1972</v>
      </c>
      <c r="GE108" s="667">
        <v>1</v>
      </c>
      <c r="GF108" s="667" t="s">
        <v>780</v>
      </c>
      <c r="GG108" s="667">
        <v>4</v>
      </c>
      <c r="GH108" s="667">
        <v>1</v>
      </c>
      <c r="GI108" s="667" t="s">
        <v>780</v>
      </c>
      <c r="GJ108" s="667">
        <v>4</v>
      </c>
      <c r="GK108" s="667" t="s">
        <v>781</v>
      </c>
      <c r="GL108" s="667" t="s">
        <v>782</v>
      </c>
      <c r="GM108" s="667">
        <v>66</v>
      </c>
      <c r="GN108" s="667" t="s">
        <v>783</v>
      </c>
      <c r="GO108" s="667">
        <v>0</v>
      </c>
      <c r="GP108" s="667">
        <v>0</v>
      </c>
      <c r="GQ108" s="667">
        <v>4</v>
      </c>
      <c r="GR108" s="667">
        <v>2</v>
      </c>
      <c r="GS108" s="667">
        <v>2</v>
      </c>
      <c r="GT108" s="667" t="s">
        <v>783</v>
      </c>
      <c r="GU108" s="667" t="s">
        <v>783</v>
      </c>
      <c r="GV108" s="667" t="s">
        <v>783</v>
      </c>
      <c r="GW108" s="667" t="s">
        <v>783</v>
      </c>
      <c r="GX108" s="667" t="s">
        <v>783</v>
      </c>
      <c r="GY108" s="667">
        <v>1649</v>
      </c>
      <c r="GZ108" s="667">
        <v>0.75</v>
      </c>
      <c r="HA108" s="667">
        <v>5</v>
      </c>
      <c r="HB108" s="667" t="s">
        <v>783</v>
      </c>
      <c r="HC108" s="667" t="s">
        <v>782</v>
      </c>
      <c r="HD108" s="667">
        <v>75</v>
      </c>
      <c r="HE108" s="667" t="s">
        <v>783</v>
      </c>
      <c r="HF108" s="667">
        <v>0</v>
      </c>
      <c r="HG108" s="667" t="s">
        <v>783</v>
      </c>
      <c r="HH108" s="667">
        <v>0</v>
      </c>
      <c r="HI108" s="667">
        <v>1</v>
      </c>
      <c r="HJ108" s="667">
        <v>45</v>
      </c>
      <c r="HK108" s="667" t="s">
        <v>784</v>
      </c>
      <c r="HL108" s="667" t="s">
        <v>785</v>
      </c>
      <c r="HM108" s="667" t="s">
        <v>783</v>
      </c>
      <c r="HN108" s="667" t="s">
        <v>783</v>
      </c>
      <c r="HO108" s="667" t="s">
        <v>783</v>
      </c>
      <c r="HP108" s="667" t="s">
        <v>783</v>
      </c>
      <c r="HQ108" s="667" t="s">
        <v>783</v>
      </c>
      <c r="HR108" s="667">
        <v>3980130</v>
      </c>
      <c r="HS108" s="667" t="s">
        <v>783</v>
      </c>
      <c r="HT108" s="667" t="s">
        <v>786</v>
      </c>
      <c r="HU108" s="667" t="s">
        <v>787</v>
      </c>
      <c r="HV108" s="667">
        <v>4</v>
      </c>
      <c r="HW108" s="667">
        <v>2014</v>
      </c>
      <c r="HX108" s="667">
        <v>63</v>
      </c>
      <c r="HY108" s="667">
        <v>0</v>
      </c>
      <c r="HZ108" s="667">
        <v>3960</v>
      </c>
      <c r="IA108" s="668">
        <v>41697.500081018516</v>
      </c>
      <c r="IB108" s="667" t="s">
        <v>788</v>
      </c>
      <c r="IC108" s="667">
        <v>3975652</v>
      </c>
      <c r="ID108" s="667">
        <v>2014</v>
      </c>
      <c r="IE108" s="667">
        <v>1712</v>
      </c>
      <c r="IF108" s="667" t="s">
        <v>783</v>
      </c>
      <c r="IG108" s="667" t="s">
        <v>783</v>
      </c>
      <c r="IH108" s="667" t="s">
        <v>783</v>
      </c>
      <c r="II108" s="667" t="s">
        <v>783</v>
      </c>
      <c r="IJ108" s="667" t="s">
        <v>783</v>
      </c>
      <c r="IK108" s="667" t="s">
        <v>783</v>
      </c>
      <c r="IL108" s="667" t="s">
        <v>783</v>
      </c>
      <c r="IM108" s="667" t="s">
        <v>783</v>
      </c>
      <c r="IN108" s="667" t="s">
        <v>783</v>
      </c>
      <c r="IO108" s="667">
        <v>1649</v>
      </c>
      <c r="IP108" s="668">
        <v>37477.354571759257</v>
      </c>
      <c r="IQ108" s="667">
        <v>2</v>
      </c>
      <c r="IR108" s="667" t="s">
        <v>793</v>
      </c>
      <c r="IS108" s="667">
        <v>2</v>
      </c>
      <c r="IT108" s="669">
        <v>41275</v>
      </c>
      <c r="IU108" s="667" t="s">
        <v>783</v>
      </c>
      <c r="IV108" s="667" t="s">
        <v>783</v>
      </c>
      <c r="IW108" s="667" t="s">
        <v>783</v>
      </c>
      <c r="IX108" s="667" t="s">
        <v>781</v>
      </c>
      <c r="IY108" s="667">
        <v>45</v>
      </c>
      <c r="IZ108" s="667" t="s">
        <v>789</v>
      </c>
      <c r="JA108" s="667" t="s">
        <v>783</v>
      </c>
      <c r="JB108" s="667" t="s">
        <v>783</v>
      </c>
      <c r="JC108" s="667" t="s">
        <v>783</v>
      </c>
      <c r="JD108" s="667">
        <v>329447</v>
      </c>
      <c r="JE108" s="667" t="s">
        <v>783</v>
      </c>
      <c r="JF108" s="667" t="s">
        <v>783</v>
      </c>
      <c r="JG108" s="667" t="s">
        <v>802</v>
      </c>
      <c r="JH108" s="667">
        <v>55</v>
      </c>
      <c r="JI108" s="667" t="s">
        <v>783</v>
      </c>
      <c r="JJ108" s="667" t="s">
        <v>783</v>
      </c>
      <c r="JK108" s="667" t="s">
        <v>783</v>
      </c>
      <c r="JL108" s="667" t="s">
        <v>790</v>
      </c>
      <c r="JM108" s="667">
        <v>4</v>
      </c>
      <c r="JN108" s="667">
        <v>3</v>
      </c>
      <c r="JO108" s="667" t="s">
        <v>783</v>
      </c>
      <c r="JP108" s="667">
        <v>10711928</v>
      </c>
      <c r="JQ108" s="667">
        <v>2011</v>
      </c>
      <c r="JR108" s="667">
        <v>3</v>
      </c>
      <c r="JS108" s="667" t="s">
        <v>783</v>
      </c>
      <c r="JT108" s="667" t="s">
        <v>783</v>
      </c>
      <c r="JU108" s="667" t="s">
        <v>895</v>
      </c>
      <c r="JV108" s="670">
        <v>3983.0143029999999</v>
      </c>
      <c r="JW108">
        <f>JV108</f>
        <v>3983.0143029999999</v>
      </c>
      <c r="JX108" s="225">
        <v>0.75435876950757574</v>
      </c>
    </row>
    <row r="109" spans="1:284" ht="16" thickBot="1">
      <c r="A109" s="905" t="s">
        <v>5</v>
      </c>
      <c r="B109" s="79">
        <f t="shared" si="177"/>
        <v>4</v>
      </c>
      <c r="C109" s="1404" t="s">
        <v>84</v>
      </c>
      <c r="D109" s="249" t="s">
        <v>162</v>
      </c>
      <c r="E109" s="103" t="s">
        <v>158</v>
      </c>
      <c r="F109" s="888">
        <v>0.35</v>
      </c>
      <c r="G109" s="120">
        <f t="shared" si="131"/>
        <v>78.520000000000039</v>
      </c>
      <c r="H109" s="49">
        <v>0.35</v>
      </c>
      <c r="I109" s="2"/>
      <c r="J109" s="29"/>
      <c r="K109" s="18"/>
      <c r="L109" s="5"/>
      <c r="M109" s="71">
        <v>1</v>
      </c>
      <c r="N109" s="71">
        <v>1</v>
      </c>
      <c r="O109" s="70">
        <v>2</v>
      </c>
      <c r="P109" s="891">
        <f t="shared" si="171"/>
        <v>4</v>
      </c>
      <c r="Q109" s="897">
        <f t="shared" si="175"/>
        <v>2</v>
      </c>
      <c r="R109" s="51">
        <f t="shared" si="174"/>
        <v>0.35</v>
      </c>
      <c r="S109" s="3"/>
      <c r="T109" s="25"/>
      <c r="U109" s="219">
        <f t="shared" si="173"/>
        <v>0</v>
      </c>
      <c r="V109" s="219" t="s">
        <v>642</v>
      </c>
      <c r="W109" s="1042">
        <f t="shared" si="178"/>
        <v>0</v>
      </c>
      <c r="X109" s="537">
        <f t="shared" si="179"/>
        <v>0</v>
      </c>
      <c r="Y109" s="538">
        <f t="shared" si="180"/>
        <v>0</v>
      </c>
      <c r="Z109" s="1034">
        <f t="shared" si="181"/>
        <v>0</v>
      </c>
      <c r="AA109" s="883"/>
      <c r="AB109" s="270">
        <f t="shared" si="182"/>
        <v>0</v>
      </c>
      <c r="AC109" s="553"/>
      <c r="AD109" s="562">
        <f t="shared" si="183"/>
        <v>0</v>
      </c>
      <c r="AE109" s="518"/>
      <c r="AF109" s="270">
        <f t="shared" si="184"/>
        <v>0</v>
      </c>
      <c r="AG109" s="270"/>
      <c r="AH109" s="562">
        <f t="shared" si="185"/>
        <v>0</v>
      </c>
      <c r="AI109" s="270"/>
      <c r="AJ109" s="228">
        <v>0</v>
      </c>
      <c r="AK109" s="902"/>
      <c r="AL109" s="902"/>
      <c r="AM109" s="18" t="str">
        <f t="shared" si="186"/>
        <v xml:space="preserve"> </v>
      </c>
      <c r="AN109" s="747" t="str">
        <f t="shared" si="187"/>
        <v xml:space="preserve"> </v>
      </c>
      <c r="AO109" s="4" t="str">
        <f t="shared" si="188"/>
        <v xml:space="preserve"> </v>
      </c>
      <c r="AP109" s="747" t="str">
        <f t="shared" si="189"/>
        <v xml:space="preserve"> </v>
      </c>
      <c r="AQ109" s="4" t="str">
        <f t="shared" si="190"/>
        <v xml:space="preserve"> </v>
      </c>
      <c r="AR109" s="747" t="str">
        <f t="shared" si="191"/>
        <v xml:space="preserve"> </v>
      </c>
      <c r="AS109" s="4" t="str">
        <f t="shared" si="192"/>
        <v xml:space="preserve"> </v>
      </c>
      <c r="AT109" s="747" t="str">
        <f t="shared" si="193"/>
        <v xml:space="preserve"> </v>
      </c>
      <c r="AU109" s="4" t="str">
        <f t="shared" si="194"/>
        <v xml:space="preserve"> </v>
      </c>
      <c r="AV109" s="747" t="str">
        <f t="shared" si="195"/>
        <v xml:space="preserve"> </v>
      </c>
      <c r="AW109" s="4" t="str">
        <f t="shared" si="196"/>
        <v xml:space="preserve"> </v>
      </c>
      <c r="AX109" s="747" t="str">
        <f t="shared" si="197"/>
        <v xml:space="preserve"> </v>
      </c>
      <c r="AY109" s="4" t="str">
        <f t="shared" si="198"/>
        <v xml:space="preserve"> </v>
      </c>
      <c r="AZ109" s="747" t="str">
        <f t="shared" si="199"/>
        <v xml:space="preserve"> </v>
      </c>
      <c r="BA109" s="4" t="str">
        <f t="shared" si="200"/>
        <v xml:space="preserve"> </v>
      </c>
      <c r="BB109" s="747" t="str">
        <f t="shared" si="201"/>
        <v xml:space="preserve"> </v>
      </c>
      <c r="BC109" s="4" t="str">
        <f t="shared" si="202"/>
        <v xml:space="preserve"> </v>
      </c>
      <c r="BD109" s="747" t="str">
        <f t="shared" si="203"/>
        <v xml:space="preserve"> </v>
      </c>
      <c r="BE109" s="4" t="str">
        <f t="shared" si="204"/>
        <v xml:space="preserve"> </v>
      </c>
      <c r="BF109" s="747" t="str">
        <f t="shared" si="205"/>
        <v xml:space="preserve"> </v>
      </c>
      <c r="BG109" s="4" t="str">
        <f t="shared" si="206"/>
        <v xml:space="preserve"> </v>
      </c>
      <c r="BH109" s="747" t="str">
        <f t="shared" si="207"/>
        <v xml:space="preserve"> </v>
      </c>
      <c r="BI109" s="4" t="str">
        <f t="shared" si="208"/>
        <v xml:space="preserve"> </v>
      </c>
      <c r="BJ109" s="747" t="str">
        <f t="shared" si="209"/>
        <v xml:space="preserve"> </v>
      </c>
      <c r="BK109" s="4" t="str">
        <f t="shared" si="210"/>
        <v xml:space="preserve"> </v>
      </c>
      <c r="BL109" s="747" t="str">
        <f t="shared" si="211"/>
        <v xml:space="preserve"> </v>
      </c>
      <c r="BM109" s="4" t="str">
        <f t="shared" si="212"/>
        <v xml:space="preserve"> </v>
      </c>
      <c r="BN109" s="747" t="str">
        <f t="shared" si="213"/>
        <v xml:space="preserve"> </v>
      </c>
      <c r="BO109" s="4" t="str">
        <f t="shared" si="214"/>
        <v xml:space="preserve"> </v>
      </c>
      <c r="BP109" s="747" t="str">
        <f t="shared" si="215"/>
        <v xml:space="preserve"> </v>
      </c>
      <c r="BQ109" s="133"/>
      <c r="BR109" s="133"/>
      <c r="BS109" s="389"/>
      <c r="BT109" s="389"/>
      <c r="BU109" s="389"/>
      <c r="BV109" s="389"/>
      <c r="BW109" s="389"/>
      <c r="BX109" s="389"/>
      <c r="BY109" s="389"/>
      <c r="BZ109" s="389"/>
      <c r="CA109" s="389"/>
      <c r="CB109" s="163">
        <f t="shared" si="176"/>
        <v>0</v>
      </c>
      <c r="CC109" s="389"/>
      <c r="CD109" s="389"/>
      <c r="CE109" s="389"/>
      <c r="CF109" s="389"/>
      <c r="CG109" s="389"/>
      <c r="CH109" s="389"/>
      <c r="CI109" s="389"/>
      <c r="CJ109" s="389"/>
      <c r="CK109" s="389"/>
      <c r="CL109" s="389"/>
      <c r="CM109" s="389"/>
      <c r="CN109" s="389"/>
      <c r="CO109" s="389"/>
      <c r="CP109" s="389"/>
      <c r="CQ109" s="389"/>
      <c r="CR109" s="389"/>
      <c r="CS109" s="389"/>
      <c r="CT109" s="389"/>
      <c r="CU109" s="389"/>
      <c r="CV109" s="389"/>
      <c r="CW109" s="389"/>
      <c r="CX109" s="389"/>
      <c r="CY109" s="389"/>
      <c r="CZ109" s="389"/>
      <c r="DA109" s="389"/>
      <c r="DB109" s="389"/>
      <c r="DC109" s="389"/>
      <c r="DD109" s="389"/>
      <c r="DE109" s="389"/>
      <c r="DF109" s="389"/>
      <c r="DG109" s="389"/>
      <c r="DH109" s="389"/>
      <c r="DI109" s="389"/>
      <c r="DJ109" s="389"/>
      <c r="DK109" s="389"/>
      <c r="DL109" s="389"/>
      <c r="DM109" s="389"/>
      <c r="DN109" s="389"/>
      <c r="DO109" s="389"/>
      <c r="DP109" s="389"/>
      <c r="DQ109" s="389"/>
      <c r="DR109" s="389"/>
      <c r="DS109" s="389"/>
      <c r="DT109" s="389"/>
      <c r="DU109" s="389"/>
      <c r="DV109" s="389"/>
      <c r="DW109" s="389"/>
      <c r="DX109" s="389"/>
      <c r="DY109" s="389"/>
      <c r="DZ109" s="389"/>
      <c r="EA109" s="389"/>
      <c r="EB109" s="389"/>
      <c r="EC109" s="389"/>
      <c r="ED109" s="389"/>
      <c r="EE109" s="389"/>
      <c r="EF109" s="389"/>
      <c r="EG109" s="389"/>
      <c r="EH109" s="389"/>
      <c r="EI109" s="389"/>
      <c r="EJ109" s="389"/>
      <c r="EK109" s="389"/>
      <c r="EL109" s="389"/>
      <c r="EM109" s="389"/>
      <c r="EN109" s="389"/>
      <c r="EO109" s="389"/>
      <c r="EP109" s="389"/>
      <c r="EQ109" s="389"/>
      <c r="ER109" s="389"/>
      <c r="ES109" s="389"/>
      <c r="ET109" s="389"/>
      <c r="EU109" s="389"/>
      <c r="EV109" s="389"/>
      <c r="EW109" s="389"/>
      <c r="EX109" s="389"/>
      <c r="EY109" s="389"/>
      <c r="EZ109" s="389"/>
      <c r="FA109" s="389"/>
      <c r="FB109" s="389"/>
      <c r="FC109" s="389"/>
      <c r="FD109" s="389"/>
      <c r="FE109" s="389"/>
      <c r="FF109" s="389"/>
      <c r="FG109" s="389"/>
      <c r="FH109" s="389"/>
      <c r="FI109" s="389"/>
      <c r="FJ109" s="389"/>
      <c r="FK109" s="389"/>
      <c r="FL109" s="389"/>
      <c r="FM109" s="389"/>
      <c r="FN109" s="389"/>
      <c r="FO109" s="389"/>
      <c r="FP109" s="389"/>
      <c r="FQ109" s="389"/>
      <c r="FR109" s="389"/>
      <c r="FS109" s="389"/>
      <c r="FT109" s="389"/>
      <c r="FU109" s="389"/>
      <c r="FV109" s="389"/>
      <c r="FW109" s="389"/>
      <c r="FX109" s="645" t="s">
        <v>468</v>
      </c>
      <c r="FY109" s="646"/>
      <c r="FZ109" s="646"/>
      <c r="GA109" s="646"/>
      <c r="GB109" s="646"/>
      <c r="GC109" s="646"/>
      <c r="GD109" s="646"/>
      <c r="GE109" s="646"/>
      <c r="GF109" s="646"/>
      <c r="GG109" s="646"/>
      <c r="GH109" s="646"/>
      <c r="GI109" s="646"/>
      <c r="GJ109" s="646"/>
      <c r="GK109" s="646"/>
      <c r="GL109" s="646"/>
      <c r="GM109" s="646"/>
      <c r="GN109" s="646"/>
      <c r="GO109" s="646"/>
      <c r="GP109" s="646"/>
      <c r="GQ109" s="646"/>
      <c r="GR109" s="646"/>
      <c r="GS109" s="646"/>
      <c r="GT109" s="646"/>
      <c r="GU109" s="646"/>
      <c r="GV109" s="646"/>
      <c r="GW109" s="646"/>
      <c r="GX109" s="646"/>
      <c r="GY109" s="646"/>
      <c r="GZ109" s="646"/>
      <c r="HA109" s="646"/>
      <c r="HB109" s="646"/>
      <c r="HC109" s="646"/>
      <c r="HD109" s="646"/>
      <c r="HE109" s="646"/>
      <c r="HF109" s="646"/>
      <c r="HG109" s="646"/>
      <c r="HH109" s="646"/>
      <c r="HI109" s="646"/>
      <c r="HJ109" s="646"/>
      <c r="HK109" s="646"/>
      <c r="HL109" s="646"/>
      <c r="HM109" s="646"/>
      <c r="HN109" s="646"/>
      <c r="HO109" s="646"/>
      <c r="HP109" s="646"/>
      <c r="HQ109" s="646"/>
      <c r="HR109" s="646"/>
      <c r="HS109" s="646"/>
      <c r="HT109" s="646"/>
      <c r="HU109" s="646"/>
      <c r="HV109" s="646"/>
      <c r="HW109" s="646"/>
      <c r="HX109" s="646"/>
      <c r="HY109" s="646"/>
      <c r="HZ109" s="646"/>
      <c r="IA109" s="647"/>
      <c r="IB109" s="646"/>
      <c r="IC109" s="646"/>
      <c r="ID109" s="646"/>
      <c r="IE109" s="646"/>
      <c r="IF109" s="646"/>
      <c r="IG109" s="646"/>
      <c r="IH109" s="646"/>
      <c r="II109" s="646"/>
      <c r="IJ109" s="646"/>
      <c r="IK109" s="646"/>
      <c r="IL109" s="646"/>
      <c r="IM109" s="646"/>
      <c r="IN109" s="646"/>
      <c r="IO109" s="646"/>
      <c r="IP109" s="647"/>
      <c r="IQ109" s="646"/>
      <c r="IR109" s="646"/>
      <c r="IS109" s="646"/>
      <c r="IT109" s="648"/>
      <c r="IU109" s="646"/>
      <c r="IV109" s="646"/>
      <c r="IW109" s="646"/>
      <c r="IX109" s="646"/>
      <c r="IY109" s="646"/>
      <c r="IZ109" s="646"/>
      <c r="JA109" s="646"/>
      <c r="JB109" s="646"/>
      <c r="JC109" s="646"/>
      <c r="JD109" s="646"/>
      <c r="JE109" s="646"/>
      <c r="JF109" s="646"/>
      <c r="JG109" s="646"/>
      <c r="JH109" s="646"/>
      <c r="JI109" s="646"/>
      <c r="JJ109" s="646"/>
      <c r="JK109" s="646"/>
      <c r="JL109" s="646"/>
      <c r="JM109" s="646"/>
      <c r="JN109" s="646"/>
      <c r="JO109" s="646"/>
      <c r="JP109" s="646"/>
      <c r="JQ109" s="646"/>
      <c r="JR109" s="646"/>
      <c r="JS109" s="646"/>
      <c r="JT109" s="646"/>
      <c r="JU109" s="646"/>
      <c r="JV109" s="649"/>
      <c r="JX109" s="225"/>
    </row>
    <row r="110" spans="1:284" ht="16" thickBot="1">
      <c r="A110" s="905" t="s">
        <v>5</v>
      </c>
      <c r="B110" s="79">
        <f t="shared" si="177"/>
        <v>4</v>
      </c>
      <c r="C110" s="871" t="s">
        <v>110</v>
      </c>
      <c r="D110" s="249" t="s">
        <v>157</v>
      </c>
      <c r="E110" s="103" t="s">
        <v>162</v>
      </c>
      <c r="F110" s="888">
        <v>1.04</v>
      </c>
      <c r="G110" s="120">
        <f t="shared" si="131"/>
        <v>79.560000000000045</v>
      </c>
      <c r="H110" s="47">
        <v>1.04</v>
      </c>
      <c r="I110" s="2"/>
      <c r="J110" s="29"/>
      <c r="K110" s="18"/>
      <c r="L110" s="5"/>
      <c r="M110" s="75">
        <v>1</v>
      </c>
      <c r="N110" s="75">
        <v>0.5</v>
      </c>
      <c r="O110" s="76">
        <v>3</v>
      </c>
      <c r="P110" s="893">
        <f t="shared" si="171"/>
        <v>4.5</v>
      </c>
      <c r="Q110" s="897">
        <f t="shared" si="175"/>
        <v>1.5</v>
      </c>
      <c r="R110" s="51">
        <f t="shared" si="174"/>
        <v>1.04</v>
      </c>
      <c r="S110" s="3"/>
      <c r="T110" s="25"/>
      <c r="U110" s="219">
        <f t="shared" si="173"/>
        <v>0</v>
      </c>
      <c r="V110" s="219" t="s">
        <v>642</v>
      </c>
      <c r="W110" s="1042">
        <f t="shared" si="178"/>
        <v>0</v>
      </c>
      <c r="X110" s="537">
        <f t="shared" si="179"/>
        <v>0</v>
      </c>
      <c r="Y110" s="538">
        <f t="shared" si="180"/>
        <v>0</v>
      </c>
      <c r="Z110" s="1034">
        <f t="shared" si="181"/>
        <v>0</v>
      </c>
      <c r="AA110" s="883"/>
      <c r="AB110" s="270">
        <f t="shared" si="182"/>
        <v>0</v>
      </c>
      <c r="AC110" s="553"/>
      <c r="AD110" s="562">
        <f t="shared" si="183"/>
        <v>0</v>
      </c>
      <c r="AE110" s="518"/>
      <c r="AF110" s="270">
        <f t="shared" si="184"/>
        <v>0</v>
      </c>
      <c r="AG110" s="270"/>
      <c r="AH110" s="562">
        <f t="shared" si="185"/>
        <v>0</v>
      </c>
      <c r="AI110" s="270"/>
      <c r="AJ110" s="228">
        <v>0</v>
      </c>
      <c r="AK110" s="902"/>
      <c r="AL110" s="902"/>
      <c r="AM110" s="18" t="str">
        <f t="shared" si="186"/>
        <v xml:space="preserve"> </v>
      </c>
      <c r="AN110" s="747" t="str">
        <f t="shared" si="187"/>
        <v xml:space="preserve"> </v>
      </c>
      <c r="AO110" s="4" t="str">
        <f t="shared" si="188"/>
        <v xml:space="preserve"> </v>
      </c>
      <c r="AP110" s="747" t="str">
        <f t="shared" si="189"/>
        <v xml:space="preserve"> </v>
      </c>
      <c r="AQ110" s="4" t="str">
        <f t="shared" si="190"/>
        <v xml:space="preserve"> </v>
      </c>
      <c r="AR110" s="747" t="str">
        <f t="shared" si="191"/>
        <v xml:space="preserve"> </v>
      </c>
      <c r="AS110" s="4" t="str">
        <f t="shared" si="192"/>
        <v xml:space="preserve"> </v>
      </c>
      <c r="AT110" s="747" t="str">
        <f t="shared" si="193"/>
        <v xml:space="preserve"> </v>
      </c>
      <c r="AU110" s="4" t="str">
        <f t="shared" si="194"/>
        <v xml:space="preserve"> </v>
      </c>
      <c r="AV110" s="747" t="str">
        <f t="shared" si="195"/>
        <v xml:space="preserve"> </v>
      </c>
      <c r="AW110" s="4" t="str">
        <f t="shared" si="196"/>
        <v xml:space="preserve"> </v>
      </c>
      <c r="AX110" s="747" t="str">
        <f t="shared" si="197"/>
        <v xml:space="preserve"> </v>
      </c>
      <c r="AY110" s="4" t="str">
        <f t="shared" si="198"/>
        <v xml:space="preserve"> </v>
      </c>
      <c r="AZ110" s="747" t="str">
        <f t="shared" si="199"/>
        <v xml:space="preserve"> </v>
      </c>
      <c r="BA110" s="4" t="str">
        <f t="shared" si="200"/>
        <v xml:space="preserve"> </v>
      </c>
      <c r="BB110" s="747" t="str">
        <f t="shared" si="201"/>
        <v xml:space="preserve"> </v>
      </c>
      <c r="BC110" s="4" t="str">
        <f t="shared" si="202"/>
        <v xml:space="preserve"> </v>
      </c>
      <c r="BD110" s="747" t="str">
        <f t="shared" si="203"/>
        <v xml:space="preserve"> </v>
      </c>
      <c r="BE110" s="4" t="str">
        <f t="shared" si="204"/>
        <v xml:space="preserve"> </v>
      </c>
      <c r="BF110" s="747" t="str">
        <f t="shared" si="205"/>
        <v xml:space="preserve"> </v>
      </c>
      <c r="BG110" s="4" t="str">
        <f t="shared" si="206"/>
        <v xml:space="preserve"> </v>
      </c>
      <c r="BH110" s="747" t="str">
        <f t="shared" si="207"/>
        <v xml:space="preserve"> </v>
      </c>
      <c r="BI110" s="4" t="str">
        <f t="shared" si="208"/>
        <v xml:space="preserve"> </v>
      </c>
      <c r="BJ110" s="747" t="str">
        <f t="shared" si="209"/>
        <v xml:space="preserve"> </v>
      </c>
      <c r="BK110" s="4" t="str">
        <f t="shared" si="210"/>
        <v xml:space="preserve"> </v>
      </c>
      <c r="BL110" s="747" t="str">
        <f t="shared" si="211"/>
        <v xml:space="preserve"> </v>
      </c>
      <c r="BM110" s="4" t="str">
        <f t="shared" si="212"/>
        <v xml:space="preserve"> </v>
      </c>
      <c r="BN110" s="747" t="str">
        <f t="shared" si="213"/>
        <v xml:space="preserve"> </v>
      </c>
      <c r="BO110" s="4" t="str">
        <f t="shared" si="214"/>
        <v xml:space="preserve"> </v>
      </c>
      <c r="BP110" s="747" t="str">
        <f t="shared" si="215"/>
        <v xml:space="preserve"> </v>
      </c>
      <c r="BQ110" s="133" t="s">
        <v>169</v>
      </c>
      <c r="BR110" s="133"/>
      <c r="BS110" s="389"/>
      <c r="BT110" s="389"/>
      <c r="BU110" s="389"/>
      <c r="BV110" s="389"/>
      <c r="BW110" s="389"/>
      <c r="BX110" s="389"/>
      <c r="BY110" s="725"/>
      <c r="BZ110" s="725"/>
      <c r="CA110" s="725"/>
      <c r="CB110" s="163">
        <f t="shared" si="176"/>
        <v>0</v>
      </c>
      <c r="CC110" s="725"/>
      <c r="CD110" s="725"/>
      <c r="CE110" s="389"/>
      <c r="CF110" s="389"/>
      <c r="CG110" s="389"/>
      <c r="CH110" s="389"/>
      <c r="CI110" s="389"/>
      <c r="CJ110" s="389"/>
      <c r="CK110" s="389"/>
      <c r="CL110" s="389"/>
      <c r="CM110" s="389"/>
      <c r="CN110" s="389"/>
      <c r="CO110" s="389"/>
      <c r="CP110" s="389"/>
      <c r="CQ110" s="389"/>
      <c r="CR110" s="389"/>
      <c r="CS110" s="389"/>
      <c r="CT110" s="389"/>
      <c r="CU110" s="389"/>
      <c r="CV110" s="389"/>
      <c r="CW110" s="389"/>
      <c r="CX110" s="389"/>
      <c r="CY110" s="389"/>
      <c r="CZ110" s="389"/>
      <c r="DA110" s="389"/>
      <c r="DB110" s="389"/>
      <c r="DC110" s="389"/>
      <c r="DD110" s="389"/>
      <c r="DE110" s="389"/>
      <c r="DF110" s="389"/>
      <c r="DG110" s="389"/>
      <c r="DH110" s="389"/>
      <c r="DI110" s="389"/>
      <c r="DJ110" s="389"/>
      <c r="DK110" s="389"/>
      <c r="DL110" s="389"/>
      <c r="DM110" s="389"/>
      <c r="DN110" s="389"/>
      <c r="DO110" s="389"/>
      <c r="DP110" s="389"/>
      <c r="DQ110" s="389"/>
      <c r="DR110" s="389"/>
      <c r="DS110" s="389"/>
      <c r="DT110" s="389"/>
      <c r="DU110" s="389"/>
      <c r="DV110" s="389"/>
      <c r="DW110" s="389"/>
      <c r="DX110" s="389"/>
      <c r="DY110" s="389"/>
      <c r="DZ110" s="389"/>
      <c r="EA110" s="389"/>
      <c r="EB110" s="389"/>
      <c r="EC110" s="389"/>
      <c r="ED110" s="389"/>
      <c r="EE110" s="389"/>
      <c r="EF110" s="389"/>
      <c r="EG110" s="389"/>
      <c r="EH110" s="389"/>
      <c r="EI110" s="389"/>
      <c r="EJ110" s="389"/>
      <c r="EK110" s="389"/>
      <c r="EL110" s="389"/>
      <c r="EM110" s="389"/>
      <c r="EN110" s="389"/>
      <c r="EO110" s="389"/>
      <c r="EP110" s="389"/>
      <c r="EQ110" s="389"/>
      <c r="ER110" s="389"/>
      <c r="ES110" s="389"/>
      <c r="ET110" s="389"/>
      <c r="EU110" s="389"/>
      <c r="EV110" s="389"/>
      <c r="EW110" s="389"/>
      <c r="EX110" s="389"/>
      <c r="EY110" s="389"/>
      <c r="EZ110" s="389"/>
      <c r="FA110" s="389"/>
      <c r="FB110" s="389"/>
      <c r="FC110" s="389"/>
      <c r="FD110" s="389"/>
      <c r="FE110" s="389"/>
      <c r="FF110" s="389"/>
      <c r="FG110" s="389"/>
      <c r="FH110" s="389"/>
      <c r="FI110" s="389"/>
      <c r="FJ110" s="389"/>
      <c r="FK110" s="389"/>
      <c r="FL110" s="389"/>
      <c r="FM110" s="389"/>
      <c r="FN110" s="389"/>
      <c r="FO110" s="389"/>
      <c r="FP110" s="389"/>
      <c r="FQ110" s="389"/>
      <c r="FR110" s="389"/>
      <c r="FS110" s="389"/>
      <c r="FT110" s="389"/>
      <c r="FU110" s="389"/>
      <c r="FV110" s="389"/>
      <c r="FW110" s="389"/>
      <c r="FX110" s="650" t="s">
        <v>468</v>
      </c>
      <c r="FY110" s="651"/>
      <c r="FZ110" s="651"/>
      <c r="GA110" s="651"/>
      <c r="GB110" s="651"/>
      <c r="GC110" s="651"/>
      <c r="GD110" s="651"/>
      <c r="GE110" s="651"/>
      <c r="GF110" s="651"/>
      <c r="GG110" s="651"/>
      <c r="GH110" s="651"/>
      <c r="GI110" s="651"/>
      <c r="GJ110" s="651"/>
      <c r="GK110" s="651"/>
      <c r="GL110" s="651"/>
      <c r="GM110" s="651"/>
      <c r="GN110" s="651"/>
      <c r="GO110" s="651"/>
      <c r="GP110" s="651"/>
      <c r="GQ110" s="651"/>
      <c r="GR110" s="651"/>
      <c r="GS110" s="651"/>
      <c r="GT110" s="651"/>
      <c r="GU110" s="651"/>
      <c r="GV110" s="651"/>
      <c r="GW110" s="651"/>
      <c r="GX110" s="651"/>
      <c r="GY110" s="651"/>
      <c r="GZ110" s="651"/>
      <c r="HA110" s="651"/>
      <c r="HB110" s="651"/>
      <c r="HC110" s="651"/>
      <c r="HD110" s="651"/>
      <c r="HE110" s="651"/>
      <c r="HF110" s="651"/>
      <c r="HG110" s="651"/>
      <c r="HH110" s="651"/>
      <c r="HI110" s="651"/>
      <c r="HJ110" s="651"/>
      <c r="HK110" s="651"/>
      <c r="HL110" s="651"/>
      <c r="HM110" s="651"/>
      <c r="HN110" s="651"/>
      <c r="HO110" s="651"/>
      <c r="HP110" s="651"/>
      <c r="HQ110" s="651"/>
      <c r="HR110" s="651"/>
      <c r="HS110" s="651"/>
      <c r="HT110" s="651"/>
      <c r="HU110" s="651"/>
      <c r="HV110" s="651"/>
      <c r="HW110" s="651"/>
      <c r="HX110" s="651"/>
      <c r="HY110" s="651"/>
      <c r="HZ110" s="651"/>
      <c r="IA110" s="652"/>
      <c r="IB110" s="651"/>
      <c r="IC110" s="651"/>
      <c r="ID110" s="651"/>
      <c r="IE110" s="651"/>
      <c r="IF110" s="651"/>
      <c r="IG110" s="651"/>
      <c r="IH110" s="651"/>
      <c r="II110" s="651"/>
      <c r="IJ110" s="651"/>
      <c r="IK110" s="651"/>
      <c r="IL110" s="651"/>
      <c r="IM110" s="651"/>
      <c r="IN110" s="651"/>
      <c r="IO110" s="651"/>
      <c r="IP110" s="652"/>
      <c r="IQ110" s="651"/>
      <c r="IR110" s="651"/>
      <c r="IS110" s="651"/>
      <c r="IT110" s="653"/>
      <c r="IU110" s="651"/>
      <c r="IV110" s="651"/>
      <c r="IW110" s="651"/>
      <c r="IX110" s="651"/>
      <c r="IY110" s="651"/>
      <c r="IZ110" s="651"/>
      <c r="JA110" s="651"/>
      <c r="JB110" s="651"/>
      <c r="JC110" s="651"/>
      <c r="JD110" s="651"/>
      <c r="JE110" s="651"/>
      <c r="JF110" s="651"/>
      <c r="JG110" s="651"/>
      <c r="JH110" s="651"/>
      <c r="JI110" s="651"/>
      <c r="JJ110" s="651"/>
      <c r="JK110" s="651"/>
      <c r="JL110" s="651"/>
      <c r="JM110" s="651"/>
      <c r="JN110" s="651"/>
      <c r="JO110" s="651"/>
      <c r="JP110" s="651"/>
      <c r="JQ110" s="651"/>
      <c r="JR110" s="651"/>
      <c r="JS110" s="651"/>
      <c r="JT110" s="651"/>
      <c r="JU110" s="651"/>
      <c r="JV110" s="654"/>
      <c r="JX110" s="225"/>
    </row>
    <row r="111" spans="1:284" ht="16" thickBot="1">
      <c r="A111" s="906">
        <f>R111*F176</f>
        <v>0</v>
      </c>
      <c r="B111" s="79">
        <f t="shared" si="177"/>
        <v>4</v>
      </c>
      <c r="C111" s="871" t="s">
        <v>104</v>
      </c>
      <c r="D111" s="249" t="s">
        <v>162</v>
      </c>
      <c r="E111" s="103" t="s">
        <v>158</v>
      </c>
      <c r="F111" s="888">
        <v>1.97</v>
      </c>
      <c r="G111" s="120">
        <f t="shared" si="131"/>
        <v>81.530000000000044</v>
      </c>
      <c r="H111" s="49">
        <v>1.97</v>
      </c>
      <c r="I111" s="2"/>
      <c r="J111" s="29"/>
      <c r="K111" s="18"/>
      <c r="L111" s="5"/>
      <c r="M111" s="71">
        <v>4</v>
      </c>
      <c r="N111" s="71">
        <v>1</v>
      </c>
      <c r="O111" s="70">
        <v>3</v>
      </c>
      <c r="P111" s="891">
        <f t="shared" si="171"/>
        <v>8</v>
      </c>
      <c r="Q111" s="897">
        <f t="shared" si="175"/>
        <v>12</v>
      </c>
      <c r="R111" s="51">
        <f t="shared" si="174"/>
        <v>1.97</v>
      </c>
      <c r="S111" s="3"/>
      <c r="T111" s="25"/>
      <c r="U111" s="219">
        <f t="shared" si="173"/>
        <v>0</v>
      </c>
      <c r="V111" s="219" t="s">
        <v>642</v>
      </c>
      <c r="W111" s="1042">
        <f t="shared" si="178"/>
        <v>0</v>
      </c>
      <c r="X111" s="537">
        <f t="shared" si="179"/>
        <v>0</v>
      </c>
      <c r="Y111" s="538">
        <f t="shared" si="180"/>
        <v>0</v>
      </c>
      <c r="Z111" s="1034">
        <f t="shared" si="181"/>
        <v>0</v>
      </c>
      <c r="AA111" s="883"/>
      <c r="AB111" s="270">
        <f t="shared" si="182"/>
        <v>0</v>
      </c>
      <c r="AC111" s="553"/>
      <c r="AD111" s="562">
        <f t="shared" si="183"/>
        <v>0</v>
      </c>
      <c r="AE111" s="518"/>
      <c r="AF111" s="270">
        <f t="shared" si="184"/>
        <v>0</v>
      </c>
      <c r="AG111" s="270"/>
      <c r="AH111" s="562">
        <f t="shared" si="185"/>
        <v>0</v>
      </c>
      <c r="AI111" s="270"/>
      <c r="AJ111" s="228">
        <v>0</v>
      </c>
      <c r="AK111" s="902"/>
      <c r="AL111" s="902"/>
      <c r="AM111" s="18" t="str">
        <f t="shared" si="186"/>
        <v xml:space="preserve"> </v>
      </c>
      <c r="AN111" s="747" t="str">
        <f t="shared" si="187"/>
        <v xml:space="preserve"> </v>
      </c>
      <c r="AO111" s="4" t="str">
        <f t="shared" si="188"/>
        <v xml:space="preserve"> </v>
      </c>
      <c r="AP111" s="747" t="str">
        <f t="shared" si="189"/>
        <v xml:space="preserve"> </v>
      </c>
      <c r="AQ111" s="4" t="str">
        <f t="shared" si="190"/>
        <v xml:space="preserve"> </v>
      </c>
      <c r="AR111" s="747" t="str">
        <f t="shared" si="191"/>
        <v xml:space="preserve"> </v>
      </c>
      <c r="AS111" s="4" t="str">
        <f t="shared" si="192"/>
        <v xml:space="preserve"> </v>
      </c>
      <c r="AT111" s="747" t="str">
        <f t="shared" si="193"/>
        <v xml:space="preserve"> </v>
      </c>
      <c r="AU111" s="4" t="str">
        <f t="shared" si="194"/>
        <v xml:space="preserve"> </v>
      </c>
      <c r="AV111" s="747" t="str">
        <f t="shared" si="195"/>
        <v xml:space="preserve"> </v>
      </c>
      <c r="AW111" s="4" t="str">
        <f t="shared" si="196"/>
        <v xml:space="preserve"> </v>
      </c>
      <c r="AX111" s="747" t="str">
        <f t="shared" si="197"/>
        <v xml:space="preserve"> </v>
      </c>
      <c r="AY111" s="4" t="str">
        <f t="shared" si="198"/>
        <v xml:space="preserve"> </v>
      </c>
      <c r="AZ111" s="747" t="str">
        <f t="shared" si="199"/>
        <v xml:space="preserve"> </v>
      </c>
      <c r="BA111" s="4" t="str">
        <f t="shared" si="200"/>
        <v xml:space="preserve"> </v>
      </c>
      <c r="BB111" s="747" t="str">
        <f t="shared" si="201"/>
        <v xml:space="preserve"> </v>
      </c>
      <c r="BC111" s="4" t="str">
        <f t="shared" si="202"/>
        <v xml:space="preserve"> </v>
      </c>
      <c r="BD111" s="747" t="str">
        <f t="shared" si="203"/>
        <v xml:space="preserve"> </v>
      </c>
      <c r="BE111" s="4" t="str">
        <f t="shared" si="204"/>
        <v xml:space="preserve"> </v>
      </c>
      <c r="BF111" s="747" t="str">
        <f t="shared" si="205"/>
        <v xml:space="preserve"> </v>
      </c>
      <c r="BG111" s="4" t="str">
        <f t="shared" si="206"/>
        <v xml:space="preserve"> </v>
      </c>
      <c r="BH111" s="747" t="str">
        <f t="shared" si="207"/>
        <v xml:space="preserve"> </v>
      </c>
      <c r="BI111" s="4" t="str">
        <f t="shared" si="208"/>
        <v xml:space="preserve"> </v>
      </c>
      <c r="BJ111" s="747" t="str">
        <f t="shared" si="209"/>
        <v xml:space="preserve"> </v>
      </c>
      <c r="BK111" s="4" t="str">
        <f t="shared" si="210"/>
        <v xml:space="preserve"> </v>
      </c>
      <c r="BL111" s="747" t="str">
        <f t="shared" si="211"/>
        <v xml:space="preserve"> </v>
      </c>
      <c r="BM111" s="4" t="str">
        <f t="shared" si="212"/>
        <v xml:space="preserve"> </v>
      </c>
      <c r="BN111" s="747" t="str">
        <f t="shared" si="213"/>
        <v xml:space="preserve"> </v>
      </c>
      <c r="BO111" s="4" t="str">
        <f t="shared" si="214"/>
        <v xml:space="preserve"> </v>
      </c>
      <c r="BP111" s="747" t="str">
        <f t="shared" si="215"/>
        <v xml:space="preserve"> </v>
      </c>
      <c r="BQ111" s="133" t="s">
        <v>618</v>
      </c>
      <c r="BR111" s="133"/>
      <c r="BS111" s="389"/>
      <c r="BT111" s="389"/>
      <c r="BU111" s="389"/>
      <c r="BV111" s="389"/>
      <c r="BW111" s="389"/>
      <c r="BX111" s="389"/>
      <c r="BY111" s="389"/>
      <c r="BZ111" s="389"/>
      <c r="CA111" s="389"/>
      <c r="CB111" s="163">
        <f t="shared" si="176"/>
        <v>0</v>
      </c>
      <c r="CC111" s="389"/>
      <c r="CD111" s="389"/>
      <c r="CE111" s="389"/>
      <c r="CF111" s="389"/>
      <c r="CG111" s="389"/>
      <c r="CH111" s="389"/>
      <c r="CI111" s="389"/>
      <c r="CJ111" s="389"/>
      <c r="CK111" s="389"/>
      <c r="CL111" s="389"/>
      <c r="CM111" s="389"/>
      <c r="CN111" s="389"/>
      <c r="CO111" s="389"/>
      <c r="CP111" s="389"/>
      <c r="CQ111" s="389"/>
      <c r="CR111" s="389"/>
      <c r="CS111" s="389"/>
      <c r="CT111" s="389"/>
      <c r="CU111" s="389"/>
      <c r="CV111" s="389"/>
      <c r="CW111" s="389"/>
      <c r="CX111" s="389"/>
      <c r="CY111" s="389"/>
      <c r="CZ111" s="389"/>
      <c r="DA111" s="389"/>
      <c r="DB111" s="389"/>
      <c r="DC111" s="389"/>
      <c r="DD111" s="389"/>
      <c r="DE111" s="389"/>
      <c r="DF111" s="389"/>
      <c r="DG111" s="389"/>
      <c r="DH111" s="389"/>
      <c r="DI111" s="389"/>
      <c r="DJ111" s="389"/>
      <c r="DK111" s="389"/>
      <c r="DL111" s="389"/>
      <c r="DM111" s="389"/>
      <c r="DN111" s="389"/>
      <c r="DO111" s="389"/>
      <c r="DP111" s="389"/>
      <c r="DQ111" s="389"/>
      <c r="DR111" s="389"/>
      <c r="DS111" s="389"/>
      <c r="DT111" s="389"/>
      <c r="DU111" s="389"/>
      <c r="DV111" s="389"/>
      <c r="DW111" s="389"/>
      <c r="DX111" s="389"/>
      <c r="DY111" s="389"/>
      <c r="DZ111" s="389"/>
      <c r="EA111" s="389"/>
      <c r="EB111" s="389"/>
      <c r="EC111" s="389"/>
      <c r="ED111" s="389"/>
      <c r="EE111" s="389"/>
      <c r="EF111" s="389"/>
      <c r="EG111" s="389"/>
      <c r="EH111" s="389"/>
      <c r="EI111" s="389"/>
      <c r="EJ111" s="389"/>
      <c r="EK111" s="389"/>
      <c r="EL111" s="389"/>
      <c r="EM111" s="389"/>
      <c r="EN111" s="389"/>
      <c r="EO111" s="389"/>
      <c r="EP111" s="389"/>
      <c r="EQ111" s="389"/>
      <c r="ER111" s="389"/>
      <c r="ES111" s="389"/>
      <c r="ET111" s="389"/>
      <c r="EU111" s="389"/>
      <c r="EV111" s="389"/>
      <c r="EW111" s="389"/>
      <c r="EX111" s="389"/>
      <c r="EY111" s="389"/>
      <c r="EZ111" s="389"/>
      <c r="FA111" s="389"/>
      <c r="FB111" s="389"/>
      <c r="FC111" s="389"/>
      <c r="FD111" s="389"/>
      <c r="FE111" s="389"/>
      <c r="FF111" s="389"/>
      <c r="FG111" s="389"/>
      <c r="FH111" s="389"/>
      <c r="FI111" s="389"/>
      <c r="FJ111" s="389"/>
      <c r="FK111" s="389"/>
      <c r="FL111" s="389"/>
      <c r="FM111" s="389"/>
      <c r="FN111" s="389"/>
      <c r="FO111" s="389"/>
      <c r="FP111" s="389"/>
      <c r="FQ111" s="389"/>
      <c r="FR111" s="389"/>
      <c r="FS111" s="389"/>
      <c r="FT111" s="389"/>
      <c r="FU111" s="389"/>
      <c r="FV111" s="389"/>
      <c r="FW111" s="389"/>
      <c r="FX111" s="666" t="s">
        <v>470</v>
      </c>
      <c r="FY111" s="667">
        <v>142</v>
      </c>
      <c r="FZ111" s="667">
        <v>30289518</v>
      </c>
      <c r="GA111" s="667">
        <v>30</v>
      </c>
      <c r="GB111" s="667" t="s">
        <v>813</v>
      </c>
      <c r="GC111" s="667">
        <v>8</v>
      </c>
      <c r="GD111" s="667">
        <v>1970</v>
      </c>
      <c r="GE111" s="667">
        <v>0</v>
      </c>
      <c r="GF111" s="667" t="s">
        <v>792</v>
      </c>
      <c r="GG111" s="667">
        <v>0</v>
      </c>
      <c r="GH111" s="667">
        <v>0</v>
      </c>
      <c r="GI111" s="667" t="s">
        <v>792</v>
      </c>
      <c r="GJ111" s="667">
        <v>0</v>
      </c>
      <c r="GK111" s="667" t="s">
        <v>781</v>
      </c>
      <c r="GL111" s="667" t="s">
        <v>782</v>
      </c>
      <c r="GM111" s="667">
        <v>66</v>
      </c>
      <c r="GN111" s="667" t="s">
        <v>783</v>
      </c>
      <c r="GO111" s="667">
        <v>0</v>
      </c>
      <c r="GP111" s="667">
        <v>0</v>
      </c>
      <c r="GQ111" s="667">
        <v>4</v>
      </c>
      <c r="GR111" s="667">
        <v>1</v>
      </c>
      <c r="GS111" s="667">
        <v>1</v>
      </c>
      <c r="GT111" s="667" t="s">
        <v>783</v>
      </c>
      <c r="GU111" s="667" t="s">
        <v>783</v>
      </c>
      <c r="GV111" s="667" t="s">
        <v>783</v>
      </c>
      <c r="GW111" s="667" t="s">
        <v>783</v>
      </c>
      <c r="GX111" s="667" t="s">
        <v>783</v>
      </c>
      <c r="GY111" s="667">
        <v>1649</v>
      </c>
      <c r="GZ111" s="667">
        <v>0.33</v>
      </c>
      <c r="HA111" s="667">
        <v>5</v>
      </c>
      <c r="HB111" s="667" t="s">
        <v>783</v>
      </c>
      <c r="HC111" s="667" t="s">
        <v>782</v>
      </c>
      <c r="HD111" s="667">
        <v>15</v>
      </c>
      <c r="HE111" s="667" t="s">
        <v>783</v>
      </c>
      <c r="HF111" s="667">
        <v>0</v>
      </c>
      <c r="HG111" s="667" t="s">
        <v>783</v>
      </c>
      <c r="HH111" s="667">
        <v>0</v>
      </c>
      <c r="HI111" s="667">
        <v>1</v>
      </c>
      <c r="HJ111" s="667">
        <v>45</v>
      </c>
      <c r="HK111" s="667" t="s">
        <v>784</v>
      </c>
      <c r="HL111" s="667" t="s">
        <v>785</v>
      </c>
      <c r="HM111" s="667" t="s">
        <v>783</v>
      </c>
      <c r="HN111" s="667" t="s">
        <v>783</v>
      </c>
      <c r="HO111" s="667" t="s">
        <v>783</v>
      </c>
      <c r="HP111" s="667" t="s">
        <v>783</v>
      </c>
      <c r="HQ111" s="667" t="s">
        <v>783</v>
      </c>
      <c r="HR111" s="667">
        <v>3980763</v>
      </c>
      <c r="HS111" s="667" t="s">
        <v>783</v>
      </c>
      <c r="HT111" s="667" t="s">
        <v>786</v>
      </c>
      <c r="HU111" s="667" t="s">
        <v>787</v>
      </c>
      <c r="HV111" s="667">
        <v>4</v>
      </c>
      <c r="HW111" s="667">
        <v>2014</v>
      </c>
      <c r="HX111" s="667">
        <v>63</v>
      </c>
      <c r="HY111" s="667">
        <v>0</v>
      </c>
      <c r="HZ111" s="667">
        <v>1742</v>
      </c>
      <c r="IA111" s="668">
        <v>41697.500081018516</v>
      </c>
      <c r="IB111" s="667" t="s">
        <v>788</v>
      </c>
      <c r="IC111" s="667">
        <v>3976285</v>
      </c>
      <c r="ID111" s="667">
        <v>2014</v>
      </c>
      <c r="IE111" s="667">
        <v>1712</v>
      </c>
      <c r="IF111" s="667" t="s">
        <v>783</v>
      </c>
      <c r="IG111" s="667" t="s">
        <v>783</v>
      </c>
      <c r="IH111" s="667" t="s">
        <v>783</v>
      </c>
      <c r="II111" s="667" t="s">
        <v>783</v>
      </c>
      <c r="IJ111" s="667" t="s">
        <v>783</v>
      </c>
      <c r="IK111" s="667" t="s">
        <v>783</v>
      </c>
      <c r="IL111" s="667" t="s">
        <v>783</v>
      </c>
      <c r="IM111" s="667" t="s">
        <v>783</v>
      </c>
      <c r="IN111" s="667" t="s">
        <v>783</v>
      </c>
      <c r="IO111" s="667">
        <v>1649</v>
      </c>
      <c r="IP111" s="668">
        <v>37477.354571759257</v>
      </c>
      <c r="IQ111" s="667">
        <v>18</v>
      </c>
      <c r="IR111" s="667" t="s">
        <v>793</v>
      </c>
      <c r="IS111" s="667">
        <v>1</v>
      </c>
      <c r="IT111" s="669">
        <v>41275</v>
      </c>
      <c r="IU111" s="667" t="s">
        <v>783</v>
      </c>
      <c r="IV111" s="667" t="s">
        <v>783</v>
      </c>
      <c r="IW111" s="667" t="s">
        <v>783</v>
      </c>
      <c r="IX111" s="667" t="s">
        <v>781</v>
      </c>
      <c r="IY111" s="667">
        <v>45</v>
      </c>
      <c r="IZ111" s="667" t="s">
        <v>789</v>
      </c>
      <c r="JA111" s="667" t="s">
        <v>783</v>
      </c>
      <c r="JB111" s="667" t="s">
        <v>783</v>
      </c>
      <c r="JC111" s="667" t="s">
        <v>783</v>
      </c>
      <c r="JD111" s="667">
        <v>329448</v>
      </c>
      <c r="JE111" s="667" t="s">
        <v>783</v>
      </c>
      <c r="JF111" s="667" t="s">
        <v>783</v>
      </c>
      <c r="JG111" s="667" t="s">
        <v>804</v>
      </c>
      <c r="JH111" s="667">
        <v>30</v>
      </c>
      <c r="JI111" s="667" t="s">
        <v>783</v>
      </c>
      <c r="JJ111" s="667" t="s">
        <v>783</v>
      </c>
      <c r="JK111" s="667" t="s">
        <v>783</v>
      </c>
      <c r="JL111" s="667" t="s">
        <v>790</v>
      </c>
      <c r="JM111" s="667">
        <v>4</v>
      </c>
      <c r="JN111" s="667">
        <v>1</v>
      </c>
      <c r="JO111" s="667" t="s">
        <v>783</v>
      </c>
      <c r="JP111" s="667">
        <v>10915783</v>
      </c>
      <c r="JQ111" s="667">
        <v>2011</v>
      </c>
      <c r="JR111" s="667">
        <v>11</v>
      </c>
      <c r="JS111" s="667" t="s">
        <v>896</v>
      </c>
      <c r="JT111" s="667" t="s">
        <v>897</v>
      </c>
      <c r="JU111" s="667" t="s">
        <v>898</v>
      </c>
      <c r="JV111" s="670">
        <v>1744.354619</v>
      </c>
      <c r="JW111">
        <f>JV111</f>
        <v>1744.354619</v>
      </c>
      <c r="JX111" s="225">
        <v>0.33037019299242426</v>
      </c>
    </row>
    <row r="112" spans="1:284" ht="16" thickBot="1">
      <c r="A112" s="905" t="s">
        <v>5</v>
      </c>
      <c r="B112" s="79">
        <f t="shared" si="177"/>
        <v>4</v>
      </c>
      <c r="C112" s="1404" t="s">
        <v>42</v>
      </c>
      <c r="D112" s="249" t="s">
        <v>176</v>
      </c>
      <c r="E112" s="103" t="s">
        <v>158</v>
      </c>
      <c r="F112" s="888">
        <v>2.6</v>
      </c>
      <c r="G112" s="120">
        <f t="shared" si="131"/>
        <v>84.130000000000038</v>
      </c>
      <c r="H112" s="49">
        <v>2.6</v>
      </c>
      <c r="I112" s="2"/>
      <c r="J112" s="29"/>
      <c r="K112" s="18"/>
      <c r="L112" s="5"/>
      <c r="M112" s="71">
        <v>3</v>
      </c>
      <c r="N112" s="71">
        <v>1</v>
      </c>
      <c r="O112" s="70">
        <v>3</v>
      </c>
      <c r="P112" s="891">
        <f t="shared" si="171"/>
        <v>7</v>
      </c>
      <c r="Q112" s="897">
        <f t="shared" si="175"/>
        <v>9</v>
      </c>
      <c r="R112" s="51">
        <f t="shared" si="174"/>
        <v>2.6</v>
      </c>
      <c r="S112" s="3"/>
      <c r="T112" s="25"/>
      <c r="U112" s="219">
        <f t="shared" si="173"/>
        <v>0</v>
      </c>
      <c r="V112" s="219" t="s">
        <v>642</v>
      </c>
      <c r="W112" s="1042">
        <f t="shared" si="178"/>
        <v>0</v>
      </c>
      <c r="X112" s="537">
        <f t="shared" si="179"/>
        <v>0</v>
      </c>
      <c r="Y112" s="538">
        <f t="shared" si="180"/>
        <v>0</v>
      </c>
      <c r="Z112" s="1034">
        <f t="shared" si="181"/>
        <v>0</v>
      </c>
      <c r="AA112" s="883"/>
      <c r="AB112" s="270">
        <f t="shared" si="182"/>
        <v>0</v>
      </c>
      <c r="AC112" s="553"/>
      <c r="AD112" s="562">
        <f t="shared" si="183"/>
        <v>0</v>
      </c>
      <c r="AE112" s="518"/>
      <c r="AF112" s="270">
        <f t="shared" si="184"/>
        <v>0</v>
      </c>
      <c r="AG112" s="270"/>
      <c r="AH112" s="562">
        <f t="shared" si="185"/>
        <v>0</v>
      </c>
      <c r="AI112" s="270"/>
      <c r="AJ112" s="228">
        <v>0</v>
      </c>
      <c r="AK112" s="902"/>
      <c r="AL112" s="902"/>
      <c r="AM112" s="18" t="str">
        <f t="shared" si="186"/>
        <v xml:space="preserve"> </v>
      </c>
      <c r="AN112" s="747" t="str">
        <f t="shared" si="187"/>
        <v xml:space="preserve"> </v>
      </c>
      <c r="AO112" s="4" t="str">
        <f t="shared" si="188"/>
        <v xml:space="preserve"> </v>
      </c>
      <c r="AP112" s="747" t="str">
        <f t="shared" si="189"/>
        <v xml:space="preserve"> </v>
      </c>
      <c r="AQ112" s="4" t="str">
        <f t="shared" si="190"/>
        <v xml:space="preserve"> </v>
      </c>
      <c r="AR112" s="747" t="str">
        <f t="shared" si="191"/>
        <v xml:space="preserve"> </v>
      </c>
      <c r="AS112" s="4" t="str">
        <f t="shared" si="192"/>
        <v xml:space="preserve"> </v>
      </c>
      <c r="AT112" s="747" t="str">
        <f t="shared" si="193"/>
        <v xml:space="preserve"> </v>
      </c>
      <c r="AU112" s="4" t="str">
        <f t="shared" si="194"/>
        <v xml:space="preserve"> </v>
      </c>
      <c r="AV112" s="747" t="str">
        <f t="shared" si="195"/>
        <v xml:space="preserve"> </v>
      </c>
      <c r="AW112" s="4" t="str">
        <f t="shared" si="196"/>
        <v xml:space="preserve"> </v>
      </c>
      <c r="AX112" s="747" t="str">
        <f t="shared" si="197"/>
        <v xml:space="preserve"> </v>
      </c>
      <c r="AY112" s="4" t="str">
        <f t="shared" si="198"/>
        <v xml:space="preserve"> </v>
      </c>
      <c r="AZ112" s="747" t="str">
        <f t="shared" si="199"/>
        <v xml:space="preserve"> </v>
      </c>
      <c r="BA112" s="4" t="str">
        <f t="shared" si="200"/>
        <v xml:space="preserve"> </v>
      </c>
      <c r="BB112" s="747" t="str">
        <f t="shared" si="201"/>
        <v xml:space="preserve"> </v>
      </c>
      <c r="BC112" s="4" t="str">
        <f t="shared" si="202"/>
        <v xml:space="preserve"> </v>
      </c>
      <c r="BD112" s="747" t="str">
        <f t="shared" si="203"/>
        <v xml:space="preserve"> </v>
      </c>
      <c r="BE112" s="4" t="str">
        <f t="shared" si="204"/>
        <v xml:space="preserve"> </v>
      </c>
      <c r="BF112" s="747" t="str">
        <f t="shared" si="205"/>
        <v xml:space="preserve"> </v>
      </c>
      <c r="BG112" s="4" t="str">
        <f t="shared" si="206"/>
        <v xml:space="preserve"> </v>
      </c>
      <c r="BH112" s="747" t="str">
        <f t="shared" si="207"/>
        <v xml:space="preserve"> </v>
      </c>
      <c r="BI112" s="4" t="str">
        <f t="shared" si="208"/>
        <v xml:space="preserve"> </v>
      </c>
      <c r="BJ112" s="747" t="str">
        <f t="shared" si="209"/>
        <v xml:space="preserve"> </v>
      </c>
      <c r="BK112" s="4" t="str">
        <f t="shared" si="210"/>
        <v xml:space="preserve"> </v>
      </c>
      <c r="BL112" s="747" t="str">
        <f t="shared" si="211"/>
        <v xml:space="preserve"> </v>
      </c>
      <c r="BM112" s="4" t="str">
        <f t="shared" si="212"/>
        <v xml:space="preserve"> </v>
      </c>
      <c r="BN112" s="747" t="str">
        <f t="shared" si="213"/>
        <v xml:space="preserve"> </v>
      </c>
      <c r="BO112" s="4" t="str">
        <f t="shared" si="214"/>
        <v xml:space="preserve"> </v>
      </c>
      <c r="BP112" s="747" t="str">
        <f t="shared" si="215"/>
        <v xml:space="preserve"> </v>
      </c>
      <c r="BQ112" s="133" t="s">
        <v>618</v>
      </c>
      <c r="BR112" s="133"/>
      <c r="BS112" s="389"/>
      <c r="BT112" s="389"/>
      <c r="BU112" s="389"/>
      <c r="BV112" s="389"/>
      <c r="BW112" s="389"/>
      <c r="BX112" s="389"/>
      <c r="BY112" s="389"/>
      <c r="BZ112" s="389"/>
      <c r="CA112" s="389"/>
      <c r="CB112" s="163">
        <f t="shared" si="176"/>
        <v>0</v>
      </c>
      <c r="CC112" s="389"/>
      <c r="CD112" s="389"/>
      <c r="CE112" s="389"/>
      <c r="CF112" s="389"/>
      <c r="CG112" s="389"/>
      <c r="CH112" s="389"/>
      <c r="CI112" s="389"/>
      <c r="CJ112" s="389"/>
      <c r="CK112" s="389"/>
      <c r="CL112" s="389"/>
      <c r="CM112" s="389"/>
      <c r="CN112" s="389"/>
      <c r="CO112" s="389"/>
      <c r="CP112" s="389"/>
      <c r="CQ112" s="389"/>
      <c r="CR112" s="389"/>
      <c r="CS112" s="389"/>
      <c r="CT112" s="389"/>
      <c r="CU112" s="389"/>
      <c r="CV112" s="389"/>
      <c r="CW112" s="389"/>
      <c r="CX112" s="389"/>
      <c r="CY112" s="389"/>
      <c r="CZ112" s="389"/>
      <c r="DA112" s="389"/>
      <c r="DB112" s="389"/>
      <c r="DC112" s="389"/>
      <c r="DD112" s="389"/>
      <c r="DE112" s="389"/>
      <c r="DF112" s="389"/>
      <c r="DG112" s="389"/>
      <c r="DH112" s="389"/>
      <c r="DI112" s="389"/>
      <c r="DJ112" s="389"/>
      <c r="DK112" s="389"/>
      <c r="DL112" s="389"/>
      <c r="DM112" s="389"/>
      <c r="DN112" s="389"/>
      <c r="DO112" s="389"/>
      <c r="DP112" s="389"/>
      <c r="DQ112" s="389"/>
      <c r="DR112" s="389"/>
      <c r="DS112" s="389"/>
      <c r="DT112" s="389"/>
      <c r="DU112" s="389"/>
      <c r="DV112" s="389"/>
      <c r="DW112" s="389"/>
      <c r="DX112" s="389"/>
      <c r="DY112" s="389"/>
      <c r="DZ112" s="389"/>
      <c r="EA112" s="389"/>
      <c r="EB112" s="389"/>
      <c r="EC112" s="389"/>
      <c r="ED112" s="389"/>
      <c r="EE112" s="389"/>
      <c r="EF112" s="389"/>
      <c r="EG112" s="389"/>
      <c r="EH112" s="389"/>
      <c r="EI112" s="389"/>
      <c r="EJ112" s="389"/>
      <c r="EK112" s="389"/>
      <c r="EL112" s="389"/>
      <c r="EM112" s="389"/>
      <c r="EN112" s="389"/>
      <c r="EO112" s="389"/>
      <c r="EP112" s="389"/>
      <c r="EQ112" s="389"/>
      <c r="ER112" s="389"/>
      <c r="ES112" s="389"/>
      <c r="ET112" s="389"/>
      <c r="EU112" s="389"/>
      <c r="EV112" s="389"/>
      <c r="EW112" s="389"/>
      <c r="EX112" s="389"/>
      <c r="EY112" s="389"/>
      <c r="EZ112" s="389"/>
      <c r="FA112" s="389"/>
      <c r="FB112" s="389"/>
      <c r="FC112" s="389"/>
      <c r="FD112" s="389"/>
      <c r="FE112" s="389"/>
      <c r="FF112" s="389"/>
      <c r="FG112" s="389"/>
      <c r="FH112" s="389"/>
      <c r="FI112" s="389"/>
      <c r="FJ112" s="389"/>
      <c r="FK112" s="389"/>
      <c r="FL112" s="389"/>
      <c r="FM112" s="389"/>
      <c r="FN112" s="389"/>
      <c r="FO112" s="389"/>
      <c r="FP112" s="389"/>
      <c r="FQ112" s="389"/>
      <c r="FR112" s="389"/>
      <c r="FS112" s="389"/>
      <c r="FT112" s="389"/>
      <c r="FU112" s="389"/>
      <c r="FV112" s="389"/>
      <c r="FW112" s="389"/>
      <c r="FX112" s="689" t="s">
        <v>470</v>
      </c>
      <c r="FY112" s="690"/>
      <c r="FZ112" s="690"/>
      <c r="GA112" s="690"/>
      <c r="GB112" s="690"/>
      <c r="GC112" s="690"/>
      <c r="GD112" s="690"/>
      <c r="GE112" s="690"/>
      <c r="GF112" s="690"/>
      <c r="GG112" s="690"/>
      <c r="GH112" s="690"/>
      <c r="GI112" s="690"/>
      <c r="GJ112" s="690"/>
      <c r="GK112" s="690"/>
      <c r="GL112" s="690"/>
      <c r="GM112" s="690"/>
      <c r="GN112" s="690"/>
      <c r="GO112" s="690"/>
      <c r="GP112" s="690"/>
      <c r="GQ112" s="690"/>
      <c r="GR112" s="690"/>
      <c r="GS112" s="690"/>
      <c r="GT112" s="690"/>
      <c r="GU112" s="690"/>
      <c r="GV112" s="690"/>
      <c r="GW112" s="690"/>
      <c r="GX112" s="690"/>
      <c r="GY112" s="690"/>
      <c r="GZ112" s="690"/>
      <c r="HA112" s="690"/>
      <c r="HB112" s="690"/>
      <c r="HC112" s="690"/>
      <c r="HD112" s="690"/>
      <c r="HE112" s="690"/>
      <c r="HF112" s="690"/>
      <c r="HG112" s="690"/>
      <c r="HH112" s="690"/>
      <c r="HI112" s="690"/>
      <c r="HJ112" s="690"/>
      <c r="HK112" s="690"/>
      <c r="HL112" s="690"/>
      <c r="HM112" s="690"/>
      <c r="HN112" s="690"/>
      <c r="HO112" s="690"/>
      <c r="HP112" s="690"/>
      <c r="HQ112" s="690"/>
      <c r="HR112" s="690"/>
      <c r="HS112" s="690"/>
      <c r="HT112" s="690"/>
      <c r="HU112" s="690"/>
      <c r="HV112" s="690"/>
      <c r="HW112" s="690"/>
      <c r="HX112" s="690"/>
      <c r="HY112" s="690"/>
      <c r="HZ112" s="690"/>
      <c r="IA112" s="691"/>
      <c r="IB112" s="690"/>
      <c r="IC112" s="690"/>
      <c r="ID112" s="690"/>
      <c r="IE112" s="690"/>
      <c r="IF112" s="690"/>
      <c r="IG112" s="690"/>
      <c r="IH112" s="690"/>
      <c r="II112" s="690"/>
      <c r="IJ112" s="690"/>
      <c r="IK112" s="690"/>
      <c r="IL112" s="690"/>
      <c r="IM112" s="690"/>
      <c r="IN112" s="690"/>
      <c r="IO112" s="690"/>
      <c r="IP112" s="691"/>
      <c r="IQ112" s="690"/>
      <c r="IR112" s="690"/>
      <c r="IS112" s="690"/>
      <c r="IT112" s="692"/>
      <c r="IU112" s="690"/>
      <c r="IV112" s="690"/>
      <c r="IW112" s="690"/>
      <c r="IX112" s="690"/>
      <c r="IY112" s="690"/>
      <c r="IZ112" s="690"/>
      <c r="JA112" s="690"/>
      <c r="JB112" s="690"/>
      <c r="JC112" s="690"/>
      <c r="JD112" s="690"/>
      <c r="JE112" s="690"/>
      <c r="JF112" s="690"/>
      <c r="JG112" s="690"/>
      <c r="JH112" s="690"/>
      <c r="JI112" s="690"/>
      <c r="JJ112" s="690"/>
      <c r="JK112" s="690"/>
      <c r="JL112" s="690"/>
      <c r="JM112" s="690"/>
      <c r="JN112" s="690"/>
      <c r="JO112" s="690"/>
      <c r="JP112" s="690"/>
      <c r="JQ112" s="690"/>
      <c r="JR112" s="690"/>
      <c r="JS112" s="690"/>
      <c r="JT112" s="690"/>
      <c r="JU112" s="690"/>
      <c r="JV112" s="693"/>
      <c r="JX112" s="225"/>
    </row>
    <row r="113" spans="1:284" ht="16" thickBot="1">
      <c r="A113" s="905" t="s">
        <v>5</v>
      </c>
      <c r="B113" s="79">
        <f t="shared" si="177"/>
        <v>4</v>
      </c>
      <c r="C113" s="871" t="s">
        <v>91</v>
      </c>
      <c r="D113" s="249" t="s">
        <v>185</v>
      </c>
      <c r="E113" s="103" t="s">
        <v>193</v>
      </c>
      <c r="F113" s="888">
        <v>0.24</v>
      </c>
      <c r="G113" s="120">
        <f t="shared" si="131"/>
        <v>84.370000000000033</v>
      </c>
      <c r="H113" s="49">
        <v>0.24</v>
      </c>
      <c r="I113" s="2"/>
      <c r="J113" s="29"/>
      <c r="K113" s="18">
        <v>1991</v>
      </c>
      <c r="L113" s="5"/>
      <c r="M113" s="71">
        <v>1</v>
      </c>
      <c r="N113" s="71">
        <v>1</v>
      </c>
      <c r="O113" s="70">
        <v>5</v>
      </c>
      <c r="P113" s="891">
        <f t="shared" si="171"/>
        <v>7</v>
      </c>
      <c r="Q113" s="897">
        <f t="shared" si="175"/>
        <v>5</v>
      </c>
      <c r="R113" s="51">
        <f t="shared" si="174"/>
        <v>0.24</v>
      </c>
      <c r="S113" s="3"/>
      <c r="T113" s="25"/>
      <c r="U113" s="219">
        <f t="shared" si="173"/>
        <v>0</v>
      </c>
      <c r="V113" s="219" t="s">
        <v>642</v>
      </c>
      <c r="W113" s="1042">
        <f t="shared" si="178"/>
        <v>0</v>
      </c>
      <c r="X113" s="537">
        <f t="shared" si="179"/>
        <v>8387.5555555555547</v>
      </c>
      <c r="Y113" s="538">
        <f t="shared" si="180"/>
        <v>500</v>
      </c>
      <c r="Z113" s="1034">
        <f t="shared" si="181"/>
        <v>0</v>
      </c>
      <c r="AA113" s="883">
        <v>5</v>
      </c>
      <c r="AB113" s="270">
        <f t="shared" si="182"/>
        <v>4067.5555555555557</v>
      </c>
      <c r="AC113" s="566">
        <v>0.25</v>
      </c>
      <c r="AD113" s="562">
        <f t="shared" si="183"/>
        <v>4320</v>
      </c>
      <c r="AE113" s="518"/>
      <c r="AF113" s="270">
        <f t="shared" si="184"/>
        <v>0</v>
      </c>
      <c r="AG113" s="270"/>
      <c r="AH113" s="562">
        <f t="shared" si="185"/>
        <v>0</v>
      </c>
      <c r="AI113" s="270"/>
      <c r="AJ113" s="228">
        <v>0</v>
      </c>
      <c r="AK113" s="902"/>
      <c r="AL113" s="902"/>
      <c r="AM113" s="18" t="str">
        <f t="shared" si="186"/>
        <v xml:space="preserve"> </v>
      </c>
      <c r="AN113" s="747" t="str">
        <f t="shared" si="187"/>
        <v xml:space="preserve"> </v>
      </c>
      <c r="AO113" s="4" t="str">
        <f t="shared" si="188"/>
        <v xml:space="preserve"> </v>
      </c>
      <c r="AP113" s="747" t="str">
        <f t="shared" si="189"/>
        <v xml:space="preserve"> </v>
      </c>
      <c r="AQ113" s="4" t="str">
        <f t="shared" si="190"/>
        <v xml:space="preserve"> </v>
      </c>
      <c r="AR113" s="747" t="str">
        <f t="shared" si="191"/>
        <v xml:space="preserve"> </v>
      </c>
      <c r="AS113" s="4" t="str">
        <f t="shared" si="192"/>
        <v xml:space="preserve"> </v>
      </c>
      <c r="AT113" s="747" t="str">
        <f t="shared" si="193"/>
        <v xml:space="preserve"> </v>
      </c>
      <c r="AU113" s="4" t="str">
        <f t="shared" si="194"/>
        <v xml:space="preserve"> </v>
      </c>
      <c r="AV113" s="747" t="str">
        <f t="shared" si="195"/>
        <v xml:space="preserve"> </v>
      </c>
      <c r="AW113" s="4" t="str">
        <f t="shared" si="196"/>
        <v xml:space="preserve"> </v>
      </c>
      <c r="AX113" s="747" t="str">
        <f t="shared" si="197"/>
        <v xml:space="preserve"> </v>
      </c>
      <c r="AY113" s="4" t="str">
        <f t="shared" si="198"/>
        <v xml:space="preserve"> </v>
      </c>
      <c r="AZ113" s="747" t="str">
        <f t="shared" si="199"/>
        <v xml:space="preserve"> </v>
      </c>
      <c r="BA113" s="4" t="str">
        <f t="shared" si="200"/>
        <v xml:space="preserve"> </v>
      </c>
      <c r="BB113" s="747" t="str">
        <f t="shared" si="201"/>
        <v xml:space="preserve"> </v>
      </c>
      <c r="BC113" s="4" t="str">
        <f t="shared" si="202"/>
        <v xml:space="preserve"> </v>
      </c>
      <c r="BD113" s="747" t="str">
        <f t="shared" si="203"/>
        <v xml:space="preserve"> </v>
      </c>
      <c r="BE113" s="4" t="str">
        <f t="shared" si="204"/>
        <v xml:space="preserve"> </v>
      </c>
      <c r="BF113" s="747" t="str">
        <f t="shared" si="205"/>
        <v xml:space="preserve"> </v>
      </c>
      <c r="BG113" s="4" t="str">
        <f t="shared" si="206"/>
        <v xml:space="preserve"> </v>
      </c>
      <c r="BH113" s="747" t="str">
        <f t="shared" si="207"/>
        <v xml:space="preserve"> </v>
      </c>
      <c r="BI113" s="4" t="str">
        <f t="shared" si="208"/>
        <v xml:space="preserve"> </v>
      </c>
      <c r="BJ113" s="747" t="str">
        <f t="shared" si="209"/>
        <v xml:space="preserve"> </v>
      </c>
      <c r="BK113" s="4" t="str">
        <f t="shared" si="210"/>
        <v xml:space="preserve"> </v>
      </c>
      <c r="BL113" s="747" t="str">
        <f t="shared" si="211"/>
        <v xml:space="preserve"> </v>
      </c>
      <c r="BM113" s="4" t="str">
        <f t="shared" si="212"/>
        <v xml:space="preserve"> </v>
      </c>
      <c r="BN113" s="747" t="str">
        <f t="shared" si="213"/>
        <v xml:space="preserve"> </v>
      </c>
      <c r="BO113" s="4" t="str">
        <f t="shared" si="214"/>
        <v xml:space="preserve"> </v>
      </c>
      <c r="BP113" s="747" t="str">
        <f t="shared" si="215"/>
        <v xml:space="preserve"> </v>
      </c>
      <c r="BQ113" s="133"/>
      <c r="BR113" s="133"/>
      <c r="BS113" s="389"/>
      <c r="BT113" s="589"/>
      <c r="BU113" s="589"/>
      <c r="BV113" s="588"/>
      <c r="BW113" s="588"/>
      <c r="BX113" s="588"/>
      <c r="BY113" s="389"/>
      <c r="BZ113" s="389"/>
      <c r="CA113" s="389"/>
      <c r="CB113" s="163">
        <f t="shared" si="176"/>
        <v>0</v>
      </c>
      <c r="CC113" s="389"/>
      <c r="CD113" s="389"/>
      <c r="CE113" s="389"/>
      <c r="CF113" s="389"/>
      <c r="CG113" s="389"/>
      <c r="CH113" s="389"/>
      <c r="CI113" s="389"/>
      <c r="CJ113" s="389"/>
      <c r="CK113" s="389"/>
      <c r="CL113" s="389"/>
      <c r="CM113" s="389"/>
      <c r="CN113" s="389"/>
      <c r="CO113" s="389"/>
      <c r="CP113" s="389"/>
      <c r="CQ113" s="389"/>
      <c r="CR113" s="389"/>
      <c r="CS113" s="389"/>
      <c r="CT113" s="389"/>
      <c r="CU113" s="389"/>
      <c r="CV113" s="389"/>
      <c r="CW113" s="389"/>
      <c r="CX113" s="389"/>
      <c r="CY113" s="389"/>
      <c r="CZ113" s="389"/>
      <c r="DA113" s="389"/>
      <c r="DB113" s="389"/>
      <c r="DC113" s="389"/>
      <c r="DD113" s="389"/>
      <c r="DE113" s="389"/>
      <c r="DF113" s="389"/>
      <c r="DG113" s="389"/>
      <c r="DH113" s="389"/>
      <c r="DI113" s="389"/>
      <c r="DJ113" s="389"/>
      <c r="DK113" s="389"/>
      <c r="DL113" s="389"/>
      <c r="DM113" s="389"/>
      <c r="DN113" s="389"/>
      <c r="DO113" s="389"/>
      <c r="DP113" s="389"/>
      <c r="DQ113" s="389"/>
      <c r="DR113" s="389"/>
      <c r="DS113" s="389"/>
      <c r="DT113" s="389"/>
      <c r="DU113" s="389"/>
      <c r="DV113" s="389"/>
      <c r="DW113" s="389"/>
      <c r="DX113" s="389"/>
      <c r="DY113" s="389"/>
      <c r="DZ113" s="389"/>
      <c r="EA113" s="389"/>
      <c r="EB113" s="389"/>
      <c r="EC113" s="389"/>
      <c r="ED113" s="389"/>
      <c r="EE113" s="389"/>
      <c r="EF113" s="389"/>
      <c r="EG113" s="389"/>
      <c r="EH113" s="389"/>
      <c r="EI113" s="389"/>
      <c r="EJ113" s="389"/>
      <c r="EK113" s="389"/>
      <c r="EL113" s="389"/>
      <c r="EM113" s="389"/>
      <c r="EN113" s="389"/>
      <c r="EO113" s="389"/>
      <c r="EP113" s="389"/>
      <c r="EQ113" s="389"/>
      <c r="ER113" s="389"/>
      <c r="ES113" s="389"/>
      <c r="ET113" s="389"/>
      <c r="EU113" s="389"/>
      <c r="EV113" s="389"/>
      <c r="EW113" s="389"/>
      <c r="EX113" s="389"/>
      <c r="EY113" s="389"/>
      <c r="EZ113" s="389"/>
      <c r="FA113" s="389"/>
      <c r="FB113" s="389"/>
      <c r="FC113" s="389"/>
      <c r="FD113" s="389"/>
      <c r="FE113" s="389"/>
      <c r="FF113" s="389"/>
      <c r="FG113" s="389"/>
      <c r="FH113" s="389"/>
      <c r="FI113" s="389"/>
      <c r="FJ113" s="389"/>
      <c r="FK113" s="389"/>
      <c r="FL113" s="389"/>
      <c r="FM113" s="389"/>
      <c r="FN113" s="389"/>
      <c r="FO113" s="389"/>
      <c r="FP113" s="389"/>
      <c r="FQ113" s="389"/>
      <c r="FR113" s="389"/>
      <c r="FS113" s="389"/>
      <c r="FT113" s="389"/>
      <c r="FU113" s="389"/>
      <c r="FV113" s="389"/>
      <c r="FW113" s="389"/>
      <c r="FX113" s="655" t="s">
        <v>471</v>
      </c>
      <c r="FY113" s="656">
        <v>224</v>
      </c>
      <c r="FZ113" s="656">
        <v>32434943</v>
      </c>
      <c r="GA113" s="656">
        <v>55</v>
      </c>
      <c r="GB113" s="656" t="s">
        <v>798</v>
      </c>
      <c r="GC113" s="656">
        <v>20</v>
      </c>
      <c r="GD113" s="656">
        <v>1970</v>
      </c>
      <c r="GE113" s="656">
        <v>1</v>
      </c>
      <c r="GF113" s="656" t="s">
        <v>780</v>
      </c>
      <c r="GG113" s="656">
        <v>2</v>
      </c>
      <c r="GH113" s="656">
        <v>1</v>
      </c>
      <c r="GI113" s="656" t="s">
        <v>780</v>
      </c>
      <c r="GJ113" s="656">
        <v>2</v>
      </c>
      <c r="GK113" s="656" t="s">
        <v>781</v>
      </c>
      <c r="GL113" s="656" t="s">
        <v>782</v>
      </c>
      <c r="GM113" s="656">
        <v>66</v>
      </c>
      <c r="GN113" s="656" t="s">
        <v>783</v>
      </c>
      <c r="GO113" s="656">
        <v>0</v>
      </c>
      <c r="GP113" s="656">
        <v>0</v>
      </c>
      <c r="GQ113" s="656">
        <v>4</v>
      </c>
      <c r="GR113" s="656">
        <v>2</v>
      </c>
      <c r="GS113" s="656">
        <v>2</v>
      </c>
      <c r="GT113" s="656" t="s">
        <v>783</v>
      </c>
      <c r="GU113" s="656" t="s">
        <v>783</v>
      </c>
      <c r="GV113" s="656" t="s">
        <v>783</v>
      </c>
      <c r="GW113" s="656" t="s">
        <v>783</v>
      </c>
      <c r="GX113" s="656" t="s">
        <v>783</v>
      </c>
      <c r="GY113" s="656">
        <v>1649</v>
      </c>
      <c r="GZ113" s="656">
        <v>0.43</v>
      </c>
      <c r="HA113" s="656">
        <v>5</v>
      </c>
      <c r="HB113" s="656" t="s">
        <v>783</v>
      </c>
      <c r="HC113" s="656" t="s">
        <v>782</v>
      </c>
      <c r="HD113" s="656">
        <v>15</v>
      </c>
      <c r="HE113" s="656" t="s">
        <v>783</v>
      </c>
      <c r="HF113" s="656">
        <v>0</v>
      </c>
      <c r="HG113" s="656" t="s">
        <v>783</v>
      </c>
      <c r="HH113" s="656">
        <v>0</v>
      </c>
      <c r="HI113" s="656">
        <v>1</v>
      </c>
      <c r="HJ113" s="656">
        <v>45</v>
      </c>
      <c r="HK113" s="656" t="s">
        <v>784</v>
      </c>
      <c r="HL113" s="656" t="s">
        <v>785</v>
      </c>
      <c r="HM113" s="656" t="s">
        <v>783</v>
      </c>
      <c r="HN113" s="656" t="s">
        <v>783</v>
      </c>
      <c r="HO113" s="656" t="s">
        <v>783</v>
      </c>
      <c r="HP113" s="656" t="s">
        <v>783</v>
      </c>
      <c r="HQ113" s="656" t="s">
        <v>783</v>
      </c>
      <c r="HR113" s="656">
        <v>3978999</v>
      </c>
      <c r="HS113" s="656" t="s">
        <v>783</v>
      </c>
      <c r="HT113" s="656" t="s">
        <v>786</v>
      </c>
      <c r="HU113" s="656" t="s">
        <v>787</v>
      </c>
      <c r="HV113" s="656">
        <v>4</v>
      </c>
      <c r="HW113" s="656">
        <v>2016</v>
      </c>
      <c r="HX113" s="656">
        <v>63</v>
      </c>
      <c r="HY113" s="656">
        <v>0</v>
      </c>
      <c r="HZ113" s="656">
        <v>2270</v>
      </c>
      <c r="IA113" s="657">
        <v>42227.682129629633</v>
      </c>
      <c r="IB113" s="656" t="s">
        <v>788</v>
      </c>
      <c r="IC113" s="656">
        <v>3974521</v>
      </c>
      <c r="ID113" s="656">
        <v>2014</v>
      </c>
      <c r="IE113" s="656">
        <v>1712</v>
      </c>
      <c r="IF113" s="656" t="s">
        <v>783</v>
      </c>
      <c r="IG113" s="656" t="s">
        <v>783</v>
      </c>
      <c r="IH113" s="656" t="s">
        <v>783</v>
      </c>
      <c r="II113" s="656" t="s">
        <v>783</v>
      </c>
      <c r="IJ113" s="656" t="s">
        <v>783</v>
      </c>
      <c r="IK113" s="656" t="s">
        <v>783</v>
      </c>
      <c r="IL113" s="656" t="s">
        <v>783</v>
      </c>
      <c r="IM113" s="656" t="s">
        <v>783</v>
      </c>
      <c r="IN113" s="656" t="s">
        <v>783</v>
      </c>
      <c r="IO113" s="656">
        <v>1649</v>
      </c>
      <c r="IP113" s="657">
        <v>37477.354571759257</v>
      </c>
      <c r="IQ113" s="656">
        <v>2</v>
      </c>
      <c r="IR113" s="656" t="s">
        <v>793</v>
      </c>
      <c r="IS113" s="656">
        <v>2</v>
      </c>
      <c r="IT113" s="658">
        <v>41275</v>
      </c>
      <c r="IU113" s="656" t="s">
        <v>783</v>
      </c>
      <c r="IV113" s="656" t="s">
        <v>783</v>
      </c>
      <c r="IW113" s="656" t="s">
        <v>783</v>
      </c>
      <c r="IX113" s="656" t="s">
        <v>781</v>
      </c>
      <c r="IY113" s="656">
        <v>45</v>
      </c>
      <c r="IZ113" s="656" t="s">
        <v>789</v>
      </c>
      <c r="JA113" s="656" t="s">
        <v>783</v>
      </c>
      <c r="JB113" s="656" t="s">
        <v>783</v>
      </c>
      <c r="JC113" s="656" t="s">
        <v>783</v>
      </c>
      <c r="JD113" s="656">
        <v>329449</v>
      </c>
      <c r="JE113" s="656" t="s">
        <v>783</v>
      </c>
      <c r="JF113" s="656" t="s">
        <v>783</v>
      </c>
      <c r="JG113" s="656" t="s">
        <v>802</v>
      </c>
      <c r="JH113" s="656">
        <v>55</v>
      </c>
      <c r="JI113" s="656" t="s">
        <v>783</v>
      </c>
      <c r="JJ113" s="656" t="s">
        <v>783</v>
      </c>
      <c r="JK113" s="656" t="s">
        <v>783</v>
      </c>
      <c r="JL113" s="656" t="s">
        <v>790</v>
      </c>
      <c r="JM113" s="656">
        <v>4</v>
      </c>
      <c r="JN113" s="656">
        <v>3</v>
      </c>
      <c r="JO113" s="656" t="s">
        <v>783</v>
      </c>
      <c r="JP113" s="656">
        <v>10711928</v>
      </c>
      <c r="JQ113" s="656">
        <v>2011</v>
      </c>
      <c r="JR113" s="656">
        <v>3</v>
      </c>
      <c r="JS113" s="656" t="s">
        <v>783</v>
      </c>
      <c r="JT113" s="656" t="s">
        <v>783</v>
      </c>
      <c r="JU113" s="656" t="s">
        <v>899</v>
      </c>
      <c r="JV113" s="659">
        <v>2359.2173939999998</v>
      </c>
      <c r="JW113">
        <f>JV113</f>
        <v>2359.2173939999998</v>
      </c>
      <c r="JX113" s="225">
        <v>0.44682147613636358</v>
      </c>
    </row>
    <row r="114" spans="1:284" ht="16" hidden="1" thickBot="1">
      <c r="A114" s="905" t="s">
        <v>5</v>
      </c>
      <c r="B114" s="79">
        <f t="shared" si="177"/>
        <v>2</v>
      </c>
      <c r="C114" s="871" t="s">
        <v>63</v>
      </c>
      <c r="D114" s="249"/>
      <c r="E114" s="103">
        <v>0.26</v>
      </c>
      <c r="F114" s="888">
        <v>0</v>
      </c>
      <c r="G114" s="120">
        <f t="shared" si="131"/>
        <v>84.370000000000033</v>
      </c>
      <c r="H114" s="46"/>
      <c r="I114" s="2"/>
      <c r="J114" s="29"/>
      <c r="K114" s="18"/>
      <c r="L114" s="5"/>
      <c r="M114" s="65"/>
      <c r="N114" s="65"/>
      <c r="O114" s="66"/>
      <c r="P114" s="891">
        <f t="shared" si="171"/>
        <v>0</v>
      </c>
      <c r="Q114" s="897"/>
      <c r="R114" s="46"/>
      <c r="S114" s="2"/>
      <c r="T114" s="25"/>
      <c r="U114" s="219">
        <f t="shared" si="173"/>
        <v>0</v>
      </c>
      <c r="V114" s="219" t="s">
        <v>642</v>
      </c>
      <c r="W114" s="1042">
        <f t="shared" si="178"/>
        <v>0</v>
      </c>
      <c r="X114" s="537">
        <f t="shared" si="179"/>
        <v>0</v>
      </c>
      <c r="Y114" s="538">
        <f>IF(V114="RC",(IF(((W114+X114)*0.08)&gt;3000,((W114+X114)*0.08),3000)),(IF((X114+W114)=0,0,500)))</f>
        <v>0</v>
      </c>
      <c r="Z114" s="1034">
        <f t="shared" si="181"/>
        <v>0</v>
      </c>
      <c r="AA114" s="883"/>
      <c r="AB114" s="270"/>
      <c r="AC114" s="553"/>
      <c r="AD114" s="562"/>
      <c r="AE114" s="518"/>
      <c r="AF114" s="270">
        <f t="shared" si="184"/>
        <v>0</v>
      </c>
      <c r="AG114" s="270"/>
      <c r="AH114" s="562">
        <f t="shared" si="185"/>
        <v>0</v>
      </c>
      <c r="AI114" s="270"/>
      <c r="AJ114" s="228">
        <v>0</v>
      </c>
      <c r="AK114" s="902"/>
      <c r="AL114" s="902"/>
      <c r="AM114" s="18" t="str">
        <f t="shared" si="186"/>
        <v xml:space="preserve"> </v>
      </c>
      <c r="AN114" s="747" t="str">
        <f t="shared" si="187"/>
        <v xml:space="preserve"> </v>
      </c>
      <c r="AO114" s="4" t="str">
        <f t="shared" si="188"/>
        <v xml:space="preserve"> </v>
      </c>
      <c r="AP114" s="747" t="str">
        <f t="shared" si="189"/>
        <v xml:space="preserve"> </v>
      </c>
      <c r="AQ114" s="4" t="str">
        <f t="shared" si="190"/>
        <v xml:space="preserve"> </v>
      </c>
      <c r="AR114" s="747" t="str">
        <f t="shared" si="191"/>
        <v xml:space="preserve"> </v>
      </c>
      <c r="AS114" s="4" t="str">
        <f t="shared" si="192"/>
        <v xml:space="preserve"> </v>
      </c>
      <c r="AT114" s="747" t="str">
        <f t="shared" si="193"/>
        <v xml:space="preserve"> </v>
      </c>
      <c r="AU114" s="4" t="str">
        <f t="shared" si="194"/>
        <v xml:space="preserve"> </v>
      </c>
      <c r="AV114" s="747" t="str">
        <f t="shared" si="195"/>
        <v xml:space="preserve"> </v>
      </c>
      <c r="AW114" s="4" t="str">
        <f t="shared" si="196"/>
        <v xml:space="preserve"> </v>
      </c>
      <c r="AX114" s="747" t="str">
        <f t="shared" si="197"/>
        <v xml:space="preserve"> </v>
      </c>
      <c r="AY114" s="4" t="str">
        <f t="shared" si="198"/>
        <v xml:space="preserve"> </v>
      </c>
      <c r="AZ114" s="747" t="str">
        <f t="shared" si="199"/>
        <v xml:space="preserve"> </v>
      </c>
      <c r="BA114" s="4" t="str">
        <f t="shared" si="200"/>
        <v xml:space="preserve"> </v>
      </c>
      <c r="BB114" s="747" t="str">
        <f t="shared" si="201"/>
        <v xml:space="preserve"> </v>
      </c>
      <c r="BC114" s="4" t="str">
        <f t="shared" si="202"/>
        <v xml:space="preserve"> </v>
      </c>
      <c r="BD114" s="747" t="str">
        <f t="shared" si="203"/>
        <v xml:space="preserve"> </v>
      </c>
      <c r="BE114" s="4" t="str">
        <f t="shared" si="204"/>
        <v xml:space="preserve"> </v>
      </c>
      <c r="BF114" s="747" t="str">
        <f t="shared" si="205"/>
        <v xml:space="preserve"> </v>
      </c>
      <c r="BG114" s="4" t="str">
        <f t="shared" si="206"/>
        <v xml:space="preserve"> </v>
      </c>
      <c r="BH114" s="747" t="str">
        <f t="shared" si="207"/>
        <v xml:space="preserve"> </v>
      </c>
      <c r="BI114" s="4" t="str">
        <f t="shared" si="208"/>
        <v xml:space="preserve"> </v>
      </c>
      <c r="BJ114" s="747" t="str">
        <f t="shared" si="209"/>
        <v xml:space="preserve"> </v>
      </c>
      <c r="BK114" s="4" t="str">
        <f t="shared" si="210"/>
        <v xml:space="preserve"> </v>
      </c>
      <c r="BL114" s="747" t="str">
        <f t="shared" si="211"/>
        <v xml:space="preserve"> </v>
      </c>
      <c r="BM114" s="4" t="str">
        <f t="shared" si="212"/>
        <v xml:space="preserve"> </v>
      </c>
      <c r="BN114" s="747" t="str">
        <f t="shared" si="213"/>
        <v xml:space="preserve"> </v>
      </c>
      <c r="BO114" s="4" t="str">
        <f t="shared" si="214"/>
        <v xml:space="preserve"> </v>
      </c>
      <c r="BP114" s="747" t="str">
        <f t="shared" si="215"/>
        <v xml:space="preserve"> </v>
      </c>
      <c r="BQ114" s="133"/>
      <c r="BR114" s="133"/>
      <c r="BS114" s="389"/>
      <c r="BT114" s="389"/>
      <c r="BU114" s="389"/>
      <c r="BV114" s="389"/>
      <c r="BW114" s="389"/>
      <c r="BX114" s="389"/>
      <c r="BY114" s="389"/>
      <c r="BZ114" s="389"/>
      <c r="CA114" s="389"/>
      <c r="CB114" s="163">
        <f t="shared" si="176"/>
        <v>0</v>
      </c>
      <c r="CC114" s="389"/>
      <c r="CD114" s="389"/>
      <c r="CE114" s="389"/>
      <c r="CF114" s="389"/>
      <c r="CG114" s="389"/>
      <c r="CH114" s="389"/>
      <c r="CI114" s="389"/>
      <c r="CJ114" s="389"/>
      <c r="CK114" s="389"/>
      <c r="CL114" s="389"/>
      <c r="CM114" s="389"/>
      <c r="CN114" s="389"/>
      <c r="CO114" s="389"/>
      <c r="CP114" s="389"/>
      <c r="CQ114" s="389"/>
      <c r="CR114" s="389"/>
      <c r="CS114" s="389"/>
      <c r="CT114" s="389"/>
      <c r="CU114" s="389"/>
      <c r="CV114" s="389"/>
      <c r="CW114" s="389"/>
      <c r="CX114" s="389"/>
      <c r="CY114" s="389"/>
      <c r="CZ114" s="389"/>
      <c r="DA114" s="389"/>
      <c r="DB114" s="389"/>
      <c r="DC114" s="389"/>
      <c r="DD114" s="389"/>
      <c r="DE114" s="389"/>
      <c r="DF114" s="389"/>
      <c r="DG114" s="389"/>
      <c r="DH114" s="389"/>
      <c r="DI114" s="389"/>
      <c r="DJ114" s="389"/>
      <c r="DK114" s="389"/>
      <c r="DL114" s="389"/>
      <c r="DM114" s="389"/>
      <c r="DN114" s="389"/>
      <c r="DO114" s="389"/>
      <c r="DP114" s="389"/>
      <c r="DQ114" s="389"/>
      <c r="DR114" s="389"/>
      <c r="DS114" s="389"/>
      <c r="DT114" s="389"/>
      <c r="DU114" s="389"/>
      <c r="DV114" s="389"/>
      <c r="DW114" s="389"/>
      <c r="DX114" s="389"/>
      <c r="DY114" s="389"/>
      <c r="DZ114" s="389"/>
      <c r="EA114" s="389"/>
      <c r="EB114" s="389"/>
      <c r="EC114" s="389"/>
      <c r="ED114" s="389"/>
      <c r="EE114" s="389"/>
      <c r="EF114" s="389"/>
      <c r="EG114" s="389"/>
      <c r="EH114" s="389"/>
      <c r="EI114" s="389"/>
      <c r="EJ114" s="389"/>
      <c r="EK114" s="389"/>
      <c r="EL114" s="389"/>
      <c r="EM114" s="389"/>
      <c r="EN114" s="389"/>
      <c r="EO114" s="389"/>
      <c r="EP114" s="389"/>
      <c r="EQ114" s="389"/>
      <c r="ER114" s="389"/>
      <c r="ES114" s="389"/>
      <c r="ET114" s="389"/>
      <c r="EU114" s="389"/>
      <c r="EV114" s="389"/>
      <c r="EW114" s="389"/>
      <c r="EX114" s="389"/>
      <c r="EY114" s="389"/>
      <c r="EZ114" s="389"/>
      <c r="FA114" s="389"/>
      <c r="FB114" s="389"/>
      <c r="FC114" s="389"/>
      <c r="FD114" s="389"/>
      <c r="FE114" s="389"/>
      <c r="FF114" s="389"/>
      <c r="FG114" s="389"/>
      <c r="FH114" s="389"/>
      <c r="FI114" s="389"/>
      <c r="FJ114" s="389"/>
      <c r="FK114" s="389"/>
      <c r="FL114" s="389"/>
      <c r="FM114" s="389"/>
      <c r="FN114" s="389"/>
      <c r="FO114" s="389"/>
      <c r="FP114" s="389"/>
      <c r="FQ114" s="389"/>
      <c r="FR114" s="389"/>
      <c r="FS114" s="389"/>
      <c r="FT114" s="389"/>
      <c r="FU114" s="389"/>
      <c r="FV114" s="389"/>
      <c r="FW114" s="389"/>
      <c r="FX114" s="694" t="s">
        <v>383</v>
      </c>
      <c r="FY114" s="695">
        <v>118</v>
      </c>
      <c r="FZ114" s="695">
        <v>32434998</v>
      </c>
      <c r="GA114" s="695">
        <v>55</v>
      </c>
      <c r="GB114" s="695" t="s">
        <v>798</v>
      </c>
      <c r="GC114" s="695">
        <v>20</v>
      </c>
      <c r="GD114" s="695">
        <v>1970</v>
      </c>
      <c r="GE114" s="695">
        <v>1</v>
      </c>
      <c r="GF114" s="695" t="s">
        <v>780</v>
      </c>
      <c r="GG114" s="695">
        <v>2</v>
      </c>
      <c r="GH114" s="695">
        <v>1</v>
      </c>
      <c r="GI114" s="695" t="s">
        <v>780</v>
      </c>
      <c r="GJ114" s="695">
        <v>2</v>
      </c>
      <c r="GK114" s="695" t="s">
        <v>781</v>
      </c>
      <c r="GL114" s="695" t="s">
        <v>782</v>
      </c>
      <c r="GM114" s="695">
        <v>66</v>
      </c>
      <c r="GN114" s="695" t="s">
        <v>783</v>
      </c>
      <c r="GO114" s="695">
        <v>0</v>
      </c>
      <c r="GP114" s="695">
        <v>0</v>
      </c>
      <c r="GQ114" s="695">
        <v>4</v>
      </c>
      <c r="GR114" s="695">
        <v>2</v>
      </c>
      <c r="GS114" s="695">
        <v>3</v>
      </c>
      <c r="GT114" s="695" t="s">
        <v>783</v>
      </c>
      <c r="GU114" s="695" t="s">
        <v>783</v>
      </c>
      <c r="GV114" s="695" t="s">
        <v>783</v>
      </c>
      <c r="GW114" s="695" t="s">
        <v>783</v>
      </c>
      <c r="GX114" s="695" t="s">
        <v>783</v>
      </c>
      <c r="GY114" s="695">
        <v>1649</v>
      </c>
      <c r="GZ114" s="695">
        <v>0.62</v>
      </c>
      <c r="HA114" s="695">
        <v>5</v>
      </c>
      <c r="HB114" s="695" t="s">
        <v>783</v>
      </c>
      <c r="HC114" s="695" t="s">
        <v>782</v>
      </c>
      <c r="HD114" s="695">
        <v>35</v>
      </c>
      <c r="HE114" s="695" t="s">
        <v>783</v>
      </c>
      <c r="HF114" s="695">
        <v>0</v>
      </c>
      <c r="HG114" s="695" t="s">
        <v>783</v>
      </c>
      <c r="HH114" s="695">
        <v>0</v>
      </c>
      <c r="HI114" s="695">
        <v>1</v>
      </c>
      <c r="HJ114" s="695">
        <v>40</v>
      </c>
      <c r="HK114" s="695" t="s">
        <v>784</v>
      </c>
      <c r="HL114" s="695" t="s">
        <v>785</v>
      </c>
      <c r="HM114" s="695" t="s">
        <v>783</v>
      </c>
      <c r="HN114" s="695" t="s">
        <v>783</v>
      </c>
      <c r="HO114" s="695" t="s">
        <v>783</v>
      </c>
      <c r="HP114" s="695" t="s">
        <v>783</v>
      </c>
      <c r="HQ114" s="695" t="s">
        <v>783</v>
      </c>
      <c r="HR114" s="695">
        <v>4184526</v>
      </c>
      <c r="HS114" s="695" t="s">
        <v>783</v>
      </c>
      <c r="HT114" s="695" t="s">
        <v>786</v>
      </c>
      <c r="HU114" s="695" t="s">
        <v>787</v>
      </c>
      <c r="HV114" s="695">
        <v>4</v>
      </c>
      <c r="HW114" s="695">
        <v>2016</v>
      </c>
      <c r="HX114" s="695">
        <v>63</v>
      </c>
      <c r="HY114" s="695">
        <v>0</v>
      </c>
      <c r="HZ114" s="695">
        <v>3274</v>
      </c>
      <c r="IA114" s="696">
        <v>42227.682129629633</v>
      </c>
      <c r="IB114" s="695" t="s">
        <v>788</v>
      </c>
      <c r="IC114" s="695">
        <v>4184525</v>
      </c>
      <c r="ID114" s="695">
        <v>2014</v>
      </c>
      <c r="IE114" s="695">
        <v>1712</v>
      </c>
      <c r="IF114" s="695" t="s">
        <v>783</v>
      </c>
      <c r="IG114" s="695" t="s">
        <v>783</v>
      </c>
      <c r="IH114" s="695" t="s">
        <v>783</v>
      </c>
      <c r="II114" s="695" t="s">
        <v>783</v>
      </c>
      <c r="IJ114" s="695" t="s">
        <v>783</v>
      </c>
      <c r="IK114" s="695" t="s">
        <v>783</v>
      </c>
      <c r="IL114" s="695" t="s">
        <v>783</v>
      </c>
      <c r="IM114" s="695" t="s">
        <v>783</v>
      </c>
      <c r="IN114" s="695" t="s">
        <v>783</v>
      </c>
      <c r="IO114" s="695">
        <v>1649</v>
      </c>
      <c r="IP114" s="696">
        <v>37477.354571759257</v>
      </c>
      <c r="IQ114" s="695">
        <v>2</v>
      </c>
      <c r="IR114" s="695" t="s">
        <v>793</v>
      </c>
      <c r="IS114" s="695">
        <v>3</v>
      </c>
      <c r="IT114" s="697">
        <v>41275</v>
      </c>
      <c r="IU114" s="695" t="s">
        <v>783</v>
      </c>
      <c r="IV114" s="695" t="s">
        <v>783</v>
      </c>
      <c r="IW114" s="695" t="s">
        <v>783</v>
      </c>
      <c r="IX114" s="695" t="s">
        <v>781</v>
      </c>
      <c r="IY114" s="695">
        <v>40</v>
      </c>
      <c r="IZ114" s="695" t="s">
        <v>794</v>
      </c>
      <c r="JA114" s="695" t="s">
        <v>783</v>
      </c>
      <c r="JB114" s="695" t="s">
        <v>783</v>
      </c>
      <c r="JC114" s="695" t="s">
        <v>783</v>
      </c>
      <c r="JD114" s="695">
        <v>329509</v>
      </c>
      <c r="JE114" s="695" t="s">
        <v>783</v>
      </c>
      <c r="JF114" s="695" t="s">
        <v>783</v>
      </c>
      <c r="JG114" s="695" t="s">
        <v>804</v>
      </c>
      <c r="JH114" s="695">
        <v>55</v>
      </c>
      <c r="JI114" s="695" t="s">
        <v>783</v>
      </c>
      <c r="JJ114" s="695" t="s">
        <v>783</v>
      </c>
      <c r="JK114" s="695" t="s">
        <v>783</v>
      </c>
      <c r="JL114" s="695" t="s">
        <v>796</v>
      </c>
      <c r="JM114" s="695">
        <v>4</v>
      </c>
      <c r="JN114" s="695">
        <v>3</v>
      </c>
      <c r="JO114" s="695" t="s">
        <v>783</v>
      </c>
      <c r="JP114" s="695">
        <v>10711928</v>
      </c>
      <c r="JQ114" s="695">
        <v>2011</v>
      </c>
      <c r="JR114" s="695">
        <v>3</v>
      </c>
      <c r="JS114" s="695" t="s">
        <v>783</v>
      </c>
      <c r="JT114" s="695" t="s">
        <v>783</v>
      </c>
      <c r="JU114" s="695" t="s">
        <v>900</v>
      </c>
      <c r="JV114" s="698">
        <v>3287.938392</v>
      </c>
      <c r="JX114" s="225"/>
    </row>
    <row r="115" spans="1:284" ht="16" hidden="1" thickBot="1">
      <c r="A115" s="905" t="s">
        <v>5</v>
      </c>
      <c r="B115" s="79">
        <f t="shared" si="177"/>
        <v>2</v>
      </c>
      <c r="C115" s="871" t="s">
        <v>67</v>
      </c>
      <c r="D115" s="249"/>
      <c r="E115" s="103">
        <v>1.17</v>
      </c>
      <c r="F115" s="888">
        <v>0</v>
      </c>
      <c r="G115" s="120">
        <f t="shared" si="131"/>
        <v>84.370000000000033</v>
      </c>
      <c r="H115" s="46"/>
      <c r="I115" s="2"/>
      <c r="J115" s="29"/>
      <c r="K115" s="18"/>
      <c r="L115" s="5"/>
      <c r="M115" s="65"/>
      <c r="N115" s="65"/>
      <c r="O115" s="66"/>
      <c r="P115" s="891">
        <f t="shared" si="171"/>
        <v>0</v>
      </c>
      <c r="Q115" s="897"/>
      <c r="R115" s="46"/>
      <c r="S115" s="2"/>
      <c r="T115" s="25"/>
      <c r="U115" s="219">
        <f t="shared" si="173"/>
        <v>0</v>
      </c>
      <c r="V115" s="219" t="s">
        <v>642</v>
      </c>
      <c r="W115" s="1042">
        <f t="shared" si="178"/>
        <v>0</v>
      </c>
      <c r="X115" s="537">
        <f t="shared" si="179"/>
        <v>0</v>
      </c>
      <c r="Y115" s="538">
        <f>IF(V115="RC",(IF(((W115+X115)*0.08)&gt;3000,((W115+X115)*0.08),3000)),(IF((X115+W115)=0,0,500)))</f>
        <v>0</v>
      </c>
      <c r="Z115" s="1034">
        <f t="shared" si="181"/>
        <v>0</v>
      </c>
      <c r="AA115" s="883"/>
      <c r="AB115" s="270"/>
      <c r="AC115" s="553"/>
      <c r="AD115" s="562"/>
      <c r="AE115" s="518"/>
      <c r="AF115" s="270">
        <f t="shared" si="184"/>
        <v>0</v>
      </c>
      <c r="AG115" s="270"/>
      <c r="AH115" s="562">
        <f t="shared" si="185"/>
        <v>0</v>
      </c>
      <c r="AI115" s="270"/>
      <c r="AJ115" s="228">
        <v>0</v>
      </c>
      <c r="AK115" s="902"/>
      <c r="AL115" s="902"/>
      <c r="AM115" s="18" t="str">
        <f t="shared" si="186"/>
        <v xml:space="preserve"> </v>
      </c>
      <c r="AN115" s="747" t="str">
        <f t="shared" si="187"/>
        <v xml:space="preserve"> </v>
      </c>
      <c r="AO115" s="4" t="str">
        <f t="shared" si="188"/>
        <v xml:space="preserve"> </v>
      </c>
      <c r="AP115" s="747" t="str">
        <f t="shared" si="189"/>
        <v xml:space="preserve"> </v>
      </c>
      <c r="AQ115" s="4" t="str">
        <f t="shared" si="190"/>
        <v xml:space="preserve"> </v>
      </c>
      <c r="AR115" s="747" t="str">
        <f t="shared" si="191"/>
        <v xml:space="preserve"> </v>
      </c>
      <c r="AS115" s="4" t="str">
        <f t="shared" si="192"/>
        <v xml:space="preserve"> </v>
      </c>
      <c r="AT115" s="747" t="str">
        <f t="shared" si="193"/>
        <v xml:space="preserve"> </v>
      </c>
      <c r="AU115" s="4" t="str">
        <f t="shared" si="194"/>
        <v xml:space="preserve"> </v>
      </c>
      <c r="AV115" s="747" t="str">
        <f t="shared" si="195"/>
        <v xml:space="preserve"> </v>
      </c>
      <c r="AW115" s="4" t="str">
        <f t="shared" si="196"/>
        <v xml:space="preserve"> </v>
      </c>
      <c r="AX115" s="747" t="str">
        <f t="shared" si="197"/>
        <v xml:space="preserve"> </v>
      </c>
      <c r="AY115" s="4" t="str">
        <f t="shared" si="198"/>
        <v xml:space="preserve"> </v>
      </c>
      <c r="AZ115" s="747" t="str">
        <f t="shared" si="199"/>
        <v xml:space="preserve"> </v>
      </c>
      <c r="BA115" s="4" t="str">
        <f t="shared" si="200"/>
        <v xml:space="preserve"> </v>
      </c>
      <c r="BB115" s="747" t="str">
        <f t="shared" si="201"/>
        <v xml:space="preserve"> </v>
      </c>
      <c r="BC115" s="4" t="str">
        <f t="shared" si="202"/>
        <v xml:space="preserve"> </v>
      </c>
      <c r="BD115" s="747" t="str">
        <f t="shared" si="203"/>
        <v xml:space="preserve"> </v>
      </c>
      <c r="BE115" s="4" t="str">
        <f t="shared" si="204"/>
        <v xml:space="preserve"> </v>
      </c>
      <c r="BF115" s="747" t="str">
        <f t="shared" si="205"/>
        <v xml:space="preserve"> </v>
      </c>
      <c r="BG115" s="4" t="str">
        <f t="shared" si="206"/>
        <v xml:space="preserve"> </v>
      </c>
      <c r="BH115" s="747" t="str">
        <f t="shared" si="207"/>
        <v xml:space="preserve"> </v>
      </c>
      <c r="BI115" s="4" t="str">
        <f t="shared" si="208"/>
        <v xml:space="preserve"> </v>
      </c>
      <c r="BJ115" s="747" t="str">
        <f t="shared" si="209"/>
        <v xml:space="preserve"> </v>
      </c>
      <c r="BK115" s="4" t="str">
        <f t="shared" si="210"/>
        <v xml:space="preserve"> </v>
      </c>
      <c r="BL115" s="747" t="str">
        <f t="shared" si="211"/>
        <v xml:space="preserve"> </v>
      </c>
      <c r="BM115" s="4" t="str">
        <f t="shared" si="212"/>
        <v xml:space="preserve"> </v>
      </c>
      <c r="BN115" s="747" t="str">
        <f t="shared" si="213"/>
        <v xml:space="preserve"> </v>
      </c>
      <c r="BO115" s="4" t="str">
        <f t="shared" si="214"/>
        <v xml:space="preserve"> </v>
      </c>
      <c r="BP115" s="747" t="str">
        <f t="shared" si="215"/>
        <v xml:space="preserve"> </v>
      </c>
      <c r="BQ115" s="133"/>
      <c r="BR115" s="133"/>
      <c r="BS115" s="389"/>
      <c r="BT115" s="389"/>
      <c r="BU115" s="389"/>
      <c r="BV115" s="389"/>
      <c r="BW115" s="389"/>
      <c r="BX115" s="389"/>
      <c r="BY115" s="389"/>
      <c r="BZ115" s="389"/>
      <c r="CA115" s="389"/>
      <c r="CB115" s="163">
        <f t="shared" si="176"/>
        <v>0</v>
      </c>
      <c r="CC115" s="389"/>
      <c r="CD115" s="389"/>
      <c r="CE115" s="389"/>
      <c r="CF115" s="389"/>
      <c r="CG115" s="389"/>
      <c r="CH115" s="389"/>
      <c r="CI115" s="389"/>
      <c r="CJ115" s="389"/>
      <c r="CK115" s="389"/>
      <c r="CL115" s="389"/>
      <c r="CM115" s="389"/>
      <c r="CN115" s="389"/>
      <c r="CO115" s="389"/>
      <c r="CP115" s="389"/>
      <c r="CQ115" s="389"/>
      <c r="CR115" s="389"/>
      <c r="CS115" s="389"/>
      <c r="CT115" s="389"/>
      <c r="CU115" s="389"/>
      <c r="CV115" s="389"/>
      <c r="CW115" s="389"/>
      <c r="CX115" s="389"/>
      <c r="CY115" s="389"/>
      <c r="CZ115" s="389"/>
      <c r="DA115" s="389"/>
      <c r="DB115" s="389"/>
      <c r="DC115" s="389"/>
      <c r="DD115" s="389"/>
      <c r="DE115" s="389"/>
      <c r="DF115" s="389"/>
      <c r="DG115" s="389"/>
      <c r="DH115" s="389"/>
      <c r="DI115" s="389"/>
      <c r="DJ115" s="389"/>
      <c r="DK115" s="389"/>
      <c r="DL115" s="389"/>
      <c r="DM115" s="389"/>
      <c r="DN115" s="389"/>
      <c r="DO115" s="389"/>
      <c r="DP115" s="389"/>
      <c r="DQ115" s="389"/>
      <c r="DR115" s="389"/>
      <c r="DS115" s="389"/>
      <c r="DT115" s="389"/>
      <c r="DU115" s="389"/>
      <c r="DV115" s="389"/>
      <c r="DW115" s="389"/>
      <c r="DX115" s="389"/>
      <c r="DY115" s="389"/>
      <c r="DZ115" s="389"/>
      <c r="EA115" s="389"/>
      <c r="EB115" s="389"/>
      <c r="EC115" s="389"/>
      <c r="ED115" s="389"/>
      <c r="EE115" s="389"/>
      <c r="EF115" s="389"/>
      <c r="EG115" s="389"/>
      <c r="EH115" s="389"/>
      <c r="EI115" s="389"/>
      <c r="EJ115" s="389"/>
      <c r="EK115" s="389"/>
      <c r="EL115" s="389"/>
      <c r="EM115" s="389"/>
      <c r="EN115" s="389"/>
      <c r="EO115" s="389"/>
      <c r="EP115" s="389"/>
      <c r="EQ115" s="389"/>
      <c r="ER115" s="389"/>
      <c r="ES115" s="389"/>
      <c r="ET115" s="389"/>
      <c r="EU115" s="389"/>
      <c r="EV115" s="389"/>
      <c r="EW115" s="389"/>
      <c r="EX115" s="389"/>
      <c r="EY115" s="389"/>
      <c r="EZ115" s="389"/>
      <c r="FA115" s="389"/>
      <c r="FB115" s="389"/>
      <c r="FC115" s="389"/>
      <c r="FD115" s="389"/>
      <c r="FE115" s="389"/>
      <c r="FF115" s="389"/>
      <c r="FG115" s="389"/>
      <c r="FH115" s="389"/>
      <c r="FI115" s="389"/>
      <c r="FJ115" s="389"/>
      <c r="FK115" s="389"/>
      <c r="FL115" s="389"/>
      <c r="FM115" s="389"/>
      <c r="FN115" s="389"/>
      <c r="FO115" s="389"/>
      <c r="FP115" s="389"/>
      <c r="FQ115" s="389"/>
      <c r="FR115" s="389"/>
      <c r="FS115" s="389"/>
      <c r="FT115" s="389"/>
      <c r="FU115" s="389"/>
      <c r="FV115" s="389"/>
      <c r="FW115" s="389"/>
      <c r="FX115" s="634" t="s">
        <v>383</v>
      </c>
      <c r="FY115" s="635">
        <v>192</v>
      </c>
      <c r="FZ115" s="635">
        <v>32434907</v>
      </c>
      <c r="GA115" s="635">
        <v>55</v>
      </c>
      <c r="GB115" s="635" t="s">
        <v>798</v>
      </c>
      <c r="GC115" s="635">
        <v>20</v>
      </c>
      <c r="GD115" s="635">
        <v>1970</v>
      </c>
      <c r="GE115" s="635">
        <v>1</v>
      </c>
      <c r="GF115" s="635" t="s">
        <v>780</v>
      </c>
      <c r="GG115" s="635">
        <v>2</v>
      </c>
      <c r="GH115" s="635">
        <v>1</v>
      </c>
      <c r="GI115" s="635" t="s">
        <v>780</v>
      </c>
      <c r="GJ115" s="635">
        <v>2</v>
      </c>
      <c r="GK115" s="635" t="s">
        <v>781</v>
      </c>
      <c r="GL115" s="635" t="s">
        <v>782</v>
      </c>
      <c r="GM115" s="635">
        <v>66</v>
      </c>
      <c r="GN115" s="635" t="s">
        <v>783</v>
      </c>
      <c r="GO115" s="635">
        <v>0</v>
      </c>
      <c r="GP115" s="635">
        <v>0</v>
      </c>
      <c r="GQ115" s="635">
        <v>4</v>
      </c>
      <c r="GR115" s="635">
        <v>2</v>
      </c>
      <c r="GS115" s="635">
        <v>3</v>
      </c>
      <c r="GT115" s="635" t="s">
        <v>783</v>
      </c>
      <c r="GU115" s="635" t="s">
        <v>783</v>
      </c>
      <c r="GV115" s="635" t="s">
        <v>783</v>
      </c>
      <c r="GW115" s="635" t="s">
        <v>783</v>
      </c>
      <c r="GX115" s="635" t="s">
        <v>783</v>
      </c>
      <c r="GY115" s="635">
        <v>1649</v>
      </c>
      <c r="GZ115" s="635">
        <v>1.68</v>
      </c>
      <c r="HA115" s="635">
        <v>5</v>
      </c>
      <c r="HB115" s="635" t="s">
        <v>783</v>
      </c>
      <c r="HC115" s="635" t="s">
        <v>782</v>
      </c>
      <c r="HD115" s="635">
        <v>35</v>
      </c>
      <c r="HE115" s="635" t="s">
        <v>783</v>
      </c>
      <c r="HF115" s="635">
        <v>0</v>
      </c>
      <c r="HG115" s="635" t="s">
        <v>783</v>
      </c>
      <c r="HH115" s="635">
        <v>0</v>
      </c>
      <c r="HI115" s="635">
        <v>1</v>
      </c>
      <c r="HJ115" s="635">
        <v>40</v>
      </c>
      <c r="HK115" s="635" t="s">
        <v>784</v>
      </c>
      <c r="HL115" s="635" t="s">
        <v>785</v>
      </c>
      <c r="HM115" s="635" t="s">
        <v>783</v>
      </c>
      <c r="HN115" s="635" t="s">
        <v>783</v>
      </c>
      <c r="HO115" s="635" t="s">
        <v>783</v>
      </c>
      <c r="HP115" s="635" t="s">
        <v>783</v>
      </c>
      <c r="HQ115" s="635" t="s">
        <v>783</v>
      </c>
      <c r="HR115" s="635">
        <v>3980123</v>
      </c>
      <c r="HS115" s="635" t="s">
        <v>783</v>
      </c>
      <c r="HT115" s="635" t="s">
        <v>786</v>
      </c>
      <c r="HU115" s="635" t="s">
        <v>787</v>
      </c>
      <c r="HV115" s="635">
        <v>4</v>
      </c>
      <c r="HW115" s="635">
        <v>2016</v>
      </c>
      <c r="HX115" s="635">
        <v>63</v>
      </c>
      <c r="HY115" s="635">
        <v>0</v>
      </c>
      <c r="HZ115" s="635">
        <v>8870</v>
      </c>
      <c r="IA115" s="636">
        <v>42227.682129629633</v>
      </c>
      <c r="IB115" s="635" t="s">
        <v>788</v>
      </c>
      <c r="IC115" s="635">
        <v>3975645</v>
      </c>
      <c r="ID115" s="635">
        <v>2014</v>
      </c>
      <c r="IE115" s="635">
        <v>1712</v>
      </c>
      <c r="IF115" s="635" t="s">
        <v>783</v>
      </c>
      <c r="IG115" s="635" t="s">
        <v>783</v>
      </c>
      <c r="IH115" s="635" t="s">
        <v>783</v>
      </c>
      <c r="II115" s="635" t="s">
        <v>783</v>
      </c>
      <c r="IJ115" s="635" t="s">
        <v>783</v>
      </c>
      <c r="IK115" s="635" t="s">
        <v>783</v>
      </c>
      <c r="IL115" s="635" t="s">
        <v>783</v>
      </c>
      <c r="IM115" s="635" t="s">
        <v>783</v>
      </c>
      <c r="IN115" s="635" t="s">
        <v>783</v>
      </c>
      <c r="IO115" s="635">
        <v>1649</v>
      </c>
      <c r="IP115" s="636">
        <v>37477.354571759257</v>
      </c>
      <c r="IQ115" s="635">
        <v>2</v>
      </c>
      <c r="IR115" s="635" t="s">
        <v>793</v>
      </c>
      <c r="IS115" s="635">
        <v>3</v>
      </c>
      <c r="IT115" s="637">
        <v>41275</v>
      </c>
      <c r="IU115" s="635" t="s">
        <v>783</v>
      </c>
      <c r="IV115" s="635" t="s">
        <v>783</v>
      </c>
      <c r="IW115" s="635" t="s">
        <v>783</v>
      </c>
      <c r="IX115" s="635" t="s">
        <v>781</v>
      </c>
      <c r="IY115" s="635">
        <v>40</v>
      </c>
      <c r="IZ115" s="635" t="s">
        <v>794</v>
      </c>
      <c r="JA115" s="635" t="s">
        <v>783</v>
      </c>
      <c r="JB115" s="635" t="s">
        <v>783</v>
      </c>
      <c r="JC115" s="635" t="s">
        <v>783</v>
      </c>
      <c r="JD115" s="635">
        <v>329509</v>
      </c>
      <c r="JE115" s="635" t="s">
        <v>783</v>
      </c>
      <c r="JF115" s="635" t="s">
        <v>783</v>
      </c>
      <c r="JG115" s="635" t="s">
        <v>804</v>
      </c>
      <c r="JH115" s="635">
        <v>55</v>
      </c>
      <c r="JI115" s="635" t="s">
        <v>783</v>
      </c>
      <c r="JJ115" s="635" t="s">
        <v>783</v>
      </c>
      <c r="JK115" s="635" t="s">
        <v>783</v>
      </c>
      <c r="JL115" s="635" t="s">
        <v>796</v>
      </c>
      <c r="JM115" s="635">
        <v>4</v>
      </c>
      <c r="JN115" s="635">
        <v>3</v>
      </c>
      <c r="JO115" s="635" t="s">
        <v>783</v>
      </c>
      <c r="JP115" s="635">
        <v>10711928</v>
      </c>
      <c r="JQ115" s="635">
        <v>2011</v>
      </c>
      <c r="JR115" s="635">
        <v>3</v>
      </c>
      <c r="JS115" s="635" t="s">
        <v>783</v>
      </c>
      <c r="JT115" s="635" t="s">
        <v>783</v>
      </c>
      <c r="JU115" s="635" t="s">
        <v>901</v>
      </c>
      <c r="JV115" s="638">
        <v>8864.1926370000001</v>
      </c>
      <c r="JX115" s="225"/>
    </row>
    <row r="116" spans="1:284" ht="16" thickBot="1">
      <c r="A116" s="905" t="s">
        <v>5</v>
      </c>
      <c r="B116" s="79">
        <f t="shared" si="177"/>
        <v>4</v>
      </c>
      <c r="C116" s="871" t="s">
        <v>231</v>
      </c>
      <c r="D116" s="249" t="s">
        <v>236</v>
      </c>
      <c r="E116" s="103" t="s">
        <v>232</v>
      </c>
      <c r="F116" s="888">
        <v>1.8</v>
      </c>
      <c r="G116" s="120">
        <f t="shared" si="131"/>
        <v>86.17000000000003</v>
      </c>
      <c r="H116" s="49">
        <v>1.8</v>
      </c>
      <c r="I116" s="2"/>
      <c r="J116" s="29"/>
      <c r="K116" s="20">
        <v>1980</v>
      </c>
      <c r="L116" s="5"/>
      <c r="M116" s="71">
        <v>2</v>
      </c>
      <c r="N116" s="71">
        <v>2</v>
      </c>
      <c r="O116" s="70">
        <v>3</v>
      </c>
      <c r="P116" s="891">
        <f t="shared" si="171"/>
        <v>7</v>
      </c>
      <c r="Q116" s="897">
        <f t="shared" ref="Q116:Q136" si="216">O116*N116*M116</f>
        <v>12</v>
      </c>
      <c r="R116" s="51">
        <f t="shared" ref="R116:R136" si="217">H116</f>
        <v>1.8</v>
      </c>
      <c r="S116" s="3"/>
      <c r="T116" s="25"/>
      <c r="U116" s="219">
        <f t="shared" si="173"/>
        <v>0</v>
      </c>
      <c r="V116" s="219" t="s">
        <v>642</v>
      </c>
      <c r="W116" s="1042">
        <f t="shared" si="178"/>
        <v>0</v>
      </c>
      <c r="X116" s="537">
        <f t="shared" si="179"/>
        <v>37365.333333333343</v>
      </c>
      <c r="Y116" s="538">
        <f t="shared" ref="Y116:Y136" si="218">IF(V116="RC",(IF(((W116+X116)*0.09)&gt;3000,((W116+X116)*0.09),3000)),(IF((X116+W116)=0,0,500)))</f>
        <v>500</v>
      </c>
      <c r="Z116" s="1034">
        <f t="shared" si="181"/>
        <v>0</v>
      </c>
      <c r="AA116" s="883">
        <v>4</v>
      </c>
      <c r="AB116" s="270">
        <f t="shared" ref="AB116:AB136" si="219">AA116*26*F116*440/27*$Z$151</f>
        <v>24405.333333333339</v>
      </c>
      <c r="AC116" s="553">
        <v>0.1</v>
      </c>
      <c r="AD116" s="562">
        <f t="shared" ref="AD116:AD136" si="220">F116*AC116*$Z$152</f>
        <v>12960.000000000002</v>
      </c>
      <c r="AE116" s="518"/>
      <c r="AF116" s="270">
        <f t="shared" si="184"/>
        <v>0</v>
      </c>
      <c r="AG116" s="270"/>
      <c r="AH116" s="562">
        <f t="shared" si="185"/>
        <v>0</v>
      </c>
      <c r="AI116" s="270"/>
      <c r="AJ116" s="228">
        <v>0</v>
      </c>
      <c r="AK116" s="902"/>
      <c r="AL116" s="902"/>
      <c r="AM116" s="18" t="str">
        <f t="shared" si="186"/>
        <v xml:space="preserve"> </v>
      </c>
      <c r="AN116" s="747" t="str">
        <f t="shared" si="187"/>
        <v xml:space="preserve"> </v>
      </c>
      <c r="AO116" s="4" t="str">
        <f t="shared" si="188"/>
        <v xml:space="preserve"> </v>
      </c>
      <c r="AP116" s="747" t="str">
        <f t="shared" si="189"/>
        <v xml:space="preserve"> </v>
      </c>
      <c r="AQ116" s="4" t="str">
        <f t="shared" si="190"/>
        <v xml:space="preserve"> </v>
      </c>
      <c r="AR116" s="747" t="str">
        <f t="shared" si="191"/>
        <v xml:space="preserve"> </v>
      </c>
      <c r="AS116" s="4" t="str">
        <f t="shared" si="192"/>
        <v xml:space="preserve"> </v>
      </c>
      <c r="AT116" s="747" t="str">
        <f t="shared" si="193"/>
        <v xml:space="preserve"> </v>
      </c>
      <c r="AU116" s="4" t="str">
        <f t="shared" si="194"/>
        <v xml:space="preserve"> </v>
      </c>
      <c r="AV116" s="747" t="str">
        <f t="shared" si="195"/>
        <v xml:space="preserve"> </v>
      </c>
      <c r="AW116" s="4" t="str">
        <f t="shared" si="196"/>
        <v xml:space="preserve"> </v>
      </c>
      <c r="AX116" s="747" t="str">
        <f t="shared" si="197"/>
        <v xml:space="preserve"> </v>
      </c>
      <c r="AY116" s="4" t="str">
        <f t="shared" si="198"/>
        <v xml:space="preserve"> </v>
      </c>
      <c r="AZ116" s="747" t="str">
        <f t="shared" si="199"/>
        <v xml:space="preserve"> </v>
      </c>
      <c r="BA116" s="4" t="str">
        <f t="shared" si="200"/>
        <v xml:space="preserve"> </v>
      </c>
      <c r="BB116" s="747" t="str">
        <f t="shared" si="201"/>
        <v xml:space="preserve"> </v>
      </c>
      <c r="BC116" s="4" t="str">
        <f t="shared" si="202"/>
        <v xml:space="preserve"> </v>
      </c>
      <c r="BD116" s="747" t="str">
        <f t="shared" si="203"/>
        <v xml:space="preserve"> </v>
      </c>
      <c r="BE116" s="4" t="str">
        <f t="shared" si="204"/>
        <v xml:space="preserve"> </v>
      </c>
      <c r="BF116" s="747" t="str">
        <f t="shared" si="205"/>
        <v xml:space="preserve"> </v>
      </c>
      <c r="BG116" s="4" t="str">
        <f t="shared" si="206"/>
        <v xml:space="preserve"> </v>
      </c>
      <c r="BH116" s="747" t="str">
        <f t="shared" si="207"/>
        <v xml:space="preserve"> </v>
      </c>
      <c r="BI116" s="4" t="str">
        <f t="shared" si="208"/>
        <v xml:space="preserve"> </v>
      </c>
      <c r="BJ116" s="747" t="str">
        <f t="shared" si="209"/>
        <v xml:space="preserve"> </v>
      </c>
      <c r="BK116" s="4" t="str">
        <f t="shared" si="210"/>
        <v xml:space="preserve"> </v>
      </c>
      <c r="BL116" s="747" t="str">
        <f t="shared" si="211"/>
        <v xml:space="preserve"> </v>
      </c>
      <c r="BM116" s="4" t="str">
        <f t="shared" si="212"/>
        <v xml:space="preserve"> </v>
      </c>
      <c r="BN116" s="747" t="str">
        <f t="shared" si="213"/>
        <v xml:space="preserve"> </v>
      </c>
      <c r="BO116" s="4" t="str">
        <f t="shared" si="214"/>
        <v xml:space="preserve"> </v>
      </c>
      <c r="BP116" s="747" t="str">
        <f t="shared" si="215"/>
        <v xml:space="preserve"> </v>
      </c>
      <c r="BQ116" s="133" t="s">
        <v>618</v>
      </c>
      <c r="BR116" s="133"/>
      <c r="BS116" s="389"/>
      <c r="BT116" s="389"/>
      <c r="BU116" s="389"/>
      <c r="BV116" s="389"/>
      <c r="BW116" s="389"/>
      <c r="BX116" s="389"/>
      <c r="BY116" s="389"/>
      <c r="BZ116" s="389"/>
      <c r="CA116" s="389"/>
      <c r="CB116" s="163">
        <f t="shared" si="176"/>
        <v>0</v>
      </c>
      <c r="CC116" s="389"/>
      <c r="CD116" s="389"/>
      <c r="CE116" s="389"/>
      <c r="CF116" s="389"/>
      <c r="CG116" s="389"/>
      <c r="CH116" s="389"/>
      <c r="CI116" s="389"/>
      <c r="CJ116" s="389"/>
      <c r="CK116" s="389"/>
      <c r="CL116" s="389"/>
      <c r="CM116" s="389"/>
      <c r="CN116" s="389"/>
      <c r="CO116" s="389"/>
      <c r="CP116" s="389"/>
      <c r="CQ116" s="389"/>
      <c r="CR116" s="389"/>
      <c r="CS116" s="389"/>
      <c r="CT116" s="389"/>
      <c r="CU116" s="389"/>
      <c r="CV116" s="389"/>
      <c r="CW116" s="389"/>
      <c r="CX116" s="389"/>
      <c r="CY116" s="389"/>
      <c r="CZ116" s="389"/>
      <c r="DA116" s="389"/>
      <c r="DB116" s="389"/>
      <c r="DC116" s="389"/>
      <c r="DD116" s="389"/>
      <c r="DE116" s="389"/>
      <c r="DF116" s="389"/>
      <c r="DG116" s="389"/>
      <c r="DH116" s="389"/>
      <c r="DI116" s="389"/>
      <c r="DJ116" s="389"/>
      <c r="DK116" s="389"/>
      <c r="DL116" s="389"/>
      <c r="DM116" s="389"/>
      <c r="DN116" s="389"/>
      <c r="DO116" s="389"/>
      <c r="DP116" s="389"/>
      <c r="DQ116" s="389"/>
      <c r="DR116" s="389"/>
      <c r="DS116" s="389"/>
      <c r="DT116" s="389"/>
      <c r="DU116" s="389"/>
      <c r="DV116" s="389"/>
      <c r="DW116" s="389"/>
      <c r="DX116" s="389"/>
      <c r="DY116" s="389"/>
      <c r="DZ116" s="389"/>
      <c r="EA116" s="389"/>
      <c r="EB116" s="389"/>
      <c r="EC116" s="389"/>
      <c r="ED116" s="389"/>
      <c r="EE116" s="389"/>
      <c r="EF116" s="389"/>
      <c r="EG116" s="389"/>
      <c r="EH116" s="389"/>
      <c r="EI116" s="389"/>
      <c r="EJ116" s="389"/>
      <c r="EK116" s="389"/>
      <c r="EL116" s="389"/>
      <c r="EM116" s="389"/>
      <c r="EN116" s="389"/>
      <c r="EO116" s="389"/>
      <c r="EP116" s="389"/>
      <c r="EQ116" s="389"/>
      <c r="ER116" s="389"/>
      <c r="ES116" s="389"/>
      <c r="ET116" s="389"/>
      <c r="EU116" s="389"/>
      <c r="EV116" s="389"/>
      <c r="EW116" s="389"/>
      <c r="EX116" s="389"/>
      <c r="EY116" s="389"/>
      <c r="EZ116" s="389"/>
      <c r="FA116" s="389"/>
      <c r="FB116" s="389"/>
      <c r="FC116" s="389"/>
      <c r="FD116" s="389"/>
      <c r="FE116" s="389"/>
      <c r="FF116" s="389"/>
      <c r="FG116" s="389"/>
      <c r="FH116" s="389"/>
      <c r="FI116" s="389"/>
      <c r="FJ116" s="389"/>
      <c r="FK116" s="389"/>
      <c r="FL116" s="389"/>
      <c r="FM116" s="389"/>
      <c r="FN116" s="389"/>
      <c r="FO116" s="389"/>
      <c r="FP116" s="389"/>
      <c r="FQ116" s="389"/>
      <c r="FR116" s="389"/>
      <c r="FS116" s="389"/>
      <c r="FT116" s="389"/>
      <c r="FU116" s="389"/>
      <c r="FV116" s="389"/>
      <c r="FW116" s="389"/>
      <c r="FX116" s="634" t="s">
        <v>383</v>
      </c>
      <c r="FY116" s="635">
        <v>227</v>
      </c>
      <c r="FZ116" s="635">
        <v>32434870</v>
      </c>
      <c r="GA116" s="635">
        <v>55</v>
      </c>
      <c r="GB116" s="635" t="s">
        <v>798</v>
      </c>
      <c r="GC116" s="635">
        <v>20</v>
      </c>
      <c r="GD116" s="635">
        <v>1970</v>
      </c>
      <c r="GE116" s="635">
        <v>1</v>
      </c>
      <c r="GF116" s="635" t="s">
        <v>780</v>
      </c>
      <c r="GG116" s="635">
        <v>2</v>
      </c>
      <c r="GH116" s="635">
        <v>1</v>
      </c>
      <c r="GI116" s="635" t="s">
        <v>780</v>
      </c>
      <c r="GJ116" s="635">
        <v>2</v>
      </c>
      <c r="GK116" s="635" t="s">
        <v>781</v>
      </c>
      <c r="GL116" s="635" t="s">
        <v>782</v>
      </c>
      <c r="GM116" s="635">
        <v>66</v>
      </c>
      <c r="GN116" s="635" t="s">
        <v>783</v>
      </c>
      <c r="GO116" s="635">
        <v>0</v>
      </c>
      <c r="GP116" s="635">
        <v>0</v>
      </c>
      <c r="GQ116" s="635">
        <v>4</v>
      </c>
      <c r="GR116" s="635">
        <v>2</v>
      </c>
      <c r="GS116" s="635">
        <v>3</v>
      </c>
      <c r="GT116" s="635" t="s">
        <v>783</v>
      </c>
      <c r="GU116" s="635" t="s">
        <v>783</v>
      </c>
      <c r="GV116" s="635" t="s">
        <v>783</v>
      </c>
      <c r="GW116" s="635" t="s">
        <v>783</v>
      </c>
      <c r="GX116" s="635" t="s">
        <v>783</v>
      </c>
      <c r="GY116" s="635">
        <v>1649</v>
      </c>
      <c r="GZ116" s="635">
        <v>0.99</v>
      </c>
      <c r="HA116" s="635">
        <v>5</v>
      </c>
      <c r="HB116" s="635" t="s">
        <v>783</v>
      </c>
      <c r="HC116" s="635" t="s">
        <v>782</v>
      </c>
      <c r="HD116" s="635">
        <v>35</v>
      </c>
      <c r="HE116" s="635" t="s">
        <v>783</v>
      </c>
      <c r="HF116" s="635">
        <v>0</v>
      </c>
      <c r="HG116" s="635" t="s">
        <v>783</v>
      </c>
      <c r="HH116" s="635">
        <v>0</v>
      </c>
      <c r="HI116" s="635">
        <v>1</v>
      </c>
      <c r="HJ116" s="635">
        <v>40</v>
      </c>
      <c r="HK116" s="635" t="s">
        <v>784</v>
      </c>
      <c r="HL116" s="635" t="s">
        <v>785</v>
      </c>
      <c r="HM116" s="635" t="s">
        <v>783</v>
      </c>
      <c r="HN116" s="635" t="s">
        <v>783</v>
      </c>
      <c r="HO116" s="635" t="s">
        <v>783</v>
      </c>
      <c r="HP116" s="635" t="s">
        <v>783</v>
      </c>
      <c r="HQ116" s="635" t="s">
        <v>783</v>
      </c>
      <c r="HR116" s="635">
        <v>3978988</v>
      </c>
      <c r="HS116" s="635" t="s">
        <v>783</v>
      </c>
      <c r="HT116" s="635" t="s">
        <v>786</v>
      </c>
      <c r="HU116" s="635" t="s">
        <v>787</v>
      </c>
      <c r="HV116" s="635">
        <v>4</v>
      </c>
      <c r="HW116" s="635">
        <v>2016</v>
      </c>
      <c r="HX116" s="635">
        <v>63</v>
      </c>
      <c r="HY116" s="635">
        <v>0</v>
      </c>
      <c r="HZ116" s="635">
        <v>5227</v>
      </c>
      <c r="IA116" s="636">
        <v>42227.682129629633</v>
      </c>
      <c r="IB116" s="635" t="s">
        <v>788</v>
      </c>
      <c r="IC116" s="635">
        <v>3974510</v>
      </c>
      <c r="ID116" s="635">
        <v>2014</v>
      </c>
      <c r="IE116" s="635">
        <v>1712</v>
      </c>
      <c r="IF116" s="635" t="s">
        <v>783</v>
      </c>
      <c r="IG116" s="635" t="s">
        <v>783</v>
      </c>
      <c r="IH116" s="635" t="s">
        <v>783</v>
      </c>
      <c r="II116" s="635" t="s">
        <v>783</v>
      </c>
      <c r="IJ116" s="635" t="s">
        <v>783</v>
      </c>
      <c r="IK116" s="635" t="s">
        <v>783</v>
      </c>
      <c r="IL116" s="635" t="s">
        <v>783</v>
      </c>
      <c r="IM116" s="635" t="s">
        <v>783</v>
      </c>
      <c r="IN116" s="635" t="s">
        <v>783</v>
      </c>
      <c r="IO116" s="635">
        <v>1649</v>
      </c>
      <c r="IP116" s="636">
        <v>37477.354571759257</v>
      </c>
      <c r="IQ116" s="635">
        <v>2</v>
      </c>
      <c r="IR116" s="635" t="s">
        <v>793</v>
      </c>
      <c r="IS116" s="635">
        <v>3</v>
      </c>
      <c r="IT116" s="637">
        <v>41275</v>
      </c>
      <c r="IU116" s="635" t="s">
        <v>783</v>
      </c>
      <c r="IV116" s="635" t="s">
        <v>783</v>
      </c>
      <c r="IW116" s="635" t="s">
        <v>783</v>
      </c>
      <c r="IX116" s="635" t="s">
        <v>781</v>
      </c>
      <c r="IY116" s="635">
        <v>40</v>
      </c>
      <c r="IZ116" s="635" t="s">
        <v>794</v>
      </c>
      <c r="JA116" s="635" t="s">
        <v>783</v>
      </c>
      <c r="JB116" s="635" t="s">
        <v>783</v>
      </c>
      <c r="JC116" s="635" t="s">
        <v>783</v>
      </c>
      <c r="JD116" s="635">
        <v>329509</v>
      </c>
      <c r="JE116" s="635" t="s">
        <v>783</v>
      </c>
      <c r="JF116" s="635" t="s">
        <v>783</v>
      </c>
      <c r="JG116" s="635" t="s">
        <v>804</v>
      </c>
      <c r="JH116" s="635">
        <v>55</v>
      </c>
      <c r="JI116" s="635" t="s">
        <v>783</v>
      </c>
      <c r="JJ116" s="635" t="s">
        <v>783</v>
      </c>
      <c r="JK116" s="635" t="s">
        <v>783</v>
      </c>
      <c r="JL116" s="635" t="s">
        <v>796</v>
      </c>
      <c r="JM116" s="635">
        <v>4</v>
      </c>
      <c r="JN116" s="635">
        <v>3</v>
      </c>
      <c r="JO116" s="635" t="s">
        <v>783</v>
      </c>
      <c r="JP116" s="635">
        <v>10711928</v>
      </c>
      <c r="JQ116" s="635">
        <v>2011</v>
      </c>
      <c r="JR116" s="635">
        <v>3</v>
      </c>
      <c r="JS116" s="635" t="s">
        <v>783</v>
      </c>
      <c r="JT116" s="635" t="s">
        <v>783</v>
      </c>
      <c r="JU116" s="635" t="s">
        <v>902</v>
      </c>
      <c r="JV116" s="638">
        <v>5228.5025489999998</v>
      </c>
      <c r="JX116" s="225"/>
    </row>
    <row r="117" spans="1:284" ht="16" thickBot="1">
      <c r="A117" s="905" t="s">
        <v>5</v>
      </c>
      <c r="B117" s="79">
        <f t="shared" si="177"/>
        <v>4</v>
      </c>
      <c r="C117" s="871" t="s">
        <v>117</v>
      </c>
      <c r="D117" s="249" t="s">
        <v>245</v>
      </c>
      <c r="E117" s="103" t="s">
        <v>246</v>
      </c>
      <c r="F117" s="888">
        <v>0.74</v>
      </c>
      <c r="G117" s="120">
        <f t="shared" si="131"/>
        <v>86.910000000000025</v>
      </c>
      <c r="H117" s="51">
        <v>0.74</v>
      </c>
      <c r="I117" s="2"/>
      <c r="J117" s="29"/>
      <c r="K117" s="18"/>
      <c r="L117" s="5"/>
      <c r="M117" s="386">
        <v>0.5</v>
      </c>
      <c r="N117" s="386">
        <v>1</v>
      </c>
      <c r="O117" s="387">
        <v>5</v>
      </c>
      <c r="P117" s="893">
        <f t="shared" si="171"/>
        <v>6.5</v>
      </c>
      <c r="Q117" s="897">
        <f t="shared" si="216"/>
        <v>2.5</v>
      </c>
      <c r="R117" s="51">
        <f t="shared" si="217"/>
        <v>0.74</v>
      </c>
      <c r="S117" s="547"/>
      <c r="T117" s="25"/>
      <c r="U117" s="219">
        <f t="shared" ref="U117:U136" si="221">S117*$Z$146+T117*$AA$146</f>
        <v>0</v>
      </c>
      <c r="V117" s="219" t="s">
        <v>642</v>
      </c>
      <c r="W117" s="1042">
        <f t="shared" si="178"/>
        <v>0</v>
      </c>
      <c r="X117" s="537">
        <f t="shared" si="179"/>
        <v>0</v>
      </c>
      <c r="Y117" s="538">
        <f t="shared" si="218"/>
        <v>0</v>
      </c>
      <c r="Z117" s="1034">
        <f t="shared" si="181"/>
        <v>0</v>
      </c>
      <c r="AA117" s="883"/>
      <c r="AB117" s="270">
        <f t="shared" si="219"/>
        <v>0</v>
      </c>
      <c r="AC117" s="553"/>
      <c r="AD117" s="562">
        <f t="shared" si="220"/>
        <v>0</v>
      </c>
      <c r="AE117" s="518"/>
      <c r="AF117" s="270">
        <f t="shared" si="184"/>
        <v>0</v>
      </c>
      <c r="AG117" s="270"/>
      <c r="AH117" s="562">
        <f t="shared" si="185"/>
        <v>0</v>
      </c>
      <c r="AI117" s="270"/>
      <c r="AJ117" s="228">
        <v>0</v>
      </c>
      <c r="AK117" s="902"/>
      <c r="AL117" s="902"/>
      <c r="AM117" s="18" t="str">
        <f t="shared" si="186"/>
        <v xml:space="preserve"> </v>
      </c>
      <c r="AN117" s="747" t="str">
        <f t="shared" si="187"/>
        <v xml:space="preserve"> </v>
      </c>
      <c r="AO117" s="4" t="str">
        <f t="shared" si="188"/>
        <v xml:space="preserve"> </v>
      </c>
      <c r="AP117" s="747" t="str">
        <f t="shared" si="189"/>
        <v xml:space="preserve"> </v>
      </c>
      <c r="AQ117" s="4" t="str">
        <f t="shared" si="190"/>
        <v xml:space="preserve"> </v>
      </c>
      <c r="AR117" s="747" t="str">
        <f t="shared" si="191"/>
        <v xml:space="preserve"> </v>
      </c>
      <c r="AS117" s="4" t="str">
        <f t="shared" si="192"/>
        <v xml:space="preserve"> </v>
      </c>
      <c r="AT117" s="747" t="str">
        <f t="shared" si="193"/>
        <v xml:space="preserve"> </v>
      </c>
      <c r="AU117" s="4" t="str">
        <f t="shared" si="194"/>
        <v xml:space="preserve"> </v>
      </c>
      <c r="AV117" s="747" t="str">
        <f t="shared" si="195"/>
        <v xml:space="preserve"> </v>
      </c>
      <c r="AW117" s="4" t="str">
        <f t="shared" si="196"/>
        <v xml:space="preserve"> </v>
      </c>
      <c r="AX117" s="747" t="str">
        <f t="shared" si="197"/>
        <v xml:space="preserve"> </v>
      </c>
      <c r="AY117" s="4" t="str">
        <f t="shared" si="198"/>
        <v xml:space="preserve"> </v>
      </c>
      <c r="AZ117" s="747" t="str">
        <f t="shared" si="199"/>
        <v xml:space="preserve"> </v>
      </c>
      <c r="BA117" s="4" t="str">
        <f t="shared" si="200"/>
        <v xml:space="preserve"> </v>
      </c>
      <c r="BB117" s="747" t="str">
        <f t="shared" si="201"/>
        <v xml:space="preserve"> </v>
      </c>
      <c r="BC117" s="4" t="str">
        <f t="shared" si="202"/>
        <v xml:space="preserve"> </v>
      </c>
      <c r="BD117" s="747" t="str">
        <f t="shared" si="203"/>
        <v xml:space="preserve"> </v>
      </c>
      <c r="BE117" s="4" t="str">
        <f t="shared" si="204"/>
        <v xml:space="preserve"> </v>
      </c>
      <c r="BF117" s="747" t="str">
        <f t="shared" si="205"/>
        <v xml:space="preserve"> </v>
      </c>
      <c r="BG117" s="4" t="str">
        <f t="shared" si="206"/>
        <v xml:space="preserve"> </v>
      </c>
      <c r="BH117" s="747" t="str">
        <f t="shared" si="207"/>
        <v xml:space="preserve"> </v>
      </c>
      <c r="BI117" s="4" t="str">
        <f t="shared" si="208"/>
        <v xml:space="preserve"> </v>
      </c>
      <c r="BJ117" s="747" t="str">
        <f t="shared" si="209"/>
        <v xml:space="preserve"> </v>
      </c>
      <c r="BK117" s="4" t="str">
        <f t="shared" si="210"/>
        <v xml:space="preserve"> </v>
      </c>
      <c r="BL117" s="747" t="str">
        <f t="shared" si="211"/>
        <v xml:space="preserve"> </v>
      </c>
      <c r="BM117" s="4" t="str">
        <f t="shared" si="212"/>
        <v xml:space="preserve"> </v>
      </c>
      <c r="BN117" s="747" t="str">
        <f t="shared" si="213"/>
        <v xml:space="preserve"> </v>
      </c>
      <c r="BO117" s="4" t="str">
        <f t="shared" si="214"/>
        <v xml:space="preserve"> </v>
      </c>
      <c r="BP117" s="747" t="str">
        <f t="shared" si="215"/>
        <v xml:space="preserve"> </v>
      </c>
      <c r="BQ117" s="133" t="s">
        <v>247</v>
      </c>
      <c r="BR117" s="133"/>
      <c r="BS117" s="389"/>
      <c r="BT117" s="389"/>
      <c r="BU117" s="389"/>
      <c r="BV117" s="389"/>
      <c r="BW117" s="389"/>
      <c r="BX117" s="389"/>
      <c r="BY117" s="389"/>
      <c r="BZ117" s="389"/>
      <c r="CA117" s="389"/>
      <c r="CB117" s="163">
        <f t="shared" si="176"/>
        <v>0</v>
      </c>
      <c r="CC117" s="389"/>
      <c r="CD117" s="389"/>
      <c r="CE117" s="389"/>
      <c r="CF117" s="389"/>
      <c r="CG117" s="389"/>
      <c r="CH117" s="389"/>
      <c r="CI117" s="389"/>
      <c r="CJ117" s="389"/>
      <c r="CK117" s="389"/>
      <c r="CL117" s="389"/>
      <c r="CM117" s="389"/>
      <c r="CN117" s="389"/>
      <c r="CO117" s="389"/>
      <c r="CP117" s="389"/>
      <c r="CQ117" s="389"/>
      <c r="CR117" s="389"/>
      <c r="CS117" s="389"/>
      <c r="CT117" s="389"/>
      <c r="CU117" s="389"/>
      <c r="CV117" s="389"/>
      <c r="CW117" s="389"/>
      <c r="CX117" s="389"/>
      <c r="CY117" s="389"/>
      <c r="CZ117" s="389"/>
      <c r="DA117" s="389"/>
      <c r="DB117" s="389"/>
      <c r="DC117" s="389"/>
      <c r="DD117" s="389"/>
      <c r="DE117" s="389"/>
      <c r="DF117" s="389"/>
      <c r="DG117" s="389"/>
      <c r="DH117" s="389"/>
      <c r="DI117" s="389"/>
      <c r="DJ117" s="389"/>
      <c r="DK117" s="389"/>
      <c r="DL117" s="389"/>
      <c r="DM117" s="389"/>
      <c r="DN117" s="389"/>
      <c r="DO117" s="389"/>
      <c r="DP117" s="389"/>
      <c r="DQ117" s="389"/>
      <c r="DR117" s="389"/>
      <c r="DS117" s="389"/>
      <c r="DT117" s="389"/>
      <c r="DU117" s="389"/>
      <c r="DV117" s="389"/>
      <c r="DW117" s="389"/>
      <c r="DX117" s="389"/>
      <c r="DY117" s="389"/>
      <c r="DZ117" s="389"/>
      <c r="EA117" s="389"/>
      <c r="EB117" s="389"/>
      <c r="EC117" s="389"/>
      <c r="ED117" s="389"/>
      <c r="EE117" s="389"/>
      <c r="EF117" s="389"/>
      <c r="EG117" s="389"/>
      <c r="EH117" s="389"/>
      <c r="EI117" s="389"/>
      <c r="EJ117" s="389"/>
      <c r="EK117" s="389"/>
      <c r="EL117" s="389"/>
      <c r="EM117" s="389"/>
      <c r="EN117" s="389"/>
      <c r="EO117" s="389"/>
      <c r="EP117" s="389"/>
      <c r="EQ117" s="389"/>
      <c r="ER117" s="389"/>
      <c r="ES117" s="389"/>
      <c r="ET117" s="389"/>
      <c r="EU117" s="389"/>
      <c r="EV117" s="389"/>
      <c r="EW117" s="389"/>
      <c r="EX117" s="389"/>
      <c r="EY117" s="389"/>
      <c r="EZ117" s="389"/>
      <c r="FA117" s="389"/>
      <c r="FB117" s="389"/>
      <c r="FC117" s="389"/>
      <c r="FD117" s="389"/>
      <c r="FE117" s="389"/>
      <c r="FF117" s="389"/>
      <c r="FG117" s="389"/>
      <c r="FH117" s="389"/>
      <c r="FI117" s="389"/>
      <c r="FJ117" s="389"/>
      <c r="FK117" s="389"/>
      <c r="FL117" s="389"/>
      <c r="FM117" s="389"/>
      <c r="FN117" s="389"/>
      <c r="FO117" s="389"/>
      <c r="FP117" s="389"/>
      <c r="FQ117" s="389"/>
      <c r="FR117" s="389"/>
      <c r="FS117" s="389"/>
      <c r="FT117" s="389"/>
      <c r="FU117" s="389"/>
      <c r="FV117" s="389"/>
      <c r="FW117" s="389"/>
      <c r="FX117" s="634" t="s">
        <v>383</v>
      </c>
      <c r="FY117" s="635">
        <v>76</v>
      </c>
      <c r="FZ117" s="635">
        <v>30289351</v>
      </c>
      <c r="GA117" s="635">
        <v>55</v>
      </c>
      <c r="GB117" s="635" t="s">
        <v>798</v>
      </c>
      <c r="GC117" s="635">
        <v>20</v>
      </c>
      <c r="GD117" s="635">
        <v>1977</v>
      </c>
      <c r="GE117" s="635">
        <v>2</v>
      </c>
      <c r="GF117" s="635" t="s">
        <v>148</v>
      </c>
      <c r="GG117" s="635">
        <v>2</v>
      </c>
      <c r="GH117" s="635">
        <v>2</v>
      </c>
      <c r="GI117" s="635" t="s">
        <v>148</v>
      </c>
      <c r="GJ117" s="635">
        <v>2</v>
      </c>
      <c r="GK117" s="635" t="s">
        <v>781</v>
      </c>
      <c r="GL117" s="635" t="s">
        <v>782</v>
      </c>
      <c r="GM117" s="635">
        <v>66</v>
      </c>
      <c r="GN117" s="635" t="s">
        <v>783</v>
      </c>
      <c r="GO117" s="635">
        <v>0</v>
      </c>
      <c r="GP117" s="635">
        <v>0</v>
      </c>
      <c r="GQ117" s="635">
        <v>4</v>
      </c>
      <c r="GR117" s="635">
        <v>2</v>
      </c>
      <c r="GS117" s="635">
        <v>2</v>
      </c>
      <c r="GT117" s="635" t="s">
        <v>783</v>
      </c>
      <c r="GU117" s="635" t="s">
        <v>783</v>
      </c>
      <c r="GV117" s="635" t="s">
        <v>783</v>
      </c>
      <c r="GW117" s="635" t="s">
        <v>783</v>
      </c>
      <c r="GX117" s="635" t="s">
        <v>783</v>
      </c>
      <c r="GY117" s="635">
        <v>1649</v>
      </c>
      <c r="GZ117" s="635">
        <v>0.33</v>
      </c>
      <c r="HA117" s="635">
        <v>5</v>
      </c>
      <c r="HB117" s="635" t="s">
        <v>783</v>
      </c>
      <c r="HC117" s="635" t="s">
        <v>782</v>
      </c>
      <c r="HD117" s="635">
        <v>75</v>
      </c>
      <c r="HE117" s="635" t="s">
        <v>783</v>
      </c>
      <c r="HF117" s="635">
        <v>0</v>
      </c>
      <c r="HG117" s="635" t="s">
        <v>783</v>
      </c>
      <c r="HH117" s="635">
        <v>0</v>
      </c>
      <c r="HI117" s="635">
        <v>1</v>
      </c>
      <c r="HJ117" s="635">
        <v>40</v>
      </c>
      <c r="HK117" s="635" t="s">
        <v>784</v>
      </c>
      <c r="HL117" s="635" t="s">
        <v>785</v>
      </c>
      <c r="HM117" s="635" t="s">
        <v>783</v>
      </c>
      <c r="HN117" s="635" t="s">
        <v>783</v>
      </c>
      <c r="HO117" s="635" t="s">
        <v>783</v>
      </c>
      <c r="HP117" s="635" t="s">
        <v>783</v>
      </c>
      <c r="HQ117" s="635" t="s">
        <v>783</v>
      </c>
      <c r="HR117" s="635">
        <v>3978977</v>
      </c>
      <c r="HS117" s="635" t="s">
        <v>783</v>
      </c>
      <c r="HT117" s="635" t="s">
        <v>786</v>
      </c>
      <c r="HU117" s="635" t="s">
        <v>787</v>
      </c>
      <c r="HV117" s="635">
        <v>4</v>
      </c>
      <c r="HW117" s="635">
        <v>2014</v>
      </c>
      <c r="HX117" s="635">
        <v>63</v>
      </c>
      <c r="HY117" s="635">
        <v>0</v>
      </c>
      <c r="HZ117" s="635">
        <v>1742</v>
      </c>
      <c r="IA117" s="636">
        <v>41697.500081018516</v>
      </c>
      <c r="IB117" s="635" t="s">
        <v>788</v>
      </c>
      <c r="IC117" s="635">
        <v>3974499</v>
      </c>
      <c r="ID117" s="635">
        <v>2014</v>
      </c>
      <c r="IE117" s="635">
        <v>1712</v>
      </c>
      <c r="IF117" s="635" t="s">
        <v>783</v>
      </c>
      <c r="IG117" s="635" t="s">
        <v>783</v>
      </c>
      <c r="IH117" s="635" t="s">
        <v>783</v>
      </c>
      <c r="II117" s="635" t="s">
        <v>783</v>
      </c>
      <c r="IJ117" s="635" t="s">
        <v>783</v>
      </c>
      <c r="IK117" s="635" t="s">
        <v>783</v>
      </c>
      <c r="IL117" s="635" t="s">
        <v>783</v>
      </c>
      <c r="IM117" s="635" t="s">
        <v>783</v>
      </c>
      <c r="IN117" s="635" t="s">
        <v>783</v>
      </c>
      <c r="IO117" s="635">
        <v>1649</v>
      </c>
      <c r="IP117" s="636">
        <v>37477.354571759257</v>
      </c>
      <c r="IQ117" s="635">
        <v>2</v>
      </c>
      <c r="IR117" s="635" t="s">
        <v>793</v>
      </c>
      <c r="IS117" s="635">
        <v>2</v>
      </c>
      <c r="IT117" s="637">
        <v>41275</v>
      </c>
      <c r="IU117" s="635" t="s">
        <v>783</v>
      </c>
      <c r="IV117" s="635" t="s">
        <v>783</v>
      </c>
      <c r="IW117" s="635" t="s">
        <v>783</v>
      </c>
      <c r="IX117" s="635" t="s">
        <v>781</v>
      </c>
      <c r="IY117" s="635">
        <v>40</v>
      </c>
      <c r="IZ117" s="635" t="s">
        <v>794</v>
      </c>
      <c r="JA117" s="635" t="s">
        <v>783</v>
      </c>
      <c r="JB117" s="635" t="s">
        <v>783</v>
      </c>
      <c r="JC117" s="635" t="s">
        <v>783</v>
      </c>
      <c r="JD117" s="635">
        <v>329509</v>
      </c>
      <c r="JE117" s="635" t="s">
        <v>783</v>
      </c>
      <c r="JF117" s="635" t="s">
        <v>783</v>
      </c>
      <c r="JG117" s="635" t="s">
        <v>802</v>
      </c>
      <c r="JH117" s="635">
        <v>55</v>
      </c>
      <c r="JI117" s="635" t="s">
        <v>783</v>
      </c>
      <c r="JJ117" s="635" t="s">
        <v>783</v>
      </c>
      <c r="JK117" s="635" t="s">
        <v>783</v>
      </c>
      <c r="JL117" s="635" t="s">
        <v>796</v>
      </c>
      <c r="JM117" s="635">
        <v>4</v>
      </c>
      <c r="JN117" s="635">
        <v>3</v>
      </c>
      <c r="JO117" s="635" t="s">
        <v>783</v>
      </c>
      <c r="JP117" s="635">
        <v>10711928</v>
      </c>
      <c r="JQ117" s="635">
        <v>2011</v>
      </c>
      <c r="JR117" s="635">
        <v>3</v>
      </c>
      <c r="JS117" s="635" t="s">
        <v>783</v>
      </c>
      <c r="JT117" s="635" t="s">
        <v>783</v>
      </c>
      <c r="JU117" s="635" t="s">
        <v>903</v>
      </c>
      <c r="JV117" s="638">
        <v>1696.9013620000001</v>
      </c>
      <c r="JX117" s="225"/>
    </row>
    <row r="118" spans="1:284" ht="16" thickBot="1">
      <c r="A118" s="905" t="s">
        <v>5</v>
      </c>
      <c r="B118" s="79">
        <f t="shared" si="177"/>
        <v>4</v>
      </c>
      <c r="C118" s="871" t="s">
        <v>46</v>
      </c>
      <c r="D118" s="249" t="s">
        <v>185</v>
      </c>
      <c r="E118" s="103" t="s">
        <v>34</v>
      </c>
      <c r="F118" s="888">
        <v>1.1000000000000001</v>
      </c>
      <c r="G118" s="120">
        <f t="shared" si="131"/>
        <v>88.010000000000019</v>
      </c>
      <c r="H118" s="47">
        <v>1.1000000000000001</v>
      </c>
      <c r="I118" s="2"/>
      <c r="J118" s="29"/>
      <c r="K118" s="18"/>
      <c r="L118" s="5"/>
      <c r="M118" s="71">
        <v>1</v>
      </c>
      <c r="N118" s="71">
        <v>1</v>
      </c>
      <c r="O118" s="70">
        <v>3</v>
      </c>
      <c r="P118" s="891">
        <f t="shared" si="171"/>
        <v>5</v>
      </c>
      <c r="Q118" s="897">
        <f t="shared" si="216"/>
        <v>3</v>
      </c>
      <c r="R118" s="51">
        <f t="shared" si="217"/>
        <v>1.1000000000000001</v>
      </c>
      <c r="S118" s="3"/>
      <c r="T118" s="25"/>
      <c r="U118" s="219">
        <f t="shared" si="221"/>
        <v>0</v>
      </c>
      <c r="V118" s="219" t="s">
        <v>642</v>
      </c>
      <c r="W118" s="1042">
        <f t="shared" si="178"/>
        <v>0</v>
      </c>
      <c r="X118" s="537">
        <f t="shared" si="179"/>
        <v>34714.370370370372</v>
      </c>
      <c r="Y118" s="538">
        <f t="shared" si="218"/>
        <v>500</v>
      </c>
      <c r="Z118" s="1034">
        <f t="shared" si="181"/>
        <v>0</v>
      </c>
      <c r="AA118" s="883">
        <v>4</v>
      </c>
      <c r="AB118" s="270">
        <f t="shared" si="219"/>
        <v>14914.37037037037</v>
      </c>
      <c r="AC118" s="566">
        <v>0.25</v>
      </c>
      <c r="AD118" s="562">
        <f t="shared" si="220"/>
        <v>19800</v>
      </c>
      <c r="AE118" s="518"/>
      <c r="AF118" s="270">
        <f t="shared" si="184"/>
        <v>0</v>
      </c>
      <c r="AG118" s="270"/>
      <c r="AH118" s="562">
        <f t="shared" si="185"/>
        <v>0</v>
      </c>
      <c r="AI118" s="270"/>
      <c r="AJ118" s="228">
        <v>0</v>
      </c>
      <c r="AK118" s="902"/>
      <c r="AL118" s="902"/>
      <c r="AM118" s="18" t="str">
        <f t="shared" si="186"/>
        <v xml:space="preserve"> </v>
      </c>
      <c r="AN118" s="747" t="str">
        <f t="shared" si="187"/>
        <v xml:space="preserve"> </v>
      </c>
      <c r="AO118" s="4" t="str">
        <f t="shared" si="188"/>
        <v xml:space="preserve"> </v>
      </c>
      <c r="AP118" s="747" t="str">
        <f t="shared" si="189"/>
        <v xml:space="preserve"> </v>
      </c>
      <c r="AQ118" s="4" t="str">
        <f t="shared" si="190"/>
        <v xml:space="preserve"> </v>
      </c>
      <c r="AR118" s="747" t="str">
        <f t="shared" si="191"/>
        <v xml:space="preserve"> </v>
      </c>
      <c r="AS118" s="4" t="str">
        <f t="shared" si="192"/>
        <v xml:space="preserve"> </v>
      </c>
      <c r="AT118" s="747" t="str">
        <f t="shared" si="193"/>
        <v xml:space="preserve"> </v>
      </c>
      <c r="AU118" s="4" t="str">
        <f t="shared" si="194"/>
        <v xml:space="preserve"> </v>
      </c>
      <c r="AV118" s="747" t="str">
        <f t="shared" si="195"/>
        <v xml:space="preserve"> </v>
      </c>
      <c r="AW118" s="4" t="str">
        <f t="shared" si="196"/>
        <v xml:space="preserve"> </v>
      </c>
      <c r="AX118" s="747" t="str">
        <f t="shared" si="197"/>
        <v xml:space="preserve"> </v>
      </c>
      <c r="AY118" s="4" t="str">
        <f t="shared" si="198"/>
        <v xml:space="preserve"> </v>
      </c>
      <c r="AZ118" s="747" t="str">
        <f t="shared" si="199"/>
        <v xml:space="preserve"> </v>
      </c>
      <c r="BA118" s="4" t="str">
        <f t="shared" si="200"/>
        <v xml:space="preserve"> </v>
      </c>
      <c r="BB118" s="747" t="str">
        <f t="shared" si="201"/>
        <v xml:space="preserve"> </v>
      </c>
      <c r="BC118" s="4" t="str">
        <f t="shared" si="202"/>
        <v xml:space="preserve"> </v>
      </c>
      <c r="BD118" s="747" t="str">
        <f t="shared" si="203"/>
        <v xml:space="preserve"> </v>
      </c>
      <c r="BE118" s="4" t="str">
        <f t="shared" si="204"/>
        <v xml:space="preserve"> </v>
      </c>
      <c r="BF118" s="747" t="str">
        <f t="shared" si="205"/>
        <v xml:space="preserve"> </v>
      </c>
      <c r="BG118" s="4" t="str">
        <f t="shared" si="206"/>
        <v xml:space="preserve"> </v>
      </c>
      <c r="BH118" s="747" t="str">
        <f t="shared" si="207"/>
        <v xml:space="preserve"> </v>
      </c>
      <c r="BI118" s="4" t="str">
        <f t="shared" si="208"/>
        <v xml:space="preserve"> </v>
      </c>
      <c r="BJ118" s="747" t="str">
        <f t="shared" si="209"/>
        <v xml:space="preserve"> </v>
      </c>
      <c r="BK118" s="4" t="str">
        <f t="shared" si="210"/>
        <v xml:space="preserve"> </v>
      </c>
      <c r="BL118" s="747" t="str">
        <f t="shared" si="211"/>
        <v xml:space="preserve"> </v>
      </c>
      <c r="BM118" s="4" t="str">
        <f t="shared" si="212"/>
        <v xml:space="preserve"> </v>
      </c>
      <c r="BN118" s="747" t="str">
        <f t="shared" si="213"/>
        <v xml:space="preserve"> </v>
      </c>
      <c r="BO118" s="4" t="str">
        <f t="shared" si="214"/>
        <v xml:space="preserve"> </v>
      </c>
      <c r="BP118" s="747" t="str">
        <f t="shared" si="215"/>
        <v xml:space="preserve"> </v>
      </c>
      <c r="BQ118" s="133"/>
      <c r="BR118" s="133"/>
      <c r="BS118" s="389"/>
      <c r="BT118" s="389"/>
      <c r="BU118" s="389"/>
      <c r="BV118" s="389"/>
      <c r="BW118" s="389"/>
      <c r="BX118" s="389"/>
      <c r="BY118" s="389"/>
      <c r="BZ118" s="389"/>
      <c r="CA118" s="389"/>
      <c r="CB118" s="163">
        <f t="shared" si="176"/>
        <v>0</v>
      </c>
      <c r="CC118" s="389"/>
      <c r="CD118" s="389"/>
      <c r="CE118" s="389"/>
      <c r="CF118" s="389"/>
      <c r="CG118" s="389"/>
      <c r="CH118" s="389"/>
      <c r="CI118" s="389"/>
      <c r="CJ118" s="389"/>
      <c r="CK118" s="389"/>
      <c r="CL118" s="389"/>
      <c r="CM118" s="389"/>
      <c r="CN118" s="389"/>
      <c r="CO118" s="389"/>
      <c r="CP118" s="389"/>
      <c r="CQ118" s="389"/>
      <c r="CR118" s="389"/>
      <c r="CS118" s="389"/>
      <c r="CT118" s="389"/>
      <c r="CU118" s="389"/>
      <c r="CV118" s="389"/>
      <c r="CW118" s="389"/>
      <c r="CX118" s="389"/>
      <c r="CY118" s="389"/>
      <c r="CZ118" s="389"/>
      <c r="DA118" s="389"/>
      <c r="DB118" s="389"/>
      <c r="DC118" s="389"/>
      <c r="DD118" s="389"/>
      <c r="DE118" s="389"/>
      <c r="DF118" s="389"/>
      <c r="DG118" s="389"/>
      <c r="DH118" s="389"/>
      <c r="DI118" s="389"/>
      <c r="DJ118" s="389"/>
      <c r="DK118" s="389"/>
      <c r="DL118" s="389"/>
      <c r="DM118" s="389"/>
      <c r="DN118" s="389"/>
      <c r="DO118" s="389"/>
      <c r="DP118" s="389"/>
      <c r="DQ118" s="389"/>
      <c r="DR118" s="389"/>
      <c r="DS118" s="389"/>
      <c r="DT118" s="389"/>
      <c r="DU118" s="389"/>
      <c r="DV118" s="389"/>
      <c r="DW118" s="389"/>
      <c r="DX118" s="389"/>
      <c r="DY118" s="389"/>
      <c r="DZ118" s="389"/>
      <c r="EA118" s="389"/>
      <c r="EB118" s="389"/>
      <c r="EC118" s="389"/>
      <c r="ED118" s="389"/>
      <c r="EE118" s="389"/>
      <c r="EF118" s="389"/>
      <c r="EG118" s="389"/>
      <c r="EH118" s="389"/>
      <c r="EI118" s="389"/>
      <c r="EJ118" s="389"/>
      <c r="EK118" s="389"/>
      <c r="EL118" s="389"/>
      <c r="EM118" s="389"/>
      <c r="EN118" s="389"/>
      <c r="EO118" s="389"/>
      <c r="EP118" s="389"/>
      <c r="EQ118" s="389"/>
      <c r="ER118" s="389"/>
      <c r="ES118" s="389"/>
      <c r="ET118" s="389"/>
      <c r="EU118" s="389"/>
      <c r="EV118" s="389"/>
      <c r="EW118" s="389"/>
      <c r="EX118" s="389"/>
      <c r="EY118" s="389"/>
      <c r="EZ118" s="389"/>
      <c r="FA118" s="389"/>
      <c r="FB118" s="389"/>
      <c r="FC118" s="389"/>
      <c r="FD118" s="389"/>
      <c r="FE118" s="389"/>
      <c r="FF118" s="389"/>
      <c r="FG118" s="389"/>
      <c r="FH118" s="389"/>
      <c r="FI118" s="389"/>
      <c r="FJ118" s="389"/>
      <c r="FK118" s="389"/>
      <c r="FL118" s="389"/>
      <c r="FM118" s="389"/>
      <c r="FN118" s="389"/>
      <c r="FO118" s="389"/>
      <c r="FP118" s="389"/>
      <c r="FQ118" s="389"/>
      <c r="FR118" s="389"/>
      <c r="FS118" s="389"/>
      <c r="FT118" s="389"/>
      <c r="FU118" s="389"/>
      <c r="FV118" s="389"/>
      <c r="FW118" s="389"/>
      <c r="FX118" s="634" t="s">
        <v>383</v>
      </c>
      <c r="FY118" s="635">
        <v>95</v>
      </c>
      <c r="FZ118" s="635">
        <v>31686745</v>
      </c>
      <c r="GA118" s="635">
        <v>55</v>
      </c>
      <c r="GB118" s="635" t="s">
        <v>798</v>
      </c>
      <c r="GC118" s="635">
        <v>16</v>
      </c>
      <c r="GD118" s="635">
        <v>1977</v>
      </c>
      <c r="GE118" s="635">
        <v>2</v>
      </c>
      <c r="GF118" s="635" t="s">
        <v>148</v>
      </c>
      <c r="GG118" s="635">
        <v>1</v>
      </c>
      <c r="GH118" s="635">
        <v>2</v>
      </c>
      <c r="GI118" s="635" t="s">
        <v>148</v>
      </c>
      <c r="GJ118" s="635">
        <v>1</v>
      </c>
      <c r="GK118" s="635" t="s">
        <v>781</v>
      </c>
      <c r="GL118" s="635" t="s">
        <v>782</v>
      </c>
      <c r="GM118" s="635">
        <v>66</v>
      </c>
      <c r="GN118" s="635" t="s">
        <v>783</v>
      </c>
      <c r="GO118" s="635">
        <v>0</v>
      </c>
      <c r="GP118" s="635">
        <v>0</v>
      </c>
      <c r="GQ118" s="635">
        <v>4</v>
      </c>
      <c r="GR118" s="635">
        <v>2</v>
      </c>
      <c r="GS118" s="635">
        <v>2</v>
      </c>
      <c r="GT118" s="635" t="s">
        <v>783</v>
      </c>
      <c r="GU118" s="635" t="s">
        <v>783</v>
      </c>
      <c r="GV118" s="635" t="s">
        <v>783</v>
      </c>
      <c r="GW118" s="635" t="s">
        <v>783</v>
      </c>
      <c r="GX118" s="635" t="s">
        <v>783</v>
      </c>
      <c r="GY118" s="635">
        <v>1649</v>
      </c>
      <c r="GZ118" s="635">
        <v>0.89</v>
      </c>
      <c r="HA118" s="635">
        <v>5</v>
      </c>
      <c r="HB118" s="635" t="s">
        <v>783</v>
      </c>
      <c r="HC118" s="635" t="s">
        <v>786</v>
      </c>
      <c r="HD118" s="635">
        <v>290</v>
      </c>
      <c r="HE118" s="635">
        <v>2014</v>
      </c>
      <c r="HF118" s="635">
        <v>0</v>
      </c>
      <c r="HG118" s="635" t="s">
        <v>783</v>
      </c>
      <c r="HH118" s="635">
        <v>0</v>
      </c>
      <c r="HI118" s="635">
        <v>1</v>
      </c>
      <c r="HJ118" s="635">
        <v>40</v>
      </c>
      <c r="HK118" s="635" t="s">
        <v>784</v>
      </c>
      <c r="HL118" s="635" t="s">
        <v>785</v>
      </c>
      <c r="HM118" s="635" t="s">
        <v>783</v>
      </c>
      <c r="HN118" s="635" t="s">
        <v>783</v>
      </c>
      <c r="HO118" s="635" t="s">
        <v>783</v>
      </c>
      <c r="HP118" s="635" t="s">
        <v>783</v>
      </c>
      <c r="HQ118" s="635" t="s">
        <v>783</v>
      </c>
      <c r="HR118" s="635">
        <v>3980124</v>
      </c>
      <c r="HS118" s="635" t="s">
        <v>783</v>
      </c>
      <c r="HT118" s="635" t="s">
        <v>786</v>
      </c>
      <c r="HU118" s="635" t="s">
        <v>787</v>
      </c>
      <c r="HV118" s="635">
        <v>4</v>
      </c>
      <c r="HW118" s="635">
        <v>2016</v>
      </c>
      <c r="HX118" s="635">
        <v>63</v>
      </c>
      <c r="HY118" s="635">
        <v>0</v>
      </c>
      <c r="HZ118" s="635">
        <v>4699</v>
      </c>
      <c r="IA118" s="636">
        <v>42145.440995370373</v>
      </c>
      <c r="IB118" s="635" t="s">
        <v>788</v>
      </c>
      <c r="IC118" s="635">
        <v>3975646</v>
      </c>
      <c r="ID118" s="635">
        <v>2014</v>
      </c>
      <c r="IE118" s="635">
        <v>1712</v>
      </c>
      <c r="IF118" s="635" t="s">
        <v>783</v>
      </c>
      <c r="IG118" s="635" t="s">
        <v>783</v>
      </c>
      <c r="IH118" s="635" t="s">
        <v>783</v>
      </c>
      <c r="II118" s="635" t="s">
        <v>783</v>
      </c>
      <c r="IJ118" s="635" t="s">
        <v>783</v>
      </c>
      <c r="IK118" s="635" t="s">
        <v>783</v>
      </c>
      <c r="IL118" s="635" t="s">
        <v>783</v>
      </c>
      <c r="IM118" s="635" t="s">
        <v>783</v>
      </c>
      <c r="IN118" s="635" t="s">
        <v>783</v>
      </c>
      <c r="IO118" s="635">
        <v>1649</v>
      </c>
      <c r="IP118" s="636">
        <v>37477.354571759257</v>
      </c>
      <c r="IQ118" s="635">
        <v>2</v>
      </c>
      <c r="IR118" s="635" t="s">
        <v>793</v>
      </c>
      <c r="IS118" s="635">
        <v>2</v>
      </c>
      <c r="IT118" s="637">
        <v>41275</v>
      </c>
      <c r="IU118" s="635" t="s">
        <v>783</v>
      </c>
      <c r="IV118" s="635" t="s">
        <v>783</v>
      </c>
      <c r="IW118" s="635" t="s">
        <v>783</v>
      </c>
      <c r="IX118" s="635" t="s">
        <v>781</v>
      </c>
      <c r="IY118" s="635">
        <v>40</v>
      </c>
      <c r="IZ118" s="635" t="s">
        <v>794</v>
      </c>
      <c r="JA118" s="635" t="s">
        <v>783</v>
      </c>
      <c r="JB118" s="635" t="s">
        <v>783</v>
      </c>
      <c r="JC118" s="635" t="s">
        <v>783</v>
      </c>
      <c r="JD118" s="635">
        <v>329509</v>
      </c>
      <c r="JE118" s="635" t="s">
        <v>783</v>
      </c>
      <c r="JF118" s="635" t="s">
        <v>783</v>
      </c>
      <c r="JG118" s="635" t="s">
        <v>802</v>
      </c>
      <c r="JH118" s="635">
        <v>55</v>
      </c>
      <c r="JI118" s="635">
        <v>630191</v>
      </c>
      <c r="JJ118" s="635" t="s">
        <v>783</v>
      </c>
      <c r="JK118" s="635" t="s">
        <v>783</v>
      </c>
      <c r="JL118" s="635" t="s">
        <v>796</v>
      </c>
      <c r="JM118" s="635">
        <v>4</v>
      </c>
      <c r="JN118" s="635">
        <v>3</v>
      </c>
      <c r="JO118" s="635" t="s">
        <v>783</v>
      </c>
      <c r="JP118" s="635">
        <v>10711928</v>
      </c>
      <c r="JQ118" s="635">
        <v>2011</v>
      </c>
      <c r="JR118" s="635">
        <v>3</v>
      </c>
      <c r="JS118" s="635" t="s">
        <v>783</v>
      </c>
      <c r="JT118" s="635" t="s">
        <v>783</v>
      </c>
      <c r="JU118" s="635" t="s">
        <v>904</v>
      </c>
      <c r="JV118" s="638">
        <v>4636.1337190000004</v>
      </c>
      <c r="JX118" s="225"/>
    </row>
    <row r="119" spans="1:284" ht="16" thickBot="1">
      <c r="A119" s="905" t="s">
        <v>5</v>
      </c>
      <c r="B119" s="79">
        <f t="shared" si="177"/>
        <v>4</v>
      </c>
      <c r="C119" s="871" t="s">
        <v>73</v>
      </c>
      <c r="D119" s="249" t="s">
        <v>238</v>
      </c>
      <c r="E119" s="103"/>
      <c r="F119" s="888">
        <v>0.23</v>
      </c>
      <c r="G119" s="120">
        <f t="shared" si="131"/>
        <v>88.240000000000023</v>
      </c>
      <c r="H119" s="47">
        <v>0.23</v>
      </c>
      <c r="I119" s="2"/>
      <c r="J119" s="29"/>
      <c r="K119" s="18"/>
      <c r="L119" s="5"/>
      <c r="M119" s="71">
        <v>1</v>
      </c>
      <c r="N119" s="71">
        <v>1</v>
      </c>
      <c r="O119" s="70">
        <v>3</v>
      </c>
      <c r="P119" s="891">
        <f t="shared" si="171"/>
        <v>5</v>
      </c>
      <c r="Q119" s="897">
        <f t="shared" si="216"/>
        <v>3</v>
      </c>
      <c r="R119" s="51">
        <f t="shared" si="217"/>
        <v>0.23</v>
      </c>
      <c r="S119" s="3"/>
      <c r="T119" s="25"/>
      <c r="U119" s="219">
        <f t="shared" si="221"/>
        <v>0</v>
      </c>
      <c r="V119" s="219" t="s">
        <v>642</v>
      </c>
      <c r="W119" s="1042">
        <f t="shared" si="178"/>
        <v>0</v>
      </c>
      <c r="X119" s="537">
        <f t="shared" si="179"/>
        <v>8817.6888888888898</v>
      </c>
      <c r="Y119" s="538">
        <f t="shared" si="218"/>
        <v>500</v>
      </c>
      <c r="Z119" s="1034">
        <f t="shared" si="181"/>
        <v>0</v>
      </c>
      <c r="AA119" s="883">
        <v>6</v>
      </c>
      <c r="AB119" s="270">
        <f t="shared" si="219"/>
        <v>4677.6888888888889</v>
      </c>
      <c r="AC119" s="566">
        <v>0.25</v>
      </c>
      <c r="AD119" s="562">
        <f t="shared" si="220"/>
        <v>4140</v>
      </c>
      <c r="AE119" s="518"/>
      <c r="AF119" s="270">
        <f t="shared" si="184"/>
        <v>0</v>
      </c>
      <c r="AG119" s="270"/>
      <c r="AH119" s="562">
        <f t="shared" si="185"/>
        <v>0</v>
      </c>
      <c r="AI119" s="270"/>
      <c r="AJ119" s="228">
        <v>0</v>
      </c>
      <c r="AK119" s="902"/>
      <c r="AL119" s="902"/>
      <c r="AM119" s="18" t="str">
        <f t="shared" si="186"/>
        <v xml:space="preserve"> </v>
      </c>
      <c r="AN119" s="747" t="str">
        <f t="shared" si="187"/>
        <v xml:space="preserve"> </v>
      </c>
      <c r="AO119" s="4" t="str">
        <f t="shared" si="188"/>
        <v xml:space="preserve"> </v>
      </c>
      <c r="AP119" s="747" t="str">
        <f t="shared" si="189"/>
        <v xml:space="preserve"> </v>
      </c>
      <c r="AQ119" s="4" t="str">
        <f t="shared" si="190"/>
        <v xml:space="preserve"> </v>
      </c>
      <c r="AR119" s="747" t="str">
        <f t="shared" si="191"/>
        <v xml:space="preserve"> </v>
      </c>
      <c r="AS119" s="4" t="str">
        <f t="shared" si="192"/>
        <v xml:space="preserve"> </v>
      </c>
      <c r="AT119" s="747" t="str">
        <f t="shared" si="193"/>
        <v xml:space="preserve"> </v>
      </c>
      <c r="AU119" s="4" t="str">
        <f t="shared" si="194"/>
        <v xml:space="preserve"> </v>
      </c>
      <c r="AV119" s="747" t="str">
        <f t="shared" si="195"/>
        <v xml:space="preserve"> </v>
      </c>
      <c r="AW119" s="4" t="str">
        <f t="shared" si="196"/>
        <v xml:space="preserve"> </v>
      </c>
      <c r="AX119" s="747" t="str">
        <f t="shared" si="197"/>
        <v xml:space="preserve"> </v>
      </c>
      <c r="AY119" s="4" t="str">
        <f t="shared" si="198"/>
        <v xml:space="preserve"> </v>
      </c>
      <c r="AZ119" s="747" t="str">
        <f t="shared" si="199"/>
        <v xml:space="preserve"> </v>
      </c>
      <c r="BA119" s="4" t="str">
        <f t="shared" si="200"/>
        <v xml:space="preserve"> </v>
      </c>
      <c r="BB119" s="747" t="str">
        <f t="shared" si="201"/>
        <v xml:space="preserve"> </v>
      </c>
      <c r="BC119" s="4" t="str">
        <f t="shared" si="202"/>
        <v xml:space="preserve"> </v>
      </c>
      <c r="BD119" s="747" t="str">
        <f t="shared" si="203"/>
        <v xml:space="preserve"> </v>
      </c>
      <c r="BE119" s="4" t="str">
        <f t="shared" si="204"/>
        <v xml:space="preserve"> </v>
      </c>
      <c r="BF119" s="747" t="str">
        <f t="shared" si="205"/>
        <v xml:space="preserve"> </v>
      </c>
      <c r="BG119" s="4" t="str">
        <f t="shared" si="206"/>
        <v xml:space="preserve"> </v>
      </c>
      <c r="BH119" s="747" t="str">
        <f t="shared" si="207"/>
        <v xml:space="preserve"> </v>
      </c>
      <c r="BI119" s="4" t="str">
        <f t="shared" si="208"/>
        <v xml:space="preserve"> </v>
      </c>
      <c r="BJ119" s="747" t="str">
        <f t="shared" si="209"/>
        <v xml:space="preserve"> </v>
      </c>
      <c r="BK119" s="4" t="str">
        <f t="shared" si="210"/>
        <v xml:space="preserve"> </v>
      </c>
      <c r="BL119" s="747" t="str">
        <f t="shared" si="211"/>
        <v xml:space="preserve"> </v>
      </c>
      <c r="BM119" s="4" t="str">
        <f t="shared" si="212"/>
        <v xml:space="preserve"> </v>
      </c>
      <c r="BN119" s="747" t="str">
        <f t="shared" si="213"/>
        <v xml:space="preserve"> </v>
      </c>
      <c r="BO119" s="4" t="str">
        <f t="shared" si="214"/>
        <v xml:space="preserve"> </v>
      </c>
      <c r="BP119" s="747" t="str">
        <f t="shared" si="215"/>
        <v xml:space="preserve"> </v>
      </c>
      <c r="BQ119" s="133" t="s">
        <v>237</v>
      </c>
      <c r="BR119" s="133"/>
      <c r="BS119" s="389"/>
      <c r="BT119" s="389"/>
      <c r="BU119" s="389"/>
      <c r="BV119" s="389"/>
      <c r="BW119" s="389"/>
      <c r="BX119" s="389"/>
      <c r="BY119" s="389"/>
      <c r="BZ119" s="389"/>
      <c r="CA119" s="389"/>
      <c r="CB119" s="163">
        <f t="shared" si="176"/>
        <v>0</v>
      </c>
      <c r="CC119" s="389"/>
      <c r="CD119" s="389"/>
      <c r="CE119" s="389"/>
      <c r="CF119" s="389"/>
      <c r="CG119" s="389"/>
      <c r="CH119" s="389"/>
      <c r="CI119" s="389"/>
      <c r="CJ119" s="389"/>
      <c r="CK119" s="389"/>
      <c r="CL119" s="389"/>
      <c r="CM119" s="389"/>
      <c r="CN119" s="389"/>
      <c r="CO119" s="389"/>
      <c r="CP119" s="389"/>
      <c r="CQ119" s="389"/>
      <c r="CR119" s="389"/>
      <c r="CS119" s="389"/>
      <c r="CT119" s="389"/>
      <c r="CU119" s="389"/>
      <c r="CV119" s="389"/>
      <c r="CW119" s="389"/>
      <c r="CX119" s="389"/>
      <c r="CY119" s="389"/>
      <c r="CZ119" s="389"/>
      <c r="DA119" s="389"/>
      <c r="DB119" s="389"/>
      <c r="DC119" s="389"/>
      <c r="DD119" s="389"/>
      <c r="DE119" s="389"/>
      <c r="DF119" s="389"/>
      <c r="DG119" s="389"/>
      <c r="DH119" s="389"/>
      <c r="DI119" s="389"/>
      <c r="DJ119" s="389"/>
      <c r="DK119" s="389"/>
      <c r="DL119" s="389"/>
      <c r="DM119" s="389"/>
      <c r="DN119" s="389"/>
      <c r="DO119" s="389"/>
      <c r="DP119" s="389"/>
      <c r="DQ119" s="389"/>
      <c r="DR119" s="389"/>
      <c r="DS119" s="389"/>
      <c r="DT119" s="389"/>
      <c r="DU119" s="389"/>
      <c r="DV119" s="389"/>
      <c r="DW119" s="389"/>
      <c r="DX119" s="389"/>
      <c r="DY119" s="389"/>
      <c r="DZ119" s="389"/>
      <c r="EA119" s="389"/>
      <c r="EB119" s="389"/>
      <c r="EC119" s="389"/>
      <c r="ED119" s="389"/>
      <c r="EE119" s="389"/>
      <c r="EF119" s="389"/>
      <c r="EG119" s="389"/>
      <c r="EH119" s="389"/>
      <c r="EI119" s="389"/>
      <c r="EJ119" s="389"/>
      <c r="EK119" s="389"/>
      <c r="EL119" s="389"/>
      <c r="EM119" s="389"/>
      <c r="EN119" s="389"/>
      <c r="EO119" s="389"/>
      <c r="EP119" s="389"/>
      <c r="EQ119" s="389"/>
      <c r="ER119" s="389"/>
      <c r="ES119" s="389"/>
      <c r="ET119" s="389"/>
      <c r="EU119" s="389"/>
      <c r="EV119" s="389"/>
      <c r="EW119" s="389"/>
      <c r="EX119" s="389"/>
      <c r="EY119" s="389"/>
      <c r="EZ119" s="389"/>
      <c r="FA119" s="389"/>
      <c r="FB119" s="389"/>
      <c r="FC119" s="389"/>
      <c r="FD119" s="389"/>
      <c r="FE119" s="389"/>
      <c r="FF119" s="389"/>
      <c r="FG119" s="389"/>
      <c r="FH119" s="389"/>
      <c r="FI119" s="389"/>
      <c r="FJ119" s="389"/>
      <c r="FK119" s="389"/>
      <c r="FL119" s="389"/>
      <c r="FM119" s="389"/>
      <c r="FN119" s="389"/>
      <c r="FO119" s="389"/>
      <c r="FP119" s="389"/>
      <c r="FQ119" s="389"/>
      <c r="FR119" s="389"/>
      <c r="FS119" s="389"/>
      <c r="FT119" s="389"/>
      <c r="FU119" s="389"/>
      <c r="FV119" s="389"/>
      <c r="FW119" s="389"/>
      <c r="FX119" s="639" t="s">
        <v>383</v>
      </c>
      <c r="FY119" s="640">
        <v>211</v>
      </c>
      <c r="FZ119" s="640">
        <v>30289347</v>
      </c>
      <c r="GA119" s="640">
        <v>55</v>
      </c>
      <c r="GB119" s="640" t="s">
        <v>798</v>
      </c>
      <c r="GC119" s="640">
        <v>16</v>
      </c>
      <c r="GD119" s="640">
        <v>1977</v>
      </c>
      <c r="GE119" s="640">
        <v>2</v>
      </c>
      <c r="GF119" s="640" t="s">
        <v>148</v>
      </c>
      <c r="GG119" s="640">
        <v>1</v>
      </c>
      <c r="GH119" s="640">
        <v>2</v>
      </c>
      <c r="GI119" s="640" t="s">
        <v>148</v>
      </c>
      <c r="GJ119" s="640">
        <v>1</v>
      </c>
      <c r="GK119" s="640" t="s">
        <v>781</v>
      </c>
      <c r="GL119" s="640" t="s">
        <v>782</v>
      </c>
      <c r="GM119" s="640">
        <v>66</v>
      </c>
      <c r="GN119" s="640" t="s">
        <v>783</v>
      </c>
      <c r="GO119" s="640">
        <v>0</v>
      </c>
      <c r="GP119" s="640">
        <v>0</v>
      </c>
      <c r="GQ119" s="640">
        <v>4</v>
      </c>
      <c r="GR119" s="640">
        <v>2</v>
      </c>
      <c r="GS119" s="640">
        <v>3</v>
      </c>
      <c r="GT119" s="640" t="s">
        <v>783</v>
      </c>
      <c r="GU119" s="640" t="s">
        <v>783</v>
      </c>
      <c r="GV119" s="640" t="s">
        <v>783</v>
      </c>
      <c r="GW119" s="640" t="s">
        <v>783</v>
      </c>
      <c r="GX119" s="640" t="s">
        <v>783</v>
      </c>
      <c r="GY119" s="640">
        <v>1649</v>
      </c>
      <c r="GZ119" s="640">
        <v>0.08</v>
      </c>
      <c r="HA119" s="640">
        <v>5</v>
      </c>
      <c r="HB119" s="640" t="s">
        <v>783</v>
      </c>
      <c r="HC119" s="640" t="s">
        <v>782</v>
      </c>
      <c r="HD119" s="640">
        <v>75</v>
      </c>
      <c r="HE119" s="640" t="s">
        <v>783</v>
      </c>
      <c r="HF119" s="640">
        <v>0</v>
      </c>
      <c r="HG119" s="640" t="s">
        <v>783</v>
      </c>
      <c r="HH119" s="640">
        <v>0</v>
      </c>
      <c r="HI119" s="640">
        <v>1</v>
      </c>
      <c r="HJ119" s="640">
        <v>40</v>
      </c>
      <c r="HK119" s="640" t="s">
        <v>784</v>
      </c>
      <c r="HL119" s="640" t="s">
        <v>785</v>
      </c>
      <c r="HM119" s="640" t="s">
        <v>783</v>
      </c>
      <c r="HN119" s="640" t="s">
        <v>783</v>
      </c>
      <c r="HO119" s="640" t="s">
        <v>783</v>
      </c>
      <c r="HP119" s="640" t="s">
        <v>783</v>
      </c>
      <c r="HQ119" s="640" t="s">
        <v>783</v>
      </c>
      <c r="HR119" s="640">
        <v>3978975</v>
      </c>
      <c r="HS119" s="640" t="s">
        <v>783</v>
      </c>
      <c r="HT119" s="640" t="s">
        <v>786</v>
      </c>
      <c r="HU119" s="640" t="s">
        <v>787</v>
      </c>
      <c r="HV119" s="640">
        <v>4</v>
      </c>
      <c r="HW119" s="640">
        <v>2014</v>
      </c>
      <c r="HX119" s="640">
        <v>63</v>
      </c>
      <c r="HY119" s="640">
        <v>0</v>
      </c>
      <c r="HZ119" s="640">
        <v>422</v>
      </c>
      <c r="IA119" s="641">
        <v>41697.500081018516</v>
      </c>
      <c r="IB119" s="640" t="s">
        <v>788</v>
      </c>
      <c r="IC119" s="640">
        <v>3974497</v>
      </c>
      <c r="ID119" s="640">
        <v>2014</v>
      </c>
      <c r="IE119" s="640">
        <v>1712</v>
      </c>
      <c r="IF119" s="640" t="s">
        <v>783</v>
      </c>
      <c r="IG119" s="640" t="s">
        <v>783</v>
      </c>
      <c r="IH119" s="640" t="s">
        <v>783</v>
      </c>
      <c r="II119" s="640" t="s">
        <v>783</v>
      </c>
      <c r="IJ119" s="640" t="s">
        <v>783</v>
      </c>
      <c r="IK119" s="640" t="s">
        <v>783</v>
      </c>
      <c r="IL119" s="640" t="s">
        <v>783</v>
      </c>
      <c r="IM119" s="640" t="s">
        <v>783</v>
      </c>
      <c r="IN119" s="640" t="s">
        <v>783</v>
      </c>
      <c r="IO119" s="640">
        <v>1649</v>
      </c>
      <c r="IP119" s="641">
        <v>37477.354571759257</v>
      </c>
      <c r="IQ119" s="640">
        <v>2</v>
      </c>
      <c r="IR119" s="640" t="s">
        <v>793</v>
      </c>
      <c r="IS119" s="640">
        <v>3</v>
      </c>
      <c r="IT119" s="642">
        <v>41275</v>
      </c>
      <c r="IU119" s="640" t="s">
        <v>783</v>
      </c>
      <c r="IV119" s="640" t="s">
        <v>783</v>
      </c>
      <c r="IW119" s="640" t="s">
        <v>783</v>
      </c>
      <c r="IX119" s="640" t="s">
        <v>781</v>
      </c>
      <c r="IY119" s="640">
        <v>40</v>
      </c>
      <c r="IZ119" s="640" t="s">
        <v>794</v>
      </c>
      <c r="JA119" s="640" t="s">
        <v>783</v>
      </c>
      <c r="JB119" s="640" t="s">
        <v>783</v>
      </c>
      <c r="JC119" s="640" t="s">
        <v>783</v>
      </c>
      <c r="JD119" s="640">
        <v>329509</v>
      </c>
      <c r="JE119" s="640" t="s">
        <v>783</v>
      </c>
      <c r="JF119" s="640" t="s">
        <v>783</v>
      </c>
      <c r="JG119" s="640" t="s">
        <v>804</v>
      </c>
      <c r="JH119" s="640">
        <v>55</v>
      </c>
      <c r="JI119" s="640" t="s">
        <v>783</v>
      </c>
      <c r="JJ119" s="640" t="s">
        <v>783</v>
      </c>
      <c r="JK119" s="640" t="s">
        <v>783</v>
      </c>
      <c r="JL119" s="640" t="s">
        <v>796</v>
      </c>
      <c r="JM119" s="640">
        <v>4</v>
      </c>
      <c r="JN119" s="640">
        <v>3</v>
      </c>
      <c r="JO119" s="640" t="s">
        <v>783</v>
      </c>
      <c r="JP119" s="640">
        <v>10711928</v>
      </c>
      <c r="JQ119" s="640">
        <v>2011</v>
      </c>
      <c r="JR119" s="640">
        <v>3</v>
      </c>
      <c r="JS119" s="640" t="s">
        <v>783</v>
      </c>
      <c r="JT119" s="640" t="s">
        <v>783</v>
      </c>
      <c r="JU119" s="640" t="s">
        <v>905</v>
      </c>
      <c r="JV119" s="643">
        <v>444.68843299999997</v>
      </c>
      <c r="JW119">
        <f>SUM(JV114:JV119)</f>
        <v>24158.357092000002</v>
      </c>
      <c r="JX119" s="225">
        <v>4.5754464189393946</v>
      </c>
    </row>
    <row r="120" spans="1:284" ht="16" thickBot="1">
      <c r="A120" s="905" t="s">
        <v>5</v>
      </c>
      <c r="B120" s="79">
        <f t="shared" si="177"/>
        <v>4</v>
      </c>
      <c r="C120" s="871" t="s">
        <v>131</v>
      </c>
      <c r="D120" s="249" t="s">
        <v>135</v>
      </c>
      <c r="E120" s="103" t="s">
        <v>235</v>
      </c>
      <c r="F120" s="888">
        <v>0.06</v>
      </c>
      <c r="G120" s="120">
        <f t="shared" si="131"/>
        <v>88.300000000000026</v>
      </c>
      <c r="H120" s="49">
        <v>0.06</v>
      </c>
      <c r="I120" s="2"/>
      <c r="J120" s="29"/>
      <c r="K120" s="18"/>
      <c r="L120" s="5"/>
      <c r="M120" s="71">
        <v>1</v>
      </c>
      <c r="N120" s="71">
        <v>1</v>
      </c>
      <c r="O120" s="70">
        <v>3</v>
      </c>
      <c r="P120" s="891">
        <f t="shared" si="171"/>
        <v>5</v>
      </c>
      <c r="Q120" s="897">
        <f t="shared" si="216"/>
        <v>3</v>
      </c>
      <c r="R120" s="51">
        <f t="shared" si="217"/>
        <v>0.06</v>
      </c>
      <c r="S120" s="3"/>
      <c r="T120" s="25"/>
      <c r="U120" s="219">
        <f t="shared" si="221"/>
        <v>0</v>
      </c>
      <c r="V120" s="219" t="s">
        <v>642</v>
      </c>
      <c r="W120" s="1042">
        <f t="shared" si="178"/>
        <v>0</v>
      </c>
      <c r="X120" s="537">
        <f t="shared" si="179"/>
        <v>0</v>
      </c>
      <c r="Y120" s="538">
        <f t="shared" si="218"/>
        <v>0</v>
      </c>
      <c r="Z120" s="1034">
        <f t="shared" si="181"/>
        <v>0</v>
      </c>
      <c r="AA120" s="883"/>
      <c r="AB120" s="270">
        <f t="shared" si="219"/>
        <v>0</v>
      </c>
      <c r="AC120" s="553"/>
      <c r="AD120" s="562">
        <f t="shared" si="220"/>
        <v>0</v>
      </c>
      <c r="AE120" s="518"/>
      <c r="AF120" s="270">
        <f t="shared" si="184"/>
        <v>0</v>
      </c>
      <c r="AG120" s="270"/>
      <c r="AH120" s="562">
        <f t="shared" si="185"/>
        <v>0</v>
      </c>
      <c r="AI120" s="270"/>
      <c r="AJ120" s="228">
        <v>0</v>
      </c>
      <c r="AK120" s="902"/>
      <c r="AL120" s="902"/>
      <c r="AM120" s="18" t="str">
        <f t="shared" si="186"/>
        <v xml:space="preserve"> </v>
      </c>
      <c r="AN120" s="747" t="str">
        <f t="shared" si="187"/>
        <v xml:space="preserve"> </v>
      </c>
      <c r="AO120" s="4" t="str">
        <f t="shared" si="188"/>
        <v xml:space="preserve"> </v>
      </c>
      <c r="AP120" s="747" t="str">
        <f t="shared" si="189"/>
        <v xml:space="preserve"> </v>
      </c>
      <c r="AQ120" s="4" t="str">
        <f t="shared" si="190"/>
        <v xml:space="preserve"> </v>
      </c>
      <c r="AR120" s="747" t="str">
        <f t="shared" si="191"/>
        <v xml:space="preserve"> </v>
      </c>
      <c r="AS120" s="4" t="str">
        <f t="shared" si="192"/>
        <v xml:space="preserve"> </v>
      </c>
      <c r="AT120" s="747" t="str">
        <f t="shared" si="193"/>
        <v xml:space="preserve"> </v>
      </c>
      <c r="AU120" s="4" t="str">
        <f t="shared" si="194"/>
        <v xml:space="preserve"> </v>
      </c>
      <c r="AV120" s="747" t="str">
        <f t="shared" si="195"/>
        <v xml:space="preserve"> </v>
      </c>
      <c r="AW120" s="4" t="str">
        <f t="shared" si="196"/>
        <v xml:space="preserve"> </v>
      </c>
      <c r="AX120" s="747" t="str">
        <f t="shared" si="197"/>
        <v xml:space="preserve"> </v>
      </c>
      <c r="AY120" s="4" t="str">
        <f t="shared" si="198"/>
        <v xml:space="preserve"> </v>
      </c>
      <c r="AZ120" s="747" t="str">
        <f t="shared" si="199"/>
        <v xml:space="preserve"> </v>
      </c>
      <c r="BA120" s="4" t="str">
        <f t="shared" si="200"/>
        <v xml:space="preserve"> </v>
      </c>
      <c r="BB120" s="747" t="str">
        <f t="shared" si="201"/>
        <v xml:space="preserve"> </v>
      </c>
      <c r="BC120" s="4" t="str">
        <f t="shared" si="202"/>
        <v xml:space="preserve"> </v>
      </c>
      <c r="BD120" s="747" t="str">
        <f t="shared" si="203"/>
        <v xml:space="preserve"> </v>
      </c>
      <c r="BE120" s="4" t="str">
        <f t="shared" si="204"/>
        <v xml:space="preserve"> </v>
      </c>
      <c r="BF120" s="747" t="str">
        <f t="shared" si="205"/>
        <v xml:space="preserve"> </v>
      </c>
      <c r="BG120" s="4" t="str">
        <f t="shared" si="206"/>
        <v xml:space="preserve"> </v>
      </c>
      <c r="BH120" s="747" t="str">
        <f t="shared" si="207"/>
        <v xml:space="preserve"> </v>
      </c>
      <c r="BI120" s="4" t="str">
        <f t="shared" si="208"/>
        <v xml:space="preserve"> </v>
      </c>
      <c r="BJ120" s="747" t="str">
        <f t="shared" si="209"/>
        <v xml:space="preserve"> </v>
      </c>
      <c r="BK120" s="4" t="str">
        <f t="shared" si="210"/>
        <v xml:space="preserve"> </v>
      </c>
      <c r="BL120" s="747" t="str">
        <f t="shared" si="211"/>
        <v xml:space="preserve"> </v>
      </c>
      <c r="BM120" s="4" t="str">
        <f t="shared" si="212"/>
        <v xml:space="preserve"> </v>
      </c>
      <c r="BN120" s="747" t="str">
        <f t="shared" si="213"/>
        <v xml:space="preserve"> </v>
      </c>
      <c r="BO120" s="4" t="str">
        <f t="shared" si="214"/>
        <v xml:space="preserve"> </v>
      </c>
      <c r="BP120" s="747" t="str">
        <f t="shared" si="215"/>
        <v xml:space="preserve"> </v>
      </c>
      <c r="BQ120" s="133"/>
      <c r="BR120" s="133"/>
      <c r="BS120" s="389"/>
      <c r="BT120" s="389"/>
      <c r="BU120" s="389"/>
      <c r="BV120" s="389"/>
      <c r="BW120" s="389"/>
      <c r="BX120" s="389"/>
      <c r="BY120" s="389"/>
      <c r="BZ120" s="389"/>
      <c r="CA120" s="389"/>
      <c r="CB120" s="163">
        <f t="shared" si="176"/>
        <v>0</v>
      </c>
      <c r="CC120" s="389"/>
      <c r="CD120" s="389"/>
      <c r="CE120" s="389"/>
      <c r="CF120" s="389"/>
      <c r="CG120" s="389"/>
      <c r="CH120" s="389"/>
      <c r="CI120" s="389"/>
      <c r="CJ120" s="389"/>
      <c r="CK120" s="389"/>
      <c r="CL120" s="389"/>
      <c r="CM120" s="389"/>
      <c r="CN120" s="389"/>
      <c r="CO120" s="389"/>
      <c r="CP120" s="389"/>
      <c r="CQ120" s="389"/>
      <c r="CR120" s="389"/>
      <c r="CS120" s="389"/>
      <c r="CT120" s="389"/>
      <c r="CU120" s="389"/>
      <c r="CV120" s="389"/>
      <c r="CW120" s="389"/>
      <c r="CX120" s="389"/>
      <c r="CY120" s="389"/>
      <c r="CZ120" s="389"/>
      <c r="DA120" s="389"/>
      <c r="DB120" s="389"/>
      <c r="DC120" s="389"/>
      <c r="DD120" s="389"/>
      <c r="DE120" s="389"/>
      <c r="DF120" s="389"/>
      <c r="DG120" s="389"/>
      <c r="DH120" s="389"/>
      <c r="DI120" s="389"/>
      <c r="DJ120" s="389"/>
      <c r="DK120" s="389"/>
      <c r="DL120" s="389"/>
      <c r="DM120" s="389"/>
      <c r="DN120" s="389"/>
      <c r="DO120" s="389"/>
      <c r="DP120" s="389"/>
      <c r="DQ120" s="389"/>
      <c r="DR120" s="389"/>
      <c r="DS120" s="389"/>
      <c r="DT120" s="389"/>
      <c r="DU120" s="389"/>
      <c r="DV120" s="389"/>
      <c r="DW120" s="389"/>
      <c r="DX120" s="389"/>
      <c r="DY120" s="389"/>
      <c r="DZ120" s="389"/>
      <c r="EA120" s="389"/>
      <c r="EB120" s="389"/>
      <c r="EC120" s="389"/>
      <c r="ED120" s="389"/>
      <c r="EE120" s="389"/>
      <c r="EF120" s="389"/>
      <c r="EG120" s="389"/>
      <c r="EH120" s="389"/>
      <c r="EI120" s="389"/>
      <c r="EJ120" s="389"/>
      <c r="EK120" s="389"/>
      <c r="EL120" s="389"/>
      <c r="EM120" s="389"/>
      <c r="EN120" s="389"/>
      <c r="EO120" s="389"/>
      <c r="EP120" s="389"/>
      <c r="EQ120" s="389"/>
      <c r="ER120" s="389"/>
      <c r="ES120" s="389"/>
      <c r="ET120" s="389"/>
      <c r="EU120" s="389"/>
      <c r="EV120" s="389"/>
      <c r="EW120" s="389"/>
      <c r="EX120" s="389"/>
      <c r="EY120" s="389"/>
      <c r="EZ120" s="389"/>
      <c r="FA120" s="389"/>
      <c r="FB120" s="389"/>
      <c r="FC120" s="389"/>
      <c r="FD120" s="389"/>
      <c r="FE120" s="389"/>
      <c r="FF120" s="389"/>
      <c r="FG120" s="389"/>
      <c r="FH120" s="389"/>
      <c r="FI120" s="389"/>
      <c r="FJ120" s="389"/>
      <c r="FK120" s="389"/>
      <c r="FL120" s="389"/>
      <c r="FM120" s="389"/>
      <c r="FN120" s="389"/>
      <c r="FO120" s="389"/>
      <c r="FP120" s="389"/>
      <c r="FQ120" s="389"/>
      <c r="FR120" s="389"/>
      <c r="FS120" s="389"/>
      <c r="FT120" s="389"/>
      <c r="FU120" s="389"/>
      <c r="FV120" s="389"/>
      <c r="FW120" s="389"/>
      <c r="FX120" s="666" t="s">
        <v>491</v>
      </c>
      <c r="FY120" s="667">
        <v>39</v>
      </c>
      <c r="FZ120" s="667">
        <v>30289597</v>
      </c>
      <c r="GA120" s="667">
        <v>55</v>
      </c>
      <c r="GB120" s="667" t="s">
        <v>798</v>
      </c>
      <c r="GC120" s="667">
        <v>16</v>
      </c>
      <c r="GD120" s="667">
        <v>1971</v>
      </c>
      <c r="GE120" s="667">
        <v>0</v>
      </c>
      <c r="GF120" s="667" t="s">
        <v>792</v>
      </c>
      <c r="GG120" s="667">
        <v>0</v>
      </c>
      <c r="GH120" s="667">
        <v>0</v>
      </c>
      <c r="GI120" s="667" t="s">
        <v>792</v>
      </c>
      <c r="GJ120" s="667">
        <v>0</v>
      </c>
      <c r="GK120" s="667" t="s">
        <v>781</v>
      </c>
      <c r="GL120" s="667" t="s">
        <v>782</v>
      </c>
      <c r="GM120" s="667">
        <v>50</v>
      </c>
      <c r="GN120" s="667" t="s">
        <v>783</v>
      </c>
      <c r="GO120" s="667">
        <v>0</v>
      </c>
      <c r="GP120" s="667">
        <v>0</v>
      </c>
      <c r="GQ120" s="667">
        <v>4</v>
      </c>
      <c r="GR120" s="667">
        <v>2</v>
      </c>
      <c r="GS120" s="667">
        <v>10</v>
      </c>
      <c r="GT120" s="667" t="s">
        <v>783</v>
      </c>
      <c r="GU120" s="667" t="s">
        <v>783</v>
      </c>
      <c r="GV120" s="667" t="s">
        <v>783</v>
      </c>
      <c r="GW120" s="667" t="s">
        <v>783</v>
      </c>
      <c r="GX120" s="667" t="s">
        <v>783</v>
      </c>
      <c r="GY120" s="667">
        <v>1649</v>
      </c>
      <c r="GZ120" s="667">
        <v>0.24</v>
      </c>
      <c r="HA120" s="667">
        <v>5</v>
      </c>
      <c r="HB120" s="667" t="s">
        <v>783</v>
      </c>
      <c r="HC120" s="667" t="s">
        <v>782</v>
      </c>
      <c r="HD120" s="667">
        <v>15</v>
      </c>
      <c r="HE120" s="667" t="s">
        <v>783</v>
      </c>
      <c r="HF120" s="667">
        <v>0</v>
      </c>
      <c r="HG120" s="667" t="s">
        <v>783</v>
      </c>
      <c r="HH120" s="667">
        <v>0</v>
      </c>
      <c r="HI120" s="667">
        <v>1</v>
      </c>
      <c r="HJ120" s="667">
        <v>45</v>
      </c>
      <c r="HK120" s="667" t="s">
        <v>784</v>
      </c>
      <c r="HL120" s="667" t="s">
        <v>785</v>
      </c>
      <c r="HM120" s="667" t="s">
        <v>783</v>
      </c>
      <c r="HN120" s="667" t="s">
        <v>783</v>
      </c>
      <c r="HO120" s="667" t="s">
        <v>783</v>
      </c>
      <c r="HP120" s="667" t="s">
        <v>783</v>
      </c>
      <c r="HQ120" s="667" t="s">
        <v>783</v>
      </c>
      <c r="HR120" s="667">
        <v>3978916</v>
      </c>
      <c r="HS120" s="667" t="s">
        <v>783</v>
      </c>
      <c r="HT120" s="667" t="s">
        <v>786</v>
      </c>
      <c r="HU120" s="667" t="s">
        <v>787</v>
      </c>
      <c r="HV120" s="667">
        <v>4</v>
      </c>
      <c r="HW120" s="667">
        <v>2014</v>
      </c>
      <c r="HX120" s="667">
        <v>63</v>
      </c>
      <c r="HY120" s="667">
        <v>0</v>
      </c>
      <c r="HZ120" s="667">
        <v>1267</v>
      </c>
      <c r="IA120" s="668">
        <v>41697.500081018516</v>
      </c>
      <c r="IB120" s="667" t="s">
        <v>788</v>
      </c>
      <c r="IC120" s="667">
        <v>3974438</v>
      </c>
      <c r="ID120" s="667">
        <v>2014</v>
      </c>
      <c r="IE120" s="667">
        <v>1712</v>
      </c>
      <c r="IF120" s="667" t="s">
        <v>783</v>
      </c>
      <c r="IG120" s="667" t="s">
        <v>783</v>
      </c>
      <c r="IH120" s="667" t="s">
        <v>783</v>
      </c>
      <c r="II120" s="667" t="s">
        <v>783</v>
      </c>
      <c r="IJ120" s="667" t="s">
        <v>783</v>
      </c>
      <c r="IK120" s="667" t="s">
        <v>783</v>
      </c>
      <c r="IL120" s="667" t="s">
        <v>783</v>
      </c>
      <c r="IM120" s="667" t="s">
        <v>783</v>
      </c>
      <c r="IN120" s="667" t="s">
        <v>783</v>
      </c>
      <c r="IO120" s="667">
        <v>1649</v>
      </c>
      <c r="IP120" s="668">
        <v>37477.354571759257</v>
      </c>
      <c r="IQ120" s="667">
        <v>2</v>
      </c>
      <c r="IR120" s="667" t="s">
        <v>793</v>
      </c>
      <c r="IS120" s="667">
        <v>10</v>
      </c>
      <c r="IT120" s="669">
        <v>41275</v>
      </c>
      <c r="IU120" s="667" t="s">
        <v>783</v>
      </c>
      <c r="IV120" s="667" t="s">
        <v>783</v>
      </c>
      <c r="IW120" s="667" t="s">
        <v>783</v>
      </c>
      <c r="IX120" s="667" t="s">
        <v>781</v>
      </c>
      <c r="IY120" s="667">
        <v>45</v>
      </c>
      <c r="IZ120" s="667" t="s">
        <v>789</v>
      </c>
      <c r="JA120" s="667" t="s">
        <v>783</v>
      </c>
      <c r="JB120" s="667" t="s">
        <v>783</v>
      </c>
      <c r="JC120" s="667" t="s">
        <v>783</v>
      </c>
      <c r="JD120" s="667">
        <v>329511</v>
      </c>
      <c r="JE120" s="667" t="s">
        <v>783</v>
      </c>
      <c r="JF120" s="667" t="s">
        <v>783</v>
      </c>
      <c r="JG120" s="667" t="s">
        <v>815</v>
      </c>
      <c r="JH120" s="667">
        <v>55</v>
      </c>
      <c r="JI120" s="667" t="s">
        <v>783</v>
      </c>
      <c r="JJ120" s="667" t="s">
        <v>783</v>
      </c>
      <c r="JK120" s="667" t="s">
        <v>783</v>
      </c>
      <c r="JL120" s="667" t="s">
        <v>790</v>
      </c>
      <c r="JM120" s="667">
        <v>4</v>
      </c>
      <c r="JN120" s="667">
        <v>3</v>
      </c>
      <c r="JO120" s="667" t="s">
        <v>783</v>
      </c>
      <c r="JP120" s="667" t="s">
        <v>783</v>
      </c>
      <c r="JQ120" s="667" t="s">
        <v>783</v>
      </c>
      <c r="JR120" s="667" t="s">
        <v>783</v>
      </c>
      <c r="JS120" s="667" t="s">
        <v>783</v>
      </c>
      <c r="JT120" s="667" t="s">
        <v>783</v>
      </c>
      <c r="JU120" s="667" t="s">
        <v>906</v>
      </c>
      <c r="JV120" s="670">
        <v>1240.5072170000001</v>
      </c>
      <c r="JW120">
        <f>JV120</f>
        <v>1240.5072170000001</v>
      </c>
      <c r="JX120" s="225">
        <v>0.23494454867424244</v>
      </c>
    </row>
    <row r="121" spans="1:284" ht="16" thickBot="1">
      <c r="A121" s="905" t="s">
        <v>5</v>
      </c>
      <c r="B121" s="79">
        <f t="shared" si="177"/>
        <v>4</v>
      </c>
      <c r="C121" s="871" t="s">
        <v>125</v>
      </c>
      <c r="D121" s="249" t="s">
        <v>185</v>
      </c>
      <c r="E121" s="103" t="s">
        <v>197</v>
      </c>
      <c r="F121" s="888">
        <v>0.12</v>
      </c>
      <c r="G121" s="120">
        <f t="shared" si="131"/>
        <v>88.42000000000003</v>
      </c>
      <c r="H121" s="47">
        <v>0.12</v>
      </c>
      <c r="I121" s="2"/>
      <c r="J121" s="29"/>
      <c r="K121" s="18"/>
      <c r="L121" s="5"/>
      <c r="M121" s="71">
        <v>1</v>
      </c>
      <c r="N121" s="71">
        <v>1</v>
      </c>
      <c r="O121" s="70">
        <v>3</v>
      </c>
      <c r="P121" s="891">
        <f t="shared" si="171"/>
        <v>5</v>
      </c>
      <c r="Q121" s="897">
        <f t="shared" si="216"/>
        <v>3</v>
      </c>
      <c r="R121" s="51">
        <f t="shared" si="217"/>
        <v>0.12</v>
      </c>
      <c r="S121" s="3"/>
      <c r="T121" s="25"/>
      <c r="U121" s="219">
        <f t="shared" si="221"/>
        <v>0</v>
      </c>
      <c r="V121" s="1285" t="s">
        <v>642</v>
      </c>
      <c r="W121" s="1042">
        <f t="shared" si="178"/>
        <v>0</v>
      </c>
      <c r="X121" s="537">
        <f t="shared" si="179"/>
        <v>0</v>
      </c>
      <c r="Y121" s="538">
        <f t="shared" si="218"/>
        <v>0</v>
      </c>
      <c r="Z121" s="1034">
        <f t="shared" si="181"/>
        <v>0</v>
      </c>
      <c r="AA121" s="883"/>
      <c r="AB121" s="270">
        <f t="shared" si="219"/>
        <v>0</v>
      </c>
      <c r="AC121" s="553"/>
      <c r="AD121" s="562">
        <f t="shared" si="220"/>
        <v>0</v>
      </c>
      <c r="AE121" s="518"/>
      <c r="AF121" s="270">
        <f t="shared" si="184"/>
        <v>0</v>
      </c>
      <c r="AG121" s="270"/>
      <c r="AH121" s="562">
        <f t="shared" si="185"/>
        <v>0</v>
      </c>
      <c r="AI121" s="270"/>
      <c r="AJ121" s="228">
        <v>0</v>
      </c>
      <c r="AK121" s="902"/>
      <c r="AL121" s="902"/>
      <c r="AM121" s="18" t="str">
        <f t="shared" si="186"/>
        <v xml:space="preserve"> </v>
      </c>
      <c r="AN121" s="747" t="str">
        <f t="shared" si="187"/>
        <v xml:space="preserve"> </v>
      </c>
      <c r="AO121" s="4" t="str">
        <f t="shared" si="188"/>
        <v xml:space="preserve"> </v>
      </c>
      <c r="AP121" s="747" t="str">
        <f t="shared" si="189"/>
        <v xml:space="preserve"> </v>
      </c>
      <c r="AQ121" s="4" t="str">
        <f t="shared" si="190"/>
        <v xml:space="preserve"> </v>
      </c>
      <c r="AR121" s="747" t="str">
        <f t="shared" si="191"/>
        <v xml:space="preserve"> </v>
      </c>
      <c r="AS121" s="4" t="str">
        <f t="shared" si="192"/>
        <v xml:space="preserve"> </v>
      </c>
      <c r="AT121" s="747" t="str">
        <f t="shared" si="193"/>
        <v xml:space="preserve"> </v>
      </c>
      <c r="AU121" s="4" t="str">
        <f t="shared" si="194"/>
        <v xml:space="preserve"> </v>
      </c>
      <c r="AV121" s="747" t="str">
        <f t="shared" si="195"/>
        <v xml:space="preserve"> </v>
      </c>
      <c r="AW121" s="4" t="str">
        <f t="shared" si="196"/>
        <v xml:space="preserve"> </v>
      </c>
      <c r="AX121" s="747" t="str">
        <f t="shared" si="197"/>
        <v xml:space="preserve"> </v>
      </c>
      <c r="AY121" s="4" t="str">
        <f t="shared" si="198"/>
        <v xml:space="preserve"> </v>
      </c>
      <c r="AZ121" s="747" t="str">
        <f t="shared" si="199"/>
        <v xml:space="preserve"> </v>
      </c>
      <c r="BA121" s="4" t="str">
        <f t="shared" si="200"/>
        <v xml:space="preserve"> </v>
      </c>
      <c r="BB121" s="747" t="str">
        <f t="shared" si="201"/>
        <v xml:space="preserve"> </v>
      </c>
      <c r="BC121" s="4" t="str">
        <f t="shared" si="202"/>
        <v xml:space="preserve"> </v>
      </c>
      <c r="BD121" s="747" t="str">
        <f t="shared" si="203"/>
        <v xml:space="preserve"> </v>
      </c>
      <c r="BE121" s="4" t="str">
        <f t="shared" si="204"/>
        <v xml:space="preserve"> </v>
      </c>
      <c r="BF121" s="747" t="str">
        <f t="shared" si="205"/>
        <v xml:space="preserve"> </v>
      </c>
      <c r="BG121" s="4" t="str">
        <f t="shared" si="206"/>
        <v xml:space="preserve"> </v>
      </c>
      <c r="BH121" s="747" t="str">
        <f t="shared" si="207"/>
        <v xml:space="preserve"> </v>
      </c>
      <c r="BI121" s="4" t="str">
        <f t="shared" si="208"/>
        <v xml:space="preserve"> </v>
      </c>
      <c r="BJ121" s="747" t="str">
        <f t="shared" si="209"/>
        <v xml:space="preserve"> </v>
      </c>
      <c r="BK121" s="4" t="str">
        <f t="shared" si="210"/>
        <v xml:space="preserve"> </v>
      </c>
      <c r="BL121" s="747" t="str">
        <f t="shared" si="211"/>
        <v xml:space="preserve"> </v>
      </c>
      <c r="BM121" s="4" t="str">
        <f t="shared" si="212"/>
        <v xml:space="preserve"> </v>
      </c>
      <c r="BN121" s="747" t="str">
        <f t="shared" si="213"/>
        <v xml:space="preserve"> </v>
      </c>
      <c r="BO121" s="4" t="str">
        <f t="shared" si="214"/>
        <v xml:space="preserve"> </v>
      </c>
      <c r="BP121" s="747" t="str">
        <f t="shared" si="215"/>
        <v xml:space="preserve"> </v>
      </c>
      <c r="BQ121" s="133"/>
      <c r="BR121" s="133"/>
      <c r="BS121" s="389"/>
      <c r="BT121" s="389"/>
      <c r="BU121" s="389"/>
      <c r="BV121" s="389"/>
      <c r="BW121" s="389"/>
      <c r="BX121" s="389"/>
      <c r="BY121" s="389"/>
      <c r="BZ121" s="389"/>
      <c r="CA121" s="389"/>
      <c r="CB121" s="163">
        <f t="shared" si="176"/>
        <v>0</v>
      </c>
      <c r="CC121" s="389"/>
      <c r="CD121" s="389"/>
      <c r="CE121" s="389"/>
      <c r="CF121" s="389"/>
      <c r="CG121" s="389"/>
      <c r="CH121" s="389"/>
      <c r="CI121" s="389"/>
      <c r="CJ121" s="389"/>
      <c r="CK121" s="389"/>
      <c r="CL121" s="389"/>
      <c r="CM121" s="389"/>
      <c r="CN121" s="389"/>
      <c r="CO121" s="389"/>
      <c r="CP121" s="389"/>
      <c r="CQ121" s="389"/>
      <c r="CR121" s="389"/>
      <c r="CS121" s="389"/>
      <c r="CT121" s="389"/>
      <c r="CU121" s="389"/>
      <c r="CV121" s="389"/>
      <c r="CW121" s="389"/>
      <c r="CX121" s="389"/>
      <c r="CY121" s="389"/>
      <c r="CZ121" s="389"/>
      <c r="DA121" s="389"/>
      <c r="DB121" s="389"/>
      <c r="DC121" s="389"/>
      <c r="DD121" s="389"/>
      <c r="DE121" s="389"/>
      <c r="DF121" s="389"/>
      <c r="DG121" s="389"/>
      <c r="DH121" s="389"/>
      <c r="DI121" s="389"/>
      <c r="DJ121" s="389"/>
      <c r="DK121" s="389"/>
      <c r="DL121" s="389"/>
      <c r="DM121" s="389"/>
      <c r="DN121" s="389"/>
      <c r="DO121" s="389"/>
      <c r="DP121" s="389"/>
      <c r="DQ121" s="389"/>
      <c r="DR121" s="389"/>
      <c r="DS121" s="389"/>
      <c r="DT121" s="389"/>
      <c r="DU121" s="389"/>
      <c r="DV121" s="389"/>
      <c r="DW121" s="389"/>
      <c r="DX121" s="389"/>
      <c r="DY121" s="389"/>
      <c r="DZ121" s="389"/>
      <c r="EA121" s="389"/>
      <c r="EB121" s="389"/>
      <c r="EC121" s="389"/>
      <c r="ED121" s="389"/>
      <c r="EE121" s="389"/>
      <c r="EF121" s="389"/>
      <c r="EG121" s="389"/>
      <c r="EH121" s="389"/>
      <c r="EI121" s="389"/>
      <c r="EJ121" s="389"/>
      <c r="EK121" s="389"/>
      <c r="EL121" s="389"/>
      <c r="EM121" s="389"/>
      <c r="EN121" s="389"/>
      <c r="EO121" s="389"/>
      <c r="EP121" s="389"/>
      <c r="EQ121" s="389"/>
      <c r="ER121" s="389"/>
      <c r="ES121" s="389"/>
      <c r="ET121" s="389"/>
      <c r="EU121" s="389"/>
      <c r="EV121" s="389"/>
      <c r="EW121" s="389"/>
      <c r="EX121" s="389"/>
      <c r="EY121" s="389"/>
      <c r="EZ121" s="389"/>
      <c r="FA121" s="389"/>
      <c r="FB121" s="389"/>
      <c r="FC121" s="389"/>
      <c r="FD121" s="389"/>
      <c r="FE121" s="389"/>
      <c r="FF121" s="389"/>
      <c r="FG121" s="389"/>
      <c r="FH121" s="389"/>
      <c r="FI121" s="389"/>
      <c r="FJ121" s="389"/>
      <c r="FK121" s="389"/>
      <c r="FL121" s="389"/>
      <c r="FM121" s="389"/>
      <c r="FN121" s="389"/>
      <c r="FO121" s="389"/>
      <c r="FP121" s="389"/>
      <c r="FQ121" s="389"/>
      <c r="FR121" s="389"/>
      <c r="FS121" s="389"/>
      <c r="FT121" s="389"/>
      <c r="FU121" s="389"/>
      <c r="FV121" s="389"/>
      <c r="FW121" s="389"/>
      <c r="FX121" s="650" t="s">
        <v>491</v>
      </c>
      <c r="FY121" s="651"/>
      <c r="FZ121" s="651"/>
      <c r="GA121" s="651"/>
      <c r="GB121" s="651"/>
      <c r="GC121" s="651"/>
      <c r="GD121" s="651"/>
      <c r="GE121" s="651"/>
      <c r="GF121" s="651"/>
      <c r="GG121" s="651"/>
      <c r="GH121" s="651"/>
      <c r="GI121" s="651"/>
      <c r="GJ121" s="651"/>
      <c r="GK121" s="651"/>
      <c r="GL121" s="651"/>
      <c r="GM121" s="651"/>
      <c r="GN121" s="651"/>
      <c r="GO121" s="651"/>
      <c r="GP121" s="651"/>
      <c r="GQ121" s="651"/>
      <c r="GR121" s="651"/>
      <c r="GS121" s="651"/>
      <c r="GT121" s="651"/>
      <c r="GU121" s="651"/>
      <c r="GV121" s="651"/>
      <c r="GW121" s="651"/>
      <c r="GX121" s="651"/>
      <c r="GY121" s="651"/>
      <c r="GZ121" s="651"/>
      <c r="HA121" s="651"/>
      <c r="HB121" s="651"/>
      <c r="HC121" s="651"/>
      <c r="HD121" s="651"/>
      <c r="HE121" s="651"/>
      <c r="HF121" s="651"/>
      <c r="HG121" s="651"/>
      <c r="HH121" s="651"/>
      <c r="HI121" s="651"/>
      <c r="HJ121" s="651"/>
      <c r="HK121" s="651"/>
      <c r="HL121" s="651"/>
      <c r="HM121" s="651"/>
      <c r="HN121" s="651"/>
      <c r="HO121" s="651"/>
      <c r="HP121" s="651"/>
      <c r="HQ121" s="651"/>
      <c r="HR121" s="651"/>
      <c r="HS121" s="651"/>
      <c r="HT121" s="651"/>
      <c r="HU121" s="651"/>
      <c r="HV121" s="651"/>
      <c r="HW121" s="651"/>
      <c r="HX121" s="651"/>
      <c r="HY121" s="651"/>
      <c r="HZ121" s="651"/>
      <c r="IA121" s="652"/>
      <c r="IB121" s="651"/>
      <c r="IC121" s="651"/>
      <c r="ID121" s="651"/>
      <c r="IE121" s="651"/>
      <c r="IF121" s="651"/>
      <c r="IG121" s="651"/>
      <c r="IH121" s="651"/>
      <c r="II121" s="651"/>
      <c r="IJ121" s="651"/>
      <c r="IK121" s="651"/>
      <c r="IL121" s="651"/>
      <c r="IM121" s="651"/>
      <c r="IN121" s="651"/>
      <c r="IO121" s="651"/>
      <c r="IP121" s="652"/>
      <c r="IQ121" s="651"/>
      <c r="IR121" s="651"/>
      <c r="IS121" s="651"/>
      <c r="IT121" s="653"/>
      <c r="IU121" s="651"/>
      <c r="IV121" s="651"/>
      <c r="IW121" s="651"/>
      <c r="IX121" s="651"/>
      <c r="IY121" s="651"/>
      <c r="IZ121" s="651"/>
      <c r="JA121" s="651"/>
      <c r="JB121" s="651"/>
      <c r="JC121" s="651"/>
      <c r="JD121" s="651"/>
      <c r="JE121" s="651"/>
      <c r="JF121" s="651"/>
      <c r="JG121" s="651"/>
      <c r="JH121" s="651"/>
      <c r="JI121" s="651"/>
      <c r="JJ121" s="651"/>
      <c r="JK121" s="651"/>
      <c r="JL121" s="651"/>
      <c r="JM121" s="651"/>
      <c r="JN121" s="651"/>
      <c r="JO121" s="651"/>
      <c r="JP121" s="651"/>
      <c r="JQ121" s="651"/>
      <c r="JR121" s="651"/>
      <c r="JS121" s="651"/>
      <c r="JT121" s="651"/>
      <c r="JU121" s="651"/>
      <c r="JV121" s="654"/>
      <c r="JX121" s="225"/>
    </row>
    <row r="122" spans="1:284" ht="16" thickBot="1">
      <c r="A122" s="905" t="s">
        <v>5</v>
      </c>
      <c r="B122" s="79">
        <f t="shared" si="177"/>
        <v>4</v>
      </c>
      <c r="C122" s="871" t="s">
        <v>106</v>
      </c>
      <c r="D122" s="249" t="s">
        <v>168</v>
      </c>
      <c r="E122" s="103" t="s">
        <v>14</v>
      </c>
      <c r="F122" s="888">
        <v>0.23</v>
      </c>
      <c r="G122" s="120">
        <f t="shared" si="131"/>
        <v>88.650000000000034</v>
      </c>
      <c r="H122" s="47">
        <v>0.23</v>
      </c>
      <c r="I122" s="2"/>
      <c r="J122" s="29"/>
      <c r="K122" s="18"/>
      <c r="L122" s="5"/>
      <c r="M122" s="71">
        <v>2</v>
      </c>
      <c r="N122" s="71">
        <v>2</v>
      </c>
      <c r="O122" s="70">
        <v>2</v>
      </c>
      <c r="P122" s="891">
        <f t="shared" si="171"/>
        <v>6</v>
      </c>
      <c r="Q122" s="897">
        <f t="shared" si="216"/>
        <v>8</v>
      </c>
      <c r="R122" s="51">
        <f t="shared" si="217"/>
        <v>0.23</v>
      </c>
      <c r="S122" s="3"/>
      <c r="T122" s="25"/>
      <c r="U122" s="219">
        <f t="shared" si="221"/>
        <v>0</v>
      </c>
      <c r="V122" s="219" t="s">
        <v>642</v>
      </c>
      <c r="W122" s="1042">
        <f t="shared" si="178"/>
        <v>0</v>
      </c>
      <c r="X122" s="537">
        <f t="shared" si="179"/>
        <v>0</v>
      </c>
      <c r="Y122" s="538">
        <f t="shared" si="218"/>
        <v>0</v>
      </c>
      <c r="Z122" s="1034">
        <f t="shared" si="181"/>
        <v>0</v>
      </c>
      <c r="AA122" s="883"/>
      <c r="AB122" s="270">
        <f t="shared" si="219"/>
        <v>0</v>
      </c>
      <c r="AC122" s="553"/>
      <c r="AD122" s="562">
        <f t="shared" si="220"/>
        <v>0</v>
      </c>
      <c r="AE122" s="518"/>
      <c r="AF122" s="270">
        <f t="shared" si="184"/>
        <v>0</v>
      </c>
      <c r="AG122" s="270"/>
      <c r="AH122" s="562">
        <f t="shared" si="185"/>
        <v>0</v>
      </c>
      <c r="AI122" s="270"/>
      <c r="AJ122" s="228">
        <v>0</v>
      </c>
      <c r="AK122" s="902"/>
      <c r="AL122" s="902"/>
      <c r="AM122" s="18" t="str">
        <f t="shared" si="186"/>
        <v xml:space="preserve"> </v>
      </c>
      <c r="AN122" s="747" t="str">
        <f t="shared" si="187"/>
        <v xml:space="preserve"> </v>
      </c>
      <c r="AO122" s="4" t="str">
        <f t="shared" si="188"/>
        <v xml:space="preserve"> </v>
      </c>
      <c r="AP122" s="747" t="str">
        <f t="shared" si="189"/>
        <v xml:space="preserve"> </v>
      </c>
      <c r="AQ122" s="4" t="str">
        <f t="shared" si="190"/>
        <v xml:space="preserve"> </v>
      </c>
      <c r="AR122" s="747" t="str">
        <f t="shared" si="191"/>
        <v xml:space="preserve"> </v>
      </c>
      <c r="AS122" s="4" t="str">
        <f t="shared" si="192"/>
        <v xml:space="preserve"> </v>
      </c>
      <c r="AT122" s="747" t="str">
        <f t="shared" si="193"/>
        <v xml:space="preserve"> </v>
      </c>
      <c r="AU122" s="4" t="str">
        <f t="shared" si="194"/>
        <v xml:space="preserve"> </v>
      </c>
      <c r="AV122" s="747" t="str">
        <f t="shared" si="195"/>
        <v xml:space="preserve"> </v>
      </c>
      <c r="AW122" s="4" t="str">
        <f t="shared" si="196"/>
        <v xml:space="preserve"> </v>
      </c>
      <c r="AX122" s="747" t="str">
        <f t="shared" si="197"/>
        <v xml:space="preserve"> </v>
      </c>
      <c r="AY122" s="4" t="str">
        <f t="shared" si="198"/>
        <v xml:space="preserve"> </v>
      </c>
      <c r="AZ122" s="747" t="str">
        <f t="shared" si="199"/>
        <v xml:space="preserve"> </v>
      </c>
      <c r="BA122" s="4" t="str">
        <f t="shared" si="200"/>
        <v xml:space="preserve"> </v>
      </c>
      <c r="BB122" s="747" t="str">
        <f t="shared" si="201"/>
        <v xml:space="preserve"> </v>
      </c>
      <c r="BC122" s="4" t="str">
        <f t="shared" si="202"/>
        <v xml:space="preserve"> </v>
      </c>
      <c r="BD122" s="747" t="str">
        <f t="shared" si="203"/>
        <v xml:space="preserve"> </v>
      </c>
      <c r="BE122" s="4" t="str">
        <f t="shared" si="204"/>
        <v xml:space="preserve"> </v>
      </c>
      <c r="BF122" s="747" t="str">
        <f t="shared" si="205"/>
        <v xml:space="preserve"> </v>
      </c>
      <c r="BG122" s="4" t="str">
        <f t="shared" si="206"/>
        <v xml:space="preserve"> </v>
      </c>
      <c r="BH122" s="747" t="str">
        <f t="shared" si="207"/>
        <v xml:space="preserve"> </v>
      </c>
      <c r="BI122" s="4" t="str">
        <f t="shared" si="208"/>
        <v xml:space="preserve"> </v>
      </c>
      <c r="BJ122" s="747" t="str">
        <f t="shared" si="209"/>
        <v xml:space="preserve"> </v>
      </c>
      <c r="BK122" s="4" t="str">
        <f t="shared" si="210"/>
        <v xml:space="preserve"> </v>
      </c>
      <c r="BL122" s="747" t="str">
        <f t="shared" si="211"/>
        <v xml:space="preserve"> </v>
      </c>
      <c r="BM122" s="4" t="str">
        <f t="shared" si="212"/>
        <v xml:space="preserve"> </v>
      </c>
      <c r="BN122" s="747" t="str">
        <f t="shared" si="213"/>
        <v xml:space="preserve"> </v>
      </c>
      <c r="BO122" s="4" t="str">
        <f t="shared" si="214"/>
        <v xml:space="preserve"> </v>
      </c>
      <c r="BP122" s="747" t="str">
        <f t="shared" si="215"/>
        <v xml:space="preserve"> </v>
      </c>
      <c r="BQ122" s="133"/>
      <c r="BR122" s="133"/>
      <c r="BS122" s="389"/>
      <c r="BT122" s="389"/>
      <c r="BU122" s="389"/>
      <c r="BV122" s="389"/>
      <c r="BW122" s="389"/>
      <c r="BX122" s="389"/>
      <c r="BY122" s="389"/>
      <c r="BZ122" s="389"/>
      <c r="CA122" s="389"/>
      <c r="CB122" s="163">
        <f t="shared" si="176"/>
        <v>0</v>
      </c>
      <c r="CC122" s="389"/>
      <c r="CD122" s="389"/>
      <c r="CE122" s="389"/>
      <c r="CF122" s="389"/>
      <c r="CG122" s="389"/>
      <c r="CH122" s="389"/>
      <c r="CI122" s="389"/>
      <c r="CJ122" s="389"/>
      <c r="CK122" s="389"/>
      <c r="CL122" s="389"/>
      <c r="CM122" s="389"/>
      <c r="CN122" s="389"/>
      <c r="CO122" s="389"/>
      <c r="CP122" s="389"/>
      <c r="CQ122" s="389"/>
      <c r="CR122" s="389"/>
      <c r="CS122" s="389"/>
      <c r="CT122" s="389"/>
      <c r="CU122" s="389"/>
      <c r="CV122" s="389"/>
      <c r="CW122" s="389"/>
      <c r="CX122" s="389"/>
      <c r="CY122" s="389"/>
      <c r="CZ122" s="389"/>
      <c r="DA122" s="389"/>
      <c r="DB122" s="389"/>
      <c r="DC122" s="389"/>
      <c r="DD122" s="389"/>
      <c r="DE122" s="389"/>
      <c r="DF122" s="389"/>
      <c r="DG122" s="389"/>
      <c r="DH122" s="389"/>
      <c r="DI122" s="389"/>
      <c r="DJ122" s="389"/>
      <c r="DK122" s="389"/>
      <c r="DL122" s="389"/>
      <c r="DM122" s="389"/>
      <c r="DN122" s="389"/>
      <c r="DO122" s="389"/>
      <c r="DP122" s="389"/>
      <c r="DQ122" s="389"/>
      <c r="DR122" s="389"/>
      <c r="DS122" s="389"/>
      <c r="DT122" s="389"/>
      <c r="DU122" s="389"/>
      <c r="DV122" s="389"/>
      <c r="DW122" s="389"/>
      <c r="DX122" s="389"/>
      <c r="DY122" s="389"/>
      <c r="DZ122" s="389"/>
      <c r="EA122" s="389"/>
      <c r="EB122" s="389"/>
      <c r="EC122" s="389"/>
      <c r="ED122" s="389"/>
      <c r="EE122" s="389"/>
      <c r="EF122" s="389"/>
      <c r="EG122" s="389"/>
      <c r="EH122" s="389"/>
      <c r="EI122" s="389"/>
      <c r="EJ122" s="389"/>
      <c r="EK122" s="389"/>
      <c r="EL122" s="389"/>
      <c r="EM122" s="389"/>
      <c r="EN122" s="389"/>
      <c r="EO122" s="389"/>
      <c r="EP122" s="389"/>
      <c r="EQ122" s="389"/>
      <c r="ER122" s="389"/>
      <c r="ES122" s="389"/>
      <c r="ET122" s="389"/>
      <c r="EU122" s="389"/>
      <c r="EV122" s="389"/>
      <c r="EW122" s="389"/>
      <c r="EX122" s="389"/>
      <c r="EY122" s="389"/>
      <c r="EZ122" s="389"/>
      <c r="FA122" s="389"/>
      <c r="FB122" s="389"/>
      <c r="FC122" s="389"/>
      <c r="FD122" s="389"/>
      <c r="FE122" s="389"/>
      <c r="FF122" s="389"/>
      <c r="FG122" s="389"/>
      <c r="FH122" s="389"/>
      <c r="FI122" s="389"/>
      <c r="FJ122" s="389"/>
      <c r="FK122" s="389"/>
      <c r="FL122" s="389"/>
      <c r="FM122" s="389"/>
      <c r="FN122" s="389"/>
      <c r="FO122" s="389"/>
      <c r="FP122" s="389"/>
      <c r="FQ122" s="389"/>
      <c r="FR122" s="389"/>
      <c r="FS122" s="389"/>
      <c r="FT122" s="389"/>
      <c r="FU122" s="389"/>
      <c r="FV122" s="389"/>
      <c r="FW122" s="389"/>
      <c r="FX122" s="655" t="s">
        <v>907</v>
      </c>
      <c r="FY122" s="656">
        <v>286</v>
      </c>
      <c r="FZ122" s="656">
        <v>32434906</v>
      </c>
      <c r="GA122" s="656" t="s">
        <v>783</v>
      </c>
      <c r="GB122" s="656"/>
      <c r="GC122" s="656" t="s">
        <v>783</v>
      </c>
      <c r="GD122" s="656" t="s">
        <v>783</v>
      </c>
      <c r="GE122" s="656" t="s">
        <v>783</v>
      </c>
      <c r="GF122" s="656"/>
      <c r="GG122" s="656" t="s">
        <v>783</v>
      </c>
      <c r="GH122" s="656" t="s">
        <v>783</v>
      </c>
      <c r="GI122" s="656"/>
      <c r="GJ122" s="656" t="s">
        <v>783</v>
      </c>
      <c r="GK122" s="656" t="s">
        <v>781</v>
      </c>
      <c r="GL122" s="656" t="s">
        <v>783</v>
      </c>
      <c r="GM122" s="656" t="s">
        <v>783</v>
      </c>
      <c r="GN122" s="656" t="s">
        <v>783</v>
      </c>
      <c r="GO122" s="656" t="s">
        <v>783</v>
      </c>
      <c r="GP122" s="656" t="s">
        <v>783</v>
      </c>
      <c r="GQ122" s="656" t="s">
        <v>783</v>
      </c>
      <c r="GR122" s="656" t="s">
        <v>783</v>
      </c>
      <c r="GS122" s="656" t="s">
        <v>783</v>
      </c>
      <c r="GT122" s="656" t="s">
        <v>783</v>
      </c>
      <c r="GU122" s="656" t="s">
        <v>783</v>
      </c>
      <c r="GV122" s="656" t="s">
        <v>783</v>
      </c>
      <c r="GW122" s="656" t="s">
        <v>783</v>
      </c>
      <c r="GX122" s="656" t="s">
        <v>783</v>
      </c>
      <c r="GY122" s="656">
        <v>1649</v>
      </c>
      <c r="GZ122" s="656">
        <v>0</v>
      </c>
      <c r="HA122" s="656">
        <v>9</v>
      </c>
      <c r="HB122" s="656" t="s">
        <v>783</v>
      </c>
      <c r="HC122" s="656" t="s">
        <v>783</v>
      </c>
      <c r="HD122" s="656" t="s">
        <v>783</v>
      </c>
      <c r="HE122" s="656" t="s">
        <v>783</v>
      </c>
      <c r="HF122" s="656" t="s">
        <v>783</v>
      </c>
      <c r="HG122" s="656" t="s">
        <v>783</v>
      </c>
      <c r="HH122" s="656" t="s">
        <v>783</v>
      </c>
      <c r="HI122" s="656" t="s">
        <v>783</v>
      </c>
      <c r="HJ122" s="656" t="s">
        <v>783</v>
      </c>
      <c r="HK122" s="656" t="s">
        <v>783</v>
      </c>
      <c r="HL122" s="656" t="s">
        <v>783</v>
      </c>
      <c r="HM122" s="656" t="s">
        <v>783</v>
      </c>
      <c r="HN122" s="656" t="s">
        <v>783</v>
      </c>
      <c r="HO122" s="656" t="s">
        <v>783</v>
      </c>
      <c r="HP122" s="656" t="s">
        <v>783</v>
      </c>
      <c r="HQ122" s="656" t="s">
        <v>783</v>
      </c>
      <c r="HR122" s="656">
        <v>3978991</v>
      </c>
      <c r="HS122" s="656" t="s">
        <v>783</v>
      </c>
      <c r="HT122" s="656" t="s">
        <v>786</v>
      </c>
      <c r="HU122" s="656" t="s">
        <v>787</v>
      </c>
      <c r="HV122" s="656">
        <v>4</v>
      </c>
      <c r="HW122" s="656">
        <v>2016</v>
      </c>
      <c r="HX122" s="656">
        <v>63</v>
      </c>
      <c r="HY122" s="656">
        <v>0</v>
      </c>
      <c r="HZ122" s="656">
        <v>2323</v>
      </c>
      <c r="IA122" s="657">
        <v>42227.682129629633</v>
      </c>
      <c r="IB122" s="656" t="s">
        <v>788</v>
      </c>
      <c r="IC122" s="656">
        <v>3974513</v>
      </c>
      <c r="ID122" s="656" t="s">
        <v>783</v>
      </c>
      <c r="IE122" s="656">
        <v>1712</v>
      </c>
      <c r="IF122" s="656" t="s">
        <v>783</v>
      </c>
      <c r="IG122" s="656" t="s">
        <v>783</v>
      </c>
      <c r="IH122" s="656" t="s">
        <v>783</v>
      </c>
      <c r="II122" s="656" t="s">
        <v>783</v>
      </c>
      <c r="IJ122" s="656" t="s">
        <v>783</v>
      </c>
      <c r="IK122" s="656" t="s">
        <v>783</v>
      </c>
      <c r="IL122" s="656" t="s">
        <v>783</v>
      </c>
      <c r="IM122" s="656" t="s">
        <v>783</v>
      </c>
      <c r="IN122" s="656" t="s">
        <v>783</v>
      </c>
      <c r="IO122" s="656">
        <v>2108</v>
      </c>
      <c r="IP122" s="657">
        <v>37477.341331018521</v>
      </c>
      <c r="IQ122" s="656" t="s">
        <v>783</v>
      </c>
      <c r="IR122" s="656" t="s">
        <v>783</v>
      </c>
      <c r="IS122" s="656" t="s">
        <v>783</v>
      </c>
      <c r="IT122" s="656" t="s">
        <v>783</v>
      </c>
      <c r="IU122" s="656" t="s">
        <v>783</v>
      </c>
      <c r="IV122" s="656" t="s">
        <v>783</v>
      </c>
      <c r="IW122" s="656" t="s">
        <v>783</v>
      </c>
      <c r="IX122" s="656" t="s">
        <v>781</v>
      </c>
      <c r="IY122" s="656" t="s">
        <v>783</v>
      </c>
      <c r="IZ122" s="656" t="s">
        <v>783</v>
      </c>
      <c r="JA122" s="656" t="s">
        <v>783</v>
      </c>
      <c r="JB122" s="656" t="s">
        <v>783</v>
      </c>
      <c r="JC122" s="656" t="s">
        <v>783</v>
      </c>
      <c r="JD122" s="656">
        <v>329512</v>
      </c>
      <c r="JE122" s="656" t="s">
        <v>783</v>
      </c>
      <c r="JF122" s="656" t="s">
        <v>783</v>
      </c>
      <c r="JG122" s="656" t="s">
        <v>783</v>
      </c>
      <c r="JH122" s="656" t="s">
        <v>783</v>
      </c>
      <c r="JI122" s="656" t="s">
        <v>783</v>
      </c>
      <c r="JJ122" s="656" t="s">
        <v>783</v>
      </c>
      <c r="JK122" s="656" t="s">
        <v>783</v>
      </c>
      <c r="JL122" s="656" t="s">
        <v>783</v>
      </c>
      <c r="JM122" s="656">
        <v>4</v>
      </c>
      <c r="JN122" s="656" t="s">
        <v>783</v>
      </c>
      <c r="JO122" s="656" t="s">
        <v>783</v>
      </c>
      <c r="JP122" s="656" t="s">
        <v>783</v>
      </c>
      <c r="JQ122" s="656" t="s">
        <v>783</v>
      </c>
      <c r="JR122" s="656" t="s">
        <v>783</v>
      </c>
      <c r="JS122" s="656" t="s">
        <v>783</v>
      </c>
      <c r="JT122" s="656" t="s">
        <v>783</v>
      </c>
      <c r="JU122" s="656" t="s">
        <v>908</v>
      </c>
      <c r="JV122" s="659">
        <v>2320.8631970000001</v>
      </c>
      <c r="JW122">
        <f>JV122</f>
        <v>2320.8631970000001</v>
      </c>
      <c r="JX122" s="371">
        <v>0.43955742367424244</v>
      </c>
    </row>
    <row r="123" spans="1:284" ht="16" thickBot="1">
      <c r="A123" s="905" t="s">
        <v>5</v>
      </c>
      <c r="B123" s="79">
        <f t="shared" si="177"/>
        <v>4</v>
      </c>
      <c r="C123" s="871" t="s">
        <v>85</v>
      </c>
      <c r="D123" s="249" t="s">
        <v>162</v>
      </c>
      <c r="E123" s="103" t="s">
        <v>206</v>
      </c>
      <c r="F123" s="888">
        <v>0.25</v>
      </c>
      <c r="G123" s="120">
        <f t="shared" si="131"/>
        <v>88.900000000000034</v>
      </c>
      <c r="H123" s="51">
        <v>0.25</v>
      </c>
      <c r="I123" s="2"/>
      <c r="J123" s="29"/>
      <c r="K123" s="18"/>
      <c r="L123" s="5"/>
      <c r="M123" s="71">
        <v>1</v>
      </c>
      <c r="N123" s="71">
        <v>2</v>
      </c>
      <c r="O123" s="70">
        <v>3</v>
      </c>
      <c r="P123" s="891">
        <f t="shared" si="171"/>
        <v>6</v>
      </c>
      <c r="Q123" s="897">
        <f t="shared" si="216"/>
        <v>6</v>
      </c>
      <c r="R123" s="51">
        <f t="shared" si="217"/>
        <v>0.25</v>
      </c>
      <c r="S123" s="547"/>
      <c r="T123" s="25"/>
      <c r="U123" s="219">
        <f t="shared" si="221"/>
        <v>0</v>
      </c>
      <c r="V123" s="219" t="s">
        <v>642</v>
      </c>
      <c r="W123" s="1042">
        <f t="shared" si="178"/>
        <v>0</v>
      </c>
      <c r="X123" s="537">
        <f t="shared" si="179"/>
        <v>0</v>
      </c>
      <c r="Y123" s="538">
        <f t="shared" si="218"/>
        <v>0</v>
      </c>
      <c r="Z123" s="1034">
        <f t="shared" si="181"/>
        <v>0</v>
      </c>
      <c r="AA123" s="883"/>
      <c r="AB123" s="270">
        <f t="shared" si="219"/>
        <v>0</v>
      </c>
      <c r="AC123" s="553"/>
      <c r="AD123" s="562">
        <f t="shared" si="220"/>
        <v>0</v>
      </c>
      <c r="AE123" s="518"/>
      <c r="AF123" s="270">
        <f t="shared" si="184"/>
        <v>0</v>
      </c>
      <c r="AG123" s="270"/>
      <c r="AH123" s="562">
        <f t="shared" si="185"/>
        <v>0</v>
      </c>
      <c r="AI123" s="270"/>
      <c r="AJ123" s="228">
        <v>0</v>
      </c>
      <c r="AK123" s="902"/>
      <c r="AL123" s="902"/>
      <c r="AM123" s="18" t="str">
        <f t="shared" si="186"/>
        <v xml:space="preserve"> </v>
      </c>
      <c r="AN123" s="747" t="str">
        <f t="shared" si="187"/>
        <v xml:space="preserve"> </v>
      </c>
      <c r="AO123" s="4" t="str">
        <f t="shared" si="188"/>
        <v xml:space="preserve"> </v>
      </c>
      <c r="AP123" s="747" t="str">
        <f t="shared" si="189"/>
        <v xml:space="preserve"> </v>
      </c>
      <c r="AQ123" s="4" t="str">
        <f t="shared" si="190"/>
        <v xml:space="preserve"> </v>
      </c>
      <c r="AR123" s="747" t="str">
        <f t="shared" si="191"/>
        <v xml:space="preserve"> </v>
      </c>
      <c r="AS123" s="4" t="str">
        <f t="shared" si="192"/>
        <v xml:space="preserve"> </v>
      </c>
      <c r="AT123" s="747" t="str">
        <f t="shared" si="193"/>
        <v xml:space="preserve"> </v>
      </c>
      <c r="AU123" s="4" t="str">
        <f t="shared" si="194"/>
        <v xml:space="preserve"> </v>
      </c>
      <c r="AV123" s="747" t="str">
        <f t="shared" si="195"/>
        <v xml:space="preserve"> </v>
      </c>
      <c r="AW123" s="4" t="str">
        <f t="shared" si="196"/>
        <v xml:space="preserve"> </v>
      </c>
      <c r="AX123" s="747" t="str">
        <f t="shared" si="197"/>
        <v xml:space="preserve"> </v>
      </c>
      <c r="AY123" s="4" t="str">
        <f t="shared" si="198"/>
        <v xml:space="preserve"> </v>
      </c>
      <c r="AZ123" s="747" t="str">
        <f t="shared" si="199"/>
        <v xml:space="preserve"> </v>
      </c>
      <c r="BA123" s="4" t="str">
        <f t="shared" si="200"/>
        <v xml:space="preserve"> </v>
      </c>
      <c r="BB123" s="747" t="str">
        <f t="shared" si="201"/>
        <v xml:space="preserve"> </v>
      </c>
      <c r="BC123" s="4" t="str">
        <f t="shared" si="202"/>
        <v xml:space="preserve"> </v>
      </c>
      <c r="BD123" s="747" t="str">
        <f t="shared" si="203"/>
        <v xml:space="preserve"> </v>
      </c>
      <c r="BE123" s="4" t="str">
        <f t="shared" si="204"/>
        <v xml:space="preserve"> </v>
      </c>
      <c r="BF123" s="747" t="str">
        <f t="shared" si="205"/>
        <v xml:space="preserve"> </v>
      </c>
      <c r="BG123" s="4" t="str">
        <f t="shared" si="206"/>
        <v xml:space="preserve"> </v>
      </c>
      <c r="BH123" s="747" t="str">
        <f t="shared" si="207"/>
        <v xml:space="preserve"> </v>
      </c>
      <c r="BI123" s="4" t="str">
        <f t="shared" si="208"/>
        <v xml:space="preserve"> </v>
      </c>
      <c r="BJ123" s="747" t="str">
        <f t="shared" si="209"/>
        <v xml:space="preserve"> </v>
      </c>
      <c r="BK123" s="4" t="str">
        <f t="shared" si="210"/>
        <v xml:space="preserve"> </v>
      </c>
      <c r="BL123" s="747" t="str">
        <f t="shared" si="211"/>
        <v xml:space="preserve"> </v>
      </c>
      <c r="BM123" s="4" t="str">
        <f t="shared" si="212"/>
        <v xml:space="preserve"> </v>
      </c>
      <c r="BN123" s="747" t="str">
        <f t="shared" si="213"/>
        <v xml:space="preserve"> </v>
      </c>
      <c r="BO123" s="4" t="str">
        <f t="shared" si="214"/>
        <v xml:space="preserve"> </v>
      </c>
      <c r="BP123" s="747" t="str">
        <f t="shared" si="215"/>
        <v xml:space="preserve"> </v>
      </c>
      <c r="BQ123" s="133" t="s">
        <v>207</v>
      </c>
      <c r="BR123" s="133"/>
      <c r="BS123" s="389"/>
      <c r="BT123" s="389"/>
      <c r="BU123" s="389"/>
      <c r="BV123" s="389"/>
      <c r="BW123" s="389"/>
      <c r="BX123" s="389"/>
      <c r="BY123" s="389"/>
      <c r="BZ123" s="389"/>
      <c r="CA123" s="389"/>
      <c r="CB123" s="163">
        <f t="shared" si="176"/>
        <v>0</v>
      </c>
      <c r="CC123" s="389"/>
      <c r="CD123" s="389"/>
      <c r="CE123" s="389"/>
      <c r="CF123" s="389"/>
      <c r="CG123" s="389"/>
      <c r="CH123" s="389"/>
      <c r="CI123" s="389"/>
      <c r="CJ123" s="389"/>
      <c r="CK123" s="389"/>
      <c r="CL123" s="389"/>
      <c r="CM123" s="389"/>
      <c r="CN123" s="389"/>
      <c r="CO123" s="389"/>
      <c r="CP123" s="389"/>
      <c r="CQ123" s="389"/>
      <c r="CR123" s="389"/>
      <c r="CS123" s="389"/>
      <c r="CT123" s="389"/>
      <c r="CU123" s="389"/>
      <c r="CV123" s="389"/>
      <c r="CW123" s="389"/>
      <c r="CX123" s="389"/>
      <c r="CY123" s="389"/>
      <c r="CZ123" s="389"/>
      <c r="DA123" s="389"/>
      <c r="DB123" s="389"/>
      <c r="DC123" s="389"/>
      <c r="DD123" s="389"/>
      <c r="DE123" s="389"/>
      <c r="DF123" s="389"/>
      <c r="DG123" s="389"/>
      <c r="DH123" s="389"/>
      <c r="DI123" s="389"/>
      <c r="DJ123" s="389"/>
      <c r="DK123" s="389"/>
      <c r="DL123" s="389"/>
      <c r="DM123" s="389"/>
      <c r="DN123" s="389"/>
      <c r="DO123" s="389"/>
      <c r="DP123" s="389"/>
      <c r="DQ123" s="389"/>
      <c r="DR123" s="389"/>
      <c r="DS123" s="389"/>
      <c r="DT123" s="389"/>
      <c r="DU123" s="389"/>
      <c r="DV123" s="389"/>
      <c r="DW123" s="389"/>
      <c r="DX123" s="389"/>
      <c r="DY123" s="389"/>
      <c r="DZ123" s="389"/>
      <c r="EA123" s="389"/>
      <c r="EB123" s="389"/>
      <c r="EC123" s="389"/>
      <c r="ED123" s="389"/>
      <c r="EE123" s="389"/>
      <c r="EF123" s="389"/>
      <c r="EG123" s="389"/>
      <c r="EH123" s="389"/>
      <c r="EI123" s="389"/>
      <c r="EJ123" s="389"/>
      <c r="EK123" s="389"/>
      <c r="EL123" s="389"/>
      <c r="EM123" s="389"/>
      <c r="EN123" s="389"/>
      <c r="EO123" s="389"/>
      <c r="EP123" s="389"/>
      <c r="EQ123" s="389"/>
      <c r="ER123" s="389"/>
      <c r="ES123" s="389"/>
      <c r="ET123" s="389"/>
      <c r="EU123" s="389"/>
      <c r="EV123" s="389"/>
      <c r="EW123" s="389"/>
      <c r="EX123" s="389"/>
      <c r="EY123" s="389"/>
      <c r="EZ123" s="389"/>
      <c r="FA123" s="389"/>
      <c r="FB123" s="389"/>
      <c r="FC123" s="389"/>
      <c r="FD123" s="389"/>
      <c r="FE123" s="389"/>
      <c r="FF123" s="389"/>
      <c r="FG123" s="389"/>
      <c r="FH123" s="389"/>
      <c r="FI123" s="389"/>
      <c r="FJ123" s="389"/>
      <c r="FK123" s="389"/>
      <c r="FL123" s="389"/>
      <c r="FM123" s="389"/>
      <c r="FN123" s="389"/>
      <c r="FO123" s="389"/>
      <c r="FP123" s="389"/>
      <c r="FQ123" s="389"/>
      <c r="FR123" s="389"/>
      <c r="FS123" s="389"/>
      <c r="FT123" s="389"/>
      <c r="FU123" s="389"/>
      <c r="FV123" s="389"/>
      <c r="FW123" s="389"/>
      <c r="FX123" s="666" t="s">
        <v>473</v>
      </c>
      <c r="FY123" s="667">
        <v>244</v>
      </c>
      <c r="FZ123" s="667">
        <v>30289522</v>
      </c>
      <c r="GA123" s="667">
        <v>35</v>
      </c>
      <c r="GB123" s="667" t="s">
        <v>3</v>
      </c>
      <c r="GC123" s="667">
        <v>18</v>
      </c>
      <c r="GD123" s="667">
        <v>1981</v>
      </c>
      <c r="GE123" s="667">
        <v>0</v>
      </c>
      <c r="GF123" s="667" t="s">
        <v>792</v>
      </c>
      <c r="GG123" s="667">
        <v>0</v>
      </c>
      <c r="GH123" s="667">
        <v>0</v>
      </c>
      <c r="GI123" s="667" t="s">
        <v>792</v>
      </c>
      <c r="GJ123" s="667">
        <v>0</v>
      </c>
      <c r="GK123" s="667" t="s">
        <v>781</v>
      </c>
      <c r="GL123" s="667" t="s">
        <v>793</v>
      </c>
      <c r="GM123" s="667">
        <v>66</v>
      </c>
      <c r="GN123" s="667" t="s">
        <v>783</v>
      </c>
      <c r="GO123" s="667">
        <v>0</v>
      </c>
      <c r="GP123" s="667">
        <v>0</v>
      </c>
      <c r="GQ123" s="667">
        <v>4</v>
      </c>
      <c r="GR123" s="667">
        <v>2</v>
      </c>
      <c r="GS123" s="667">
        <v>1</v>
      </c>
      <c r="GT123" s="667" t="s">
        <v>783</v>
      </c>
      <c r="GU123" s="667" t="s">
        <v>783</v>
      </c>
      <c r="GV123" s="667" t="s">
        <v>783</v>
      </c>
      <c r="GW123" s="667" t="s">
        <v>783</v>
      </c>
      <c r="GX123" s="667" t="s">
        <v>783</v>
      </c>
      <c r="GY123" s="667">
        <v>1649</v>
      </c>
      <c r="GZ123" s="667">
        <v>1.97</v>
      </c>
      <c r="HA123" s="667">
        <v>5</v>
      </c>
      <c r="HB123" s="667" t="s">
        <v>783</v>
      </c>
      <c r="HC123" s="667" t="s">
        <v>782</v>
      </c>
      <c r="HD123" s="667">
        <v>15</v>
      </c>
      <c r="HE123" s="667" t="s">
        <v>783</v>
      </c>
      <c r="HF123" s="667">
        <v>0</v>
      </c>
      <c r="HG123" s="667" t="s">
        <v>783</v>
      </c>
      <c r="HH123" s="667">
        <v>0</v>
      </c>
      <c r="HI123" s="667">
        <v>1</v>
      </c>
      <c r="HJ123" s="667">
        <v>45</v>
      </c>
      <c r="HK123" s="667" t="s">
        <v>784</v>
      </c>
      <c r="HL123" s="667" t="s">
        <v>785</v>
      </c>
      <c r="HM123" s="667" t="s">
        <v>783</v>
      </c>
      <c r="HN123" s="667" t="s">
        <v>783</v>
      </c>
      <c r="HO123" s="667" t="s">
        <v>783</v>
      </c>
      <c r="HP123" s="667" t="s">
        <v>783</v>
      </c>
      <c r="HQ123" s="667" t="s">
        <v>783</v>
      </c>
      <c r="HR123" s="667">
        <v>3980128</v>
      </c>
      <c r="HS123" s="667" t="s">
        <v>783</v>
      </c>
      <c r="HT123" s="667" t="s">
        <v>786</v>
      </c>
      <c r="HU123" s="667" t="s">
        <v>787</v>
      </c>
      <c r="HV123" s="667">
        <v>4</v>
      </c>
      <c r="HW123" s="667">
        <v>2014</v>
      </c>
      <c r="HX123" s="667">
        <v>63</v>
      </c>
      <c r="HY123" s="667">
        <v>11774</v>
      </c>
      <c r="HZ123" s="667">
        <v>22176</v>
      </c>
      <c r="IA123" s="668">
        <v>41697.500081018516</v>
      </c>
      <c r="IB123" s="667" t="s">
        <v>788</v>
      </c>
      <c r="IC123" s="667">
        <v>3975650</v>
      </c>
      <c r="ID123" s="667">
        <v>2014</v>
      </c>
      <c r="IE123" s="667">
        <v>1712</v>
      </c>
      <c r="IF123" s="667" t="s">
        <v>783</v>
      </c>
      <c r="IG123" s="667" t="s">
        <v>783</v>
      </c>
      <c r="IH123" s="667" t="s">
        <v>783</v>
      </c>
      <c r="II123" s="667" t="s">
        <v>783</v>
      </c>
      <c r="IJ123" s="667" t="s">
        <v>783</v>
      </c>
      <c r="IK123" s="667" t="s">
        <v>783</v>
      </c>
      <c r="IL123" s="667" t="s">
        <v>783</v>
      </c>
      <c r="IM123" s="667" t="s">
        <v>783</v>
      </c>
      <c r="IN123" s="667" t="s">
        <v>783</v>
      </c>
      <c r="IO123" s="667">
        <v>1649</v>
      </c>
      <c r="IP123" s="668">
        <v>40569.538182870368</v>
      </c>
      <c r="IQ123" s="667">
        <v>4</v>
      </c>
      <c r="IR123" s="667" t="s">
        <v>793</v>
      </c>
      <c r="IS123" s="667">
        <v>1</v>
      </c>
      <c r="IT123" s="669">
        <v>41275</v>
      </c>
      <c r="IU123" s="667" t="s">
        <v>783</v>
      </c>
      <c r="IV123" s="667" t="s">
        <v>783</v>
      </c>
      <c r="IW123" s="667" t="s">
        <v>783</v>
      </c>
      <c r="IX123" s="667" t="s">
        <v>781</v>
      </c>
      <c r="IY123" s="667">
        <v>45</v>
      </c>
      <c r="IZ123" s="667" t="s">
        <v>789</v>
      </c>
      <c r="JA123" s="667" t="s">
        <v>783</v>
      </c>
      <c r="JB123" s="667" t="s">
        <v>783</v>
      </c>
      <c r="JC123" s="667" t="s">
        <v>783</v>
      </c>
      <c r="JD123" s="667">
        <v>329451</v>
      </c>
      <c r="JE123" s="667" t="s">
        <v>783</v>
      </c>
      <c r="JF123" s="667" t="s">
        <v>783</v>
      </c>
      <c r="JG123" s="667" t="s">
        <v>795</v>
      </c>
      <c r="JH123" s="667">
        <v>35</v>
      </c>
      <c r="JI123" s="667" t="s">
        <v>783</v>
      </c>
      <c r="JJ123" s="667" t="s">
        <v>783</v>
      </c>
      <c r="JK123" s="667" t="s">
        <v>783</v>
      </c>
      <c r="JL123" s="667" t="s">
        <v>790</v>
      </c>
      <c r="JM123" s="667">
        <v>4</v>
      </c>
      <c r="JN123" s="667">
        <v>1</v>
      </c>
      <c r="JO123" s="667" t="s">
        <v>783</v>
      </c>
      <c r="JP123" s="667">
        <v>12683066</v>
      </c>
      <c r="JQ123" s="667">
        <v>2013</v>
      </c>
      <c r="JR123" s="667">
        <v>12</v>
      </c>
      <c r="JS123" s="667" t="s">
        <v>783</v>
      </c>
      <c r="JT123" s="667" t="s">
        <v>783</v>
      </c>
      <c r="JU123" s="667" t="s">
        <v>909</v>
      </c>
      <c r="JV123" s="670">
        <v>10431.914323000001</v>
      </c>
      <c r="JW123">
        <f>JV123</f>
        <v>10431.914323000001</v>
      </c>
      <c r="JX123" s="371">
        <v>1.9757413490530304</v>
      </c>
    </row>
    <row r="124" spans="1:284" ht="16" thickBot="1">
      <c r="A124" s="905" t="s">
        <v>5</v>
      </c>
      <c r="B124" s="79">
        <f t="shared" si="177"/>
        <v>4</v>
      </c>
      <c r="C124" s="871" t="s">
        <v>124</v>
      </c>
      <c r="D124" s="249" t="s">
        <v>185</v>
      </c>
      <c r="E124" s="103" t="s">
        <v>198</v>
      </c>
      <c r="F124" s="888">
        <v>0.3</v>
      </c>
      <c r="G124" s="120">
        <f t="shared" si="131"/>
        <v>89.200000000000031</v>
      </c>
      <c r="H124" s="49">
        <v>0.3</v>
      </c>
      <c r="I124" s="3"/>
      <c r="J124" s="29"/>
      <c r="K124" s="18">
        <v>1983</v>
      </c>
      <c r="L124" s="5"/>
      <c r="M124" s="71">
        <v>3</v>
      </c>
      <c r="N124" s="71">
        <v>4</v>
      </c>
      <c r="O124" s="70">
        <v>1</v>
      </c>
      <c r="P124" s="892">
        <v>15</v>
      </c>
      <c r="Q124" s="897">
        <f t="shared" si="216"/>
        <v>12</v>
      </c>
      <c r="R124" s="51">
        <f t="shared" si="217"/>
        <v>0.3</v>
      </c>
      <c r="S124" s="3"/>
      <c r="T124" s="25"/>
      <c r="U124" s="219">
        <f t="shared" si="221"/>
        <v>0</v>
      </c>
      <c r="V124" s="219" t="s">
        <v>642</v>
      </c>
      <c r="W124" s="1042">
        <f t="shared" si="178"/>
        <v>0</v>
      </c>
      <c r="X124" s="537">
        <f t="shared" si="179"/>
        <v>9467.5555555555547</v>
      </c>
      <c r="Y124" s="538">
        <f t="shared" si="218"/>
        <v>500</v>
      </c>
      <c r="Z124" s="1034">
        <f t="shared" si="181"/>
        <v>0</v>
      </c>
      <c r="AA124" s="883">
        <v>4</v>
      </c>
      <c r="AB124" s="270">
        <f t="shared" si="219"/>
        <v>4067.5555555555557</v>
      </c>
      <c r="AC124" s="566">
        <v>0.25</v>
      </c>
      <c r="AD124" s="562">
        <f t="shared" si="220"/>
        <v>5400</v>
      </c>
      <c r="AE124" s="518"/>
      <c r="AF124" s="270">
        <f t="shared" si="184"/>
        <v>0</v>
      </c>
      <c r="AG124" s="270"/>
      <c r="AH124" s="562">
        <f t="shared" si="185"/>
        <v>0</v>
      </c>
      <c r="AI124" s="270"/>
      <c r="AJ124" s="228">
        <v>0</v>
      </c>
      <c r="AK124" s="902"/>
      <c r="AL124" s="902"/>
      <c r="AM124" s="18" t="str">
        <f t="shared" si="186"/>
        <v xml:space="preserve"> </v>
      </c>
      <c r="AN124" s="747" t="str">
        <f t="shared" si="187"/>
        <v xml:space="preserve"> </v>
      </c>
      <c r="AO124" s="4" t="str">
        <f t="shared" si="188"/>
        <v xml:space="preserve"> </v>
      </c>
      <c r="AP124" s="747" t="str">
        <f t="shared" si="189"/>
        <v xml:space="preserve"> </v>
      </c>
      <c r="AQ124" s="4" t="str">
        <f t="shared" si="190"/>
        <v xml:space="preserve"> </v>
      </c>
      <c r="AR124" s="747" t="str">
        <f t="shared" si="191"/>
        <v xml:space="preserve"> </v>
      </c>
      <c r="AS124" s="4" t="str">
        <f t="shared" si="192"/>
        <v xml:space="preserve"> </v>
      </c>
      <c r="AT124" s="747" t="str">
        <f t="shared" si="193"/>
        <v xml:space="preserve"> </v>
      </c>
      <c r="AU124" s="4" t="str">
        <f t="shared" si="194"/>
        <v xml:space="preserve"> </v>
      </c>
      <c r="AV124" s="747" t="str">
        <f t="shared" si="195"/>
        <v xml:space="preserve"> </v>
      </c>
      <c r="AW124" s="4" t="str">
        <f t="shared" si="196"/>
        <v xml:space="preserve"> </v>
      </c>
      <c r="AX124" s="747" t="str">
        <f t="shared" si="197"/>
        <v xml:space="preserve"> </v>
      </c>
      <c r="AY124" s="4" t="str">
        <f t="shared" si="198"/>
        <v xml:space="preserve"> </v>
      </c>
      <c r="AZ124" s="747" t="str">
        <f t="shared" si="199"/>
        <v xml:space="preserve"> </v>
      </c>
      <c r="BA124" s="4" t="str">
        <f t="shared" si="200"/>
        <v xml:space="preserve"> </v>
      </c>
      <c r="BB124" s="747" t="str">
        <f t="shared" si="201"/>
        <v xml:space="preserve"> </v>
      </c>
      <c r="BC124" s="4" t="str">
        <f t="shared" si="202"/>
        <v xml:space="preserve"> </v>
      </c>
      <c r="BD124" s="747" t="str">
        <f t="shared" si="203"/>
        <v xml:space="preserve"> </v>
      </c>
      <c r="BE124" s="4" t="str">
        <f t="shared" si="204"/>
        <v xml:space="preserve"> </v>
      </c>
      <c r="BF124" s="747" t="str">
        <f t="shared" si="205"/>
        <v xml:space="preserve"> </v>
      </c>
      <c r="BG124" s="4" t="str">
        <f t="shared" si="206"/>
        <v xml:space="preserve"> </v>
      </c>
      <c r="BH124" s="747" t="str">
        <f t="shared" si="207"/>
        <v xml:space="preserve"> </v>
      </c>
      <c r="BI124" s="4" t="str">
        <f t="shared" si="208"/>
        <v xml:space="preserve"> </v>
      </c>
      <c r="BJ124" s="747" t="str">
        <f t="shared" si="209"/>
        <v xml:space="preserve"> </v>
      </c>
      <c r="BK124" s="4" t="str">
        <f t="shared" si="210"/>
        <v xml:space="preserve"> </v>
      </c>
      <c r="BL124" s="747" t="str">
        <f t="shared" si="211"/>
        <v xml:space="preserve"> </v>
      </c>
      <c r="BM124" s="4" t="str">
        <f t="shared" si="212"/>
        <v xml:space="preserve"> </v>
      </c>
      <c r="BN124" s="747" t="str">
        <f t="shared" si="213"/>
        <v xml:space="preserve"> </v>
      </c>
      <c r="BO124" s="4" t="str">
        <f t="shared" si="214"/>
        <v xml:space="preserve"> </v>
      </c>
      <c r="BP124" s="747" t="str">
        <f t="shared" si="215"/>
        <v xml:space="preserve"> </v>
      </c>
      <c r="BQ124" s="133" t="s">
        <v>625</v>
      </c>
      <c r="BR124" s="133"/>
      <c r="BS124" s="389"/>
      <c r="BT124" s="389"/>
      <c r="BU124" s="389"/>
      <c r="BV124" s="389"/>
      <c r="BW124" s="389"/>
      <c r="BX124" s="389"/>
      <c r="BY124" s="389"/>
      <c r="BZ124" s="389"/>
      <c r="CA124" s="389"/>
      <c r="CB124" s="163">
        <f t="shared" si="176"/>
        <v>0</v>
      </c>
      <c r="CC124" s="389"/>
      <c r="CD124" s="389"/>
      <c r="CE124" s="389"/>
      <c r="CF124" s="389"/>
      <c r="CG124" s="389"/>
      <c r="CH124" s="389"/>
      <c r="CI124" s="389"/>
      <c r="CJ124" s="389"/>
      <c r="CK124" s="389"/>
      <c r="CL124" s="389"/>
      <c r="CM124" s="389"/>
      <c r="CN124" s="389"/>
      <c r="CO124" s="389"/>
      <c r="CP124" s="389"/>
      <c r="CQ124" s="389"/>
      <c r="CR124" s="389"/>
      <c r="CS124" s="389"/>
      <c r="CT124" s="389"/>
      <c r="CU124" s="389"/>
      <c r="CV124" s="389"/>
      <c r="CW124" s="389"/>
      <c r="CX124" s="389"/>
      <c r="CY124" s="389"/>
      <c r="CZ124" s="389"/>
      <c r="DA124" s="389"/>
      <c r="DB124" s="389"/>
      <c r="DC124" s="389"/>
      <c r="DD124" s="389"/>
      <c r="DE124" s="389"/>
      <c r="DF124" s="389"/>
      <c r="DG124" s="389"/>
      <c r="DH124" s="389"/>
      <c r="DI124" s="389"/>
      <c r="DJ124" s="389"/>
      <c r="DK124" s="389"/>
      <c r="DL124" s="389"/>
      <c r="DM124" s="389"/>
      <c r="DN124" s="389"/>
      <c r="DO124" s="389"/>
      <c r="DP124" s="389"/>
      <c r="DQ124" s="389"/>
      <c r="DR124" s="389"/>
      <c r="DS124" s="389"/>
      <c r="DT124" s="389"/>
      <c r="DU124" s="389"/>
      <c r="DV124" s="389"/>
      <c r="DW124" s="389"/>
      <c r="DX124" s="389"/>
      <c r="DY124" s="389"/>
      <c r="DZ124" s="389"/>
      <c r="EA124" s="389"/>
      <c r="EB124" s="389"/>
      <c r="EC124" s="389"/>
      <c r="ED124" s="389"/>
      <c r="EE124" s="389"/>
      <c r="EF124" s="389"/>
      <c r="EG124" s="389"/>
      <c r="EH124" s="389"/>
      <c r="EI124" s="389"/>
      <c r="EJ124" s="389"/>
      <c r="EK124" s="389"/>
      <c r="EL124" s="389"/>
      <c r="EM124" s="389"/>
      <c r="EN124" s="389"/>
      <c r="EO124" s="389"/>
      <c r="EP124" s="389"/>
      <c r="EQ124" s="389"/>
      <c r="ER124" s="389"/>
      <c r="ES124" s="389"/>
      <c r="ET124" s="389"/>
      <c r="EU124" s="389"/>
      <c r="EV124" s="389"/>
      <c r="EW124" s="389"/>
      <c r="EX124" s="389"/>
      <c r="EY124" s="389"/>
      <c r="EZ124" s="389"/>
      <c r="FA124" s="389"/>
      <c r="FB124" s="389"/>
      <c r="FC124" s="389"/>
      <c r="FD124" s="389"/>
      <c r="FE124" s="389"/>
      <c r="FF124" s="389"/>
      <c r="FG124" s="389"/>
      <c r="FH124" s="389"/>
      <c r="FI124" s="389"/>
      <c r="FJ124" s="389"/>
      <c r="FK124" s="389"/>
      <c r="FL124" s="389"/>
      <c r="FM124" s="389"/>
      <c r="FN124" s="389"/>
      <c r="FO124" s="389"/>
      <c r="FP124" s="389"/>
      <c r="FQ124" s="389"/>
      <c r="FR124" s="389"/>
      <c r="FS124" s="389"/>
      <c r="FT124" s="389"/>
      <c r="FU124" s="389"/>
      <c r="FV124" s="389"/>
      <c r="FW124" s="389"/>
      <c r="FX124" s="689" t="s">
        <v>473</v>
      </c>
      <c r="FY124" s="690"/>
      <c r="FZ124" s="690"/>
      <c r="GA124" s="690"/>
      <c r="GB124" s="690"/>
      <c r="GC124" s="690"/>
      <c r="GD124" s="690"/>
      <c r="GE124" s="690"/>
      <c r="GF124" s="690"/>
      <c r="GG124" s="690"/>
      <c r="GH124" s="690"/>
      <c r="GI124" s="690"/>
      <c r="GJ124" s="690"/>
      <c r="GK124" s="690"/>
      <c r="GL124" s="690"/>
      <c r="GM124" s="690"/>
      <c r="GN124" s="690"/>
      <c r="GO124" s="690"/>
      <c r="GP124" s="690"/>
      <c r="GQ124" s="690"/>
      <c r="GR124" s="690"/>
      <c r="GS124" s="690"/>
      <c r="GT124" s="690"/>
      <c r="GU124" s="690"/>
      <c r="GV124" s="690"/>
      <c r="GW124" s="690"/>
      <c r="GX124" s="690"/>
      <c r="GY124" s="690"/>
      <c r="GZ124" s="690"/>
      <c r="HA124" s="690"/>
      <c r="HB124" s="690"/>
      <c r="HC124" s="690"/>
      <c r="HD124" s="690"/>
      <c r="HE124" s="690"/>
      <c r="HF124" s="690"/>
      <c r="HG124" s="690"/>
      <c r="HH124" s="690"/>
      <c r="HI124" s="690"/>
      <c r="HJ124" s="690"/>
      <c r="HK124" s="690"/>
      <c r="HL124" s="690"/>
      <c r="HM124" s="690"/>
      <c r="HN124" s="690"/>
      <c r="HO124" s="690"/>
      <c r="HP124" s="690"/>
      <c r="HQ124" s="690"/>
      <c r="HR124" s="690"/>
      <c r="HS124" s="690"/>
      <c r="HT124" s="690"/>
      <c r="HU124" s="690"/>
      <c r="HV124" s="690"/>
      <c r="HW124" s="690"/>
      <c r="HX124" s="690"/>
      <c r="HY124" s="690"/>
      <c r="HZ124" s="690"/>
      <c r="IA124" s="691"/>
      <c r="IB124" s="690"/>
      <c r="IC124" s="690"/>
      <c r="ID124" s="690"/>
      <c r="IE124" s="690"/>
      <c r="IF124" s="690"/>
      <c r="IG124" s="690"/>
      <c r="IH124" s="690"/>
      <c r="II124" s="690"/>
      <c r="IJ124" s="690"/>
      <c r="IK124" s="690"/>
      <c r="IL124" s="690"/>
      <c r="IM124" s="690"/>
      <c r="IN124" s="690"/>
      <c r="IO124" s="690"/>
      <c r="IP124" s="691"/>
      <c r="IQ124" s="690"/>
      <c r="IR124" s="690"/>
      <c r="IS124" s="690"/>
      <c r="IT124" s="692"/>
      <c r="IU124" s="690"/>
      <c r="IV124" s="690"/>
      <c r="IW124" s="690"/>
      <c r="IX124" s="690"/>
      <c r="IY124" s="690"/>
      <c r="IZ124" s="690"/>
      <c r="JA124" s="690"/>
      <c r="JB124" s="690"/>
      <c r="JC124" s="690"/>
      <c r="JD124" s="690"/>
      <c r="JE124" s="690"/>
      <c r="JF124" s="690"/>
      <c r="JG124" s="690"/>
      <c r="JH124" s="690"/>
      <c r="JI124" s="690"/>
      <c r="JJ124" s="690"/>
      <c r="JK124" s="690"/>
      <c r="JL124" s="690"/>
      <c r="JM124" s="690"/>
      <c r="JN124" s="690"/>
      <c r="JO124" s="690"/>
      <c r="JP124" s="690"/>
      <c r="JQ124" s="690"/>
      <c r="JR124" s="690"/>
      <c r="JS124" s="690"/>
      <c r="JT124" s="690"/>
      <c r="JU124" s="690"/>
      <c r="JV124" s="693"/>
      <c r="JX124" s="225"/>
    </row>
    <row r="125" spans="1:284" ht="16" thickBot="1">
      <c r="A125" s="905" t="s">
        <v>5</v>
      </c>
      <c r="B125" s="79">
        <f t="shared" si="177"/>
        <v>4</v>
      </c>
      <c r="C125" s="871" t="s">
        <v>58</v>
      </c>
      <c r="D125" s="249" t="s">
        <v>162</v>
      </c>
      <c r="E125" s="103" t="s">
        <v>158</v>
      </c>
      <c r="F125" s="888">
        <v>0.2</v>
      </c>
      <c r="G125" s="120">
        <f t="shared" si="131"/>
        <v>89.400000000000034</v>
      </c>
      <c r="H125" s="51">
        <v>0.2</v>
      </c>
      <c r="I125" s="2"/>
      <c r="J125" s="29"/>
      <c r="K125" s="18"/>
      <c r="L125" s="5"/>
      <c r="M125" s="71">
        <v>1</v>
      </c>
      <c r="N125" s="71">
        <v>1</v>
      </c>
      <c r="O125" s="70">
        <v>2</v>
      </c>
      <c r="P125" s="891">
        <f t="shared" ref="P125:P136" si="222">SUM(M125:O125)</f>
        <v>4</v>
      </c>
      <c r="Q125" s="897">
        <f t="shared" si="216"/>
        <v>2</v>
      </c>
      <c r="R125" s="51">
        <f t="shared" si="217"/>
        <v>0.2</v>
      </c>
      <c r="S125" s="547"/>
      <c r="T125" s="25"/>
      <c r="U125" s="219">
        <f t="shared" si="221"/>
        <v>0</v>
      </c>
      <c r="V125" s="219" t="s">
        <v>642</v>
      </c>
      <c r="W125" s="1042">
        <f t="shared" si="178"/>
        <v>0</v>
      </c>
      <c r="X125" s="537">
        <f t="shared" si="179"/>
        <v>6311.7037037037044</v>
      </c>
      <c r="Y125" s="538">
        <f t="shared" si="218"/>
        <v>500</v>
      </c>
      <c r="Z125" s="1034">
        <f t="shared" si="181"/>
        <v>0</v>
      </c>
      <c r="AA125" s="883">
        <v>4</v>
      </c>
      <c r="AB125" s="270">
        <f t="shared" si="219"/>
        <v>2711.7037037037039</v>
      </c>
      <c r="AC125" s="566">
        <v>0.25</v>
      </c>
      <c r="AD125" s="562">
        <f t="shared" si="220"/>
        <v>3600</v>
      </c>
      <c r="AE125" s="518"/>
      <c r="AF125" s="270">
        <f t="shared" si="184"/>
        <v>0</v>
      </c>
      <c r="AG125" s="270"/>
      <c r="AH125" s="562">
        <f t="shared" si="185"/>
        <v>0</v>
      </c>
      <c r="AI125" s="270"/>
      <c r="AJ125" s="228">
        <v>0</v>
      </c>
      <c r="AK125" s="902"/>
      <c r="AL125" s="902"/>
      <c r="AM125" s="18" t="str">
        <f t="shared" si="186"/>
        <v xml:space="preserve"> </v>
      </c>
      <c r="AN125" s="747" t="str">
        <f t="shared" si="187"/>
        <v xml:space="preserve"> </v>
      </c>
      <c r="AO125" s="4" t="str">
        <f t="shared" si="188"/>
        <v xml:space="preserve"> </v>
      </c>
      <c r="AP125" s="747" t="str">
        <f t="shared" si="189"/>
        <v xml:space="preserve"> </v>
      </c>
      <c r="AQ125" s="4" t="str">
        <f t="shared" si="190"/>
        <v xml:space="preserve"> </v>
      </c>
      <c r="AR125" s="747" t="str">
        <f t="shared" si="191"/>
        <v xml:space="preserve"> </v>
      </c>
      <c r="AS125" s="4" t="str">
        <f t="shared" si="192"/>
        <v xml:space="preserve"> </v>
      </c>
      <c r="AT125" s="747" t="str">
        <f t="shared" si="193"/>
        <v xml:space="preserve"> </v>
      </c>
      <c r="AU125" s="4" t="str">
        <f t="shared" si="194"/>
        <v xml:space="preserve"> </v>
      </c>
      <c r="AV125" s="747" t="str">
        <f t="shared" si="195"/>
        <v xml:space="preserve"> </v>
      </c>
      <c r="AW125" s="4" t="str">
        <f t="shared" si="196"/>
        <v xml:space="preserve"> </v>
      </c>
      <c r="AX125" s="747" t="str">
        <f t="shared" si="197"/>
        <v xml:space="preserve"> </v>
      </c>
      <c r="AY125" s="4" t="str">
        <f t="shared" si="198"/>
        <v xml:space="preserve"> </v>
      </c>
      <c r="AZ125" s="747" t="str">
        <f t="shared" si="199"/>
        <v xml:space="preserve"> </v>
      </c>
      <c r="BA125" s="4" t="str">
        <f t="shared" si="200"/>
        <v xml:space="preserve"> </v>
      </c>
      <c r="BB125" s="747" t="str">
        <f t="shared" si="201"/>
        <v xml:space="preserve"> </v>
      </c>
      <c r="BC125" s="4" t="str">
        <f t="shared" si="202"/>
        <v xml:space="preserve"> </v>
      </c>
      <c r="BD125" s="747" t="str">
        <f t="shared" si="203"/>
        <v xml:space="preserve"> </v>
      </c>
      <c r="BE125" s="4" t="str">
        <f t="shared" si="204"/>
        <v xml:space="preserve"> </v>
      </c>
      <c r="BF125" s="747" t="str">
        <f t="shared" si="205"/>
        <v xml:space="preserve"> </v>
      </c>
      <c r="BG125" s="4" t="str">
        <f t="shared" si="206"/>
        <v xml:space="preserve"> </v>
      </c>
      <c r="BH125" s="747" t="str">
        <f t="shared" si="207"/>
        <v xml:space="preserve"> </v>
      </c>
      <c r="BI125" s="4" t="str">
        <f t="shared" si="208"/>
        <v xml:space="preserve"> </v>
      </c>
      <c r="BJ125" s="747" t="str">
        <f t="shared" si="209"/>
        <v xml:space="preserve"> </v>
      </c>
      <c r="BK125" s="4" t="str">
        <f t="shared" si="210"/>
        <v xml:space="preserve"> </v>
      </c>
      <c r="BL125" s="747" t="str">
        <f t="shared" si="211"/>
        <v xml:space="preserve"> </v>
      </c>
      <c r="BM125" s="4" t="str">
        <f t="shared" si="212"/>
        <v xml:space="preserve"> </v>
      </c>
      <c r="BN125" s="747" t="str">
        <f t="shared" si="213"/>
        <v xml:space="preserve"> </v>
      </c>
      <c r="BO125" s="4" t="str">
        <f t="shared" si="214"/>
        <v xml:space="preserve"> </v>
      </c>
      <c r="BP125" s="747" t="str">
        <f t="shared" si="215"/>
        <v xml:space="preserve"> </v>
      </c>
      <c r="BQ125" s="133"/>
      <c r="BR125" s="133"/>
      <c r="BS125" s="389"/>
      <c r="BT125" s="389"/>
      <c r="BU125" s="389"/>
      <c r="BV125" s="389"/>
      <c r="BW125" s="389"/>
      <c r="BX125" s="389"/>
      <c r="BY125" s="389"/>
      <c r="BZ125" s="389"/>
      <c r="CA125" s="389"/>
      <c r="CB125" s="163">
        <f t="shared" si="176"/>
        <v>0</v>
      </c>
      <c r="CC125" s="389"/>
      <c r="CD125" s="389"/>
      <c r="CE125" s="389"/>
      <c r="CF125" s="389"/>
      <c r="CG125" s="389"/>
      <c r="CH125" s="389"/>
      <c r="CI125" s="389"/>
      <c r="CJ125" s="389"/>
      <c r="CK125" s="389"/>
      <c r="CL125" s="389"/>
      <c r="CM125" s="389"/>
      <c r="CN125" s="389"/>
      <c r="CO125" s="389"/>
      <c r="CP125" s="389"/>
      <c r="CQ125" s="389"/>
      <c r="CR125" s="389"/>
      <c r="CS125" s="389"/>
      <c r="CT125" s="389"/>
      <c r="CU125" s="389"/>
      <c r="CV125" s="389"/>
      <c r="CW125" s="389"/>
      <c r="CX125" s="389"/>
      <c r="CY125" s="389"/>
      <c r="CZ125" s="389"/>
      <c r="DA125" s="389"/>
      <c r="DB125" s="389"/>
      <c r="DC125" s="389"/>
      <c r="DD125" s="389"/>
      <c r="DE125" s="389"/>
      <c r="DF125" s="389"/>
      <c r="DG125" s="389"/>
      <c r="DH125" s="389"/>
      <c r="DI125" s="389"/>
      <c r="DJ125" s="389"/>
      <c r="DK125" s="389"/>
      <c r="DL125" s="389"/>
      <c r="DM125" s="389"/>
      <c r="DN125" s="389"/>
      <c r="DO125" s="389"/>
      <c r="DP125" s="389"/>
      <c r="DQ125" s="389"/>
      <c r="DR125" s="389"/>
      <c r="DS125" s="389"/>
      <c r="DT125" s="389"/>
      <c r="DU125" s="389"/>
      <c r="DV125" s="389"/>
      <c r="DW125" s="389"/>
      <c r="DX125" s="389"/>
      <c r="DY125" s="389"/>
      <c r="DZ125" s="389"/>
      <c r="EA125" s="389"/>
      <c r="EB125" s="389"/>
      <c r="EC125" s="389"/>
      <c r="ED125" s="389"/>
      <c r="EE125" s="389"/>
      <c r="EF125" s="389"/>
      <c r="EG125" s="389"/>
      <c r="EH125" s="389"/>
      <c r="EI125" s="389"/>
      <c r="EJ125" s="389"/>
      <c r="EK125" s="389"/>
      <c r="EL125" s="389"/>
      <c r="EM125" s="389"/>
      <c r="EN125" s="389"/>
      <c r="EO125" s="389"/>
      <c r="EP125" s="389"/>
      <c r="EQ125" s="389"/>
      <c r="ER125" s="389"/>
      <c r="ES125" s="389"/>
      <c r="ET125" s="389"/>
      <c r="EU125" s="389"/>
      <c r="EV125" s="389"/>
      <c r="EW125" s="389"/>
      <c r="EX125" s="389"/>
      <c r="EY125" s="389"/>
      <c r="EZ125" s="389"/>
      <c r="FA125" s="389"/>
      <c r="FB125" s="389"/>
      <c r="FC125" s="389"/>
      <c r="FD125" s="389"/>
      <c r="FE125" s="389"/>
      <c r="FF125" s="389"/>
      <c r="FG125" s="389"/>
      <c r="FH125" s="389"/>
      <c r="FI125" s="389"/>
      <c r="FJ125" s="389"/>
      <c r="FK125" s="389"/>
      <c r="FL125" s="389"/>
      <c r="FM125" s="389"/>
      <c r="FN125" s="389"/>
      <c r="FO125" s="389"/>
      <c r="FP125" s="389"/>
      <c r="FQ125" s="389"/>
      <c r="FR125" s="389"/>
      <c r="FS125" s="389"/>
      <c r="FT125" s="389"/>
      <c r="FU125" s="389"/>
      <c r="FV125" s="389"/>
      <c r="FW125" s="389"/>
      <c r="FX125" s="666" t="s">
        <v>428</v>
      </c>
      <c r="FY125" s="667">
        <v>177</v>
      </c>
      <c r="FZ125" s="667">
        <v>30289530</v>
      </c>
      <c r="GA125" s="667">
        <v>55</v>
      </c>
      <c r="GB125" s="667" t="s">
        <v>798</v>
      </c>
      <c r="GC125" s="667">
        <v>20</v>
      </c>
      <c r="GD125" s="667">
        <v>1990</v>
      </c>
      <c r="GE125" s="667">
        <v>1</v>
      </c>
      <c r="GF125" s="667" t="s">
        <v>780</v>
      </c>
      <c r="GG125" s="667">
        <v>2</v>
      </c>
      <c r="GH125" s="667">
        <v>1</v>
      </c>
      <c r="GI125" s="667" t="s">
        <v>780</v>
      </c>
      <c r="GJ125" s="667">
        <v>2</v>
      </c>
      <c r="GK125" s="667" t="s">
        <v>781</v>
      </c>
      <c r="GL125" s="667" t="s">
        <v>782</v>
      </c>
      <c r="GM125" s="667">
        <v>66</v>
      </c>
      <c r="GN125" s="667" t="s">
        <v>783</v>
      </c>
      <c r="GO125" s="667">
        <v>0</v>
      </c>
      <c r="GP125" s="667">
        <v>0</v>
      </c>
      <c r="GQ125" s="667">
        <v>4</v>
      </c>
      <c r="GR125" s="667">
        <v>2</v>
      </c>
      <c r="GS125" s="667">
        <v>1</v>
      </c>
      <c r="GT125" s="667" t="s">
        <v>783</v>
      </c>
      <c r="GU125" s="667" t="s">
        <v>783</v>
      </c>
      <c r="GV125" s="667" t="s">
        <v>783</v>
      </c>
      <c r="GW125" s="667" t="s">
        <v>783</v>
      </c>
      <c r="GX125" s="667" t="s">
        <v>783</v>
      </c>
      <c r="GY125" s="667">
        <v>1649</v>
      </c>
      <c r="GZ125" s="667">
        <v>0.13</v>
      </c>
      <c r="HA125" s="667">
        <v>5</v>
      </c>
      <c r="HB125" s="667" t="s">
        <v>783</v>
      </c>
      <c r="HC125" s="667" t="s">
        <v>793</v>
      </c>
      <c r="HD125" s="667">
        <v>25</v>
      </c>
      <c r="HE125" s="667" t="s">
        <v>783</v>
      </c>
      <c r="HF125" s="667">
        <v>0</v>
      </c>
      <c r="HG125" s="667" t="s">
        <v>783</v>
      </c>
      <c r="HH125" s="667">
        <v>0</v>
      </c>
      <c r="HI125" s="667">
        <v>1</v>
      </c>
      <c r="HJ125" s="667">
        <v>45</v>
      </c>
      <c r="HK125" s="667" t="s">
        <v>784</v>
      </c>
      <c r="HL125" s="667" t="s">
        <v>785</v>
      </c>
      <c r="HM125" s="667" t="s">
        <v>783</v>
      </c>
      <c r="HN125" s="667" t="s">
        <v>783</v>
      </c>
      <c r="HO125" s="667" t="s">
        <v>783</v>
      </c>
      <c r="HP125" s="667" t="s">
        <v>783</v>
      </c>
      <c r="HQ125" s="667" t="s">
        <v>783</v>
      </c>
      <c r="HR125" s="667">
        <v>3978942</v>
      </c>
      <c r="HS125" s="667" t="s">
        <v>783</v>
      </c>
      <c r="HT125" s="667" t="s">
        <v>786</v>
      </c>
      <c r="HU125" s="667" t="s">
        <v>787</v>
      </c>
      <c r="HV125" s="667">
        <v>4</v>
      </c>
      <c r="HW125" s="667">
        <v>2014</v>
      </c>
      <c r="HX125" s="667">
        <v>63</v>
      </c>
      <c r="HY125" s="667">
        <v>0</v>
      </c>
      <c r="HZ125" s="667">
        <v>686</v>
      </c>
      <c r="IA125" s="668">
        <v>41697.500081018516</v>
      </c>
      <c r="IB125" s="667" t="s">
        <v>788</v>
      </c>
      <c r="IC125" s="667">
        <v>3974464</v>
      </c>
      <c r="ID125" s="667">
        <v>2014</v>
      </c>
      <c r="IE125" s="667">
        <v>1712</v>
      </c>
      <c r="IF125" s="667" t="s">
        <v>783</v>
      </c>
      <c r="IG125" s="667" t="s">
        <v>783</v>
      </c>
      <c r="IH125" s="667" t="s">
        <v>783</v>
      </c>
      <c r="II125" s="667" t="s">
        <v>783</v>
      </c>
      <c r="IJ125" s="667" t="s">
        <v>783</v>
      </c>
      <c r="IK125" s="667" t="s">
        <v>783</v>
      </c>
      <c r="IL125" s="667" t="s">
        <v>783</v>
      </c>
      <c r="IM125" s="667" t="s">
        <v>783</v>
      </c>
      <c r="IN125" s="667" t="s">
        <v>783</v>
      </c>
      <c r="IO125" s="667">
        <v>1649</v>
      </c>
      <c r="IP125" s="668">
        <v>37477.354571759257</v>
      </c>
      <c r="IQ125" s="667">
        <v>2</v>
      </c>
      <c r="IR125" s="667" t="s">
        <v>793</v>
      </c>
      <c r="IS125" s="667">
        <v>1</v>
      </c>
      <c r="IT125" s="669">
        <v>41275</v>
      </c>
      <c r="IU125" s="667" t="s">
        <v>783</v>
      </c>
      <c r="IV125" s="667" t="s">
        <v>783</v>
      </c>
      <c r="IW125" s="667" t="s">
        <v>783</v>
      </c>
      <c r="IX125" s="667" t="s">
        <v>781</v>
      </c>
      <c r="IY125" s="667">
        <v>45</v>
      </c>
      <c r="IZ125" s="667" t="s">
        <v>789</v>
      </c>
      <c r="JA125" s="667" t="s">
        <v>783</v>
      </c>
      <c r="JB125" s="667" t="s">
        <v>783</v>
      </c>
      <c r="JC125" s="667" t="s">
        <v>783</v>
      </c>
      <c r="JD125" s="667">
        <v>329452</v>
      </c>
      <c r="JE125" s="667" t="s">
        <v>783</v>
      </c>
      <c r="JF125" s="667" t="s">
        <v>783</v>
      </c>
      <c r="JG125" s="667" t="s">
        <v>795</v>
      </c>
      <c r="JH125" s="667">
        <v>55</v>
      </c>
      <c r="JI125" s="667" t="s">
        <v>783</v>
      </c>
      <c r="JJ125" s="667" t="s">
        <v>783</v>
      </c>
      <c r="JK125" s="667" t="s">
        <v>783</v>
      </c>
      <c r="JL125" s="667" t="s">
        <v>790</v>
      </c>
      <c r="JM125" s="667">
        <v>4</v>
      </c>
      <c r="JN125" s="667">
        <v>3</v>
      </c>
      <c r="JO125" s="667" t="s">
        <v>783</v>
      </c>
      <c r="JP125" s="667">
        <v>10711928</v>
      </c>
      <c r="JQ125" s="667">
        <v>2011</v>
      </c>
      <c r="JR125" s="667">
        <v>3</v>
      </c>
      <c r="JS125" s="667" t="s">
        <v>783</v>
      </c>
      <c r="JT125" s="667" t="s">
        <v>783</v>
      </c>
      <c r="JU125" s="667" t="s">
        <v>910</v>
      </c>
      <c r="JV125" s="670">
        <v>630.92606799999999</v>
      </c>
      <c r="JX125" s="371"/>
    </row>
    <row r="126" spans="1:284" ht="16" thickBot="1">
      <c r="A126" s="905" t="s">
        <v>5</v>
      </c>
      <c r="B126" s="79">
        <f t="shared" si="177"/>
        <v>4</v>
      </c>
      <c r="C126" s="871" t="s">
        <v>118</v>
      </c>
      <c r="D126" s="249" t="s">
        <v>168</v>
      </c>
      <c r="E126" s="103" t="s">
        <v>66</v>
      </c>
      <c r="F126" s="888">
        <v>0.26</v>
      </c>
      <c r="G126" s="120">
        <f t="shared" si="131"/>
        <v>89.660000000000039</v>
      </c>
      <c r="H126" s="51">
        <v>0.26</v>
      </c>
      <c r="I126" s="2"/>
      <c r="J126" s="29"/>
      <c r="K126" s="18">
        <v>1987</v>
      </c>
      <c r="L126" s="5"/>
      <c r="M126" s="71">
        <v>1</v>
      </c>
      <c r="N126" s="71">
        <v>1</v>
      </c>
      <c r="O126" s="70">
        <v>2</v>
      </c>
      <c r="P126" s="891">
        <f t="shared" si="222"/>
        <v>4</v>
      </c>
      <c r="Q126" s="897">
        <f t="shared" si="216"/>
        <v>2</v>
      </c>
      <c r="R126" s="51">
        <f t="shared" si="217"/>
        <v>0.26</v>
      </c>
      <c r="S126" s="547"/>
      <c r="T126" s="25"/>
      <c r="U126" s="219">
        <f t="shared" si="221"/>
        <v>0</v>
      </c>
      <c r="V126" s="219" t="s">
        <v>642</v>
      </c>
      <c r="W126" s="1042">
        <f t="shared" si="178"/>
        <v>0</v>
      </c>
      <c r="X126" s="537">
        <f t="shared" si="179"/>
        <v>0</v>
      </c>
      <c r="Y126" s="538">
        <f t="shared" si="218"/>
        <v>0</v>
      </c>
      <c r="Z126" s="1034">
        <f t="shared" si="181"/>
        <v>0</v>
      </c>
      <c r="AA126" s="883"/>
      <c r="AB126" s="270">
        <f t="shared" si="219"/>
        <v>0</v>
      </c>
      <c r="AC126" s="553"/>
      <c r="AD126" s="562">
        <f t="shared" si="220"/>
        <v>0</v>
      </c>
      <c r="AE126" s="518"/>
      <c r="AF126" s="270">
        <f t="shared" si="184"/>
        <v>0</v>
      </c>
      <c r="AG126" s="270"/>
      <c r="AH126" s="562">
        <f t="shared" si="185"/>
        <v>0</v>
      </c>
      <c r="AI126" s="270"/>
      <c r="AJ126" s="228">
        <v>0</v>
      </c>
      <c r="AK126" s="902"/>
      <c r="AL126" s="902"/>
      <c r="AM126" s="18" t="str">
        <f t="shared" si="186"/>
        <v xml:space="preserve"> </v>
      </c>
      <c r="AN126" s="747" t="str">
        <f t="shared" si="187"/>
        <v xml:space="preserve"> </v>
      </c>
      <c r="AO126" s="4" t="str">
        <f t="shared" si="188"/>
        <v xml:space="preserve"> </v>
      </c>
      <c r="AP126" s="747" t="str">
        <f t="shared" si="189"/>
        <v xml:space="preserve"> </v>
      </c>
      <c r="AQ126" s="4" t="str">
        <f t="shared" si="190"/>
        <v xml:space="preserve"> </v>
      </c>
      <c r="AR126" s="747" t="str">
        <f t="shared" si="191"/>
        <v xml:space="preserve"> </v>
      </c>
      <c r="AS126" s="4" t="str">
        <f t="shared" si="192"/>
        <v xml:space="preserve"> </v>
      </c>
      <c r="AT126" s="747" t="str">
        <f t="shared" si="193"/>
        <v xml:space="preserve"> </v>
      </c>
      <c r="AU126" s="4" t="str">
        <f t="shared" si="194"/>
        <v xml:space="preserve"> </v>
      </c>
      <c r="AV126" s="747" t="str">
        <f t="shared" si="195"/>
        <v xml:space="preserve"> </v>
      </c>
      <c r="AW126" s="4" t="str">
        <f t="shared" si="196"/>
        <v xml:space="preserve"> </v>
      </c>
      <c r="AX126" s="747" t="str">
        <f t="shared" si="197"/>
        <v xml:space="preserve"> </v>
      </c>
      <c r="AY126" s="4" t="str">
        <f t="shared" si="198"/>
        <v xml:space="preserve"> </v>
      </c>
      <c r="AZ126" s="747" t="str">
        <f t="shared" si="199"/>
        <v xml:space="preserve"> </v>
      </c>
      <c r="BA126" s="4" t="str">
        <f t="shared" si="200"/>
        <v xml:space="preserve"> </v>
      </c>
      <c r="BB126" s="747" t="str">
        <f t="shared" si="201"/>
        <v xml:space="preserve"> </v>
      </c>
      <c r="BC126" s="4" t="str">
        <f t="shared" si="202"/>
        <v xml:space="preserve"> </v>
      </c>
      <c r="BD126" s="747" t="str">
        <f t="shared" si="203"/>
        <v xml:space="preserve"> </v>
      </c>
      <c r="BE126" s="4" t="str">
        <f t="shared" si="204"/>
        <v xml:space="preserve"> </v>
      </c>
      <c r="BF126" s="747" t="str">
        <f t="shared" si="205"/>
        <v xml:space="preserve"> </v>
      </c>
      <c r="BG126" s="4" t="str">
        <f t="shared" si="206"/>
        <v xml:space="preserve"> </v>
      </c>
      <c r="BH126" s="747" t="str">
        <f t="shared" si="207"/>
        <v xml:space="preserve"> </v>
      </c>
      <c r="BI126" s="4" t="str">
        <f t="shared" si="208"/>
        <v xml:space="preserve"> </v>
      </c>
      <c r="BJ126" s="747" t="str">
        <f t="shared" si="209"/>
        <v xml:space="preserve"> </v>
      </c>
      <c r="BK126" s="4" t="str">
        <f t="shared" si="210"/>
        <v xml:space="preserve"> </v>
      </c>
      <c r="BL126" s="747" t="str">
        <f t="shared" si="211"/>
        <v xml:space="preserve"> </v>
      </c>
      <c r="BM126" s="4" t="str">
        <f t="shared" si="212"/>
        <v xml:space="preserve"> </v>
      </c>
      <c r="BN126" s="747" t="str">
        <f t="shared" si="213"/>
        <v xml:space="preserve"> </v>
      </c>
      <c r="BO126" s="4" t="str">
        <f t="shared" si="214"/>
        <v xml:space="preserve"> </v>
      </c>
      <c r="BP126" s="747" t="str">
        <f t="shared" si="215"/>
        <v xml:space="preserve"> </v>
      </c>
      <c r="BQ126" s="133"/>
      <c r="BR126" s="133"/>
      <c r="BS126" s="389"/>
      <c r="BT126" s="389"/>
      <c r="BU126" s="389"/>
      <c r="BV126" s="389"/>
      <c r="BW126" s="389"/>
      <c r="BX126" s="389"/>
      <c r="BY126" s="389"/>
      <c r="BZ126" s="389"/>
      <c r="CA126" s="389"/>
      <c r="CB126" s="163">
        <f t="shared" si="176"/>
        <v>0</v>
      </c>
      <c r="CC126" s="389"/>
      <c r="CD126" s="389"/>
      <c r="CE126" s="389"/>
      <c r="CF126" s="389"/>
      <c r="CG126" s="389"/>
      <c r="CH126" s="389"/>
      <c r="CI126" s="389"/>
      <c r="CJ126" s="389"/>
      <c r="CK126" s="389"/>
      <c r="CL126" s="389"/>
      <c r="CM126" s="389"/>
      <c r="CN126" s="389"/>
      <c r="CO126" s="389"/>
      <c r="CP126" s="389"/>
      <c r="CQ126" s="389"/>
      <c r="CR126" s="389"/>
      <c r="CS126" s="389"/>
      <c r="CT126" s="389"/>
      <c r="CU126" s="389"/>
      <c r="CV126" s="389"/>
      <c r="CW126" s="389"/>
      <c r="CX126" s="389"/>
      <c r="CY126" s="389"/>
      <c r="CZ126" s="389"/>
      <c r="DA126" s="389"/>
      <c r="DB126" s="389"/>
      <c r="DC126" s="389"/>
      <c r="DD126" s="389"/>
      <c r="DE126" s="389"/>
      <c r="DF126" s="389"/>
      <c r="DG126" s="389"/>
      <c r="DH126" s="389"/>
      <c r="DI126" s="389"/>
      <c r="DJ126" s="389"/>
      <c r="DK126" s="389"/>
      <c r="DL126" s="389"/>
      <c r="DM126" s="389"/>
      <c r="DN126" s="389"/>
      <c r="DO126" s="389"/>
      <c r="DP126" s="389"/>
      <c r="DQ126" s="389"/>
      <c r="DR126" s="389"/>
      <c r="DS126" s="389"/>
      <c r="DT126" s="389"/>
      <c r="DU126" s="389"/>
      <c r="DV126" s="389"/>
      <c r="DW126" s="389"/>
      <c r="DX126" s="389"/>
      <c r="DY126" s="389"/>
      <c r="DZ126" s="389"/>
      <c r="EA126" s="389"/>
      <c r="EB126" s="389"/>
      <c r="EC126" s="389"/>
      <c r="ED126" s="389"/>
      <c r="EE126" s="389"/>
      <c r="EF126" s="389"/>
      <c r="EG126" s="389"/>
      <c r="EH126" s="389"/>
      <c r="EI126" s="389"/>
      <c r="EJ126" s="389"/>
      <c r="EK126" s="389"/>
      <c r="EL126" s="389"/>
      <c r="EM126" s="389"/>
      <c r="EN126" s="389"/>
      <c r="EO126" s="389"/>
      <c r="EP126" s="389"/>
      <c r="EQ126" s="389"/>
      <c r="ER126" s="389"/>
      <c r="ES126" s="389"/>
      <c r="ET126" s="389"/>
      <c r="EU126" s="389"/>
      <c r="EV126" s="389"/>
      <c r="EW126" s="389"/>
      <c r="EX126" s="389"/>
      <c r="EY126" s="389"/>
      <c r="EZ126" s="389"/>
      <c r="FA126" s="389"/>
      <c r="FB126" s="389"/>
      <c r="FC126" s="389"/>
      <c r="FD126" s="389"/>
      <c r="FE126" s="389"/>
      <c r="FF126" s="389"/>
      <c r="FG126" s="389"/>
      <c r="FH126" s="389"/>
      <c r="FI126" s="389"/>
      <c r="FJ126" s="389"/>
      <c r="FK126" s="389"/>
      <c r="FL126" s="389"/>
      <c r="FM126" s="389"/>
      <c r="FN126" s="389"/>
      <c r="FO126" s="389"/>
      <c r="FP126" s="389"/>
      <c r="FQ126" s="389"/>
      <c r="FR126" s="389"/>
      <c r="FS126" s="389"/>
      <c r="FT126" s="389"/>
      <c r="FU126" s="389"/>
      <c r="FV126" s="389"/>
      <c r="FW126" s="389"/>
      <c r="FX126" s="660" t="s">
        <v>428</v>
      </c>
      <c r="FY126" s="661">
        <v>250</v>
      </c>
      <c r="FZ126" s="661">
        <v>30289529</v>
      </c>
      <c r="GA126" s="661">
        <v>55</v>
      </c>
      <c r="GB126" s="661" t="s">
        <v>798</v>
      </c>
      <c r="GC126" s="661">
        <v>20</v>
      </c>
      <c r="GD126" s="661">
        <v>1990</v>
      </c>
      <c r="GE126" s="661">
        <v>1</v>
      </c>
      <c r="GF126" s="661" t="s">
        <v>780</v>
      </c>
      <c r="GG126" s="661">
        <v>2</v>
      </c>
      <c r="GH126" s="661">
        <v>1</v>
      </c>
      <c r="GI126" s="661" t="s">
        <v>780</v>
      </c>
      <c r="GJ126" s="661">
        <v>2</v>
      </c>
      <c r="GK126" s="661" t="s">
        <v>781</v>
      </c>
      <c r="GL126" s="661" t="s">
        <v>782</v>
      </c>
      <c r="GM126" s="661">
        <v>66</v>
      </c>
      <c r="GN126" s="661" t="s">
        <v>783</v>
      </c>
      <c r="GO126" s="661">
        <v>0</v>
      </c>
      <c r="GP126" s="661">
        <v>0</v>
      </c>
      <c r="GQ126" s="661">
        <v>4</v>
      </c>
      <c r="GR126" s="661">
        <v>2</v>
      </c>
      <c r="GS126" s="661">
        <v>1</v>
      </c>
      <c r="GT126" s="661" t="s">
        <v>783</v>
      </c>
      <c r="GU126" s="661" t="s">
        <v>783</v>
      </c>
      <c r="GV126" s="661" t="s">
        <v>783</v>
      </c>
      <c r="GW126" s="661" t="s">
        <v>783</v>
      </c>
      <c r="GX126" s="661" t="s">
        <v>783</v>
      </c>
      <c r="GY126" s="661">
        <v>1649</v>
      </c>
      <c r="GZ126" s="661">
        <v>0.18</v>
      </c>
      <c r="HA126" s="661">
        <v>5</v>
      </c>
      <c r="HB126" s="661" t="s">
        <v>783</v>
      </c>
      <c r="HC126" s="661" t="s">
        <v>793</v>
      </c>
      <c r="HD126" s="661">
        <v>25</v>
      </c>
      <c r="HE126" s="661" t="s">
        <v>783</v>
      </c>
      <c r="HF126" s="661">
        <v>0</v>
      </c>
      <c r="HG126" s="661" t="s">
        <v>783</v>
      </c>
      <c r="HH126" s="661">
        <v>0</v>
      </c>
      <c r="HI126" s="661">
        <v>1</v>
      </c>
      <c r="HJ126" s="661">
        <v>45</v>
      </c>
      <c r="HK126" s="661" t="s">
        <v>784</v>
      </c>
      <c r="HL126" s="661" t="s">
        <v>785</v>
      </c>
      <c r="HM126" s="661" t="s">
        <v>783</v>
      </c>
      <c r="HN126" s="661" t="s">
        <v>783</v>
      </c>
      <c r="HO126" s="661" t="s">
        <v>783</v>
      </c>
      <c r="HP126" s="661" t="s">
        <v>783</v>
      </c>
      <c r="HQ126" s="661" t="s">
        <v>783</v>
      </c>
      <c r="HR126" s="661">
        <v>3978941</v>
      </c>
      <c r="HS126" s="661" t="s">
        <v>783</v>
      </c>
      <c r="HT126" s="661" t="s">
        <v>786</v>
      </c>
      <c r="HU126" s="661" t="s">
        <v>787</v>
      </c>
      <c r="HV126" s="661">
        <v>4</v>
      </c>
      <c r="HW126" s="661">
        <v>2014</v>
      </c>
      <c r="HX126" s="661">
        <v>63</v>
      </c>
      <c r="HY126" s="661">
        <v>0</v>
      </c>
      <c r="HZ126" s="661">
        <v>950</v>
      </c>
      <c r="IA126" s="662">
        <v>41697.500081018516</v>
      </c>
      <c r="IB126" s="661" t="s">
        <v>788</v>
      </c>
      <c r="IC126" s="661">
        <v>3974463</v>
      </c>
      <c r="ID126" s="661">
        <v>2014</v>
      </c>
      <c r="IE126" s="661">
        <v>1712</v>
      </c>
      <c r="IF126" s="661" t="s">
        <v>783</v>
      </c>
      <c r="IG126" s="661" t="s">
        <v>783</v>
      </c>
      <c r="IH126" s="661" t="s">
        <v>783</v>
      </c>
      <c r="II126" s="661" t="s">
        <v>783</v>
      </c>
      <c r="IJ126" s="661" t="s">
        <v>783</v>
      </c>
      <c r="IK126" s="661" t="s">
        <v>783</v>
      </c>
      <c r="IL126" s="661" t="s">
        <v>783</v>
      </c>
      <c r="IM126" s="661" t="s">
        <v>783</v>
      </c>
      <c r="IN126" s="661" t="s">
        <v>783</v>
      </c>
      <c r="IO126" s="661">
        <v>1649</v>
      </c>
      <c r="IP126" s="662">
        <v>37477.354571759257</v>
      </c>
      <c r="IQ126" s="661">
        <v>2</v>
      </c>
      <c r="IR126" s="661" t="s">
        <v>793</v>
      </c>
      <c r="IS126" s="661">
        <v>1</v>
      </c>
      <c r="IT126" s="663">
        <v>41275</v>
      </c>
      <c r="IU126" s="661" t="s">
        <v>783</v>
      </c>
      <c r="IV126" s="661" t="s">
        <v>783</v>
      </c>
      <c r="IW126" s="661" t="s">
        <v>783</v>
      </c>
      <c r="IX126" s="661" t="s">
        <v>781</v>
      </c>
      <c r="IY126" s="661">
        <v>45</v>
      </c>
      <c r="IZ126" s="661" t="s">
        <v>789</v>
      </c>
      <c r="JA126" s="661" t="s">
        <v>783</v>
      </c>
      <c r="JB126" s="661" t="s">
        <v>783</v>
      </c>
      <c r="JC126" s="661" t="s">
        <v>783</v>
      </c>
      <c r="JD126" s="661">
        <v>329452</v>
      </c>
      <c r="JE126" s="661" t="s">
        <v>783</v>
      </c>
      <c r="JF126" s="661" t="s">
        <v>783</v>
      </c>
      <c r="JG126" s="661" t="s">
        <v>795</v>
      </c>
      <c r="JH126" s="661">
        <v>55</v>
      </c>
      <c r="JI126" s="661" t="s">
        <v>783</v>
      </c>
      <c r="JJ126" s="661" t="s">
        <v>783</v>
      </c>
      <c r="JK126" s="661" t="s">
        <v>783</v>
      </c>
      <c r="JL126" s="661" t="s">
        <v>790</v>
      </c>
      <c r="JM126" s="661">
        <v>4</v>
      </c>
      <c r="JN126" s="661">
        <v>3</v>
      </c>
      <c r="JO126" s="661" t="s">
        <v>783</v>
      </c>
      <c r="JP126" s="661">
        <v>10711928</v>
      </c>
      <c r="JQ126" s="661">
        <v>2011</v>
      </c>
      <c r="JR126" s="661">
        <v>3</v>
      </c>
      <c r="JS126" s="661" t="s">
        <v>783</v>
      </c>
      <c r="JT126" s="661" t="s">
        <v>783</v>
      </c>
      <c r="JU126" s="661" t="s">
        <v>911</v>
      </c>
      <c r="JV126" s="664">
        <v>882.14652799999999</v>
      </c>
      <c r="JX126" s="371"/>
    </row>
    <row r="127" spans="1:284" ht="16" thickBot="1">
      <c r="A127" s="905" t="s">
        <v>5</v>
      </c>
      <c r="B127" s="79">
        <f t="shared" si="177"/>
        <v>4</v>
      </c>
      <c r="C127" s="871" t="s">
        <v>89</v>
      </c>
      <c r="D127" s="249" t="s">
        <v>135</v>
      </c>
      <c r="E127" s="103" t="s">
        <v>213</v>
      </c>
      <c r="F127" s="888">
        <v>0.15</v>
      </c>
      <c r="G127" s="120">
        <f t="shared" si="131"/>
        <v>89.810000000000045</v>
      </c>
      <c r="H127" s="47">
        <v>0.15</v>
      </c>
      <c r="I127" s="2"/>
      <c r="J127" s="29"/>
      <c r="K127" s="18"/>
      <c r="L127" s="5"/>
      <c r="M127" s="71">
        <v>1</v>
      </c>
      <c r="N127" s="71">
        <v>2</v>
      </c>
      <c r="O127" s="70">
        <v>3</v>
      </c>
      <c r="P127" s="891">
        <f t="shared" si="222"/>
        <v>6</v>
      </c>
      <c r="Q127" s="897">
        <f t="shared" si="216"/>
        <v>6</v>
      </c>
      <c r="R127" s="51">
        <f t="shared" si="217"/>
        <v>0.15</v>
      </c>
      <c r="S127" s="3"/>
      <c r="T127" s="25"/>
      <c r="U127" s="219">
        <f t="shared" si="221"/>
        <v>0</v>
      </c>
      <c r="V127" s="219" t="s">
        <v>642</v>
      </c>
      <c r="W127" s="1042">
        <f t="shared" si="178"/>
        <v>0</v>
      </c>
      <c r="X127" s="537">
        <f t="shared" si="179"/>
        <v>0</v>
      </c>
      <c r="Y127" s="538">
        <f t="shared" si="218"/>
        <v>0</v>
      </c>
      <c r="Z127" s="1034">
        <f t="shared" si="181"/>
        <v>0</v>
      </c>
      <c r="AA127" s="883"/>
      <c r="AB127" s="270">
        <f t="shared" si="219"/>
        <v>0</v>
      </c>
      <c r="AC127" s="553"/>
      <c r="AD127" s="562">
        <f t="shared" si="220"/>
        <v>0</v>
      </c>
      <c r="AE127" s="518"/>
      <c r="AF127" s="270">
        <f t="shared" si="184"/>
        <v>0</v>
      </c>
      <c r="AG127" s="270"/>
      <c r="AH127" s="562">
        <f t="shared" si="185"/>
        <v>0</v>
      </c>
      <c r="AI127" s="270"/>
      <c r="AJ127" s="228">
        <v>0</v>
      </c>
      <c r="AK127" s="902"/>
      <c r="AL127" s="902"/>
      <c r="AM127" s="18" t="str">
        <f t="shared" si="186"/>
        <v xml:space="preserve"> </v>
      </c>
      <c r="AN127" s="747" t="str">
        <f t="shared" si="187"/>
        <v xml:space="preserve"> </v>
      </c>
      <c r="AO127" s="4" t="str">
        <f t="shared" si="188"/>
        <v xml:space="preserve"> </v>
      </c>
      <c r="AP127" s="747" t="str">
        <f t="shared" si="189"/>
        <v xml:space="preserve"> </v>
      </c>
      <c r="AQ127" s="4" t="str">
        <f t="shared" si="190"/>
        <v xml:space="preserve"> </v>
      </c>
      <c r="AR127" s="747" t="str">
        <f t="shared" si="191"/>
        <v xml:space="preserve"> </v>
      </c>
      <c r="AS127" s="4" t="str">
        <f t="shared" si="192"/>
        <v xml:space="preserve"> </v>
      </c>
      <c r="AT127" s="747" t="str">
        <f t="shared" si="193"/>
        <v xml:space="preserve"> </v>
      </c>
      <c r="AU127" s="4" t="str">
        <f t="shared" si="194"/>
        <v xml:space="preserve"> </v>
      </c>
      <c r="AV127" s="747" t="str">
        <f t="shared" si="195"/>
        <v xml:space="preserve"> </v>
      </c>
      <c r="AW127" s="4" t="str">
        <f t="shared" si="196"/>
        <v xml:space="preserve"> </v>
      </c>
      <c r="AX127" s="747" t="str">
        <f t="shared" si="197"/>
        <v xml:space="preserve"> </v>
      </c>
      <c r="AY127" s="4" t="str">
        <f t="shared" si="198"/>
        <v xml:space="preserve"> </v>
      </c>
      <c r="AZ127" s="747" t="str">
        <f t="shared" si="199"/>
        <v xml:space="preserve"> </v>
      </c>
      <c r="BA127" s="4" t="str">
        <f t="shared" si="200"/>
        <v xml:space="preserve"> </v>
      </c>
      <c r="BB127" s="747" t="str">
        <f t="shared" si="201"/>
        <v xml:space="preserve"> </v>
      </c>
      <c r="BC127" s="4" t="str">
        <f t="shared" si="202"/>
        <v xml:space="preserve"> </v>
      </c>
      <c r="BD127" s="747" t="str">
        <f t="shared" si="203"/>
        <v xml:space="preserve"> </v>
      </c>
      <c r="BE127" s="4" t="str">
        <f t="shared" si="204"/>
        <v xml:space="preserve"> </v>
      </c>
      <c r="BF127" s="747" t="str">
        <f t="shared" si="205"/>
        <v xml:space="preserve"> </v>
      </c>
      <c r="BG127" s="4" t="str">
        <f t="shared" si="206"/>
        <v xml:space="preserve"> </v>
      </c>
      <c r="BH127" s="747" t="str">
        <f t="shared" si="207"/>
        <v xml:space="preserve"> </v>
      </c>
      <c r="BI127" s="4" t="str">
        <f t="shared" si="208"/>
        <v xml:space="preserve"> </v>
      </c>
      <c r="BJ127" s="747" t="str">
        <f t="shared" si="209"/>
        <v xml:space="preserve"> </v>
      </c>
      <c r="BK127" s="4" t="str">
        <f t="shared" si="210"/>
        <v xml:space="preserve"> </v>
      </c>
      <c r="BL127" s="747" t="str">
        <f t="shared" si="211"/>
        <v xml:space="preserve"> </v>
      </c>
      <c r="BM127" s="4" t="str">
        <f t="shared" si="212"/>
        <v xml:space="preserve"> </v>
      </c>
      <c r="BN127" s="747" t="str">
        <f t="shared" si="213"/>
        <v xml:space="preserve"> </v>
      </c>
      <c r="BO127" s="4" t="str">
        <f t="shared" si="214"/>
        <v xml:space="preserve"> </v>
      </c>
      <c r="BP127" s="747" t="str">
        <f t="shared" si="215"/>
        <v xml:space="preserve"> </v>
      </c>
      <c r="BQ127" s="133"/>
      <c r="BR127" s="133"/>
      <c r="BS127" s="389"/>
      <c r="BT127" s="389"/>
      <c r="BU127" s="389"/>
      <c r="BV127" s="389"/>
      <c r="BW127" s="389"/>
      <c r="BX127" s="389"/>
      <c r="BY127" s="389"/>
      <c r="BZ127" s="389"/>
      <c r="CA127" s="389"/>
      <c r="CB127" s="163">
        <f t="shared" si="176"/>
        <v>0</v>
      </c>
      <c r="CC127" s="389"/>
      <c r="CD127" s="389"/>
      <c r="CE127" s="389"/>
      <c r="CF127" s="389"/>
      <c r="CG127" s="389"/>
      <c r="CH127" s="389"/>
      <c r="CI127" s="389"/>
      <c r="CJ127" s="389"/>
      <c r="CK127" s="389"/>
      <c r="CL127" s="389"/>
      <c r="CM127" s="389"/>
      <c r="CN127" s="389"/>
      <c r="CO127" s="389"/>
      <c r="CP127" s="389"/>
      <c r="CQ127" s="389"/>
      <c r="CR127" s="389"/>
      <c r="CS127" s="389"/>
      <c r="CT127" s="389"/>
      <c r="CU127" s="389"/>
      <c r="CV127" s="389"/>
      <c r="CW127" s="389"/>
      <c r="CX127" s="389"/>
      <c r="CY127" s="389"/>
      <c r="CZ127" s="389"/>
      <c r="DA127" s="725"/>
      <c r="DB127" s="725"/>
      <c r="DC127" s="725"/>
      <c r="DD127" s="725"/>
      <c r="DE127" s="725"/>
      <c r="DF127" s="725"/>
      <c r="DG127" s="725"/>
      <c r="DH127" s="725"/>
      <c r="DI127" s="725"/>
      <c r="DJ127" s="725"/>
      <c r="DK127" s="725"/>
      <c r="DL127" s="725"/>
      <c r="DM127" s="725"/>
      <c r="DN127" s="725"/>
      <c r="DO127" s="725"/>
      <c r="DP127" s="725"/>
      <c r="DQ127" s="725"/>
      <c r="DR127" s="725"/>
      <c r="DS127" s="725"/>
      <c r="DT127" s="725"/>
      <c r="DU127" s="725"/>
      <c r="DV127" s="725"/>
      <c r="DW127" s="725"/>
      <c r="DX127" s="725"/>
      <c r="DY127" s="725"/>
      <c r="DZ127" s="725"/>
      <c r="EA127" s="725"/>
      <c r="EB127" s="725"/>
      <c r="EC127" s="725"/>
      <c r="ED127" s="725"/>
      <c r="EE127" s="725"/>
      <c r="EF127" s="725"/>
      <c r="EG127" s="725"/>
      <c r="EH127" s="725"/>
      <c r="EI127" s="725"/>
      <c r="EJ127" s="725"/>
      <c r="EK127" s="725"/>
      <c r="EL127" s="725"/>
      <c r="EM127" s="725"/>
      <c r="EN127" s="725"/>
      <c r="EO127" s="725"/>
      <c r="EP127" s="725"/>
      <c r="EQ127" s="725"/>
      <c r="ER127" s="725"/>
      <c r="ES127" s="725"/>
      <c r="ET127" s="725"/>
      <c r="EU127" s="725"/>
      <c r="EV127" s="725"/>
      <c r="EW127" s="725"/>
      <c r="EX127" s="725"/>
      <c r="EY127" s="725"/>
      <c r="EZ127" s="725"/>
      <c r="FA127" s="725"/>
      <c r="FB127" s="725"/>
      <c r="FC127" s="725"/>
      <c r="FD127" s="725"/>
      <c r="FE127" s="725"/>
      <c r="FF127" s="725"/>
      <c r="FG127" s="725"/>
      <c r="FH127" s="725"/>
      <c r="FI127" s="725"/>
      <c r="FJ127" s="725"/>
      <c r="FK127" s="725"/>
      <c r="FL127" s="725"/>
      <c r="FM127" s="725"/>
      <c r="FN127" s="725"/>
      <c r="FO127" s="725"/>
      <c r="FP127" s="725"/>
      <c r="FQ127" s="725"/>
      <c r="FR127" s="725"/>
      <c r="FS127" s="725"/>
      <c r="FT127" s="725"/>
      <c r="FU127" s="725"/>
      <c r="FV127" s="725"/>
      <c r="FW127" s="725"/>
      <c r="FX127" s="660" t="s">
        <v>428</v>
      </c>
      <c r="FY127" s="661">
        <v>61</v>
      </c>
      <c r="FZ127" s="661">
        <v>30289527</v>
      </c>
      <c r="GA127" s="661">
        <v>57</v>
      </c>
      <c r="GB127" s="661" t="s">
        <v>801</v>
      </c>
      <c r="GC127" s="661">
        <v>20</v>
      </c>
      <c r="GD127" s="661">
        <v>1980</v>
      </c>
      <c r="GE127" s="661">
        <v>2</v>
      </c>
      <c r="GF127" s="661" t="s">
        <v>148</v>
      </c>
      <c r="GG127" s="661">
        <v>1</v>
      </c>
      <c r="GH127" s="661">
        <v>2</v>
      </c>
      <c r="GI127" s="661" t="s">
        <v>148</v>
      </c>
      <c r="GJ127" s="661">
        <v>1</v>
      </c>
      <c r="GK127" s="661" t="s">
        <v>781</v>
      </c>
      <c r="GL127" s="661" t="s">
        <v>782</v>
      </c>
      <c r="GM127" s="661">
        <v>66</v>
      </c>
      <c r="GN127" s="661" t="s">
        <v>783</v>
      </c>
      <c r="GO127" s="661">
        <v>0</v>
      </c>
      <c r="GP127" s="661">
        <v>0</v>
      </c>
      <c r="GQ127" s="661">
        <v>4</v>
      </c>
      <c r="GR127" s="661">
        <v>2</v>
      </c>
      <c r="GS127" s="661">
        <v>2</v>
      </c>
      <c r="GT127" s="661" t="s">
        <v>783</v>
      </c>
      <c r="GU127" s="661" t="s">
        <v>783</v>
      </c>
      <c r="GV127" s="661" t="s">
        <v>783</v>
      </c>
      <c r="GW127" s="661" t="s">
        <v>783</v>
      </c>
      <c r="GX127" s="661" t="s">
        <v>783</v>
      </c>
      <c r="GY127" s="661">
        <v>1649</v>
      </c>
      <c r="GZ127" s="661">
        <v>3.26</v>
      </c>
      <c r="HA127" s="661">
        <v>5</v>
      </c>
      <c r="HB127" s="661" t="s">
        <v>783</v>
      </c>
      <c r="HC127" s="661" t="s">
        <v>782</v>
      </c>
      <c r="HD127" s="661">
        <v>15</v>
      </c>
      <c r="HE127" s="661" t="s">
        <v>783</v>
      </c>
      <c r="HF127" s="661">
        <v>0</v>
      </c>
      <c r="HG127" s="661" t="s">
        <v>783</v>
      </c>
      <c r="HH127" s="661">
        <v>0</v>
      </c>
      <c r="HI127" s="661">
        <v>1</v>
      </c>
      <c r="HJ127" s="661">
        <v>45</v>
      </c>
      <c r="HK127" s="661" t="s">
        <v>784</v>
      </c>
      <c r="HL127" s="661" t="s">
        <v>785</v>
      </c>
      <c r="HM127" s="661" t="s">
        <v>783</v>
      </c>
      <c r="HN127" s="661" t="s">
        <v>783</v>
      </c>
      <c r="HO127" s="661" t="s">
        <v>783</v>
      </c>
      <c r="HP127" s="661" t="s">
        <v>783</v>
      </c>
      <c r="HQ127" s="661" t="s">
        <v>783</v>
      </c>
      <c r="HR127" s="661">
        <v>3980158</v>
      </c>
      <c r="HS127" s="661" t="s">
        <v>783</v>
      </c>
      <c r="HT127" s="661" t="s">
        <v>786</v>
      </c>
      <c r="HU127" s="661" t="s">
        <v>787</v>
      </c>
      <c r="HV127" s="661">
        <v>4</v>
      </c>
      <c r="HW127" s="661">
        <v>2014</v>
      </c>
      <c r="HX127" s="661">
        <v>63</v>
      </c>
      <c r="HY127" s="661">
        <v>0</v>
      </c>
      <c r="HZ127" s="661">
        <v>17213</v>
      </c>
      <c r="IA127" s="662">
        <v>41697.500081018516</v>
      </c>
      <c r="IB127" s="661" t="s">
        <v>788</v>
      </c>
      <c r="IC127" s="661">
        <v>3975680</v>
      </c>
      <c r="ID127" s="661">
        <v>2014</v>
      </c>
      <c r="IE127" s="661">
        <v>1712</v>
      </c>
      <c r="IF127" s="661" t="s">
        <v>783</v>
      </c>
      <c r="IG127" s="661" t="s">
        <v>783</v>
      </c>
      <c r="IH127" s="661" t="s">
        <v>783</v>
      </c>
      <c r="II127" s="661" t="s">
        <v>783</v>
      </c>
      <c r="IJ127" s="661" t="s">
        <v>783</v>
      </c>
      <c r="IK127" s="661" t="s">
        <v>783</v>
      </c>
      <c r="IL127" s="661" t="s">
        <v>783</v>
      </c>
      <c r="IM127" s="661" t="s">
        <v>783</v>
      </c>
      <c r="IN127" s="661" t="s">
        <v>783</v>
      </c>
      <c r="IO127" s="661">
        <v>1649</v>
      </c>
      <c r="IP127" s="662">
        <v>37477.354571759257</v>
      </c>
      <c r="IQ127" s="661">
        <v>2</v>
      </c>
      <c r="IR127" s="661" t="s">
        <v>793</v>
      </c>
      <c r="IS127" s="661">
        <v>2</v>
      </c>
      <c r="IT127" s="663">
        <v>41275</v>
      </c>
      <c r="IU127" s="661" t="s">
        <v>783</v>
      </c>
      <c r="IV127" s="661" t="s">
        <v>783</v>
      </c>
      <c r="IW127" s="661" t="s">
        <v>783</v>
      </c>
      <c r="IX127" s="661" t="s">
        <v>781</v>
      </c>
      <c r="IY127" s="661">
        <v>45</v>
      </c>
      <c r="IZ127" s="661" t="s">
        <v>789</v>
      </c>
      <c r="JA127" s="661" t="s">
        <v>783</v>
      </c>
      <c r="JB127" s="661" t="s">
        <v>783</v>
      </c>
      <c r="JC127" s="661" t="s">
        <v>783</v>
      </c>
      <c r="JD127" s="661">
        <v>329452</v>
      </c>
      <c r="JE127" s="661" t="s">
        <v>783</v>
      </c>
      <c r="JF127" s="661" t="s">
        <v>783</v>
      </c>
      <c r="JG127" s="661" t="s">
        <v>802</v>
      </c>
      <c r="JH127" s="661">
        <v>57</v>
      </c>
      <c r="JI127" s="661" t="s">
        <v>783</v>
      </c>
      <c r="JJ127" s="661" t="s">
        <v>783</v>
      </c>
      <c r="JK127" s="661" t="s">
        <v>783</v>
      </c>
      <c r="JL127" s="661" t="s">
        <v>790</v>
      </c>
      <c r="JM127" s="661">
        <v>4</v>
      </c>
      <c r="JN127" s="661">
        <v>4</v>
      </c>
      <c r="JO127" s="661" t="s">
        <v>783</v>
      </c>
      <c r="JP127" s="661">
        <v>10711928</v>
      </c>
      <c r="JQ127" s="661">
        <v>2011</v>
      </c>
      <c r="JR127" s="661">
        <v>3</v>
      </c>
      <c r="JS127" s="661" t="s">
        <v>783</v>
      </c>
      <c r="JT127" s="661" t="s">
        <v>783</v>
      </c>
      <c r="JU127" s="661" t="s">
        <v>912</v>
      </c>
      <c r="JV127" s="664">
        <v>17134.387939</v>
      </c>
      <c r="JW127">
        <f>SUM(JV125:JV127)</f>
        <v>18647.460534999998</v>
      </c>
      <c r="JX127" s="371">
        <v>3.5317160104166665</v>
      </c>
    </row>
    <row r="128" spans="1:284" ht="16" thickBot="1">
      <c r="A128" s="905" t="s">
        <v>5</v>
      </c>
      <c r="B128" s="79">
        <f t="shared" si="177"/>
        <v>4</v>
      </c>
      <c r="C128" s="871" t="s">
        <v>60</v>
      </c>
      <c r="D128" s="249" t="s">
        <v>168</v>
      </c>
      <c r="E128" s="103" t="s">
        <v>158</v>
      </c>
      <c r="F128" s="888">
        <v>0.65</v>
      </c>
      <c r="G128" s="120">
        <f t="shared" si="131"/>
        <v>90.460000000000051</v>
      </c>
      <c r="H128" s="398">
        <v>0.65</v>
      </c>
      <c r="I128" s="2"/>
      <c r="J128" s="29"/>
      <c r="K128" s="18"/>
      <c r="L128" s="5"/>
      <c r="M128" s="71">
        <v>1</v>
      </c>
      <c r="N128" s="71">
        <v>1</v>
      </c>
      <c r="O128" s="70">
        <v>3</v>
      </c>
      <c r="P128" s="891">
        <f t="shared" si="222"/>
        <v>5</v>
      </c>
      <c r="Q128" s="897">
        <f t="shared" si="216"/>
        <v>3</v>
      </c>
      <c r="R128" s="51">
        <f t="shared" si="217"/>
        <v>0.65</v>
      </c>
      <c r="S128" s="3"/>
      <c r="T128" s="25"/>
      <c r="U128" s="219">
        <f t="shared" si="221"/>
        <v>0</v>
      </c>
      <c r="V128" s="219" t="s">
        <v>642</v>
      </c>
      <c r="W128" s="1042">
        <f t="shared" si="178"/>
        <v>0</v>
      </c>
      <c r="X128" s="537">
        <f t="shared" si="179"/>
        <v>24919.555555555555</v>
      </c>
      <c r="Y128" s="538">
        <f t="shared" si="218"/>
        <v>500</v>
      </c>
      <c r="Z128" s="1034">
        <f t="shared" si="181"/>
        <v>0</v>
      </c>
      <c r="AA128" s="883">
        <v>6</v>
      </c>
      <c r="AB128" s="270">
        <f t="shared" si="219"/>
        <v>13219.555555555555</v>
      </c>
      <c r="AC128" s="566">
        <v>0.25</v>
      </c>
      <c r="AD128" s="562">
        <f t="shared" si="220"/>
        <v>11700</v>
      </c>
      <c r="AE128" s="518"/>
      <c r="AF128" s="270">
        <f t="shared" si="184"/>
        <v>0</v>
      </c>
      <c r="AG128" s="270"/>
      <c r="AH128" s="562">
        <f t="shared" si="185"/>
        <v>0</v>
      </c>
      <c r="AI128" s="270"/>
      <c r="AJ128" s="228">
        <v>0</v>
      </c>
      <c r="AK128" s="902"/>
      <c r="AL128" s="902"/>
      <c r="AM128" s="18" t="str">
        <f t="shared" si="186"/>
        <v xml:space="preserve"> </v>
      </c>
      <c r="AN128" s="747" t="str">
        <f t="shared" si="187"/>
        <v xml:space="preserve"> </v>
      </c>
      <c r="AO128" s="4" t="str">
        <f t="shared" si="188"/>
        <v xml:space="preserve"> </v>
      </c>
      <c r="AP128" s="747" t="str">
        <f t="shared" si="189"/>
        <v xml:space="preserve"> </v>
      </c>
      <c r="AQ128" s="4" t="str">
        <f t="shared" si="190"/>
        <v xml:space="preserve"> </v>
      </c>
      <c r="AR128" s="747" t="str">
        <f t="shared" si="191"/>
        <v xml:space="preserve"> </v>
      </c>
      <c r="AS128" s="4" t="str">
        <f t="shared" si="192"/>
        <v xml:space="preserve"> </v>
      </c>
      <c r="AT128" s="747" t="str">
        <f t="shared" si="193"/>
        <v xml:space="preserve"> </v>
      </c>
      <c r="AU128" s="4" t="str">
        <f t="shared" si="194"/>
        <v xml:space="preserve"> </v>
      </c>
      <c r="AV128" s="747" t="str">
        <f t="shared" si="195"/>
        <v xml:space="preserve"> </v>
      </c>
      <c r="AW128" s="4" t="str">
        <f t="shared" si="196"/>
        <v xml:space="preserve"> </v>
      </c>
      <c r="AX128" s="747" t="str">
        <f t="shared" si="197"/>
        <v xml:space="preserve"> </v>
      </c>
      <c r="AY128" s="4" t="str">
        <f t="shared" si="198"/>
        <v xml:space="preserve"> </v>
      </c>
      <c r="AZ128" s="747" t="str">
        <f t="shared" si="199"/>
        <v xml:space="preserve"> </v>
      </c>
      <c r="BA128" s="4" t="str">
        <f t="shared" si="200"/>
        <v xml:space="preserve"> </v>
      </c>
      <c r="BB128" s="747" t="str">
        <f t="shared" si="201"/>
        <v xml:space="preserve"> </v>
      </c>
      <c r="BC128" s="4" t="str">
        <f t="shared" si="202"/>
        <v xml:space="preserve"> </v>
      </c>
      <c r="BD128" s="747" t="str">
        <f t="shared" si="203"/>
        <v xml:space="preserve"> </v>
      </c>
      <c r="BE128" s="4" t="str">
        <f t="shared" si="204"/>
        <v xml:space="preserve"> </v>
      </c>
      <c r="BF128" s="747" t="str">
        <f t="shared" si="205"/>
        <v xml:space="preserve"> </v>
      </c>
      <c r="BG128" s="4" t="str">
        <f t="shared" si="206"/>
        <v xml:space="preserve"> </v>
      </c>
      <c r="BH128" s="747" t="str">
        <f t="shared" si="207"/>
        <v xml:space="preserve"> </v>
      </c>
      <c r="BI128" s="4" t="str">
        <f t="shared" si="208"/>
        <v xml:space="preserve"> </v>
      </c>
      <c r="BJ128" s="747" t="str">
        <f t="shared" si="209"/>
        <v xml:space="preserve"> </v>
      </c>
      <c r="BK128" s="4" t="str">
        <f t="shared" si="210"/>
        <v xml:space="preserve"> </v>
      </c>
      <c r="BL128" s="747" t="str">
        <f t="shared" si="211"/>
        <v xml:space="preserve"> </v>
      </c>
      <c r="BM128" s="4" t="str">
        <f t="shared" si="212"/>
        <v xml:space="preserve"> </v>
      </c>
      <c r="BN128" s="747" t="str">
        <f t="shared" si="213"/>
        <v xml:space="preserve"> </v>
      </c>
      <c r="BO128" s="4" t="str">
        <f t="shared" si="214"/>
        <v xml:space="preserve"> </v>
      </c>
      <c r="BP128" s="747" t="str">
        <f t="shared" si="215"/>
        <v xml:space="preserve"> </v>
      </c>
      <c r="BQ128" s="133" t="s">
        <v>628</v>
      </c>
      <c r="BR128" s="133"/>
      <c r="BS128" s="389"/>
      <c r="BT128" s="389"/>
      <c r="BU128" s="389"/>
      <c r="BV128" s="389"/>
      <c r="BW128" s="389"/>
      <c r="BX128" s="389"/>
      <c r="BY128" s="389"/>
      <c r="BZ128" s="389"/>
      <c r="CA128" s="389"/>
      <c r="CB128" s="163">
        <f t="shared" si="176"/>
        <v>0</v>
      </c>
      <c r="CC128" s="389"/>
      <c r="CD128" s="389"/>
      <c r="CE128" s="389"/>
      <c r="CF128" s="389"/>
      <c r="CG128" s="389"/>
      <c r="CH128" s="389"/>
      <c r="CI128" s="389"/>
      <c r="CJ128" s="389"/>
      <c r="CK128" s="389"/>
      <c r="CL128" s="389"/>
      <c r="CM128" s="389"/>
      <c r="CN128" s="389"/>
      <c r="CO128" s="389"/>
      <c r="CP128" s="389"/>
      <c r="CQ128" s="389"/>
      <c r="CR128" s="389"/>
      <c r="CS128" s="389"/>
      <c r="CT128" s="389"/>
      <c r="CU128" s="389"/>
      <c r="CV128" s="389"/>
      <c r="CW128" s="389"/>
      <c r="CX128" s="389"/>
      <c r="CY128" s="389"/>
      <c r="CZ128" s="389"/>
      <c r="DA128" s="725"/>
      <c r="DB128" s="725"/>
      <c r="DC128" s="725"/>
      <c r="DD128" s="725"/>
      <c r="DE128" s="725"/>
      <c r="DF128" s="725"/>
      <c r="DG128" s="725"/>
      <c r="DH128" s="725"/>
      <c r="DI128" s="725"/>
      <c r="DJ128" s="725"/>
      <c r="DK128" s="725"/>
      <c r="DL128" s="725"/>
      <c r="DM128" s="725"/>
      <c r="DN128" s="725"/>
      <c r="DO128" s="725"/>
      <c r="DP128" s="725"/>
      <c r="DQ128" s="725"/>
      <c r="DR128" s="725"/>
      <c r="DS128" s="725"/>
      <c r="DT128" s="725"/>
      <c r="DU128" s="725"/>
      <c r="DV128" s="725"/>
      <c r="DW128" s="725"/>
      <c r="DX128" s="725"/>
      <c r="DY128" s="725"/>
      <c r="DZ128" s="725"/>
      <c r="EA128" s="725"/>
      <c r="EB128" s="725"/>
      <c r="EC128" s="725"/>
      <c r="ED128" s="725"/>
      <c r="EE128" s="725"/>
      <c r="EF128" s="725"/>
      <c r="EG128" s="725"/>
      <c r="EH128" s="725"/>
      <c r="EI128" s="725"/>
      <c r="EJ128" s="725"/>
      <c r="EK128" s="725"/>
      <c r="EL128" s="725"/>
      <c r="EM128" s="725"/>
      <c r="EN128" s="725"/>
      <c r="EO128" s="725"/>
      <c r="EP128" s="725"/>
      <c r="EQ128" s="725"/>
      <c r="ER128" s="725"/>
      <c r="ES128" s="725"/>
      <c r="ET128" s="725"/>
      <c r="EU128" s="725"/>
      <c r="EV128" s="725"/>
      <c r="EW128" s="725"/>
      <c r="EX128" s="725"/>
      <c r="EY128" s="725"/>
      <c r="EZ128" s="725"/>
      <c r="FA128" s="725"/>
      <c r="FB128" s="725"/>
      <c r="FC128" s="725"/>
      <c r="FD128" s="725"/>
      <c r="FE128" s="725"/>
      <c r="FF128" s="725"/>
      <c r="FG128" s="725"/>
      <c r="FH128" s="725"/>
      <c r="FI128" s="725"/>
      <c r="FJ128" s="725"/>
      <c r="FK128" s="725"/>
      <c r="FL128" s="725"/>
      <c r="FM128" s="725"/>
      <c r="FN128" s="725"/>
      <c r="FO128" s="725"/>
      <c r="FP128" s="725"/>
      <c r="FQ128" s="725"/>
      <c r="FR128" s="725"/>
      <c r="FS128" s="725"/>
      <c r="FT128" s="725"/>
      <c r="FU128" s="725"/>
      <c r="FV128" s="725"/>
      <c r="FW128" s="725"/>
      <c r="FX128" s="645" t="s">
        <v>428</v>
      </c>
      <c r="FY128" s="646"/>
      <c r="FZ128" s="646"/>
      <c r="GA128" s="646"/>
      <c r="GB128" s="646"/>
      <c r="GC128" s="646"/>
      <c r="GD128" s="646"/>
      <c r="GE128" s="646"/>
      <c r="GF128" s="646"/>
      <c r="GG128" s="646"/>
      <c r="GH128" s="646"/>
      <c r="GI128" s="646"/>
      <c r="GJ128" s="646"/>
      <c r="GK128" s="646"/>
      <c r="GL128" s="646"/>
      <c r="GM128" s="646"/>
      <c r="GN128" s="646"/>
      <c r="GO128" s="646"/>
      <c r="GP128" s="646"/>
      <c r="GQ128" s="646"/>
      <c r="GR128" s="646"/>
      <c r="GS128" s="646"/>
      <c r="GT128" s="646"/>
      <c r="GU128" s="646"/>
      <c r="GV128" s="646"/>
      <c r="GW128" s="646"/>
      <c r="GX128" s="646"/>
      <c r="GY128" s="646"/>
      <c r="GZ128" s="646"/>
      <c r="HA128" s="646"/>
      <c r="HB128" s="646"/>
      <c r="HC128" s="646"/>
      <c r="HD128" s="646"/>
      <c r="HE128" s="646"/>
      <c r="HF128" s="646"/>
      <c r="HG128" s="646"/>
      <c r="HH128" s="646"/>
      <c r="HI128" s="646"/>
      <c r="HJ128" s="646"/>
      <c r="HK128" s="646"/>
      <c r="HL128" s="646"/>
      <c r="HM128" s="646"/>
      <c r="HN128" s="646"/>
      <c r="HO128" s="646"/>
      <c r="HP128" s="646"/>
      <c r="HQ128" s="646"/>
      <c r="HR128" s="646"/>
      <c r="HS128" s="646"/>
      <c r="HT128" s="646"/>
      <c r="HU128" s="646"/>
      <c r="HV128" s="646"/>
      <c r="HW128" s="646"/>
      <c r="HX128" s="646"/>
      <c r="HY128" s="646"/>
      <c r="HZ128" s="646"/>
      <c r="IA128" s="647"/>
      <c r="IB128" s="646"/>
      <c r="IC128" s="646"/>
      <c r="ID128" s="646"/>
      <c r="IE128" s="646"/>
      <c r="IF128" s="646"/>
      <c r="IG128" s="646"/>
      <c r="IH128" s="646"/>
      <c r="II128" s="646"/>
      <c r="IJ128" s="646"/>
      <c r="IK128" s="646"/>
      <c r="IL128" s="646"/>
      <c r="IM128" s="646"/>
      <c r="IN128" s="646"/>
      <c r="IO128" s="646"/>
      <c r="IP128" s="647"/>
      <c r="IQ128" s="646"/>
      <c r="IR128" s="646"/>
      <c r="IS128" s="646"/>
      <c r="IT128" s="648"/>
      <c r="IU128" s="646"/>
      <c r="IV128" s="646"/>
      <c r="IW128" s="646"/>
      <c r="IX128" s="646"/>
      <c r="IY128" s="646"/>
      <c r="IZ128" s="646"/>
      <c r="JA128" s="646"/>
      <c r="JB128" s="646"/>
      <c r="JC128" s="646"/>
      <c r="JD128" s="646"/>
      <c r="JE128" s="646"/>
      <c r="JF128" s="646"/>
      <c r="JG128" s="646"/>
      <c r="JH128" s="646"/>
      <c r="JI128" s="646"/>
      <c r="JJ128" s="646"/>
      <c r="JK128" s="646"/>
      <c r="JL128" s="646"/>
      <c r="JM128" s="646"/>
      <c r="JN128" s="646"/>
      <c r="JO128" s="646"/>
      <c r="JP128" s="646"/>
      <c r="JQ128" s="646"/>
      <c r="JR128" s="646"/>
      <c r="JS128" s="646"/>
      <c r="JT128" s="646"/>
      <c r="JU128" s="646"/>
      <c r="JV128" s="649"/>
      <c r="JX128" s="371"/>
    </row>
    <row r="129" spans="1:286" ht="16" thickBot="1">
      <c r="A129" s="905" t="s">
        <v>5</v>
      </c>
      <c r="B129" s="79">
        <f t="shared" si="177"/>
        <v>4</v>
      </c>
      <c r="C129" s="871" t="s">
        <v>114</v>
      </c>
      <c r="D129" s="249" t="s">
        <v>218</v>
      </c>
      <c r="E129" s="103" t="s">
        <v>220</v>
      </c>
      <c r="F129" s="888">
        <v>0.3</v>
      </c>
      <c r="G129" s="120">
        <f t="shared" si="131"/>
        <v>90.760000000000048</v>
      </c>
      <c r="H129" s="47">
        <v>0.3</v>
      </c>
      <c r="I129" s="2"/>
      <c r="J129" s="29"/>
      <c r="K129" s="18"/>
      <c r="L129" s="5"/>
      <c r="M129" s="71">
        <v>1</v>
      </c>
      <c r="N129" s="71">
        <v>2</v>
      </c>
      <c r="O129" s="70">
        <v>4</v>
      </c>
      <c r="P129" s="891">
        <f t="shared" si="222"/>
        <v>7</v>
      </c>
      <c r="Q129" s="897">
        <f t="shared" si="216"/>
        <v>8</v>
      </c>
      <c r="R129" s="51">
        <f t="shared" si="217"/>
        <v>0.3</v>
      </c>
      <c r="S129" s="3"/>
      <c r="T129" s="25"/>
      <c r="U129" s="219">
        <f t="shared" si="221"/>
        <v>0</v>
      </c>
      <c r="V129" s="219" t="s">
        <v>642</v>
      </c>
      <c r="W129" s="1042">
        <f t="shared" si="178"/>
        <v>0</v>
      </c>
      <c r="X129" s="537">
        <f t="shared" si="179"/>
        <v>0</v>
      </c>
      <c r="Y129" s="538">
        <f t="shared" si="218"/>
        <v>0</v>
      </c>
      <c r="Z129" s="1034">
        <f t="shared" si="181"/>
        <v>0</v>
      </c>
      <c r="AA129" s="883"/>
      <c r="AB129" s="270">
        <f t="shared" si="219"/>
        <v>0</v>
      </c>
      <c r="AC129" s="553"/>
      <c r="AD129" s="562">
        <f t="shared" si="220"/>
        <v>0</v>
      </c>
      <c r="AE129" s="518"/>
      <c r="AF129" s="270">
        <f t="shared" si="184"/>
        <v>0</v>
      </c>
      <c r="AG129" s="270"/>
      <c r="AH129" s="562">
        <f t="shared" si="185"/>
        <v>0</v>
      </c>
      <c r="AI129" s="270"/>
      <c r="AJ129" s="228">
        <v>0</v>
      </c>
      <c r="AK129" s="902"/>
      <c r="AL129" s="902"/>
      <c r="AM129" s="18" t="str">
        <f t="shared" si="186"/>
        <v xml:space="preserve"> </v>
      </c>
      <c r="AN129" s="747" t="str">
        <f t="shared" si="187"/>
        <v xml:space="preserve"> </v>
      </c>
      <c r="AO129" s="4" t="str">
        <f t="shared" si="188"/>
        <v xml:space="preserve"> </v>
      </c>
      <c r="AP129" s="747" t="str">
        <f t="shared" si="189"/>
        <v xml:space="preserve"> </v>
      </c>
      <c r="AQ129" s="4" t="str">
        <f t="shared" si="190"/>
        <v xml:space="preserve"> </v>
      </c>
      <c r="AR129" s="747" t="str">
        <f t="shared" si="191"/>
        <v xml:space="preserve"> </v>
      </c>
      <c r="AS129" s="4" t="str">
        <f t="shared" si="192"/>
        <v xml:space="preserve"> </v>
      </c>
      <c r="AT129" s="747" t="str">
        <f t="shared" si="193"/>
        <v xml:space="preserve"> </v>
      </c>
      <c r="AU129" s="4" t="str">
        <f t="shared" si="194"/>
        <v xml:space="preserve"> </v>
      </c>
      <c r="AV129" s="747" t="str">
        <f t="shared" si="195"/>
        <v xml:space="preserve"> </v>
      </c>
      <c r="AW129" s="4" t="str">
        <f t="shared" si="196"/>
        <v xml:space="preserve"> </v>
      </c>
      <c r="AX129" s="747" t="str">
        <f t="shared" si="197"/>
        <v xml:space="preserve"> </v>
      </c>
      <c r="AY129" s="4" t="str">
        <f t="shared" si="198"/>
        <v xml:space="preserve"> </v>
      </c>
      <c r="AZ129" s="747" t="str">
        <f t="shared" si="199"/>
        <v xml:space="preserve"> </v>
      </c>
      <c r="BA129" s="4" t="str">
        <f t="shared" si="200"/>
        <v xml:space="preserve"> </v>
      </c>
      <c r="BB129" s="747" t="str">
        <f t="shared" si="201"/>
        <v xml:space="preserve"> </v>
      </c>
      <c r="BC129" s="4" t="str">
        <f t="shared" si="202"/>
        <v xml:space="preserve"> </v>
      </c>
      <c r="BD129" s="747" t="str">
        <f t="shared" si="203"/>
        <v xml:space="preserve"> </v>
      </c>
      <c r="BE129" s="4" t="str">
        <f t="shared" si="204"/>
        <v xml:space="preserve"> </v>
      </c>
      <c r="BF129" s="747" t="str">
        <f t="shared" si="205"/>
        <v xml:space="preserve"> </v>
      </c>
      <c r="BG129" s="4" t="str">
        <f t="shared" si="206"/>
        <v xml:space="preserve"> </v>
      </c>
      <c r="BH129" s="747" t="str">
        <f t="shared" si="207"/>
        <v xml:space="preserve"> </v>
      </c>
      <c r="BI129" s="4" t="str">
        <f t="shared" si="208"/>
        <v xml:space="preserve"> </v>
      </c>
      <c r="BJ129" s="747" t="str">
        <f t="shared" si="209"/>
        <v xml:space="preserve"> </v>
      </c>
      <c r="BK129" s="4" t="str">
        <f t="shared" si="210"/>
        <v xml:space="preserve"> </v>
      </c>
      <c r="BL129" s="747" t="str">
        <f t="shared" si="211"/>
        <v xml:space="preserve"> </v>
      </c>
      <c r="BM129" s="4" t="str">
        <f t="shared" si="212"/>
        <v xml:space="preserve"> </v>
      </c>
      <c r="BN129" s="747" t="str">
        <f t="shared" si="213"/>
        <v xml:space="preserve"> </v>
      </c>
      <c r="BO129" s="4" t="str">
        <f t="shared" si="214"/>
        <v xml:space="preserve"> </v>
      </c>
      <c r="BP129" s="747" t="str">
        <f t="shared" si="215"/>
        <v xml:space="preserve"> </v>
      </c>
      <c r="BQ129" s="133" t="s">
        <v>221</v>
      </c>
      <c r="BR129" s="133"/>
      <c r="BS129" s="389"/>
      <c r="BT129" s="389"/>
      <c r="BU129" s="389"/>
      <c r="BV129" s="389"/>
      <c r="BW129" s="389"/>
      <c r="BX129" s="389"/>
      <c r="BY129" s="389"/>
      <c r="BZ129" s="389"/>
      <c r="CA129" s="389"/>
      <c r="CB129" s="163">
        <f t="shared" si="176"/>
        <v>0</v>
      </c>
      <c r="CC129" s="389"/>
      <c r="CD129" s="389"/>
      <c r="CE129" s="389"/>
      <c r="CF129" s="389"/>
      <c r="CG129" s="389"/>
      <c r="CH129" s="389"/>
      <c r="CI129" s="389"/>
      <c r="CJ129" s="389"/>
      <c r="CK129" s="389"/>
      <c r="CL129" s="389"/>
      <c r="CM129" s="389"/>
      <c r="CN129" s="389"/>
      <c r="CO129" s="389"/>
      <c r="CP129" s="389"/>
      <c r="CQ129" s="389"/>
      <c r="CR129" s="389"/>
      <c r="CS129" s="389"/>
      <c r="CT129" s="389"/>
      <c r="CU129" s="389"/>
      <c r="CV129" s="389"/>
      <c r="CW129" s="389"/>
      <c r="CX129" s="389"/>
      <c r="CY129" s="389"/>
      <c r="CZ129" s="389"/>
      <c r="DA129" s="389"/>
      <c r="DB129" s="389"/>
      <c r="DC129" s="389"/>
      <c r="DD129" s="389"/>
      <c r="DE129" s="389"/>
      <c r="DF129" s="389"/>
      <c r="DG129" s="389"/>
      <c r="DH129" s="389"/>
      <c r="DI129" s="389"/>
      <c r="DJ129" s="389"/>
      <c r="DK129" s="389"/>
      <c r="DL129" s="389"/>
      <c r="DM129" s="389"/>
      <c r="DN129" s="389"/>
      <c r="DO129" s="389"/>
      <c r="DP129" s="389"/>
      <c r="DQ129" s="389"/>
      <c r="DR129" s="389"/>
      <c r="DS129" s="389"/>
      <c r="DT129" s="389"/>
      <c r="DU129" s="389"/>
      <c r="DV129" s="389"/>
      <c r="DW129" s="389"/>
      <c r="DX129" s="389"/>
      <c r="DY129" s="389"/>
      <c r="DZ129" s="389"/>
      <c r="EA129" s="389"/>
      <c r="EB129" s="389"/>
      <c r="EC129" s="389"/>
      <c r="ED129" s="389"/>
      <c r="EE129" s="389"/>
      <c r="EF129" s="389"/>
      <c r="EG129" s="389"/>
      <c r="EH129" s="389"/>
      <c r="EI129" s="389"/>
      <c r="EJ129" s="389"/>
      <c r="EK129" s="389"/>
      <c r="EL129" s="389"/>
      <c r="EM129" s="389"/>
      <c r="EN129" s="389"/>
      <c r="EO129" s="389"/>
      <c r="EP129" s="389"/>
      <c r="EQ129" s="389"/>
      <c r="ER129" s="389"/>
      <c r="ES129" s="389"/>
      <c r="ET129" s="389"/>
      <c r="EU129" s="389"/>
      <c r="EV129" s="389"/>
      <c r="EW129" s="389"/>
      <c r="EX129" s="389"/>
      <c r="EY129" s="389"/>
      <c r="EZ129" s="389"/>
      <c r="FA129" s="389"/>
      <c r="FB129" s="389"/>
      <c r="FC129" s="389"/>
      <c r="FD129" s="389"/>
      <c r="FE129" s="389"/>
      <c r="FF129" s="389"/>
      <c r="FG129" s="389"/>
      <c r="FH129" s="389"/>
      <c r="FI129" s="389"/>
      <c r="FJ129" s="389"/>
      <c r="FK129" s="389"/>
      <c r="FL129" s="389"/>
      <c r="FM129" s="389"/>
      <c r="FN129" s="389"/>
      <c r="FO129" s="389"/>
      <c r="FP129" s="389"/>
      <c r="FQ129" s="389"/>
      <c r="FR129" s="389"/>
      <c r="FS129" s="389"/>
      <c r="FT129" s="389"/>
      <c r="FU129" s="389"/>
      <c r="FV129" s="389"/>
      <c r="FW129" s="389"/>
      <c r="FX129" s="645" t="s">
        <v>428</v>
      </c>
      <c r="FY129" s="646"/>
      <c r="FZ129" s="646"/>
      <c r="GA129" s="646"/>
      <c r="GB129" s="646"/>
      <c r="GC129" s="646"/>
      <c r="GD129" s="646"/>
      <c r="GE129" s="646"/>
      <c r="GF129" s="646"/>
      <c r="GG129" s="646"/>
      <c r="GH129" s="646"/>
      <c r="GI129" s="646"/>
      <c r="GJ129" s="646"/>
      <c r="GK129" s="646"/>
      <c r="GL129" s="646"/>
      <c r="GM129" s="646"/>
      <c r="GN129" s="646"/>
      <c r="GO129" s="646"/>
      <c r="GP129" s="646"/>
      <c r="GQ129" s="646"/>
      <c r="GR129" s="646"/>
      <c r="GS129" s="646"/>
      <c r="GT129" s="646"/>
      <c r="GU129" s="646"/>
      <c r="GV129" s="646"/>
      <c r="GW129" s="646"/>
      <c r="GX129" s="646"/>
      <c r="GY129" s="646"/>
      <c r="GZ129" s="646"/>
      <c r="HA129" s="646"/>
      <c r="HB129" s="646"/>
      <c r="HC129" s="646"/>
      <c r="HD129" s="646"/>
      <c r="HE129" s="646"/>
      <c r="HF129" s="646"/>
      <c r="HG129" s="646"/>
      <c r="HH129" s="646"/>
      <c r="HI129" s="646"/>
      <c r="HJ129" s="646"/>
      <c r="HK129" s="646"/>
      <c r="HL129" s="646"/>
      <c r="HM129" s="646"/>
      <c r="HN129" s="646"/>
      <c r="HO129" s="646"/>
      <c r="HP129" s="646"/>
      <c r="HQ129" s="646"/>
      <c r="HR129" s="646"/>
      <c r="HS129" s="646"/>
      <c r="HT129" s="646"/>
      <c r="HU129" s="646"/>
      <c r="HV129" s="646"/>
      <c r="HW129" s="646"/>
      <c r="HX129" s="646"/>
      <c r="HY129" s="646"/>
      <c r="HZ129" s="646"/>
      <c r="IA129" s="647"/>
      <c r="IB129" s="646"/>
      <c r="IC129" s="646"/>
      <c r="ID129" s="646"/>
      <c r="IE129" s="646"/>
      <c r="IF129" s="646"/>
      <c r="IG129" s="646"/>
      <c r="IH129" s="646"/>
      <c r="II129" s="646"/>
      <c r="IJ129" s="646"/>
      <c r="IK129" s="646"/>
      <c r="IL129" s="646"/>
      <c r="IM129" s="646"/>
      <c r="IN129" s="646"/>
      <c r="IO129" s="646"/>
      <c r="IP129" s="647"/>
      <c r="IQ129" s="646"/>
      <c r="IR129" s="646"/>
      <c r="IS129" s="646"/>
      <c r="IT129" s="648"/>
      <c r="IU129" s="646"/>
      <c r="IV129" s="646"/>
      <c r="IW129" s="646"/>
      <c r="IX129" s="646"/>
      <c r="IY129" s="646"/>
      <c r="IZ129" s="646"/>
      <c r="JA129" s="646"/>
      <c r="JB129" s="646"/>
      <c r="JC129" s="646"/>
      <c r="JD129" s="646"/>
      <c r="JE129" s="646"/>
      <c r="JF129" s="646"/>
      <c r="JG129" s="646"/>
      <c r="JH129" s="646"/>
      <c r="JI129" s="646"/>
      <c r="JJ129" s="646"/>
      <c r="JK129" s="646"/>
      <c r="JL129" s="646"/>
      <c r="JM129" s="646"/>
      <c r="JN129" s="646"/>
      <c r="JO129" s="646"/>
      <c r="JP129" s="646"/>
      <c r="JQ129" s="646"/>
      <c r="JR129" s="646"/>
      <c r="JS129" s="646"/>
      <c r="JT129" s="646"/>
      <c r="JU129" s="646"/>
      <c r="JV129" s="649"/>
      <c r="JX129" s="371"/>
    </row>
    <row r="130" spans="1:286" ht="16" thickBot="1">
      <c r="A130" s="905" t="s">
        <v>5</v>
      </c>
      <c r="B130" s="79">
        <f t="shared" si="177"/>
        <v>4</v>
      </c>
      <c r="C130" s="871" t="s">
        <v>269</v>
      </c>
      <c r="D130" s="249" t="s">
        <v>248</v>
      </c>
      <c r="E130" s="103" t="s">
        <v>88</v>
      </c>
      <c r="F130" s="888">
        <v>0.14000000000000001</v>
      </c>
      <c r="G130" s="120">
        <f t="shared" si="131"/>
        <v>90.900000000000048</v>
      </c>
      <c r="H130" s="46">
        <v>0.14000000000000001</v>
      </c>
      <c r="I130" s="2"/>
      <c r="J130" s="29"/>
      <c r="K130" s="18"/>
      <c r="L130" s="5"/>
      <c r="M130" s="71">
        <v>2</v>
      </c>
      <c r="N130" s="71">
        <v>2</v>
      </c>
      <c r="O130" s="70">
        <v>2</v>
      </c>
      <c r="P130" s="891">
        <f t="shared" si="222"/>
        <v>6</v>
      </c>
      <c r="Q130" s="897">
        <f t="shared" si="216"/>
        <v>8</v>
      </c>
      <c r="R130" s="51">
        <f t="shared" si="217"/>
        <v>0.14000000000000001</v>
      </c>
      <c r="S130" s="547"/>
      <c r="T130" s="43"/>
      <c r="U130" s="219">
        <f t="shared" si="221"/>
        <v>0</v>
      </c>
      <c r="V130" s="219" t="s">
        <v>642</v>
      </c>
      <c r="W130" s="1042">
        <f t="shared" si="178"/>
        <v>0</v>
      </c>
      <c r="X130" s="539">
        <f t="shared" si="179"/>
        <v>0</v>
      </c>
      <c r="Y130" s="538">
        <f t="shared" si="218"/>
        <v>0</v>
      </c>
      <c r="Z130" s="1034">
        <f t="shared" si="181"/>
        <v>0</v>
      </c>
      <c r="AA130" s="883"/>
      <c r="AB130" s="270">
        <f t="shared" si="219"/>
        <v>0</v>
      </c>
      <c r="AC130" s="553"/>
      <c r="AD130" s="562">
        <f t="shared" si="220"/>
        <v>0</v>
      </c>
      <c r="AE130" s="518"/>
      <c r="AF130" s="270">
        <f t="shared" si="184"/>
        <v>0</v>
      </c>
      <c r="AG130" s="270"/>
      <c r="AH130" s="562">
        <f t="shared" si="185"/>
        <v>0</v>
      </c>
      <c r="AI130" s="270"/>
      <c r="AJ130" s="228">
        <v>0</v>
      </c>
      <c r="AK130" s="902"/>
      <c r="AL130" s="902"/>
      <c r="AM130" s="18" t="str">
        <f t="shared" si="186"/>
        <v xml:space="preserve"> </v>
      </c>
      <c r="AN130" s="747" t="str">
        <f t="shared" si="187"/>
        <v xml:space="preserve"> </v>
      </c>
      <c r="AO130" s="4" t="str">
        <f t="shared" si="188"/>
        <v xml:space="preserve"> </v>
      </c>
      <c r="AP130" s="747" t="str">
        <f t="shared" si="189"/>
        <v xml:space="preserve"> </v>
      </c>
      <c r="AQ130" s="4" t="str">
        <f t="shared" si="190"/>
        <v xml:space="preserve"> </v>
      </c>
      <c r="AR130" s="747" t="str">
        <f t="shared" si="191"/>
        <v xml:space="preserve"> </v>
      </c>
      <c r="AS130" s="4" t="str">
        <f t="shared" si="192"/>
        <v xml:space="preserve"> </v>
      </c>
      <c r="AT130" s="747" t="str">
        <f t="shared" si="193"/>
        <v xml:space="preserve"> </v>
      </c>
      <c r="AU130" s="4" t="str">
        <f t="shared" si="194"/>
        <v xml:space="preserve"> </v>
      </c>
      <c r="AV130" s="747" t="str">
        <f t="shared" si="195"/>
        <v xml:space="preserve"> </v>
      </c>
      <c r="AW130" s="4" t="str">
        <f t="shared" si="196"/>
        <v xml:space="preserve"> </v>
      </c>
      <c r="AX130" s="747" t="str">
        <f t="shared" si="197"/>
        <v xml:space="preserve"> </v>
      </c>
      <c r="AY130" s="4" t="str">
        <f t="shared" si="198"/>
        <v xml:space="preserve"> </v>
      </c>
      <c r="AZ130" s="747" t="str">
        <f t="shared" si="199"/>
        <v xml:space="preserve"> </v>
      </c>
      <c r="BA130" s="4" t="str">
        <f t="shared" si="200"/>
        <v xml:space="preserve"> </v>
      </c>
      <c r="BB130" s="747" t="str">
        <f t="shared" si="201"/>
        <v xml:space="preserve"> </v>
      </c>
      <c r="BC130" s="4" t="str">
        <f t="shared" si="202"/>
        <v xml:space="preserve"> </v>
      </c>
      <c r="BD130" s="747" t="str">
        <f t="shared" si="203"/>
        <v xml:space="preserve"> </v>
      </c>
      <c r="BE130" s="4" t="str">
        <f t="shared" si="204"/>
        <v xml:space="preserve"> </v>
      </c>
      <c r="BF130" s="747" t="str">
        <f t="shared" si="205"/>
        <v xml:space="preserve"> </v>
      </c>
      <c r="BG130" s="4" t="str">
        <f t="shared" si="206"/>
        <v xml:space="preserve"> </v>
      </c>
      <c r="BH130" s="747" t="str">
        <f t="shared" si="207"/>
        <v xml:space="preserve"> </v>
      </c>
      <c r="BI130" s="4" t="str">
        <f t="shared" si="208"/>
        <v xml:space="preserve"> </v>
      </c>
      <c r="BJ130" s="747" t="str">
        <f t="shared" si="209"/>
        <v xml:space="preserve"> </v>
      </c>
      <c r="BK130" s="4" t="str">
        <f t="shared" si="210"/>
        <v xml:space="preserve"> </v>
      </c>
      <c r="BL130" s="747" t="str">
        <f t="shared" si="211"/>
        <v xml:space="preserve"> </v>
      </c>
      <c r="BM130" s="4" t="str">
        <f t="shared" si="212"/>
        <v xml:space="preserve"> </v>
      </c>
      <c r="BN130" s="747" t="str">
        <f t="shared" si="213"/>
        <v xml:space="preserve"> </v>
      </c>
      <c r="BO130" s="4" t="str">
        <f t="shared" si="214"/>
        <v xml:space="preserve"> </v>
      </c>
      <c r="BP130" s="747" t="str">
        <f t="shared" si="215"/>
        <v xml:space="preserve"> </v>
      </c>
      <c r="BQ130" s="133"/>
      <c r="BR130" s="133"/>
      <c r="BS130" s="389"/>
      <c r="BT130" s="389"/>
      <c r="BU130" s="389"/>
      <c r="BV130" s="389"/>
      <c r="BW130" s="389"/>
      <c r="BX130" s="389"/>
      <c r="BY130" s="389"/>
      <c r="BZ130" s="389"/>
      <c r="CA130" s="389"/>
      <c r="CB130" s="163">
        <f t="shared" si="176"/>
        <v>0</v>
      </c>
      <c r="CC130" s="389"/>
      <c r="CD130" s="389"/>
      <c r="CE130" s="389"/>
      <c r="CF130" s="389"/>
      <c r="CG130" s="389"/>
      <c r="CH130" s="389"/>
      <c r="CI130" s="389"/>
      <c r="CJ130" s="389"/>
      <c r="CK130" s="389"/>
      <c r="CL130" s="389"/>
      <c r="CM130" s="389"/>
      <c r="CN130" s="389"/>
      <c r="CO130" s="389"/>
      <c r="CP130" s="389"/>
      <c r="CQ130" s="389"/>
      <c r="CR130" s="389"/>
      <c r="CS130" s="389"/>
      <c r="CT130" s="389"/>
      <c r="CU130" s="389"/>
      <c r="CV130" s="389"/>
      <c r="CW130" s="389"/>
      <c r="CX130" s="389"/>
      <c r="CY130" s="389"/>
      <c r="CZ130" s="389"/>
      <c r="DA130" s="389"/>
      <c r="DB130" s="389"/>
      <c r="DC130" s="389"/>
      <c r="DD130" s="389"/>
      <c r="DE130" s="389"/>
      <c r="DF130" s="389"/>
      <c r="DG130" s="389"/>
      <c r="DH130" s="389"/>
      <c r="DI130" s="389"/>
      <c r="DJ130" s="389"/>
      <c r="DK130" s="389"/>
      <c r="DL130" s="389"/>
      <c r="DM130" s="389"/>
      <c r="DN130" s="389"/>
      <c r="DO130" s="389"/>
      <c r="DP130" s="389"/>
      <c r="DQ130" s="389"/>
      <c r="DR130" s="389"/>
      <c r="DS130" s="389"/>
      <c r="DT130" s="389"/>
      <c r="DU130" s="389"/>
      <c r="DV130" s="389"/>
      <c r="DW130" s="389"/>
      <c r="DX130" s="389"/>
      <c r="DY130" s="389"/>
      <c r="DZ130" s="389"/>
      <c r="EA130" s="389"/>
      <c r="EB130" s="389"/>
      <c r="EC130" s="389"/>
      <c r="ED130" s="389"/>
      <c r="EE130" s="389"/>
      <c r="EF130" s="389"/>
      <c r="EG130" s="389"/>
      <c r="EH130" s="389"/>
      <c r="EI130" s="389"/>
      <c r="EJ130" s="389"/>
      <c r="EK130" s="389"/>
      <c r="EL130" s="389"/>
      <c r="EM130" s="389"/>
      <c r="EN130" s="389"/>
      <c r="EO130" s="389"/>
      <c r="EP130" s="389"/>
      <c r="EQ130" s="389"/>
      <c r="ER130" s="389"/>
      <c r="ES130" s="389"/>
      <c r="ET130" s="389"/>
      <c r="EU130" s="389"/>
      <c r="EV130" s="389"/>
      <c r="EW130" s="389"/>
      <c r="EX130" s="389"/>
      <c r="EY130" s="389"/>
      <c r="EZ130" s="389"/>
      <c r="FA130" s="389"/>
      <c r="FB130" s="389"/>
      <c r="FC130" s="389"/>
      <c r="FD130" s="389"/>
      <c r="FE130" s="389"/>
      <c r="FF130" s="389"/>
      <c r="FG130" s="389"/>
      <c r="FH130" s="389"/>
      <c r="FI130" s="389"/>
      <c r="FJ130" s="389"/>
      <c r="FK130" s="389"/>
      <c r="FL130" s="389"/>
      <c r="FM130" s="389"/>
      <c r="FN130" s="389"/>
      <c r="FO130" s="389"/>
      <c r="FP130" s="389"/>
      <c r="FQ130" s="389"/>
      <c r="FR130" s="389"/>
      <c r="FS130" s="389"/>
      <c r="FT130" s="389"/>
      <c r="FU130" s="389"/>
      <c r="FV130" s="389"/>
      <c r="FW130" s="389"/>
      <c r="FX130" s="645" t="s">
        <v>428</v>
      </c>
      <c r="FY130" s="646"/>
      <c r="FZ130" s="646"/>
      <c r="GA130" s="646"/>
      <c r="GB130" s="646"/>
      <c r="GC130" s="646"/>
      <c r="GD130" s="646"/>
      <c r="GE130" s="646"/>
      <c r="GF130" s="646"/>
      <c r="GG130" s="646"/>
      <c r="GH130" s="646"/>
      <c r="GI130" s="646"/>
      <c r="GJ130" s="646"/>
      <c r="GK130" s="646"/>
      <c r="GL130" s="646"/>
      <c r="GM130" s="646"/>
      <c r="GN130" s="646"/>
      <c r="GO130" s="646"/>
      <c r="GP130" s="646"/>
      <c r="GQ130" s="646"/>
      <c r="GR130" s="646"/>
      <c r="GS130" s="646"/>
      <c r="GT130" s="646"/>
      <c r="GU130" s="646"/>
      <c r="GV130" s="646"/>
      <c r="GW130" s="646"/>
      <c r="GX130" s="646"/>
      <c r="GY130" s="646"/>
      <c r="GZ130" s="646"/>
      <c r="HA130" s="646"/>
      <c r="HB130" s="646"/>
      <c r="HC130" s="646"/>
      <c r="HD130" s="646"/>
      <c r="HE130" s="646"/>
      <c r="HF130" s="646"/>
      <c r="HG130" s="646"/>
      <c r="HH130" s="646"/>
      <c r="HI130" s="646"/>
      <c r="HJ130" s="646"/>
      <c r="HK130" s="646"/>
      <c r="HL130" s="646"/>
      <c r="HM130" s="646"/>
      <c r="HN130" s="646"/>
      <c r="HO130" s="646"/>
      <c r="HP130" s="646"/>
      <c r="HQ130" s="646"/>
      <c r="HR130" s="646"/>
      <c r="HS130" s="646"/>
      <c r="HT130" s="646"/>
      <c r="HU130" s="646"/>
      <c r="HV130" s="646"/>
      <c r="HW130" s="646"/>
      <c r="HX130" s="646"/>
      <c r="HY130" s="646"/>
      <c r="HZ130" s="646"/>
      <c r="IA130" s="647"/>
      <c r="IB130" s="646"/>
      <c r="IC130" s="646"/>
      <c r="ID130" s="646"/>
      <c r="IE130" s="646"/>
      <c r="IF130" s="646"/>
      <c r="IG130" s="646"/>
      <c r="IH130" s="646"/>
      <c r="II130" s="646"/>
      <c r="IJ130" s="646"/>
      <c r="IK130" s="646"/>
      <c r="IL130" s="646"/>
      <c r="IM130" s="646"/>
      <c r="IN130" s="646"/>
      <c r="IO130" s="646"/>
      <c r="IP130" s="647"/>
      <c r="IQ130" s="646"/>
      <c r="IR130" s="646"/>
      <c r="IS130" s="646"/>
      <c r="IT130" s="648"/>
      <c r="IU130" s="646"/>
      <c r="IV130" s="646"/>
      <c r="IW130" s="646"/>
      <c r="IX130" s="646"/>
      <c r="IY130" s="646"/>
      <c r="IZ130" s="646"/>
      <c r="JA130" s="646"/>
      <c r="JB130" s="646"/>
      <c r="JC130" s="646"/>
      <c r="JD130" s="646"/>
      <c r="JE130" s="646"/>
      <c r="JF130" s="646"/>
      <c r="JG130" s="646"/>
      <c r="JH130" s="646"/>
      <c r="JI130" s="646"/>
      <c r="JJ130" s="646"/>
      <c r="JK130" s="646"/>
      <c r="JL130" s="646"/>
      <c r="JM130" s="646"/>
      <c r="JN130" s="646"/>
      <c r="JO130" s="646"/>
      <c r="JP130" s="646"/>
      <c r="JQ130" s="646"/>
      <c r="JR130" s="646"/>
      <c r="JS130" s="646"/>
      <c r="JT130" s="646"/>
      <c r="JU130" s="646"/>
      <c r="JV130" s="649"/>
      <c r="JX130" s="371"/>
    </row>
    <row r="131" spans="1:286" ht="16" thickBot="1">
      <c r="A131" s="905" t="s">
        <v>5</v>
      </c>
      <c r="B131" s="79">
        <f t="shared" si="177"/>
        <v>4</v>
      </c>
      <c r="C131" s="871" t="s">
        <v>75</v>
      </c>
      <c r="D131" s="249" t="s">
        <v>157</v>
      </c>
      <c r="E131" s="103" t="s">
        <v>158</v>
      </c>
      <c r="F131" s="888">
        <v>0.08</v>
      </c>
      <c r="G131" s="120">
        <f t="shared" si="131"/>
        <v>90.980000000000047</v>
      </c>
      <c r="H131" s="51">
        <v>0.08</v>
      </c>
      <c r="I131" s="2"/>
      <c r="J131" s="29"/>
      <c r="K131" s="18"/>
      <c r="L131" s="5"/>
      <c r="M131" s="71">
        <v>1</v>
      </c>
      <c r="N131" s="71">
        <v>0.5</v>
      </c>
      <c r="O131" s="70">
        <v>3</v>
      </c>
      <c r="P131" s="891">
        <f t="shared" si="222"/>
        <v>4.5</v>
      </c>
      <c r="Q131" s="897">
        <f t="shared" si="216"/>
        <v>1.5</v>
      </c>
      <c r="R131" s="51">
        <f t="shared" si="217"/>
        <v>0.08</v>
      </c>
      <c r="S131" s="547"/>
      <c r="T131" s="25"/>
      <c r="U131" s="219">
        <f t="shared" si="221"/>
        <v>0</v>
      </c>
      <c r="V131" s="219" t="s">
        <v>642</v>
      </c>
      <c r="W131" s="1042">
        <f t="shared" si="178"/>
        <v>0</v>
      </c>
      <c r="X131" s="537">
        <f t="shared" si="179"/>
        <v>0</v>
      </c>
      <c r="Y131" s="538">
        <f t="shared" si="218"/>
        <v>0</v>
      </c>
      <c r="Z131" s="1034">
        <f t="shared" si="181"/>
        <v>0</v>
      </c>
      <c r="AA131" s="883"/>
      <c r="AB131" s="270">
        <f t="shared" si="219"/>
        <v>0</v>
      </c>
      <c r="AC131" s="553"/>
      <c r="AD131" s="562">
        <f t="shared" si="220"/>
        <v>0</v>
      </c>
      <c r="AE131" s="518"/>
      <c r="AF131" s="270">
        <f t="shared" si="184"/>
        <v>0</v>
      </c>
      <c r="AG131" s="270"/>
      <c r="AH131" s="562">
        <f t="shared" si="185"/>
        <v>0</v>
      </c>
      <c r="AI131" s="270"/>
      <c r="AJ131" s="228">
        <v>0</v>
      </c>
      <c r="AK131" s="902"/>
      <c r="AL131" s="902"/>
      <c r="AM131" s="18" t="str">
        <f t="shared" si="186"/>
        <v xml:space="preserve"> </v>
      </c>
      <c r="AN131" s="747" t="str">
        <f t="shared" si="187"/>
        <v xml:space="preserve"> </v>
      </c>
      <c r="AO131" s="4" t="str">
        <f t="shared" si="188"/>
        <v xml:space="preserve"> </v>
      </c>
      <c r="AP131" s="747" t="str">
        <f t="shared" si="189"/>
        <v xml:space="preserve"> </v>
      </c>
      <c r="AQ131" s="4" t="str">
        <f t="shared" si="190"/>
        <v xml:space="preserve"> </v>
      </c>
      <c r="AR131" s="747" t="str">
        <f t="shared" si="191"/>
        <v xml:space="preserve"> </v>
      </c>
      <c r="AS131" s="4" t="str">
        <f t="shared" si="192"/>
        <v xml:space="preserve"> </v>
      </c>
      <c r="AT131" s="747" t="str">
        <f t="shared" si="193"/>
        <v xml:space="preserve"> </v>
      </c>
      <c r="AU131" s="4" t="str">
        <f t="shared" si="194"/>
        <v xml:space="preserve"> </v>
      </c>
      <c r="AV131" s="747" t="str">
        <f t="shared" si="195"/>
        <v xml:space="preserve"> </v>
      </c>
      <c r="AW131" s="4" t="str">
        <f t="shared" si="196"/>
        <v xml:space="preserve"> </v>
      </c>
      <c r="AX131" s="747" t="str">
        <f t="shared" si="197"/>
        <v xml:space="preserve"> </v>
      </c>
      <c r="AY131" s="4" t="str">
        <f t="shared" si="198"/>
        <v xml:space="preserve"> </v>
      </c>
      <c r="AZ131" s="747" t="str">
        <f t="shared" si="199"/>
        <v xml:space="preserve"> </v>
      </c>
      <c r="BA131" s="4" t="str">
        <f t="shared" si="200"/>
        <v xml:space="preserve"> </v>
      </c>
      <c r="BB131" s="747" t="str">
        <f t="shared" si="201"/>
        <v xml:space="preserve"> </v>
      </c>
      <c r="BC131" s="4" t="str">
        <f t="shared" si="202"/>
        <v xml:space="preserve"> </v>
      </c>
      <c r="BD131" s="747" t="str">
        <f t="shared" si="203"/>
        <v xml:space="preserve"> </v>
      </c>
      <c r="BE131" s="4" t="str">
        <f t="shared" si="204"/>
        <v xml:space="preserve"> </v>
      </c>
      <c r="BF131" s="747" t="str">
        <f t="shared" si="205"/>
        <v xml:space="preserve"> </v>
      </c>
      <c r="BG131" s="4" t="str">
        <f t="shared" si="206"/>
        <v xml:space="preserve"> </v>
      </c>
      <c r="BH131" s="747" t="str">
        <f t="shared" si="207"/>
        <v xml:space="preserve"> </v>
      </c>
      <c r="BI131" s="4" t="str">
        <f t="shared" si="208"/>
        <v xml:space="preserve"> </v>
      </c>
      <c r="BJ131" s="747" t="str">
        <f t="shared" si="209"/>
        <v xml:space="preserve"> </v>
      </c>
      <c r="BK131" s="4" t="str">
        <f t="shared" si="210"/>
        <v xml:space="preserve"> </v>
      </c>
      <c r="BL131" s="747" t="str">
        <f t="shared" si="211"/>
        <v xml:space="preserve"> </v>
      </c>
      <c r="BM131" s="4" t="str">
        <f t="shared" si="212"/>
        <v xml:space="preserve"> </v>
      </c>
      <c r="BN131" s="747" t="str">
        <f t="shared" si="213"/>
        <v xml:space="preserve"> </v>
      </c>
      <c r="BO131" s="4" t="str">
        <f t="shared" si="214"/>
        <v xml:space="preserve"> </v>
      </c>
      <c r="BP131" s="747" t="str">
        <f t="shared" si="215"/>
        <v xml:space="preserve"> </v>
      </c>
      <c r="BQ131" s="133" t="s">
        <v>249</v>
      </c>
      <c r="BR131" s="133"/>
      <c r="BS131" s="389"/>
      <c r="BT131" s="389"/>
      <c r="BU131" s="389"/>
      <c r="BV131" s="389"/>
      <c r="BW131" s="389"/>
      <c r="BX131" s="389"/>
      <c r="BY131" s="725"/>
      <c r="BZ131" s="725"/>
      <c r="CA131" s="725"/>
      <c r="CB131" s="163">
        <f t="shared" si="176"/>
        <v>0</v>
      </c>
      <c r="CC131" s="725"/>
      <c r="CD131" s="725"/>
      <c r="CE131" s="389"/>
      <c r="CF131" s="389"/>
      <c r="CG131" s="389"/>
      <c r="CH131" s="389"/>
      <c r="CI131" s="389"/>
      <c r="CJ131" s="389"/>
      <c r="CK131" s="389"/>
      <c r="CL131" s="389"/>
      <c r="CM131" s="389"/>
      <c r="CN131" s="389"/>
      <c r="CO131" s="389"/>
      <c r="CP131" s="389"/>
      <c r="CQ131" s="389"/>
      <c r="CR131" s="389"/>
      <c r="CS131" s="389"/>
      <c r="CT131" s="389"/>
      <c r="CU131" s="389"/>
      <c r="CV131" s="389"/>
      <c r="CW131" s="389"/>
      <c r="CX131" s="389"/>
      <c r="CY131" s="389"/>
      <c r="CZ131" s="389"/>
      <c r="DA131" s="389"/>
      <c r="DB131" s="389"/>
      <c r="DC131" s="389"/>
      <c r="DD131" s="389"/>
      <c r="DE131" s="389"/>
      <c r="DF131" s="389"/>
      <c r="DG131" s="389"/>
      <c r="DH131" s="389"/>
      <c r="DI131" s="389"/>
      <c r="DJ131" s="389"/>
      <c r="DK131" s="389"/>
      <c r="DL131" s="389"/>
      <c r="DM131" s="389"/>
      <c r="DN131" s="389"/>
      <c r="DO131" s="389"/>
      <c r="DP131" s="389"/>
      <c r="DQ131" s="389"/>
      <c r="DR131" s="389"/>
      <c r="DS131" s="389"/>
      <c r="DT131" s="389"/>
      <c r="DU131" s="389"/>
      <c r="DV131" s="389"/>
      <c r="DW131" s="389"/>
      <c r="DX131" s="389"/>
      <c r="DY131" s="389"/>
      <c r="DZ131" s="389"/>
      <c r="EA131" s="389"/>
      <c r="EB131" s="389"/>
      <c r="EC131" s="389"/>
      <c r="ED131" s="389"/>
      <c r="EE131" s="389"/>
      <c r="EF131" s="389"/>
      <c r="EG131" s="389"/>
      <c r="EH131" s="389"/>
      <c r="EI131" s="389"/>
      <c r="EJ131" s="389"/>
      <c r="EK131" s="389"/>
      <c r="EL131" s="389"/>
      <c r="EM131" s="389"/>
      <c r="EN131" s="389"/>
      <c r="EO131" s="389"/>
      <c r="EP131" s="389"/>
      <c r="EQ131" s="389"/>
      <c r="ER131" s="389"/>
      <c r="ES131" s="389"/>
      <c r="ET131" s="389"/>
      <c r="EU131" s="389"/>
      <c r="EV131" s="389"/>
      <c r="EW131" s="389"/>
      <c r="EX131" s="389"/>
      <c r="EY131" s="389"/>
      <c r="EZ131" s="389"/>
      <c r="FA131" s="389"/>
      <c r="FB131" s="389"/>
      <c r="FC131" s="389"/>
      <c r="FD131" s="389"/>
      <c r="FE131" s="389"/>
      <c r="FF131" s="389"/>
      <c r="FG131" s="389"/>
      <c r="FH131" s="389"/>
      <c r="FI131" s="389"/>
      <c r="FJ131" s="389"/>
      <c r="FK131" s="389"/>
      <c r="FL131" s="389"/>
      <c r="FM131" s="389"/>
      <c r="FN131" s="389"/>
      <c r="FO131" s="389"/>
      <c r="FP131" s="389"/>
      <c r="FQ131" s="389"/>
      <c r="FR131" s="389"/>
      <c r="FS131" s="389"/>
      <c r="FT131" s="389"/>
      <c r="FU131" s="389"/>
      <c r="FV131" s="389"/>
      <c r="FW131" s="389"/>
      <c r="FX131" s="650" t="s">
        <v>428</v>
      </c>
      <c r="FY131" s="651"/>
      <c r="FZ131" s="651"/>
      <c r="GA131" s="651"/>
      <c r="GB131" s="651"/>
      <c r="GC131" s="651"/>
      <c r="GD131" s="651"/>
      <c r="GE131" s="651"/>
      <c r="GF131" s="651"/>
      <c r="GG131" s="651"/>
      <c r="GH131" s="651"/>
      <c r="GI131" s="651"/>
      <c r="GJ131" s="651"/>
      <c r="GK131" s="651"/>
      <c r="GL131" s="651"/>
      <c r="GM131" s="651"/>
      <c r="GN131" s="651"/>
      <c r="GO131" s="651"/>
      <c r="GP131" s="651"/>
      <c r="GQ131" s="651"/>
      <c r="GR131" s="651"/>
      <c r="GS131" s="651"/>
      <c r="GT131" s="651"/>
      <c r="GU131" s="651"/>
      <c r="GV131" s="651"/>
      <c r="GW131" s="651"/>
      <c r="GX131" s="651"/>
      <c r="GY131" s="651"/>
      <c r="GZ131" s="651"/>
      <c r="HA131" s="651"/>
      <c r="HB131" s="651"/>
      <c r="HC131" s="651"/>
      <c r="HD131" s="651"/>
      <c r="HE131" s="651"/>
      <c r="HF131" s="651"/>
      <c r="HG131" s="651"/>
      <c r="HH131" s="651"/>
      <c r="HI131" s="651"/>
      <c r="HJ131" s="651"/>
      <c r="HK131" s="651"/>
      <c r="HL131" s="651"/>
      <c r="HM131" s="651"/>
      <c r="HN131" s="651"/>
      <c r="HO131" s="651"/>
      <c r="HP131" s="651"/>
      <c r="HQ131" s="651"/>
      <c r="HR131" s="651"/>
      <c r="HS131" s="651"/>
      <c r="HT131" s="651"/>
      <c r="HU131" s="651"/>
      <c r="HV131" s="651"/>
      <c r="HW131" s="651"/>
      <c r="HX131" s="651"/>
      <c r="HY131" s="651"/>
      <c r="HZ131" s="651"/>
      <c r="IA131" s="652"/>
      <c r="IB131" s="651"/>
      <c r="IC131" s="651"/>
      <c r="ID131" s="651"/>
      <c r="IE131" s="651"/>
      <c r="IF131" s="651"/>
      <c r="IG131" s="651"/>
      <c r="IH131" s="651"/>
      <c r="II131" s="651"/>
      <c r="IJ131" s="651"/>
      <c r="IK131" s="651"/>
      <c r="IL131" s="651"/>
      <c r="IM131" s="651"/>
      <c r="IN131" s="651"/>
      <c r="IO131" s="651"/>
      <c r="IP131" s="652"/>
      <c r="IQ131" s="651"/>
      <c r="IR131" s="651"/>
      <c r="IS131" s="651"/>
      <c r="IT131" s="653"/>
      <c r="IU131" s="651"/>
      <c r="IV131" s="651"/>
      <c r="IW131" s="651"/>
      <c r="IX131" s="651"/>
      <c r="IY131" s="651"/>
      <c r="IZ131" s="651"/>
      <c r="JA131" s="651"/>
      <c r="JB131" s="651"/>
      <c r="JC131" s="651"/>
      <c r="JD131" s="651"/>
      <c r="JE131" s="651"/>
      <c r="JF131" s="651"/>
      <c r="JG131" s="651"/>
      <c r="JH131" s="651"/>
      <c r="JI131" s="651"/>
      <c r="JJ131" s="651"/>
      <c r="JK131" s="651"/>
      <c r="JL131" s="651"/>
      <c r="JM131" s="651"/>
      <c r="JN131" s="651"/>
      <c r="JO131" s="651"/>
      <c r="JP131" s="651"/>
      <c r="JQ131" s="651"/>
      <c r="JR131" s="651"/>
      <c r="JS131" s="651"/>
      <c r="JT131" s="651"/>
      <c r="JU131" s="651"/>
      <c r="JV131" s="654"/>
      <c r="JX131" s="371"/>
      <c r="JY131" s="836"/>
    </row>
    <row r="132" spans="1:286" ht="16" thickBot="1">
      <c r="A132" s="905" t="s">
        <v>5</v>
      </c>
      <c r="B132" s="79">
        <f t="shared" si="177"/>
        <v>4</v>
      </c>
      <c r="C132" s="871" t="s">
        <v>267</v>
      </c>
      <c r="D132" s="249" t="s">
        <v>162</v>
      </c>
      <c r="E132" s="103" t="s">
        <v>158</v>
      </c>
      <c r="F132" s="888">
        <v>1.04</v>
      </c>
      <c r="G132" s="120">
        <f t="shared" si="131"/>
        <v>92.020000000000053</v>
      </c>
      <c r="H132" s="49">
        <v>1.04</v>
      </c>
      <c r="I132" s="2"/>
      <c r="J132" s="29"/>
      <c r="K132" s="18"/>
      <c r="L132" s="5"/>
      <c r="M132" s="71">
        <v>1</v>
      </c>
      <c r="N132" s="71">
        <v>1</v>
      </c>
      <c r="O132" s="70">
        <v>2</v>
      </c>
      <c r="P132" s="891">
        <f t="shared" si="222"/>
        <v>4</v>
      </c>
      <c r="Q132" s="897">
        <f t="shared" si="216"/>
        <v>2</v>
      </c>
      <c r="R132" s="51">
        <f t="shared" si="217"/>
        <v>1.04</v>
      </c>
      <c r="S132" s="3"/>
      <c r="T132" s="25"/>
      <c r="U132" s="219">
        <f t="shared" si="221"/>
        <v>0</v>
      </c>
      <c r="V132" s="219" t="s">
        <v>642</v>
      </c>
      <c r="W132" s="1042">
        <f t="shared" si="178"/>
        <v>0</v>
      </c>
      <c r="X132" s="537">
        <f t="shared" si="179"/>
        <v>0</v>
      </c>
      <c r="Y132" s="538">
        <f t="shared" si="218"/>
        <v>0</v>
      </c>
      <c r="Z132" s="1034">
        <f t="shared" si="181"/>
        <v>0</v>
      </c>
      <c r="AA132" s="883"/>
      <c r="AB132" s="270">
        <f t="shared" si="219"/>
        <v>0</v>
      </c>
      <c r="AC132" s="553"/>
      <c r="AD132" s="562">
        <f t="shared" si="220"/>
        <v>0</v>
      </c>
      <c r="AE132" s="518"/>
      <c r="AF132" s="270">
        <f t="shared" si="184"/>
        <v>0</v>
      </c>
      <c r="AG132" s="270"/>
      <c r="AH132" s="562">
        <f t="shared" si="185"/>
        <v>0</v>
      </c>
      <c r="AI132" s="270"/>
      <c r="AJ132" s="228">
        <v>0</v>
      </c>
      <c r="AK132" s="902"/>
      <c r="AL132" s="902"/>
      <c r="AM132" s="18" t="str">
        <f t="shared" si="186"/>
        <v xml:space="preserve"> </v>
      </c>
      <c r="AN132" s="747" t="str">
        <f t="shared" si="187"/>
        <v xml:space="preserve"> </v>
      </c>
      <c r="AO132" s="4" t="str">
        <f t="shared" si="188"/>
        <v xml:space="preserve"> </v>
      </c>
      <c r="AP132" s="747" t="str">
        <f t="shared" si="189"/>
        <v xml:space="preserve"> </v>
      </c>
      <c r="AQ132" s="4" t="str">
        <f t="shared" si="190"/>
        <v xml:space="preserve"> </v>
      </c>
      <c r="AR132" s="747" t="str">
        <f t="shared" si="191"/>
        <v xml:space="preserve"> </v>
      </c>
      <c r="AS132" s="4" t="str">
        <f t="shared" si="192"/>
        <v xml:space="preserve"> </v>
      </c>
      <c r="AT132" s="747" t="str">
        <f t="shared" si="193"/>
        <v xml:space="preserve"> </v>
      </c>
      <c r="AU132" s="4" t="str">
        <f t="shared" si="194"/>
        <v xml:space="preserve"> </v>
      </c>
      <c r="AV132" s="747" t="str">
        <f t="shared" si="195"/>
        <v xml:space="preserve"> </v>
      </c>
      <c r="AW132" s="4" t="str">
        <f t="shared" si="196"/>
        <v xml:space="preserve"> </v>
      </c>
      <c r="AX132" s="747" t="str">
        <f t="shared" si="197"/>
        <v xml:space="preserve"> </v>
      </c>
      <c r="AY132" s="4" t="str">
        <f t="shared" si="198"/>
        <v xml:space="preserve"> </v>
      </c>
      <c r="AZ132" s="747" t="str">
        <f t="shared" si="199"/>
        <v xml:space="preserve"> </v>
      </c>
      <c r="BA132" s="4" t="str">
        <f t="shared" si="200"/>
        <v xml:space="preserve"> </v>
      </c>
      <c r="BB132" s="747" t="str">
        <f t="shared" si="201"/>
        <v xml:space="preserve"> </v>
      </c>
      <c r="BC132" s="4" t="str">
        <f t="shared" si="202"/>
        <v xml:space="preserve"> </v>
      </c>
      <c r="BD132" s="747" t="str">
        <f t="shared" si="203"/>
        <v xml:space="preserve"> </v>
      </c>
      <c r="BE132" s="4" t="str">
        <f t="shared" si="204"/>
        <v xml:space="preserve"> </v>
      </c>
      <c r="BF132" s="747" t="str">
        <f t="shared" si="205"/>
        <v xml:space="preserve"> </v>
      </c>
      <c r="BG132" s="4" t="str">
        <f t="shared" si="206"/>
        <v xml:space="preserve"> </v>
      </c>
      <c r="BH132" s="747" t="str">
        <f t="shared" si="207"/>
        <v xml:space="preserve"> </v>
      </c>
      <c r="BI132" s="4" t="str">
        <f t="shared" si="208"/>
        <v xml:space="preserve"> </v>
      </c>
      <c r="BJ132" s="747" t="str">
        <f t="shared" si="209"/>
        <v xml:space="preserve"> </v>
      </c>
      <c r="BK132" s="4" t="str">
        <f t="shared" si="210"/>
        <v xml:space="preserve"> </v>
      </c>
      <c r="BL132" s="747" t="str">
        <f t="shared" si="211"/>
        <v xml:space="preserve"> </v>
      </c>
      <c r="BM132" s="4" t="str">
        <f t="shared" si="212"/>
        <v xml:space="preserve"> </v>
      </c>
      <c r="BN132" s="747" t="str">
        <f t="shared" si="213"/>
        <v xml:space="preserve"> </v>
      </c>
      <c r="BO132" s="4" t="str">
        <f t="shared" si="214"/>
        <v xml:space="preserve"> </v>
      </c>
      <c r="BP132" s="747" t="str">
        <f t="shared" si="215"/>
        <v xml:space="preserve"> </v>
      </c>
      <c r="BQ132" s="133" t="s">
        <v>268</v>
      </c>
      <c r="BR132" s="133"/>
      <c r="BS132" s="389"/>
      <c r="BT132" s="389"/>
      <c r="BU132" s="389"/>
      <c r="BV132" s="389"/>
      <c r="BW132" s="389"/>
      <c r="BX132" s="389"/>
      <c r="BY132" s="389"/>
      <c r="BZ132" s="389"/>
      <c r="CA132" s="389"/>
      <c r="CB132" s="163">
        <f t="shared" si="176"/>
        <v>0</v>
      </c>
      <c r="CC132" s="389"/>
      <c r="CD132" s="389"/>
      <c r="CE132" s="389"/>
      <c r="CF132" s="389"/>
      <c r="CG132" s="389"/>
      <c r="CH132" s="389"/>
      <c r="CI132" s="389"/>
      <c r="CJ132" s="389"/>
      <c r="CK132" s="389"/>
      <c r="CL132" s="389"/>
      <c r="CM132" s="389"/>
      <c r="CN132" s="389"/>
      <c r="CO132" s="389"/>
      <c r="CP132" s="389"/>
      <c r="CQ132" s="389"/>
      <c r="CR132" s="389"/>
      <c r="CS132" s="389"/>
      <c r="CT132" s="389"/>
      <c r="CU132" s="389"/>
      <c r="CV132" s="389"/>
      <c r="CW132" s="389"/>
      <c r="CX132" s="389"/>
      <c r="CY132" s="389"/>
      <c r="CZ132" s="389"/>
      <c r="DA132" s="389"/>
      <c r="DB132" s="389"/>
      <c r="DC132" s="389"/>
      <c r="DD132" s="389"/>
      <c r="DE132" s="389"/>
      <c r="DF132" s="389"/>
      <c r="DG132" s="389"/>
      <c r="DH132" s="389"/>
      <c r="DI132" s="389"/>
      <c r="DJ132" s="389"/>
      <c r="DK132" s="389"/>
      <c r="DL132" s="389"/>
      <c r="DM132" s="389"/>
      <c r="DN132" s="389"/>
      <c r="DO132" s="389"/>
      <c r="DP132" s="389"/>
      <c r="DQ132" s="389"/>
      <c r="DR132" s="389"/>
      <c r="DS132" s="389"/>
      <c r="DT132" s="389"/>
      <c r="DU132" s="389"/>
      <c r="DV132" s="389"/>
      <c r="DW132" s="389"/>
      <c r="DX132" s="389"/>
      <c r="DY132" s="389"/>
      <c r="DZ132" s="389"/>
      <c r="EA132" s="389"/>
      <c r="EB132" s="389"/>
      <c r="EC132" s="389"/>
      <c r="ED132" s="389"/>
      <c r="EE132" s="389"/>
      <c r="EF132" s="389"/>
      <c r="EG132" s="389"/>
      <c r="EH132" s="389"/>
      <c r="EI132" s="389"/>
      <c r="EJ132" s="389"/>
      <c r="EK132" s="389"/>
      <c r="EL132" s="389"/>
      <c r="EM132" s="389"/>
      <c r="EN132" s="389"/>
      <c r="EO132" s="389"/>
      <c r="EP132" s="389"/>
      <c r="EQ132" s="389"/>
      <c r="ER132" s="389"/>
      <c r="ES132" s="389"/>
      <c r="ET132" s="389"/>
      <c r="EU132" s="389"/>
      <c r="EV132" s="389"/>
      <c r="EW132" s="389"/>
      <c r="EX132" s="389"/>
      <c r="EY132" s="389"/>
      <c r="EZ132" s="389"/>
      <c r="FA132" s="389"/>
      <c r="FB132" s="389"/>
      <c r="FC132" s="389"/>
      <c r="FD132" s="389"/>
      <c r="FE132" s="389"/>
      <c r="FF132" s="389"/>
      <c r="FG132" s="389"/>
      <c r="FH132" s="389"/>
      <c r="FI132" s="389"/>
      <c r="FJ132" s="389"/>
      <c r="FK132" s="389"/>
      <c r="FL132" s="389"/>
      <c r="FM132" s="389"/>
      <c r="FN132" s="389"/>
      <c r="FO132" s="389"/>
      <c r="FP132" s="389"/>
      <c r="FQ132" s="389"/>
      <c r="FR132" s="389"/>
      <c r="FS132" s="389"/>
      <c r="FT132" s="389"/>
      <c r="FU132" s="389"/>
      <c r="FV132" s="389"/>
      <c r="FW132" s="389"/>
      <c r="FX132" s="666" t="s">
        <v>365</v>
      </c>
      <c r="FY132" s="667">
        <v>151</v>
      </c>
      <c r="FZ132" s="667">
        <v>10315237</v>
      </c>
      <c r="GA132" s="667" t="s">
        <v>783</v>
      </c>
      <c r="GB132" s="667"/>
      <c r="GC132" s="667" t="s">
        <v>783</v>
      </c>
      <c r="GD132" s="667" t="s">
        <v>783</v>
      </c>
      <c r="GE132" s="667" t="s">
        <v>783</v>
      </c>
      <c r="GF132" s="667"/>
      <c r="GG132" s="667" t="s">
        <v>783</v>
      </c>
      <c r="GH132" s="667" t="s">
        <v>783</v>
      </c>
      <c r="GI132" s="667"/>
      <c r="GJ132" s="667" t="s">
        <v>783</v>
      </c>
      <c r="GK132" s="667" t="s">
        <v>781</v>
      </c>
      <c r="GL132" s="667" t="s">
        <v>783</v>
      </c>
      <c r="GM132" s="667" t="s">
        <v>783</v>
      </c>
      <c r="GN132" s="667" t="s">
        <v>783</v>
      </c>
      <c r="GO132" s="667" t="s">
        <v>783</v>
      </c>
      <c r="GP132" s="667" t="s">
        <v>783</v>
      </c>
      <c r="GQ132" s="667" t="s">
        <v>783</v>
      </c>
      <c r="GR132" s="667" t="s">
        <v>783</v>
      </c>
      <c r="GS132" s="667" t="s">
        <v>783</v>
      </c>
      <c r="GT132" s="667" t="s">
        <v>783</v>
      </c>
      <c r="GU132" s="667" t="s">
        <v>783</v>
      </c>
      <c r="GV132" s="667" t="s">
        <v>783</v>
      </c>
      <c r="GW132" s="667" t="s">
        <v>783</v>
      </c>
      <c r="GX132" s="667" t="s">
        <v>783</v>
      </c>
      <c r="GY132" s="667">
        <v>1649</v>
      </c>
      <c r="GZ132" s="667">
        <v>0</v>
      </c>
      <c r="HA132" s="667">
        <v>9</v>
      </c>
      <c r="HB132" s="667" t="s">
        <v>783</v>
      </c>
      <c r="HC132" s="667" t="s">
        <v>783</v>
      </c>
      <c r="HD132" s="667" t="s">
        <v>783</v>
      </c>
      <c r="HE132" s="667" t="s">
        <v>783</v>
      </c>
      <c r="HF132" s="667" t="s">
        <v>783</v>
      </c>
      <c r="HG132" s="667" t="s">
        <v>783</v>
      </c>
      <c r="HH132" s="667" t="s">
        <v>783</v>
      </c>
      <c r="HI132" s="667" t="s">
        <v>783</v>
      </c>
      <c r="HJ132" s="667" t="s">
        <v>783</v>
      </c>
      <c r="HK132" s="667" t="s">
        <v>783</v>
      </c>
      <c r="HL132" s="667" t="s">
        <v>783</v>
      </c>
      <c r="HM132" s="667" t="s">
        <v>783</v>
      </c>
      <c r="HN132" s="667" t="s">
        <v>783</v>
      </c>
      <c r="HO132" s="667" t="s">
        <v>783</v>
      </c>
      <c r="HP132" s="667" t="s">
        <v>783</v>
      </c>
      <c r="HQ132" s="667" t="s">
        <v>783</v>
      </c>
      <c r="HR132" s="667">
        <v>3979003</v>
      </c>
      <c r="HS132" s="667" t="s">
        <v>783</v>
      </c>
      <c r="HT132" s="667" t="s">
        <v>786</v>
      </c>
      <c r="HU132" s="667" t="s">
        <v>787</v>
      </c>
      <c r="HV132" s="667">
        <v>4</v>
      </c>
      <c r="HW132" s="667">
        <v>2006</v>
      </c>
      <c r="HX132" s="667">
        <v>63</v>
      </c>
      <c r="HY132" s="667">
        <v>0</v>
      </c>
      <c r="HZ132" s="667">
        <v>264</v>
      </c>
      <c r="IA132" s="668">
        <v>38560.614988425928</v>
      </c>
      <c r="IB132" s="667" t="s">
        <v>788</v>
      </c>
      <c r="IC132" s="667">
        <v>3974525</v>
      </c>
      <c r="ID132" s="667" t="s">
        <v>783</v>
      </c>
      <c r="IE132" s="667">
        <v>1712</v>
      </c>
      <c r="IF132" s="667" t="s">
        <v>783</v>
      </c>
      <c r="IG132" s="667" t="s">
        <v>783</v>
      </c>
      <c r="IH132" s="667" t="s">
        <v>783</v>
      </c>
      <c r="II132" s="667" t="s">
        <v>783</v>
      </c>
      <c r="IJ132" s="667" t="s">
        <v>783</v>
      </c>
      <c r="IK132" s="667" t="s">
        <v>783</v>
      </c>
      <c r="IL132" s="667" t="s">
        <v>783</v>
      </c>
      <c r="IM132" s="667" t="s">
        <v>783</v>
      </c>
      <c r="IN132" s="667" t="s">
        <v>783</v>
      </c>
      <c r="IO132" s="667">
        <v>2108</v>
      </c>
      <c r="IP132" s="668">
        <v>37477.341331018521</v>
      </c>
      <c r="IQ132" s="667" t="s">
        <v>783</v>
      </c>
      <c r="IR132" s="667" t="s">
        <v>783</v>
      </c>
      <c r="IS132" s="667" t="s">
        <v>783</v>
      </c>
      <c r="IT132" s="667" t="s">
        <v>783</v>
      </c>
      <c r="IU132" s="667" t="s">
        <v>783</v>
      </c>
      <c r="IV132" s="667" t="s">
        <v>783</v>
      </c>
      <c r="IW132" s="667" t="s">
        <v>783</v>
      </c>
      <c r="IX132" s="667" t="s">
        <v>781</v>
      </c>
      <c r="IY132" s="667" t="s">
        <v>783</v>
      </c>
      <c r="IZ132" s="667" t="s">
        <v>783</v>
      </c>
      <c r="JA132" s="667" t="s">
        <v>783</v>
      </c>
      <c r="JB132" s="667" t="s">
        <v>783</v>
      </c>
      <c r="JC132" s="667" t="s">
        <v>783</v>
      </c>
      <c r="JD132" s="667">
        <v>329450</v>
      </c>
      <c r="JE132" s="667" t="s">
        <v>783</v>
      </c>
      <c r="JF132" s="667" t="s">
        <v>783</v>
      </c>
      <c r="JG132" s="667" t="s">
        <v>783</v>
      </c>
      <c r="JH132" s="667" t="s">
        <v>783</v>
      </c>
      <c r="JI132" s="667" t="s">
        <v>783</v>
      </c>
      <c r="JJ132" s="667" t="s">
        <v>783</v>
      </c>
      <c r="JK132" s="667" t="s">
        <v>783</v>
      </c>
      <c r="JL132" s="667" t="s">
        <v>783</v>
      </c>
      <c r="JM132" s="667">
        <v>4</v>
      </c>
      <c r="JN132" s="667" t="s">
        <v>783</v>
      </c>
      <c r="JO132" s="667" t="s">
        <v>783</v>
      </c>
      <c r="JP132" s="667" t="s">
        <v>783</v>
      </c>
      <c r="JQ132" s="667" t="s">
        <v>783</v>
      </c>
      <c r="JR132" s="667" t="s">
        <v>783</v>
      </c>
      <c r="JS132" s="667" t="s">
        <v>783</v>
      </c>
      <c r="JT132" s="667" t="s">
        <v>783</v>
      </c>
      <c r="JU132" s="667" t="s">
        <v>913</v>
      </c>
      <c r="JV132" s="670">
        <v>266.252568</v>
      </c>
      <c r="JX132" s="371"/>
      <c r="JY132" s="836"/>
    </row>
    <row r="133" spans="1:286" ht="16" thickBot="1">
      <c r="A133" s="905" t="s">
        <v>5</v>
      </c>
      <c r="B133" s="79">
        <f t="shared" si="177"/>
        <v>4</v>
      </c>
      <c r="C133" s="871" t="s">
        <v>53</v>
      </c>
      <c r="D133" s="249" t="s">
        <v>185</v>
      </c>
      <c r="E133" s="103" t="s">
        <v>186</v>
      </c>
      <c r="F133" s="888">
        <v>0.45</v>
      </c>
      <c r="G133" s="120">
        <f t="shared" si="131"/>
        <v>92.470000000000056</v>
      </c>
      <c r="H133" s="49">
        <v>0.45</v>
      </c>
      <c r="I133" s="2"/>
      <c r="J133" s="29"/>
      <c r="K133" s="18"/>
      <c r="L133" s="5"/>
      <c r="M133" s="71">
        <v>1</v>
      </c>
      <c r="N133" s="71">
        <v>1</v>
      </c>
      <c r="O133" s="70">
        <v>3</v>
      </c>
      <c r="P133" s="891">
        <f t="shared" si="222"/>
        <v>5</v>
      </c>
      <c r="Q133" s="897">
        <f t="shared" si="216"/>
        <v>3</v>
      </c>
      <c r="R133" s="51">
        <f t="shared" si="217"/>
        <v>0.45</v>
      </c>
      <c r="S133" s="3"/>
      <c r="T133" s="25"/>
      <c r="U133" s="219">
        <f t="shared" si="221"/>
        <v>0</v>
      </c>
      <c r="V133" s="219" t="s">
        <v>642</v>
      </c>
      <c r="W133" s="1042">
        <f t="shared" si="178"/>
        <v>0</v>
      </c>
      <c r="X133" s="537">
        <f t="shared" si="179"/>
        <v>17252</v>
      </c>
      <c r="Y133" s="538">
        <f t="shared" si="218"/>
        <v>500</v>
      </c>
      <c r="Z133" s="1034">
        <f t="shared" si="181"/>
        <v>0</v>
      </c>
      <c r="AA133" s="883">
        <v>6</v>
      </c>
      <c r="AB133" s="270">
        <f t="shared" si="219"/>
        <v>9152</v>
      </c>
      <c r="AC133" s="566">
        <v>0.25</v>
      </c>
      <c r="AD133" s="562">
        <f t="shared" si="220"/>
        <v>8100</v>
      </c>
      <c r="AE133" s="518"/>
      <c r="AF133" s="270">
        <f t="shared" si="184"/>
        <v>0</v>
      </c>
      <c r="AG133" s="270"/>
      <c r="AH133" s="562">
        <f t="shared" si="185"/>
        <v>0</v>
      </c>
      <c r="AI133" s="270"/>
      <c r="AJ133" s="228">
        <v>0</v>
      </c>
      <c r="AK133" s="902"/>
      <c r="AL133" s="902"/>
      <c r="AM133" s="18" t="str">
        <f t="shared" si="186"/>
        <v xml:space="preserve"> </v>
      </c>
      <c r="AN133" s="747" t="str">
        <f t="shared" si="187"/>
        <v xml:space="preserve"> </v>
      </c>
      <c r="AO133" s="4" t="str">
        <f t="shared" si="188"/>
        <v xml:space="preserve"> </v>
      </c>
      <c r="AP133" s="747" t="str">
        <f t="shared" si="189"/>
        <v xml:space="preserve"> </v>
      </c>
      <c r="AQ133" s="4" t="str">
        <f t="shared" si="190"/>
        <v xml:space="preserve"> </v>
      </c>
      <c r="AR133" s="747" t="str">
        <f t="shared" si="191"/>
        <v xml:space="preserve"> </v>
      </c>
      <c r="AS133" s="4" t="str">
        <f t="shared" si="192"/>
        <v xml:space="preserve"> </v>
      </c>
      <c r="AT133" s="747" t="str">
        <f t="shared" si="193"/>
        <v xml:space="preserve"> </v>
      </c>
      <c r="AU133" s="4" t="str">
        <f t="shared" si="194"/>
        <v xml:space="preserve"> </v>
      </c>
      <c r="AV133" s="747" t="str">
        <f t="shared" si="195"/>
        <v xml:space="preserve"> </v>
      </c>
      <c r="AW133" s="4" t="str">
        <f t="shared" si="196"/>
        <v xml:space="preserve"> </v>
      </c>
      <c r="AX133" s="747" t="str">
        <f t="shared" si="197"/>
        <v xml:space="preserve"> </v>
      </c>
      <c r="AY133" s="4" t="str">
        <f t="shared" si="198"/>
        <v xml:space="preserve"> </v>
      </c>
      <c r="AZ133" s="747" t="str">
        <f t="shared" si="199"/>
        <v xml:space="preserve"> </v>
      </c>
      <c r="BA133" s="4" t="str">
        <f t="shared" si="200"/>
        <v xml:space="preserve"> </v>
      </c>
      <c r="BB133" s="747" t="str">
        <f t="shared" si="201"/>
        <v xml:space="preserve"> </v>
      </c>
      <c r="BC133" s="4" t="str">
        <f t="shared" si="202"/>
        <v xml:space="preserve"> </v>
      </c>
      <c r="BD133" s="747" t="str">
        <f t="shared" si="203"/>
        <v xml:space="preserve"> </v>
      </c>
      <c r="BE133" s="4" t="str">
        <f t="shared" si="204"/>
        <v xml:space="preserve"> </v>
      </c>
      <c r="BF133" s="747" t="str">
        <f t="shared" si="205"/>
        <v xml:space="preserve"> </v>
      </c>
      <c r="BG133" s="4" t="str">
        <f t="shared" si="206"/>
        <v xml:space="preserve"> </v>
      </c>
      <c r="BH133" s="747" t="str">
        <f t="shared" si="207"/>
        <v xml:space="preserve"> </v>
      </c>
      <c r="BI133" s="4" t="str">
        <f t="shared" si="208"/>
        <v xml:space="preserve"> </v>
      </c>
      <c r="BJ133" s="747" t="str">
        <f t="shared" si="209"/>
        <v xml:space="preserve"> </v>
      </c>
      <c r="BK133" s="4" t="str">
        <f t="shared" si="210"/>
        <v xml:space="preserve"> </v>
      </c>
      <c r="BL133" s="747" t="str">
        <f t="shared" si="211"/>
        <v xml:space="preserve"> </v>
      </c>
      <c r="BM133" s="4" t="str">
        <f t="shared" si="212"/>
        <v xml:space="preserve"> </v>
      </c>
      <c r="BN133" s="747" t="str">
        <f t="shared" si="213"/>
        <v xml:space="preserve"> </v>
      </c>
      <c r="BO133" s="4" t="str">
        <f t="shared" si="214"/>
        <v xml:space="preserve"> </v>
      </c>
      <c r="BP133" s="747" t="str">
        <f t="shared" si="215"/>
        <v xml:space="preserve"> </v>
      </c>
      <c r="BQ133" s="133"/>
      <c r="BR133" s="133"/>
      <c r="BS133" s="389"/>
      <c r="BT133" s="389"/>
      <c r="BU133" s="389"/>
      <c r="BV133" s="389"/>
      <c r="BW133" s="389"/>
      <c r="BX133" s="389"/>
      <c r="BY133" s="389"/>
      <c r="BZ133" s="389"/>
      <c r="CA133" s="389"/>
      <c r="CB133" s="163">
        <f t="shared" si="176"/>
        <v>0</v>
      </c>
      <c r="CC133" s="389"/>
      <c r="CD133" s="389"/>
      <c r="CE133" s="389"/>
      <c r="CF133" s="389"/>
      <c r="CG133" s="389"/>
      <c r="CH133" s="389"/>
      <c r="CI133" s="389"/>
      <c r="CJ133" s="389"/>
      <c r="CK133" s="389"/>
      <c r="CL133" s="389"/>
      <c r="CM133" s="389"/>
      <c r="CN133" s="389"/>
      <c r="CO133" s="389"/>
      <c r="CP133" s="389"/>
      <c r="CQ133" s="389"/>
      <c r="CR133" s="389"/>
      <c r="CS133" s="389"/>
      <c r="CT133" s="389"/>
      <c r="CU133" s="389"/>
      <c r="CV133" s="389"/>
      <c r="CW133" s="389"/>
      <c r="CX133" s="389"/>
      <c r="CY133" s="389"/>
      <c r="CZ133" s="389"/>
      <c r="DA133" s="389"/>
      <c r="DB133" s="389"/>
      <c r="DC133" s="389"/>
      <c r="DD133" s="389"/>
      <c r="DE133" s="389"/>
      <c r="DF133" s="389"/>
      <c r="DG133" s="389"/>
      <c r="DH133" s="389"/>
      <c r="DI133" s="389"/>
      <c r="DJ133" s="389"/>
      <c r="DK133" s="389"/>
      <c r="DL133" s="389"/>
      <c r="DM133" s="389"/>
      <c r="DN133" s="389"/>
      <c r="DO133" s="389"/>
      <c r="DP133" s="389"/>
      <c r="DQ133" s="389"/>
      <c r="DR133" s="389"/>
      <c r="DS133" s="389"/>
      <c r="DT133" s="389"/>
      <c r="DU133" s="389"/>
      <c r="DV133" s="389"/>
      <c r="DW133" s="389"/>
      <c r="DX133" s="389"/>
      <c r="DY133" s="389"/>
      <c r="DZ133" s="389"/>
      <c r="EA133" s="389"/>
      <c r="EB133" s="389"/>
      <c r="EC133" s="389"/>
      <c r="ED133" s="389"/>
      <c r="EE133" s="389"/>
      <c r="EF133" s="389"/>
      <c r="EG133" s="389"/>
      <c r="EH133" s="389"/>
      <c r="EI133" s="389"/>
      <c r="EJ133" s="389"/>
      <c r="EK133" s="389"/>
      <c r="EL133" s="389"/>
      <c r="EM133" s="389"/>
      <c r="EN133" s="389"/>
      <c r="EO133" s="389"/>
      <c r="EP133" s="389"/>
      <c r="EQ133" s="389"/>
      <c r="ER133" s="389"/>
      <c r="ES133" s="389"/>
      <c r="ET133" s="389"/>
      <c r="EU133" s="389"/>
      <c r="EV133" s="389"/>
      <c r="EW133" s="389"/>
      <c r="EX133" s="389"/>
      <c r="EY133" s="389"/>
      <c r="EZ133" s="389"/>
      <c r="FA133" s="389"/>
      <c r="FB133" s="389"/>
      <c r="FC133" s="389"/>
      <c r="FD133" s="389"/>
      <c r="FE133" s="389"/>
      <c r="FF133" s="389"/>
      <c r="FG133" s="389"/>
      <c r="FH133" s="389"/>
      <c r="FI133" s="389"/>
      <c r="FJ133" s="389"/>
      <c r="FK133" s="389"/>
      <c r="FL133" s="389"/>
      <c r="FM133" s="389"/>
      <c r="FN133" s="389"/>
      <c r="FO133" s="389"/>
      <c r="FP133" s="389"/>
      <c r="FQ133" s="389"/>
      <c r="FR133" s="389"/>
      <c r="FS133" s="389"/>
      <c r="FT133" s="389"/>
      <c r="FU133" s="389"/>
      <c r="FV133" s="389"/>
      <c r="FW133" s="389"/>
      <c r="FX133" s="625" t="s">
        <v>365</v>
      </c>
      <c r="FY133" s="626">
        <v>266</v>
      </c>
      <c r="FZ133" s="626">
        <v>10313982</v>
      </c>
      <c r="GA133" s="626" t="s">
        <v>783</v>
      </c>
      <c r="GB133" s="626"/>
      <c r="GC133" s="626" t="s">
        <v>783</v>
      </c>
      <c r="GD133" s="626" t="s">
        <v>783</v>
      </c>
      <c r="GE133" s="626" t="s">
        <v>783</v>
      </c>
      <c r="GF133" s="626"/>
      <c r="GG133" s="626" t="s">
        <v>783</v>
      </c>
      <c r="GH133" s="626" t="s">
        <v>783</v>
      </c>
      <c r="GI133" s="626"/>
      <c r="GJ133" s="626" t="s">
        <v>783</v>
      </c>
      <c r="GK133" s="626" t="s">
        <v>781</v>
      </c>
      <c r="GL133" s="626" t="s">
        <v>783</v>
      </c>
      <c r="GM133" s="626" t="s">
        <v>783</v>
      </c>
      <c r="GN133" s="626" t="s">
        <v>783</v>
      </c>
      <c r="GO133" s="626" t="s">
        <v>783</v>
      </c>
      <c r="GP133" s="626" t="s">
        <v>783</v>
      </c>
      <c r="GQ133" s="626" t="s">
        <v>783</v>
      </c>
      <c r="GR133" s="626" t="s">
        <v>783</v>
      </c>
      <c r="GS133" s="626" t="s">
        <v>783</v>
      </c>
      <c r="GT133" s="626" t="s">
        <v>783</v>
      </c>
      <c r="GU133" s="626" t="s">
        <v>783</v>
      </c>
      <c r="GV133" s="626" t="s">
        <v>783</v>
      </c>
      <c r="GW133" s="626" t="s">
        <v>783</v>
      </c>
      <c r="GX133" s="626" t="s">
        <v>783</v>
      </c>
      <c r="GY133" s="626">
        <v>1649</v>
      </c>
      <c r="GZ133" s="626">
        <v>0</v>
      </c>
      <c r="HA133" s="626">
        <v>9</v>
      </c>
      <c r="HB133" s="626" t="s">
        <v>783</v>
      </c>
      <c r="HC133" s="626" t="s">
        <v>783</v>
      </c>
      <c r="HD133" s="626" t="s">
        <v>783</v>
      </c>
      <c r="HE133" s="626" t="s">
        <v>783</v>
      </c>
      <c r="HF133" s="626" t="s">
        <v>783</v>
      </c>
      <c r="HG133" s="626" t="s">
        <v>783</v>
      </c>
      <c r="HH133" s="626" t="s">
        <v>783</v>
      </c>
      <c r="HI133" s="626" t="s">
        <v>783</v>
      </c>
      <c r="HJ133" s="626" t="s">
        <v>783</v>
      </c>
      <c r="HK133" s="626" t="s">
        <v>783</v>
      </c>
      <c r="HL133" s="626" t="s">
        <v>783</v>
      </c>
      <c r="HM133" s="626" t="s">
        <v>783</v>
      </c>
      <c r="HN133" s="626" t="s">
        <v>783</v>
      </c>
      <c r="HO133" s="626" t="s">
        <v>783</v>
      </c>
      <c r="HP133" s="626" t="s">
        <v>783</v>
      </c>
      <c r="HQ133" s="626" t="s">
        <v>783</v>
      </c>
      <c r="HR133" s="626">
        <v>3974526</v>
      </c>
      <c r="HS133" s="626" t="s">
        <v>783</v>
      </c>
      <c r="HT133" s="626" t="s">
        <v>786</v>
      </c>
      <c r="HU133" s="626" t="s">
        <v>787</v>
      </c>
      <c r="HV133" s="626">
        <v>4</v>
      </c>
      <c r="HW133" s="626">
        <v>2006</v>
      </c>
      <c r="HX133" s="626">
        <v>63</v>
      </c>
      <c r="HY133" s="626">
        <v>0</v>
      </c>
      <c r="HZ133" s="626">
        <v>634</v>
      </c>
      <c r="IA133" s="627">
        <v>38560.579108796293</v>
      </c>
      <c r="IB133" s="626" t="s">
        <v>788</v>
      </c>
      <c r="IC133" s="626">
        <v>3979004</v>
      </c>
      <c r="ID133" s="626" t="s">
        <v>783</v>
      </c>
      <c r="IE133" s="626">
        <v>1712</v>
      </c>
      <c r="IF133" s="626" t="s">
        <v>783</v>
      </c>
      <c r="IG133" s="626" t="s">
        <v>783</v>
      </c>
      <c r="IH133" s="626" t="s">
        <v>783</v>
      </c>
      <c r="II133" s="626" t="s">
        <v>783</v>
      </c>
      <c r="IJ133" s="626" t="s">
        <v>783</v>
      </c>
      <c r="IK133" s="626" t="s">
        <v>783</v>
      </c>
      <c r="IL133" s="626" t="s">
        <v>783</v>
      </c>
      <c r="IM133" s="626" t="s">
        <v>783</v>
      </c>
      <c r="IN133" s="626" t="s">
        <v>783</v>
      </c>
      <c r="IO133" s="626">
        <v>2108</v>
      </c>
      <c r="IP133" s="627">
        <v>37477.341331018521</v>
      </c>
      <c r="IQ133" s="626" t="s">
        <v>783</v>
      </c>
      <c r="IR133" s="626" t="s">
        <v>783</v>
      </c>
      <c r="IS133" s="626" t="s">
        <v>783</v>
      </c>
      <c r="IT133" s="626" t="s">
        <v>783</v>
      </c>
      <c r="IU133" s="626" t="s">
        <v>783</v>
      </c>
      <c r="IV133" s="626" t="s">
        <v>783</v>
      </c>
      <c r="IW133" s="626" t="s">
        <v>783</v>
      </c>
      <c r="IX133" s="626" t="s">
        <v>781</v>
      </c>
      <c r="IY133" s="626" t="s">
        <v>783</v>
      </c>
      <c r="IZ133" s="626" t="s">
        <v>783</v>
      </c>
      <c r="JA133" s="626" t="s">
        <v>783</v>
      </c>
      <c r="JB133" s="626" t="s">
        <v>783</v>
      </c>
      <c r="JC133" s="626" t="s">
        <v>783</v>
      </c>
      <c r="JD133" s="626">
        <v>329450</v>
      </c>
      <c r="JE133" s="626" t="s">
        <v>783</v>
      </c>
      <c r="JF133" s="626" t="s">
        <v>783</v>
      </c>
      <c r="JG133" s="626" t="s">
        <v>783</v>
      </c>
      <c r="JH133" s="626" t="s">
        <v>783</v>
      </c>
      <c r="JI133" s="626" t="s">
        <v>783</v>
      </c>
      <c r="JJ133" s="626" t="s">
        <v>783</v>
      </c>
      <c r="JK133" s="626" t="s">
        <v>783</v>
      </c>
      <c r="JL133" s="626" t="s">
        <v>783</v>
      </c>
      <c r="JM133" s="626">
        <v>4</v>
      </c>
      <c r="JN133" s="626" t="s">
        <v>783</v>
      </c>
      <c r="JO133" s="626" t="s">
        <v>783</v>
      </c>
      <c r="JP133" s="626" t="s">
        <v>783</v>
      </c>
      <c r="JQ133" s="626" t="s">
        <v>783</v>
      </c>
      <c r="JR133" s="626" t="s">
        <v>783</v>
      </c>
      <c r="JS133" s="626" t="s">
        <v>783</v>
      </c>
      <c r="JT133" s="626" t="s">
        <v>783</v>
      </c>
      <c r="JU133" s="626" t="s">
        <v>914</v>
      </c>
      <c r="JV133" s="628">
        <v>660.43638799999997</v>
      </c>
      <c r="JW133">
        <f>SUM(JV132:JV133)</f>
        <v>926.68895599999996</v>
      </c>
      <c r="JX133" s="371">
        <v>0.17550927196969696</v>
      </c>
      <c r="JZ133" s="836"/>
    </row>
    <row r="134" spans="1:286" ht="16" thickBot="1">
      <c r="A134" s="905" t="s">
        <v>5</v>
      </c>
      <c r="B134" s="79">
        <f t="shared" si="177"/>
        <v>4</v>
      </c>
      <c r="C134" s="871" t="s">
        <v>97</v>
      </c>
      <c r="D134" s="249" t="s">
        <v>185</v>
      </c>
      <c r="E134" s="103" t="s">
        <v>194</v>
      </c>
      <c r="F134" s="888">
        <v>0.12</v>
      </c>
      <c r="G134" s="120">
        <f t="shared" ref="G134:G136" si="223">F134+G133</f>
        <v>92.59000000000006</v>
      </c>
      <c r="H134" s="47">
        <v>0.12</v>
      </c>
      <c r="I134" s="2"/>
      <c r="J134" s="29"/>
      <c r="K134" s="18"/>
      <c r="L134" s="5"/>
      <c r="M134" s="71">
        <v>1</v>
      </c>
      <c r="N134" s="71">
        <v>1</v>
      </c>
      <c r="O134" s="70">
        <v>4</v>
      </c>
      <c r="P134" s="891">
        <f t="shared" si="222"/>
        <v>6</v>
      </c>
      <c r="Q134" s="897">
        <f t="shared" si="216"/>
        <v>4</v>
      </c>
      <c r="R134" s="51">
        <f t="shared" si="217"/>
        <v>0.12</v>
      </c>
      <c r="S134" s="3"/>
      <c r="T134" s="25"/>
      <c r="U134" s="219">
        <f t="shared" si="221"/>
        <v>0</v>
      </c>
      <c r="V134" s="219" t="s">
        <v>642</v>
      </c>
      <c r="W134" s="1042">
        <f t="shared" si="178"/>
        <v>0</v>
      </c>
      <c r="X134" s="537">
        <f t="shared" si="179"/>
        <v>4600.5333333333328</v>
      </c>
      <c r="Y134" s="538">
        <f t="shared" si="218"/>
        <v>500</v>
      </c>
      <c r="Z134" s="1034">
        <f t="shared" si="181"/>
        <v>0</v>
      </c>
      <c r="AA134" s="883">
        <v>6</v>
      </c>
      <c r="AB134" s="270">
        <f t="shared" si="219"/>
        <v>2440.5333333333333</v>
      </c>
      <c r="AC134" s="566">
        <v>0.25</v>
      </c>
      <c r="AD134" s="562">
        <f t="shared" si="220"/>
        <v>2160</v>
      </c>
      <c r="AE134" s="518"/>
      <c r="AF134" s="270">
        <f t="shared" si="184"/>
        <v>0</v>
      </c>
      <c r="AG134" s="270"/>
      <c r="AH134" s="562">
        <f t="shared" si="185"/>
        <v>0</v>
      </c>
      <c r="AI134" s="270"/>
      <c r="AJ134" s="228">
        <v>0</v>
      </c>
      <c r="AK134" s="902"/>
      <c r="AL134" s="902"/>
      <c r="AM134" s="18" t="str">
        <f t="shared" si="186"/>
        <v xml:space="preserve"> </v>
      </c>
      <c r="AN134" s="747" t="str">
        <f t="shared" si="187"/>
        <v xml:space="preserve"> </v>
      </c>
      <c r="AO134" s="4" t="str">
        <f t="shared" si="188"/>
        <v xml:space="preserve"> </v>
      </c>
      <c r="AP134" s="747" t="str">
        <f t="shared" si="189"/>
        <v xml:space="preserve"> </v>
      </c>
      <c r="AQ134" s="4" t="str">
        <f t="shared" si="190"/>
        <v xml:space="preserve"> </v>
      </c>
      <c r="AR134" s="747" t="str">
        <f t="shared" si="191"/>
        <v xml:space="preserve"> </v>
      </c>
      <c r="AS134" s="4" t="str">
        <f t="shared" si="192"/>
        <v xml:space="preserve"> </v>
      </c>
      <c r="AT134" s="747" t="str">
        <f t="shared" si="193"/>
        <v xml:space="preserve"> </v>
      </c>
      <c r="AU134" s="4" t="str">
        <f t="shared" si="194"/>
        <v xml:space="preserve"> </v>
      </c>
      <c r="AV134" s="747" t="str">
        <f t="shared" si="195"/>
        <v xml:space="preserve"> </v>
      </c>
      <c r="AW134" s="4" t="str">
        <f t="shared" si="196"/>
        <v xml:space="preserve"> </v>
      </c>
      <c r="AX134" s="747" t="str">
        <f t="shared" si="197"/>
        <v xml:space="preserve"> </v>
      </c>
      <c r="AY134" s="4" t="str">
        <f t="shared" si="198"/>
        <v xml:space="preserve"> </v>
      </c>
      <c r="AZ134" s="747" t="str">
        <f t="shared" si="199"/>
        <v xml:space="preserve"> </v>
      </c>
      <c r="BA134" s="4" t="str">
        <f t="shared" si="200"/>
        <v xml:space="preserve"> </v>
      </c>
      <c r="BB134" s="747" t="str">
        <f t="shared" si="201"/>
        <v xml:space="preserve"> </v>
      </c>
      <c r="BC134" s="4" t="str">
        <f t="shared" si="202"/>
        <v xml:space="preserve"> </v>
      </c>
      <c r="BD134" s="747" t="str">
        <f t="shared" si="203"/>
        <v xml:space="preserve"> </v>
      </c>
      <c r="BE134" s="4" t="str">
        <f t="shared" si="204"/>
        <v xml:space="preserve"> </v>
      </c>
      <c r="BF134" s="747" t="str">
        <f t="shared" si="205"/>
        <v xml:space="preserve"> </v>
      </c>
      <c r="BG134" s="4" t="str">
        <f t="shared" si="206"/>
        <v xml:space="preserve"> </v>
      </c>
      <c r="BH134" s="747" t="str">
        <f t="shared" si="207"/>
        <v xml:space="preserve"> </v>
      </c>
      <c r="BI134" s="4" t="str">
        <f t="shared" si="208"/>
        <v xml:space="preserve"> </v>
      </c>
      <c r="BJ134" s="747" t="str">
        <f t="shared" si="209"/>
        <v xml:space="preserve"> </v>
      </c>
      <c r="BK134" s="4" t="str">
        <f t="shared" si="210"/>
        <v xml:space="preserve"> </v>
      </c>
      <c r="BL134" s="747" t="str">
        <f t="shared" si="211"/>
        <v xml:space="preserve"> </v>
      </c>
      <c r="BM134" s="4" t="str">
        <f t="shared" si="212"/>
        <v xml:space="preserve"> </v>
      </c>
      <c r="BN134" s="747" t="str">
        <f t="shared" si="213"/>
        <v xml:space="preserve"> </v>
      </c>
      <c r="BO134" s="4" t="str">
        <f t="shared" si="214"/>
        <v xml:space="preserve"> </v>
      </c>
      <c r="BP134" s="747" t="str">
        <f t="shared" si="215"/>
        <v xml:space="preserve"> </v>
      </c>
      <c r="BQ134" s="133"/>
      <c r="BR134" s="133"/>
      <c r="BS134" s="389"/>
      <c r="BT134" s="389"/>
      <c r="BU134" s="389"/>
      <c r="BV134" s="389"/>
      <c r="BW134" s="389"/>
      <c r="BX134" s="389"/>
      <c r="BY134" s="389"/>
      <c r="BZ134" s="389"/>
      <c r="CA134" s="389"/>
      <c r="CB134" s="163">
        <f t="shared" si="176"/>
        <v>0</v>
      </c>
      <c r="CC134" s="389"/>
      <c r="CD134" s="389"/>
      <c r="CE134" s="389"/>
      <c r="CF134" s="389"/>
      <c r="CG134" s="389"/>
      <c r="CH134" s="389"/>
      <c r="CI134" s="389"/>
      <c r="CJ134" s="389"/>
      <c r="CK134" s="389"/>
      <c r="CL134" s="389"/>
      <c r="CM134" s="389"/>
      <c r="CN134" s="389"/>
      <c r="CO134" s="389"/>
      <c r="CP134" s="389"/>
      <c r="CQ134" s="389"/>
      <c r="CR134" s="389"/>
      <c r="CS134" s="389"/>
      <c r="CT134" s="389"/>
      <c r="CU134" s="389"/>
      <c r="CV134" s="389"/>
      <c r="CW134" s="389"/>
      <c r="CX134" s="389"/>
      <c r="CY134" s="389"/>
      <c r="CZ134" s="389"/>
      <c r="DA134" s="389"/>
      <c r="DB134" s="389"/>
      <c r="DC134" s="389"/>
      <c r="DD134" s="389"/>
      <c r="DE134" s="389"/>
      <c r="DF134" s="389"/>
      <c r="DG134" s="389"/>
      <c r="DH134" s="389"/>
      <c r="DI134" s="389"/>
      <c r="DJ134" s="389"/>
      <c r="DK134" s="389"/>
      <c r="DL134" s="389"/>
      <c r="DM134" s="389"/>
      <c r="DN134" s="389"/>
      <c r="DO134" s="389"/>
      <c r="DP134" s="389"/>
      <c r="DQ134" s="389"/>
      <c r="DR134" s="389"/>
      <c r="DS134" s="389"/>
      <c r="DT134" s="389"/>
      <c r="DU134" s="389"/>
      <c r="DV134" s="389"/>
      <c r="DW134" s="389"/>
      <c r="DX134" s="389"/>
      <c r="DY134" s="389"/>
      <c r="DZ134" s="389"/>
      <c r="EA134" s="389"/>
      <c r="EB134" s="389"/>
      <c r="EC134" s="389"/>
      <c r="ED134" s="389"/>
      <c r="EE134" s="389"/>
      <c r="EF134" s="389"/>
      <c r="EG134" s="389"/>
      <c r="EH134" s="389"/>
      <c r="EI134" s="389"/>
      <c r="EJ134" s="389"/>
      <c r="EK134" s="389"/>
      <c r="EL134" s="389"/>
      <c r="EM134" s="389"/>
      <c r="EN134" s="389"/>
      <c r="EO134" s="389"/>
      <c r="EP134" s="389"/>
      <c r="EQ134" s="389"/>
      <c r="ER134" s="389"/>
      <c r="ES134" s="389"/>
      <c r="ET134" s="389"/>
      <c r="EU134" s="389"/>
      <c r="EV134" s="389"/>
      <c r="EW134" s="389"/>
      <c r="EX134" s="389"/>
      <c r="EY134" s="389"/>
      <c r="EZ134" s="389"/>
      <c r="FA134" s="389"/>
      <c r="FB134" s="389"/>
      <c r="FC134" s="389"/>
      <c r="FD134" s="389"/>
      <c r="FE134" s="389"/>
      <c r="FF134" s="389"/>
      <c r="FG134" s="389"/>
      <c r="FH134" s="389"/>
      <c r="FI134" s="389"/>
      <c r="FJ134" s="389"/>
      <c r="FK134" s="389"/>
      <c r="FL134" s="389"/>
      <c r="FM134" s="389"/>
      <c r="FN134" s="389"/>
      <c r="FO134" s="389"/>
      <c r="FP134" s="389"/>
      <c r="FQ134" s="389"/>
      <c r="FR134" s="389"/>
      <c r="FS134" s="389"/>
      <c r="FT134" s="389"/>
      <c r="FU134" s="389"/>
      <c r="FV134" s="389"/>
      <c r="FW134" s="389"/>
      <c r="FX134" s="666" t="s">
        <v>476</v>
      </c>
      <c r="FY134" s="667">
        <v>178</v>
      </c>
      <c r="FZ134" s="667">
        <v>30289534</v>
      </c>
      <c r="GA134" s="667">
        <v>55</v>
      </c>
      <c r="GB134" s="667" t="s">
        <v>798</v>
      </c>
      <c r="GC134" s="667">
        <v>20</v>
      </c>
      <c r="GD134" s="667">
        <v>1979</v>
      </c>
      <c r="GE134" s="667">
        <v>2</v>
      </c>
      <c r="GF134" s="667" t="s">
        <v>148</v>
      </c>
      <c r="GG134" s="667">
        <v>3</v>
      </c>
      <c r="GH134" s="667">
        <v>2</v>
      </c>
      <c r="GI134" s="667" t="s">
        <v>148</v>
      </c>
      <c r="GJ134" s="667">
        <v>3</v>
      </c>
      <c r="GK134" s="667" t="s">
        <v>781</v>
      </c>
      <c r="GL134" s="667" t="s">
        <v>782</v>
      </c>
      <c r="GM134" s="667">
        <v>66</v>
      </c>
      <c r="GN134" s="667" t="s">
        <v>783</v>
      </c>
      <c r="GO134" s="667">
        <v>0</v>
      </c>
      <c r="GP134" s="667">
        <v>0</v>
      </c>
      <c r="GQ134" s="667">
        <v>4</v>
      </c>
      <c r="GR134" s="667">
        <v>2</v>
      </c>
      <c r="GS134" s="667">
        <v>3</v>
      </c>
      <c r="GT134" s="667" t="s">
        <v>783</v>
      </c>
      <c r="GU134" s="667" t="s">
        <v>783</v>
      </c>
      <c r="GV134" s="667" t="s">
        <v>783</v>
      </c>
      <c r="GW134" s="667" t="s">
        <v>783</v>
      </c>
      <c r="GX134" s="667" t="s">
        <v>783</v>
      </c>
      <c r="GY134" s="667">
        <v>1649</v>
      </c>
      <c r="GZ134" s="667">
        <v>0.28000000000000003</v>
      </c>
      <c r="HA134" s="667">
        <v>5</v>
      </c>
      <c r="HB134" s="667" t="s">
        <v>783</v>
      </c>
      <c r="HC134" s="667" t="s">
        <v>782</v>
      </c>
      <c r="HD134" s="667">
        <v>35</v>
      </c>
      <c r="HE134" s="667" t="s">
        <v>783</v>
      </c>
      <c r="HF134" s="667">
        <v>0</v>
      </c>
      <c r="HG134" s="667" t="s">
        <v>783</v>
      </c>
      <c r="HH134" s="667">
        <v>0</v>
      </c>
      <c r="HI134" s="667">
        <v>1</v>
      </c>
      <c r="HJ134" s="667">
        <v>45</v>
      </c>
      <c r="HK134" s="667" t="s">
        <v>784</v>
      </c>
      <c r="HL134" s="667" t="s">
        <v>785</v>
      </c>
      <c r="HM134" s="667" t="s">
        <v>783</v>
      </c>
      <c r="HN134" s="667" t="s">
        <v>783</v>
      </c>
      <c r="HO134" s="667" t="s">
        <v>783</v>
      </c>
      <c r="HP134" s="667" t="s">
        <v>783</v>
      </c>
      <c r="HQ134" s="667" t="s">
        <v>783</v>
      </c>
      <c r="HR134" s="667">
        <v>3980773</v>
      </c>
      <c r="HS134" s="667" t="s">
        <v>783</v>
      </c>
      <c r="HT134" s="667" t="s">
        <v>786</v>
      </c>
      <c r="HU134" s="667" t="s">
        <v>787</v>
      </c>
      <c r="HV134" s="667">
        <v>4</v>
      </c>
      <c r="HW134" s="667">
        <v>2014</v>
      </c>
      <c r="HX134" s="667">
        <v>63</v>
      </c>
      <c r="HY134" s="667">
        <v>0</v>
      </c>
      <c r="HZ134" s="667">
        <v>1478</v>
      </c>
      <c r="IA134" s="668">
        <v>41697.500081018516</v>
      </c>
      <c r="IB134" s="667" t="s">
        <v>788</v>
      </c>
      <c r="IC134" s="667">
        <v>3976295</v>
      </c>
      <c r="ID134" s="667">
        <v>2014</v>
      </c>
      <c r="IE134" s="667">
        <v>1712</v>
      </c>
      <c r="IF134" s="667" t="s">
        <v>783</v>
      </c>
      <c r="IG134" s="667" t="s">
        <v>783</v>
      </c>
      <c r="IH134" s="667" t="s">
        <v>783</v>
      </c>
      <c r="II134" s="667" t="s">
        <v>783</v>
      </c>
      <c r="IJ134" s="667" t="s">
        <v>783</v>
      </c>
      <c r="IK134" s="667" t="s">
        <v>783</v>
      </c>
      <c r="IL134" s="667" t="s">
        <v>783</v>
      </c>
      <c r="IM134" s="667" t="s">
        <v>783</v>
      </c>
      <c r="IN134" s="667" t="s">
        <v>783</v>
      </c>
      <c r="IO134" s="667">
        <v>1649</v>
      </c>
      <c r="IP134" s="668">
        <v>37477.354571759257</v>
      </c>
      <c r="IQ134" s="667">
        <v>2</v>
      </c>
      <c r="IR134" s="667" t="s">
        <v>793</v>
      </c>
      <c r="IS134" s="667">
        <v>3</v>
      </c>
      <c r="IT134" s="669">
        <v>41275</v>
      </c>
      <c r="IU134" s="667" t="s">
        <v>783</v>
      </c>
      <c r="IV134" s="667" t="s">
        <v>783</v>
      </c>
      <c r="IW134" s="667" t="s">
        <v>783</v>
      </c>
      <c r="IX134" s="667" t="s">
        <v>781</v>
      </c>
      <c r="IY134" s="667">
        <v>45</v>
      </c>
      <c r="IZ134" s="667" t="s">
        <v>789</v>
      </c>
      <c r="JA134" s="667" t="s">
        <v>783</v>
      </c>
      <c r="JB134" s="667" t="s">
        <v>783</v>
      </c>
      <c r="JC134" s="667" t="s">
        <v>783</v>
      </c>
      <c r="JD134" s="667">
        <v>329454</v>
      </c>
      <c r="JE134" s="667" t="s">
        <v>783</v>
      </c>
      <c r="JF134" s="667" t="s">
        <v>783</v>
      </c>
      <c r="JG134" s="667" t="s">
        <v>804</v>
      </c>
      <c r="JH134" s="667">
        <v>55</v>
      </c>
      <c r="JI134" s="667" t="s">
        <v>783</v>
      </c>
      <c r="JJ134" s="667" t="s">
        <v>783</v>
      </c>
      <c r="JK134" s="667" t="s">
        <v>783</v>
      </c>
      <c r="JL134" s="667" t="s">
        <v>790</v>
      </c>
      <c r="JM134" s="667">
        <v>4</v>
      </c>
      <c r="JN134" s="667">
        <v>3</v>
      </c>
      <c r="JO134" s="667" t="s">
        <v>783</v>
      </c>
      <c r="JP134" s="667" t="s">
        <v>783</v>
      </c>
      <c r="JQ134" s="667" t="s">
        <v>783</v>
      </c>
      <c r="JR134" s="667" t="s">
        <v>783</v>
      </c>
      <c r="JS134" s="667" t="s">
        <v>783</v>
      </c>
      <c r="JT134" s="667" t="s">
        <v>783</v>
      </c>
      <c r="JU134" s="667" t="s">
        <v>915</v>
      </c>
      <c r="JV134" s="670">
        <v>1506.416498</v>
      </c>
      <c r="JX134" s="371"/>
      <c r="JY134" s="836"/>
      <c r="JZ134" s="836"/>
    </row>
    <row r="135" spans="1:286" ht="16" thickBot="1">
      <c r="A135" s="905" t="s">
        <v>5</v>
      </c>
      <c r="B135" s="79">
        <f t="shared" si="177"/>
        <v>4</v>
      </c>
      <c r="C135" s="871" t="s">
        <v>56</v>
      </c>
      <c r="D135" s="249" t="s">
        <v>162</v>
      </c>
      <c r="E135" s="103" t="s">
        <v>158</v>
      </c>
      <c r="F135" s="888">
        <v>1</v>
      </c>
      <c r="G135" s="120">
        <f t="shared" si="223"/>
        <v>93.59000000000006</v>
      </c>
      <c r="H135" s="47">
        <v>0.1</v>
      </c>
      <c r="I135" s="3">
        <v>0.9</v>
      </c>
      <c r="J135" s="29"/>
      <c r="K135" s="18"/>
      <c r="L135" s="5"/>
      <c r="M135" s="71">
        <v>1</v>
      </c>
      <c r="N135" s="71">
        <v>2</v>
      </c>
      <c r="O135" s="70">
        <v>4</v>
      </c>
      <c r="P135" s="891">
        <f t="shared" si="222"/>
        <v>7</v>
      </c>
      <c r="Q135" s="897">
        <f t="shared" si="216"/>
        <v>8</v>
      </c>
      <c r="R135" s="51">
        <f t="shared" si="217"/>
        <v>0.1</v>
      </c>
      <c r="S135" s="3">
        <f>I135</f>
        <v>0.9</v>
      </c>
      <c r="T135" s="25"/>
      <c r="U135" s="219">
        <f t="shared" si="221"/>
        <v>67500</v>
      </c>
      <c r="V135" s="219" t="s">
        <v>642</v>
      </c>
      <c r="W135" s="1042">
        <f t="shared" ref="W135:W136" si="224">IF(V135="RC", (U135*1.1+15000*S135),U135)</f>
        <v>67500</v>
      </c>
      <c r="X135" s="537">
        <f t="shared" si="179"/>
        <v>38337.777777777781</v>
      </c>
      <c r="Y135" s="538">
        <f t="shared" si="218"/>
        <v>500</v>
      </c>
      <c r="Z135" s="1034">
        <f t="shared" ref="Z135:Z136" si="225">IF((S135+T135)=0,0,(X135+W135+Y135))</f>
        <v>106337.77777777778</v>
      </c>
      <c r="AA135" s="883">
        <v>6</v>
      </c>
      <c r="AB135" s="270">
        <f t="shared" si="219"/>
        <v>20337.777777777777</v>
      </c>
      <c r="AC135" s="566">
        <v>0.25</v>
      </c>
      <c r="AD135" s="562">
        <f t="shared" si="220"/>
        <v>18000</v>
      </c>
      <c r="AE135" s="518"/>
      <c r="AF135" s="270">
        <f t="shared" ref="AF135:AF136" si="226">AE135*$Z$153</f>
        <v>0</v>
      </c>
      <c r="AG135" s="270"/>
      <c r="AH135" s="562">
        <f t="shared" ref="AH135:AH136" si="227">IF(AG135="",AG135*0,10000)</f>
        <v>0</v>
      </c>
      <c r="AI135" s="270"/>
      <c r="AJ135" s="228">
        <v>0</v>
      </c>
      <c r="AK135" s="902"/>
      <c r="AL135" s="902"/>
      <c r="AM135" s="18" t="str">
        <f t="shared" si="186"/>
        <v xml:space="preserve"> </v>
      </c>
      <c r="AN135" s="747" t="str">
        <f t="shared" si="187"/>
        <v xml:space="preserve"> </v>
      </c>
      <c r="AO135" s="4" t="str">
        <f t="shared" si="188"/>
        <v xml:space="preserve"> </v>
      </c>
      <c r="AP135" s="747" t="str">
        <f t="shared" si="189"/>
        <v xml:space="preserve"> </v>
      </c>
      <c r="AQ135" s="4" t="str">
        <f t="shared" si="190"/>
        <v xml:space="preserve"> </v>
      </c>
      <c r="AR135" s="747" t="str">
        <f t="shared" ref="AR135:AR136" si="228">IF(AQ135=" ", " ", $Z135)</f>
        <v xml:space="preserve"> </v>
      </c>
      <c r="AS135" s="4" t="str">
        <f t="shared" si="192"/>
        <v xml:space="preserve"> </v>
      </c>
      <c r="AT135" s="747" t="str">
        <f t="shared" ref="AT135:AT136" si="229">IF(AS135=" ", " ", $Z135)</f>
        <v xml:space="preserve"> </v>
      </c>
      <c r="AU135" s="4" t="str">
        <f t="shared" si="194"/>
        <v xml:space="preserve"> </v>
      </c>
      <c r="AV135" s="747" t="str">
        <f t="shared" ref="AV135:AV136" si="230">IF(AU135=" ", " ", $Z135)</f>
        <v xml:space="preserve"> </v>
      </c>
      <c r="AW135" s="4" t="str">
        <f t="shared" si="196"/>
        <v xml:space="preserve"> </v>
      </c>
      <c r="AX135" s="747" t="str">
        <f t="shared" ref="AX135:AX136" si="231">IF(AW135=" ", " ", $Z135)</f>
        <v xml:space="preserve"> </v>
      </c>
      <c r="AY135" s="4" t="str">
        <f t="shared" si="198"/>
        <v xml:space="preserve"> </v>
      </c>
      <c r="AZ135" s="747" t="str">
        <f t="shared" ref="AZ135:AZ136" si="232">IF(AY135=" ", " ", $Z135)</f>
        <v xml:space="preserve"> </v>
      </c>
      <c r="BA135" s="4" t="str">
        <f t="shared" si="200"/>
        <v xml:space="preserve"> </v>
      </c>
      <c r="BB135" s="747" t="str">
        <f t="shared" ref="BB135:BB136" si="233">IF(BA135=" ", " ", $Z135)</f>
        <v xml:space="preserve"> </v>
      </c>
      <c r="BC135" s="4" t="str">
        <f t="shared" si="202"/>
        <v xml:space="preserve"> </v>
      </c>
      <c r="BD135" s="747" t="str">
        <f t="shared" ref="BD135:BD136" si="234">IF(BC135=" ", " ", $Z135)</f>
        <v xml:space="preserve"> </v>
      </c>
      <c r="BE135" s="4" t="str">
        <f t="shared" si="204"/>
        <v xml:space="preserve"> </v>
      </c>
      <c r="BF135" s="747" t="str">
        <f t="shared" ref="BF135:BF136" si="235">IF(BE135=" ", " ", $Z135)</f>
        <v xml:space="preserve"> </v>
      </c>
      <c r="BG135" s="4" t="str">
        <f t="shared" si="206"/>
        <v xml:space="preserve"> </v>
      </c>
      <c r="BH135" s="747" t="str">
        <f t="shared" ref="BH135:BH136" si="236">IF(BG135=" ", " ", $Z135)</f>
        <v xml:space="preserve"> </v>
      </c>
      <c r="BI135" s="4" t="str">
        <f t="shared" si="208"/>
        <v xml:space="preserve"> </v>
      </c>
      <c r="BJ135" s="747" t="str">
        <f t="shared" ref="BJ135:BJ136" si="237">IF(BI135=" ", " ", $Z135)</f>
        <v xml:space="preserve"> </v>
      </c>
      <c r="BK135" s="4" t="str">
        <f t="shared" si="210"/>
        <v xml:space="preserve"> </v>
      </c>
      <c r="BL135" s="747" t="str">
        <f t="shared" ref="BL135:BL136" si="238">IF(BK135=" ", " ", $Z135)</f>
        <v xml:space="preserve"> </v>
      </c>
      <c r="BM135" s="4" t="str">
        <f t="shared" si="212"/>
        <v xml:space="preserve"> </v>
      </c>
      <c r="BN135" s="747" t="str">
        <f t="shared" ref="BN135:BN136" si="239">IF(BM135=" ", " ", $Z135)</f>
        <v xml:space="preserve"> </v>
      </c>
      <c r="BO135" s="4" t="str">
        <f t="shared" si="214"/>
        <v xml:space="preserve"> </v>
      </c>
      <c r="BP135" s="747" t="str">
        <f t="shared" ref="BP135:BP136" si="240">IF(BO135=" ", " ", $Z135)</f>
        <v xml:space="preserve"> </v>
      </c>
      <c r="BQ135" s="133"/>
      <c r="BR135" s="133"/>
      <c r="BS135" s="389"/>
      <c r="BT135" s="389"/>
      <c r="BU135" s="389"/>
      <c r="BV135" s="596"/>
      <c r="BW135" s="596"/>
      <c r="BX135" s="596"/>
      <c r="BY135" s="389"/>
      <c r="BZ135" s="389"/>
      <c r="CA135" s="389"/>
      <c r="CB135" s="163">
        <f t="shared" si="176"/>
        <v>0</v>
      </c>
      <c r="CC135" s="389"/>
      <c r="CD135" s="389"/>
      <c r="CE135" s="725"/>
      <c r="CF135" s="725"/>
      <c r="CG135" s="725"/>
      <c r="CH135" s="725"/>
      <c r="CI135" s="725"/>
      <c r="CJ135" s="725"/>
      <c r="CK135" s="725"/>
      <c r="CL135" s="725"/>
      <c r="CM135" s="725"/>
      <c r="CN135" s="725"/>
      <c r="CO135" s="725"/>
      <c r="CP135" s="725"/>
      <c r="CQ135" s="725"/>
      <c r="CR135" s="725"/>
      <c r="CS135" s="725"/>
      <c r="CT135" s="725"/>
      <c r="CU135" s="725"/>
      <c r="CV135" s="725"/>
      <c r="CW135" s="725"/>
      <c r="CX135" s="725"/>
      <c r="CY135" s="725"/>
      <c r="CZ135" s="725"/>
      <c r="DA135" s="389"/>
      <c r="DB135" s="389"/>
      <c r="DC135" s="389"/>
      <c r="DD135" s="389"/>
      <c r="DE135" s="389"/>
      <c r="DF135" s="389"/>
      <c r="DG135" s="389"/>
      <c r="DH135" s="389"/>
      <c r="DI135" s="389"/>
      <c r="DJ135" s="389"/>
      <c r="DK135" s="389"/>
      <c r="DL135" s="389"/>
      <c r="DM135" s="389"/>
      <c r="DN135" s="389"/>
      <c r="DO135" s="389"/>
      <c r="DP135" s="389"/>
      <c r="DQ135" s="389"/>
      <c r="DR135" s="389"/>
      <c r="DS135" s="389"/>
      <c r="DT135" s="389"/>
      <c r="DU135" s="389"/>
      <c r="DV135" s="389"/>
      <c r="DW135" s="389"/>
      <c r="DX135" s="389"/>
      <c r="DY135" s="389"/>
      <c r="DZ135" s="389"/>
      <c r="EA135" s="389"/>
      <c r="EB135" s="389"/>
      <c r="EC135" s="389"/>
      <c r="ED135" s="389"/>
      <c r="EE135" s="389"/>
      <c r="EF135" s="389"/>
      <c r="EG135" s="389"/>
      <c r="EH135" s="389"/>
      <c r="EI135" s="389"/>
      <c r="EJ135" s="389"/>
      <c r="EK135" s="389"/>
      <c r="EL135" s="389"/>
      <c r="EM135" s="389"/>
      <c r="EN135" s="389"/>
      <c r="EO135" s="389"/>
      <c r="EP135" s="389"/>
      <c r="EQ135" s="389"/>
      <c r="ER135" s="389"/>
      <c r="ES135" s="389"/>
      <c r="ET135" s="389"/>
      <c r="EU135" s="389"/>
      <c r="EV135" s="389"/>
      <c r="EW135" s="389"/>
      <c r="EX135" s="389"/>
      <c r="EY135" s="389"/>
      <c r="EZ135" s="389"/>
      <c r="FA135" s="389"/>
      <c r="FB135" s="389"/>
      <c r="FC135" s="389"/>
      <c r="FD135" s="389"/>
      <c r="FE135" s="389"/>
      <c r="FF135" s="389"/>
      <c r="FG135" s="389"/>
      <c r="FH135" s="389"/>
      <c r="FI135" s="389"/>
      <c r="FJ135" s="389"/>
      <c r="FK135" s="389"/>
      <c r="FL135" s="389"/>
      <c r="FM135" s="389"/>
      <c r="FN135" s="389"/>
      <c r="FO135" s="389"/>
      <c r="FP135" s="389"/>
      <c r="FQ135" s="389"/>
      <c r="FR135" s="389"/>
      <c r="FS135" s="389"/>
      <c r="FT135" s="389"/>
      <c r="FU135" s="389"/>
      <c r="FV135" s="389"/>
      <c r="FW135" s="389"/>
      <c r="FX135" s="625" t="s">
        <v>476</v>
      </c>
      <c r="FY135" s="626">
        <v>228</v>
      </c>
      <c r="FZ135" s="626">
        <v>30289532</v>
      </c>
      <c r="GA135" s="626">
        <v>55</v>
      </c>
      <c r="GB135" s="626" t="s">
        <v>798</v>
      </c>
      <c r="GC135" s="626">
        <v>20</v>
      </c>
      <c r="GD135" s="626">
        <v>1979</v>
      </c>
      <c r="GE135" s="626">
        <v>2</v>
      </c>
      <c r="GF135" s="626" t="s">
        <v>148</v>
      </c>
      <c r="GG135" s="626">
        <v>3</v>
      </c>
      <c r="GH135" s="626">
        <v>2</v>
      </c>
      <c r="GI135" s="626" t="s">
        <v>148</v>
      </c>
      <c r="GJ135" s="626">
        <v>3</v>
      </c>
      <c r="GK135" s="626" t="s">
        <v>781</v>
      </c>
      <c r="GL135" s="626" t="s">
        <v>782</v>
      </c>
      <c r="GM135" s="626">
        <v>66</v>
      </c>
      <c r="GN135" s="626" t="s">
        <v>783</v>
      </c>
      <c r="GO135" s="626">
        <v>0</v>
      </c>
      <c r="GP135" s="626">
        <v>0</v>
      </c>
      <c r="GQ135" s="626">
        <v>4</v>
      </c>
      <c r="GR135" s="626">
        <v>2</v>
      </c>
      <c r="GS135" s="626">
        <v>3</v>
      </c>
      <c r="GT135" s="626" t="s">
        <v>783</v>
      </c>
      <c r="GU135" s="626" t="s">
        <v>783</v>
      </c>
      <c r="GV135" s="626" t="s">
        <v>783</v>
      </c>
      <c r="GW135" s="626" t="s">
        <v>783</v>
      </c>
      <c r="GX135" s="626" t="s">
        <v>783</v>
      </c>
      <c r="GY135" s="626">
        <v>1649</v>
      </c>
      <c r="GZ135" s="626">
        <v>0.35</v>
      </c>
      <c r="HA135" s="626">
        <v>5</v>
      </c>
      <c r="HB135" s="626" t="s">
        <v>783</v>
      </c>
      <c r="HC135" s="626" t="s">
        <v>782</v>
      </c>
      <c r="HD135" s="626">
        <v>35</v>
      </c>
      <c r="HE135" s="626" t="s">
        <v>783</v>
      </c>
      <c r="HF135" s="626">
        <v>0</v>
      </c>
      <c r="HG135" s="626" t="s">
        <v>783</v>
      </c>
      <c r="HH135" s="626">
        <v>0</v>
      </c>
      <c r="HI135" s="626">
        <v>1</v>
      </c>
      <c r="HJ135" s="626">
        <v>45</v>
      </c>
      <c r="HK135" s="626" t="s">
        <v>784</v>
      </c>
      <c r="HL135" s="626" t="s">
        <v>785</v>
      </c>
      <c r="HM135" s="626" t="s">
        <v>783</v>
      </c>
      <c r="HN135" s="626" t="s">
        <v>783</v>
      </c>
      <c r="HO135" s="626" t="s">
        <v>783</v>
      </c>
      <c r="HP135" s="626" t="s">
        <v>783</v>
      </c>
      <c r="HQ135" s="626" t="s">
        <v>783</v>
      </c>
      <c r="HR135" s="626">
        <v>3980772</v>
      </c>
      <c r="HS135" s="626" t="s">
        <v>783</v>
      </c>
      <c r="HT135" s="626" t="s">
        <v>786</v>
      </c>
      <c r="HU135" s="626" t="s">
        <v>787</v>
      </c>
      <c r="HV135" s="626">
        <v>4</v>
      </c>
      <c r="HW135" s="626">
        <v>2014</v>
      </c>
      <c r="HX135" s="626">
        <v>63</v>
      </c>
      <c r="HY135" s="626">
        <v>0</v>
      </c>
      <c r="HZ135" s="626">
        <v>1848</v>
      </c>
      <c r="IA135" s="627">
        <v>41697.500081018516</v>
      </c>
      <c r="IB135" s="626" t="s">
        <v>788</v>
      </c>
      <c r="IC135" s="626">
        <v>3976294</v>
      </c>
      <c r="ID135" s="626">
        <v>2014</v>
      </c>
      <c r="IE135" s="626">
        <v>1712</v>
      </c>
      <c r="IF135" s="626" t="s">
        <v>783</v>
      </c>
      <c r="IG135" s="626" t="s">
        <v>783</v>
      </c>
      <c r="IH135" s="626" t="s">
        <v>783</v>
      </c>
      <c r="II135" s="626" t="s">
        <v>783</v>
      </c>
      <c r="IJ135" s="626" t="s">
        <v>783</v>
      </c>
      <c r="IK135" s="626" t="s">
        <v>783</v>
      </c>
      <c r="IL135" s="626" t="s">
        <v>783</v>
      </c>
      <c r="IM135" s="626" t="s">
        <v>783</v>
      </c>
      <c r="IN135" s="626" t="s">
        <v>783</v>
      </c>
      <c r="IO135" s="626">
        <v>1649</v>
      </c>
      <c r="IP135" s="627">
        <v>37477.354571759257</v>
      </c>
      <c r="IQ135" s="626">
        <v>2</v>
      </c>
      <c r="IR135" s="626" t="s">
        <v>793</v>
      </c>
      <c r="IS135" s="626">
        <v>3</v>
      </c>
      <c r="IT135" s="665">
        <v>41275</v>
      </c>
      <c r="IU135" s="626" t="s">
        <v>783</v>
      </c>
      <c r="IV135" s="626" t="s">
        <v>783</v>
      </c>
      <c r="IW135" s="626" t="s">
        <v>783</v>
      </c>
      <c r="IX135" s="626" t="s">
        <v>781</v>
      </c>
      <c r="IY135" s="626">
        <v>45</v>
      </c>
      <c r="IZ135" s="626" t="s">
        <v>789</v>
      </c>
      <c r="JA135" s="626" t="s">
        <v>783</v>
      </c>
      <c r="JB135" s="626" t="s">
        <v>783</v>
      </c>
      <c r="JC135" s="626" t="s">
        <v>783</v>
      </c>
      <c r="JD135" s="626">
        <v>329454</v>
      </c>
      <c r="JE135" s="626" t="s">
        <v>783</v>
      </c>
      <c r="JF135" s="626" t="s">
        <v>783</v>
      </c>
      <c r="JG135" s="626" t="s">
        <v>804</v>
      </c>
      <c r="JH135" s="626">
        <v>55</v>
      </c>
      <c r="JI135" s="626" t="s">
        <v>783</v>
      </c>
      <c r="JJ135" s="626" t="s">
        <v>783</v>
      </c>
      <c r="JK135" s="626" t="s">
        <v>783</v>
      </c>
      <c r="JL135" s="626" t="s">
        <v>790</v>
      </c>
      <c r="JM135" s="626">
        <v>4</v>
      </c>
      <c r="JN135" s="626">
        <v>3</v>
      </c>
      <c r="JO135" s="626" t="s">
        <v>783</v>
      </c>
      <c r="JP135" s="626" t="s">
        <v>783</v>
      </c>
      <c r="JQ135" s="626" t="s">
        <v>783</v>
      </c>
      <c r="JR135" s="626" t="s">
        <v>783</v>
      </c>
      <c r="JS135" s="626" t="s">
        <v>783</v>
      </c>
      <c r="JT135" s="626" t="s">
        <v>783</v>
      </c>
      <c r="JU135" s="626" t="s">
        <v>916</v>
      </c>
      <c r="JV135" s="628">
        <v>1827.008566</v>
      </c>
      <c r="JW135">
        <f>SUM(JV134:JV135)</f>
        <v>3333.425064</v>
      </c>
      <c r="JX135" s="225">
        <v>0.63133050454545458</v>
      </c>
      <c r="JY135" s="836"/>
    </row>
    <row r="136" spans="1:286" ht="16" thickBot="1">
      <c r="A136" s="907" t="s">
        <v>5</v>
      </c>
      <c r="B136" s="872">
        <f t="shared" si="177"/>
        <v>4</v>
      </c>
      <c r="C136" s="873" t="s">
        <v>648</v>
      </c>
      <c r="D136" s="870" t="s">
        <v>162</v>
      </c>
      <c r="E136" s="545" t="s">
        <v>158</v>
      </c>
      <c r="F136" s="889">
        <v>0.21</v>
      </c>
      <c r="G136" s="120">
        <f t="shared" si="223"/>
        <v>93.800000000000054</v>
      </c>
      <c r="H136" s="54">
        <v>0.21</v>
      </c>
      <c r="I136" s="416"/>
      <c r="J136" s="499"/>
      <c r="K136" s="20" t="s">
        <v>26</v>
      </c>
      <c r="L136" s="80"/>
      <c r="M136" s="65">
        <v>3</v>
      </c>
      <c r="N136" s="65">
        <v>3</v>
      </c>
      <c r="O136" s="66">
        <v>4</v>
      </c>
      <c r="P136" s="894">
        <f t="shared" si="222"/>
        <v>10</v>
      </c>
      <c r="Q136" s="898">
        <f t="shared" si="216"/>
        <v>36</v>
      </c>
      <c r="R136" s="865">
        <f t="shared" si="217"/>
        <v>0.21</v>
      </c>
      <c r="S136" s="416"/>
      <c r="T136" s="44"/>
      <c r="U136" s="1208">
        <f t="shared" si="221"/>
        <v>0</v>
      </c>
      <c r="V136" s="418" t="s">
        <v>642</v>
      </c>
      <c r="W136" s="1044">
        <f t="shared" si="224"/>
        <v>0</v>
      </c>
      <c r="X136" s="528">
        <f t="shared" si="179"/>
        <v>8050.9333333333334</v>
      </c>
      <c r="Y136" s="529">
        <f t="shared" si="218"/>
        <v>500</v>
      </c>
      <c r="Z136" s="1034">
        <f t="shared" si="225"/>
        <v>0</v>
      </c>
      <c r="AA136" s="883">
        <v>6</v>
      </c>
      <c r="AB136" s="270">
        <f t="shared" si="219"/>
        <v>4270.9333333333334</v>
      </c>
      <c r="AC136" s="566">
        <v>0.25</v>
      </c>
      <c r="AD136" s="562">
        <f t="shared" si="220"/>
        <v>3780</v>
      </c>
      <c r="AE136" s="518"/>
      <c r="AF136" s="270">
        <f t="shared" si="226"/>
        <v>0</v>
      </c>
      <c r="AG136" s="270"/>
      <c r="AH136" s="562">
        <f t="shared" si="227"/>
        <v>0</v>
      </c>
      <c r="AI136" s="270"/>
      <c r="AJ136" s="228">
        <v>0</v>
      </c>
      <c r="AK136" s="903"/>
      <c r="AL136" s="903"/>
      <c r="AM136" s="18" t="str">
        <f t="shared" si="186"/>
        <v xml:space="preserve"> </v>
      </c>
      <c r="AN136" s="747" t="str">
        <f t="shared" si="187"/>
        <v xml:space="preserve"> </v>
      </c>
      <c r="AO136" s="4" t="str">
        <f t="shared" si="188"/>
        <v xml:space="preserve"> </v>
      </c>
      <c r="AP136" s="747" t="str">
        <f t="shared" si="189"/>
        <v xml:space="preserve"> </v>
      </c>
      <c r="AQ136" s="4" t="str">
        <f t="shared" si="190"/>
        <v xml:space="preserve"> </v>
      </c>
      <c r="AR136" s="747" t="str">
        <f t="shared" si="228"/>
        <v xml:space="preserve"> </v>
      </c>
      <c r="AS136" s="4" t="str">
        <f t="shared" si="192"/>
        <v xml:space="preserve"> </v>
      </c>
      <c r="AT136" s="747" t="str">
        <f t="shared" si="229"/>
        <v xml:space="preserve"> </v>
      </c>
      <c r="AU136" s="4" t="str">
        <f t="shared" si="194"/>
        <v xml:space="preserve"> </v>
      </c>
      <c r="AV136" s="747" t="str">
        <f t="shared" si="230"/>
        <v xml:space="preserve"> </v>
      </c>
      <c r="AW136" s="4" t="str">
        <f t="shared" si="196"/>
        <v xml:space="preserve"> </v>
      </c>
      <c r="AX136" s="747" t="str">
        <f t="shared" si="231"/>
        <v xml:space="preserve"> </v>
      </c>
      <c r="AY136" s="4" t="str">
        <f t="shared" si="198"/>
        <v xml:space="preserve"> </v>
      </c>
      <c r="AZ136" s="747" t="str">
        <f t="shared" si="232"/>
        <v xml:space="preserve"> </v>
      </c>
      <c r="BA136" s="4" t="str">
        <f t="shared" si="200"/>
        <v xml:space="preserve"> </v>
      </c>
      <c r="BB136" s="747" t="str">
        <f t="shared" si="233"/>
        <v xml:space="preserve"> </v>
      </c>
      <c r="BC136" s="4" t="str">
        <f t="shared" si="202"/>
        <v xml:space="preserve"> </v>
      </c>
      <c r="BD136" s="747" t="str">
        <f t="shared" si="234"/>
        <v xml:space="preserve"> </v>
      </c>
      <c r="BE136" s="4" t="str">
        <f t="shared" si="204"/>
        <v xml:space="preserve"> </v>
      </c>
      <c r="BF136" s="747" t="str">
        <f t="shared" si="235"/>
        <v xml:space="preserve"> </v>
      </c>
      <c r="BG136" s="4" t="str">
        <f t="shared" si="206"/>
        <v xml:space="preserve"> </v>
      </c>
      <c r="BH136" s="747" t="str">
        <f t="shared" si="236"/>
        <v xml:space="preserve"> </v>
      </c>
      <c r="BI136" s="4" t="str">
        <f t="shared" si="208"/>
        <v xml:space="preserve"> </v>
      </c>
      <c r="BJ136" s="747" t="str">
        <f t="shared" si="237"/>
        <v xml:space="preserve"> </v>
      </c>
      <c r="BK136" s="4" t="str">
        <f t="shared" si="210"/>
        <v xml:space="preserve"> </v>
      </c>
      <c r="BL136" s="747" t="str">
        <f t="shared" si="238"/>
        <v xml:space="preserve"> </v>
      </c>
      <c r="BM136" s="4" t="str">
        <f t="shared" si="212"/>
        <v xml:space="preserve"> </v>
      </c>
      <c r="BN136" s="747" t="str">
        <f t="shared" si="239"/>
        <v xml:space="preserve"> </v>
      </c>
      <c r="BO136" s="4" t="str">
        <f t="shared" si="214"/>
        <v xml:space="preserve"> </v>
      </c>
      <c r="BP136" s="747" t="str">
        <f t="shared" si="240"/>
        <v xml:space="preserve"> </v>
      </c>
      <c r="BQ136" s="133"/>
      <c r="BR136" s="133"/>
      <c r="BS136" s="389"/>
      <c r="BT136" s="389"/>
      <c r="BU136" s="389"/>
      <c r="BV136" s="389"/>
      <c r="BW136" s="389"/>
      <c r="BX136" s="389"/>
      <c r="BY136" s="389"/>
      <c r="BZ136" s="389"/>
      <c r="CA136" s="389"/>
      <c r="CB136" s="163">
        <f t="shared" si="176"/>
        <v>0</v>
      </c>
      <c r="CC136" s="389"/>
      <c r="CD136" s="389"/>
      <c r="CE136" s="725"/>
      <c r="CF136" s="725"/>
      <c r="CG136" s="725"/>
      <c r="CH136" s="725"/>
      <c r="CI136" s="725"/>
      <c r="CJ136" s="725"/>
      <c r="CK136" s="725"/>
      <c r="CL136" s="725"/>
      <c r="CM136" s="725"/>
      <c r="CN136" s="725"/>
      <c r="CO136" s="725"/>
      <c r="CP136" s="725"/>
      <c r="CQ136" s="725"/>
      <c r="CR136" s="725"/>
      <c r="CS136" s="725"/>
      <c r="CT136" s="725"/>
      <c r="CU136" s="725"/>
      <c r="CV136" s="725"/>
      <c r="CW136" s="725"/>
      <c r="CX136" s="725"/>
      <c r="CY136" s="725"/>
      <c r="CZ136" s="725"/>
      <c r="DA136" s="389"/>
      <c r="DB136" s="389"/>
      <c r="DC136" s="389"/>
      <c r="DD136" s="389"/>
      <c r="DE136" s="389"/>
      <c r="DF136" s="389"/>
      <c r="DG136" s="389"/>
      <c r="DH136" s="389"/>
      <c r="DI136" s="389"/>
      <c r="DJ136" s="389"/>
      <c r="DK136" s="389"/>
      <c r="DL136" s="389"/>
      <c r="DM136" s="389"/>
      <c r="DN136" s="389"/>
      <c r="DO136" s="389"/>
      <c r="DP136" s="389"/>
      <c r="DQ136" s="389"/>
      <c r="DR136" s="389"/>
      <c r="DS136" s="389"/>
      <c r="DT136" s="389"/>
      <c r="DU136" s="389"/>
      <c r="DV136" s="389"/>
      <c r="DW136" s="389"/>
      <c r="DX136" s="389"/>
      <c r="DY136" s="389"/>
      <c r="DZ136" s="389"/>
      <c r="EA136" s="389"/>
      <c r="EB136" s="389"/>
      <c r="EC136" s="389"/>
      <c r="ED136" s="389"/>
      <c r="EE136" s="389"/>
      <c r="EF136" s="389"/>
      <c r="EG136" s="389"/>
      <c r="EH136" s="389"/>
      <c r="EI136" s="389"/>
      <c r="EJ136" s="389"/>
      <c r="EK136" s="389"/>
      <c r="EL136" s="389"/>
      <c r="EM136" s="389"/>
      <c r="EN136" s="389"/>
      <c r="EO136" s="389"/>
      <c r="EP136" s="389"/>
      <c r="EQ136" s="389"/>
      <c r="ER136" s="389"/>
      <c r="ES136" s="389"/>
      <c r="ET136" s="389"/>
      <c r="EU136" s="389"/>
      <c r="EV136" s="389"/>
      <c r="EW136" s="389"/>
      <c r="EX136" s="389"/>
      <c r="EY136" s="389"/>
      <c r="EZ136" s="389"/>
      <c r="FA136" s="389"/>
      <c r="FB136" s="389"/>
      <c r="FC136" s="389"/>
      <c r="FD136" s="389"/>
      <c r="FE136" s="389"/>
      <c r="FF136" s="389"/>
      <c r="FG136" s="389"/>
      <c r="FH136" s="389"/>
      <c r="FI136" s="389"/>
      <c r="FJ136" s="389"/>
      <c r="FK136" s="389"/>
      <c r="FL136" s="389"/>
      <c r="FM136" s="389"/>
      <c r="FN136" s="389"/>
      <c r="FO136" s="389"/>
      <c r="FP136" s="389"/>
      <c r="FQ136" s="389"/>
      <c r="FR136" s="389"/>
      <c r="FS136" s="389"/>
      <c r="FT136" s="389"/>
      <c r="FU136" s="389"/>
      <c r="FV136" s="389"/>
      <c r="FW136" s="389"/>
      <c r="FX136" s="666" t="s">
        <v>478</v>
      </c>
      <c r="FY136" s="667">
        <v>67</v>
      </c>
      <c r="FZ136" s="667">
        <v>30289536</v>
      </c>
      <c r="GA136" s="667">
        <v>35</v>
      </c>
      <c r="GB136" s="667" t="s">
        <v>3</v>
      </c>
      <c r="GC136" s="667">
        <v>18</v>
      </c>
      <c r="GD136" s="667">
        <v>1970</v>
      </c>
      <c r="GE136" s="667">
        <v>0</v>
      </c>
      <c r="GF136" s="667" t="s">
        <v>792</v>
      </c>
      <c r="GG136" s="667">
        <v>0</v>
      </c>
      <c r="GH136" s="667">
        <v>0</v>
      </c>
      <c r="GI136" s="667" t="s">
        <v>792</v>
      </c>
      <c r="GJ136" s="667">
        <v>0</v>
      </c>
      <c r="GK136" s="667" t="s">
        <v>781</v>
      </c>
      <c r="GL136" s="667" t="s">
        <v>782</v>
      </c>
      <c r="GM136" s="667">
        <v>66</v>
      </c>
      <c r="GN136" s="667" t="s">
        <v>783</v>
      </c>
      <c r="GO136" s="667">
        <v>0</v>
      </c>
      <c r="GP136" s="667">
        <v>0</v>
      </c>
      <c r="GQ136" s="667">
        <v>4</v>
      </c>
      <c r="GR136" s="667">
        <v>2</v>
      </c>
      <c r="GS136" s="667">
        <v>1</v>
      </c>
      <c r="GT136" s="667" t="s">
        <v>783</v>
      </c>
      <c r="GU136" s="667" t="s">
        <v>783</v>
      </c>
      <c r="GV136" s="667" t="s">
        <v>783</v>
      </c>
      <c r="GW136" s="667" t="s">
        <v>783</v>
      </c>
      <c r="GX136" s="667" t="s">
        <v>783</v>
      </c>
      <c r="GY136" s="667">
        <v>1649</v>
      </c>
      <c r="GZ136" s="667">
        <v>1.17</v>
      </c>
      <c r="HA136" s="667">
        <v>5</v>
      </c>
      <c r="HB136" s="667" t="s">
        <v>783</v>
      </c>
      <c r="HC136" s="667" t="s">
        <v>782</v>
      </c>
      <c r="HD136" s="667">
        <v>15</v>
      </c>
      <c r="HE136" s="667" t="s">
        <v>783</v>
      </c>
      <c r="HF136" s="667">
        <v>0</v>
      </c>
      <c r="HG136" s="667" t="s">
        <v>783</v>
      </c>
      <c r="HH136" s="667">
        <v>0</v>
      </c>
      <c r="HI136" s="667">
        <v>1</v>
      </c>
      <c r="HJ136" s="667">
        <v>45</v>
      </c>
      <c r="HK136" s="667" t="s">
        <v>784</v>
      </c>
      <c r="HL136" s="667" t="s">
        <v>785</v>
      </c>
      <c r="HM136" s="667" t="s">
        <v>783</v>
      </c>
      <c r="HN136" s="667" t="s">
        <v>783</v>
      </c>
      <c r="HO136" s="667" t="s">
        <v>783</v>
      </c>
      <c r="HP136" s="667" t="s">
        <v>783</v>
      </c>
      <c r="HQ136" s="667" t="s">
        <v>783</v>
      </c>
      <c r="HR136" s="667">
        <v>3978976</v>
      </c>
      <c r="HS136" s="667" t="s">
        <v>783</v>
      </c>
      <c r="HT136" s="667" t="s">
        <v>786</v>
      </c>
      <c r="HU136" s="667" t="s">
        <v>787</v>
      </c>
      <c r="HV136" s="667">
        <v>4</v>
      </c>
      <c r="HW136" s="667">
        <v>2014</v>
      </c>
      <c r="HX136" s="667">
        <v>63</v>
      </c>
      <c r="HY136" s="667">
        <v>0</v>
      </c>
      <c r="HZ136" s="667">
        <v>6178</v>
      </c>
      <c r="IA136" s="668">
        <v>41697.500081018516</v>
      </c>
      <c r="IB136" s="667" t="s">
        <v>788</v>
      </c>
      <c r="IC136" s="667">
        <v>3974498</v>
      </c>
      <c r="ID136" s="667">
        <v>2014</v>
      </c>
      <c r="IE136" s="667">
        <v>1712</v>
      </c>
      <c r="IF136" s="667" t="s">
        <v>783</v>
      </c>
      <c r="IG136" s="667" t="s">
        <v>783</v>
      </c>
      <c r="IH136" s="667" t="s">
        <v>783</v>
      </c>
      <c r="II136" s="667" t="s">
        <v>783</v>
      </c>
      <c r="IJ136" s="667" t="s">
        <v>783</v>
      </c>
      <c r="IK136" s="667" t="s">
        <v>783</v>
      </c>
      <c r="IL136" s="667" t="s">
        <v>783</v>
      </c>
      <c r="IM136" s="667" t="s">
        <v>783</v>
      </c>
      <c r="IN136" s="667" t="s">
        <v>783</v>
      </c>
      <c r="IO136" s="667">
        <v>1649</v>
      </c>
      <c r="IP136" s="668">
        <v>37477.354571759257</v>
      </c>
      <c r="IQ136" s="667">
        <v>4</v>
      </c>
      <c r="IR136" s="667" t="s">
        <v>793</v>
      </c>
      <c r="IS136" s="667">
        <v>1</v>
      </c>
      <c r="IT136" s="669">
        <v>41275</v>
      </c>
      <c r="IU136" s="667" t="s">
        <v>783</v>
      </c>
      <c r="IV136" s="667" t="s">
        <v>783</v>
      </c>
      <c r="IW136" s="667" t="s">
        <v>783</v>
      </c>
      <c r="IX136" s="667" t="s">
        <v>781</v>
      </c>
      <c r="IY136" s="667">
        <v>45</v>
      </c>
      <c r="IZ136" s="667" t="s">
        <v>789</v>
      </c>
      <c r="JA136" s="667" t="s">
        <v>783</v>
      </c>
      <c r="JB136" s="667" t="s">
        <v>783</v>
      </c>
      <c r="JC136" s="667" t="s">
        <v>783</v>
      </c>
      <c r="JD136" s="667">
        <v>329455</v>
      </c>
      <c r="JE136" s="667" t="s">
        <v>783</v>
      </c>
      <c r="JF136" s="667" t="s">
        <v>783</v>
      </c>
      <c r="JG136" s="667" t="s">
        <v>795</v>
      </c>
      <c r="JH136" s="667">
        <v>35</v>
      </c>
      <c r="JI136" s="667" t="s">
        <v>783</v>
      </c>
      <c r="JJ136" s="667" t="s">
        <v>783</v>
      </c>
      <c r="JK136" s="667" t="s">
        <v>783</v>
      </c>
      <c r="JL136" s="667" t="s">
        <v>790</v>
      </c>
      <c r="JM136" s="667">
        <v>4</v>
      </c>
      <c r="JN136" s="667">
        <v>1</v>
      </c>
      <c r="JO136" s="667" t="s">
        <v>783</v>
      </c>
      <c r="JP136" s="667">
        <v>12683066</v>
      </c>
      <c r="JQ136" s="667">
        <v>2013</v>
      </c>
      <c r="JR136" s="667">
        <v>12</v>
      </c>
      <c r="JS136" s="667" t="s">
        <v>783</v>
      </c>
      <c r="JT136" s="667" t="s">
        <v>783</v>
      </c>
      <c r="JU136" s="667" t="s">
        <v>917</v>
      </c>
      <c r="JV136" s="670">
        <v>6102.8819970000004</v>
      </c>
      <c r="JX136" s="225"/>
      <c r="JY136" s="836"/>
      <c r="JZ136" s="836"/>
    </row>
    <row r="137" spans="1:286" ht="16" hidden="1" thickBot="1">
      <c r="A137" s="426" t="s">
        <v>5</v>
      </c>
      <c r="B137" s="143">
        <f t="shared" ref="B137:B138" si="241">IF(AND(H137&gt;0,R137&gt;0),4,(IF(AND(H137&gt;0,R137=""),3,(IF(AND(I137&gt;0,S137&gt;0),1,(IF(AND(J137&gt;0,T137&gt;0),1,2)))))))</f>
        <v>2</v>
      </c>
      <c r="C137" s="597" t="s">
        <v>94</v>
      </c>
      <c r="D137" s="102"/>
      <c r="E137" s="103"/>
      <c r="F137" s="42"/>
      <c r="G137" s="507">
        <f t="shared" ref="G137:G138" si="242">F137+G136</f>
        <v>93.800000000000054</v>
      </c>
      <c r="H137" s="45"/>
      <c r="I137" s="14"/>
      <c r="J137" s="28"/>
      <c r="K137" s="18"/>
      <c r="L137" s="5"/>
      <c r="M137" s="67"/>
      <c r="N137" s="67"/>
      <c r="O137" s="78"/>
      <c r="P137" s="884">
        <f t="shared" ref="P137:P138" si="243">SUM(M137:O137)</f>
        <v>0</v>
      </c>
      <c r="Q137" s="571"/>
      <c r="R137" s="885"/>
      <c r="S137" s="885"/>
      <c r="T137" s="886"/>
      <c r="U137" s="1035"/>
      <c r="V137" s="1036"/>
      <c r="W137" s="1037"/>
      <c r="X137" s="1038"/>
      <c r="Y137" s="526">
        <f t="shared" ref="Y137:Y138" si="244">IF(V137="RC",(IF(((W137+X137)*0.08)&gt;3000,(W137+X137),3000)),0)</f>
        <v>0</v>
      </c>
      <c r="Z137" s="900">
        <f t="shared" ref="Z137:Z138" si="245">IF((S137+T137)=0,0,(X137+W137+Y137))</f>
        <v>0</v>
      </c>
      <c r="AA137" s="576"/>
      <c r="AB137" s="577"/>
      <c r="AC137" s="578"/>
      <c r="AD137" s="579"/>
      <c r="AE137" s="576"/>
      <c r="AF137" s="577"/>
      <c r="AG137" s="577"/>
      <c r="AH137" s="579"/>
      <c r="AI137" s="577"/>
      <c r="AJ137" s="577"/>
      <c r="AK137" s="786"/>
      <c r="AL137" s="786"/>
      <c r="AM137" s="4" t="str">
        <f t="shared" ref="AM137:AM138" si="246">IF(($AL137=2018),($S137+$T137)," ")</f>
        <v xml:space="preserve"> </v>
      </c>
      <c r="AN137" s="747" t="str">
        <f t="shared" ref="AN137:AN138" si="247">IF($AM137=" ", " ", $Z137)</f>
        <v xml:space="preserve"> </v>
      </c>
      <c r="AO137" s="4" t="str">
        <f t="shared" ref="AO137:AO138" si="248">IF(($AL137=2019),($S137+$T137)," ")</f>
        <v xml:space="preserve"> </v>
      </c>
      <c r="AP137" s="747" t="str">
        <f t="shared" ref="AP137:AP138" si="249">IF($AO137=" ", " ", $Z137)</f>
        <v xml:space="preserve"> </v>
      </c>
      <c r="AQ137" s="4" t="str">
        <f t="shared" ref="AQ137:AQ138" si="250">IF(($AL137=2020),($S137+$T137)," ")</f>
        <v xml:space="preserve"> </v>
      </c>
      <c r="AR137" s="747" t="str">
        <f t="shared" ref="AR137:AR138" si="251">IF(AQ137=" ", " ", $Z137)</f>
        <v xml:space="preserve"> </v>
      </c>
      <c r="AS137" s="4" t="str">
        <f t="shared" ref="AS137:AS138" si="252">IF(($AL137=2021),($S137+$T137)," ")</f>
        <v xml:space="preserve"> </v>
      </c>
      <c r="AT137" s="747" t="str">
        <f t="shared" ref="AT137:AT138" si="253">IF(AS137=" ", " ", $Z137)</f>
        <v xml:space="preserve"> </v>
      </c>
      <c r="AU137" s="4" t="str">
        <f t="shared" ref="AU137:AU138" si="254">IF(($AL137=2022),($S137+$T137)," ")</f>
        <v xml:space="preserve"> </v>
      </c>
      <c r="AV137" s="747" t="str">
        <f t="shared" ref="AV137:AV138" si="255">IF(AU137=" ", " ", $Z137)</f>
        <v xml:space="preserve"> </v>
      </c>
      <c r="AW137" s="4" t="str">
        <f t="shared" ref="AW137:AW138" si="256">IF(($AL137=2023),($S137+$T137)," ")</f>
        <v xml:space="preserve"> </v>
      </c>
      <c r="AX137" s="747" t="str">
        <f t="shared" ref="AX137:AX138" si="257">IF(AW137=" ", " ", $Z137)</f>
        <v xml:space="preserve"> </v>
      </c>
      <c r="AY137" s="4" t="str">
        <f t="shared" ref="AY137:AY138" si="258">IF(($AL137=2024),($S137+$T137)," ")</f>
        <v xml:space="preserve"> </v>
      </c>
      <c r="AZ137" s="747" t="str">
        <f t="shared" ref="AZ137:AZ138" si="259">IF(AY137=" ", " ", $Z137)</f>
        <v xml:space="preserve"> </v>
      </c>
      <c r="BA137" s="4" t="str">
        <f t="shared" ref="BA137:BA138" si="260">IF(($AL137=2025),($S137+$T137)," ")</f>
        <v xml:space="preserve"> </v>
      </c>
      <c r="BB137" s="747" t="str">
        <f t="shared" ref="BB137:BB138" si="261">IF(BA137=" ", " ", $Z137)</f>
        <v xml:space="preserve"> </v>
      </c>
      <c r="BC137" s="4" t="str">
        <f t="shared" ref="BC137:BC138" si="262">IF(($AL137=2026),($S137+$T137)," ")</f>
        <v xml:space="preserve"> </v>
      </c>
      <c r="BD137" s="747" t="str">
        <f t="shared" ref="BD137:BD138" si="263">IF(BC137=" ", " ", $Z137)</f>
        <v xml:space="preserve"> </v>
      </c>
      <c r="BE137" s="4" t="str">
        <f t="shared" ref="BE137:BE138" si="264">IF(($AL137=2027),($S137+$T137)," ")</f>
        <v xml:space="preserve"> </v>
      </c>
      <c r="BF137" s="747" t="str">
        <f t="shared" ref="BF137:BF138" si="265">IF(BE137=" ", " ", $Z137)</f>
        <v xml:space="preserve"> </v>
      </c>
      <c r="BG137" s="4" t="str">
        <f t="shared" ref="BG137:BG138" si="266">IF(($AL137=2028),($S137+$T137)," ")</f>
        <v xml:space="preserve"> </v>
      </c>
      <c r="BH137" s="747" t="str">
        <f t="shared" ref="BH137:BH138" si="267">IF(BG137=" ", " ", $Z137)</f>
        <v xml:space="preserve"> </v>
      </c>
      <c r="BI137" s="4" t="str">
        <f t="shared" ref="BI137:BI138" si="268">IF(($AL137=2029),($S137+$T137)," ")</f>
        <v xml:space="preserve"> </v>
      </c>
      <c r="BJ137" s="747" t="str">
        <f t="shared" ref="BJ137:BJ138" si="269">IF(BI137=" ", " ", $Z137)</f>
        <v xml:space="preserve"> </v>
      </c>
      <c r="BK137" s="4" t="str">
        <f t="shared" ref="BK137:BK138" si="270">IF(($AL137=2030),($S137+$T137)," ")</f>
        <v xml:space="preserve"> </v>
      </c>
      <c r="BL137" s="747" t="str">
        <f t="shared" ref="BL137:BL138" si="271">IF(BK137=" ", " ", $Z137)</f>
        <v xml:space="preserve"> </v>
      </c>
      <c r="BM137" s="4" t="str">
        <f t="shared" ref="BM137:BM138" si="272">IF(($AL137=2031),($S137+$T137)," ")</f>
        <v xml:space="preserve"> </v>
      </c>
      <c r="BN137" s="747" t="str">
        <f t="shared" ref="BN137:BN138" si="273">IF(BM137=" ", " ", $Z137)</f>
        <v xml:space="preserve"> </v>
      </c>
      <c r="BO137" s="4" t="str">
        <f t="shared" ref="BO137:BO138" si="274">IF(($AL137=2032),($S137+$T137)," ")</f>
        <v xml:space="preserve"> </v>
      </c>
      <c r="BP137" s="747" t="str">
        <f t="shared" ref="BP137:BP138" si="275">IF(BO137=" ", " ", $Z137)</f>
        <v xml:space="preserve"> </v>
      </c>
      <c r="BQ137" s="580"/>
      <c r="BR137" s="580"/>
      <c r="BS137" s="725"/>
      <c r="BT137" s="725"/>
      <c r="BU137" s="725"/>
      <c r="BV137" s="725"/>
      <c r="BW137" s="725"/>
      <c r="BX137" s="725"/>
      <c r="BY137" s="389"/>
      <c r="BZ137" s="389"/>
      <c r="CA137" s="389"/>
      <c r="CB137" s="163">
        <f t="shared" ref="CB137" si="276">(F137+H137+I137+J137+R137+S137+T137)/3-F137</f>
        <v>0</v>
      </c>
      <c r="CC137" s="389"/>
      <c r="CD137" s="389"/>
      <c r="CE137" s="389"/>
      <c r="CF137" s="389"/>
      <c r="CG137" s="389"/>
      <c r="CH137" s="389"/>
      <c r="CI137" s="389"/>
      <c r="CJ137" s="389"/>
      <c r="CK137" s="389"/>
      <c r="CL137" s="389"/>
      <c r="CM137" s="389"/>
      <c r="CN137" s="389"/>
      <c r="CO137" s="389"/>
      <c r="CP137" s="389"/>
      <c r="CQ137" s="389"/>
      <c r="CR137" s="389"/>
      <c r="CS137" s="389"/>
      <c r="CT137" s="389"/>
      <c r="CU137" s="389"/>
      <c r="CV137" s="389"/>
      <c r="CW137" s="389"/>
      <c r="CX137" s="389"/>
      <c r="CY137" s="389"/>
      <c r="CZ137" s="389"/>
      <c r="DA137" s="389"/>
      <c r="DB137" s="389"/>
      <c r="DC137" s="389"/>
      <c r="DD137" s="389"/>
      <c r="DE137" s="389"/>
      <c r="DF137" s="389"/>
      <c r="DG137" s="389"/>
      <c r="DH137" s="389"/>
      <c r="DI137" s="389"/>
      <c r="DJ137" s="389"/>
      <c r="DK137" s="389"/>
      <c r="DL137" s="389"/>
      <c r="DM137" s="389"/>
      <c r="DN137" s="389"/>
      <c r="DO137" s="389"/>
      <c r="DP137" s="389"/>
      <c r="DQ137" s="389"/>
      <c r="DR137" s="389"/>
      <c r="DS137" s="389"/>
      <c r="DT137" s="389"/>
      <c r="DU137" s="389"/>
      <c r="DV137" s="389"/>
      <c r="DW137" s="389"/>
      <c r="DX137" s="389"/>
      <c r="DY137" s="389"/>
      <c r="DZ137" s="389"/>
      <c r="EA137" s="389"/>
      <c r="EB137" s="389"/>
      <c r="EC137" s="389"/>
      <c r="ED137" s="389"/>
      <c r="EE137" s="389"/>
      <c r="EF137" s="389"/>
      <c r="EG137" s="389"/>
      <c r="EH137" s="389"/>
      <c r="EI137" s="389"/>
      <c r="EJ137" s="389"/>
      <c r="EK137" s="389"/>
      <c r="EL137" s="389"/>
      <c r="EM137" s="389"/>
      <c r="EN137" s="389"/>
      <c r="EO137" s="389"/>
      <c r="EP137" s="389"/>
      <c r="EQ137" s="389"/>
      <c r="ER137" s="389"/>
      <c r="ES137" s="389"/>
      <c r="ET137" s="389"/>
      <c r="EU137" s="389"/>
      <c r="EV137" s="389"/>
      <c r="EW137" s="389"/>
      <c r="EX137" s="389"/>
      <c r="EY137" s="389"/>
      <c r="EZ137" s="389"/>
      <c r="FA137" s="389"/>
      <c r="FB137" s="389"/>
      <c r="FC137" s="389"/>
      <c r="FD137" s="389"/>
      <c r="FE137" s="389"/>
      <c r="FF137" s="389"/>
      <c r="FG137" s="389"/>
      <c r="FH137" s="389"/>
      <c r="FI137" s="389"/>
      <c r="FJ137" s="389"/>
      <c r="FK137" s="389"/>
      <c r="FL137" s="389"/>
      <c r="FM137" s="389"/>
      <c r="FN137" s="389"/>
      <c r="FO137" s="389"/>
      <c r="FP137" s="389"/>
      <c r="FQ137" s="389"/>
      <c r="FR137" s="389"/>
      <c r="FS137" s="389"/>
      <c r="FT137" s="389"/>
      <c r="FU137" s="389"/>
      <c r="FV137" s="389"/>
      <c r="FW137" s="389"/>
      <c r="FX137" s="625" t="s">
        <v>478</v>
      </c>
      <c r="FY137" s="626">
        <v>187</v>
      </c>
      <c r="FZ137" s="626">
        <v>30289545</v>
      </c>
      <c r="GA137" s="626">
        <v>35</v>
      </c>
      <c r="GB137" s="626" t="s">
        <v>3</v>
      </c>
      <c r="GC137" s="626">
        <v>18</v>
      </c>
      <c r="GD137" s="626">
        <v>1970</v>
      </c>
      <c r="GE137" s="626">
        <v>0</v>
      </c>
      <c r="GF137" s="626" t="s">
        <v>792</v>
      </c>
      <c r="GG137" s="626">
        <v>0</v>
      </c>
      <c r="GH137" s="626">
        <v>0</v>
      </c>
      <c r="GI137" s="626" t="s">
        <v>792</v>
      </c>
      <c r="GJ137" s="626">
        <v>0</v>
      </c>
      <c r="GK137" s="626" t="s">
        <v>781</v>
      </c>
      <c r="GL137" s="626" t="s">
        <v>782</v>
      </c>
      <c r="GM137" s="626">
        <v>66</v>
      </c>
      <c r="GN137" s="626" t="s">
        <v>783</v>
      </c>
      <c r="GO137" s="626">
        <v>0</v>
      </c>
      <c r="GP137" s="626">
        <v>0</v>
      </c>
      <c r="GQ137" s="626">
        <v>4</v>
      </c>
      <c r="GR137" s="626">
        <v>2</v>
      </c>
      <c r="GS137" s="626">
        <v>1</v>
      </c>
      <c r="GT137" s="626" t="s">
        <v>783</v>
      </c>
      <c r="GU137" s="626" t="s">
        <v>783</v>
      </c>
      <c r="GV137" s="626" t="s">
        <v>783</v>
      </c>
      <c r="GW137" s="626" t="s">
        <v>783</v>
      </c>
      <c r="GX137" s="626" t="s">
        <v>783</v>
      </c>
      <c r="GY137" s="626">
        <v>1649</v>
      </c>
      <c r="GZ137" s="626">
        <v>1.43</v>
      </c>
      <c r="HA137" s="626">
        <v>5</v>
      </c>
      <c r="HB137" s="626" t="s">
        <v>783</v>
      </c>
      <c r="HC137" s="626" t="s">
        <v>782</v>
      </c>
      <c r="HD137" s="626">
        <v>15</v>
      </c>
      <c r="HE137" s="626" t="s">
        <v>783</v>
      </c>
      <c r="HF137" s="626">
        <v>0</v>
      </c>
      <c r="HG137" s="626" t="s">
        <v>783</v>
      </c>
      <c r="HH137" s="626">
        <v>0</v>
      </c>
      <c r="HI137" s="626">
        <v>1</v>
      </c>
      <c r="HJ137" s="626">
        <v>45</v>
      </c>
      <c r="HK137" s="626" t="s">
        <v>784</v>
      </c>
      <c r="HL137" s="626" t="s">
        <v>785</v>
      </c>
      <c r="HM137" s="626" t="s">
        <v>783</v>
      </c>
      <c r="HN137" s="626" t="s">
        <v>783</v>
      </c>
      <c r="HO137" s="626" t="s">
        <v>783</v>
      </c>
      <c r="HP137" s="626" t="s">
        <v>783</v>
      </c>
      <c r="HQ137" s="626" t="s">
        <v>783</v>
      </c>
      <c r="HR137" s="626">
        <v>3979089</v>
      </c>
      <c r="HS137" s="626" t="s">
        <v>783</v>
      </c>
      <c r="HT137" s="626" t="s">
        <v>786</v>
      </c>
      <c r="HU137" s="626" t="s">
        <v>787</v>
      </c>
      <c r="HV137" s="626">
        <v>4</v>
      </c>
      <c r="HW137" s="626">
        <v>2014</v>
      </c>
      <c r="HX137" s="626">
        <v>63</v>
      </c>
      <c r="HY137" s="626">
        <v>19431</v>
      </c>
      <c r="HZ137" s="626">
        <v>26981</v>
      </c>
      <c r="IA137" s="627">
        <v>41697.500081018516</v>
      </c>
      <c r="IB137" s="626" t="s">
        <v>788</v>
      </c>
      <c r="IC137" s="626">
        <v>3974611</v>
      </c>
      <c r="ID137" s="626">
        <v>2014</v>
      </c>
      <c r="IE137" s="626">
        <v>1712</v>
      </c>
      <c r="IF137" s="626" t="s">
        <v>783</v>
      </c>
      <c r="IG137" s="626" t="s">
        <v>783</v>
      </c>
      <c r="IH137" s="626" t="s">
        <v>783</v>
      </c>
      <c r="II137" s="626" t="s">
        <v>783</v>
      </c>
      <c r="IJ137" s="626" t="s">
        <v>783</v>
      </c>
      <c r="IK137" s="626" t="s">
        <v>783</v>
      </c>
      <c r="IL137" s="626" t="s">
        <v>783</v>
      </c>
      <c r="IM137" s="626" t="s">
        <v>783</v>
      </c>
      <c r="IN137" s="626" t="s">
        <v>783</v>
      </c>
      <c r="IO137" s="626">
        <v>1649</v>
      </c>
      <c r="IP137" s="627">
        <v>37477.354571759257</v>
      </c>
      <c r="IQ137" s="626">
        <v>4</v>
      </c>
      <c r="IR137" s="626" t="s">
        <v>793</v>
      </c>
      <c r="IS137" s="626">
        <v>1</v>
      </c>
      <c r="IT137" s="665">
        <v>41275</v>
      </c>
      <c r="IU137" s="626" t="s">
        <v>783</v>
      </c>
      <c r="IV137" s="626" t="s">
        <v>783</v>
      </c>
      <c r="IW137" s="626" t="s">
        <v>783</v>
      </c>
      <c r="IX137" s="626" t="s">
        <v>781</v>
      </c>
      <c r="IY137" s="626">
        <v>45</v>
      </c>
      <c r="IZ137" s="626" t="s">
        <v>789</v>
      </c>
      <c r="JA137" s="626" t="s">
        <v>783</v>
      </c>
      <c r="JB137" s="626" t="s">
        <v>783</v>
      </c>
      <c r="JC137" s="626" t="s">
        <v>783</v>
      </c>
      <c r="JD137" s="626">
        <v>329455</v>
      </c>
      <c r="JE137" s="626" t="s">
        <v>783</v>
      </c>
      <c r="JF137" s="626" t="s">
        <v>783</v>
      </c>
      <c r="JG137" s="626" t="s">
        <v>795</v>
      </c>
      <c r="JH137" s="626">
        <v>35</v>
      </c>
      <c r="JI137" s="626" t="s">
        <v>783</v>
      </c>
      <c r="JJ137" s="626" t="s">
        <v>783</v>
      </c>
      <c r="JK137" s="626" t="s">
        <v>783</v>
      </c>
      <c r="JL137" s="626" t="s">
        <v>790</v>
      </c>
      <c r="JM137" s="626">
        <v>4</v>
      </c>
      <c r="JN137" s="626">
        <v>1</v>
      </c>
      <c r="JO137" s="626" t="s">
        <v>783</v>
      </c>
      <c r="JP137" s="626">
        <v>12683066</v>
      </c>
      <c r="JQ137" s="626">
        <v>2013</v>
      </c>
      <c r="JR137" s="626">
        <v>12</v>
      </c>
      <c r="JS137" s="626" t="s">
        <v>783</v>
      </c>
      <c r="JT137" s="626" t="s">
        <v>783</v>
      </c>
      <c r="JU137" s="626" t="s">
        <v>918</v>
      </c>
      <c r="JV137" s="628">
        <v>7550.3101790000001</v>
      </c>
      <c r="JW137">
        <f>SUM(JV136:JV137)</f>
        <v>13653.192176</v>
      </c>
      <c r="JX137" s="225">
        <v>2.5858318515151515</v>
      </c>
      <c r="JY137" s="836"/>
      <c r="JZ137" s="836"/>
    </row>
    <row r="138" spans="1:286" ht="16" hidden="1" thickBot="1">
      <c r="A138" s="932" t="s">
        <v>5</v>
      </c>
      <c r="B138" s="227">
        <f t="shared" si="241"/>
        <v>2</v>
      </c>
      <c r="C138" s="608" t="s">
        <v>100</v>
      </c>
      <c r="D138" s="102"/>
      <c r="E138" s="103"/>
      <c r="F138" s="181"/>
      <c r="G138" s="507">
        <f t="shared" si="242"/>
        <v>93.800000000000054</v>
      </c>
      <c r="H138" s="182"/>
      <c r="I138" s="183"/>
      <c r="J138" s="184"/>
      <c r="K138" s="18"/>
      <c r="L138" s="5"/>
      <c r="M138" s="67"/>
      <c r="N138" s="67"/>
      <c r="O138" s="78"/>
      <c r="P138" s="934">
        <f t="shared" si="243"/>
        <v>0</v>
      </c>
      <c r="Q138" s="935"/>
      <c r="R138" s="930"/>
      <c r="S138" s="930"/>
      <c r="T138" s="936"/>
      <c r="U138" s="572"/>
      <c r="V138" s="573"/>
      <c r="W138" s="939"/>
      <c r="X138" s="940"/>
      <c r="Y138" s="532">
        <f t="shared" si="244"/>
        <v>0</v>
      </c>
      <c r="Z138" s="955">
        <f t="shared" si="245"/>
        <v>0</v>
      </c>
      <c r="AA138" s="576"/>
      <c r="AB138" s="577"/>
      <c r="AC138" s="578"/>
      <c r="AD138" s="579"/>
      <c r="AE138" s="576"/>
      <c r="AF138" s="577"/>
      <c r="AG138" s="577"/>
      <c r="AH138" s="579"/>
      <c r="AI138" s="577"/>
      <c r="AJ138" s="577"/>
      <c r="AK138" s="786"/>
      <c r="AL138" s="786"/>
      <c r="AM138" s="272" t="str">
        <f t="shared" si="246"/>
        <v xml:space="preserve"> </v>
      </c>
      <c r="AN138" s="925" t="str">
        <f t="shared" si="247"/>
        <v xml:space="preserve"> </v>
      </c>
      <c r="AO138" s="272" t="str">
        <f t="shared" si="248"/>
        <v xml:space="preserve"> </v>
      </c>
      <c r="AP138" s="925" t="str">
        <f t="shared" si="249"/>
        <v xml:space="preserve"> </v>
      </c>
      <c r="AQ138" s="272" t="str">
        <f t="shared" si="250"/>
        <v xml:space="preserve"> </v>
      </c>
      <c r="AR138" s="925" t="str">
        <f t="shared" si="251"/>
        <v xml:space="preserve"> </v>
      </c>
      <c r="AS138" s="272" t="str">
        <f t="shared" si="252"/>
        <v xml:space="preserve"> </v>
      </c>
      <c r="AT138" s="925" t="str">
        <f t="shared" si="253"/>
        <v xml:space="preserve"> </v>
      </c>
      <c r="AU138" s="272" t="str">
        <f t="shared" si="254"/>
        <v xml:space="preserve"> </v>
      </c>
      <c r="AV138" s="925" t="str">
        <f t="shared" si="255"/>
        <v xml:space="preserve"> </v>
      </c>
      <c r="AW138" s="272" t="str">
        <f t="shared" si="256"/>
        <v xml:space="preserve"> </v>
      </c>
      <c r="AX138" s="925" t="str">
        <f t="shared" si="257"/>
        <v xml:space="preserve"> </v>
      </c>
      <c r="AY138" s="272" t="str">
        <f t="shared" si="258"/>
        <v xml:space="preserve"> </v>
      </c>
      <c r="AZ138" s="925" t="str">
        <f t="shared" si="259"/>
        <v xml:space="preserve"> </v>
      </c>
      <c r="BA138" s="272" t="str">
        <f t="shared" si="260"/>
        <v xml:space="preserve"> </v>
      </c>
      <c r="BB138" s="925" t="str">
        <f t="shared" si="261"/>
        <v xml:space="preserve"> </v>
      </c>
      <c r="BC138" s="272" t="str">
        <f t="shared" si="262"/>
        <v xml:space="preserve"> </v>
      </c>
      <c r="BD138" s="925" t="str">
        <f t="shared" si="263"/>
        <v xml:space="preserve"> </v>
      </c>
      <c r="BE138" s="272" t="str">
        <f t="shared" si="264"/>
        <v xml:space="preserve"> </v>
      </c>
      <c r="BF138" s="925" t="str">
        <f t="shared" si="265"/>
        <v xml:space="preserve"> </v>
      </c>
      <c r="BG138" s="272" t="str">
        <f t="shared" si="266"/>
        <v xml:space="preserve"> </v>
      </c>
      <c r="BH138" s="925" t="str">
        <f t="shared" si="267"/>
        <v xml:space="preserve"> </v>
      </c>
      <c r="BI138" s="272" t="str">
        <f t="shared" si="268"/>
        <v xml:space="preserve"> </v>
      </c>
      <c r="BJ138" s="925" t="str">
        <f t="shared" si="269"/>
        <v xml:space="preserve"> </v>
      </c>
      <c r="BK138" s="272" t="str">
        <f t="shared" si="270"/>
        <v xml:space="preserve"> </v>
      </c>
      <c r="BL138" s="925" t="str">
        <f t="shared" si="271"/>
        <v xml:space="preserve"> </v>
      </c>
      <c r="BM138" s="272" t="str">
        <f t="shared" si="272"/>
        <v xml:space="preserve"> </v>
      </c>
      <c r="BN138" s="925" t="str">
        <f t="shared" si="273"/>
        <v xml:space="preserve"> </v>
      </c>
      <c r="BO138" s="272" t="str">
        <f t="shared" si="274"/>
        <v xml:space="preserve"> </v>
      </c>
      <c r="BP138" s="925" t="str">
        <f t="shared" si="275"/>
        <v xml:space="preserve"> </v>
      </c>
      <c r="BQ138" s="580"/>
      <c r="BR138" s="580"/>
      <c r="BS138" s="725"/>
      <c r="BT138" s="725"/>
      <c r="BU138" s="725"/>
      <c r="BV138" s="389"/>
      <c r="BW138" s="389"/>
      <c r="BX138" s="389"/>
      <c r="BY138" s="389"/>
      <c r="BZ138" s="389"/>
      <c r="CA138" s="389"/>
      <c r="CB138" s="389"/>
      <c r="CC138" s="389"/>
      <c r="CD138" s="389"/>
      <c r="CE138" s="389"/>
      <c r="CF138" s="389"/>
      <c r="CG138" s="389"/>
      <c r="CH138" s="389"/>
      <c r="CI138" s="389"/>
      <c r="CJ138" s="389"/>
      <c r="CK138" s="389"/>
      <c r="CL138" s="389"/>
      <c r="CM138" s="389"/>
      <c r="CN138" s="389"/>
      <c r="CO138" s="389"/>
      <c r="CP138" s="389"/>
      <c r="CQ138" s="389"/>
      <c r="CR138" s="389"/>
      <c r="CS138" s="389"/>
      <c r="CT138" s="389"/>
      <c r="CU138" s="389"/>
      <c r="CV138" s="389"/>
      <c r="CW138" s="389"/>
      <c r="CX138" s="389"/>
      <c r="CY138" s="389"/>
      <c r="CZ138" s="389"/>
      <c r="DA138" s="389"/>
      <c r="DB138" s="389"/>
      <c r="DC138" s="389"/>
      <c r="DD138" s="389"/>
      <c r="DE138" s="389"/>
      <c r="DF138" s="389"/>
      <c r="DG138" s="389"/>
      <c r="DH138" s="389"/>
      <c r="DI138" s="389"/>
      <c r="DJ138" s="389"/>
      <c r="DK138" s="389"/>
      <c r="DL138" s="389"/>
      <c r="DM138" s="389"/>
      <c r="DN138" s="389"/>
      <c r="DO138" s="389"/>
      <c r="DP138" s="389"/>
      <c r="DQ138" s="389"/>
      <c r="DR138" s="389"/>
      <c r="DS138" s="389"/>
      <c r="DT138" s="389"/>
      <c r="DU138" s="389"/>
      <c r="DV138" s="389"/>
      <c r="DW138" s="389"/>
      <c r="DX138" s="389"/>
      <c r="DY138" s="389"/>
      <c r="DZ138" s="389"/>
      <c r="EA138" s="389"/>
      <c r="EB138" s="389"/>
      <c r="EC138" s="389"/>
      <c r="ED138" s="389"/>
      <c r="EE138" s="389"/>
      <c r="EF138" s="389"/>
      <c r="EG138" s="389"/>
      <c r="EH138" s="389"/>
      <c r="EI138" s="389"/>
      <c r="EJ138" s="389"/>
      <c r="EK138" s="389"/>
      <c r="EL138" s="389"/>
      <c r="EM138" s="389"/>
      <c r="EN138" s="389"/>
      <c r="EO138" s="389"/>
      <c r="EP138" s="389"/>
      <c r="EQ138" s="389"/>
      <c r="ER138" s="389"/>
      <c r="ES138" s="389"/>
      <c r="ET138" s="389"/>
      <c r="EU138" s="389"/>
      <c r="EV138" s="389"/>
      <c r="EW138" s="389"/>
      <c r="EX138" s="389"/>
      <c r="EY138" s="389"/>
      <c r="EZ138" s="389"/>
      <c r="FA138" s="389"/>
      <c r="FB138" s="389"/>
      <c r="FC138" s="389"/>
      <c r="FD138" s="389"/>
      <c r="FE138" s="389"/>
      <c r="FF138" s="389"/>
      <c r="FG138" s="389"/>
      <c r="FH138" s="389"/>
      <c r="FI138" s="389"/>
      <c r="FJ138" s="389"/>
      <c r="FK138" s="389"/>
      <c r="FL138" s="389"/>
      <c r="FM138" s="389"/>
      <c r="FN138" s="389"/>
      <c r="FO138" s="389"/>
      <c r="FP138" s="389"/>
      <c r="FQ138" s="389"/>
      <c r="FR138" s="389"/>
      <c r="FS138" s="389"/>
      <c r="FT138" s="389"/>
      <c r="FU138" s="389"/>
      <c r="FV138" s="389"/>
      <c r="FW138" s="389"/>
      <c r="FX138" s="666" t="s">
        <v>345</v>
      </c>
      <c r="FY138" s="667">
        <v>35</v>
      </c>
      <c r="FZ138" s="667">
        <v>32434911</v>
      </c>
      <c r="GA138" s="667">
        <v>55</v>
      </c>
      <c r="GB138" s="667" t="s">
        <v>798</v>
      </c>
      <c r="GC138" s="667">
        <v>20</v>
      </c>
      <c r="GD138" s="667">
        <v>1979</v>
      </c>
      <c r="GE138" s="667">
        <v>2</v>
      </c>
      <c r="GF138" s="667" t="s">
        <v>148</v>
      </c>
      <c r="GG138" s="667">
        <v>2</v>
      </c>
      <c r="GH138" s="667">
        <v>2</v>
      </c>
      <c r="GI138" s="667" t="s">
        <v>148</v>
      </c>
      <c r="GJ138" s="667">
        <v>2</v>
      </c>
      <c r="GK138" s="667" t="s">
        <v>781</v>
      </c>
      <c r="GL138" s="667" t="s">
        <v>782</v>
      </c>
      <c r="GM138" s="667">
        <v>66</v>
      </c>
      <c r="GN138" s="667" t="s">
        <v>783</v>
      </c>
      <c r="GO138" s="667">
        <v>0</v>
      </c>
      <c r="GP138" s="667">
        <v>0</v>
      </c>
      <c r="GQ138" s="667">
        <v>4</v>
      </c>
      <c r="GR138" s="667">
        <v>2</v>
      </c>
      <c r="GS138" s="667">
        <v>3</v>
      </c>
      <c r="GT138" s="667" t="s">
        <v>783</v>
      </c>
      <c r="GU138" s="667" t="s">
        <v>783</v>
      </c>
      <c r="GV138" s="667" t="s">
        <v>783</v>
      </c>
      <c r="GW138" s="667" t="s">
        <v>783</v>
      </c>
      <c r="GX138" s="667" t="s">
        <v>783</v>
      </c>
      <c r="GY138" s="667">
        <v>1649</v>
      </c>
      <c r="GZ138" s="667">
        <v>0.52</v>
      </c>
      <c r="HA138" s="667">
        <v>5</v>
      </c>
      <c r="HB138" s="667" t="s">
        <v>783</v>
      </c>
      <c r="HC138" s="667" t="s">
        <v>782</v>
      </c>
      <c r="HD138" s="667">
        <v>150</v>
      </c>
      <c r="HE138" s="667" t="s">
        <v>783</v>
      </c>
      <c r="HF138" s="667">
        <v>0</v>
      </c>
      <c r="HG138" s="667" t="s">
        <v>783</v>
      </c>
      <c r="HH138" s="667">
        <v>0</v>
      </c>
      <c r="HI138" s="667">
        <v>1</v>
      </c>
      <c r="HJ138" s="667">
        <v>45</v>
      </c>
      <c r="HK138" s="667" t="s">
        <v>784</v>
      </c>
      <c r="HL138" s="667" t="s">
        <v>785</v>
      </c>
      <c r="HM138" s="667" t="s">
        <v>783</v>
      </c>
      <c r="HN138" s="667" t="s">
        <v>783</v>
      </c>
      <c r="HO138" s="667" t="s">
        <v>783</v>
      </c>
      <c r="HP138" s="667" t="s">
        <v>783</v>
      </c>
      <c r="HQ138" s="667" t="s">
        <v>783</v>
      </c>
      <c r="HR138" s="667">
        <v>3974506</v>
      </c>
      <c r="HS138" s="667" t="s">
        <v>783</v>
      </c>
      <c r="HT138" s="667" t="s">
        <v>786</v>
      </c>
      <c r="HU138" s="667" t="s">
        <v>787</v>
      </c>
      <c r="HV138" s="667">
        <v>4</v>
      </c>
      <c r="HW138" s="667">
        <v>2016</v>
      </c>
      <c r="HX138" s="667">
        <v>63</v>
      </c>
      <c r="HY138" s="667">
        <v>0</v>
      </c>
      <c r="HZ138" s="667">
        <v>2746</v>
      </c>
      <c r="IA138" s="668">
        <v>42227.682129629633</v>
      </c>
      <c r="IB138" s="667" t="s">
        <v>788</v>
      </c>
      <c r="IC138" s="667">
        <v>3978984</v>
      </c>
      <c r="ID138" s="667">
        <v>2014</v>
      </c>
      <c r="IE138" s="667">
        <v>1712</v>
      </c>
      <c r="IF138" s="667" t="s">
        <v>783</v>
      </c>
      <c r="IG138" s="667" t="s">
        <v>783</v>
      </c>
      <c r="IH138" s="667" t="s">
        <v>783</v>
      </c>
      <c r="II138" s="667" t="s">
        <v>783</v>
      </c>
      <c r="IJ138" s="667" t="s">
        <v>783</v>
      </c>
      <c r="IK138" s="667" t="s">
        <v>783</v>
      </c>
      <c r="IL138" s="667" t="s">
        <v>783</v>
      </c>
      <c r="IM138" s="667" t="s">
        <v>783</v>
      </c>
      <c r="IN138" s="667" t="s">
        <v>783</v>
      </c>
      <c r="IO138" s="667">
        <v>1649</v>
      </c>
      <c r="IP138" s="668">
        <v>37477.354571759257</v>
      </c>
      <c r="IQ138" s="667">
        <v>2</v>
      </c>
      <c r="IR138" s="667" t="s">
        <v>793</v>
      </c>
      <c r="IS138" s="667">
        <v>3</v>
      </c>
      <c r="IT138" s="669">
        <v>41275</v>
      </c>
      <c r="IU138" s="667" t="s">
        <v>783</v>
      </c>
      <c r="IV138" s="667" t="s">
        <v>783</v>
      </c>
      <c r="IW138" s="667" t="s">
        <v>783</v>
      </c>
      <c r="IX138" s="667" t="s">
        <v>781</v>
      </c>
      <c r="IY138" s="667">
        <v>45</v>
      </c>
      <c r="IZ138" s="667" t="s">
        <v>789</v>
      </c>
      <c r="JA138" s="667" t="s">
        <v>783</v>
      </c>
      <c r="JB138" s="667" t="s">
        <v>783</v>
      </c>
      <c r="JC138" s="667" t="s">
        <v>783</v>
      </c>
      <c r="JD138" s="667">
        <v>329457</v>
      </c>
      <c r="JE138" s="667" t="s">
        <v>783</v>
      </c>
      <c r="JF138" s="667" t="s">
        <v>783</v>
      </c>
      <c r="JG138" s="667" t="s">
        <v>804</v>
      </c>
      <c r="JH138" s="667">
        <v>55</v>
      </c>
      <c r="JI138" s="667" t="s">
        <v>783</v>
      </c>
      <c r="JJ138" s="667" t="s">
        <v>783</v>
      </c>
      <c r="JK138" s="667" t="s">
        <v>783</v>
      </c>
      <c r="JL138" s="667" t="s">
        <v>790</v>
      </c>
      <c r="JM138" s="667">
        <v>4</v>
      </c>
      <c r="JN138" s="667">
        <v>3</v>
      </c>
      <c r="JO138" s="667" t="s">
        <v>783</v>
      </c>
      <c r="JP138" s="667" t="s">
        <v>783</v>
      </c>
      <c r="JQ138" s="667" t="s">
        <v>783</v>
      </c>
      <c r="JR138" s="667" t="s">
        <v>783</v>
      </c>
      <c r="JS138" s="667" t="s">
        <v>783</v>
      </c>
      <c r="JT138" s="667" t="s">
        <v>783</v>
      </c>
      <c r="JU138" s="667" t="s">
        <v>919</v>
      </c>
      <c r="JV138" s="670">
        <v>2798.45147</v>
      </c>
      <c r="JX138" s="225"/>
      <c r="JY138" s="836"/>
      <c r="JZ138" s="836"/>
    </row>
    <row r="139" spans="1:286" ht="15" thickBot="1">
      <c r="A139" s="1209"/>
      <c r="B139" s="928"/>
      <c r="C139" s="953"/>
      <c r="D139" s="730"/>
      <c r="E139" s="180"/>
      <c r="F139" s="1210">
        <f>SUM(F4:F138)</f>
        <v>93.800000000000054</v>
      </c>
      <c r="G139" s="188"/>
      <c r="H139" s="443">
        <f>SUM(H4:H138)</f>
        <v>26.04</v>
      </c>
      <c r="I139" s="473">
        <f>SUM(I4:I138)</f>
        <v>61.740000000000023</v>
      </c>
      <c r="J139" s="447">
        <f>SUM(J4:J138)</f>
        <v>6.02</v>
      </c>
      <c r="K139" s="177"/>
      <c r="L139" s="177"/>
      <c r="M139" s="201"/>
      <c r="N139" s="201"/>
      <c r="O139" s="201"/>
      <c r="P139" s="1211"/>
      <c r="Q139" s="1210"/>
      <c r="R139" s="443">
        <f t="shared" ref="R139:Z139" si="277">SUM(R4:R138)</f>
        <v>26.04</v>
      </c>
      <c r="S139" s="473">
        <f t="shared" si="277"/>
        <v>50.370000000000019</v>
      </c>
      <c r="T139" s="1212">
        <f t="shared" si="277"/>
        <v>17.39</v>
      </c>
      <c r="U139" s="605">
        <f t="shared" si="277"/>
        <v>7088730</v>
      </c>
      <c r="V139" s="563"/>
      <c r="W139" s="1275">
        <f t="shared" si="277"/>
        <v>7215195</v>
      </c>
      <c r="X139" s="1276">
        <f t="shared" si="277"/>
        <v>1751246.3111111112</v>
      </c>
      <c r="Y139" s="1277">
        <f t="shared" si="277"/>
        <v>179510.00533333331</v>
      </c>
      <c r="Z139" s="1278">
        <f t="shared" si="277"/>
        <v>8780352.2379259262</v>
      </c>
      <c r="AA139" s="882"/>
      <c r="AB139"/>
      <c r="AC139" s="552"/>
      <c r="AD139"/>
      <c r="AE139" s="517"/>
      <c r="AF139"/>
      <c r="AG139" s="273"/>
      <c r="AH139"/>
      <c r="AI139"/>
      <c r="AJ139"/>
      <c r="AK139" s="378"/>
      <c r="AL139" s="378"/>
      <c r="AM139" s="1213">
        <f t="shared" ref="AM139:BP139" si="278">SUM(AM4:AM138)</f>
        <v>4.12</v>
      </c>
      <c r="AN139" s="1214">
        <f t="shared" si="278"/>
        <v>526520.39259259263</v>
      </c>
      <c r="AO139" s="1215">
        <f t="shared" si="278"/>
        <v>2.2999999999999998</v>
      </c>
      <c r="AP139" s="1214">
        <f t="shared" si="278"/>
        <v>533705.01037037035</v>
      </c>
      <c r="AQ139" s="1215">
        <f t="shared" si="278"/>
        <v>6.68</v>
      </c>
      <c r="AR139" s="1214">
        <f t="shared" si="278"/>
        <v>562671.5555555555</v>
      </c>
      <c r="AS139" s="1215">
        <f t="shared" si="278"/>
        <v>4.57</v>
      </c>
      <c r="AT139" s="1214">
        <f t="shared" si="278"/>
        <v>1084221.8222222223</v>
      </c>
      <c r="AU139" s="1215">
        <f t="shared" si="278"/>
        <v>3.3</v>
      </c>
      <c r="AV139" s="1214">
        <f t="shared" si="278"/>
        <v>379143.11111111112</v>
      </c>
      <c r="AW139" s="1215">
        <f t="shared" si="278"/>
        <v>2.7800000000000002</v>
      </c>
      <c r="AX139" s="1214">
        <f t="shared" si="278"/>
        <v>528941.57037037041</v>
      </c>
      <c r="AY139" s="1215">
        <f t="shared" si="278"/>
        <v>3.17</v>
      </c>
      <c r="AZ139" s="1214">
        <f t="shared" si="278"/>
        <v>459173.23903703701</v>
      </c>
      <c r="BA139" s="1215">
        <f t="shared" si="278"/>
        <v>5.38</v>
      </c>
      <c r="BB139" s="1214">
        <f t="shared" si="278"/>
        <v>460891.85185185185</v>
      </c>
      <c r="BC139" s="1215">
        <f t="shared" si="278"/>
        <v>3.98</v>
      </c>
      <c r="BD139" s="1214">
        <f t="shared" si="278"/>
        <v>411235.85185185185</v>
      </c>
      <c r="BE139" s="1215">
        <f t="shared" si="278"/>
        <v>1.55</v>
      </c>
      <c r="BF139" s="1214">
        <f t="shared" si="278"/>
        <v>449470.82555555558</v>
      </c>
      <c r="BG139" s="300">
        <f t="shared" si="278"/>
        <v>5.6400000000000006</v>
      </c>
      <c r="BH139" s="1214">
        <f t="shared" si="278"/>
        <v>448502.66666666663</v>
      </c>
      <c r="BI139" s="300">
        <f t="shared" si="278"/>
        <v>4.6599999999999993</v>
      </c>
      <c r="BJ139" s="1214">
        <f t="shared" si="278"/>
        <v>535950.81481481483</v>
      </c>
      <c r="BK139" s="300">
        <f t="shared" si="278"/>
        <v>2.72</v>
      </c>
      <c r="BL139" s="1214">
        <f t="shared" si="278"/>
        <v>465064.11851851846</v>
      </c>
      <c r="BM139" s="300">
        <f t="shared" si="278"/>
        <v>5.1400000000000006</v>
      </c>
      <c r="BN139" s="1214">
        <f t="shared" si="278"/>
        <v>461601.86666666676</v>
      </c>
      <c r="BO139" s="300">
        <f t="shared" si="278"/>
        <v>4.5200000000000005</v>
      </c>
      <c r="BP139" s="1214">
        <f t="shared" si="278"/>
        <v>617919.76296296297</v>
      </c>
      <c r="BQ139" s="200" t="s">
        <v>163</v>
      </c>
      <c r="BR139" s="200" t="s">
        <v>163</v>
      </c>
      <c r="BS139" s="726"/>
      <c r="BT139" s="726"/>
      <c r="BU139" s="726"/>
      <c r="BV139" s="726"/>
      <c r="BW139" s="726"/>
      <c r="BX139" s="726"/>
      <c r="BY139" s="726"/>
      <c r="BZ139" s="726"/>
      <c r="CA139" s="726"/>
      <c r="CB139" s="389"/>
      <c r="CC139" s="726"/>
      <c r="CD139" s="726"/>
      <c r="CE139" s="726"/>
      <c r="CF139" s="726"/>
      <c r="CG139" s="726"/>
      <c r="CH139" s="726"/>
      <c r="CI139" s="726"/>
      <c r="CJ139" s="726"/>
      <c r="CK139" s="726"/>
      <c r="CL139" s="726"/>
      <c r="CM139" s="726"/>
      <c r="CN139" s="726"/>
      <c r="CO139" s="726"/>
      <c r="CP139" s="726"/>
      <c r="CQ139" s="726"/>
      <c r="CR139" s="726"/>
      <c r="CS139" s="726"/>
      <c r="CT139" s="726"/>
      <c r="CU139" s="726"/>
      <c r="CV139" s="726"/>
      <c r="CW139" s="726"/>
      <c r="CX139" s="726"/>
      <c r="CY139" s="726"/>
      <c r="CZ139" s="726"/>
      <c r="DA139" s="726"/>
      <c r="DB139" s="726"/>
      <c r="DC139" s="726"/>
      <c r="DD139" s="726"/>
      <c r="DE139" s="726"/>
      <c r="DF139" s="726"/>
      <c r="DG139" s="726"/>
      <c r="DH139" s="726"/>
      <c r="DI139" s="726"/>
      <c r="DJ139" s="726"/>
      <c r="DK139" s="726"/>
      <c r="DL139" s="726"/>
      <c r="DM139" s="726"/>
      <c r="DN139" s="726"/>
      <c r="DO139" s="726"/>
      <c r="DP139" s="726"/>
      <c r="DQ139" s="726"/>
      <c r="DR139" s="726"/>
      <c r="DS139" s="726"/>
      <c r="DT139" s="726"/>
      <c r="DU139" s="726"/>
      <c r="DV139" s="726"/>
      <c r="DW139" s="726"/>
      <c r="DX139" s="726"/>
      <c r="DY139" s="726"/>
      <c r="DZ139" s="726"/>
      <c r="EA139" s="726"/>
      <c r="EB139" s="726"/>
      <c r="EC139" s="726"/>
      <c r="ED139" s="726"/>
      <c r="EE139" s="726"/>
      <c r="EF139" s="726"/>
      <c r="EG139" s="726"/>
      <c r="EH139" s="726"/>
      <c r="EI139" s="726"/>
      <c r="EJ139" s="726"/>
      <c r="EK139" s="726"/>
      <c r="EL139" s="726"/>
      <c r="EM139" s="726"/>
      <c r="EN139" s="726"/>
      <c r="EO139" s="726"/>
      <c r="EP139" s="726"/>
      <c r="EQ139" s="726"/>
      <c r="ER139" s="726"/>
      <c r="ES139" s="726"/>
      <c r="ET139" s="726"/>
      <c r="EU139" s="726"/>
      <c r="EV139" s="726"/>
      <c r="EW139" s="726"/>
      <c r="EX139" s="726"/>
      <c r="EY139" s="726"/>
      <c r="EZ139" s="726"/>
      <c r="FA139" s="726"/>
      <c r="FB139" s="726"/>
      <c r="FC139" s="726"/>
      <c r="FD139" s="726"/>
      <c r="FE139" s="726"/>
      <c r="FF139" s="726"/>
      <c r="FG139" s="726"/>
      <c r="FH139" s="726"/>
      <c r="FI139" s="726"/>
      <c r="FJ139" s="726"/>
      <c r="FK139" s="726"/>
      <c r="FL139" s="726"/>
      <c r="FM139" s="726"/>
      <c r="FN139" s="726"/>
      <c r="FO139" s="726"/>
      <c r="FP139" s="726"/>
      <c r="FQ139" s="726"/>
      <c r="FR139" s="726"/>
      <c r="FS139" s="726"/>
      <c r="FT139" s="726"/>
      <c r="FU139" s="726"/>
      <c r="FV139" s="726"/>
      <c r="FW139" s="726"/>
      <c r="FX139" s="660" t="s">
        <v>345</v>
      </c>
      <c r="FY139" s="661">
        <v>97</v>
      </c>
      <c r="FZ139" s="661">
        <v>32435729</v>
      </c>
      <c r="GA139" s="661">
        <v>55</v>
      </c>
      <c r="GB139" s="661" t="s">
        <v>798</v>
      </c>
      <c r="GC139" s="661">
        <v>20</v>
      </c>
      <c r="GD139" s="661">
        <v>1977</v>
      </c>
      <c r="GE139" s="661">
        <v>2</v>
      </c>
      <c r="GF139" s="661" t="s">
        <v>148</v>
      </c>
      <c r="GG139" s="661">
        <v>2</v>
      </c>
      <c r="GH139" s="661">
        <v>2</v>
      </c>
      <c r="GI139" s="661" t="s">
        <v>148</v>
      </c>
      <c r="GJ139" s="661">
        <v>2</v>
      </c>
      <c r="GK139" s="661" t="s">
        <v>781</v>
      </c>
      <c r="GL139" s="661" t="s">
        <v>782</v>
      </c>
      <c r="GM139" s="661">
        <v>66</v>
      </c>
      <c r="GN139" s="661" t="s">
        <v>783</v>
      </c>
      <c r="GO139" s="661">
        <v>0</v>
      </c>
      <c r="GP139" s="661">
        <v>0</v>
      </c>
      <c r="GQ139" s="661">
        <v>4</v>
      </c>
      <c r="GR139" s="661">
        <v>2</v>
      </c>
      <c r="GS139" s="661">
        <v>2</v>
      </c>
      <c r="GT139" s="661" t="s">
        <v>783</v>
      </c>
      <c r="GU139" s="661" t="s">
        <v>783</v>
      </c>
      <c r="GV139" s="661" t="s">
        <v>783</v>
      </c>
      <c r="GW139" s="661" t="s">
        <v>783</v>
      </c>
      <c r="GX139" s="661" t="s">
        <v>783</v>
      </c>
      <c r="GY139" s="661">
        <v>1649</v>
      </c>
      <c r="GZ139" s="661">
        <v>0.15</v>
      </c>
      <c r="HA139" s="661">
        <v>5</v>
      </c>
      <c r="HB139" s="661" t="s">
        <v>783</v>
      </c>
      <c r="HC139" s="661" t="s">
        <v>782</v>
      </c>
      <c r="HD139" s="661">
        <v>35</v>
      </c>
      <c r="HE139" s="661" t="s">
        <v>783</v>
      </c>
      <c r="HF139" s="661">
        <v>0</v>
      </c>
      <c r="HG139" s="661" t="s">
        <v>783</v>
      </c>
      <c r="HH139" s="661">
        <v>0</v>
      </c>
      <c r="HI139" s="661">
        <v>1</v>
      </c>
      <c r="HJ139" s="661">
        <v>45</v>
      </c>
      <c r="HK139" s="661" t="s">
        <v>784</v>
      </c>
      <c r="HL139" s="661" t="s">
        <v>785</v>
      </c>
      <c r="HM139" s="661" t="s">
        <v>783</v>
      </c>
      <c r="HN139" s="661" t="s">
        <v>783</v>
      </c>
      <c r="HO139" s="661" t="s">
        <v>783</v>
      </c>
      <c r="HP139" s="661" t="s">
        <v>783</v>
      </c>
      <c r="HQ139" s="661" t="s">
        <v>783</v>
      </c>
      <c r="HR139" s="661">
        <v>3979912</v>
      </c>
      <c r="HS139" s="661" t="s">
        <v>783</v>
      </c>
      <c r="HT139" s="661" t="s">
        <v>786</v>
      </c>
      <c r="HU139" s="661" t="s">
        <v>787</v>
      </c>
      <c r="HV139" s="661">
        <v>4</v>
      </c>
      <c r="HW139" s="661">
        <v>2016</v>
      </c>
      <c r="HX139" s="661">
        <v>63</v>
      </c>
      <c r="HY139" s="661">
        <v>0</v>
      </c>
      <c r="HZ139" s="661">
        <v>792</v>
      </c>
      <c r="IA139" s="662">
        <v>42228.34574074074</v>
      </c>
      <c r="IB139" s="661" t="s">
        <v>788</v>
      </c>
      <c r="IC139" s="661">
        <v>3975434</v>
      </c>
      <c r="ID139" s="661">
        <v>2014</v>
      </c>
      <c r="IE139" s="661">
        <v>1712</v>
      </c>
      <c r="IF139" s="661" t="s">
        <v>783</v>
      </c>
      <c r="IG139" s="661" t="s">
        <v>783</v>
      </c>
      <c r="IH139" s="661" t="s">
        <v>783</v>
      </c>
      <c r="II139" s="661" t="s">
        <v>783</v>
      </c>
      <c r="IJ139" s="661" t="s">
        <v>783</v>
      </c>
      <c r="IK139" s="661" t="s">
        <v>783</v>
      </c>
      <c r="IL139" s="661" t="s">
        <v>783</v>
      </c>
      <c r="IM139" s="661" t="s">
        <v>783</v>
      </c>
      <c r="IN139" s="661" t="s">
        <v>783</v>
      </c>
      <c r="IO139" s="661">
        <v>1649</v>
      </c>
      <c r="IP139" s="662">
        <v>37477.354571759257</v>
      </c>
      <c r="IQ139" s="661">
        <v>2</v>
      </c>
      <c r="IR139" s="661" t="s">
        <v>793</v>
      </c>
      <c r="IS139" s="661">
        <v>2</v>
      </c>
      <c r="IT139" s="663">
        <v>41275</v>
      </c>
      <c r="IU139" s="661" t="s">
        <v>783</v>
      </c>
      <c r="IV139" s="661" t="s">
        <v>783</v>
      </c>
      <c r="IW139" s="661" t="s">
        <v>783</v>
      </c>
      <c r="IX139" s="661" t="s">
        <v>781</v>
      </c>
      <c r="IY139" s="661">
        <v>45</v>
      </c>
      <c r="IZ139" s="661" t="s">
        <v>789</v>
      </c>
      <c r="JA139" s="661" t="s">
        <v>783</v>
      </c>
      <c r="JB139" s="661" t="s">
        <v>783</v>
      </c>
      <c r="JC139" s="661" t="s">
        <v>783</v>
      </c>
      <c r="JD139" s="661">
        <v>329457</v>
      </c>
      <c r="JE139" s="661" t="s">
        <v>783</v>
      </c>
      <c r="JF139" s="661" t="s">
        <v>783</v>
      </c>
      <c r="JG139" s="661" t="s">
        <v>802</v>
      </c>
      <c r="JH139" s="661">
        <v>55</v>
      </c>
      <c r="JI139" s="661" t="s">
        <v>783</v>
      </c>
      <c r="JJ139" s="661" t="s">
        <v>783</v>
      </c>
      <c r="JK139" s="661" t="s">
        <v>783</v>
      </c>
      <c r="JL139" s="661" t="s">
        <v>790</v>
      </c>
      <c r="JM139" s="661">
        <v>4</v>
      </c>
      <c r="JN139" s="661">
        <v>3</v>
      </c>
      <c r="JO139" s="661" t="s">
        <v>783</v>
      </c>
      <c r="JP139" s="661" t="s">
        <v>783</v>
      </c>
      <c r="JQ139" s="661" t="s">
        <v>783</v>
      </c>
      <c r="JR139" s="661" t="s">
        <v>783</v>
      </c>
      <c r="JS139" s="661" t="s">
        <v>783</v>
      </c>
      <c r="JT139" s="661" t="s">
        <v>783</v>
      </c>
      <c r="JU139" s="661" t="s">
        <v>920</v>
      </c>
      <c r="JV139" s="664">
        <v>796.54033400000003</v>
      </c>
      <c r="JX139" s="225"/>
      <c r="JY139" s="836"/>
      <c r="JZ139" s="836"/>
    </row>
    <row r="140" spans="1:286">
      <c r="A140" s="1162"/>
      <c r="B140" s="1162"/>
      <c r="C140" s="1078"/>
      <c r="D140" s="1078"/>
      <c r="E140" s="1078"/>
      <c r="F140" s="1079"/>
      <c r="G140" s="1079"/>
      <c r="H140" s="1080"/>
      <c r="I140" s="1081"/>
      <c r="J140" s="1082">
        <f>SUM(H139:J139)</f>
        <v>93.800000000000026</v>
      </c>
      <c r="K140" s="1079"/>
      <c r="L140" s="1079"/>
      <c r="M140" s="1080"/>
      <c r="N140" s="1080"/>
      <c r="O140" s="1080"/>
      <c r="P140" s="1080"/>
      <c r="Q140" s="1080"/>
      <c r="R140" s="1080"/>
      <c r="S140" s="1080"/>
      <c r="T140" s="1082">
        <f>SUM(S139:T139)</f>
        <v>67.760000000000019</v>
      </c>
      <c r="U140" s="1088"/>
      <c r="V140" s="1088"/>
      <c r="W140" s="1084"/>
      <c r="X140" s="1084"/>
      <c r="Y140" s="1084"/>
      <c r="Z140" s="1084"/>
      <c r="AA140" s="1085"/>
      <c r="AB140" s="1162"/>
      <c r="AC140" s="1162"/>
      <c r="AD140" s="1086"/>
      <c r="AE140" s="1085"/>
      <c r="AF140" s="1162"/>
      <c r="AG140" s="1162"/>
      <c r="AH140" s="1086"/>
      <c r="AI140" s="1162"/>
      <c r="AJ140" s="1162"/>
      <c r="AK140" s="1162"/>
      <c r="AL140" s="1162"/>
      <c r="AM140" s="1162"/>
      <c r="AN140" s="1086"/>
      <c r="AO140" s="1162"/>
      <c r="AP140" s="1086"/>
      <c r="AQ140" s="1162"/>
      <c r="AR140" s="1086"/>
      <c r="AS140" s="1162"/>
      <c r="AT140" s="1086"/>
      <c r="AU140" s="1162"/>
      <c r="AV140" s="1086"/>
      <c r="AW140" s="1162"/>
      <c r="AX140" s="1086"/>
      <c r="AY140" s="1162"/>
      <c r="AZ140" s="1086"/>
      <c r="BA140" s="1162"/>
      <c r="BB140" s="1086"/>
      <c r="BC140" s="1162"/>
      <c r="BD140" s="1086"/>
      <c r="BE140" s="1162"/>
      <c r="BF140" s="1086"/>
      <c r="BG140" s="1162"/>
      <c r="BH140" s="1086"/>
      <c r="BI140" s="1162"/>
      <c r="BJ140" s="1086"/>
      <c r="BK140" s="1162"/>
      <c r="BL140" s="1086"/>
      <c r="BM140" s="1162"/>
      <c r="BN140" s="1086"/>
      <c r="BO140" s="1162"/>
      <c r="BP140" s="1086"/>
      <c r="BQ140" s="1078"/>
      <c r="BR140" s="1078"/>
      <c r="BS140" s="1078"/>
      <c r="BT140" s="389"/>
      <c r="BU140" s="389"/>
      <c r="BV140" s="389"/>
      <c r="BW140" s="389"/>
      <c r="BX140" s="389"/>
      <c r="BY140" s="389"/>
      <c r="BZ140" s="389"/>
      <c r="CA140" s="389"/>
      <c r="CB140" s="726"/>
      <c r="CC140" s="389"/>
      <c r="CD140" s="389"/>
      <c r="CE140" s="389"/>
      <c r="CF140" s="389"/>
      <c r="CG140" s="389"/>
      <c r="CH140" s="389"/>
      <c r="CI140" s="389"/>
      <c r="CJ140" s="389"/>
      <c r="CK140" s="389"/>
      <c r="CL140" s="389"/>
      <c r="CM140" s="389"/>
      <c r="CN140" s="389"/>
      <c r="CO140" s="389"/>
      <c r="CP140" s="389"/>
      <c r="CQ140" s="389"/>
      <c r="CR140" s="389"/>
      <c r="CS140" s="389"/>
      <c r="CT140" s="389"/>
      <c r="CU140" s="389"/>
      <c r="CV140" s="389"/>
      <c r="CW140" s="389"/>
      <c r="CX140" s="389"/>
      <c r="CY140" s="389"/>
      <c r="CZ140" s="389"/>
      <c r="DA140" s="389"/>
      <c r="DB140" s="389"/>
      <c r="DC140" s="389"/>
      <c r="DD140" s="389"/>
      <c r="DE140" s="389"/>
      <c r="DF140" s="389"/>
      <c r="DG140" s="389"/>
      <c r="DH140" s="389"/>
      <c r="DI140" s="389"/>
      <c r="DJ140" s="389"/>
      <c r="DK140" s="389"/>
      <c r="DL140" s="389"/>
      <c r="DM140" s="389"/>
      <c r="DN140" s="389"/>
      <c r="DO140" s="389"/>
      <c r="DP140" s="389"/>
      <c r="DQ140" s="389"/>
      <c r="DR140" s="389"/>
      <c r="DS140" s="389"/>
      <c r="DT140" s="389"/>
      <c r="DU140" s="389"/>
      <c r="DV140" s="389"/>
      <c r="DW140" s="389"/>
      <c r="DX140" s="389"/>
      <c r="DY140" s="389"/>
      <c r="DZ140" s="389"/>
      <c r="EA140" s="389"/>
      <c r="EB140" s="389"/>
      <c r="EC140" s="389"/>
      <c r="ED140" s="389"/>
      <c r="EE140" s="389"/>
      <c r="EF140" s="389"/>
      <c r="EG140" s="389"/>
      <c r="EH140" s="389"/>
      <c r="EI140" s="389"/>
      <c r="EJ140" s="389"/>
      <c r="EK140" s="389"/>
      <c r="EL140" s="389"/>
      <c r="EM140" s="389"/>
      <c r="EN140" s="389"/>
      <c r="EO140" s="389"/>
      <c r="EP140" s="389"/>
      <c r="EQ140" s="389"/>
      <c r="ER140" s="389"/>
      <c r="ES140" s="389"/>
      <c r="ET140" s="389"/>
      <c r="EU140" s="389"/>
      <c r="EV140" s="389"/>
      <c r="EW140" s="389"/>
      <c r="EX140" s="389"/>
      <c r="EY140" s="389"/>
      <c r="EZ140" s="389"/>
      <c r="FA140" s="389"/>
      <c r="FB140" s="389"/>
      <c r="FC140" s="389"/>
      <c r="FD140" s="389"/>
      <c r="FE140" s="389"/>
      <c r="FF140" s="389"/>
      <c r="FG140" s="389"/>
      <c r="FH140" s="389"/>
      <c r="FI140" s="389"/>
      <c r="FJ140" s="389"/>
      <c r="FK140" s="389"/>
      <c r="FL140" s="389"/>
      <c r="FM140" s="389"/>
      <c r="FN140" s="389"/>
      <c r="FO140" s="389"/>
      <c r="FP140" s="389"/>
      <c r="FQ140" s="389"/>
      <c r="FR140" s="389"/>
      <c r="FS140" s="389"/>
      <c r="FT140" s="389"/>
      <c r="FU140" s="389"/>
      <c r="FV140" s="389"/>
      <c r="FW140" s="389"/>
      <c r="FX140" s="660" t="s">
        <v>345</v>
      </c>
      <c r="FY140" s="661">
        <v>144</v>
      </c>
      <c r="FZ140" s="661">
        <v>32434975</v>
      </c>
      <c r="GA140" s="661">
        <v>55</v>
      </c>
      <c r="GB140" s="661" t="s">
        <v>798</v>
      </c>
      <c r="GC140" s="661">
        <v>18</v>
      </c>
      <c r="GD140" s="661">
        <v>1980</v>
      </c>
      <c r="GE140" s="661">
        <v>2</v>
      </c>
      <c r="GF140" s="661" t="s">
        <v>148</v>
      </c>
      <c r="GG140" s="661">
        <v>3</v>
      </c>
      <c r="GH140" s="661">
        <v>2</v>
      </c>
      <c r="GI140" s="661" t="s">
        <v>148</v>
      </c>
      <c r="GJ140" s="661">
        <v>3</v>
      </c>
      <c r="GK140" s="661" t="s">
        <v>781</v>
      </c>
      <c r="GL140" s="661" t="s">
        <v>782</v>
      </c>
      <c r="GM140" s="661">
        <v>66</v>
      </c>
      <c r="GN140" s="661" t="s">
        <v>783</v>
      </c>
      <c r="GO140" s="661">
        <v>0</v>
      </c>
      <c r="GP140" s="661">
        <v>0</v>
      </c>
      <c r="GQ140" s="661">
        <v>4</v>
      </c>
      <c r="GR140" s="661">
        <v>2</v>
      </c>
      <c r="GS140" s="661">
        <v>3</v>
      </c>
      <c r="GT140" s="661" t="s">
        <v>783</v>
      </c>
      <c r="GU140" s="661" t="s">
        <v>783</v>
      </c>
      <c r="GV140" s="661" t="s">
        <v>783</v>
      </c>
      <c r="GW140" s="661" t="s">
        <v>783</v>
      </c>
      <c r="GX140" s="661" t="s">
        <v>783</v>
      </c>
      <c r="GY140" s="661">
        <v>1649</v>
      </c>
      <c r="GZ140" s="661">
        <v>0.02</v>
      </c>
      <c r="HA140" s="661">
        <v>5</v>
      </c>
      <c r="HB140" s="661" t="s">
        <v>783</v>
      </c>
      <c r="HC140" s="661" t="s">
        <v>782</v>
      </c>
      <c r="HD140" s="661">
        <v>75</v>
      </c>
      <c r="HE140" s="661" t="s">
        <v>783</v>
      </c>
      <c r="HF140" s="661">
        <v>0</v>
      </c>
      <c r="HG140" s="661" t="s">
        <v>783</v>
      </c>
      <c r="HH140" s="661">
        <v>0</v>
      </c>
      <c r="HI140" s="661">
        <v>1</v>
      </c>
      <c r="HJ140" s="661">
        <v>45</v>
      </c>
      <c r="HK140" s="661" t="s">
        <v>784</v>
      </c>
      <c r="HL140" s="661" t="s">
        <v>785</v>
      </c>
      <c r="HM140" s="661" t="s">
        <v>783</v>
      </c>
      <c r="HN140" s="661" t="s">
        <v>783</v>
      </c>
      <c r="HO140" s="661" t="s">
        <v>783</v>
      </c>
      <c r="HP140" s="661" t="s">
        <v>783</v>
      </c>
      <c r="HQ140" s="661" t="s">
        <v>783</v>
      </c>
      <c r="HR140" s="661">
        <v>3980138</v>
      </c>
      <c r="HS140" s="661" t="s">
        <v>783</v>
      </c>
      <c r="HT140" s="661" t="s">
        <v>786</v>
      </c>
      <c r="HU140" s="661" t="s">
        <v>787</v>
      </c>
      <c r="HV140" s="661">
        <v>4</v>
      </c>
      <c r="HW140" s="661">
        <v>2016</v>
      </c>
      <c r="HX140" s="661">
        <v>63</v>
      </c>
      <c r="HY140" s="661">
        <v>0</v>
      </c>
      <c r="HZ140" s="661">
        <v>106</v>
      </c>
      <c r="IA140" s="662">
        <v>42227.682129629633</v>
      </c>
      <c r="IB140" s="661" t="s">
        <v>788</v>
      </c>
      <c r="IC140" s="661">
        <v>3975660</v>
      </c>
      <c r="ID140" s="661">
        <v>2014</v>
      </c>
      <c r="IE140" s="661">
        <v>1712</v>
      </c>
      <c r="IF140" s="661" t="s">
        <v>783</v>
      </c>
      <c r="IG140" s="661" t="s">
        <v>783</v>
      </c>
      <c r="IH140" s="661" t="s">
        <v>783</v>
      </c>
      <c r="II140" s="661" t="s">
        <v>783</v>
      </c>
      <c r="IJ140" s="661" t="s">
        <v>783</v>
      </c>
      <c r="IK140" s="661" t="s">
        <v>783</v>
      </c>
      <c r="IL140" s="661" t="s">
        <v>783</v>
      </c>
      <c r="IM140" s="661" t="s">
        <v>783</v>
      </c>
      <c r="IN140" s="661" t="s">
        <v>783</v>
      </c>
      <c r="IO140" s="661">
        <v>1649</v>
      </c>
      <c r="IP140" s="662">
        <v>37477.354571759257</v>
      </c>
      <c r="IQ140" s="661">
        <v>2</v>
      </c>
      <c r="IR140" s="661" t="s">
        <v>793</v>
      </c>
      <c r="IS140" s="661">
        <v>3</v>
      </c>
      <c r="IT140" s="663">
        <v>41275</v>
      </c>
      <c r="IU140" s="661" t="s">
        <v>783</v>
      </c>
      <c r="IV140" s="661" t="s">
        <v>783</v>
      </c>
      <c r="IW140" s="661" t="s">
        <v>783</v>
      </c>
      <c r="IX140" s="661" t="s">
        <v>781</v>
      </c>
      <c r="IY140" s="661">
        <v>45</v>
      </c>
      <c r="IZ140" s="661" t="s">
        <v>789</v>
      </c>
      <c r="JA140" s="661" t="s">
        <v>783</v>
      </c>
      <c r="JB140" s="661" t="s">
        <v>783</v>
      </c>
      <c r="JC140" s="661" t="s">
        <v>783</v>
      </c>
      <c r="JD140" s="661">
        <v>329457</v>
      </c>
      <c r="JE140" s="661" t="s">
        <v>783</v>
      </c>
      <c r="JF140" s="661" t="s">
        <v>783</v>
      </c>
      <c r="JG140" s="661" t="s">
        <v>804</v>
      </c>
      <c r="JH140" s="661">
        <v>55</v>
      </c>
      <c r="JI140" s="661" t="s">
        <v>783</v>
      </c>
      <c r="JJ140" s="661" t="s">
        <v>783</v>
      </c>
      <c r="JK140" s="661" t="s">
        <v>783</v>
      </c>
      <c r="JL140" s="661" t="s">
        <v>790</v>
      </c>
      <c r="JM140" s="661">
        <v>4</v>
      </c>
      <c r="JN140" s="661">
        <v>3</v>
      </c>
      <c r="JO140" s="661" t="s">
        <v>783</v>
      </c>
      <c r="JP140" s="661" t="s">
        <v>783</v>
      </c>
      <c r="JQ140" s="661" t="s">
        <v>783</v>
      </c>
      <c r="JR140" s="661" t="s">
        <v>783</v>
      </c>
      <c r="JS140" s="661" t="s">
        <v>783</v>
      </c>
      <c r="JT140" s="661" t="s">
        <v>783</v>
      </c>
      <c r="JU140" s="661" t="s">
        <v>921</v>
      </c>
      <c r="JV140" s="664">
        <v>105.51145699999999</v>
      </c>
      <c r="JX140" s="225"/>
      <c r="JY140" s="836"/>
      <c r="JZ140" s="836"/>
    </row>
    <row r="141" spans="1:286" hidden="1">
      <c r="A141" s="140"/>
      <c r="B141" s="141"/>
      <c r="C141" s="160"/>
      <c r="D141" s="142"/>
      <c r="E141" s="142"/>
      <c r="F141" s="143"/>
      <c r="G141" s="144"/>
      <c r="H141" s="145"/>
      <c r="I141" s="143"/>
      <c r="J141" s="143"/>
      <c r="K141" s="143"/>
      <c r="L141" s="143"/>
      <c r="M141" s="807"/>
      <c r="N141" s="807"/>
      <c r="O141" s="807"/>
      <c r="P141" s="807"/>
      <c r="Q141" s="808"/>
      <c r="R141" s="809"/>
      <c r="S141" s="808"/>
      <c r="T141" s="810"/>
      <c r="U141" s="173"/>
      <c r="V141" s="500"/>
      <c r="W141" s="541"/>
      <c r="X141" s="541"/>
      <c r="Y141" s="590">
        <f>X139+Y139</f>
        <v>1930756.3164444445</v>
      </c>
      <c r="Z141" s="541"/>
      <c r="AA141" s="520"/>
      <c r="AB141" s="141"/>
      <c r="AC141" s="141"/>
      <c r="AD141" s="564"/>
      <c r="AE141" s="520"/>
      <c r="AF141" s="141"/>
      <c r="AG141" s="141"/>
      <c r="AH141" s="564"/>
      <c r="AI141" s="141"/>
      <c r="AJ141" s="141"/>
      <c r="AK141" s="141"/>
      <c r="AL141" s="141"/>
      <c r="AM141" s="141"/>
      <c r="AN141" s="929">
        <f>AN139+AP139+AR139+AT139+AV139+AX139+AZ139+BB139+BD139+BF139+BH139+BJ139+BL139+BN139+BP139</f>
        <v>7925014.4601481482</v>
      </c>
      <c r="AO141" s="924" t="s">
        <v>1013</v>
      </c>
      <c r="AP141" s="564"/>
      <c r="AQ141" s="141"/>
      <c r="AR141" s="564"/>
      <c r="AS141" s="141"/>
      <c r="AT141" s="564"/>
      <c r="AU141" s="141"/>
      <c r="AV141" s="564"/>
      <c r="AW141" s="141"/>
      <c r="AX141" s="564"/>
      <c r="AY141" s="141"/>
      <c r="AZ141" s="564"/>
      <c r="BA141" s="141"/>
      <c r="BB141" s="564"/>
      <c r="BC141" s="141"/>
      <c r="BD141" s="564"/>
      <c r="BE141" s="141"/>
      <c r="BF141" s="564"/>
      <c r="BG141" s="141"/>
      <c r="BH141" s="564"/>
      <c r="BI141" s="141"/>
      <c r="BJ141" s="564"/>
      <c r="BK141" s="141"/>
      <c r="BL141" s="564"/>
      <c r="BM141" s="141"/>
      <c r="BN141" s="564"/>
      <c r="BO141" s="141"/>
      <c r="BP141" s="564"/>
      <c r="BQ141" s="149"/>
      <c r="BR141" s="149"/>
      <c r="BS141" s="389"/>
      <c r="BT141" s="389"/>
      <c r="BU141" s="389"/>
      <c r="BV141" s="389"/>
      <c r="BW141" s="389"/>
      <c r="BX141" s="389"/>
      <c r="BY141" s="389"/>
      <c r="BZ141" s="389"/>
      <c r="CA141" s="389"/>
      <c r="CB141" s="389"/>
      <c r="CC141" s="389"/>
      <c r="CD141" s="389"/>
      <c r="CE141" s="389"/>
      <c r="CF141" s="389"/>
      <c r="CG141" s="389"/>
      <c r="CH141" s="389"/>
      <c r="CI141" s="389"/>
      <c r="CJ141" s="389"/>
      <c r="CK141" s="389"/>
      <c r="CL141" s="389"/>
      <c r="CM141" s="389"/>
      <c r="CN141" s="389"/>
      <c r="CO141" s="389"/>
      <c r="CP141" s="389"/>
      <c r="CQ141" s="389"/>
      <c r="CR141" s="389"/>
      <c r="CS141" s="389"/>
      <c r="CT141" s="389"/>
      <c r="CU141" s="389"/>
      <c r="CV141" s="389"/>
      <c r="CW141" s="389"/>
      <c r="CX141" s="389"/>
      <c r="CY141" s="389"/>
      <c r="CZ141" s="389"/>
      <c r="DA141" s="389"/>
      <c r="DB141" s="389"/>
      <c r="DC141" s="389"/>
      <c r="DD141" s="389"/>
      <c r="DE141" s="389"/>
      <c r="DF141" s="389"/>
      <c r="DG141" s="389"/>
      <c r="DH141" s="389"/>
      <c r="DI141" s="389"/>
      <c r="DJ141" s="389"/>
      <c r="DK141" s="389"/>
      <c r="DL141" s="389"/>
      <c r="DM141" s="389"/>
      <c r="DN141" s="389"/>
      <c r="DO141" s="389"/>
      <c r="DP141" s="389"/>
      <c r="DQ141" s="389"/>
      <c r="DR141" s="389"/>
      <c r="DS141" s="389"/>
      <c r="DT141" s="389"/>
      <c r="DU141" s="389"/>
      <c r="DV141" s="389"/>
      <c r="DW141" s="389"/>
      <c r="DX141" s="389"/>
      <c r="DY141" s="389"/>
      <c r="DZ141" s="389"/>
      <c r="EA141" s="389"/>
      <c r="EB141" s="389"/>
      <c r="EC141" s="389"/>
      <c r="ED141" s="389"/>
      <c r="EE141" s="389"/>
      <c r="EF141" s="389"/>
      <c r="EG141" s="389"/>
      <c r="EH141" s="389"/>
      <c r="EI141" s="389"/>
      <c r="EJ141" s="389"/>
      <c r="EK141" s="389"/>
      <c r="EL141" s="389"/>
      <c r="EM141" s="389"/>
      <c r="EN141" s="389"/>
      <c r="EO141" s="389"/>
      <c r="EP141" s="389"/>
      <c r="EQ141" s="389"/>
      <c r="ER141" s="389"/>
      <c r="ES141" s="389"/>
      <c r="ET141" s="389"/>
      <c r="EU141" s="389"/>
      <c r="EV141" s="389"/>
      <c r="EW141" s="389"/>
      <c r="EX141" s="389"/>
      <c r="EY141" s="389"/>
      <c r="EZ141" s="389"/>
      <c r="FA141" s="389"/>
      <c r="FB141" s="389"/>
      <c r="FC141" s="389"/>
      <c r="FD141" s="389"/>
      <c r="FE141" s="389"/>
      <c r="FF141" s="389"/>
      <c r="FG141" s="389"/>
      <c r="FH141" s="389"/>
      <c r="FI141" s="389"/>
      <c r="FJ141" s="389"/>
      <c r="FK141" s="389"/>
      <c r="FL141" s="389"/>
      <c r="FM141" s="389"/>
      <c r="FN141" s="389"/>
      <c r="FO141" s="389"/>
      <c r="FP141" s="389"/>
      <c r="FQ141" s="389"/>
      <c r="FR141" s="389"/>
      <c r="FS141" s="389"/>
      <c r="FT141" s="389"/>
      <c r="FU141" s="389"/>
      <c r="FV141" s="389"/>
      <c r="FW141" s="389"/>
      <c r="FX141" s="660" t="s">
        <v>345</v>
      </c>
      <c r="FY141" s="661">
        <v>145</v>
      </c>
      <c r="FZ141" s="661">
        <v>32434954</v>
      </c>
      <c r="GA141" s="661">
        <v>55</v>
      </c>
      <c r="GB141" s="661" t="s">
        <v>798</v>
      </c>
      <c r="GC141" s="661">
        <v>18</v>
      </c>
      <c r="GD141" s="661">
        <v>1980</v>
      </c>
      <c r="GE141" s="661">
        <v>2</v>
      </c>
      <c r="GF141" s="661" t="s">
        <v>148</v>
      </c>
      <c r="GG141" s="661">
        <v>3</v>
      </c>
      <c r="GH141" s="661">
        <v>2</v>
      </c>
      <c r="GI141" s="661" t="s">
        <v>148</v>
      </c>
      <c r="GJ141" s="661">
        <v>3</v>
      </c>
      <c r="GK141" s="661" t="s">
        <v>781</v>
      </c>
      <c r="GL141" s="661" t="s">
        <v>782</v>
      </c>
      <c r="GM141" s="661">
        <v>66</v>
      </c>
      <c r="GN141" s="661" t="s">
        <v>783</v>
      </c>
      <c r="GO141" s="661">
        <v>0</v>
      </c>
      <c r="GP141" s="661">
        <v>0</v>
      </c>
      <c r="GQ141" s="661">
        <v>4</v>
      </c>
      <c r="GR141" s="661">
        <v>2</v>
      </c>
      <c r="GS141" s="661">
        <v>3</v>
      </c>
      <c r="GT141" s="661" t="s">
        <v>783</v>
      </c>
      <c r="GU141" s="661" t="s">
        <v>783</v>
      </c>
      <c r="GV141" s="661" t="s">
        <v>783</v>
      </c>
      <c r="GW141" s="661" t="s">
        <v>783</v>
      </c>
      <c r="GX141" s="661" t="s">
        <v>783</v>
      </c>
      <c r="GY141" s="661">
        <v>1649</v>
      </c>
      <c r="GZ141" s="661">
        <v>0.85</v>
      </c>
      <c r="HA141" s="661">
        <v>5</v>
      </c>
      <c r="HB141" s="661" t="s">
        <v>783</v>
      </c>
      <c r="HC141" s="661" t="s">
        <v>782</v>
      </c>
      <c r="HD141" s="661">
        <v>75</v>
      </c>
      <c r="HE141" s="661" t="s">
        <v>783</v>
      </c>
      <c r="HF141" s="661">
        <v>0</v>
      </c>
      <c r="HG141" s="661" t="s">
        <v>783</v>
      </c>
      <c r="HH141" s="661">
        <v>0</v>
      </c>
      <c r="HI141" s="661">
        <v>1</v>
      </c>
      <c r="HJ141" s="661">
        <v>45</v>
      </c>
      <c r="HK141" s="661" t="s">
        <v>784</v>
      </c>
      <c r="HL141" s="661" t="s">
        <v>785</v>
      </c>
      <c r="HM141" s="661" t="s">
        <v>783</v>
      </c>
      <c r="HN141" s="661" t="s">
        <v>783</v>
      </c>
      <c r="HO141" s="661" t="s">
        <v>783</v>
      </c>
      <c r="HP141" s="661" t="s">
        <v>783</v>
      </c>
      <c r="HQ141" s="661" t="s">
        <v>783</v>
      </c>
      <c r="HR141" s="661">
        <v>3980137</v>
      </c>
      <c r="HS141" s="661" t="s">
        <v>783</v>
      </c>
      <c r="HT141" s="661" t="s">
        <v>786</v>
      </c>
      <c r="HU141" s="661" t="s">
        <v>787</v>
      </c>
      <c r="HV141" s="661">
        <v>4</v>
      </c>
      <c r="HW141" s="661">
        <v>2016</v>
      </c>
      <c r="HX141" s="661">
        <v>63</v>
      </c>
      <c r="HY141" s="661">
        <v>0</v>
      </c>
      <c r="HZ141" s="661">
        <v>4488</v>
      </c>
      <c r="IA141" s="662">
        <v>42227.682129629633</v>
      </c>
      <c r="IB141" s="661" t="s">
        <v>788</v>
      </c>
      <c r="IC141" s="661">
        <v>3975659</v>
      </c>
      <c r="ID141" s="661">
        <v>2014</v>
      </c>
      <c r="IE141" s="661">
        <v>1712</v>
      </c>
      <c r="IF141" s="661" t="s">
        <v>783</v>
      </c>
      <c r="IG141" s="661" t="s">
        <v>783</v>
      </c>
      <c r="IH141" s="661" t="s">
        <v>783</v>
      </c>
      <c r="II141" s="661" t="s">
        <v>783</v>
      </c>
      <c r="IJ141" s="661" t="s">
        <v>783</v>
      </c>
      <c r="IK141" s="661" t="s">
        <v>783</v>
      </c>
      <c r="IL141" s="661" t="s">
        <v>783</v>
      </c>
      <c r="IM141" s="661" t="s">
        <v>783</v>
      </c>
      <c r="IN141" s="661" t="s">
        <v>783</v>
      </c>
      <c r="IO141" s="661">
        <v>1649</v>
      </c>
      <c r="IP141" s="662">
        <v>37477.354571759257</v>
      </c>
      <c r="IQ141" s="661">
        <v>2</v>
      </c>
      <c r="IR141" s="661" t="s">
        <v>793</v>
      </c>
      <c r="IS141" s="661">
        <v>3</v>
      </c>
      <c r="IT141" s="663">
        <v>41275</v>
      </c>
      <c r="IU141" s="661" t="s">
        <v>783</v>
      </c>
      <c r="IV141" s="661" t="s">
        <v>783</v>
      </c>
      <c r="IW141" s="661" t="s">
        <v>783</v>
      </c>
      <c r="IX141" s="661" t="s">
        <v>781</v>
      </c>
      <c r="IY141" s="661">
        <v>45</v>
      </c>
      <c r="IZ141" s="661" t="s">
        <v>789</v>
      </c>
      <c r="JA141" s="661" t="s">
        <v>783</v>
      </c>
      <c r="JB141" s="661" t="s">
        <v>783</v>
      </c>
      <c r="JC141" s="661" t="s">
        <v>783</v>
      </c>
      <c r="JD141" s="661">
        <v>329457</v>
      </c>
      <c r="JE141" s="661" t="s">
        <v>783</v>
      </c>
      <c r="JF141" s="661" t="s">
        <v>783</v>
      </c>
      <c r="JG141" s="661" t="s">
        <v>804</v>
      </c>
      <c r="JH141" s="661">
        <v>55</v>
      </c>
      <c r="JI141" s="661" t="s">
        <v>783</v>
      </c>
      <c r="JJ141" s="661" t="s">
        <v>783</v>
      </c>
      <c r="JK141" s="661" t="s">
        <v>783</v>
      </c>
      <c r="JL141" s="661" t="s">
        <v>790</v>
      </c>
      <c r="JM141" s="661">
        <v>4</v>
      </c>
      <c r="JN141" s="661">
        <v>3</v>
      </c>
      <c r="JO141" s="661" t="s">
        <v>783</v>
      </c>
      <c r="JP141" s="661" t="s">
        <v>783</v>
      </c>
      <c r="JQ141" s="661" t="s">
        <v>783</v>
      </c>
      <c r="JR141" s="661" t="s">
        <v>783</v>
      </c>
      <c r="JS141" s="661" t="s">
        <v>783</v>
      </c>
      <c r="JT141" s="661" t="s">
        <v>783</v>
      </c>
      <c r="JU141" s="661" t="s">
        <v>922</v>
      </c>
      <c r="JV141" s="664">
        <v>4507.1723400000001</v>
      </c>
      <c r="JX141" s="225"/>
      <c r="JY141" s="836"/>
      <c r="JZ141" s="836"/>
    </row>
    <row r="142" spans="1:286" hidden="1">
      <c r="A142" s="837"/>
      <c r="B142" s="837"/>
      <c r="C142" s="36"/>
      <c r="D142" s="36"/>
      <c r="E142" s="36"/>
      <c r="F142" s="37"/>
      <c r="G142" s="38"/>
      <c r="H142" s="39"/>
      <c r="I142" s="37"/>
      <c r="J142" s="37"/>
      <c r="K142" s="837"/>
      <c r="L142" s="837"/>
      <c r="M142" s="100"/>
      <c r="N142" s="100"/>
      <c r="O142" s="100"/>
      <c r="P142" s="100"/>
      <c r="Q142" s="327"/>
      <c r="R142" s="316"/>
      <c r="S142" s="327"/>
      <c r="T142" s="328"/>
      <c r="U142" s="306"/>
      <c r="V142" s="306"/>
      <c r="W142" s="542"/>
      <c r="X142" s="542"/>
      <c r="Y142" s="542"/>
      <c r="Z142" s="542"/>
      <c r="AA142" s="521"/>
      <c r="AB142" s="837"/>
      <c r="AC142" s="837"/>
      <c r="AD142" s="565"/>
      <c r="AE142" s="521"/>
      <c r="AF142" s="837"/>
      <c r="AG142" s="837"/>
      <c r="AH142" s="565"/>
      <c r="AI142" s="837"/>
      <c r="AJ142" s="837"/>
      <c r="AK142" s="837"/>
      <c r="AL142" s="837"/>
      <c r="AM142" s="837"/>
      <c r="AN142" s="958">
        <f>AN141/15</f>
        <v>528334.29734320985</v>
      </c>
      <c r="AO142" s="959" t="s">
        <v>1014</v>
      </c>
      <c r="AP142" s="565"/>
      <c r="AQ142" s="837"/>
      <c r="AR142" s="565"/>
      <c r="AS142" s="837"/>
      <c r="AT142" s="565"/>
      <c r="AU142" s="837"/>
      <c r="AV142" s="565"/>
      <c r="AW142" s="837"/>
      <c r="AX142" s="565"/>
      <c r="AY142" s="837"/>
      <c r="AZ142" s="565"/>
      <c r="BA142" s="837"/>
      <c r="BB142" s="565"/>
      <c r="BC142" s="837"/>
      <c r="BD142" s="565"/>
      <c r="BE142" s="837"/>
      <c r="BF142" s="565"/>
      <c r="BG142" s="837"/>
      <c r="BH142" s="565"/>
      <c r="BI142" s="837"/>
      <c r="BJ142" s="565"/>
      <c r="BK142" s="837"/>
      <c r="BL142" s="565"/>
      <c r="BM142" s="837"/>
      <c r="BN142" s="565"/>
      <c r="BO142" s="837"/>
      <c r="BP142" s="565"/>
      <c r="BQ142" s="100"/>
      <c r="BR142" s="100"/>
      <c r="BS142" s="100"/>
      <c r="BT142" s="100"/>
      <c r="BU142" s="100"/>
      <c r="BV142" s="100"/>
      <c r="BW142" s="100"/>
      <c r="BX142" s="100"/>
      <c r="BY142" s="100"/>
      <c r="BZ142" s="100"/>
      <c r="CA142" s="100"/>
      <c r="CB142" s="389"/>
      <c r="CC142" s="100"/>
      <c r="CD142" s="100"/>
      <c r="CE142" s="100"/>
      <c r="CF142" s="100"/>
      <c r="CG142" s="100"/>
      <c r="CH142" s="100"/>
      <c r="CI142" s="100"/>
      <c r="CJ142" s="100"/>
      <c r="CK142" s="100"/>
      <c r="CL142" s="100"/>
      <c r="CM142" s="100"/>
      <c r="CN142" s="100"/>
      <c r="CO142" s="100"/>
      <c r="CP142" s="100"/>
      <c r="CQ142" s="100"/>
      <c r="CR142" s="100"/>
      <c r="CS142" s="100"/>
      <c r="CT142" s="100"/>
      <c r="CU142" s="100"/>
      <c r="CV142" s="100"/>
      <c r="CW142" s="100"/>
      <c r="CX142" s="100"/>
      <c r="CY142" s="100"/>
      <c r="CZ142" s="100"/>
      <c r="DA142" s="100"/>
      <c r="DB142" s="100"/>
      <c r="DC142" s="100"/>
      <c r="DD142" s="100"/>
      <c r="DE142" s="100"/>
      <c r="DF142" s="100"/>
      <c r="DG142" s="100"/>
      <c r="DH142" s="100"/>
      <c r="DI142" s="100"/>
      <c r="DJ142" s="100"/>
      <c r="DK142" s="100"/>
      <c r="DL142" s="100"/>
      <c r="DM142" s="100"/>
      <c r="DN142" s="100"/>
      <c r="DO142" s="100"/>
      <c r="DP142" s="100"/>
      <c r="DQ142" s="100"/>
      <c r="DR142" s="100"/>
      <c r="DS142" s="100"/>
      <c r="DT142" s="100"/>
      <c r="DU142" s="100"/>
      <c r="DV142" s="100"/>
      <c r="DW142" s="100"/>
      <c r="DX142" s="100"/>
      <c r="DY142" s="100"/>
      <c r="DZ142" s="100"/>
      <c r="EA142" s="100"/>
      <c r="EB142" s="100"/>
      <c r="EC142" s="100"/>
      <c r="ED142" s="100"/>
      <c r="EE142" s="100"/>
      <c r="EF142" s="100"/>
      <c r="EG142" s="100"/>
      <c r="EH142" s="100"/>
      <c r="EI142" s="100"/>
      <c r="EJ142" s="100"/>
      <c r="EK142" s="100"/>
      <c r="EL142" s="100"/>
      <c r="EM142" s="100"/>
      <c r="EN142" s="100"/>
      <c r="EO142" s="100"/>
      <c r="EP142" s="100"/>
      <c r="EQ142" s="100"/>
      <c r="ER142" s="100"/>
      <c r="ES142" s="100"/>
      <c r="ET142" s="100"/>
      <c r="EU142" s="100"/>
      <c r="EV142" s="100"/>
      <c r="EW142" s="100"/>
      <c r="EX142" s="100"/>
      <c r="EY142" s="100"/>
      <c r="EZ142" s="100"/>
      <c r="FA142" s="100"/>
      <c r="FB142" s="100"/>
      <c r="FC142" s="100"/>
      <c r="FD142" s="100"/>
      <c r="FE142" s="100"/>
      <c r="FF142" s="100"/>
      <c r="FG142" s="100"/>
      <c r="FH142" s="100"/>
      <c r="FI142" s="100"/>
      <c r="FJ142" s="100"/>
      <c r="FK142" s="100"/>
      <c r="FL142" s="100"/>
      <c r="FM142" s="100"/>
      <c r="FN142" s="100"/>
      <c r="FO142" s="100"/>
      <c r="FP142" s="100"/>
      <c r="FQ142" s="100"/>
      <c r="FR142" s="100"/>
      <c r="FS142" s="100"/>
      <c r="FT142" s="100"/>
      <c r="FU142" s="100"/>
      <c r="FV142" s="100"/>
      <c r="FW142" s="100"/>
      <c r="FX142" s="660" t="s">
        <v>345</v>
      </c>
      <c r="FY142" s="661">
        <v>189</v>
      </c>
      <c r="FZ142" s="661">
        <v>32434912</v>
      </c>
      <c r="GA142" s="661">
        <v>55</v>
      </c>
      <c r="GB142" s="661" t="s">
        <v>798</v>
      </c>
      <c r="GC142" s="661">
        <v>20</v>
      </c>
      <c r="GD142" s="661">
        <v>1979</v>
      </c>
      <c r="GE142" s="661">
        <v>2</v>
      </c>
      <c r="GF142" s="661" t="s">
        <v>148</v>
      </c>
      <c r="GG142" s="661">
        <v>2</v>
      </c>
      <c r="GH142" s="661">
        <v>2</v>
      </c>
      <c r="GI142" s="661" t="s">
        <v>148</v>
      </c>
      <c r="GJ142" s="661">
        <v>2</v>
      </c>
      <c r="GK142" s="661" t="s">
        <v>781</v>
      </c>
      <c r="GL142" s="661" t="s">
        <v>782</v>
      </c>
      <c r="GM142" s="661">
        <v>66</v>
      </c>
      <c r="GN142" s="661" t="s">
        <v>783</v>
      </c>
      <c r="GO142" s="661">
        <v>0</v>
      </c>
      <c r="GP142" s="661">
        <v>0</v>
      </c>
      <c r="GQ142" s="661">
        <v>4</v>
      </c>
      <c r="GR142" s="661">
        <v>2</v>
      </c>
      <c r="GS142" s="661">
        <v>3</v>
      </c>
      <c r="GT142" s="661" t="s">
        <v>783</v>
      </c>
      <c r="GU142" s="661" t="s">
        <v>783</v>
      </c>
      <c r="GV142" s="661" t="s">
        <v>783</v>
      </c>
      <c r="GW142" s="661" t="s">
        <v>783</v>
      </c>
      <c r="GX142" s="661" t="s">
        <v>783</v>
      </c>
      <c r="GY142" s="661">
        <v>1649</v>
      </c>
      <c r="GZ142" s="661">
        <v>0.47</v>
      </c>
      <c r="HA142" s="661">
        <v>5</v>
      </c>
      <c r="HB142" s="661" t="s">
        <v>783</v>
      </c>
      <c r="HC142" s="661" t="s">
        <v>782</v>
      </c>
      <c r="HD142" s="661">
        <v>150</v>
      </c>
      <c r="HE142" s="661" t="s">
        <v>783</v>
      </c>
      <c r="HF142" s="661">
        <v>0</v>
      </c>
      <c r="HG142" s="661" t="s">
        <v>783</v>
      </c>
      <c r="HH142" s="661">
        <v>0</v>
      </c>
      <c r="HI142" s="661">
        <v>1</v>
      </c>
      <c r="HJ142" s="661">
        <v>45</v>
      </c>
      <c r="HK142" s="661" t="s">
        <v>784</v>
      </c>
      <c r="HL142" s="661" t="s">
        <v>785</v>
      </c>
      <c r="HM142" s="661" t="s">
        <v>783</v>
      </c>
      <c r="HN142" s="661" t="s">
        <v>783</v>
      </c>
      <c r="HO142" s="661" t="s">
        <v>783</v>
      </c>
      <c r="HP142" s="661" t="s">
        <v>783</v>
      </c>
      <c r="HQ142" s="661" t="s">
        <v>783</v>
      </c>
      <c r="HR142" s="661">
        <v>3974508</v>
      </c>
      <c r="HS142" s="661" t="s">
        <v>783</v>
      </c>
      <c r="HT142" s="661" t="s">
        <v>786</v>
      </c>
      <c r="HU142" s="661" t="s">
        <v>787</v>
      </c>
      <c r="HV142" s="661">
        <v>4</v>
      </c>
      <c r="HW142" s="661">
        <v>2016</v>
      </c>
      <c r="HX142" s="661">
        <v>63</v>
      </c>
      <c r="HY142" s="661">
        <v>0</v>
      </c>
      <c r="HZ142" s="661">
        <v>2482</v>
      </c>
      <c r="IA142" s="662">
        <v>42227.682129629633</v>
      </c>
      <c r="IB142" s="661" t="s">
        <v>788</v>
      </c>
      <c r="IC142" s="661">
        <v>3978986</v>
      </c>
      <c r="ID142" s="661">
        <v>2014</v>
      </c>
      <c r="IE142" s="661">
        <v>1712</v>
      </c>
      <c r="IF142" s="661" t="s">
        <v>783</v>
      </c>
      <c r="IG142" s="661" t="s">
        <v>783</v>
      </c>
      <c r="IH142" s="661" t="s">
        <v>783</v>
      </c>
      <c r="II142" s="661" t="s">
        <v>783</v>
      </c>
      <c r="IJ142" s="661" t="s">
        <v>783</v>
      </c>
      <c r="IK142" s="661" t="s">
        <v>783</v>
      </c>
      <c r="IL142" s="661" t="s">
        <v>783</v>
      </c>
      <c r="IM142" s="661" t="s">
        <v>783</v>
      </c>
      <c r="IN142" s="661" t="s">
        <v>783</v>
      </c>
      <c r="IO142" s="661">
        <v>1649</v>
      </c>
      <c r="IP142" s="662">
        <v>37477.354571759257</v>
      </c>
      <c r="IQ142" s="661">
        <v>2</v>
      </c>
      <c r="IR142" s="661" t="s">
        <v>793</v>
      </c>
      <c r="IS142" s="661">
        <v>3</v>
      </c>
      <c r="IT142" s="663">
        <v>41275</v>
      </c>
      <c r="IU142" s="661" t="s">
        <v>783</v>
      </c>
      <c r="IV142" s="661" t="s">
        <v>783</v>
      </c>
      <c r="IW142" s="661" t="s">
        <v>783</v>
      </c>
      <c r="IX142" s="661" t="s">
        <v>781</v>
      </c>
      <c r="IY142" s="661">
        <v>45</v>
      </c>
      <c r="IZ142" s="661" t="s">
        <v>789</v>
      </c>
      <c r="JA142" s="661" t="s">
        <v>783</v>
      </c>
      <c r="JB142" s="661" t="s">
        <v>783</v>
      </c>
      <c r="JC142" s="661" t="s">
        <v>783</v>
      </c>
      <c r="JD142" s="661">
        <v>329457</v>
      </c>
      <c r="JE142" s="661" t="s">
        <v>783</v>
      </c>
      <c r="JF142" s="661" t="s">
        <v>783</v>
      </c>
      <c r="JG142" s="661" t="s">
        <v>804</v>
      </c>
      <c r="JH142" s="661">
        <v>55</v>
      </c>
      <c r="JI142" s="661" t="s">
        <v>783</v>
      </c>
      <c r="JJ142" s="661" t="s">
        <v>783</v>
      </c>
      <c r="JK142" s="661" t="s">
        <v>783</v>
      </c>
      <c r="JL142" s="661" t="s">
        <v>790</v>
      </c>
      <c r="JM142" s="661">
        <v>4</v>
      </c>
      <c r="JN142" s="661">
        <v>3</v>
      </c>
      <c r="JO142" s="661" t="s">
        <v>783</v>
      </c>
      <c r="JP142" s="661" t="s">
        <v>783</v>
      </c>
      <c r="JQ142" s="661" t="s">
        <v>783</v>
      </c>
      <c r="JR142" s="661" t="s">
        <v>783</v>
      </c>
      <c r="JS142" s="661" t="s">
        <v>783</v>
      </c>
      <c r="JT142" s="661" t="s">
        <v>783</v>
      </c>
      <c r="JU142" s="661" t="s">
        <v>923</v>
      </c>
      <c r="JV142" s="664">
        <v>2524.6097570000002</v>
      </c>
      <c r="JX142" s="225"/>
      <c r="JY142" s="836"/>
      <c r="JZ142" s="836"/>
    </row>
    <row r="143" spans="1:286" ht="15">
      <c r="C143" s="16" t="s">
        <v>144</v>
      </c>
      <c r="D143" s="36"/>
      <c r="E143" s="36"/>
      <c r="F143" s="37"/>
      <c r="H143" s="1199"/>
      <c r="I143" s="224"/>
      <c r="S143" s="327"/>
      <c r="T143" s="328"/>
      <c r="U143" s="306">
        <f>Z139*0.9</f>
        <v>7902317.0141333342</v>
      </c>
      <c r="V143" s="306"/>
      <c r="W143" s="542"/>
      <c r="X143" s="224"/>
      <c r="Y143" s="1284" t="s">
        <v>152</v>
      </c>
      <c r="Z143" s="911"/>
      <c r="AA143" s="911"/>
      <c r="AB143" s="911"/>
      <c r="AC143" s="837"/>
      <c r="AD143" s="565"/>
      <c r="AE143" s="521"/>
      <c r="AF143" s="837"/>
      <c r="AG143" s="837"/>
      <c r="AH143" s="565"/>
      <c r="AI143" s="837"/>
      <c r="AJ143" s="837"/>
      <c r="AK143" s="837"/>
      <c r="AL143" s="837"/>
      <c r="AM143" s="837"/>
      <c r="AN143" s="565"/>
      <c r="AO143" s="837"/>
      <c r="AP143" s="565"/>
      <c r="AQ143" s="837"/>
      <c r="AR143" s="565"/>
      <c r="AS143" s="837"/>
      <c r="AT143" s="565"/>
      <c r="AU143" s="837"/>
      <c r="AV143" s="565"/>
      <c r="AW143" s="837"/>
      <c r="AX143" s="565"/>
      <c r="AY143" s="837"/>
      <c r="AZ143" s="565"/>
      <c r="BA143" s="837"/>
      <c r="BB143" s="565"/>
      <c r="BC143" s="837"/>
      <c r="BD143" s="565"/>
      <c r="BE143" s="837"/>
      <c r="BF143" s="565"/>
      <c r="BG143" s="837"/>
      <c r="BH143" s="565"/>
      <c r="BI143" s="837"/>
      <c r="BJ143" s="565"/>
      <c r="BK143" s="837"/>
      <c r="BL143" s="565"/>
      <c r="BM143" s="837"/>
      <c r="BN143" s="565"/>
      <c r="BO143" s="837"/>
      <c r="BP143" s="565"/>
      <c r="BQ143" s="100" t="s">
        <v>629</v>
      </c>
      <c r="BR143" s="100" t="s">
        <v>629</v>
      </c>
      <c r="BS143" s="100"/>
      <c r="BT143" s="100"/>
      <c r="BU143" s="100"/>
      <c r="BV143" s="100"/>
      <c r="BW143" s="100"/>
      <c r="BX143" s="100"/>
      <c r="BY143" s="100"/>
      <c r="BZ143" s="100"/>
      <c r="CA143" s="100"/>
      <c r="CB143" s="100"/>
      <c r="CC143" s="100"/>
      <c r="CD143" s="100"/>
      <c r="CE143" s="100"/>
      <c r="CF143" s="100"/>
      <c r="CG143" s="100"/>
      <c r="CH143" s="100"/>
      <c r="CI143" s="100"/>
      <c r="CJ143" s="100"/>
      <c r="CK143" s="100"/>
      <c r="CL143" s="100"/>
      <c r="CM143" s="100"/>
      <c r="CN143" s="100"/>
      <c r="CO143" s="100"/>
      <c r="CP143" s="100"/>
      <c r="CQ143" s="100"/>
      <c r="CR143" s="100"/>
      <c r="CS143" s="100"/>
      <c r="CT143" s="100"/>
      <c r="CU143" s="100"/>
      <c r="CV143" s="100"/>
      <c r="CW143" s="100"/>
      <c r="CX143" s="100"/>
      <c r="CY143" s="100"/>
      <c r="CZ143" s="100"/>
      <c r="DA143" s="100"/>
      <c r="DB143" s="100"/>
      <c r="DC143" s="100"/>
      <c r="DD143" s="100"/>
      <c r="DE143" s="100"/>
      <c r="DF143" s="100"/>
      <c r="DG143" s="100"/>
      <c r="DH143" s="100"/>
      <c r="DI143" s="100"/>
      <c r="DJ143" s="100"/>
      <c r="DK143" s="100"/>
      <c r="DL143" s="100"/>
      <c r="DM143" s="100"/>
      <c r="DN143" s="100"/>
      <c r="DO143" s="100"/>
      <c r="DP143" s="100"/>
      <c r="DQ143" s="100"/>
      <c r="DR143" s="100"/>
      <c r="DS143" s="100"/>
      <c r="DT143" s="100"/>
      <c r="DU143" s="100"/>
      <c r="DV143" s="100"/>
      <c r="DW143" s="100"/>
      <c r="DX143" s="100"/>
      <c r="DY143" s="100"/>
      <c r="DZ143" s="100"/>
      <c r="EA143" s="100"/>
      <c r="EB143" s="100"/>
      <c r="EC143" s="100"/>
      <c r="ED143" s="100"/>
      <c r="EE143" s="100"/>
      <c r="EF143" s="100"/>
      <c r="EG143" s="100"/>
      <c r="EH143" s="100"/>
      <c r="EI143" s="100"/>
      <c r="EJ143" s="100"/>
      <c r="EK143" s="100"/>
      <c r="EL143" s="100"/>
      <c r="EM143" s="100"/>
      <c r="EN143" s="100"/>
      <c r="EO143" s="100"/>
      <c r="EP143" s="100"/>
      <c r="EQ143" s="100"/>
      <c r="ER143" s="100"/>
      <c r="ES143" s="100"/>
      <c r="ET143" s="100"/>
      <c r="EU143" s="100"/>
      <c r="EV143" s="100"/>
      <c r="EW143" s="100"/>
      <c r="EX143" s="100"/>
      <c r="EY143" s="100"/>
      <c r="EZ143" s="100"/>
      <c r="FA143" s="100"/>
      <c r="FB143" s="100"/>
      <c r="FC143" s="100"/>
      <c r="FD143" s="100"/>
      <c r="FE143" s="100"/>
      <c r="FF143" s="100"/>
      <c r="FG143" s="100"/>
      <c r="FH143" s="100"/>
      <c r="FI143" s="100"/>
      <c r="FJ143" s="100"/>
      <c r="FK143" s="100"/>
      <c r="FL143" s="100"/>
      <c r="FM143" s="100"/>
      <c r="FN143" s="100"/>
      <c r="FO143" s="100"/>
      <c r="FP143" s="100"/>
      <c r="FQ143" s="100"/>
      <c r="FR143" s="100"/>
      <c r="FS143" s="100"/>
      <c r="FT143" s="100"/>
      <c r="FU143" s="100"/>
      <c r="FV143" s="100"/>
      <c r="FW143" s="100"/>
      <c r="FX143" s="660" t="s">
        <v>345</v>
      </c>
      <c r="FY143" s="661">
        <v>269</v>
      </c>
      <c r="FZ143" s="661">
        <v>32434976</v>
      </c>
      <c r="GA143" s="661">
        <v>35</v>
      </c>
      <c r="GB143" s="661" t="s">
        <v>3</v>
      </c>
      <c r="GC143" s="661">
        <v>18</v>
      </c>
      <c r="GD143" s="661">
        <v>1970</v>
      </c>
      <c r="GE143" s="661">
        <v>0</v>
      </c>
      <c r="GF143" s="661" t="s">
        <v>792</v>
      </c>
      <c r="GG143" s="661">
        <v>0</v>
      </c>
      <c r="GH143" s="661">
        <v>0</v>
      </c>
      <c r="GI143" s="661" t="s">
        <v>792</v>
      </c>
      <c r="GJ143" s="661">
        <v>0</v>
      </c>
      <c r="GK143" s="661" t="s">
        <v>781</v>
      </c>
      <c r="GL143" s="661" t="s">
        <v>782</v>
      </c>
      <c r="GM143" s="661">
        <v>66</v>
      </c>
      <c r="GN143" s="661" t="s">
        <v>783</v>
      </c>
      <c r="GO143" s="661">
        <v>0</v>
      </c>
      <c r="GP143" s="661">
        <v>0</v>
      </c>
      <c r="GQ143" s="661">
        <v>4</v>
      </c>
      <c r="GR143" s="661">
        <v>2</v>
      </c>
      <c r="GS143" s="661">
        <v>1</v>
      </c>
      <c r="GT143" s="661" t="s">
        <v>783</v>
      </c>
      <c r="GU143" s="661" t="s">
        <v>783</v>
      </c>
      <c r="GV143" s="661" t="s">
        <v>783</v>
      </c>
      <c r="GW143" s="661" t="s">
        <v>783</v>
      </c>
      <c r="GX143" s="661" t="s">
        <v>783</v>
      </c>
      <c r="GY143" s="661">
        <v>1649</v>
      </c>
      <c r="GZ143" s="661">
        <v>1.49</v>
      </c>
      <c r="HA143" s="661">
        <v>5</v>
      </c>
      <c r="HB143" s="661" t="s">
        <v>783</v>
      </c>
      <c r="HC143" s="661" t="s">
        <v>782</v>
      </c>
      <c r="HD143" s="661">
        <v>15</v>
      </c>
      <c r="HE143" s="661" t="s">
        <v>783</v>
      </c>
      <c r="HF143" s="661">
        <v>0</v>
      </c>
      <c r="HG143" s="661" t="s">
        <v>783</v>
      </c>
      <c r="HH143" s="661">
        <v>0</v>
      </c>
      <c r="HI143" s="661">
        <v>1</v>
      </c>
      <c r="HJ143" s="661">
        <v>45</v>
      </c>
      <c r="HK143" s="661" t="s">
        <v>784</v>
      </c>
      <c r="HL143" s="661" t="s">
        <v>785</v>
      </c>
      <c r="HM143" s="661" t="s">
        <v>783</v>
      </c>
      <c r="HN143" s="661" t="s">
        <v>783</v>
      </c>
      <c r="HO143" s="661" t="s">
        <v>783</v>
      </c>
      <c r="HP143" s="661" t="s">
        <v>783</v>
      </c>
      <c r="HQ143" s="661" t="s">
        <v>783</v>
      </c>
      <c r="HR143" s="661">
        <v>3978985</v>
      </c>
      <c r="HS143" s="661" t="s">
        <v>783</v>
      </c>
      <c r="HT143" s="661" t="s">
        <v>786</v>
      </c>
      <c r="HU143" s="661" t="s">
        <v>787</v>
      </c>
      <c r="HV143" s="661">
        <v>4</v>
      </c>
      <c r="HW143" s="661">
        <v>2016</v>
      </c>
      <c r="HX143" s="661">
        <v>63</v>
      </c>
      <c r="HY143" s="661">
        <v>0</v>
      </c>
      <c r="HZ143" s="661">
        <v>7867</v>
      </c>
      <c r="IA143" s="662">
        <v>42227.682129629633</v>
      </c>
      <c r="IB143" s="661" t="s">
        <v>788</v>
      </c>
      <c r="IC143" s="661">
        <v>3974507</v>
      </c>
      <c r="ID143" s="661">
        <v>2014</v>
      </c>
      <c r="IE143" s="661">
        <v>1712</v>
      </c>
      <c r="IF143" s="661" t="s">
        <v>783</v>
      </c>
      <c r="IG143" s="661" t="s">
        <v>783</v>
      </c>
      <c r="IH143" s="661" t="s">
        <v>783</v>
      </c>
      <c r="II143" s="661" t="s">
        <v>783</v>
      </c>
      <c r="IJ143" s="661" t="s">
        <v>783</v>
      </c>
      <c r="IK143" s="661" t="s">
        <v>783</v>
      </c>
      <c r="IL143" s="661" t="s">
        <v>783</v>
      </c>
      <c r="IM143" s="661" t="s">
        <v>783</v>
      </c>
      <c r="IN143" s="661" t="s">
        <v>783</v>
      </c>
      <c r="IO143" s="661">
        <v>1649</v>
      </c>
      <c r="IP143" s="662">
        <v>37477.354571759257</v>
      </c>
      <c r="IQ143" s="661">
        <v>4</v>
      </c>
      <c r="IR143" s="661" t="s">
        <v>793</v>
      </c>
      <c r="IS143" s="661">
        <v>1</v>
      </c>
      <c r="IT143" s="663">
        <v>41275</v>
      </c>
      <c r="IU143" s="661" t="s">
        <v>783</v>
      </c>
      <c r="IV143" s="661" t="s">
        <v>783</v>
      </c>
      <c r="IW143" s="661" t="s">
        <v>783</v>
      </c>
      <c r="IX143" s="661" t="s">
        <v>781</v>
      </c>
      <c r="IY143" s="661">
        <v>45</v>
      </c>
      <c r="IZ143" s="661" t="s">
        <v>789</v>
      </c>
      <c r="JA143" s="661" t="s">
        <v>783</v>
      </c>
      <c r="JB143" s="661" t="s">
        <v>783</v>
      </c>
      <c r="JC143" s="661" t="s">
        <v>783</v>
      </c>
      <c r="JD143" s="661">
        <v>329457</v>
      </c>
      <c r="JE143" s="661" t="s">
        <v>783</v>
      </c>
      <c r="JF143" s="661" t="s">
        <v>783</v>
      </c>
      <c r="JG143" s="661" t="s">
        <v>795</v>
      </c>
      <c r="JH143" s="661">
        <v>35</v>
      </c>
      <c r="JI143" s="661" t="s">
        <v>783</v>
      </c>
      <c r="JJ143" s="661" t="s">
        <v>783</v>
      </c>
      <c r="JK143" s="661" t="s">
        <v>783</v>
      </c>
      <c r="JL143" s="661" t="s">
        <v>790</v>
      </c>
      <c r="JM143" s="661">
        <v>4</v>
      </c>
      <c r="JN143" s="661">
        <v>1</v>
      </c>
      <c r="JO143" s="661" t="s">
        <v>783</v>
      </c>
      <c r="JP143" s="661">
        <v>12683066</v>
      </c>
      <c r="JQ143" s="661">
        <v>2013</v>
      </c>
      <c r="JR143" s="661">
        <v>12</v>
      </c>
      <c r="JS143" s="661" t="s">
        <v>783</v>
      </c>
      <c r="JT143" s="661" t="s">
        <v>783</v>
      </c>
      <c r="JU143" s="661" t="s">
        <v>924</v>
      </c>
      <c r="JV143" s="664">
        <v>7860.2409680000001</v>
      </c>
      <c r="JX143" s="225"/>
      <c r="JY143" s="836"/>
      <c r="JZ143" s="836"/>
    </row>
    <row r="144" spans="1:286" ht="16" thickBot="1">
      <c r="A144" s="837"/>
      <c r="B144" s="111">
        <v>1</v>
      </c>
      <c r="C144" s="114" t="s">
        <v>159</v>
      </c>
      <c r="F144" s="1164"/>
      <c r="G144" s="1200"/>
      <c r="H144" s="1201"/>
      <c r="I144" s="224"/>
      <c r="J144" s="911"/>
      <c r="K144" s="911"/>
      <c r="L144" s="911"/>
      <c r="M144" s="224"/>
      <c r="N144" s="224"/>
      <c r="O144" s="224"/>
      <c r="P144" s="224"/>
      <c r="Q144" s="224"/>
      <c r="R144"/>
      <c r="S144"/>
      <c r="T144"/>
      <c r="U144" s="306">
        <f>Z139*0.1</f>
        <v>878035.22379259265</v>
      </c>
      <c r="V144" s="306"/>
      <c r="W144" s="542"/>
      <c r="X144" s="1282" t="s">
        <v>153</v>
      </c>
      <c r="Y144" s="311" t="s">
        <v>3</v>
      </c>
      <c r="Z144" s="311" t="s">
        <v>151</v>
      </c>
      <c r="AA144" s="311" t="s">
        <v>139</v>
      </c>
      <c r="AB144" s="911"/>
      <c r="AC144" s="837"/>
      <c r="AD144" s="565"/>
      <c r="AE144" s="521"/>
      <c r="AF144" s="837"/>
      <c r="AG144" s="837"/>
      <c r="AH144" s="565"/>
      <c r="AI144" s="837"/>
      <c r="AJ144" s="837"/>
      <c r="AK144" s="242"/>
      <c r="AL144" s="242"/>
      <c r="AM144" s="837"/>
      <c r="AN144" s="565"/>
      <c r="AO144" s="837"/>
      <c r="AP144" s="565"/>
      <c r="AQ144" s="837"/>
      <c r="AR144" s="565"/>
      <c r="AS144" s="837"/>
      <c r="AT144" s="565"/>
      <c r="AU144" s="837"/>
      <c r="AV144" s="565"/>
      <c r="AW144" s="837"/>
      <c r="AX144" s="565"/>
      <c r="AY144" s="837"/>
      <c r="AZ144" s="565"/>
      <c r="BA144" s="837"/>
      <c r="BB144" s="565"/>
      <c r="BC144" s="837"/>
      <c r="BD144" s="565"/>
      <c r="BE144" s="837"/>
      <c r="BF144" s="565"/>
      <c r="BG144" s="837"/>
      <c r="BH144" s="565"/>
      <c r="BI144" s="837"/>
      <c r="BJ144" s="565"/>
      <c r="BK144" s="837"/>
      <c r="BL144" s="565"/>
      <c r="BM144" s="837"/>
      <c r="BN144" s="565"/>
      <c r="BO144" s="837"/>
      <c r="BP144" s="565"/>
      <c r="BQ144" s="100" t="s">
        <v>630</v>
      </c>
      <c r="BR144" s="100" t="s">
        <v>630</v>
      </c>
      <c r="BS144" s="100"/>
      <c r="BT144" s="100"/>
      <c r="BU144" s="100"/>
      <c r="BV144" s="100"/>
      <c r="BW144" s="100"/>
      <c r="BX144" s="100"/>
      <c r="BY144" s="100"/>
      <c r="BZ144" s="100"/>
      <c r="CA144" s="100"/>
      <c r="CB144" s="100"/>
      <c r="CC144" s="100"/>
      <c r="CD144" s="100"/>
      <c r="CE144" s="100"/>
      <c r="CF144" s="100"/>
      <c r="CG144" s="100"/>
      <c r="CH144" s="100"/>
      <c r="CI144" s="100"/>
      <c r="CJ144" s="100"/>
      <c r="CK144" s="100"/>
      <c r="CL144" s="100"/>
      <c r="CM144" s="100"/>
      <c r="CN144" s="100"/>
      <c r="CO144" s="100"/>
      <c r="CP144" s="100"/>
      <c r="CQ144" s="100"/>
      <c r="CR144" s="100"/>
      <c r="CS144" s="100"/>
      <c r="CT144" s="100"/>
      <c r="CU144" s="100"/>
      <c r="CV144" s="100"/>
      <c r="CW144" s="100"/>
      <c r="CX144" s="100"/>
      <c r="CY144" s="100"/>
      <c r="CZ144" s="100"/>
      <c r="DA144" s="100"/>
      <c r="DB144" s="100"/>
      <c r="DC144" s="100"/>
      <c r="DD144" s="100"/>
      <c r="DE144" s="100"/>
      <c r="DF144" s="100"/>
      <c r="DG144" s="100"/>
      <c r="DH144" s="100"/>
      <c r="DI144" s="100"/>
      <c r="DJ144" s="100"/>
      <c r="DK144" s="100"/>
      <c r="DL144" s="100"/>
      <c r="DM144" s="100"/>
      <c r="DN144" s="100"/>
      <c r="DO144" s="100"/>
      <c r="DP144" s="100"/>
      <c r="DQ144" s="100"/>
      <c r="DR144" s="100"/>
      <c r="DS144" s="100"/>
      <c r="DT144" s="100"/>
      <c r="DU144" s="100"/>
      <c r="DV144" s="100"/>
      <c r="DW144" s="100"/>
      <c r="DX144" s="100"/>
      <c r="DY144" s="100"/>
      <c r="DZ144" s="100"/>
      <c r="EA144" s="100"/>
      <c r="EB144" s="100"/>
      <c r="EC144" s="100"/>
      <c r="ED144" s="100"/>
      <c r="EE144" s="100"/>
      <c r="EF144" s="100"/>
      <c r="EG144" s="100"/>
      <c r="EH144" s="100"/>
      <c r="EI144" s="100"/>
      <c r="EJ144" s="100"/>
      <c r="EK144" s="100"/>
      <c r="EL144" s="100"/>
      <c r="EM144" s="100"/>
      <c r="EN144" s="100"/>
      <c r="EO144" s="100"/>
      <c r="EP144" s="100"/>
      <c r="EQ144" s="100"/>
      <c r="ER144" s="100"/>
      <c r="ES144" s="100"/>
      <c r="ET144" s="100"/>
      <c r="EU144" s="100"/>
      <c r="EV144" s="100"/>
      <c r="EW144" s="100"/>
      <c r="EX144" s="100"/>
      <c r="EY144" s="100"/>
      <c r="EZ144" s="100"/>
      <c r="FA144" s="100"/>
      <c r="FB144" s="100"/>
      <c r="FC144" s="100"/>
      <c r="FD144" s="100"/>
      <c r="FE144" s="100"/>
      <c r="FF144" s="100"/>
      <c r="FG144" s="100"/>
      <c r="FH144" s="100"/>
      <c r="FI144" s="100"/>
      <c r="FJ144" s="100"/>
      <c r="FK144" s="100"/>
      <c r="FL144" s="100"/>
      <c r="FM144" s="100"/>
      <c r="FN144" s="100"/>
      <c r="FO144" s="100"/>
      <c r="FP144" s="100"/>
      <c r="FQ144" s="100"/>
      <c r="FR144" s="100"/>
      <c r="FS144" s="100"/>
      <c r="FT144" s="100"/>
      <c r="FU144" s="100"/>
      <c r="FV144" s="100"/>
      <c r="FW144" s="100"/>
      <c r="FX144" s="625" t="s">
        <v>345</v>
      </c>
      <c r="FY144" s="626">
        <v>295</v>
      </c>
      <c r="FZ144" s="626">
        <v>32434988</v>
      </c>
      <c r="GA144" s="626">
        <v>35</v>
      </c>
      <c r="GB144" s="626" t="s">
        <v>3</v>
      </c>
      <c r="GC144" s="626">
        <v>18</v>
      </c>
      <c r="GD144" s="626">
        <v>1970</v>
      </c>
      <c r="GE144" s="626">
        <v>0</v>
      </c>
      <c r="GF144" s="626" t="s">
        <v>792</v>
      </c>
      <c r="GG144" s="626">
        <v>0</v>
      </c>
      <c r="GH144" s="626">
        <v>0</v>
      </c>
      <c r="GI144" s="626" t="s">
        <v>792</v>
      </c>
      <c r="GJ144" s="626">
        <v>0</v>
      </c>
      <c r="GK144" s="626" t="s">
        <v>781</v>
      </c>
      <c r="GL144" s="626" t="s">
        <v>782</v>
      </c>
      <c r="GM144" s="626">
        <v>66</v>
      </c>
      <c r="GN144" s="626" t="s">
        <v>783</v>
      </c>
      <c r="GO144" s="626">
        <v>0</v>
      </c>
      <c r="GP144" s="626">
        <v>0</v>
      </c>
      <c r="GQ144" s="626">
        <v>4</v>
      </c>
      <c r="GR144" s="626">
        <v>2</v>
      </c>
      <c r="GS144" s="626">
        <v>1</v>
      </c>
      <c r="GT144" s="626" t="s">
        <v>783</v>
      </c>
      <c r="GU144" s="626" t="s">
        <v>783</v>
      </c>
      <c r="GV144" s="626" t="s">
        <v>783</v>
      </c>
      <c r="GW144" s="626" t="s">
        <v>783</v>
      </c>
      <c r="GX144" s="626" t="s">
        <v>783</v>
      </c>
      <c r="GY144" s="626">
        <v>1649</v>
      </c>
      <c r="GZ144" s="626">
        <v>0.5</v>
      </c>
      <c r="HA144" s="626">
        <v>5</v>
      </c>
      <c r="HB144" s="626" t="s">
        <v>783</v>
      </c>
      <c r="HC144" s="626" t="s">
        <v>782</v>
      </c>
      <c r="HD144" s="626">
        <v>15</v>
      </c>
      <c r="HE144" s="626" t="s">
        <v>783</v>
      </c>
      <c r="HF144" s="626">
        <v>0</v>
      </c>
      <c r="HG144" s="626" t="s">
        <v>783</v>
      </c>
      <c r="HH144" s="626">
        <v>0</v>
      </c>
      <c r="HI144" s="626">
        <v>1</v>
      </c>
      <c r="HJ144" s="626">
        <v>45</v>
      </c>
      <c r="HK144" s="626" t="s">
        <v>784</v>
      </c>
      <c r="HL144" s="626" t="s">
        <v>785</v>
      </c>
      <c r="HM144" s="626" t="s">
        <v>783</v>
      </c>
      <c r="HN144" s="626" t="s">
        <v>783</v>
      </c>
      <c r="HO144" s="626" t="s">
        <v>783</v>
      </c>
      <c r="HP144" s="626" t="s">
        <v>783</v>
      </c>
      <c r="HQ144" s="626" t="s">
        <v>783</v>
      </c>
      <c r="HR144" s="626">
        <v>3978972</v>
      </c>
      <c r="HS144" s="626" t="s">
        <v>783</v>
      </c>
      <c r="HT144" s="626" t="s">
        <v>786</v>
      </c>
      <c r="HU144" s="626" t="s">
        <v>787</v>
      </c>
      <c r="HV144" s="626">
        <v>4</v>
      </c>
      <c r="HW144" s="626">
        <v>2016</v>
      </c>
      <c r="HX144" s="626">
        <v>63</v>
      </c>
      <c r="HY144" s="626">
        <v>0</v>
      </c>
      <c r="HZ144" s="626">
        <v>2640</v>
      </c>
      <c r="IA144" s="627">
        <v>42227.682129629633</v>
      </c>
      <c r="IB144" s="626" t="s">
        <v>788</v>
      </c>
      <c r="IC144" s="626">
        <v>3974494</v>
      </c>
      <c r="ID144" s="626">
        <v>2014</v>
      </c>
      <c r="IE144" s="626">
        <v>1712</v>
      </c>
      <c r="IF144" s="626" t="s">
        <v>783</v>
      </c>
      <c r="IG144" s="626" t="s">
        <v>783</v>
      </c>
      <c r="IH144" s="626" t="s">
        <v>783</v>
      </c>
      <c r="II144" s="626" t="s">
        <v>783</v>
      </c>
      <c r="IJ144" s="626" t="s">
        <v>783</v>
      </c>
      <c r="IK144" s="626" t="s">
        <v>783</v>
      </c>
      <c r="IL144" s="626" t="s">
        <v>783</v>
      </c>
      <c r="IM144" s="626" t="s">
        <v>783</v>
      </c>
      <c r="IN144" s="626" t="s">
        <v>783</v>
      </c>
      <c r="IO144" s="626">
        <v>1649</v>
      </c>
      <c r="IP144" s="627">
        <v>37477.354571759257</v>
      </c>
      <c r="IQ144" s="626">
        <v>4</v>
      </c>
      <c r="IR144" s="626" t="s">
        <v>793</v>
      </c>
      <c r="IS144" s="626">
        <v>1</v>
      </c>
      <c r="IT144" s="665">
        <v>41275</v>
      </c>
      <c r="IU144" s="626" t="s">
        <v>783</v>
      </c>
      <c r="IV144" s="626" t="s">
        <v>783</v>
      </c>
      <c r="IW144" s="626" t="s">
        <v>783</v>
      </c>
      <c r="IX144" s="626" t="s">
        <v>781</v>
      </c>
      <c r="IY144" s="626">
        <v>45</v>
      </c>
      <c r="IZ144" s="626" t="s">
        <v>789</v>
      </c>
      <c r="JA144" s="626" t="s">
        <v>783</v>
      </c>
      <c r="JB144" s="626" t="s">
        <v>783</v>
      </c>
      <c r="JC144" s="626" t="s">
        <v>783</v>
      </c>
      <c r="JD144" s="626">
        <v>329457</v>
      </c>
      <c r="JE144" s="626" t="s">
        <v>783</v>
      </c>
      <c r="JF144" s="626" t="s">
        <v>783</v>
      </c>
      <c r="JG144" s="626" t="s">
        <v>795</v>
      </c>
      <c r="JH144" s="626">
        <v>35</v>
      </c>
      <c r="JI144" s="626" t="s">
        <v>783</v>
      </c>
      <c r="JJ144" s="626" t="s">
        <v>783</v>
      </c>
      <c r="JK144" s="626" t="s">
        <v>783</v>
      </c>
      <c r="JL144" s="626" t="s">
        <v>790</v>
      </c>
      <c r="JM144" s="626">
        <v>4</v>
      </c>
      <c r="JN144" s="626">
        <v>1</v>
      </c>
      <c r="JO144" s="626" t="s">
        <v>783</v>
      </c>
      <c r="JP144" s="626">
        <v>12683066</v>
      </c>
      <c r="JQ144" s="626">
        <v>2013</v>
      </c>
      <c r="JR144" s="626">
        <v>12</v>
      </c>
      <c r="JS144" s="626" t="s">
        <v>783</v>
      </c>
      <c r="JT144" s="626" t="s">
        <v>783</v>
      </c>
      <c r="JU144" s="626" t="s">
        <v>925</v>
      </c>
      <c r="JV144" s="628">
        <v>2607.8903639999999</v>
      </c>
      <c r="JW144">
        <f>SUM(JV138:JV144)</f>
        <v>21200.416689999998</v>
      </c>
      <c r="JX144" s="225">
        <v>4.0152304337121212</v>
      </c>
      <c r="JZ144" s="836"/>
    </row>
    <row r="145" spans="1:287" ht="16" thickBot="1">
      <c r="A145" s="837"/>
      <c r="B145" s="111">
        <v>2</v>
      </c>
      <c r="C145" s="234" t="s">
        <v>160</v>
      </c>
      <c r="F145" s="1187"/>
      <c r="G145" s="1202"/>
      <c r="H145" s="1203"/>
      <c r="I145" s="224"/>
      <c r="J145" s="911"/>
      <c r="K145" s="911"/>
      <c r="L145" s="911"/>
      <c r="M145" s="224"/>
      <c r="N145" s="224"/>
      <c r="O145" s="224"/>
      <c r="P145" s="224"/>
      <c r="Q145" s="224"/>
      <c r="R145"/>
      <c r="S145"/>
      <c r="T145"/>
      <c r="U145" s="306"/>
      <c r="V145" s="306"/>
      <c r="W145" s="542"/>
      <c r="X145" s="1282" t="s">
        <v>148</v>
      </c>
      <c r="Y145" s="1279">
        <v>40000</v>
      </c>
      <c r="Z145" s="1279">
        <v>65000</v>
      </c>
      <c r="AA145" s="1279">
        <v>197000</v>
      </c>
      <c r="AC145" s="837"/>
      <c r="AD145" s="565"/>
      <c r="AE145" s="521"/>
      <c r="AF145" s="837"/>
      <c r="AG145" s="837"/>
      <c r="AH145" s="565"/>
      <c r="AI145" s="837"/>
      <c r="AJ145" s="837"/>
      <c r="AK145" s="1216"/>
      <c r="AL145" s="1216"/>
      <c r="AM145" s="837"/>
      <c r="AN145" s="565"/>
      <c r="AO145" s="837"/>
      <c r="AP145" s="565"/>
      <c r="AQ145" s="837"/>
      <c r="AR145" s="565"/>
      <c r="AS145" s="837"/>
      <c r="AT145" s="565"/>
      <c r="AU145" s="837"/>
      <c r="AV145" s="565"/>
      <c r="AW145" s="837"/>
      <c r="AX145" s="565"/>
      <c r="AY145" s="837"/>
      <c r="AZ145" s="565"/>
      <c r="BA145" s="837"/>
      <c r="BB145" s="565"/>
      <c r="BC145" s="837"/>
      <c r="BD145" s="565"/>
      <c r="BE145" s="837"/>
      <c r="BF145" s="565"/>
      <c r="BG145" s="837"/>
      <c r="BH145" s="565"/>
      <c r="BI145" s="837"/>
      <c r="BJ145" s="565"/>
      <c r="BK145" s="837"/>
      <c r="BL145" s="565"/>
      <c r="BM145" s="837"/>
      <c r="BN145" s="565"/>
      <c r="BO145" s="837"/>
      <c r="BP145" s="565"/>
      <c r="BQ145" s="100"/>
      <c r="BR145" s="100"/>
      <c r="BS145" s="100"/>
      <c r="BT145" s="100"/>
      <c r="BU145" s="100"/>
      <c r="BV145" s="100"/>
      <c r="BW145" s="100"/>
      <c r="BX145" s="100"/>
      <c r="BY145" s="100"/>
      <c r="BZ145" s="100"/>
      <c r="CA145" s="100"/>
      <c r="CB145" s="100"/>
      <c r="CC145" s="100"/>
      <c r="CD145" s="100"/>
      <c r="CE145" s="100"/>
      <c r="CF145" s="100"/>
      <c r="CG145" s="100"/>
      <c r="CH145" s="100"/>
      <c r="CI145" s="100"/>
      <c r="CJ145" s="100"/>
      <c r="CK145" s="100"/>
      <c r="CL145" s="100"/>
      <c r="CM145" s="100"/>
      <c r="CN145" s="100"/>
      <c r="CO145" s="100"/>
      <c r="CP145" s="100"/>
      <c r="CQ145" s="100"/>
      <c r="CR145" s="100"/>
      <c r="CS145" s="100"/>
      <c r="CT145" s="100"/>
      <c r="CU145" s="100"/>
      <c r="CV145" s="100"/>
      <c r="CW145" s="100"/>
      <c r="CX145" s="100"/>
      <c r="CY145" s="100"/>
      <c r="CZ145" s="100"/>
      <c r="DA145" s="100"/>
      <c r="DB145" s="100"/>
      <c r="DC145" s="100"/>
      <c r="DD145" s="100"/>
      <c r="DE145" s="100"/>
      <c r="DF145" s="100"/>
      <c r="DG145" s="100"/>
      <c r="DH145" s="100"/>
      <c r="DI145" s="100"/>
      <c r="DJ145" s="100"/>
      <c r="DK145" s="100"/>
      <c r="DL145" s="100"/>
      <c r="DM145" s="100"/>
      <c r="DN145" s="100"/>
      <c r="DO145" s="100"/>
      <c r="DP145" s="100"/>
      <c r="DQ145" s="100"/>
      <c r="DR145" s="100"/>
      <c r="DS145" s="100"/>
      <c r="DT145" s="100"/>
      <c r="DU145" s="100"/>
      <c r="DV145" s="100"/>
      <c r="DW145" s="100"/>
      <c r="DX145" s="100"/>
      <c r="DY145" s="100"/>
      <c r="DZ145" s="100"/>
      <c r="EA145" s="100"/>
      <c r="EB145" s="100"/>
      <c r="EC145" s="100"/>
      <c r="ED145" s="100"/>
      <c r="EE145" s="100"/>
      <c r="EF145" s="100"/>
      <c r="EG145" s="100"/>
      <c r="EH145" s="100"/>
      <c r="EI145" s="100"/>
      <c r="EJ145" s="100"/>
      <c r="EK145" s="100"/>
      <c r="EL145" s="100"/>
      <c r="EM145" s="100"/>
      <c r="EN145" s="100"/>
      <c r="EO145" s="100"/>
      <c r="EP145" s="100"/>
      <c r="EQ145" s="100"/>
      <c r="ER145" s="100"/>
      <c r="ES145" s="100"/>
      <c r="ET145" s="100"/>
      <c r="EU145" s="100"/>
      <c r="EV145" s="100"/>
      <c r="EW145" s="100"/>
      <c r="EX145" s="100"/>
      <c r="EY145" s="100"/>
      <c r="EZ145" s="100"/>
      <c r="FA145" s="100"/>
      <c r="FB145" s="100"/>
      <c r="FC145" s="100"/>
      <c r="FD145" s="100"/>
      <c r="FE145" s="100"/>
      <c r="FF145" s="100"/>
      <c r="FG145" s="100"/>
      <c r="FH145" s="100"/>
      <c r="FI145" s="100"/>
      <c r="FJ145" s="100"/>
      <c r="FK145" s="100"/>
      <c r="FL145" s="100"/>
      <c r="FM145" s="100"/>
      <c r="FN145" s="100"/>
      <c r="FO145" s="100"/>
      <c r="FP145" s="100"/>
      <c r="FQ145" s="100"/>
      <c r="FR145" s="100"/>
      <c r="FS145" s="100"/>
      <c r="FT145" s="100"/>
      <c r="FU145" s="100"/>
      <c r="FV145" s="100"/>
      <c r="FW145" s="100"/>
      <c r="FX145" s="655" t="s">
        <v>484</v>
      </c>
      <c r="FY145" s="656">
        <v>223</v>
      </c>
      <c r="FZ145" s="656">
        <v>32434925</v>
      </c>
      <c r="GA145" s="656">
        <v>35</v>
      </c>
      <c r="GB145" s="656" t="s">
        <v>3</v>
      </c>
      <c r="GC145" s="656">
        <v>20</v>
      </c>
      <c r="GD145" s="656">
        <v>1970</v>
      </c>
      <c r="GE145" s="656">
        <v>0</v>
      </c>
      <c r="GF145" s="656" t="s">
        <v>792</v>
      </c>
      <c r="GG145" s="656">
        <v>0</v>
      </c>
      <c r="GH145" s="656">
        <v>0</v>
      </c>
      <c r="GI145" s="656" t="s">
        <v>792</v>
      </c>
      <c r="GJ145" s="656">
        <v>0</v>
      </c>
      <c r="GK145" s="656" t="s">
        <v>781</v>
      </c>
      <c r="GL145" s="656" t="s">
        <v>782</v>
      </c>
      <c r="GM145" s="656">
        <v>66</v>
      </c>
      <c r="GN145" s="656" t="s">
        <v>783</v>
      </c>
      <c r="GO145" s="656">
        <v>0</v>
      </c>
      <c r="GP145" s="656">
        <v>0</v>
      </c>
      <c r="GQ145" s="656">
        <v>4</v>
      </c>
      <c r="GR145" s="656">
        <v>2</v>
      </c>
      <c r="GS145" s="656">
        <v>1</v>
      </c>
      <c r="GT145" s="656" t="s">
        <v>783</v>
      </c>
      <c r="GU145" s="656" t="s">
        <v>783</v>
      </c>
      <c r="GV145" s="656" t="s">
        <v>783</v>
      </c>
      <c r="GW145" s="656" t="s">
        <v>783</v>
      </c>
      <c r="GX145" s="656" t="s">
        <v>783</v>
      </c>
      <c r="GY145" s="656">
        <v>1649</v>
      </c>
      <c r="GZ145" s="656">
        <v>0.26</v>
      </c>
      <c r="HA145" s="656">
        <v>5</v>
      </c>
      <c r="HB145" s="656" t="s">
        <v>783</v>
      </c>
      <c r="HC145" s="656" t="s">
        <v>782</v>
      </c>
      <c r="HD145" s="656">
        <v>5</v>
      </c>
      <c r="HE145" s="656" t="s">
        <v>783</v>
      </c>
      <c r="HF145" s="656">
        <v>0</v>
      </c>
      <c r="HG145" s="656" t="s">
        <v>783</v>
      </c>
      <c r="HH145" s="656">
        <v>0</v>
      </c>
      <c r="HI145" s="656">
        <v>1</v>
      </c>
      <c r="HJ145" s="656">
        <v>45</v>
      </c>
      <c r="HK145" s="656" t="s">
        <v>784</v>
      </c>
      <c r="HL145" s="656" t="s">
        <v>785</v>
      </c>
      <c r="HM145" s="656" t="s">
        <v>783</v>
      </c>
      <c r="HN145" s="656" t="s">
        <v>783</v>
      </c>
      <c r="HO145" s="656" t="s">
        <v>783</v>
      </c>
      <c r="HP145" s="656" t="s">
        <v>783</v>
      </c>
      <c r="HQ145" s="656" t="s">
        <v>783</v>
      </c>
      <c r="HR145" s="656">
        <v>3979221</v>
      </c>
      <c r="HS145" s="656" t="s">
        <v>783</v>
      </c>
      <c r="HT145" s="656" t="s">
        <v>786</v>
      </c>
      <c r="HU145" s="656" t="s">
        <v>787</v>
      </c>
      <c r="HV145" s="656">
        <v>4</v>
      </c>
      <c r="HW145" s="656">
        <v>2016</v>
      </c>
      <c r="HX145" s="656">
        <v>63</v>
      </c>
      <c r="HY145" s="656">
        <v>0</v>
      </c>
      <c r="HZ145" s="656">
        <v>1373</v>
      </c>
      <c r="IA145" s="657">
        <v>42227.682129629633</v>
      </c>
      <c r="IB145" s="656" t="s">
        <v>788</v>
      </c>
      <c r="IC145" s="656">
        <v>3974743</v>
      </c>
      <c r="ID145" s="656">
        <v>2014</v>
      </c>
      <c r="IE145" s="656">
        <v>1712</v>
      </c>
      <c r="IF145" s="656" t="s">
        <v>783</v>
      </c>
      <c r="IG145" s="656" t="s">
        <v>783</v>
      </c>
      <c r="IH145" s="656" t="s">
        <v>783</v>
      </c>
      <c r="II145" s="656" t="s">
        <v>783</v>
      </c>
      <c r="IJ145" s="656" t="s">
        <v>783</v>
      </c>
      <c r="IK145" s="656" t="s">
        <v>783</v>
      </c>
      <c r="IL145" s="656" t="s">
        <v>783</v>
      </c>
      <c r="IM145" s="656" t="s">
        <v>783</v>
      </c>
      <c r="IN145" s="656" t="s">
        <v>783</v>
      </c>
      <c r="IO145" s="656">
        <v>1649</v>
      </c>
      <c r="IP145" s="657">
        <v>37477.354571759257</v>
      </c>
      <c r="IQ145" s="656">
        <v>4</v>
      </c>
      <c r="IR145" s="656" t="s">
        <v>793</v>
      </c>
      <c r="IS145" s="656">
        <v>1</v>
      </c>
      <c r="IT145" s="658">
        <v>41275</v>
      </c>
      <c r="IU145" s="656" t="s">
        <v>783</v>
      </c>
      <c r="IV145" s="656" t="s">
        <v>783</v>
      </c>
      <c r="IW145" s="656" t="s">
        <v>783</v>
      </c>
      <c r="IX145" s="656" t="s">
        <v>781</v>
      </c>
      <c r="IY145" s="656">
        <v>45</v>
      </c>
      <c r="IZ145" s="656" t="s">
        <v>789</v>
      </c>
      <c r="JA145" s="656" t="s">
        <v>783</v>
      </c>
      <c r="JB145" s="656" t="s">
        <v>783</v>
      </c>
      <c r="JC145" s="656" t="s">
        <v>783</v>
      </c>
      <c r="JD145" s="656">
        <v>329458</v>
      </c>
      <c r="JE145" s="656" t="s">
        <v>783</v>
      </c>
      <c r="JF145" s="656" t="s">
        <v>783</v>
      </c>
      <c r="JG145" s="656" t="s">
        <v>795</v>
      </c>
      <c r="JH145" s="656">
        <v>35</v>
      </c>
      <c r="JI145" s="656" t="s">
        <v>783</v>
      </c>
      <c r="JJ145" s="656" t="s">
        <v>783</v>
      </c>
      <c r="JK145" s="656" t="s">
        <v>783</v>
      </c>
      <c r="JL145" s="656" t="s">
        <v>790</v>
      </c>
      <c r="JM145" s="656">
        <v>4</v>
      </c>
      <c r="JN145" s="656">
        <v>1</v>
      </c>
      <c r="JO145" s="656" t="s">
        <v>783</v>
      </c>
      <c r="JP145" s="656">
        <v>12683066</v>
      </c>
      <c r="JQ145" s="656">
        <v>2013</v>
      </c>
      <c r="JR145" s="656">
        <v>12</v>
      </c>
      <c r="JS145" s="656" t="s">
        <v>783</v>
      </c>
      <c r="JT145" s="656" t="s">
        <v>783</v>
      </c>
      <c r="JU145" s="656" t="s">
        <v>926</v>
      </c>
      <c r="JV145" s="659">
        <v>1453.8853650000001</v>
      </c>
      <c r="JW145">
        <f>JV145</f>
        <v>1453.8853650000001</v>
      </c>
      <c r="JX145" s="225">
        <v>0.27535707670454546</v>
      </c>
      <c r="JZ145" s="836"/>
      <c r="KA145" s="836"/>
    </row>
    <row r="146" spans="1:287" ht="16" thickBot="1">
      <c r="B146" s="111">
        <v>3</v>
      </c>
      <c r="C146" s="236" t="s">
        <v>147</v>
      </c>
      <c r="F146" s="1189"/>
      <c r="G146" s="1204"/>
      <c r="H146" s="1205"/>
      <c r="I146" s="224"/>
      <c r="J146" s="911"/>
      <c r="K146" s="911"/>
      <c r="L146" s="911"/>
      <c r="M146" s="224"/>
      <c r="N146" s="224"/>
      <c r="O146" s="224"/>
      <c r="P146" s="224"/>
      <c r="Q146" s="224"/>
      <c r="R146"/>
      <c r="S146"/>
      <c r="T146"/>
      <c r="U146" s="306"/>
      <c r="V146" s="306"/>
      <c r="W146" s="542"/>
      <c r="X146" s="1282" t="s">
        <v>149</v>
      </c>
      <c r="Y146" s="1279">
        <v>40000</v>
      </c>
      <c r="Z146" s="1279">
        <v>75000</v>
      </c>
      <c r="AA146" s="1279">
        <v>207000</v>
      </c>
      <c r="AC146" s="837"/>
      <c r="AD146" s="565"/>
      <c r="AE146" s="521"/>
      <c r="AF146" s="837"/>
      <c r="AG146" s="837"/>
      <c r="AH146" s="565"/>
      <c r="AI146" s="837"/>
      <c r="AJ146" s="837"/>
      <c r="AK146" s="243"/>
      <c r="AL146" s="243"/>
      <c r="AM146" s="837"/>
      <c r="AN146" s="565"/>
      <c r="AO146" s="837"/>
      <c r="AP146" s="565"/>
      <c r="AQ146" s="837"/>
      <c r="AR146" s="565"/>
      <c r="AS146" s="837"/>
      <c r="AT146" s="565"/>
      <c r="AU146" s="837"/>
      <c r="AV146" s="565"/>
      <c r="AW146" s="837"/>
      <c r="AX146" s="565"/>
      <c r="AY146" s="837"/>
      <c r="AZ146" s="565"/>
      <c r="BA146" s="837"/>
      <c r="BB146" s="565"/>
      <c r="BC146" s="837"/>
      <c r="BD146" s="565"/>
      <c r="BE146" s="837"/>
      <c r="BF146" s="565"/>
      <c r="BG146" s="837"/>
      <c r="BH146" s="565"/>
      <c r="BI146" s="837"/>
      <c r="BJ146" s="565"/>
      <c r="BK146" s="837"/>
      <c r="BL146" s="565"/>
      <c r="BM146" s="837"/>
      <c r="BN146" s="565"/>
      <c r="BO146" s="837"/>
      <c r="BP146" s="565"/>
      <c r="BQ146" s="100"/>
      <c r="BR146" s="100"/>
      <c r="BS146" s="100"/>
      <c r="BT146" s="100"/>
      <c r="BU146" s="100"/>
      <c r="BV146" s="100"/>
      <c r="BW146" s="100"/>
      <c r="BX146" s="100"/>
      <c r="BY146" s="100"/>
      <c r="BZ146" s="100"/>
      <c r="CA146" s="100"/>
      <c r="CB146" s="100"/>
      <c r="CC146" s="100"/>
      <c r="CD146" s="100"/>
      <c r="CE146" s="100"/>
      <c r="CF146" s="100"/>
      <c r="CG146" s="100"/>
      <c r="CH146" s="100"/>
      <c r="CI146" s="100"/>
      <c r="CJ146" s="100"/>
      <c r="CK146" s="100"/>
      <c r="CL146" s="100"/>
      <c r="CM146" s="100"/>
      <c r="CN146" s="100"/>
      <c r="CO146" s="100"/>
      <c r="CP146" s="100"/>
      <c r="CQ146" s="100"/>
      <c r="CR146" s="100"/>
      <c r="CS146" s="100"/>
      <c r="CT146" s="100"/>
      <c r="CU146" s="100"/>
      <c r="CV146" s="100"/>
      <c r="CW146" s="100"/>
      <c r="CX146" s="100"/>
      <c r="CY146" s="100"/>
      <c r="CZ146" s="100"/>
      <c r="DA146" s="100"/>
      <c r="DB146" s="100"/>
      <c r="DC146" s="100"/>
      <c r="DD146" s="100"/>
      <c r="DE146" s="100"/>
      <c r="DF146" s="100"/>
      <c r="DG146" s="100"/>
      <c r="DH146" s="100"/>
      <c r="DI146" s="100"/>
      <c r="DJ146" s="100"/>
      <c r="DK146" s="100"/>
      <c r="DL146" s="100"/>
      <c r="DM146" s="100"/>
      <c r="DN146" s="100"/>
      <c r="DO146" s="100"/>
      <c r="DP146" s="100"/>
      <c r="DQ146" s="100"/>
      <c r="DR146" s="100"/>
      <c r="DS146" s="100"/>
      <c r="DT146" s="100"/>
      <c r="DU146" s="100"/>
      <c r="DV146" s="100"/>
      <c r="DW146" s="100"/>
      <c r="DX146" s="100"/>
      <c r="DY146" s="100"/>
      <c r="DZ146" s="100"/>
      <c r="EA146" s="100"/>
      <c r="EB146" s="100"/>
      <c r="EC146" s="100"/>
      <c r="ED146" s="100"/>
      <c r="EE146" s="100"/>
      <c r="EF146" s="100"/>
      <c r="EG146" s="100"/>
      <c r="EH146" s="100"/>
      <c r="EI146" s="100"/>
      <c r="EJ146" s="100"/>
      <c r="EK146" s="100"/>
      <c r="EL146" s="100"/>
      <c r="EM146" s="100"/>
      <c r="EN146" s="100"/>
      <c r="EO146" s="100"/>
      <c r="EP146" s="100"/>
      <c r="EQ146" s="100"/>
      <c r="ER146" s="100"/>
      <c r="ES146" s="100"/>
      <c r="ET146" s="100"/>
      <c r="EU146" s="100"/>
      <c r="EV146" s="100"/>
      <c r="EW146" s="100"/>
      <c r="EX146" s="100"/>
      <c r="EY146" s="100"/>
      <c r="EZ146" s="100"/>
      <c r="FA146" s="100"/>
      <c r="FB146" s="100"/>
      <c r="FC146" s="100"/>
      <c r="FD146" s="100"/>
      <c r="FE146" s="100"/>
      <c r="FF146" s="100"/>
      <c r="FG146" s="100"/>
      <c r="FH146" s="100"/>
      <c r="FI146" s="100"/>
      <c r="FJ146" s="100"/>
      <c r="FK146" s="100"/>
      <c r="FL146" s="100"/>
      <c r="FM146" s="100"/>
      <c r="FN146" s="100"/>
      <c r="FO146" s="100"/>
      <c r="FP146" s="100"/>
      <c r="FQ146" s="100"/>
      <c r="FR146" s="100"/>
      <c r="FS146" s="100"/>
      <c r="FT146" s="100"/>
      <c r="FU146" s="100"/>
      <c r="FV146" s="100"/>
      <c r="FW146" s="100"/>
      <c r="FX146" s="699" t="s">
        <v>483</v>
      </c>
      <c r="FY146" s="700">
        <v>38</v>
      </c>
      <c r="FZ146" s="700">
        <v>32434952</v>
      </c>
      <c r="GA146" s="700">
        <v>30</v>
      </c>
      <c r="GB146" s="700" t="s">
        <v>813</v>
      </c>
      <c r="GC146" s="700">
        <v>8</v>
      </c>
      <c r="GD146" s="700">
        <v>1986</v>
      </c>
      <c r="GE146" s="700">
        <v>0</v>
      </c>
      <c r="GF146" s="700" t="s">
        <v>792</v>
      </c>
      <c r="GG146" s="700">
        <v>0</v>
      </c>
      <c r="GH146" s="700">
        <v>0</v>
      </c>
      <c r="GI146" s="700" t="s">
        <v>792</v>
      </c>
      <c r="GJ146" s="700">
        <v>0</v>
      </c>
      <c r="GK146" s="700" t="s">
        <v>781</v>
      </c>
      <c r="GL146" s="700" t="s">
        <v>782</v>
      </c>
      <c r="GM146" s="700">
        <v>66</v>
      </c>
      <c r="GN146" s="700" t="s">
        <v>783</v>
      </c>
      <c r="GO146" s="700">
        <v>0</v>
      </c>
      <c r="GP146" s="700">
        <v>0</v>
      </c>
      <c r="GQ146" s="700">
        <v>4</v>
      </c>
      <c r="GR146" s="700">
        <v>1</v>
      </c>
      <c r="GS146" s="700">
        <v>1</v>
      </c>
      <c r="GT146" s="700" t="s">
        <v>783</v>
      </c>
      <c r="GU146" s="700" t="s">
        <v>783</v>
      </c>
      <c r="GV146" s="700" t="s">
        <v>783</v>
      </c>
      <c r="GW146" s="700" t="s">
        <v>783</v>
      </c>
      <c r="GX146" s="700" t="s">
        <v>783</v>
      </c>
      <c r="GY146" s="700">
        <v>1649</v>
      </c>
      <c r="GZ146" s="700">
        <v>0.74</v>
      </c>
      <c r="HA146" s="700">
        <v>5</v>
      </c>
      <c r="HB146" s="700" t="s">
        <v>783</v>
      </c>
      <c r="HC146" s="700" t="s">
        <v>782</v>
      </c>
      <c r="HD146" s="700">
        <v>15</v>
      </c>
      <c r="HE146" s="700" t="s">
        <v>783</v>
      </c>
      <c r="HF146" s="700">
        <v>0</v>
      </c>
      <c r="HG146" s="700" t="s">
        <v>783</v>
      </c>
      <c r="HH146" s="700">
        <v>0</v>
      </c>
      <c r="HI146" s="700">
        <v>1</v>
      </c>
      <c r="HJ146" s="700">
        <v>45</v>
      </c>
      <c r="HK146" s="700" t="s">
        <v>784</v>
      </c>
      <c r="HL146" s="700" t="s">
        <v>785</v>
      </c>
      <c r="HM146" s="700" t="s">
        <v>783</v>
      </c>
      <c r="HN146" s="700" t="s">
        <v>783</v>
      </c>
      <c r="HO146" s="700" t="s">
        <v>783</v>
      </c>
      <c r="HP146" s="700" t="s">
        <v>783</v>
      </c>
      <c r="HQ146" s="700" t="s">
        <v>783</v>
      </c>
      <c r="HR146" s="700">
        <v>3978995</v>
      </c>
      <c r="HS146" s="700" t="s">
        <v>783</v>
      </c>
      <c r="HT146" s="700" t="s">
        <v>786</v>
      </c>
      <c r="HU146" s="700" t="s">
        <v>787</v>
      </c>
      <c r="HV146" s="700">
        <v>4</v>
      </c>
      <c r="HW146" s="700">
        <v>2016</v>
      </c>
      <c r="HX146" s="700">
        <v>63</v>
      </c>
      <c r="HY146" s="700">
        <v>0</v>
      </c>
      <c r="HZ146" s="700">
        <v>3907</v>
      </c>
      <c r="IA146" s="701">
        <v>42227.682129629633</v>
      </c>
      <c r="IB146" s="700" t="s">
        <v>788</v>
      </c>
      <c r="IC146" s="700">
        <v>3974517</v>
      </c>
      <c r="ID146" s="700">
        <v>2014</v>
      </c>
      <c r="IE146" s="700">
        <v>1712</v>
      </c>
      <c r="IF146" s="700" t="s">
        <v>783</v>
      </c>
      <c r="IG146" s="700" t="s">
        <v>783</v>
      </c>
      <c r="IH146" s="700" t="s">
        <v>783</v>
      </c>
      <c r="II146" s="700" t="s">
        <v>783</v>
      </c>
      <c r="IJ146" s="700" t="s">
        <v>783</v>
      </c>
      <c r="IK146" s="700" t="s">
        <v>783</v>
      </c>
      <c r="IL146" s="700" t="s">
        <v>783</v>
      </c>
      <c r="IM146" s="700" t="s">
        <v>783</v>
      </c>
      <c r="IN146" s="700" t="s">
        <v>783</v>
      </c>
      <c r="IO146" s="700">
        <v>1649</v>
      </c>
      <c r="IP146" s="701">
        <v>37477.354571759257</v>
      </c>
      <c r="IQ146" s="700">
        <v>18</v>
      </c>
      <c r="IR146" s="700" t="s">
        <v>793</v>
      </c>
      <c r="IS146" s="700">
        <v>1</v>
      </c>
      <c r="IT146" s="702">
        <v>41275</v>
      </c>
      <c r="IU146" s="700" t="s">
        <v>783</v>
      </c>
      <c r="IV146" s="700" t="s">
        <v>783</v>
      </c>
      <c r="IW146" s="700" t="s">
        <v>783</v>
      </c>
      <c r="IX146" s="700" t="s">
        <v>781</v>
      </c>
      <c r="IY146" s="700">
        <v>45</v>
      </c>
      <c r="IZ146" s="700" t="s">
        <v>789</v>
      </c>
      <c r="JA146" s="700" t="s">
        <v>783</v>
      </c>
      <c r="JB146" s="700" t="s">
        <v>783</v>
      </c>
      <c r="JC146" s="700" t="s">
        <v>783</v>
      </c>
      <c r="JD146" s="700">
        <v>329459</v>
      </c>
      <c r="JE146" s="700" t="s">
        <v>783</v>
      </c>
      <c r="JF146" s="700" t="s">
        <v>783</v>
      </c>
      <c r="JG146" s="700" t="s">
        <v>804</v>
      </c>
      <c r="JH146" s="700">
        <v>30</v>
      </c>
      <c r="JI146" s="700" t="s">
        <v>783</v>
      </c>
      <c r="JJ146" s="700" t="s">
        <v>783</v>
      </c>
      <c r="JK146" s="700" t="s">
        <v>783</v>
      </c>
      <c r="JL146" s="700" t="s">
        <v>790</v>
      </c>
      <c r="JM146" s="700">
        <v>4</v>
      </c>
      <c r="JN146" s="700">
        <v>1</v>
      </c>
      <c r="JO146" s="700" t="s">
        <v>783</v>
      </c>
      <c r="JP146" s="700" t="s">
        <v>783</v>
      </c>
      <c r="JQ146" s="700" t="s">
        <v>783</v>
      </c>
      <c r="JR146" s="700" t="s">
        <v>783</v>
      </c>
      <c r="JS146" s="700" t="s">
        <v>783</v>
      </c>
      <c r="JT146" s="700" t="s">
        <v>783</v>
      </c>
      <c r="JU146" s="700" t="s">
        <v>927</v>
      </c>
      <c r="JV146" s="703">
        <v>3925.6215010000001</v>
      </c>
      <c r="JW146">
        <f>JV146</f>
        <v>3925.6215010000001</v>
      </c>
      <c r="JX146" s="225">
        <v>0.74348892064393945</v>
      </c>
      <c r="KA146" s="836"/>
    </row>
    <row r="147" spans="1:287" ht="15">
      <c r="B147" s="111">
        <v>4</v>
      </c>
      <c r="C147" s="115" t="s">
        <v>175</v>
      </c>
      <c r="F147" s="238"/>
      <c r="G147" s="1206"/>
      <c r="H147" s="1207"/>
      <c r="I147" s="224"/>
      <c r="J147" s="911"/>
      <c r="K147" s="911"/>
      <c r="L147" s="911"/>
      <c r="M147" s="224"/>
      <c r="N147" s="224"/>
      <c r="O147" s="224"/>
      <c r="P147" s="224"/>
      <c r="Q147" s="224"/>
      <c r="R147"/>
      <c r="S147"/>
      <c r="T147"/>
      <c r="U147" s="306"/>
      <c r="V147" s="306"/>
      <c r="W147" s="542"/>
      <c r="X147" s="1282" t="s">
        <v>150</v>
      </c>
      <c r="Y147" s="1279">
        <v>40000</v>
      </c>
      <c r="Z147" s="1279">
        <v>84000</v>
      </c>
      <c r="AA147" s="1279">
        <v>216000</v>
      </c>
      <c r="AB147" s="837"/>
      <c r="AC147" s="837"/>
      <c r="AD147" s="565"/>
      <c r="AE147" s="521"/>
      <c r="AF147" s="837"/>
      <c r="AG147" s="837"/>
      <c r="AH147" s="565"/>
      <c r="AI147" s="837"/>
      <c r="AJ147" s="837"/>
      <c r="AK147" s="244"/>
      <c r="AL147" s="244"/>
      <c r="AM147" s="837"/>
      <c r="AN147" s="565"/>
      <c r="AO147" s="837"/>
      <c r="AP147" s="565"/>
      <c r="AQ147" s="837"/>
      <c r="AR147" s="565"/>
      <c r="AS147" s="837"/>
      <c r="AT147" s="565"/>
      <c r="AU147" s="837"/>
      <c r="AV147" s="565"/>
      <c r="AW147" s="837"/>
      <c r="AX147" s="565"/>
      <c r="AY147" s="837"/>
      <c r="AZ147" s="565"/>
      <c r="BA147" s="837"/>
      <c r="BB147" s="565"/>
      <c r="BC147" s="837"/>
      <c r="BD147" s="565"/>
      <c r="BE147" s="837"/>
      <c r="BF147" s="565"/>
      <c r="BG147" s="837"/>
      <c r="BH147" s="565"/>
      <c r="BI147" s="837"/>
      <c r="BJ147" s="565"/>
      <c r="BK147" s="837"/>
      <c r="BL147" s="565"/>
      <c r="BM147" s="837"/>
      <c r="BN147" s="565"/>
      <c r="BO147" s="837"/>
      <c r="BP147" s="565"/>
      <c r="BQ147" s="100"/>
      <c r="BR147" s="100"/>
      <c r="BS147" s="100"/>
      <c r="BT147" s="100"/>
      <c r="BU147" s="100"/>
      <c r="BV147" s="100"/>
      <c r="BW147" s="100"/>
      <c r="BX147" s="100"/>
      <c r="BY147" s="100"/>
      <c r="BZ147" s="100"/>
      <c r="CA147" s="100"/>
      <c r="CB147" s="100"/>
      <c r="CC147" s="100"/>
      <c r="CD147" s="100"/>
      <c r="CE147" s="100"/>
      <c r="CF147" s="100"/>
      <c r="CG147" s="100"/>
      <c r="CH147" s="100"/>
      <c r="CI147" s="100"/>
      <c r="CJ147" s="100"/>
      <c r="CK147" s="100"/>
      <c r="CL147" s="100"/>
      <c r="CM147" s="100"/>
      <c r="CN147" s="100"/>
      <c r="CO147" s="100"/>
      <c r="CP147" s="100"/>
      <c r="CQ147" s="100"/>
      <c r="CR147" s="100"/>
      <c r="CS147" s="100"/>
      <c r="CT147" s="100"/>
      <c r="CU147" s="100"/>
      <c r="CV147" s="100"/>
      <c r="CW147" s="100"/>
      <c r="CX147" s="100"/>
      <c r="CY147" s="100"/>
      <c r="CZ147" s="100"/>
      <c r="DA147" s="100"/>
      <c r="DB147" s="100"/>
      <c r="DC147" s="100"/>
      <c r="DD147" s="100"/>
      <c r="DE147" s="100"/>
      <c r="DF147" s="100"/>
      <c r="DG147" s="100"/>
      <c r="DH147" s="100"/>
      <c r="DI147" s="100"/>
      <c r="DJ147" s="100"/>
      <c r="DK147" s="100"/>
      <c r="DL147" s="100"/>
      <c r="DM147" s="100"/>
      <c r="DN147" s="100"/>
      <c r="DO147" s="100"/>
      <c r="DP147" s="100"/>
      <c r="DQ147" s="100"/>
      <c r="DR147" s="100"/>
      <c r="DS147" s="100"/>
      <c r="DT147" s="100"/>
      <c r="DU147" s="100"/>
      <c r="DV147" s="100"/>
      <c r="DW147" s="100"/>
      <c r="DX147" s="100"/>
      <c r="DY147" s="100"/>
      <c r="DZ147" s="100"/>
      <c r="EA147" s="100"/>
      <c r="EB147" s="100"/>
      <c r="EC147" s="100"/>
      <c r="ED147" s="100"/>
      <c r="EE147" s="100"/>
      <c r="EF147" s="100"/>
      <c r="EG147" s="100"/>
      <c r="EH147" s="100"/>
      <c r="EI147" s="100"/>
      <c r="EJ147" s="100"/>
      <c r="EK147" s="100"/>
      <c r="EL147" s="100"/>
      <c r="EM147" s="100"/>
      <c r="EN147" s="100"/>
      <c r="EO147" s="100"/>
      <c r="EP147" s="100"/>
      <c r="EQ147" s="100"/>
      <c r="ER147" s="100"/>
      <c r="ES147" s="100"/>
      <c r="ET147" s="100"/>
      <c r="EU147" s="100"/>
      <c r="EV147" s="100"/>
      <c r="EW147" s="100"/>
      <c r="EX147" s="100"/>
      <c r="EY147" s="100"/>
      <c r="EZ147" s="100"/>
      <c r="FA147" s="100"/>
      <c r="FB147" s="100"/>
      <c r="FC147" s="100"/>
      <c r="FD147" s="100"/>
      <c r="FE147" s="100"/>
      <c r="FF147" s="100"/>
      <c r="FG147" s="100"/>
      <c r="FH147" s="100"/>
      <c r="FI147" s="100"/>
      <c r="FJ147" s="100"/>
      <c r="FK147" s="100"/>
      <c r="FL147" s="100"/>
      <c r="FM147" s="100"/>
      <c r="FN147" s="100"/>
      <c r="FO147" s="100"/>
      <c r="FP147" s="100"/>
      <c r="FQ147" s="100"/>
      <c r="FR147" s="100"/>
      <c r="FS147" s="100"/>
      <c r="FT147" s="100"/>
      <c r="FU147" s="100"/>
      <c r="FV147" s="100"/>
      <c r="FW147" s="100"/>
      <c r="FX147" s="694" t="s">
        <v>325</v>
      </c>
      <c r="FY147" s="695">
        <v>99</v>
      </c>
      <c r="FZ147" s="695">
        <v>30289585</v>
      </c>
      <c r="GA147" s="695">
        <v>55</v>
      </c>
      <c r="GB147" s="695" t="s">
        <v>798</v>
      </c>
      <c r="GC147" s="695">
        <v>18</v>
      </c>
      <c r="GD147" s="695">
        <v>1970</v>
      </c>
      <c r="GE147" s="695">
        <v>1</v>
      </c>
      <c r="GF147" s="695" t="s">
        <v>780</v>
      </c>
      <c r="GG147" s="695">
        <v>2</v>
      </c>
      <c r="GH147" s="695">
        <v>1</v>
      </c>
      <c r="GI147" s="695" t="s">
        <v>780</v>
      </c>
      <c r="GJ147" s="695">
        <v>2</v>
      </c>
      <c r="GK147" s="695" t="s">
        <v>781</v>
      </c>
      <c r="GL147" s="695" t="s">
        <v>782</v>
      </c>
      <c r="GM147" s="695">
        <v>66</v>
      </c>
      <c r="GN147" s="695" t="s">
        <v>783</v>
      </c>
      <c r="GO147" s="695">
        <v>0</v>
      </c>
      <c r="GP147" s="695">
        <v>0</v>
      </c>
      <c r="GQ147" s="695">
        <v>4</v>
      </c>
      <c r="GR147" s="695">
        <v>2</v>
      </c>
      <c r="GS147" s="695">
        <v>2</v>
      </c>
      <c r="GT147" s="695" t="s">
        <v>783</v>
      </c>
      <c r="GU147" s="695" t="s">
        <v>783</v>
      </c>
      <c r="GV147" s="695" t="s">
        <v>783</v>
      </c>
      <c r="GW147" s="695" t="s">
        <v>783</v>
      </c>
      <c r="GX147" s="695" t="s">
        <v>783</v>
      </c>
      <c r="GY147" s="695">
        <v>1649</v>
      </c>
      <c r="GZ147" s="695">
        <v>1.63</v>
      </c>
      <c r="HA147" s="695">
        <v>5</v>
      </c>
      <c r="HB147" s="695" t="s">
        <v>783</v>
      </c>
      <c r="HC147" s="695" t="s">
        <v>782</v>
      </c>
      <c r="HD147" s="695">
        <v>350</v>
      </c>
      <c r="HE147" s="695" t="s">
        <v>783</v>
      </c>
      <c r="HF147" s="695">
        <v>0</v>
      </c>
      <c r="HG147" s="695" t="s">
        <v>783</v>
      </c>
      <c r="HH147" s="695">
        <v>0</v>
      </c>
      <c r="HI147" s="695">
        <v>1</v>
      </c>
      <c r="HJ147" s="695">
        <v>45</v>
      </c>
      <c r="HK147" s="695" t="s">
        <v>784</v>
      </c>
      <c r="HL147" s="695" t="s">
        <v>785</v>
      </c>
      <c r="HM147" s="695" t="s">
        <v>783</v>
      </c>
      <c r="HN147" s="695" t="s">
        <v>783</v>
      </c>
      <c r="HO147" s="695" t="s">
        <v>783</v>
      </c>
      <c r="HP147" s="695" t="s">
        <v>783</v>
      </c>
      <c r="HQ147" s="695" t="s">
        <v>783</v>
      </c>
      <c r="HR147" s="695">
        <v>3980778</v>
      </c>
      <c r="HS147" s="695" t="s">
        <v>783</v>
      </c>
      <c r="HT147" s="695" t="s">
        <v>786</v>
      </c>
      <c r="HU147" s="695" t="s">
        <v>787</v>
      </c>
      <c r="HV147" s="695">
        <v>4</v>
      </c>
      <c r="HW147" s="695">
        <v>2014</v>
      </c>
      <c r="HX147" s="695">
        <v>63</v>
      </c>
      <c r="HY147" s="695">
        <v>0</v>
      </c>
      <c r="HZ147" s="695">
        <v>8606</v>
      </c>
      <c r="IA147" s="696">
        <v>41697.500081018516</v>
      </c>
      <c r="IB147" s="695" t="s">
        <v>788</v>
      </c>
      <c r="IC147" s="695">
        <v>3976300</v>
      </c>
      <c r="ID147" s="695">
        <v>2014</v>
      </c>
      <c r="IE147" s="695">
        <v>1712</v>
      </c>
      <c r="IF147" s="695" t="s">
        <v>783</v>
      </c>
      <c r="IG147" s="695" t="s">
        <v>783</v>
      </c>
      <c r="IH147" s="695" t="s">
        <v>783</v>
      </c>
      <c r="II147" s="695" t="s">
        <v>783</v>
      </c>
      <c r="IJ147" s="695" t="s">
        <v>783</v>
      </c>
      <c r="IK147" s="695" t="s">
        <v>783</v>
      </c>
      <c r="IL147" s="695" t="s">
        <v>783</v>
      </c>
      <c r="IM147" s="695" t="s">
        <v>783</v>
      </c>
      <c r="IN147" s="695" t="s">
        <v>783</v>
      </c>
      <c r="IO147" s="695">
        <v>1649</v>
      </c>
      <c r="IP147" s="696">
        <v>37477.354571759257</v>
      </c>
      <c r="IQ147" s="695">
        <v>2</v>
      </c>
      <c r="IR147" s="695" t="s">
        <v>793</v>
      </c>
      <c r="IS147" s="695">
        <v>2</v>
      </c>
      <c r="IT147" s="697">
        <v>41275</v>
      </c>
      <c r="IU147" s="695" t="s">
        <v>783</v>
      </c>
      <c r="IV147" s="695" t="s">
        <v>783</v>
      </c>
      <c r="IW147" s="695" t="s">
        <v>783</v>
      </c>
      <c r="IX147" s="695" t="s">
        <v>781</v>
      </c>
      <c r="IY147" s="695">
        <v>45</v>
      </c>
      <c r="IZ147" s="695" t="s">
        <v>789</v>
      </c>
      <c r="JA147" s="695" t="s">
        <v>783</v>
      </c>
      <c r="JB147" s="695" t="s">
        <v>783</v>
      </c>
      <c r="JC147" s="695" t="s">
        <v>783</v>
      </c>
      <c r="JD147" s="695">
        <v>329460</v>
      </c>
      <c r="JE147" s="695" t="s">
        <v>783</v>
      </c>
      <c r="JF147" s="695" t="s">
        <v>783</v>
      </c>
      <c r="JG147" s="695" t="s">
        <v>802</v>
      </c>
      <c r="JH147" s="695">
        <v>55</v>
      </c>
      <c r="JI147" s="695" t="s">
        <v>783</v>
      </c>
      <c r="JJ147" s="695" t="s">
        <v>783</v>
      </c>
      <c r="JK147" s="695" t="s">
        <v>783</v>
      </c>
      <c r="JL147" s="695" t="s">
        <v>790</v>
      </c>
      <c r="JM147" s="695">
        <v>4</v>
      </c>
      <c r="JN147" s="695">
        <v>3</v>
      </c>
      <c r="JO147" s="695" t="s">
        <v>783</v>
      </c>
      <c r="JP147" s="695">
        <v>10711928</v>
      </c>
      <c r="JQ147" s="695">
        <v>2011</v>
      </c>
      <c r="JR147" s="695">
        <v>3</v>
      </c>
      <c r="JS147" s="695" t="s">
        <v>783</v>
      </c>
      <c r="JT147" s="695" t="s">
        <v>783</v>
      </c>
      <c r="JU147" s="695" t="s">
        <v>928</v>
      </c>
      <c r="JV147" s="698">
        <v>8541.4476649999997</v>
      </c>
      <c r="JX147" s="225"/>
    </row>
    <row r="148" spans="1:287" ht="15">
      <c r="B148" s="1161"/>
      <c r="C148" s="908" t="s">
        <v>1011</v>
      </c>
      <c r="F148" s="393"/>
      <c r="G148" s="393"/>
      <c r="H148" s="393"/>
      <c r="I148" s="912"/>
      <c r="J148" s="911"/>
      <c r="K148" s="911"/>
      <c r="L148" s="911"/>
      <c r="M148" s="224"/>
      <c r="N148" s="224"/>
      <c r="O148" s="224"/>
      <c r="P148" s="224"/>
      <c r="Q148" s="224"/>
      <c r="R148"/>
      <c r="S148"/>
      <c r="T148"/>
      <c r="X148" s="1283"/>
      <c r="Y148" s="838"/>
      <c r="Z148" s="838"/>
      <c r="AA148" s="838"/>
      <c r="AB148" s="837"/>
      <c r="AK148" s="393"/>
      <c r="AL148" s="393"/>
      <c r="CB148" s="100"/>
      <c r="FX148" s="634" t="s">
        <v>325</v>
      </c>
      <c r="FY148" s="635">
        <v>305</v>
      </c>
      <c r="FZ148" s="635">
        <v>30289583</v>
      </c>
      <c r="GA148" s="635">
        <v>55</v>
      </c>
      <c r="GB148" s="635" t="s">
        <v>798</v>
      </c>
      <c r="GC148" s="635">
        <v>20</v>
      </c>
      <c r="GD148" s="635">
        <v>1998</v>
      </c>
      <c r="GE148" s="635">
        <v>1</v>
      </c>
      <c r="GF148" s="635" t="s">
        <v>780</v>
      </c>
      <c r="GG148" s="635">
        <v>2</v>
      </c>
      <c r="GH148" s="635">
        <v>1</v>
      </c>
      <c r="GI148" s="635" t="s">
        <v>780</v>
      </c>
      <c r="GJ148" s="635">
        <v>2</v>
      </c>
      <c r="GK148" s="635" t="s">
        <v>781</v>
      </c>
      <c r="GL148" s="635" t="s">
        <v>782</v>
      </c>
      <c r="GM148" s="635">
        <v>66</v>
      </c>
      <c r="GN148" s="635" t="s">
        <v>783</v>
      </c>
      <c r="GO148" s="635">
        <v>0</v>
      </c>
      <c r="GP148" s="635">
        <v>0</v>
      </c>
      <c r="GQ148" s="635">
        <v>4</v>
      </c>
      <c r="GR148" s="635">
        <v>2</v>
      </c>
      <c r="GS148" s="635">
        <v>7</v>
      </c>
      <c r="GT148" s="635" t="s">
        <v>783</v>
      </c>
      <c r="GU148" s="635" t="s">
        <v>783</v>
      </c>
      <c r="GV148" s="635" t="s">
        <v>783</v>
      </c>
      <c r="GW148" s="635" t="s">
        <v>783</v>
      </c>
      <c r="GX148" s="635" t="s">
        <v>783</v>
      </c>
      <c r="GY148" s="635">
        <v>1649</v>
      </c>
      <c r="GZ148" s="635">
        <v>1</v>
      </c>
      <c r="HA148" s="635">
        <v>5</v>
      </c>
      <c r="HB148" s="635" t="s">
        <v>783</v>
      </c>
      <c r="HC148" s="635" t="s">
        <v>782</v>
      </c>
      <c r="HD148" s="635">
        <v>350</v>
      </c>
      <c r="HE148" s="635" t="s">
        <v>783</v>
      </c>
      <c r="HF148" s="635">
        <v>0</v>
      </c>
      <c r="HG148" s="635" t="s">
        <v>783</v>
      </c>
      <c r="HH148" s="635">
        <v>0</v>
      </c>
      <c r="HI148" s="635">
        <v>1</v>
      </c>
      <c r="HJ148" s="635">
        <v>45</v>
      </c>
      <c r="HK148" s="635" t="s">
        <v>784</v>
      </c>
      <c r="HL148" s="635" t="s">
        <v>785</v>
      </c>
      <c r="HM148" s="635" t="s">
        <v>783</v>
      </c>
      <c r="HN148" s="635" t="s">
        <v>783</v>
      </c>
      <c r="HO148" s="635" t="s">
        <v>783</v>
      </c>
      <c r="HP148" s="635" t="s">
        <v>783</v>
      </c>
      <c r="HQ148" s="635" t="s">
        <v>783</v>
      </c>
      <c r="HR148" s="635">
        <v>3980777</v>
      </c>
      <c r="HS148" s="635" t="s">
        <v>783</v>
      </c>
      <c r="HT148" s="635" t="s">
        <v>786</v>
      </c>
      <c r="HU148" s="635" t="s">
        <v>787</v>
      </c>
      <c r="HV148" s="635">
        <v>4</v>
      </c>
      <c r="HW148" s="635">
        <v>2014</v>
      </c>
      <c r="HX148" s="635">
        <v>63</v>
      </c>
      <c r="HY148" s="635">
        <v>0</v>
      </c>
      <c r="HZ148" s="635">
        <v>5280</v>
      </c>
      <c r="IA148" s="636">
        <v>41697.500081018516</v>
      </c>
      <c r="IB148" s="635" t="s">
        <v>788</v>
      </c>
      <c r="IC148" s="635">
        <v>3976299</v>
      </c>
      <c r="ID148" s="635">
        <v>2014</v>
      </c>
      <c r="IE148" s="635">
        <v>1712</v>
      </c>
      <c r="IF148" s="635" t="s">
        <v>783</v>
      </c>
      <c r="IG148" s="635" t="s">
        <v>783</v>
      </c>
      <c r="IH148" s="635" t="s">
        <v>783</v>
      </c>
      <c r="II148" s="635" t="s">
        <v>783</v>
      </c>
      <c r="IJ148" s="635" t="s">
        <v>783</v>
      </c>
      <c r="IK148" s="635" t="s">
        <v>783</v>
      </c>
      <c r="IL148" s="635" t="s">
        <v>783</v>
      </c>
      <c r="IM148" s="635" t="s">
        <v>783</v>
      </c>
      <c r="IN148" s="635" t="s">
        <v>783</v>
      </c>
      <c r="IO148" s="635">
        <v>1649</v>
      </c>
      <c r="IP148" s="636">
        <v>37477.354571759257</v>
      </c>
      <c r="IQ148" s="635">
        <v>2</v>
      </c>
      <c r="IR148" s="635" t="s">
        <v>793</v>
      </c>
      <c r="IS148" s="635">
        <v>7</v>
      </c>
      <c r="IT148" s="637">
        <v>41275</v>
      </c>
      <c r="IU148" s="635" t="s">
        <v>783</v>
      </c>
      <c r="IV148" s="635" t="s">
        <v>783</v>
      </c>
      <c r="IW148" s="635" t="s">
        <v>783</v>
      </c>
      <c r="IX148" s="635" t="s">
        <v>781</v>
      </c>
      <c r="IY148" s="635">
        <v>45</v>
      </c>
      <c r="IZ148" s="635" t="s">
        <v>789</v>
      </c>
      <c r="JA148" s="635" t="s">
        <v>783</v>
      </c>
      <c r="JB148" s="635" t="s">
        <v>783</v>
      </c>
      <c r="JC148" s="635" t="s">
        <v>783</v>
      </c>
      <c r="JD148" s="635">
        <v>329460</v>
      </c>
      <c r="JE148" s="635" t="s">
        <v>783</v>
      </c>
      <c r="JF148" s="635" t="s">
        <v>783</v>
      </c>
      <c r="JG148" s="635" t="s">
        <v>799</v>
      </c>
      <c r="JH148" s="635">
        <v>55</v>
      </c>
      <c r="JI148" s="635" t="s">
        <v>783</v>
      </c>
      <c r="JJ148" s="635" t="s">
        <v>783</v>
      </c>
      <c r="JK148" s="635" t="s">
        <v>783</v>
      </c>
      <c r="JL148" s="635" t="s">
        <v>790</v>
      </c>
      <c r="JM148" s="635">
        <v>4</v>
      </c>
      <c r="JN148" s="635">
        <v>3</v>
      </c>
      <c r="JO148" s="635" t="s">
        <v>783</v>
      </c>
      <c r="JP148" s="635">
        <v>10711928</v>
      </c>
      <c r="JQ148" s="635">
        <v>2011</v>
      </c>
      <c r="JR148" s="635">
        <v>3</v>
      </c>
      <c r="JS148" s="635" t="s">
        <v>783</v>
      </c>
      <c r="JT148" s="635" t="s">
        <v>783</v>
      </c>
      <c r="JU148" s="635" t="s">
        <v>929</v>
      </c>
      <c r="JV148" s="638">
        <v>5232.0604789999998</v>
      </c>
      <c r="JX148" s="225"/>
      <c r="KA148" s="836"/>
    </row>
    <row r="149" spans="1:287" s="224" customFormat="1" ht="15">
      <c r="A149" s="911"/>
      <c r="B149" s="911"/>
      <c r="C149" s="1099" t="s">
        <v>1012</v>
      </c>
      <c r="D149" s="1196"/>
      <c r="E149" s="1196"/>
      <c r="F149" s="1195"/>
      <c r="G149" s="1195"/>
      <c r="H149" s="1195"/>
      <c r="I149"/>
      <c r="J149"/>
      <c r="K149"/>
      <c r="L149"/>
      <c r="M149"/>
      <c r="N149"/>
      <c r="O149"/>
      <c r="P149"/>
      <c r="Q149"/>
      <c r="R149"/>
      <c r="S149"/>
      <c r="T149"/>
      <c r="U149" s="914"/>
      <c r="V149" s="914"/>
      <c r="W149" s="911"/>
      <c r="X149" s="1283"/>
      <c r="Y149" s="1287" t="s">
        <v>650</v>
      </c>
      <c r="Z149" s="1287"/>
      <c r="AA149" s="838"/>
      <c r="AB149" s="837"/>
      <c r="AC149" s="911"/>
      <c r="AD149" s="917"/>
      <c r="AE149" s="916"/>
      <c r="AF149" s="911"/>
      <c r="AG149" s="911"/>
      <c r="AH149" s="917"/>
      <c r="AI149" s="911"/>
      <c r="AJ149" s="911"/>
      <c r="AK149" s="911"/>
      <c r="AL149" s="911"/>
      <c r="AM149" s="911"/>
      <c r="AN149" s="917"/>
      <c r="AO149" s="911"/>
      <c r="AP149" s="917"/>
      <c r="AQ149" s="911"/>
      <c r="AR149" s="917"/>
      <c r="AS149" s="911"/>
      <c r="AT149" s="917"/>
      <c r="AU149" s="911"/>
      <c r="AV149" s="917"/>
      <c r="AW149" s="911"/>
      <c r="AX149" s="917"/>
      <c r="AY149" s="911"/>
      <c r="AZ149" s="917"/>
      <c r="BA149" s="911"/>
      <c r="BB149" s="917"/>
      <c r="BC149" s="911"/>
      <c r="BD149" s="917"/>
      <c r="BE149" s="911"/>
      <c r="BF149" s="917"/>
      <c r="BG149" s="911"/>
      <c r="BH149" s="917"/>
      <c r="BI149" s="911"/>
      <c r="BJ149" s="917"/>
      <c r="BK149" s="911"/>
      <c r="BL149" s="917"/>
      <c r="BM149" s="911"/>
      <c r="BN149" s="917"/>
      <c r="BO149" s="911"/>
      <c r="BP149" s="917"/>
      <c r="CB149" s="112"/>
      <c r="FX149" s="918" t="s">
        <v>325</v>
      </c>
      <c r="FY149" s="919">
        <v>49</v>
      </c>
      <c r="FZ149" s="919">
        <v>30289582</v>
      </c>
      <c r="GA149" s="919">
        <v>70</v>
      </c>
      <c r="GB149" s="919" t="s">
        <v>830</v>
      </c>
      <c r="GC149" s="919">
        <v>38</v>
      </c>
      <c r="GD149" s="919">
        <v>2007</v>
      </c>
      <c r="GE149" s="919">
        <v>0</v>
      </c>
      <c r="GF149" s="919" t="s">
        <v>792</v>
      </c>
      <c r="GG149" s="919">
        <v>0</v>
      </c>
      <c r="GH149" s="919">
        <v>0</v>
      </c>
      <c r="GI149" s="919" t="s">
        <v>792</v>
      </c>
      <c r="GJ149" s="919">
        <v>0</v>
      </c>
      <c r="GK149" s="919" t="s">
        <v>781</v>
      </c>
      <c r="GL149" s="919" t="s">
        <v>782</v>
      </c>
      <c r="GM149" s="919">
        <v>90</v>
      </c>
      <c r="GN149" s="919" t="s">
        <v>783</v>
      </c>
      <c r="GO149" s="919">
        <v>0</v>
      </c>
      <c r="GP149" s="919">
        <v>0</v>
      </c>
      <c r="GQ149" s="919">
        <v>4</v>
      </c>
      <c r="GR149" s="919">
        <v>2</v>
      </c>
      <c r="GS149" s="919">
        <v>7</v>
      </c>
      <c r="GT149" s="919" t="s">
        <v>783</v>
      </c>
      <c r="GU149" s="919" t="s">
        <v>783</v>
      </c>
      <c r="GV149" s="919" t="s">
        <v>783</v>
      </c>
      <c r="GW149" s="919" t="s">
        <v>783</v>
      </c>
      <c r="GX149" s="919" t="s">
        <v>783</v>
      </c>
      <c r="GY149" s="919">
        <v>1649</v>
      </c>
      <c r="GZ149" s="919">
        <v>0.04</v>
      </c>
      <c r="HA149" s="919">
        <v>5</v>
      </c>
      <c r="HB149" s="919" t="s">
        <v>783</v>
      </c>
      <c r="HC149" s="919" t="s">
        <v>782</v>
      </c>
      <c r="HD149" s="919">
        <v>350</v>
      </c>
      <c r="HE149" s="919" t="s">
        <v>783</v>
      </c>
      <c r="HF149" s="919">
        <v>0</v>
      </c>
      <c r="HG149" s="919" t="s">
        <v>783</v>
      </c>
      <c r="HH149" s="919">
        <v>0</v>
      </c>
      <c r="HI149" s="919">
        <v>1</v>
      </c>
      <c r="HJ149" s="919">
        <v>45</v>
      </c>
      <c r="HK149" s="919" t="s">
        <v>784</v>
      </c>
      <c r="HL149" s="919" t="s">
        <v>785</v>
      </c>
      <c r="HM149" s="919" t="s">
        <v>783</v>
      </c>
      <c r="HN149" s="919" t="s">
        <v>783</v>
      </c>
      <c r="HO149" s="919" t="s">
        <v>783</v>
      </c>
      <c r="HP149" s="919" t="s">
        <v>783</v>
      </c>
      <c r="HQ149" s="919" t="s">
        <v>783</v>
      </c>
      <c r="HR149" s="919">
        <v>3980777</v>
      </c>
      <c r="HS149" s="919" t="s">
        <v>783</v>
      </c>
      <c r="HT149" s="919" t="s">
        <v>786</v>
      </c>
      <c r="HU149" s="919" t="s">
        <v>787</v>
      </c>
      <c r="HV149" s="919">
        <v>4</v>
      </c>
      <c r="HW149" s="919">
        <v>2014</v>
      </c>
      <c r="HX149" s="919">
        <v>63</v>
      </c>
      <c r="HY149" s="919">
        <v>5280</v>
      </c>
      <c r="HZ149" s="919">
        <v>5491</v>
      </c>
      <c r="IA149" s="920">
        <v>41697.500081018516</v>
      </c>
      <c r="IB149" s="919" t="s">
        <v>788</v>
      </c>
      <c r="IC149" s="919">
        <v>3976299</v>
      </c>
      <c r="ID149" s="919">
        <v>2014</v>
      </c>
      <c r="IE149" s="919">
        <v>1712</v>
      </c>
      <c r="IF149" s="919" t="s">
        <v>783</v>
      </c>
      <c r="IG149" s="919" t="s">
        <v>783</v>
      </c>
      <c r="IH149" s="919" t="s">
        <v>783</v>
      </c>
      <c r="II149" s="919" t="s">
        <v>783</v>
      </c>
      <c r="IJ149" s="919" t="s">
        <v>783</v>
      </c>
      <c r="IK149" s="919" t="s">
        <v>783</v>
      </c>
      <c r="IL149" s="919" t="s">
        <v>783</v>
      </c>
      <c r="IM149" s="919" t="s">
        <v>783</v>
      </c>
      <c r="IN149" s="919" t="s">
        <v>783</v>
      </c>
      <c r="IO149" s="919">
        <v>1649</v>
      </c>
      <c r="IP149" s="920">
        <v>37477.354571759257</v>
      </c>
      <c r="IQ149" s="919">
        <v>2</v>
      </c>
      <c r="IR149" s="919" t="s">
        <v>793</v>
      </c>
      <c r="IS149" s="919">
        <v>7</v>
      </c>
      <c r="IT149" s="921">
        <v>41275</v>
      </c>
      <c r="IU149" s="919" t="s">
        <v>783</v>
      </c>
      <c r="IV149" s="919" t="s">
        <v>783</v>
      </c>
      <c r="IW149" s="919" t="s">
        <v>783</v>
      </c>
      <c r="IX149" s="919" t="s">
        <v>781</v>
      </c>
      <c r="IY149" s="919">
        <v>45</v>
      </c>
      <c r="IZ149" s="919" t="s">
        <v>789</v>
      </c>
      <c r="JA149" s="919" t="s">
        <v>783</v>
      </c>
      <c r="JB149" s="919" t="s">
        <v>783</v>
      </c>
      <c r="JC149" s="919" t="s">
        <v>783</v>
      </c>
      <c r="JD149" s="919">
        <v>329460</v>
      </c>
      <c r="JE149" s="919" t="s">
        <v>783</v>
      </c>
      <c r="JF149" s="919" t="s">
        <v>783</v>
      </c>
      <c r="JG149" s="919" t="s">
        <v>799</v>
      </c>
      <c r="JH149" s="919">
        <v>70</v>
      </c>
      <c r="JI149" s="919" t="s">
        <v>783</v>
      </c>
      <c r="JJ149" s="919" t="s">
        <v>783</v>
      </c>
      <c r="JK149" s="919" t="s">
        <v>783</v>
      </c>
      <c r="JL149" s="919" t="s">
        <v>790</v>
      </c>
      <c r="JM149" s="919">
        <v>4</v>
      </c>
      <c r="JN149" s="919">
        <v>4</v>
      </c>
      <c r="JO149" s="919" t="s">
        <v>783</v>
      </c>
      <c r="JP149" s="919">
        <v>10711928</v>
      </c>
      <c r="JQ149" s="919">
        <v>2011</v>
      </c>
      <c r="JR149" s="919">
        <v>3</v>
      </c>
      <c r="JS149" s="919" t="s">
        <v>783</v>
      </c>
      <c r="JT149" s="919" t="s">
        <v>783</v>
      </c>
      <c r="JU149" s="919" t="s">
        <v>930</v>
      </c>
      <c r="JV149" s="922">
        <v>209.084608</v>
      </c>
      <c r="JW149" s="310"/>
      <c r="JX149" s="923"/>
      <c r="KA149" s="911"/>
    </row>
    <row r="150" spans="1:287" s="224" customFormat="1" ht="15">
      <c r="A150" s="911"/>
      <c r="B150" s="911"/>
      <c r="F150" s="911"/>
      <c r="G150" s="911"/>
      <c r="H150" s="911"/>
      <c r="I150" s="912"/>
      <c r="J150" s="911"/>
      <c r="K150" s="911"/>
      <c r="R150"/>
      <c r="S150"/>
      <c r="T150"/>
      <c r="U150" s="914"/>
      <c r="V150" s="914"/>
      <c r="W150" s="911"/>
      <c r="X150" s="1283"/>
      <c r="Y150" s="1288" t="s">
        <v>652</v>
      </c>
      <c r="Z150" s="1288" t="s">
        <v>653</v>
      </c>
      <c r="AA150" s="838"/>
      <c r="AB150" s="837"/>
      <c r="AC150" s="911"/>
      <c r="AD150" s="917"/>
      <c r="AE150" s="916"/>
      <c r="AF150" s="911"/>
      <c r="AG150" s="911"/>
      <c r="AH150" s="917"/>
      <c r="AI150" s="911"/>
      <c r="AJ150" s="911"/>
      <c r="AK150" s="911"/>
      <c r="AL150" s="911"/>
      <c r="AM150" s="911"/>
      <c r="AN150" s="917"/>
      <c r="AO150" s="911"/>
      <c r="AP150" s="917"/>
      <c r="AQ150" s="911"/>
      <c r="AR150" s="917"/>
      <c r="AS150" s="911"/>
      <c r="AT150" s="917"/>
      <c r="AU150" s="911"/>
      <c r="AV150" s="917"/>
      <c r="AW150" s="911"/>
      <c r="AX150" s="917"/>
      <c r="AY150" s="911"/>
      <c r="AZ150" s="917"/>
      <c r="BA150" s="911"/>
      <c r="BB150" s="917"/>
      <c r="BC150" s="911"/>
      <c r="BD150" s="917"/>
      <c r="BE150" s="911"/>
      <c r="BF150" s="917"/>
      <c r="BG150" s="911"/>
      <c r="BH150" s="917"/>
      <c r="BI150" s="911"/>
      <c r="BJ150" s="917"/>
      <c r="BK150" s="911"/>
      <c r="BL150" s="917"/>
      <c r="BM150" s="911"/>
      <c r="BN150" s="917"/>
      <c r="BO150" s="911"/>
      <c r="BP150" s="917"/>
      <c r="CB150" s="1154"/>
      <c r="FX150" s="918"/>
      <c r="FY150" s="919"/>
      <c r="FZ150" s="919"/>
      <c r="GA150" s="919"/>
      <c r="GB150" s="919"/>
      <c r="GC150" s="919"/>
      <c r="GD150" s="919"/>
      <c r="GE150" s="919"/>
      <c r="GF150" s="919"/>
      <c r="GG150" s="919"/>
      <c r="GH150" s="919"/>
      <c r="GI150" s="919"/>
      <c r="GJ150" s="919"/>
      <c r="GK150" s="919"/>
      <c r="GL150" s="919"/>
      <c r="GM150" s="919"/>
      <c r="GN150" s="919"/>
      <c r="GO150" s="919"/>
      <c r="GP150" s="919"/>
      <c r="GQ150" s="919"/>
      <c r="GR150" s="919"/>
      <c r="GS150" s="919"/>
      <c r="GT150" s="919"/>
      <c r="GU150" s="919"/>
      <c r="GV150" s="919"/>
      <c r="GW150" s="919"/>
      <c r="GX150" s="919"/>
      <c r="GY150" s="919"/>
      <c r="GZ150" s="919"/>
      <c r="HA150" s="919"/>
      <c r="HB150" s="919"/>
      <c r="HC150" s="919"/>
      <c r="HD150" s="919"/>
      <c r="HE150" s="919"/>
      <c r="HF150" s="919"/>
      <c r="HG150" s="919"/>
      <c r="HH150" s="919"/>
      <c r="HI150" s="919"/>
      <c r="HJ150" s="919"/>
      <c r="HK150" s="919"/>
      <c r="HL150" s="919"/>
      <c r="HM150" s="919"/>
      <c r="HN150" s="919"/>
      <c r="HO150" s="919"/>
      <c r="HP150" s="919"/>
      <c r="HQ150" s="919"/>
      <c r="HR150" s="919"/>
      <c r="HS150" s="919"/>
      <c r="HT150" s="919"/>
      <c r="HU150" s="919"/>
      <c r="HV150" s="919"/>
      <c r="HW150" s="919"/>
      <c r="HX150" s="919"/>
      <c r="HY150" s="919"/>
      <c r="HZ150" s="919"/>
      <c r="IA150" s="920"/>
      <c r="IB150" s="919"/>
      <c r="IC150" s="919"/>
      <c r="ID150" s="919"/>
      <c r="IE150" s="919"/>
      <c r="IF150" s="919"/>
      <c r="IG150" s="919"/>
      <c r="IH150" s="919"/>
      <c r="II150" s="919"/>
      <c r="IJ150" s="919"/>
      <c r="IK150" s="919"/>
      <c r="IL150" s="919"/>
      <c r="IM150" s="919"/>
      <c r="IN150" s="919"/>
      <c r="IO150" s="919"/>
      <c r="IP150" s="920"/>
      <c r="IQ150" s="919"/>
      <c r="IR150" s="919"/>
      <c r="IS150" s="919"/>
      <c r="IT150" s="921"/>
      <c r="IU150" s="919"/>
      <c r="IV150" s="919"/>
      <c r="IW150" s="919"/>
      <c r="IX150" s="919"/>
      <c r="IY150" s="919"/>
      <c r="IZ150" s="919"/>
      <c r="JA150" s="919"/>
      <c r="JB150" s="919"/>
      <c r="JC150" s="919"/>
      <c r="JD150" s="919"/>
      <c r="JE150" s="919"/>
      <c r="JF150" s="919"/>
      <c r="JG150" s="919"/>
      <c r="JH150" s="919"/>
      <c r="JI150" s="919"/>
      <c r="JJ150" s="919"/>
      <c r="JK150" s="919"/>
      <c r="JL150" s="919"/>
      <c r="JM150" s="919"/>
      <c r="JN150" s="919"/>
      <c r="JO150" s="919"/>
      <c r="JP150" s="919"/>
      <c r="JQ150" s="919"/>
      <c r="JR150" s="919"/>
      <c r="JS150" s="919"/>
      <c r="JT150" s="919"/>
      <c r="JU150" s="919"/>
      <c r="JV150" s="922"/>
      <c r="JW150" s="310"/>
      <c r="JX150" s="923"/>
      <c r="KA150" s="911"/>
    </row>
    <row r="151" spans="1:287" ht="15">
      <c r="W151" s="836"/>
      <c r="X151" s="1282" t="s">
        <v>655</v>
      </c>
      <c r="Y151" s="1280" t="s">
        <v>654</v>
      </c>
      <c r="Z151" s="1281">
        <v>8</v>
      </c>
      <c r="AA151" s="1286" t="s">
        <v>1036</v>
      </c>
      <c r="AB151" s="837"/>
      <c r="FX151" s="634" t="s">
        <v>325</v>
      </c>
      <c r="FY151" s="635">
        <v>59</v>
      </c>
      <c r="FZ151" s="635">
        <v>30289572</v>
      </c>
      <c r="GA151" s="635">
        <v>70</v>
      </c>
      <c r="GB151" s="635" t="s">
        <v>830</v>
      </c>
      <c r="GC151" s="635">
        <v>38</v>
      </c>
      <c r="GD151" s="635">
        <v>2007</v>
      </c>
      <c r="GE151" s="635">
        <v>0</v>
      </c>
      <c r="GF151" s="635" t="s">
        <v>792</v>
      </c>
      <c r="GG151" s="635">
        <v>0</v>
      </c>
      <c r="GH151" s="635">
        <v>0</v>
      </c>
      <c r="GI151" s="635" t="s">
        <v>792</v>
      </c>
      <c r="GJ151" s="635">
        <v>0</v>
      </c>
      <c r="GK151" s="635" t="s">
        <v>781</v>
      </c>
      <c r="GL151" s="635" t="s">
        <v>782</v>
      </c>
      <c r="GM151" s="635">
        <v>90</v>
      </c>
      <c r="GN151" s="635" t="s">
        <v>783</v>
      </c>
      <c r="GO151" s="635">
        <v>0</v>
      </c>
      <c r="GP151" s="635">
        <v>0</v>
      </c>
      <c r="GQ151" s="635">
        <v>4</v>
      </c>
      <c r="GR151" s="635">
        <v>2</v>
      </c>
      <c r="GS151" s="635">
        <v>7</v>
      </c>
      <c r="GT151" s="635" t="s">
        <v>783</v>
      </c>
      <c r="GU151" s="635" t="s">
        <v>783</v>
      </c>
      <c r="GV151" s="635" t="s">
        <v>783</v>
      </c>
      <c r="GW151" s="635" t="s">
        <v>783</v>
      </c>
      <c r="GX151" s="635" t="s">
        <v>783</v>
      </c>
      <c r="GY151" s="635">
        <v>1649</v>
      </c>
      <c r="GZ151" s="635">
        <v>0.04</v>
      </c>
      <c r="HA151" s="635">
        <v>5</v>
      </c>
      <c r="HB151" s="635" t="s">
        <v>783</v>
      </c>
      <c r="HC151" s="635" t="s">
        <v>782</v>
      </c>
      <c r="HD151" s="635">
        <v>350</v>
      </c>
      <c r="HE151" s="635" t="s">
        <v>783</v>
      </c>
      <c r="HF151" s="635">
        <v>0</v>
      </c>
      <c r="HG151" s="635" t="s">
        <v>783</v>
      </c>
      <c r="HH151" s="635">
        <v>0</v>
      </c>
      <c r="HI151" s="635">
        <v>1</v>
      </c>
      <c r="HJ151" s="635">
        <v>45</v>
      </c>
      <c r="HK151" s="635" t="s">
        <v>784</v>
      </c>
      <c r="HL151" s="635" t="s">
        <v>785</v>
      </c>
      <c r="HM151" s="635" t="s">
        <v>783</v>
      </c>
      <c r="HN151" s="635" t="s">
        <v>783</v>
      </c>
      <c r="HO151" s="635" t="s">
        <v>783</v>
      </c>
      <c r="HP151" s="635" t="s">
        <v>783</v>
      </c>
      <c r="HQ151" s="635" t="s">
        <v>783</v>
      </c>
      <c r="HR151" s="635">
        <v>3980775</v>
      </c>
      <c r="HS151" s="635" t="s">
        <v>783</v>
      </c>
      <c r="HT151" s="635" t="s">
        <v>786</v>
      </c>
      <c r="HU151" s="635" t="s">
        <v>787</v>
      </c>
      <c r="HV151" s="635">
        <v>4</v>
      </c>
      <c r="HW151" s="635">
        <v>2014</v>
      </c>
      <c r="HX151" s="635">
        <v>63</v>
      </c>
      <c r="HY151" s="635">
        <v>0</v>
      </c>
      <c r="HZ151" s="635">
        <v>211</v>
      </c>
      <c r="IA151" s="636">
        <v>41697.500081018516</v>
      </c>
      <c r="IB151" s="635" t="s">
        <v>788</v>
      </c>
      <c r="IC151" s="635">
        <v>3976297</v>
      </c>
      <c r="ID151" s="635">
        <v>2014</v>
      </c>
      <c r="IE151" s="635">
        <v>1712</v>
      </c>
      <c r="IF151" s="635" t="s">
        <v>783</v>
      </c>
      <c r="IG151" s="635" t="s">
        <v>783</v>
      </c>
      <c r="IH151" s="635" t="s">
        <v>783</v>
      </c>
      <c r="II151" s="635" t="s">
        <v>783</v>
      </c>
      <c r="IJ151" s="635" t="s">
        <v>783</v>
      </c>
      <c r="IK151" s="635" t="s">
        <v>783</v>
      </c>
      <c r="IL151" s="635" t="s">
        <v>783</v>
      </c>
      <c r="IM151" s="635" t="s">
        <v>783</v>
      </c>
      <c r="IN151" s="635" t="s">
        <v>783</v>
      </c>
      <c r="IO151" s="635">
        <v>1649</v>
      </c>
      <c r="IP151" s="636">
        <v>37477.354571759257</v>
      </c>
      <c r="IQ151" s="635">
        <v>2</v>
      </c>
      <c r="IR151" s="635" t="s">
        <v>793</v>
      </c>
      <c r="IS151" s="635">
        <v>7</v>
      </c>
      <c r="IT151" s="637">
        <v>41275</v>
      </c>
      <c r="IU151" s="635" t="s">
        <v>783</v>
      </c>
      <c r="IV151" s="635" t="s">
        <v>783</v>
      </c>
      <c r="IW151" s="635" t="s">
        <v>783</v>
      </c>
      <c r="IX151" s="635" t="s">
        <v>781</v>
      </c>
      <c r="IY151" s="635">
        <v>45</v>
      </c>
      <c r="IZ151" s="635" t="s">
        <v>789</v>
      </c>
      <c r="JA151" s="635" t="s">
        <v>783</v>
      </c>
      <c r="JB151" s="635" t="s">
        <v>783</v>
      </c>
      <c r="JC151" s="635" t="s">
        <v>783</v>
      </c>
      <c r="JD151" s="635">
        <v>329460</v>
      </c>
      <c r="JE151" s="635" t="s">
        <v>783</v>
      </c>
      <c r="JF151" s="635" t="s">
        <v>783</v>
      </c>
      <c r="JG151" s="635" t="s">
        <v>799</v>
      </c>
      <c r="JH151" s="635">
        <v>70</v>
      </c>
      <c r="JI151" s="635" t="s">
        <v>783</v>
      </c>
      <c r="JJ151" s="635" t="s">
        <v>783</v>
      </c>
      <c r="JK151" s="635" t="s">
        <v>783</v>
      </c>
      <c r="JL151" s="635" t="s">
        <v>790</v>
      </c>
      <c r="JM151" s="635">
        <v>4</v>
      </c>
      <c r="JN151" s="635">
        <v>4</v>
      </c>
      <c r="JO151" s="635" t="s">
        <v>783</v>
      </c>
      <c r="JP151" s="635">
        <v>10711928</v>
      </c>
      <c r="JQ151" s="635">
        <v>2011</v>
      </c>
      <c r="JR151" s="635">
        <v>3</v>
      </c>
      <c r="JS151" s="635" t="s">
        <v>783</v>
      </c>
      <c r="JT151" s="635" t="s">
        <v>783</v>
      </c>
      <c r="JU151" s="635" t="s">
        <v>931</v>
      </c>
      <c r="JV151" s="638">
        <v>222.93396100000001</v>
      </c>
      <c r="JX151" s="225"/>
      <c r="KA151" s="836"/>
    </row>
    <row r="152" spans="1:287" ht="15">
      <c r="W152" s="836"/>
      <c r="X152" s="1282" t="s">
        <v>636</v>
      </c>
      <c r="Y152" s="1280" t="s">
        <v>656</v>
      </c>
      <c r="Z152" s="1281">
        <v>72000</v>
      </c>
      <c r="AA152" s="838"/>
      <c r="CB152" s="224"/>
      <c r="FX152" s="634" t="s">
        <v>325</v>
      </c>
      <c r="FY152" s="635">
        <v>135</v>
      </c>
      <c r="FZ152" s="635">
        <v>30289575</v>
      </c>
      <c r="GA152" s="635">
        <v>70</v>
      </c>
      <c r="GB152" s="635" t="s">
        <v>830</v>
      </c>
      <c r="GC152" s="635">
        <v>38</v>
      </c>
      <c r="GD152" s="635">
        <v>2007</v>
      </c>
      <c r="GE152" s="635">
        <v>0</v>
      </c>
      <c r="GF152" s="635" t="s">
        <v>792</v>
      </c>
      <c r="GG152" s="635">
        <v>0</v>
      </c>
      <c r="GH152" s="635">
        <v>0</v>
      </c>
      <c r="GI152" s="635" t="s">
        <v>792</v>
      </c>
      <c r="GJ152" s="635">
        <v>0</v>
      </c>
      <c r="GK152" s="635" t="s">
        <v>781</v>
      </c>
      <c r="GL152" s="635" t="s">
        <v>782</v>
      </c>
      <c r="GM152" s="635">
        <v>90</v>
      </c>
      <c r="GN152" s="635" t="s">
        <v>783</v>
      </c>
      <c r="GO152" s="635">
        <v>0</v>
      </c>
      <c r="GP152" s="635">
        <v>0</v>
      </c>
      <c r="GQ152" s="635">
        <v>4</v>
      </c>
      <c r="GR152" s="635">
        <v>2</v>
      </c>
      <c r="GS152" s="635">
        <v>7</v>
      </c>
      <c r="GT152" s="635" t="s">
        <v>783</v>
      </c>
      <c r="GU152" s="635" t="s">
        <v>783</v>
      </c>
      <c r="GV152" s="635" t="s">
        <v>783</v>
      </c>
      <c r="GW152" s="635" t="s">
        <v>783</v>
      </c>
      <c r="GX152" s="635" t="s">
        <v>783</v>
      </c>
      <c r="GY152" s="635">
        <v>1649</v>
      </c>
      <c r="GZ152" s="635">
        <v>0.03</v>
      </c>
      <c r="HA152" s="635">
        <v>5</v>
      </c>
      <c r="HB152" s="635" t="s">
        <v>783</v>
      </c>
      <c r="HC152" s="635" t="s">
        <v>782</v>
      </c>
      <c r="HD152" s="635">
        <v>350</v>
      </c>
      <c r="HE152" s="635" t="s">
        <v>783</v>
      </c>
      <c r="HF152" s="635">
        <v>0</v>
      </c>
      <c r="HG152" s="635" t="s">
        <v>783</v>
      </c>
      <c r="HH152" s="635">
        <v>0</v>
      </c>
      <c r="HI152" s="635">
        <v>1</v>
      </c>
      <c r="HJ152" s="635">
        <v>45</v>
      </c>
      <c r="HK152" s="635" t="s">
        <v>784</v>
      </c>
      <c r="HL152" s="635" t="s">
        <v>785</v>
      </c>
      <c r="HM152" s="635" t="s">
        <v>783</v>
      </c>
      <c r="HN152" s="635" t="s">
        <v>783</v>
      </c>
      <c r="HO152" s="635" t="s">
        <v>783</v>
      </c>
      <c r="HP152" s="635" t="s">
        <v>783</v>
      </c>
      <c r="HQ152" s="635" t="s">
        <v>783</v>
      </c>
      <c r="HR152" s="635">
        <v>3980776</v>
      </c>
      <c r="HS152" s="635" t="s">
        <v>783</v>
      </c>
      <c r="HT152" s="635" t="s">
        <v>786</v>
      </c>
      <c r="HU152" s="635" t="s">
        <v>787</v>
      </c>
      <c r="HV152" s="635">
        <v>4</v>
      </c>
      <c r="HW152" s="635">
        <v>2014</v>
      </c>
      <c r="HX152" s="635">
        <v>63</v>
      </c>
      <c r="HY152" s="635">
        <v>0</v>
      </c>
      <c r="HZ152" s="635">
        <v>158</v>
      </c>
      <c r="IA152" s="636">
        <v>41697.500081018516</v>
      </c>
      <c r="IB152" s="635" t="s">
        <v>788</v>
      </c>
      <c r="IC152" s="635">
        <v>3976298</v>
      </c>
      <c r="ID152" s="635">
        <v>2014</v>
      </c>
      <c r="IE152" s="635">
        <v>1712</v>
      </c>
      <c r="IF152" s="635" t="s">
        <v>783</v>
      </c>
      <c r="IG152" s="635" t="s">
        <v>783</v>
      </c>
      <c r="IH152" s="635" t="s">
        <v>783</v>
      </c>
      <c r="II152" s="635" t="s">
        <v>783</v>
      </c>
      <c r="IJ152" s="635" t="s">
        <v>783</v>
      </c>
      <c r="IK152" s="635" t="s">
        <v>783</v>
      </c>
      <c r="IL152" s="635" t="s">
        <v>783</v>
      </c>
      <c r="IM152" s="635" t="s">
        <v>783</v>
      </c>
      <c r="IN152" s="635" t="s">
        <v>783</v>
      </c>
      <c r="IO152" s="635">
        <v>1649</v>
      </c>
      <c r="IP152" s="636">
        <v>37477.354571759257</v>
      </c>
      <c r="IQ152" s="635">
        <v>2</v>
      </c>
      <c r="IR152" s="635" t="s">
        <v>793</v>
      </c>
      <c r="IS152" s="635">
        <v>7</v>
      </c>
      <c r="IT152" s="637">
        <v>41275</v>
      </c>
      <c r="IU152" s="635" t="s">
        <v>783</v>
      </c>
      <c r="IV152" s="635" t="s">
        <v>783</v>
      </c>
      <c r="IW152" s="635" t="s">
        <v>783</v>
      </c>
      <c r="IX152" s="635" t="s">
        <v>781</v>
      </c>
      <c r="IY152" s="635">
        <v>45</v>
      </c>
      <c r="IZ152" s="635" t="s">
        <v>789</v>
      </c>
      <c r="JA152" s="635" t="s">
        <v>783</v>
      </c>
      <c r="JB152" s="635" t="s">
        <v>783</v>
      </c>
      <c r="JC152" s="635" t="s">
        <v>783</v>
      </c>
      <c r="JD152" s="635">
        <v>329460</v>
      </c>
      <c r="JE152" s="635" t="s">
        <v>783</v>
      </c>
      <c r="JF152" s="635" t="s">
        <v>783</v>
      </c>
      <c r="JG152" s="635" t="s">
        <v>799</v>
      </c>
      <c r="JH152" s="635">
        <v>70</v>
      </c>
      <c r="JI152" s="635" t="s">
        <v>783</v>
      </c>
      <c r="JJ152" s="635" t="s">
        <v>783</v>
      </c>
      <c r="JK152" s="635" t="s">
        <v>783</v>
      </c>
      <c r="JL152" s="635" t="s">
        <v>790</v>
      </c>
      <c r="JM152" s="635">
        <v>4</v>
      </c>
      <c r="JN152" s="635">
        <v>4</v>
      </c>
      <c r="JO152" s="635" t="s">
        <v>783</v>
      </c>
      <c r="JP152" s="635">
        <v>10711928</v>
      </c>
      <c r="JQ152" s="635">
        <v>2011</v>
      </c>
      <c r="JR152" s="635">
        <v>3</v>
      </c>
      <c r="JS152" s="635" t="s">
        <v>783</v>
      </c>
      <c r="JT152" s="635" t="s">
        <v>783</v>
      </c>
      <c r="JU152" s="635" t="s">
        <v>932</v>
      </c>
      <c r="JV152" s="638">
        <v>191.33043000000001</v>
      </c>
      <c r="JX152" s="225"/>
      <c r="KA152" s="836"/>
    </row>
    <row r="153" spans="1:287" ht="15">
      <c r="S153" s="327"/>
      <c r="T153" s="328"/>
      <c r="U153"/>
      <c r="V153" s="306"/>
      <c r="W153" s="836"/>
      <c r="X153" s="1282" t="s">
        <v>635</v>
      </c>
      <c r="Y153" s="1280" t="s">
        <v>657</v>
      </c>
      <c r="Z153" s="1281">
        <v>60</v>
      </c>
      <c r="AA153" s="838"/>
      <c r="AC153" s="837"/>
      <c r="AD153" s="565"/>
      <c r="AE153" s="521"/>
      <c r="AF153" s="837"/>
      <c r="AG153" s="837"/>
      <c r="AH153" s="565"/>
      <c r="AI153" s="837"/>
      <c r="AJ153" s="837"/>
      <c r="AK153" s="837"/>
      <c r="AL153" s="837"/>
      <c r="AM153" s="837"/>
      <c r="AN153" s="565"/>
      <c r="AO153" s="837"/>
      <c r="AP153" s="565"/>
      <c r="AQ153" s="837"/>
      <c r="AR153" s="565"/>
      <c r="AS153" s="837"/>
      <c r="AT153" s="565"/>
      <c r="AU153" s="837"/>
      <c r="AV153" s="565"/>
      <c r="AW153" s="837"/>
      <c r="AX153" s="565"/>
      <c r="AY153" s="837"/>
      <c r="AZ153" s="565"/>
      <c r="BA153" s="837"/>
      <c r="BB153" s="565"/>
      <c r="BC153" s="837"/>
      <c r="BD153" s="565"/>
      <c r="BE153" s="837"/>
      <c r="BF153" s="565"/>
      <c r="BG153" s="837"/>
      <c r="BH153" s="565"/>
      <c r="BI153" s="837"/>
      <c r="BJ153" s="565"/>
      <c r="BK153" s="837"/>
      <c r="BL153" s="565"/>
      <c r="BM153" s="837"/>
      <c r="BN153" s="565"/>
      <c r="BO153" s="837"/>
      <c r="BP153" s="565"/>
      <c r="BQ153" s="100" t="s">
        <v>630</v>
      </c>
      <c r="BR153" s="100" t="s">
        <v>630</v>
      </c>
      <c r="BS153" s="100"/>
      <c r="BT153" s="100"/>
      <c r="BU153" s="100"/>
      <c r="BV153" s="100"/>
      <c r="BW153" s="100"/>
      <c r="BX153" s="100"/>
      <c r="BY153" s="100"/>
      <c r="BZ153" s="100"/>
      <c r="CA153" s="100"/>
      <c r="CC153" s="100"/>
      <c r="CD153" s="100"/>
      <c r="CE153" s="100"/>
      <c r="CF153" s="100"/>
      <c r="CG153" s="100"/>
      <c r="CH153" s="100"/>
      <c r="CI153" s="100"/>
      <c r="CJ153" s="100"/>
      <c r="CK153" s="100"/>
      <c r="CL153" s="100"/>
      <c r="CM153" s="100"/>
      <c r="CN153" s="100"/>
      <c r="CO153" s="100"/>
      <c r="CP153" s="100"/>
      <c r="CQ153" s="100"/>
      <c r="CR153" s="100"/>
      <c r="CS153" s="100"/>
      <c r="CT153" s="100"/>
      <c r="CU153" s="100"/>
      <c r="CV153" s="100"/>
      <c r="CW153" s="100"/>
      <c r="CX153" s="100"/>
      <c r="CY153" s="100"/>
      <c r="CZ153" s="100"/>
      <c r="DA153" s="100"/>
      <c r="DB153" s="100"/>
      <c r="DC153" s="100"/>
      <c r="DD153" s="100"/>
      <c r="DE153" s="100"/>
      <c r="DF153" s="100"/>
      <c r="DG153" s="100"/>
      <c r="DH153" s="100"/>
      <c r="DI153" s="100"/>
      <c r="DJ153" s="100"/>
      <c r="DK153" s="100"/>
      <c r="DL153" s="100"/>
      <c r="DM153" s="100"/>
      <c r="DN153" s="100"/>
      <c r="DO153" s="100"/>
      <c r="DP153" s="100"/>
      <c r="DQ153" s="100"/>
      <c r="DR153" s="100"/>
      <c r="DS153" s="100"/>
      <c r="DT153" s="100"/>
      <c r="DU153" s="100"/>
      <c r="DV153" s="100"/>
      <c r="DW153" s="100"/>
      <c r="DX153" s="100"/>
      <c r="DY153" s="100"/>
      <c r="DZ153" s="100"/>
      <c r="EA153" s="100"/>
      <c r="EB153" s="100"/>
      <c r="EC153" s="100"/>
      <c r="ED153" s="100"/>
      <c r="EE153" s="100"/>
      <c r="EF153" s="100"/>
      <c r="EG153" s="100"/>
      <c r="EH153" s="100"/>
      <c r="EI153" s="100"/>
      <c r="EJ153" s="100"/>
      <c r="EK153" s="100"/>
      <c r="EL153" s="100"/>
      <c r="EM153" s="100"/>
      <c r="EN153" s="100"/>
      <c r="EO153" s="100"/>
      <c r="EP153" s="100"/>
      <c r="EQ153" s="100"/>
      <c r="ER153" s="100"/>
      <c r="ES153" s="100"/>
      <c r="ET153" s="100"/>
      <c r="EU153" s="100"/>
      <c r="EV153" s="100"/>
      <c r="EW153" s="100"/>
      <c r="EX153" s="100"/>
      <c r="EY153" s="100"/>
      <c r="EZ153" s="100"/>
      <c r="FA153" s="100"/>
      <c r="FB153" s="100"/>
      <c r="FC153" s="100"/>
      <c r="FD153" s="100"/>
      <c r="FE153" s="100"/>
      <c r="FF153" s="100"/>
      <c r="FG153" s="100"/>
      <c r="FH153" s="100"/>
      <c r="FI153" s="100"/>
      <c r="FJ153" s="100"/>
      <c r="FK153" s="100"/>
      <c r="FL153" s="100"/>
      <c r="FM153" s="100"/>
      <c r="FN153" s="100"/>
      <c r="FO153" s="100"/>
      <c r="FP153" s="100"/>
      <c r="FQ153" s="100"/>
      <c r="FR153" s="100"/>
      <c r="FS153" s="100"/>
      <c r="FT153" s="100"/>
      <c r="FU153" s="100"/>
      <c r="FV153" s="100"/>
      <c r="FW153" s="100"/>
      <c r="FX153" s="634" t="s">
        <v>325</v>
      </c>
      <c r="FY153" s="635">
        <v>251</v>
      </c>
      <c r="FZ153" s="635">
        <v>30289571</v>
      </c>
      <c r="GA153" s="635">
        <v>70</v>
      </c>
      <c r="GB153" s="635" t="s">
        <v>830</v>
      </c>
      <c r="GC153" s="635">
        <v>38</v>
      </c>
      <c r="GD153" s="635">
        <v>2007</v>
      </c>
      <c r="GE153" s="635">
        <v>0</v>
      </c>
      <c r="GF153" s="635" t="s">
        <v>792</v>
      </c>
      <c r="GG153" s="635">
        <v>0</v>
      </c>
      <c r="GH153" s="635">
        <v>0</v>
      </c>
      <c r="GI153" s="635" t="s">
        <v>792</v>
      </c>
      <c r="GJ153" s="635">
        <v>0</v>
      </c>
      <c r="GK153" s="635" t="s">
        <v>781</v>
      </c>
      <c r="GL153" s="635" t="s">
        <v>782</v>
      </c>
      <c r="GM153" s="635">
        <v>90</v>
      </c>
      <c r="GN153" s="635" t="s">
        <v>783</v>
      </c>
      <c r="GO153" s="635">
        <v>0</v>
      </c>
      <c r="GP153" s="635">
        <v>0</v>
      </c>
      <c r="GQ153" s="635">
        <v>4</v>
      </c>
      <c r="GR153" s="635">
        <v>2</v>
      </c>
      <c r="GS153" s="635">
        <v>2</v>
      </c>
      <c r="GT153" s="635" t="s">
        <v>783</v>
      </c>
      <c r="GU153" s="635" t="s">
        <v>783</v>
      </c>
      <c r="GV153" s="635" t="s">
        <v>783</v>
      </c>
      <c r="GW153" s="635" t="s">
        <v>783</v>
      </c>
      <c r="GX153" s="635" t="s">
        <v>783</v>
      </c>
      <c r="GY153" s="635">
        <v>1649</v>
      </c>
      <c r="GZ153" s="635">
        <v>7.0000000000000007E-2</v>
      </c>
      <c r="HA153" s="635">
        <v>5</v>
      </c>
      <c r="HB153" s="635" t="s">
        <v>783</v>
      </c>
      <c r="HC153" s="635" t="s">
        <v>782</v>
      </c>
      <c r="HD153" s="635">
        <v>350</v>
      </c>
      <c r="HE153" s="635" t="s">
        <v>783</v>
      </c>
      <c r="HF153" s="635">
        <v>0</v>
      </c>
      <c r="HG153" s="635" t="s">
        <v>783</v>
      </c>
      <c r="HH153" s="635">
        <v>0</v>
      </c>
      <c r="HI153" s="635">
        <v>1</v>
      </c>
      <c r="HJ153" s="635">
        <v>45</v>
      </c>
      <c r="HK153" s="635" t="s">
        <v>784</v>
      </c>
      <c r="HL153" s="635" t="s">
        <v>785</v>
      </c>
      <c r="HM153" s="635" t="s">
        <v>783</v>
      </c>
      <c r="HN153" s="635" t="s">
        <v>783</v>
      </c>
      <c r="HO153" s="635" t="s">
        <v>783</v>
      </c>
      <c r="HP153" s="635" t="s">
        <v>783</v>
      </c>
      <c r="HQ153" s="635" t="s">
        <v>783</v>
      </c>
      <c r="HR153" s="635">
        <v>3980774</v>
      </c>
      <c r="HS153" s="635" t="s">
        <v>783</v>
      </c>
      <c r="HT153" s="635" t="s">
        <v>786</v>
      </c>
      <c r="HU153" s="635" t="s">
        <v>787</v>
      </c>
      <c r="HV153" s="635">
        <v>4</v>
      </c>
      <c r="HW153" s="635">
        <v>2014</v>
      </c>
      <c r="HX153" s="635">
        <v>63</v>
      </c>
      <c r="HY153" s="635">
        <v>0</v>
      </c>
      <c r="HZ153" s="635">
        <v>370</v>
      </c>
      <c r="IA153" s="636">
        <v>41697.500081018516</v>
      </c>
      <c r="IB153" s="635" t="s">
        <v>788</v>
      </c>
      <c r="IC153" s="635">
        <v>3976296</v>
      </c>
      <c r="ID153" s="635">
        <v>2014</v>
      </c>
      <c r="IE153" s="635">
        <v>1712</v>
      </c>
      <c r="IF153" s="635" t="s">
        <v>783</v>
      </c>
      <c r="IG153" s="635" t="s">
        <v>783</v>
      </c>
      <c r="IH153" s="635" t="s">
        <v>783</v>
      </c>
      <c r="II153" s="635" t="s">
        <v>783</v>
      </c>
      <c r="IJ153" s="635" t="s">
        <v>783</v>
      </c>
      <c r="IK153" s="635" t="s">
        <v>783</v>
      </c>
      <c r="IL153" s="635" t="s">
        <v>783</v>
      </c>
      <c r="IM153" s="635" t="s">
        <v>783</v>
      </c>
      <c r="IN153" s="635" t="s">
        <v>783</v>
      </c>
      <c r="IO153" s="635">
        <v>1649</v>
      </c>
      <c r="IP153" s="636">
        <v>37477.354571759257</v>
      </c>
      <c r="IQ153" s="635">
        <v>2</v>
      </c>
      <c r="IR153" s="635" t="s">
        <v>793</v>
      </c>
      <c r="IS153" s="635">
        <v>2</v>
      </c>
      <c r="IT153" s="637">
        <v>41275</v>
      </c>
      <c r="IU153" s="635" t="s">
        <v>783</v>
      </c>
      <c r="IV153" s="635" t="s">
        <v>783</v>
      </c>
      <c r="IW153" s="635" t="s">
        <v>783</v>
      </c>
      <c r="IX153" s="635" t="s">
        <v>781</v>
      </c>
      <c r="IY153" s="635">
        <v>45</v>
      </c>
      <c r="IZ153" s="635" t="s">
        <v>789</v>
      </c>
      <c r="JA153" s="635" t="s">
        <v>783</v>
      </c>
      <c r="JB153" s="635" t="s">
        <v>783</v>
      </c>
      <c r="JC153" s="635" t="s">
        <v>783</v>
      </c>
      <c r="JD153" s="635">
        <v>329460</v>
      </c>
      <c r="JE153" s="635" t="s">
        <v>783</v>
      </c>
      <c r="JF153" s="635" t="s">
        <v>783</v>
      </c>
      <c r="JG153" s="635" t="s">
        <v>802</v>
      </c>
      <c r="JH153" s="635">
        <v>70</v>
      </c>
      <c r="JI153" s="635" t="s">
        <v>783</v>
      </c>
      <c r="JJ153" s="635" t="s">
        <v>783</v>
      </c>
      <c r="JK153" s="635" t="s">
        <v>783</v>
      </c>
      <c r="JL153" s="635" t="s">
        <v>790</v>
      </c>
      <c r="JM153" s="635">
        <v>4</v>
      </c>
      <c r="JN153" s="635">
        <v>4</v>
      </c>
      <c r="JO153" s="635" t="s">
        <v>783</v>
      </c>
      <c r="JP153" s="635">
        <v>10711928</v>
      </c>
      <c r="JQ153" s="635">
        <v>2011</v>
      </c>
      <c r="JR153" s="635">
        <v>3</v>
      </c>
      <c r="JS153" s="635" t="s">
        <v>783</v>
      </c>
      <c r="JT153" s="635" t="s">
        <v>783</v>
      </c>
      <c r="JU153" s="635" t="s">
        <v>933</v>
      </c>
      <c r="JV153" s="638">
        <v>349.90079100000003</v>
      </c>
      <c r="JW153">
        <f>SUM(JV147:JV153)</f>
        <v>14746.757933999999</v>
      </c>
      <c r="JX153" s="225">
        <v>2.792946578409091</v>
      </c>
      <c r="KA153" s="836"/>
    </row>
    <row r="154" spans="1:287" ht="16" thickBot="1">
      <c r="S154" s="327"/>
      <c r="T154" s="328"/>
      <c r="U154" s="306"/>
      <c r="V154" s="306"/>
      <c r="W154" s="836"/>
      <c r="X154" s="1282" t="s">
        <v>651</v>
      </c>
      <c r="Y154" s="1280" t="s">
        <v>658</v>
      </c>
      <c r="Z154" s="1281">
        <v>10000</v>
      </c>
      <c r="AA154" s="838"/>
      <c r="AC154" s="837"/>
      <c r="AD154" s="565"/>
      <c r="AE154" s="521"/>
      <c r="AF154" s="837"/>
      <c r="AG154" s="837"/>
      <c r="AH154" s="565"/>
      <c r="AI154" s="837"/>
      <c r="AJ154" s="837"/>
      <c r="AK154" s="837"/>
      <c r="AL154" s="837"/>
      <c r="AM154" s="837"/>
      <c r="AN154" s="565"/>
      <c r="AO154" s="837"/>
      <c r="AP154" s="565"/>
      <c r="AQ154" s="837"/>
      <c r="AR154" s="565"/>
      <c r="AS154" s="837"/>
      <c r="AT154" s="565"/>
      <c r="AU154" s="837"/>
      <c r="AV154" s="565"/>
      <c r="AW154" s="837"/>
      <c r="AX154" s="565"/>
      <c r="AY154" s="837"/>
      <c r="AZ154" s="565"/>
      <c r="BA154" s="837"/>
      <c r="BB154" s="565"/>
      <c r="BC154" s="837"/>
      <c r="BD154" s="565"/>
      <c r="BE154" s="837"/>
      <c r="BF154" s="565"/>
      <c r="BG154" s="837"/>
      <c r="BH154" s="565"/>
      <c r="BI154" s="837"/>
      <c r="BJ154" s="565"/>
      <c r="BK154" s="837"/>
      <c r="BL154" s="565"/>
      <c r="BM154" s="837"/>
      <c r="BN154" s="565"/>
      <c r="BO154" s="837"/>
      <c r="BP154" s="565"/>
      <c r="BQ154" s="100"/>
      <c r="BR154" s="100"/>
      <c r="BS154" s="100"/>
      <c r="BT154" s="100"/>
      <c r="BU154" s="100"/>
      <c r="BV154" s="100"/>
      <c r="BW154" s="100"/>
      <c r="BX154" s="100"/>
      <c r="BY154" s="100"/>
      <c r="BZ154" s="100"/>
      <c r="CA154" s="100"/>
      <c r="CC154" s="100"/>
      <c r="CD154" s="100"/>
      <c r="CE154" s="100"/>
      <c r="CF154" s="100"/>
      <c r="CG154" s="100"/>
      <c r="CH154" s="100"/>
      <c r="CI154" s="100"/>
      <c r="CJ154" s="100"/>
      <c r="CK154" s="100"/>
      <c r="CL154" s="100"/>
      <c r="CM154" s="100"/>
      <c r="CN154" s="100"/>
      <c r="CO154" s="100"/>
      <c r="CP154" s="100"/>
      <c r="CQ154" s="100"/>
      <c r="CR154" s="100"/>
      <c r="CS154" s="100"/>
      <c r="CT154" s="100"/>
      <c r="CU154" s="100"/>
      <c r="CV154" s="100"/>
      <c r="CW154" s="100"/>
      <c r="CX154" s="100"/>
      <c r="CY154" s="100"/>
      <c r="CZ154" s="100"/>
      <c r="DA154" s="100"/>
      <c r="DB154" s="100"/>
      <c r="DC154" s="100"/>
      <c r="DD154" s="100"/>
      <c r="DE154" s="100"/>
      <c r="DF154" s="100"/>
      <c r="DG154" s="100"/>
      <c r="DH154" s="100"/>
      <c r="DI154" s="100"/>
      <c r="DJ154" s="100"/>
      <c r="DK154" s="100"/>
      <c r="DL154" s="100"/>
      <c r="DM154" s="100"/>
      <c r="DN154" s="100"/>
      <c r="DO154" s="100"/>
      <c r="DP154" s="100"/>
      <c r="DQ154" s="100"/>
      <c r="DR154" s="100"/>
      <c r="DS154" s="100"/>
      <c r="DT154" s="100"/>
      <c r="DU154" s="100"/>
      <c r="DV154" s="100"/>
      <c r="DW154" s="100"/>
      <c r="DX154" s="100"/>
      <c r="DY154" s="100"/>
      <c r="DZ154" s="100"/>
      <c r="EA154" s="100"/>
      <c r="EB154" s="100"/>
      <c r="EC154" s="100"/>
      <c r="ED154" s="100"/>
      <c r="EE154" s="100"/>
      <c r="EF154" s="100"/>
      <c r="EG154" s="100"/>
      <c r="EH154" s="100"/>
      <c r="EI154" s="100"/>
      <c r="EJ154" s="100"/>
      <c r="EK154" s="100"/>
      <c r="EL154" s="100"/>
      <c r="EM154" s="100"/>
      <c r="EN154" s="100"/>
      <c r="EO154" s="100"/>
      <c r="EP154" s="100"/>
      <c r="EQ154" s="100"/>
      <c r="ER154" s="100"/>
      <c r="ES154" s="100"/>
      <c r="ET154" s="100"/>
      <c r="EU154" s="100"/>
      <c r="EV154" s="100"/>
      <c r="EW154" s="100"/>
      <c r="EX154" s="100"/>
      <c r="EY154" s="100"/>
      <c r="EZ154" s="100"/>
      <c r="FA154" s="100"/>
      <c r="FB154" s="100"/>
      <c r="FC154" s="100"/>
      <c r="FD154" s="100"/>
      <c r="FE154" s="100"/>
      <c r="FF154" s="100"/>
      <c r="FG154" s="100"/>
      <c r="FH154" s="100"/>
      <c r="FI154" s="100"/>
      <c r="FJ154" s="100"/>
      <c r="FK154" s="100"/>
      <c r="FL154" s="100"/>
      <c r="FM154" s="100"/>
      <c r="FN154" s="100"/>
      <c r="FO154" s="100"/>
      <c r="FP154" s="100"/>
      <c r="FQ154" s="100"/>
      <c r="FR154" s="100"/>
      <c r="FS154" s="100"/>
      <c r="FT154" s="100"/>
      <c r="FU154" s="100"/>
      <c r="FV154" s="100"/>
      <c r="FW154" s="100"/>
      <c r="FX154" s="639" t="s">
        <v>325</v>
      </c>
      <c r="FY154" s="640"/>
      <c r="FZ154" s="640"/>
      <c r="GA154" s="640"/>
      <c r="GB154" s="640"/>
      <c r="GC154" s="640"/>
      <c r="GD154" s="640"/>
      <c r="GE154" s="640"/>
      <c r="GF154" s="640"/>
      <c r="GG154" s="640"/>
      <c r="GH154" s="640"/>
      <c r="GI154" s="640"/>
      <c r="GJ154" s="640"/>
      <c r="GK154" s="640"/>
      <c r="GL154" s="640"/>
      <c r="GM154" s="640"/>
      <c r="GN154" s="640"/>
      <c r="GO154" s="640"/>
      <c r="GP154" s="640"/>
      <c r="GQ154" s="640"/>
      <c r="GR154" s="640"/>
      <c r="GS154" s="640"/>
      <c r="GT154" s="640"/>
      <c r="GU154" s="640"/>
      <c r="GV154" s="640"/>
      <c r="GW154" s="640"/>
      <c r="GX154" s="640"/>
      <c r="GY154" s="640"/>
      <c r="GZ154" s="640"/>
      <c r="HA154" s="640"/>
      <c r="HB154" s="640"/>
      <c r="HC154" s="640"/>
      <c r="HD154" s="640"/>
      <c r="HE154" s="640"/>
      <c r="HF154" s="640"/>
      <c r="HG154" s="640"/>
      <c r="HH154" s="640"/>
      <c r="HI154" s="640"/>
      <c r="HJ154" s="640"/>
      <c r="HK154" s="640"/>
      <c r="HL154" s="640"/>
      <c r="HM154" s="640"/>
      <c r="HN154" s="640"/>
      <c r="HO154" s="640"/>
      <c r="HP154" s="640"/>
      <c r="HQ154" s="640"/>
      <c r="HR154" s="640"/>
      <c r="HS154" s="640"/>
      <c r="HT154" s="640"/>
      <c r="HU154" s="640"/>
      <c r="HV154" s="640"/>
      <c r="HW154" s="640"/>
      <c r="HX154" s="640"/>
      <c r="HY154" s="640"/>
      <c r="HZ154" s="640"/>
      <c r="IA154" s="641"/>
      <c r="IB154" s="640"/>
      <c r="IC154" s="640"/>
      <c r="ID154" s="640"/>
      <c r="IE154" s="640"/>
      <c r="IF154" s="640"/>
      <c r="IG154" s="640"/>
      <c r="IH154" s="640"/>
      <c r="II154" s="640"/>
      <c r="IJ154" s="640"/>
      <c r="IK154" s="640"/>
      <c r="IL154" s="640"/>
      <c r="IM154" s="640"/>
      <c r="IN154" s="640"/>
      <c r="IO154" s="640"/>
      <c r="IP154" s="641"/>
      <c r="IQ154" s="640"/>
      <c r="IR154" s="640"/>
      <c r="IS154" s="640"/>
      <c r="IT154" s="642"/>
      <c r="IU154" s="640"/>
      <c r="IV154" s="640"/>
      <c r="IW154" s="640"/>
      <c r="IX154" s="640"/>
      <c r="IY154" s="640"/>
      <c r="IZ154" s="640"/>
      <c r="JA154" s="640"/>
      <c r="JB154" s="640"/>
      <c r="JC154" s="640"/>
      <c r="JD154" s="640"/>
      <c r="JE154" s="640"/>
      <c r="JF154" s="640"/>
      <c r="JG154" s="640"/>
      <c r="JH154" s="640"/>
      <c r="JI154" s="640"/>
      <c r="JJ154" s="640"/>
      <c r="JK154" s="640"/>
      <c r="JL154" s="640"/>
      <c r="JM154" s="640"/>
      <c r="JN154" s="640"/>
      <c r="JO154" s="640"/>
      <c r="JP154" s="640"/>
      <c r="JQ154" s="640"/>
      <c r="JR154" s="640"/>
      <c r="JS154" s="640"/>
      <c r="JT154" s="640"/>
      <c r="JU154" s="640"/>
      <c r="JV154" s="643"/>
      <c r="JX154" s="225"/>
      <c r="KA154" s="836"/>
    </row>
    <row r="155" spans="1:287">
      <c r="S155" s="327"/>
      <c r="T155" s="328"/>
      <c r="U155" s="306"/>
      <c r="V155" s="306"/>
      <c r="W155" s="836"/>
      <c r="AC155" s="837"/>
      <c r="AD155" s="565"/>
      <c r="AE155" s="521"/>
      <c r="AF155" s="837"/>
      <c r="AG155" s="837"/>
      <c r="AH155" s="565"/>
      <c r="AI155" s="837"/>
      <c r="AJ155" s="837"/>
      <c r="AK155" s="837"/>
      <c r="AL155" s="837"/>
      <c r="AM155" s="837"/>
      <c r="AN155" s="565"/>
      <c r="AO155" s="837"/>
      <c r="AP155" s="565"/>
      <c r="AQ155" s="837"/>
      <c r="AR155" s="565"/>
      <c r="AS155" s="837"/>
      <c r="AT155" s="565"/>
      <c r="AU155" s="837"/>
      <c r="AV155" s="565"/>
      <c r="AW155" s="837"/>
      <c r="AX155" s="565"/>
      <c r="AY155" s="837"/>
      <c r="AZ155" s="565"/>
      <c r="BA155" s="837"/>
      <c r="BB155" s="565"/>
      <c r="BC155" s="837"/>
      <c r="BD155" s="565"/>
      <c r="BE155" s="837"/>
      <c r="BF155" s="565"/>
      <c r="BG155" s="837"/>
      <c r="BH155" s="565"/>
      <c r="BI155" s="837"/>
      <c r="BJ155" s="565"/>
      <c r="BK155" s="837"/>
      <c r="BL155" s="565"/>
      <c r="BM155" s="837"/>
      <c r="BN155" s="565"/>
      <c r="BO155" s="837"/>
      <c r="BP155" s="565"/>
      <c r="BQ155" s="100"/>
      <c r="BR155" s="100"/>
      <c r="BS155" s="100"/>
      <c r="BT155" s="100"/>
      <c r="BU155" s="100"/>
      <c r="BV155" s="100"/>
      <c r="BW155" s="100"/>
      <c r="BX155" s="100"/>
      <c r="BY155" s="100"/>
      <c r="BZ155" s="100"/>
      <c r="CA155" s="100"/>
      <c r="CB155" s="100"/>
      <c r="CC155" s="100"/>
      <c r="CD155" s="100"/>
      <c r="CE155" s="100"/>
      <c r="CF155" s="100"/>
      <c r="CG155" s="100"/>
      <c r="CH155" s="100"/>
      <c r="CI155" s="100"/>
      <c r="CJ155" s="100"/>
      <c r="CK155" s="100"/>
      <c r="CL155" s="100"/>
      <c r="CM155" s="100"/>
      <c r="CN155" s="100"/>
      <c r="CO155" s="100"/>
      <c r="CP155" s="100"/>
      <c r="CQ155" s="100"/>
      <c r="CR155" s="100"/>
      <c r="CS155" s="100"/>
      <c r="CT155" s="100"/>
      <c r="CU155" s="100"/>
      <c r="CV155" s="100"/>
      <c r="CW155" s="100"/>
      <c r="CX155" s="100"/>
      <c r="CY155" s="100"/>
      <c r="CZ155" s="100"/>
      <c r="DA155" s="100"/>
      <c r="DB155" s="100"/>
      <c r="DC155" s="100"/>
      <c r="DD155" s="100"/>
      <c r="DE155" s="100"/>
      <c r="DF155" s="100"/>
      <c r="DG155" s="100"/>
      <c r="DH155" s="100"/>
      <c r="DI155" s="100"/>
      <c r="DJ155" s="100"/>
      <c r="DK155" s="100"/>
      <c r="DL155" s="100"/>
      <c r="DM155" s="100"/>
      <c r="DN155" s="100"/>
      <c r="DO155" s="100"/>
      <c r="DP155" s="100"/>
      <c r="DQ155" s="100"/>
      <c r="DR155" s="100"/>
      <c r="DS155" s="100"/>
      <c r="DT155" s="100"/>
      <c r="DU155" s="100"/>
      <c r="DV155" s="100"/>
      <c r="DW155" s="100"/>
      <c r="DX155" s="100"/>
      <c r="DY155" s="100"/>
      <c r="DZ155" s="100"/>
      <c r="EA155" s="100"/>
      <c r="EB155" s="100"/>
      <c r="EC155" s="100"/>
      <c r="ED155" s="100"/>
      <c r="EE155" s="100"/>
      <c r="EF155" s="100"/>
      <c r="EG155" s="100"/>
      <c r="EH155" s="100"/>
      <c r="EI155" s="100"/>
      <c r="EJ155" s="100"/>
      <c r="EK155" s="100"/>
      <c r="EL155" s="100"/>
      <c r="EM155" s="100"/>
      <c r="EN155" s="100"/>
      <c r="EO155" s="100"/>
      <c r="EP155" s="100"/>
      <c r="EQ155" s="100"/>
      <c r="ER155" s="100"/>
      <c r="ES155" s="100"/>
      <c r="ET155" s="100"/>
      <c r="EU155" s="100"/>
      <c r="EV155" s="100"/>
      <c r="EW155" s="100"/>
      <c r="EX155" s="100"/>
      <c r="EY155" s="100"/>
      <c r="EZ155" s="100"/>
      <c r="FA155" s="100"/>
      <c r="FB155" s="100"/>
      <c r="FC155" s="100"/>
      <c r="FD155" s="100"/>
      <c r="FE155" s="100"/>
      <c r="FF155" s="100"/>
      <c r="FG155" s="100"/>
      <c r="FH155" s="100"/>
      <c r="FI155" s="100"/>
      <c r="FJ155" s="100"/>
      <c r="FK155" s="100"/>
      <c r="FL155" s="100"/>
      <c r="FM155" s="100"/>
      <c r="FN155" s="100"/>
      <c r="FO155" s="100"/>
      <c r="FP155" s="100"/>
      <c r="FQ155" s="100"/>
      <c r="FR155" s="100"/>
      <c r="FS155" s="100"/>
      <c r="FT155" s="100"/>
      <c r="FU155" s="100"/>
      <c r="FV155" s="100"/>
      <c r="FW155" s="100"/>
      <c r="FX155" s="675" t="s">
        <v>329</v>
      </c>
      <c r="FY155" s="676">
        <v>11</v>
      </c>
      <c r="FZ155" s="676">
        <v>30289590</v>
      </c>
      <c r="GA155" s="676">
        <v>55</v>
      </c>
      <c r="GB155" s="676" t="s">
        <v>798</v>
      </c>
      <c r="GC155" s="676">
        <v>20</v>
      </c>
      <c r="GD155" s="676">
        <v>2009</v>
      </c>
      <c r="GE155" s="676">
        <v>2</v>
      </c>
      <c r="GF155" s="676" t="s">
        <v>148</v>
      </c>
      <c r="GG155" s="676">
        <v>2</v>
      </c>
      <c r="GH155" s="676">
        <v>2</v>
      </c>
      <c r="GI155" s="676" t="s">
        <v>148</v>
      </c>
      <c r="GJ155" s="676">
        <v>2</v>
      </c>
      <c r="GK155" s="676" t="s">
        <v>781</v>
      </c>
      <c r="GL155" s="676" t="s">
        <v>782</v>
      </c>
      <c r="GM155" s="676">
        <v>66</v>
      </c>
      <c r="GN155" s="676" t="s">
        <v>783</v>
      </c>
      <c r="GO155" s="676">
        <v>0</v>
      </c>
      <c r="GP155" s="676">
        <v>0</v>
      </c>
      <c r="GQ155" s="676">
        <v>4</v>
      </c>
      <c r="GR155" s="676">
        <v>2</v>
      </c>
      <c r="GS155" s="676">
        <v>8</v>
      </c>
      <c r="GT155" s="676" t="s">
        <v>783</v>
      </c>
      <c r="GU155" s="676" t="s">
        <v>783</v>
      </c>
      <c r="GV155" s="676" t="s">
        <v>783</v>
      </c>
      <c r="GW155" s="676" t="s">
        <v>783</v>
      </c>
      <c r="GX155" s="676" t="s">
        <v>783</v>
      </c>
      <c r="GY155" s="676">
        <v>1649</v>
      </c>
      <c r="GZ155" s="676">
        <v>0.26</v>
      </c>
      <c r="HA155" s="676">
        <v>5</v>
      </c>
      <c r="HB155" s="676" t="s">
        <v>783</v>
      </c>
      <c r="HC155" s="676" t="s">
        <v>782</v>
      </c>
      <c r="HD155" s="676">
        <v>35</v>
      </c>
      <c r="HE155" s="676" t="s">
        <v>783</v>
      </c>
      <c r="HF155" s="676">
        <v>0</v>
      </c>
      <c r="HG155" s="676" t="s">
        <v>783</v>
      </c>
      <c r="HH155" s="676">
        <v>0</v>
      </c>
      <c r="HI155" s="676">
        <v>1</v>
      </c>
      <c r="HJ155" s="676">
        <v>45</v>
      </c>
      <c r="HK155" s="676" t="s">
        <v>784</v>
      </c>
      <c r="HL155" s="676" t="s">
        <v>785</v>
      </c>
      <c r="HM155" s="676" t="s">
        <v>783</v>
      </c>
      <c r="HN155" s="676" t="s">
        <v>783</v>
      </c>
      <c r="HO155" s="676" t="s">
        <v>783</v>
      </c>
      <c r="HP155" s="676" t="s">
        <v>783</v>
      </c>
      <c r="HQ155" s="676" t="s">
        <v>783</v>
      </c>
      <c r="HR155" s="676">
        <v>3978920</v>
      </c>
      <c r="HS155" s="676" t="s">
        <v>783</v>
      </c>
      <c r="HT155" s="676" t="s">
        <v>786</v>
      </c>
      <c r="HU155" s="676" t="s">
        <v>787</v>
      </c>
      <c r="HV155" s="676">
        <v>4</v>
      </c>
      <c r="HW155" s="676">
        <v>2014</v>
      </c>
      <c r="HX155" s="676">
        <v>63</v>
      </c>
      <c r="HY155" s="676">
        <v>0</v>
      </c>
      <c r="HZ155" s="676">
        <v>1373</v>
      </c>
      <c r="IA155" s="677">
        <v>41697.500081018516</v>
      </c>
      <c r="IB155" s="676" t="s">
        <v>788</v>
      </c>
      <c r="IC155" s="676">
        <v>3974442</v>
      </c>
      <c r="ID155" s="676">
        <v>2014</v>
      </c>
      <c r="IE155" s="676">
        <v>1712</v>
      </c>
      <c r="IF155" s="676" t="s">
        <v>783</v>
      </c>
      <c r="IG155" s="676" t="s">
        <v>783</v>
      </c>
      <c r="IH155" s="676" t="s">
        <v>783</v>
      </c>
      <c r="II155" s="676" t="s">
        <v>783</v>
      </c>
      <c r="IJ155" s="676" t="s">
        <v>783</v>
      </c>
      <c r="IK155" s="676" t="s">
        <v>783</v>
      </c>
      <c r="IL155" s="676" t="s">
        <v>783</v>
      </c>
      <c r="IM155" s="676" t="s">
        <v>783</v>
      </c>
      <c r="IN155" s="676" t="s">
        <v>783</v>
      </c>
      <c r="IO155" s="676">
        <v>1649</v>
      </c>
      <c r="IP155" s="677">
        <v>39696.595601851855</v>
      </c>
      <c r="IQ155" s="676">
        <v>2</v>
      </c>
      <c r="IR155" s="676" t="s">
        <v>793</v>
      </c>
      <c r="IS155" s="676">
        <v>8</v>
      </c>
      <c r="IT155" s="683">
        <v>41275</v>
      </c>
      <c r="IU155" s="676" t="s">
        <v>783</v>
      </c>
      <c r="IV155" s="676" t="s">
        <v>783</v>
      </c>
      <c r="IW155" s="676" t="s">
        <v>783</v>
      </c>
      <c r="IX155" s="676" t="s">
        <v>781</v>
      </c>
      <c r="IY155" s="676">
        <v>45</v>
      </c>
      <c r="IZ155" s="676" t="s">
        <v>789</v>
      </c>
      <c r="JA155" s="676" t="s">
        <v>783</v>
      </c>
      <c r="JB155" s="676" t="s">
        <v>783</v>
      </c>
      <c r="JC155" s="676" t="s">
        <v>783</v>
      </c>
      <c r="JD155" s="676">
        <v>547757</v>
      </c>
      <c r="JE155" s="676" t="s">
        <v>783</v>
      </c>
      <c r="JF155" s="676" t="s">
        <v>783</v>
      </c>
      <c r="JG155" s="676" t="s">
        <v>843</v>
      </c>
      <c r="JH155" s="676">
        <v>55</v>
      </c>
      <c r="JI155" s="676" t="s">
        <v>783</v>
      </c>
      <c r="JJ155" s="676" t="s">
        <v>783</v>
      </c>
      <c r="JK155" s="676" t="s">
        <v>783</v>
      </c>
      <c r="JL155" s="676" t="s">
        <v>790</v>
      </c>
      <c r="JM155" s="676">
        <v>4</v>
      </c>
      <c r="JN155" s="676">
        <v>3</v>
      </c>
      <c r="JO155" s="676" t="s">
        <v>783</v>
      </c>
      <c r="JP155" s="676" t="s">
        <v>783</v>
      </c>
      <c r="JQ155" s="676" t="s">
        <v>783</v>
      </c>
      <c r="JR155" s="676" t="s">
        <v>783</v>
      </c>
      <c r="JS155" s="676" t="s">
        <v>783</v>
      </c>
      <c r="JT155" s="676" t="s">
        <v>783</v>
      </c>
      <c r="JU155" s="676" t="s">
        <v>934</v>
      </c>
      <c r="JV155" s="678">
        <v>1412.516574</v>
      </c>
      <c r="JX155" s="225"/>
      <c r="KA155" s="836"/>
    </row>
    <row r="156" spans="1:287">
      <c r="A156" s="838"/>
      <c r="H156" s="554"/>
      <c r="S156" s="327"/>
      <c r="T156" s="328"/>
      <c r="U156" s="306"/>
      <c r="V156" s="306"/>
      <c r="W156" s="859"/>
      <c r="AC156" s="837"/>
      <c r="AD156" s="565"/>
      <c r="AE156" s="521"/>
      <c r="AF156" s="837"/>
      <c r="AG156" s="837"/>
      <c r="AH156" s="565"/>
      <c r="AI156" s="837"/>
      <c r="AJ156" s="837"/>
      <c r="AK156" s="837"/>
      <c r="AL156" s="837"/>
      <c r="AM156" s="837"/>
      <c r="AN156" s="565"/>
      <c r="AO156" s="837"/>
      <c r="AP156" s="565"/>
      <c r="AQ156" s="837"/>
      <c r="AR156" s="565"/>
      <c r="AS156" s="837"/>
      <c r="AT156" s="565"/>
      <c r="AU156" s="837"/>
      <c r="AV156" s="565"/>
      <c r="AW156" s="837"/>
      <c r="AX156" s="565"/>
      <c r="AY156" s="837"/>
      <c r="AZ156" s="565"/>
      <c r="BA156" s="837"/>
      <c r="BB156" s="565"/>
      <c r="BC156" s="837"/>
      <c r="BD156" s="565"/>
      <c r="BE156" s="837"/>
      <c r="BF156" s="565"/>
      <c r="BG156" s="837"/>
      <c r="BH156" s="565"/>
      <c r="BI156" s="837"/>
      <c r="BJ156" s="565"/>
      <c r="BK156" s="837"/>
      <c r="BL156" s="565"/>
      <c r="BM156" s="837"/>
      <c r="BN156" s="565"/>
      <c r="BO156" s="837"/>
      <c r="BP156" s="565"/>
      <c r="BQ156" s="100"/>
      <c r="BR156" s="100"/>
      <c r="BS156" s="100"/>
      <c r="BT156" s="100"/>
      <c r="BU156" s="100"/>
      <c r="BV156" s="100"/>
      <c r="BW156" s="100"/>
      <c r="BX156" s="100"/>
      <c r="BY156" s="100"/>
      <c r="BZ156" s="100"/>
      <c r="CA156" s="100"/>
      <c r="CB156" s="100"/>
      <c r="CC156" s="100"/>
      <c r="CD156" s="100"/>
      <c r="CE156" s="100"/>
      <c r="CF156" s="100"/>
      <c r="CG156" s="100"/>
      <c r="CH156" s="100"/>
      <c r="CI156" s="100"/>
      <c r="CJ156" s="100"/>
      <c r="CK156" s="100"/>
      <c r="CL156" s="100"/>
      <c r="CM156" s="100"/>
      <c r="CN156" s="100"/>
      <c r="CO156" s="100"/>
      <c r="CP156" s="100"/>
      <c r="CQ156" s="100"/>
      <c r="CR156" s="100"/>
      <c r="CS156" s="100"/>
      <c r="CT156" s="100"/>
      <c r="CU156" s="100"/>
      <c r="CV156" s="100"/>
      <c r="CW156" s="100"/>
      <c r="CX156" s="100"/>
      <c r="CY156" s="100"/>
      <c r="CZ156" s="100"/>
      <c r="DA156" s="100"/>
      <c r="DB156" s="100"/>
      <c r="DC156" s="100"/>
      <c r="DD156" s="100"/>
      <c r="DE156" s="100"/>
      <c r="DF156" s="100"/>
      <c r="DG156" s="100"/>
      <c r="DH156" s="100"/>
      <c r="DI156" s="100"/>
      <c r="DJ156" s="100"/>
      <c r="DK156" s="100"/>
      <c r="DL156" s="100"/>
      <c r="DM156" s="100"/>
      <c r="DN156" s="100"/>
      <c r="DO156" s="100"/>
      <c r="DP156" s="100"/>
      <c r="DQ156" s="100"/>
      <c r="DR156" s="100"/>
      <c r="DS156" s="100"/>
      <c r="DT156" s="100"/>
      <c r="DU156" s="100"/>
      <c r="DV156" s="100"/>
      <c r="DW156" s="100"/>
      <c r="DX156" s="100"/>
      <c r="DY156" s="100"/>
      <c r="DZ156" s="100"/>
      <c r="EA156" s="100"/>
      <c r="EB156" s="100"/>
      <c r="EC156" s="100"/>
      <c r="ED156" s="100"/>
      <c r="EE156" s="100"/>
      <c r="EF156" s="100"/>
      <c r="EG156" s="100"/>
      <c r="EH156" s="100"/>
      <c r="EI156" s="100"/>
      <c r="EJ156" s="100"/>
      <c r="EK156" s="100"/>
      <c r="EL156" s="100"/>
      <c r="EM156" s="100"/>
      <c r="EN156" s="100"/>
      <c r="EO156" s="100"/>
      <c r="EP156" s="100"/>
      <c r="EQ156" s="100"/>
      <c r="ER156" s="100"/>
      <c r="ES156" s="100"/>
      <c r="ET156" s="100"/>
      <c r="EU156" s="100"/>
      <c r="EV156" s="100"/>
      <c r="EW156" s="100"/>
      <c r="EX156" s="100"/>
      <c r="EY156" s="100"/>
      <c r="EZ156" s="100"/>
      <c r="FA156" s="100"/>
      <c r="FB156" s="100"/>
      <c r="FC156" s="100"/>
      <c r="FD156" s="100"/>
      <c r="FE156" s="100"/>
      <c r="FF156" s="100"/>
      <c r="FG156" s="100"/>
      <c r="FH156" s="100"/>
      <c r="FI156" s="100"/>
      <c r="FJ156" s="100"/>
      <c r="FK156" s="100"/>
      <c r="FL156" s="100"/>
      <c r="FM156" s="100"/>
      <c r="FN156" s="100"/>
      <c r="FO156" s="100"/>
      <c r="FP156" s="100"/>
      <c r="FQ156" s="100"/>
      <c r="FR156" s="100"/>
      <c r="FS156" s="100"/>
      <c r="FT156" s="100"/>
      <c r="FU156" s="100"/>
      <c r="FV156" s="100"/>
      <c r="FW156" s="100"/>
      <c r="FX156" s="679" t="s">
        <v>329</v>
      </c>
      <c r="FY156" s="680">
        <v>129</v>
      </c>
      <c r="FZ156" s="680">
        <v>30289587</v>
      </c>
      <c r="GA156" s="680">
        <v>55</v>
      </c>
      <c r="GB156" s="680" t="s">
        <v>798</v>
      </c>
      <c r="GC156" s="680">
        <v>20</v>
      </c>
      <c r="GD156" s="680">
        <v>2009</v>
      </c>
      <c r="GE156" s="680">
        <v>2</v>
      </c>
      <c r="GF156" s="680" t="s">
        <v>148</v>
      </c>
      <c r="GG156" s="680">
        <v>2</v>
      </c>
      <c r="GH156" s="680">
        <v>2</v>
      </c>
      <c r="GI156" s="680" t="s">
        <v>148</v>
      </c>
      <c r="GJ156" s="680">
        <v>2</v>
      </c>
      <c r="GK156" s="680" t="s">
        <v>781</v>
      </c>
      <c r="GL156" s="680" t="s">
        <v>782</v>
      </c>
      <c r="GM156" s="680">
        <v>66</v>
      </c>
      <c r="GN156" s="680" t="s">
        <v>783</v>
      </c>
      <c r="GO156" s="680">
        <v>0</v>
      </c>
      <c r="GP156" s="680">
        <v>0</v>
      </c>
      <c r="GQ156" s="680">
        <v>4</v>
      </c>
      <c r="GR156" s="680">
        <v>2</v>
      </c>
      <c r="GS156" s="680">
        <v>8</v>
      </c>
      <c r="GT156" s="680" t="s">
        <v>783</v>
      </c>
      <c r="GU156" s="680" t="s">
        <v>783</v>
      </c>
      <c r="GV156" s="680" t="s">
        <v>783</v>
      </c>
      <c r="GW156" s="680" t="s">
        <v>783</v>
      </c>
      <c r="GX156" s="680" t="s">
        <v>783</v>
      </c>
      <c r="GY156" s="680">
        <v>1649</v>
      </c>
      <c r="GZ156" s="680">
        <v>0.4</v>
      </c>
      <c r="HA156" s="680">
        <v>5</v>
      </c>
      <c r="HB156" s="680" t="s">
        <v>783</v>
      </c>
      <c r="HC156" s="680" t="s">
        <v>782</v>
      </c>
      <c r="HD156" s="680">
        <v>35</v>
      </c>
      <c r="HE156" s="680" t="s">
        <v>783</v>
      </c>
      <c r="HF156" s="680">
        <v>0</v>
      </c>
      <c r="HG156" s="680" t="s">
        <v>783</v>
      </c>
      <c r="HH156" s="680">
        <v>0</v>
      </c>
      <c r="HI156" s="680">
        <v>1</v>
      </c>
      <c r="HJ156" s="680">
        <v>45</v>
      </c>
      <c r="HK156" s="680" t="s">
        <v>784</v>
      </c>
      <c r="HL156" s="680" t="s">
        <v>785</v>
      </c>
      <c r="HM156" s="680" t="s">
        <v>783</v>
      </c>
      <c r="HN156" s="680" t="s">
        <v>783</v>
      </c>
      <c r="HO156" s="680" t="s">
        <v>783</v>
      </c>
      <c r="HP156" s="680" t="s">
        <v>783</v>
      </c>
      <c r="HQ156" s="680" t="s">
        <v>783</v>
      </c>
      <c r="HR156" s="680">
        <v>3978931</v>
      </c>
      <c r="HS156" s="680" t="s">
        <v>783</v>
      </c>
      <c r="HT156" s="680" t="s">
        <v>786</v>
      </c>
      <c r="HU156" s="680" t="s">
        <v>787</v>
      </c>
      <c r="HV156" s="680">
        <v>4</v>
      </c>
      <c r="HW156" s="680">
        <v>2014</v>
      </c>
      <c r="HX156" s="680">
        <v>63</v>
      </c>
      <c r="HY156" s="680">
        <v>0</v>
      </c>
      <c r="HZ156" s="680">
        <v>2112</v>
      </c>
      <c r="IA156" s="681">
        <v>41697.500081018516</v>
      </c>
      <c r="IB156" s="680" t="s">
        <v>788</v>
      </c>
      <c r="IC156" s="680">
        <v>3974453</v>
      </c>
      <c r="ID156" s="680">
        <v>2014</v>
      </c>
      <c r="IE156" s="680">
        <v>1712</v>
      </c>
      <c r="IF156" s="680" t="s">
        <v>783</v>
      </c>
      <c r="IG156" s="680" t="s">
        <v>783</v>
      </c>
      <c r="IH156" s="680" t="s">
        <v>783</v>
      </c>
      <c r="II156" s="680" t="s">
        <v>783</v>
      </c>
      <c r="IJ156" s="680" t="s">
        <v>783</v>
      </c>
      <c r="IK156" s="680" t="s">
        <v>783</v>
      </c>
      <c r="IL156" s="680" t="s">
        <v>783</v>
      </c>
      <c r="IM156" s="680" t="s">
        <v>783</v>
      </c>
      <c r="IN156" s="680" t="s">
        <v>783</v>
      </c>
      <c r="IO156" s="680">
        <v>1649</v>
      </c>
      <c r="IP156" s="681">
        <v>39696.595601851855</v>
      </c>
      <c r="IQ156" s="680">
        <v>2</v>
      </c>
      <c r="IR156" s="680" t="s">
        <v>793</v>
      </c>
      <c r="IS156" s="680">
        <v>8</v>
      </c>
      <c r="IT156" s="684">
        <v>41275</v>
      </c>
      <c r="IU156" s="680" t="s">
        <v>783</v>
      </c>
      <c r="IV156" s="680" t="s">
        <v>783</v>
      </c>
      <c r="IW156" s="680" t="s">
        <v>783</v>
      </c>
      <c r="IX156" s="680" t="s">
        <v>781</v>
      </c>
      <c r="IY156" s="680">
        <v>45</v>
      </c>
      <c r="IZ156" s="680" t="s">
        <v>789</v>
      </c>
      <c r="JA156" s="680" t="s">
        <v>783</v>
      </c>
      <c r="JB156" s="680" t="s">
        <v>783</v>
      </c>
      <c r="JC156" s="680" t="s">
        <v>783</v>
      </c>
      <c r="JD156" s="680">
        <v>547757</v>
      </c>
      <c r="JE156" s="680" t="s">
        <v>783</v>
      </c>
      <c r="JF156" s="680" t="s">
        <v>783</v>
      </c>
      <c r="JG156" s="680" t="s">
        <v>843</v>
      </c>
      <c r="JH156" s="680">
        <v>55</v>
      </c>
      <c r="JI156" s="680" t="s">
        <v>783</v>
      </c>
      <c r="JJ156" s="680" t="s">
        <v>783</v>
      </c>
      <c r="JK156" s="680" t="s">
        <v>783</v>
      </c>
      <c r="JL156" s="680" t="s">
        <v>790</v>
      </c>
      <c r="JM156" s="680">
        <v>4</v>
      </c>
      <c r="JN156" s="680">
        <v>3</v>
      </c>
      <c r="JO156" s="680" t="s">
        <v>783</v>
      </c>
      <c r="JP156" s="680" t="s">
        <v>783</v>
      </c>
      <c r="JQ156" s="680" t="s">
        <v>783</v>
      </c>
      <c r="JR156" s="680" t="s">
        <v>783</v>
      </c>
      <c r="JS156" s="680" t="s">
        <v>783</v>
      </c>
      <c r="JT156" s="680" t="s">
        <v>783</v>
      </c>
      <c r="JU156" s="680" t="s">
        <v>935</v>
      </c>
      <c r="JV156" s="682">
        <v>2149.802909</v>
      </c>
      <c r="JX156" s="225"/>
      <c r="KA156" s="836"/>
    </row>
    <row r="157" spans="1:287">
      <c r="A157" s="838"/>
      <c r="H157" s="554"/>
      <c r="S157" s="327"/>
      <c r="T157" s="328"/>
      <c r="U157" s="306"/>
      <c r="V157" s="306"/>
      <c r="W157" s="859"/>
      <c r="AC157" s="837"/>
      <c r="AD157" s="565"/>
      <c r="AE157" s="521"/>
      <c r="AF157" s="837"/>
      <c r="AG157" s="837"/>
      <c r="AH157" s="565"/>
      <c r="AI157" s="837"/>
      <c r="AJ157" s="837"/>
      <c r="AK157" s="837"/>
      <c r="AL157" s="837"/>
      <c r="AM157" s="837"/>
      <c r="AN157" s="565"/>
      <c r="AO157" s="837"/>
      <c r="AP157" s="565"/>
      <c r="AQ157" s="837"/>
      <c r="AR157" s="565"/>
      <c r="AS157" s="837"/>
      <c r="AT157" s="565"/>
      <c r="AU157" s="837"/>
      <c r="AV157" s="565"/>
      <c r="AW157" s="837"/>
      <c r="AX157" s="565"/>
      <c r="AY157" s="837"/>
      <c r="AZ157" s="565"/>
      <c r="BA157" s="837"/>
      <c r="BB157" s="565"/>
      <c r="BC157" s="837"/>
      <c r="BD157" s="565"/>
      <c r="BE157" s="837"/>
      <c r="BF157" s="565"/>
      <c r="BG157" s="837"/>
      <c r="BH157" s="565"/>
      <c r="BI157" s="837"/>
      <c r="BJ157" s="565"/>
      <c r="BK157" s="837"/>
      <c r="BL157" s="565"/>
      <c r="BM157" s="837"/>
      <c r="BN157" s="565"/>
      <c r="BO157" s="837"/>
      <c r="BP157" s="565"/>
      <c r="BQ157" s="100"/>
      <c r="BR157" s="100"/>
      <c r="BS157" s="100"/>
      <c r="BT157" s="100"/>
      <c r="BU157" s="100"/>
      <c r="BV157" s="100"/>
      <c r="BW157" s="100"/>
      <c r="BX157" s="100"/>
      <c r="BY157" s="100"/>
      <c r="BZ157" s="100"/>
      <c r="CA157" s="100"/>
      <c r="CB157" s="100"/>
      <c r="CC157" s="100"/>
      <c r="CD157" s="100"/>
      <c r="CE157" s="100"/>
      <c r="CF157" s="100"/>
      <c r="CG157" s="100"/>
      <c r="CH157" s="100"/>
      <c r="CI157" s="100"/>
      <c r="CJ157" s="100"/>
      <c r="CK157" s="100"/>
      <c r="CL157" s="100"/>
      <c r="CM157" s="100"/>
      <c r="CN157" s="100"/>
      <c r="CO157" s="100"/>
      <c r="CP157" s="100"/>
      <c r="CQ157" s="100"/>
      <c r="CR157" s="100"/>
      <c r="CS157" s="100"/>
      <c r="CT157" s="100"/>
      <c r="CU157" s="100"/>
      <c r="CV157" s="100"/>
      <c r="CW157" s="100"/>
      <c r="CX157" s="100"/>
      <c r="CY157" s="100"/>
      <c r="CZ157" s="100"/>
      <c r="DA157" s="100"/>
      <c r="DB157" s="100"/>
      <c r="DC157" s="100"/>
      <c r="DD157" s="100"/>
      <c r="DE157" s="100"/>
      <c r="DF157" s="100"/>
      <c r="DG157" s="100"/>
      <c r="DH157" s="100"/>
      <c r="DI157" s="100"/>
      <c r="DJ157" s="100"/>
      <c r="DK157" s="100"/>
      <c r="DL157" s="100"/>
      <c r="DM157" s="100"/>
      <c r="DN157" s="100"/>
      <c r="DO157" s="100"/>
      <c r="DP157" s="100"/>
      <c r="DQ157" s="100"/>
      <c r="DR157" s="100"/>
      <c r="DS157" s="100"/>
      <c r="DT157" s="100"/>
      <c r="DU157" s="100"/>
      <c r="DV157" s="100"/>
      <c r="DW157" s="100"/>
      <c r="DX157" s="100"/>
      <c r="DY157" s="100"/>
      <c r="DZ157" s="100"/>
      <c r="EA157" s="100"/>
      <c r="EB157" s="100"/>
      <c r="EC157" s="100"/>
      <c r="ED157" s="100"/>
      <c r="EE157" s="100"/>
      <c r="EF157" s="100"/>
      <c r="EG157" s="100"/>
      <c r="EH157" s="100"/>
      <c r="EI157" s="100"/>
      <c r="EJ157" s="100"/>
      <c r="EK157" s="100"/>
      <c r="EL157" s="100"/>
      <c r="EM157" s="100"/>
      <c r="EN157" s="100"/>
      <c r="EO157" s="100"/>
      <c r="EP157" s="100"/>
      <c r="EQ157" s="100"/>
      <c r="ER157" s="100"/>
      <c r="ES157" s="100"/>
      <c r="ET157" s="100"/>
      <c r="EU157" s="100"/>
      <c r="EV157" s="100"/>
      <c r="EW157" s="100"/>
      <c r="EX157" s="100"/>
      <c r="EY157" s="100"/>
      <c r="EZ157" s="100"/>
      <c r="FA157" s="100"/>
      <c r="FB157" s="100"/>
      <c r="FC157" s="100"/>
      <c r="FD157" s="100"/>
      <c r="FE157" s="100"/>
      <c r="FF157" s="100"/>
      <c r="FG157" s="100"/>
      <c r="FH157" s="100"/>
      <c r="FI157" s="100"/>
      <c r="FJ157" s="100"/>
      <c r="FK157" s="100"/>
      <c r="FL157" s="100"/>
      <c r="FM157" s="100"/>
      <c r="FN157" s="100"/>
      <c r="FO157" s="100"/>
      <c r="FP157" s="100"/>
      <c r="FQ157" s="100"/>
      <c r="FR157" s="100"/>
      <c r="FS157" s="100"/>
      <c r="FT157" s="100"/>
      <c r="FU157" s="100"/>
      <c r="FV157" s="100"/>
      <c r="FW157" s="100"/>
      <c r="FX157" s="679" t="s">
        <v>329</v>
      </c>
      <c r="FY157" s="680">
        <v>174</v>
      </c>
      <c r="FZ157" s="680">
        <v>30289593</v>
      </c>
      <c r="GA157" s="680">
        <v>55</v>
      </c>
      <c r="GB157" s="680" t="s">
        <v>798</v>
      </c>
      <c r="GC157" s="680">
        <v>20</v>
      </c>
      <c r="GD157" s="680">
        <v>2009</v>
      </c>
      <c r="GE157" s="680">
        <v>2</v>
      </c>
      <c r="GF157" s="680" t="s">
        <v>148</v>
      </c>
      <c r="GG157" s="680">
        <v>2</v>
      </c>
      <c r="GH157" s="680">
        <v>2</v>
      </c>
      <c r="GI157" s="680" t="s">
        <v>148</v>
      </c>
      <c r="GJ157" s="680">
        <v>2</v>
      </c>
      <c r="GK157" s="680" t="s">
        <v>781</v>
      </c>
      <c r="GL157" s="680" t="s">
        <v>782</v>
      </c>
      <c r="GM157" s="680">
        <v>66</v>
      </c>
      <c r="GN157" s="680" t="s">
        <v>783</v>
      </c>
      <c r="GO157" s="680">
        <v>0</v>
      </c>
      <c r="GP157" s="680">
        <v>0</v>
      </c>
      <c r="GQ157" s="680">
        <v>4</v>
      </c>
      <c r="GR157" s="680">
        <v>2</v>
      </c>
      <c r="GS157" s="680">
        <v>8</v>
      </c>
      <c r="GT157" s="680" t="s">
        <v>783</v>
      </c>
      <c r="GU157" s="680" t="s">
        <v>783</v>
      </c>
      <c r="GV157" s="680" t="s">
        <v>783</v>
      </c>
      <c r="GW157" s="680" t="s">
        <v>783</v>
      </c>
      <c r="GX157" s="680" t="s">
        <v>783</v>
      </c>
      <c r="GY157" s="680">
        <v>1649</v>
      </c>
      <c r="GZ157" s="680">
        <v>0.32</v>
      </c>
      <c r="HA157" s="680">
        <v>5</v>
      </c>
      <c r="HB157" s="680" t="s">
        <v>783</v>
      </c>
      <c r="HC157" s="680" t="s">
        <v>782</v>
      </c>
      <c r="HD157" s="680">
        <v>35</v>
      </c>
      <c r="HE157" s="680" t="s">
        <v>783</v>
      </c>
      <c r="HF157" s="680">
        <v>0</v>
      </c>
      <c r="HG157" s="680" t="s">
        <v>783</v>
      </c>
      <c r="HH157" s="680">
        <v>0</v>
      </c>
      <c r="HI157" s="680">
        <v>1</v>
      </c>
      <c r="HJ157" s="680">
        <v>45</v>
      </c>
      <c r="HK157" s="680" t="s">
        <v>784</v>
      </c>
      <c r="HL157" s="680" t="s">
        <v>785</v>
      </c>
      <c r="HM157" s="680" t="s">
        <v>783</v>
      </c>
      <c r="HN157" s="680" t="s">
        <v>783</v>
      </c>
      <c r="HO157" s="680" t="s">
        <v>783</v>
      </c>
      <c r="HP157" s="680" t="s">
        <v>783</v>
      </c>
      <c r="HQ157" s="680" t="s">
        <v>783</v>
      </c>
      <c r="HR157" s="680">
        <v>3978919</v>
      </c>
      <c r="HS157" s="680" t="s">
        <v>783</v>
      </c>
      <c r="HT157" s="680" t="s">
        <v>786</v>
      </c>
      <c r="HU157" s="680" t="s">
        <v>787</v>
      </c>
      <c r="HV157" s="680">
        <v>4</v>
      </c>
      <c r="HW157" s="680">
        <v>2014</v>
      </c>
      <c r="HX157" s="680">
        <v>63</v>
      </c>
      <c r="HY157" s="680">
        <v>0</v>
      </c>
      <c r="HZ157" s="680">
        <v>1690</v>
      </c>
      <c r="IA157" s="681">
        <v>41697.500081018516</v>
      </c>
      <c r="IB157" s="680" t="s">
        <v>788</v>
      </c>
      <c r="IC157" s="680">
        <v>3974441</v>
      </c>
      <c r="ID157" s="680">
        <v>2014</v>
      </c>
      <c r="IE157" s="680">
        <v>1712</v>
      </c>
      <c r="IF157" s="680" t="s">
        <v>783</v>
      </c>
      <c r="IG157" s="680" t="s">
        <v>783</v>
      </c>
      <c r="IH157" s="680" t="s">
        <v>783</v>
      </c>
      <c r="II157" s="680" t="s">
        <v>783</v>
      </c>
      <c r="IJ157" s="680" t="s">
        <v>783</v>
      </c>
      <c r="IK157" s="680" t="s">
        <v>783</v>
      </c>
      <c r="IL157" s="680" t="s">
        <v>783</v>
      </c>
      <c r="IM157" s="680" t="s">
        <v>783</v>
      </c>
      <c r="IN157" s="680" t="s">
        <v>783</v>
      </c>
      <c r="IO157" s="680">
        <v>1649</v>
      </c>
      <c r="IP157" s="681">
        <v>39696.595601851855</v>
      </c>
      <c r="IQ157" s="680">
        <v>2</v>
      </c>
      <c r="IR157" s="680" t="s">
        <v>793</v>
      </c>
      <c r="IS157" s="680">
        <v>8</v>
      </c>
      <c r="IT157" s="684">
        <v>41275</v>
      </c>
      <c r="IU157" s="680" t="s">
        <v>783</v>
      </c>
      <c r="IV157" s="680" t="s">
        <v>783</v>
      </c>
      <c r="IW157" s="680" t="s">
        <v>783</v>
      </c>
      <c r="IX157" s="680" t="s">
        <v>781</v>
      </c>
      <c r="IY157" s="680">
        <v>45</v>
      </c>
      <c r="IZ157" s="680" t="s">
        <v>789</v>
      </c>
      <c r="JA157" s="680" t="s">
        <v>783</v>
      </c>
      <c r="JB157" s="680" t="s">
        <v>783</v>
      </c>
      <c r="JC157" s="680" t="s">
        <v>783</v>
      </c>
      <c r="JD157" s="680">
        <v>547757</v>
      </c>
      <c r="JE157" s="680" t="s">
        <v>783</v>
      </c>
      <c r="JF157" s="680" t="s">
        <v>783</v>
      </c>
      <c r="JG157" s="680" t="s">
        <v>843</v>
      </c>
      <c r="JH157" s="680">
        <v>55</v>
      </c>
      <c r="JI157" s="680" t="s">
        <v>783</v>
      </c>
      <c r="JJ157" s="680" t="s">
        <v>783</v>
      </c>
      <c r="JK157" s="680" t="s">
        <v>783</v>
      </c>
      <c r="JL157" s="680" t="s">
        <v>790</v>
      </c>
      <c r="JM157" s="680">
        <v>4</v>
      </c>
      <c r="JN157" s="680">
        <v>3</v>
      </c>
      <c r="JO157" s="680" t="s">
        <v>783</v>
      </c>
      <c r="JP157" s="680" t="s">
        <v>783</v>
      </c>
      <c r="JQ157" s="680" t="s">
        <v>783</v>
      </c>
      <c r="JR157" s="680" t="s">
        <v>783</v>
      </c>
      <c r="JS157" s="680" t="s">
        <v>783</v>
      </c>
      <c r="JT157" s="680" t="s">
        <v>783</v>
      </c>
      <c r="JU157" s="680" t="s">
        <v>936</v>
      </c>
      <c r="JV157" s="682">
        <v>1722.4713320000001</v>
      </c>
      <c r="JX157" s="225"/>
      <c r="KA157" s="836"/>
    </row>
    <row r="158" spans="1:287">
      <c r="A158" s="838"/>
      <c r="W158" s="859"/>
      <c r="CB158" s="100"/>
      <c r="FX158" s="679" t="s">
        <v>329</v>
      </c>
      <c r="FY158" s="680">
        <v>190</v>
      </c>
      <c r="FZ158" s="680">
        <v>30289594</v>
      </c>
      <c r="GA158" s="680">
        <v>55</v>
      </c>
      <c r="GB158" s="680" t="s">
        <v>798</v>
      </c>
      <c r="GC158" s="680">
        <v>20</v>
      </c>
      <c r="GD158" s="680">
        <v>2009</v>
      </c>
      <c r="GE158" s="680">
        <v>2</v>
      </c>
      <c r="GF158" s="680" t="s">
        <v>148</v>
      </c>
      <c r="GG158" s="680">
        <v>2</v>
      </c>
      <c r="GH158" s="680">
        <v>2</v>
      </c>
      <c r="GI158" s="680" t="s">
        <v>148</v>
      </c>
      <c r="GJ158" s="680">
        <v>2</v>
      </c>
      <c r="GK158" s="680" t="s">
        <v>781</v>
      </c>
      <c r="GL158" s="680" t="s">
        <v>782</v>
      </c>
      <c r="GM158" s="680">
        <v>66</v>
      </c>
      <c r="GN158" s="680" t="s">
        <v>783</v>
      </c>
      <c r="GO158" s="680">
        <v>0</v>
      </c>
      <c r="GP158" s="680">
        <v>0</v>
      </c>
      <c r="GQ158" s="680">
        <v>4</v>
      </c>
      <c r="GR158" s="680">
        <v>2</v>
      </c>
      <c r="GS158" s="680">
        <v>8</v>
      </c>
      <c r="GT158" s="680" t="s">
        <v>783</v>
      </c>
      <c r="GU158" s="680" t="s">
        <v>783</v>
      </c>
      <c r="GV158" s="680" t="s">
        <v>783</v>
      </c>
      <c r="GW158" s="680" t="s">
        <v>783</v>
      </c>
      <c r="GX158" s="680" t="s">
        <v>783</v>
      </c>
      <c r="GY158" s="680">
        <v>1649</v>
      </c>
      <c r="GZ158" s="680">
        <v>0.87</v>
      </c>
      <c r="HA158" s="680">
        <v>5</v>
      </c>
      <c r="HB158" s="680" t="s">
        <v>783</v>
      </c>
      <c r="HC158" s="680" t="s">
        <v>782</v>
      </c>
      <c r="HD158" s="680">
        <v>35</v>
      </c>
      <c r="HE158" s="680" t="s">
        <v>783</v>
      </c>
      <c r="HF158" s="680">
        <v>0</v>
      </c>
      <c r="HG158" s="680" t="s">
        <v>783</v>
      </c>
      <c r="HH158" s="680">
        <v>0</v>
      </c>
      <c r="HI158" s="680">
        <v>1</v>
      </c>
      <c r="HJ158" s="680">
        <v>45</v>
      </c>
      <c r="HK158" s="680" t="s">
        <v>784</v>
      </c>
      <c r="HL158" s="680" t="s">
        <v>785</v>
      </c>
      <c r="HM158" s="680" t="s">
        <v>783</v>
      </c>
      <c r="HN158" s="680" t="s">
        <v>783</v>
      </c>
      <c r="HO158" s="680" t="s">
        <v>783</v>
      </c>
      <c r="HP158" s="680" t="s">
        <v>783</v>
      </c>
      <c r="HQ158" s="680" t="s">
        <v>783</v>
      </c>
      <c r="HR158" s="680">
        <v>3980089</v>
      </c>
      <c r="HS158" s="680" t="s">
        <v>783</v>
      </c>
      <c r="HT158" s="680" t="s">
        <v>786</v>
      </c>
      <c r="HU158" s="680" t="s">
        <v>787</v>
      </c>
      <c r="HV158" s="680">
        <v>4</v>
      </c>
      <c r="HW158" s="680">
        <v>2014</v>
      </c>
      <c r="HX158" s="680">
        <v>63</v>
      </c>
      <c r="HY158" s="680">
        <v>0</v>
      </c>
      <c r="HZ158" s="680">
        <v>4594</v>
      </c>
      <c r="IA158" s="681">
        <v>41697.500081018516</v>
      </c>
      <c r="IB158" s="680" t="s">
        <v>788</v>
      </c>
      <c r="IC158" s="680">
        <v>3975611</v>
      </c>
      <c r="ID158" s="680">
        <v>2014</v>
      </c>
      <c r="IE158" s="680">
        <v>1712</v>
      </c>
      <c r="IF158" s="680" t="s">
        <v>783</v>
      </c>
      <c r="IG158" s="680" t="s">
        <v>783</v>
      </c>
      <c r="IH158" s="680" t="s">
        <v>783</v>
      </c>
      <c r="II158" s="680" t="s">
        <v>783</v>
      </c>
      <c r="IJ158" s="680" t="s">
        <v>783</v>
      </c>
      <c r="IK158" s="680" t="s">
        <v>783</v>
      </c>
      <c r="IL158" s="680" t="s">
        <v>783</v>
      </c>
      <c r="IM158" s="680" t="s">
        <v>783</v>
      </c>
      <c r="IN158" s="680" t="s">
        <v>783</v>
      </c>
      <c r="IO158" s="680">
        <v>1649</v>
      </c>
      <c r="IP158" s="681">
        <v>39696.595601851855</v>
      </c>
      <c r="IQ158" s="680">
        <v>2</v>
      </c>
      <c r="IR158" s="680" t="s">
        <v>793</v>
      </c>
      <c r="IS158" s="680">
        <v>8</v>
      </c>
      <c r="IT158" s="684">
        <v>41275</v>
      </c>
      <c r="IU158" s="680" t="s">
        <v>783</v>
      </c>
      <c r="IV158" s="680" t="s">
        <v>783</v>
      </c>
      <c r="IW158" s="680" t="s">
        <v>783</v>
      </c>
      <c r="IX158" s="680" t="s">
        <v>781</v>
      </c>
      <c r="IY158" s="680">
        <v>45</v>
      </c>
      <c r="IZ158" s="680" t="s">
        <v>789</v>
      </c>
      <c r="JA158" s="680" t="s">
        <v>783</v>
      </c>
      <c r="JB158" s="680" t="s">
        <v>783</v>
      </c>
      <c r="JC158" s="680" t="s">
        <v>783</v>
      </c>
      <c r="JD158" s="680">
        <v>547757</v>
      </c>
      <c r="JE158" s="680" t="s">
        <v>783</v>
      </c>
      <c r="JF158" s="680" t="s">
        <v>783</v>
      </c>
      <c r="JG158" s="680" t="s">
        <v>843</v>
      </c>
      <c r="JH158" s="680">
        <v>55</v>
      </c>
      <c r="JI158" s="680" t="s">
        <v>783</v>
      </c>
      <c r="JJ158" s="680" t="s">
        <v>783</v>
      </c>
      <c r="JK158" s="680" t="s">
        <v>783</v>
      </c>
      <c r="JL158" s="680" t="s">
        <v>790</v>
      </c>
      <c r="JM158" s="680">
        <v>4</v>
      </c>
      <c r="JN158" s="680">
        <v>3</v>
      </c>
      <c r="JO158" s="680" t="s">
        <v>783</v>
      </c>
      <c r="JP158" s="680" t="s">
        <v>783</v>
      </c>
      <c r="JQ158" s="680" t="s">
        <v>783</v>
      </c>
      <c r="JR158" s="680" t="s">
        <v>783</v>
      </c>
      <c r="JS158" s="680" t="s">
        <v>783</v>
      </c>
      <c r="JT158" s="680" t="s">
        <v>783</v>
      </c>
      <c r="JU158" s="680" t="s">
        <v>937</v>
      </c>
      <c r="JV158" s="682">
        <v>4679.1204349999998</v>
      </c>
      <c r="JX158" s="225"/>
      <c r="KA158" s="836"/>
    </row>
    <row r="159" spans="1:287">
      <c r="A159" s="838"/>
      <c r="W159" s="859"/>
      <c r="CB159" s="100"/>
      <c r="FX159" s="679" t="s">
        <v>329</v>
      </c>
      <c r="FY159" s="680">
        <v>297</v>
      </c>
      <c r="FZ159" s="680">
        <v>30289589</v>
      </c>
      <c r="GA159" s="680">
        <v>55</v>
      </c>
      <c r="GB159" s="680" t="s">
        <v>798</v>
      </c>
      <c r="GC159" s="680">
        <v>20</v>
      </c>
      <c r="GD159" s="680">
        <v>2009</v>
      </c>
      <c r="GE159" s="680">
        <v>2</v>
      </c>
      <c r="GF159" s="680" t="s">
        <v>148</v>
      </c>
      <c r="GG159" s="680">
        <v>2</v>
      </c>
      <c r="GH159" s="680">
        <v>2</v>
      </c>
      <c r="GI159" s="680" t="s">
        <v>148</v>
      </c>
      <c r="GJ159" s="680">
        <v>2</v>
      </c>
      <c r="GK159" s="680" t="s">
        <v>781</v>
      </c>
      <c r="GL159" s="680" t="s">
        <v>782</v>
      </c>
      <c r="GM159" s="680">
        <v>66</v>
      </c>
      <c r="GN159" s="680" t="s">
        <v>783</v>
      </c>
      <c r="GO159" s="680">
        <v>0</v>
      </c>
      <c r="GP159" s="680">
        <v>0</v>
      </c>
      <c r="GQ159" s="680">
        <v>4</v>
      </c>
      <c r="GR159" s="680">
        <v>2</v>
      </c>
      <c r="GS159" s="680">
        <v>8</v>
      </c>
      <c r="GT159" s="680" t="s">
        <v>783</v>
      </c>
      <c r="GU159" s="680" t="s">
        <v>783</v>
      </c>
      <c r="GV159" s="680" t="s">
        <v>783</v>
      </c>
      <c r="GW159" s="680" t="s">
        <v>783</v>
      </c>
      <c r="GX159" s="680" t="s">
        <v>783</v>
      </c>
      <c r="GY159" s="680">
        <v>1649</v>
      </c>
      <c r="GZ159" s="680">
        <v>7.0000000000000007E-2</v>
      </c>
      <c r="HA159" s="680">
        <v>5</v>
      </c>
      <c r="HB159" s="680" t="s">
        <v>783</v>
      </c>
      <c r="HC159" s="680" t="s">
        <v>782</v>
      </c>
      <c r="HD159" s="680">
        <v>35</v>
      </c>
      <c r="HE159" s="680" t="s">
        <v>783</v>
      </c>
      <c r="HF159" s="680">
        <v>0</v>
      </c>
      <c r="HG159" s="680" t="s">
        <v>783</v>
      </c>
      <c r="HH159" s="680">
        <v>0</v>
      </c>
      <c r="HI159" s="680">
        <v>1</v>
      </c>
      <c r="HJ159" s="680">
        <v>45</v>
      </c>
      <c r="HK159" s="680" t="s">
        <v>784</v>
      </c>
      <c r="HL159" s="680" t="s">
        <v>785</v>
      </c>
      <c r="HM159" s="680" t="s">
        <v>783</v>
      </c>
      <c r="HN159" s="680" t="s">
        <v>783</v>
      </c>
      <c r="HO159" s="680" t="s">
        <v>783</v>
      </c>
      <c r="HP159" s="680" t="s">
        <v>783</v>
      </c>
      <c r="HQ159" s="680" t="s">
        <v>783</v>
      </c>
      <c r="HR159" s="680">
        <v>3978923</v>
      </c>
      <c r="HS159" s="680" t="s">
        <v>783</v>
      </c>
      <c r="HT159" s="680" t="s">
        <v>786</v>
      </c>
      <c r="HU159" s="680" t="s">
        <v>787</v>
      </c>
      <c r="HV159" s="680">
        <v>4</v>
      </c>
      <c r="HW159" s="680">
        <v>2014</v>
      </c>
      <c r="HX159" s="680">
        <v>63</v>
      </c>
      <c r="HY159" s="680">
        <v>0</v>
      </c>
      <c r="HZ159" s="680">
        <v>370</v>
      </c>
      <c r="IA159" s="681">
        <v>41697.500081018516</v>
      </c>
      <c r="IB159" s="680" t="s">
        <v>788</v>
      </c>
      <c r="IC159" s="680">
        <v>3974445</v>
      </c>
      <c r="ID159" s="680">
        <v>2014</v>
      </c>
      <c r="IE159" s="680">
        <v>1712</v>
      </c>
      <c r="IF159" s="680" t="s">
        <v>783</v>
      </c>
      <c r="IG159" s="680" t="s">
        <v>783</v>
      </c>
      <c r="IH159" s="680" t="s">
        <v>783</v>
      </c>
      <c r="II159" s="680" t="s">
        <v>783</v>
      </c>
      <c r="IJ159" s="680" t="s">
        <v>783</v>
      </c>
      <c r="IK159" s="680" t="s">
        <v>783</v>
      </c>
      <c r="IL159" s="680" t="s">
        <v>783</v>
      </c>
      <c r="IM159" s="680" t="s">
        <v>783</v>
      </c>
      <c r="IN159" s="680" t="s">
        <v>783</v>
      </c>
      <c r="IO159" s="680">
        <v>1649</v>
      </c>
      <c r="IP159" s="681">
        <v>39696.595601851855</v>
      </c>
      <c r="IQ159" s="680">
        <v>2</v>
      </c>
      <c r="IR159" s="680" t="s">
        <v>793</v>
      </c>
      <c r="IS159" s="680">
        <v>8</v>
      </c>
      <c r="IT159" s="684">
        <v>41275</v>
      </c>
      <c r="IU159" s="680" t="s">
        <v>783</v>
      </c>
      <c r="IV159" s="680" t="s">
        <v>783</v>
      </c>
      <c r="IW159" s="680" t="s">
        <v>783</v>
      </c>
      <c r="IX159" s="680" t="s">
        <v>781</v>
      </c>
      <c r="IY159" s="680">
        <v>45</v>
      </c>
      <c r="IZ159" s="680" t="s">
        <v>789</v>
      </c>
      <c r="JA159" s="680" t="s">
        <v>783</v>
      </c>
      <c r="JB159" s="680" t="s">
        <v>783</v>
      </c>
      <c r="JC159" s="680" t="s">
        <v>783</v>
      </c>
      <c r="JD159" s="680">
        <v>547757</v>
      </c>
      <c r="JE159" s="680" t="s">
        <v>783</v>
      </c>
      <c r="JF159" s="680" t="s">
        <v>783</v>
      </c>
      <c r="JG159" s="680" t="s">
        <v>843</v>
      </c>
      <c r="JH159" s="680">
        <v>55</v>
      </c>
      <c r="JI159" s="680" t="s">
        <v>783</v>
      </c>
      <c r="JJ159" s="680" t="s">
        <v>783</v>
      </c>
      <c r="JK159" s="680" t="s">
        <v>783</v>
      </c>
      <c r="JL159" s="680" t="s">
        <v>790</v>
      </c>
      <c r="JM159" s="680">
        <v>4</v>
      </c>
      <c r="JN159" s="680">
        <v>3</v>
      </c>
      <c r="JO159" s="680" t="s">
        <v>783</v>
      </c>
      <c r="JP159" s="680" t="s">
        <v>783</v>
      </c>
      <c r="JQ159" s="680" t="s">
        <v>783</v>
      </c>
      <c r="JR159" s="680" t="s">
        <v>783</v>
      </c>
      <c r="JS159" s="680" t="s">
        <v>783</v>
      </c>
      <c r="JT159" s="680" t="s">
        <v>783</v>
      </c>
      <c r="JU159" s="680" t="s">
        <v>938</v>
      </c>
      <c r="JV159" s="682">
        <v>361.39618200000001</v>
      </c>
      <c r="JX159" s="225"/>
    </row>
    <row r="160" spans="1:287" ht="15" thickBot="1">
      <c r="W160" s="859"/>
      <c r="FX160" s="625" t="s">
        <v>489</v>
      </c>
      <c r="FY160" s="626">
        <v>257</v>
      </c>
      <c r="FZ160" s="626">
        <v>22876689</v>
      </c>
      <c r="GA160" s="626" t="s">
        <v>783</v>
      </c>
      <c r="GB160" s="626"/>
      <c r="GC160" s="626" t="s">
        <v>783</v>
      </c>
      <c r="GD160" s="626" t="s">
        <v>783</v>
      </c>
      <c r="GE160" s="626" t="s">
        <v>783</v>
      </c>
      <c r="GF160" s="626"/>
      <c r="GG160" s="626" t="s">
        <v>783</v>
      </c>
      <c r="GH160" s="626" t="s">
        <v>783</v>
      </c>
      <c r="GI160" s="626"/>
      <c r="GJ160" s="626" t="s">
        <v>783</v>
      </c>
      <c r="GK160" s="626" t="s">
        <v>781</v>
      </c>
      <c r="GL160" s="626" t="s">
        <v>783</v>
      </c>
      <c r="GM160" s="626" t="s">
        <v>783</v>
      </c>
      <c r="GN160" s="626" t="s">
        <v>783</v>
      </c>
      <c r="GO160" s="626" t="s">
        <v>783</v>
      </c>
      <c r="GP160" s="626" t="s">
        <v>783</v>
      </c>
      <c r="GQ160" s="626" t="s">
        <v>783</v>
      </c>
      <c r="GR160" s="626" t="s">
        <v>783</v>
      </c>
      <c r="GS160" s="626" t="s">
        <v>783</v>
      </c>
      <c r="GT160" s="626" t="s">
        <v>783</v>
      </c>
      <c r="GU160" s="626" t="s">
        <v>783</v>
      </c>
      <c r="GV160" s="626" t="s">
        <v>783</v>
      </c>
      <c r="GW160" s="626" t="s">
        <v>783</v>
      </c>
      <c r="GX160" s="626" t="s">
        <v>783</v>
      </c>
      <c r="GY160" s="626">
        <v>1649</v>
      </c>
      <c r="GZ160" s="626">
        <v>0</v>
      </c>
      <c r="HA160" s="626">
        <v>9</v>
      </c>
      <c r="HB160" s="626" t="s">
        <v>783</v>
      </c>
      <c r="HC160" s="626" t="s">
        <v>783</v>
      </c>
      <c r="HD160" s="626" t="s">
        <v>783</v>
      </c>
      <c r="HE160" s="626" t="s">
        <v>783</v>
      </c>
      <c r="HF160" s="626" t="s">
        <v>783</v>
      </c>
      <c r="HG160" s="626" t="s">
        <v>783</v>
      </c>
      <c r="HH160" s="626" t="s">
        <v>783</v>
      </c>
      <c r="HI160" s="626" t="s">
        <v>783</v>
      </c>
      <c r="HJ160" s="626" t="s">
        <v>783</v>
      </c>
      <c r="HK160" s="626" t="s">
        <v>783</v>
      </c>
      <c r="HL160" s="626" t="s">
        <v>783</v>
      </c>
      <c r="HM160" s="626" t="s">
        <v>783</v>
      </c>
      <c r="HN160" s="626" t="s">
        <v>783</v>
      </c>
      <c r="HO160" s="626" t="s">
        <v>783</v>
      </c>
      <c r="HP160" s="626" t="s">
        <v>783</v>
      </c>
      <c r="HQ160" s="626" t="s">
        <v>783</v>
      </c>
      <c r="HR160" s="626">
        <v>3975630</v>
      </c>
      <c r="HS160" s="626" t="s">
        <v>783</v>
      </c>
      <c r="HT160" s="626" t="s">
        <v>786</v>
      </c>
      <c r="HU160" s="626" t="s">
        <v>787</v>
      </c>
      <c r="HV160" s="626">
        <v>4</v>
      </c>
      <c r="HW160" s="626">
        <v>2010</v>
      </c>
      <c r="HX160" s="626">
        <v>63</v>
      </c>
      <c r="HY160" s="626">
        <v>0</v>
      </c>
      <c r="HZ160" s="626">
        <v>211</v>
      </c>
      <c r="IA160" s="627">
        <v>40214.425567129627</v>
      </c>
      <c r="IB160" s="626" t="s">
        <v>788</v>
      </c>
      <c r="IC160" s="626">
        <v>3980108</v>
      </c>
      <c r="ID160" s="626" t="s">
        <v>783</v>
      </c>
      <c r="IE160" s="626">
        <v>1712</v>
      </c>
      <c r="IF160" s="626" t="s">
        <v>783</v>
      </c>
      <c r="IG160" s="626" t="s">
        <v>783</v>
      </c>
      <c r="IH160" s="626" t="s">
        <v>783</v>
      </c>
      <c r="II160" s="626" t="s">
        <v>783</v>
      </c>
      <c r="IJ160" s="626" t="s">
        <v>783</v>
      </c>
      <c r="IK160" s="626" t="s">
        <v>783</v>
      </c>
      <c r="IL160" s="626" t="s">
        <v>783</v>
      </c>
      <c r="IM160" s="626" t="s">
        <v>783</v>
      </c>
      <c r="IN160" s="626" t="s">
        <v>783</v>
      </c>
      <c r="IO160" s="626">
        <v>2108</v>
      </c>
      <c r="IP160" s="627">
        <v>39696.595092592594</v>
      </c>
      <c r="IQ160" s="626" t="s">
        <v>783</v>
      </c>
      <c r="IR160" s="626" t="s">
        <v>783</v>
      </c>
      <c r="IS160" s="626" t="s">
        <v>783</v>
      </c>
      <c r="IT160" s="626" t="s">
        <v>783</v>
      </c>
      <c r="IU160" s="626" t="s">
        <v>783</v>
      </c>
      <c r="IV160" s="626" t="s">
        <v>783</v>
      </c>
      <c r="IW160" s="626" t="s">
        <v>783</v>
      </c>
      <c r="IX160" s="626" t="s">
        <v>781</v>
      </c>
      <c r="IY160" s="626" t="s">
        <v>783</v>
      </c>
      <c r="IZ160" s="626" t="s">
        <v>783</v>
      </c>
      <c r="JA160" s="626" t="s">
        <v>783</v>
      </c>
      <c r="JB160" s="626" t="s">
        <v>783</v>
      </c>
      <c r="JC160" s="626" t="s">
        <v>783</v>
      </c>
      <c r="JD160" s="626">
        <v>547756</v>
      </c>
      <c r="JE160" s="626" t="s">
        <v>783</v>
      </c>
      <c r="JF160" s="626" t="s">
        <v>783</v>
      </c>
      <c r="JG160" s="626" t="s">
        <v>783</v>
      </c>
      <c r="JH160" s="626" t="s">
        <v>783</v>
      </c>
      <c r="JI160" s="626" t="s">
        <v>783</v>
      </c>
      <c r="JJ160" s="626" t="s">
        <v>783</v>
      </c>
      <c r="JK160" s="626" t="s">
        <v>783</v>
      </c>
      <c r="JL160" s="626" t="s">
        <v>783</v>
      </c>
      <c r="JM160" s="626">
        <v>4</v>
      </c>
      <c r="JN160" s="626" t="s">
        <v>783</v>
      </c>
      <c r="JO160" s="626" t="s">
        <v>783</v>
      </c>
      <c r="JP160" s="626" t="s">
        <v>783</v>
      </c>
      <c r="JQ160" s="626" t="s">
        <v>783</v>
      </c>
      <c r="JR160" s="626" t="s">
        <v>783</v>
      </c>
      <c r="JS160" s="626" t="s">
        <v>783</v>
      </c>
      <c r="JT160" s="626" t="s">
        <v>783</v>
      </c>
      <c r="JU160" s="626" t="s">
        <v>939</v>
      </c>
      <c r="JV160" s="628">
        <v>223.00934799999999</v>
      </c>
      <c r="JW160">
        <f>SUM(JV155:JV160)</f>
        <v>10548.316780000001</v>
      </c>
      <c r="JX160" s="225">
        <v>1.9977872689393941</v>
      </c>
    </row>
    <row r="161" spans="2:288" s="838" customFormat="1">
      <c r="B161" s="836"/>
      <c r="F161" s="836"/>
      <c r="G161" s="836"/>
      <c r="H161" s="836"/>
      <c r="I161" s="836"/>
      <c r="J161" s="836"/>
      <c r="K161" s="836"/>
      <c r="L161" s="836"/>
      <c r="U161" s="59"/>
      <c r="V161" s="59"/>
      <c r="W161" s="859"/>
      <c r="X161" s="496"/>
      <c r="Y161" s="496"/>
      <c r="Z161" s="496"/>
      <c r="AA161" s="512"/>
      <c r="AB161" s="836"/>
      <c r="AC161" s="836"/>
      <c r="AD161" s="555"/>
      <c r="AE161" s="512"/>
      <c r="AF161" s="836"/>
      <c r="AG161" s="836"/>
      <c r="AH161" s="555"/>
      <c r="AI161" s="836"/>
      <c r="AJ161" s="836"/>
      <c r="AK161" s="836"/>
      <c r="AL161" s="836"/>
      <c r="AM161" s="836"/>
      <c r="AN161" s="555"/>
      <c r="AO161" s="836"/>
      <c r="AP161" s="555"/>
      <c r="AQ161" s="836"/>
      <c r="AR161" s="555"/>
      <c r="AS161" s="836"/>
      <c r="AT161" s="555"/>
      <c r="AU161" s="836"/>
      <c r="AV161" s="555"/>
      <c r="AW161" s="836"/>
      <c r="AX161" s="555"/>
      <c r="AY161" s="836"/>
      <c r="AZ161" s="555"/>
      <c r="BA161" s="836"/>
      <c r="BB161" s="555"/>
      <c r="BC161" s="836"/>
      <c r="BD161" s="555"/>
      <c r="BE161" s="836"/>
      <c r="BF161" s="555"/>
      <c r="BG161" s="836"/>
      <c r="BH161" s="555"/>
      <c r="BI161" s="836"/>
      <c r="BJ161" s="555"/>
      <c r="BK161" s="836"/>
      <c r="BL161" s="555"/>
      <c r="BM161" s="836"/>
      <c r="BN161" s="555"/>
      <c r="BO161" s="836"/>
      <c r="BP161" s="555"/>
      <c r="CB161" s="1154"/>
      <c r="FX161" s="666" t="s">
        <v>444</v>
      </c>
      <c r="FY161" s="667">
        <v>213</v>
      </c>
      <c r="FZ161" s="667">
        <v>31476968</v>
      </c>
      <c r="GA161" s="667">
        <v>35</v>
      </c>
      <c r="GB161" s="667" t="s">
        <v>3</v>
      </c>
      <c r="GC161" s="667">
        <v>20</v>
      </c>
      <c r="GD161" s="667">
        <v>1970</v>
      </c>
      <c r="GE161" s="667">
        <v>0</v>
      </c>
      <c r="GF161" s="667" t="s">
        <v>792</v>
      </c>
      <c r="GG161" s="667">
        <v>0</v>
      </c>
      <c r="GH161" s="667">
        <v>0</v>
      </c>
      <c r="GI161" s="667" t="s">
        <v>792</v>
      </c>
      <c r="GJ161" s="667">
        <v>0</v>
      </c>
      <c r="GK161" s="667" t="s">
        <v>781</v>
      </c>
      <c r="GL161" s="667" t="s">
        <v>782</v>
      </c>
      <c r="GM161" s="667">
        <v>66</v>
      </c>
      <c r="GN161" s="667" t="s">
        <v>783</v>
      </c>
      <c r="GO161" s="667">
        <v>0</v>
      </c>
      <c r="GP161" s="667">
        <v>0</v>
      </c>
      <c r="GQ161" s="667">
        <v>4</v>
      </c>
      <c r="GR161" s="667">
        <v>2</v>
      </c>
      <c r="GS161" s="667">
        <v>1</v>
      </c>
      <c r="GT161" s="667" t="s">
        <v>783</v>
      </c>
      <c r="GU161" s="667" t="s">
        <v>783</v>
      </c>
      <c r="GV161" s="667" t="s">
        <v>783</v>
      </c>
      <c r="GW161" s="667" t="s">
        <v>783</v>
      </c>
      <c r="GX161" s="667" t="s">
        <v>783</v>
      </c>
      <c r="GY161" s="667">
        <v>1649</v>
      </c>
      <c r="GZ161" s="667">
        <v>1.1000000000000001</v>
      </c>
      <c r="HA161" s="667">
        <v>5</v>
      </c>
      <c r="HB161" s="667" t="s">
        <v>783</v>
      </c>
      <c r="HC161" s="667" t="s">
        <v>782</v>
      </c>
      <c r="HD161" s="667">
        <v>15</v>
      </c>
      <c r="HE161" s="667" t="s">
        <v>783</v>
      </c>
      <c r="HF161" s="667">
        <v>0</v>
      </c>
      <c r="HG161" s="667" t="s">
        <v>783</v>
      </c>
      <c r="HH161" s="667">
        <v>0</v>
      </c>
      <c r="HI161" s="667">
        <v>1</v>
      </c>
      <c r="HJ161" s="667">
        <v>45</v>
      </c>
      <c r="HK161" s="667" t="s">
        <v>784</v>
      </c>
      <c r="HL161" s="667" t="s">
        <v>785</v>
      </c>
      <c r="HM161" s="667" t="s">
        <v>783</v>
      </c>
      <c r="HN161" s="667" t="s">
        <v>783</v>
      </c>
      <c r="HO161" s="667" t="s">
        <v>783</v>
      </c>
      <c r="HP161" s="667" t="s">
        <v>783</v>
      </c>
      <c r="HQ161" s="667" t="s">
        <v>783</v>
      </c>
      <c r="HR161" s="667">
        <v>3980093</v>
      </c>
      <c r="HS161" s="667" t="s">
        <v>783</v>
      </c>
      <c r="HT161" s="667" t="s">
        <v>786</v>
      </c>
      <c r="HU161" s="667" t="s">
        <v>787</v>
      </c>
      <c r="HV161" s="667">
        <v>4</v>
      </c>
      <c r="HW161" s="667">
        <v>2015</v>
      </c>
      <c r="HX161" s="667">
        <v>63</v>
      </c>
      <c r="HY161" s="667">
        <v>0</v>
      </c>
      <c r="HZ161" s="667">
        <v>5808</v>
      </c>
      <c r="IA161" s="668">
        <v>42089.480439814812</v>
      </c>
      <c r="IB161" s="667" t="s">
        <v>788</v>
      </c>
      <c r="IC161" s="667">
        <v>3975615</v>
      </c>
      <c r="ID161" s="667">
        <v>2015</v>
      </c>
      <c r="IE161" s="667">
        <v>1712</v>
      </c>
      <c r="IF161" s="667" t="s">
        <v>783</v>
      </c>
      <c r="IG161" s="667" t="s">
        <v>783</v>
      </c>
      <c r="IH161" s="667" t="s">
        <v>783</v>
      </c>
      <c r="II161" s="667" t="s">
        <v>783</v>
      </c>
      <c r="IJ161" s="667" t="s">
        <v>783</v>
      </c>
      <c r="IK161" s="667" t="s">
        <v>783</v>
      </c>
      <c r="IL161" s="667" t="s">
        <v>783</v>
      </c>
      <c r="IM161" s="667" t="s">
        <v>783</v>
      </c>
      <c r="IN161" s="667" t="s">
        <v>783</v>
      </c>
      <c r="IO161" s="667">
        <v>1649</v>
      </c>
      <c r="IP161" s="668">
        <v>37477.354571759257</v>
      </c>
      <c r="IQ161" s="667">
        <v>4</v>
      </c>
      <c r="IR161" s="667" t="s">
        <v>793</v>
      </c>
      <c r="IS161" s="667">
        <v>1</v>
      </c>
      <c r="IT161" s="669">
        <v>40544</v>
      </c>
      <c r="IU161" s="667" t="s">
        <v>783</v>
      </c>
      <c r="IV161" s="667" t="s">
        <v>783</v>
      </c>
      <c r="IW161" s="667" t="s">
        <v>783</v>
      </c>
      <c r="IX161" s="667" t="s">
        <v>781</v>
      </c>
      <c r="IY161" s="667">
        <v>45</v>
      </c>
      <c r="IZ161" s="667" t="s">
        <v>789</v>
      </c>
      <c r="JA161" s="667" t="s">
        <v>783</v>
      </c>
      <c r="JB161" s="667" t="s">
        <v>783</v>
      </c>
      <c r="JC161" s="667" t="s">
        <v>783</v>
      </c>
      <c r="JD161" s="667">
        <v>329463</v>
      </c>
      <c r="JE161" s="667" t="s">
        <v>783</v>
      </c>
      <c r="JF161" s="667" t="s">
        <v>783</v>
      </c>
      <c r="JG161" s="667" t="s">
        <v>795</v>
      </c>
      <c r="JH161" s="667">
        <v>35</v>
      </c>
      <c r="JI161" s="667" t="s">
        <v>783</v>
      </c>
      <c r="JJ161" s="667" t="s">
        <v>783</v>
      </c>
      <c r="JK161" s="667" t="s">
        <v>783</v>
      </c>
      <c r="JL161" s="667" t="s">
        <v>790</v>
      </c>
      <c r="JM161" s="667">
        <v>4</v>
      </c>
      <c r="JN161" s="667">
        <v>1</v>
      </c>
      <c r="JO161" s="667" t="s">
        <v>783</v>
      </c>
      <c r="JP161" s="667">
        <v>14287383</v>
      </c>
      <c r="JQ161" s="667">
        <v>2014</v>
      </c>
      <c r="JR161" s="667">
        <v>12</v>
      </c>
      <c r="JS161" s="667" t="s">
        <v>783</v>
      </c>
      <c r="JT161" s="667" t="s">
        <v>783</v>
      </c>
      <c r="JU161" s="667" t="s">
        <v>940</v>
      </c>
      <c r="JV161" s="670">
        <v>5845.9092099999998</v>
      </c>
      <c r="JW161">
        <f>JV161</f>
        <v>5845.9092099999998</v>
      </c>
      <c r="JX161" s="225">
        <v>1.107179774621212</v>
      </c>
    </row>
    <row r="162" spans="2:288" s="838" customFormat="1" ht="15" thickBot="1">
      <c r="B162" s="836"/>
      <c r="C162" s="836"/>
      <c r="F162" s="836"/>
      <c r="G162" s="836"/>
      <c r="H162" s="836"/>
      <c r="I162" s="836"/>
      <c r="J162" s="836"/>
      <c r="K162" s="836"/>
      <c r="L162" s="836"/>
      <c r="U162" s="59"/>
      <c r="V162" s="59"/>
      <c r="W162" s="496"/>
      <c r="X162" s="496"/>
      <c r="Y162" s="496"/>
      <c r="Z162" s="496"/>
      <c r="AA162" s="512"/>
      <c r="AB162" s="836"/>
      <c r="AC162" s="836"/>
      <c r="AD162" s="555"/>
      <c r="AE162" s="512"/>
      <c r="AF162" s="836"/>
      <c r="AG162" s="836"/>
      <c r="AH162" s="555"/>
      <c r="AI162" s="836"/>
      <c r="AJ162" s="836"/>
      <c r="AK162" s="836"/>
      <c r="AL162" s="836"/>
      <c r="AM162" s="836"/>
      <c r="AN162" s="555"/>
      <c r="AO162" s="836"/>
      <c r="AP162" s="555"/>
      <c r="AQ162" s="836"/>
      <c r="AR162" s="555"/>
      <c r="AS162" s="836"/>
      <c r="AT162" s="555"/>
      <c r="AU162" s="836"/>
      <c r="AV162" s="555"/>
      <c r="AW162" s="836"/>
      <c r="AX162" s="555"/>
      <c r="AY162" s="836"/>
      <c r="AZ162" s="555"/>
      <c r="BA162" s="836"/>
      <c r="BB162" s="555"/>
      <c r="BC162" s="836"/>
      <c r="BD162" s="555"/>
      <c r="BE162" s="836"/>
      <c r="BF162" s="555"/>
      <c r="BG162" s="836"/>
      <c r="BH162" s="555"/>
      <c r="BI162" s="836"/>
      <c r="BJ162" s="555"/>
      <c r="BK162" s="836"/>
      <c r="BL162" s="555"/>
      <c r="BM162" s="836"/>
      <c r="BN162" s="555"/>
      <c r="BO162" s="836"/>
      <c r="BP162" s="555"/>
      <c r="CB162" s="1154"/>
      <c r="FX162" s="650" t="s">
        <v>444</v>
      </c>
      <c r="FY162" s="651"/>
      <c r="FZ162" s="651"/>
      <c r="GA162" s="651"/>
      <c r="GB162" s="651"/>
      <c r="GC162" s="651"/>
      <c r="GD162" s="651"/>
      <c r="GE162" s="651"/>
      <c r="GF162" s="651"/>
      <c r="GG162" s="651"/>
      <c r="GH162" s="651"/>
      <c r="GI162" s="651"/>
      <c r="GJ162" s="651"/>
      <c r="GK162" s="651"/>
      <c r="GL162" s="651"/>
      <c r="GM162" s="651"/>
      <c r="GN162" s="651"/>
      <c r="GO162" s="651"/>
      <c r="GP162" s="651"/>
      <c r="GQ162" s="651"/>
      <c r="GR162" s="651"/>
      <c r="GS162" s="651"/>
      <c r="GT162" s="651"/>
      <c r="GU162" s="651"/>
      <c r="GV162" s="651"/>
      <c r="GW162" s="651"/>
      <c r="GX162" s="651"/>
      <c r="GY162" s="651"/>
      <c r="GZ162" s="651"/>
      <c r="HA162" s="651"/>
      <c r="HB162" s="651"/>
      <c r="HC162" s="651"/>
      <c r="HD162" s="651"/>
      <c r="HE162" s="651"/>
      <c r="HF162" s="651"/>
      <c r="HG162" s="651"/>
      <c r="HH162" s="651"/>
      <c r="HI162" s="651"/>
      <c r="HJ162" s="651"/>
      <c r="HK162" s="651"/>
      <c r="HL162" s="651"/>
      <c r="HM162" s="651"/>
      <c r="HN162" s="651"/>
      <c r="HO162" s="651"/>
      <c r="HP162" s="651"/>
      <c r="HQ162" s="651"/>
      <c r="HR162" s="651"/>
      <c r="HS162" s="651"/>
      <c r="HT162" s="651"/>
      <c r="HU162" s="651"/>
      <c r="HV162" s="651"/>
      <c r="HW162" s="651"/>
      <c r="HX162" s="651"/>
      <c r="HY162" s="651"/>
      <c r="HZ162" s="651"/>
      <c r="IA162" s="652"/>
      <c r="IB162" s="651"/>
      <c r="IC162" s="651"/>
      <c r="ID162" s="651"/>
      <c r="IE162" s="651"/>
      <c r="IF162" s="651"/>
      <c r="IG162" s="651"/>
      <c r="IH162" s="651"/>
      <c r="II162" s="651"/>
      <c r="IJ162" s="651"/>
      <c r="IK162" s="651"/>
      <c r="IL162" s="651"/>
      <c r="IM162" s="651"/>
      <c r="IN162" s="651"/>
      <c r="IO162" s="651"/>
      <c r="IP162" s="652"/>
      <c r="IQ162" s="651"/>
      <c r="IR162" s="651"/>
      <c r="IS162" s="651"/>
      <c r="IT162" s="653"/>
      <c r="IU162" s="651"/>
      <c r="IV162" s="651"/>
      <c r="IW162" s="651"/>
      <c r="IX162" s="651"/>
      <c r="IY162" s="651"/>
      <c r="IZ162" s="651"/>
      <c r="JA162" s="651"/>
      <c r="JB162" s="651"/>
      <c r="JC162" s="651"/>
      <c r="JD162" s="651"/>
      <c r="JE162" s="651"/>
      <c r="JF162" s="651"/>
      <c r="JG162" s="651"/>
      <c r="JH162" s="651"/>
      <c r="JI162" s="651"/>
      <c r="JJ162" s="651"/>
      <c r="JK162" s="651"/>
      <c r="JL162" s="651"/>
      <c r="JM162" s="651"/>
      <c r="JN162" s="651"/>
      <c r="JO162" s="651"/>
      <c r="JP162" s="651"/>
      <c r="JQ162" s="651"/>
      <c r="JR162" s="651"/>
      <c r="JS162" s="651"/>
      <c r="JT162" s="651"/>
      <c r="JU162" s="651"/>
      <c r="JV162" s="654"/>
      <c r="JW162"/>
      <c r="JX162" s="225"/>
    </row>
    <row r="163" spans="2:288" s="838" customFormat="1" ht="15" thickBot="1">
      <c r="B163" s="16"/>
      <c r="C163" s="836"/>
      <c r="F163" s="836"/>
      <c r="G163" s="836"/>
      <c r="H163" s="836"/>
      <c r="I163" s="836"/>
      <c r="J163" s="836"/>
      <c r="K163" s="836"/>
      <c r="L163" s="836"/>
      <c r="U163" s="59"/>
      <c r="V163" s="59"/>
      <c r="W163" s="496"/>
      <c r="X163" s="496"/>
      <c r="Y163" s="496"/>
      <c r="Z163" s="496"/>
      <c r="AA163" s="512"/>
      <c r="AB163" s="836"/>
      <c r="AC163" s="836"/>
      <c r="AD163" s="555"/>
      <c r="AE163" s="512"/>
      <c r="AF163" s="836"/>
      <c r="AG163" s="836"/>
      <c r="AH163" s="555"/>
      <c r="AI163" s="836"/>
      <c r="AJ163" s="836"/>
      <c r="AK163" s="836"/>
      <c r="AL163" s="836"/>
      <c r="AM163" s="836"/>
      <c r="AN163" s="555"/>
      <c r="AO163" s="836"/>
      <c r="AP163" s="555"/>
      <c r="AQ163" s="836"/>
      <c r="AR163" s="555"/>
      <c r="AS163" s="836"/>
      <c r="AT163" s="555"/>
      <c r="AU163" s="836"/>
      <c r="AV163" s="555"/>
      <c r="AW163" s="836"/>
      <c r="AX163" s="555"/>
      <c r="AY163" s="836"/>
      <c r="AZ163" s="555"/>
      <c r="BA163" s="836"/>
      <c r="BB163" s="555"/>
      <c r="BC163" s="836"/>
      <c r="BD163" s="555"/>
      <c r="BE163" s="836"/>
      <c r="BF163" s="555"/>
      <c r="BG163" s="836"/>
      <c r="BH163" s="555"/>
      <c r="BI163" s="836"/>
      <c r="BJ163" s="555"/>
      <c r="BK163" s="836"/>
      <c r="BL163" s="555"/>
      <c r="BM163" s="836"/>
      <c r="BN163" s="555"/>
      <c r="BO163" s="836"/>
      <c r="BP163" s="555"/>
      <c r="CB163" s="1154"/>
      <c r="FX163" s="655" t="s">
        <v>492</v>
      </c>
      <c r="FY163" s="656">
        <v>51</v>
      </c>
      <c r="FZ163" s="656">
        <v>30289599</v>
      </c>
      <c r="GA163" s="656">
        <v>35</v>
      </c>
      <c r="GB163" s="656" t="s">
        <v>3</v>
      </c>
      <c r="GC163" s="656">
        <v>16</v>
      </c>
      <c r="GD163" s="656">
        <v>1974</v>
      </c>
      <c r="GE163" s="656">
        <v>0</v>
      </c>
      <c r="GF163" s="656" t="s">
        <v>792</v>
      </c>
      <c r="GG163" s="656">
        <v>0</v>
      </c>
      <c r="GH163" s="656">
        <v>0</v>
      </c>
      <c r="GI163" s="656" t="s">
        <v>792</v>
      </c>
      <c r="GJ163" s="656">
        <v>0</v>
      </c>
      <c r="GK163" s="656" t="s">
        <v>781</v>
      </c>
      <c r="GL163" s="656" t="s">
        <v>782</v>
      </c>
      <c r="GM163" s="656">
        <v>66</v>
      </c>
      <c r="GN163" s="656" t="s">
        <v>783</v>
      </c>
      <c r="GO163" s="656">
        <v>0</v>
      </c>
      <c r="GP163" s="656">
        <v>0</v>
      </c>
      <c r="GQ163" s="656">
        <v>4</v>
      </c>
      <c r="GR163" s="656">
        <v>2</v>
      </c>
      <c r="GS163" s="656">
        <v>1</v>
      </c>
      <c r="GT163" s="656" t="s">
        <v>783</v>
      </c>
      <c r="GU163" s="656" t="s">
        <v>783</v>
      </c>
      <c r="GV163" s="656" t="s">
        <v>783</v>
      </c>
      <c r="GW163" s="656" t="s">
        <v>783</v>
      </c>
      <c r="GX163" s="656" t="s">
        <v>783</v>
      </c>
      <c r="GY163" s="656">
        <v>1649</v>
      </c>
      <c r="GZ163" s="656">
        <v>0.23</v>
      </c>
      <c r="HA163" s="656">
        <v>5</v>
      </c>
      <c r="HB163" s="656" t="s">
        <v>783</v>
      </c>
      <c r="HC163" s="656" t="s">
        <v>782</v>
      </c>
      <c r="HD163" s="656">
        <v>15</v>
      </c>
      <c r="HE163" s="656" t="s">
        <v>783</v>
      </c>
      <c r="HF163" s="656">
        <v>0</v>
      </c>
      <c r="HG163" s="656" t="s">
        <v>783</v>
      </c>
      <c r="HH163" s="656">
        <v>0</v>
      </c>
      <c r="HI163" s="656">
        <v>1</v>
      </c>
      <c r="HJ163" s="656">
        <v>45</v>
      </c>
      <c r="HK163" s="656" t="s">
        <v>784</v>
      </c>
      <c r="HL163" s="656" t="s">
        <v>785</v>
      </c>
      <c r="HM163" s="656" t="s">
        <v>783</v>
      </c>
      <c r="HN163" s="656" t="s">
        <v>783</v>
      </c>
      <c r="HO163" s="656" t="s">
        <v>783</v>
      </c>
      <c r="HP163" s="656" t="s">
        <v>783</v>
      </c>
      <c r="HQ163" s="656" t="s">
        <v>783</v>
      </c>
      <c r="HR163" s="656">
        <v>3979005</v>
      </c>
      <c r="HS163" s="656" t="s">
        <v>783</v>
      </c>
      <c r="HT163" s="656" t="s">
        <v>786</v>
      </c>
      <c r="HU163" s="656" t="s">
        <v>787</v>
      </c>
      <c r="HV163" s="656">
        <v>4</v>
      </c>
      <c r="HW163" s="656">
        <v>2014</v>
      </c>
      <c r="HX163" s="656">
        <v>63</v>
      </c>
      <c r="HY163" s="656">
        <v>0</v>
      </c>
      <c r="HZ163" s="656">
        <v>1214</v>
      </c>
      <c r="IA163" s="657">
        <v>41697.500081018516</v>
      </c>
      <c r="IB163" s="656" t="s">
        <v>788</v>
      </c>
      <c r="IC163" s="656">
        <v>3974527</v>
      </c>
      <c r="ID163" s="656">
        <v>2014</v>
      </c>
      <c r="IE163" s="656">
        <v>1712</v>
      </c>
      <c r="IF163" s="656" t="s">
        <v>783</v>
      </c>
      <c r="IG163" s="656" t="s">
        <v>783</v>
      </c>
      <c r="IH163" s="656" t="s">
        <v>783</v>
      </c>
      <c r="II163" s="656" t="s">
        <v>783</v>
      </c>
      <c r="IJ163" s="656" t="s">
        <v>783</v>
      </c>
      <c r="IK163" s="656" t="s">
        <v>783</v>
      </c>
      <c r="IL163" s="656" t="s">
        <v>783</v>
      </c>
      <c r="IM163" s="656" t="s">
        <v>783</v>
      </c>
      <c r="IN163" s="656" t="s">
        <v>783</v>
      </c>
      <c r="IO163" s="656">
        <v>1649</v>
      </c>
      <c r="IP163" s="657">
        <v>37477.354571759257</v>
      </c>
      <c r="IQ163" s="656">
        <v>4</v>
      </c>
      <c r="IR163" s="656" t="s">
        <v>793</v>
      </c>
      <c r="IS163" s="656">
        <v>1</v>
      </c>
      <c r="IT163" s="658">
        <v>41275</v>
      </c>
      <c r="IU163" s="656" t="s">
        <v>783</v>
      </c>
      <c r="IV163" s="656" t="s">
        <v>783</v>
      </c>
      <c r="IW163" s="656" t="s">
        <v>783</v>
      </c>
      <c r="IX163" s="656" t="s">
        <v>781</v>
      </c>
      <c r="IY163" s="656">
        <v>45</v>
      </c>
      <c r="IZ163" s="656" t="s">
        <v>789</v>
      </c>
      <c r="JA163" s="656" t="s">
        <v>783</v>
      </c>
      <c r="JB163" s="656" t="s">
        <v>783</v>
      </c>
      <c r="JC163" s="656" t="s">
        <v>783</v>
      </c>
      <c r="JD163" s="656">
        <v>329464</v>
      </c>
      <c r="JE163" s="656" t="s">
        <v>783</v>
      </c>
      <c r="JF163" s="656" t="s">
        <v>783</v>
      </c>
      <c r="JG163" s="656" t="s">
        <v>795</v>
      </c>
      <c r="JH163" s="656">
        <v>35</v>
      </c>
      <c r="JI163" s="656" t="s">
        <v>783</v>
      </c>
      <c r="JJ163" s="656" t="s">
        <v>783</v>
      </c>
      <c r="JK163" s="656" t="s">
        <v>783</v>
      </c>
      <c r="JL163" s="656" t="s">
        <v>790</v>
      </c>
      <c r="JM163" s="656">
        <v>4</v>
      </c>
      <c r="JN163" s="656">
        <v>1</v>
      </c>
      <c r="JO163" s="656" t="s">
        <v>783</v>
      </c>
      <c r="JP163" s="656">
        <v>12683066</v>
      </c>
      <c r="JQ163" s="656">
        <v>2013</v>
      </c>
      <c r="JR163" s="656">
        <v>12</v>
      </c>
      <c r="JS163" s="656" t="s">
        <v>783</v>
      </c>
      <c r="JT163" s="656" t="s">
        <v>783</v>
      </c>
      <c r="JU163" s="656" t="s">
        <v>941</v>
      </c>
      <c r="JV163" s="659">
        <v>1597.1326819999999</v>
      </c>
      <c r="JW163">
        <f>JV163</f>
        <v>1597.1326819999999</v>
      </c>
      <c r="JX163" s="225">
        <v>0.30248725037878788</v>
      </c>
    </row>
    <row r="164" spans="2:288" s="838" customFormat="1">
      <c r="B164" s="16"/>
      <c r="C164" s="836"/>
      <c r="F164" s="836"/>
      <c r="G164" s="836"/>
      <c r="H164" s="836"/>
      <c r="I164" s="836"/>
      <c r="J164" s="836"/>
      <c r="K164" s="836"/>
      <c r="L164" s="836"/>
      <c r="U164" s="59"/>
      <c r="V164" s="59"/>
      <c r="W164" s="496"/>
      <c r="X164" s="496"/>
      <c r="Y164" s="496"/>
      <c r="Z164" s="496"/>
      <c r="AA164" s="512"/>
      <c r="AB164" s="836"/>
      <c r="AC164" s="836"/>
      <c r="AD164" s="555"/>
      <c r="AE164" s="512"/>
      <c r="AF164" s="836"/>
      <c r="AG164" s="836"/>
      <c r="AH164" s="555"/>
      <c r="AI164" s="836"/>
      <c r="AJ164" s="836"/>
      <c r="AK164" s="836"/>
      <c r="AL164" s="836"/>
      <c r="AM164" s="836"/>
      <c r="AN164" s="555"/>
      <c r="AO164" s="836"/>
      <c r="AP164" s="555"/>
      <c r="AQ164" s="836"/>
      <c r="AR164" s="555"/>
      <c r="AS164" s="836"/>
      <c r="AT164" s="555"/>
      <c r="AU164" s="836"/>
      <c r="AV164" s="555"/>
      <c r="AW164" s="836"/>
      <c r="AX164" s="555"/>
      <c r="AY164" s="836"/>
      <c r="AZ164" s="555"/>
      <c r="BA164" s="836"/>
      <c r="BB164" s="555"/>
      <c r="BC164" s="836"/>
      <c r="BD164" s="555"/>
      <c r="BE164" s="836"/>
      <c r="BF164" s="555"/>
      <c r="BG164" s="836"/>
      <c r="BH164" s="555"/>
      <c r="BI164" s="836"/>
      <c r="BJ164" s="555"/>
      <c r="BK164" s="836"/>
      <c r="BL164" s="555"/>
      <c r="BM164" s="836"/>
      <c r="BN164" s="555"/>
      <c r="BO164" s="836"/>
      <c r="BP164" s="555"/>
      <c r="CB164" s="1154"/>
      <c r="FX164" s="666" t="s">
        <v>342</v>
      </c>
      <c r="FY164" s="667">
        <v>2</v>
      </c>
      <c r="FZ164" s="667">
        <v>32434944</v>
      </c>
      <c r="GA164" s="667">
        <v>55</v>
      </c>
      <c r="GB164" s="667" t="s">
        <v>798</v>
      </c>
      <c r="GC164" s="667">
        <v>20</v>
      </c>
      <c r="GD164" s="667">
        <v>1973</v>
      </c>
      <c r="GE164" s="667">
        <v>1</v>
      </c>
      <c r="GF164" s="667" t="s">
        <v>780</v>
      </c>
      <c r="GG164" s="667">
        <v>1</v>
      </c>
      <c r="GH164" s="667">
        <v>1</v>
      </c>
      <c r="GI164" s="667" t="s">
        <v>780</v>
      </c>
      <c r="GJ164" s="667">
        <v>1</v>
      </c>
      <c r="GK164" s="667" t="s">
        <v>781</v>
      </c>
      <c r="GL164" s="667" t="s">
        <v>782</v>
      </c>
      <c r="GM164" s="667">
        <v>66</v>
      </c>
      <c r="GN164" s="667" t="s">
        <v>783</v>
      </c>
      <c r="GO164" s="667">
        <v>0</v>
      </c>
      <c r="GP164" s="667">
        <v>0</v>
      </c>
      <c r="GQ164" s="667">
        <v>4</v>
      </c>
      <c r="GR164" s="667">
        <v>2</v>
      </c>
      <c r="GS164" s="667">
        <v>1</v>
      </c>
      <c r="GT164" s="667" t="s">
        <v>783</v>
      </c>
      <c r="GU164" s="667" t="s">
        <v>783</v>
      </c>
      <c r="GV164" s="667" t="s">
        <v>783</v>
      </c>
      <c r="GW164" s="667" t="s">
        <v>783</v>
      </c>
      <c r="GX164" s="667" t="s">
        <v>783</v>
      </c>
      <c r="GY164" s="667">
        <v>1649</v>
      </c>
      <c r="GZ164" s="667">
        <v>0.52</v>
      </c>
      <c r="HA164" s="667">
        <v>5</v>
      </c>
      <c r="HB164" s="667" t="s">
        <v>783</v>
      </c>
      <c r="HC164" s="667" t="s">
        <v>782</v>
      </c>
      <c r="HD164" s="667">
        <v>15</v>
      </c>
      <c r="HE164" s="667" t="s">
        <v>783</v>
      </c>
      <c r="HF164" s="667">
        <v>0</v>
      </c>
      <c r="HG164" s="667" t="s">
        <v>783</v>
      </c>
      <c r="HH164" s="667">
        <v>0</v>
      </c>
      <c r="HI164" s="667">
        <v>1</v>
      </c>
      <c r="HJ164" s="667">
        <v>45</v>
      </c>
      <c r="HK164" s="667" t="s">
        <v>784</v>
      </c>
      <c r="HL164" s="667" t="s">
        <v>785</v>
      </c>
      <c r="HM164" s="667" t="s">
        <v>783</v>
      </c>
      <c r="HN164" s="667" t="s">
        <v>783</v>
      </c>
      <c r="HO164" s="667" t="s">
        <v>783</v>
      </c>
      <c r="HP164" s="667" t="s">
        <v>783</v>
      </c>
      <c r="HQ164" s="667" t="s">
        <v>783</v>
      </c>
      <c r="HR164" s="667">
        <v>5074691</v>
      </c>
      <c r="HS164" s="667" t="s">
        <v>783</v>
      </c>
      <c r="HT164" s="667" t="s">
        <v>786</v>
      </c>
      <c r="HU164" s="667" t="s">
        <v>787</v>
      </c>
      <c r="HV164" s="667">
        <v>4</v>
      </c>
      <c r="HW164" s="667">
        <v>2016</v>
      </c>
      <c r="HX164" s="667">
        <v>63</v>
      </c>
      <c r="HY164" s="667">
        <v>1109</v>
      </c>
      <c r="HZ164" s="667">
        <v>3855</v>
      </c>
      <c r="IA164" s="668">
        <v>42227.682129629633</v>
      </c>
      <c r="IB164" s="667" t="s">
        <v>788</v>
      </c>
      <c r="IC164" s="667">
        <v>5074690</v>
      </c>
      <c r="ID164" s="667">
        <v>2014</v>
      </c>
      <c r="IE164" s="667">
        <v>1712</v>
      </c>
      <c r="IF164" s="667" t="s">
        <v>783</v>
      </c>
      <c r="IG164" s="667" t="s">
        <v>783</v>
      </c>
      <c r="IH164" s="667" t="s">
        <v>783</v>
      </c>
      <c r="II164" s="667" t="s">
        <v>783</v>
      </c>
      <c r="IJ164" s="667" t="s">
        <v>783</v>
      </c>
      <c r="IK164" s="667" t="s">
        <v>783</v>
      </c>
      <c r="IL164" s="667" t="s">
        <v>783</v>
      </c>
      <c r="IM164" s="667" t="s">
        <v>783</v>
      </c>
      <c r="IN164" s="667" t="s">
        <v>783</v>
      </c>
      <c r="IO164" s="667">
        <v>1649</v>
      </c>
      <c r="IP164" s="668">
        <v>38587.423726851855</v>
      </c>
      <c r="IQ164" s="667">
        <v>2</v>
      </c>
      <c r="IR164" s="667" t="s">
        <v>793</v>
      </c>
      <c r="IS164" s="667">
        <v>1</v>
      </c>
      <c r="IT164" s="669">
        <v>41275</v>
      </c>
      <c r="IU164" s="667" t="s">
        <v>783</v>
      </c>
      <c r="IV164" s="667" t="s">
        <v>783</v>
      </c>
      <c r="IW164" s="667" t="s">
        <v>783</v>
      </c>
      <c r="IX164" s="667" t="s">
        <v>781</v>
      </c>
      <c r="IY164" s="667">
        <v>45</v>
      </c>
      <c r="IZ164" s="667" t="s">
        <v>789</v>
      </c>
      <c r="JA164" s="667" t="s">
        <v>783</v>
      </c>
      <c r="JB164" s="667" t="s">
        <v>783</v>
      </c>
      <c r="JC164" s="667" t="s">
        <v>783</v>
      </c>
      <c r="JD164" s="667">
        <v>329465</v>
      </c>
      <c r="JE164" s="667" t="s">
        <v>783</v>
      </c>
      <c r="JF164" s="667" t="s">
        <v>783</v>
      </c>
      <c r="JG164" s="667" t="s">
        <v>795</v>
      </c>
      <c r="JH164" s="667">
        <v>55</v>
      </c>
      <c r="JI164" s="667" t="s">
        <v>783</v>
      </c>
      <c r="JJ164" s="667" t="s">
        <v>783</v>
      </c>
      <c r="JK164" s="667" t="s">
        <v>783</v>
      </c>
      <c r="JL164" s="667" t="s">
        <v>790</v>
      </c>
      <c r="JM164" s="667">
        <v>4</v>
      </c>
      <c r="JN164" s="667">
        <v>3</v>
      </c>
      <c r="JO164" s="667" t="s">
        <v>783</v>
      </c>
      <c r="JP164" s="667">
        <v>10711928</v>
      </c>
      <c r="JQ164" s="667">
        <v>2011</v>
      </c>
      <c r="JR164" s="667">
        <v>3</v>
      </c>
      <c r="JS164" s="667" t="s">
        <v>783</v>
      </c>
      <c r="JT164" s="667" t="s">
        <v>783</v>
      </c>
      <c r="JU164" s="667" t="s">
        <v>942</v>
      </c>
      <c r="JV164" s="670">
        <v>3888.7342090000002</v>
      </c>
      <c r="JW164"/>
      <c r="JX164" s="225"/>
    </row>
    <row r="165" spans="2:288" s="838" customFormat="1" ht="15" thickBot="1">
      <c r="B165" s="16"/>
      <c r="C165" s="836"/>
      <c r="F165" s="836"/>
      <c r="G165" s="836"/>
      <c r="H165" s="836"/>
      <c r="I165" s="836"/>
      <c r="J165" s="836"/>
      <c r="K165" s="836"/>
      <c r="L165" s="836"/>
      <c r="U165" s="59"/>
      <c r="V165" s="59"/>
      <c r="W165" s="496"/>
      <c r="X165" s="496"/>
      <c r="Y165" s="496"/>
      <c r="Z165" s="496"/>
      <c r="AA165" s="512"/>
      <c r="AB165" s="836"/>
      <c r="AC165" s="836"/>
      <c r="AD165" s="555"/>
      <c r="AE165" s="512"/>
      <c r="AF165" s="836"/>
      <c r="AG165" s="836"/>
      <c r="AH165" s="555"/>
      <c r="AI165" s="836"/>
      <c r="AJ165" s="836"/>
      <c r="AK165" s="836"/>
      <c r="AL165" s="836"/>
      <c r="AM165" s="836"/>
      <c r="AN165" s="555"/>
      <c r="AO165" s="836"/>
      <c r="AP165" s="555"/>
      <c r="AQ165" s="836"/>
      <c r="AR165" s="555"/>
      <c r="AS165" s="836"/>
      <c r="AT165" s="555"/>
      <c r="AU165" s="836"/>
      <c r="AV165" s="555"/>
      <c r="AW165" s="836"/>
      <c r="AX165" s="555"/>
      <c r="AY165" s="836"/>
      <c r="AZ165" s="555"/>
      <c r="BA165" s="836"/>
      <c r="BB165" s="555"/>
      <c r="BC165" s="836"/>
      <c r="BD165" s="555"/>
      <c r="BE165" s="836"/>
      <c r="BF165" s="555"/>
      <c r="BG165" s="836"/>
      <c r="BH165" s="555"/>
      <c r="BI165" s="836"/>
      <c r="BJ165" s="555"/>
      <c r="BK165" s="836"/>
      <c r="BL165" s="555"/>
      <c r="BM165" s="836"/>
      <c r="BN165" s="555"/>
      <c r="BO165" s="836"/>
      <c r="BP165" s="555"/>
      <c r="CB165" s="1154"/>
      <c r="FX165" s="625" t="s">
        <v>342</v>
      </c>
      <c r="FY165" s="626">
        <v>214</v>
      </c>
      <c r="FZ165" s="626">
        <v>32434945</v>
      </c>
      <c r="GA165" s="626" t="s">
        <v>783</v>
      </c>
      <c r="GB165" s="626"/>
      <c r="GC165" s="626" t="s">
        <v>783</v>
      </c>
      <c r="GD165" s="626" t="s">
        <v>783</v>
      </c>
      <c r="GE165" s="626" t="s">
        <v>783</v>
      </c>
      <c r="GF165" s="626"/>
      <c r="GG165" s="626" t="s">
        <v>783</v>
      </c>
      <c r="GH165" s="626" t="s">
        <v>783</v>
      </c>
      <c r="GI165" s="626"/>
      <c r="GJ165" s="626" t="s">
        <v>783</v>
      </c>
      <c r="GK165" s="626" t="s">
        <v>781</v>
      </c>
      <c r="GL165" s="626" t="s">
        <v>783</v>
      </c>
      <c r="GM165" s="626" t="s">
        <v>783</v>
      </c>
      <c r="GN165" s="626" t="s">
        <v>783</v>
      </c>
      <c r="GO165" s="626" t="s">
        <v>783</v>
      </c>
      <c r="GP165" s="626" t="s">
        <v>783</v>
      </c>
      <c r="GQ165" s="626" t="s">
        <v>783</v>
      </c>
      <c r="GR165" s="626" t="s">
        <v>783</v>
      </c>
      <c r="GS165" s="626" t="s">
        <v>783</v>
      </c>
      <c r="GT165" s="626" t="s">
        <v>783</v>
      </c>
      <c r="GU165" s="626" t="s">
        <v>783</v>
      </c>
      <c r="GV165" s="626" t="s">
        <v>783</v>
      </c>
      <c r="GW165" s="626" t="s">
        <v>783</v>
      </c>
      <c r="GX165" s="626" t="s">
        <v>783</v>
      </c>
      <c r="GY165" s="626">
        <v>1649</v>
      </c>
      <c r="GZ165" s="626">
        <v>0</v>
      </c>
      <c r="HA165" s="626">
        <v>9</v>
      </c>
      <c r="HB165" s="626" t="s">
        <v>783</v>
      </c>
      <c r="HC165" s="626" t="s">
        <v>783</v>
      </c>
      <c r="HD165" s="626" t="s">
        <v>783</v>
      </c>
      <c r="HE165" s="626" t="s">
        <v>783</v>
      </c>
      <c r="HF165" s="626" t="s">
        <v>783</v>
      </c>
      <c r="HG165" s="626" t="s">
        <v>783</v>
      </c>
      <c r="HH165" s="626" t="s">
        <v>783</v>
      </c>
      <c r="HI165" s="626" t="s">
        <v>783</v>
      </c>
      <c r="HJ165" s="626" t="s">
        <v>783</v>
      </c>
      <c r="HK165" s="626" t="s">
        <v>783</v>
      </c>
      <c r="HL165" s="626" t="s">
        <v>783</v>
      </c>
      <c r="HM165" s="626" t="s">
        <v>783</v>
      </c>
      <c r="HN165" s="626" t="s">
        <v>783</v>
      </c>
      <c r="HO165" s="626" t="s">
        <v>783</v>
      </c>
      <c r="HP165" s="626" t="s">
        <v>783</v>
      </c>
      <c r="HQ165" s="626" t="s">
        <v>783</v>
      </c>
      <c r="HR165" s="626">
        <v>5074691</v>
      </c>
      <c r="HS165" s="626" t="s">
        <v>783</v>
      </c>
      <c r="HT165" s="626" t="s">
        <v>786</v>
      </c>
      <c r="HU165" s="626" t="s">
        <v>787</v>
      </c>
      <c r="HV165" s="626">
        <v>4</v>
      </c>
      <c r="HW165" s="626">
        <v>2016</v>
      </c>
      <c r="HX165" s="626">
        <v>63</v>
      </c>
      <c r="HY165" s="626">
        <v>0</v>
      </c>
      <c r="HZ165" s="626">
        <v>1109</v>
      </c>
      <c r="IA165" s="627">
        <v>42227.682129629633</v>
      </c>
      <c r="IB165" s="626" t="s">
        <v>788</v>
      </c>
      <c r="IC165" s="626">
        <v>5074690</v>
      </c>
      <c r="ID165" s="626">
        <v>2014</v>
      </c>
      <c r="IE165" s="626">
        <v>1712</v>
      </c>
      <c r="IF165" s="626" t="s">
        <v>783</v>
      </c>
      <c r="IG165" s="626" t="s">
        <v>783</v>
      </c>
      <c r="IH165" s="626" t="s">
        <v>783</v>
      </c>
      <c r="II165" s="626" t="s">
        <v>783</v>
      </c>
      <c r="IJ165" s="626" t="s">
        <v>783</v>
      </c>
      <c r="IK165" s="626" t="s">
        <v>783</v>
      </c>
      <c r="IL165" s="626" t="s">
        <v>783</v>
      </c>
      <c r="IM165" s="626" t="s">
        <v>783</v>
      </c>
      <c r="IN165" s="626" t="s">
        <v>783</v>
      </c>
      <c r="IO165" s="626">
        <v>2108</v>
      </c>
      <c r="IP165" s="627">
        <v>38587.423726851855</v>
      </c>
      <c r="IQ165" s="626" t="s">
        <v>783</v>
      </c>
      <c r="IR165" s="626" t="s">
        <v>783</v>
      </c>
      <c r="IS165" s="626" t="s">
        <v>783</v>
      </c>
      <c r="IT165" s="626" t="s">
        <v>783</v>
      </c>
      <c r="IU165" s="626" t="s">
        <v>783</v>
      </c>
      <c r="IV165" s="626" t="s">
        <v>783</v>
      </c>
      <c r="IW165" s="626" t="s">
        <v>783</v>
      </c>
      <c r="IX165" s="626" t="s">
        <v>781</v>
      </c>
      <c r="IY165" s="626" t="s">
        <v>783</v>
      </c>
      <c r="IZ165" s="626" t="s">
        <v>783</v>
      </c>
      <c r="JA165" s="626" t="s">
        <v>783</v>
      </c>
      <c r="JB165" s="626" t="s">
        <v>783</v>
      </c>
      <c r="JC165" s="626" t="s">
        <v>783</v>
      </c>
      <c r="JD165" s="626">
        <v>329465</v>
      </c>
      <c r="JE165" s="626" t="s">
        <v>783</v>
      </c>
      <c r="JF165" s="626" t="s">
        <v>783</v>
      </c>
      <c r="JG165" s="626" t="s">
        <v>783</v>
      </c>
      <c r="JH165" s="626" t="s">
        <v>783</v>
      </c>
      <c r="JI165" s="626" t="s">
        <v>783</v>
      </c>
      <c r="JJ165" s="626" t="s">
        <v>783</v>
      </c>
      <c r="JK165" s="626" t="s">
        <v>783</v>
      </c>
      <c r="JL165" s="626" t="s">
        <v>783</v>
      </c>
      <c r="JM165" s="626">
        <v>4</v>
      </c>
      <c r="JN165" s="626" t="s">
        <v>783</v>
      </c>
      <c r="JO165" s="626" t="s">
        <v>783</v>
      </c>
      <c r="JP165" s="626">
        <v>10711928</v>
      </c>
      <c r="JQ165" s="626">
        <v>2011</v>
      </c>
      <c r="JR165" s="626">
        <v>3</v>
      </c>
      <c r="JS165" s="626" t="s">
        <v>783</v>
      </c>
      <c r="JT165" s="626" t="s">
        <v>783</v>
      </c>
      <c r="JU165" s="626" t="s">
        <v>943</v>
      </c>
      <c r="JV165" s="628">
        <v>1134.7545419999999</v>
      </c>
      <c r="JW165">
        <f>SUM(JV164:JV165)</f>
        <v>5023.4887509999999</v>
      </c>
      <c r="JX165" s="225">
        <v>0.95141832405303028</v>
      </c>
    </row>
    <row r="166" spans="2:288" s="838" customFormat="1" ht="15" thickBot="1">
      <c r="B166" s="16"/>
      <c r="F166" s="836"/>
      <c r="G166" s="836"/>
      <c r="H166" s="836"/>
      <c r="I166" s="836"/>
      <c r="J166" s="836"/>
      <c r="K166" s="836"/>
      <c r="L166" s="836"/>
      <c r="U166" s="59"/>
      <c r="V166" s="59"/>
      <c r="W166" s="496"/>
      <c r="X166" s="496"/>
      <c r="Y166" s="496"/>
      <c r="Z166" s="496"/>
      <c r="AA166" s="512"/>
      <c r="AB166" s="836"/>
      <c r="AC166" s="836"/>
      <c r="AD166" s="555"/>
      <c r="AE166" s="512"/>
      <c r="AF166" s="836"/>
      <c r="AG166" s="836"/>
      <c r="AH166" s="555"/>
      <c r="AI166" s="836"/>
      <c r="AJ166" s="836"/>
      <c r="AK166" s="836"/>
      <c r="AL166" s="836"/>
      <c r="AM166" s="836"/>
      <c r="AN166" s="555"/>
      <c r="AO166" s="836"/>
      <c r="AP166" s="555"/>
      <c r="AQ166" s="836"/>
      <c r="AR166" s="555"/>
      <c r="AS166" s="836"/>
      <c r="AT166" s="555"/>
      <c r="AU166" s="836"/>
      <c r="AV166" s="555"/>
      <c r="AW166" s="836"/>
      <c r="AX166" s="555"/>
      <c r="AY166" s="836"/>
      <c r="AZ166" s="555"/>
      <c r="BA166" s="836"/>
      <c r="BB166" s="555"/>
      <c r="BC166" s="836"/>
      <c r="BD166" s="555"/>
      <c r="BE166" s="836"/>
      <c r="BF166" s="555"/>
      <c r="BG166" s="836"/>
      <c r="BH166" s="555"/>
      <c r="BI166" s="836"/>
      <c r="BJ166" s="555"/>
      <c r="BK166" s="836"/>
      <c r="BL166" s="555"/>
      <c r="BM166" s="836"/>
      <c r="BN166" s="555"/>
      <c r="BO166" s="836"/>
      <c r="BP166" s="555"/>
      <c r="CB166" s="1154"/>
      <c r="FX166" s="655" t="s">
        <v>493</v>
      </c>
      <c r="FY166" s="656">
        <v>198</v>
      </c>
      <c r="FZ166" s="656">
        <v>32434942</v>
      </c>
      <c r="GA166" s="656">
        <v>35</v>
      </c>
      <c r="GB166" s="656" t="s">
        <v>3</v>
      </c>
      <c r="GC166" s="656">
        <v>16</v>
      </c>
      <c r="GD166" s="656">
        <v>1970</v>
      </c>
      <c r="GE166" s="656">
        <v>0</v>
      </c>
      <c r="GF166" s="656" t="s">
        <v>792</v>
      </c>
      <c r="GG166" s="656">
        <v>0</v>
      </c>
      <c r="GH166" s="656">
        <v>0</v>
      </c>
      <c r="GI166" s="656" t="s">
        <v>792</v>
      </c>
      <c r="GJ166" s="656">
        <v>0</v>
      </c>
      <c r="GK166" s="656" t="s">
        <v>781</v>
      </c>
      <c r="GL166" s="656" t="s">
        <v>782</v>
      </c>
      <c r="GM166" s="656">
        <v>66</v>
      </c>
      <c r="GN166" s="656" t="s">
        <v>783</v>
      </c>
      <c r="GO166" s="656">
        <v>0</v>
      </c>
      <c r="GP166" s="656">
        <v>0</v>
      </c>
      <c r="GQ166" s="656">
        <v>4</v>
      </c>
      <c r="GR166" s="656">
        <v>2</v>
      </c>
      <c r="GS166" s="656">
        <v>1</v>
      </c>
      <c r="GT166" s="656" t="s">
        <v>783</v>
      </c>
      <c r="GU166" s="656" t="s">
        <v>783</v>
      </c>
      <c r="GV166" s="656" t="s">
        <v>783</v>
      </c>
      <c r="GW166" s="656" t="s">
        <v>783</v>
      </c>
      <c r="GX166" s="656" t="s">
        <v>783</v>
      </c>
      <c r="GY166" s="656">
        <v>1649</v>
      </c>
      <c r="GZ166" s="656">
        <v>0.06</v>
      </c>
      <c r="HA166" s="656">
        <v>5</v>
      </c>
      <c r="HB166" s="656" t="s">
        <v>783</v>
      </c>
      <c r="HC166" s="656" t="s">
        <v>782</v>
      </c>
      <c r="HD166" s="656">
        <v>15</v>
      </c>
      <c r="HE166" s="656" t="s">
        <v>783</v>
      </c>
      <c r="HF166" s="656">
        <v>0</v>
      </c>
      <c r="HG166" s="656" t="s">
        <v>783</v>
      </c>
      <c r="HH166" s="656">
        <v>0</v>
      </c>
      <c r="HI166" s="656">
        <v>1</v>
      </c>
      <c r="HJ166" s="656">
        <v>45</v>
      </c>
      <c r="HK166" s="656" t="s">
        <v>784</v>
      </c>
      <c r="HL166" s="656" t="s">
        <v>785</v>
      </c>
      <c r="HM166" s="656" t="s">
        <v>783</v>
      </c>
      <c r="HN166" s="656" t="s">
        <v>783</v>
      </c>
      <c r="HO166" s="656" t="s">
        <v>783</v>
      </c>
      <c r="HP166" s="656" t="s">
        <v>783</v>
      </c>
      <c r="HQ166" s="656" t="s">
        <v>783</v>
      </c>
      <c r="HR166" s="656">
        <v>3980770</v>
      </c>
      <c r="HS166" s="656" t="s">
        <v>783</v>
      </c>
      <c r="HT166" s="656" t="s">
        <v>786</v>
      </c>
      <c r="HU166" s="656" t="s">
        <v>787</v>
      </c>
      <c r="HV166" s="656">
        <v>4</v>
      </c>
      <c r="HW166" s="656">
        <v>2016</v>
      </c>
      <c r="HX166" s="656">
        <v>63</v>
      </c>
      <c r="HY166" s="656">
        <v>0</v>
      </c>
      <c r="HZ166" s="656">
        <v>317</v>
      </c>
      <c r="IA166" s="657">
        <v>42227.682129629633</v>
      </c>
      <c r="IB166" s="656" t="s">
        <v>788</v>
      </c>
      <c r="IC166" s="656">
        <v>3976292</v>
      </c>
      <c r="ID166" s="656">
        <v>2014</v>
      </c>
      <c r="IE166" s="656">
        <v>1712</v>
      </c>
      <c r="IF166" s="656" t="s">
        <v>783</v>
      </c>
      <c r="IG166" s="656" t="s">
        <v>783</v>
      </c>
      <c r="IH166" s="656" t="s">
        <v>783</v>
      </c>
      <c r="II166" s="656" t="s">
        <v>783</v>
      </c>
      <c r="IJ166" s="656" t="s">
        <v>783</v>
      </c>
      <c r="IK166" s="656" t="s">
        <v>783</v>
      </c>
      <c r="IL166" s="656" t="s">
        <v>783</v>
      </c>
      <c r="IM166" s="656" t="s">
        <v>783</v>
      </c>
      <c r="IN166" s="656" t="s">
        <v>783</v>
      </c>
      <c r="IO166" s="656">
        <v>1649</v>
      </c>
      <c r="IP166" s="657">
        <v>37477.354571759257</v>
      </c>
      <c r="IQ166" s="656">
        <v>4</v>
      </c>
      <c r="IR166" s="656" t="s">
        <v>793</v>
      </c>
      <c r="IS166" s="656">
        <v>1</v>
      </c>
      <c r="IT166" s="658">
        <v>41275</v>
      </c>
      <c r="IU166" s="656" t="s">
        <v>783</v>
      </c>
      <c r="IV166" s="656" t="s">
        <v>783</v>
      </c>
      <c r="IW166" s="656" t="s">
        <v>783</v>
      </c>
      <c r="IX166" s="656" t="s">
        <v>781</v>
      </c>
      <c r="IY166" s="656">
        <v>45</v>
      </c>
      <c r="IZ166" s="656" t="s">
        <v>789</v>
      </c>
      <c r="JA166" s="656" t="s">
        <v>783</v>
      </c>
      <c r="JB166" s="656" t="s">
        <v>783</v>
      </c>
      <c r="JC166" s="656" t="s">
        <v>783</v>
      </c>
      <c r="JD166" s="656">
        <v>329466</v>
      </c>
      <c r="JE166" s="656" t="s">
        <v>783</v>
      </c>
      <c r="JF166" s="656" t="s">
        <v>783</v>
      </c>
      <c r="JG166" s="656" t="s">
        <v>795</v>
      </c>
      <c r="JH166" s="656">
        <v>35</v>
      </c>
      <c r="JI166" s="656" t="s">
        <v>783</v>
      </c>
      <c r="JJ166" s="656" t="s">
        <v>783</v>
      </c>
      <c r="JK166" s="656" t="s">
        <v>783</v>
      </c>
      <c r="JL166" s="656" t="s">
        <v>790</v>
      </c>
      <c r="JM166" s="656">
        <v>4</v>
      </c>
      <c r="JN166" s="656">
        <v>1</v>
      </c>
      <c r="JO166" s="656" t="s">
        <v>783</v>
      </c>
      <c r="JP166" s="656">
        <v>12683066</v>
      </c>
      <c r="JQ166" s="656">
        <v>2013</v>
      </c>
      <c r="JR166" s="656">
        <v>12</v>
      </c>
      <c r="JS166" s="656" t="s">
        <v>783</v>
      </c>
      <c r="JT166" s="656" t="s">
        <v>783</v>
      </c>
      <c r="JU166" s="656" t="s">
        <v>944</v>
      </c>
      <c r="JV166" s="659">
        <v>348.20420999999999</v>
      </c>
      <c r="JW166">
        <f t="shared" ref="JW166:JW173" si="279">JV166</f>
        <v>348.20420999999999</v>
      </c>
      <c r="JX166" s="225">
        <v>6.5947767045454547E-2</v>
      </c>
      <c r="KB166" s="836"/>
    </row>
    <row r="167" spans="2:288" s="838" customFormat="1" ht="15" thickBot="1">
      <c r="B167" s="16"/>
      <c r="F167" s="836"/>
      <c r="G167" s="836"/>
      <c r="H167" s="836"/>
      <c r="I167" s="836"/>
      <c r="J167" s="836"/>
      <c r="K167" s="836"/>
      <c r="L167" s="836"/>
      <c r="U167" s="59"/>
      <c r="V167" s="59"/>
      <c r="W167" s="496"/>
      <c r="X167" s="496"/>
      <c r="Y167" s="496"/>
      <c r="Z167" s="496"/>
      <c r="AA167" s="512"/>
      <c r="AB167" s="836"/>
      <c r="AC167" s="836"/>
      <c r="AD167" s="555"/>
      <c r="AE167" s="512"/>
      <c r="AF167" s="836"/>
      <c r="AG167" s="836"/>
      <c r="AH167" s="555"/>
      <c r="AI167" s="836"/>
      <c r="AJ167" s="836"/>
      <c r="AK167" s="836"/>
      <c r="AL167" s="836"/>
      <c r="AM167" s="836"/>
      <c r="AN167" s="555"/>
      <c r="AO167" s="836"/>
      <c r="AP167" s="555"/>
      <c r="AQ167" s="836"/>
      <c r="AR167" s="555"/>
      <c r="AS167" s="836"/>
      <c r="AT167" s="555"/>
      <c r="AU167" s="836"/>
      <c r="AV167" s="555"/>
      <c r="AW167" s="836"/>
      <c r="AX167" s="555"/>
      <c r="AY167" s="836"/>
      <c r="AZ167" s="555"/>
      <c r="BA167" s="836"/>
      <c r="BB167" s="555"/>
      <c r="BC167" s="836"/>
      <c r="BD167" s="555"/>
      <c r="BE167" s="836"/>
      <c r="BF167" s="555"/>
      <c r="BG167" s="836"/>
      <c r="BH167" s="555"/>
      <c r="BI167" s="836"/>
      <c r="BJ167" s="555"/>
      <c r="BK167" s="836"/>
      <c r="BL167" s="555"/>
      <c r="BM167" s="836"/>
      <c r="BN167" s="555"/>
      <c r="BO167" s="836"/>
      <c r="BP167" s="555"/>
      <c r="CB167" s="1154"/>
      <c r="FX167" s="655" t="s">
        <v>451</v>
      </c>
      <c r="FY167" s="656">
        <v>53</v>
      </c>
      <c r="FZ167" s="656">
        <v>30289606</v>
      </c>
      <c r="GA167" s="656">
        <v>35</v>
      </c>
      <c r="GB167" s="656" t="s">
        <v>3</v>
      </c>
      <c r="GC167" s="656">
        <v>18</v>
      </c>
      <c r="GD167" s="656">
        <v>1970</v>
      </c>
      <c r="GE167" s="656">
        <v>0</v>
      </c>
      <c r="GF167" s="656" t="s">
        <v>792</v>
      </c>
      <c r="GG167" s="656">
        <v>0</v>
      </c>
      <c r="GH167" s="656">
        <v>0</v>
      </c>
      <c r="GI167" s="656" t="s">
        <v>792</v>
      </c>
      <c r="GJ167" s="656">
        <v>0</v>
      </c>
      <c r="GK167" s="656" t="s">
        <v>781</v>
      </c>
      <c r="GL167" s="656" t="s">
        <v>782</v>
      </c>
      <c r="GM167" s="656">
        <v>50</v>
      </c>
      <c r="GN167" s="656" t="s">
        <v>783</v>
      </c>
      <c r="GO167" s="656">
        <v>0</v>
      </c>
      <c r="GP167" s="656">
        <v>0</v>
      </c>
      <c r="GQ167" s="656">
        <v>4</v>
      </c>
      <c r="GR167" s="656">
        <v>2</v>
      </c>
      <c r="GS167" s="656">
        <v>1</v>
      </c>
      <c r="GT167" s="656" t="s">
        <v>783</v>
      </c>
      <c r="GU167" s="656" t="s">
        <v>783</v>
      </c>
      <c r="GV167" s="656" t="s">
        <v>783</v>
      </c>
      <c r="GW167" s="656" t="s">
        <v>783</v>
      </c>
      <c r="GX167" s="656" t="s">
        <v>783</v>
      </c>
      <c r="GY167" s="656">
        <v>1649</v>
      </c>
      <c r="GZ167" s="656">
        <v>0.12</v>
      </c>
      <c r="HA167" s="656">
        <v>5</v>
      </c>
      <c r="HB167" s="656" t="s">
        <v>783</v>
      </c>
      <c r="HC167" s="656" t="s">
        <v>782</v>
      </c>
      <c r="HD167" s="656">
        <v>15</v>
      </c>
      <c r="HE167" s="656" t="s">
        <v>783</v>
      </c>
      <c r="HF167" s="656">
        <v>0</v>
      </c>
      <c r="HG167" s="656" t="s">
        <v>783</v>
      </c>
      <c r="HH167" s="656">
        <v>0</v>
      </c>
      <c r="HI167" s="656">
        <v>1</v>
      </c>
      <c r="HJ167" s="656">
        <v>45</v>
      </c>
      <c r="HK167" s="656" t="s">
        <v>784</v>
      </c>
      <c r="HL167" s="656" t="s">
        <v>785</v>
      </c>
      <c r="HM167" s="656" t="s">
        <v>783</v>
      </c>
      <c r="HN167" s="656" t="s">
        <v>783</v>
      </c>
      <c r="HO167" s="656" t="s">
        <v>783</v>
      </c>
      <c r="HP167" s="656" t="s">
        <v>783</v>
      </c>
      <c r="HQ167" s="656" t="s">
        <v>783</v>
      </c>
      <c r="HR167" s="656">
        <v>3978906</v>
      </c>
      <c r="HS167" s="656" t="s">
        <v>783</v>
      </c>
      <c r="HT167" s="656" t="s">
        <v>786</v>
      </c>
      <c r="HU167" s="656" t="s">
        <v>787</v>
      </c>
      <c r="HV167" s="656">
        <v>4</v>
      </c>
      <c r="HW167" s="656">
        <v>2014</v>
      </c>
      <c r="HX167" s="656">
        <v>63</v>
      </c>
      <c r="HY167" s="656">
        <v>0</v>
      </c>
      <c r="HZ167" s="656">
        <v>634</v>
      </c>
      <c r="IA167" s="657">
        <v>41697.500081018516</v>
      </c>
      <c r="IB167" s="656" t="s">
        <v>788</v>
      </c>
      <c r="IC167" s="656">
        <v>3974428</v>
      </c>
      <c r="ID167" s="656">
        <v>2014</v>
      </c>
      <c r="IE167" s="656">
        <v>1712</v>
      </c>
      <c r="IF167" s="656" t="s">
        <v>783</v>
      </c>
      <c r="IG167" s="656" t="s">
        <v>783</v>
      </c>
      <c r="IH167" s="656" t="s">
        <v>783</v>
      </c>
      <c r="II167" s="656" t="s">
        <v>783</v>
      </c>
      <c r="IJ167" s="656" t="s">
        <v>783</v>
      </c>
      <c r="IK167" s="656" t="s">
        <v>783</v>
      </c>
      <c r="IL167" s="656" t="s">
        <v>783</v>
      </c>
      <c r="IM167" s="656" t="s">
        <v>783</v>
      </c>
      <c r="IN167" s="656" t="s">
        <v>783</v>
      </c>
      <c r="IO167" s="656">
        <v>1649</v>
      </c>
      <c r="IP167" s="657">
        <v>37477.354571759257</v>
      </c>
      <c r="IQ167" s="656">
        <v>4</v>
      </c>
      <c r="IR167" s="656" t="s">
        <v>793</v>
      </c>
      <c r="IS167" s="656">
        <v>1</v>
      </c>
      <c r="IT167" s="658">
        <v>41275</v>
      </c>
      <c r="IU167" s="656" t="s">
        <v>783</v>
      </c>
      <c r="IV167" s="656" t="s">
        <v>783</v>
      </c>
      <c r="IW167" s="656" t="s">
        <v>783</v>
      </c>
      <c r="IX167" s="656" t="s">
        <v>781</v>
      </c>
      <c r="IY167" s="656">
        <v>45</v>
      </c>
      <c r="IZ167" s="656" t="s">
        <v>789</v>
      </c>
      <c r="JA167" s="656" t="s">
        <v>783</v>
      </c>
      <c r="JB167" s="656" t="s">
        <v>783</v>
      </c>
      <c r="JC167" s="656" t="s">
        <v>783</v>
      </c>
      <c r="JD167" s="656">
        <v>329467</v>
      </c>
      <c r="JE167" s="656" t="s">
        <v>783</v>
      </c>
      <c r="JF167" s="656" t="s">
        <v>783</v>
      </c>
      <c r="JG167" s="656" t="s">
        <v>795</v>
      </c>
      <c r="JH167" s="656">
        <v>35</v>
      </c>
      <c r="JI167" s="656" t="s">
        <v>783</v>
      </c>
      <c r="JJ167" s="656" t="s">
        <v>783</v>
      </c>
      <c r="JK167" s="656" t="s">
        <v>783</v>
      </c>
      <c r="JL167" s="656" t="s">
        <v>790</v>
      </c>
      <c r="JM167" s="656">
        <v>4</v>
      </c>
      <c r="JN167" s="656">
        <v>1</v>
      </c>
      <c r="JO167" s="656" t="s">
        <v>783</v>
      </c>
      <c r="JP167" s="656">
        <v>12683066</v>
      </c>
      <c r="JQ167" s="656">
        <v>2013</v>
      </c>
      <c r="JR167" s="656">
        <v>12</v>
      </c>
      <c r="JS167" s="656" t="s">
        <v>783</v>
      </c>
      <c r="JT167" s="656" t="s">
        <v>783</v>
      </c>
      <c r="JU167" s="656" t="s">
        <v>945</v>
      </c>
      <c r="JV167" s="659">
        <v>633.60009100000002</v>
      </c>
      <c r="JW167">
        <f t="shared" si="279"/>
        <v>633.60009100000002</v>
      </c>
      <c r="JX167" s="225">
        <v>0.12000001723484849</v>
      </c>
      <c r="KB167" s="836"/>
    </row>
    <row r="168" spans="2:288" s="838" customFormat="1" ht="15" thickBot="1">
      <c r="B168" s="16"/>
      <c r="F168" s="836"/>
      <c r="G168" s="836"/>
      <c r="H168" s="836"/>
      <c r="I168" s="836"/>
      <c r="J168" s="836"/>
      <c r="K168" s="836"/>
      <c r="L168" s="836"/>
      <c r="U168" s="59"/>
      <c r="V168" s="59"/>
      <c r="W168" s="496"/>
      <c r="X168" s="496"/>
      <c r="Y168" s="496"/>
      <c r="Z168" s="496"/>
      <c r="AA168" s="512"/>
      <c r="AB168" s="836"/>
      <c r="AC168" s="836"/>
      <c r="AD168" s="555"/>
      <c r="AE168" s="512"/>
      <c r="AF168" s="836"/>
      <c r="AG168" s="836"/>
      <c r="AH168" s="555"/>
      <c r="AI168" s="836"/>
      <c r="AJ168" s="836"/>
      <c r="AK168" s="836"/>
      <c r="AL168" s="836"/>
      <c r="AM168" s="836"/>
      <c r="AN168" s="555"/>
      <c r="AO168" s="836"/>
      <c r="AP168" s="555"/>
      <c r="AQ168" s="836"/>
      <c r="AR168" s="555"/>
      <c r="AS168" s="836"/>
      <c r="AT168" s="555"/>
      <c r="AU168" s="836"/>
      <c r="AV168" s="555"/>
      <c r="AW168" s="836"/>
      <c r="AX168" s="555"/>
      <c r="AY168" s="836"/>
      <c r="AZ168" s="555"/>
      <c r="BA168" s="836"/>
      <c r="BB168" s="555"/>
      <c r="BC168" s="836"/>
      <c r="BD168" s="555"/>
      <c r="BE168" s="836"/>
      <c r="BF168" s="555"/>
      <c r="BG168" s="836"/>
      <c r="BH168" s="555"/>
      <c r="BI168" s="836"/>
      <c r="BJ168" s="555"/>
      <c r="BK168" s="836"/>
      <c r="BL168" s="555"/>
      <c r="BM168" s="836"/>
      <c r="BN168" s="555"/>
      <c r="BO168" s="836"/>
      <c r="BP168" s="555"/>
      <c r="CB168" s="1154"/>
      <c r="FX168" s="655" t="s">
        <v>495</v>
      </c>
      <c r="FY168" s="656">
        <v>134</v>
      </c>
      <c r="FZ168" s="656">
        <v>32434930</v>
      </c>
      <c r="GA168" s="656">
        <v>35</v>
      </c>
      <c r="GB168" s="656" t="s">
        <v>3</v>
      </c>
      <c r="GC168" s="656">
        <v>22</v>
      </c>
      <c r="GD168" s="656">
        <v>1973</v>
      </c>
      <c r="GE168" s="656">
        <v>0</v>
      </c>
      <c r="GF168" s="656" t="s">
        <v>792</v>
      </c>
      <c r="GG168" s="656">
        <v>0</v>
      </c>
      <c r="GH168" s="656">
        <v>0</v>
      </c>
      <c r="GI168" s="656" t="s">
        <v>792</v>
      </c>
      <c r="GJ168" s="656">
        <v>0</v>
      </c>
      <c r="GK168" s="656" t="s">
        <v>781</v>
      </c>
      <c r="GL168" s="656" t="s">
        <v>782</v>
      </c>
      <c r="GM168" s="656">
        <v>66</v>
      </c>
      <c r="GN168" s="656" t="s">
        <v>783</v>
      </c>
      <c r="GO168" s="656">
        <v>0</v>
      </c>
      <c r="GP168" s="656">
        <v>0</v>
      </c>
      <c r="GQ168" s="656">
        <v>4</v>
      </c>
      <c r="GR168" s="656">
        <v>2</v>
      </c>
      <c r="GS168" s="656">
        <v>1</v>
      </c>
      <c r="GT168" s="656" t="s">
        <v>783</v>
      </c>
      <c r="GU168" s="656" t="s">
        <v>783</v>
      </c>
      <c r="GV168" s="656" t="s">
        <v>783</v>
      </c>
      <c r="GW168" s="656" t="s">
        <v>783</v>
      </c>
      <c r="GX168" s="656" t="s">
        <v>783</v>
      </c>
      <c r="GY168" s="656">
        <v>1649</v>
      </c>
      <c r="GZ168" s="656">
        <v>0.23</v>
      </c>
      <c r="HA168" s="656">
        <v>5</v>
      </c>
      <c r="HB168" s="656" t="s">
        <v>783</v>
      </c>
      <c r="HC168" s="656" t="s">
        <v>782</v>
      </c>
      <c r="HD168" s="656">
        <v>15</v>
      </c>
      <c r="HE168" s="656" t="s">
        <v>783</v>
      </c>
      <c r="HF168" s="656">
        <v>0</v>
      </c>
      <c r="HG168" s="656" t="s">
        <v>783</v>
      </c>
      <c r="HH168" s="656">
        <v>0</v>
      </c>
      <c r="HI168" s="656">
        <v>1</v>
      </c>
      <c r="HJ168" s="656">
        <v>45</v>
      </c>
      <c r="HK168" s="656" t="s">
        <v>784</v>
      </c>
      <c r="HL168" s="656" t="s">
        <v>785</v>
      </c>
      <c r="HM168" s="656" t="s">
        <v>783</v>
      </c>
      <c r="HN168" s="656" t="s">
        <v>783</v>
      </c>
      <c r="HO168" s="656" t="s">
        <v>783</v>
      </c>
      <c r="HP168" s="656" t="s">
        <v>783</v>
      </c>
      <c r="HQ168" s="656" t="s">
        <v>783</v>
      </c>
      <c r="HR168" s="656">
        <v>3979225</v>
      </c>
      <c r="HS168" s="656" t="s">
        <v>783</v>
      </c>
      <c r="HT168" s="656" t="s">
        <v>786</v>
      </c>
      <c r="HU168" s="656" t="s">
        <v>787</v>
      </c>
      <c r="HV168" s="656">
        <v>4</v>
      </c>
      <c r="HW168" s="656">
        <v>2016</v>
      </c>
      <c r="HX168" s="656">
        <v>63</v>
      </c>
      <c r="HY168" s="656">
        <v>0</v>
      </c>
      <c r="HZ168" s="656">
        <v>1215</v>
      </c>
      <c r="IA168" s="657">
        <v>42227.682129629633</v>
      </c>
      <c r="IB168" s="656" t="s">
        <v>788</v>
      </c>
      <c r="IC168" s="656">
        <v>3974747</v>
      </c>
      <c r="ID168" s="656">
        <v>2014</v>
      </c>
      <c r="IE168" s="656">
        <v>1712</v>
      </c>
      <c r="IF168" s="656" t="s">
        <v>783</v>
      </c>
      <c r="IG168" s="656" t="s">
        <v>783</v>
      </c>
      <c r="IH168" s="656" t="s">
        <v>783</v>
      </c>
      <c r="II168" s="656" t="s">
        <v>783</v>
      </c>
      <c r="IJ168" s="656" t="s">
        <v>783</v>
      </c>
      <c r="IK168" s="656" t="s">
        <v>783</v>
      </c>
      <c r="IL168" s="656" t="s">
        <v>783</v>
      </c>
      <c r="IM168" s="656" t="s">
        <v>783</v>
      </c>
      <c r="IN168" s="656" t="s">
        <v>783</v>
      </c>
      <c r="IO168" s="656">
        <v>1649</v>
      </c>
      <c r="IP168" s="657">
        <v>37600.566631944443</v>
      </c>
      <c r="IQ168" s="656">
        <v>4</v>
      </c>
      <c r="IR168" s="656" t="s">
        <v>793</v>
      </c>
      <c r="IS168" s="656">
        <v>1</v>
      </c>
      <c r="IT168" s="658">
        <v>41275</v>
      </c>
      <c r="IU168" s="656" t="s">
        <v>783</v>
      </c>
      <c r="IV168" s="656" t="s">
        <v>783</v>
      </c>
      <c r="IW168" s="656" t="s">
        <v>783</v>
      </c>
      <c r="IX168" s="656" t="s">
        <v>781</v>
      </c>
      <c r="IY168" s="656">
        <v>45</v>
      </c>
      <c r="IZ168" s="656" t="s">
        <v>789</v>
      </c>
      <c r="JA168" s="656" t="s">
        <v>783</v>
      </c>
      <c r="JB168" s="656" t="s">
        <v>783</v>
      </c>
      <c r="JC168" s="656" t="s">
        <v>783</v>
      </c>
      <c r="JD168" s="656">
        <v>329468</v>
      </c>
      <c r="JE168" s="656" t="s">
        <v>783</v>
      </c>
      <c r="JF168" s="656" t="s">
        <v>783</v>
      </c>
      <c r="JG168" s="656" t="s">
        <v>795</v>
      </c>
      <c r="JH168" s="656">
        <v>35</v>
      </c>
      <c r="JI168" s="656" t="s">
        <v>783</v>
      </c>
      <c r="JJ168" s="656" t="s">
        <v>783</v>
      </c>
      <c r="JK168" s="656" t="s">
        <v>783</v>
      </c>
      <c r="JL168" s="656" t="s">
        <v>790</v>
      </c>
      <c r="JM168" s="656">
        <v>4</v>
      </c>
      <c r="JN168" s="656">
        <v>1</v>
      </c>
      <c r="JO168" s="656" t="s">
        <v>783</v>
      </c>
      <c r="JP168" s="656">
        <v>12683066</v>
      </c>
      <c r="JQ168" s="656">
        <v>2013</v>
      </c>
      <c r="JR168" s="656">
        <v>12</v>
      </c>
      <c r="JS168" s="656" t="s">
        <v>783</v>
      </c>
      <c r="JT168" s="656" t="s">
        <v>783</v>
      </c>
      <c r="JU168" s="656" t="s">
        <v>946</v>
      </c>
      <c r="JV168" s="659">
        <v>1217.4331850000001</v>
      </c>
      <c r="JW168">
        <f t="shared" si="279"/>
        <v>1217.4331850000001</v>
      </c>
      <c r="JX168" s="225">
        <v>0.23057446685606062</v>
      </c>
    </row>
    <row r="169" spans="2:288" s="838" customFormat="1" ht="15" thickBot="1">
      <c r="B169" s="16"/>
      <c r="F169" s="836"/>
      <c r="G169" s="836"/>
      <c r="H169" s="836"/>
      <c r="I169" s="836"/>
      <c r="J169" s="836"/>
      <c r="K169" s="836"/>
      <c r="L169" s="836"/>
      <c r="U169" s="59"/>
      <c r="V169" s="59"/>
      <c r="W169" s="496"/>
      <c r="X169" s="496"/>
      <c r="Y169" s="496"/>
      <c r="Z169" s="496"/>
      <c r="AA169" s="512"/>
      <c r="AB169" s="836"/>
      <c r="AC169" s="836"/>
      <c r="AD169" s="555"/>
      <c r="AE169" s="512"/>
      <c r="AF169" s="836"/>
      <c r="AG169" s="836"/>
      <c r="AH169" s="555"/>
      <c r="AI169" s="836"/>
      <c r="AJ169" s="836"/>
      <c r="AK169" s="836"/>
      <c r="AL169" s="836"/>
      <c r="AM169" s="836"/>
      <c r="AN169" s="555"/>
      <c r="AO169" s="836"/>
      <c r="AP169" s="555"/>
      <c r="AQ169" s="836"/>
      <c r="AR169" s="555"/>
      <c r="AS169" s="836"/>
      <c r="AT169" s="555"/>
      <c r="AU169" s="836"/>
      <c r="AV169" s="555"/>
      <c r="AW169" s="836"/>
      <c r="AX169" s="555"/>
      <c r="AY169" s="836"/>
      <c r="AZ169" s="555"/>
      <c r="BA169" s="836"/>
      <c r="BB169" s="555"/>
      <c r="BC169" s="836"/>
      <c r="BD169" s="555"/>
      <c r="BE169" s="836"/>
      <c r="BF169" s="555"/>
      <c r="BG169" s="836"/>
      <c r="BH169" s="555"/>
      <c r="BI169" s="836"/>
      <c r="BJ169" s="555"/>
      <c r="BK169" s="836"/>
      <c r="BL169" s="555"/>
      <c r="BM169" s="836"/>
      <c r="BN169" s="555"/>
      <c r="BO169" s="836"/>
      <c r="BP169" s="555"/>
      <c r="CB169" s="1154"/>
      <c r="FX169" s="655" t="s">
        <v>497</v>
      </c>
      <c r="FY169" s="656">
        <v>171</v>
      </c>
      <c r="FZ169" s="656">
        <v>30289613</v>
      </c>
      <c r="GA169" s="656">
        <v>35</v>
      </c>
      <c r="GB169" s="656" t="s">
        <v>3</v>
      </c>
      <c r="GC169" s="656">
        <v>14</v>
      </c>
      <c r="GD169" s="656">
        <v>1970</v>
      </c>
      <c r="GE169" s="656">
        <v>0</v>
      </c>
      <c r="GF169" s="656" t="s">
        <v>792</v>
      </c>
      <c r="GG169" s="656">
        <v>0</v>
      </c>
      <c r="GH169" s="656">
        <v>0</v>
      </c>
      <c r="GI169" s="656" t="s">
        <v>792</v>
      </c>
      <c r="GJ169" s="656">
        <v>0</v>
      </c>
      <c r="GK169" s="656" t="s">
        <v>781</v>
      </c>
      <c r="GL169" s="656" t="s">
        <v>782</v>
      </c>
      <c r="GM169" s="656">
        <v>66</v>
      </c>
      <c r="GN169" s="656" t="s">
        <v>783</v>
      </c>
      <c r="GO169" s="656">
        <v>0</v>
      </c>
      <c r="GP169" s="656">
        <v>0</v>
      </c>
      <c r="GQ169" s="656">
        <v>4</v>
      </c>
      <c r="GR169" s="656">
        <v>1</v>
      </c>
      <c r="GS169" s="656">
        <v>1</v>
      </c>
      <c r="GT169" s="656" t="s">
        <v>783</v>
      </c>
      <c r="GU169" s="656" t="s">
        <v>783</v>
      </c>
      <c r="GV169" s="656" t="s">
        <v>783</v>
      </c>
      <c r="GW169" s="656" t="s">
        <v>783</v>
      </c>
      <c r="GX169" s="656" t="s">
        <v>783</v>
      </c>
      <c r="GY169" s="656">
        <v>1649</v>
      </c>
      <c r="GZ169" s="656">
        <v>0.25</v>
      </c>
      <c r="HA169" s="656">
        <v>5</v>
      </c>
      <c r="HB169" s="656" t="s">
        <v>783</v>
      </c>
      <c r="HC169" s="656" t="s">
        <v>782</v>
      </c>
      <c r="HD169" s="656">
        <v>15</v>
      </c>
      <c r="HE169" s="656" t="s">
        <v>783</v>
      </c>
      <c r="HF169" s="656">
        <v>0</v>
      </c>
      <c r="HG169" s="656" t="s">
        <v>783</v>
      </c>
      <c r="HH169" s="656">
        <v>0</v>
      </c>
      <c r="HI169" s="656">
        <v>1</v>
      </c>
      <c r="HJ169" s="656">
        <v>45</v>
      </c>
      <c r="HK169" s="656" t="s">
        <v>784</v>
      </c>
      <c r="HL169" s="656" t="s">
        <v>785</v>
      </c>
      <c r="HM169" s="656" t="s">
        <v>783</v>
      </c>
      <c r="HN169" s="656" t="s">
        <v>783</v>
      </c>
      <c r="HO169" s="656" t="s">
        <v>783</v>
      </c>
      <c r="HP169" s="656" t="s">
        <v>783</v>
      </c>
      <c r="HQ169" s="656" t="s">
        <v>783</v>
      </c>
      <c r="HR169" s="656">
        <v>3979925</v>
      </c>
      <c r="HS169" s="656" t="s">
        <v>783</v>
      </c>
      <c r="HT169" s="656" t="s">
        <v>786</v>
      </c>
      <c r="HU169" s="656" t="s">
        <v>787</v>
      </c>
      <c r="HV169" s="656">
        <v>4</v>
      </c>
      <c r="HW169" s="656">
        <v>2014</v>
      </c>
      <c r="HX169" s="656">
        <v>63</v>
      </c>
      <c r="HY169" s="656">
        <v>0</v>
      </c>
      <c r="HZ169" s="656">
        <v>1320</v>
      </c>
      <c r="IA169" s="657">
        <v>41697.500081018516</v>
      </c>
      <c r="IB169" s="656" t="s">
        <v>788</v>
      </c>
      <c r="IC169" s="656">
        <v>3975447</v>
      </c>
      <c r="ID169" s="656">
        <v>2014</v>
      </c>
      <c r="IE169" s="656">
        <v>1712</v>
      </c>
      <c r="IF169" s="656" t="s">
        <v>783</v>
      </c>
      <c r="IG169" s="656" t="s">
        <v>783</v>
      </c>
      <c r="IH169" s="656" t="s">
        <v>783</v>
      </c>
      <c r="II169" s="656" t="s">
        <v>783</v>
      </c>
      <c r="IJ169" s="656" t="s">
        <v>783</v>
      </c>
      <c r="IK169" s="656" t="s">
        <v>783</v>
      </c>
      <c r="IL169" s="656" t="s">
        <v>783</v>
      </c>
      <c r="IM169" s="656" t="s">
        <v>783</v>
      </c>
      <c r="IN169" s="656" t="s">
        <v>783</v>
      </c>
      <c r="IO169" s="656">
        <v>1649</v>
      </c>
      <c r="IP169" s="657">
        <v>37477.354571759257</v>
      </c>
      <c r="IQ169" s="656">
        <v>4</v>
      </c>
      <c r="IR169" s="656" t="s">
        <v>793</v>
      </c>
      <c r="IS169" s="656">
        <v>1</v>
      </c>
      <c r="IT169" s="658">
        <v>41275</v>
      </c>
      <c r="IU169" s="656" t="s">
        <v>783</v>
      </c>
      <c r="IV169" s="656" t="s">
        <v>783</v>
      </c>
      <c r="IW169" s="656" t="s">
        <v>783</v>
      </c>
      <c r="IX169" s="656" t="s">
        <v>781</v>
      </c>
      <c r="IY169" s="656">
        <v>45</v>
      </c>
      <c r="IZ169" s="656" t="s">
        <v>789</v>
      </c>
      <c r="JA169" s="656" t="s">
        <v>783</v>
      </c>
      <c r="JB169" s="656" t="s">
        <v>783</v>
      </c>
      <c r="JC169" s="656" t="s">
        <v>783</v>
      </c>
      <c r="JD169" s="656">
        <v>329469</v>
      </c>
      <c r="JE169" s="656" t="s">
        <v>783</v>
      </c>
      <c r="JF169" s="656" t="s">
        <v>783</v>
      </c>
      <c r="JG169" s="656" t="s">
        <v>795</v>
      </c>
      <c r="JH169" s="656">
        <v>35</v>
      </c>
      <c r="JI169" s="656" t="s">
        <v>783</v>
      </c>
      <c r="JJ169" s="656" t="s">
        <v>783</v>
      </c>
      <c r="JK169" s="656" t="s">
        <v>783</v>
      </c>
      <c r="JL169" s="656" t="s">
        <v>790</v>
      </c>
      <c r="JM169" s="656">
        <v>4</v>
      </c>
      <c r="JN169" s="656">
        <v>1</v>
      </c>
      <c r="JO169" s="656" t="s">
        <v>783</v>
      </c>
      <c r="JP169" s="656">
        <v>12683066</v>
      </c>
      <c r="JQ169" s="656">
        <v>2013</v>
      </c>
      <c r="JR169" s="656">
        <v>12</v>
      </c>
      <c r="JS169" s="656" t="s">
        <v>783</v>
      </c>
      <c r="JT169" s="656" t="s">
        <v>783</v>
      </c>
      <c r="JU169" s="656" t="s">
        <v>947</v>
      </c>
      <c r="JV169" s="659">
        <v>1319.9990399999999</v>
      </c>
      <c r="JW169">
        <f t="shared" si="279"/>
        <v>1319.9990399999999</v>
      </c>
      <c r="JX169" s="225">
        <v>0.24999981818181816</v>
      </c>
      <c r="KB169" s="836"/>
    </row>
    <row r="170" spans="2:288" s="838" customFormat="1" ht="15" thickBot="1">
      <c r="B170" s="16"/>
      <c r="F170" s="836"/>
      <c r="G170" s="836"/>
      <c r="H170" s="836"/>
      <c r="I170" s="836"/>
      <c r="J170" s="836"/>
      <c r="K170" s="836"/>
      <c r="L170" s="836"/>
      <c r="U170" s="59"/>
      <c r="V170" s="59"/>
      <c r="W170" s="496"/>
      <c r="X170" s="496"/>
      <c r="Y170" s="496"/>
      <c r="Z170" s="496"/>
      <c r="AA170" s="512"/>
      <c r="AB170" s="836"/>
      <c r="AC170" s="836"/>
      <c r="AD170" s="555"/>
      <c r="AE170" s="512"/>
      <c r="AF170" s="836"/>
      <c r="AG170" s="836"/>
      <c r="AH170" s="555"/>
      <c r="AI170" s="836"/>
      <c r="AJ170" s="836"/>
      <c r="AK170" s="836"/>
      <c r="AL170" s="836"/>
      <c r="AM170" s="836"/>
      <c r="AN170" s="555"/>
      <c r="AO170" s="836"/>
      <c r="AP170" s="555"/>
      <c r="AQ170" s="836"/>
      <c r="AR170" s="555"/>
      <c r="AS170" s="836"/>
      <c r="AT170" s="555"/>
      <c r="AU170" s="836"/>
      <c r="AV170" s="555"/>
      <c r="AW170" s="836"/>
      <c r="AX170" s="555"/>
      <c r="AY170" s="836"/>
      <c r="AZ170" s="555"/>
      <c r="BA170" s="836"/>
      <c r="BB170" s="555"/>
      <c r="BC170" s="836"/>
      <c r="BD170" s="555"/>
      <c r="BE170" s="836"/>
      <c r="BF170" s="555"/>
      <c r="BG170" s="836"/>
      <c r="BH170" s="555"/>
      <c r="BI170" s="836"/>
      <c r="BJ170" s="555"/>
      <c r="BK170" s="836"/>
      <c r="BL170" s="555"/>
      <c r="BM170" s="836"/>
      <c r="BN170" s="555"/>
      <c r="BO170" s="836"/>
      <c r="BP170" s="555"/>
      <c r="CB170" s="1154"/>
      <c r="FX170" s="655" t="s">
        <v>403</v>
      </c>
      <c r="FY170" s="656">
        <v>220</v>
      </c>
      <c r="FZ170" s="656">
        <v>12125338</v>
      </c>
      <c r="GA170" s="656" t="s">
        <v>783</v>
      </c>
      <c r="GB170" s="656"/>
      <c r="GC170" s="656" t="s">
        <v>783</v>
      </c>
      <c r="GD170" s="656" t="s">
        <v>783</v>
      </c>
      <c r="GE170" s="656" t="s">
        <v>783</v>
      </c>
      <c r="GF170" s="656"/>
      <c r="GG170" s="656" t="s">
        <v>783</v>
      </c>
      <c r="GH170" s="656" t="s">
        <v>783</v>
      </c>
      <c r="GI170" s="656"/>
      <c r="GJ170" s="656" t="s">
        <v>783</v>
      </c>
      <c r="GK170" s="656" t="s">
        <v>781</v>
      </c>
      <c r="GL170" s="656" t="s">
        <v>783</v>
      </c>
      <c r="GM170" s="656" t="s">
        <v>783</v>
      </c>
      <c r="GN170" s="656" t="s">
        <v>783</v>
      </c>
      <c r="GO170" s="656" t="s">
        <v>783</v>
      </c>
      <c r="GP170" s="656" t="s">
        <v>783</v>
      </c>
      <c r="GQ170" s="656" t="s">
        <v>783</v>
      </c>
      <c r="GR170" s="656" t="s">
        <v>783</v>
      </c>
      <c r="GS170" s="656" t="s">
        <v>783</v>
      </c>
      <c r="GT170" s="656" t="s">
        <v>783</v>
      </c>
      <c r="GU170" s="656" t="s">
        <v>783</v>
      </c>
      <c r="GV170" s="656" t="s">
        <v>783</v>
      </c>
      <c r="GW170" s="656" t="s">
        <v>783</v>
      </c>
      <c r="GX170" s="656" t="s">
        <v>783</v>
      </c>
      <c r="GY170" s="656">
        <v>1649</v>
      </c>
      <c r="GZ170" s="656">
        <v>0</v>
      </c>
      <c r="HA170" s="656">
        <v>9</v>
      </c>
      <c r="HB170" s="656" t="s">
        <v>783</v>
      </c>
      <c r="HC170" s="656" t="s">
        <v>783</v>
      </c>
      <c r="HD170" s="656" t="s">
        <v>783</v>
      </c>
      <c r="HE170" s="656" t="s">
        <v>783</v>
      </c>
      <c r="HF170" s="656" t="s">
        <v>783</v>
      </c>
      <c r="HG170" s="656" t="s">
        <v>783</v>
      </c>
      <c r="HH170" s="656" t="s">
        <v>783</v>
      </c>
      <c r="HI170" s="656" t="s">
        <v>783</v>
      </c>
      <c r="HJ170" s="656" t="s">
        <v>783</v>
      </c>
      <c r="HK170" s="656" t="s">
        <v>783</v>
      </c>
      <c r="HL170" s="656" t="s">
        <v>783</v>
      </c>
      <c r="HM170" s="656" t="s">
        <v>783</v>
      </c>
      <c r="HN170" s="656" t="s">
        <v>783</v>
      </c>
      <c r="HO170" s="656" t="s">
        <v>783</v>
      </c>
      <c r="HP170" s="656" t="s">
        <v>783</v>
      </c>
      <c r="HQ170" s="656" t="s">
        <v>783</v>
      </c>
      <c r="HR170" s="656">
        <v>3980125</v>
      </c>
      <c r="HS170" s="656" t="s">
        <v>783</v>
      </c>
      <c r="HT170" s="656" t="s">
        <v>786</v>
      </c>
      <c r="HU170" s="656" t="s">
        <v>787</v>
      </c>
      <c r="HV170" s="656">
        <v>4</v>
      </c>
      <c r="HW170" s="656">
        <v>2006</v>
      </c>
      <c r="HX170" s="656">
        <v>63</v>
      </c>
      <c r="HY170" s="656">
        <v>0</v>
      </c>
      <c r="HZ170" s="656">
        <v>2059</v>
      </c>
      <c r="IA170" s="657">
        <v>38667.422523148147</v>
      </c>
      <c r="IB170" s="656" t="s">
        <v>788</v>
      </c>
      <c r="IC170" s="656">
        <v>3975647</v>
      </c>
      <c r="ID170" s="656" t="s">
        <v>783</v>
      </c>
      <c r="IE170" s="656">
        <v>1712</v>
      </c>
      <c r="IF170" s="656" t="s">
        <v>783</v>
      </c>
      <c r="IG170" s="656" t="s">
        <v>783</v>
      </c>
      <c r="IH170" s="656" t="s">
        <v>783</v>
      </c>
      <c r="II170" s="656" t="s">
        <v>783</v>
      </c>
      <c r="IJ170" s="656" t="s">
        <v>783</v>
      </c>
      <c r="IK170" s="656" t="s">
        <v>783</v>
      </c>
      <c r="IL170" s="656" t="s">
        <v>783</v>
      </c>
      <c r="IM170" s="656" t="s">
        <v>783</v>
      </c>
      <c r="IN170" s="656" t="s">
        <v>783</v>
      </c>
      <c r="IO170" s="656">
        <v>2108</v>
      </c>
      <c r="IP170" s="657">
        <v>38667.615740740737</v>
      </c>
      <c r="IQ170" s="656" t="s">
        <v>783</v>
      </c>
      <c r="IR170" s="656" t="s">
        <v>783</v>
      </c>
      <c r="IS170" s="656" t="s">
        <v>783</v>
      </c>
      <c r="IT170" s="656" t="s">
        <v>783</v>
      </c>
      <c r="IU170" s="656" t="s">
        <v>783</v>
      </c>
      <c r="IV170" s="656" t="s">
        <v>783</v>
      </c>
      <c r="IW170" s="656" t="s">
        <v>783</v>
      </c>
      <c r="IX170" s="656" t="s">
        <v>781</v>
      </c>
      <c r="IY170" s="656" t="s">
        <v>783</v>
      </c>
      <c r="IZ170" s="656" t="s">
        <v>783</v>
      </c>
      <c r="JA170" s="656" t="s">
        <v>783</v>
      </c>
      <c r="JB170" s="656" t="s">
        <v>783</v>
      </c>
      <c r="JC170" s="656" t="s">
        <v>783</v>
      </c>
      <c r="JD170" s="656">
        <v>329470</v>
      </c>
      <c r="JE170" s="656" t="s">
        <v>783</v>
      </c>
      <c r="JF170" s="656" t="s">
        <v>783</v>
      </c>
      <c r="JG170" s="656" t="s">
        <v>783</v>
      </c>
      <c r="JH170" s="656" t="s">
        <v>783</v>
      </c>
      <c r="JI170" s="656" t="s">
        <v>783</v>
      </c>
      <c r="JJ170" s="656" t="s">
        <v>783</v>
      </c>
      <c r="JK170" s="656" t="s">
        <v>783</v>
      </c>
      <c r="JL170" s="656" t="s">
        <v>783</v>
      </c>
      <c r="JM170" s="656">
        <v>4</v>
      </c>
      <c r="JN170" s="656" t="s">
        <v>783</v>
      </c>
      <c r="JO170" s="656" t="s">
        <v>783</v>
      </c>
      <c r="JP170" s="656" t="s">
        <v>783</v>
      </c>
      <c r="JQ170" s="656" t="s">
        <v>783</v>
      </c>
      <c r="JR170" s="656" t="s">
        <v>783</v>
      </c>
      <c r="JS170" s="656" t="s">
        <v>783</v>
      </c>
      <c r="JT170" s="656" t="s">
        <v>783</v>
      </c>
      <c r="JU170" s="656" t="s">
        <v>948</v>
      </c>
      <c r="JV170" s="659">
        <v>2046.2454909999999</v>
      </c>
      <c r="JW170">
        <f t="shared" si="279"/>
        <v>2046.2454909999999</v>
      </c>
      <c r="JX170" s="225">
        <v>0.38754649450757572</v>
      </c>
      <c r="KB170" s="836"/>
    </row>
    <row r="171" spans="2:288" s="838" customFormat="1" ht="15" thickBot="1">
      <c r="B171" s="16"/>
      <c r="F171" s="836"/>
      <c r="G171" s="836"/>
      <c r="H171" s="836"/>
      <c r="I171" s="836"/>
      <c r="J171" s="836"/>
      <c r="K171" s="836"/>
      <c r="L171" s="836"/>
      <c r="U171" s="59"/>
      <c r="V171" s="59"/>
      <c r="W171" s="496"/>
      <c r="X171" s="496"/>
      <c r="Y171" s="496"/>
      <c r="Z171" s="496"/>
      <c r="AA171" s="512"/>
      <c r="AB171" s="836"/>
      <c r="AC171" s="836"/>
      <c r="AD171" s="555"/>
      <c r="AE171" s="512"/>
      <c r="AF171" s="836"/>
      <c r="AG171" s="836"/>
      <c r="AH171" s="555"/>
      <c r="AI171" s="836"/>
      <c r="AJ171" s="836"/>
      <c r="AK171" s="836"/>
      <c r="AL171" s="836"/>
      <c r="AM171" s="836"/>
      <c r="AN171" s="555"/>
      <c r="AO171" s="836"/>
      <c r="AP171" s="555"/>
      <c r="AQ171" s="836"/>
      <c r="AR171" s="555"/>
      <c r="AS171" s="836"/>
      <c r="AT171" s="555"/>
      <c r="AU171" s="836"/>
      <c r="AV171" s="555"/>
      <c r="AW171" s="836"/>
      <c r="AX171" s="555"/>
      <c r="AY171" s="836"/>
      <c r="AZ171" s="555"/>
      <c r="BA171" s="836"/>
      <c r="BB171" s="555"/>
      <c r="BC171" s="836"/>
      <c r="BD171" s="555"/>
      <c r="BE171" s="836"/>
      <c r="BF171" s="555"/>
      <c r="BG171" s="836"/>
      <c r="BH171" s="555"/>
      <c r="BI171" s="836"/>
      <c r="BJ171" s="555"/>
      <c r="BK171" s="836"/>
      <c r="BL171" s="555"/>
      <c r="BM171" s="836"/>
      <c r="BN171" s="555"/>
      <c r="BO171" s="836"/>
      <c r="BP171" s="555"/>
      <c r="CB171" s="1154"/>
      <c r="FX171" s="655" t="s">
        <v>333</v>
      </c>
      <c r="FY171" s="656">
        <v>162</v>
      </c>
      <c r="FZ171" s="656">
        <v>10315028</v>
      </c>
      <c r="GA171" s="656" t="s">
        <v>783</v>
      </c>
      <c r="GB171" s="656"/>
      <c r="GC171" s="656" t="s">
        <v>783</v>
      </c>
      <c r="GD171" s="656" t="s">
        <v>783</v>
      </c>
      <c r="GE171" s="656" t="s">
        <v>783</v>
      </c>
      <c r="GF171" s="656"/>
      <c r="GG171" s="656" t="s">
        <v>783</v>
      </c>
      <c r="GH171" s="656" t="s">
        <v>783</v>
      </c>
      <c r="GI171" s="656"/>
      <c r="GJ171" s="656" t="s">
        <v>783</v>
      </c>
      <c r="GK171" s="656" t="s">
        <v>781</v>
      </c>
      <c r="GL171" s="656" t="s">
        <v>783</v>
      </c>
      <c r="GM171" s="656" t="s">
        <v>783</v>
      </c>
      <c r="GN171" s="656" t="s">
        <v>783</v>
      </c>
      <c r="GO171" s="656" t="s">
        <v>783</v>
      </c>
      <c r="GP171" s="656" t="s">
        <v>783</v>
      </c>
      <c r="GQ171" s="656" t="s">
        <v>783</v>
      </c>
      <c r="GR171" s="656" t="s">
        <v>783</v>
      </c>
      <c r="GS171" s="656" t="s">
        <v>783</v>
      </c>
      <c r="GT171" s="656" t="s">
        <v>783</v>
      </c>
      <c r="GU171" s="656" t="s">
        <v>783</v>
      </c>
      <c r="GV171" s="656" t="s">
        <v>783</v>
      </c>
      <c r="GW171" s="656" t="s">
        <v>783</v>
      </c>
      <c r="GX171" s="656" t="s">
        <v>783</v>
      </c>
      <c r="GY171" s="656">
        <v>1649</v>
      </c>
      <c r="GZ171" s="656">
        <v>0</v>
      </c>
      <c r="HA171" s="656">
        <v>9</v>
      </c>
      <c r="HB171" s="656" t="s">
        <v>783</v>
      </c>
      <c r="HC171" s="656" t="s">
        <v>783</v>
      </c>
      <c r="HD171" s="656" t="s">
        <v>783</v>
      </c>
      <c r="HE171" s="656" t="s">
        <v>783</v>
      </c>
      <c r="HF171" s="656" t="s">
        <v>783</v>
      </c>
      <c r="HG171" s="656" t="s">
        <v>783</v>
      </c>
      <c r="HH171" s="656" t="s">
        <v>783</v>
      </c>
      <c r="HI171" s="656" t="s">
        <v>783</v>
      </c>
      <c r="HJ171" s="656" t="s">
        <v>783</v>
      </c>
      <c r="HK171" s="656" t="s">
        <v>783</v>
      </c>
      <c r="HL171" s="656" t="s">
        <v>783</v>
      </c>
      <c r="HM171" s="656" t="s">
        <v>783</v>
      </c>
      <c r="HN171" s="656" t="s">
        <v>783</v>
      </c>
      <c r="HO171" s="656" t="s">
        <v>783</v>
      </c>
      <c r="HP171" s="656" t="s">
        <v>783</v>
      </c>
      <c r="HQ171" s="656" t="s">
        <v>783</v>
      </c>
      <c r="HR171" s="656">
        <v>3979585</v>
      </c>
      <c r="HS171" s="656" t="s">
        <v>783</v>
      </c>
      <c r="HT171" s="656" t="s">
        <v>786</v>
      </c>
      <c r="HU171" s="656" t="s">
        <v>787</v>
      </c>
      <c r="HV171" s="656">
        <v>4</v>
      </c>
      <c r="HW171" s="656">
        <v>2006</v>
      </c>
      <c r="HX171" s="656">
        <v>63</v>
      </c>
      <c r="HY171" s="656">
        <v>0</v>
      </c>
      <c r="HZ171" s="656">
        <v>634</v>
      </c>
      <c r="IA171" s="657">
        <v>38560.579108796293</v>
      </c>
      <c r="IB171" s="656" t="s">
        <v>788</v>
      </c>
      <c r="IC171" s="656">
        <v>3975107</v>
      </c>
      <c r="ID171" s="656" t="s">
        <v>783</v>
      </c>
      <c r="IE171" s="656">
        <v>1712</v>
      </c>
      <c r="IF171" s="656" t="s">
        <v>783</v>
      </c>
      <c r="IG171" s="656" t="s">
        <v>783</v>
      </c>
      <c r="IH171" s="656" t="s">
        <v>783</v>
      </c>
      <c r="II171" s="656" t="s">
        <v>783</v>
      </c>
      <c r="IJ171" s="656" t="s">
        <v>783</v>
      </c>
      <c r="IK171" s="656" t="s">
        <v>783</v>
      </c>
      <c r="IL171" s="656" t="s">
        <v>783</v>
      </c>
      <c r="IM171" s="656" t="s">
        <v>783</v>
      </c>
      <c r="IN171" s="656" t="s">
        <v>783</v>
      </c>
      <c r="IO171" s="656">
        <v>2108</v>
      </c>
      <c r="IP171" s="657">
        <v>37477.341331018521</v>
      </c>
      <c r="IQ171" s="656" t="s">
        <v>783</v>
      </c>
      <c r="IR171" s="656" t="s">
        <v>783</v>
      </c>
      <c r="IS171" s="656" t="s">
        <v>783</v>
      </c>
      <c r="IT171" s="656" t="s">
        <v>783</v>
      </c>
      <c r="IU171" s="656" t="s">
        <v>783</v>
      </c>
      <c r="IV171" s="656" t="s">
        <v>783</v>
      </c>
      <c r="IW171" s="656" t="s">
        <v>783</v>
      </c>
      <c r="IX171" s="656" t="s">
        <v>781</v>
      </c>
      <c r="IY171" s="656" t="s">
        <v>783</v>
      </c>
      <c r="IZ171" s="656" t="s">
        <v>783</v>
      </c>
      <c r="JA171" s="656" t="s">
        <v>783</v>
      </c>
      <c r="JB171" s="656" t="s">
        <v>783</v>
      </c>
      <c r="JC171" s="656" t="s">
        <v>783</v>
      </c>
      <c r="JD171" s="656">
        <v>329472</v>
      </c>
      <c r="JE171" s="656" t="s">
        <v>783</v>
      </c>
      <c r="JF171" s="656" t="s">
        <v>783</v>
      </c>
      <c r="JG171" s="656" t="s">
        <v>783</v>
      </c>
      <c r="JH171" s="656" t="s">
        <v>783</v>
      </c>
      <c r="JI171" s="656" t="s">
        <v>783</v>
      </c>
      <c r="JJ171" s="656" t="s">
        <v>783</v>
      </c>
      <c r="JK171" s="656" t="s">
        <v>783</v>
      </c>
      <c r="JL171" s="656" t="s">
        <v>783</v>
      </c>
      <c r="JM171" s="656">
        <v>4</v>
      </c>
      <c r="JN171" s="656" t="s">
        <v>783</v>
      </c>
      <c r="JO171" s="656" t="s">
        <v>783</v>
      </c>
      <c r="JP171" s="656" t="s">
        <v>783</v>
      </c>
      <c r="JQ171" s="656" t="s">
        <v>783</v>
      </c>
      <c r="JR171" s="656" t="s">
        <v>783</v>
      </c>
      <c r="JS171" s="656" t="s">
        <v>783</v>
      </c>
      <c r="JT171" s="656" t="s">
        <v>783</v>
      </c>
      <c r="JU171" s="656" t="s">
        <v>949</v>
      </c>
      <c r="JV171" s="659">
        <v>625.88994700000001</v>
      </c>
      <c r="JW171">
        <f t="shared" si="279"/>
        <v>625.88994700000001</v>
      </c>
      <c r="JX171" s="225">
        <v>0.11853976268939394</v>
      </c>
      <c r="KB171" s="836"/>
    </row>
    <row r="172" spans="2:288" s="836" customFormat="1" ht="15" thickBot="1">
      <c r="B172" s="16"/>
      <c r="C172" s="838"/>
      <c r="D172" s="838"/>
      <c r="E172" s="838"/>
      <c r="M172" s="838"/>
      <c r="N172" s="838"/>
      <c r="O172" s="838"/>
      <c r="P172" s="838"/>
      <c r="Q172" s="838"/>
      <c r="R172" s="838"/>
      <c r="S172" s="838"/>
      <c r="T172" s="838"/>
      <c r="U172" s="59"/>
      <c r="V172" s="59"/>
      <c r="W172" s="496"/>
      <c r="X172" s="496"/>
      <c r="Y172" s="496"/>
      <c r="Z172" s="496"/>
      <c r="AA172" s="512"/>
      <c r="AD172" s="555"/>
      <c r="AE172" s="512"/>
      <c r="AH172" s="555"/>
      <c r="AN172" s="555"/>
      <c r="AP172" s="555"/>
      <c r="AR172" s="555"/>
      <c r="AT172" s="555"/>
      <c r="AV172" s="555"/>
      <c r="AX172" s="555"/>
      <c r="AZ172" s="555"/>
      <c r="BB172" s="555"/>
      <c r="BD172" s="555"/>
      <c r="BF172" s="555"/>
      <c r="BH172" s="555"/>
      <c r="BJ172" s="555"/>
      <c r="BL172" s="555"/>
      <c r="BN172" s="555"/>
      <c r="BP172" s="555"/>
      <c r="BQ172" s="838"/>
      <c r="BR172" s="838"/>
      <c r="BS172" s="838"/>
      <c r="BT172" s="838"/>
      <c r="BU172" s="838"/>
      <c r="BV172" s="838"/>
      <c r="BW172" s="838"/>
      <c r="BX172" s="838"/>
      <c r="BY172" s="838"/>
      <c r="BZ172" s="838"/>
      <c r="CA172" s="838"/>
      <c r="CB172" s="1154"/>
      <c r="CC172" s="838"/>
      <c r="CD172" s="838"/>
      <c r="CE172" s="838"/>
      <c r="CF172" s="838"/>
      <c r="CG172" s="838"/>
      <c r="CH172" s="838"/>
      <c r="CI172" s="838"/>
      <c r="CJ172" s="838"/>
      <c r="CK172" s="838"/>
      <c r="CL172" s="838"/>
      <c r="CM172" s="838"/>
      <c r="CN172" s="838"/>
      <c r="CO172" s="838"/>
      <c r="CP172" s="838"/>
      <c r="CQ172" s="838"/>
      <c r="CR172" s="838"/>
      <c r="CS172" s="838"/>
      <c r="CT172" s="838"/>
      <c r="CU172" s="838"/>
      <c r="CV172" s="838"/>
      <c r="CW172" s="838"/>
      <c r="CX172" s="838"/>
      <c r="CY172" s="838"/>
      <c r="CZ172" s="838"/>
      <c r="DA172" s="838"/>
      <c r="DB172" s="838"/>
      <c r="DC172" s="838"/>
      <c r="DD172" s="838"/>
      <c r="DE172" s="838"/>
      <c r="DF172" s="838"/>
      <c r="DG172" s="838"/>
      <c r="DH172" s="838"/>
      <c r="DI172" s="838"/>
      <c r="DJ172" s="838"/>
      <c r="DK172" s="838"/>
      <c r="DL172" s="838"/>
      <c r="DM172" s="838"/>
      <c r="DN172" s="838"/>
      <c r="DO172" s="838"/>
      <c r="DP172" s="838"/>
      <c r="DQ172" s="838"/>
      <c r="DR172" s="838"/>
      <c r="DS172" s="838"/>
      <c r="DT172" s="838"/>
      <c r="DU172" s="838"/>
      <c r="DV172" s="838"/>
      <c r="DW172" s="838"/>
      <c r="DX172" s="838"/>
      <c r="DY172" s="838"/>
      <c r="DZ172" s="838"/>
      <c r="EA172" s="838"/>
      <c r="EB172" s="838"/>
      <c r="EC172" s="838"/>
      <c r="ED172" s="838"/>
      <c r="EE172" s="838"/>
      <c r="EF172" s="838"/>
      <c r="EG172" s="838"/>
      <c r="EH172" s="838"/>
      <c r="EI172" s="838"/>
      <c r="EJ172" s="838"/>
      <c r="EK172" s="838"/>
      <c r="EL172" s="838"/>
      <c r="EM172" s="838"/>
      <c r="EN172" s="838"/>
      <c r="EO172" s="838"/>
      <c r="EP172" s="838"/>
      <c r="EQ172" s="838"/>
      <c r="ER172" s="838"/>
      <c r="ES172" s="838"/>
      <c r="ET172" s="838"/>
      <c r="EU172" s="838"/>
      <c r="EV172" s="838"/>
      <c r="EW172" s="838"/>
      <c r="EX172" s="838"/>
      <c r="EY172" s="838"/>
      <c r="EZ172" s="838"/>
      <c r="FA172" s="838"/>
      <c r="FB172" s="838"/>
      <c r="FC172" s="838"/>
      <c r="FD172" s="838"/>
      <c r="FE172" s="838"/>
      <c r="FF172" s="838"/>
      <c r="FG172" s="838"/>
      <c r="FH172" s="838"/>
      <c r="FI172" s="838"/>
      <c r="FJ172" s="838"/>
      <c r="FK172" s="838"/>
      <c r="FL172" s="838"/>
      <c r="FM172" s="838"/>
      <c r="FN172" s="838"/>
      <c r="FO172" s="838"/>
      <c r="FP172" s="838"/>
      <c r="FQ172" s="838"/>
      <c r="FR172" s="838"/>
      <c r="FS172" s="838"/>
      <c r="FT172" s="838"/>
      <c r="FU172" s="838"/>
      <c r="FV172" s="838"/>
      <c r="FW172" s="838"/>
      <c r="FX172" s="655" t="s">
        <v>498</v>
      </c>
      <c r="FY172" s="656">
        <v>284</v>
      </c>
      <c r="FZ172" s="656">
        <v>30289614</v>
      </c>
      <c r="GA172" s="656">
        <v>55</v>
      </c>
      <c r="GB172" s="656" t="s">
        <v>798</v>
      </c>
      <c r="GC172" s="656">
        <v>20</v>
      </c>
      <c r="GD172" s="656">
        <v>1974</v>
      </c>
      <c r="GE172" s="656">
        <v>1</v>
      </c>
      <c r="GF172" s="656" t="s">
        <v>780</v>
      </c>
      <c r="GG172" s="656">
        <v>2</v>
      </c>
      <c r="GH172" s="656">
        <v>1</v>
      </c>
      <c r="GI172" s="656" t="s">
        <v>780</v>
      </c>
      <c r="GJ172" s="656">
        <v>2</v>
      </c>
      <c r="GK172" s="656" t="s">
        <v>781</v>
      </c>
      <c r="GL172" s="656" t="s">
        <v>782</v>
      </c>
      <c r="GM172" s="656">
        <v>66</v>
      </c>
      <c r="GN172" s="656" t="s">
        <v>783</v>
      </c>
      <c r="GO172" s="656">
        <v>0</v>
      </c>
      <c r="GP172" s="656">
        <v>0</v>
      </c>
      <c r="GQ172" s="656">
        <v>4</v>
      </c>
      <c r="GR172" s="656">
        <v>2</v>
      </c>
      <c r="GS172" s="656">
        <v>2</v>
      </c>
      <c r="GT172" s="656" t="s">
        <v>783</v>
      </c>
      <c r="GU172" s="656" t="s">
        <v>783</v>
      </c>
      <c r="GV172" s="656" t="s">
        <v>783</v>
      </c>
      <c r="GW172" s="656" t="s">
        <v>783</v>
      </c>
      <c r="GX172" s="656" t="s">
        <v>783</v>
      </c>
      <c r="GY172" s="656">
        <v>1649</v>
      </c>
      <c r="GZ172" s="656">
        <v>0.12</v>
      </c>
      <c r="HA172" s="656">
        <v>5</v>
      </c>
      <c r="HB172" s="656" t="s">
        <v>783</v>
      </c>
      <c r="HC172" s="656" t="s">
        <v>782</v>
      </c>
      <c r="HD172" s="656">
        <v>15</v>
      </c>
      <c r="HE172" s="656" t="s">
        <v>783</v>
      </c>
      <c r="HF172" s="656">
        <v>0</v>
      </c>
      <c r="HG172" s="656" t="s">
        <v>783</v>
      </c>
      <c r="HH172" s="656">
        <v>0</v>
      </c>
      <c r="HI172" s="656">
        <v>1</v>
      </c>
      <c r="HJ172" s="656">
        <v>45</v>
      </c>
      <c r="HK172" s="656" t="s">
        <v>784</v>
      </c>
      <c r="HL172" s="656" t="s">
        <v>785</v>
      </c>
      <c r="HM172" s="656" t="s">
        <v>783</v>
      </c>
      <c r="HN172" s="656" t="s">
        <v>783</v>
      </c>
      <c r="HO172" s="656" t="s">
        <v>783</v>
      </c>
      <c r="HP172" s="656" t="s">
        <v>783</v>
      </c>
      <c r="HQ172" s="656" t="s">
        <v>783</v>
      </c>
      <c r="HR172" s="656">
        <v>3980115</v>
      </c>
      <c r="HS172" s="656" t="s">
        <v>783</v>
      </c>
      <c r="HT172" s="656" t="s">
        <v>786</v>
      </c>
      <c r="HU172" s="656" t="s">
        <v>787</v>
      </c>
      <c r="HV172" s="656">
        <v>4</v>
      </c>
      <c r="HW172" s="656">
        <v>2014</v>
      </c>
      <c r="HX172" s="656">
        <v>63</v>
      </c>
      <c r="HY172" s="656">
        <v>0</v>
      </c>
      <c r="HZ172" s="656">
        <v>634</v>
      </c>
      <c r="IA172" s="657">
        <v>41697.500081018516</v>
      </c>
      <c r="IB172" s="656" t="s">
        <v>788</v>
      </c>
      <c r="IC172" s="656">
        <v>3975637</v>
      </c>
      <c r="ID172" s="656">
        <v>2014</v>
      </c>
      <c r="IE172" s="656">
        <v>1712</v>
      </c>
      <c r="IF172" s="656" t="s">
        <v>783</v>
      </c>
      <c r="IG172" s="656" t="s">
        <v>783</v>
      </c>
      <c r="IH172" s="656" t="s">
        <v>783</v>
      </c>
      <c r="II172" s="656" t="s">
        <v>783</v>
      </c>
      <c r="IJ172" s="656" t="s">
        <v>783</v>
      </c>
      <c r="IK172" s="656" t="s">
        <v>783</v>
      </c>
      <c r="IL172" s="656" t="s">
        <v>783</v>
      </c>
      <c r="IM172" s="656" t="s">
        <v>783</v>
      </c>
      <c r="IN172" s="656" t="s">
        <v>783</v>
      </c>
      <c r="IO172" s="656">
        <v>1649</v>
      </c>
      <c r="IP172" s="657">
        <v>37477.354571759257</v>
      </c>
      <c r="IQ172" s="656">
        <v>2</v>
      </c>
      <c r="IR172" s="656" t="s">
        <v>793</v>
      </c>
      <c r="IS172" s="656">
        <v>2</v>
      </c>
      <c r="IT172" s="658">
        <v>41275</v>
      </c>
      <c r="IU172" s="656" t="s">
        <v>783</v>
      </c>
      <c r="IV172" s="656" t="s">
        <v>783</v>
      </c>
      <c r="IW172" s="656" t="s">
        <v>783</v>
      </c>
      <c r="IX172" s="656" t="s">
        <v>781</v>
      </c>
      <c r="IY172" s="656">
        <v>45</v>
      </c>
      <c r="IZ172" s="656" t="s">
        <v>789</v>
      </c>
      <c r="JA172" s="656" t="s">
        <v>783</v>
      </c>
      <c r="JB172" s="656" t="s">
        <v>783</v>
      </c>
      <c r="JC172" s="656" t="s">
        <v>783</v>
      </c>
      <c r="JD172" s="656">
        <v>329473</v>
      </c>
      <c r="JE172" s="656" t="s">
        <v>783</v>
      </c>
      <c r="JF172" s="656" t="s">
        <v>783</v>
      </c>
      <c r="JG172" s="656" t="s">
        <v>802</v>
      </c>
      <c r="JH172" s="656">
        <v>55</v>
      </c>
      <c r="JI172" s="656" t="s">
        <v>783</v>
      </c>
      <c r="JJ172" s="656" t="s">
        <v>783</v>
      </c>
      <c r="JK172" s="656" t="s">
        <v>783</v>
      </c>
      <c r="JL172" s="656" t="s">
        <v>790</v>
      </c>
      <c r="JM172" s="656">
        <v>4</v>
      </c>
      <c r="JN172" s="656">
        <v>3</v>
      </c>
      <c r="JO172" s="656" t="s">
        <v>783</v>
      </c>
      <c r="JP172" s="656">
        <v>10711928</v>
      </c>
      <c r="JQ172" s="656">
        <v>2011</v>
      </c>
      <c r="JR172" s="656">
        <v>3</v>
      </c>
      <c r="JS172" s="656" t="s">
        <v>783</v>
      </c>
      <c r="JT172" s="656" t="s">
        <v>783</v>
      </c>
      <c r="JU172" s="656" t="s">
        <v>950</v>
      </c>
      <c r="JV172" s="659">
        <v>621.90235099999995</v>
      </c>
      <c r="JW172">
        <f t="shared" si="279"/>
        <v>621.90235099999995</v>
      </c>
      <c r="JX172" s="225">
        <v>0.11778453617424242</v>
      </c>
      <c r="JY172" s="838"/>
      <c r="JZ172" s="838"/>
      <c r="KA172" s="838"/>
    </row>
    <row r="173" spans="2:288" s="836" customFormat="1" ht="15" thickBot="1">
      <c r="C173" s="838"/>
      <c r="D173" s="838"/>
      <c r="E173" s="838"/>
      <c r="M173" s="838"/>
      <c r="N173" s="838"/>
      <c r="O173" s="838"/>
      <c r="P173" s="838"/>
      <c r="Q173" s="838"/>
      <c r="R173" s="838"/>
      <c r="S173" s="838"/>
      <c r="T173" s="838"/>
      <c r="U173" s="59"/>
      <c r="V173" s="59"/>
      <c r="W173" s="496"/>
      <c r="X173" s="496"/>
      <c r="Y173" s="496"/>
      <c r="Z173" s="496"/>
      <c r="AA173" s="512"/>
      <c r="AD173" s="555"/>
      <c r="AE173" s="512"/>
      <c r="AH173" s="555"/>
      <c r="AN173" s="555"/>
      <c r="AP173" s="555"/>
      <c r="AR173" s="555"/>
      <c r="AT173" s="555"/>
      <c r="AV173" s="555"/>
      <c r="AX173" s="555"/>
      <c r="AZ173" s="555"/>
      <c r="BB173" s="555"/>
      <c r="BD173" s="555"/>
      <c r="BF173" s="555"/>
      <c r="BH173" s="555"/>
      <c r="BJ173" s="555"/>
      <c r="BL173" s="555"/>
      <c r="BN173" s="555"/>
      <c r="BP173" s="555"/>
      <c r="BQ173" s="838"/>
      <c r="BR173" s="838"/>
      <c r="BS173" s="838"/>
      <c r="BT173" s="838"/>
      <c r="BU173" s="838"/>
      <c r="BV173" s="838"/>
      <c r="BW173" s="838"/>
      <c r="BX173" s="838"/>
      <c r="BY173" s="838"/>
      <c r="BZ173" s="838"/>
      <c r="CA173" s="838"/>
      <c r="CB173" s="1154"/>
      <c r="CC173" s="838"/>
      <c r="CD173" s="838"/>
      <c r="CE173" s="838"/>
      <c r="CF173" s="838"/>
      <c r="CG173" s="838"/>
      <c r="CH173" s="838"/>
      <c r="CI173" s="838"/>
      <c r="CJ173" s="838"/>
      <c r="CK173" s="838"/>
      <c r="CL173" s="838"/>
      <c r="CM173" s="838"/>
      <c r="CN173" s="838"/>
      <c r="CO173" s="838"/>
      <c r="CP173" s="838"/>
      <c r="CQ173" s="838"/>
      <c r="CR173" s="838"/>
      <c r="CS173" s="838"/>
      <c r="CT173" s="838"/>
      <c r="CU173" s="838"/>
      <c r="CV173" s="838"/>
      <c r="CW173" s="838"/>
      <c r="CX173" s="838"/>
      <c r="CY173" s="838"/>
      <c r="CZ173" s="838"/>
      <c r="DA173" s="838"/>
      <c r="DB173" s="838"/>
      <c r="DC173" s="838"/>
      <c r="DD173" s="838"/>
      <c r="DE173" s="838"/>
      <c r="DF173" s="838"/>
      <c r="DG173" s="838"/>
      <c r="DH173" s="838"/>
      <c r="DI173" s="838"/>
      <c r="DJ173" s="838"/>
      <c r="DK173" s="838"/>
      <c r="DL173" s="838"/>
      <c r="DM173" s="838"/>
      <c r="DN173" s="838"/>
      <c r="DO173" s="838"/>
      <c r="DP173" s="838"/>
      <c r="DQ173" s="838"/>
      <c r="DR173" s="838"/>
      <c r="DS173" s="838"/>
      <c r="DT173" s="838"/>
      <c r="DU173" s="838"/>
      <c r="DV173" s="838"/>
      <c r="DW173" s="838"/>
      <c r="DX173" s="838"/>
      <c r="DY173" s="838"/>
      <c r="DZ173" s="838"/>
      <c r="EA173" s="838"/>
      <c r="EB173" s="838"/>
      <c r="EC173" s="838"/>
      <c r="ED173" s="838"/>
      <c r="EE173" s="838"/>
      <c r="EF173" s="838"/>
      <c r="EG173" s="838"/>
      <c r="EH173" s="838"/>
      <c r="EI173" s="838"/>
      <c r="EJ173" s="838"/>
      <c r="EK173" s="838"/>
      <c r="EL173" s="838"/>
      <c r="EM173" s="838"/>
      <c r="EN173" s="838"/>
      <c r="EO173" s="838"/>
      <c r="EP173" s="838"/>
      <c r="EQ173" s="838"/>
      <c r="ER173" s="838"/>
      <c r="ES173" s="838"/>
      <c r="ET173" s="838"/>
      <c r="EU173" s="838"/>
      <c r="EV173" s="838"/>
      <c r="EW173" s="838"/>
      <c r="EX173" s="838"/>
      <c r="EY173" s="838"/>
      <c r="EZ173" s="838"/>
      <c r="FA173" s="838"/>
      <c r="FB173" s="838"/>
      <c r="FC173" s="838"/>
      <c r="FD173" s="838"/>
      <c r="FE173" s="838"/>
      <c r="FF173" s="838"/>
      <c r="FG173" s="838"/>
      <c r="FH173" s="838"/>
      <c r="FI173" s="838"/>
      <c r="FJ173" s="838"/>
      <c r="FK173" s="838"/>
      <c r="FL173" s="838"/>
      <c r="FM173" s="838"/>
      <c r="FN173" s="838"/>
      <c r="FO173" s="838"/>
      <c r="FP173" s="838"/>
      <c r="FQ173" s="838"/>
      <c r="FR173" s="838"/>
      <c r="FS173" s="838"/>
      <c r="FT173" s="838"/>
      <c r="FU173" s="838"/>
      <c r="FV173" s="838"/>
      <c r="FW173" s="838"/>
      <c r="FX173" s="699" t="s">
        <v>507</v>
      </c>
      <c r="FY173" s="700">
        <v>125</v>
      </c>
      <c r="FZ173" s="700">
        <v>32434941</v>
      </c>
      <c r="GA173" s="700" t="s">
        <v>783</v>
      </c>
      <c r="GB173" s="700"/>
      <c r="GC173" s="700" t="s">
        <v>783</v>
      </c>
      <c r="GD173" s="700" t="s">
        <v>783</v>
      </c>
      <c r="GE173" s="700" t="s">
        <v>783</v>
      </c>
      <c r="GF173" s="700"/>
      <c r="GG173" s="700" t="s">
        <v>783</v>
      </c>
      <c r="GH173" s="700" t="s">
        <v>783</v>
      </c>
      <c r="GI173" s="700"/>
      <c r="GJ173" s="700" t="s">
        <v>783</v>
      </c>
      <c r="GK173" s="700" t="s">
        <v>781</v>
      </c>
      <c r="GL173" s="700" t="s">
        <v>783</v>
      </c>
      <c r="GM173" s="700" t="s">
        <v>783</v>
      </c>
      <c r="GN173" s="700" t="s">
        <v>783</v>
      </c>
      <c r="GO173" s="700" t="s">
        <v>783</v>
      </c>
      <c r="GP173" s="700" t="s">
        <v>783</v>
      </c>
      <c r="GQ173" s="700" t="s">
        <v>783</v>
      </c>
      <c r="GR173" s="700" t="s">
        <v>783</v>
      </c>
      <c r="GS173" s="700" t="s">
        <v>783</v>
      </c>
      <c r="GT173" s="700" t="s">
        <v>783</v>
      </c>
      <c r="GU173" s="700" t="s">
        <v>783</v>
      </c>
      <c r="GV173" s="700" t="s">
        <v>783</v>
      </c>
      <c r="GW173" s="700" t="s">
        <v>783</v>
      </c>
      <c r="GX173" s="700" t="s">
        <v>783</v>
      </c>
      <c r="GY173" s="700">
        <v>1649</v>
      </c>
      <c r="GZ173" s="700">
        <v>0</v>
      </c>
      <c r="HA173" s="700">
        <v>9</v>
      </c>
      <c r="HB173" s="700" t="s">
        <v>783</v>
      </c>
      <c r="HC173" s="700" t="s">
        <v>783</v>
      </c>
      <c r="HD173" s="700" t="s">
        <v>783</v>
      </c>
      <c r="HE173" s="700" t="s">
        <v>783</v>
      </c>
      <c r="HF173" s="700" t="s">
        <v>783</v>
      </c>
      <c r="HG173" s="700" t="s">
        <v>783</v>
      </c>
      <c r="HH173" s="700" t="s">
        <v>783</v>
      </c>
      <c r="HI173" s="700" t="s">
        <v>783</v>
      </c>
      <c r="HJ173" s="700" t="s">
        <v>783</v>
      </c>
      <c r="HK173" s="700" t="s">
        <v>783</v>
      </c>
      <c r="HL173" s="700" t="s">
        <v>783</v>
      </c>
      <c r="HM173" s="700" t="s">
        <v>783</v>
      </c>
      <c r="HN173" s="700" t="s">
        <v>783</v>
      </c>
      <c r="HO173" s="700" t="s">
        <v>783</v>
      </c>
      <c r="HP173" s="700" t="s">
        <v>783</v>
      </c>
      <c r="HQ173" s="700" t="s">
        <v>783</v>
      </c>
      <c r="HR173" s="700">
        <v>3978971</v>
      </c>
      <c r="HS173" s="700" t="s">
        <v>783</v>
      </c>
      <c r="HT173" s="700" t="s">
        <v>786</v>
      </c>
      <c r="HU173" s="700" t="s">
        <v>787</v>
      </c>
      <c r="HV173" s="700">
        <v>4</v>
      </c>
      <c r="HW173" s="700">
        <v>2016</v>
      </c>
      <c r="HX173" s="700">
        <v>63</v>
      </c>
      <c r="HY173" s="700">
        <v>0</v>
      </c>
      <c r="HZ173" s="700">
        <v>1848</v>
      </c>
      <c r="IA173" s="701">
        <v>42227.682129629633</v>
      </c>
      <c r="IB173" s="700" t="s">
        <v>788</v>
      </c>
      <c r="IC173" s="700">
        <v>3974493</v>
      </c>
      <c r="ID173" s="700" t="s">
        <v>783</v>
      </c>
      <c r="IE173" s="700">
        <v>1712</v>
      </c>
      <c r="IF173" s="700" t="s">
        <v>783</v>
      </c>
      <c r="IG173" s="700" t="s">
        <v>783</v>
      </c>
      <c r="IH173" s="700" t="s">
        <v>783</v>
      </c>
      <c r="II173" s="700" t="s">
        <v>783</v>
      </c>
      <c r="IJ173" s="700" t="s">
        <v>783</v>
      </c>
      <c r="IK173" s="700" t="s">
        <v>783</v>
      </c>
      <c r="IL173" s="700" t="s">
        <v>783</v>
      </c>
      <c r="IM173" s="700" t="s">
        <v>783</v>
      </c>
      <c r="IN173" s="700" t="s">
        <v>783</v>
      </c>
      <c r="IO173" s="700">
        <v>2108</v>
      </c>
      <c r="IP173" s="701">
        <v>37477.341331018521</v>
      </c>
      <c r="IQ173" s="700" t="s">
        <v>783</v>
      </c>
      <c r="IR173" s="700" t="s">
        <v>783</v>
      </c>
      <c r="IS173" s="700" t="s">
        <v>783</v>
      </c>
      <c r="IT173" s="700" t="s">
        <v>783</v>
      </c>
      <c r="IU173" s="700" t="s">
        <v>783</v>
      </c>
      <c r="IV173" s="700" t="s">
        <v>783</v>
      </c>
      <c r="IW173" s="700" t="s">
        <v>783</v>
      </c>
      <c r="IX173" s="700" t="s">
        <v>781</v>
      </c>
      <c r="IY173" s="700" t="s">
        <v>783</v>
      </c>
      <c r="IZ173" s="700" t="s">
        <v>783</v>
      </c>
      <c r="JA173" s="700" t="s">
        <v>783</v>
      </c>
      <c r="JB173" s="700" t="s">
        <v>783</v>
      </c>
      <c r="JC173" s="700" t="s">
        <v>783</v>
      </c>
      <c r="JD173" s="700">
        <v>329471</v>
      </c>
      <c r="JE173" s="700" t="s">
        <v>783</v>
      </c>
      <c r="JF173" s="700" t="s">
        <v>783</v>
      </c>
      <c r="JG173" s="700" t="s">
        <v>783</v>
      </c>
      <c r="JH173" s="700" t="s">
        <v>783</v>
      </c>
      <c r="JI173" s="700" t="s">
        <v>783</v>
      </c>
      <c r="JJ173" s="700" t="s">
        <v>783</v>
      </c>
      <c r="JK173" s="700" t="s">
        <v>783</v>
      </c>
      <c r="JL173" s="700" t="s">
        <v>783</v>
      </c>
      <c r="JM173" s="700">
        <v>4</v>
      </c>
      <c r="JN173" s="700" t="s">
        <v>783</v>
      </c>
      <c r="JO173" s="700" t="s">
        <v>783</v>
      </c>
      <c r="JP173" s="700" t="s">
        <v>783</v>
      </c>
      <c r="JQ173" s="700" t="s">
        <v>783</v>
      </c>
      <c r="JR173" s="700" t="s">
        <v>783</v>
      </c>
      <c r="JS173" s="700" t="s">
        <v>783</v>
      </c>
      <c r="JT173" s="700" t="s">
        <v>783</v>
      </c>
      <c r="JU173" s="700" t="s">
        <v>951</v>
      </c>
      <c r="JV173" s="703">
        <v>1841.654937</v>
      </c>
      <c r="JW173">
        <f t="shared" si="279"/>
        <v>1841.654937</v>
      </c>
      <c r="JX173" s="225">
        <v>0.34879828352272729</v>
      </c>
      <c r="JY173" s="838"/>
      <c r="JZ173" s="838"/>
      <c r="KA173" s="838"/>
    </row>
    <row r="174" spans="2:288" s="838" customFormat="1">
      <c r="B174" s="836"/>
      <c r="F174" s="836"/>
      <c r="G174" s="836"/>
      <c r="H174" s="836"/>
      <c r="I174" s="836"/>
      <c r="J174" s="836"/>
      <c r="K174" s="836"/>
      <c r="L174" s="836"/>
      <c r="U174" s="59"/>
      <c r="V174" s="59"/>
      <c r="W174" s="496"/>
      <c r="X174" s="496"/>
      <c r="Y174" s="496"/>
      <c r="Z174" s="496"/>
      <c r="AA174" s="512"/>
      <c r="AB174" s="836"/>
      <c r="AC174" s="836"/>
      <c r="AD174" s="555"/>
      <c r="AE174" s="512"/>
      <c r="AF174" s="836"/>
      <c r="AG174" s="836"/>
      <c r="AH174" s="555"/>
      <c r="AI174" s="836"/>
      <c r="AJ174" s="836"/>
      <c r="AK174" s="836"/>
      <c r="AL174" s="836"/>
      <c r="AM174" s="836"/>
      <c r="AN174" s="555"/>
      <c r="AO174" s="836"/>
      <c r="AP174" s="555"/>
      <c r="AQ174" s="836"/>
      <c r="AR174" s="555"/>
      <c r="AS174" s="836"/>
      <c r="AT174" s="555"/>
      <c r="AU174" s="836"/>
      <c r="AV174" s="555"/>
      <c r="AW174" s="836"/>
      <c r="AX174" s="555"/>
      <c r="AY174" s="836"/>
      <c r="AZ174" s="555"/>
      <c r="BA174" s="836"/>
      <c r="BB174" s="555"/>
      <c r="BC174" s="836"/>
      <c r="BD174" s="555"/>
      <c r="BE174" s="836"/>
      <c r="BF174" s="555"/>
      <c r="BG174" s="836"/>
      <c r="BH174" s="555"/>
      <c r="BI174" s="836"/>
      <c r="BJ174" s="555"/>
      <c r="BK174" s="836"/>
      <c r="BL174" s="555"/>
      <c r="BM174" s="836"/>
      <c r="BN174" s="555"/>
      <c r="BO174" s="836"/>
      <c r="BP174" s="555"/>
      <c r="CB174" s="1154"/>
      <c r="FX174" s="666" t="s">
        <v>450</v>
      </c>
      <c r="FY174" s="667">
        <v>143</v>
      </c>
      <c r="FZ174" s="667">
        <v>30289616</v>
      </c>
      <c r="GA174" s="667">
        <v>55</v>
      </c>
      <c r="GB174" s="667" t="s">
        <v>798</v>
      </c>
      <c r="GC174" s="667">
        <v>20</v>
      </c>
      <c r="GD174" s="667">
        <v>2010</v>
      </c>
      <c r="GE174" s="667">
        <v>1</v>
      </c>
      <c r="GF174" s="667" t="s">
        <v>780</v>
      </c>
      <c r="GG174" s="667">
        <v>1</v>
      </c>
      <c r="GH174" s="667">
        <v>1</v>
      </c>
      <c r="GI174" s="667" t="s">
        <v>780</v>
      </c>
      <c r="GJ174" s="667">
        <v>1</v>
      </c>
      <c r="GK174" s="667" t="s">
        <v>781</v>
      </c>
      <c r="GL174" s="667" t="s">
        <v>782</v>
      </c>
      <c r="GM174" s="667">
        <v>50</v>
      </c>
      <c r="GN174" s="667" t="s">
        <v>783</v>
      </c>
      <c r="GO174" s="667">
        <v>0</v>
      </c>
      <c r="GP174" s="667">
        <v>0</v>
      </c>
      <c r="GQ174" s="667">
        <v>4</v>
      </c>
      <c r="GR174" s="667">
        <v>2</v>
      </c>
      <c r="GS174" s="667">
        <v>10</v>
      </c>
      <c r="GT174" s="667" t="s">
        <v>783</v>
      </c>
      <c r="GU174" s="667" t="s">
        <v>783</v>
      </c>
      <c r="GV174" s="667" t="s">
        <v>783</v>
      </c>
      <c r="GW174" s="667" t="s">
        <v>783</v>
      </c>
      <c r="GX174" s="667" t="s">
        <v>783</v>
      </c>
      <c r="GY174" s="667">
        <v>1649</v>
      </c>
      <c r="GZ174" s="667">
        <v>0.92</v>
      </c>
      <c r="HA174" s="667">
        <v>5</v>
      </c>
      <c r="HB174" s="667" t="s">
        <v>783</v>
      </c>
      <c r="HC174" s="667" t="s">
        <v>782</v>
      </c>
      <c r="HD174" s="667">
        <v>75</v>
      </c>
      <c r="HE174" s="667" t="s">
        <v>783</v>
      </c>
      <c r="HF174" s="667">
        <v>0</v>
      </c>
      <c r="HG174" s="667" t="s">
        <v>783</v>
      </c>
      <c r="HH174" s="667">
        <v>0</v>
      </c>
      <c r="HI174" s="667">
        <v>1</v>
      </c>
      <c r="HJ174" s="667">
        <v>45</v>
      </c>
      <c r="HK174" s="667" t="s">
        <v>784</v>
      </c>
      <c r="HL174" s="667" t="s">
        <v>785</v>
      </c>
      <c r="HM174" s="667" t="s">
        <v>783</v>
      </c>
      <c r="HN174" s="667" t="s">
        <v>783</v>
      </c>
      <c r="HO174" s="667" t="s">
        <v>783</v>
      </c>
      <c r="HP174" s="667" t="s">
        <v>783</v>
      </c>
      <c r="HQ174" s="667" t="s">
        <v>783</v>
      </c>
      <c r="HR174" s="667">
        <v>3975625</v>
      </c>
      <c r="HS174" s="667" t="s">
        <v>783</v>
      </c>
      <c r="HT174" s="667" t="s">
        <v>786</v>
      </c>
      <c r="HU174" s="667" t="s">
        <v>787</v>
      </c>
      <c r="HV174" s="667">
        <v>4</v>
      </c>
      <c r="HW174" s="667">
        <v>2014</v>
      </c>
      <c r="HX174" s="667">
        <v>63</v>
      </c>
      <c r="HY174" s="667">
        <v>0</v>
      </c>
      <c r="HZ174" s="667">
        <v>4858</v>
      </c>
      <c r="IA174" s="668">
        <v>41697.500081018516</v>
      </c>
      <c r="IB174" s="667" t="s">
        <v>788</v>
      </c>
      <c r="IC174" s="667">
        <v>3980103</v>
      </c>
      <c r="ID174" s="667">
        <v>2014</v>
      </c>
      <c r="IE174" s="667">
        <v>1712</v>
      </c>
      <c r="IF174" s="667" t="s">
        <v>783</v>
      </c>
      <c r="IG174" s="667" t="s">
        <v>783</v>
      </c>
      <c r="IH174" s="667" t="s">
        <v>783</v>
      </c>
      <c r="II174" s="667" t="s">
        <v>783</v>
      </c>
      <c r="IJ174" s="667" t="s">
        <v>783</v>
      </c>
      <c r="IK174" s="667" t="s">
        <v>783</v>
      </c>
      <c r="IL174" s="667" t="s">
        <v>783</v>
      </c>
      <c r="IM174" s="667" t="s">
        <v>783</v>
      </c>
      <c r="IN174" s="667" t="s">
        <v>783</v>
      </c>
      <c r="IO174" s="667">
        <v>1649</v>
      </c>
      <c r="IP174" s="668">
        <v>41004.417800925927</v>
      </c>
      <c r="IQ174" s="667">
        <v>2</v>
      </c>
      <c r="IR174" s="667" t="s">
        <v>793</v>
      </c>
      <c r="IS174" s="667">
        <v>10</v>
      </c>
      <c r="IT174" s="669">
        <v>41275</v>
      </c>
      <c r="IU174" s="667" t="s">
        <v>783</v>
      </c>
      <c r="IV174" s="667" t="s">
        <v>783</v>
      </c>
      <c r="IW174" s="667" t="s">
        <v>783</v>
      </c>
      <c r="IX174" s="667" t="s">
        <v>781</v>
      </c>
      <c r="IY174" s="667">
        <v>45</v>
      </c>
      <c r="IZ174" s="667" t="s">
        <v>789</v>
      </c>
      <c r="JA174" s="667" t="s">
        <v>783</v>
      </c>
      <c r="JB174" s="667" t="s">
        <v>783</v>
      </c>
      <c r="JC174" s="667" t="s">
        <v>783</v>
      </c>
      <c r="JD174" s="667">
        <v>329474</v>
      </c>
      <c r="JE174" s="667" t="s">
        <v>783</v>
      </c>
      <c r="JF174" s="667" t="s">
        <v>783</v>
      </c>
      <c r="JG174" s="667" t="s">
        <v>815</v>
      </c>
      <c r="JH174" s="667">
        <v>55</v>
      </c>
      <c r="JI174" s="667" t="s">
        <v>783</v>
      </c>
      <c r="JJ174" s="667" t="s">
        <v>783</v>
      </c>
      <c r="JK174" s="667" t="s">
        <v>783</v>
      </c>
      <c r="JL174" s="667" t="s">
        <v>790</v>
      </c>
      <c r="JM174" s="667">
        <v>4</v>
      </c>
      <c r="JN174" s="667">
        <v>3</v>
      </c>
      <c r="JO174" s="667" t="s">
        <v>783</v>
      </c>
      <c r="JP174" s="667" t="s">
        <v>783</v>
      </c>
      <c r="JQ174" s="667" t="s">
        <v>783</v>
      </c>
      <c r="JR174" s="667" t="s">
        <v>783</v>
      </c>
      <c r="JS174" s="667" t="s">
        <v>783</v>
      </c>
      <c r="JT174" s="667" t="s">
        <v>783</v>
      </c>
      <c r="JU174" s="667" t="s">
        <v>952</v>
      </c>
      <c r="JV174" s="670">
        <v>4797.0649480000002</v>
      </c>
      <c r="JW174"/>
      <c r="JX174" s="225"/>
      <c r="KB174" s="836"/>
    </row>
    <row r="175" spans="2:288" s="836" customFormat="1" ht="15" thickBot="1">
      <c r="C175" s="838"/>
      <c r="D175" s="838"/>
      <c r="E175" s="838"/>
      <c r="M175" s="838"/>
      <c r="N175" s="838"/>
      <c r="O175" s="838"/>
      <c r="P175" s="838"/>
      <c r="Q175" s="838"/>
      <c r="R175" s="838"/>
      <c r="S175" s="838"/>
      <c r="T175" s="838"/>
      <c r="U175" s="59"/>
      <c r="V175" s="59"/>
      <c r="W175" s="496"/>
      <c r="X175" s="496"/>
      <c r="Y175" s="496"/>
      <c r="Z175" s="496"/>
      <c r="AA175" s="512"/>
      <c r="AD175" s="555"/>
      <c r="AE175" s="512"/>
      <c r="AH175" s="555"/>
      <c r="AN175" s="555"/>
      <c r="AP175" s="555"/>
      <c r="AR175" s="555"/>
      <c r="AT175" s="555"/>
      <c r="AV175" s="555"/>
      <c r="AX175" s="555"/>
      <c r="AZ175" s="555"/>
      <c r="BB175" s="555"/>
      <c r="BD175" s="555"/>
      <c r="BF175" s="555"/>
      <c r="BH175" s="555"/>
      <c r="BJ175" s="555"/>
      <c r="BL175" s="555"/>
      <c r="BN175" s="555"/>
      <c r="BP175" s="555"/>
      <c r="BQ175" s="838"/>
      <c r="BR175" s="838"/>
      <c r="BS175" s="838"/>
      <c r="BT175" s="838"/>
      <c r="BU175" s="838"/>
      <c r="BV175" s="838"/>
      <c r="BW175" s="838"/>
      <c r="BX175" s="838"/>
      <c r="BY175" s="838"/>
      <c r="BZ175" s="838"/>
      <c r="CA175" s="838"/>
      <c r="CB175" s="1154"/>
      <c r="CC175" s="838"/>
      <c r="CD175" s="838"/>
      <c r="CE175" s="838"/>
      <c r="CF175" s="838"/>
      <c r="CG175" s="838"/>
      <c r="CH175" s="838"/>
      <c r="CI175" s="838"/>
      <c r="CJ175" s="838"/>
      <c r="CK175" s="838"/>
      <c r="CL175" s="838"/>
      <c r="CM175" s="838"/>
      <c r="CN175" s="838"/>
      <c r="CO175" s="838"/>
      <c r="CP175" s="838"/>
      <c r="CQ175" s="838"/>
      <c r="CR175" s="838"/>
      <c r="CS175" s="838"/>
      <c r="CT175" s="838"/>
      <c r="CU175" s="838"/>
      <c r="CV175" s="838"/>
      <c r="CW175" s="838"/>
      <c r="CX175" s="838"/>
      <c r="CY175" s="838"/>
      <c r="CZ175" s="838"/>
      <c r="DA175" s="838"/>
      <c r="DB175" s="838"/>
      <c r="DC175" s="838"/>
      <c r="DD175" s="838"/>
      <c r="DE175" s="838"/>
      <c r="DF175" s="838"/>
      <c r="DG175" s="838"/>
      <c r="DH175" s="838"/>
      <c r="DI175" s="838"/>
      <c r="DJ175" s="838"/>
      <c r="DK175" s="838"/>
      <c r="DL175" s="838"/>
      <c r="DM175" s="838"/>
      <c r="DN175" s="838"/>
      <c r="DO175" s="838"/>
      <c r="DP175" s="838"/>
      <c r="DQ175" s="838"/>
      <c r="DR175" s="838"/>
      <c r="DS175" s="838"/>
      <c r="DT175" s="838"/>
      <c r="DU175" s="838"/>
      <c r="DV175" s="838"/>
      <c r="DW175" s="838"/>
      <c r="DX175" s="838"/>
      <c r="DY175" s="838"/>
      <c r="DZ175" s="838"/>
      <c r="EA175" s="838"/>
      <c r="EB175" s="838"/>
      <c r="EC175" s="838"/>
      <c r="ED175" s="838"/>
      <c r="EE175" s="838"/>
      <c r="EF175" s="838"/>
      <c r="EG175" s="838"/>
      <c r="EH175" s="838"/>
      <c r="EI175" s="838"/>
      <c r="EJ175" s="838"/>
      <c r="EK175" s="838"/>
      <c r="EL175" s="838"/>
      <c r="EM175" s="838"/>
      <c r="EN175" s="838"/>
      <c r="EO175" s="838"/>
      <c r="EP175" s="838"/>
      <c r="EQ175" s="838"/>
      <c r="ER175" s="838"/>
      <c r="ES175" s="838"/>
      <c r="ET175" s="838"/>
      <c r="EU175" s="838"/>
      <c r="EV175" s="838"/>
      <c r="EW175" s="838"/>
      <c r="EX175" s="838"/>
      <c r="EY175" s="838"/>
      <c r="EZ175" s="838"/>
      <c r="FA175" s="838"/>
      <c r="FB175" s="838"/>
      <c r="FC175" s="838"/>
      <c r="FD175" s="838"/>
      <c r="FE175" s="838"/>
      <c r="FF175" s="838"/>
      <c r="FG175" s="838"/>
      <c r="FH175" s="838"/>
      <c r="FI175" s="838"/>
      <c r="FJ175" s="838"/>
      <c r="FK175" s="838"/>
      <c r="FL175" s="838"/>
      <c r="FM175" s="838"/>
      <c r="FN175" s="838"/>
      <c r="FO175" s="838"/>
      <c r="FP175" s="838"/>
      <c r="FQ175" s="838"/>
      <c r="FR175" s="838"/>
      <c r="FS175" s="838"/>
      <c r="FT175" s="838"/>
      <c r="FU175" s="838"/>
      <c r="FV175" s="838"/>
      <c r="FW175" s="838"/>
      <c r="FX175" s="625" t="s">
        <v>450</v>
      </c>
      <c r="FY175" s="626">
        <v>253</v>
      </c>
      <c r="FZ175" s="626">
        <v>30289619</v>
      </c>
      <c r="GA175" s="626">
        <v>50</v>
      </c>
      <c r="GB175" s="626" t="s">
        <v>953</v>
      </c>
      <c r="GC175" s="626">
        <v>20</v>
      </c>
      <c r="GD175" s="626">
        <v>2011</v>
      </c>
      <c r="GE175" s="626">
        <v>0</v>
      </c>
      <c r="GF175" s="626" t="s">
        <v>792</v>
      </c>
      <c r="GG175" s="626">
        <v>0</v>
      </c>
      <c r="GH175" s="626">
        <v>0</v>
      </c>
      <c r="GI175" s="626" t="s">
        <v>792</v>
      </c>
      <c r="GJ175" s="626">
        <v>0</v>
      </c>
      <c r="GK175" s="626" t="s">
        <v>781</v>
      </c>
      <c r="GL175" s="626" t="s">
        <v>782</v>
      </c>
      <c r="GM175" s="626">
        <v>66</v>
      </c>
      <c r="GN175" s="626" t="s">
        <v>783</v>
      </c>
      <c r="GO175" s="626">
        <v>0</v>
      </c>
      <c r="GP175" s="626">
        <v>0</v>
      </c>
      <c r="GQ175" s="626">
        <v>4</v>
      </c>
      <c r="GR175" s="626">
        <v>2</v>
      </c>
      <c r="GS175" s="626">
        <v>3</v>
      </c>
      <c r="GT175" s="626" t="s">
        <v>783</v>
      </c>
      <c r="GU175" s="626" t="s">
        <v>783</v>
      </c>
      <c r="GV175" s="626" t="s">
        <v>783</v>
      </c>
      <c r="GW175" s="626" t="s">
        <v>783</v>
      </c>
      <c r="GX175" s="626" t="s">
        <v>783</v>
      </c>
      <c r="GY175" s="626">
        <v>1649</v>
      </c>
      <c r="GZ175" s="626">
        <v>0.42</v>
      </c>
      <c r="HA175" s="626">
        <v>5</v>
      </c>
      <c r="HB175" s="626" t="s">
        <v>783</v>
      </c>
      <c r="HC175" s="626" t="s">
        <v>782</v>
      </c>
      <c r="HD175" s="626">
        <v>50</v>
      </c>
      <c r="HE175" s="626" t="s">
        <v>783</v>
      </c>
      <c r="HF175" s="626">
        <v>0</v>
      </c>
      <c r="HG175" s="626" t="s">
        <v>783</v>
      </c>
      <c r="HH175" s="626">
        <v>0</v>
      </c>
      <c r="HI175" s="626">
        <v>1</v>
      </c>
      <c r="HJ175" s="626">
        <v>45</v>
      </c>
      <c r="HK175" s="626" t="s">
        <v>784</v>
      </c>
      <c r="HL175" s="626" t="s">
        <v>785</v>
      </c>
      <c r="HM175" s="626" t="s">
        <v>783</v>
      </c>
      <c r="HN175" s="626" t="s">
        <v>783</v>
      </c>
      <c r="HO175" s="626" t="s">
        <v>783</v>
      </c>
      <c r="HP175" s="626" t="s">
        <v>783</v>
      </c>
      <c r="HQ175" s="626" t="s">
        <v>783</v>
      </c>
      <c r="HR175" s="626">
        <v>3975624</v>
      </c>
      <c r="HS175" s="626" t="s">
        <v>783</v>
      </c>
      <c r="HT175" s="626" t="s">
        <v>786</v>
      </c>
      <c r="HU175" s="626" t="s">
        <v>787</v>
      </c>
      <c r="HV175" s="626">
        <v>4</v>
      </c>
      <c r="HW175" s="626">
        <v>2014</v>
      </c>
      <c r="HX175" s="626">
        <v>63</v>
      </c>
      <c r="HY175" s="626">
        <v>0</v>
      </c>
      <c r="HZ175" s="626">
        <v>2218</v>
      </c>
      <c r="IA175" s="627">
        <v>41697.500081018516</v>
      </c>
      <c r="IB175" s="626" t="s">
        <v>788</v>
      </c>
      <c r="IC175" s="626">
        <v>3980102</v>
      </c>
      <c r="ID175" s="626">
        <v>2014</v>
      </c>
      <c r="IE175" s="626">
        <v>1712</v>
      </c>
      <c r="IF175" s="626" t="s">
        <v>783</v>
      </c>
      <c r="IG175" s="626" t="s">
        <v>783</v>
      </c>
      <c r="IH175" s="626" t="s">
        <v>783</v>
      </c>
      <c r="II175" s="626" t="s">
        <v>783</v>
      </c>
      <c r="IJ175" s="626" t="s">
        <v>783</v>
      </c>
      <c r="IK175" s="626" t="s">
        <v>783</v>
      </c>
      <c r="IL175" s="626" t="s">
        <v>783</v>
      </c>
      <c r="IM175" s="626" t="s">
        <v>783</v>
      </c>
      <c r="IN175" s="626" t="s">
        <v>783</v>
      </c>
      <c r="IO175" s="626">
        <v>1649</v>
      </c>
      <c r="IP175" s="627">
        <v>41004.417916666665</v>
      </c>
      <c r="IQ175" s="626">
        <v>2</v>
      </c>
      <c r="IR175" s="626" t="s">
        <v>793</v>
      </c>
      <c r="IS175" s="626">
        <v>3</v>
      </c>
      <c r="IT175" s="665">
        <v>41275</v>
      </c>
      <c r="IU175" s="626" t="s">
        <v>783</v>
      </c>
      <c r="IV175" s="626" t="s">
        <v>783</v>
      </c>
      <c r="IW175" s="626" t="s">
        <v>783</v>
      </c>
      <c r="IX175" s="626" t="s">
        <v>781</v>
      </c>
      <c r="IY175" s="626">
        <v>45</v>
      </c>
      <c r="IZ175" s="626" t="s">
        <v>789</v>
      </c>
      <c r="JA175" s="626" t="s">
        <v>783</v>
      </c>
      <c r="JB175" s="626" t="s">
        <v>783</v>
      </c>
      <c r="JC175" s="626" t="s">
        <v>783</v>
      </c>
      <c r="JD175" s="626">
        <v>329474</v>
      </c>
      <c r="JE175" s="626" t="s">
        <v>783</v>
      </c>
      <c r="JF175" s="626" t="s">
        <v>783</v>
      </c>
      <c r="JG175" s="626" t="s">
        <v>804</v>
      </c>
      <c r="JH175" s="626">
        <v>50</v>
      </c>
      <c r="JI175" s="626" t="s">
        <v>783</v>
      </c>
      <c r="JJ175" s="626" t="s">
        <v>783</v>
      </c>
      <c r="JK175" s="626" t="s">
        <v>783</v>
      </c>
      <c r="JL175" s="626" t="s">
        <v>790</v>
      </c>
      <c r="JM175" s="626">
        <v>4</v>
      </c>
      <c r="JN175" s="626">
        <v>3</v>
      </c>
      <c r="JO175" s="626" t="s">
        <v>783</v>
      </c>
      <c r="JP175" s="626">
        <v>12944295</v>
      </c>
      <c r="JQ175" s="626">
        <v>2013</v>
      </c>
      <c r="JR175" s="626">
        <v>7</v>
      </c>
      <c r="JS175" s="626" t="s">
        <v>783</v>
      </c>
      <c r="JT175" s="626" t="s">
        <v>783</v>
      </c>
      <c r="JU175" s="626" t="s">
        <v>954</v>
      </c>
      <c r="JV175" s="628">
        <v>2125.5590240000001</v>
      </c>
      <c r="JW175">
        <f>SUM(JV174:JV175)</f>
        <v>6922.6239720000003</v>
      </c>
      <c r="JX175" s="225">
        <v>1.311103025</v>
      </c>
      <c r="JY175" s="838"/>
      <c r="JZ175" s="838"/>
      <c r="KA175" s="838"/>
    </row>
    <row r="176" spans="2:288" s="836" customFormat="1">
      <c r="C176" s="838"/>
      <c r="D176" s="838"/>
      <c r="E176" s="838"/>
      <c r="M176" s="838"/>
      <c r="N176" s="838"/>
      <c r="O176" s="838"/>
      <c r="P176" s="838"/>
      <c r="Q176" s="838"/>
      <c r="R176" s="838"/>
      <c r="S176" s="838"/>
      <c r="T176" s="838"/>
      <c r="U176" s="59"/>
      <c r="V176" s="59"/>
      <c r="W176" s="496"/>
      <c r="X176" s="496"/>
      <c r="Y176" s="496"/>
      <c r="Z176" s="496"/>
      <c r="AA176" s="512"/>
      <c r="AD176" s="555"/>
      <c r="AE176" s="512"/>
      <c r="AH176" s="555"/>
      <c r="AN176" s="555"/>
      <c r="AP176" s="555"/>
      <c r="AR176" s="555"/>
      <c r="AT176" s="555"/>
      <c r="AV176" s="555"/>
      <c r="AX176" s="555"/>
      <c r="AZ176" s="555"/>
      <c r="BB176" s="555"/>
      <c r="BD176" s="555"/>
      <c r="BF176" s="555"/>
      <c r="BH176" s="555"/>
      <c r="BJ176" s="555"/>
      <c r="BL176" s="555"/>
      <c r="BN176" s="555"/>
      <c r="BP176" s="555"/>
      <c r="BQ176" s="838"/>
      <c r="BR176" s="838"/>
      <c r="BS176" s="838"/>
      <c r="BT176" s="838"/>
      <c r="BU176" s="838"/>
      <c r="BV176" s="838"/>
      <c r="BW176" s="838"/>
      <c r="BX176" s="838"/>
      <c r="BY176" s="838"/>
      <c r="BZ176" s="838"/>
      <c r="CA176" s="838"/>
      <c r="CB176" s="1154"/>
      <c r="CC176" s="838"/>
      <c r="CD176" s="838"/>
      <c r="CE176" s="838"/>
      <c r="CF176" s="838"/>
      <c r="CG176" s="838"/>
      <c r="CH176" s="838"/>
      <c r="CI176" s="838"/>
      <c r="CJ176" s="838"/>
      <c r="CK176" s="838"/>
      <c r="CL176" s="838"/>
      <c r="CM176" s="838"/>
      <c r="CN176" s="838"/>
      <c r="CO176" s="838"/>
      <c r="CP176" s="838"/>
      <c r="CQ176" s="838"/>
      <c r="CR176" s="838"/>
      <c r="CS176" s="838"/>
      <c r="CT176" s="838"/>
      <c r="CU176" s="838"/>
      <c r="CV176" s="838"/>
      <c r="CW176" s="838"/>
      <c r="CX176" s="838"/>
      <c r="CY176" s="838"/>
      <c r="CZ176" s="838"/>
      <c r="DA176" s="838"/>
      <c r="DB176" s="838"/>
      <c r="DC176" s="838"/>
      <c r="DD176" s="838"/>
      <c r="DE176" s="838"/>
      <c r="DF176" s="838"/>
      <c r="DG176" s="838"/>
      <c r="DH176" s="838"/>
      <c r="DI176" s="838"/>
      <c r="DJ176" s="838"/>
      <c r="DK176" s="838"/>
      <c r="DL176" s="838"/>
      <c r="DM176" s="838"/>
      <c r="DN176" s="838"/>
      <c r="DO176" s="838"/>
      <c r="DP176" s="838"/>
      <c r="DQ176" s="838"/>
      <c r="DR176" s="838"/>
      <c r="DS176" s="838"/>
      <c r="DT176" s="838"/>
      <c r="DU176" s="838"/>
      <c r="DV176" s="838"/>
      <c r="DW176" s="838"/>
      <c r="DX176" s="838"/>
      <c r="DY176" s="838"/>
      <c r="DZ176" s="838"/>
      <c r="EA176" s="838"/>
      <c r="EB176" s="838"/>
      <c r="EC176" s="838"/>
      <c r="ED176" s="838"/>
      <c r="EE176" s="838"/>
      <c r="EF176" s="838"/>
      <c r="EG176" s="838"/>
      <c r="EH176" s="838"/>
      <c r="EI176" s="838"/>
      <c r="EJ176" s="838"/>
      <c r="EK176" s="838"/>
      <c r="EL176" s="838"/>
      <c r="EM176" s="838"/>
      <c r="EN176" s="838"/>
      <c r="EO176" s="838"/>
      <c r="EP176" s="838"/>
      <c r="EQ176" s="838"/>
      <c r="ER176" s="838"/>
      <c r="ES176" s="838"/>
      <c r="ET176" s="838"/>
      <c r="EU176" s="838"/>
      <c r="EV176" s="838"/>
      <c r="EW176" s="838"/>
      <c r="EX176" s="838"/>
      <c r="EY176" s="838"/>
      <c r="EZ176" s="838"/>
      <c r="FA176" s="838"/>
      <c r="FB176" s="838"/>
      <c r="FC176" s="838"/>
      <c r="FD176" s="838"/>
      <c r="FE176" s="838"/>
      <c r="FF176" s="838"/>
      <c r="FG176" s="838"/>
      <c r="FH176" s="838"/>
      <c r="FI176" s="838"/>
      <c r="FJ176" s="838"/>
      <c r="FK176" s="838"/>
      <c r="FL176" s="838"/>
      <c r="FM176" s="838"/>
      <c r="FN176" s="838"/>
      <c r="FO176" s="838"/>
      <c r="FP176" s="838"/>
      <c r="FQ176" s="838"/>
      <c r="FR176" s="838"/>
      <c r="FS176" s="838"/>
      <c r="FT176" s="838"/>
      <c r="FU176" s="838"/>
      <c r="FV176" s="838"/>
      <c r="FW176" s="838"/>
      <c r="FX176" s="666" t="s">
        <v>420</v>
      </c>
      <c r="FY176" s="667">
        <v>267</v>
      </c>
      <c r="FZ176" s="667">
        <v>30289624</v>
      </c>
      <c r="GA176" s="667">
        <v>35</v>
      </c>
      <c r="GB176" s="667" t="s">
        <v>3</v>
      </c>
      <c r="GC176" s="667">
        <v>18</v>
      </c>
      <c r="GD176" s="667">
        <v>1970</v>
      </c>
      <c r="GE176" s="667">
        <v>0</v>
      </c>
      <c r="GF176" s="667" t="s">
        <v>792</v>
      </c>
      <c r="GG176" s="667">
        <v>0</v>
      </c>
      <c r="GH176" s="667">
        <v>0</v>
      </c>
      <c r="GI176" s="667" t="s">
        <v>792</v>
      </c>
      <c r="GJ176" s="667">
        <v>0</v>
      </c>
      <c r="GK176" s="667" t="s">
        <v>781</v>
      </c>
      <c r="GL176" s="667" t="s">
        <v>782</v>
      </c>
      <c r="GM176" s="667">
        <v>66</v>
      </c>
      <c r="GN176" s="667" t="s">
        <v>783</v>
      </c>
      <c r="GO176" s="667">
        <v>0</v>
      </c>
      <c r="GP176" s="667">
        <v>0</v>
      </c>
      <c r="GQ176" s="667">
        <v>4</v>
      </c>
      <c r="GR176" s="667">
        <v>2</v>
      </c>
      <c r="GS176" s="667">
        <v>3</v>
      </c>
      <c r="GT176" s="667" t="s">
        <v>783</v>
      </c>
      <c r="GU176" s="667" t="s">
        <v>783</v>
      </c>
      <c r="GV176" s="667" t="s">
        <v>783</v>
      </c>
      <c r="GW176" s="667" t="s">
        <v>783</v>
      </c>
      <c r="GX176" s="667" t="s">
        <v>783</v>
      </c>
      <c r="GY176" s="667">
        <v>1649</v>
      </c>
      <c r="GZ176" s="667">
        <v>0.39</v>
      </c>
      <c r="HA176" s="667">
        <v>5</v>
      </c>
      <c r="HB176" s="667" t="s">
        <v>783</v>
      </c>
      <c r="HC176" s="667" t="s">
        <v>782</v>
      </c>
      <c r="HD176" s="667">
        <v>15</v>
      </c>
      <c r="HE176" s="667" t="s">
        <v>783</v>
      </c>
      <c r="HF176" s="667">
        <v>0</v>
      </c>
      <c r="HG176" s="667" t="s">
        <v>783</v>
      </c>
      <c r="HH176" s="667">
        <v>0</v>
      </c>
      <c r="HI176" s="667">
        <v>1</v>
      </c>
      <c r="HJ176" s="667">
        <v>45</v>
      </c>
      <c r="HK176" s="667" t="s">
        <v>784</v>
      </c>
      <c r="HL176" s="667" t="s">
        <v>785</v>
      </c>
      <c r="HM176" s="667" t="s">
        <v>783</v>
      </c>
      <c r="HN176" s="667" t="s">
        <v>783</v>
      </c>
      <c r="HO176" s="667" t="s">
        <v>783</v>
      </c>
      <c r="HP176" s="667" t="s">
        <v>783</v>
      </c>
      <c r="HQ176" s="667" t="s">
        <v>783</v>
      </c>
      <c r="HR176" s="667">
        <v>3978915</v>
      </c>
      <c r="HS176" s="667" t="s">
        <v>783</v>
      </c>
      <c r="HT176" s="667" t="s">
        <v>786</v>
      </c>
      <c r="HU176" s="667" t="s">
        <v>787</v>
      </c>
      <c r="HV176" s="667">
        <v>4</v>
      </c>
      <c r="HW176" s="667">
        <v>2014</v>
      </c>
      <c r="HX176" s="667">
        <v>63</v>
      </c>
      <c r="HY176" s="667">
        <v>0</v>
      </c>
      <c r="HZ176" s="667">
        <v>2059</v>
      </c>
      <c r="IA176" s="668">
        <v>41697.500081018516</v>
      </c>
      <c r="IB176" s="667" t="s">
        <v>788</v>
      </c>
      <c r="IC176" s="667">
        <v>3974437</v>
      </c>
      <c r="ID176" s="667">
        <v>2014</v>
      </c>
      <c r="IE176" s="667">
        <v>1712</v>
      </c>
      <c r="IF176" s="667" t="s">
        <v>783</v>
      </c>
      <c r="IG176" s="667" t="s">
        <v>783</v>
      </c>
      <c r="IH176" s="667" t="s">
        <v>783</v>
      </c>
      <c r="II176" s="667" t="s">
        <v>783</v>
      </c>
      <c r="IJ176" s="667" t="s">
        <v>783</v>
      </c>
      <c r="IK176" s="667" t="s">
        <v>783</v>
      </c>
      <c r="IL176" s="667" t="s">
        <v>783</v>
      </c>
      <c r="IM176" s="667" t="s">
        <v>783</v>
      </c>
      <c r="IN176" s="667" t="s">
        <v>783</v>
      </c>
      <c r="IO176" s="667">
        <v>1649</v>
      </c>
      <c r="IP176" s="668">
        <v>37477.354571759257</v>
      </c>
      <c r="IQ176" s="667">
        <v>4</v>
      </c>
      <c r="IR176" s="667" t="s">
        <v>793</v>
      </c>
      <c r="IS176" s="667">
        <v>3</v>
      </c>
      <c r="IT176" s="669">
        <v>41275</v>
      </c>
      <c r="IU176" s="667" t="s">
        <v>783</v>
      </c>
      <c r="IV176" s="667" t="s">
        <v>783</v>
      </c>
      <c r="IW176" s="667" t="s">
        <v>783</v>
      </c>
      <c r="IX176" s="667" t="s">
        <v>781</v>
      </c>
      <c r="IY176" s="667">
        <v>45</v>
      </c>
      <c r="IZ176" s="667" t="s">
        <v>789</v>
      </c>
      <c r="JA176" s="667" t="s">
        <v>783</v>
      </c>
      <c r="JB176" s="667" t="s">
        <v>783</v>
      </c>
      <c r="JC176" s="667" t="s">
        <v>783</v>
      </c>
      <c r="JD176" s="667">
        <v>329476</v>
      </c>
      <c r="JE176" s="667" t="s">
        <v>783</v>
      </c>
      <c r="JF176" s="667" t="s">
        <v>783</v>
      </c>
      <c r="JG176" s="667" t="s">
        <v>809</v>
      </c>
      <c r="JH176" s="667">
        <v>35</v>
      </c>
      <c r="JI176" s="667" t="s">
        <v>783</v>
      </c>
      <c r="JJ176" s="667" t="s">
        <v>783</v>
      </c>
      <c r="JK176" s="667" t="s">
        <v>783</v>
      </c>
      <c r="JL176" s="667" t="s">
        <v>790</v>
      </c>
      <c r="JM176" s="667">
        <v>4</v>
      </c>
      <c r="JN176" s="667">
        <v>1</v>
      </c>
      <c r="JO176" s="667" t="s">
        <v>783</v>
      </c>
      <c r="JP176" s="667">
        <v>12683066</v>
      </c>
      <c r="JQ176" s="667">
        <v>2013</v>
      </c>
      <c r="JR176" s="667">
        <v>12</v>
      </c>
      <c r="JS176" s="667" t="s">
        <v>783</v>
      </c>
      <c r="JT176" s="667" t="s">
        <v>783</v>
      </c>
      <c r="JU176" s="667" t="s">
        <v>955</v>
      </c>
      <c r="JV176" s="670">
        <v>2095.3714880000002</v>
      </c>
      <c r="JW176"/>
      <c r="JX176" s="225"/>
      <c r="JY176" s="838"/>
      <c r="JZ176" s="838"/>
      <c r="KA176" s="838"/>
    </row>
    <row r="177" spans="3:288" s="836" customFormat="1" ht="15" thickBot="1">
      <c r="C177" s="838"/>
      <c r="D177" s="838"/>
      <c r="E177" s="838"/>
      <c r="M177" s="838"/>
      <c r="N177" s="838"/>
      <c r="O177" s="838"/>
      <c r="P177" s="838"/>
      <c r="Q177" s="838"/>
      <c r="R177" s="838"/>
      <c r="S177" s="838"/>
      <c r="T177" s="838"/>
      <c r="U177" s="59"/>
      <c r="V177" s="59"/>
      <c r="W177" s="496"/>
      <c r="X177" s="496"/>
      <c r="Y177" s="496"/>
      <c r="Z177" s="496"/>
      <c r="AA177" s="512"/>
      <c r="AD177" s="555"/>
      <c r="AE177" s="512"/>
      <c r="AH177" s="555"/>
      <c r="AN177" s="555"/>
      <c r="AP177" s="555"/>
      <c r="AR177" s="555"/>
      <c r="AT177" s="555"/>
      <c r="AV177" s="555"/>
      <c r="AX177" s="555"/>
      <c r="AZ177" s="555"/>
      <c r="BB177" s="555"/>
      <c r="BD177" s="555"/>
      <c r="BF177" s="555"/>
      <c r="BH177" s="555"/>
      <c r="BJ177" s="555"/>
      <c r="BL177" s="555"/>
      <c r="BN177" s="555"/>
      <c r="BP177" s="555"/>
      <c r="BQ177" s="838"/>
      <c r="BR177" s="838"/>
      <c r="BS177" s="838"/>
      <c r="BT177" s="838"/>
      <c r="BU177" s="838"/>
      <c r="BV177" s="838"/>
      <c r="BW177" s="838"/>
      <c r="BX177" s="838"/>
      <c r="BY177" s="838"/>
      <c r="BZ177" s="838"/>
      <c r="CA177" s="838"/>
      <c r="CB177" s="1154"/>
      <c r="CC177" s="838"/>
      <c r="CD177" s="838"/>
      <c r="CE177" s="838"/>
      <c r="CF177" s="838"/>
      <c r="CG177" s="838"/>
      <c r="CH177" s="838"/>
      <c r="CI177" s="838"/>
      <c r="CJ177" s="838"/>
      <c r="CK177" s="838"/>
      <c r="CL177" s="838"/>
      <c r="CM177" s="838"/>
      <c r="CN177" s="838"/>
      <c r="CO177" s="838"/>
      <c r="CP177" s="838"/>
      <c r="CQ177" s="838"/>
      <c r="CR177" s="838"/>
      <c r="CS177" s="838"/>
      <c r="CT177" s="838"/>
      <c r="CU177" s="838"/>
      <c r="CV177" s="838"/>
      <c r="CW177" s="838"/>
      <c r="CX177" s="838"/>
      <c r="CY177" s="838"/>
      <c r="CZ177" s="838"/>
      <c r="DA177" s="838"/>
      <c r="DB177" s="838"/>
      <c r="DC177" s="838"/>
      <c r="DD177" s="838"/>
      <c r="DE177" s="838"/>
      <c r="DF177" s="838"/>
      <c r="DG177" s="838"/>
      <c r="DH177" s="838"/>
      <c r="DI177" s="838"/>
      <c r="DJ177" s="838"/>
      <c r="DK177" s="838"/>
      <c r="DL177" s="838"/>
      <c r="DM177" s="838"/>
      <c r="DN177" s="838"/>
      <c r="DO177" s="838"/>
      <c r="DP177" s="838"/>
      <c r="DQ177" s="838"/>
      <c r="DR177" s="838"/>
      <c r="DS177" s="838"/>
      <c r="DT177" s="838"/>
      <c r="DU177" s="838"/>
      <c r="DV177" s="838"/>
      <c r="DW177" s="838"/>
      <c r="DX177" s="838"/>
      <c r="DY177" s="838"/>
      <c r="DZ177" s="838"/>
      <c r="EA177" s="838"/>
      <c r="EB177" s="838"/>
      <c r="EC177" s="838"/>
      <c r="ED177" s="838"/>
      <c r="EE177" s="838"/>
      <c r="EF177" s="838"/>
      <c r="EG177" s="838"/>
      <c r="EH177" s="838"/>
      <c r="EI177" s="838"/>
      <c r="EJ177" s="838"/>
      <c r="EK177" s="838"/>
      <c r="EL177" s="838"/>
      <c r="EM177" s="838"/>
      <c r="EN177" s="838"/>
      <c r="EO177" s="838"/>
      <c r="EP177" s="838"/>
      <c r="EQ177" s="838"/>
      <c r="ER177" s="838"/>
      <c r="ES177" s="838"/>
      <c r="ET177" s="838"/>
      <c r="EU177" s="838"/>
      <c r="EV177" s="838"/>
      <c r="EW177" s="838"/>
      <c r="EX177" s="838"/>
      <c r="EY177" s="838"/>
      <c r="EZ177" s="838"/>
      <c r="FA177" s="838"/>
      <c r="FB177" s="838"/>
      <c r="FC177" s="838"/>
      <c r="FD177" s="838"/>
      <c r="FE177" s="838"/>
      <c r="FF177" s="838"/>
      <c r="FG177" s="838"/>
      <c r="FH177" s="838"/>
      <c r="FI177" s="838"/>
      <c r="FJ177" s="838"/>
      <c r="FK177" s="838"/>
      <c r="FL177" s="838"/>
      <c r="FM177" s="838"/>
      <c r="FN177" s="838"/>
      <c r="FO177" s="838"/>
      <c r="FP177" s="838"/>
      <c r="FQ177" s="838"/>
      <c r="FR177" s="838"/>
      <c r="FS177" s="838"/>
      <c r="FT177" s="838"/>
      <c r="FU177" s="838"/>
      <c r="FV177" s="838"/>
      <c r="FW177" s="838"/>
      <c r="FX177" s="625" t="s">
        <v>420</v>
      </c>
      <c r="FY177" s="626">
        <v>310</v>
      </c>
      <c r="FZ177" s="626">
        <v>35528665</v>
      </c>
      <c r="GA177" s="626">
        <v>35</v>
      </c>
      <c r="GB177" s="626" t="s">
        <v>3</v>
      </c>
      <c r="GC177" s="626">
        <v>18</v>
      </c>
      <c r="GD177" s="626">
        <v>1970</v>
      </c>
      <c r="GE177" s="626">
        <v>0</v>
      </c>
      <c r="GF177" s="626" t="s">
        <v>792</v>
      </c>
      <c r="GG177" s="626">
        <v>0</v>
      </c>
      <c r="GH177" s="626">
        <v>0</v>
      </c>
      <c r="GI177" s="626" t="s">
        <v>792</v>
      </c>
      <c r="GJ177" s="626">
        <v>0</v>
      </c>
      <c r="GK177" s="626" t="s">
        <v>781</v>
      </c>
      <c r="GL177" s="626" t="s">
        <v>782</v>
      </c>
      <c r="GM177" s="626">
        <v>66</v>
      </c>
      <c r="GN177" s="626" t="s">
        <v>783</v>
      </c>
      <c r="GO177" s="626">
        <v>0</v>
      </c>
      <c r="GP177" s="626">
        <v>0</v>
      </c>
      <c r="GQ177" s="626">
        <v>4</v>
      </c>
      <c r="GR177" s="626">
        <v>2</v>
      </c>
      <c r="GS177" s="626">
        <v>3</v>
      </c>
      <c r="GT177" s="626" t="s">
        <v>783</v>
      </c>
      <c r="GU177" s="626" t="s">
        <v>783</v>
      </c>
      <c r="GV177" s="626" t="s">
        <v>783</v>
      </c>
      <c r="GW177" s="626" t="s">
        <v>783</v>
      </c>
      <c r="GX177" s="626" t="s">
        <v>783</v>
      </c>
      <c r="GY177" s="626">
        <v>1649</v>
      </c>
      <c r="GZ177" s="626">
        <v>0.21</v>
      </c>
      <c r="HA177" s="626">
        <v>5</v>
      </c>
      <c r="HB177" s="626" t="s">
        <v>783</v>
      </c>
      <c r="HC177" s="626" t="s">
        <v>782</v>
      </c>
      <c r="HD177" s="626">
        <v>15</v>
      </c>
      <c r="HE177" s="626" t="s">
        <v>783</v>
      </c>
      <c r="HF177" s="626">
        <v>0</v>
      </c>
      <c r="HG177" s="626" t="s">
        <v>783</v>
      </c>
      <c r="HH177" s="626">
        <v>0</v>
      </c>
      <c r="HI177" s="626">
        <v>1</v>
      </c>
      <c r="HJ177" s="626">
        <v>45</v>
      </c>
      <c r="HK177" s="626" t="s">
        <v>784</v>
      </c>
      <c r="HL177" s="626" t="s">
        <v>785</v>
      </c>
      <c r="HM177" s="626" t="s">
        <v>783</v>
      </c>
      <c r="HN177" s="626" t="s">
        <v>783</v>
      </c>
      <c r="HO177" s="626" t="s">
        <v>783</v>
      </c>
      <c r="HP177" s="626" t="s">
        <v>783</v>
      </c>
      <c r="HQ177" s="626" t="s">
        <v>783</v>
      </c>
      <c r="HR177" s="626">
        <v>3979921</v>
      </c>
      <c r="HS177" s="626" t="s">
        <v>783</v>
      </c>
      <c r="HT177" s="626" t="s">
        <v>786</v>
      </c>
      <c r="HU177" s="626" t="s">
        <v>787</v>
      </c>
      <c r="HV177" s="626">
        <v>4</v>
      </c>
      <c r="HW177" s="626">
        <v>2016</v>
      </c>
      <c r="HX177" s="626">
        <v>63</v>
      </c>
      <c r="HY177" s="626">
        <v>0</v>
      </c>
      <c r="HZ177" s="626">
        <v>1109</v>
      </c>
      <c r="IA177" s="627">
        <v>42348.42765046296</v>
      </c>
      <c r="IB177" s="626" t="s">
        <v>788</v>
      </c>
      <c r="IC177" s="626">
        <v>3975443</v>
      </c>
      <c r="ID177" s="626">
        <v>2016</v>
      </c>
      <c r="IE177" s="626">
        <v>1712</v>
      </c>
      <c r="IF177" s="626" t="s">
        <v>783</v>
      </c>
      <c r="IG177" s="626" t="s">
        <v>783</v>
      </c>
      <c r="IH177" s="626" t="s">
        <v>783</v>
      </c>
      <c r="II177" s="626" t="s">
        <v>783</v>
      </c>
      <c r="IJ177" s="626" t="s">
        <v>783</v>
      </c>
      <c r="IK177" s="626" t="s">
        <v>783</v>
      </c>
      <c r="IL177" s="626" t="s">
        <v>783</v>
      </c>
      <c r="IM177" s="626" t="s">
        <v>783</v>
      </c>
      <c r="IN177" s="626" t="s">
        <v>783</v>
      </c>
      <c r="IO177" s="626">
        <v>1649</v>
      </c>
      <c r="IP177" s="627">
        <v>37477.354571759257</v>
      </c>
      <c r="IQ177" s="626">
        <v>4</v>
      </c>
      <c r="IR177" s="626" t="s">
        <v>793</v>
      </c>
      <c r="IS177" s="626">
        <v>3</v>
      </c>
      <c r="IT177" s="665">
        <v>41275</v>
      </c>
      <c r="IU177" s="626" t="s">
        <v>783</v>
      </c>
      <c r="IV177" s="626" t="s">
        <v>783</v>
      </c>
      <c r="IW177" s="626" t="s">
        <v>783</v>
      </c>
      <c r="IX177" s="626" t="s">
        <v>781</v>
      </c>
      <c r="IY177" s="626">
        <v>45</v>
      </c>
      <c r="IZ177" s="626" t="s">
        <v>789</v>
      </c>
      <c r="JA177" s="626" t="s">
        <v>783</v>
      </c>
      <c r="JB177" s="626" t="s">
        <v>783</v>
      </c>
      <c r="JC177" s="626" t="s">
        <v>783</v>
      </c>
      <c r="JD177" s="626">
        <v>329476</v>
      </c>
      <c r="JE177" s="626" t="s">
        <v>783</v>
      </c>
      <c r="JF177" s="626" t="s">
        <v>783</v>
      </c>
      <c r="JG177" s="626" t="s">
        <v>809</v>
      </c>
      <c r="JH177" s="626">
        <v>35</v>
      </c>
      <c r="JI177" s="626" t="s">
        <v>783</v>
      </c>
      <c r="JJ177" s="626" t="s">
        <v>783</v>
      </c>
      <c r="JK177" s="626" t="s">
        <v>783</v>
      </c>
      <c r="JL177" s="626" t="s">
        <v>790</v>
      </c>
      <c r="JM177" s="626">
        <v>4</v>
      </c>
      <c r="JN177" s="626">
        <v>1</v>
      </c>
      <c r="JO177" s="626" t="s">
        <v>783</v>
      </c>
      <c r="JP177" s="626">
        <v>12683066</v>
      </c>
      <c r="JQ177" s="626">
        <v>2013</v>
      </c>
      <c r="JR177" s="626">
        <v>12</v>
      </c>
      <c r="JS177" s="626" t="s">
        <v>783</v>
      </c>
      <c r="JT177" s="626" t="s">
        <v>783</v>
      </c>
      <c r="JU177" s="626" t="s">
        <v>956</v>
      </c>
      <c r="JV177" s="628">
        <v>1115.567391</v>
      </c>
      <c r="JW177">
        <f>SUM(JV176:JV177)</f>
        <v>3210.9388790000003</v>
      </c>
      <c r="JX177" s="225">
        <v>0.60813236344696975</v>
      </c>
      <c r="JY177" s="838"/>
      <c r="JZ177" s="838"/>
      <c r="KA177" s="838"/>
    </row>
    <row r="178" spans="3:288" s="836" customFormat="1" ht="15" thickBot="1">
      <c r="C178" s="838"/>
      <c r="D178" s="838"/>
      <c r="E178" s="838"/>
      <c r="M178" s="838"/>
      <c r="N178" s="838"/>
      <c r="O178" s="838"/>
      <c r="P178" s="838"/>
      <c r="Q178" s="838"/>
      <c r="R178" s="838"/>
      <c r="S178" s="838"/>
      <c r="T178" s="838"/>
      <c r="U178" s="59"/>
      <c r="V178" s="59"/>
      <c r="W178" s="496"/>
      <c r="X178" s="496"/>
      <c r="Y178" s="496"/>
      <c r="Z178" s="496"/>
      <c r="AA178" s="512"/>
      <c r="AD178" s="555"/>
      <c r="AE178" s="512"/>
      <c r="AH178" s="555"/>
      <c r="AN178" s="555"/>
      <c r="AP178" s="555"/>
      <c r="AR178" s="555"/>
      <c r="AT178" s="555"/>
      <c r="AV178" s="555"/>
      <c r="AX178" s="555"/>
      <c r="AZ178" s="555"/>
      <c r="BB178" s="555"/>
      <c r="BD178" s="555"/>
      <c r="BF178" s="555"/>
      <c r="BH178" s="555"/>
      <c r="BJ178" s="555"/>
      <c r="BL178" s="555"/>
      <c r="BN178" s="555"/>
      <c r="BP178" s="555"/>
      <c r="BQ178" s="838"/>
      <c r="BR178" s="838"/>
      <c r="BS178" s="838"/>
      <c r="BT178" s="838"/>
      <c r="BU178" s="838"/>
      <c r="BV178" s="838"/>
      <c r="BW178" s="838"/>
      <c r="BX178" s="838"/>
      <c r="BY178" s="838"/>
      <c r="BZ178" s="838"/>
      <c r="CA178" s="838"/>
      <c r="CB178" s="1154"/>
      <c r="CC178" s="838"/>
      <c r="CD178" s="838"/>
      <c r="CE178" s="838"/>
      <c r="CF178" s="838"/>
      <c r="CG178" s="838"/>
      <c r="CH178" s="838"/>
      <c r="CI178" s="838"/>
      <c r="CJ178" s="838"/>
      <c r="CK178" s="838"/>
      <c r="CL178" s="838"/>
      <c r="CM178" s="838"/>
      <c r="CN178" s="838"/>
      <c r="CO178" s="838"/>
      <c r="CP178" s="838"/>
      <c r="CQ178" s="838"/>
      <c r="CR178" s="838"/>
      <c r="CS178" s="838"/>
      <c r="CT178" s="838"/>
      <c r="CU178" s="838"/>
      <c r="CV178" s="838"/>
      <c r="CW178" s="838"/>
      <c r="CX178" s="838"/>
      <c r="CY178" s="838"/>
      <c r="CZ178" s="838"/>
      <c r="DA178" s="838"/>
      <c r="DB178" s="838"/>
      <c r="DC178" s="838"/>
      <c r="DD178" s="838"/>
      <c r="DE178" s="838"/>
      <c r="DF178" s="838"/>
      <c r="DG178" s="838"/>
      <c r="DH178" s="838"/>
      <c r="DI178" s="838"/>
      <c r="DJ178" s="838"/>
      <c r="DK178" s="838"/>
      <c r="DL178" s="838"/>
      <c r="DM178" s="838"/>
      <c r="DN178" s="838"/>
      <c r="DO178" s="838"/>
      <c r="DP178" s="838"/>
      <c r="DQ178" s="838"/>
      <c r="DR178" s="838"/>
      <c r="DS178" s="838"/>
      <c r="DT178" s="838"/>
      <c r="DU178" s="838"/>
      <c r="DV178" s="838"/>
      <c r="DW178" s="838"/>
      <c r="DX178" s="838"/>
      <c r="DY178" s="838"/>
      <c r="DZ178" s="838"/>
      <c r="EA178" s="838"/>
      <c r="EB178" s="838"/>
      <c r="EC178" s="838"/>
      <c r="ED178" s="838"/>
      <c r="EE178" s="838"/>
      <c r="EF178" s="838"/>
      <c r="EG178" s="838"/>
      <c r="EH178" s="838"/>
      <c r="EI178" s="838"/>
      <c r="EJ178" s="838"/>
      <c r="EK178" s="838"/>
      <c r="EL178" s="838"/>
      <c r="EM178" s="838"/>
      <c r="EN178" s="838"/>
      <c r="EO178" s="838"/>
      <c r="EP178" s="838"/>
      <c r="EQ178" s="838"/>
      <c r="ER178" s="838"/>
      <c r="ES178" s="838"/>
      <c r="ET178" s="838"/>
      <c r="EU178" s="838"/>
      <c r="EV178" s="838"/>
      <c r="EW178" s="838"/>
      <c r="EX178" s="838"/>
      <c r="EY178" s="838"/>
      <c r="EZ178" s="838"/>
      <c r="FA178" s="838"/>
      <c r="FB178" s="838"/>
      <c r="FC178" s="838"/>
      <c r="FD178" s="838"/>
      <c r="FE178" s="838"/>
      <c r="FF178" s="838"/>
      <c r="FG178" s="838"/>
      <c r="FH178" s="838"/>
      <c r="FI178" s="838"/>
      <c r="FJ178" s="838"/>
      <c r="FK178" s="838"/>
      <c r="FL178" s="838"/>
      <c r="FM178" s="838"/>
      <c r="FN178" s="838"/>
      <c r="FO178" s="838"/>
      <c r="FP178" s="838"/>
      <c r="FQ178" s="838"/>
      <c r="FR178" s="838"/>
      <c r="FS178" s="838"/>
      <c r="FT178" s="838"/>
      <c r="FU178" s="838"/>
      <c r="FV178" s="838"/>
      <c r="FW178" s="838"/>
      <c r="FX178" s="655" t="s">
        <v>501</v>
      </c>
      <c r="FY178" s="656">
        <v>104</v>
      </c>
      <c r="FZ178" s="656">
        <v>30289627</v>
      </c>
      <c r="GA178" s="656">
        <v>35</v>
      </c>
      <c r="GB178" s="656" t="s">
        <v>3</v>
      </c>
      <c r="GC178" s="656">
        <v>16</v>
      </c>
      <c r="GD178" s="656">
        <v>1983</v>
      </c>
      <c r="GE178" s="656">
        <v>0</v>
      </c>
      <c r="GF178" s="656" t="s">
        <v>792</v>
      </c>
      <c r="GG178" s="656">
        <v>0</v>
      </c>
      <c r="GH178" s="656">
        <v>0</v>
      </c>
      <c r="GI178" s="656" t="s">
        <v>792</v>
      </c>
      <c r="GJ178" s="656">
        <v>0</v>
      </c>
      <c r="GK178" s="656" t="s">
        <v>781</v>
      </c>
      <c r="GL178" s="656" t="s">
        <v>782</v>
      </c>
      <c r="GM178" s="656">
        <v>66</v>
      </c>
      <c r="GN178" s="656" t="s">
        <v>783</v>
      </c>
      <c r="GO178" s="656">
        <v>0</v>
      </c>
      <c r="GP178" s="656">
        <v>0</v>
      </c>
      <c r="GQ178" s="656">
        <v>4</v>
      </c>
      <c r="GR178" s="656">
        <v>2</v>
      </c>
      <c r="GS178" s="656">
        <v>1</v>
      </c>
      <c r="GT178" s="656" t="s">
        <v>783</v>
      </c>
      <c r="GU178" s="656" t="s">
        <v>783</v>
      </c>
      <c r="GV178" s="656" t="s">
        <v>783</v>
      </c>
      <c r="GW178" s="656" t="s">
        <v>783</v>
      </c>
      <c r="GX178" s="656" t="s">
        <v>783</v>
      </c>
      <c r="GY178" s="656">
        <v>1649</v>
      </c>
      <c r="GZ178" s="656">
        <v>0.2</v>
      </c>
      <c r="HA178" s="656">
        <v>5</v>
      </c>
      <c r="HB178" s="656" t="s">
        <v>783</v>
      </c>
      <c r="HC178" s="656" t="s">
        <v>782</v>
      </c>
      <c r="HD178" s="656">
        <v>15</v>
      </c>
      <c r="HE178" s="656" t="s">
        <v>783</v>
      </c>
      <c r="HF178" s="656">
        <v>0</v>
      </c>
      <c r="HG178" s="656" t="s">
        <v>783</v>
      </c>
      <c r="HH178" s="656">
        <v>0</v>
      </c>
      <c r="HI178" s="656">
        <v>1</v>
      </c>
      <c r="HJ178" s="656">
        <v>45</v>
      </c>
      <c r="HK178" s="656" t="s">
        <v>784</v>
      </c>
      <c r="HL178" s="656" t="s">
        <v>785</v>
      </c>
      <c r="HM178" s="656" t="s">
        <v>783</v>
      </c>
      <c r="HN178" s="656" t="s">
        <v>783</v>
      </c>
      <c r="HO178" s="656" t="s">
        <v>783</v>
      </c>
      <c r="HP178" s="656" t="s">
        <v>783</v>
      </c>
      <c r="HQ178" s="656" t="s">
        <v>783</v>
      </c>
      <c r="HR178" s="656">
        <v>3980148</v>
      </c>
      <c r="HS178" s="656" t="s">
        <v>783</v>
      </c>
      <c r="HT178" s="656" t="s">
        <v>786</v>
      </c>
      <c r="HU178" s="656" t="s">
        <v>787</v>
      </c>
      <c r="HV178" s="656">
        <v>4</v>
      </c>
      <c r="HW178" s="656">
        <v>2014</v>
      </c>
      <c r="HX178" s="656">
        <v>63</v>
      </c>
      <c r="HY178" s="656">
        <v>0</v>
      </c>
      <c r="HZ178" s="656">
        <v>1056</v>
      </c>
      <c r="IA178" s="657">
        <v>41697.500081018516</v>
      </c>
      <c r="IB178" s="656" t="s">
        <v>788</v>
      </c>
      <c r="IC178" s="656">
        <v>3975670</v>
      </c>
      <c r="ID178" s="656">
        <v>2014</v>
      </c>
      <c r="IE178" s="656">
        <v>1712</v>
      </c>
      <c r="IF178" s="656" t="s">
        <v>783</v>
      </c>
      <c r="IG178" s="656" t="s">
        <v>783</v>
      </c>
      <c r="IH178" s="656" t="s">
        <v>783</v>
      </c>
      <c r="II178" s="656" t="s">
        <v>783</v>
      </c>
      <c r="IJ178" s="656" t="s">
        <v>783</v>
      </c>
      <c r="IK178" s="656" t="s">
        <v>783</v>
      </c>
      <c r="IL178" s="656" t="s">
        <v>783</v>
      </c>
      <c r="IM178" s="656" t="s">
        <v>783</v>
      </c>
      <c r="IN178" s="656" t="s">
        <v>783</v>
      </c>
      <c r="IO178" s="656">
        <v>1649</v>
      </c>
      <c r="IP178" s="657">
        <v>37477.354571759257</v>
      </c>
      <c r="IQ178" s="656">
        <v>4</v>
      </c>
      <c r="IR178" s="656" t="s">
        <v>793</v>
      </c>
      <c r="IS178" s="656">
        <v>1</v>
      </c>
      <c r="IT178" s="658">
        <v>41275</v>
      </c>
      <c r="IU178" s="656" t="s">
        <v>783</v>
      </c>
      <c r="IV178" s="656" t="s">
        <v>783</v>
      </c>
      <c r="IW178" s="656" t="s">
        <v>783</v>
      </c>
      <c r="IX178" s="656" t="s">
        <v>781</v>
      </c>
      <c r="IY178" s="656">
        <v>45</v>
      </c>
      <c r="IZ178" s="656" t="s">
        <v>789</v>
      </c>
      <c r="JA178" s="656" t="s">
        <v>783</v>
      </c>
      <c r="JB178" s="656" t="s">
        <v>783</v>
      </c>
      <c r="JC178" s="656" t="s">
        <v>783</v>
      </c>
      <c r="JD178" s="656">
        <v>329477</v>
      </c>
      <c r="JE178" s="656" t="s">
        <v>783</v>
      </c>
      <c r="JF178" s="656" t="s">
        <v>783</v>
      </c>
      <c r="JG178" s="656" t="s">
        <v>795</v>
      </c>
      <c r="JH178" s="656">
        <v>35</v>
      </c>
      <c r="JI178" s="656" t="s">
        <v>783</v>
      </c>
      <c r="JJ178" s="656" t="s">
        <v>783</v>
      </c>
      <c r="JK178" s="656" t="s">
        <v>783</v>
      </c>
      <c r="JL178" s="656" t="s">
        <v>790</v>
      </c>
      <c r="JM178" s="656">
        <v>4</v>
      </c>
      <c r="JN178" s="656">
        <v>1</v>
      </c>
      <c r="JO178" s="656" t="s">
        <v>783</v>
      </c>
      <c r="JP178" s="656">
        <v>12683066</v>
      </c>
      <c r="JQ178" s="656">
        <v>2013</v>
      </c>
      <c r="JR178" s="656">
        <v>12</v>
      </c>
      <c r="JS178" s="656" t="s">
        <v>783</v>
      </c>
      <c r="JT178" s="656" t="s">
        <v>783</v>
      </c>
      <c r="JU178" s="656" t="s">
        <v>957</v>
      </c>
      <c r="JV178" s="659">
        <v>1150.228541</v>
      </c>
      <c r="JW178">
        <f>JV178</f>
        <v>1150.228541</v>
      </c>
      <c r="JX178" s="225">
        <v>0.21784631458333331</v>
      </c>
      <c r="JY178" s="838"/>
      <c r="JZ178" s="838"/>
      <c r="KA178" s="838"/>
    </row>
    <row r="179" spans="3:288" s="836" customFormat="1" ht="15" thickBot="1">
      <c r="C179" s="838"/>
      <c r="D179" s="838"/>
      <c r="E179" s="838"/>
      <c r="M179" s="838"/>
      <c r="N179" s="838"/>
      <c r="O179" s="838"/>
      <c r="P179" s="838"/>
      <c r="Q179" s="838"/>
      <c r="R179" s="838"/>
      <c r="S179" s="838"/>
      <c r="T179" s="838"/>
      <c r="U179" s="59"/>
      <c r="V179" s="59"/>
      <c r="W179" s="496"/>
      <c r="X179" s="496"/>
      <c r="Y179" s="496"/>
      <c r="Z179" s="496"/>
      <c r="AA179" s="512"/>
      <c r="AD179" s="555"/>
      <c r="AE179" s="512"/>
      <c r="AH179" s="555"/>
      <c r="AN179" s="555"/>
      <c r="AP179" s="555"/>
      <c r="AR179" s="555"/>
      <c r="AT179" s="555"/>
      <c r="AV179" s="555"/>
      <c r="AX179" s="555"/>
      <c r="AZ179" s="555"/>
      <c r="BB179" s="555"/>
      <c r="BD179" s="555"/>
      <c r="BF179" s="555"/>
      <c r="BH179" s="555"/>
      <c r="BJ179" s="555"/>
      <c r="BL179" s="555"/>
      <c r="BN179" s="555"/>
      <c r="BP179" s="555"/>
      <c r="BQ179" s="838"/>
      <c r="BR179" s="838"/>
      <c r="BS179" s="838"/>
      <c r="BT179" s="838"/>
      <c r="BU179" s="838"/>
      <c r="BV179" s="838"/>
      <c r="BW179" s="838"/>
      <c r="BX179" s="838"/>
      <c r="BY179" s="838"/>
      <c r="BZ179" s="838"/>
      <c r="CA179" s="838"/>
      <c r="CB179" s="1154"/>
      <c r="CC179" s="838"/>
      <c r="CD179" s="838"/>
      <c r="CE179" s="838"/>
      <c r="CF179" s="838"/>
      <c r="CG179" s="838"/>
      <c r="CH179" s="838"/>
      <c r="CI179" s="838"/>
      <c r="CJ179" s="838"/>
      <c r="CK179" s="838"/>
      <c r="CL179" s="838"/>
      <c r="CM179" s="838"/>
      <c r="CN179" s="838"/>
      <c r="CO179" s="838"/>
      <c r="CP179" s="838"/>
      <c r="CQ179" s="838"/>
      <c r="CR179" s="838"/>
      <c r="CS179" s="838"/>
      <c r="CT179" s="838"/>
      <c r="CU179" s="838"/>
      <c r="CV179" s="838"/>
      <c r="CW179" s="838"/>
      <c r="CX179" s="838"/>
      <c r="CY179" s="838"/>
      <c r="CZ179" s="838"/>
      <c r="DA179" s="838"/>
      <c r="DB179" s="838"/>
      <c r="DC179" s="838"/>
      <c r="DD179" s="838"/>
      <c r="DE179" s="838"/>
      <c r="DF179" s="838"/>
      <c r="DG179" s="838"/>
      <c r="DH179" s="838"/>
      <c r="DI179" s="838"/>
      <c r="DJ179" s="838"/>
      <c r="DK179" s="838"/>
      <c r="DL179" s="838"/>
      <c r="DM179" s="838"/>
      <c r="DN179" s="838"/>
      <c r="DO179" s="838"/>
      <c r="DP179" s="838"/>
      <c r="DQ179" s="838"/>
      <c r="DR179" s="838"/>
      <c r="DS179" s="838"/>
      <c r="DT179" s="838"/>
      <c r="DU179" s="838"/>
      <c r="DV179" s="838"/>
      <c r="DW179" s="838"/>
      <c r="DX179" s="838"/>
      <c r="DY179" s="838"/>
      <c r="DZ179" s="838"/>
      <c r="EA179" s="838"/>
      <c r="EB179" s="838"/>
      <c r="EC179" s="838"/>
      <c r="ED179" s="838"/>
      <c r="EE179" s="838"/>
      <c r="EF179" s="838"/>
      <c r="EG179" s="838"/>
      <c r="EH179" s="838"/>
      <c r="EI179" s="838"/>
      <c r="EJ179" s="838"/>
      <c r="EK179" s="838"/>
      <c r="EL179" s="838"/>
      <c r="EM179" s="838"/>
      <c r="EN179" s="838"/>
      <c r="EO179" s="838"/>
      <c r="EP179" s="838"/>
      <c r="EQ179" s="838"/>
      <c r="ER179" s="838"/>
      <c r="ES179" s="838"/>
      <c r="ET179" s="838"/>
      <c r="EU179" s="838"/>
      <c r="EV179" s="838"/>
      <c r="EW179" s="838"/>
      <c r="EX179" s="838"/>
      <c r="EY179" s="838"/>
      <c r="EZ179" s="838"/>
      <c r="FA179" s="838"/>
      <c r="FB179" s="838"/>
      <c r="FC179" s="838"/>
      <c r="FD179" s="838"/>
      <c r="FE179" s="838"/>
      <c r="FF179" s="838"/>
      <c r="FG179" s="838"/>
      <c r="FH179" s="838"/>
      <c r="FI179" s="838"/>
      <c r="FJ179" s="838"/>
      <c r="FK179" s="838"/>
      <c r="FL179" s="838"/>
      <c r="FM179" s="838"/>
      <c r="FN179" s="838"/>
      <c r="FO179" s="838"/>
      <c r="FP179" s="838"/>
      <c r="FQ179" s="838"/>
      <c r="FR179" s="838"/>
      <c r="FS179" s="838"/>
      <c r="FT179" s="838"/>
      <c r="FU179" s="838"/>
      <c r="FV179" s="838"/>
      <c r="FW179" s="838"/>
      <c r="FX179" s="655" t="s">
        <v>502</v>
      </c>
      <c r="FY179" s="656">
        <v>194</v>
      </c>
      <c r="FZ179" s="656">
        <v>30289628</v>
      </c>
      <c r="GA179" s="656">
        <v>55</v>
      </c>
      <c r="GB179" s="656" t="s">
        <v>798</v>
      </c>
      <c r="GC179" s="656">
        <v>18</v>
      </c>
      <c r="GD179" s="656">
        <v>1973</v>
      </c>
      <c r="GE179" s="656">
        <v>1</v>
      </c>
      <c r="GF179" s="656" t="s">
        <v>780</v>
      </c>
      <c r="GG179" s="656">
        <v>2</v>
      </c>
      <c r="GH179" s="656">
        <v>1</v>
      </c>
      <c r="GI179" s="656" t="s">
        <v>780</v>
      </c>
      <c r="GJ179" s="656">
        <v>2</v>
      </c>
      <c r="GK179" s="656" t="s">
        <v>781</v>
      </c>
      <c r="GL179" s="656" t="s">
        <v>782</v>
      </c>
      <c r="GM179" s="656">
        <v>66</v>
      </c>
      <c r="GN179" s="656" t="s">
        <v>783</v>
      </c>
      <c r="GO179" s="656">
        <v>0</v>
      </c>
      <c r="GP179" s="656">
        <v>0</v>
      </c>
      <c r="GQ179" s="656">
        <v>4</v>
      </c>
      <c r="GR179" s="656">
        <v>2</v>
      </c>
      <c r="GS179" s="656">
        <v>2</v>
      </c>
      <c r="GT179" s="656" t="s">
        <v>783</v>
      </c>
      <c r="GU179" s="656" t="s">
        <v>783</v>
      </c>
      <c r="GV179" s="656" t="s">
        <v>783</v>
      </c>
      <c r="GW179" s="656" t="s">
        <v>783</v>
      </c>
      <c r="GX179" s="656" t="s">
        <v>783</v>
      </c>
      <c r="GY179" s="656">
        <v>1649</v>
      </c>
      <c r="GZ179" s="656">
        <v>0.54</v>
      </c>
      <c r="HA179" s="656">
        <v>5</v>
      </c>
      <c r="HB179" s="656" t="s">
        <v>783</v>
      </c>
      <c r="HC179" s="656" t="s">
        <v>782</v>
      </c>
      <c r="HD179" s="656">
        <v>50</v>
      </c>
      <c r="HE179" s="656" t="s">
        <v>783</v>
      </c>
      <c r="HF179" s="656">
        <v>0</v>
      </c>
      <c r="HG179" s="656" t="s">
        <v>783</v>
      </c>
      <c r="HH179" s="656">
        <v>0</v>
      </c>
      <c r="HI179" s="656">
        <v>1</v>
      </c>
      <c r="HJ179" s="656">
        <v>45</v>
      </c>
      <c r="HK179" s="656" t="s">
        <v>784</v>
      </c>
      <c r="HL179" s="656" t="s">
        <v>785</v>
      </c>
      <c r="HM179" s="656" t="s">
        <v>783</v>
      </c>
      <c r="HN179" s="656" t="s">
        <v>783</v>
      </c>
      <c r="HO179" s="656" t="s">
        <v>783</v>
      </c>
      <c r="HP179" s="656" t="s">
        <v>783</v>
      </c>
      <c r="HQ179" s="656" t="s">
        <v>783</v>
      </c>
      <c r="HR179" s="656">
        <v>3979006</v>
      </c>
      <c r="HS179" s="656" t="s">
        <v>783</v>
      </c>
      <c r="HT179" s="656" t="s">
        <v>786</v>
      </c>
      <c r="HU179" s="656" t="s">
        <v>787</v>
      </c>
      <c r="HV179" s="656">
        <v>4</v>
      </c>
      <c r="HW179" s="656">
        <v>2014</v>
      </c>
      <c r="HX179" s="656">
        <v>63</v>
      </c>
      <c r="HY179" s="656">
        <v>0</v>
      </c>
      <c r="HZ179" s="656">
        <v>2851</v>
      </c>
      <c r="IA179" s="657">
        <v>41697.500081018516</v>
      </c>
      <c r="IB179" s="656" t="s">
        <v>788</v>
      </c>
      <c r="IC179" s="656">
        <v>3974528</v>
      </c>
      <c r="ID179" s="656">
        <v>2014</v>
      </c>
      <c r="IE179" s="656">
        <v>1712</v>
      </c>
      <c r="IF179" s="656" t="s">
        <v>783</v>
      </c>
      <c r="IG179" s="656" t="s">
        <v>783</v>
      </c>
      <c r="IH179" s="656" t="s">
        <v>783</v>
      </c>
      <c r="II179" s="656" t="s">
        <v>783</v>
      </c>
      <c r="IJ179" s="656" t="s">
        <v>783</v>
      </c>
      <c r="IK179" s="656" t="s">
        <v>783</v>
      </c>
      <c r="IL179" s="656" t="s">
        <v>783</v>
      </c>
      <c r="IM179" s="656" t="s">
        <v>783</v>
      </c>
      <c r="IN179" s="656" t="s">
        <v>783</v>
      </c>
      <c r="IO179" s="656">
        <v>1649</v>
      </c>
      <c r="IP179" s="657">
        <v>37477.354571759257</v>
      </c>
      <c r="IQ179" s="656">
        <v>2</v>
      </c>
      <c r="IR179" s="656" t="s">
        <v>793</v>
      </c>
      <c r="IS179" s="656">
        <v>2</v>
      </c>
      <c r="IT179" s="658">
        <v>41275</v>
      </c>
      <c r="IU179" s="656" t="s">
        <v>783</v>
      </c>
      <c r="IV179" s="656" t="s">
        <v>783</v>
      </c>
      <c r="IW179" s="656" t="s">
        <v>783</v>
      </c>
      <c r="IX179" s="656" t="s">
        <v>781</v>
      </c>
      <c r="IY179" s="656">
        <v>45</v>
      </c>
      <c r="IZ179" s="656" t="s">
        <v>789</v>
      </c>
      <c r="JA179" s="656" t="s">
        <v>783</v>
      </c>
      <c r="JB179" s="656" t="s">
        <v>783</v>
      </c>
      <c r="JC179" s="656" t="s">
        <v>783</v>
      </c>
      <c r="JD179" s="656">
        <v>329478</v>
      </c>
      <c r="JE179" s="656" t="s">
        <v>783</v>
      </c>
      <c r="JF179" s="656" t="s">
        <v>783</v>
      </c>
      <c r="JG179" s="656" t="s">
        <v>802</v>
      </c>
      <c r="JH179" s="656">
        <v>55</v>
      </c>
      <c r="JI179" s="656" t="s">
        <v>783</v>
      </c>
      <c r="JJ179" s="656" t="s">
        <v>783</v>
      </c>
      <c r="JK179" s="656" t="s">
        <v>783</v>
      </c>
      <c r="JL179" s="656" t="s">
        <v>790</v>
      </c>
      <c r="JM179" s="656">
        <v>4</v>
      </c>
      <c r="JN179" s="656">
        <v>3</v>
      </c>
      <c r="JO179" s="656" t="s">
        <v>783</v>
      </c>
      <c r="JP179" s="656" t="s">
        <v>783</v>
      </c>
      <c r="JQ179" s="656" t="s">
        <v>783</v>
      </c>
      <c r="JR179" s="656" t="s">
        <v>783</v>
      </c>
      <c r="JS179" s="656" t="s">
        <v>783</v>
      </c>
      <c r="JT179" s="656" t="s">
        <v>783</v>
      </c>
      <c r="JU179" s="656" t="s">
        <v>958</v>
      </c>
      <c r="JV179" s="659">
        <v>2767.2947380000001</v>
      </c>
      <c r="JW179">
        <f>JV179</f>
        <v>2767.2947380000001</v>
      </c>
      <c r="JX179" s="225">
        <v>0.52410885189393941</v>
      </c>
      <c r="JY179" s="838"/>
      <c r="JZ179" s="838"/>
      <c r="KA179" s="838"/>
      <c r="KB179" s="838"/>
    </row>
    <row r="180" spans="3:288" s="836" customFormat="1" ht="15" thickBot="1">
      <c r="C180" s="838"/>
      <c r="D180" s="838"/>
      <c r="E180" s="838"/>
      <c r="M180" s="838"/>
      <c r="N180" s="838"/>
      <c r="O180" s="838"/>
      <c r="P180" s="838"/>
      <c r="Q180" s="838"/>
      <c r="R180" s="838"/>
      <c r="S180" s="838"/>
      <c r="T180" s="838"/>
      <c r="U180" s="59"/>
      <c r="V180" s="59"/>
      <c r="W180" s="496"/>
      <c r="X180" s="496"/>
      <c r="Y180" s="496"/>
      <c r="Z180" s="496"/>
      <c r="AA180" s="512"/>
      <c r="AD180" s="555"/>
      <c r="AE180" s="512"/>
      <c r="AH180" s="555"/>
      <c r="AN180" s="555"/>
      <c r="AP180" s="555"/>
      <c r="AR180" s="555"/>
      <c r="AT180" s="555"/>
      <c r="AV180" s="555"/>
      <c r="AX180" s="555"/>
      <c r="AZ180" s="555"/>
      <c r="BB180" s="555"/>
      <c r="BD180" s="555"/>
      <c r="BF180" s="555"/>
      <c r="BH180" s="555"/>
      <c r="BJ180" s="555"/>
      <c r="BL180" s="555"/>
      <c r="BN180" s="555"/>
      <c r="BP180" s="555"/>
      <c r="BQ180" s="838"/>
      <c r="BR180" s="838"/>
      <c r="BS180" s="838"/>
      <c r="BT180" s="838"/>
      <c r="BU180" s="838"/>
      <c r="BV180" s="838"/>
      <c r="BW180" s="838"/>
      <c r="BX180" s="838"/>
      <c r="BY180" s="838"/>
      <c r="BZ180" s="838"/>
      <c r="CA180" s="838"/>
      <c r="CB180" s="1154"/>
      <c r="CC180" s="838"/>
      <c r="CD180" s="838"/>
      <c r="CE180" s="838"/>
      <c r="CF180" s="838"/>
      <c r="CG180" s="838"/>
      <c r="CH180" s="838"/>
      <c r="CI180" s="838"/>
      <c r="CJ180" s="838"/>
      <c r="CK180" s="838"/>
      <c r="CL180" s="838"/>
      <c r="CM180" s="838"/>
      <c r="CN180" s="838"/>
      <c r="CO180" s="838"/>
      <c r="CP180" s="838"/>
      <c r="CQ180" s="838"/>
      <c r="CR180" s="838"/>
      <c r="CS180" s="838"/>
      <c r="CT180" s="838"/>
      <c r="CU180" s="838"/>
      <c r="CV180" s="838"/>
      <c r="CW180" s="838"/>
      <c r="CX180" s="838"/>
      <c r="CY180" s="838"/>
      <c r="CZ180" s="838"/>
      <c r="DA180" s="838"/>
      <c r="DB180" s="838"/>
      <c r="DC180" s="838"/>
      <c r="DD180" s="838"/>
      <c r="DE180" s="838"/>
      <c r="DF180" s="838"/>
      <c r="DG180" s="838"/>
      <c r="DH180" s="838"/>
      <c r="DI180" s="838"/>
      <c r="DJ180" s="838"/>
      <c r="DK180" s="838"/>
      <c r="DL180" s="838"/>
      <c r="DM180" s="838"/>
      <c r="DN180" s="838"/>
      <c r="DO180" s="838"/>
      <c r="DP180" s="838"/>
      <c r="DQ180" s="838"/>
      <c r="DR180" s="838"/>
      <c r="DS180" s="838"/>
      <c r="DT180" s="838"/>
      <c r="DU180" s="838"/>
      <c r="DV180" s="838"/>
      <c r="DW180" s="838"/>
      <c r="DX180" s="838"/>
      <c r="DY180" s="838"/>
      <c r="DZ180" s="838"/>
      <c r="EA180" s="838"/>
      <c r="EB180" s="838"/>
      <c r="EC180" s="838"/>
      <c r="ED180" s="838"/>
      <c r="EE180" s="838"/>
      <c r="EF180" s="838"/>
      <c r="EG180" s="838"/>
      <c r="EH180" s="838"/>
      <c r="EI180" s="838"/>
      <c r="EJ180" s="838"/>
      <c r="EK180" s="838"/>
      <c r="EL180" s="838"/>
      <c r="EM180" s="838"/>
      <c r="EN180" s="838"/>
      <c r="EO180" s="838"/>
      <c r="EP180" s="838"/>
      <c r="EQ180" s="838"/>
      <c r="ER180" s="838"/>
      <c r="ES180" s="838"/>
      <c r="ET180" s="838"/>
      <c r="EU180" s="838"/>
      <c r="EV180" s="838"/>
      <c r="EW180" s="838"/>
      <c r="EX180" s="838"/>
      <c r="EY180" s="838"/>
      <c r="EZ180" s="838"/>
      <c r="FA180" s="838"/>
      <c r="FB180" s="838"/>
      <c r="FC180" s="838"/>
      <c r="FD180" s="838"/>
      <c r="FE180" s="838"/>
      <c r="FF180" s="838"/>
      <c r="FG180" s="838"/>
      <c r="FH180" s="838"/>
      <c r="FI180" s="838"/>
      <c r="FJ180" s="838"/>
      <c r="FK180" s="838"/>
      <c r="FL180" s="838"/>
      <c r="FM180" s="838"/>
      <c r="FN180" s="838"/>
      <c r="FO180" s="838"/>
      <c r="FP180" s="838"/>
      <c r="FQ180" s="838"/>
      <c r="FR180" s="838"/>
      <c r="FS180" s="838"/>
      <c r="FT180" s="838"/>
      <c r="FU180" s="838"/>
      <c r="FV180" s="838"/>
      <c r="FW180" s="838"/>
      <c r="FX180" s="655" t="s">
        <v>357</v>
      </c>
      <c r="FY180" s="656">
        <v>246</v>
      </c>
      <c r="FZ180" s="656">
        <v>36245110</v>
      </c>
      <c r="GA180" s="656">
        <v>35</v>
      </c>
      <c r="GB180" s="656" t="s">
        <v>3</v>
      </c>
      <c r="GC180" s="656">
        <v>16</v>
      </c>
      <c r="GD180" s="656">
        <v>1970</v>
      </c>
      <c r="GE180" s="656">
        <v>0</v>
      </c>
      <c r="GF180" s="656" t="s">
        <v>792</v>
      </c>
      <c r="GG180" s="656">
        <v>0</v>
      </c>
      <c r="GH180" s="656">
        <v>0</v>
      </c>
      <c r="GI180" s="656" t="s">
        <v>792</v>
      </c>
      <c r="GJ180" s="656">
        <v>0</v>
      </c>
      <c r="GK180" s="656" t="s">
        <v>781</v>
      </c>
      <c r="GL180" s="656" t="s">
        <v>782</v>
      </c>
      <c r="GM180" s="656">
        <v>66</v>
      </c>
      <c r="GN180" s="656" t="s">
        <v>783</v>
      </c>
      <c r="GO180" s="656">
        <v>0</v>
      </c>
      <c r="GP180" s="656">
        <v>0</v>
      </c>
      <c r="GQ180" s="656">
        <v>4</v>
      </c>
      <c r="GR180" s="656">
        <v>2</v>
      </c>
      <c r="GS180" s="656">
        <v>1</v>
      </c>
      <c r="GT180" s="656" t="s">
        <v>783</v>
      </c>
      <c r="GU180" s="656" t="s">
        <v>783</v>
      </c>
      <c r="GV180" s="656" t="s">
        <v>783</v>
      </c>
      <c r="GW180" s="656" t="s">
        <v>783</v>
      </c>
      <c r="GX180" s="656" t="s">
        <v>783</v>
      </c>
      <c r="GY180" s="656">
        <v>1649</v>
      </c>
      <c r="GZ180" s="656">
        <v>0.1</v>
      </c>
      <c r="HA180" s="656">
        <v>5</v>
      </c>
      <c r="HB180" s="656" t="s">
        <v>783</v>
      </c>
      <c r="HC180" s="656" t="s">
        <v>782</v>
      </c>
      <c r="HD180" s="656">
        <v>15</v>
      </c>
      <c r="HE180" s="656" t="s">
        <v>783</v>
      </c>
      <c r="HF180" s="656">
        <v>0</v>
      </c>
      <c r="HG180" s="656" t="s">
        <v>783</v>
      </c>
      <c r="HH180" s="656">
        <v>0</v>
      </c>
      <c r="HI180" s="656">
        <v>1</v>
      </c>
      <c r="HJ180" s="656">
        <v>45</v>
      </c>
      <c r="HK180" s="656" t="s">
        <v>784</v>
      </c>
      <c r="HL180" s="656" t="s">
        <v>785</v>
      </c>
      <c r="HM180" s="656" t="s">
        <v>783</v>
      </c>
      <c r="HN180" s="656" t="s">
        <v>783</v>
      </c>
      <c r="HO180" s="656" t="s">
        <v>783</v>
      </c>
      <c r="HP180" s="656" t="s">
        <v>783</v>
      </c>
      <c r="HQ180" s="656" t="s">
        <v>783</v>
      </c>
      <c r="HR180" s="656">
        <v>3980052</v>
      </c>
      <c r="HS180" s="656" t="s">
        <v>783</v>
      </c>
      <c r="HT180" s="656" t="s">
        <v>786</v>
      </c>
      <c r="HU180" s="656" t="s">
        <v>787</v>
      </c>
      <c r="HV180" s="656">
        <v>4</v>
      </c>
      <c r="HW180" s="656">
        <v>2016</v>
      </c>
      <c r="HX180" s="656">
        <v>63</v>
      </c>
      <c r="HY180" s="656">
        <v>6019</v>
      </c>
      <c r="HZ180" s="656">
        <v>6547</v>
      </c>
      <c r="IA180" s="657">
        <v>42374.403182870374</v>
      </c>
      <c r="IB180" s="656" t="s">
        <v>788</v>
      </c>
      <c r="IC180" s="656">
        <v>3975574</v>
      </c>
      <c r="ID180" s="656">
        <v>2016</v>
      </c>
      <c r="IE180" s="656">
        <v>1712</v>
      </c>
      <c r="IF180" s="656" t="s">
        <v>783</v>
      </c>
      <c r="IG180" s="656" t="s">
        <v>783</v>
      </c>
      <c r="IH180" s="656" t="s">
        <v>783</v>
      </c>
      <c r="II180" s="656" t="s">
        <v>783</v>
      </c>
      <c r="IJ180" s="656" t="s">
        <v>783</v>
      </c>
      <c r="IK180" s="656" t="s">
        <v>783</v>
      </c>
      <c r="IL180" s="656" t="s">
        <v>783</v>
      </c>
      <c r="IM180" s="656" t="s">
        <v>783</v>
      </c>
      <c r="IN180" s="656" t="s">
        <v>783</v>
      </c>
      <c r="IO180" s="656">
        <v>1649</v>
      </c>
      <c r="IP180" s="657">
        <v>39498.469108796293</v>
      </c>
      <c r="IQ180" s="656">
        <v>4</v>
      </c>
      <c r="IR180" s="656" t="s">
        <v>793</v>
      </c>
      <c r="IS180" s="656">
        <v>1</v>
      </c>
      <c r="IT180" s="658">
        <v>40544</v>
      </c>
      <c r="IU180" s="656" t="s">
        <v>783</v>
      </c>
      <c r="IV180" s="656" t="s">
        <v>783</v>
      </c>
      <c r="IW180" s="656" t="s">
        <v>783</v>
      </c>
      <c r="IX180" s="656" t="s">
        <v>781</v>
      </c>
      <c r="IY180" s="656">
        <v>45</v>
      </c>
      <c r="IZ180" s="656" t="s">
        <v>789</v>
      </c>
      <c r="JA180" s="656" t="s">
        <v>783</v>
      </c>
      <c r="JB180" s="656" t="s">
        <v>783</v>
      </c>
      <c r="JC180" s="656" t="s">
        <v>783</v>
      </c>
      <c r="JD180" s="656">
        <v>329479</v>
      </c>
      <c r="JE180" s="656" t="s">
        <v>783</v>
      </c>
      <c r="JF180" s="656" t="s">
        <v>783</v>
      </c>
      <c r="JG180" s="656" t="s">
        <v>795</v>
      </c>
      <c r="JH180" s="656">
        <v>35</v>
      </c>
      <c r="JI180" s="656" t="s">
        <v>783</v>
      </c>
      <c r="JJ180" s="656" t="s">
        <v>783</v>
      </c>
      <c r="JK180" s="656" t="s">
        <v>783</v>
      </c>
      <c r="JL180" s="656" t="s">
        <v>790</v>
      </c>
      <c r="JM180" s="656">
        <v>4</v>
      </c>
      <c r="JN180" s="656">
        <v>1</v>
      </c>
      <c r="JO180" s="656" t="s">
        <v>783</v>
      </c>
      <c r="JP180" s="656">
        <v>12683066</v>
      </c>
      <c r="JQ180" s="656">
        <v>2013</v>
      </c>
      <c r="JR180" s="656">
        <v>12</v>
      </c>
      <c r="JS180" s="656" t="s">
        <v>783</v>
      </c>
      <c r="JT180" s="656" t="s">
        <v>783</v>
      </c>
      <c r="JU180" s="656" t="s">
        <v>959</v>
      </c>
      <c r="JV180" s="659">
        <v>528.74483899999996</v>
      </c>
      <c r="JW180">
        <f>JV180</f>
        <v>528.74483899999996</v>
      </c>
      <c r="JX180" s="225">
        <v>0.10014106799242424</v>
      </c>
      <c r="JY180" s="838"/>
      <c r="JZ180" s="838"/>
      <c r="KA180" s="838"/>
      <c r="KB180" s="838"/>
    </row>
    <row r="181" spans="3:288" s="836" customFormat="1">
      <c r="C181" s="838"/>
      <c r="D181" s="838"/>
      <c r="E181" s="838"/>
      <c r="M181" s="838"/>
      <c r="N181" s="838"/>
      <c r="O181" s="838"/>
      <c r="P181" s="838"/>
      <c r="Q181" s="838"/>
      <c r="R181" s="838"/>
      <c r="S181" s="838"/>
      <c r="T181" s="838"/>
      <c r="U181" s="59"/>
      <c r="V181" s="59"/>
      <c r="W181" s="496"/>
      <c r="X181" s="496"/>
      <c r="Y181" s="496"/>
      <c r="Z181" s="496"/>
      <c r="AA181" s="512"/>
      <c r="AD181" s="555"/>
      <c r="AE181" s="512"/>
      <c r="AH181" s="555"/>
      <c r="AN181" s="555"/>
      <c r="AP181" s="555"/>
      <c r="AR181" s="555"/>
      <c r="AT181" s="555"/>
      <c r="AV181" s="555"/>
      <c r="AX181" s="555"/>
      <c r="AZ181" s="555"/>
      <c r="BB181" s="555"/>
      <c r="BD181" s="555"/>
      <c r="BF181" s="555"/>
      <c r="BH181" s="555"/>
      <c r="BJ181" s="555"/>
      <c r="BL181" s="555"/>
      <c r="BN181" s="555"/>
      <c r="BP181" s="555"/>
      <c r="BQ181" s="838"/>
      <c r="BR181" s="838"/>
      <c r="BS181" s="838"/>
      <c r="BT181" s="838"/>
      <c r="BU181" s="838"/>
      <c r="BV181" s="838"/>
      <c r="BW181" s="838"/>
      <c r="BX181" s="838"/>
      <c r="BY181" s="838"/>
      <c r="BZ181" s="838"/>
      <c r="CA181" s="838"/>
      <c r="CB181" s="1154"/>
      <c r="CC181" s="838"/>
      <c r="CD181" s="838"/>
      <c r="CE181" s="838"/>
      <c r="CF181" s="838"/>
      <c r="CG181" s="838"/>
      <c r="CH181" s="838"/>
      <c r="CI181" s="838"/>
      <c r="CJ181" s="838"/>
      <c r="CK181" s="838"/>
      <c r="CL181" s="838"/>
      <c r="CM181" s="838"/>
      <c r="CN181" s="838"/>
      <c r="CO181" s="838"/>
      <c r="CP181" s="838"/>
      <c r="CQ181" s="838"/>
      <c r="CR181" s="838"/>
      <c r="CS181" s="838"/>
      <c r="CT181" s="838"/>
      <c r="CU181" s="838"/>
      <c r="CV181" s="838"/>
      <c r="CW181" s="838"/>
      <c r="CX181" s="838"/>
      <c r="CY181" s="838"/>
      <c r="CZ181" s="838"/>
      <c r="DA181" s="838"/>
      <c r="DB181" s="838"/>
      <c r="DC181" s="838"/>
      <c r="DD181" s="838"/>
      <c r="DE181" s="838"/>
      <c r="DF181" s="838"/>
      <c r="DG181" s="838"/>
      <c r="DH181" s="838"/>
      <c r="DI181" s="838"/>
      <c r="DJ181" s="838"/>
      <c r="DK181" s="838"/>
      <c r="DL181" s="838"/>
      <c r="DM181" s="838"/>
      <c r="DN181" s="838"/>
      <c r="DO181" s="838"/>
      <c r="DP181" s="838"/>
      <c r="DQ181" s="838"/>
      <c r="DR181" s="838"/>
      <c r="DS181" s="838"/>
      <c r="DT181" s="838"/>
      <c r="DU181" s="838"/>
      <c r="DV181" s="838"/>
      <c r="DW181" s="838"/>
      <c r="DX181" s="838"/>
      <c r="DY181" s="838"/>
      <c r="DZ181" s="838"/>
      <c r="EA181" s="838"/>
      <c r="EB181" s="838"/>
      <c r="EC181" s="838"/>
      <c r="ED181" s="838"/>
      <c r="EE181" s="838"/>
      <c r="EF181" s="838"/>
      <c r="EG181" s="838"/>
      <c r="EH181" s="838"/>
      <c r="EI181" s="838"/>
      <c r="EJ181" s="838"/>
      <c r="EK181" s="838"/>
      <c r="EL181" s="838"/>
      <c r="EM181" s="838"/>
      <c r="EN181" s="838"/>
      <c r="EO181" s="838"/>
      <c r="EP181" s="838"/>
      <c r="EQ181" s="838"/>
      <c r="ER181" s="838"/>
      <c r="ES181" s="838"/>
      <c r="ET181" s="838"/>
      <c r="EU181" s="838"/>
      <c r="EV181" s="838"/>
      <c r="EW181" s="838"/>
      <c r="EX181" s="838"/>
      <c r="EY181" s="838"/>
      <c r="EZ181" s="838"/>
      <c r="FA181" s="838"/>
      <c r="FB181" s="838"/>
      <c r="FC181" s="838"/>
      <c r="FD181" s="838"/>
      <c r="FE181" s="838"/>
      <c r="FF181" s="838"/>
      <c r="FG181" s="838"/>
      <c r="FH181" s="838"/>
      <c r="FI181" s="838"/>
      <c r="FJ181" s="838"/>
      <c r="FK181" s="838"/>
      <c r="FL181" s="838"/>
      <c r="FM181" s="838"/>
      <c r="FN181" s="838"/>
      <c r="FO181" s="838"/>
      <c r="FP181" s="838"/>
      <c r="FQ181" s="838"/>
      <c r="FR181" s="838"/>
      <c r="FS181" s="838"/>
      <c r="FT181" s="838"/>
      <c r="FU181" s="838"/>
      <c r="FV181" s="838"/>
      <c r="FW181" s="838"/>
      <c r="FX181" s="666" t="s">
        <v>505</v>
      </c>
      <c r="FY181" s="667">
        <v>131</v>
      </c>
      <c r="FZ181" s="667">
        <v>32434950</v>
      </c>
      <c r="GA181" s="667">
        <v>55</v>
      </c>
      <c r="GB181" s="667" t="s">
        <v>798</v>
      </c>
      <c r="GC181" s="667">
        <v>20</v>
      </c>
      <c r="GD181" s="667">
        <v>1972</v>
      </c>
      <c r="GE181" s="667">
        <v>1</v>
      </c>
      <c r="GF181" s="667" t="s">
        <v>780</v>
      </c>
      <c r="GG181" s="667">
        <v>1</v>
      </c>
      <c r="GH181" s="667">
        <v>1</v>
      </c>
      <c r="GI181" s="667" t="s">
        <v>780</v>
      </c>
      <c r="GJ181" s="667">
        <v>1</v>
      </c>
      <c r="GK181" s="667" t="s">
        <v>781</v>
      </c>
      <c r="GL181" s="667" t="s">
        <v>782</v>
      </c>
      <c r="GM181" s="667">
        <v>66</v>
      </c>
      <c r="GN181" s="667" t="s">
        <v>783</v>
      </c>
      <c r="GO181" s="667">
        <v>0</v>
      </c>
      <c r="GP181" s="667">
        <v>0</v>
      </c>
      <c r="GQ181" s="667">
        <v>4</v>
      </c>
      <c r="GR181" s="667">
        <v>2</v>
      </c>
      <c r="GS181" s="667">
        <v>2</v>
      </c>
      <c r="GT181" s="667" t="s">
        <v>783</v>
      </c>
      <c r="GU181" s="667" t="s">
        <v>783</v>
      </c>
      <c r="GV181" s="667" t="s">
        <v>783</v>
      </c>
      <c r="GW181" s="667" t="s">
        <v>783</v>
      </c>
      <c r="GX181" s="667" t="s">
        <v>783</v>
      </c>
      <c r="GY181" s="667">
        <v>1649</v>
      </c>
      <c r="GZ181" s="667">
        <v>0.15</v>
      </c>
      <c r="HA181" s="667">
        <v>5</v>
      </c>
      <c r="HB181" s="667" t="s">
        <v>783</v>
      </c>
      <c r="HC181" s="667" t="s">
        <v>782</v>
      </c>
      <c r="HD181" s="667">
        <v>15</v>
      </c>
      <c r="HE181" s="667" t="s">
        <v>783</v>
      </c>
      <c r="HF181" s="667">
        <v>0</v>
      </c>
      <c r="HG181" s="667" t="s">
        <v>783</v>
      </c>
      <c r="HH181" s="667">
        <v>0</v>
      </c>
      <c r="HI181" s="667">
        <v>1</v>
      </c>
      <c r="HJ181" s="667">
        <v>45</v>
      </c>
      <c r="HK181" s="667" t="s">
        <v>784</v>
      </c>
      <c r="HL181" s="667" t="s">
        <v>785</v>
      </c>
      <c r="HM181" s="667" t="s">
        <v>783</v>
      </c>
      <c r="HN181" s="667" t="s">
        <v>783</v>
      </c>
      <c r="HO181" s="667" t="s">
        <v>783</v>
      </c>
      <c r="HP181" s="667" t="s">
        <v>783</v>
      </c>
      <c r="HQ181" s="667" t="s">
        <v>783</v>
      </c>
      <c r="HR181" s="667">
        <v>3980152</v>
      </c>
      <c r="HS181" s="667" t="s">
        <v>783</v>
      </c>
      <c r="HT181" s="667" t="s">
        <v>786</v>
      </c>
      <c r="HU181" s="667" t="s">
        <v>787</v>
      </c>
      <c r="HV181" s="667">
        <v>4</v>
      </c>
      <c r="HW181" s="667">
        <v>2016</v>
      </c>
      <c r="HX181" s="667">
        <v>63</v>
      </c>
      <c r="HY181" s="667">
        <v>0</v>
      </c>
      <c r="HZ181" s="667">
        <v>792</v>
      </c>
      <c r="IA181" s="668">
        <v>42227.682129629633</v>
      </c>
      <c r="IB181" s="667" t="s">
        <v>788</v>
      </c>
      <c r="IC181" s="667">
        <v>3975674</v>
      </c>
      <c r="ID181" s="667">
        <v>2014</v>
      </c>
      <c r="IE181" s="667">
        <v>1712</v>
      </c>
      <c r="IF181" s="667" t="s">
        <v>783</v>
      </c>
      <c r="IG181" s="667" t="s">
        <v>783</v>
      </c>
      <c r="IH181" s="667" t="s">
        <v>783</v>
      </c>
      <c r="II181" s="667" t="s">
        <v>783</v>
      </c>
      <c r="IJ181" s="667" t="s">
        <v>783</v>
      </c>
      <c r="IK181" s="667" t="s">
        <v>783</v>
      </c>
      <c r="IL181" s="667" t="s">
        <v>783</v>
      </c>
      <c r="IM181" s="667" t="s">
        <v>783</v>
      </c>
      <c r="IN181" s="667" t="s">
        <v>783</v>
      </c>
      <c r="IO181" s="667">
        <v>1649</v>
      </c>
      <c r="IP181" s="668">
        <v>37477.354571759257</v>
      </c>
      <c r="IQ181" s="667">
        <v>2</v>
      </c>
      <c r="IR181" s="667" t="s">
        <v>793</v>
      </c>
      <c r="IS181" s="667">
        <v>2</v>
      </c>
      <c r="IT181" s="669">
        <v>41275</v>
      </c>
      <c r="IU181" s="667" t="s">
        <v>783</v>
      </c>
      <c r="IV181" s="667" t="s">
        <v>783</v>
      </c>
      <c r="IW181" s="667" t="s">
        <v>783</v>
      </c>
      <c r="IX181" s="667" t="s">
        <v>781</v>
      </c>
      <c r="IY181" s="667">
        <v>45</v>
      </c>
      <c r="IZ181" s="667" t="s">
        <v>789</v>
      </c>
      <c r="JA181" s="667" t="s">
        <v>783</v>
      </c>
      <c r="JB181" s="667" t="s">
        <v>783</v>
      </c>
      <c r="JC181" s="667" t="s">
        <v>783</v>
      </c>
      <c r="JD181" s="667">
        <v>329480</v>
      </c>
      <c r="JE181" s="667" t="s">
        <v>783</v>
      </c>
      <c r="JF181" s="667" t="s">
        <v>783</v>
      </c>
      <c r="JG181" s="667" t="s">
        <v>802</v>
      </c>
      <c r="JH181" s="667">
        <v>55</v>
      </c>
      <c r="JI181" s="667" t="s">
        <v>783</v>
      </c>
      <c r="JJ181" s="667" t="s">
        <v>783</v>
      </c>
      <c r="JK181" s="667" t="s">
        <v>783</v>
      </c>
      <c r="JL181" s="667" t="s">
        <v>790</v>
      </c>
      <c r="JM181" s="667">
        <v>4</v>
      </c>
      <c r="JN181" s="667">
        <v>3</v>
      </c>
      <c r="JO181" s="667" t="s">
        <v>783</v>
      </c>
      <c r="JP181" s="667">
        <v>10711928</v>
      </c>
      <c r="JQ181" s="667">
        <v>2011</v>
      </c>
      <c r="JR181" s="667">
        <v>3</v>
      </c>
      <c r="JS181" s="667" t="s">
        <v>783</v>
      </c>
      <c r="JT181" s="667" t="s">
        <v>783</v>
      </c>
      <c r="JU181" s="667" t="s">
        <v>960</v>
      </c>
      <c r="JV181" s="670">
        <v>782.95124799999996</v>
      </c>
      <c r="JW181"/>
      <c r="JX181" s="225"/>
      <c r="JY181" s="838"/>
      <c r="JZ181" s="838"/>
      <c r="KA181" s="838"/>
      <c r="KB181" s="838"/>
    </row>
    <row r="182" spans="3:288" s="836" customFormat="1">
      <c r="C182" s="838"/>
      <c r="D182" s="838"/>
      <c r="E182" s="838"/>
      <c r="M182" s="838"/>
      <c r="N182" s="838"/>
      <c r="O182" s="838"/>
      <c r="P182" s="838"/>
      <c r="Q182" s="838"/>
      <c r="R182" s="838"/>
      <c r="S182" s="838"/>
      <c r="T182" s="838"/>
      <c r="U182" s="59"/>
      <c r="V182" s="59"/>
      <c r="W182" s="496"/>
      <c r="X182" s="496"/>
      <c r="Y182" s="496"/>
      <c r="Z182" s="496"/>
      <c r="AA182" s="512"/>
      <c r="AD182" s="555"/>
      <c r="AE182" s="512"/>
      <c r="AH182" s="555"/>
      <c r="AN182" s="555"/>
      <c r="AP182" s="555"/>
      <c r="AR182" s="555"/>
      <c r="AT182" s="555"/>
      <c r="AV182" s="555"/>
      <c r="AX182" s="555"/>
      <c r="AZ182" s="555"/>
      <c r="BB182" s="555"/>
      <c r="BD182" s="555"/>
      <c r="BF182" s="555"/>
      <c r="BH182" s="555"/>
      <c r="BJ182" s="555"/>
      <c r="BL182" s="555"/>
      <c r="BN182" s="555"/>
      <c r="BP182" s="555"/>
      <c r="BQ182" s="838"/>
      <c r="BR182" s="838"/>
      <c r="BS182" s="838"/>
      <c r="BT182" s="838"/>
      <c r="BU182" s="838"/>
      <c r="BV182" s="838"/>
      <c r="BW182" s="838"/>
      <c r="BX182" s="838"/>
      <c r="BY182" s="838"/>
      <c r="BZ182" s="838"/>
      <c r="CA182" s="838"/>
      <c r="CB182" s="1154"/>
      <c r="CC182" s="838"/>
      <c r="CD182" s="838"/>
      <c r="CE182" s="838"/>
      <c r="CF182" s="838"/>
      <c r="CG182" s="838"/>
      <c r="CH182" s="838"/>
      <c r="CI182" s="838"/>
      <c r="CJ182" s="838"/>
      <c r="CK182" s="838"/>
      <c r="CL182" s="838"/>
      <c r="CM182" s="838"/>
      <c r="CN182" s="838"/>
      <c r="CO182" s="838"/>
      <c r="CP182" s="838"/>
      <c r="CQ182" s="838"/>
      <c r="CR182" s="838"/>
      <c r="CS182" s="838"/>
      <c r="CT182" s="838"/>
      <c r="CU182" s="838"/>
      <c r="CV182" s="838"/>
      <c r="CW182" s="838"/>
      <c r="CX182" s="838"/>
      <c r="CY182" s="838"/>
      <c r="CZ182" s="838"/>
      <c r="DA182" s="838"/>
      <c r="DB182" s="838"/>
      <c r="DC182" s="838"/>
      <c r="DD182" s="838"/>
      <c r="DE182" s="838"/>
      <c r="DF182" s="838"/>
      <c r="DG182" s="838"/>
      <c r="DH182" s="838"/>
      <c r="DI182" s="838"/>
      <c r="DJ182" s="838"/>
      <c r="DK182" s="838"/>
      <c r="DL182" s="838"/>
      <c r="DM182" s="838"/>
      <c r="DN182" s="838"/>
      <c r="DO182" s="838"/>
      <c r="DP182" s="838"/>
      <c r="DQ182" s="838"/>
      <c r="DR182" s="838"/>
      <c r="DS182" s="838"/>
      <c r="DT182" s="838"/>
      <c r="DU182" s="838"/>
      <c r="DV182" s="838"/>
      <c r="DW182" s="838"/>
      <c r="DX182" s="838"/>
      <c r="DY182" s="838"/>
      <c r="DZ182" s="838"/>
      <c r="EA182" s="838"/>
      <c r="EB182" s="838"/>
      <c r="EC182" s="838"/>
      <c r="ED182" s="838"/>
      <c r="EE182" s="838"/>
      <c r="EF182" s="838"/>
      <c r="EG182" s="838"/>
      <c r="EH182" s="838"/>
      <c r="EI182" s="838"/>
      <c r="EJ182" s="838"/>
      <c r="EK182" s="838"/>
      <c r="EL182" s="838"/>
      <c r="EM182" s="838"/>
      <c r="EN182" s="838"/>
      <c r="EO182" s="838"/>
      <c r="EP182" s="838"/>
      <c r="EQ182" s="838"/>
      <c r="ER182" s="838"/>
      <c r="ES182" s="838"/>
      <c r="ET182" s="838"/>
      <c r="EU182" s="838"/>
      <c r="EV182" s="838"/>
      <c r="EW182" s="838"/>
      <c r="EX182" s="838"/>
      <c r="EY182" s="838"/>
      <c r="EZ182" s="838"/>
      <c r="FA182" s="838"/>
      <c r="FB182" s="838"/>
      <c r="FC182" s="838"/>
      <c r="FD182" s="838"/>
      <c r="FE182" s="838"/>
      <c r="FF182" s="838"/>
      <c r="FG182" s="838"/>
      <c r="FH182" s="838"/>
      <c r="FI182" s="838"/>
      <c r="FJ182" s="838"/>
      <c r="FK182" s="838"/>
      <c r="FL182" s="838"/>
      <c r="FM182" s="838"/>
      <c r="FN182" s="838"/>
      <c r="FO182" s="838"/>
      <c r="FP182" s="838"/>
      <c r="FQ182" s="838"/>
      <c r="FR182" s="838"/>
      <c r="FS182" s="838"/>
      <c r="FT182" s="838"/>
      <c r="FU182" s="838"/>
      <c r="FV182" s="838"/>
      <c r="FW182" s="838"/>
      <c r="FX182" s="660" t="s">
        <v>505</v>
      </c>
      <c r="FY182" s="661">
        <v>132</v>
      </c>
      <c r="FZ182" s="661">
        <v>32434918</v>
      </c>
      <c r="GA182" s="661">
        <v>55</v>
      </c>
      <c r="GB182" s="661" t="s">
        <v>798</v>
      </c>
      <c r="GC182" s="661">
        <v>20</v>
      </c>
      <c r="GD182" s="661">
        <v>1972</v>
      </c>
      <c r="GE182" s="661">
        <v>1</v>
      </c>
      <c r="GF182" s="661" t="s">
        <v>780</v>
      </c>
      <c r="GG182" s="661">
        <v>1</v>
      </c>
      <c r="GH182" s="661">
        <v>1</v>
      </c>
      <c r="GI182" s="661" t="s">
        <v>780</v>
      </c>
      <c r="GJ182" s="661">
        <v>1</v>
      </c>
      <c r="GK182" s="661" t="s">
        <v>781</v>
      </c>
      <c r="GL182" s="661" t="s">
        <v>782</v>
      </c>
      <c r="GM182" s="661">
        <v>66</v>
      </c>
      <c r="GN182" s="661" t="s">
        <v>783</v>
      </c>
      <c r="GO182" s="661">
        <v>0</v>
      </c>
      <c r="GP182" s="661">
        <v>0</v>
      </c>
      <c r="GQ182" s="661">
        <v>4</v>
      </c>
      <c r="GR182" s="661">
        <v>2</v>
      </c>
      <c r="GS182" s="661">
        <v>2</v>
      </c>
      <c r="GT182" s="661" t="s">
        <v>783</v>
      </c>
      <c r="GU182" s="661" t="s">
        <v>783</v>
      </c>
      <c r="GV182" s="661" t="s">
        <v>783</v>
      </c>
      <c r="GW182" s="661" t="s">
        <v>783</v>
      </c>
      <c r="GX182" s="661" t="s">
        <v>783</v>
      </c>
      <c r="GY182" s="661">
        <v>1649</v>
      </c>
      <c r="GZ182" s="661">
        <v>0.41</v>
      </c>
      <c r="HA182" s="661">
        <v>5</v>
      </c>
      <c r="HB182" s="661" t="s">
        <v>783</v>
      </c>
      <c r="HC182" s="661" t="s">
        <v>782</v>
      </c>
      <c r="HD182" s="661">
        <v>15</v>
      </c>
      <c r="HE182" s="661" t="s">
        <v>783</v>
      </c>
      <c r="HF182" s="661">
        <v>0</v>
      </c>
      <c r="HG182" s="661" t="s">
        <v>783</v>
      </c>
      <c r="HH182" s="661">
        <v>0</v>
      </c>
      <c r="HI182" s="661">
        <v>1</v>
      </c>
      <c r="HJ182" s="661">
        <v>45</v>
      </c>
      <c r="HK182" s="661" t="s">
        <v>784</v>
      </c>
      <c r="HL182" s="661" t="s">
        <v>785</v>
      </c>
      <c r="HM182" s="661" t="s">
        <v>783</v>
      </c>
      <c r="HN182" s="661" t="s">
        <v>783</v>
      </c>
      <c r="HO182" s="661" t="s">
        <v>783</v>
      </c>
      <c r="HP182" s="661" t="s">
        <v>783</v>
      </c>
      <c r="HQ182" s="661" t="s">
        <v>783</v>
      </c>
      <c r="HR182" s="661">
        <v>3980151</v>
      </c>
      <c r="HS182" s="661" t="s">
        <v>783</v>
      </c>
      <c r="HT182" s="661" t="s">
        <v>786</v>
      </c>
      <c r="HU182" s="661" t="s">
        <v>787</v>
      </c>
      <c r="HV182" s="661">
        <v>4</v>
      </c>
      <c r="HW182" s="661">
        <v>2016</v>
      </c>
      <c r="HX182" s="661">
        <v>63</v>
      </c>
      <c r="HY182" s="661">
        <v>0</v>
      </c>
      <c r="HZ182" s="661">
        <v>2165</v>
      </c>
      <c r="IA182" s="662">
        <v>42227.682129629633</v>
      </c>
      <c r="IB182" s="661" t="s">
        <v>788</v>
      </c>
      <c r="IC182" s="661">
        <v>3975673</v>
      </c>
      <c r="ID182" s="661">
        <v>2014</v>
      </c>
      <c r="IE182" s="661">
        <v>1712</v>
      </c>
      <c r="IF182" s="661" t="s">
        <v>783</v>
      </c>
      <c r="IG182" s="661" t="s">
        <v>783</v>
      </c>
      <c r="IH182" s="661" t="s">
        <v>783</v>
      </c>
      <c r="II182" s="661" t="s">
        <v>783</v>
      </c>
      <c r="IJ182" s="661" t="s">
        <v>783</v>
      </c>
      <c r="IK182" s="661" t="s">
        <v>783</v>
      </c>
      <c r="IL182" s="661" t="s">
        <v>783</v>
      </c>
      <c r="IM182" s="661" t="s">
        <v>783</v>
      </c>
      <c r="IN182" s="661" t="s">
        <v>783</v>
      </c>
      <c r="IO182" s="661">
        <v>1649</v>
      </c>
      <c r="IP182" s="662">
        <v>37477.354571759257</v>
      </c>
      <c r="IQ182" s="661">
        <v>2</v>
      </c>
      <c r="IR182" s="661" t="s">
        <v>793</v>
      </c>
      <c r="IS182" s="661">
        <v>2</v>
      </c>
      <c r="IT182" s="663">
        <v>41275</v>
      </c>
      <c r="IU182" s="661" t="s">
        <v>783</v>
      </c>
      <c r="IV182" s="661" t="s">
        <v>783</v>
      </c>
      <c r="IW182" s="661" t="s">
        <v>783</v>
      </c>
      <c r="IX182" s="661" t="s">
        <v>781</v>
      </c>
      <c r="IY182" s="661">
        <v>45</v>
      </c>
      <c r="IZ182" s="661" t="s">
        <v>789</v>
      </c>
      <c r="JA182" s="661" t="s">
        <v>783</v>
      </c>
      <c r="JB182" s="661" t="s">
        <v>783</v>
      </c>
      <c r="JC182" s="661" t="s">
        <v>783</v>
      </c>
      <c r="JD182" s="661">
        <v>329480</v>
      </c>
      <c r="JE182" s="661" t="s">
        <v>783</v>
      </c>
      <c r="JF182" s="661" t="s">
        <v>783</v>
      </c>
      <c r="JG182" s="661" t="s">
        <v>802</v>
      </c>
      <c r="JH182" s="661">
        <v>55</v>
      </c>
      <c r="JI182" s="661" t="s">
        <v>783</v>
      </c>
      <c r="JJ182" s="661" t="s">
        <v>783</v>
      </c>
      <c r="JK182" s="661" t="s">
        <v>783</v>
      </c>
      <c r="JL182" s="661" t="s">
        <v>790</v>
      </c>
      <c r="JM182" s="661">
        <v>4</v>
      </c>
      <c r="JN182" s="661">
        <v>3</v>
      </c>
      <c r="JO182" s="661" t="s">
        <v>783</v>
      </c>
      <c r="JP182" s="661">
        <v>10711928</v>
      </c>
      <c r="JQ182" s="661">
        <v>2011</v>
      </c>
      <c r="JR182" s="661">
        <v>3</v>
      </c>
      <c r="JS182" s="661" t="s">
        <v>783</v>
      </c>
      <c r="JT182" s="661" t="s">
        <v>783</v>
      </c>
      <c r="JU182" s="661" t="s">
        <v>961</v>
      </c>
      <c r="JV182" s="664">
        <v>2139.0225719999999</v>
      </c>
      <c r="JW182">
        <f>SUM(JV181:JV182)</f>
        <v>2921.9738199999997</v>
      </c>
      <c r="JX182" s="225">
        <v>0.55340413257575749</v>
      </c>
      <c r="JY182" s="838"/>
      <c r="JZ182" s="838"/>
      <c r="KA182" s="838"/>
      <c r="KB182" s="838"/>
    </row>
    <row r="183" spans="3:288" s="836" customFormat="1" ht="15" thickBot="1">
      <c r="C183" s="838"/>
      <c r="D183" s="838"/>
      <c r="E183" s="838"/>
      <c r="M183" s="838"/>
      <c r="N183" s="838"/>
      <c r="O183" s="838"/>
      <c r="P183" s="838"/>
      <c r="Q183" s="838"/>
      <c r="R183" s="838"/>
      <c r="S183" s="838"/>
      <c r="T183" s="838"/>
      <c r="U183" s="59"/>
      <c r="V183" s="59"/>
      <c r="W183" s="496"/>
      <c r="X183" s="496"/>
      <c r="Y183" s="496"/>
      <c r="Z183" s="496"/>
      <c r="AA183" s="512"/>
      <c r="AD183" s="555"/>
      <c r="AE183" s="512"/>
      <c r="AH183" s="555"/>
      <c r="AN183" s="555"/>
      <c r="AP183" s="555"/>
      <c r="AR183" s="555"/>
      <c r="AT183" s="555"/>
      <c r="AV183" s="555"/>
      <c r="AX183" s="555"/>
      <c r="AZ183" s="555"/>
      <c r="BB183" s="555"/>
      <c r="BD183" s="555"/>
      <c r="BF183" s="555"/>
      <c r="BH183" s="555"/>
      <c r="BJ183" s="555"/>
      <c r="BL183" s="555"/>
      <c r="BN183" s="555"/>
      <c r="BP183" s="555"/>
      <c r="BQ183" s="838"/>
      <c r="BR183" s="838"/>
      <c r="BS183" s="838"/>
      <c r="BT183" s="838"/>
      <c r="BU183" s="838"/>
      <c r="BV183" s="838"/>
      <c r="BW183" s="838"/>
      <c r="BX183" s="838"/>
      <c r="BY183" s="838"/>
      <c r="BZ183" s="838"/>
      <c r="CA183" s="838"/>
      <c r="CB183" s="1154"/>
      <c r="CC183" s="838"/>
      <c r="CD183" s="838"/>
      <c r="CE183" s="838"/>
      <c r="CF183" s="838"/>
      <c r="CG183" s="838"/>
      <c r="CH183" s="838"/>
      <c r="CI183" s="838"/>
      <c r="CJ183" s="838"/>
      <c r="CK183" s="838"/>
      <c r="CL183" s="838"/>
      <c r="CM183" s="838"/>
      <c r="CN183" s="838"/>
      <c r="CO183" s="838"/>
      <c r="CP183" s="838"/>
      <c r="CQ183" s="838"/>
      <c r="CR183" s="838"/>
      <c r="CS183" s="838"/>
      <c r="CT183" s="838"/>
      <c r="CU183" s="838"/>
      <c r="CV183" s="838"/>
      <c r="CW183" s="838"/>
      <c r="CX183" s="838"/>
      <c r="CY183" s="838"/>
      <c r="CZ183" s="838"/>
      <c r="DA183" s="838"/>
      <c r="DB183" s="838"/>
      <c r="DC183" s="838"/>
      <c r="DD183" s="838"/>
      <c r="DE183" s="838"/>
      <c r="DF183" s="838"/>
      <c r="DG183" s="838"/>
      <c r="DH183" s="838"/>
      <c r="DI183" s="838"/>
      <c r="DJ183" s="838"/>
      <c r="DK183" s="838"/>
      <c r="DL183" s="838"/>
      <c r="DM183" s="838"/>
      <c r="DN183" s="838"/>
      <c r="DO183" s="838"/>
      <c r="DP183" s="838"/>
      <c r="DQ183" s="838"/>
      <c r="DR183" s="838"/>
      <c r="DS183" s="838"/>
      <c r="DT183" s="838"/>
      <c r="DU183" s="838"/>
      <c r="DV183" s="838"/>
      <c r="DW183" s="838"/>
      <c r="DX183" s="838"/>
      <c r="DY183" s="838"/>
      <c r="DZ183" s="838"/>
      <c r="EA183" s="838"/>
      <c r="EB183" s="838"/>
      <c r="EC183" s="838"/>
      <c r="ED183" s="838"/>
      <c r="EE183" s="838"/>
      <c r="EF183" s="838"/>
      <c r="EG183" s="838"/>
      <c r="EH183" s="838"/>
      <c r="EI183" s="838"/>
      <c r="EJ183" s="838"/>
      <c r="EK183" s="838"/>
      <c r="EL183" s="838"/>
      <c r="EM183" s="838"/>
      <c r="EN183" s="838"/>
      <c r="EO183" s="838"/>
      <c r="EP183" s="838"/>
      <c r="EQ183" s="838"/>
      <c r="ER183" s="838"/>
      <c r="ES183" s="838"/>
      <c r="ET183" s="838"/>
      <c r="EU183" s="838"/>
      <c r="EV183" s="838"/>
      <c r="EW183" s="838"/>
      <c r="EX183" s="838"/>
      <c r="EY183" s="838"/>
      <c r="EZ183" s="838"/>
      <c r="FA183" s="838"/>
      <c r="FB183" s="838"/>
      <c r="FC183" s="838"/>
      <c r="FD183" s="838"/>
      <c r="FE183" s="838"/>
      <c r="FF183" s="838"/>
      <c r="FG183" s="838"/>
      <c r="FH183" s="838"/>
      <c r="FI183" s="838"/>
      <c r="FJ183" s="838"/>
      <c r="FK183" s="838"/>
      <c r="FL183" s="838"/>
      <c r="FM183" s="838"/>
      <c r="FN183" s="838"/>
      <c r="FO183" s="838"/>
      <c r="FP183" s="838"/>
      <c r="FQ183" s="838"/>
      <c r="FR183" s="838"/>
      <c r="FS183" s="838"/>
      <c r="FT183" s="838"/>
      <c r="FU183" s="838"/>
      <c r="FV183" s="838"/>
      <c r="FW183" s="838"/>
      <c r="FX183" s="650" t="s">
        <v>505</v>
      </c>
      <c r="FY183" s="651"/>
      <c r="FZ183" s="651"/>
      <c r="GA183" s="651"/>
      <c r="GB183" s="651"/>
      <c r="GC183" s="651"/>
      <c r="GD183" s="651"/>
      <c r="GE183" s="651"/>
      <c r="GF183" s="651"/>
      <c r="GG183" s="651"/>
      <c r="GH183" s="651"/>
      <c r="GI183" s="651"/>
      <c r="GJ183" s="651"/>
      <c r="GK183" s="651"/>
      <c r="GL183" s="651"/>
      <c r="GM183" s="651"/>
      <c r="GN183" s="651"/>
      <c r="GO183" s="651"/>
      <c r="GP183" s="651"/>
      <c r="GQ183" s="651"/>
      <c r="GR183" s="651"/>
      <c r="GS183" s="651"/>
      <c r="GT183" s="651"/>
      <c r="GU183" s="651"/>
      <c r="GV183" s="651"/>
      <c r="GW183" s="651"/>
      <c r="GX183" s="651"/>
      <c r="GY183" s="651"/>
      <c r="GZ183" s="651"/>
      <c r="HA183" s="651"/>
      <c r="HB183" s="651"/>
      <c r="HC183" s="651"/>
      <c r="HD183" s="651"/>
      <c r="HE183" s="651"/>
      <c r="HF183" s="651"/>
      <c r="HG183" s="651"/>
      <c r="HH183" s="651"/>
      <c r="HI183" s="651"/>
      <c r="HJ183" s="651"/>
      <c r="HK183" s="651"/>
      <c r="HL183" s="651"/>
      <c r="HM183" s="651"/>
      <c r="HN183" s="651"/>
      <c r="HO183" s="651"/>
      <c r="HP183" s="651"/>
      <c r="HQ183" s="651"/>
      <c r="HR183" s="651"/>
      <c r="HS183" s="651"/>
      <c r="HT183" s="651"/>
      <c r="HU183" s="651"/>
      <c r="HV183" s="651"/>
      <c r="HW183" s="651"/>
      <c r="HX183" s="651"/>
      <c r="HY183" s="651"/>
      <c r="HZ183" s="651"/>
      <c r="IA183" s="652"/>
      <c r="IB183" s="651"/>
      <c r="IC183" s="651"/>
      <c r="ID183" s="651"/>
      <c r="IE183" s="651"/>
      <c r="IF183" s="651"/>
      <c r="IG183" s="651"/>
      <c r="IH183" s="651"/>
      <c r="II183" s="651"/>
      <c r="IJ183" s="651"/>
      <c r="IK183" s="651"/>
      <c r="IL183" s="651"/>
      <c r="IM183" s="651"/>
      <c r="IN183" s="651"/>
      <c r="IO183" s="651"/>
      <c r="IP183" s="652"/>
      <c r="IQ183" s="651"/>
      <c r="IR183" s="651"/>
      <c r="IS183" s="651"/>
      <c r="IT183" s="653"/>
      <c r="IU183" s="651"/>
      <c r="IV183" s="651"/>
      <c r="IW183" s="651"/>
      <c r="IX183" s="651"/>
      <c r="IY183" s="651"/>
      <c r="IZ183" s="651"/>
      <c r="JA183" s="651"/>
      <c r="JB183" s="651"/>
      <c r="JC183" s="651"/>
      <c r="JD183" s="651"/>
      <c r="JE183" s="651"/>
      <c r="JF183" s="651"/>
      <c r="JG183" s="651"/>
      <c r="JH183" s="651"/>
      <c r="JI183" s="651"/>
      <c r="JJ183" s="651"/>
      <c r="JK183" s="651"/>
      <c r="JL183" s="651"/>
      <c r="JM183" s="651"/>
      <c r="JN183" s="651"/>
      <c r="JO183" s="651"/>
      <c r="JP183" s="651"/>
      <c r="JQ183" s="651"/>
      <c r="JR183" s="651"/>
      <c r="JS183" s="651"/>
      <c r="JT183" s="651"/>
      <c r="JU183" s="651"/>
      <c r="JV183" s="654"/>
      <c r="JW183"/>
      <c r="JX183" s="225"/>
      <c r="JY183" s="838"/>
      <c r="JZ183" s="838"/>
      <c r="KA183" s="838"/>
      <c r="KB183" s="838"/>
    </row>
    <row r="184" spans="3:288" s="836" customFormat="1">
      <c r="C184" s="838"/>
      <c r="D184" s="838"/>
      <c r="E184" s="838"/>
      <c r="M184" s="838"/>
      <c r="N184" s="838"/>
      <c r="O184" s="838"/>
      <c r="P184" s="838"/>
      <c r="Q184" s="838"/>
      <c r="R184" s="838"/>
      <c r="S184" s="838"/>
      <c r="T184" s="838"/>
      <c r="U184" s="59"/>
      <c r="V184" s="59"/>
      <c r="W184" s="496"/>
      <c r="X184" s="496"/>
      <c r="Y184" s="496"/>
      <c r="Z184" s="496"/>
      <c r="AA184" s="512"/>
      <c r="AD184" s="555"/>
      <c r="AE184" s="512"/>
      <c r="AH184" s="555"/>
      <c r="AN184" s="555"/>
      <c r="AP184" s="555"/>
      <c r="AR184" s="555"/>
      <c r="AT184" s="555"/>
      <c r="AV184" s="555"/>
      <c r="AX184" s="555"/>
      <c r="AZ184" s="555"/>
      <c r="BB184" s="555"/>
      <c r="BD184" s="555"/>
      <c r="BF184" s="555"/>
      <c r="BH184" s="555"/>
      <c r="BJ184" s="555"/>
      <c r="BL184" s="555"/>
      <c r="BN184" s="555"/>
      <c r="BP184" s="555"/>
      <c r="BQ184" s="838"/>
      <c r="BR184" s="838"/>
      <c r="BS184" s="838"/>
      <c r="BT184" s="838"/>
      <c r="BU184" s="838"/>
      <c r="BV184" s="838"/>
      <c r="BW184" s="838"/>
      <c r="BX184" s="838"/>
      <c r="BY184" s="838"/>
      <c r="BZ184" s="838"/>
      <c r="CA184" s="838"/>
      <c r="CB184" s="1154"/>
      <c r="CC184" s="838"/>
      <c r="CD184" s="838"/>
      <c r="CE184" s="838"/>
      <c r="CF184" s="838"/>
      <c r="CG184" s="838"/>
      <c r="CH184" s="838"/>
      <c r="CI184" s="838"/>
      <c r="CJ184" s="838"/>
      <c r="CK184" s="838"/>
      <c r="CL184" s="838"/>
      <c r="CM184" s="838"/>
      <c r="CN184" s="838"/>
      <c r="CO184" s="838"/>
      <c r="CP184" s="838"/>
      <c r="CQ184" s="838"/>
      <c r="CR184" s="838"/>
      <c r="CS184" s="838"/>
      <c r="CT184" s="838"/>
      <c r="CU184" s="838"/>
      <c r="CV184" s="838"/>
      <c r="CW184" s="838"/>
      <c r="CX184" s="838"/>
      <c r="CY184" s="838"/>
      <c r="CZ184" s="838"/>
      <c r="DA184" s="838"/>
      <c r="DB184" s="838"/>
      <c r="DC184" s="838"/>
      <c r="DD184" s="838"/>
      <c r="DE184" s="838"/>
      <c r="DF184" s="838"/>
      <c r="DG184" s="838"/>
      <c r="DH184" s="838"/>
      <c r="DI184" s="838"/>
      <c r="DJ184" s="838"/>
      <c r="DK184" s="838"/>
      <c r="DL184" s="838"/>
      <c r="DM184" s="838"/>
      <c r="DN184" s="838"/>
      <c r="DO184" s="838"/>
      <c r="DP184" s="838"/>
      <c r="DQ184" s="838"/>
      <c r="DR184" s="838"/>
      <c r="DS184" s="838"/>
      <c r="DT184" s="838"/>
      <c r="DU184" s="838"/>
      <c r="DV184" s="838"/>
      <c r="DW184" s="838"/>
      <c r="DX184" s="838"/>
      <c r="DY184" s="838"/>
      <c r="DZ184" s="838"/>
      <c r="EA184" s="838"/>
      <c r="EB184" s="838"/>
      <c r="EC184" s="838"/>
      <c r="ED184" s="838"/>
      <c r="EE184" s="838"/>
      <c r="EF184" s="838"/>
      <c r="EG184" s="838"/>
      <c r="EH184" s="838"/>
      <c r="EI184" s="838"/>
      <c r="EJ184" s="838"/>
      <c r="EK184" s="838"/>
      <c r="EL184" s="838"/>
      <c r="EM184" s="838"/>
      <c r="EN184" s="838"/>
      <c r="EO184" s="838"/>
      <c r="EP184" s="838"/>
      <c r="EQ184" s="838"/>
      <c r="ER184" s="838"/>
      <c r="ES184" s="838"/>
      <c r="ET184" s="838"/>
      <c r="EU184" s="838"/>
      <c r="EV184" s="838"/>
      <c r="EW184" s="838"/>
      <c r="EX184" s="838"/>
      <c r="EY184" s="838"/>
      <c r="EZ184" s="838"/>
      <c r="FA184" s="838"/>
      <c r="FB184" s="838"/>
      <c r="FC184" s="838"/>
      <c r="FD184" s="838"/>
      <c r="FE184" s="838"/>
      <c r="FF184" s="838"/>
      <c r="FG184" s="838"/>
      <c r="FH184" s="838"/>
      <c r="FI184" s="838"/>
      <c r="FJ184" s="838"/>
      <c r="FK184" s="838"/>
      <c r="FL184" s="838"/>
      <c r="FM184" s="838"/>
      <c r="FN184" s="838"/>
      <c r="FO184" s="838"/>
      <c r="FP184" s="838"/>
      <c r="FQ184" s="838"/>
      <c r="FR184" s="838"/>
      <c r="FS184" s="838"/>
      <c r="FT184" s="838"/>
      <c r="FU184" s="838"/>
      <c r="FV184" s="838"/>
      <c r="FW184" s="838"/>
      <c r="FX184" s="675" t="s">
        <v>306</v>
      </c>
      <c r="FY184" s="676">
        <v>176</v>
      </c>
      <c r="FZ184" s="676">
        <v>30289636</v>
      </c>
      <c r="GA184" s="676">
        <v>55</v>
      </c>
      <c r="GB184" s="676" t="s">
        <v>798</v>
      </c>
      <c r="GC184" s="676">
        <v>20</v>
      </c>
      <c r="GD184" s="676">
        <v>2004</v>
      </c>
      <c r="GE184" s="676">
        <v>2</v>
      </c>
      <c r="GF184" s="676" t="s">
        <v>148</v>
      </c>
      <c r="GG184" s="676">
        <v>2</v>
      </c>
      <c r="GH184" s="676">
        <v>2</v>
      </c>
      <c r="GI184" s="676" t="s">
        <v>148</v>
      </c>
      <c r="GJ184" s="676">
        <v>2</v>
      </c>
      <c r="GK184" s="676" t="s">
        <v>781</v>
      </c>
      <c r="GL184" s="676" t="s">
        <v>782</v>
      </c>
      <c r="GM184" s="676">
        <v>50</v>
      </c>
      <c r="GN184" s="676" t="s">
        <v>783</v>
      </c>
      <c r="GO184" s="676">
        <v>0</v>
      </c>
      <c r="GP184" s="676">
        <v>0</v>
      </c>
      <c r="GQ184" s="676">
        <v>4</v>
      </c>
      <c r="GR184" s="676">
        <v>2</v>
      </c>
      <c r="GS184" s="676">
        <v>6</v>
      </c>
      <c r="GT184" s="676" t="s">
        <v>783</v>
      </c>
      <c r="GU184" s="676" t="s">
        <v>783</v>
      </c>
      <c r="GV184" s="676" t="s">
        <v>783</v>
      </c>
      <c r="GW184" s="676" t="s">
        <v>783</v>
      </c>
      <c r="GX184" s="676" t="s">
        <v>783</v>
      </c>
      <c r="GY184" s="676">
        <v>1649</v>
      </c>
      <c r="GZ184" s="676">
        <v>0.08</v>
      </c>
      <c r="HA184" s="676">
        <v>5</v>
      </c>
      <c r="HB184" s="676" t="s">
        <v>783</v>
      </c>
      <c r="HC184" s="676" t="s">
        <v>782</v>
      </c>
      <c r="HD184" s="676">
        <v>15</v>
      </c>
      <c r="HE184" s="676" t="s">
        <v>783</v>
      </c>
      <c r="HF184" s="676">
        <v>0</v>
      </c>
      <c r="HG184" s="676" t="s">
        <v>783</v>
      </c>
      <c r="HH184" s="676">
        <v>0</v>
      </c>
      <c r="HI184" s="676">
        <v>1</v>
      </c>
      <c r="HJ184" s="676">
        <v>45</v>
      </c>
      <c r="HK184" s="676" t="s">
        <v>784</v>
      </c>
      <c r="HL184" s="676" t="s">
        <v>785</v>
      </c>
      <c r="HM184" s="676" t="s">
        <v>783</v>
      </c>
      <c r="HN184" s="676" t="s">
        <v>783</v>
      </c>
      <c r="HO184" s="676" t="s">
        <v>783</v>
      </c>
      <c r="HP184" s="676" t="s">
        <v>783</v>
      </c>
      <c r="HQ184" s="676" t="s">
        <v>783</v>
      </c>
      <c r="HR184" s="676">
        <v>3978934</v>
      </c>
      <c r="HS184" s="676" t="s">
        <v>783</v>
      </c>
      <c r="HT184" s="676" t="s">
        <v>786</v>
      </c>
      <c r="HU184" s="676" t="s">
        <v>787</v>
      </c>
      <c r="HV184" s="676">
        <v>4</v>
      </c>
      <c r="HW184" s="676">
        <v>2014</v>
      </c>
      <c r="HX184" s="676">
        <v>63</v>
      </c>
      <c r="HY184" s="676">
        <v>0</v>
      </c>
      <c r="HZ184" s="676">
        <v>422</v>
      </c>
      <c r="IA184" s="677">
        <v>41697.500081018516</v>
      </c>
      <c r="IB184" s="676" t="s">
        <v>788</v>
      </c>
      <c r="IC184" s="676">
        <v>3974456</v>
      </c>
      <c r="ID184" s="676">
        <v>2014</v>
      </c>
      <c r="IE184" s="676">
        <v>1712</v>
      </c>
      <c r="IF184" s="676" t="s">
        <v>783</v>
      </c>
      <c r="IG184" s="676" t="s">
        <v>783</v>
      </c>
      <c r="IH184" s="676" t="s">
        <v>783</v>
      </c>
      <c r="II184" s="676" t="s">
        <v>783</v>
      </c>
      <c r="IJ184" s="676" t="s">
        <v>783</v>
      </c>
      <c r="IK184" s="676" t="s">
        <v>783</v>
      </c>
      <c r="IL184" s="676" t="s">
        <v>783</v>
      </c>
      <c r="IM184" s="676" t="s">
        <v>783</v>
      </c>
      <c r="IN184" s="676" t="s">
        <v>783</v>
      </c>
      <c r="IO184" s="676">
        <v>1649</v>
      </c>
      <c r="IP184" s="677">
        <v>37477.354571759257</v>
      </c>
      <c r="IQ184" s="676">
        <v>2</v>
      </c>
      <c r="IR184" s="676" t="s">
        <v>793</v>
      </c>
      <c r="IS184" s="676">
        <v>6</v>
      </c>
      <c r="IT184" s="683">
        <v>41275</v>
      </c>
      <c r="IU184" s="676" t="s">
        <v>783</v>
      </c>
      <c r="IV184" s="676" t="s">
        <v>783</v>
      </c>
      <c r="IW184" s="676" t="s">
        <v>783</v>
      </c>
      <c r="IX184" s="676" t="s">
        <v>781</v>
      </c>
      <c r="IY184" s="676">
        <v>45</v>
      </c>
      <c r="IZ184" s="676" t="s">
        <v>789</v>
      </c>
      <c r="JA184" s="676" t="s">
        <v>783</v>
      </c>
      <c r="JB184" s="676" t="s">
        <v>783</v>
      </c>
      <c r="JC184" s="676" t="s">
        <v>783</v>
      </c>
      <c r="JD184" s="676">
        <v>329481</v>
      </c>
      <c r="JE184" s="676" t="s">
        <v>783</v>
      </c>
      <c r="JF184" s="676" t="s">
        <v>783</v>
      </c>
      <c r="JG184" s="676" t="s">
        <v>799</v>
      </c>
      <c r="JH184" s="676">
        <v>55</v>
      </c>
      <c r="JI184" s="676" t="s">
        <v>783</v>
      </c>
      <c r="JJ184" s="676" t="s">
        <v>783</v>
      </c>
      <c r="JK184" s="676" t="s">
        <v>783</v>
      </c>
      <c r="JL184" s="676" t="s">
        <v>790</v>
      </c>
      <c r="JM184" s="676">
        <v>4</v>
      </c>
      <c r="JN184" s="676">
        <v>3</v>
      </c>
      <c r="JO184" s="676" t="s">
        <v>783</v>
      </c>
      <c r="JP184" s="676">
        <v>10711928</v>
      </c>
      <c r="JQ184" s="676">
        <v>2011</v>
      </c>
      <c r="JR184" s="676">
        <v>3</v>
      </c>
      <c r="JS184" s="676" t="s">
        <v>783</v>
      </c>
      <c r="JT184" s="676" t="s">
        <v>783</v>
      </c>
      <c r="JU184" s="676" t="s">
        <v>962</v>
      </c>
      <c r="JV184" s="678">
        <v>427.082289</v>
      </c>
      <c r="JW184"/>
      <c r="JX184" s="225"/>
      <c r="JY184" s="838"/>
      <c r="JZ184" s="838"/>
      <c r="KA184" s="838"/>
      <c r="KB184" s="838"/>
    </row>
    <row r="185" spans="3:288" s="838" customFormat="1">
      <c r="F185" s="836"/>
      <c r="G185" s="836"/>
      <c r="H185" s="836"/>
      <c r="I185" s="836"/>
      <c r="J185" s="836"/>
      <c r="K185" s="836"/>
      <c r="L185" s="836"/>
      <c r="U185" s="59"/>
      <c r="V185" s="59"/>
      <c r="W185" s="496"/>
      <c r="X185" s="496"/>
      <c r="Y185" s="496"/>
      <c r="Z185" s="496"/>
      <c r="AA185" s="512"/>
      <c r="AB185" s="836"/>
      <c r="AC185" s="836"/>
      <c r="AD185" s="555"/>
      <c r="AE185" s="512"/>
      <c r="AF185" s="836"/>
      <c r="AG185" s="836"/>
      <c r="AH185" s="555"/>
      <c r="AI185" s="836"/>
      <c r="AJ185" s="836"/>
      <c r="AK185" s="836"/>
      <c r="AL185" s="836"/>
      <c r="AM185" s="836"/>
      <c r="AN185" s="555"/>
      <c r="AO185" s="836"/>
      <c r="AP185" s="555"/>
      <c r="AQ185" s="836"/>
      <c r="AR185" s="555"/>
      <c r="AS185" s="836"/>
      <c r="AT185" s="555"/>
      <c r="AU185" s="836"/>
      <c r="AV185" s="555"/>
      <c r="AW185" s="836"/>
      <c r="AX185" s="555"/>
      <c r="AY185" s="836"/>
      <c r="AZ185" s="555"/>
      <c r="BA185" s="836"/>
      <c r="BB185" s="555"/>
      <c r="BC185" s="836"/>
      <c r="BD185" s="555"/>
      <c r="BE185" s="836"/>
      <c r="BF185" s="555"/>
      <c r="BG185" s="836"/>
      <c r="BH185" s="555"/>
      <c r="BI185" s="836"/>
      <c r="BJ185" s="555"/>
      <c r="BK185" s="836"/>
      <c r="BL185" s="555"/>
      <c r="BM185" s="836"/>
      <c r="BN185" s="555"/>
      <c r="BO185" s="836"/>
      <c r="BP185" s="555"/>
      <c r="CB185" s="1154"/>
      <c r="FX185" s="660" t="s">
        <v>306</v>
      </c>
      <c r="FY185" s="661">
        <v>225</v>
      </c>
      <c r="FZ185" s="661">
        <v>30289639</v>
      </c>
      <c r="GA185" s="661">
        <v>55</v>
      </c>
      <c r="GB185" s="661" t="s">
        <v>798</v>
      </c>
      <c r="GC185" s="661">
        <v>20</v>
      </c>
      <c r="GD185" s="661">
        <v>2004</v>
      </c>
      <c r="GE185" s="661">
        <v>2</v>
      </c>
      <c r="GF185" s="661" t="s">
        <v>148</v>
      </c>
      <c r="GG185" s="661">
        <v>2</v>
      </c>
      <c r="GH185" s="661">
        <v>2</v>
      </c>
      <c r="GI185" s="661" t="s">
        <v>148</v>
      </c>
      <c r="GJ185" s="661">
        <v>2</v>
      </c>
      <c r="GK185" s="661" t="s">
        <v>781</v>
      </c>
      <c r="GL185" s="661" t="s">
        <v>782</v>
      </c>
      <c r="GM185" s="661">
        <v>50</v>
      </c>
      <c r="GN185" s="661" t="s">
        <v>783</v>
      </c>
      <c r="GO185" s="661">
        <v>0</v>
      </c>
      <c r="GP185" s="661">
        <v>0</v>
      </c>
      <c r="GQ185" s="661">
        <v>4</v>
      </c>
      <c r="GR185" s="661">
        <v>2</v>
      </c>
      <c r="GS185" s="661">
        <v>1</v>
      </c>
      <c r="GT185" s="661" t="s">
        <v>783</v>
      </c>
      <c r="GU185" s="661" t="s">
        <v>783</v>
      </c>
      <c r="GV185" s="661" t="s">
        <v>783</v>
      </c>
      <c r="GW185" s="661" t="s">
        <v>783</v>
      </c>
      <c r="GX185" s="661" t="s">
        <v>783</v>
      </c>
      <c r="GY185" s="661">
        <v>1649</v>
      </c>
      <c r="GZ185" s="661">
        <v>0.22</v>
      </c>
      <c r="HA185" s="661">
        <v>5</v>
      </c>
      <c r="HB185" s="661" t="s">
        <v>783</v>
      </c>
      <c r="HC185" s="661" t="s">
        <v>782</v>
      </c>
      <c r="HD185" s="661">
        <v>15</v>
      </c>
      <c r="HE185" s="661" t="s">
        <v>783</v>
      </c>
      <c r="HF185" s="661">
        <v>0</v>
      </c>
      <c r="HG185" s="661" t="s">
        <v>783</v>
      </c>
      <c r="HH185" s="661">
        <v>0</v>
      </c>
      <c r="HI185" s="661">
        <v>1</v>
      </c>
      <c r="HJ185" s="661">
        <v>45</v>
      </c>
      <c r="HK185" s="661" t="s">
        <v>784</v>
      </c>
      <c r="HL185" s="661" t="s">
        <v>785</v>
      </c>
      <c r="HM185" s="661" t="s">
        <v>783</v>
      </c>
      <c r="HN185" s="661" t="s">
        <v>783</v>
      </c>
      <c r="HO185" s="661" t="s">
        <v>783</v>
      </c>
      <c r="HP185" s="661" t="s">
        <v>783</v>
      </c>
      <c r="HQ185" s="661" t="s">
        <v>783</v>
      </c>
      <c r="HR185" s="661">
        <v>3980765</v>
      </c>
      <c r="HS185" s="661" t="s">
        <v>783</v>
      </c>
      <c r="HT185" s="661" t="s">
        <v>786</v>
      </c>
      <c r="HU185" s="661" t="s">
        <v>787</v>
      </c>
      <c r="HV185" s="661">
        <v>4</v>
      </c>
      <c r="HW185" s="661">
        <v>2014</v>
      </c>
      <c r="HX185" s="661">
        <v>63</v>
      </c>
      <c r="HY185" s="661">
        <v>0</v>
      </c>
      <c r="HZ185" s="661">
        <v>1162</v>
      </c>
      <c r="IA185" s="662">
        <v>41697.500081018516</v>
      </c>
      <c r="IB185" s="661" t="s">
        <v>788</v>
      </c>
      <c r="IC185" s="661">
        <v>3976287</v>
      </c>
      <c r="ID185" s="661">
        <v>2014</v>
      </c>
      <c r="IE185" s="661">
        <v>1712</v>
      </c>
      <c r="IF185" s="661" t="s">
        <v>783</v>
      </c>
      <c r="IG185" s="661" t="s">
        <v>783</v>
      </c>
      <c r="IH185" s="661" t="s">
        <v>783</v>
      </c>
      <c r="II185" s="661" t="s">
        <v>783</v>
      </c>
      <c r="IJ185" s="661" t="s">
        <v>783</v>
      </c>
      <c r="IK185" s="661" t="s">
        <v>783</v>
      </c>
      <c r="IL185" s="661" t="s">
        <v>783</v>
      </c>
      <c r="IM185" s="661" t="s">
        <v>783</v>
      </c>
      <c r="IN185" s="661" t="s">
        <v>783</v>
      </c>
      <c r="IO185" s="661">
        <v>1649</v>
      </c>
      <c r="IP185" s="662">
        <v>37477.354571759257</v>
      </c>
      <c r="IQ185" s="661">
        <v>2</v>
      </c>
      <c r="IR185" s="661" t="s">
        <v>793</v>
      </c>
      <c r="IS185" s="661">
        <v>1</v>
      </c>
      <c r="IT185" s="663">
        <v>41275</v>
      </c>
      <c r="IU185" s="661" t="s">
        <v>783</v>
      </c>
      <c r="IV185" s="661" t="s">
        <v>783</v>
      </c>
      <c r="IW185" s="661" t="s">
        <v>783</v>
      </c>
      <c r="IX185" s="661" t="s">
        <v>781</v>
      </c>
      <c r="IY185" s="661">
        <v>45</v>
      </c>
      <c r="IZ185" s="661" t="s">
        <v>789</v>
      </c>
      <c r="JA185" s="661" t="s">
        <v>783</v>
      </c>
      <c r="JB185" s="661" t="s">
        <v>783</v>
      </c>
      <c r="JC185" s="661" t="s">
        <v>783</v>
      </c>
      <c r="JD185" s="661">
        <v>329481</v>
      </c>
      <c r="JE185" s="661" t="s">
        <v>783</v>
      </c>
      <c r="JF185" s="661" t="s">
        <v>783</v>
      </c>
      <c r="JG185" s="661" t="s">
        <v>795</v>
      </c>
      <c r="JH185" s="661">
        <v>55</v>
      </c>
      <c r="JI185" s="661" t="s">
        <v>783</v>
      </c>
      <c r="JJ185" s="661" t="s">
        <v>783</v>
      </c>
      <c r="JK185" s="661" t="s">
        <v>783</v>
      </c>
      <c r="JL185" s="661" t="s">
        <v>790</v>
      </c>
      <c r="JM185" s="661">
        <v>4</v>
      </c>
      <c r="JN185" s="661">
        <v>3</v>
      </c>
      <c r="JO185" s="661" t="s">
        <v>783</v>
      </c>
      <c r="JP185" s="661">
        <v>10711928</v>
      </c>
      <c r="JQ185" s="661">
        <v>2011</v>
      </c>
      <c r="JR185" s="661">
        <v>3</v>
      </c>
      <c r="JS185" s="661" t="s">
        <v>783</v>
      </c>
      <c r="JT185" s="661" t="s">
        <v>783</v>
      </c>
      <c r="JU185" s="661" t="s">
        <v>963</v>
      </c>
      <c r="JV185" s="664">
        <v>1157.7966550000001</v>
      </c>
      <c r="JW185"/>
      <c r="JX185" s="225"/>
    </row>
    <row r="186" spans="3:288" s="838" customFormat="1" ht="15" thickBot="1">
      <c r="F186" s="836"/>
      <c r="G186" s="836"/>
      <c r="H186" s="836"/>
      <c r="I186" s="836"/>
      <c r="J186" s="836"/>
      <c r="K186" s="836"/>
      <c r="L186" s="836"/>
      <c r="U186" s="59"/>
      <c r="V186" s="59"/>
      <c r="W186" s="496"/>
      <c r="X186" s="496"/>
      <c r="Y186" s="496"/>
      <c r="Z186" s="496"/>
      <c r="AA186" s="512"/>
      <c r="AB186" s="836"/>
      <c r="AC186" s="836"/>
      <c r="AD186" s="555"/>
      <c r="AE186" s="512"/>
      <c r="AF186" s="836"/>
      <c r="AG186" s="836"/>
      <c r="AH186" s="555"/>
      <c r="AI186" s="836"/>
      <c r="AJ186" s="836"/>
      <c r="AK186" s="836"/>
      <c r="AL186" s="836"/>
      <c r="AM186" s="836"/>
      <c r="AN186" s="555"/>
      <c r="AO186" s="836"/>
      <c r="AP186" s="555"/>
      <c r="AQ186" s="836"/>
      <c r="AR186" s="555"/>
      <c r="AS186" s="836"/>
      <c r="AT186" s="555"/>
      <c r="AU186" s="836"/>
      <c r="AV186" s="555"/>
      <c r="AW186" s="836"/>
      <c r="AX186" s="555"/>
      <c r="AY186" s="836"/>
      <c r="AZ186" s="555"/>
      <c r="BA186" s="836"/>
      <c r="BB186" s="555"/>
      <c r="BC186" s="836"/>
      <c r="BD186" s="555"/>
      <c r="BE186" s="836"/>
      <c r="BF186" s="555"/>
      <c r="BG186" s="836"/>
      <c r="BH186" s="555"/>
      <c r="BI186" s="836"/>
      <c r="BJ186" s="555"/>
      <c r="BK186" s="836"/>
      <c r="BL186" s="555"/>
      <c r="BM186" s="836"/>
      <c r="BN186" s="555"/>
      <c r="BO186" s="836"/>
      <c r="BP186" s="555"/>
      <c r="CB186" s="1154"/>
      <c r="FX186" s="625" t="s">
        <v>509</v>
      </c>
      <c r="FY186" s="626">
        <v>261</v>
      </c>
      <c r="FZ186" s="626">
        <v>10315341</v>
      </c>
      <c r="GA186" s="626" t="s">
        <v>783</v>
      </c>
      <c r="GB186" s="626"/>
      <c r="GC186" s="626" t="s">
        <v>783</v>
      </c>
      <c r="GD186" s="626" t="s">
        <v>783</v>
      </c>
      <c r="GE186" s="626" t="s">
        <v>783</v>
      </c>
      <c r="GF186" s="626"/>
      <c r="GG186" s="626" t="s">
        <v>783</v>
      </c>
      <c r="GH186" s="626" t="s">
        <v>783</v>
      </c>
      <c r="GI186" s="626"/>
      <c r="GJ186" s="626" t="s">
        <v>783</v>
      </c>
      <c r="GK186" s="626" t="s">
        <v>781</v>
      </c>
      <c r="GL186" s="626" t="s">
        <v>783</v>
      </c>
      <c r="GM186" s="626" t="s">
        <v>783</v>
      </c>
      <c r="GN186" s="626" t="s">
        <v>783</v>
      </c>
      <c r="GO186" s="626" t="s">
        <v>783</v>
      </c>
      <c r="GP186" s="626" t="s">
        <v>783</v>
      </c>
      <c r="GQ186" s="626" t="s">
        <v>783</v>
      </c>
      <c r="GR186" s="626" t="s">
        <v>783</v>
      </c>
      <c r="GS186" s="626" t="s">
        <v>783</v>
      </c>
      <c r="GT186" s="626" t="s">
        <v>783</v>
      </c>
      <c r="GU186" s="626" t="s">
        <v>783</v>
      </c>
      <c r="GV186" s="626" t="s">
        <v>783</v>
      </c>
      <c r="GW186" s="626" t="s">
        <v>783</v>
      </c>
      <c r="GX186" s="626" t="s">
        <v>783</v>
      </c>
      <c r="GY186" s="626">
        <v>1649</v>
      </c>
      <c r="GZ186" s="626">
        <v>0</v>
      </c>
      <c r="HA186" s="626">
        <v>9</v>
      </c>
      <c r="HB186" s="626" t="s">
        <v>783</v>
      </c>
      <c r="HC186" s="626" t="s">
        <v>783</v>
      </c>
      <c r="HD186" s="626" t="s">
        <v>783</v>
      </c>
      <c r="HE186" s="626" t="s">
        <v>783</v>
      </c>
      <c r="HF186" s="626" t="s">
        <v>783</v>
      </c>
      <c r="HG186" s="626" t="s">
        <v>783</v>
      </c>
      <c r="HH186" s="626" t="s">
        <v>783</v>
      </c>
      <c r="HI186" s="626" t="s">
        <v>783</v>
      </c>
      <c r="HJ186" s="626" t="s">
        <v>783</v>
      </c>
      <c r="HK186" s="626" t="s">
        <v>783</v>
      </c>
      <c r="HL186" s="626" t="s">
        <v>783</v>
      </c>
      <c r="HM186" s="626" t="s">
        <v>783</v>
      </c>
      <c r="HN186" s="626" t="s">
        <v>783</v>
      </c>
      <c r="HO186" s="626" t="s">
        <v>783</v>
      </c>
      <c r="HP186" s="626" t="s">
        <v>783</v>
      </c>
      <c r="HQ186" s="626" t="s">
        <v>783</v>
      </c>
      <c r="HR186" s="626">
        <v>3980760</v>
      </c>
      <c r="HS186" s="626" t="s">
        <v>783</v>
      </c>
      <c r="HT186" s="626" t="s">
        <v>786</v>
      </c>
      <c r="HU186" s="626" t="s">
        <v>787</v>
      </c>
      <c r="HV186" s="626">
        <v>4</v>
      </c>
      <c r="HW186" s="626">
        <v>2006</v>
      </c>
      <c r="HX186" s="626">
        <v>63</v>
      </c>
      <c r="HY186" s="626">
        <v>0</v>
      </c>
      <c r="HZ186" s="626">
        <v>739</v>
      </c>
      <c r="IA186" s="627">
        <v>38560.614988425928</v>
      </c>
      <c r="IB186" s="626" t="s">
        <v>788</v>
      </c>
      <c r="IC186" s="626">
        <v>3976282</v>
      </c>
      <c r="ID186" s="626" t="s">
        <v>783</v>
      </c>
      <c r="IE186" s="626">
        <v>1712</v>
      </c>
      <c r="IF186" s="626" t="s">
        <v>783</v>
      </c>
      <c r="IG186" s="626" t="s">
        <v>783</v>
      </c>
      <c r="IH186" s="626" t="s">
        <v>783</v>
      </c>
      <c r="II186" s="626" t="s">
        <v>783</v>
      </c>
      <c r="IJ186" s="626" t="s">
        <v>783</v>
      </c>
      <c r="IK186" s="626" t="s">
        <v>783</v>
      </c>
      <c r="IL186" s="626" t="s">
        <v>783</v>
      </c>
      <c r="IM186" s="626" t="s">
        <v>783</v>
      </c>
      <c r="IN186" s="626" t="s">
        <v>783</v>
      </c>
      <c r="IO186" s="626">
        <v>2108</v>
      </c>
      <c r="IP186" s="627">
        <v>37477.341331018521</v>
      </c>
      <c r="IQ186" s="626" t="s">
        <v>783</v>
      </c>
      <c r="IR186" s="626" t="s">
        <v>783</v>
      </c>
      <c r="IS186" s="626" t="s">
        <v>783</v>
      </c>
      <c r="IT186" s="626" t="s">
        <v>783</v>
      </c>
      <c r="IU186" s="626" t="s">
        <v>783</v>
      </c>
      <c r="IV186" s="626" t="s">
        <v>783</v>
      </c>
      <c r="IW186" s="626" t="s">
        <v>783</v>
      </c>
      <c r="IX186" s="626" t="s">
        <v>781</v>
      </c>
      <c r="IY186" s="626" t="s">
        <v>783</v>
      </c>
      <c r="IZ186" s="626" t="s">
        <v>783</v>
      </c>
      <c r="JA186" s="626" t="s">
        <v>783</v>
      </c>
      <c r="JB186" s="626" t="s">
        <v>783</v>
      </c>
      <c r="JC186" s="626" t="s">
        <v>783</v>
      </c>
      <c r="JD186" s="626">
        <v>329482</v>
      </c>
      <c r="JE186" s="626" t="s">
        <v>783</v>
      </c>
      <c r="JF186" s="626" t="s">
        <v>783</v>
      </c>
      <c r="JG186" s="626" t="s">
        <v>783</v>
      </c>
      <c r="JH186" s="626" t="s">
        <v>783</v>
      </c>
      <c r="JI186" s="626" t="s">
        <v>783</v>
      </c>
      <c r="JJ186" s="626" t="s">
        <v>783</v>
      </c>
      <c r="JK186" s="626" t="s">
        <v>783</v>
      </c>
      <c r="JL186" s="626" t="s">
        <v>783</v>
      </c>
      <c r="JM186" s="626">
        <v>4</v>
      </c>
      <c r="JN186" s="626" t="s">
        <v>783</v>
      </c>
      <c r="JO186" s="626" t="s">
        <v>783</v>
      </c>
      <c r="JP186" s="626" t="s">
        <v>783</v>
      </c>
      <c r="JQ186" s="626" t="s">
        <v>783</v>
      </c>
      <c r="JR186" s="626" t="s">
        <v>783</v>
      </c>
      <c r="JS186" s="626" t="s">
        <v>783</v>
      </c>
      <c r="JT186" s="626" t="s">
        <v>783</v>
      </c>
      <c r="JU186" s="626" t="s">
        <v>964</v>
      </c>
      <c r="JV186" s="628">
        <v>742.79008199999998</v>
      </c>
      <c r="JW186">
        <f>SUM(JV184:JV186)</f>
        <v>2327.669026</v>
      </c>
      <c r="JX186" s="225">
        <v>0.44084640643939393</v>
      </c>
    </row>
    <row r="187" spans="3:288" s="838" customFormat="1" ht="15" thickBot="1">
      <c r="F187" s="836"/>
      <c r="G187" s="836"/>
      <c r="H187" s="836"/>
      <c r="I187" s="836"/>
      <c r="J187" s="836"/>
      <c r="K187" s="836"/>
      <c r="L187" s="836"/>
      <c r="U187" s="59"/>
      <c r="V187" s="59"/>
      <c r="W187" s="496"/>
      <c r="X187" s="496"/>
      <c r="Y187" s="496"/>
      <c r="Z187" s="496"/>
      <c r="AA187" s="512"/>
      <c r="AB187" s="836"/>
      <c r="AC187" s="836"/>
      <c r="AD187" s="555"/>
      <c r="AE187" s="512"/>
      <c r="AF187" s="836"/>
      <c r="AG187" s="836"/>
      <c r="AH187" s="555"/>
      <c r="AI187" s="836"/>
      <c r="AJ187" s="836"/>
      <c r="AK187" s="836"/>
      <c r="AL187" s="836"/>
      <c r="AM187" s="836"/>
      <c r="AN187" s="555"/>
      <c r="AO187" s="836"/>
      <c r="AP187" s="555"/>
      <c r="AQ187" s="836"/>
      <c r="AR187" s="555"/>
      <c r="AS187" s="836"/>
      <c r="AT187" s="555"/>
      <c r="AU187" s="836"/>
      <c r="AV187" s="555"/>
      <c r="AW187" s="836"/>
      <c r="AX187" s="555"/>
      <c r="AY187" s="836"/>
      <c r="AZ187" s="555"/>
      <c r="BA187" s="836"/>
      <c r="BB187" s="555"/>
      <c r="BC187" s="836"/>
      <c r="BD187" s="555"/>
      <c r="BE187" s="836"/>
      <c r="BF187" s="555"/>
      <c r="BG187" s="836"/>
      <c r="BH187" s="555"/>
      <c r="BI187" s="836"/>
      <c r="BJ187" s="555"/>
      <c r="BK187" s="836"/>
      <c r="BL187" s="555"/>
      <c r="BM187" s="836"/>
      <c r="BN187" s="555"/>
      <c r="BO187" s="836"/>
      <c r="BP187" s="555"/>
      <c r="CB187" s="1154"/>
      <c r="FX187" s="655" t="s">
        <v>506</v>
      </c>
      <c r="FY187" s="656">
        <v>280</v>
      </c>
      <c r="FZ187" s="656">
        <v>32434914</v>
      </c>
      <c r="GA187" s="656">
        <v>35</v>
      </c>
      <c r="GB187" s="656" t="s">
        <v>3</v>
      </c>
      <c r="GC187" s="656">
        <v>8</v>
      </c>
      <c r="GD187" s="656">
        <v>1983</v>
      </c>
      <c r="GE187" s="656">
        <v>0</v>
      </c>
      <c r="GF187" s="656" t="s">
        <v>792</v>
      </c>
      <c r="GG187" s="656">
        <v>0</v>
      </c>
      <c r="GH187" s="656">
        <v>0</v>
      </c>
      <c r="GI187" s="656" t="s">
        <v>792</v>
      </c>
      <c r="GJ187" s="656">
        <v>0</v>
      </c>
      <c r="GK187" s="656" t="s">
        <v>781</v>
      </c>
      <c r="GL187" s="656" t="s">
        <v>782</v>
      </c>
      <c r="GM187" s="656">
        <v>66</v>
      </c>
      <c r="GN187" s="656" t="s">
        <v>783</v>
      </c>
      <c r="GO187" s="656">
        <v>0</v>
      </c>
      <c r="GP187" s="656">
        <v>0</v>
      </c>
      <c r="GQ187" s="656">
        <v>4</v>
      </c>
      <c r="GR187" s="656">
        <v>1</v>
      </c>
      <c r="GS187" s="656">
        <v>2</v>
      </c>
      <c r="GT187" s="656" t="s">
        <v>783</v>
      </c>
      <c r="GU187" s="656" t="s">
        <v>783</v>
      </c>
      <c r="GV187" s="656" t="s">
        <v>783</v>
      </c>
      <c r="GW187" s="656" t="s">
        <v>783</v>
      </c>
      <c r="GX187" s="656" t="s">
        <v>783</v>
      </c>
      <c r="GY187" s="656">
        <v>1649</v>
      </c>
      <c r="GZ187" s="656">
        <v>0.26</v>
      </c>
      <c r="HA187" s="656">
        <v>5</v>
      </c>
      <c r="HB187" s="656" t="s">
        <v>783</v>
      </c>
      <c r="HC187" s="656" t="s">
        <v>782</v>
      </c>
      <c r="HD187" s="656">
        <v>15</v>
      </c>
      <c r="HE187" s="656" t="s">
        <v>783</v>
      </c>
      <c r="HF187" s="656">
        <v>0</v>
      </c>
      <c r="HG187" s="656" t="s">
        <v>783</v>
      </c>
      <c r="HH187" s="656">
        <v>0</v>
      </c>
      <c r="HI187" s="656">
        <v>1</v>
      </c>
      <c r="HJ187" s="656">
        <v>45</v>
      </c>
      <c r="HK187" s="656" t="s">
        <v>784</v>
      </c>
      <c r="HL187" s="656" t="s">
        <v>785</v>
      </c>
      <c r="HM187" s="656" t="s">
        <v>783</v>
      </c>
      <c r="HN187" s="656" t="s">
        <v>783</v>
      </c>
      <c r="HO187" s="656" t="s">
        <v>783</v>
      </c>
      <c r="HP187" s="656" t="s">
        <v>783</v>
      </c>
      <c r="HQ187" s="656" t="s">
        <v>783</v>
      </c>
      <c r="HR187" s="656">
        <v>3980153</v>
      </c>
      <c r="HS187" s="656" t="s">
        <v>783</v>
      </c>
      <c r="HT187" s="656" t="s">
        <v>786</v>
      </c>
      <c r="HU187" s="656" t="s">
        <v>787</v>
      </c>
      <c r="HV187" s="656">
        <v>4</v>
      </c>
      <c r="HW187" s="656">
        <v>2016</v>
      </c>
      <c r="HX187" s="656">
        <v>63</v>
      </c>
      <c r="HY187" s="656">
        <v>0</v>
      </c>
      <c r="HZ187" s="656">
        <v>1373</v>
      </c>
      <c r="IA187" s="657">
        <v>42227.682129629633</v>
      </c>
      <c r="IB187" s="656" t="s">
        <v>788</v>
      </c>
      <c r="IC187" s="656">
        <v>3975675</v>
      </c>
      <c r="ID187" s="656">
        <v>2014</v>
      </c>
      <c r="IE187" s="656">
        <v>1712</v>
      </c>
      <c r="IF187" s="656" t="s">
        <v>783</v>
      </c>
      <c r="IG187" s="656" t="s">
        <v>783</v>
      </c>
      <c r="IH187" s="656" t="s">
        <v>783</v>
      </c>
      <c r="II187" s="656" t="s">
        <v>783</v>
      </c>
      <c r="IJ187" s="656" t="s">
        <v>783</v>
      </c>
      <c r="IK187" s="656" t="s">
        <v>783</v>
      </c>
      <c r="IL187" s="656" t="s">
        <v>783</v>
      </c>
      <c r="IM187" s="656" t="s">
        <v>783</v>
      </c>
      <c r="IN187" s="656" t="s">
        <v>783</v>
      </c>
      <c r="IO187" s="656">
        <v>1649</v>
      </c>
      <c r="IP187" s="657">
        <v>37477.354571759257</v>
      </c>
      <c r="IQ187" s="656">
        <v>4</v>
      </c>
      <c r="IR187" s="656" t="s">
        <v>793</v>
      </c>
      <c r="IS187" s="656">
        <v>2</v>
      </c>
      <c r="IT187" s="658">
        <v>41275</v>
      </c>
      <c r="IU187" s="656" t="s">
        <v>783</v>
      </c>
      <c r="IV187" s="656" t="s">
        <v>783</v>
      </c>
      <c r="IW187" s="656" t="s">
        <v>783</v>
      </c>
      <c r="IX187" s="656" t="s">
        <v>781</v>
      </c>
      <c r="IY187" s="656">
        <v>45</v>
      </c>
      <c r="IZ187" s="656" t="s">
        <v>789</v>
      </c>
      <c r="JA187" s="656" t="s">
        <v>783</v>
      </c>
      <c r="JB187" s="656" t="s">
        <v>783</v>
      </c>
      <c r="JC187" s="656" t="s">
        <v>783</v>
      </c>
      <c r="JD187" s="656">
        <v>329513</v>
      </c>
      <c r="JE187" s="656" t="s">
        <v>783</v>
      </c>
      <c r="JF187" s="656" t="s">
        <v>783</v>
      </c>
      <c r="JG187" s="656" t="s">
        <v>804</v>
      </c>
      <c r="JH187" s="656">
        <v>35</v>
      </c>
      <c r="JI187" s="656" t="s">
        <v>783</v>
      </c>
      <c r="JJ187" s="656" t="s">
        <v>783</v>
      </c>
      <c r="JK187" s="656" t="s">
        <v>783</v>
      </c>
      <c r="JL187" s="656" t="s">
        <v>790</v>
      </c>
      <c r="JM187" s="656">
        <v>4</v>
      </c>
      <c r="JN187" s="656">
        <v>1</v>
      </c>
      <c r="JO187" s="656" t="s">
        <v>783</v>
      </c>
      <c r="JP187" s="656">
        <v>12683066</v>
      </c>
      <c r="JQ187" s="656">
        <v>2013</v>
      </c>
      <c r="JR187" s="656">
        <v>12</v>
      </c>
      <c r="JS187" s="656" t="s">
        <v>783</v>
      </c>
      <c r="JT187" s="656" t="s">
        <v>783</v>
      </c>
      <c r="JU187" s="656" t="s">
        <v>965</v>
      </c>
      <c r="JV187" s="659">
        <v>1294.3874920000001</v>
      </c>
      <c r="JW187">
        <f>JV187</f>
        <v>1294.3874920000001</v>
      </c>
      <c r="JX187" s="225">
        <v>0.24514914621212122</v>
      </c>
    </row>
    <row r="188" spans="3:288" s="838" customFormat="1" ht="15" thickBot="1">
      <c r="F188" s="836"/>
      <c r="G188" s="836"/>
      <c r="H188" s="836"/>
      <c r="I188" s="836"/>
      <c r="J188" s="836"/>
      <c r="K188" s="836"/>
      <c r="L188" s="836"/>
      <c r="U188" s="59"/>
      <c r="V188" s="59"/>
      <c r="W188" s="496"/>
      <c r="X188" s="496"/>
      <c r="Y188" s="496"/>
      <c r="Z188" s="496"/>
      <c r="AA188" s="512"/>
      <c r="AB188" s="836"/>
      <c r="AC188" s="836"/>
      <c r="AD188" s="555"/>
      <c r="AE188" s="512"/>
      <c r="AF188" s="836"/>
      <c r="AG188" s="836"/>
      <c r="AH188" s="555"/>
      <c r="AI188" s="836"/>
      <c r="AJ188" s="836"/>
      <c r="AK188" s="836"/>
      <c r="AL188" s="836"/>
      <c r="AM188" s="836"/>
      <c r="AN188" s="555"/>
      <c r="AO188" s="836"/>
      <c r="AP188" s="555"/>
      <c r="AQ188" s="836"/>
      <c r="AR188" s="555"/>
      <c r="AS188" s="836"/>
      <c r="AT188" s="555"/>
      <c r="AU188" s="836"/>
      <c r="AV188" s="555"/>
      <c r="AW188" s="836"/>
      <c r="AX188" s="555"/>
      <c r="AY188" s="836"/>
      <c r="AZ188" s="555"/>
      <c r="BA188" s="836"/>
      <c r="BB188" s="555"/>
      <c r="BC188" s="836"/>
      <c r="BD188" s="555"/>
      <c r="BE188" s="836"/>
      <c r="BF188" s="555"/>
      <c r="BG188" s="836"/>
      <c r="BH188" s="555"/>
      <c r="BI188" s="836"/>
      <c r="BJ188" s="555"/>
      <c r="BK188" s="836"/>
      <c r="BL188" s="555"/>
      <c r="BM188" s="836"/>
      <c r="BN188" s="555"/>
      <c r="BO188" s="836"/>
      <c r="BP188" s="555"/>
      <c r="CB188" s="1154"/>
      <c r="FX188" s="655" t="s">
        <v>513</v>
      </c>
      <c r="FY188" s="656">
        <v>221</v>
      </c>
      <c r="FZ188" s="656">
        <v>30289651</v>
      </c>
      <c r="GA188" s="656">
        <v>57</v>
      </c>
      <c r="GB188" s="656" t="s">
        <v>801</v>
      </c>
      <c r="GC188" s="656">
        <v>12</v>
      </c>
      <c r="GD188" s="656">
        <v>1983</v>
      </c>
      <c r="GE188" s="656">
        <v>0</v>
      </c>
      <c r="GF188" s="656" t="s">
        <v>792</v>
      </c>
      <c r="GG188" s="656">
        <v>0</v>
      </c>
      <c r="GH188" s="656">
        <v>0</v>
      </c>
      <c r="GI188" s="656" t="s">
        <v>792</v>
      </c>
      <c r="GJ188" s="656">
        <v>0</v>
      </c>
      <c r="GK188" s="656" t="s">
        <v>781</v>
      </c>
      <c r="GL188" s="656" t="s">
        <v>782</v>
      </c>
      <c r="GM188" s="656">
        <v>60</v>
      </c>
      <c r="GN188" s="656" t="s">
        <v>783</v>
      </c>
      <c r="GO188" s="656">
        <v>0</v>
      </c>
      <c r="GP188" s="656">
        <v>0</v>
      </c>
      <c r="GQ188" s="656">
        <v>4</v>
      </c>
      <c r="GR188" s="656">
        <v>1</v>
      </c>
      <c r="GS188" s="656">
        <v>2</v>
      </c>
      <c r="GT188" s="656" t="s">
        <v>783</v>
      </c>
      <c r="GU188" s="656" t="s">
        <v>783</v>
      </c>
      <c r="GV188" s="656" t="s">
        <v>783</v>
      </c>
      <c r="GW188" s="656" t="s">
        <v>783</v>
      </c>
      <c r="GX188" s="656" t="s">
        <v>783</v>
      </c>
      <c r="GY188" s="656">
        <v>1649</v>
      </c>
      <c r="GZ188" s="656">
        <v>0.15</v>
      </c>
      <c r="HA188" s="656">
        <v>5</v>
      </c>
      <c r="HB188" s="656" t="s">
        <v>783</v>
      </c>
      <c r="HC188" s="656" t="s">
        <v>782</v>
      </c>
      <c r="HD188" s="656">
        <v>15</v>
      </c>
      <c r="HE188" s="656" t="s">
        <v>783</v>
      </c>
      <c r="HF188" s="656">
        <v>0</v>
      </c>
      <c r="HG188" s="656" t="s">
        <v>783</v>
      </c>
      <c r="HH188" s="656">
        <v>0</v>
      </c>
      <c r="HI188" s="656">
        <v>1</v>
      </c>
      <c r="HJ188" s="656">
        <v>45</v>
      </c>
      <c r="HK188" s="656" t="s">
        <v>784</v>
      </c>
      <c r="HL188" s="656" t="s">
        <v>785</v>
      </c>
      <c r="HM188" s="656" t="s">
        <v>783</v>
      </c>
      <c r="HN188" s="656" t="s">
        <v>783</v>
      </c>
      <c r="HO188" s="656" t="s">
        <v>783</v>
      </c>
      <c r="HP188" s="656" t="s">
        <v>783</v>
      </c>
      <c r="HQ188" s="656" t="s">
        <v>783</v>
      </c>
      <c r="HR188" s="656">
        <v>3979220</v>
      </c>
      <c r="HS188" s="656" t="s">
        <v>783</v>
      </c>
      <c r="HT188" s="656" t="s">
        <v>786</v>
      </c>
      <c r="HU188" s="656" t="s">
        <v>787</v>
      </c>
      <c r="HV188" s="656">
        <v>4</v>
      </c>
      <c r="HW188" s="656">
        <v>2014</v>
      </c>
      <c r="HX188" s="656">
        <v>63</v>
      </c>
      <c r="HY188" s="656">
        <v>0</v>
      </c>
      <c r="HZ188" s="656">
        <v>792</v>
      </c>
      <c r="IA188" s="657">
        <v>41697.500081018516</v>
      </c>
      <c r="IB188" s="656" t="s">
        <v>788</v>
      </c>
      <c r="IC188" s="656">
        <v>3974742</v>
      </c>
      <c r="ID188" s="656">
        <v>2014</v>
      </c>
      <c r="IE188" s="656">
        <v>1712</v>
      </c>
      <c r="IF188" s="656" t="s">
        <v>783</v>
      </c>
      <c r="IG188" s="656" t="s">
        <v>783</v>
      </c>
      <c r="IH188" s="656" t="s">
        <v>783</v>
      </c>
      <c r="II188" s="656" t="s">
        <v>783</v>
      </c>
      <c r="IJ188" s="656" t="s">
        <v>783</v>
      </c>
      <c r="IK188" s="656" t="s">
        <v>783</v>
      </c>
      <c r="IL188" s="656" t="s">
        <v>783</v>
      </c>
      <c r="IM188" s="656" t="s">
        <v>783</v>
      </c>
      <c r="IN188" s="656" t="s">
        <v>783</v>
      </c>
      <c r="IO188" s="656">
        <v>1649</v>
      </c>
      <c r="IP188" s="657">
        <v>37477.354571759257</v>
      </c>
      <c r="IQ188" s="656">
        <v>2</v>
      </c>
      <c r="IR188" s="656" t="s">
        <v>793</v>
      </c>
      <c r="IS188" s="656">
        <v>2</v>
      </c>
      <c r="IT188" s="658">
        <v>41275</v>
      </c>
      <c r="IU188" s="656" t="s">
        <v>783</v>
      </c>
      <c r="IV188" s="656" t="s">
        <v>783</v>
      </c>
      <c r="IW188" s="656" t="s">
        <v>783</v>
      </c>
      <c r="IX188" s="656" t="s">
        <v>781</v>
      </c>
      <c r="IY188" s="656">
        <v>45</v>
      </c>
      <c r="IZ188" s="656" t="s">
        <v>789</v>
      </c>
      <c r="JA188" s="656" t="s">
        <v>783</v>
      </c>
      <c r="JB188" s="656" t="s">
        <v>783</v>
      </c>
      <c r="JC188" s="656" t="s">
        <v>783</v>
      </c>
      <c r="JD188" s="656">
        <v>329514</v>
      </c>
      <c r="JE188" s="656" t="s">
        <v>783</v>
      </c>
      <c r="JF188" s="656" t="s">
        <v>783</v>
      </c>
      <c r="JG188" s="656" t="s">
        <v>802</v>
      </c>
      <c r="JH188" s="656">
        <v>57</v>
      </c>
      <c r="JI188" s="656" t="s">
        <v>783</v>
      </c>
      <c r="JJ188" s="656" t="s">
        <v>783</v>
      </c>
      <c r="JK188" s="656" t="s">
        <v>783</v>
      </c>
      <c r="JL188" s="656" t="s">
        <v>790</v>
      </c>
      <c r="JM188" s="656">
        <v>4</v>
      </c>
      <c r="JN188" s="656">
        <v>4</v>
      </c>
      <c r="JO188" s="656" t="s">
        <v>783</v>
      </c>
      <c r="JP188" s="656">
        <v>10711928</v>
      </c>
      <c r="JQ188" s="656">
        <v>2011</v>
      </c>
      <c r="JR188" s="656">
        <v>3</v>
      </c>
      <c r="JS188" s="656" t="s">
        <v>783</v>
      </c>
      <c r="JT188" s="656" t="s">
        <v>783</v>
      </c>
      <c r="JU188" s="656" t="s">
        <v>966</v>
      </c>
      <c r="JV188" s="659">
        <v>724.11881400000004</v>
      </c>
      <c r="JW188">
        <f>JV188</f>
        <v>724.11881400000004</v>
      </c>
      <c r="JX188" s="225">
        <v>0.13714371477272727</v>
      </c>
    </row>
    <row r="189" spans="3:288" s="838" customFormat="1" ht="15" thickBot="1">
      <c r="F189" s="836"/>
      <c r="G189" s="836"/>
      <c r="H189" s="836"/>
      <c r="I189" s="836"/>
      <c r="J189" s="836"/>
      <c r="K189" s="836"/>
      <c r="L189" s="836"/>
      <c r="U189" s="59"/>
      <c r="V189" s="59"/>
      <c r="W189" s="496"/>
      <c r="X189" s="496"/>
      <c r="Y189" s="496"/>
      <c r="Z189" s="496"/>
      <c r="AA189" s="512"/>
      <c r="AB189" s="836"/>
      <c r="AC189" s="836"/>
      <c r="AD189" s="555"/>
      <c r="AE189" s="512"/>
      <c r="AF189" s="836"/>
      <c r="AG189" s="836"/>
      <c r="AH189" s="555"/>
      <c r="AI189" s="836"/>
      <c r="AJ189" s="836"/>
      <c r="AK189" s="836"/>
      <c r="AL189" s="836"/>
      <c r="AM189" s="836"/>
      <c r="AN189" s="555"/>
      <c r="AO189" s="836"/>
      <c r="AP189" s="555"/>
      <c r="AQ189" s="836"/>
      <c r="AR189" s="555"/>
      <c r="AS189" s="836"/>
      <c r="AT189" s="555"/>
      <c r="AU189" s="836"/>
      <c r="AV189" s="555"/>
      <c r="AW189" s="836"/>
      <c r="AX189" s="555"/>
      <c r="AY189" s="836"/>
      <c r="AZ189" s="555"/>
      <c r="BA189" s="836"/>
      <c r="BB189" s="555"/>
      <c r="BC189" s="836"/>
      <c r="BD189" s="555"/>
      <c r="BE189" s="836"/>
      <c r="BF189" s="555"/>
      <c r="BG189" s="836"/>
      <c r="BH189" s="555"/>
      <c r="BI189" s="836"/>
      <c r="BJ189" s="555"/>
      <c r="BK189" s="836"/>
      <c r="BL189" s="555"/>
      <c r="BM189" s="836"/>
      <c r="BN189" s="555"/>
      <c r="BO189" s="836"/>
      <c r="BP189" s="555"/>
      <c r="CB189" s="1154"/>
      <c r="FX189" s="685" t="s">
        <v>438</v>
      </c>
      <c r="FY189" s="686">
        <v>79</v>
      </c>
      <c r="FZ189" s="686">
        <v>30289641</v>
      </c>
      <c r="GA189" s="686">
        <v>35</v>
      </c>
      <c r="GB189" s="686" t="s">
        <v>3</v>
      </c>
      <c r="GC189" s="686">
        <v>22</v>
      </c>
      <c r="GD189" s="686">
        <v>1993</v>
      </c>
      <c r="GE189" s="686">
        <v>0</v>
      </c>
      <c r="GF189" s="686" t="s">
        <v>792</v>
      </c>
      <c r="GG189" s="686">
        <v>0</v>
      </c>
      <c r="GH189" s="686">
        <v>0</v>
      </c>
      <c r="GI189" s="686" t="s">
        <v>792</v>
      </c>
      <c r="GJ189" s="686">
        <v>0</v>
      </c>
      <c r="GK189" s="686" t="s">
        <v>781</v>
      </c>
      <c r="GL189" s="686" t="s">
        <v>793</v>
      </c>
      <c r="GM189" s="686">
        <v>66</v>
      </c>
      <c r="GN189" s="686" t="s">
        <v>783</v>
      </c>
      <c r="GO189" s="686">
        <v>0</v>
      </c>
      <c r="GP189" s="686">
        <v>0</v>
      </c>
      <c r="GQ189" s="686">
        <v>4</v>
      </c>
      <c r="GR189" s="686">
        <v>2</v>
      </c>
      <c r="GS189" s="686">
        <v>3</v>
      </c>
      <c r="GT189" s="686" t="s">
        <v>783</v>
      </c>
      <c r="GU189" s="686" t="s">
        <v>783</v>
      </c>
      <c r="GV189" s="686" t="s">
        <v>783</v>
      </c>
      <c r="GW189" s="686" t="s">
        <v>783</v>
      </c>
      <c r="GX189" s="686" t="s">
        <v>783</v>
      </c>
      <c r="GY189" s="686">
        <v>1649</v>
      </c>
      <c r="GZ189" s="686">
        <v>0.15</v>
      </c>
      <c r="HA189" s="686">
        <v>5</v>
      </c>
      <c r="HB189" s="686" t="s">
        <v>783</v>
      </c>
      <c r="HC189" s="686" t="s">
        <v>782</v>
      </c>
      <c r="HD189" s="686">
        <v>25</v>
      </c>
      <c r="HE189" s="686" t="s">
        <v>783</v>
      </c>
      <c r="HF189" s="686">
        <v>0</v>
      </c>
      <c r="HG189" s="686" t="s">
        <v>783</v>
      </c>
      <c r="HH189" s="686">
        <v>0</v>
      </c>
      <c r="HI189" s="686">
        <v>1</v>
      </c>
      <c r="HJ189" s="686">
        <v>45</v>
      </c>
      <c r="HK189" s="686" t="s">
        <v>784</v>
      </c>
      <c r="HL189" s="686" t="s">
        <v>785</v>
      </c>
      <c r="HM189" s="686" t="s">
        <v>783</v>
      </c>
      <c r="HN189" s="686" t="s">
        <v>783</v>
      </c>
      <c r="HO189" s="686" t="s">
        <v>783</v>
      </c>
      <c r="HP189" s="686" t="s">
        <v>783</v>
      </c>
      <c r="HQ189" s="686" t="s">
        <v>783</v>
      </c>
      <c r="HR189" s="686">
        <v>3978961</v>
      </c>
      <c r="HS189" s="686" t="s">
        <v>783</v>
      </c>
      <c r="HT189" s="686" t="s">
        <v>786</v>
      </c>
      <c r="HU189" s="686" t="s">
        <v>787</v>
      </c>
      <c r="HV189" s="686">
        <v>4</v>
      </c>
      <c r="HW189" s="686">
        <v>2014</v>
      </c>
      <c r="HX189" s="686">
        <v>63</v>
      </c>
      <c r="HY189" s="686">
        <v>0</v>
      </c>
      <c r="HZ189" s="686">
        <v>792</v>
      </c>
      <c r="IA189" s="687">
        <v>41697.500081018516</v>
      </c>
      <c r="IB189" s="686" t="s">
        <v>788</v>
      </c>
      <c r="IC189" s="686">
        <v>3974483</v>
      </c>
      <c r="ID189" s="686">
        <v>2014</v>
      </c>
      <c r="IE189" s="686">
        <v>1712</v>
      </c>
      <c r="IF189" s="686" t="s">
        <v>783</v>
      </c>
      <c r="IG189" s="686" t="s">
        <v>783</v>
      </c>
      <c r="IH189" s="686" t="s">
        <v>783</v>
      </c>
      <c r="II189" s="686" t="s">
        <v>783</v>
      </c>
      <c r="IJ189" s="686" t="s">
        <v>783</v>
      </c>
      <c r="IK189" s="686" t="s">
        <v>783</v>
      </c>
      <c r="IL189" s="686" t="s">
        <v>783</v>
      </c>
      <c r="IM189" s="686" t="s">
        <v>783</v>
      </c>
      <c r="IN189" s="686" t="s">
        <v>783</v>
      </c>
      <c r="IO189" s="686">
        <v>1649</v>
      </c>
      <c r="IP189" s="687">
        <v>37477.354571759257</v>
      </c>
      <c r="IQ189" s="686">
        <v>4</v>
      </c>
      <c r="IR189" s="686" t="s">
        <v>793</v>
      </c>
      <c r="IS189" s="686">
        <v>3</v>
      </c>
      <c r="IT189" s="704">
        <v>41275</v>
      </c>
      <c r="IU189" s="686" t="s">
        <v>783</v>
      </c>
      <c r="IV189" s="686" t="s">
        <v>783</v>
      </c>
      <c r="IW189" s="686" t="s">
        <v>783</v>
      </c>
      <c r="IX189" s="686" t="s">
        <v>781</v>
      </c>
      <c r="IY189" s="686">
        <v>45</v>
      </c>
      <c r="IZ189" s="686" t="s">
        <v>789</v>
      </c>
      <c r="JA189" s="686" t="s">
        <v>783</v>
      </c>
      <c r="JB189" s="686" t="s">
        <v>783</v>
      </c>
      <c r="JC189" s="686" t="s">
        <v>783</v>
      </c>
      <c r="JD189" s="686">
        <v>329483</v>
      </c>
      <c r="JE189" s="686" t="s">
        <v>783</v>
      </c>
      <c r="JF189" s="686" t="s">
        <v>783</v>
      </c>
      <c r="JG189" s="686" t="s">
        <v>809</v>
      </c>
      <c r="JH189" s="686">
        <v>35</v>
      </c>
      <c r="JI189" s="686" t="s">
        <v>783</v>
      </c>
      <c r="JJ189" s="686" t="s">
        <v>783</v>
      </c>
      <c r="JK189" s="686" t="s">
        <v>783</v>
      </c>
      <c r="JL189" s="686" t="s">
        <v>790</v>
      </c>
      <c r="JM189" s="686">
        <v>4</v>
      </c>
      <c r="JN189" s="686">
        <v>1</v>
      </c>
      <c r="JO189" s="686" t="s">
        <v>783</v>
      </c>
      <c r="JP189" s="686">
        <v>12683066</v>
      </c>
      <c r="JQ189" s="686">
        <v>2013</v>
      </c>
      <c r="JR189" s="686">
        <v>12</v>
      </c>
      <c r="JS189" s="686" t="s">
        <v>783</v>
      </c>
      <c r="JT189" s="686" t="s">
        <v>783</v>
      </c>
      <c r="JU189" s="686" t="s">
        <v>967</v>
      </c>
      <c r="JV189" s="688">
        <v>639.82037200000002</v>
      </c>
      <c r="JW189">
        <f>JV189</f>
        <v>639.82037200000002</v>
      </c>
      <c r="JX189" s="225">
        <v>0.12117810075757576</v>
      </c>
    </row>
    <row r="190" spans="3:288" s="838" customFormat="1">
      <c r="F190" s="836"/>
      <c r="G190" s="836"/>
      <c r="H190" s="836"/>
      <c r="I190" s="836"/>
      <c r="J190" s="836"/>
      <c r="K190" s="836"/>
      <c r="L190" s="836"/>
      <c r="U190" s="59"/>
      <c r="V190" s="59"/>
      <c r="W190" s="496"/>
      <c r="X190" s="496"/>
      <c r="Y190" s="496"/>
      <c r="Z190" s="496"/>
      <c r="AA190" s="512"/>
      <c r="AB190" s="836"/>
      <c r="AC190" s="836"/>
      <c r="AD190" s="555"/>
      <c r="AE190" s="512"/>
      <c r="AF190" s="836"/>
      <c r="AG190" s="836"/>
      <c r="AH190" s="555"/>
      <c r="AI190" s="836"/>
      <c r="AJ190" s="836"/>
      <c r="AK190" s="836"/>
      <c r="AL190" s="836"/>
      <c r="AM190" s="836"/>
      <c r="AN190" s="555"/>
      <c r="AO190" s="836"/>
      <c r="AP190" s="555"/>
      <c r="AQ190" s="836"/>
      <c r="AR190" s="555"/>
      <c r="AS190" s="836"/>
      <c r="AT190" s="555"/>
      <c r="AU190" s="836"/>
      <c r="AV190" s="555"/>
      <c r="AW190" s="836"/>
      <c r="AX190" s="555"/>
      <c r="AY190" s="836"/>
      <c r="AZ190" s="555"/>
      <c r="BA190" s="836"/>
      <c r="BB190" s="555"/>
      <c r="BC190" s="836"/>
      <c r="BD190" s="555"/>
      <c r="BE190" s="836"/>
      <c r="BF190" s="555"/>
      <c r="BG190" s="836"/>
      <c r="BH190" s="555"/>
      <c r="BI190" s="836"/>
      <c r="BJ190" s="555"/>
      <c r="BK190" s="836"/>
      <c r="BL190" s="555"/>
      <c r="BM190" s="836"/>
      <c r="BN190" s="555"/>
      <c r="BO190" s="836"/>
      <c r="BP190" s="555"/>
      <c r="CB190" s="1154"/>
      <c r="FX190" s="666" t="s">
        <v>431</v>
      </c>
      <c r="FY190" s="667">
        <v>69</v>
      </c>
      <c r="FZ190" s="667">
        <v>30289647</v>
      </c>
      <c r="GA190" s="667">
        <v>55</v>
      </c>
      <c r="GB190" s="667" t="s">
        <v>798</v>
      </c>
      <c r="GC190" s="667">
        <v>20</v>
      </c>
      <c r="GD190" s="667">
        <v>1970</v>
      </c>
      <c r="GE190" s="667">
        <v>1</v>
      </c>
      <c r="GF190" s="667" t="s">
        <v>780</v>
      </c>
      <c r="GG190" s="667">
        <v>1</v>
      </c>
      <c r="GH190" s="667">
        <v>1</v>
      </c>
      <c r="GI190" s="667" t="s">
        <v>780</v>
      </c>
      <c r="GJ190" s="667">
        <v>1</v>
      </c>
      <c r="GK190" s="667" t="s">
        <v>781</v>
      </c>
      <c r="GL190" s="667" t="s">
        <v>782</v>
      </c>
      <c r="GM190" s="667">
        <v>50</v>
      </c>
      <c r="GN190" s="667" t="s">
        <v>783</v>
      </c>
      <c r="GO190" s="667">
        <v>0</v>
      </c>
      <c r="GP190" s="667">
        <v>0</v>
      </c>
      <c r="GQ190" s="667">
        <v>4</v>
      </c>
      <c r="GR190" s="667">
        <v>2</v>
      </c>
      <c r="GS190" s="667">
        <v>2</v>
      </c>
      <c r="GT190" s="667" t="s">
        <v>783</v>
      </c>
      <c r="GU190" s="667" t="s">
        <v>783</v>
      </c>
      <c r="GV190" s="667" t="s">
        <v>783</v>
      </c>
      <c r="GW190" s="667" t="s">
        <v>783</v>
      </c>
      <c r="GX190" s="667" t="s">
        <v>783</v>
      </c>
      <c r="GY190" s="667">
        <v>1649</v>
      </c>
      <c r="GZ190" s="667">
        <v>0.23</v>
      </c>
      <c r="HA190" s="667">
        <v>5</v>
      </c>
      <c r="HB190" s="667" t="s">
        <v>783</v>
      </c>
      <c r="HC190" s="667" t="s">
        <v>782</v>
      </c>
      <c r="HD190" s="667">
        <v>35</v>
      </c>
      <c r="HE190" s="667" t="s">
        <v>783</v>
      </c>
      <c r="HF190" s="667">
        <v>0</v>
      </c>
      <c r="HG190" s="667" t="s">
        <v>783</v>
      </c>
      <c r="HH190" s="667">
        <v>0</v>
      </c>
      <c r="HI190" s="667">
        <v>1</v>
      </c>
      <c r="HJ190" s="667">
        <v>45</v>
      </c>
      <c r="HK190" s="667" t="s">
        <v>784</v>
      </c>
      <c r="HL190" s="667" t="s">
        <v>785</v>
      </c>
      <c r="HM190" s="667" t="s">
        <v>783</v>
      </c>
      <c r="HN190" s="667" t="s">
        <v>783</v>
      </c>
      <c r="HO190" s="667" t="s">
        <v>783</v>
      </c>
      <c r="HP190" s="667" t="s">
        <v>783</v>
      </c>
      <c r="HQ190" s="667" t="s">
        <v>783</v>
      </c>
      <c r="HR190" s="667">
        <v>3980114</v>
      </c>
      <c r="HS190" s="667" t="s">
        <v>783</v>
      </c>
      <c r="HT190" s="667" t="s">
        <v>786</v>
      </c>
      <c r="HU190" s="667" t="s">
        <v>787</v>
      </c>
      <c r="HV190" s="667">
        <v>4</v>
      </c>
      <c r="HW190" s="667">
        <v>2014</v>
      </c>
      <c r="HX190" s="667">
        <v>63</v>
      </c>
      <c r="HY190" s="667">
        <v>0</v>
      </c>
      <c r="HZ190" s="667">
        <v>1214</v>
      </c>
      <c r="IA190" s="668">
        <v>41697.500081018516</v>
      </c>
      <c r="IB190" s="667" t="s">
        <v>788</v>
      </c>
      <c r="IC190" s="667">
        <v>3975636</v>
      </c>
      <c r="ID190" s="667">
        <v>2014</v>
      </c>
      <c r="IE190" s="667">
        <v>1712</v>
      </c>
      <c r="IF190" s="667" t="s">
        <v>783</v>
      </c>
      <c r="IG190" s="667" t="s">
        <v>783</v>
      </c>
      <c r="IH190" s="667" t="s">
        <v>783</v>
      </c>
      <c r="II190" s="667" t="s">
        <v>783</v>
      </c>
      <c r="IJ190" s="667" t="s">
        <v>783</v>
      </c>
      <c r="IK190" s="667" t="s">
        <v>783</v>
      </c>
      <c r="IL190" s="667" t="s">
        <v>783</v>
      </c>
      <c r="IM190" s="667" t="s">
        <v>783</v>
      </c>
      <c r="IN190" s="667" t="s">
        <v>783</v>
      </c>
      <c r="IO190" s="667">
        <v>1649</v>
      </c>
      <c r="IP190" s="668">
        <v>37477.354571759257</v>
      </c>
      <c r="IQ190" s="667">
        <v>2</v>
      </c>
      <c r="IR190" s="667" t="s">
        <v>793</v>
      </c>
      <c r="IS190" s="667">
        <v>2</v>
      </c>
      <c r="IT190" s="669">
        <v>41275</v>
      </c>
      <c r="IU190" s="667" t="s">
        <v>783</v>
      </c>
      <c r="IV190" s="667" t="s">
        <v>783</v>
      </c>
      <c r="IW190" s="667" t="s">
        <v>783</v>
      </c>
      <c r="IX190" s="667" t="s">
        <v>781</v>
      </c>
      <c r="IY190" s="667">
        <v>45</v>
      </c>
      <c r="IZ190" s="667" t="s">
        <v>789</v>
      </c>
      <c r="JA190" s="667" t="s">
        <v>783</v>
      </c>
      <c r="JB190" s="667" t="s">
        <v>783</v>
      </c>
      <c r="JC190" s="667" t="s">
        <v>783</v>
      </c>
      <c r="JD190" s="667">
        <v>329484</v>
      </c>
      <c r="JE190" s="667" t="s">
        <v>783</v>
      </c>
      <c r="JF190" s="667" t="s">
        <v>783</v>
      </c>
      <c r="JG190" s="667" t="s">
        <v>802</v>
      </c>
      <c r="JH190" s="667">
        <v>55</v>
      </c>
      <c r="JI190" s="667" t="s">
        <v>783</v>
      </c>
      <c r="JJ190" s="667" t="s">
        <v>783</v>
      </c>
      <c r="JK190" s="667" t="s">
        <v>783</v>
      </c>
      <c r="JL190" s="667" t="s">
        <v>790</v>
      </c>
      <c r="JM190" s="667">
        <v>4</v>
      </c>
      <c r="JN190" s="667">
        <v>3</v>
      </c>
      <c r="JO190" s="667" t="s">
        <v>783</v>
      </c>
      <c r="JP190" s="667">
        <v>10711928</v>
      </c>
      <c r="JQ190" s="667">
        <v>2011</v>
      </c>
      <c r="JR190" s="667">
        <v>3</v>
      </c>
      <c r="JS190" s="667" t="s">
        <v>783</v>
      </c>
      <c r="JT190" s="667" t="s">
        <v>783</v>
      </c>
      <c r="JU190" s="667" t="s">
        <v>968</v>
      </c>
      <c r="JV190" s="670">
        <v>1066.7419789999999</v>
      </c>
      <c r="JW190"/>
      <c r="JX190" s="225"/>
    </row>
    <row r="191" spans="3:288" s="838" customFormat="1">
      <c r="F191" s="836"/>
      <c r="G191" s="836"/>
      <c r="H191" s="836"/>
      <c r="I191" s="836"/>
      <c r="J191" s="836"/>
      <c r="K191" s="836"/>
      <c r="L191" s="836"/>
      <c r="U191" s="59"/>
      <c r="V191" s="59"/>
      <c r="W191" s="496"/>
      <c r="X191" s="496"/>
      <c r="Y191" s="496"/>
      <c r="Z191" s="496"/>
      <c r="AA191" s="512"/>
      <c r="AB191" s="836"/>
      <c r="AC191" s="836"/>
      <c r="AD191" s="555"/>
      <c r="AE191" s="512"/>
      <c r="AF191" s="836"/>
      <c r="AG191" s="836"/>
      <c r="AH191" s="555"/>
      <c r="AI191" s="836"/>
      <c r="AJ191" s="836"/>
      <c r="AK191" s="836"/>
      <c r="AL191" s="836"/>
      <c r="AM191" s="836"/>
      <c r="AN191" s="555"/>
      <c r="AO191" s="836"/>
      <c r="AP191" s="555"/>
      <c r="AQ191" s="836"/>
      <c r="AR191" s="555"/>
      <c r="AS191" s="836"/>
      <c r="AT191" s="555"/>
      <c r="AU191" s="836"/>
      <c r="AV191" s="555"/>
      <c r="AW191" s="836"/>
      <c r="AX191" s="555"/>
      <c r="AY191" s="836"/>
      <c r="AZ191" s="555"/>
      <c r="BA191" s="836"/>
      <c r="BB191" s="555"/>
      <c r="BC191" s="836"/>
      <c r="BD191" s="555"/>
      <c r="BE191" s="836"/>
      <c r="BF191" s="555"/>
      <c r="BG191" s="836"/>
      <c r="BH191" s="555"/>
      <c r="BI191" s="836"/>
      <c r="BJ191" s="555"/>
      <c r="BK191" s="836"/>
      <c r="BL191" s="555"/>
      <c r="BM191" s="836"/>
      <c r="BN191" s="555"/>
      <c r="BO191" s="836"/>
      <c r="BP191" s="555"/>
      <c r="CB191" s="1154"/>
      <c r="FX191" s="660" t="s">
        <v>431</v>
      </c>
      <c r="FY191" s="661">
        <v>291</v>
      </c>
      <c r="FZ191" s="661">
        <v>30289644</v>
      </c>
      <c r="GA191" s="661">
        <v>55</v>
      </c>
      <c r="GB191" s="661" t="s">
        <v>798</v>
      </c>
      <c r="GC191" s="661">
        <v>20</v>
      </c>
      <c r="GD191" s="661">
        <v>1970</v>
      </c>
      <c r="GE191" s="661">
        <v>1</v>
      </c>
      <c r="GF191" s="661" t="s">
        <v>780</v>
      </c>
      <c r="GG191" s="661">
        <v>1</v>
      </c>
      <c r="GH191" s="661">
        <v>1</v>
      </c>
      <c r="GI191" s="661" t="s">
        <v>780</v>
      </c>
      <c r="GJ191" s="661">
        <v>1</v>
      </c>
      <c r="GK191" s="661" t="s">
        <v>781</v>
      </c>
      <c r="GL191" s="661" t="s">
        <v>782</v>
      </c>
      <c r="GM191" s="661">
        <v>50</v>
      </c>
      <c r="GN191" s="661" t="s">
        <v>783</v>
      </c>
      <c r="GO191" s="661">
        <v>0</v>
      </c>
      <c r="GP191" s="661">
        <v>0</v>
      </c>
      <c r="GQ191" s="661">
        <v>4</v>
      </c>
      <c r="GR191" s="661">
        <v>2</v>
      </c>
      <c r="GS191" s="661">
        <v>2</v>
      </c>
      <c r="GT191" s="661" t="s">
        <v>783</v>
      </c>
      <c r="GU191" s="661" t="s">
        <v>783</v>
      </c>
      <c r="GV191" s="661" t="s">
        <v>783</v>
      </c>
      <c r="GW191" s="661" t="s">
        <v>783</v>
      </c>
      <c r="GX191" s="661" t="s">
        <v>783</v>
      </c>
      <c r="GY191" s="661">
        <v>1649</v>
      </c>
      <c r="GZ191" s="661">
        <v>0.11</v>
      </c>
      <c r="HA191" s="661">
        <v>5</v>
      </c>
      <c r="HB191" s="661" t="s">
        <v>783</v>
      </c>
      <c r="HC191" s="661" t="s">
        <v>782</v>
      </c>
      <c r="HD191" s="661">
        <v>35</v>
      </c>
      <c r="HE191" s="661" t="s">
        <v>783</v>
      </c>
      <c r="HF191" s="661">
        <v>0</v>
      </c>
      <c r="HG191" s="661" t="s">
        <v>783</v>
      </c>
      <c r="HH191" s="661">
        <v>0</v>
      </c>
      <c r="HI191" s="661">
        <v>1</v>
      </c>
      <c r="HJ191" s="661">
        <v>45</v>
      </c>
      <c r="HK191" s="661" t="s">
        <v>784</v>
      </c>
      <c r="HL191" s="661" t="s">
        <v>785</v>
      </c>
      <c r="HM191" s="661" t="s">
        <v>783</v>
      </c>
      <c r="HN191" s="661" t="s">
        <v>783</v>
      </c>
      <c r="HO191" s="661" t="s">
        <v>783</v>
      </c>
      <c r="HP191" s="661" t="s">
        <v>783</v>
      </c>
      <c r="HQ191" s="661" t="s">
        <v>783</v>
      </c>
      <c r="HR191" s="661">
        <v>3980113</v>
      </c>
      <c r="HS191" s="661" t="s">
        <v>783</v>
      </c>
      <c r="HT191" s="661" t="s">
        <v>786</v>
      </c>
      <c r="HU191" s="661" t="s">
        <v>787</v>
      </c>
      <c r="HV191" s="661">
        <v>4</v>
      </c>
      <c r="HW191" s="661">
        <v>2014</v>
      </c>
      <c r="HX191" s="661">
        <v>63</v>
      </c>
      <c r="HY191" s="661">
        <v>0</v>
      </c>
      <c r="HZ191" s="661">
        <v>581</v>
      </c>
      <c r="IA191" s="662">
        <v>41697.500081018516</v>
      </c>
      <c r="IB191" s="661" t="s">
        <v>788</v>
      </c>
      <c r="IC191" s="661">
        <v>3975635</v>
      </c>
      <c r="ID191" s="661">
        <v>2014</v>
      </c>
      <c r="IE191" s="661">
        <v>1712</v>
      </c>
      <c r="IF191" s="661" t="s">
        <v>783</v>
      </c>
      <c r="IG191" s="661" t="s">
        <v>783</v>
      </c>
      <c r="IH191" s="661" t="s">
        <v>783</v>
      </c>
      <c r="II191" s="661" t="s">
        <v>783</v>
      </c>
      <c r="IJ191" s="661" t="s">
        <v>783</v>
      </c>
      <c r="IK191" s="661" t="s">
        <v>783</v>
      </c>
      <c r="IL191" s="661" t="s">
        <v>783</v>
      </c>
      <c r="IM191" s="661" t="s">
        <v>783</v>
      </c>
      <c r="IN191" s="661" t="s">
        <v>783</v>
      </c>
      <c r="IO191" s="661">
        <v>1649</v>
      </c>
      <c r="IP191" s="662">
        <v>37477.354571759257</v>
      </c>
      <c r="IQ191" s="661">
        <v>2</v>
      </c>
      <c r="IR191" s="661" t="s">
        <v>793</v>
      </c>
      <c r="IS191" s="661">
        <v>2</v>
      </c>
      <c r="IT191" s="663">
        <v>41275</v>
      </c>
      <c r="IU191" s="661" t="s">
        <v>783</v>
      </c>
      <c r="IV191" s="661" t="s">
        <v>783</v>
      </c>
      <c r="IW191" s="661" t="s">
        <v>783</v>
      </c>
      <c r="IX191" s="661" t="s">
        <v>781</v>
      </c>
      <c r="IY191" s="661">
        <v>45</v>
      </c>
      <c r="IZ191" s="661" t="s">
        <v>789</v>
      </c>
      <c r="JA191" s="661" t="s">
        <v>783</v>
      </c>
      <c r="JB191" s="661" t="s">
        <v>783</v>
      </c>
      <c r="JC191" s="661" t="s">
        <v>783</v>
      </c>
      <c r="JD191" s="661">
        <v>329484</v>
      </c>
      <c r="JE191" s="661" t="s">
        <v>783</v>
      </c>
      <c r="JF191" s="661" t="s">
        <v>783</v>
      </c>
      <c r="JG191" s="661" t="s">
        <v>802</v>
      </c>
      <c r="JH191" s="661">
        <v>55</v>
      </c>
      <c r="JI191" s="661" t="s">
        <v>783</v>
      </c>
      <c r="JJ191" s="661" t="s">
        <v>783</v>
      </c>
      <c r="JK191" s="661" t="s">
        <v>783</v>
      </c>
      <c r="JL191" s="661" t="s">
        <v>790</v>
      </c>
      <c r="JM191" s="661">
        <v>4</v>
      </c>
      <c r="JN191" s="661">
        <v>3</v>
      </c>
      <c r="JO191" s="661" t="s">
        <v>783</v>
      </c>
      <c r="JP191" s="661">
        <v>10711928</v>
      </c>
      <c r="JQ191" s="661">
        <v>2011</v>
      </c>
      <c r="JR191" s="661">
        <v>3</v>
      </c>
      <c r="JS191" s="661" t="s">
        <v>783</v>
      </c>
      <c r="JT191" s="661" t="s">
        <v>783</v>
      </c>
      <c r="JU191" s="661" t="s">
        <v>969</v>
      </c>
      <c r="JV191" s="664">
        <v>490.52189099999998</v>
      </c>
      <c r="JW191"/>
      <c r="JX191" s="225"/>
    </row>
    <row r="192" spans="3:288" s="838" customFormat="1" ht="15" thickBot="1">
      <c r="F192" s="836"/>
      <c r="G192" s="836"/>
      <c r="H192" s="836"/>
      <c r="I192" s="836"/>
      <c r="J192" s="836"/>
      <c r="K192" s="836"/>
      <c r="L192" s="836"/>
      <c r="U192" s="59"/>
      <c r="V192" s="59"/>
      <c r="W192" s="496"/>
      <c r="X192" s="496"/>
      <c r="Y192" s="496"/>
      <c r="Z192" s="496"/>
      <c r="AA192" s="512"/>
      <c r="AB192" s="836"/>
      <c r="AC192" s="836"/>
      <c r="AD192" s="555"/>
      <c r="AE192" s="512"/>
      <c r="AF192" s="836"/>
      <c r="AG192" s="836"/>
      <c r="AH192" s="555"/>
      <c r="AI192" s="836"/>
      <c r="AJ192" s="836"/>
      <c r="AK192" s="836"/>
      <c r="AL192" s="836"/>
      <c r="AM192" s="836"/>
      <c r="AN192" s="555"/>
      <c r="AO192" s="836"/>
      <c r="AP192" s="555"/>
      <c r="AQ192" s="836"/>
      <c r="AR192" s="555"/>
      <c r="AS192" s="836"/>
      <c r="AT192" s="555"/>
      <c r="AU192" s="836"/>
      <c r="AV192" s="555"/>
      <c r="AW192" s="836"/>
      <c r="AX192" s="555"/>
      <c r="AY192" s="836"/>
      <c r="AZ192" s="555"/>
      <c r="BA192" s="836"/>
      <c r="BB192" s="555"/>
      <c r="BC192" s="836"/>
      <c r="BD192" s="555"/>
      <c r="BE192" s="836"/>
      <c r="BF192" s="555"/>
      <c r="BG192" s="836"/>
      <c r="BH192" s="555"/>
      <c r="BI192" s="836"/>
      <c r="BJ192" s="555"/>
      <c r="BK192" s="836"/>
      <c r="BL192" s="555"/>
      <c r="BM192" s="836"/>
      <c r="BN192" s="555"/>
      <c r="BO192" s="836"/>
      <c r="BP192" s="555"/>
      <c r="CB192" s="1154"/>
      <c r="FX192" s="625" t="s">
        <v>431</v>
      </c>
      <c r="FY192" s="626">
        <v>308</v>
      </c>
      <c r="FZ192" s="626">
        <v>30289642</v>
      </c>
      <c r="GA192" s="626">
        <v>55</v>
      </c>
      <c r="GB192" s="626" t="s">
        <v>798</v>
      </c>
      <c r="GC192" s="626">
        <v>20</v>
      </c>
      <c r="GD192" s="626">
        <v>1970</v>
      </c>
      <c r="GE192" s="626">
        <v>1</v>
      </c>
      <c r="GF192" s="626" t="s">
        <v>780</v>
      </c>
      <c r="GG192" s="626">
        <v>1</v>
      </c>
      <c r="GH192" s="626">
        <v>1</v>
      </c>
      <c r="GI192" s="626" t="s">
        <v>780</v>
      </c>
      <c r="GJ192" s="626">
        <v>1</v>
      </c>
      <c r="GK192" s="626" t="s">
        <v>781</v>
      </c>
      <c r="GL192" s="626" t="s">
        <v>782</v>
      </c>
      <c r="GM192" s="626">
        <v>50</v>
      </c>
      <c r="GN192" s="626" t="s">
        <v>783</v>
      </c>
      <c r="GO192" s="626">
        <v>0</v>
      </c>
      <c r="GP192" s="626">
        <v>0</v>
      </c>
      <c r="GQ192" s="626">
        <v>4</v>
      </c>
      <c r="GR192" s="626">
        <v>2</v>
      </c>
      <c r="GS192" s="626">
        <v>2</v>
      </c>
      <c r="GT192" s="626" t="s">
        <v>783</v>
      </c>
      <c r="GU192" s="626" t="s">
        <v>783</v>
      </c>
      <c r="GV192" s="626" t="s">
        <v>783</v>
      </c>
      <c r="GW192" s="626" t="s">
        <v>783</v>
      </c>
      <c r="GX192" s="626" t="s">
        <v>783</v>
      </c>
      <c r="GY192" s="626">
        <v>1649</v>
      </c>
      <c r="GZ192" s="626">
        <v>0.09</v>
      </c>
      <c r="HA192" s="626">
        <v>5</v>
      </c>
      <c r="HB192" s="626" t="s">
        <v>783</v>
      </c>
      <c r="HC192" s="626" t="s">
        <v>782</v>
      </c>
      <c r="HD192" s="626">
        <v>35</v>
      </c>
      <c r="HE192" s="626" t="s">
        <v>783</v>
      </c>
      <c r="HF192" s="626">
        <v>0</v>
      </c>
      <c r="HG192" s="626" t="s">
        <v>783</v>
      </c>
      <c r="HH192" s="626">
        <v>0</v>
      </c>
      <c r="HI192" s="626">
        <v>1</v>
      </c>
      <c r="HJ192" s="626">
        <v>45</v>
      </c>
      <c r="HK192" s="626" t="s">
        <v>784</v>
      </c>
      <c r="HL192" s="626" t="s">
        <v>785</v>
      </c>
      <c r="HM192" s="626" t="s">
        <v>783</v>
      </c>
      <c r="HN192" s="626" t="s">
        <v>783</v>
      </c>
      <c r="HO192" s="626" t="s">
        <v>783</v>
      </c>
      <c r="HP192" s="626" t="s">
        <v>783</v>
      </c>
      <c r="HQ192" s="626" t="s">
        <v>783</v>
      </c>
      <c r="HR192" s="626">
        <v>3978950</v>
      </c>
      <c r="HS192" s="626" t="s">
        <v>783</v>
      </c>
      <c r="HT192" s="626" t="s">
        <v>786</v>
      </c>
      <c r="HU192" s="626" t="s">
        <v>787</v>
      </c>
      <c r="HV192" s="626">
        <v>4</v>
      </c>
      <c r="HW192" s="626">
        <v>2014</v>
      </c>
      <c r="HX192" s="626">
        <v>63</v>
      </c>
      <c r="HY192" s="626">
        <v>0</v>
      </c>
      <c r="HZ192" s="626">
        <v>475</v>
      </c>
      <c r="IA192" s="627">
        <v>41697.500081018516</v>
      </c>
      <c r="IB192" s="626" t="s">
        <v>788</v>
      </c>
      <c r="IC192" s="626">
        <v>3974472</v>
      </c>
      <c r="ID192" s="626">
        <v>2014</v>
      </c>
      <c r="IE192" s="626">
        <v>1712</v>
      </c>
      <c r="IF192" s="626" t="s">
        <v>783</v>
      </c>
      <c r="IG192" s="626" t="s">
        <v>783</v>
      </c>
      <c r="IH192" s="626" t="s">
        <v>783</v>
      </c>
      <c r="II192" s="626" t="s">
        <v>783</v>
      </c>
      <c r="IJ192" s="626" t="s">
        <v>783</v>
      </c>
      <c r="IK192" s="626" t="s">
        <v>783</v>
      </c>
      <c r="IL192" s="626" t="s">
        <v>783</v>
      </c>
      <c r="IM192" s="626" t="s">
        <v>783</v>
      </c>
      <c r="IN192" s="626" t="s">
        <v>783</v>
      </c>
      <c r="IO192" s="626">
        <v>1649</v>
      </c>
      <c r="IP192" s="627">
        <v>37477.354571759257</v>
      </c>
      <c r="IQ192" s="626">
        <v>2</v>
      </c>
      <c r="IR192" s="626" t="s">
        <v>793</v>
      </c>
      <c r="IS192" s="626">
        <v>2</v>
      </c>
      <c r="IT192" s="665">
        <v>41275</v>
      </c>
      <c r="IU192" s="626" t="s">
        <v>783</v>
      </c>
      <c r="IV192" s="626" t="s">
        <v>783</v>
      </c>
      <c r="IW192" s="626" t="s">
        <v>783</v>
      </c>
      <c r="IX192" s="626" t="s">
        <v>781</v>
      </c>
      <c r="IY192" s="626">
        <v>45</v>
      </c>
      <c r="IZ192" s="626" t="s">
        <v>789</v>
      </c>
      <c r="JA192" s="626" t="s">
        <v>783</v>
      </c>
      <c r="JB192" s="626" t="s">
        <v>783</v>
      </c>
      <c r="JC192" s="626" t="s">
        <v>783</v>
      </c>
      <c r="JD192" s="626">
        <v>329484</v>
      </c>
      <c r="JE192" s="626" t="s">
        <v>783</v>
      </c>
      <c r="JF192" s="626" t="s">
        <v>783</v>
      </c>
      <c r="JG192" s="626" t="s">
        <v>802</v>
      </c>
      <c r="JH192" s="626">
        <v>55</v>
      </c>
      <c r="JI192" s="626" t="s">
        <v>783</v>
      </c>
      <c r="JJ192" s="626" t="s">
        <v>783</v>
      </c>
      <c r="JK192" s="626" t="s">
        <v>783</v>
      </c>
      <c r="JL192" s="626" t="s">
        <v>790</v>
      </c>
      <c r="JM192" s="626">
        <v>4</v>
      </c>
      <c r="JN192" s="626">
        <v>3</v>
      </c>
      <c r="JO192" s="626" t="s">
        <v>783</v>
      </c>
      <c r="JP192" s="626">
        <v>10711928</v>
      </c>
      <c r="JQ192" s="626">
        <v>2011</v>
      </c>
      <c r="JR192" s="626">
        <v>3</v>
      </c>
      <c r="JS192" s="626" t="s">
        <v>783</v>
      </c>
      <c r="JT192" s="626" t="s">
        <v>783</v>
      </c>
      <c r="JU192" s="626" t="s">
        <v>970</v>
      </c>
      <c r="JV192" s="628">
        <v>424.483901</v>
      </c>
      <c r="JW192">
        <f>SUM(JV190:JV192)</f>
        <v>1981.7477709999998</v>
      </c>
      <c r="JX192" s="225">
        <v>0.37533101723484846</v>
      </c>
    </row>
    <row r="193" spans="180:284" s="838" customFormat="1" ht="15" thickBot="1">
      <c r="FX193" s="655" t="s">
        <v>511</v>
      </c>
      <c r="FY193" s="656">
        <v>196</v>
      </c>
      <c r="FZ193" s="656">
        <v>30289649</v>
      </c>
      <c r="GA193" s="656">
        <v>40</v>
      </c>
      <c r="GB193" s="656" t="s">
        <v>779</v>
      </c>
      <c r="GC193" s="656">
        <v>20</v>
      </c>
      <c r="GD193" s="656">
        <v>2000</v>
      </c>
      <c r="GE193" s="656">
        <v>0</v>
      </c>
      <c r="GF193" s="656" t="s">
        <v>792</v>
      </c>
      <c r="GG193" s="656">
        <v>0</v>
      </c>
      <c r="GH193" s="656">
        <v>0</v>
      </c>
      <c r="GI193" s="656" t="s">
        <v>792</v>
      </c>
      <c r="GJ193" s="656">
        <v>0</v>
      </c>
      <c r="GK193" s="656" t="s">
        <v>781</v>
      </c>
      <c r="GL193" s="656" t="s">
        <v>793</v>
      </c>
      <c r="GM193" s="656">
        <v>66</v>
      </c>
      <c r="GN193" s="656" t="s">
        <v>783</v>
      </c>
      <c r="GO193" s="656">
        <v>0</v>
      </c>
      <c r="GP193" s="656">
        <v>0</v>
      </c>
      <c r="GQ193" s="656">
        <v>4</v>
      </c>
      <c r="GR193" s="656">
        <v>2</v>
      </c>
      <c r="GS193" s="656">
        <v>5</v>
      </c>
      <c r="GT193" s="656" t="s">
        <v>783</v>
      </c>
      <c r="GU193" s="656" t="s">
        <v>783</v>
      </c>
      <c r="GV193" s="656" t="s">
        <v>783</v>
      </c>
      <c r="GW193" s="656" t="s">
        <v>783</v>
      </c>
      <c r="GX193" s="656" t="s">
        <v>783</v>
      </c>
      <c r="GY193" s="656">
        <v>1649</v>
      </c>
      <c r="GZ193" s="656">
        <v>7.0000000000000007E-2</v>
      </c>
      <c r="HA193" s="656">
        <v>5</v>
      </c>
      <c r="HB193" s="656" t="s">
        <v>783</v>
      </c>
      <c r="HC193" s="656" t="s">
        <v>782</v>
      </c>
      <c r="HD193" s="656">
        <v>15</v>
      </c>
      <c r="HE193" s="656" t="s">
        <v>783</v>
      </c>
      <c r="HF193" s="656">
        <v>0</v>
      </c>
      <c r="HG193" s="656" t="s">
        <v>783</v>
      </c>
      <c r="HH193" s="656">
        <v>0</v>
      </c>
      <c r="HI193" s="656">
        <v>1</v>
      </c>
      <c r="HJ193" s="656">
        <v>45</v>
      </c>
      <c r="HK193" s="656" t="s">
        <v>784</v>
      </c>
      <c r="HL193" s="656" t="s">
        <v>785</v>
      </c>
      <c r="HM193" s="656" t="s">
        <v>783</v>
      </c>
      <c r="HN193" s="656" t="s">
        <v>783</v>
      </c>
      <c r="HO193" s="656" t="s">
        <v>783</v>
      </c>
      <c r="HP193" s="656" t="s">
        <v>783</v>
      </c>
      <c r="HQ193" s="656" t="s">
        <v>783</v>
      </c>
      <c r="HR193" s="656">
        <v>4870888</v>
      </c>
      <c r="HS193" s="656" t="s">
        <v>783</v>
      </c>
      <c r="HT193" s="656" t="s">
        <v>786</v>
      </c>
      <c r="HU193" s="656" t="s">
        <v>787</v>
      </c>
      <c r="HV193" s="656">
        <v>4</v>
      </c>
      <c r="HW193" s="656">
        <v>2014</v>
      </c>
      <c r="HX193" s="656">
        <v>63</v>
      </c>
      <c r="HY193" s="656">
        <v>0</v>
      </c>
      <c r="HZ193" s="656">
        <v>370</v>
      </c>
      <c r="IA193" s="657">
        <v>41697.500081018516</v>
      </c>
      <c r="IB193" s="656" t="s">
        <v>788</v>
      </c>
      <c r="IC193" s="656">
        <v>4870887</v>
      </c>
      <c r="ID193" s="656">
        <v>2014</v>
      </c>
      <c r="IE193" s="656">
        <v>1712</v>
      </c>
      <c r="IF193" s="656" t="s">
        <v>783</v>
      </c>
      <c r="IG193" s="656" t="s">
        <v>783</v>
      </c>
      <c r="IH193" s="656" t="s">
        <v>783</v>
      </c>
      <c r="II193" s="656" t="s">
        <v>783</v>
      </c>
      <c r="IJ193" s="656" t="s">
        <v>783</v>
      </c>
      <c r="IK193" s="656" t="s">
        <v>783</v>
      </c>
      <c r="IL193" s="656" t="s">
        <v>783</v>
      </c>
      <c r="IM193" s="656" t="s">
        <v>783</v>
      </c>
      <c r="IN193" s="656" t="s">
        <v>783</v>
      </c>
      <c r="IO193" s="656">
        <v>1649</v>
      </c>
      <c r="IP193" s="657">
        <v>37477.354571759257</v>
      </c>
      <c r="IQ193" s="656">
        <v>1</v>
      </c>
      <c r="IR193" s="656" t="s">
        <v>793</v>
      </c>
      <c r="IS193" s="656">
        <v>5</v>
      </c>
      <c r="IT193" s="658">
        <v>41275</v>
      </c>
      <c r="IU193" s="656" t="s">
        <v>783</v>
      </c>
      <c r="IV193" s="656" t="s">
        <v>783</v>
      </c>
      <c r="IW193" s="656" t="s">
        <v>783</v>
      </c>
      <c r="IX193" s="656" t="s">
        <v>781</v>
      </c>
      <c r="IY193" s="656">
        <v>45</v>
      </c>
      <c r="IZ193" s="656" t="s">
        <v>789</v>
      </c>
      <c r="JA193" s="656" t="s">
        <v>783</v>
      </c>
      <c r="JB193" s="656" t="s">
        <v>783</v>
      </c>
      <c r="JC193" s="656" t="s">
        <v>783</v>
      </c>
      <c r="JD193" s="656">
        <v>329485</v>
      </c>
      <c r="JE193" s="656" t="s">
        <v>783</v>
      </c>
      <c r="JF193" s="656" t="s">
        <v>783</v>
      </c>
      <c r="JG193" s="656" t="s">
        <v>815</v>
      </c>
      <c r="JH193" s="656">
        <v>40</v>
      </c>
      <c r="JI193" s="656" t="s">
        <v>783</v>
      </c>
      <c r="JJ193" s="656" t="s">
        <v>783</v>
      </c>
      <c r="JK193" s="656" t="s">
        <v>783</v>
      </c>
      <c r="JL193" s="656" t="s">
        <v>790</v>
      </c>
      <c r="JM193" s="656">
        <v>4</v>
      </c>
      <c r="JN193" s="656">
        <v>2</v>
      </c>
      <c r="JO193" s="656" t="s">
        <v>783</v>
      </c>
      <c r="JP193" s="656">
        <v>10711928</v>
      </c>
      <c r="JQ193" s="656">
        <v>2011</v>
      </c>
      <c r="JR193" s="656">
        <v>3</v>
      </c>
      <c r="JS193" s="656" t="s">
        <v>783</v>
      </c>
      <c r="JT193" s="656" t="s">
        <v>783</v>
      </c>
      <c r="JU193" s="656" t="s">
        <v>971</v>
      </c>
      <c r="JV193" s="659">
        <v>319.02499599999999</v>
      </c>
      <c r="JW193">
        <f>JV193</f>
        <v>319.02499599999999</v>
      </c>
      <c r="JX193" s="225">
        <v>6.0421400757575752E-2</v>
      </c>
    </row>
    <row r="194" spans="180:284" s="838" customFormat="1">
      <c r="FX194" s="666" t="s">
        <v>475</v>
      </c>
      <c r="FY194" s="667">
        <v>101</v>
      </c>
      <c r="FZ194" s="667">
        <v>30289653</v>
      </c>
      <c r="GA194" s="667">
        <v>55</v>
      </c>
      <c r="GB194" s="667" t="s">
        <v>798</v>
      </c>
      <c r="GC194" s="667">
        <v>20</v>
      </c>
      <c r="GD194" s="667">
        <v>1991</v>
      </c>
      <c r="GE194" s="667">
        <v>1</v>
      </c>
      <c r="GF194" s="667" t="s">
        <v>780</v>
      </c>
      <c r="GG194" s="667">
        <v>2</v>
      </c>
      <c r="GH194" s="667">
        <v>1</v>
      </c>
      <c r="GI194" s="667" t="s">
        <v>780</v>
      </c>
      <c r="GJ194" s="667">
        <v>2</v>
      </c>
      <c r="GK194" s="667" t="s">
        <v>781</v>
      </c>
      <c r="GL194" s="667" t="s">
        <v>782</v>
      </c>
      <c r="GM194" s="667">
        <v>60</v>
      </c>
      <c r="GN194" s="667" t="s">
        <v>783</v>
      </c>
      <c r="GO194" s="667">
        <v>0</v>
      </c>
      <c r="GP194" s="667">
        <v>0</v>
      </c>
      <c r="GQ194" s="667">
        <v>4</v>
      </c>
      <c r="GR194" s="667">
        <v>2</v>
      </c>
      <c r="GS194" s="667">
        <v>2</v>
      </c>
      <c r="GT194" s="667" t="s">
        <v>783</v>
      </c>
      <c r="GU194" s="667" t="s">
        <v>783</v>
      </c>
      <c r="GV194" s="667" t="s">
        <v>783</v>
      </c>
      <c r="GW194" s="667" t="s">
        <v>783</v>
      </c>
      <c r="GX194" s="667" t="s">
        <v>783</v>
      </c>
      <c r="GY194" s="667">
        <v>1649</v>
      </c>
      <c r="GZ194" s="667">
        <v>1.03</v>
      </c>
      <c r="HA194" s="667">
        <v>5</v>
      </c>
      <c r="HB194" s="667" t="s">
        <v>783</v>
      </c>
      <c r="HC194" s="667" t="s">
        <v>782</v>
      </c>
      <c r="HD194" s="667">
        <v>15</v>
      </c>
      <c r="HE194" s="667" t="s">
        <v>783</v>
      </c>
      <c r="HF194" s="667">
        <v>0</v>
      </c>
      <c r="HG194" s="667" t="s">
        <v>783</v>
      </c>
      <c r="HH194" s="667">
        <v>0</v>
      </c>
      <c r="HI194" s="667">
        <v>1</v>
      </c>
      <c r="HJ194" s="667">
        <v>45</v>
      </c>
      <c r="HK194" s="667" t="s">
        <v>784</v>
      </c>
      <c r="HL194" s="667" t="s">
        <v>785</v>
      </c>
      <c r="HM194" s="667" t="s">
        <v>783</v>
      </c>
      <c r="HN194" s="667" t="s">
        <v>783</v>
      </c>
      <c r="HO194" s="667" t="s">
        <v>783</v>
      </c>
      <c r="HP194" s="667" t="s">
        <v>783</v>
      </c>
      <c r="HQ194" s="667" t="s">
        <v>783</v>
      </c>
      <c r="HR194" s="667">
        <v>3978940</v>
      </c>
      <c r="HS194" s="667" t="s">
        <v>783</v>
      </c>
      <c r="HT194" s="667" t="s">
        <v>786</v>
      </c>
      <c r="HU194" s="667" t="s">
        <v>787</v>
      </c>
      <c r="HV194" s="667">
        <v>4</v>
      </c>
      <c r="HW194" s="667">
        <v>2014</v>
      </c>
      <c r="HX194" s="667">
        <v>63</v>
      </c>
      <c r="HY194" s="667">
        <v>0</v>
      </c>
      <c r="HZ194" s="667">
        <v>5438</v>
      </c>
      <c r="IA194" s="668">
        <v>41697.500081018516</v>
      </c>
      <c r="IB194" s="667" t="s">
        <v>788</v>
      </c>
      <c r="IC194" s="667">
        <v>3974462</v>
      </c>
      <c r="ID194" s="667">
        <v>2014</v>
      </c>
      <c r="IE194" s="667">
        <v>1712</v>
      </c>
      <c r="IF194" s="667" t="s">
        <v>783</v>
      </c>
      <c r="IG194" s="667" t="s">
        <v>783</v>
      </c>
      <c r="IH194" s="667" t="s">
        <v>783</v>
      </c>
      <c r="II194" s="667" t="s">
        <v>783</v>
      </c>
      <c r="IJ194" s="667" t="s">
        <v>783</v>
      </c>
      <c r="IK194" s="667" t="s">
        <v>783</v>
      </c>
      <c r="IL194" s="667" t="s">
        <v>783</v>
      </c>
      <c r="IM194" s="667" t="s">
        <v>783</v>
      </c>
      <c r="IN194" s="667" t="s">
        <v>783</v>
      </c>
      <c r="IO194" s="667">
        <v>1649</v>
      </c>
      <c r="IP194" s="668">
        <v>37477.354571759257</v>
      </c>
      <c r="IQ194" s="667">
        <v>2</v>
      </c>
      <c r="IR194" s="667" t="s">
        <v>793</v>
      </c>
      <c r="IS194" s="667">
        <v>2</v>
      </c>
      <c r="IT194" s="669">
        <v>41275</v>
      </c>
      <c r="IU194" s="667" t="s">
        <v>783</v>
      </c>
      <c r="IV194" s="667" t="s">
        <v>783</v>
      </c>
      <c r="IW194" s="667" t="s">
        <v>783</v>
      </c>
      <c r="IX194" s="667" t="s">
        <v>781</v>
      </c>
      <c r="IY194" s="667">
        <v>45</v>
      </c>
      <c r="IZ194" s="667" t="s">
        <v>789</v>
      </c>
      <c r="JA194" s="667" t="s">
        <v>783</v>
      </c>
      <c r="JB194" s="667" t="s">
        <v>783</v>
      </c>
      <c r="JC194" s="667" t="s">
        <v>783</v>
      </c>
      <c r="JD194" s="667">
        <v>329486</v>
      </c>
      <c r="JE194" s="667" t="s">
        <v>783</v>
      </c>
      <c r="JF194" s="667" t="s">
        <v>783</v>
      </c>
      <c r="JG194" s="667" t="s">
        <v>802</v>
      </c>
      <c r="JH194" s="667">
        <v>55</v>
      </c>
      <c r="JI194" s="667" t="s">
        <v>783</v>
      </c>
      <c r="JJ194" s="667" t="s">
        <v>783</v>
      </c>
      <c r="JK194" s="667" t="s">
        <v>783</v>
      </c>
      <c r="JL194" s="667" t="s">
        <v>790</v>
      </c>
      <c r="JM194" s="667">
        <v>4</v>
      </c>
      <c r="JN194" s="667">
        <v>3</v>
      </c>
      <c r="JO194" s="667" t="s">
        <v>783</v>
      </c>
      <c r="JP194" s="667">
        <v>10711928</v>
      </c>
      <c r="JQ194" s="667">
        <v>2011</v>
      </c>
      <c r="JR194" s="667">
        <v>3</v>
      </c>
      <c r="JS194" s="667" t="s">
        <v>783</v>
      </c>
      <c r="JT194" s="667" t="s">
        <v>783</v>
      </c>
      <c r="JU194" s="667" t="s">
        <v>972</v>
      </c>
      <c r="JV194" s="670">
        <v>5628.9812320000001</v>
      </c>
      <c r="JW194">
        <f>JV194</f>
        <v>5628.9812320000001</v>
      </c>
      <c r="JX194" s="225">
        <v>1.0660949303030303</v>
      </c>
    </row>
    <row r="195" spans="180:284" s="838" customFormat="1">
      <c r="FX195" s="645" t="s">
        <v>475</v>
      </c>
      <c r="FY195" s="646"/>
      <c r="FZ195" s="646"/>
      <c r="GA195" s="646"/>
      <c r="GB195" s="646"/>
      <c r="GC195" s="646"/>
      <c r="GD195" s="646"/>
      <c r="GE195" s="646"/>
      <c r="GF195" s="646"/>
      <c r="GG195" s="646"/>
      <c r="GH195" s="646"/>
      <c r="GI195" s="646"/>
      <c r="GJ195" s="646"/>
      <c r="GK195" s="646"/>
      <c r="GL195" s="646"/>
      <c r="GM195" s="646"/>
      <c r="GN195" s="646"/>
      <c r="GO195" s="646"/>
      <c r="GP195" s="646"/>
      <c r="GQ195" s="646"/>
      <c r="GR195" s="646"/>
      <c r="GS195" s="646"/>
      <c r="GT195" s="646"/>
      <c r="GU195" s="646"/>
      <c r="GV195" s="646"/>
      <c r="GW195" s="646"/>
      <c r="GX195" s="646"/>
      <c r="GY195" s="646"/>
      <c r="GZ195" s="646"/>
      <c r="HA195" s="646"/>
      <c r="HB195" s="646"/>
      <c r="HC195" s="646"/>
      <c r="HD195" s="646"/>
      <c r="HE195" s="646"/>
      <c r="HF195" s="646"/>
      <c r="HG195" s="646"/>
      <c r="HH195" s="646"/>
      <c r="HI195" s="646"/>
      <c r="HJ195" s="646"/>
      <c r="HK195" s="646"/>
      <c r="HL195" s="646"/>
      <c r="HM195" s="646"/>
      <c r="HN195" s="646"/>
      <c r="HO195" s="646"/>
      <c r="HP195" s="646"/>
      <c r="HQ195" s="646"/>
      <c r="HR195" s="646"/>
      <c r="HS195" s="646"/>
      <c r="HT195" s="646"/>
      <c r="HU195" s="646"/>
      <c r="HV195" s="646"/>
      <c r="HW195" s="646"/>
      <c r="HX195" s="646"/>
      <c r="HY195" s="646"/>
      <c r="HZ195" s="646"/>
      <c r="IA195" s="647"/>
      <c r="IB195" s="646"/>
      <c r="IC195" s="646"/>
      <c r="ID195" s="646"/>
      <c r="IE195" s="646"/>
      <c r="IF195" s="646"/>
      <c r="IG195" s="646"/>
      <c r="IH195" s="646"/>
      <c r="II195" s="646"/>
      <c r="IJ195" s="646"/>
      <c r="IK195" s="646"/>
      <c r="IL195" s="646"/>
      <c r="IM195" s="646"/>
      <c r="IN195" s="646"/>
      <c r="IO195" s="646"/>
      <c r="IP195" s="647"/>
      <c r="IQ195" s="646"/>
      <c r="IR195" s="646"/>
      <c r="IS195" s="646"/>
      <c r="IT195" s="648"/>
      <c r="IU195" s="646"/>
      <c r="IV195" s="646"/>
      <c r="IW195" s="646"/>
      <c r="IX195" s="646"/>
      <c r="IY195" s="646"/>
      <c r="IZ195" s="646"/>
      <c r="JA195" s="646"/>
      <c r="JB195" s="646"/>
      <c r="JC195" s="646"/>
      <c r="JD195" s="646"/>
      <c r="JE195" s="646"/>
      <c r="JF195" s="646"/>
      <c r="JG195" s="646"/>
      <c r="JH195" s="646"/>
      <c r="JI195" s="646"/>
      <c r="JJ195" s="646"/>
      <c r="JK195" s="646"/>
      <c r="JL195" s="646"/>
      <c r="JM195" s="646"/>
      <c r="JN195" s="646"/>
      <c r="JO195" s="646"/>
      <c r="JP195" s="646"/>
      <c r="JQ195" s="646"/>
      <c r="JR195" s="646"/>
      <c r="JS195" s="646"/>
      <c r="JT195" s="646"/>
      <c r="JU195" s="646"/>
      <c r="JV195" s="649"/>
      <c r="JW195"/>
      <c r="JX195" s="225"/>
    </row>
    <row r="196" spans="180:284" s="838" customFormat="1" ht="15" thickBot="1">
      <c r="FX196" s="689" t="s">
        <v>475</v>
      </c>
      <c r="FY196" s="690"/>
      <c r="FZ196" s="690"/>
      <c r="GA196" s="690"/>
      <c r="GB196" s="690"/>
      <c r="GC196" s="690"/>
      <c r="GD196" s="690"/>
      <c r="GE196" s="690"/>
      <c r="GF196" s="690"/>
      <c r="GG196" s="690"/>
      <c r="GH196" s="690"/>
      <c r="GI196" s="690"/>
      <c r="GJ196" s="690"/>
      <c r="GK196" s="690"/>
      <c r="GL196" s="690"/>
      <c r="GM196" s="690"/>
      <c r="GN196" s="690"/>
      <c r="GO196" s="690"/>
      <c r="GP196" s="690"/>
      <c r="GQ196" s="690"/>
      <c r="GR196" s="690"/>
      <c r="GS196" s="690"/>
      <c r="GT196" s="690"/>
      <c r="GU196" s="690"/>
      <c r="GV196" s="690"/>
      <c r="GW196" s="690"/>
      <c r="GX196" s="690"/>
      <c r="GY196" s="690"/>
      <c r="GZ196" s="690"/>
      <c r="HA196" s="690"/>
      <c r="HB196" s="690"/>
      <c r="HC196" s="690"/>
      <c r="HD196" s="690"/>
      <c r="HE196" s="690"/>
      <c r="HF196" s="690"/>
      <c r="HG196" s="690"/>
      <c r="HH196" s="690"/>
      <c r="HI196" s="690"/>
      <c r="HJ196" s="690"/>
      <c r="HK196" s="690"/>
      <c r="HL196" s="690"/>
      <c r="HM196" s="690"/>
      <c r="HN196" s="690"/>
      <c r="HO196" s="690"/>
      <c r="HP196" s="690"/>
      <c r="HQ196" s="690"/>
      <c r="HR196" s="690"/>
      <c r="HS196" s="690"/>
      <c r="HT196" s="690"/>
      <c r="HU196" s="690"/>
      <c r="HV196" s="690"/>
      <c r="HW196" s="690"/>
      <c r="HX196" s="690"/>
      <c r="HY196" s="690"/>
      <c r="HZ196" s="690"/>
      <c r="IA196" s="691"/>
      <c r="IB196" s="690"/>
      <c r="IC196" s="690"/>
      <c r="ID196" s="690"/>
      <c r="IE196" s="690"/>
      <c r="IF196" s="690"/>
      <c r="IG196" s="690"/>
      <c r="IH196" s="690"/>
      <c r="II196" s="690"/>
      <c r="IJ196" s="690"/>
      <c r="IK196" s="690"/>
      <c r="IL196" s="690"/>
      <c r="IM196" s="690"/>
      <c r="IN196" s="690"/>
      <c r="IO196" s="690"/>
      <c r="IP196" s="691"/>
      <c r="IQ196" s="690"/>
      <c r="IR196" s="690"/>
      <c r="IS196" s="690"/>
      <c r="IT196" s="692"/>
      <c r="IU196" s="690"/>
      <c r="IV196" s="690"/>
      <c r="IW196" s="690"/>
      <c r="IX196" s="690"/>
      <c r="IY196" s="690"/>
      <c r="IZ196" s="690"/>
      <c r="JA196" s="690"/>
      <c r="JB196" s="690"/>
      <c r="JC196" s="690"/>
      <c r="JD196" s="690"/>
      <c r="JE196" s="690"/>
      <c r="JF196" s="690"/>
      <c r="JG196" s="690"/>
      <c r="JH196" s="690"/>
      <c r="JI196" s="690"/>
      <c r="JJ196" s="690"/>
      <c r="JK196" s="690"/>
      <c r="JL196" s="690"/>
      <c r="JM196" s="690"/>
      <c r="JN196" s="690"/>
      <c r="JO196" s="690"/>
      <c r="JP196" s="690"/>
      <c r="JQ196" s="690"/>
      <c r="JR196" s="690"/>
      <c r="JS196" s="690"/>
      <c r="JT196" s="690"/>
      <c r="JU196" s="690"/>
      <c r="JV196" s="693"/>
      <c r="JW196"/>
      <c r="JX196" s="225"/>
    </row>
    <row r="197" spans="180:284" s="838" customFormat="1">
      <c r="FX197" s="666" t="s">
        <v>512</v>
      </c>
      <c r="FY197" s="667">
        <v>54</v>
      </c>
      <c r="FZ197" s="667">
        <v>30289654</v>
      </c>
      <c r="GA197" s="667">
        <v>40</v>
      </c>
      <c r="GB197" s="667" t="s">
        <v>779</v>
      </c>
      <c r="GC197" s="667">
        <v>20</v>
      </c>
      <c r="GD197" s="667">
        <v>2000</v>
      </c>
      <c r="GE197" s="667">
        <v>0</v>
      </c>
      <c r="GF197" s="667" t="s">
        <v>792</v>
      </c>
      <c r="GG197" s="667">
        <v>0</v>
      </c>
      <c r="GH197" s="667">
        <v>0</v>
      </c>
      <c r="GI197" s="667" t="s">
        <v>792</v>
      </c>
      <c r="GJ197" s="667">
        <v>0</v>
      </c>
      <c r="GK197" s="667" t="s">
        <v>781</v>
      </c>
      <c r="GL197" s="667" t="s">
        <v>793</v>
      </c>
      <c r="GM197" s="667">
        <v>66</v>
      </c>
      <c r="GN197" s="667" t="s">
        <v>783</v>
      </c>
      <c r="GO197" s="667">
        <v>0</v>
      </c>
      <c r="GP197" s="667">
        <v>0</v>
      </c>
      <c r="GQ197" s="667">
        <v>4</v>
      </c>
      <c r="GR197" s="667">
        <v>2</v>
      </c>
      <c r="GS197" s="667">
        <v>1</v>
      </c>
      <c r="GT197" s="667" t="s">
        <v>783</v>
      </c>
      <c r="GU197" s="667" t="s">
        <v>783</v>
      </c>
      <c r="GV197" s="667" t="s">
        <v>783</v>
      </c>
      <c r="GW197" s="667" t="s">
        <v>783</v>
      </c>
      <c r="GX197" s="667" t="s">
        <v>783</v>
      </c>
      <c r="GY197" s="667">
        <v>1649</v>
      </c>
      <c r="GZ197" s="667">
        <v>0.15</v>
      </c>
      <c r="HA197" s="667">
        <v>5</v>
      </c>
      <c r="HB197" s="667" t="s">
        <v>783</v>
      </c>
      <c r="HC197" s="667" t="s">
        <v>782</v>
      </c>
      <c r="HD197" s="667">
        <v>15</v>
      </c>
      <c r="HE197" s="667" t="s">
        <v>783</v>
      </c>
      <c r="HF197" s="667">
        <v>0</v>
      </c>
      <c r="HG197" s="667" t="s">
        <v>783</v>
      </c>
      <c r="HH197" s="667">
        <v>0</v>
      </c>
      <c r="HI197" s="667">
        <v>1</v>
      </c>
      <c r="HJ197" s="667">
        <v>45</v>
      </c>
      <c r="HK197" s="667" t="s">
        <v>784</v>
      </c>
      <c r="HL197" s="667" t="s">
        <v>785</v>
      </c>
      <c r="HM197" s="667" t="s">
        <v>783</v>
      </c>
      <c r="HN197" s="667" t="s">
        <v>783</v>
      </c>
      <c r="HO197" s="667" t="s">
        <v>783</v>
      </c>
      <c r="HP197" s="667" t="s">
        <v>783</v>
      </c>
      <c r="HQ197" s="667" t="s">
        <v>783</v>
      </c>
      <c r="HR197" s="667">
        <v>3976895</v>
      </c>
      <c r="HS197" s="667" t="s">
        <v>783</v>
      </c>
      <c r="HT197" s="667" t="s">
        <v>786</v>
      </c>
      <c r="HU197" s="667" t="s">
        <v>787</v>
      </c>
      <c r="HV197" s="667">
        <v>4</v>
      </c>
      <c r="HW197" s="667">
        <v>2014</v>
      </c>
      <c r="HX197" s="667">
        <v>63</v>
      </c>
      <c r="HY197" s="667">
        <v>0</v>
      </c>
      <c r="HZ197" s="667">
        <v>792</v>
      </c>
      <c r="IA197" s="668">
        <v>41697.500081018516</v>
      </c>
      <c r="IB197" s="667" t="s">
        <v>788</v>
      </c>
      <c r="IC197" s="667">
        <v>3972417</v>
      </c>
      <c r="ID197" s="667">
        <v>2014</v>
      </c>
      <c r="IE197" s="667">
        <v>1712</v>
      </c>
      <c r="IF197" s="667" t="s">
        <v>783</v>
      </c>
      <c r="IG197" s="667" t="s">
        <v>783</v>
      </c>
      <c r="IH197" s="667" t="s">
        <v>783</v>
      </c>
      <c r="II197" s="667" t="s">
        <v>783</v>
      </c>
      <c r="IJ197" s="667" t="s">
        <v>783</v>
      </c>
      <c r="IK197" s="667" t="s">
        <v>783</v>
      </c>
      <c r="IL197" s="667" t="s">
        <v>783</v>
      </c>
      <c r="IM197" s="667" t="s">
        <v>783</v>
      </c>
      <c r="IN197" s="667" t="s">
        <v>783</v>
      </c>
      <c r="IO197" s="667">
        <v>1649</v>
      </c>
      <c r="IP197" s="668">
        <v>37477.354571759257</v>
      </c>
      <c r="IQ197" s="667">
        <v>1</v>
      </c>
      <c r="IR197" s="667" t="s">
        <v>793</v>
      </c>
      <c r="IS197" s="667">
        <v>1</v>
      </c>
      <c r="IT197" s="669">
        <v>41275</v>
      </c>
      <c r="IU197" s="667" t="s">
        <v>783</v>
      </c>
      <c r="IV197" s="667" t="s">
        <v>783</v>
      </c>
      <c r="IW197" s="667" t="s">
        <v>783</v>
      </c>
      <c r="IX197" s="667" t="s">
        <v>781</v>
      </c>
      <c r="IY197" s="667">
        <v>45</v>
      </c>
      <c r="IZ197" s="667" t="s">
        <v>789</v>
      </c>
      <c r="JA197" s="667" t="s">
        <v>783</v>
      </c>
      <c r="JB197" s="667" t="s">
        <v>783</v>
      </c>
      <c r="JC197" s="667" t="s">
        <v>783</v>
      </c>
      <c r="JD197" s="667">
        <v>329487</v>
      </c>
      <c r="JE197" s="667" t="s">
        <v>783</v>
      </c>
      <c r="JF197" s="667" t="s">
        <v>783</v>
      </c>
      <c r="JG197" s="667" t="s">
        <v>795</v>
      </c>
      <c r="JH197" s="667">
        <v>40</v>
      </c>
      <c r="JI197" s="667" t="s">
        <v>783</v>
      </c>
      <c r="JJ197" s="667" t="s">
        <v>783</v>
      </c>
      <c r="JK197" s="667" t="s">
        <v>783</v>
      </c>
      <c r="JL197" s="667" t="s">
        <v>790</v>
      </c>
      <c r="JM197" s="667">
        <v>4</v>
      </c>
      <c r="JN197" s="667">
        <v>2</v>
      </c>
      <c r="JO197" s="667" t="s">
        <v>783</v>
      </c>
      <c r="JP197" s="667" t="s">
        <v>783</v>
      </c>
      <c r="JQ197" s="667" t="s">
        <v>783</v>
      </c>
      <c r="JR197" s="667" t="s">
        <v>783</v>
      </c>
      <c r="JS197" s="667" t="s">
        <v>783</v>
      </c>
      <c r="JT197" s="667" t="s">
        <v>783</v>
      </c>
      <c r="JU197" s="667" t="s">
        <v>973</v>
      </c>
      <c r="JV197" s="670">
        <v>685.306288</v>
      </c>
      <c r="JW197"/>
      <c r="JX197" s="225"/>
    </row>
    <row r="198" spans="180:284" s="838" customFormat="1" ht="15" thickBot="1">
      <c r="FX198" s="625" t="s">
        <v>512</v>
      </c>
      <c r="FY198" s="626">
        <v>80</v>
      </c>
      <c r="FZ198" s="626">
        <v>30289656</v>
      </c>
      <c r="GA198" s="626">
        <v>40</v>
      </c>
      <c r="GB198" s="626" t="s">
        <v>779</v>
      </c>
      <c r="GC198" s="626">
        <v>20</v>
      </c>
      <c r="GD198" s="626">
        <v>2000</v>
      </c>
      <c r="GE198" s="626">
        <v>0</v>
      </c>
      <c r="GF198" s="626" t="s">
        <v>792</v>
      </c>
      <c r="GG198" s="626">
        <v>0</v>
      </c>
      <c r="GH198" s="626">
        <v>0</v>
      </c>
      <c r="GI198" s="626" t="s">
        <v>792</v>
      </c>
      <c r="GJ198" s="626">
        <v>0</v>
      </c>
      <c r="GK198" s="626" t="s">
        <v>781</v>
      </c>
      <c r="GL198" s="626" t="s">
        <v>793</v>
      </c>
      <c r="GM198" s="626">
        <v>66</v>
      </c>
      <c r="GN198" s="626" t="s">
        <v>783</v>
      </c>
      <c r="GO198" s="626">
        <v>0</v>
      </c>
      <c r="GP198" s="626">
        <v>0</v>
      </c>
      <c r="GQ198" s="626">
        <v>4</v>
      </c>
      <c r="GR198" s="626">
        <v>2</v>
      </c>
      <c r="GS198" s="626">
        <v>1</v>
      </c>
      <c r="GT198" s="626" t="s">
        <v>783</v>
      </c>
      <c r="GU198" s="626" t="s">
        <v>783</v>
      </c>
      <c r="GV198" s="626" t="s">
        <v>783</v>
      </c>
      <c r="GW198" s="626" t="s">
        <v>783</v>
      </c>
      <c r="GX198" s="626" t="s">
        <v>783</v>
      </c>
      <c r="GY198" s="626">
        <v>1649</v>
      </c>
      <c r="GZ198" s="626">
        <v>7.0000000000000007E-2</v>
      </c>
      <c r="HA198" s="626">
        <v>5</v>
      </c>
      <c r="HB198" s="626" t="s">
        <v>783</v>
      </c>
      <c r="HC198" s="626" t="s">
        <v>782</v>
      </c>
      <c r="HD198" s="626">
        <v>15</v>
      </c>
      <c r="HE198" s="626" t="s">
        <v>783</v>
      </c>
      <c r="HF198" s="626">
        <v>0</v>
      </c>
      <c r="HG198" s="626" t="s">
        <v>783</v>
      </c>
      <c r="HH198" s="626">
        <v>0</v>
      </c>
      <c r="HI198" s="626">
        <v>1</v>
      </c>
      <c r="HJ198" s="626">
        <v>45</v>
      </c>
      <c r="HK198" s="626" t="s">
        <v>784</v>
      </c>
      <c r="HL198" s="626" t="s">
        <v>785</v>
      </c>
      <c r="HM198" s="626" t="s">
        <v>783</v>
      </c>
      <c r="HN198" s="626" t="s">
        <v>783</v>
      </c>
      <c r="HO198" s="626" t="s">
        <v>783</v>
      </c>
      <c r="HP198" s="626" t="s">
        <v>783</v>
      </c>
      <c r="HQ198" s="626" t="s">
        <v>783</v>
      </c>
      <c r="HR198" s="626">
        <v>3976896</v>
      </c>
      <c r="HS198" s="626" t="s">
        <v>783</v>
      </c>
      <c r="HT198" s="626" t="s">
        <v>786</v>
      </c>
      <c r="HU198" s="626" t="s">
        <v>787</v>
      </c>
      <c r="HV198" s="626">
        <v>4</v>
      </c>
      <c r="HW198" s="626">
        <v>2014</v>
      </c>
      <c r="HX198" s="626">
        <v>63</v>
      </c>
      <c r="HY198" s="626">
        <v>0</v>
      </c>
      <c r="HZ198" s="626">
        <v>370</v>
      </c>
      <c r="IA198" s="627">
        <v>41697.500081018516</v>
      </c>
      <c r="IB198" s="626" t="s">
        <v>788</v>
      </c>
      <c r="IC198" s="626">
        <v>3972418</v>
      </c>
      <c r="ID198" s="626">
        <v>2014</v>
      </c>
      <c r="IE198" s="626">
        <v>1712</v>
      </c>
      <c r="IF198" s="626" t="s">
        <v>783</v>
      </c>
      <c r="IG198" s="626" t="s">
        <v>783</v>
      </c>
      <c r="IH198" s="626" t="s">
        <v>783</v>
      </c>
      <c r="II198" s="626" t="s">
        <v>783</v>
      </c>
      <c r="IJ198" s="626" t="s">
        <v>783</v>
      </c>
      <c r="IK198" s="626" t="s">
        <v>783</v>
      </c>
      <c r="IL198" s="626" t="s">
        <v>783</v>
      </c>
      <c r="IM198" s="626" t="s">
        <v>783</v>
      </c>
      <c r="IN198" s="626" t="s">
        <v>783</v>
      </c>
      <c r="IO198" s="626">
        <v>1649</v>
      </c>
      <c r="IP198" s="627">
        <v>37477.354571759257</v>
      </c>
      <c r="IQ198" s="626">
        <v>1</v>
      </c>
      <c r="IR198" s="626" t="s">
        <v>793</v>
      </c>
      <c r="IS198" s="626">
        <v>1</v>
      </c>
      <c r="IT198" s="665">
        <v>41275</v>
      </c>
      <c r="IU198" s="626" t="s">
        <v>783</v>
      </c>
      <c r="IV198" s="626" t="s">
        <v>783</v>
      </c>
      <c r="IW198" s="626" t="s">
        <v>783</v>
      </c>
      <c r="IX198" s="626" t="s">
        <v>781</v>
      </c>
      <c r="IY198" s="626">
        <v>45</v>
      </c>
      <c r="IZ198" s="626" t="s">
        <v>789</v>
      </c>
      <c r="JA198" s="626" t="s">
        <v>783</v>
      </c>
      <c r="JB198" s="626" t="s">
        <v>783</v>
      </c>
      <c r="JC198" s="626" t="s">
        <v>783</v>
      </c>
      <c r="JD198" s="626">
        <v>329487</v>
      </c>
      <c r="JE198" s="626" t="s">
        <v>783</v>
      </c>
      <c r="JF198" s="626" t="s">
        <v>783</v>
      </c>
      <c r="JG198" s="626" t="s">
        <v>795</v>
      </c>
      <c r="JH198" s="626">
        <v>40</v>
      </c>
      <c r="JI198" s="626" t="s">
        <v>783</v>
      </c>
      <c r="JJ198" s="626" t="s">
        <v>783</v>
      </c>
      <c r="JK198" s="626" t="s">
        <v>783</v>
      </c>
      <c r="JL198" s="626" t="s">
        <v>790</v>
      </c>
      <c r="JM198" s="626">
        <v>4</v>
      </c>
      <c r="JN198" s="626">
        <v>2</v>
      </c>
      <c r="JO198" s="626" t="s">
        <v>783</v>
      </c>
      <c r="JP198" s="626" t="s">
        <v>783</v>
      </c>
      <c r="JQ198" s="626" t="s">
        <v>783</v>
      </c>
      <c r="JR198" s="626" t="s">
        <v>783</v>
      </c>
      <c r="JS198" s="626" t="s">
        <v>783</v>
      </c>
      <c r="JT198" s="626" t="s">
        <v>783</v>
      </c>
      <c r="JU198" s="626" t="s">
        <v>974</v>
      </c>
      <c r="JV198" s="628">
        <v>339.66912100000002</v>
      </c>
      <c r="JW198">
        <f>SUM(JV197:JV198)</f>
        <v>1024.9754090000001</v>
      </c>
      <c r="JX198" s="225">
        <v>0.19412413049242427</v>
      </c>
    </row>
    <row r="199" spans="180:284" s="838" customFormat="1">
      <c r="FX199" s="666" t="s">
        <v>423</v>
      </c>
      <c r="FY199" s="667">
        <v>107</v>
      </c>
      <c r="FZ199" s="667">
        <v>30289659</v>
      </c>
      <c r="GA199" s="667">
        <v>55</v>
      </c>
      <c r="GB199" s="667" t="s">
        <v>798</v>
      </c>
      <c r="GC199" s="667">
        <v>20</v>
      </c>
      <c r="GD199" s="667">
        <v>1970</v>
      </c>
      <c r="GE199" s="667">
        <v>1</v>
      </c>
      <c r="GF199" s="667" t="s">
        <v>780</v>
      </c>
      <c r="GG199" s="667">
        <v>2</v>
      </c>
      <c r="GH199" s="667">
        <v>1</v>
      </c>
      <c r="GI199" s="667" t="s">
        <v>780</v>
      </c>
      <c r="GJ199" s="667">
        <v>2</v>
      </c>
      <c r="GK199" s="667" t="s">
        <v>781</v>
      </c>
      <c r="GL199" s="667" t="s">
        <v>782</v>
      </c>
      <c r="GM199" s="667">
        <v>66</v>
      </c>
      <c r="GN199" s="667" t="s">
        <v>783</v>
      </c>
      <c r="GO199" s="667">
        <v>0</v>
      </c>
      <c r="GP199" s="667">
        <v>0</v>
      </c>
      <c r="GQ199" s="667">
        <v>4</v>
      </c>
      <c r="GR199" s="667">
        <v>2</v>
      </c>
      <c r="GS199" s="667">
        <v>1</v>
      </c>
      <c r="GT199" s="667" t="s">
        <v>783</v>
      </c>
      <c r="GU199" s="667" t="s">
        <v>783</v>
      </c>
      <c r="GV199" s="667" t="s">
        <v>783</v>
      </c>
      <c r="GW199" s="667" t="s">
        <v>783</v>
      </c>
      <c r="GX199" s="667" t="s">
        <v>783</v>
      </c>
      <c r="GY199" s="667">
        <v>1649</v>
      </c>
      <c r="GZ199" s="667">
        <v>0.37</v>
      </c>
      <c r="HA199" s="667">
        <v>5</v>
      </c>
      <c r="HB199" s="667" t="s">
        <v>783</v>
      </c>
      <c r="HC199" s="667" t="s">
        <v>782</v>
      </c>
      <c r="HD199" s="667">
        <v>15</v>
      </c>
      <c r="HE199" s="667" t="s">
        <v>783</v>
      </c>
      <c r="HF199" s="667">
        <v>0</v>
      </c>
      <c r="HG199" s="667" t="s">
        <v>783</v>
      </c>
      <c r="HH199" s="667">
        <v>0</v>
      </c>
      <c r="HI199" s="667">
        <v>1</v>
      </c>
      <c r="HJ199" s="667">
        <v>45</v>
      </c>
      <c r="HK199" s="667" t="s">
        <v>784</v>
      </c>
      <c r="HL199" s="667" t="s">
        <v>785</v>
      </c>
      <c r="HM199" s="667" t="s">
        <v>783</v>
      </c>
      <c r="HN199" s="667" t="s">
        <v>783</v>
      </c>
      <c r="HO199" s="667" t="s">
        <v>783</v>
      </c>
      <c r="HP199" s="667" t="s">
        <v>783</v>
      </c>
      <c r="HQ199" s="667" t="s">
        <v>783</v>
      </c>
      <c r="HR199" s="667">
        <v>3980099</v>
      </c>
      <c r="HS199" s="667" t="s">
        <v>783</v>
      </c>
      <c r="HT199" s="667" t="s">
        <v>786</v>
      </c>
      <c r="HU199" s="667" t="s">
        <v>787</v>
      </c>
      <c r="HV199" s="667">
        <v>4</v>
      </c>
      <c r="HW199" s="667">
        <v>2014</v>
      </c>
      <c r="HX199" s="667">
        <v>63</v>
      </c>
      <c r="HY199" s="667">
        <v>0</v>
      </c>
      <c r="HZ199" s="667">
        <v>1954</v>
      </c>
      <c r="IA199" s="668">
        <v>41697.500081018516</v>
      </c>
      <c r="IB199" s="667" t="s">
        <v>788</v>
      </c>
      <c r="IC199" s="667">
        <v>3975621</v>
      </c>
      <c r="ID199" s="667">
        <v>2014</v>
      </c>
      <c r="IE199" s="667">
        <v>1712</v>
      </c>
      <c r="IF199" s="667" t="s">
        <v>783</v>
      </c>
      <c r="IG199" s="667" t="s">
        <v>783</v>
      </c>
      <c r="IH199" s="667" t="s">
        <v>783</v>
      </c>
      <c r="II199" s="667" t="s">
        <v>783</v>
      </c>
      <c r="IJ199" s="667" t="s">
        <v>783</v>
      </c>
      <c r="IK199" s="667" t="s">
        <v>783</v>
      </c>
      <c r="IL199" s="667" t="s">
        <v>783</v>
      </c>
      <c r="IM199" s="667" t="s">
        <v>783</v>
      </c>
      <c r="IN199" s="667" t="s">
        <v>783</v>
      </c>
      <c r="IO199" s="667">
        <v>1649</v>
      </c>
      <c r="IP199" s="668">
        <v>37477.354571759257</v>
      </c>
      <c r="IQ199" s="667">
        <v>2</v>
      </c>
      <c r="IR199" s="667" t="s">
        <v>793</v>
      </c>
      <c r="IS199" s="667">
        <v>1</v>
      </c>
      <c r="IT199" s="669">
        <v>41275</v>
      </c>
      <c r="IU199" s="667" t="s">
        <v>783</v>
      </c>
      <c r="IV199" s="667" t="s">
        <v>783</v>
      </c>
      <c r="IW199" s="667" t="s">
        <v>783</v>
      </c>
      <c r="IX199" s="667" t="s">
        <v>781</v>
      </c>
      <c r="IY199" s="667">
        <v>45</v>
      </c>
      <c r="IZ199" s="667" t="s">
        <v>789</v>
      </c>
      <c r="JA199" s="667" t="s">
        <v>783</v>
      </c>
      <c r="JB199" s="667" t="s">
        <v>783</v>
      </c>
      <c r="JC199" s="667" t="s">
        <v>783</v>
      </c>
      <c r="JD199" s="667">
        <v>329488</v>
      </c>
      <c r="JE199" s="667" t="s">
        <v>783</v>
      </c>
      <c r="JF199" s="667" t="s">
        <v>783</v>
      </c>
      <c r="JG199" s="667" t="s">
        <v>795</v>
      </c>
      <c r="JH199" s="667">
        <v>55</v>
      </c>
      <c r="JI199" s="667" t="s">
        <v>783</v>
      </c>
      <c r="JJ199" s="667" t="s">
        <v>783</v>
      </c>
      <c r="JK199" s="667" t="s">
        <v>783</v>
      </c>
      <c r="JL199" s="667" t="s">
        <v>790</v>
      </c>
      <c r="JM199" s="667">
        <v>4</v>
      </c>
      <c r="JN199" s="667">
        <v>3</v>
      </c>
      <c r="JO199" s="667" t="s">
        <v>783</v>
      </c>
      <c r="JP199" s="667">
        <v>10711928</v>
      </c>
      <c r="JQ199" s="667">
        <v>2011</v>
      </c>
      <c r="JR199" s="667">
        <v>3</v>
      </c>
      <c r="JS199" s="667" t="s">
        <v>783</v>
      </c>
      <c r="JT199" s="667" t="s">
        <v>783</v>
      </c>
      <c r="JU199" s="667" t="s">
        <v>975</v>
      </c>
      <c r="JV199" s="670">
        <v>2087.5034649999998</v>
      </c>
      <c r="JW199"/>
      <c r="JX199" s="225"/>
    </row>
    <row r="200" spans="180:284" s="838" customFormat="1">
      <c r="FX200" s="660" t="s">
        <v>516</v>
      </c>
      <c r="FY200" s="661">
        <v>170</v>
      </c>
      <c r="FZ200" s="661">
        <v>10315130</v>
      </c>
      <c r="GA200" s="661" t="s">
        <v>783</v>
      </c>
      <c r="GB200" s="661"/>
      <c r="GC200" s="661" t="s">
        <v>783</v>
      </c>
      <c r="GD200" s="661" t="s">
        <v>783</v>
      </c>
      <c r="GE200" s="661" t="s">
        <v>783</v>
      </c>
      <c r="GF200" s="661"/>
      <c r="GG200" s="661" t="s">
        <v>783</v>
      </c>
      <c r="GH200" s="661" t="s">
        <v>783</v>
      </c>
      <c r="GI200" s="661"/>
      <c r="GJ200" s="661" t="s">
        <v>783</v>
      </c>
      <c r="GK200" s="661" t="s">
        <v>781</v>
      </c>
      <c r="GL200" s="661" t="s">
        <v>783</v>
      </c>
      <c r="GM200" s="661" t="s">
        <v>783</v>
      </c>
      <c r="GN200" s="661" t="s">
        <v>783</v>
      </c>
      <c r="GO200" s="661" t="s">
        <v>783</v>
      </c>
      <c r="GP200" s="661" t="s">
        <v>783</v>
      </c>
      <c r="GQ200" s="661" t="s">
        <v>783</v>
      </c>
      <c r="GR200" s="661" t="s">
        <v>783</v>
      </c>
      <c r="GS200" s="661" t="s">
        <v>783</v>
      </c>
      <c r="GT200" s="661" t="s">
        <v>783</v>
      </c>
      <c r="GU200" s="661" t="s">
        <v>783</v>
      </c>
      <c r="GV200" s="661" t="s">
        <v>783</v>
      </c>
      <c r="GW200" s="661" t="s">
        <v>783</v>
      </c>
      <c r="GX200" s="661" t="s">
        <v>783</v>
      </c>
      <c r="GY200" s="661">
        <v>1649</v>
      </c>
      <c r="GZ200" s="661">
        <v>0</v>
      </c>
      <c r="HA200" s="661">
        <v>9</v>
      </c>
      <c r="HB200" s="661" t="s">
        <v>783</v>
      </c>
      <c r="HC200" s="661" t="s">
        <v>783</v>
      </c>
      <c r="HD200" s="661" t="s">
        <v>783</v>
      </c>
      <c r="HE200" s="661" t="s">
        <v>783</v>
      </c>
      <c r="HF200" s="661" t="s">
        <v>783</v>
      </c>
      <c r="HG200" s="661" t="s">
        <v>783</v>
      </c>
      <c r="HH200" s="661" t="s">
        <v>783</v>
      </c>
      <c r="HI200" s="661" t="s">
        <v>783</v>
      </c>
      <c r="HJ200" s="661" t="s">
        <v>783</v>
      </c>
      <c r="HK200" s="661" t="s">
        <v>783</v>
      </c>
      <c r="HL200" s="661" t="s">
        <v>783</v>
      </c>
      <c r="HM200" s="661" t="s">
        <v>783</v>
      </c>
      <c r="HN200" s="661" t="s">
        <v>783</v>
      </c>
      <c r="HO200" s="661" t="s">
        <v>783</v>
      </c>
      <c r="HP200" s="661" t="s">
        <v>783</v>
      </c>
      <c r="HQ200" s="661" t="s">
        <v>783</v>
      </c>
      <c r="HR200" s="661">
        <v>3980100</v>
      </c>
      <c r="HS200" s="661" t="s">
        <v>783</v>
      </c>
      <c r="HT200" s="661" t="s">
        <v>786</v>
      </c>
      <c r="HU200" s="661" t="s">
        <v>787</v>
      </c>
      <c r="HV200" s="661">
        <v>4</v>
      </c>
      <c r="HW200" s="661">
        <v>2006</v>
      </c>
      <c r="HX200" s="661">
        <v>63</v>
      </c>
      <c r="HY200" s="661">
        <v>475</v>
      </c>
      <c r="HZ200" s="661">
        <v>1214</v>
      </c>
      <c r="IA200" s="662">
        <v>38560.579108796293</v>
      </c>
      <c r="IB200" s="661" t="s">
        <v>788</v>
      </c>
      <c r="IC200" s="661">
        <v>3975622</v>
      </c>
      <c r="ID200" s="661" t="s">
        <v>783</v>
      </c>
      <c r="IE200" s="661">
        <v>1712</v>
      </c>
      <c r="IF200" s="661" t="s">
        <v>783</v>
      </c>
      <c r="IG200" s="661" t="s">
        <v>783</v>
      </c>
      <c r="IH200" s="661" t="s">
        <v>783</v>
      </c>
      <c r="II200" s="661" t="s">
        <v>783</v>
      </c>
      <c r="IJ200" s="661" t="s">
        <v>783</v>
      </c>
      <c r="IK200" s="661" t="s">
        <v>783</v>
      </c>
      <c r="IL200" s="661" t="s">
        <v>783</v>
      </c>
      <c r="IM200" s="661" t="s">
        <v>783</v>
      </c>
      <c r="IN200" s="661" t="s">
        <v>783</v>
      </c>
      <c r="IO200" s="661">
        <v>2108</v>
      </c>
      <c r="IP200" s="662">
        <v>37600.566631944443</v>
      </c>
      <c r="IQ200" s="661" t="s">
        <v>783</v>
      </c>
      <c r="IR200" s="661" t="s">
        <v>783</v>
      </c>
      <c r="IS200" s="661" t="s">
        <v>783</v>
      </c>
      <c r="IT200" s="661" t="s">
        <v>783</v>
      </c>
      <c r="IU200" s="661" t="s">
        <v>783</v>
      </c>
      <c r="IV200" s="661" t="s">
        <v>783</v>
      </c>
      <c r="IW200" s="661" t="s">
        <v>783</v>
      </c>
      <c r="IX200" s="661" t="s">
        <v>781</v>
      </c>
      <c r="IY200" s="661" t="s">
        <v>783</v>
      </c>
      <c r="IZ200" s="661" t="s">
        <v>783</v>
      </c>
      <c r="JA200" s="661" t="s">
        <v>783</v>
      </c>
      <c r="JB200" s="661" t="s">
        <v>783</v>
      </c>
      <c r="JC200" s="661" t="s">
        <v>783</v>
      </c>
      <c r="JD200" s="661">
        <v>329489</v>
      </c>
      <c r="JE200" s="661" t="s">
        <v>783</v>
      </c>
      <c r="JF200" s="661" t="s">
        <v>783</v>
      </c>
      <c r="JG200" s="661" t="s">
        <v>783</v>
      </c>
      <c r="JH200" s="661" t="s">
        <v>783</v>
      </c>
      <c r="JI200" s="661" t="s">
        <v>783</v>
      </c>
      <c r="JJ200" s="661" t="s">
        <v>783</v>
      </c>
      <c r="JK200" s="661" t="s">
        <v>783</v>
      </c>
      <c r="JL200" s="661" t="s">
        <v>783</v>
      </c>
      <c r="JM200" s="661">
        <v>4</v>
      </c>
      <c r="JN200" s="661" t="s">
        <v>783</v>
      </c>
      <c r="JO200" s="661" t="s">
        <v>783</v>
      </c>
      <c r="JP200" s="661" t="s">
        <v>783</v>
      </c>
      <c r="JQ200" s="661" t="s">
        <v>783</v>
      </c>
      <c r="JR200" s="661" t="s">
        <v>783</v>
      </c>
      <c r="JS200" s="661" t="s">
        <v>783</v>
      </c>
      <c r="JT200" s="661" t="s">
        <v>783</v>
      </c>
      <c r="JU200" s="661" t="s">
        <v>976</v>
      </c>
      <c r="JV200" s="664">
        <v>738.071281</v>
      </c>
      <c r="JW200"/>
      <c r="JX200" s="225"/>
    </row>
    <row r="201" spans="180:284" s="838" customFormat="1" ht="15" thickBot="1">
      <c r="FX201" s="625" t="s">
        <v>516</v>
      </c>
      <c r="FY201" s="626">
        <v>256</v>
      </c>
      <c r="FZ201" s="626">
        <v>10315131</v>
      </c>
      <c r="GA201" s="626" t="s">
        <v>783</v>
      </c>
      <c r="GB201" s="626"/>
      <c r="GC201" s="626" t="s">
        <v>783</v>
      </c>
      <c r="GD201" s="626" t="s">
        <v>783</v>
      </c>
      <c r="GE201" s="626" t="s">
        <v>783</v>
      </c>
      <c r="GF201" s="626"/>
      <c r="GG201" s="626" t="s">
        <v>783</v>
      </c>
      <c r="GH201" s="626" t="s">
        <v>783</v>
      </c>
      <c r="GI201" s="626"/>
      <c r="GJ201" s="626" t="s">
        <v>783</v>
      </c>
      <c r="GK201" s="626" t="s">
        <v>781</v>
      </c>
      <c r="GL201" s="626" t="s">
        <v>783</v>
      </c>
      <c r="GM201" s="626" t="s">
        <v>783</v>
      </c>
      <c r="GN201" s="626" t="s">
        <v>783</v>
      </c>
      <c r="GO201" s="626" t="s">
        <v>783</v>
      </c>
      <c r="GP201" s="626" t="s">
        <v>783</v>
      </c>
      <c r="GQ201" s="626" t="s">
        <v>783</v>
      </c>
      <c r="GR201" s="626" t="s">
        <v>783</v>
      </c>
      <c r="GS201" s="626" t="s">
        <v>783</v>
      </c>
      <c r="GT201" s="626" t="s">
        <v>783</v>
      </c>
      <c r="GU201" s="626" t="s">
        <v>783</v>
      </c>
      <c r="GV201" s="626" t="s">
        <v>783</v>
      </c>
      <c r="GW201" s="626" t="s">
        <v>783</v>
      </c>
      <c r="GX201" s="626" t="s">
        <v>783</v>
      </c>
      <c r="GY201" s="626">
        <v>1649</v>
      </c>
      <c r="GZ201" s="626">
        <v>0</v>
      </c>
      <c r="HA201" s="626">
        <v>9</v>
      </c>
      <c r="HB201" s="626" t="s">
        <v>783</v>
      </c>
      <c r="HC201" s="626" t="s">
        <v>783</v>
      </c>
      <c r="HD201" s="626" t="s">
        <v>783</v>
      </c>
      <c r="HE201" s="626" t="s">
        <v>783</v>
      </c>
      <c r="HF201" s="626" t="s">
        <v>783</v>
      </c>
      <c r="HG201" s="626" t="s">
        <v>783</v>
      </c>
      <c r="HH201" s="626" t="s">
        <v>783</v>
      </c>
      <c r="HI201" s="626" t="s">
        <v>783</v>
      </c>
      <c r="HJ201" s="626" t="s">
        <v>783</v>
      </c>
      <c r="HK201" s="626" t="s">
        <v>783</v>
      </c>
      <c r="HL201" s="626" t="s">
        <v>783</v>
      </c>
      <c r="HM201" s="626" t="s">
        <v>783</v>
      </c>
      <c r="HN201" s="626" t="s">
        <v>783</v>
      </c>
      <c r="HO201" s="626" t="s">
        <v>783</v>
      </c>
      <c r="HP201" s="626" t="s">
        <v>783</v>
      </c>
      <c r="HQ201" s="626" t="s">
        <v>783</v>
      </c>
      <c r="HR201" s="626">
        <v>3980100</v>
      </c>
      <c r="HS201" s="626" t="s">
        <v>783</v>
      </c>
      <c r="HT201" s="626" t="s">
        <v>786</v>
      </c>
      <c r="HU201" s="626" t="s">
        <v>787</v>
      </c>
      <c r="HV201" s="626">
        <v>4</v>
      </c>
      <c r="HW201" s="626">
        <v>2006</v>
      </c>
      <c r="HX201" s="626">
        <v>63</v>
      </c>
      <c r="HY201" s="626">
        <v>0</v>
      </c>
      <c r="HZ201" s="626">
        <v>475</v>
      </c>
      <c r="IA201" s="627">
        <v>38560.579108796293</v>
      </c>
      <c r="IB201" s="626" t="s">
        <v>788</v>
      </c>
      <c r="IC201" s="626">
        <v>3975622</v>
      </c>
      <c r="ID201" s="626" t="s">
        <v>783</v>
      </c>
      <c r="IE201" s="626">
        <v>1712</v>
      </c>
      <c r="IF201" s="626" t="s">
        <v>783</v>
      </c>
      <c r="IG201" s="626" t="s">
        <v>783</v>
      </c>
      <c r="IH201" s="626" t="s">
        <v>783</v>
      </c>
      <c r="II201" s="626" t="s">
        <v>783</v>
      </c>
      <c r="IJ201" s="626" t="s">
        <v>783</v>
      </c>
      <c r="IK201" s="626" t="s">
        <v>783</v>
      </c>
      <c r="IL201" s="626" t="s">
        <v>783</v>
      </c>
      <c r="IM201" s="626" t="s">
        <v>783</v>
      </c>
      <c r="IN201" s="626" t="s">
        <v>783</v>
      </c>
      <c r="IO201" s="626">
        <v>2108</v>
      </c>
      <c r="IP201" s="627">
        <v>37600.566631944443</v>
      </c>
      <c r="IQ201" s="626" t="s">
        <v>783</v>
      </c>
      <c r="IR201" s="626" t="s">
        <v>783</v>
      </c>
      <c r="IS201" s="626" t="s">
        <v>783</v>
      </c>
      <c r="IT201" s="626" t="s">
        <v>783</v>
      </c>
      <c r="IU201" s="626" t="s">
        <v>783</v>
      </c>
      <c r="IV201" s="626" t="s">
        <v>783</v>
      </c>
      <c r="IW201" s="626" t="s">
        <v>783</v>
      </c>
      <c r="IX201" s="626" t="s">
        <v>781</v>
      </c>
      <c r="IY201" s="626" t="s">
        <v>783</v>
      </c>
      <c r="IZ201" s="626" t="s">
        <v>783</v>
      </c>
      <c r="JA201" s="626" t="s">
        <v>783</v>
      </c>
      <c r="JB201" s="626" t="s">
        <v>783</v>
      </c>
      <c r="JC201" s="626" t="s">
        <v>783</v>
      </c>
      <c r="JD201" s="626">
        <v>329489</v>
      </c>
      <c r="JE201" s="626" t="s">
        <v>783</v>
      </c>
      <c r="JF201" s="626" t="s">
        <v>783</v>
      </c>
      <c r="JG201" s="626" t="s">
        <v>783</v>
      </c>
      <c r="JH201" s="626" t="s">
        <v>783</v>
      </c>
      <c r="JI201" s="626" t="s">
        <v>783</v>
      </c>
      <c r="JJ201" s="626" t="s">
        <v>783</v>
      </c>
      <c r="JK201" s="626" t="s">
        <v>783</v>
      </c>
      <c r="JL201" s="626" t="s">
        <v>783</v>
      </c>
      <c r="JM201" s="626">
        <v>4</v>
      </c>
      <c r="JN201" s="626" t="s">
        <v>783</v>
      </c>
      <c r="JO201" s="626" t="s">
        <v>783</v>
      </c>
      <c r="JP201" s="626" t="s">
        <v>783</v>
      </c>
      <c r="JQ201" s="626" t="s">
        <v>783</v>
      </c>
      <c r="JR201" s="626" t="s">
        <v>783</v>
      </c>
      <c r="JS201" s="626" t="s">
        <v>783</v>
      </c>
      <c r="JT201" s="626" t="s">
        <v>783</v>
      </c>
      <c r="JU201" s="626" t="s">
        <v>977</v>
      </c>
      <c r="JV201" s="628">
        <v>474.39977499999998</v>
      </c>
      <c r="JW201">
        <f>SUM(JV199:JV201)</f>
        <v>3299.9745209999996</v>
      </c>
      <c r="JX201" s="225">
        <v>0.62499517443181807</v>
      </c>
    </row>
    <row r="202" spans="180:284" s="838" customFormat="1" ht="15" thickBot="1">
      <c r="FX202" s="655" t="s">
        <v>517</v>
      </c>
      <c r="FY202" s="656">
        <v>93</v>
      </c>
      <c r="FZ202" s="656">
        <v>32434994</v>
      </c>
      <c r="GA202" s="656">
        <v>35</v>
      </c>
      <c r="GB202" s="656" t="s">
        <v>3</v>
      </c>
      <c r="GC202" s="656">
        <v>20</v>
      </c>
      <c r="GD202" s="656">
        <v>1979</v>
      </c>
      <c r="GE202" s="656">
        <v>0</v>
      </c>
      <c r="GF202" s="656" t="s">
        <v>792</v>
      </c>
      <c r="GG202" s="656">
        <v>0</v>
      </c>
      <c r="GH202" s="656">
        <v>0</v>
      </c>
      <c r="GI202" s="656" t="s">
        <v>792</v>
      </c>
      <c r="GJ202" s="656">
        <v>0</v>
      </c>
      <c r="GK202" s="656" t="s">
        <v>781</v>
      </c>
      <c r="GL202" s="656" t="s">
        <v>782</v>
      </c>
      <c r="GM202" s="656">
        <v>66</v>
      </c>
      <c r="GN202" s="656" t="s">
        <v>783</v>
      </c>
      <c r="GO202" s="656">
        <v>0</v>
      </c>
      <c r="GP202" s="656">
        <v>0</v>
      </c>
      <c r="GQ202" s="656">
        <v>4</v>
      </c>
      <c r="GR202" s="656">
        <v>2</v>
      </c>
      <c r="GS202" s="656">
        <v>3</v>
      </c>
      <c r="GT202" s="656" t="s">
        <v>783</v>
      </c>
      <c r="GU202" s="656" t="s">
        <v>783</v>
      </c>
      <c r="GV202" s="656" t="s">
        <v>783</v>
      </c>
      <c r="GW202" s="656" t="s">
        <v>783</v>
      </c>
      <c r="GX202" s="656" t="s">
        <v>783</v>
      </c>
      <c r="GY202" s="656">
        <v>1649</v>
      </c>
      <c r="GZ202" s="656">
        <v>0.65</v>
      </c>
      <c r="HA202" s="656">
        <v>5</v>
      </c>
      <c r="HB202" s="656" t="s">
        <v>783</v>
      </c>
      <c r="HC202" s="656" t="s">
        <v>782</v>
      </c>
      <c r="HD202" s="656">
        <v>15</v>
      </c>
      <c r="HE202" s="656" t="s">
        <v>783</v>
      </c>
      <c r="HF202" s="656">
        <v>0</v>
      </c>
      <c r="HG202" s="656" t="s">
        <v>783</v>
      </c>
      <c r="HH202" s="656">
        <v>0</v>
      </c>
      <c r="HI202" s="656">
        <v>1</v>
      </c>
      <c r="HJ202" s="656">
        <v>45</v>
      </c>
      <c r="HK202" s="656" t="s">
        <v>784</v>
      </c>
      <c r="HL202" s="656" t="s">
        <v>785</v>
      </c>
      <c r="HM202" s="656" t="s">
        <v>783</v>
      </c>
      <c r="HN202" s="656" t="s">
        <v>783</v>
      </c>
      <c r="HO202" s="656" t="s">
        <v>783</v>
      </c>
      <c r="HP202" s="656" t="s">
        <v>783</v>
      </c>
      <c r="HQ202" s="656" t="s">
        <v>783</v>
      </c>
      <c r="HR202" s="656">
        <v>3980779</v>
      </c>
      <c r="HS202" s="656" t="s">
        <v>783</v>
      </c>
      <c r="HT202" s="656" t="s">
        <v>786</v>
      </c>
      <c r="HU202" s="656" t="s">
        <v>787</v>
      </c>
      <c r="HV202" s="656">
        <v>4</v>
      </c>
      <c r="HW202" s="656">
        <v>2016</v>
      </c>
      <c r="HX202" s="656">
        <v>63</v>
      </c>
      <c r="HY202" s="656">
        <v>0</v>
      </c>
      <c r="HZ202" s="656">
        <v>3432</v>
      </c>
      <c r="IA202" s="657">
        <v>42227.682129629633</v>
      </c>
      <c r="IB202" s="656" t="s">
        <v>788</v>
      </c>
      <c r="IC202" s="656">
        <v>3976301</v>
      </c>
      <c r="ID202" s="656">
        <v>2014</v>
      </c>
      <c r="IE202" s="656">
        <v>1712</v>
      </c>
      <c r="IF202" s="656" t="s">
        <v>783</v>
      </c>
      <c r="IG202" s="656" t="s">
        <v>783</v>
      </c>
      <c r="IH202" s="656" t="s">
        <v>783</v>
      </c>
      <c r="II202" s="656" t="s">
        <v>783</v>
      </c>
      <c r="IJ202" s="656" t="s">
        <v>783</v>
      </c>
      <c r="IK202" s="656" t="s">
        <v>783</v>
      </c>
      <c r="IL202" s="656" t="s">
        <v>783</v>
      </c>
      <c r="IM202" s="656" t="s">
        <v>783</v>
      </c>
      <c r="IN202" s="656" t="s">
        <v>783</v>
      </c>
      <c r="IO202" s="656">
        <v>1649</v>
      </c>
      <c r="IP202" s="657">
        <v>37477.354571759257</v>
      </c>
      <c r="IQ202" s="656">
        <v>4</v>
      </c>
      <c r="IR202" s="656" t="s">
        <v>793</v>
      </c>
      <c r="IS202" s="656">
        <v>3</v>
      </c>
      <c r="IT202" s="658">
        <v>41275</v>
      </c>
      <c r="IU202" s="656" t="s">
        <v>783</v>
      </c>
      <c r="IV202" s="656" t="s">
        <v>783</v>
      </c>
      <c r="IW202" s="656" t="s">
        <v>783</v>
      </c>
      <c r="IX202" s="656" t="s">
        <v>781</v>
      </c>
      <c r="IY202" s="656">
        <v>45</v>
      </c>
      <c r="IZ202" s="656" t="s">
        <v>789</v>
      </c>
      <c r="JA202" s="656" t="s">
        <v>783</v>
      </c>
      <c r="JB202" s="656" t="s">
        <v>783</v>
      </c>
      <c r="JC202" s="656" t="s">
        <v>783</v>
      </c>
      <c r="JD202" s="656">
        <v>329490</v>
      </c>
      <c r="JE202" s="656" t="s">
        <v>783</v>
      </c>
      <c r="JF202" s="656" t="s">
        <v>783</v>
      </c>
      <c r="JG202" s="656" t="s">
        <v>809</v>
      </c>
      <c r="JH202" s="656">
        <v>35</v>
      </c>
      <c r="JI202" s="656" t="s">
        <v>783</v>
      </c>
      <c r="JJ202" s="656" t="s">
        <v>783</v>
      </c>
      <c r="JK202" s="656" t="s">
        <v>783</v>
      </c>
      <c r="JL202" s="656" t="s">
        <v>790</v>
      </c>
      <c r="JM202" s="656">
        <v>4</v>
      </c>
      <c r="JN202" s="656">
        <v>1</v>
      </c>
      <c r="JO202" s="656" t="s">
        <v>783</v>
      </c>
      <c r="JP202" s="656">
        <v>12683066</v>
      </c>
      <c r="JQ202" s="656">
        <v>2013</v>
      </c>
      <c r="JR202" s="656">
        <v>12</v>
      </c>
      <c r="JS202" s="656" t="s">
        <v>783</v>
      </c>
      <c r="JT202" s="656" t="s">
        <v>783</v>
      </c>
      <c r="JU202" s="656" t="s">
        <v>978</v>
      </c>
      <c r="JV202" s="659">
        <v>3455.280953</v>
      </c>
      <c r="JW202">
        <f>JV202</f>
        <v>3455.280953</v>
      </c>
      <c r="JX202" s="225">
        <v>0.65440927140151517</v>
      </c>
    </row>
    <row r="203" spans="180:284" s="838" customFormat="1">
      <c r="FX203" s="666" t="s">
        <v>518</v>
      </c>
      <c r="FY203" s="667">
        <v>50</v>
      </c>
      <c r="FZ203" s="667">
        <v>30289705</v>
      </c>
      <c r="GA203" s="667">
        <v>55</v>
      </c>
      <c r="GB203" s="667" t="s">
        <v>798</v>
      </c>
      <c r="GC203" s="667">
        <v>18</v>
      </c>
      <c r="GD203" s="667">
        <v>1970</v>
      </c>
      <c r="GE203" s="667">
        <v>1</v>
      </c>
      <c r="GF203" s="667" t="s">
        <v>780</v>
      </c>
      <c r="GG203" s="667">
        <v>2</v>
      </c>
      <c r="GH203" s="667">
        <v>1</v>
      </c>
      <c r="GI203" s="667" t="s">
        <v>780</v>
      </c>
      <c r="GJ203" s="667">
        <v>2</v>
      </c>
      <c r="GK203" s="667" t="s">
        <v>781</v>
      </c>
      <c r="GL203" s="667" t="s">
        <v>782</v>
      </c>
      <c r="GM203" s="667">
        <v>66</v>
      </c>
      <c r="GN203" s="667" t="s">
        <v>783</v>
      </c>
      <c r="GO203" s="667">
        <v>0</v>
      </c>
      <c r="GP203" s="667">
        <v>0</v>
      </c>
      <c r="GQ203" s="667">
        <v>4</v>
      </c>
      <c r="GR203" s="667">
        <v>2</v>
      </c>
      <c r="GS203" s="667">
        <v>3</v>
      </c>
      <c r="GT203" s="667" t="s">
        <v>783</v>
      </c>
      <c r="GU203" s="667" t="s">
        <v>783</v>
      </c>
      <c r="GV203" s="667" t="s">
        <v>783</v>
      </c>
      <c r="GW203" s="667" t="s">
        <v>783</v>
      </c>
      <c r="GX203" s="667" t="s">
        <v>783</v>
      </c>
      <c r="GY203" s="667">
        <v>1649</v>
      </c>
      <c r="GZ203" s="667">
        <v>0.01</v>
      </c>
      <c r="HA203" s="667">
        <v>5</v>
      </c>
      <c r="HB203" s="667" t="s">
        <v>783</v>
      </c>
      <c r="HC203" s="667" t="s">
        <v>782</v>
      </c>
      <c r="HD203" s="667">
        <v>35</v>
      </c>
      <c r="HE203" s="667" t="s">
        <v>783</v>
      </c>
      <c r="HF203" s="667">
        <v>0</v>
      </c>
      <c r="HG203" s="667" t="s">
        <v>783</v>
      </c>
      <c r="HH203" s="667">
        <v>0</v>
      </c>
      <c r="HI203" s="667">
        <v>1</v>
      </c>
      <c r="HJ203" s="667">
        <v>45</v>
      </c>
      <c r="HK203" s="667" t="s">
        <v>784</v>
      </c>
      <c r="HL203" s="667" t="s">
        <v>785</v>
      </c>
      <c r="HM203" s="667" t="s">
        <v>783</v>
      </c>
      <c r="HN203" s="667" t="s">
        <v>783</v>
      </c>
      <c r="HO203" s="667" t="s">
        <v>783</v>
      </c>
      <c r="HP203" s="667" t="s">
        <v>783</v>
      </c>
      <c r="HQ203" s="667" t="s">
        <v>783</v>
      </c>
      <c r="HR203" s="667">
        <v>3980126</v>
      </c>
      <c r="HS203" s="667" t="s">
        <v>783</v>
      </c>
      <c r="HT203" s="667" t="s">
        <v>786</v>
      </c>
      <c r="HU203" s="667" t="s">
        <v>787</v>
      </c>
      <c r="HV203" s="667">
        <v>4</v>
      </c>
      <c r="HW203" s="667">
        <v>2014</v>
      </c>
      <c r="HX203" s="667">
        <v>63</v>
      </c>
      <c r="HY203" s="667">
        <v>2006</v>
      </c>
      <c r="HZ203" s="667">
        <v>2059</v>
      </c>
      <c r="IA203" s="668">
        <v>41697.500081018516</v>
      </c>
      <c r="IB203" s="667" t="s">
        <v>788</v>
      </c>
      <c r="IC203" s="667">
        <v>3975648</v>
      </c>
      <c r="ID203" s="667">
        <v>2014</v>
      </c>
      <c r="IE203" s="667">
        <v>1712</v>
      </c>
      <c r="IF203" s="667" t="s">
        <v>783</v>
      </c>
      <c r="IG203" s="667" t="s">
        <v>783</v>
      </c>
      <c r="IH203" s="667" t="s">
        <v>783</v>
      </c>
      <c r="II203" s="667" t="s">
        <v>783</v>
      </c>
      <c r="IJ203" s="667" t="s">
        <v>783</v>
      </c>
      <c r="IK203" s="667" t="s">
        <v>783</v>
      </c>
      <c r="IL203" s="667" t="s">
        <v>783</v>
      </c>
      <c r="IM203" s="667" t="s">
        <v>783</v>
      </c>
      <c r="IN203" s="667" t="s">
        <v>783</v>
      </c>
      <c r="IO203" s="667">
        <v>1649</v>
      </c>
      <c r="IP203" s="668">
        <v>37600.566631944443</v>
      </c>
      <c r="IQ203" s="667">
        <v>2</v>
      </c>
      <c r="IR203" s="667" t="s">
        <v>793</v>
      </c>
      <c r="IS203" s="667">
        <v>3</v>
      </c>
      <c r="IT203" s="669">
        <v>41275</v>
      </c>
      <c r="IU203" s="667" t="s">
        <v>783</v>
      </c>
      <c r="IV203" s="667" t="s">
        <v>783</v>
      </c>
      <c r="IW203" s="667" t="s">
        <v>783</v>
      </c>
      <c r="IX203" s="667" t="s">
        <v>781</v>
      </c>
      <c r="IY203" s="667">
        <v>45</v>
      </c>
      <c r="IZ203" s="667" t="s">
        <v>789</v>
      </c>
      <c r="JA203" s="667" t="s">
        <v>783</v>
      </c>
      <c r="JB203" s="667" t="s">
        <v>783</v>
      </c>
      <c r="JC203" s="667" t="s">
        <v>783</v>
      </c>
      <c r="JD203" s="667">
        <v>329491</v>
      </c>
      <c r="JE203" s="667" t="s">
        <v>783</v>
      </c>
      <c r="JF203" s="667" t="s">
        <v>783</v>
      </c>
      <c r="JG203" s="667" t="s">
        <v>804</v>
      </c>
      <c r="JH203" s="667">
        <v>55</v>
      </c>
      <c r="JI203" s="667" t="s">
        <v>783</v>
      </c>
      <c r="JJ203" s="667" t="s">
        <v>783</v>
      </c>
      <c r="JK203" s="667" t="s">
        <v>783</v>
      </c>
      <c r="JL203" s="667" t="s">
        <v>790</v>
      </c>
      <c r="JM203" s="667">
        <v>4</v>
      </c>
      <c r="JN203" s="667">
        <v>3</v>
      </c>
      <c r="JO203" s="667" t="s">
        <v>783</v>
      </c>
      <c r="JP203" s="667" t="s">
        <v>783</v>
      </c>
      <c r="JQ203" s="667" t="s">
        <v>783</v>
      </c>
      <c r="JR203" s="667" t="s">
        <v>783</v>
      </c>
      <c r="JS203" s="667" t="s">
        <v>783</v>
      </c>
      <c r="JT203" s="667" t="s">
        <v>783</v>
      </c>
      <c r="JU203" s="667" t="s">
        <v>979</v>
      </c>
      <c r="JV203" s="670">
        <v>53.486271000000002</v>
      </c>
      <c r="JW203"/>
      <c r="JX203" s="225"/>
    </row>
    <row r="204" spans="180:284" s="838" customFormat="1" ht="15" thickBot="1">
      <c r="FX204" s="625" t="s">
        <v>518</v>
      </c>
      <c r="FY204" s="626">
        <v>68</v>
      </c>
      <c r="FZ204" s="626">
        <v>30289706</v>
      </c>
      <c r="GA204" s="626">
        <v>35</v>
      </c>
      <c r="GB204" s="626" t="s">
        <v>3</v>
      </c>
      <c r="GC204" s="626">
        <v>14</v>
      </c>
      <c r="GD204" s="626">
        <v>1970</v>
      </c>
      <c r="GE204" s="626">
        <v>0</v>
      </c>
      <c r="GF204" s="626" t="s">
        <v>792</v>
      </c>
      <c r="GG204" s="626">
        <v>0</v>
      </c>
      <c r="GH204" s="626">
        <v>0</v>
      </c>
      <c r="GI204" s="626" t="s">
        <v>792</v>
      </c>
      <c r="GJ204" s="626">
        <v>0</v>
      </c>
      <c r="GK204" s="626" t="s">
        <v>781</v>
      </c>
      <c r="GL204" s="626" t="s">
        <v>782</v>
      </c>
      <c r="GM204" s="626">
        <v>50</v>
      </c>
      <c r="GN204" s="626" t="s">
        <v>783</v>
      </c>
      <c r="GO204" s="626">
        <v>0</v>
      </c>
      <c r="GP204" s="626">
        <v>0</v>
      </c>
      <c r="GQ204" s="626">
        <v>4</v>
      </c>
      <c r="GR204" s="626">
        <v>1</v>
      </c>
      <c r="GS204" s="626">
        <v>3</v>
      </c>
      <c r="GT204" s="626" t="s">
        <v>783</v>
      </c>
      <c r="GU204" s="626" t="s">
        <v>783</v>
      </c>
      <c r="GV204" s="626" t="s">
        <v>783</v>
      </c>
      <c r="GW204" s="626" t="s">
        <v>783</v>
      </c>
      <c r="GX204" s="626" t="s">
        <v>783</v>
      </c>
      <c r="GY204" s="626">
        <v>1649</v>
      </c>
      <c r="GZ204" s="626">
        <v>0.38</v>
      </c>
      <c r="HA204" s="626">
        <v>5</v>
      </c>
      <c r="HB204" s="626" t="s">
        <v>783</v>
      </c>
      <c r="HC204" s="626" t="s">
        <v>782</v>
      </c>
      <c r="HD204" s="626">
        <v>35</v>
      </c>
      <c r="HE204" s="626" t="s">
        <v>783</v>
      </c>
      <c r="HF204" s="626">
        <v>0</v>
      </c>
      <c r="HG204" s="626" t="s">
        <v>783</v>
      </c>
      <c r="HH204" s="626">
        <v>0</v>
      </c>
      <c r="HI204" s="626">
        <v>1</v>
      </c>
      <c r="HJ204" s="626">
        <v>45</v>
      </c>
      <c r="HK204" s="626" t="s">
        <v>784</v>
      </c>
      <c r="HL204" s="626" t="s">
        <v>785</v>
      </c>
      <c r="HM204" s="626" t="s">
        <v>783</v>
      </c>
      <c r="HN204" s="626" t="s">
        <v>783</v>
      </c>
      <c r="HO204" s="626" t="s">
        <v>783</v>
      </c>
      <c r="HP204" s="626" t="s">
        <v>783</v>
      </c>
      <c r="HQ204" s="626" t="s">
        <v>783</v>
      </c>
      <c r="HR204" s="626">
        <v>3980126</v>
      </c>
      <c r="HS204" s="626" t="s">
        <v>783</v>
      </c>
      <c r="HT204" s="626" t="s">
        <v>786</v>
      </c>
      <c r="HU204" s="626" t="s">
        <v>787</v>
      </c>
      <c r="HV204" s="626">
        <v>4</v>
      </c>
      <c r="HW204" s="626">
        <v>2014</v>
      </c>
      <c r="HX204" s="626">
        <v>63</v>
      </c>
      <c r="HY204" s="626">
        <v>0</v>
      </c>
      <c r="HZ204" s="626">
        <v>2006</v>
      </c>
      <c r="IA204" s="627">
        <v>41697.500081018516</v>
      </c>
      <c r="IB204" s="626" t="s">
        <v>788</v>
      </c>
      <c r="IC204" s="626">
        <v>3975648</v>
      </c>
      <c r="ID204" s="626">
        <v>2014</v>
      </c>
      <c r="IE204" s="626">
        <v>1712</v>
      </c>
      <c r="IF204" s="626" t="s">
        <v>783</v>
      </c>
      <c r="IG204" s="626" t="s">
        <v>783</v>
      </c>
      <c r="IH204" s="626" t="s">
        <v>783</v>
      </c>
      <c r="II204" s="626" t="s">
        <v>783</v>
      </c>
      <c r="IJ204" s="626" t="s">
        <v>783</v>
      </c>
      <c r="IK204" s="626" t="s">
        <v>783</v>
      </c>
      <c r="IL204" s="626" t="s">
        <v>783</v>
      </c>
      <c r="IM204" s="626" t="s">
        <v>783</v>
      </c>
      <c r="IN204" s="626" t="s">
        <v>783</v>
      </c>
      <c r="IO204" s="626">
        <v>1649</v>
      </c>
      <c r="IP204" s="627">
        <v>37600.566631944443</v>
      </c>
      <c r="IQ204" s="626">
        <v>4</v>
      </c>
      <c r="IR204" s="626" t="s">
        <v>793</v>
      </c>
      <c r="IS204" s="626">
        <v>3</v>
      </c>
      <c r="IT204" s="665">
        <v>41275</v>
      </c>
      <c r="IU204" s="626" t="s">
        <v>783</v>
      </c>
      <c r="IV204" s="626" t="s">
        <v>783</v>
      </c>
      <c r="IW204" s="626" t="s">
        <v>783</v>
      </c>
      <c r="IX204" s="626" t="s">
        <v>781</v>
      </c>
      <c r="IY204" s="626">
        <v>45</v>
      </c>
      <c r="IZ204" s="626" t="s">
        <v>789</v>
      </c>
      <c r="JA204" s="626" t="s">
        <v>783</v>
      </c>
      <c r="JB204" s="626" t="s">
        <v>783</v>
      </c>
      <c r="JC204" s="626" t="s">
        <v>783</v>
      </c>
      <c r="JD204" s="626">
        <v>329491</v>
      </c>
      <c r="JE204" s="626" t="s">
        <v>783</v>
      </c>
      <c r="JF204" s="626" t="s">
        <v>783</v>
      </c>
      <c r="JG204" s="626" t="s">
        <v>809</v>
      </c>
      <c r="JH204" s="626">
        <v>35</v>
      </c>
      <c r="JI204" s="626" t="s">
        <v>783</v>
      </c>
      <c r="JJ204" s="626" t="s">
        <v>783</v>
      </c>
      <c r="JK204" s="626" t="s">
        <v>783</v>
      </c>
      <c r="JL204" s="626" t="s">
        <v>790</v>
      </c>
      <c r="JM204" s="626">
        <v>4</v>
      </c>
      <c r="JN204" s="626">
        <v>1</v>
      </c>
      <c r="JO204" s="626" t="s">
        <v>783</v>
      </c>
      <c r="JP204" s="626">
        <v>12683066</v>
      </c>
      <c r="JQ204" s="626">
        <v>2013</v>
      </c>
      <c r="JR204" s="626">
        <v>12</v>
      </c>
      <c r="JS204" s="626" t="s">
        <v>783</v>
      </c>
      <c r="JT204" s="626" t="s">
        <v>783</v>
      </c>
      <c r="JU204" s="626" t="s">
        <v>980</v>
      </c>
      <c r="JV204" s="628">
        <v>2024.385898</v>
      </c>
      <c r="JW204">
        <f>SUM(JV203:JV204)</f>
        <v>2077.8721690000002</v>
      </c>
      <c r="JX204" s="225">
        <v>0.39353639564393944</v>
      </c>
    </row>
    <row r="205" spans="180:284" s="838" customFormat="1" ht="15" thickBot="1">
      <c r="FX205" s="655" t="s">
        <v>519</v>
      </c>
      <c r="FY205" s="656">
        <v>109</v>
      </c>
      <c r="FZ205" s="656">
        <v>30289674</v>
      </c>
      <c r="GA205" s="656">
        <v>35</v>
      </c>
      <c r="GB205" s="656" t="s">
        <v>3</v>
      </c>
      <c r="GC205" s="656">
        <v>16</v>
      </c>
      <c r="GD205" s="656">
        <v>1970</v>
      </c>
      <c r="GE205" s="656">
        <v>0</v>
      </c>
      <c r="GF205" s="656" t="s">
        <v>792</v>
      </c>
      <c r="GG205" s="656">
        <v>0</v>
      </c>
      <c r="GH205" s="656">
        <v>0</v>
      </c>
      <c r="GI205" s="656" t="s">
        <v>792</v>
      </c>
      <c r="GJ205" s="656">
        <v>0</v>
      </c>
      <c r="GK205" s="656" t="s">
        <v>781</v>
      </c>
      <c r="GL205" s="656" t="s">
        <v>782</v>
      </c>
      <c r="GM205" s="656">
        <v>50</v>
      </c>
      <c r="GN205" s="656" t="s">
        <v>783</v>
      </c>
      <c r="GO205" s="656">
        <v>0</v>
      </c>
      <c r="GP205" s="656">
        <v>0</v>
      </c>
      <c r="GQ205" s="656">
        <v>4</v>
      </c>
      <c r="GR205" s="656">
        <v>2</v>
      </c>
      <c r="GS205" s="656">
        <v>1</v>
      </c>
      <c r="GT205" s="656" t="s">
        <v>783</v>
      </c>
      <c r="GU205" s="656" t="s">
        <v>783</v>
      </c>
      <c r="GV205" s="656" t="s">
        <v>783</v>
      </c>
      <c r="GW205" s="656" t="s">
        <v>783</v>
      </c>
      <c r="GX205" s="656" t="s">
        <v>783</v>
      </c>
      <c r="GY205" s="656">
        <v>1649</v>
      </c>
      <c r="GZ205" s="656">
        <v>1</v>
      </c>
      <c r="HA205" s="656">
        <v>5</v>
      </c>
      <c r="HB205" s="656" t="s">
        <v>783</v>
      </c>
      <c r="HC205" s="656" t="s">
        <v>782</v>
      </c>
      <c r="HD205" s="656">
        <v>15</v>
      </c>
      <c r="HE205" s="656" t="s">
        <v>783</v>
      </c>
      <c r="HF205" s="656">
        <v>0</v>
      </c>
      <c r="HG205" s="656" t="s">
        <v>783</v>
      </c>
      <c r="HH205" s="656">
        <v>0</v>
      </c>
      <c r="HI205" s="656">
        <v>1</v>
      </c>
      <c r="HJ205" s="656">
        <v>45</v>
      </c>
      <c r="HK205" s="656" t="s">
        <v>784</v>
      </c>
      <c r="HL205" s="656" t="s">
        <v>785</v>
      </c>
      <c r="HM205" s="656" t="s">
        <v>783</v>
      </c>
      <c r="HN205" s="656" t="s">
        <v>783</v>
      </c>
      <c r="HO205" s="656" t="s">
        <v>783</v>
      </c>
      <c r="HP205" s="656" t="s">
        <v>783</v>
      </c>
      <c r="HQ205" s="656" t="s">
        <v>783</v>
      </c>
      <c r="HR205" s="656">
        <v>3980111</v>
      </c>
      <c r="HS205" s="656" t="s">
        <v>783</v>
      </c>
      <c r="HT205" s="656" t="s">
        <v>786</v>
      </c>
      <c r="HU205" s="656" t="s">
        <v>787</v>
      </c>
      <c r="HV205" s="656">
        <v>4</v>
      </c>
      <c r="HW205" s="656">
        <v>2014</v>
      </c>
      <c r="HX205" s="656">
        <v>63</v>
      </c>
      <c r="HY205" s="656">
        <v>0</v>
      </c>
      <c r="HZ205" s="656">
        <v>5280</v>
      </c>
      <c r="IA205" s="657">
        <v>41697.500081018516</v>
      </c>
      <c r="IB205" s="656" t="s">
        <v>788</v>
      </c>
      <c r="IC205" s="656">
        <v>3975633</v>
      </c>
      <c r="ID205" s="656">
        <v>2014</v>
      </c>
      <c r="IE205" s="656">
        <v>1712</v>
      </c>
      <c r="IF205" s="656" t="s">
        <v>783</v>
      </c>
      <c r="IG205" s="656" t="s">
        <v>783</v>
      </c>
      <c r="IH205" s="656" t="s">
        <v>783</v>
      </c>
      <c r="II205" s="656" t="s">
        <v>783</v>
      </c>
      <c r="IJ205" s="656" t="s">
        <v>783</v>
      </c>
      <c r="IK205" s="656" t="s">
        <v>783</v>
      </c>
      <c r="IL205" s="656" t="s">
        <v>783</v>
      </c>
      <c r="IM205" s="656" t="s">
        <v>783</v>
      </c>
      <c r="IN205" s="656" t="s">
        <v>783</v>
      </c>
      <c r="IO205" s="656">
        <v>1649</v>
      </c>
      <c r="IP205" s="657">
        <v>37477.354571759257</v>
      </c>
      <c r="IQ205" s="656">
        <v>4</v>
      </c>
      <c r="IR205" s="656" t="s">
        <v>793</v>
      </c>
      <c r="IS205" s="656">
        <v>1</v>
      </c>
      <c r="IT205" s="658">
        <v>41275</v>
      </c>
      <c r="IU205" s="656" t="s">
        <v>783</v>
      </c>
      <c r="IV205" s="656" t="s">
        <v>783</v>
      </c>
      <c r="IW205" s="656" t="s">
        <v>783</v>
      </c>
      <c r="IX205" s="656" t="s">
        <v>781</v>
      </c>
      <c r="IY205" s="656">
        <v>45</v>
      </c>
      <c r="IZ205" s="656" t="s">
        <v>789</v>
      </c>
      <c r="JA205" s="656" t="s">
        <v>783</v>
      </c>
      <c r="JB205" s="656" t="s">
        <v>783</v>
      </c>
      <c r="JC205" s="656" t="s">
        <v>783</v>
      </c>
      <c r="JD205" s="656">
        <v>329492</v>
      </c>
      <c r="JE205" s="656" t="s">
        <v>783</v>
      </c>
      <c r="JF205" s="656" t="s">
        <v>783</v>
      </c>
      <c r="JG205" s="656" t="s">
        <v>795</v>
      </c>
      <c r="JH205" s="656">
        <v>35</v>
      </c>
      <c r="JI205" s="656" t="s">
        <v>783</v>
      </c>
      <c r="JJ205" s="656" t="s">
        <v>783</v>
      </c>
      <c r="JK205" s="656" t="s">
        <v>783</v>
      </c>
      <c r="JL205" s="656" t="s">
        <v>790</v>
      </c>
      <c r="JM205" s="656">
        <v>4</v>
      </c>
      <c r="JN205" s="656">
        <v>1</v>
      </c>
      <c r="JO205" s="656" t="s">
        <v>783</v>
      </c>
      <c r="JP205" s="656">
        <v>12683066</v>
      </c>
      <c r="JQ205" s="656">
        <v>2013</v>
      </c>
      <c r="JR205" s="656">
        <v>12</v>
      </c>
      <c r="JS205" s="656" t="s">
        <v>783</v>
      </c>
      <c r="JT205" s="656" t="s">
        <v>783</v>
      </c>
      <c r="JU205" s="656" t="s">
        <v>981</v>
      </c>
      <c r="JV205" s="659">
        <v>5268.337039</v>
      </c>
      <c r="JW205">
        <f>JV205</f>
        <v>5268.337039</v>
      </c>
      <c r="JX205" s="225">
        <v>0.99779110587121211</v>
      </c>
    </row>
    <row r="206" spans="180:284" s="838" customFormat="1" ht="15" thickBot="1">
      <c r="FX206" s="655" t="s">
        <v>396</v>
      </c>
      <c r="FY206" s="656">
        <v>154</v>
      </c>
      <c r="FZ206" s="656">
        <v>30289677</v>
      </c>
      <c r="GA206" s="656">
        <v>35</v>
      </c>
      <c r="GB206" s="656" t="s">
        <v>3</v>
      </c>
      <c r="GC206" s="656">
        <v>20</v>
      </c>
      <c r="GD206" s="656">
        <v>1979</v>
      </c>
      <c r="GE206" s="656">
        <v>0</v>
      </c>
      <c r="GF206" s="656" t="s">
        <v>792</v>
      </c>
      <c r="GG206" s="656">
        <v>0</v>
      </c>
      <c r="GH206" s="656">
        <v>0</v>
      </c>
      <c r="GI206" s="656" t="s">
        <v>792</v>
      </c>
      <c r="GJ206" s="656">
        <v>0</v>
      </c>
      <c r="GK206" s="656" t="s">
        <v>781</v>
      </c>
      <c r="GL206" s="656" t="s">
        <v>782</v>
      </c>
      <c r="GM206" s="656">
        <v>66</v>
      </c>
      <c r="GN206" s="656" t="s">
        <v>783</v>
      </c>
      <c r="GO206" s="656">
        <v>0</v>
      </c>
      <c r="GP206" s="656">
        <v>0</v>
      </c>
      <c r="GQ206" s="656">
        <v>4</v>
      </c>
      <c r="GR206" s="656">
        <v>2</v>
      </c>
      <c r="GS206" s="656">
        <v>1</v>
      </c>
      <c r="GT206" s="656" t="s">
        <v>783</v>
      </c>
      <c r="GU206" s="656" t="s">
        <v>783</v>
      </c>
      <c r="GV206" s="656" t="s">
        <v>783</v>
      </c>
      <c r="GW206" s="656" t="s">
        <v>783</v>
      </c>
      <c r="GX206" s="656" t="s">
        <v>783</v>
      </c>
      <c r="GY206" s="656">
        <v>1649</v>
      </c>
      <c r="GZ206" s="656">
        <v>0.14000000000000001</v>
      </c>
      <c r="HA206" s="656">
        <v>5</v>
      </c>
      <c r="HB206" s="656" t="s">
        <v>783</v>
      </c>
      <c r="HC206" s="656" t="s">
        <v>782</v>
      </c>
      <c r="HD206" s="656">
        <v>15</v>
      </c>
      <c r="HE206" s="656" t="s">
        <v>783</v>
      </c>
      <c r="HF206" s="656">
        <v>0</v>
      </c>
      <c r="HG206" s="656" t="s">
        <v>783</v>
      </c>
      <c r="HH206" s="656">
        <v>0</v>
      </c>
      <c r="HI206" s="656">
        <v>1</v>
      </c>
      <c r="HJ206" s="656">
        <v>45</v>
      </c>
      <c r="HK206" s="656" t="s">
        <v>784</v>
      </c>
      <c r="HL206" s="656" t="s">
        <v>785</v>
      </c>
      <c r="HM206" s="656" t="s">
        <v>783</v>
      </c>
      <c r="HN206" s="656" t="s">
        <v>783</v>
      </c>
      <c r="HO206" s="656" t="s">
        <v>783</v>
      </c>
      <c r="HP206" s="656" t="s">
        <v>783</v>
      </c>
      <c r="HQ206" s="656" t="s">
        <v>783</v>
      </c>
      <c r="HR206" s="656">
        <v>3978909</v>
      </c>
      <c r="HS206" s="656" t="s">
        <v>783</v>
      </c>
      <c r="HT206" s="656" t="s">
        <v>786</v>
      </c>
      <c r="HU206" s="656" t="s">
        <v>787</v>
      </c>
      <c r="HV206" s="656">
        <v>4</v>
      </c>
      <c r="HW206" s="656">
        <v>2014</v>
      </c>
      <c r="HX206" s="656">
        <v>63</v>
      </c>
      <c r="HY206" s="656">
        <v>0</v>
      </c>
      <c r="HZ206" s="656">
        <v>739</v>
      </c>
      <c r="IA206" s="657">
        <v>41697.500081018516</v>
      </c>
      <c r="IB206" s="656" t="s">
        <v>788</v>
      </c>
      <c r="IC206" s="656">
        <v>3974431</v>
      </c>
      <c r="ID206" s="656">
        <v>2014</v>
      </c>
      <c r="IE206" s="656">
        <v>1712</v>
      </c>
      <c r="IF206" s="656" t="s">
        <v>783</v>
      </c>
      <c r="IG206" s="656" t="s">
        <v>783</v>
      </c>
      <c r="IH206" s="656" t="s">
        <v>783</v>
      </c>
      <c r="II206" s="656" t="s">
        <v>783</v>
      </c>
      <c r="IJ206" s="656" t="s">
        <v>783</v>
      </c>
      <c r="IK206" s="656" t="s">
        <v>783</v>
      </c>
      <c r="IL206" s="656" t="s">
        <v>783</v>
      </c>
      <c r="IM206" s="656" t="s">
        <v>783</v>
      </c>
      <c r="IN206" s="656" t="s">
        <v>783</v>
      </c>
      <c r="IO206" s="656">
        <v>1649</v>
      </c>
      <c r="IP206" s="657">
        <v>37477.354571759257</v>
      </c>
      <c r="IQ206" s="656">
        <v>4</v>
      </c>
      <c r="IR206" s="656" t="s">
        <v>793</v>
      </c>
      <c r="IS206" s="656">
        <v>1</v>
      </c>
      <c r="IT206" s="658">
        <v>41275</v>
      </c>
      <c r="IU206" s="656" t="s">
        <v>783</v>
      </c>
      <c r="IV206" s="656" t="s">
        <v>783</v>
      </c>
      <c r="IW206" s="656" t="s">
        <v>783</v>
      </c>
      <c r="IX206" s="656" t="s">
        <v>781</v>
      </c>
      <c r="IY206" s="656">
        <v>45</v>
      </c>
      <c r="IZ206" s="656" t="s">
        <v>789</v>
      </c>
      <c r="JA206" s="656" t="s">
        <v>783</v>
      </c>
      <c r="JB206" s="656" t="s">
        <v>783</v>
      </c>
      <c r="JC206" s="656" t="s">
        <v>783</v>
      </c>
      <c r="JD206" s="656">
        <v>329493</v>
      </c>
      <c r="JE206" s="656" t="s">
        <v>783</v>
      </c>
      <c r="JF206" s="656" t="s">
        <v>783</v>
      </c>
      <c r="JG206" s="656" t="s">
        <v>795</v>
      </c>
      <c r="JH206" s="656">
        <v>35</v>
      </c>
      <c r="JI206" s="656" t="s">
        <v>783</v>
      </c>
      <c r="JJ206" s="656" t="s">
        <v>783</v>
      </c>
      <c r="JK206" s="656" t="s">
        <v>783</v>
      </c>
      <c r="JL206" s="656" t="s">
        <v>790</v>
      </c>
      <c r="JM206" s="656">
        <v>4</v>
      </c>
      <c r="JN206" s="656">
        <v>1</v>
      </c>
      <c r="JO206" s="656" t="s">
        <v>783</v>
      </c>
      <c r="JP206" s="656">
        <v>12683066</v>
      </c>
      <c r="JQ206" s="656">
        <v>2013</v>
      </c>
      <c r="JR206" s="656">
        <v>12</v>
      </c>
      <c r="JS206" s="656" t="s">
        <v>783</v>
      </c>
      <c r="JT206" s="656" t="s">
        <v>783</v>
      </c>
      <c r="JU206" s="656" t="s">
        <v>982</v>
      </c>
      <c r="JV206" s="659">
        <v>739.20224399999995</v>
      </c>
      <c r="JW206">
        <f>JV206</f>
        <v>739.20224399999995</v>
      </c>
      <c r="JX206" s="225">
        <v>0.14000042499999998</v>
      </c>
    </row>
    <row r="207" spans="180:284" s="838" customFormat="1" ht="15" thickBot="1">
      <c r="FX207" s="655" t="s">
        <v>520</v>
      </c>
      <c r="FY207" s="656">
        <v>36</v>
      </c>
      <c r="FZ207" s="656">
        <v>30289679</v>
      </c>
      <c r="GA207" s="656">
        <v>35</v>
      </c>
      <c r="GB207" s="656" t="s">
        <v>3</v>
      </c>
      <c r="GC207" s="656">
        <v>12</v>
      </c>
      <c r="GD207" s="656">
        <v>1972</v>
      </c>
      <c r="GE207" s="656">
        <v>0</v>
      </c>
      <c r="GF207" s="656" t="s">
        <v>792</v>
      </c>
      <c r="GG207" s="656">
        <v>0</v>
      </c>
      <c r="GH207" s="656">
        <v>0</v>
      </c>
      <c r="GI207" s="656" t="s">
        <v>792</v>
      </c>
      <c r="GJ207" s="656">
        <v>0</v>
      </c>
      <c r="GK207" s="656" t="s">
        <v>781</v>
      </c>
      <c r="GL207" s="656" t="s">
        <v>782</v>
      </c>
      <c r="GM207" s="656">
        <v>66</v>
      </c>
      <c r="GN207" s="656" t="s">
        <v>783</v>
      </c>
      <c r="GO207" s="656">
        <v>0</v>
      </c>
      <c r="GP207" s="656">
        <v>0</v>
      </c>
      <c r="GQ207" s="656">
        <v>4</v>
      </c>
      <c r="GR207" s="656">
        <v>1</v>
      </c>
      <c r="GS207" s="656">
        <v>1</v>
      </c>
      <c r="GT207" s="656" t="s">
        <v>783</v>
      </c>
      <c r="GU207" s="656" t="s">
        <v>783</v>
      </c>
      <c r="GV207" s="656" t="s">
        <v>783</v>
      </c>
      <c r="GW207" s="656" t="s">
        <v>783</v>
      </c>
      <c r="GX207" s="656" t="s">
        <v>783</v>
      </c>
      <c r="GY207" s="656">
        <v>1649</v>
      </c>
      <c r="GZ207" s="656">
        <v>0.1</v>
      </c>
      <c r="HA207" s="656">
        <v>5</v>
      </c>
      <c r="HB207" s="656" t="s">
        <v>783</v>
      </c>
      <c r="HC207" s="656" t="s">
        <v>782</v>
      </c>
      <c r="HD207" s="656">
        <v>15</v>
      </c>
      <c r="HE207" s="656" t="s">
        <v>783</v>
      </c>
      <c r="HF207" s="656">
        <v>0</v>
      </c>
      <c r="HG207" s="656" t="s">
        <v>783</v>
      </c>
      <c r="HH207" s="656">
        <v>0</v>
      </c>
      <c r="HI207" s="656">
        <v>1</v>
      </c>
      <c r="HJ207" s="656">
        <v>45</v>
      </c>
      <c r="HK207" s="656" t="s">
        <v>784</v>
      </c>
      <c r="HL207" s="656" t="s">
        <v>785</v>
      </c>
      <c r="HM207" s="656" t="s">
        <v>783</v>
      </c>
      <c r="HN207" s="656" t="s">
        <v>783</v>
      </c>
      <c r="HO207" s="656" t="s">
        <v>783</v>
      </c>
      <c r="HP207" s="656" t="s">
        <v>783</v>
      </c>
      <c r="HQ207" s="656" t="s">
        <v>783</v>
      </c>
      <c r="HR207" s="656">
        <v>3979226</v>
      </c>
      <c r="HS207" s="656" t="s">
        <v>783</v>
      </c>
      <c r="HT207" s="656" t="s">
        <v>786</v>
      </c>
      <c r="HU207" s="656" t="s">
        <v>787</v>
      </c>
      <c r="HV207" s="656">
        <v>4</v>
      </c>
      <c r="HW207" s="656">
        <v>2014</v>
      </c>
      <c r="HX207" s="656">
        <v>63</v>
      </c>
      <c r="HY207" s="656">
        <v>0</v>
      </c>
      <c r="HZ207" s="656">
        <v>528</v>
      </c>
      <c r="IA207" s="657">
        <v>41697.500081018516</v>
      </c>
      <c r="IB207" s="656" t="s">
        <v>788</v>
      </c>
      <c r="IC207" s="656">
        <v>3974748</v>
      </c>
      <c r="ID207" s="656">
        <v>2014</v>
      </c>
      <c r="IE207" s="656">
        <v>1712</v>
      </c>
      <c r="IF207" s="656" t="s">
        <v>783</v>
      </c>
      <c r="IG207" s="656" t="s">
        <v>783</v>
      </c>
      <c r="IH207" s="656" t="s">
        <v>783</v>
      </c>
      <c r="II207" s="656" t="s">
        <v>783</v>
      </c>
      <c r="IJ207" s="656" t="s">
        <v>783</v>
      </c>
      <c r="IK207" s="656" t="s">
        <v>783</v>
      </c>
      <c r="IL207" s="656" t="s">
        <v>783</v>
      </c>
      <c r="IM207" s="656" t="s">
        <v>783</v>
      </c>
      <c r="IN207" s="656" t="s">
        <v>783</v>
      </c>
      <c r="IO207" s="656">
        <v>1649</v>
      </c>
      <c r="IP207" s="657">
        <v>37477.354571759257</v>
      </c>
      <c r="IQ207" s="656">
        <v>4</v>
      </c>
      <c r="IR207" s="656" t="s">
        <v>793</v>
      </c>
      <c r="IS207" s="656">
        <v>1</v>
      </c>
      <c r="IT207" s="658">
        <v>41275</v>
      </c>
      <c r="IU207" s="656" t="s">
        <v>783</v>
      </c>
      <c r="IV207" s="656" t="s">
        <v>783</v>
      </c>
      <c r="IW207" s="656" t="s">
        <v>783</v>
      </c>
      <c r="IX207" s="656" t="s">
        <v>781</v>
      </c>
      <c r="IY207" s="656">
        <v>45</v>
      </c>
      <c r="IZ207" s="656" t="s">
        <v>789</v>
      </c>
      <c r="JA207" s="656" t="s">
        <v>783</v>
      </c>
      <c r="JB207" s="656" t="s">
        <v>783</v>
      </c>
      <c r="JC207" s="656" t="s">
        <v>783</v>
      </c>
      <c r="JD207" s="656">
        <v>329494</v>
      </c>
      <c r="JE207" s="656" t="s">
        <v>783</v>
      </c>
      <c r="JF207" s="656" t="s">
        <v>783</v>
      </c>
      <c r="JG207" s="656" t="s">
        <v>795</v>
      </c>
      <c r="JH207" s="656">
        <v>35</v>
      </c>
      <c r="JI207" s="656" t="s">
        <v>783</v>
      </c>
      <c r="JJ207" s="656" t="s">
        <v>783</v>
      </c>
      <c r="JK207" s="656" t="s">
        <v>783</v>
      </c>
      <c r="JL207" s="656" t="s">
        <v>790</v>
      </c>
      <c r="JM207" s="656">
        <v>4</v>
      </c>
      <c r="JN207" s="656">
        <v>1</v>
      </c>
      <c r="JO207" s="656" t="s">
        <v>783</v>
      </c>
      <c r="JP207" s="656">
        <v>12683066</v>
      </c>
      <c r="JQ207" s="656">
        <v>2013</v>
      </c>
      <c r="JR207" s="656">
        <v>12</v>
      </c>
      <c r="JS207" s="656" t="s">
        <v>783</v>
      </c>
      <c r="JT207" s="656" t="s">
        <v>783</v>
      </c>
      <c r="JU207" s="656" t="s">
        <v>983</v>
      </c>
      <c r="JV207" s="659">
        <v>743.04699400000004</v>
      </c>
      <c r="JW207">
        <f>JV207</f>
        <v>743.04699400000004</v>
      </c>
      <c r="JX207" s="225">
        <v>0.14072859734848486</v>
      </c>
    </row>
    <row r="208" spans="180:284" s="838" customFormat="1" ht="15" thickBot="1">
      <c r="FX208" s="655" t="s">
        <v>522</v>
      </c>
      <c r="FY208" s="656">
        <v>172</v>
      </c>
      <c r="FZ208" s="656">
        <v>36245159</v>
      </c>
      <c r="GA208" s="656">
        <v>35</v>
      </c>
      <c r="GB208" s="656" t="s">
        <v>3</v>
      </c>
      <c r="GC208" s="656">
        <v>22</v>
      </c>
      <c r="GD208" s="656">
        <v>1999</v>
      </c>
      <c r="GE208" s="656">
        <v>0</v>
      </c>
      <c r="GF208" s="656" t="s">
        <v>792</v>
      </c>
      <c r="GG208" s="656">
        <v>0</v>
      </c>
      <c r="GH208" s="656">
        <v>0</v>
      </c>
      <c r="GI208" s="656" t="s">
        <v>792</v>
      </c>
      <c r="GJ208" s="656">
        <v>0</v>
      </c>
      <c r="GK208" s="656" t="s">
        <v>781</v>
      </c>
      <c r="GL208" s="656" t="s">
        <v>782</v>
      </c>
      <c r="GM208" s="656">
        <v>66</v>
      </c>
      <c r="GN208" s="656" t="s">
        <v>783</v>
      </c>
      <c r="GO208" s="656">
        <v>0</v>
      </c>
      <c r="GP208" s="656">
        <v>0</v>
      </c>
      <c r="GQ208" s="656">
        <v>4</v>
      </c>
      <c r="GR208" s="656">
        <v>2</v>
      </c>
      <c r="GS208" s="656">
        <v>1</v>
      </c>
      <c r="GT208" s="656" t="s">
        <v>783</v>
      </c>
      <c r="GU208" s="656" t="s">
        <v>783</v>
      </c>
      <c r="GV208" s="656" t="s">
        <v>783</v>
      </c>
      <c r="GW208" s="656" t="s">
        <v>783</v>
      </c>
      <c r="GX208" s="656" t="s">
        <v>783</v>
      </c>
      <c r="GY208" s="656">
        <v>1649</v>
      </c>
      <c r="GZ208" s="656">
        <v>0.3</v>
      </c>
      <c r="HA208" s="656">
        <v>5</v>
      </c>
      <c r="HB208" s="656" t="s">
        <v>783</v>
      </c>
      <c r="HC208" s="656" t="s">
        <v>782</v>
      </c>
      <c r="HD208" s="656">
        <v>10</v>
      </c>
      <c r="HE208" s="656" t="s">
        <v>783</v>
      </c>
      <c r="HF208" s="656">
        <v>0</v>
      </c>
      <c r="HG208" s="656" t="s">
        <v>783</v>
      </c>
      <c r="HH208" s="656">
        <v>0</v>
      </c>
      <c r="HI208" s="656">
        <v>1</v>
      </c>
      <c r="HJ208" s="656">
        <v>45</v>
      </c>
      <c r="HK208" s="656" t="s">
        <v>784</v>
      </c>
      <c r="HL208" s="656" t="s">
        <v>785</v>
      </c>
      <c r="HM208" s="656" t="s">
        <v>783</v>
      </c>
      <c r="HN208" s="656" t="s">
        <v>783</v>
      </c>
      <c r="HO208" s="656" t="s">
        <v>783</v>
      </c>
      <c r="HP208" s="656" t="s">
        <v>783</v>
      </c>
      <c r="HQ208" s="656" t="s">
        <v>783</v>
      </c>
      <c r="HR208" s="656">
        <v>5151129</v>
      </c>
      <c r="HS208" s="656" t="s">
        <v>783</v>
      </c>
      <c r="HT208" s="656" t="s">
        <v>786</v>
      </c>
      <c r="HU208" s="656" t="s">
        <v>787</v>
      </c>
      <c r="HV208" s="656">
        <v>4</v>
      </c>
      <c r="HW208" s="656">
        <v>2016</v>
      </c>
      <c r="HX208" s="656">
        <v>63</v>
      </c>
      <c r="HY208" s="656">
        <v>0</v>
      </c>
      <c r="HZ208" s="656">
        <v>1584</v>
      </c>
      <c r="IA208" s="657">
        <v>42374.403182870374</v>
      </c>
      <c r="IB208" s="656" t="s">
        <v>788</v>
      </c>
      <c r="IC208" s="656">
        <v>5151128</v>
      </c>
      <c r="ID208" s="656">
        <v>2016</v>
      </c>
      <c r="IE208" s="656">
        <v>1712</v>
      </c>
      <c r="IF208" s="656" t="s">
        <v>783</v>
      </c>
      <c r="IG208" s="656" t="s">
        <v>783</v>
      </c>
      <c r="IH208" s="656" t="s">
        <v>783</v>
      </c>
      <c r="II208" s="656" t="s">
        <v>783</v>
      </c>
      <c r="IJ208" s="656" t="s">
        <v>783</v>
      </c>
      <c r="IK208" s="656" t="s">
        <v>783</v>
      </c>
      <c r="IL208" s="656" t="s">
        <v>783</v>
      </c>
      <c r="IM208" s="656" t="s">
        <v>783</v>
      </c>
      <c r="IN208" s="656" t="s">
        <v>783</v>
      </c>
      <c r="IO208" s="656">
        <v>1649</v>
      </c>
      <c r="IP208" s="657">
        <v>42361.316701388889</v>
      </c>
      <c r="IQ208" s="656">
        <v>4</v>
      </c>
      <c r="IR208" s="656" t="s">
        <v>793</v>
      </c>
      <c r="IS208" s="656">
        <v>1</v>
      </c>
      <c r="IT208" s="658">
        <v>41275</v>
      </c>
      <c r="IU208" s="656" t="s">
        <v>783</v>
      </c>
      <c r="IV208" s="656" t="s">
        <v>783</v>
      </c>
      <c r="IW208" s="656" t="s">
        <v>783</v>
      </c>
      <c r="IX208" s="656" t="s">
        <v>781</v>
      </c>
      <c r="IY208" s="656">
        <v>45</v>
      </c>
      <c r="IZ208" s="656" t="s">
        <v>789</v>
      </c>
      <c r="JA208" s="656" t="s">
        <v>783</v>
      </c>
      <c r="JB208" s="656" t="s">
        <v>783</v>
      </c>
      <c r="JC208" s="656" t="s">
        <v>783</v>
      </c>
      <c r="JD208" s="656">
        <v>329495</v>
      </c>
      <c r="JE208" s="656" t="s">
        <v>783</v>
      </c>
      <c r="JF208" s="656" t="s">
        <v>783</v>
      </c>
      <c r="JG208" s="656" t="s">
        <v>795</v>
      </c>
      <c r="JH208" s="656">
        <v>35</v>
      </c>
      <c r="JI208" s="656" t="s">
        <v>783</v>
      </c>
      <c r="JJ208" s="656" t="s">
        <v>783</v>
      </c>
      <c r="JK208" s="656" t="s">
        <v>783</v>
      </c>
      <c r="JL208" s="656" t="s">
        <v>790</v>
      </c>
      <c r="JM208" s="656">
        <v>4</v>
      </c>
      <c r="JN208" s="656">
        <v>1</v>
      </c>
      <c r="JO208" s="656" t="s">
        <v>783</v>
      </c>
      <c r="JP208" s="656">
        <v>12683066</v>
      </c>
      <c r="JQ208" s="656">
        <v>2013</v>
      </c>
      <c r="JR208" s="656">
        <v>12</v>
      </c>
      <c r="JS208" s="656" t="s">
        <v>783</v>
      </c>
      <c r="JT208" s="656" t="s">
        <v>783</v>
      </c>
      <c r="JU208" s="656" t="s">
        <v>984</v>
      </c>
      <c r="JV208" s="659">
        <v>1587.6369589999999</v>
      </c>
      <c r="JW208">
        <f>JV208</f>
        <v>1587.6369589999999</v>
      </c>
      <c r="JX208" s="225">
        <v>0.30068881799242425</v>
      </c>
    </row>
    <row r="209" spans="180:284" s="838" customFormat="1" ht="15" thickBot="1">
      <c r="FX209" s="655" t="s">
        <v>524</v>
      </c>
      <c r="FY209" s="656">
        <v>245</v>
      </c>
      <c r="FZ209" s="656">
        <v>32434932</v>
      </c>
      <c r="GA209" s="656">
        <v>35</v>
      </c>
      <c r="GB209" s="656" t="s">
        <v>3</v>
      </c>
      <c r="GC209" s="656">
        <v>20</v>
      </c>
      <c r="GD209" s="656">
        <v>1999</v>
      </c>
      <c r="GE209" s="656">
        <v>0</v>
      </c>
      <c r="GF209" s="656" t="s">
        <v>792</v>
      </c>
      <c r="GG209" s="656">
        <v>0</v>
      </c>
      <c r="GH209" s="656">
        <v>0</v>
      </c>
      <c r="GI209" s="656" t="s">
        <v>792</v>
      </c>
      <c r="GJ209" s="656">
        <v>0</v>
      </c>
      <c r="GK209" s="656" t="s">
        <v>781</v>
      </c>
      <c r="GL209" s="656" t="s">
        <v>782</v>
      </c>
      <c r="GM209" s="656">
        <v>66</v>
      </c>
      <c r="GN209" s="656" t="s">
        <v>783</v>
      </c>
      <c r="GO209" s="656">
        <v>0</v>
      </c>
      <c r="GP209" s="656">
        <v>0</v>
      </c>
      <c r="GQ209" s="656">
        <v>4</v>
      </c>
      <c r="GR209" s="656">
        <v>2</v>
      </c>
      <c r="GS209" s="656">
        <v>2</v>
      </c>
      <c r="GT209" s="656" t="s">
        <v>783</v>
      </c>
      <c r="GU209" s="656" t="s">
        <v>783</v>
      </c>
      <c r="GV209" s="656" t="s">
        <v>783</v>
      </c>
      <c r="GW209" s="656" t="s">
        <v>783</v>
      </c>
      <c r="GX209" s="656" t="s">
        <v>783</v>
      </c>
      <c r="GY209" s="656">
        <v>1649</v>
      </c>
      <c r="GZ209" s="656">
        <v>0.1</v>
      </c>
      <c r="HA209" s="656">
        <v>5</v>
      </c>
      <c r="HB209" s="656" t="s">
        <v>783</v>
      </c>
      <c r="HC209" s="656" t="s">
        <v>782</v>
      </c>
      <c r="HD209" s="656">
        <v>4</v>
      </c>
      <c r="HE209" s="656" t="s">
        <v>783</v>
      </c>
      <c r="HF209" s="656">
        <v>0</v>
      </c>
      <c r="HG209" s="656" t="s">
        <v>783</v>
      </c>
      <c r="HH209" s="656">
        <v>0</v>
      </c>
      <c r="HI209" s="656">
        <v>1</v>
      </c>
      <c r="HJ209" s="656">
        <v>45</v>
      </c>
      <c r="HK209" s="656" t="s">
        <v>784</v>
      </c>
      <c r="HL209" s="656" t="s">
        <v>785</v>
      </c>
      <c r="HM209" s="656" t="s">
        <v>783</v>
      </c>
      <c r="HN209" s="656" t="s">
        <v>783</v>
      </c>
      <c r="HO209" s="656" t="s">
        <v>783</v>
      </c>
      <c r="HP209" s="656" t="s">
        <v>783</v>
      </c>
      <c r="HQ209" s="656" t="s">
        <v>783</v>
      </c>
      <c r="HR209" s="656">
        <v>3980771</v>
      </c>
      <c r="HS209" s="656" t="s">
        <v>783</v>
      </c>
      <c r="HT209" s="656" t="s">
        <v>786</v>
      </c>
      <c r="HU209" s="656" t="s">
        <v>787</v>
      </c>
      <c r="HV209" s="656">
        <v>4</v>
      </c>
      <c r="HW209" s="656">
        <v>2016</v>
      </c>
      <c r="HX209" s="656">
        <v>63</v>
      </c>
      <c r="HY209" s="656">
        <v>0</v>
      </c>
      <c r="HZ209" s="656">
        <v>528</v>
      </c>
      <c r="IA209" s="657">
        <v>42227.682129629633</v>
      </c>
      <c r="IB209" s="656" t="s">
        <v>788</v>
      </c>
      <c r="IC209" s="656">
        <v>3976293</v>
      </c>
      <c r="ID209" s="656">
        <v>2014</v>
      </c>
      <c r="IE209" s="656">
        <v>1712</v>
      </c>
      <c r="IF209" s="656" t="s">
        <v>783</v>
      </c>
      <c r="IG209" s="656" t="s">
        <v>783</v>
      </c>
      <c r="IH209" s="656" t="s">
        <v>783</v>
      </c>
      <c r="II209" s="656" t="s">
        <v>783</v>
      </c>
      <c r="IJ209" s="656" t="s">
        <v>783</v>
      </c>
      <c r="IK209" s="656" t="s">
        <v>783</v>
      </c>
      <c r="IL209" s="656" t="s">
        <v>783</v>
      </c>
      <c r="IM209" s="656" t="s">
        <v>783</v>
      </c>
      <c r="IN209" s="656" t="s">
        <v>783</v>
      </c>
      <c r="IO209" s="656">
        <v>1649</v>
      </c>
      <c r="IP209" s="657">
        <v>37477.354571759257</v>
      </c>
      <c r="IQ209" s="656">
        <v>4</v>
      </c>
      <c r="IR209" s="656" t="s">
        <v>793</v>
      </c>
      <c r="IS209" s="656">
        <v>2</v>
      </c>
      <c r="IT209" s="658">
        <v>41275</v>
      </c>
      <c r="IU209" s="656" t="s">
        <v>783</v>
      </c>
      <c r="IV209" s="656" t="s">
        <v>783</v>
      </c>
      <c r="IW209" s="656" t="s">
        <v>783</v>
      </c>
      <c r="IX209" s="656" t="s">
        <v>781</v>
      </c>
      <c r="IY209" s="656">
        <v>45</v>
      </c>
      <c r="IZ209" s="656" t="s">
        <v>789</v>
      </c>
      <c r="JA209" s="656" t="s">
        <v>783</v>
      </c>
      <c r="JB209" s="656" t="s">
        <v>783</v>
      </c>
      <c r="JC209" s="656" t="s">
        <v>783</v>
      </c>
      <c r="JD209" s="656">
        <v>329496</v>
      </c>
      <c r="JE209" s="656" t="s">
        <v>783</v>
      </c>
      <c r="JF209" s="656" t="s">
        <v>783</v>
      </c>
      <c r="JG209" s="656" t="s">
        <v>804</v>
      </c>
      <c r="JH209" s="656">
        <v>35</v>
      </c>
      <c r="JI209" s="656" t="s">
        <v>783</v>
      </c>
      <c r="JJ209" s="656" t="s">
        <v>783</v>
      </c>
      <c r="JK209" s="656" t="s">
        <v>783</v>
      </c>
      <c r="JL209" s="656" t="s">
        <v>790</v>
      </c>
      <c r="JM209" s="656">
        <v>4</v>
      </c>
      <c r="JN209" s="656">
        <v>1</v>
      </c>
      <c r="JO209" s="656" t="s">
        <v>783</v>
      </c>
      <c r="JP209" s="656">
        <v>12683066</v>
      </c>
      <c r="JQ209" s="656">
        <v>2013</v>
      </c>
      <c r="JR209" s="656">
        <v>12</v>
      </c>
      <c r="JS209" s="656" t="s">
        <v>783</v>
      </c>
      <c r="JT209" s="656" t="s">
        <v>783</v>
      </c>
      <c r="JU209" s="656" t="s">
        <v>985</v>
      </c>
      <c r="JV209" s="659">
        <v>530.06732999999997</v>
      </c>
      <c r="JW209">
        <f>JV209</f>
        <v>530.06732999999997</v>
      </c>
      <c r="JX209" s="225">
        <v>0.10039153977272727</v>
      </c>
    </row>
    <row r="210" spans="180:284" s="838" customFormat="1">
      <c r="FX210" s="666" t="s">
        <v>526</v>
      </c>
      <c r="FY210" s="667">
        <v>78</v>
      </c>
      <c r="FZ210" s="667">
        <v>30289689</v>
      </c>
      <c r="GA210" s="667">
        <v>55</v>
      </c>
      <c r="GB210" s="667" t="s">
        <v>798</v>
      </c>
      <c r="GC210" s="667">
        <v>20</v>
      </c>
      <c r="GD210" s="667">
        <v>1970</v>
      </c>
      <c r="GE210" s="667">
        <v>0</v>
      </c>
      <c r="GF210" s="667" t="s">
        <v>792</v>
      </c>
      <c r="GG210" s="667">
        <v>0</v>
      </c>
      <c r="GH210" s="667">
        <v>0</v>
      </c>
      <c r="GI210" s="667" t="s">
        <v>792</v>
      </c>
      <c r="GJ210" s="667">
        <v>0</v>
      </c>
      <c r="GK210" s="667" t="s">
        <v>781</v>
      </c>
      <c r="GL210" s="667" t="s">
        <v>782</v>
      </c>
      <c r="GM210" s="667">
        <v>50</v>
      </c>
      <c r="GN210" s="667" t="s">
        <v>783</v>
      </c>
      <c r="GO210" s="667">
        <v>0</v>
      </c>
      <c r="GP210" s="667">
        <v>0</v>
      </c>
      <c r="GQ210" s="667">
        <v>4</v>
      </c>
      <c r="GR210" s="667">
        <v>2</v>
      </c>
      <c r="GS210" s="667">
        <v>3</v>
      </c>
      <c r="GT210" s="667" t="s">
        <v>783</v>
      </c>
      <c r="GU210" s="667" t="s">
        <v>783</v>
      </c>
      <c r="GV210" s="667" t="s">
        <v>783</v>
      </c>
      <c r="GW210" s="667" t="s">
        <v>783</v>
      </c>
      <c r="GX210" s="667" t="s">
        <v>783</v>
      </c>
      <c r="GY210" s="667">
        <v>1649</v>
      </c>
      <c r="GZ210" s="667">
        <v>0.12</v>
      </c>
      <c r="HA210" s="667">
        <v>5</v>
      </c>
      <c r="HB210" s="667" t="s">
        <v>783</v>
      </c>
      <c r="HC210" s="667" t="s">
        <v>782</v>
      </c>
      <c r="HD210" s="667">
        <v>35</v>
      </c>
      <c r="HE210" s="667" t="s">
        <v>783</v>
      </c>
      <c r="HF210" s="667">
        <v>0</v>
      </c>
      <c r="HG210" s="667" t="s">
        <v>783</v>
      </c>
      <c r="HH210" s="667">
        <v>0</v>
      </c>
      <c r="HI210" s="667">
        <v>1</v>
      </c>
      <c r="HJ210" s="667">
        <v>45</v>
      </c>
      <c r="HK210" s="667" t="s">
        <v>784</v>
      </c>
      <c r="HL210" s="667" t="s">
        <v>785</v>
      </c>
      <c r="HM210" s="667" t="s">
        <v>783</v>
      </c>
      <c r="HN210" s="667" t="s">
        <v>783</v>
      </c>
      <c r="HO210" s="667" t="s">
        <v>783</v>
      </c>
      <c r="HP210" s="667" t="s">
        <v>783</v>
      </c>
      <c r="HQ210" s="667" t="s">
        <v>783</v>
      </c>
      <c r="HR210" s="667">
        <v>3979235</v>
      </c>
      <c r="HS210" s="667" t="s">
        <v>783</v>
      </c>
      <c r="HT210" s="667" t="s">
        <v>786</v>
      </c>
      <c r="HU210" s="667" t="s">
        <v>787</v>
      </c>
      <c r="HV210" s="667">
        <v>4</v>
      </c>
      <c r="HW210" s="667">
        <v>2014</v>
      </c>
      <c r="HX210" s="667">
        <v>63</v>
      </c>
      <c r="HY210" s="667">
        <v>0</v>
      </c>
      <c r="HZ210" s="667">
        <v>634</v>
      </c>
      <c r="IA210" s="668">
        <v>41697.500081018516</v>
      </c>
      <c r="IB210" s="667" t="s">
        <v>788</v>
      </c>
      <c r="IC210" s="667">
        <v>3974757</v>
      </c>
      <c r="ID210" s="667">
        <v>2014</v>
      </c>
      <c r="IE210" s="667">
        <v>1712</v>
      </c>
      <c r="IF210" s="667" t="s">
        <v>783</v>
      </c>
      <c r="IG210" s="667" t="s">
        <v>783</v>
      </c>
      <c r="IH210" s="667" t="s">
        <v>783</v>
      </c>
      <c r="II210" s="667" t="s">
        <v>783</v>
      </c>
      <c r="IJ210" s="667" t="s">
        <v>783</v>
      </c>
      <c r="IK210" s="667" t="s">
        <v>783</v>
      </c>
      <c r="IL210" s="667" t="s">
        <v>783</v>
      </c>
      <c r="IM210" s="667" t="s">
        <v>783</v>
      </c>
      <c r="IN210" s="667" t="s">
        <v>783</v>
      </c>
      <c r="IO210" s="667">
        <v>1649</v>
      </c>
      <c r="IP210" s="668">
        <v>37477.354571759257</v>
      </c>
      <c r="IQ210" s="667">
        <v>2</v>
      </c>
      <c r="IR210" s="667" t="s">
        <v>793</v>
      </c>
      <c r="IS210" s="667">
        <v>3</v>
      </c>
      <c r="IT210" s="669">
        <v>41275</v>
      </c>
      <c r="IU210" s="667" t="s">
        <v>783</v>
      </c>
      <c r="IV210" s="667" t="s">
        <v>783</v>
      </c>
      <c r="IW210" s="667" t="s">
        <v>783</v>
      </c>
      <c r="IX210" s="667" t="s">
        <v>781</v>
      </c>
      <c r="IY210" s="667">
        <v>45</v>
      </c>
      <c r="IZ210" s="667" t="s">
        <v>789</v>
      </c>
      <c r="JA210" s="667" t="s">
        <v>783</v>
      </c>
      <c r="JB210" s="667" t="s">
        <v>783</v>
      </c>
      <c r="JC210" s="667" t="s">
        <v>783</v>
      </c>
      <c r="JD210" s="667">
        <v>329497</v>
      </c>
      <c r="JE210" s="667" t="s">
        <v>783</v>
      </c>
      <c r="JF210" s="667" t="s">
        <v>783</v>
      </c>
      <c r="JG210" s="667" t="s">
        <v>804</v>
      </c>
      <c r="JH210" s="667">
        <v>55</v>
      </c>
      <c r="JI210" s="667" t="s">
        <v>783</v>
      </c>
      <c r="JJ210" s="667" t="s">
        <v>783</v>
      </c>
      <c r="JK210" s="667" t="s">
        <v>783</v>
      </c>
      <c r="JL210" s="667" t="s">
        <v>790</v>
      </c>
      <c r="JM210" s="667">
        <v>4</v>
      </c>
      <c r="JN210" s="667">
        <v>3</v>
      </c>
      <c r="JO210" s="667" t="s">
        <v>783</v>
      </c>
      <c r="JP210" s="667">
        <v>10711928</v>
      </c>
      <c r="JQ210" s="667">
        <v>2011</v>
      </c>
      <c r="JR210" s="667">
        <v>3</v>
      </c>
      <c r="JS210" s="667" t="s">
        <v>783</v>
      </c>
      <c r="JT210" s="667" t="s">
        <v>783</v>
      </c>
      <c r="JU210" s="667" t="s">
        <v>986</v>
      </c>
      <c r="JV210" s="670">
        <v>1127.2266</v>
      </c>
      <c r="JW210"/>
      <c r="JX210" s="225"/>
    </row>
    <row r="211" spans="180:284" s="838" customFormat="1">
      <c r="FX211" s="660" t="s">
        <v>338</v>
      </c>
      <c r="FY211" s="661">
        <v>4</v>
      </c>
      <c r="FZ211" s="661">
        <v>30289700</v>
      </c>
      <c r="GA211" s="661">
        <v>70</v>
      </c>
      <c r="GB211" s="661" t="s">
        <v>830</v>
      </c>
      <c r="GC211" s="661">
        <v>20</v>
      </c>
      <c r="GD211" s="661">
        <v>2012</v>
      </c>
      <c r="GE211" s="661">
        <v>2</v>
      </c>
      <c r="GF211" s="661" t="s">
        <v>148</v>
      </c>
      <c r="GG211" s="661">
        <v>3</v>
      </c>
      <c r="GH211" s="661">
        <v>2</v>
      </c>
      <c r="GI211" s="661" t="s">
        <v>148</v>
      </c>
      <c r="GJ211" s="661">
        <v>3</v>
      </c>
      <c r="GK211" s="661" t="s">
        <v>781</v>
      </c>
      <c r="GL211" s="661" t="s">
        <v>782</v>
      </c>
      <c r="GM211" s="661">
        <v>66</v>
      </c>
      <c r="GN211" s="661" t="s">
        <v>783</v>
      </c>
      <c r="GO211" s="661">
        <v>0</v>
      </c>
      <c r="GP211" s="661">
        <v>0</v>
      </c>
      <c r="GQ211" s="661">
        <v>4</v>
      </c>
      <c r="GR211" s="661">
        <v>2</v>
      </c>
      <c r="GS211" s="661">
        <v>10</v>
      </c>
      <c r="GT211" s="661" t="s">
        <v>783</v>
      </c>
      <c r="GU211" s="661" t="s">
        <v>783</v>
      </c>
      <c r="GV211" s="661" t="s">
        <v>783</v>
      </c>
      <c r="GW211" s="661" t="s">
        <v>783</v>
      </c>
      <c r="GX211" s="661" t="s">
        <v>783</v>
      </c>
      <c r="GY211" s="661">
        <v>1649</v>
      </c>
      <c r="GZ211" s="661">
        <v>0.61</v>
      </c>
      <c r="HA211" s="661">
        <v>5</v>
      </c>
      <c r="HB211" s="661" t="s">
        <v>783</v>
      </c>
      <c r="HC211" s="661" t="s">
        <v>793</v>
      </c>
      <c r="HD211" s="661">
        <v>150</v>
      </c>
      <c r="HE211" s="661" t="s">
        <v>783</v>
      </c>
      <c r="HF211" s="661">
        <v>0</v>
      </c>
      <c r="HG211" s="661" t="s">
        <v>783</v>
      </c>
      <c r="HH211" s="661">
        <v>0</v>
      </c>
      <c r="HI211" s="661">
        <v>1</v>
      </c>
      <c r="HJ211" s="661">
        <v>45</v>
      </c>
      <c r="HK211" s="661" t="s">
        <v>784</v>
      </c>
      <c r="HL211" s="661" t="s">
        <v>785</v>
      </c>
      <c r="HM211" s="661" t="s">
        <v>783</v>
      </c>
      <c r="HN211" s="661" t="s">
        <v>783</v>
      </c>
      <c r="HO211" s="661" t="s">
        <v>783</v>
      </c>
      <c r="HP211" s="661" t="s">
        <v>783</v>
      </c>
      <c r="HQ211" s="661" t="s">
        <v>783</v>
      </c>
      <c r="HR211" s="661">
        <v>3974644</v>
      </c>
      <c r="HS211" s="661" t="s">
        <v>783</v>
      </c>
      <c r="HT211" s="661" t="s">
        <v>786</v>
      </c>
      <c r="HU211" s="661" t="s">
        <v>787</v>
      </c>
      <c r="HV211" s="661">
        <v>4</v>
      </c>
      <c r="HW211" s="661">
        <v>2014</v>
      </c>
      <c r="HX211" s="661">
        <v>63</v>
      </c>
      <c r="HY211" s="661">
        <v>0</v>
      </c>
      <c r="HZ211" s="661">
        <v>3221</v>
      </c>
      <c r="IA211" s="662">
        <v>41697.500081018516</v>
      </c>
      <c r="IB211" s="661" t="s">
        <v>788</v>
      </c>
      <c r="IC211" s="661">
        <v>3979122</v>
      </c>
      <c r="ID211" s="661">
        <v>2014</v>
      </c>
      <c r="IE211" s="661">
        <v>1712</v>
      </c>
      <c r="IF211" s="661" t="s">
        <v>783</v>
      </c>
      <c r="IG211" s="661" t="s">
        <v>783</v>
      </c>
      <c r="IH211" s="661" t="s">
        <v>783</v>
      </c>
      <c r="II211" s="661" t="s">
        <v>783</v>
      </c>
      <c r="IJ211" s="661" t="s">
        <v>783</v>
      </c>
      <c r="IK211" s="661" t="s">
        <v>783</v>
      </c>
      <c r="IL211" s="661" t="s">
        <v>783</v>
      </c>
      <c r="IM211" s="661" t="s">
        <v>783</v>
      </c>
      <c r="IN211" s="661" t="s">
        <v>783</v>
      </c>
      <c r="IO211" s="661">
        <v>1649</v>
      </c>
      <c r="IP211" s="662">
        <v>37477.354571759257</v>
      </c>
      <c r="IQ211" s="661">
        <v>2</v>
      </c>
      <c r="IR211" s="661" t="s">
        <v>793</v>
      </c>
      <c r="IS211" s="661">
        <v>10</v>
      </c>
      <c r="IT211" s="663">
        <v>41275</v>
      </c>
      <c r="IU211" s="661" t="s">
        <v>783</v>
      </c>
      <c r="IV211" s="661" t="s">
        <v>783</v>
      </c>
      <c r="IW211" s="661" t="s">
        <v>783</v>
      </c>
      <c r="IX211" s="661" t="s">
        <v>781</v>
      </c>
      <c r="IY211" s="661">
        <v>45</v>
      </c>
      <c r="IZ211" s="661" t="s">
        <v>789</v>
      </c>
      <c r="JA211" s="661" t="s">
        <v>783</v>
      </c>
      <c r="JB211" s="661" t="s">
        <v>783</v>
      </c>
      <c r="JC211" s="661" t="s">
        <v>783</v>
      </c>
      <c r="JD211" s="661">
        <v>329498</v>
      </c>
      <c r="JE211" s="661" t="s">
        <v>783</v>
      </c>
      <c r="JF211" s="661" t="s">
        <v>783</v>
      </c>
      <c r="JG211" s="661" t="s">
        <v>815</v>
      </c>
      <c r="JH211" s="661">
        <v>70</v>
      </c>
      <c r="JI211" s="661" t="s">
        <v>783</v>
      </c>
      <c r="JJ211" s="661" t="s">
        <v>783</v>
      </c>
      <c r="JK211" s="661" t="s">
        <v>783</v>
      </c>
      <c r="JL211" s="661" t="s">
        <v>790</v>
      </c>
      <c r="JM211" s="661">
        <v>4</v>
      </c>
      <c r="JN211" s="661">
        <v>4</v>
      </c>
      <c r="JO211" s="661" t="s">
        <v>783</v>
      </c>
      <c r="JP211" s="661" t="s">
        <v>783</v>
      </c>
      <c r="JQ211" s="661" t="s">
        <v>783</v>
      </c>
      <c r="JR211" s="661" t="s">
        <v>783</v>
      </c>
      <c r="JS211" s="661" t="s">
        <v>783</v>
      </c>
      <c r="JT211" s="661" t="s">
        <v>783</v>
      </c>
      <c r="JU211" s="661" t="s">
        <v>987</v>
      </c>
      <c r="JV211" s="664">
        <v>2953.00513</v>
      </c>
      <c r="JW211"/>
      <c r="JX211" s="225"/>
    </row>
    <row r="212" spans="180:284" s="838" customFormat="1">
      <c r="FX212" s="660" t="s">
        <v>338</v>
      </c>
      <c r="FY212" s="661">
        <v>181</v>
      </c>
      <c r="FZ212" s="661">
        <v>35528712</v>
      </c>
      <c r="GA212" s="661">
        <v>70</v>
      </c>
      <c r="GB212" s="661" t="s">
        <v>830</v>
      </c>
      <c r="GC212" s="661">
        <v>20</v>
      </c>
      <c r="GD212" s="661">
        <v>2012</v>
      </c>
      <c r="GE212" s="661">
        <v>2</v>
      </c>
      <c r="GF212" s="661" t="s">
        <v>148</v>
      </c>
      <c r="GG212" s="661">
        <v>3</v>
      </c>
      <c r="GH212" s="661">
        <v>2</v>
      </c>
      <c r="GI212" s="661" t="s">
        <v>148</v>
      </c>
      <c r="GJ212" s="661">
        <v>3</v>
      </c>
      <c r="GK212" s="661" t="s">
        <v>781</v>
      </c>
      <c r="GL212" s="661" t="s">
        <v>782</v>
      </c>
      <c r="GM212" s="661">
        <v>66</v>
      </c>
      <c r="GN212" s="661" t="s">
        <v>783</v>
      </c>
      <c r="GO212" s="661">
        <v>0</v>
      </c>
      <c r="GP212" s="661">
        <v>0</v>
      </c>
      <c r="GQ212" s="661">
        <v>4</v>
      </c>
      <c r="GR212" s="661">
        <v>2</v>
      </c>
      <c r="GS212" s="661">
        <v>10</v>
      </c>
      <c r="GT212" s="661" t="s">
        <v>783</v>
      </c>
      <c r="GU212" s="661" t="s">
        <v>783</v>
      </c>
      <c r="GV212" s="661" t="s">
        <v>783</v>
      </c>
      <c r="GW212" s="661" t="s">
        <v>783</v>
      </c>
      <c r="GX212" s="661" t="s">
        <v>783</v>
      </c>
      <c r="GY212" s="661">
        <v>1649</v>
      </c>
      <c r="GZ212" s="661">
        <v>0.18</v>
      </c>
      <c r="HA212" s="661">
        <v>5</v>
      </c>
      <c r="HB212" s="661" t="s">
        <v>783</v>
      </c>
      <c r="HC212" s="661" t="s">
        <v>793</v>
      </c>
      <c r="HD212" s="661">
        <v>150</v>
      </c>
      <c r="HE212" s="661" t="s">
        <v>783</v>
      </c>
      <c r="HF212" s="661">
        <v>0</v>
      </c>
      <c r="HG212" s="661" t="s">
        <v>783</v>
      </c>
      <c r="HH212" s="661">
        <v>0</v>
      </c>
      <c r="HI212" s="661">
        <v>1</v>
      </c>
      <c r="HJ212" s="661">
        <v>45</v>
      </c>
      <c r="HK212" s="661" t="s">
        <v>784</v>
      </c>
      <c r="HL212" s="661" t="s">
        <v>785</v>
      </c>
      <c r="HM212" s="661" t="s">
        <v>783</v>
      </c>
      <c r="HN212" s="661" t="s">
        <v>783</v>
      </c>
      <c r="HO212" s="661" t="s">
        <v>783</v>
      </c>
      <c r="HP212" s="661" t="s">
        <v>783</v>
      </c>
      <c r="HQ212" s="661" t="s">
        <v>783</v>
      </c>
      <c r="HR212" s="661">
        <v>3979905</v>
      </c>
      <c r="HS212" s="661" t="s">
        <v>783</v>
      </c>
      <c r="HT212" s="661" t="s">
        <v>786</v>
      </c>
      <c r="HU212" s="661" t="s">
        <v>787</v>
      </c>
      <c r="HV212" s="661">
        <v>4</v>
      </c>
      <c r="HW212" s="661">
        <v>2016</v>
      </c>
      <c r="HX212" s="661">
        <v>63</v>
      </c>
      <c r="HY212" s="661">
        <v>528</v>
      </c>
      <c r="HZ212" s="661">
        <v>1478</v>
      </c>
      <c r="IA212" s="662">
        <v>42348.42765046296</v>
      </c>
      <c r="IB212" s="661" t="s">
        <v>788</v>
      </c>
      <c r="IC212" s="661">
        <v>3975427</v>
      </c>
      <c r="ID212" s="661">
        <v>2016</v>
      </c>
      <c r="IE212" s="661">
        <v>1712</v>
      </c>
      <c r="IF212" s="661" t="s">
        <v>783</v>
      </c>
      <c r="IG212" s="661" t="s">
        <v>783</v>
      </c>
      <c r="IH212" s="661" t="s">
        <v>783</v>
      </c>
      <c r="II212" s="661" t="s">
        <v>783</v>
      </c>
      <c r="IJ212" s="661" t="s">
        <v>783</v>
      </c>
      <c r="IK212" s="661" t="s">
        <v>783</v>
      </c>
      <c r="IL212" s="661" t="s">
        <v>783</v>
      </c>
      <c r="IM212" s="661" t="s">
        <v>783</v>
      </c>
      <c r="IN212" s="661" t="s">
        <v>783</v>
      </c>
      <c r="IO212" s="661">
        <v>1649</v>
      </c>
      <c r="IP212" s="662">
        <v>37477.354571759257</v>
      </c>
      <c r="IQ212" s="661">
        <v>2</v>
      </c>
      <c r="IR212" s="661" t="s">
        <v>793</v>
      </c>
      <c r="IS212" s="661">
        <v>10</v>
      </c>
      <c r="IT212" s="663">
        <v>41275</v>
      </c>
      <c r="IU212" s="661" t="s">
        <v>783</v>
      </c>
      <c r="IV212" s="661" t="s">
        <v>783</v>
      </c>
      <c r="IW212" s="661" t="s">
        <v>783</v>
      </c>
      <c r="IX212" s="661" t="s">
        <v>781</v>
      </c>
      <c r="IY212" s="661">
        <v>45</v>
      </c>
      <c r="IZ212" s="661" t="s">
        <v>789</v>
      </c>
      <c r="JA212" s="661" t="s">
        <v>783</v>
      </c>
      <c r="JB212" s="661" t="s">
        <v>783</v>
      </c>
      <c r="JC212" s="661" t="s">
        <v>783</v>
      </c>
      <c r="JD212" s="661">
        <v>329498</v>
      </c>
      <c r="JE212" s="661" t="s">
        <v>783</v>
      </c>
      <c r="JF212" s="661" t="s">
        <v>783</v>
      </c>
      <c r="JG212" s="661" t="s">
        <v>815</v>
      </c>
      <c r="JH212" s="661">
        <v>70</v>
      </c>
      <c r="JI212" s="661" t="s">
        <v>783</v>
      </c>
      <c r="JJ212" s="661" t="s">
        <v>783</v>
      </c>
      <c r="JK212" s="661" t="s">
        <v>783</v>
      </c>
      <c r="JL212" s="661" t="s">
        <v>790</v>
      </c>
      <c r="JM212" s="661">
        <v>4</v>
      </c>
      <c r="JN212" s="661">
        <v>4</v>
      </c>
      <c r="JO212" s="661" t="s">
        <v>783</v>
      </c>
      <c r="JP212" s="661" t="s">
        <v>783</v>
      </c>
      <c r="JQ212" s="661" t="s">
        <v>783</v>
      </c>
      <c r="JR212" s="661" t="s">
        <v>783</v>
      </c>
      <c r="JS212" s="661" t="s">
        <v>783</v>
      </c>
      <c r="JT212" s="661" t="s">
        <v>783</v>
      </c>
      <c r="JU212" s="661" t="s">
        <v>988</v>
      </c>
      <c r="JV212" s="664">
        <v>927.13939600000003</v>
      </c>
      <c r="JW212"/>
      <c r="JX212" s="225"/>
    </row>
    <row r="213" spans="180:284" s="838" customFormat="1">
      <c r="FX213" s="660" t="s">
        <v>338</v>
      </c>
      <c r="FY213" s="661">
        <v>239</v>
      </c>
      <c r="FZ213" s="661">
        <v>35528719</v>
      </c>
      <c r="GA213" s="661">
        <v>70</v>
      </c>
      <c r="GB213" s="661" t="s">
        <v>830</v>
      </c>
      <c r="GC213" s="661">
        <v>20</v>
      </c>
      <c r="GD213" s="661">
        <v>2012</v>
      </c>
      <c r="GE213" s="661">
        <v>2</v>
      </c>
      <c r="GF213" s="661" t="s">
        <v>148</v>
      </c>
      <c r="GG213" s="661">
        <v>3</v>
      </c>
      <c r="GH213" s="661">
        <v>2</v>
      </c>
      <c r="GI213" s="661" t="s">
        <v>148</v>
      </c>
      <c r="GJ213" s="661">
        <v>3</v>
      </c>
      <c r="GK213" s="661" t="s">
        <v>781</v>
      </c>
      <c r="GL213" s="661" t="s">
        <v>782</v>
      </c>
      <c r="GM213" s="661">
        <v>66</v>
      </c>
      <c r="GN213" s="661" t="s">
        <v>783</v>
      </c>
      <c r="GO213" s="661">
        <v>0</v>
      </c>
      <c r="GP213" s="661">
        <v>0</v>
      </c>
      <c r="GQ213" s="661">
        <v>4</v>
      </c>
      <c r="GR213" s="661">
        <v>2</v>
      </c>
      <c r="GS213" s="661">
        <v>10</v>
      </c>
      <c r="GT213" s="661" t="s">
        <v>783</v>
      </c>
      <c r="GU213" s="661" t="s">
        <v>783</v>
      </c>
      <c r="GV213" s="661" t="s">
        <v>783</v>
      </c>
      <c r="GW213" s="661" t="s">
        <v>783</v>
      </c>
      <c r="GX213" s="661" t="s">
        <v>783</v>
      </c>
      <c r="GY213" s="661">
        <v>1649</v>
      </c>
      <c r="GZ213" s="661">
        <v>0.28999999999999998</v>
      </c>
      <c r="HA213" s="661">
        <v>5</v>
      </c>
      <c r="HB213" s="661" t="s">
        <v>783</v>
      </c>
      <c r="HC213" s="661" t="s">
        <v>782</v>
      </c>
      <c r="HD213" s="661">
        <v>35</v>
      </c>
      <c r="HE213" s="661" t="s">
        <v>783</v>
      </c>
      <c r="HF213" s="661">
        <v>0</v>
      </c>
      <c r="HG213" s="661" t="s">
        <v>783</v>
      </c>
      <c r="HH213" s="661">
        <v>0</v>
      </c>
      <c r="HI213" s="661">
        <v>1</v>
      </c>
      <c r="HJ213" s="661">
        <v>45</v>
      </c>
      <c r="HK213" s="661" t="s">
        <v>784</v>
      </c>
      <c r="HL213" s="661" t="s">
        <v>785</v>
      </c>
      <c r="HM213" s="661" t="s">
        <v>783</v>
      </c>
      <c r="HN213" s="661" t="s">
        <v>783</v>
      </c>
      <c r="HO213" s="661" t="s">
        <v>783</v>
      </c>
      <c r="HP213" s="661" t="s">
        <v>783</v>
      </c>
      <c r="HQ213" s="661" t="s">
        <v>783</v>
      </c>
      <c r="HR213" s="661">
        <v>3974486</v>
      </c>
      <c r="HS213" s="661" t="s">
        <v>783</v>
      </c>
      <c r="HT213" s="661" t="s">
        <v>786</v>
      </c>
      <c r="HU213" s="661" t="s">
        <v>787</v>
      </c>
      <c r="HV213" s="661">
        <v>4</v>
      </c>
      <c r="HW213" s="661">
        <v>2016</v>
      </c>
      <c r="HX213" s="661">
        <v>63</v>
      </c>
      <c r="HY213" s="661">
        <v>0</v>
      </c>
      <c r="HZ213" s="661">
        <v>1531</v>
      </c>
      <c r="IA213" s="662">
        <v>42348.42765046296</v>
      </c>
      <c r="IB213" s="661" t="s">
        <v>788</v>
      </c>
      <c r="IC213" s="661">
        <v>3978964</v>
      </c>
      <c r="ID213" s="661">
        <v>2016</v>
      </c>
      <c r="IE213" s="661">
        <v>1712</v>
      </c>
      <c r="IF213" s="661" t="s">
        <v>783</v>
      </c>
      <c r="IG213" s="661" t="s">
        <v>783</v>
      </c>
      <c r="IH213" s="661" t="s">
        <v>783</v>
      </c>
      <c r="II213" s="661" t="s">
        <v>783</v>
      </c>
      <c r="IJ213" s="661" t="s">
        <v>783</v>
      </c>
      <c r="IK213" s="661" t="s">
        <v>783</v>
      </c>
      <c r="IL213" s="661" t="s">
        <v>783</v>
      </c>
      <c r="IM213" s="661" t="s">
        <v>783</v>
      </c>
      <c r="IN213" s="661" t="s">
        <v>783</v>
      </c>
      <c r="IO213" s="661">
        <v>1649</v>
      </c>
      <c r="IP213" s="662">
        <v>37477.354571759257</v>
      </c>
      <c r="IQ213" s="661">
        <v>2</v>
      </c>
      <c r="IR213" s="661" t="s">
        <v>793</v>
      </c>
      <c r="IS213" s="661">
        <v>10</v>
      </c>
      <c r="IT213" s="663">
        <v>41275</v>
      </c>
      <c r="IU213" s="661" t="s">
        <v>783</v>
      </c>
      <c r="IV213" s="661" t="s">
        <v>783</v>
      </c>
      <c r="IW213" s="661" t="s">
        <v>783</v>
      </c>
      <c r="IX213" s="661" t="s">
        <v>781</v>
      </c>
      <c r="IY213" s="661">
        <v>45</v>
      </c>
      <c r="IZ213" s="661" t="s">
        <v>789</v>
      </c>
      <c r="JA213" s="661" t="s">
        <v>783</v>
      </c>
      <c r="JB213" s="661" t="s">
        <v>783</v>
      </c>
      <c r="JC213" s="661" t="s">
        <v>783</v>
      </c>
      <c r="JD213" s="661">
        <v>329498</v>
      </c>
      <c r="JE213" s="661" t="s">
        <v>783</v>
      </c>
      <c r="JF213" s="661" t="s">
        <v>783</v>
      </c>
      <c r="JG213" s="661" t="s">
        <v>815</v>
      </c>
      <c r="JH213" s="661">
        <v>70</v>
      </c>
      <c r="JI213" s="661" t="s">
        <v>783</v>
      </c>
      <c r="JJ213" s="661" t="s">
        <v>783</v>
      </c>
      <c r="JK213" s="661" t="s">
        <v>783</v>
      </c>
      <c r="JL213" s="661" t="s">
        <v>790</v>
      </c>
      <c r="JM213" s="661">
        <v>4</v>
      </c>
      <c r="JN213" s="661">
        <v>4</v>
      </c>
      <c r="JO213" s="661" t="s">
        <v>783</v>
      </c>
      <c r="JP213" s="661">
        <v>10711928</v>
      </c>
      <c r="JQ213" s="661">
        <v>2011</v>
      </c>
      <c r="JR213" s="661">
        <v>3</v>
      </c>
      <c r="JS213" s="661" t="s">
        <v>783</v>
      </c>
      <c r="JT213" s="661" t="s">
        <v>783</v>
      </c>
      <c r="JU213" s="661" t="s">
        <v>989</v>
      </c>
      <c r="JV213" s="664">
        <v>1489.743279</v>
      </c>
      <c r="JW213"/>
      <c r="JX213" s="225"/>
    </row>
    <row r="214" spans="180:284" s="838" customFormat="1">
      <c r="FX214" s="660" t="s">
        <v>338</v>
      </c>
      <c r="FY214" s="661">
        <v>254</v>
      </c>
      <c r="FZ214" s="661">
        <v>30289698</v>
      </c>
      <c r="GA214" s="661">
        <v>70</v>
      </c>
      <c r="GB214" s="661" t="s">
        <v>830</v>
      </c>
      <c r="GC214" s="661">
        <v>20</v>
      </c>
      <c r="GD214" s="661">
        <v>2012</v>
      </c>
      <c r="GE214" s="661">
        <v>2</v>
      </c>
      <c r="GF214" s="661" t="s">
        <v>148</v>
      </c>
      <c r="GG214" s="661">
        <v>3</v>
      </c>
      <c r="GH214" s="661">
        <v>2</v>
      </c>
      <c r="GI214" s="661" t="s">
        <v>148</v>
      </c>
      <c r="GJ214" s="661">
        <v>3</v>
      </c>
      <c r="GK214" s="661" t="s">
        <v>781</v>
      </c>
      <c r="GL214" s="661" t="s">
        <v>782</v>
      </c>
      <c r="GM214" s="661">
        <v>66</v>
      </c>
      <c r="GN214" s="661" t="s">
        <v>783</v>
      </c>
      <c r="GO214" s="661">
        <v>0</v>
      </c>
      <c r="GP214" s="661">
        <v>0</v>
      </c>
      <c r="GQ214" s="661">
        <v>4</v>
      </c>
      <c r="GR214" s="661">
        <v>2</v>
      </c>
      <c r="GS214" s="661">
        <v>10</v>
      </c>
      <c r="GT214" s="661" t="s">
        <v>783</v>
      </c>
      <c r="GU214" s="661" t="s">
        <v>783</v>
      </c>
      <c r="GV214" s="661" t="s">
        <v>783</v>
      </c>
      <c r="GW214" s="661" t="s">
        <v>783</v>
      </c>
      <c r="GX214" s="661" t="s">
        <v>783</v>
      </c>
      <c r="GY214" s="661">
        <v>1649</v>
      </c>
      <c r="GZ214" s="661">
        <v>0.11</v>
      </c>
      <c r="HA214" s="661">
        <v>5</v>
      </c>
      <c r="HB214" s="661" t="s">
        <v>783</v>
      </c>
      <c r="HC214" s="661" t="s">
        <v>793</v>
      </c>
      <c r="HD214" s="661">
        <v>150</v>
      </c>
      <c r="HE214" s="661" t="s">
        <v>783</v>
      </c>
      <c r="HF214" s="661">
        <v>0</v>
      </c>
      <c r="HG214" s="661" t="s">
        <v>783</v>
      </c>
      <c r="HH214" s="661">
        <v>0</v>
      </c>
      <c r="HI214" s="661">
        <v>1</v>
      </c>
      <c r="HJ214" s="661">
        <v>45</v>
      </c>
      <c r="HK214" s="661" t="s">
        <v>784</v>
      </c>
      <c r="HL214" s="661" t="s">
        <v>785</v>
      </c>
      <c r="HM214" s="661" t="s">
        <v>783</v>
      </c>
      <c r="HN214" s="661" t="s">
        <v>783</v>
      </c>
      <c r="HO214" s="661" t="s">
        <v>783</v>
      </c>
      <c r="HP214" s="661" t="s">
        <v>783</v>
      </c>
      <c r="HQ214" s="661" t="s">
        <v>783</v>
      </c>
      <c r="HR214" s="661">
        <v>3974501</v>
      </c>
      <c r="HS214" s="661" t="s">
        <v>783</v>
      </c>
      <c r="HT214" s="661" t="s">
        <v>786</v>
      </c>
      <c r="HU214" s="661" t="s">
        <v>787</v>
      </c>
      <c r="HV214" s="661">
        <v>4</v>
      </c>
      <c r="HW214" s="661">
        <v>2014</v>
      </c>
      <c r="HX214" s="661">
        <v>63</v>
      </c>
      <c r="HY214" s="661">
        <v>0</v>
      </c>
      <c r="HZ214" s="661">
        <v>581</v>
      </c>
      <c r="IA214" s="662">
        <v>41697.500081018516</v>
      </c>
      <c r="IB214" s="661" t="s">
        <v>788</v>
      </c>
      <c r="IC214" s="661">
        <v>3978979</v>
      </c>
      <c r="ID214" s="661">
        <v>2014</v>
      </c>
      <c r="IE214" s="661">
        <v>1712</v>
      </c>
      <c r="IF214" s="661" t="s">
        <v>783</v>
      </c>
      <c r="IG214" s="661" t="s">
        <v>783</v>
      </c>
      <c r="IH214" s="661" t="s">
        <v>783</v>
      </c>
      <c r="II214" s="661" t="s">
        <v>783</v>
      </c>
      <c r="IJ214" s="661" t="s">
        <v>783</v>
      </c>
      <c r="IK214" s="661" t="s">
        <v>783</v>
      </c>
      <c r="IL214" s="661" t="s">
        <v>783</v>
      </c>
      <c r="IM214" s="661" t="s">
        <v>783</v>
      </c>
      <c r="IN214" s="661" t="s">
        <v>783</v>
      </c>
      <c r="IO214" s="661">
        <v>1649</v>
      </c>
      <c r="IP214" s="662">
        <v>37477.354571759257</v>
      </c>
      <c r="IQ214" s="661">
        <v>2</v>
      </c>
      <c r="IR214" s="661" t="s">
        <v>793</v>
      </c>
      <c r="IS214" s="661">
        <v>10</v>
      </c>
      <c r="IT214" s="663">
        <v>41275</v>
      </c>
      <c r="IU214" s="661" t="s">
        <v>783</v>
      </c>
      <c r="IV214" s="661" t="s">
        <v>783</v>
      </c>
      <c r="IW214" s="661" t="s">
        <v>783</v>
      </c>
      <c r="IX214" s="661" t="s">
        <v>781</v>
      </c>
      <c r="IY214" s="661">
        <v>45</v>
      </c>
      <c r="IZ214" s="661" t="s">
        <v>789</v>
      </c>
      <c r="JA214" s="661" t="s">
        <v>783</v>
      </c>
      <c r="JB214" s="661" t="s">
        <v>783</v>
      </c>
      <c r="JC214" s="661" t="s">
        <v>783</v>
      </c>
      <c r="JD214" s="661">
        <v>329498</v>
      </c>
      <c r="JE214" s="661" t="s">
        <v>783</v>
      </c>
      <c r="JF214" s="661" t="s">
        <v>783</v>
      </c>
      <c r="JG214" s="661" t="s">
        <v>815</v>
      </c>
      <c r="JH214" s="661">
        <v>70</v>
      </c>
      <c r="JI214" s="661" t="s">
        <v>783</v>
      </c>
      <c r="JJ214" s="661" t="s">
        <v>783</v>
      </c>
      <c r="JK214" s="661" t="s">
        <v>783</v>
      </c>
      <c r="JL214" s="661" t="s">
        <v>790</v>
      </c>
      <c r="JM214" s="661">
        <v>4</v>
      </c>
      <c r="JN214" s="661">
        <v>4</v>
      </c>
      <c r="JO214" s="661" t="s">
        <v>783</v>
      </c>
      <c r="JP214" s="661" t="s">
        <v>783</v>
      </c>
      <c r="JQ214" s="661" t="s">
        <v>783</v>
      </c>
      <c r="JR214" s="661" t="s">
        <v>783</v>
      </c>
      <c r="JS214" s="661" t="s">
        <v>783</v>
      </c>
      <c r="JT214" s="661" t="s">
        <v>783</v>
      </c>
      <c r="JU214" s="661" t="s">
        <v>990</v>
      </c>
      <c r="JV214" s="664">
        <v>543.96742099999994</v>
      </c>
      <c r="JW214"/>
      <c r="JX214" s="225"/>
    </row>
    <row r="215" spans="180:284" s="838" customFormat="1" ht="15" thickBot="1">
      <c r="FX215" s="625" t="s">
        <v>338</v>
      </c>
      <c r="FY215" s="626">
        <v>108</v>
      </c>
      <c r="FZ215" s="626">
        <v>30289703</v>
      </c>
      <c r="GA215" s="626">
        <v>55</v>
      </c>
      <c r="GB215" s="626" t="s">
        <v>798</v>
      </c>
      <c r="GC215" s="626">
        <v>16</v>
      </c>
      <c r="GD215" s="626">
        <v>1970</v>
      </c>
      <c r="GE215" s="626">
        <v>0</v>
      </c>
      <c r="GF215" s="626" t="s">
        <v>792</v>
      </c>
      <c r="GG215" s="626">
        <v>0</v>
      </c>
      <c r="GH215" s="626">
        <v>0</v>
      </c>
      <c r="GI215" s="626" t="s">
        <v>792</v>
      </c>
      <c r="GJ215" s="626">
        <v>0</v>
      </c>
      <c r="GK215" s="626" t="s">
        <v>781</v>
      </c>
      <c r="GL215" s="626" t="s">
        <v>782</v>
      </c>
      <c r="GM215" s="626">
        <v>66</v>
      </c>
      <c r="GN215" s="626" t="s">
        <v>783</v>
      </c>
      <c r="GO215" s="626">
        <v>0</v>
      </c>
      <c r="GP215" s="626">
        <v>0</v>
      </c>
      <c r="GQ215" s="626">
        <v>4</v>
      </c>
      <c r="GR215" s="626">
        <v>2</v>
      </c>
      <c r="GS215" s="626">
        <v>10</v>
      </c>
      <c r="GT215" s="626" t="s">
        <v>783</v>
      </c>
      <c r="GU215" s="626" t="s">
        <v>783</v>
      </c>
      <c r="GV215" s="626" t="s">
        <v>783</v>
      </c>
      <c r="GW215" s="626" t="s">
        <v>783</v>
      </c>
      <c r="GX215" s="626" t="s">
        <v>783</v>
      </c>
      <c r="GY215" s="626">
        <v>1649</v>
      </c>
      <c r="GZ215" s="626">
        <v>0.16</v>
      </c>
      <c r="HA215" s="626">
        <v>5</v>
      </c>
      <c r="HB215" s="626" t="s">
        <v>783</v>
      </c>
      <c r="HC215" s="626" t="s">
        <v>782</v>
      </c>
      <c r="HD215" s="626">
        <v>15</v>
      </c>
      <c r="HE215" s="626" t="s">
        <v>783</v>
      </c>
      <c r="HF215" s="626">
        <v>0</v>
      </c>
      <c r="HG215" s="626" t="s">
        <v>783</v>
      </c>
      <c r="HH215" s="626">
        <v>0</v>
      </c>
      <c r="HI215" s="626">
        <v>1</v>
      </c>
      <c r="HJ215" s="626">
        <v>45</v>
      </c>
      <c r="HK215" s="626" t="s">
        <v>784</v>
      </c>
      <c r="HL215" s="626" t="s">
        <v>785</v>
      </c>
      <c r="HM215" s="626" t="s">
        <v>783</v>
      </c>
      <c r="HN215" s="626" t="s">
        <v>783</v>
      </c>
      <c r="HO215" s="626" t="s">
        <v>783</v>
      </c>
      <c r="HP215" s="626" t="s">
        <v>783</v>
      </c>
      <c r="HQ215" s="626" t="s">
        <v>783</v>
      </c>
      <c r="HR215" s="626">
        <v>3979901</v>
      </c>
      <c r="HS215" s="626" t="s">
        <v>783</v>
      </c>
      <c r="HT215" s="626" t="s">
        <v>786</v>
      </c>
      <c r="HU215" s="626" t="s">
        <v>787</v>
      </c>
      <c r="HV215" s="626">
        <v>4</v>
      </c>
      <c r="HW215" s="626">
        <v>2014</v>
      </c>
      <c r="HX215" s="626">
        <v>63</v>
      </c>
      <c r="HY215" s="626">
        <v>0</v>
      </c>
      <c r="HZ215" s="626">
        <v>845</v>
      </c>
      <c r="IA215" s="627">
        <v>41697.500081018516</v>
      </c>
      <c r="IB215" s="626" t="s">
        <v>788</v>
      </c>
      <c r="IC215" s="626">
        <v>3975423</v>
      </c>
      <c r="ID215" s="626">
        <v>2014</v>
      </c>
      <c r="IE215" s="626">
        <v>1712</v>
      </c>
      <c r="IF215" s="626" t="s">
        <v>783</v>
      </c>
      <c r="IG215" s="626" t="s">
        <v>783</v>
      </c>
      <c r="IH215" s="626" t="s">
        <v>783</v>
      </c>
      <c r="II215" s="626" t="s">
        <v>783</v>
      </c>
      <c r="IJ215" s="626" t="s">
        <v>783</v>
      </c>
      <c r="IK215" s="626" t="s">
        <v>783</v>
      </c>
      <c r="IL215" s="626" t="s">
        <v>783</v>
      </c>
      <c r="IM215" s="626" t="s">
        <v>783</v>
      </c>
      <c r="IN215" s="626" t="s">
        <v>783</v>
      </c>
      <c r="IO215" s="626">
        <v>1649</v>
      </c>
      <c r="IP215" s="627">
        <v>37477.354571759257</v>
      </c>
      <c r="IQ215" s="626">
        <v>2</v>
      </c>
      <c r="IR215" s="626" t="s">
        <v>793</v>
      </c>
      <c r="IS215" s="626">
        <v>10</v>
      </c>
      <c r="IT215" s="665">
        <v>41275</v>
      </c>
      <c r="IU215" s="626" t="s">
        <v>783</v>
      </c>
      <c r="IV215" s="626" t="s">
        <v>783</v>
      </c>
      <c r="IW215" s="626" t="s">
        <v>783</v>
      </c>
      <c r="IX215" s="626" t="s">
        <v>781</v>
      </c>
      <c r="IY215" s="626">
        <v>45</v>
      </c>
      <c r="IZ215" s="626" t="s">
        <v>789</v>
      </c>
      <c r="JA215" s="626" t="s">
        <v>783</v>
      </c>
      <c r="JB215" s="626" t="s">
        <v>783</v>
      </c>
      <c r="JC215" s="626" t="s">
        <v>783</v>
      </c>
      <c r="JD215" s="626">
        <v>329498</v>
      </c>
      <c r="JE215" s="626" t="s">
        <v>783</v>
      </c>
      <c r="JF215" s="626" t="s">
        <v>783</v>
      </c>
      <c r="JG215" s="626" t="s">
        <v>815</v>
      </c>
      <c r="JH215" s="626">
        <v>55</v>
      </c>
      <c r="JI215" s="626" t="s">
        <v>783</v>
      </c>
      <c r="JJ215" s="626" t="s">
        <v>783</v>
      </c>
      <c r="JK215" s="626" t="s">
        <v>783</v>
      </c>
      <c r="JL215" s="626" t="s">
        <v>790</v>
      </c>
      <c r="JM215" s="626">
        <v>4</v>
      </c>
      <c r="JN215" s="626">
        <v>3</v>
      </c>
      <c r="JO215" s="626" t="s">
        <v>783</v>
      </c>
      <c r="JP215" s="626" t="s">
        <v>783</v>
      </c>
      <c r="JQ215" s="626" t="s">
        <v>783</v>
      </c>
      <c r="JR215" s="626" t="s">
        <v>783</v>
      </c>
      <c r="JS215" s="626" t="s">
        <v>783</v>
      </c>
      <c r="JT215" s="626" t="s">
        <v>783</v>
      </c>
      <c r="JU215" s="626" t="s">
        <v>991</v>
      </c>
      <c r="JV215" s="628">
        <v>763.08189500000003</v>
      </c>
      <c r="JW215">
        <f>SUM(JV210:JV215)</f>
        <v>7804.1637210000008</v>
      </c>
      <c r="JX215" s="225">
        <v>1.4780613107954548</v>
      </c>
    </row>
    <row r="216" spans="180:284" s="838" customFormat="1" ht="15" thickBot="1">
      <c r="FX216" s="699" t="s">
        <v>461</v>
      </c>
      <c r="FY216" s="700">
        <v>48</v>
      </c>
      <c r="FZ216" s="700">
        <v>30289704</v>
      </c>
      <c r="GA216" s="700">
        <v>55</v>
      </c>
      <c r="GB216" s="700" t="s">
        <v>798</v>
      </c>
      <c r="GC216" s="700">
        <v>18</v>
      </c>
      <c r="GD216" s="700">
        <v>1970</v>
      </c>
      <c r="GE216" s="700">
        <v>1</v>
      </c>
      <c r="GF216" s="700" t="s">
        <v>780</v>
      </c>
      <c r="GG216" s="700">
        <v>2</v>
      </c>
      <c r="GH216" s="700">
        <v>1</v>
      </c>
      <c r="GI216" s="700" t="s">
        <v>780</v>
      </c>
      <c r="GJ216" s="700">
        <v>2</v>
      </c>
      <c r="GK216" s="700" t="s">
        <v>781</v>
      </c>
      <c r="GL216" s="700" t="s">
        <v>782</v>
      </c>
      <c r="GM216" s="700">
        <v>66</v>
      </c>
      <c r="GN216" s="700" t="s">
        <v>783</v>
      </c>
      <c r="GO216" s="700">
        <v>0</v>
      </c>
      <c r="GP216" s="700">
        <v>0</v>
      </c>
      <c r="GQ216" s="700">
        <v>4</v>
      </c>
      <c r="GR216" s="700">
        <v>2</v>
      </c>
      <c r="GS216" s="700">
        <v>2</v>
      </c>
      <c r="GT216" s="700" t="s">
        <v>783</v>
      </c>
      <c r="GU216" s="700" t="s">
        <v>783</v>
      </c>
      <c r="GV216" s="700" t="s">
        <v>783</v>
      </c>
      <c r="GW216" s="700" t="s">
        <v>783</v>
      </c>
      <c r="GX216" s="700" t="s">
        <v>783</v>
      </c>
      <c r="GY216" s="700">
        <v>1649</v>
      </c>
      <c r="GZ216" s="700">
        <v>0.14000000000000001</v>
      </c>
      <c r="HA216" s="700">
        <v>5</v>
      </c>
      <c r="HB216" s="700" t="s">
        <v>783</v>
      </c>
      <c r="HC216" s="700" t="s">
        <v>782</v>
      </c>
      <c r="HD216" s="700">
        <v>35</v>
      </c>
      <c r="HE216" s="700" t="s">
        <v>783</v>
      </c>
      <c r="HF216" s="700">
        <v>0</v>
      </c>
      <c r="HG216" s="700" t="s">
        <v>783</v>
      </c>
      <c r="HH216" s="700">
        <v>0</v>
      </c>
      <c r="HI216" s="700">
        <v>1</v>
      </c>
      <c r="HJ216" s="700">
        <v>45</v>
      </c>
      <c r="HK216" s="700" t="s">
        <v>784</v>
      </c>
      <c r="HL216" s="700" t="s">
        <v>785</v>
      </c>
      <c r="HM216" s="700" t="s">
        <v>783</v>
      </c>
      <c r="HN216" s="700" t="s">
        <v>783</v>
      </c>
      <c r="HO216" s="700" t="s">
        <v>783</v>
      </c>
      <c r="HP216" s="700" t="s">
        <v>783</v>
      </c>
      <c r="HQ216" s="700" t="s">
        <v>783</v>
      </c>
      <c r="HR216" s="700">
        <v>3980126</v>
      </c>
      <c r="HS216" s="700" t="s">
        <v>783</v>
      </c>
      <c r="HT216" s="700" t="s">
        <v>786</v>
      </c>
      <c r="HU216" s="700" t="s">
        <v>787</v>
      </c>
      <c r="HV216" s="700">
        <v>4</v>
      </c>
      <c r="HW216" s="700">
        <v>2014</v>
      </c>
      <c r="HX216" s="700">
        <v>63</v>
      </c>
      <c r="HY216" s="700">
        <v>2059</v>
      </c>
      <c r="HZ216" s="700">
        <v>2798</v>
      </c>
      <c r="IA216" s="701">
        <v>41697.500081018516</v>
      </c>
      <c r="IB216" s="700" t="s">
        <v>788</v>
      </c>
      <c r="IC216" s="700">
        <v>3975648</v>
      </c>
      <c r="ID216" s="700">
        <v>2014</v>
      </c>
      <c r="IE216" s="700">
        <v>1712</v>
      </c>
      <c r="IF216" s="700" t="s">
        <v>783</v>
      </c>
      <c r="IG216" s="700" t="s">
        <v>783</v>
      </c>
      <c r="IH216" s="700" t="s">
        <v>783</v>
      </c>
      <c r="II216" s="700" t="s">
        <v>783</v>
      </c>
      <c r="IJ216" s="700" t="s">
        <v>783</v>
      </c>
      <c r="IK216" s="700" t="s">
        <v>783</v>
      </c>
      <c r="IL216" s="700" t="s">
        <v>783</v>
      </c>
      <c r="IM216" s="700" t="s">
        <v>783</v>
      </c>
      <c r="IN216" s="700" t="s">
        <v>783</v>
      </c>
      <c r="IO216" s="700">
        <v>1649</v>
      </c>
      <c r="IP216" s="701">
        <v>37600.566631944443</v>
      </c>
      <c r="IQ216" s="700">
        <v>2</v>
      </c>
      <c r="IR216" s="700" t="s">
        <v>793</v>
      </c>
      <c r="IS216" s="700">
        <v>2</v>
      </c>
      <c r="IT216" s="702">
        <v>41275</v>
      </c>
      <c r="IU216" s="700" t="s">
        <v>783</v>
      </c>
      <c r="IV216" s="700" t="s">
        <v>783</v>
      </c>
      <c r="IW216" s="700" t="s">
        <v>783</v>
      </c>
      <c r="IX216" s="700" t="s">
        <v>781</v>
      </c>
      <c r="IY216" s="700">
        <v>45</v>
      </c>
      <c r="IZ216" s="700" t="s">
        <v>789</v>
      </c>
      <c r="JA216" s="700" t="s">
        <v>783</v>
      </c>
      <c r="JB216" s="700" t="s">
        <v>783</v>
      </c>
      <c r="JC216" s="700" t="s">
        <v>783</v>
      </c>
      <c r="JD216" s="700">
        <v>329499</v>
      </c>
      <c r="JE216" s="700" t="s">
        <v>783</v>
      </c>
      <c r="JF216" s="700" t="s">
        <v>783</v>
      </c>
      <c r="JG216" s="700" t="s">
        <v>802</v>
      </c>
      <c r="JH216" s="700">
        <v>55</v>
      </c>
      <c r="JI216" s="700" t="s">
        <v>783</v>
      </c>
      <c r="JJ216" s="700" t="s">
        <v>783</v>
      </c>
      <c r="JK216" s="700" t="s">
        <v>783</v>
      </c>
      <c r="JL216" s="700" t="s">
        <v>790</v>
      </c>
      <c r="JM216" s="700">
        <v>4</v>
      </c>
      <c r="JN216" s="700">
        <v>3</v>
      </c>
      <c r="JO216" s="700" t="s">
        <v>783</v>
      </c>
      <c r="JP216" s="700">
        <v>10711928</v>
      </c>
      <c r="JQ216" s="700">
        <v>2011</v>
      </c>
      <c r="JR216" s="700">
        <v>3</v>
      </c>
      <c r="JS216" s="700" t="s">
        <v>783</v>
      </c>
      <c r="JT216" s="700" t="s">
        <v>783</v>
      </c>
      <c r="JU216" s="700" t="s">
        <v>992</v>
      </c>
      <c r="JV216" s="703">
        <v>745.77340500000003</v>
      </c>
      <c r="JW216">
        <f t="shared" ref="JW216:JW221" si="280">JV216</f>
        <v>745.77340500000003</v>
      </c>
      <c r="JX216" s="225">
        <v>0.14124496306818182</v>
      </c>
    </row>
    <row r="217" spans="180:284" s="838" customFormat="1" ht="15" thickBot="1">
      <c r="FX217" s="655" t="s">
        <v>533</v>
      </c>
      <c r="FY217" s="656">
        <v>100</v>
      </c>
      <c r="FZ217" s="656">
        <v>32434151</v>
      </c>
      <c r="GA217" s="656">
        <v>35</v>
      </c>
      <c r="GB217" s="656" t="s">
        <v>3</v>
      </c>
      <c r="GC217" s="656">
        <v>14</v>
      </c>
      <c r="GD217" s="656">
        <v>1970</v>
      </c>
      <c r="GE217" s="656">
        <v>0</v>
      </c>
      <c r="GF217" s="656" t="s">
        <v>792</v>
      </c>
      <c r="GG217" s="656">
        <v>0</v>
      </c>
      <c r="GH217" s="656">
        <v>0</v>
      </c>
      <c r="GI217" s="656" t="s">
        <v>792</v>
      </c>
      <c r="GJ217" s="656">
        <v>0</v>
      </c>
      <c r="GK217" s="656" t="s">
        <v>781</v>
      </c>
      <c r="GL217" s="656" t="s">
        <v>782</v>
      </c>
      <c r="GM217" s="656">
        <v>66</v>
      </c>
      <c r="GN217" s="656" t="s">
        <v>783</v>
      </c>
      <c r="GO217" s="656">
        <v>0</v>
      </c>
      <c r="GP217" s="656">
        <v>0</v>
      </c>
      <c r="GQ217" s="656">
        <v>4</v>
      </c>
      <c r="GR217" s="656">
        <v>1</v>
      </c>
      <c r="GS217" s="656">
        <v>2</v>
      </c>
      <c r="GT217" s="656" t="s">
        <v>783</v>
      </c>
      <c r="GU217" s="656" t="s">
        <v>783</v>
      </c>
      <c r="GV217" s="656" t="s">
        <v>783</v>
      </c>
      <c r="GW217" s="656" t="s">
        <v>783</v>
      </c>
      <c r="GX217" s="656" t="s">
        <v>783</v>
      </c>
      <c r="GY217" s="656">
        <v>1649</v>
      </c>
      <c r="GZ217" s="656">
        <v>0.08</v>
      </c>
      <c r="HA217" s="656">
        <v>5</v>
      </c>
      <c r="HB217" s="656" t="s">
        <v>783</v>
      </c>
      <c r="HC217" s="656" t="s">
        <v>782</v>
      </c>
      <c r="HD217" s="656">
        <v>15</v>
      </c>
      <c r="HE217" s="656" t="s">
        <v>783</v>
      </c>
      <c r="HF217" s="656">
        <v>0</v>
      </c>
      <c r="HG217" s="656" t="s">
        <v>783</v>
      </c>
      <c r="HH217" s="656">
        <v>0</v>
      </c>
      <c r="HI217" s="656">
        <v>1</v>
      </c>
      <c r="HJ217" s="656">
        <v>45</v>
      </c>
      <c r="HK217" s="656" t="s">
        <v>784</v>
      </c>
      <c r="HL217" s="656" t="s">
        <v>785</v>
      </c>
      <c r="HM217" s="656" t="s">
        <v>783</v>
      </c>
      <c r="HN217" s="656" t="s">
        <v>783</v>
      </c>
      <c r="HO217" s="656" t="s">
        <v>783</v>
      </c>
      <c r="HP217" s="656" t="s">
        <v>783</v>
      </c>
      <c r="HQ217" s="656" t="s">
        <v>783</v>
      </c>
      <c r="HR217" s="656">
        <v>4626735</v>
      </c>
      <c r="HS217" s="656" t="s">
        <v>783</v>
      </c>
      <c r="HT217" s="656" t="s">
        <v>786</v>
      </c>
      <c r="HU217" s="656" t="s">
        <v>787</v>
      </c>
      <c r="HV217" s="656">
        <v>4</v>
      </c>
      <c r="HW217" s="656">
        <v>2016</v>
      </c>
      <c r="HX217" s="656">
        <v>63</v>
      </c>
      <c r="HY217" s="656">
        <v>26400</v>
      </c>
      <c r="HZ217" s="656">
        <v>26822</v>
      </c>
      <c r="IA217" s="657">
        <v>42227.631099537037</v>
      </c>
      <c r="IB217" s="656" t="s">
        <v>788</v>
      </c>
      <c r="IC217" s="656">
        <v>4626733</v>
      </c>
      <c r="ID217" s="656">
        <v>2016</v>
      </c>
      <c r="IE217" s="656">
        <v>1712</v>
      </c>
      <c r="IF217" s="656" t="s">
        <v>783</v>
      </c>
      <c r="IG217" s="656" t="s">
        <v>783</v>
      </c>
      <c r="IH217" s="656" t="s">
        <v>783</v>
      </c>
      <c r="II217" s="656" t="s">
        <v>783</v>
      </c>
      <c r="IJ217" s="656" t="s">
        <v>783</v>
      </c>
      <c r="IK217" s="656" t="s">
        <v>783</v>
      </c>
      <c r="IL217" s="656" t="s">
        <v>783</v>
      </c>
      <c r="IM217" s="656" t="s">
        <v>783</v>
      </c>
      <c r="IN217" s="656" t="s">
        <v>783</v>
      </c>
      <c r="IO217" s="656">
        <v>1649</v>
      </c>
      <c r="IP217" s="657">
        <v>37477.354571759257</v>
      </c>
      <c r="IQ217" s="656">
        <v>4</v>
      </c>
      <c r="IR217" s="656" t="s">
        <v>793</v>
      </c>
      <c r="IS217" s="656">
        <v>2</v>
      </c>
      <c r="IT217" s="658">
        <v>41275</v>
      </c>
      <c r="IU217" s="656" t="s">
        <v>783</v>
      </c>
      <c r="IV217" s="656" t="s">
        <v>783</v>
      </c>
      <c r="IW217" s="656" t="s">
        <v>783</v>
      </c>
      <c r="IX217" s="656" t="s">
        <v>781</v>
      </c>
      <c r="IY217" s="656">
        <v>45</v>
      </c>
      <c r="IZ217" s="656" t="s">
        <v>789</v>
      </c>
      <c r="JA217" s="656" t="s">
        <v>783</v>
      </c>
      <c r="JB217" s="656" t="s">
        <v>783</v>
      </c>
      <c r="JC217" s="656" t="s">
        <v>783</v>
      </c>
      <c r="JD217" s="656">
        <v>329501</v>
      </c>
      <c r="JE217" s="656" t="s">
        <v>783</v>
      </c>
      <c r="JF217" s="656" t="s">
        <v>783</v>
      </c>
      <c r="JG217" s="656" t="s">
        <v>804</v>
      </c>
      <c r="JH217" s="656">
        <v>35</v>
      </c>
      <c r="JI217" s="656" t="s">
        <v>783</v>
      </c>
      <c r="JJ217" s="656" t="s">
        <v>783</v>
      </c>
      <c r="JK217" s="656" t="s">
        <v>783</v>
      </c>
      <c r="JL217" s="656" t="s">
        <v>790</v>
      </c>
      <c r="JM217" s="656">
        <v>4</v>
      </c>
      <c r="JN217" s="656">
        <v>1</v>
      </c>
      <c r="JO217" s="656" t="s">
        <v>783</v>
      </c>
      <c r="JP217" s="656">
        <v>12683066</v>
      </c>
      <c r="JQ217" s="656">
        <v>2013</v>
      </c>
      <c r="JR217" s="656">
        <v>12</v>
      </c>
      <c r="JS217" s="656" t="s">
        <v>783</v>
      </c>
      <c r="JT217" s="656" t="s">
        <v>783</v>
      </c>
      <c r="JU217" s="656" t="s">
        <v>993</v>
      </c>
      <c r="JV217" s="659">
        <v>421.373919</v>
      </c>
      <c r="JW217">
        <f t="shared" si="280"/>
        <v>421.373919</v>
      </c>
      <c r="JX217" s="225">
        <v>7.9805666477272733E-2</v>
      </c>
    </row>
    <row r="218" spans="180:284" s="838" customFormat="1" ht="15" thickBot="1">
      <c r="FX218" s="655" t="s">
        <v>361</v>
      </c>
      <c r="FY218" s="656">
        <v>235</v>
      </c>
      <c r="FZ218" s="656">
        <v>30289286</v>
      </c>
      <c r="GA218" s="656">
        <v>35</v>
      </c>
      <c r="GB218" s="656" t="s">
        <v>3</v>
      </c>
      <c r="GC218" s="656">
        <v>16</v>
      </c>
      <c r="GD218" s="656">
        <v>1970</v>
      </c>
      <c r="GE218" s="656">
        <v>0</v>
      </c>
      <c r="GF218" s="656" t="s">
        <v>792</v>
      </c>
      <c r="GG218" s="656">
        <v>0</v>
      </c>
      <c r="GH218" s="656">
        <v>0</v>
      </c>
      <c r="GI218" s="656" t="s">
        <v>792</v>
      </c>
      <c r="GJ218" s="656">
        <v>0</v>
      </c>
      <c r="GK218" s="656" t="s">
        <v>781</v>
      </c>
      <c r="GL218" s="656" t="s">
        <v>782</v>
      </c>
      <c r="GM218" s="656">
        <v>66</v>
      </c>
      <c r="GN218" s="656" t="s">
        <v>783</v>
      </c>
      <c r="GO218" s="656">
        <v>0</v>
      </c>
      <c r="GP218" s="656">
        <v>0</v>
      </c>
      <c r="GQ218" s="656">
        <v>4</v>
      </c>
      <c r="GR218" s="656">
        <v>2</v>
      </c>
      <c r="GS218" s="656">
        <v>2</v>
      </c>
      <c r="GT218" s="656" t="s">
        <v>783</v>
      </c>
      <c r="GU218" s="656" t="s">
        <v>783</v>
      </c>
      <c r="GV218" s="656" t="s">
        <v>783</v>
      </c>
      <c r="GW218" s="656" t="s">
        <v>783</v>
      </c>
      <c r="GX218" s="656" t="s">
        <v>783</v>
      </c>
      <c r="GY218" s="656">
        <v>1649</v>
      </c>
      <c r="GZ218" s="656">
        <v>1.04</v>
      </c>
      <c r="HA218" s="656">
        <v>5</v>
      </c>
      <c r="HB218" s="656" t="s">
        <v>783</v>
      </c>
      <c r="HC218" s="656" t="s">
        <v>782</v>
      </c>
      <c r="HD218" s="656">
        <v>15</v>
      </c>
      <c r="HE218" s="656" t="s">
        <v>783</v>
      </c>
      <c r="HF218" s="656">
        <v>0</v>
      </c>
      <c r="HG218" s="656" t="s">
        <v>783</v>
      </c>
      <c r="HH218" s="656">
        <v>0</v>
      </c>
      <c r="HI218" s="656">
        <v>1</v>
      </c>
      <c r="HJ218" s="656">
        <v>45</v>
      </c>
      <c r="HK218" s="656" t="s">
        <v>784</v>
      </c>
      <c r="HL218" s="656" t="s">
        <v>785</v>
      </c>
      <c r="HM218" s="656" t="s">
        <v>783</v>
      </c>
      <c r="HN218" s="656" t="s">
        <v>783</v>
      </c>
      <c r="HO218" s="656" t="s">
        <v>783</v>
      </c>
      <c r="HP218" s="656" t="s">
        <v>783</v>
      </c>
      <c r="HQ218" s="656" t="s">
        <v>783</v>
      </c>
      <c r="HR218" s="656">
        <v>3980154</v>
      </c>
      <c r="HS218" s="656" t="s">
        <v>783</v>
      </c>
      <c r="HT218" s="656" t="s">
        <v>786</v>
      </c>
      <c r="HU218" s="656" t="s">
        <v>787</v>
      </c>
      <c r="HV218" s="656">
        <v>4</v>
      </c>
      <c r="HW218" s="656">
        <v>2014</v>
      </c>
      <c r="HX218" s="656">
        <v>63</v>
      </c>
      <c r="HY218" s="656">
        <v>0</v>
      </c>
      <c r="HZ218" s="656">
        <v>5491</v>
      </c>
      <c r="IA218" s="657">
        <v>41697.500081018516</v>
      </c>
      <c r="IB218" s="656" t="s">
        <v>788</v>
      </c>
      <c r="IC218" s="656">
        <v>3975676</v>
      </c>
      <c r="ID218" s="656">
        <v>2014</v>
      </c>
      <c r="IE218" s="656">
        <v>1712</v>
      </c>
      <c r="IF218" s="656" t="s">
        <v>783</v>
      </c>
      <c r="IG218" s="656" t="s">
        <v>783</v>
      </c>
      <c r="IH218" s="656" t="s">
        <v>783</v>
      </c>
      <c r="II218" s="656" t="s">
        <v>783</v>
      </c>
      <c r="IJ218" s="656" t="s">
        <v>783</v>
      </c>
      <c r="IK218" s="656" t="s">
        <v>783</v>
      </c>
      <c r="IL218" s="656" t="s">
        <v>783</v>
      </c>
      <c r="IM218" s="656" t="s">
        <v>783</v>
      </c>
      <c r="IN218" s="656" t="s">
        <v>783</v>
      </c>
      <c r="IO218" s="656">
        <v>1649</v>
      </c>
      <c r="IP218" s="657">
        <v>37477.354571759257</v>
      </c>
      <c r="IQ218" s="656">
        <v>4</v>
      </c>
      <c r="IR218" s="656" t="s">
        <v>793</v>
      </c>
      <c r="IS218" s="656">
        <v>2</v>
      </c>
      <c r="IT218" s="658">
        <v>41275</v>
      </c>
      <c r="IU218" s="656" t="s">
        <v>783</v>
      </c>
      <c r="IV218" s="656" t="s">
        <v>783</v>
      </c>
      <c r="IW218" s="656" t="s">
        <v>783</v>
      </c>
      <c r="IX218" s="656" t="s">
        <v>781</v>
      </c>
      <c r="IY218" s="656">
        <v>45</v>
      </c>
      <c r="IZ218" s="656" t="s">
        <v>789</v>
      </c>
      <c r="JA218" s="656" t="s">
        <v>783</v>
      </c>
      <c r="JB218" s="656" t="s">
        <v>783</v>
      </c>
      <c r="JC218" s="656" t="s">
        <v>783</v>
      </c>
      <c r="JD218" s="656">
        <v>329515</v>
      </c>
      <c r="JE218" s="656" t="s">
        <v>783</v>
      </c>
      <c r="JF218" s="656" t="s">
        <v>783</v>
      </c>
      <c r="JG218" s="656" t="s">
        <v>804</v>
      </c>
      <c r="JH218" s="656">
        <v>35</v>
      </c>
      <c r="JI218" s="656" t="s">
        <v>783</v>
      </c>
      <c r="JJ218" s="656" t="s">
        <v>783</v>
      </c>
      <c r="JK218" s="656" t="s">
        <v>783</v>
      </c>
      <c r="JL218" s="656" t="s">
        <v>790</v>
      </c>
      <c r="JM218" s="656">
        <v>4</v>
      </c>
      <c r="JN218" s="656">
        <v>1</v>
      </c>
      <c r="JO218" s="656" t="s">
        <v>783</v>
      </c>
      <c r="JP218" s="656">
        <v>12683066</v>
      </c>
      <c r="JQ218" s="656">
        <v>2013</v>
      </c>
      <c r="JR218" s="656">
        <v>12</v>
      </c>
      <c r="JS218" s="656" t="s">
        <v>783</v>
      </c>
      <c r="JT218" s="656" t="s">
        <v>783</v>
      </c>
      <c r="JU218" s="656" t="s">
        <v>994</v>
      </c>
      <c r="JV218" s="659">
        <v>5419.536556</v>
      </c>
      <c r="JW218">
        <f t="shared" si="280"/>
        <v>5419.536556</v>
      </c>
      <c r="JX218" s="225">
        <v>1.026427378030303</v>
      </c>
    </row>
    <row r="219" spans="180:284" s="838" customFormat="1" ht="15" thickBot="1">
      <c r="FX219" s="655" t="s">
        <v>490</v>
      </c>
      <c r="FY219" s="656">
        <v>173</v>
      </c>
      <c r="FZ219" s="656">
        <v>30289717</v>
      </c>
      <c r="GA219" s="656">
        <v>35</v>
      </c>
      <c r="GB219" s="656" t="s">
        <v>3</v>
      </c>
      <c r="GC219" s="656">
        <v>16</v>
      </c>
      <c r="GD219" s="656">
        <v>1970</v>
      </c>
      <c r="GE219" s="656">
        <v>0</v>
      </c>
      <c r="GF219" s="656" t="s">
        <v>792</v>
      </c>
      <c r="GG219" s="656">
        <v>0</v>
      </c>
      <c r="GH219" s="656">
        <v>0</v>
      </c>
      <c r="GI219" s="656" t="s">
        <v>792</v>
      </c>
      <c r="GJ219" s="656">
        <v>0</v>
      </c>
      <c r="GK219" s="656" t="s">
        <v>781</v>
      </c>
      <c r="GL219" s="656" t="s">
        <v>782</v>
      </c>
      <c r="GM219" s="656">
        <v>66</v>
      </c>
      <c r="GN219" s="656" t="s">
        <v>783</v>
      </c>
      <c r="GO219" s="656">
        <v>0</v>
      </c>
      <c r="GP219" s="656">
        <v>0</v>
      </c>
      <c r="GQ219" s="656">
        <v>4</v>
      </c>
      <c r="GR219" s="656">
        <v>2</v>
      </c>
      <c r="GS219" s="656">
        <v>2</v>
      </c>
      <c r="GT219" s="656" t="s">
        <v>783</v>
      </c>
      <c r="GU219" s="656" t="s">
        <v>783</v>
      </c>
      <c r="GV219" s="656" t="s">
        <v>783</v>
      </c>
      <c r="GW219" s="656" t="s">
        <v>783</v>
      </c>
      <c r="GX219" s="656" t="s">
        <v>783</v>
      </c>
      <c r="GY219" s="656">
        <v>1649</v>
      </c>
      <c r="GZ219" s="656">
        <v>0.45</v>
      </c>
      <c r="HA219" s="656">
        <v>5</v>
      </c>
      <c r="HB219" s="656" t="s">
        <v>783</v>
      </c>
      <c r="HC219" s="656" t="s">
        <v>782</v>
      </c>
      <c r="HD219" s="656">
        <v>15</v>
      </c>
      <c r="HE219" s="656" t="s">
        <v>783</v>
      </c>
      <c r="HF219" s="656">
        <v>0</v>
      </c>
      <c r="HG219" s="656" t="s">
        <v>783</v>
      </c>
      <c r="HH219" s="656">
        <v>0</v>
      </c>
      <c r="HI219" s="656">
        <v>1</v>
      </c>
      <c r="HJ219" s="656">
        <v>45</v>
      </c>
      <c r="HK219" s="656" t="s">
        <v>784</v>
      </c>
      <c r="HL219" s="656" t="s">
        <v>785</v>
      </c>
      <c r="HM219" s="656" t="s">
        <v>783</v>
      </c>
      <c r="HN219" s="656" t="s">
        <v>783</v>
      </c>
      <c r="HO219" s="656" t="s">
        <v>783</v>
      </c>
      <c r="HP219" s="656" t="s">
        <v>783</v>
      </c>
      <c r="HQ219" s="656" t="s">
        <v>783</v>
      </c>
      <c r="HR219" s="656">
        <v>3978921</v>
      </c>
      <c r="HS219" s="656" t="s">
        <v>783</v>
      </c>
      <c r="HT219" s="656" t="s">
        <v>786</v>
      </c>
      <c r="HU219" s="656" t="s">
        <v>787</v>
      </c>
      <c r="HV219" s="656">
        <v>4</v>
      </c>
      <c r="HW219" s="656">
        <v>2014</v>
      </c>
      <c r="HX219" s="656">
        <v>63</v>
      </c>
      <c r="HY219" s="656">
        <v>0</v>
      </c>
      <c r="HZ219" s="656">
        <v>2376</v>
      </c>
      <c r="IA219" s="657">
        <v>41697.500081018516</v>
      </c>
      <c r="IB219" s="656" t="s">
        <v>788</v>
      </c>
      <c r="IC219" s="656">
        <v>3974443</v>
      </c>
      <c r="ID219" s="656">
        <v>2014</v>
      </c>
      <c r="IE219" s="656">
        <v>1712</v>
      </c>
      <c r="IF219" s="656" t="s">
        <v>783</v>
      </c>
      <c r="IG219" s="656" t="s">
        <v>783</v>
      </c>
      <c r="IH219" s="656" t="s">
        <v>783</v>
      </c>
      <c r="II219" s="656" t="s">
        <v>783</v>
      </c>
      <c r="IJ219" s="656" t="s">
        <v>783</v>
      </c>
      <c r="IK219" s="656" t="s">
        <v>783</v>
      </c>
      <c r="IL219" s="656" t="s">
        <v>783</v>
      </c>
      <c r="IM219" s="656" t="s">
        <v>783</v>
      </c>
      <c r="IN219" s="656" t="s">
        <v>783</v>
      </c>
      <c r="IO219" s="656">
        <v>1649</v>
      </c>
      <c r="IP219" s="657">
        <v>37477.354571759257</v>
      </c>
      <c r="IQ219" s="656">
        <v>4</v>
      </c>
      <c r="IR219" s="656" t="s">
        <v>793</v>
      </c>
      <c r="IS219" s="656">
        <v>2</v>
      </c>
      <c r="IT219" s="658">
        <v>41275</v>
      </c>
      <c r="IU219" s="656" t="s">
        <v>783</v>
      </c>
      <c r="IV219" s="656" t="s">
        <v>783</v>
      </c>
      <c r="IW219" s="656" t="s">
        <v>783</v>
      </c>
      <c r="IX219" s="656" t="s">
        <v>781</v>
      </c>
      <c r="IY219" s="656">
        <v>45</v>
      </c>
      <c r="IZ219" s="656" t="s">
        <v>789</v>
      </c>
      <c r="JA219" s="656" t="s">
        <v>783</v>
      </c>
      <c r="JB219" s="656" t="s">
        <v>783</v>
      </c>
      <c r="JC219" s="656" t="s">
        <v>783</v>
      </c>
      <c r="JD219" s="656">
        <v>329502</v>
      </c>
      <c r="JE219" s="656" t="s">
        <v>783</v>
      </c>
      <c r="JF219" s="656" t="s">
        <v>783</v>
      </c>
      <c r="JG219" s="656" t="s">
        <v>804</v>
      </c>
      <c r="JH219" s="656">
        <v>35</v>
      </c>
      <c r="JI219" s="656" t="s">
        <v>783</v>
      </c>
      <c r="JJ219" s="656" t="s">
        <v>783</v>
      </c>
      <c r="JK219" s="656" t="s">
        <v>783</v>
      </c>
      <c r="JL219" s="656" t="s">
        <v>790</v>
      </c>
      <c r="JM219" s="656">
        <v>4</v>
      </c>
      <c r="JN219" s="656">
        <v>1</v>
      </c>
      <c r="JO219" s="656" t="s">
        <v>783</v>
      </c>
      <c r="JP219" s="656">
        <v>12683066</v>
      </c>
      <c r="JQ219" s="656">
        <v>2013</v>
      </c>
      <c r="JR219" s="656">
        <v>12</v>
      </c>
      <c r="JS219" s="656" t="s">
        <v>783</v>
      </c>
      <c r="JT219" s="656" t="s">
        <v>783</v>
      </c>
      <c r="JU219" s="656" t="s">
        <v>995</v>
      </c>
      <c r="JV219" s="659">
        <v>2433.0929759999999</v>
      </c>
      <c r="JW219">
        <f t="shared" si="280"/>
        <v>2433.0929759999999</v>
      </c>
      <c r="JX219" s="225">
        <v>0.4608130636363636</v>
      </c>
    </row>
    <row r="220" spans="180:284" s="838" customFormat="1" ht="15" thickBot="1">
      <c r="FX220" s="655" t="s">
        <v>330</v>
      </c>
      <c r="FY220" s="656">
        <v>137</v>
      </c>
      <c r="FZ220" s="656">
        <v>30289719</v>
      </c>
      <c r="GA220" s="656">
        <v>35</v>
      </c>
      <c r="GB220" s="656" t="s">
        <v>3</v>
      </c>
      <c r="GC220" s="656">
        <v>16</v>
      </c>
      <c r="GD220" s="656">
        <v>1973</v>
      </c>
      <c r="GE220" s="656">
        <v>0</v>
      </c>
      <c r="GF220" s="656" t="s">
        <v>792</v>
      </c>
      <c r="GG220" s="656">
        <v>0</v>
      </c>
      <c r="GH220" s="656">
        <v>0</v>
      </c>
      <c r="GI220" s="656" t="s">
        <v>792</v>
      </c>
      <c r="GJ220" s="656">
        <v>0</v>
      </c>
      <c r="GK220" s="656" t="s">
        <v>781</v>
      </c>
      <c r="GL220" s="656" t="s">
        <v>782</v>
      </c>
      <c r="GM220" s="656">
        <v>66</v>
      </c>
      <c r="GN220" s="656" t="s">
        <v>783</v>
      </c>
      <c r="GO220" s="656">
        <v>0</v>
      </c>
      <c r="GP220" s="656">
        <v>0</v>
      </c>
      <c r="GQ220" s="656">
        <v>4</v>
      </c>
      <c r="GR220" s="656">
        <v>2</v>
      </c>
      <c r="GS220" s="656">
        <v>2</v>
      </c>
      <c r="GT220" s="656" t="s">
        <v>783</v>
      </c>
      <c r="GU220" s="656" t="s">
        <v>783</v>
      </c>
      <c r="GV220" s="656" t="s">
        <v>783</v>
      </c>
      <c r="GW220" s="656" t="s">
        <v>783</v>
      </c>
      <c r="GX220" s="656" t="s">
        <v>783</v>
      </c>
      <c r="GY220" s="656">
        <v>1649</v>
      </c>
      <c r="GZ220" s="656">
        <v>0.05</v>
      </c>
      <c r="HA220" s="656">
        <v>5</v>
      </c>
      <c r="HB220" s="656" t="s">
        <v>783</v>
      </c>
      <c r="HC220" s="656" t="s">
        <v>782</v>
      </c>
      <c r="HD220" s="656">
        <v>15</v>
      </c>
      <c r="HE220" s="656" t="s">
        <v>783</v>
      </c>
      <c r="HF220" s="656">
        <v>0</v>
      </c>
      <c r="HG220" s="656" t="s">
        <v>783</v>
      </c>
      <c r="HH220" s="656">
        <v>0</v>
      </c>
      <c r="HI220" s="656">
        <v>1</v>
      </c>
      <c r="HJ220" s="656">
        <v>45</v>
      </c>
      <c r="HK220" s="656" t="s">
        <v>784</v>
      </c>
      <c r="HL220" s="656" t="s">
        <v>785</v>
      </c>
      <c r="HM220" s="656" t="s">
        <v>783</v>
      </c>
      <c r="HN220" s="656" t="s">
        <v>783</v>
      </c>
      <c r="HO220" s="656" t="s">
        <v>783</v>
      </c>
      <c r="HP220" s="656" t="s">
        <v>783</v>
      </c>
      <c r="HQ220" s="656" t="s">
        <v>783</v>
      </c>
      <c r="HR220" s="656">
        <v>3978924</v>
      </c>
      <c r="HS220" s="656" t="s">
        <v>783</v>
      </c>
      <c r="HT220" s="656" t="s">
        <v>786</v>
      </c>
      <c r="HU220" s="656" t="s">
        <v>787</v>
      </c>
      <c r="HV220" s="656">
        <v>4</v>
      </c>
      <c r="HW220" s="656">
        <v>2014</v>
      </c>
      <c r="HX220" s="656">
        <v>63</v>
      </c>
      <c r="HY220" s="656">
        <v>0</v>
      </c>
      <c r="HZ220" s="656">
        <v>264</v>
      </c>
      <c r="IA220" s="657">
        <v>41697.500081018516</v>
      </c>
      <c r="IB220" s="656" t="s">
        <v>788</v>
      </c>
      <c r="IC220" s="656">
        <v>3974446</v>
      </c>
      <c r="ID220" s="656">
        <v>2014</v>
      </c>
      <c r="IE220" s="656">
        <v>1712</v>
      </c>
      <c r="IF220" s="656" t="s">
        <v>783</v>
      </c>
      <c r="IG220" s="656" t="s">
        <v>783</v>
      </c>
      <c r="IH220" s="656" t="s">
        <v>783</v>
      </c>
      <c r="II220" s="656" t="s">
        <v>783</v>
      </c>
      <c r="IJ220" s="656" t="s">
        <v>783</v>
      </c>
      <c r="IK220" s="656" t="s">
        <v>783</v>
      </c>
      <c r="IL220" s="656" t="s">
        <v>783</v>
      </c>
      <c r="IM220" s="656" t="s">
        <v>783</v>
      </c>
      <c r="IN220" s="656" t="s">
        <v>783</v>
      </c>
      <c r="IO220" s="656">
        <v>1649</v>
      </c>
      <c r="IP220" s="657">
        <v>37477.354571759257</v>
      </c>
      <c r="IQ220" s="656">
        <v>4</v>
      </c>
      <c r="IR220" s="656" t="s">
        <v>793</v>
      </c>
      <c r="IS220" s="656">
        <v>2</v>
      </c>
      <c r="IT220" s="658">
        <v>41275</v>
      </c>
      <c r="IU220" s="656" t="s">
        <v>783</v>
      </c>
      <c r="IV220" s="656" t="s">
        <v>783</v>
      </c>
      <c r="IW220" s="656" t="s">
        <v>783</v>
      </c>
      <c r="IX220" s="656" t="s">
        <v>781</v>
      </c>
      <c r="IY220" s="656">
        <v>45</v>
      </c>
      <c r="IZ220" s="656" t="s">
        <v>789</v>
      </c>
      <c r="JA220" s="656" t="s">
        <v>783</v>
      </c>
      <c r="JB220" s="656" t="s">
        <v>783</v>
      </c>
      <c r="JC220" s="656" t="s">
        <v>783</v>
      </c>
      <c r="JD220" s="656">
        <v>329503</v>
      </c>
      <c r="JE220" s="656" t="s">
        <v>783</v>
      </c>
      <c r="JF220" s="656" t="s">
        <v>783</v>
      </c>
      <c r="JG220" s="656" t="s">
        <v>804</v>
      </c>
      <c r="JH220" s="656">
        <v>35</v>
      </c>
      <c r="JI220" s="656" t="s">
        <v>783</v>
      </c>
      <c r="JJ220" s="656" t="s">
        <v>783</v>
      </c>
      <c r="JK220" s="656" t="s">
        <v>783</v>
      </c>
      <c r="JL220" s="656" t="s">
        <v>790</v>
      </c>
      <c r="JM220" s="656">
        <v>4</v>
      </c>
      <c r="JN220" s="656">
        <v>1</v>
      </c>
      <c r="JO220" s="656" t="s">
        <v>783</v>
      </c>
      <c r="JP220" s="656">
        <v>12683066</v>
      </c>
      <c r="JQ220" s="656">
        <v>2013</v>
      </c>
      <c r="JR220" s="656">
        <v>12</v>
      </c>
      <c r="JS220" s="656" t="s">
        <v>783</v>
      </c>
      <c r="JT220" s="656" t="s">
        <v>783</v>
      </c>
      <c r="JU220" s="656" t="s">
        <v>996</v>
      </c>
      <c r="JV220" s="659">
        <v>376.06339200000002</v>
      </c>
      <c r="JW220">
        <f t="shared" si="280"/>
        <v>376.06339200000002</v>
      </c>
      <c r="JX220" s="225">
        <v>7.1224127272727283E-2</v>
      </c>
    </row>
    <row r="221" spans="180:284" s="838" customFormat="1">
      <c r="FX221" s="666" t="s">
        <v>537</v>
      </c>
      <c r="FY221" s="667">
        <v>156</v>
      </c>
      <c r="FZ221" s="667">
        <v>30289721</v>
      </c>
      <c r="GA221" s="667">
        <v>55</v>
      </c>
      <c r="GB221" s="667" t="s">
        <v>798</v>
      </c>
      <c r="GC221" s="667">
        <v>16</v>
      </c>
      <c r="GD221" s="667">
        <v>2004</v>
      </c>
      <c r="GE221" s="667">
        <v>0</v>
      </c>
      <c r="GF221" s="667" t="s">
        <v>792</v>
      </c>
      <c r="GG221" s="667">
        <v>0</v>
      </c>
      <c r="GH221" s="667">
        <v>0</v>
      </c>
      <c r="GI221" s="667" t="s">
        <v>792</v>
      </c>
      <c r="GJ221" s="667">
        <v>0</v>
      </c>
      <c r="GK221" s="667" t="s">
        <v>781</v>
      </c>
      <c r="GL221" s="667" t="s">
        <v>782</v>
      </c>
      <c r="GM221" s="667">
        <v>66</v>
      </c>
      <c r="GN221" s="667" t="s">
        <v>783</v>
      </c>
      <c r="GO221" s="667">
        <v>0</v>
      </c>
      <c r="GP221" s="667">
        <v>0</v>
      </c>
      <c r="GQ221" s="667">
        <v>4</v>
      </c>
      <c r="GR221" s="667">
        <v>2</v>
      </c>
      <c r="GS221" s="667">
        <v>5</v>
      </c>
      <c r="GT221" s="667" t="s">
        <v>783</v>
      </c>
      <c r="GU221" s="667" t="s">
        <v>783</v>
      </c>
      <c r="GV221" s="667" t="s">
        <v>783</v>
      </c>
      <c r="GW221" s="667" t="s">
        <v>783</v>
      </c>
      <c r="GX221" s="667" t="s">
        <v>783</v>
      </c>
      <c r="GY221" s="667">
        <v>1649</v>
      </c>
      <c r="GZ221" s="667">
        <v>1.03</v>
      </c>
      <c r="HA221" s="667">
        <v>5</v>
      </c>
      <c r="HB221" s="667" t="s">
        <v>783</v>
      </c>
      <c r="HC221" s="667" t="s">
        <v>782</v>
      </c>
      <c r="HD221" s="667">
        <v>15</v>
      </c>
      <c r="HE221" s="667" t="s">
        <v>783</v>
      </c>
      <c r="HF221" s="667">
        <v>0</v>
      </c>
      <c r="HG221" s="667" t="s">
        <v>783</v>
      </c>
      <c r="HH221" s="667">
        <v>0</v>
      </c>
      <c r="HI221" s="667">
        <v>1</v>
      </c>
      <c r="HJ221" s="667">
        <v>45</v>
      </c>
      <c r="HK221" s="667" t="s">
        <v>784</v>
      </c>
      <c r="HL221" s="667" t="s">
        <v>785</v>
      </c>
      <c r="HM221" s="667" t="s">
        <v>783</v>
      </c>
      <c r="HN221" s="667" t="s">
        <v>783</v>
      </c>
      <c r="HO221" s="667" t="s">
        <v>783</v>
      </c>
      <c r="HP221" s="667" t="s">
        <v>783</v>
      </c>
      <c r="HQ221" s="667" t="s">
        <v>783</v>
      </c>
      <c r="HR221" s="667">
        <v>4184521</v>
      </c>
      <c r="HS221" s="667" t="s">
        <v>783</v>
      </c>
      <c r="HT221" s="667" t="s">
        <v>786</v>
      </c>
      <c r="HU221" s="667" t="s">
        <v>787</v>
      </c>
      <c r="HV221" s="667">
        <v>4</v>
      </c>
      <c r="HW221" s="667">
        <v>2014</v>
      </c>
      <c r="HX221" s="667">
        <v>63</v>
      </c>
      <c r="HY221" s="667">
        <v>0</v>
      </c>
      <c r="HZ221" s="667">
        <v>5438</v>
      </c>
      <c r="IA221" s="668">
        <v>41697.500081018516</v>
      </c>
      <c r="IB221" s="667" t="s">
        <v>788</v>
      </c>
      <c r="IC221" s="667">
        <v>4184522</v>
      </c>
      <c r="ID221" s="667">
        <v>2014</v>
      </c>
      <c r="IE221" s="667">
        <v>1712</v>
      </c>
      <c r="IF221" s="667" t="s">
        <v>783</v>
      </c>
      <c r="IG221" s="667" t="s">
        <v>783</v>
      </c>
      <c r="IH221" s="667" t="s">
        <v>783</v>
      </c>
      <c r="II221" s="667" t="s">
        <v>783</v>
      </c>
      <c r="IJ221" s="667" t="s">
        <v>783</v>
      </c>
      <c r="IK221" s="667" t="s">
        <v>783</v>
      </c>
      <c r="IL221" s="667" t="s">
        <v>783</v>
      </c>
      <c r="IM221" s="667" t="s">
        <v>783</v>
      </c>
      <c r="IN221" s="667" t="s">
        <v>783</v>
      </c>
      <c r="IO221" s="667">
        <v>1649</v>
      </c>
      <c r="IP221" s="668">
        <v>37477.354571759257</v>
      </c>
      <c r="IQ221" s="667">
        <v>2</v>
      </c>
      <c r="IR221" s="667" t="s">
        <v>793</v>
      </c>
      <c r="IS221" s="667">
        <v>5</v>
      </c>
      <c r="IT221" s="669">
        <v>41275</v>
      </c>
      <c r="IU221" s="667" t="s">
        <v>783</v>
      </c>
      <c r="IV221" s="667" t="s">
        <v>783</v>
      </c>
      <c r="IW221" s="667" t="s">
        <v>783</v>
      </c>
      <c r="IX221" s="667" t="s">
        <v>781</v>
      </c>
      <c r="IY221" s="667">
        <v>45</v>
      </c>
      <c r="IZ221" s="667" t="s">
        <v>789</v>
      </c>
      <c r="JA221" s="667" t="s">
        <v>783</v>
      </c>
      <c r="JB221" s="667" t="s">
        <v>783</v>
      </c>
      <c r="JC221" s="667" t="s">
        <v>783</v>
      </c>
      <c r="JD221" s="667">
        <v>329504</v>
      </c>
      <c r="JE221" s="667" t="s">
        <v>783</v>
      </c>
      <c r="JF221" s="667" t="s">
        <v>783</v>
      </c>
      <c r="JG221" s="667" t="s">
        <v>809</v>
      </c>
      <c r="JH221" s="667">
        <v>55</v>
      </c>
      <c r="JI221" s="667" t="s">
        <v>783</v>
      </c>
      <c r="JJ221" s="667" t="s">
        <v>783</v>
      </c>
      <c r="JK221" s="667" t="s">
        <v>783</v>
      </c>
      <c r="JL221" s="667" t="s">
        <v>790</v>
      </c>
      <c r="JM221" s="667">
        <v>4</v>
      </c>
      <c r="JN221" s="667">
        <v>3</v>
      </c>
      <c r="JO221" s="667" t="s">
        <v>783</v>
      </c>
      <c r="JP221" s="667">
        <v>10711928</v>
      </c>
      <c r="JQ221" s="667">
        <v>2011</v>
      </c>
      <c r="JR221" s="667">
        <v>3</v>
      </c>
      <c r="JS221" s="667" t="s">
        <v>783</v>
      </c>
      <c r="JT221" s="667" t="s">
        <v>783</v>
      </c>
      <c r="JU221" s="667" t="s">
        <v>997</v>
      </c>
      <c r="JV221" s="670">
        <v>5314.4300169999997</v>
      </c>
      <c r="JW221">
        <f t="shared" si="280"/>
        <v>5314.4300169999997</v>
      </c>
      <c r="JX221" s="225">
        <v>1.0065208365530303</v>
      </c>
    </row>
    <row r="222" spans="180:284" s="838" customFormat="1" ht="15" thickBot="1">
      <c r="FX222" s="650" t="s">
        <v>537</v>
      </c>
      <c r="FY222" s="651"/>
      <c r="FZ222" s="651"/>
      <c r="GA222" s="651"/>
      <c r="GB222" s="651"/>
      <c r="GC222" s="651"/>
      <c r="GD222" s="651"/>
      <c r="GE222" s="651"/>
      <c r="GF222" s="651"/>
      <c r="GG222" s="651"/>
      <c r="GH222" s="651"/>
      <c r="GI222" s="651"/>
      <c r="GJ222" s="651"/>
      <c r="GK222" s="651"/>
      <c r="GL222" s="651"/>
      <c r="GM222" s="651"/>
      <c r="GN222" s="651"/>
      <c r="GO222" s="651"/>
      <c r="GP222" s="651"/>
      <c r="GQ222" s="651"/>
      <c r="GR222" s="651"/>
      <c r="GS222" s="651"/>
      <c r="GT222" s="651"/>
      <c r="GU222" s="651"/>
      <c r="GV222" s="651"/>
      <c r="GW222" s="651"/>
      <c r="GX222" s="651"/>
      <c r="GY222" s="651"/>
      <c r="GZ222" s="651"/>
      <c r="HA222" s="651"/>
      <c r="HB222" s="651"/>
      <c r="HC222" s="651"/>
      <c r="HD222" s="651"/>
      <c r="HE222" s="651"/>
      <c r="HF222" s="651"/>
      <c r="HG222" s="651"/>
      <c r="HH222" s="651"/>
      <c r="HI222" s="651"/>
      <c r="HJ222" s="651"/>
      <c r="HK222" s="651"/>
      <c r="HL222" s="651"/>
      <c r="HM222" s="651"/>
      <c r="HN222" s="651"/>
      <c r="HO222" s="651"/>
      <c r="HP222" s="651"/>
      <c r="HQ222" s="651"/>
      <c r="HR222" s="651"/>
      <c r="HS222" s="651"/>
      <c r="HT222" s="651"/>
      <c r="HU222" s="651"/>
      <c r="HV222" s="651"/>
      <c r="HW222" s="651"/>
      <c r="HX222" s="651"/>
      <c r="HY222" s="651"/>
      <c r="HZ222" s="651"/>
      <c r="IA222" s="652"/>
      <c r="IB222" s="651"/>
      <c r="IC222" s="651"/>
      <c r="ID222" s="651"/>
      <c r="IE222" s="651"/>
      <c r="IF222" s="651"/>
      <c r="IG222" s="651"/>
      <c r="IH222" s="651"/>
      <c r="II222" s="651"/>
      <c r="IJ222" s="651"/>
      <c r="IK222" s="651"/>
      <c r="IL222" s="651"/>
      <c r="IM222" s="651"/>
      <c r="IN222" s="651"/>
      <c r="IO222" s="651"/>
      <c r="IP222" s="652"/>
      <c r="IQ222" s="651"/>
      <c r="IR222" s="651"/>
      <c r="IS222" s="651"/>
      <c r="IT222" s="653"/>
      <c r="IU222" s="651"/>
      <c r="IV222" s="651"/>
      <c r="IW222" s="651"/>
      <c r="IX222" s="651"/>
      <c r="IY222" s="651"/>
      <c r="IZ222" s="651"/>
      <c r="JA222" s="651"/>
      <c r="JB222" s="651"/>
      <c r="JC222" s="651"/>
      <c r="JD222" s="651"/>
      <c r="JE222" s="651"/>
      <c r="JF222" s="651"/>
      <c r="JG222" s="651"/>
      <c r="JH222" s="651"/>
      <c r="JI222" s="651"/>
      <c r="JJ222" s="651"/>
      <c r="JK222" s="651"/>
      <c r="JL222" s="651"/>
      <c r="JM222" s="651"/>
      <c r="JN222" s="651"/>
      <c r="JO222" s="651"/>
      <c r="JP222" s="651"/>
      <c r="JQ222" s="651"/>
      <c r="JR222" s="651"/>
      <c r="JS222" s="651"/>
      <c r="JT222" s="651"/>
      <c r="JU222" s="651"/>
      <c r="JV222" s="654"/>
      <c r="JW222"/>
      <c r="JX222" s="225"/>
    </row>
    <row r="223" spans="180:284" s="838" customFormat="1">
      <c r="FX223" s="666" t="s">
        <v>453</v>
      </c>
      <c r="FY223" s="667">
        <v>285</v>
      </c>
      <c r="FZ223" s="667">
        <v>10315228</v>
      </c>
      <c r="GA223" s="667" t="s">
        <v>783</v>
      </c>
      <c r="GB223" s="667"/>
      <c r="GC223" s="667" t="s">
        <v>783</v>
      </c>
      <c r="GD223" s="667" t="s">
        <v>783</v>
      </c>
      <c r="GE223" s="667" t="s">
        <v>783</v>
      </c>
      <c r="GF223" s="667"/>
      <c r="GG223" s="667" t="s">
        <v>783</v>
      </c>
      <c r="GH223" s="667" t="s">
        <v>783</v>
      </c>
      <c r="GI223" s="667"/>
      <c r="GJ223" s="667" t="s">
        <v>783</v>
      </c>
      <c r="GK223" s="667" t="s">
        <v>781</v>
      </c>
      <c r="GL223" s="667" t="s">
        <v>783</v>
      </c>
      <c r="GM223" s="667" t="s">
        <v>783</v>
      </c>
      <c r="GN223" s="667" t="s">
        <v>783</v>
      </c>
      <c r="GO223" s="667" t="s">
        <v>783</v>
      </c>
      <c r="GP223" s="667" t="s">
        <v>783</v>
      </c>
      <c r="GQ223" s="667" t="s">
        <v>783</v>
      </c>
      <c r="GR223" s="667" t="s">
        <v>783</v>
      </c>
      <c r="GS223" s="667" t="s">
        <v>783</v>
      </c>
      <c r="GT223" s="667" t="s">
        <v>783</v>
      </c>
      <c r="GU223" s="667" t="s">
        <v>783</v>
      </c>
      <c r="GV223" s="667" t="s">
        <v>783</v>
      </c>
      <c r="GW223" s="667" t="s">
        <v>783</v>
      </c>
      <c r="GX223" s="667" t="s">
        <v>783</v>
      </c>
      <c r="GY223" s="667">
        <v>1649</v>
      </c>
      <c r="GZ223" s="667">
        <v>0</v>
      </c>
      <c r="HA223" s="667">
        <v>9</v>
      </c>
      <c r="HB223" s="667" t="s">
        <v>783</v>
      </c>
      <c r="HC223" s="667" t="s">
        <v>783</v>
      </c>
      <c r="HD223" s="667" t="s">
        <v>783</v>
      </c>
      <c r="HE223" s="667" t="s">
        <v>783</v>
      </c>
      <c r="HF223" s="667" t="s">
        <v>783</v>
      </c>
      <c r="HG223" s="667" t="s">
        <v>783</v>
      </c>
      <c r="HH223" s="667" t="s">
        <v>783</v>
      </c>
      <c r="HI223" s="667" t="s">
        <v>783</v>
      </c>
      <c r="HJ223" s="667" t="s">
        <v>783</v>
      </c>
      <c r="HK223" s="667" t="s">
        <v>783</v>
      </c>
      <c r="HL223" s="667" t="s">
        <v>783</v>
      </c>
      <c r="HM223" s="667" t="s">
        <v>783</v>
      </c>
      <c r="HN223" s="667" t="s">
        <v>783</v>
      </c>
      <c r="HO223" s="667" t="s">
        <v>783</v>
      </c>
      <c r="HP223" s="667" t="s">
        <v>783</v>
      </c>
      <c r="HQ223" s="667" t="s">
        <v>783</v>
      </c>
      <c r="HR223" s="667">
        <v>3978944</v>
      </c>
      <c r="HS223" s="667" t="s">
        <v>783</v>
      </c>
      <c r="HT223" s="667" t="s">
        <v>786</v>
      </c>
      <c r="HU223" s="667" t="s">
        <v>787</v>
      </c>
      <c r="HV223" s="667">
        <v>4</v>
      </c>
      <c r="HW223" s="667">
        <v>2006</v>
      </c>
      <c r="HX223" s="667">
        <v>63</v>
      </c>
      <c r="HY223" s="667">
        <v>0</v>
      </c>
      <c r="HZ223" s="667">
        <v>686</v>
      </c>
      <c r="IA223" s="668">
        <v>38560.614988425928</v>
      </c>
      <c r="IB223" s="667" t="s">
        <v>788</v>
      </c>
      <c r="IC223" s="667">
        <v>3974466</v>
      </c>
      <c r="ID223" s="667" t="s">
        <v>783</v>
      </c>
      <c r="IE223" s="667">
        <v>1712</v>
      </c>
      <c r="IF223" s="667" t="s">
        <v>783</v>
      </c>
      <c r="IG223" s="667" t="s">
        <v>783</v>
      </c>
      <c r="IH223" s="667" t="s">
        <v>783</v>
      </c>
      <c r="II223" s="667" t="s">
        <v>783</v>
      </c>
      <c r="IJ223" s="667" t="s">
        <v>783</v>
      </c>
      <c r="IK223" s="667" t="s">
        <v>783</v>
      </c>
      <c r="IL223" s="667" t="s">
        <v>783</v>
      </c>
      <c r="IM223" s="667" t="s">
        <v>783</v>
      </c>
      <c r="IN223" s="667" t="s">
        <v>783</v>
      </c>
      <c r="IO223" s="667">
        <v>2108</v>
      </c>
      <c r="IP223" s="668">
        <v>37477.341331018521</v>
      </c>
      <c r="IQ223" s="667" t="s">
        <v>783</v>
      </c>
      <c r="IR223" s="667" t="s">
        <v>783</v>
      </c>
      <c r="IS223" s="667" t="s">
        <v>783</v>
      </c>
      <c r="IT223" s="667" t="s">
        <v>783</v>
      </c>
      <c r="IU223" s="667" t="s">
        <v>783</v>
      </c>
      <c r="IV223" s="667" t="s">
        <v>783</v>
      </c>
      <c r="IW223" s="667" t="s">
        <v>783</v>
      </c>
      <c r="IX223" s="667" t="s">
        <v>781</v>
      </c>
      <c r="IY223" s="667" t="s">
        <v>783</v>
      </c>
      <c r="IZ223" s="667" t="s">
        <v>783</v>
      </c>
      <c r="JA223" s="667" t="s">
        <v>783</v>
      </c>
      <c r="JB223" s="667" t="s">
        <v>783</v>
      </c>
      <c r="JC223" s="667" t="s">
        <v>783</v>
      </c>
      <c r="JD223" s="667">
        <v>329505</v>
      </c>
      <c r="JE223" s="667" t="s">
        <v>783</v>
      </c>
      <c r="JF223" s="667" t="s">
        <v>783</v>
      </c>
      <c r="JG223" s="667" t="s">
        <v>783</v>
      </c>
      <c r="JH223" s="667" t="s">
        <v>783</v>
      </c>
      <c r="JI223" s="667" t="s">
        <v>783</v>
      </c>
      <c r="JJ223" s="667" t="s">
        <v>783</v>
      </c>
      <c r="JK223" s="667" t="s">
        <v>783</v>
      </c>
      <c r="JL223" s="667" t="s">
        <v>783</v>
      </c>
      <c r="JM223" s="667">
        <v>4</v>
      </c>
      <c r="JN223" s="667" t="s">
        <v>783</v>
      </c>
      <c r="JO223" s="667" t="s">
        <v>783</v>
      </c>
      <c r="JP223" s="667" t="s">
        <v>783</v>
      </c>
      <c r="JQ223" s="667" t="s">
        <v>783</v>
      </c>
      <c r="JR223" s="667" t="s">
        <v>783</v>
      </c>
      <c r="JS223" s="667" t="s">
        <v>783</v>
      </c>
      <c r="JT223" s="667" t="s">
        <v>783</v>
      </c>
      <c r="JU223" s="667" t="s">
        <v>998</v>
      </c>
      <c r="JV223" s="670">
        <v>700.99759600000004</v>
      </c>
      <c r="JW223">
        <f>JV223</f>
        <v>700.99759600000004</v>
      </c>
      <c r="JX223" s="225">
        <v>0.13276469621212122</v>
      </c>
    </row>
    <row r="224" spans="180:284" s="838" customFormat="1" ht="15" thickBot="1">
      <c r="FX224" s="650" t="s">
        <v>453</v>
      </c>
      <c r="FY224" s="651"/>
      <c r="FZ224" s="651"/>
      <c r="GA224" s="651"/>
      <c r="GB224" s="651"/>
      <c r="GC224" s="651"/>
      <c r="GD224" s="651"/>
      <c r="GE224" s="651"/>
      <c r="GF224" s="651"/>
      <c r="GG224" s="651"/>
      <c r="GH224" s="651"/>
      <c r="GI224" s="651"/>
      <c r="GJ224" s="651"/>
      <c r="GK224" s="651"/>
      <c r="GL224" s="651"/>
      <c r="GM224" s="651"/>
      <c r="GN224" s="651"/>
      <c r="GO224" s="651"/>
      <c r="GP224" s="651"/>
      <c r="GQ224" s="651"/>
      <c r="GR224" s="651"/>
      <c r="GS224" s="651"/>
      <c r="GT224" s="651"/>
      <c r="GU224" s="651"/>
      <c r="GV224" s="651"/>
      <c r="GW224" s="651"/>
      <c r="GX224" s="651"/>
      <c r="GY224" s="651"/>
      <c r="GZ224" s="651"/>
      <c r="HA224" s="651"/>
      <c r="HB224" s="651"/>
      <c r="HC224" s="651"/>
      <c r="HD224" s="651"/>
      <c r="HE224" s="651"/>
      <c r="HF224" s="651"/>
      <c r="HG224" s="651"/>
      <c r="HH224" s="651"/>
      <c r="HI224" s="651"/>
      <c r="HJ224" s="651"/>
      <c r="HK224" s="651"/>
      <c r="HL224" s="651"/>
      <c r="HM224" s="651"/>
      <c r="HN224" s="651"/>
      <c r="HO224" s="651"/>
      <c r="HP224" s="651"/>
      <c r="HQ224" s="651"/>
      <c r="HR224" s="651"/>
      <c r="HS224" s="651"/>
      <c r="HT224" s="651"/>
      <c r="HU224" s="651"/>
      <c r="HV224" s="651"/>
      <c r="HW224" s="651"/>
      <c r="HX224" s="651"/>
      <c r="HY224" s="651"/>
      <c r="HZ224" s="651"/>
      <c r="IA224" s="652"/>
      <c r="IB224" s="651"/>
      <c r="IC224" s="651"/>
      <c r="ID224" s="651"/>
      <c r="IE224" s="651"/>
      <c r="IF224" s="651"/>
      <c r="IG224" s="651"/>
      <c r="IH224" s="651"/>
      <c r="II224" s="651"/>
      <c r="IJ224" s="651"/>
      <c r="IK224" s="651"/>
      <c r="IL224" s="651"/>
      <c r="IM224" s="651"/>
      <c r="IN224" s="651"/>
      <c r="IO224" s="651"/>
      <c r="IP224" s="652"/>
      <c r="IQ224" s="651"/>
      <c r="IR224" s="651"/>
      <c r="IS224" s="651"/>
      <c r="IT224" s="651"/>
      <c r="IU224" s="651"/>
      <c r="IV224" s="651"/>
      <c r="IW224" s="651"/>
      <c r="IX224" s="651"/>
      <c r="IY224" s="651"/>
      <c r="IZ224" s="651"/>
      <c r="JA224" s="651"/>
      <c r="JB224" s="651"/>
      <c r="JC224" s="651"/>
      <c r="JD224" s="651"/>
      <c r="JE224" s="651"/>
      <c r="JF224" s="651"/>
      <c r="JG224" s="651"/>
      <c r="JH224" s="651"/>
      <c r="JI224" s="651"/>
      <c r="JJ224" s="651"/>
      <c r="JK224" s="651"/>
      <c r="JL224" s="651"/>
      <c r="JM224" s="651"/>
      <c r="JN224" s="651"/>
      <c r="JO224" s="651"/>
      <c r="JP224" s="651"/>
      <c r="JQ224" s="651"/>
      <c r="JR224" s="651"/>
      <c r="JS224" s="651"/>
      <c r="JT224" s="651"/>
      <c r="JU224" s="651"/>
      <c r="JV224" s="654"/>
      <c r="JW224"/>
      <c r="JX224" s="225"/>
    </row>
    <row r="225" spans="180:284" s="838" customFormat="1" ht="15" thickBot="1">
      <c r="FX225" s="655" t="s">
        <v>401</v>
      </c>
      <c r="FY225" s="656">
        <v>265</v>
      </c>
      <c r="FZ225" s="656">
        <v>32434913</v>
      </c>
      <c r="GA225" s="656" t="s">
        <v>783</v>
      </c>
      <c r="GB225" s="656"/>
      <c r="GC225" s="656" t="s">
        <v>783</v>
      </c>
      <c r="GD225" s="656" t="s">
        <v>783</v>
      </c>
      <c r="GE225" s="656" t="s">
        <v>783</v>
      </c>
      <c r="GF225" s="656"/>
      <c r="GG225" s="656" t="s">
        <v>783</v>
      </c>
      <c r="GH225" s="656" t="s">
        <v>783</v>
      </c>
      <c r="GI225" s="656"/>
      <c r="GJ225" s="656" t="s">
        <v>783</v>
      </c>
      <c r="GK225" s="656" t="s">
        <v>781</v>
      </c>
      <c r="GL225" s="656" t="s">
        <v>783</v>
      </c>
      <c r="GM225" s="656" t="s">
        <v>783</v>
      </c>
      <c r="GN225" s="656" t="s">
        <v>783</v>
      </c>
      <c r="GO225" s="656" t="s">
        <v>783</v>
      </c>
      <c r="GP225" s="656" t="s">
        <v>783</v>
      </c>
      <c r="GQ225" s="656" t="s">
        <v>783</v>
      </c>
      <c r="GR225" s="656" t="s">
        <v>783</v>
      </c>
      <c r="GS225" s="656" t="s">
        <v>783</v>
      </c>
      <c r="GT225" s="656" t="s">
        <v>783</v>
      </c>
      <c r="GU225" s="656" t="s">
        <v>783</v>
      </c>
      <c r="GV225" s="656" t="s">
        <v>783</v>
      </c>
      <c r="GW225" s="656" t="s">
        <v>783</v>
      </c>
      <c r="GX225" s="656" t="s">
        <v>783</v>
      </c>
      <c r="GY225" s="656">
        <v>1649</v>
      </c>
      <c r="GZ225" s="656">
        <v>0</v>
      </c>
      <c r="HA225" s="656">
        <v>9</v>
      </c>
      <c r="HB225" s="656" t="s">
        <v>783</v>
      </c>
      <c r="HC225" s="656" t="s">
        <v>783</v>
      </c>
      <c r="HD225" s="656" t="s">
        <v>783</v>
      </c>
      <c r="HE225" s="656" t="s">
        <v>783</v>
      </c>
      <c r="HF225" s="656" t="s">
        <v>783</v>
      </c>
      <c r="HG225" s="656" t="s">
        <v>783</v>
      </c>
      <c r="HH225" s="656" t="s">
        <v>783</v>
      </c>
      <c r="HI225" s="656" t="s">
        <v>783</v>
      </c>
      <c r="HJ225" s="656" t="s">
        <v>783</v>
      </c>
      <c r="HK225" s="656" t="s">
        <v>783</v>
      </c>
      <c r="HL225" s="656" t="s">
        <v>783</v>
      </c>
      <c r="HM225" s="656" t="s">
        <v>783</v>
      </c>
      <c r="HN225" s="656" t="s">
        <v>783</v>
      </c>
      <c r="HO225" s="656" t="s">
        <v>783</v>
      </c>
      <c r="HP225" s="656" t="s">
        <v>783</v>
      </c>
      <c r="HQ225" s="656" t="s">
        <v>783</v>
      </c>
      <c r="HR225" s="656">
        <v>3980689</v>
      </c>
      <c r="HS225" s="656" t="s">
        <v>783</v>
      </c>
      <c r="HT225" s="656" t="s">
        <v>786</v>
      </c>
      <c r="HU225" s="656" t="s">
        <v>787</v>
      </c>
      <c r="HV225" s="656">
        <v>4</v>
      </c>
      <c r="HW225" s="656">
        <v>2016</v>
      </c>
      <c r="HX225" s="656">
        <v>63</v>
      </c>
      <c r="HY225" s="656">
        <v>0</v>
      </c>
      <c r="HZ225" s="656">
        <v>2482</v>
      </c>
      <c r="IA225" s="657">
        <v>42227.682129629633</v>
      </c>
      <c r="IB225" s="656" t="s">
        <v>788</v>
      </c>
      <c r="IC225" s="656">
        <v>3976211</v>
      </c>
      <c r="ID225" s="656" t="s">
        <v>783</v>
      </c>
      <c r="IE225" s="656">
        <v>1712</v>
      </c>
      <c r="IF225" s="656" t="s">
        <v>783</v>
      </c>
      <c r="IG225" s="656" t="s">
        <v>783</v>
      </c>
      <c r="IH225" s="656" t="s">
        <v>783</v>
      </c>
      <c r="II225" s="656" t="s">
        <v>783</v>
      </c>
      <c r="IJ225" s="656" t="s">
        <v>783</v>
      </c>
      <c r="IK225" s="656" t="s">
        <v>783</v>
      </c>
      <c r="IL225" s="656" t="s">
        <v>783</v>
      </c>
      <c r="IM225" s="656" t="s">
        <v>783</v>
      </c>
      <c r="IN225" s="656" t="s">
        <v>783</v>
      </c>
      <c r="IO225" s="656">
        <v>2108</v>
      </c>
      <c r="IP225" s="657">
        <v>37477.341331018521</v>
      </c>
      <c r="IQ225" s="656" t="s">
        <v>783</v>
      </c>
      <c r="IR225" s="656" t="s">
        <v>783</v>
      </c>
      <c r="IS225" s="656" t="s">
        <v>783</v>
      </c>
      <c r="IT225" s="656" t="s">
        <v>783</v>
      </c>
      <c r="IU225" s="656" t="s">
        <v>783</v>
      </c>
      <c r="IV225" s="656" t="s">
        <v>783</v>
      </c>
      <c r="IW225" s="656" t="s">
        <v>783</v>
      </c>
      <c r="IX225" s="656" t="s">
        <v>781</v>
      </c>
      <c r="IY225" s="656" t="s">
        <v>783</v>
      </c>
      <c r="IZ225" s="656" t="s">
        <v>783</v>
      </c>
      <c r="JA225" s="656" t="s">
        <v>783</v>
      </c>
      <c r="JB225" s="656" t="s">
        <v>783</v>
      </c>
      <c r="JC225" s="656" t="s">
        <v>783</v>
      </c>
      <c r="JD225" s="656">
        <v>329506</v>
      </c>
      <c r="JE225" s="656" t="s">
        <v>783</v>
      </c>
      <c r="JF225" s="656" t="s">
        <v>783</v>
      </c>
      <c r="JG225" s="656" t="s">
        <v>783</v>
      </c>
      <c r="JH225" s="656" t="s">
        <v>783</v>
      </c>
      <c r="JI225" s="656" t="s">
        <v>783</v>
      </c>
      <c r="JJ225" s="656" t="s">
        <v>783</v>
      </c>
      <c r="JK225" s="656" t="s">
        <v>783</v>
      </c>
      <c r="JL225" s="656" t="s">
        <v>783</v>
      </c>
      <c r="JM225" s="656">
        <v>4</v>
      </c>
      <c r="JN225" s="656" t="s">
        <v>783</v>
      </c>
      <c r="JO225" s="656" t="s">
        <v>783</v>
      </c>
      <c r="JP225" s="656" t="s">
        <v>783</v>
      </c>
      <c r="JQ225" s="656" t="s">
        <v>783</v>
      </c>
      <c r="JR225" s="656" t="s">
        <v>783</v>
      </c>
      <c r="JS225" s="656" t="s">
        <v>783</v>
      </c>
      <c r="JT225" s="656" t="s">
        <v>783</v>
      </c>
      <c r="JU225" s="656" t="s">
        <v>999</v>
      </c>
      <c r="JV225" s="659">
        <v>2486.9535169999999</v>
      </c>
      <c r="JW225">
        <f>JV225</f>
        <v>2486.9535169999999</v>
      </c>
      <c r="JX225" s="225">
        <v>0.47101392367424239</v>
      </c>
    </row>
    <row r="226" spans="180:284" s="838" customFormat="1">
      <c r="FX226" s="621" t="s">
        <v>538</v>
      </c>
      <c r="FY226" s="622">
        <v>193</v>
      </c>
      <c r="FZ226" s="622">
        <v>30289722</v>
      </c>
      <c r="GA226" s="622">
        <v>55</v>
      </c>
      <c r="GB226" s="622" t="s">
        <v>798</v>
      </c>
      <c r="GC226" s="622">
        <v>20</v>
      </c>
      <c r="GD226" s="622">
        <v>1979</v>
      </c>
      <c r="GE226" s="622">
        <v>1</v>
      </c>
      <c r="GF226" s="622" t="s">
        <v>780</v>
      </c>
      <c r="GG226" s="622">
        <v>1</v>
      </c>
      <c r="GH226" s="622">
        <v>1</v>
      </c>
      <c r="GI226" s="622" t="s">
        <v>780</v>
      </c>
      <c r="GJ226" s="622">
        <v>1</v>
      </c>
      <c r="GK226" s="622" t="s">
        <v>781</v>
      </c>
      <c r="GL226" s="622" t="s">
        <v>782</v>
      </c>
      <c r="GM226" s="622">
        <v>66</v>
      </c>
      <c r="GN226" s="622" t="s">
        <v>783</v>
      </c>
      <c r="GO226" s="622">
        <v>0</v>
      </c>
      <c r="GP226" s="622">
        <v>0</v>
      </c>
      <c r="GQ226" s="622">
        <v>4</v>
      </c>
      <c r="GR226" s="622">
        <v>2</v>
      </c>
      <c r="GS226" s="622">
        <v>2</v>
      </c>
      <c r="GT226" s="622" t="s">
        <v>783</v>
      </c>
      <c r="GU226" s="622" t="s">
        <v>783</v>
      </c>
      <c r="GV226" s="622" t="s">
        <v>783</v>
      </c>
      <c r="GW226" s="622" t="s">
        <v>783</v>
      </c>
      <c r="GX226" s="622" t="s">
        <v>783</v>
      </c>
      <c r="GY226" s="622">
        <v>1649</v>
      </c>
      <c r="GZ226" s="622">
        <v>0.76</v>
      </c>
      <c r="HA226" s="622">
        <v>5</v>
      </c>
      <c r="HB226" s="622" t="s">
        <v>783</v>
      </c>
      <c r="HC226" s="622" t="s">
        <v>782</v>
      </c>
      <c r="HD226" s="622">
        <v>35</v>
      </c>
      <c r="HE226" s="622" t="s">
        <v>783</v>
      </c>
      <c r="HF226" s="622">
        <v>0</v>
      </c>
      <c r="HG226" s="622" t="s">
        <v>783</v>
      </c>
      <c r="HH226" s="622">
        <v>0</v>
      </c>
      <c r="HI226" s="622">
        <v>1</v>
      </c>
      <c r="HJ226" s="622">
        <v>45</v>
      </c>
      <c r="HK226" s="622" t="s">
        <v>784</v>
      </c>
      <c r="HL226" s="622" t="s">
        <v>785</v>
      </c>
      <c r="HM226" s="622" t="s">
        <v>783</v>
      </c>
      <c r="HN226" s="622" t="s">
        <v>783</v>
      </c>
      <c r="HO226" s="622" t="s">
        <v>783</v>
      </c>
      <c r="HP226" s="622" t="s">
        <v>783</v>
      </c>
      <c r="HQ226" s="622" t="s">
        <v>783</v>
      </c>
      <c r="HR226" s="622">
        <v>3980150</v>
      </c>
      <c r="HS226" s="622" t="s">
        <v>783</v>
      </c>
      <c r="HT226" s="622" t="s">
        <v>786</v>
      </c>
      <c r="HU226" s="622" t="s">
        <v>787</v>
      </c>
      <c r="HV226" s="622">
        <v>4</v>
      </c>
      <c r="HW226" s="622">
        <v>2014</v>
      </c>
      <c r="HX226" s="622">
        <v>63</v>
      </c>
      <c r="HY226" s="622">
        <v>0</v>
      </c>
      <c r="HZ226" s="622">
        <v>4013</v>
      </c>
      <c r="IA226" s="623">
        <v>41697.500081018516</v>
      </c>
      <c r="IB226" s="622" t="s">
        <v>788</v>
      </c>
      <c r="IC226" s="622">
        <v>3975672</v>
      </c>
      <c r="ID226" s="622">
        <v>2014</v>
      </c>
      <c r="IE226" s="622">
        <v>1712</v>
      </c>
      <c r="IF226" s="622" t="s">
        <v>783</v>
      </c>
      <c r="IG226" s="622" t="s">
        <v>783</v>
      </c>
      <c r="IH226" s="622" t="s">
        <v>783</v>
      </c>
      <c r="II226" s="622" t="s">
        <v>783</v>
      </c>
      <c r="IJ226" s="622" t="s">
        <v>783</v>
      </c>
      <c r="IK226" s="622" t="s">
        <v>783</v>
      </c>
      <c r="IL226" s="622" t="s">
        <v>783</v>
      </c>
      <c r="IM226" s="622" t="s">
        <v>783</v>
      </c>
      <c r="IN226" s="622" t="s">
        <v>783</v>
      </c>
      <c r="IO226" s="622">
        <v>1649</v>
      </c>
      <c r="IP226" s="623">
        <v>37477.354571759257</v>
      </c>
      <c r="IQ226" s="622">
        <v>2</v>
      </c>
      <c r="IR226" s="622" t="s">
        <v>793</v>
      </c>
      <c r="IS226" s="622">
        <v>2</v>
      </c>
      <c r="IT226" s="644">
        <v>41275</v>
      </c>
      <c r="IU226" s="622" t="s">
        <v>783</v>
      </c>
      <c r="IV226" s="622" t="s">
        <v>783</v>
      </c>
      <c r="IW226" s="622" t="s">
        <v>783</v>
      </c>
      <c r="IX226" s="622" t="s">
        <v>781</v>
      </c>
      <c r="IY226" s="622">
        <v>45</v>
      </c>
      <c r="IZ226" s="622" t="s">
        <v>789</v>
      </c>
      <c r="JA226" s="622" t="s">
        <v>783</v>
      </c>
      <c r="JB226" s="622" t="s">
        <v>783</v>
      </c>
      <c r="JC226" s="622" t="s">
        <v>783</v>
      </c>
      <c r="JD226" s="622">
        <v>329507</v>
      </c>
      <c r="JE226" s="622" t="s">
        <v>783</v>
      </c>
      <c r="JF226" s="622" t="s">
        <v>783</v>
      </c>
      <c r="JG226" s="622" t="s">
        <v>802</v>
      </c>
      <c r="JH226" s="622">
        <v>55</v>
      </c>
      <c r="JI226" s="622" t="s">
        <v>783</v>
      </c>
      <c r="JJ226" s="622" t="s">
        <v>783</v>
      </c>
      <c r="JK226" s="622" t="s">
        <v>783</v>
      </c>
      <c r="JL226" s="622" t="s">
        <v>790</v>
      </c>
      <c r="JM226" s="622">
        <v>4</v>
      </c>
      <c r="JN226" s="622">
        <v>3</v>
      </c>
      <c r="JO226" s="622" t="s">
        <v>783</v>
      </c>
      <c r="JP226" s="622">
        <v>10711928</v>
      </c>
      <c r="JQ226" s="622">
        <v>2011</v>
      </c>
      <c r="JR226" s="622">
        <v>3</v>
      </c>
      <c r="JS226" s="622" t="s">
        <v>783</v>
      </c>
      <c r="JT226" s="622" t="s">
        <v>783</v>
      </c>
      <c r="JU226" s="622" t="s">
        <v>1000</v>
      </c>
      <c r="JV226" s="624">
        <v>4287.892535</v>
      </c>
      <c r="JW226">
        <f>JV226</f>
        <v>4287.892535</v>
      </c>
      <c r="JX226" s="225">
        <v>0.81210085890151518</v>
      </c>
    </row>
    <row r="227" spans="180:284" s="838" customFormat="1" ht="15" thickBot="1">
      <c r="FX227" s="705" t="s">
        <v>538</v>
      </c>
      <c r="FY227" s="706"/>
      <c r="FZ227" s="706"/>
      <c r="GA227" s="706"/>
      <c r="GB227" s="706"/>
      <c r="GC227" s="706"/>
      <c r="GD227" s="706"/>
      <c r="GE227" s="706"/>
      <c r="GF227" s="706"/>
      <c r="GG227" s="706"/>
      <c r="GH227" s="706"/>
      <c r="GI227" s="706"/>
      <c r="GJ227" s="706"/>
      <c r="GK227" s="706"/>
      <c r="GL227" s="706"/>
      <c r="GM227" s="706"/>
      <c r="GN227" s="706"/>
      <c r="GO227" s="706"/>
      <c r="GP227" s="706"/>
      <c r="GQ227" s="706"/>
      <c r="GR227" s="706"/>
      <c r="GS227" s="706"/>
      <c r="GT227" s="706"/>
      <c r="GU227" s="706"/>
      <c r="GV227" s="706"/>
      <c r="GW227" s="706"/>
      <c r="GX227" s="706"/>
      <c r="GY227" s="706"/>
      <c r="GZ227" s="706"/>
      <c r="HA227" s="706"/>
      <c r="HB227" s="706"/>
      <c r="HC227" s="706"/>
      <c r="HD227" s="706"/>
      <c r="HE227" s="706"/>
      <c r="HF227" s="706"/>
      <c r="HG227" s="706"/>
      <c r="HH227" s="706"/>
      <c r="HI227" s="706"/>
      <c r="HJ227" s="706"/>
      <c r="HK227" s="706"/>
      <c r="HL227" s="706"/>
      <c r="HM227" s="706"/>
      <c r="HN227" s="706"/>
      <c r="HO227" s="706"/>
      <c r="HP227" s="706"/>
      <c r="HQ227" s="706"/>
      <c r="HR227" s="706"/>
      <c r="HS227" s="706"/>
      <c r="HT227" s="706"/>
      <c r="HU227" s="706"/>
      <c r="HV227" s="706"/>
      <c r="HW227" s="706"/>
      <c r="HX227" s="706"/>
      <c r="HY227" s="706"/>
      <c r="HZ227" s="706"/>
      <c r="IA227" s="707"/>
      <c r="IB227" s="706"/>
      <c r="IC227" s="706"/>
      <c r="ID227" s="706"/>
      <c r="IE227" s="706"/>
      <c r="IF227" s="706"/>
      <c r="IG227" s="706"/>
      <c r="IH227" s="706"/>
      <c r="II227" s="706"/>
      <c r="IJ227" s="706"/>
      <c r="IK227" s="706"/>
      <c r="IL227" s="706"/>
      <c r="IM227" s="706"/>
      <c r="IN227" s="706"/>
      <c r="IO227" s="706"/>
      <c r="IP227" s="707"/>
      <c r="IQ227" s="706"/>
      <c r="IR227" s="706"/>
      <c r="IS227" s="706"/>
      <c r="IT227" s="708"/>
      <c r="IU227" s="706"/>
      <c r="IV227" s="706"/>
      <c r="IW227" s="706"/>
      <c r="IX227" s="706"/>
      <c r="IY227" s="706"/>
      <c r="IZ227" s="706"/>
      <c r="JA227" s="706"/>
      <c r="JB227" s="706"/>
      <c r="JC227" s="706"/>
      <c r="JD227" s="706"/>
      <c r="JE227" s="706"/>
      <c r="JF227" s="706"/>
      <c r="JG227" s="706"/>
      <c r="JH227" s="706"/>
      <c r="JI227" s="706"/>
      <c r="JJ227" s="706"/>
      <c r="JK227" s="706"/>
      <c r="JL227" s="706"/>
      <c r="JM227" s="706"/>
      <c r="JN227" s="706"/>
      <c r="JO227" s="706"/>
      <c r="JP227" s="706"/>
      <c r="JQ227" s="706"/>
      <c r="JR227" s="706"/>
      <c r="JS227" s="706"/>
      <c r="JT227" s="706"/>
      <c r="JU227" s="706"/>
      <c r="JV227" s="709"/>
      <c r="JW227"/>
      <c r="JX227" s="225"/>
    </row>
    <row r="228" spans="180:284" s="838" customFormat="1" ht="15" thickTop="1"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 s="710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 s="710"/>
      <c r="IQ228"/>
      <c r="IR228"/>
      <c r="IS228"/>
      <c r="IT228" s="711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</row>
    <row r="229" spans="180:284" s="838" customFormat="1">
      <c r="FX229" t="s">
        <v>783</v>
      </c>
      <c r="FY229">
        <v>313</v>
      </c>
      <c r="FZ229" t="s">
        <v>783</v>
      </c>
      <c r="GA229" t="s">
        <v>783</v>
      </c>
      <c r="GB229"/>
      <c r="GC229" t="s">
        <v>783</v>
      </c>
      <c r="GD229" t="s">
        <v>783</v>
      </c>
      <c r="GE229" t="s">
        <v>783</v>
      </c>
      <c r="GF229"/>
      <c r="GG229" t="s">
        <v>783</v>
      </c>
      <c r="GH229" t="s">
        <v>783</v>
      </c>
      <c r="GI229"/>
      <c r="GJ229" t="s">
        <v>783</v>
      </c>
      <c r="GK229" t="s">
        <v>783</v>
      </c>
      <c r="GL229" t="s">
        <v>783</v>
      </c>
      <c r="GM229" t="s">
        <v>783</v>
      </c>
      <c r="GN229" t="s">
        <v>783</v>
      </c>
      <c r="GO229" t="s">
        <v>783</v>
      </c>
      <c r="GP229" t="s">
        <v>783</v>
      </c>
      <c r="GQ229" t="s">
        <v>783</v>
      </c>
      <c r="GR229" t="s">
        <v>783</v>
      </c>
      <c r="GS229" t="s">
        <v>783</v>
      </c>
      <c r="GT229" t="s">
        <v>783</v>
      </c>
      <c r="GU229" t="s">
        <v>783</v>
      </c>
      <c r="GV229" t="s">
        <v>783</v>
      </c>
      <c r="GW229" t="s">
        <v>783</v>
      </c>
      <c r="GX229" t="s">
        <v>783</v>
      </c>
      <c r="GY229" t="s">
        <v>783</v>
      </c>
      <c r="GZ229" t="s">
        <v>783</v>
      </c>
      <c r="HA229" t="s">
        <v>783</v>
      </c>
      <c r="HB229" t="s">
        <v>783</v>
      </c>
      <c r="HC229" t="s">
        <v>783</v>
      </c>
      <c r="HD229" t="s">
        <v>783</v>
      </c>
      <c r="HE229" t="s">
        <v>783</v>
      </c>
      <c r="HF229" t="s">
        <v>783</v>
      </c>
      <c r="HG229" t="s">
        <v>783</v>
      </c>
      <c r="HH229" t="s">
        <v>783</v>
      </c>
      <c r="HI229" t="s">
        <v>783</v>
      </c>
      <c r="HJ229" t="s">
        <v>783</v>
      </c>
      <c r="HK229" t="s">
        <v>783</v>
      </c>
      <c r="HL229" t="s">
        <v>783</v>
      </c>
      <c r="HM229" t="s">
        <v>783</v>
      </c>
      <c r="HN229" t="s">
        <v>783</v>
      </c>
      <c r="HO229" t="s">
        <v>783</v>
      </c>
      <c r="HP229" t="s">
        <v>783</v>
      </c>
      <c r="HQ229" t="s">
        <v>783</v>
      </c>
      <c r="HR229" t="s">
        <v>783</v>
      </c>
      <c r="HS229" t="s">
        <v>783</v>
      </c>
      <c r="HT229" t="s">
        <v>783</v>
      </c>
      <c r="HU229" t="s">
        <v>783</v>
      </c>
      <c r="HV229" t="s">
        <v>783</v>
      </c>
      <c r="HW229" t="s">
        <v>783</v>
      </c>
      <c r="HX229" t="s">
        <v>783</v>
      </c>
      <c r="HY229" t="s">
        <v>783</v>
      </c>
      <c r="HZ229" t="s">
        <v>783</v>
      </c>
      <c r="IA229" t="s">
        <v>783</v>
      </c>
      <c r="IB229" t="s">
        <v>783</v>
      </c>
      <c r="IC229" t="s">
        <v>783</v>
      </c>
      <c r="ID229" t="s">
        <v>783</v>
      </c>
      <c r="IE229" t="s">
        <v>783</v>
      </c>
      <c r="IF229" t="s">
        <v>783</v>
      </c>
      <c r="IG229" t="s">
        <v>783</v>
      </c>
      <c r="IH229" t="s">
        <v>783</v>
      </c>
      <c r="II229" t="s">
        <v>783</v>
      </c>
      <c r="IJ229" t="s">
        <v>783</v>
      </c>
      <c r="IK229" t="s">
        <v>783</v>
      </c>
      <c r="IL229" t="s">
        <v>783</v>
      </c>
      <c r="IM229" t="s">
        <v>783</v>
      </c>
      <c r="IN229" t="s">
        <v>783</v>
      </c>
      <c r="IO229" t="s">
        <v>783</v>
      </c>
      <c r="IP229" t="s">
        <v>783</v>
      </c>
      <c r="IQ229" t="s">
        <v>783</v>
      </c>
      <c r="IR229" t="s">
        <v>783</v>
      </c>
      <c r="IS229" t="s">
        <v>783</v>
      </c>
      <c r="IT229" t="s">
        <v>783</v>
      </c>
      <c r="IU229" t="s">
        <v>783</v>
      </c>
      <c r="IV229" t="s">
        <v>783</v>
      </c>
      <c r="IW229" t="s">
        <v>783</v>
      </c>
      <c r="IX229" t="s">
        <v>783</v>
      </c>
      <c r="IY229" t="s">
        <v>783</v>
      </c>
      <c r="IZ229" t="s">
        <v>783</v>
      </c>
      <c r="JA229" t="s">
        <v>783</v>
      </c>
      <c r="JB229" t="s">
        <v>783</v>
      </c>
      <c r="JC229" t="s">
        <v>783</v>
      </c>
      <c r="JD229" t="s">
        <v>783</v>
      </c>
      <c r="JE229" t="s">
        <v>783</v>
      </c>
      <c r="JF229" t="s">
        <v>783</v>
      </c>
      <c r="JG229" t="s">
        <v>783</v>
      </c>
      <c r="JH229" t="s">
        <v>783</v>
      </c>
      <c r="JI229" t="s">
        <v>783</v>
      </c>
      <c r="JJ229" t="s">
        <v>783</v>
      </c>
      <c r="JK229" t="s">
        <v>783</v>
      </c>
      <c r="JL229" t="s">
        <v>783</v>
      </c>
      <c r="JM229" t="s">
        <v>783</v>
      </c>
      <c r="JN229" t="s">
        <v>783</v>
      </c>
      <c r="JO229" t="s">
        <v>783</v>
      </c>
      <c r="JP229" t="s">
        <v>783</v>
      </c>
      <c r="JQ229" t="s">
        <v>783</v>
      </c>
      <c r="JR229" t="s">
        <v>783</v>
      </c>
      <c r="JS229" t="s">
        <v>1001</v>
      </c>
      <c r="JT229" t="s">
        <v>783</v>
      </c>
      <c r="JU229" t="s">
        <v>1002</v>
      </c>
      <c r="JV229">
        <v>578.63640499999997</v>
      </c>
      <c r="JW229"/>
    </row>
    <row r="230" spans="180:284" s="838" customFormat="1"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 s="71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 s="710"/>
      <c r="IQ230"/>
      <c r="IR230"/>
      <c r="IS230"/>
      <c r="IT230" s="711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</row>
    <row r="231" spans="180:284" s="838" customFormat="1"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 s="710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 s="710"/>
      <c r="IQ231"/>
      <c r="IR231"/>
      <c r="IS231"/>
      <c r="IT231" s="71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</row>
    <row r="232" spans="180:284" s="838" customFormat="1"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 s="710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 s="710"/>
      <c r="IQ232"/>
      <c r="IR232"/>
      <c r="IS232"/>
      <c r="IT232" s="711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</row>
    <row r="233" spans="180:284" s="838" customFormat="1"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 s="710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 s="710"/>
      <c r="IQ233"/>
      <c r="IR233"/>
      <c r="IS233"/>
      <c r="IT233" s="711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</row>
    <row r="234" spans="180:284" s="838" customFormat="1"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 s="710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 s="710"/>
      <c r="IQ234"/>
      <c r="IR234"/>
      <c r="IS234"/>
      <c r="IT234" s="711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</row>
    <row r="235" spans="180:284" s="838" customFormat="1"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 s="710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 s="710"/>
      <c r="IQ235"/>
      <c r="IR235"/>
      <c r="IS235"/>
      <c r="IT235" s="711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</row>
    <row r="236" spans="180:284" s="838" customFormat="1"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 s="710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 s="710"/>
      <c r="IQ236"/>
      <c r="IR236"/>
      <c r="IS236"/>
      <c r="IT236" s="711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</row>
    <row r="237" spans="180:284" s="838" customFormat="1"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 s="710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 s="710"/>
      <c r="IQ237"/>
      <c r="IR237"/>
      <c r="IS237"/>
      <c r="IT237" s="711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</row>
    <row r="238" spans="180:284" s="838" customFormat="1"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 s="710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 s="710"/>
      <c r="IQ238"/>
      <c r="IR238"/>
      <c r="IS238"/>
      <c r="IT238" s="711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</row>
    <row r="239" spans="180:284" s="838" customFormat="1"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 s="710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 s="710"/>
      <c r="IQ239"/>
      <c r="IR239"/>
      <c r="IS239"/>
      <c r="IT239" s="711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</row>
    <row r="240" spans="180:284" s="838" customFormat="1"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 s="71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 s="710"/>
      <c r="IQ240"/>
      <c r="IR240"/>
      <c r="IS240"/>
      <c r="IT240" s="711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</row>
    <row r="241" spans="1:288">
      <c r="IA241" s="710"/>
      <c r="IP241" s="710"/>
      <c r="IT241" s="711"/>
    </row>
    <row r="242" spans="1:288">
      <c r="IA242" s="710"/>
      <c r="IP242" s="710"/>
      <c r="IT242" s="711"/>
    </row>
    <row r="243" spans="1:288" customFormat="1">
      <c r="A243" s="836"/>
      <c r="B243" s="836"/>
      <c r="C243" s="838"/>
      <c r="D243" s="838"/>
      <c r="E243" s="838"/>
      <c r="F243" s="836"/>
      <c r="G243" s="836"/>
      <c r="H243" s="836"/>
      <c r="I243" s="836"/>
      <c r="J243" s="836"/>
      <c r="K243" s="836"/>
      <c r="L243" s="836"/>
      <c r="M243" s="838"/>
      <c r="N243" s="838"/>
      <c r="O243" s="838"/>
      <c r="P243" s="838"/>
      <c r="Q243" s="838"/>
      <c r="R243" s="838"/>
      <c r="S243" s="838"/>
      <c r="T243" s="838"/>
      <c r="U243" s="59"/>
      <c r="V243" s="59"/>
      <c r="W243" s="496"/>
      <c r="X243" s="496"/>
      <c r="Y243" s="496"/>
      <c r="Z243" s="496"/>
      <c r="AA243" s="512"/>
      <c r="AB243" s="836"/>
      <c r="AC243" s="836"/>
      <c r="AD243" s="555"/>
      <c r="AE243" s="512"/>
      <c r="AF243" s="836"/>
      <c r="AG243" s="836"/>
      <c r="AH243" s="555"/>
      <c r="AI243" s="836"/>
      <c r="AJ243" s="836"/>
      <c r="AK243" s="836"/>
      <c r="AL243" s="836"/>
      <c r="AM243" s="836"/>
      <c r="AN243" s="555"/>
      <c r="AO243" s="836"/>
      <c r="AP243" s="555"/>
      <c r="AQ243" s="836"/>
      <c r="AR243" s="555"/>
      <c r="AS243" s="836"/>
      <c r="AT243" s="555"/>
      <c r="AU243" s="836"/>
      <c r="AV243" s="555"/>
      <c r="AW243" s="836"/>
      <c r="AX243" s="555"/>
      <c r="AY243" s="836"/>
      <c r="AZ243" s="555"/>
      <c r="BA243" s="836"/>
      <c r="BB243" s="555"/>
      <c r="BC243" s="836"/>
      <c r="BD243" s="555"/>
      <c r="BE243" s="836"/>
      <c r="BF243" s="555"/>
      <c r="BG243" s="836"/>
      <c r="BH243" s="555"/>
      <c r="BI243" s="836"/>
      <c r="BJ243" s="555"/>
      <c r="BK243" s="836"/>
      <c r="BL243" s="555"/>
      <c r="BM243" s="836"/>
      <c r="BN243" s="555"/>
      <c r="BO243" s="836"/>
      <c r="BP243" s="555"/>
      <c r="BQ243" s="838"/>
      <c r="BR243" s="838"/>
      <c r="BS243" s="838"/>
      <c r="BT243" s="838"/>
      <c r="BU243" s="838"/>
      <c r="BV243" s="838"/>
      <c r="BW243" s="838"/>
      <c r="BX243" s="838"/>
      <c r="BY243" s="838"/>
      <c r="BZ243" s="838"/>
      <c r="CA243" s="838"/>
      <c r="CB243" s="1154"/>
      <c r="CC243" s="838"/>
      <c r="CD243" s="838"/>
      <c r="CE243" s="838"/>
      <c r="CF243" s="838"/>
      <c r="CG243" s="838"/>
      <c r="CH243" s="838"/>
      <c r="CI243" s="838"/>
      <c r="CJ243" s="838"/>
      <c r="CK243" s="838"/>
      <c r="CL243" s="838"/>
      <c r="CM243" s="838"/>
      <c r="CN243" s="838"/>
      <c r="CO243" s="838"/>
      <c r="CP243" s="838"/>
      <c r="CQ243" s="838"/>
      <c r="CR243" s="838"/>
      <c r="CS243" s="838"/>
      <c r="CT243" s="838"/>
      <c r="CU243" s="838"/>
      <c r="CV243" s="838"/>
      <c r="CW243" s="838"/>
      <c r="CX243" s="838"/>
      <c r="CY243" s="838"/>
      <c r="CZ243" s="838"/>
      <c r="DA243" s="838"/>
      <c r="DB243" s="838"/>
      <c r="DC243" s="838"/>
      <c r="DD243" s="838"/>
      <c r="DE243" s="838"/>
      <c r="DF243" s="838"/>
      <c r="DG243" s="838"/>
      <c r="DH243" s="838"/>
      <c r="DI243" s="838"/>
      <c r="DJ243" s="838"/>
      <c r="DK243" s="838"/>
      <c r="DL243" s="838"/>
      <c r="DM243" s="838"/>
      <c r="DN243" s="838"/>
      <c r="DO243" s="838"/>
      <c r="DP243" s="838"/>
      <c r="DQ243" s="838"/>
      <c r="DR243" s="838"/>
      <c r="DS243" s="838"/>
      <c r="DT243" s="838"/>
      <c r="DU243" s="838"/>
      <c r="DV243" s="838"/>
      <c r="DW243" s="838"/>
      <c r="DX243" s="838"/>
      <c r="DY243" s="838"/>
      <c r="DZ243" s="838"/>
      <c r="EA243" s="838"/>
      <c r="EB243" s="838"/>
      <c r="EC243" s="838"/>
      <c r="ED243" s="838"/>
      <c r="EE243" s="838"/>
      <c r="EF243" s="838"/>
      <c r="EG243" s="838"/>
      <c r="EH243" s="838"/>
      <c r="EI243" s="838"/>
      <c r="EJ243" s="838"/>
      <c r="EK243" s="838"/>
      <c r="EL243" s="838"/>
      <c r="EM243" s="838"/>
      <c r="EN243" s="838"/>
      <c r="EO243" s="838"/>
      <c r="EP243" s="838"/>
      <c r="EQ243" s="838"/>
      <c r="ER243" s="838"/>
      <c r="ES243" s="838"/>
      <c r="ET243" s="838"/>
      <c r="EU243" s="838"/>
      <c r="EV243" s="838"/>
      <c r="EW243" s="838"/>
      <c r="EX243" s="838"/>
      <c r="EY243" s="838"/>
      <c r="EZ243" s="838"/>
      <c r="FA243" s="838"/>
      <c r="FB243" s="838"/>
      <c r="FC243" s="838"/>
      <c r="FD243" s="838"/>
      <c r="FE243" s="838"/>
      <c r="FF243" s="838"/>
      <c r="FG243" s="838"/>
      <c r="FH243" s="838"/>
      <c r="FI243" s="838"/>
      <c r="FJ243" s="838"/>
      <c r="FK243" s="838"/>
      <c r="FL243" s="838"/>
      <c r="FM243" s="838"/>
      <c r="FN243" s="838"/>
      <c r="FO243" s="838"/>
      <c r="FP243" s="838"/>
      <c r="FQ243" s="838"/>
      <c r="FR243" s="838"/>
      <c r="FS243" s="838"/>
      <c r="FT243" s="838"/>
      <c r="FU243" s="838"/>
      <c r="FV243" s="838"/>
      <c r="FW243" s="838"/>
      <c r="IA243" s="710"/>
      <c r="IP243" s="710"/>
      <c r="JX243" s="838"/>
      <c r="JY243" s="838"/>
      <c r="JZ243" s="838"/>
      <c r="KA243" s="838"/>
      <c r="KB243" s="838"/>
    </row>
    <row r="244" spans="1:288" customFormat="1">
      <c r="A244" s="836"/>
      <c r="B244" s="836"/>
      <c r="C244" s="838"/>
      <c r="D244" s="838"/>
      <c r="E244" s="838"/>
      <c r="F244" s="836"/>
      <c r="G244" s="836"/>
      <c r="H244" s="836"/>
      <c r="I244" s="836"/>
      <c r="J244" s="836"/>
      <c r="K244" s="836"/>
      <c r="L244" s="836"/>
      <c r="M244" s="838"/>
      <c r="N244" s="838"/>
      <c r="O244" s="838"/>
      <c r="P244" s="838"/>
      <c r="Q244" s="838"/>
      <c r="R244" s="838"/>
      <c r="S244" s="838"/>
      <c r="T244" s="838"/>
      <c r="U244" s="59"/>
      <c r="V244" s="59"/>
      <c r="W244" s="496"/>
      <c r="X244" s="496"/>
      <c r="Y244" s="496"/>
      <c r="Z244" s="496"/>
      <c r="AA244" s="512"/>
      <c r="AB244" s="836"/>
      <c r="AC244" s="836"/>
      <c r="AD244" s="555"/>
      <c r="AE244" s="512"/>
      <c r="AF244" s="836"/>
      <c r="AG244" s="836"/>
      <c r="AH244" s="555"/>
      <c r="AI244" s="836"/>
      <c r="AJ244" s="836"/>
      <c r="AK244" s="836"/>
      <c r="AL244" s="836"/>
      <c r="AM244" s="836"/>
      <c r="AN244" s="555"/>
      <c r="AO244" s="836"/>
      <c r="AP244" s="555"/>
      <c r="AQ244" s="836"/>
      <c r="AR244" s="555"/>
      <c r="AS244" s="836"/>
      <c r="AT244" s="555"/>
      <c r="AU244" s="836"/>
      <c r="AV244" s="555"/>
      <c r="AW244" s="836"/>
      <c r="AX244" s="555"/>
      <c r="AY244" s="836"/>
      <c r="AZ244" s="555"/>
      <c r="BA244" s="836"/>
      <c r="BB244" s="555"/>
      <c r="BC244" s="836"/>
      <c r="BD244" s="555"/>
      <c r="BE244" s="836"/>
      <c r="BF244" s="555"/>
      <c r="BG244" s="836"/>
      <c r="BH244" s="555"/>
      <c r="BI244" s="836"/>
      <c r="BJ244" s="555"/>
      <c r="BK244" s="836"/>
      <c r="BL244" s="555"/>
      <c r="BM244" s="836"/>
      <c r="BN244" s="555"/>
      <c r="BO244" s="836"/>
      <c r="BP244" s="555"/>
      <c r="BQ244" s="838"/>
      <c r="BR244" s="838"/>
      <c r="BS244" s="838"/>
      <c r="BT244" s="838"/>
      <c r="BU244" s="838"/>
      <c r="BV244" s="838"/>
      <c r="BW244" s="838"/>
      <c r="BX244" s="838"/>
      <c r="BY244" s="838"/>
      <c r="BZ244" s="838"/>
      <c r="CA244" s="838"/>
      <c r="CB244" s="1154"/>
      <c r="CC244" s="838"/>
      <c r="CD244" s="838"/>
      <c r="CE244" s="838"/>
      <c r="CF244" s="838"/>
      <c r="CG244" s="838"/>
      <c r="CH244" s="838"/>
      <c r="CI244" s="838"/>
      <c r="CJ244" s="838"/>
      <c r="CK244" s="838"/>
      <c r="CL244" s="838"/>
      <c r="CM244" s="838"/>
      <c r="CN244" s="838"/>
      <c r="CO244" s="838"/>
      <c r="CP244" s="838"/>
      <c r="CQ244" s="838"/>
      <c r="CR244" s="838"/>
      <c r="CS244" s="838"/>
      <c r="CT244" s="838"/>
      <c r="CU244" s="838"/>
      <c r="CV244" s="838"/>
      <c r="CW244" s="838"/>
      <c r="CX244" s="838"/>
      <c r="CY244" s="838"/>
      <c r="CZ244" s="838"/>
      <c r="DA244" s="838"/>
      <c r="DB244" s="838"/>
      <c r="DC244" s="838"/>
      <c r="DD244" s="838"/>
      <c r="DE244" s="838"/>
      <c r="DF244" s="838"/>
      <c r="DG244" s="838"/>
      <c r="DH244" s="838"/>
      <c r="DI244" s="838"/>
      <c r="DJ244" s="838"/>
      <c r="DK244" s="838"/>
      <c r="DL244" s="838"/>
      <c r="DM244" s="838"/>
      <c r="DN244" s="838"/>
      <c r="DO244" s="838"/>
      <c r="DP244" s="838"/>
      <c r="DQ244" s="838"/>
      <c r="DR244" s="838"/>
      <c r="DS244" s="838"/>
      <c r="DT244" s="838"/>
      <c r="DU244" s="838"/>
      <c r="DV244" s="838"/>
      <c r="DW244" s="838"/>
      <c r="DX244" s="838"/>
      <c r="DY244" s="838"/>
      <c r="DZ244" s="838"/>
      <c r="EA244" s="838"/>
      <c r="EB244" s="838"/>
      <c r="EC244" s="838"/>
      <c r="ED244" s="838"/>
      <c r="EE244" s="838"/>
      <c r="EF244" s="838"/>
      <c r="EG244" s="838"/>
      <c r="EH244" s="838"/>
      <c r="EI244" s="838"/>
      <c r="EJ244" s="838"/>
      <c r="EK244" s="838"/>
      <c r="EL244" s="838"/>
      <c r="EM244" s="838"/>
      <c r="EN244" s="838"/>
      <c r="EO244" s="838"/>
      <c r="EP244" s="838"/>
      <c r="EQ244" s="838"/>
      <c r="ER244" s="838"/>
      <c r="ES244" s="838"/>
      <c r="ET244" s="838"/>
      <c r="EU244" s="838"/>
      <c r="EV244" s="838"/>
      <c r="EW244" s="838"/>
      <c r="EX244" s="838"/>
      <c r="EY244" s="838"/>
      <c r="EZ244" s="838"/>
      <c r="FA244" s="838"/>
      <c r="FB244" s="838"/>
      <c r="FC244" s="838"/>
      <c r="FD244" s="838"/>
      <c r="FE244" s="838"/>
      <c r="FF244" s="838"/>
      <c r="FG244" s="838"/>
      <c r="FH244" s="838"/>
      <c r="FI244" s="838"/>
      <c r="FJ244" s="838"/>
      <c r="FK244" s="838"/>
      <c r="FL244" s="838"/>
      <c r="FM244" s="838"/>
      <c r="FN244" s="838"/>
      <c r="FO244" s="838"/>
      <c r="FP244" s="838"/>
      <c r="FQ244" s="838"/>
      <c r="FR244" s="838"/>
      <c r="FS244" s="838"/>
      <c r="FT244" s="838"/>
      <c r="FU244" s="838"/>
      <c r="FV244" s="838"/>
      <c r="FW244" s="838"/>
      <c r="IA244" s="710"/>
      <c r="IP244" s="710"/>
      <c r="IT244" s="711"/>
      <c r="JX244" s="838"/>
      <c r="JY244" s="838"/>
      <c r="JZ244" s="838"/>
      <c r="KA244" s="838"/>
      <c r="KB244" s="838"/>
    </row>
    <row r="245" spans="1:288" customFormat="1">
      <c r="A245" s="836"/>
      <c r="B245" s="836"/>
      <c r="C245" s="838"/>
      <c r="D245" s="838"/>
      <c r="E245" s="838"/>
      <c r="F245" s="836"/>
      <c r="G245" s="836"/>
      <c r="H245" s="836"/>
      <c r="I245" s="836"/>
      <c r="J245" s="836"/>
      <c r="K245" s="836"/>
      <c r="L245" s="836"/>
      <c r="M245" s="838"/>
      <c r="N245" s="838"/>
      <c r="O245" s="838"/>
      <c r="P245" s="838"/>
      <c r="Q245" s="838"/>
      <c r="R245" s="838"/>
      <c r="S245" s="838"/>
      <c r="T245" s="838"/>
      <c r="U245" s="59"/>
      <c r="V245" s="59"/>
      <c r="W245" s="496"/>
      <c r="X245" s="496"/>
      <c r="Y245" s="496"/>
      <c r="Z245" s="496"/>
      <c r="AA245" s="512"/>
      <c r="AB245" s="836"/>
      <c r="AC245" s="836"/>
      <c r="AD245" s="555"/>
      <c r="AE245" s="512"/>
      <c r="AF245" s="836"/>
      <c r="AG245" s="836"/>
      <c r="AH245" s="555"/>
      <c r="AI245" s="836"/>
      <c r="AJ245" s="836"/>
      <c r="AK245" s="836"/>
      <c r="AL245" s="836"/>
      <c r="AM245" s="836"/>
      <c r="AN245" s="555"/>
      <c r="AO245" s="836"/>
      <c r="AP245" s="555"/>
      <c r="AQ245" s="836"/>
      <c r="AR245" s="555"/>
      <c r="AS245" s="836"/>
      <c r="AT245" s="555"/>
      <c r="AU245" s="836"/>
      <c r="AV245" s="555"/>
      <c r="AW245" s="836"/>
      <c r="AX245" s="555"/>
      <c r="AY245" s="836"/>
      <c r="AZ245" s="555"/>
      <c r="BA245" s="836"/>
      <c r="BB245" s="555"/>
      <c r="BC245" s="836"/>
      <c r="BD245" s="555"/>
      <c r="BE245" s="836"/>
      <c r="BF245" s="555"/>
      <c r="BG245" s="836"/>
      <c r="BH245" s="555"/>
      <c r="BI245" s="836"/>
      <c r="BJ245" s="555"/>
      <c r="BK245" s="836"/>
      <c r="BL245" s="555"/>
      <c r="BM245" s="836"/>
      <c r="BN245" s="555"/>
      <c r="BO245" s="836"/>
      <c r="BP245" s="555"/>
      <c r="BQ245" s="838"/>
      <c r="BR245" s="838"/>
      <c r="BS245" s="838"/>
      <c r="BT245" s="838"/>
      <c r="BU245" s="838"/>
      <c r="BV245" s="838"/>
      <c r="BW245" s="838"/>
      <c r="BX245" s="838"/>
      <c r="BY245" s="838"/>
      <c r="BZ245" s="838"/>
      <c r="CA245" s="838"/>
      <c r="CB245" s="1154"/>
      <c r="CC245" s="838"/>
      <c r="CD245" s="838"/>
      <c r="CE245" s="838"/>
      <c r="CF245" s="838"/>
      <c r="CG245" s="838"/>
      <c r="CH245" s="838"/>
      <c r="CI245" s="838"/>
      <c r="CJ245" s="838"/>
      <c r="CK245" s="838"/>
      <c r="CL245" s="838"/>
      <c r="CM245" s="838"/>
      <c r="CN245" s="838"/>
      <c r="CO245" s="838"/>
      <c r="CP245" s="838"/>
      <c r="CQ245" s="838"/>
      <c r="CR245" s="838"/>
      <c r="CS245" s="838"/>
      <c r="CT245" s="838"/>
      <c r="CU245" s="838"/>
      <c r="CV245" s="838"/>
      <c r="CW245" s="838"/>
      <c r="CX245" s="838"/>
      <c r="CY245" s="838"/>
      <c r="CZ245" s="838"/>
      <c r="DA245" s="838"/>
      <c r="DB245" s="838"/>
      <c r="DC245" s="838"/>
      <c r="DD245" s="838"/>
      <c r="DE245" s="838"/>
      <c r="DF245" s="838"/>
      <c r="DG245" s="838"/>
      <c r="DH245" s="838"/>
      <c r="DI245" s="838"/>
      <c r="DJ245" s="838"/>
      <c r="DK245" s="838"/>
      <c r="DL245" s="838"/>
      <c r="DM245" s="838"/>
      <c r="DN245" s="838"/>
      <c r="DO245" s="838"/>
      <c r="DP245" s="838"/>
      <c r="DQ245" s="838"/>
      <c r="DR245" s="838"/>
      <c r="DS245" s="838"/>
      <c r="DT245" s="838"/>
      <c r="DU245" s="838"/>
      <c r="DV245" s="838"/>
      <c r="DW245" s="838"/>
      <c r="DX245" s="838"/>
      <c r="DY245" s="838"/>
      <c r="DZ245" s="838"/>
      <c r="EA245" s="838"/>
      <c r="EB245" s="838"/>
      <c r="EC245" s="838"/>
      <c r="ED245" s="838"/>
      <c r="EE245" s="838"/>
      <c r="EF245" s="838"/>
      <c r="EG245" s="838"/>
      <c r="EH245" s="838"/>
      <c r="EI245" s="838"/>
      <c r="EJ245" s="838"/>
      <c r="EK245" s="838"/>
      <c r="EL245" s="838"/>
      <c r="EM245" s="838"/>
      <c r="EN245" s="838"/>
      <c r="EO245" s="838"/>
      <c r="EP245" s="838"/>
      <c r="EQ245" s="838"/>
      <c r="ER245" s="838"/>
      <c r="ES245" s="838"/>
      <c r="ET245" s="838"/>
      <c r="EU245" s="838"/>
      <c r="EV245" s="838"/>
      <c r="EW245" s="838"/>
      <c r="EX245" s="838"/>
      <c r="EY245" s="838"/>
      <c r="EZ245" s="838"/>
      <c r="FA245" s="838"/>
      <c r="FB245" s="838"/>
      <c r="FC245" s="838"/>
      <c r="FD245" s="838"/>
      <c r="FE245" s="838"/>
      <c r="FF245" s="838"/>
      <c r="FG245" s="838"/>
      <c r="FH245" s="838"/>
      <c r="FI245" s="838"/>
      <c r="FJ245" s="838"/>
      <c r="FK245" s="838"/>
      <c r="FL245" s="838"/>
      <c r="FM245" s="838"/>
      <c r="FN245" s="838"/>
      <c r="FO245" s="838"/>
      <c r="FP245" s="838"/>
      <c r="FQ245" s="838"/>
      <c r="FR245" s="838"/>
      <c r="FS245" s="838"/>
      <c r="FT245" s="838"/>
      <c r="FU245" s="838"/>
      <c r="FV245" s="838"/>
      <c r="FW245" s="838"/>
      <c r="IA245" s="710"/>
      <c r="IP245" s="710"/>
      <c r="IT245" s="711"/>
      <c r="JX245" s="838"/>
      <c r="JY245" s="838"/>
      <c r="JZ245" s="838"/>
      <c r="KA245" s="838"/>
      <c r="KB245" s="838"/>
    </row>
    <row r="246" spans="1:288" customFormat="1">
      <c r="A246" s="836"/>
      <c r="B246" s="836"/>
      <c r="C246" s="838"/>
      <c r="D246" s="838"/>
      <c r="E246" s="838"/>
      <c r="F246" s="836"/>
      <c r="G246" s="836"/>
      <c r="H246" s="836"/>
      <c r="I246" s="836"/>
      <c r="J246" s="836"/>
      <c r="K246" s="836"/>
      <c r="L246" s="836"/>
      <c r="M246" s="838"/>
      <c r="N246" s="838"/>
      <c r="O246" s="838"/>
      <c r="P246" s="838"/>
      <c r="Q246" s="838"/>
      <c r="R246" s="838"/>
      <c r="S246" s="838"/>
      <c r="T246" s="838"/>
      <c r="U246" s="59"/>
      <c r="V246" s="59"/>
      <c r="W246" s="496"/>
      <c r="X246" s="496"/>
      <c r="Y246" s="496"/>
      <c r="Z246" s="496"/>
      <c r="AA246" s="512"/>
      <c r="AB246" s="836"/>
      <c r="AC246" s="836"/>
      <c r="AD246" s="555"/>
      <c r="AE246" s="512"/>
      <c r="AF246" s="836"/>
      <c r="AG246" s="836"/>
      <c r="AH246" s="555"/>
      <c r="AI246" s="836"/>
      <c r="AJ246" s="836"/>
      <c r="AK246" s="836"/>
      <c r="AL246" s="836"/>
      <c r="AM246" s="836"/>
      <c r="AN246" s="555"/>
      <c r="AO246" s="836"/>
      <c r="AP246" s="555"/>
      <c r="AQ246" s="836"/>
      <c r="AR246" s="555"/>
      <c r="AS246" s="836"/>
      <c r="AT246" s="555"/>
      <c r="AU246" s="836"/>
      <c r="AV246" s="555"/>
      <c r="AW246" s="836"/>
      <c r="AX246" s="555"/>
      <c r="AY246" s="836"/>
      <c r="AZ246" s="555"/>
      <c r="BA246" s="836"/>
      <c r="BB246" s="555"/>
      <c r="BC246" s="836"/>
      <c r="BD246" s="555"/>
      <c r="BE246" s="836"/>
      <c r="BF246" s="555"/>
      <c r="BG246" s="836"/>
      <c r="BH246" s="555"/>
      <c r="BI246" s="836"/>
      <c r="BJ246" s="555"/>
      <c r="BK246" s="836"/>
      <c r="BL246" s="555"/>
      <c r="BM246" s="836"/>
      <c r="BN246" s="555"/>
      <c r="BO246" s="836"/>
      <c r="BP246" s="555"/>
      <c r="BQ246" s="838"/>
      <c r="BR246" s="838"/>
      <c r="BS246" s="838"/>
      <c r="BT246" s="838"/>
      <c r="BU246" s="838"/>
      <c r="BV246" s="838"/>
      <c r="BW246" s="838"/>
      <c r="BX246" s="838"/>
      <c r="BY246" s="838"/>
      <c r="BZ246" s="838"/>
      <c r="CA246" s="838"/>
      <c r="CB246" s="1154"/>
      <c r="CC246" s="838"/>
      <c r="CD246" s="838"/>
      <c r="CE246" s="838"/>
      <c r="CF246" s="838"/>
      <c r="CG246" s="838"/>
      <c r="CH246" s="838"/>
      <c r="CI246" s="838"/>
      <c r="CJ246" s="838"/>
      <c r="CK246" s="838"/>
      <c r="CL246" s="838"/>
      <c r="CM246" s="838"/>
      <c r="CN246" s="838"/>
      <c r="CO246" s="838"/>
      <c r="CP246" s="838"/>
      <c r="CQ246" s="838"/>
      <c r="CR246" s="838"/>
      <c r="CS246" s="838"/>
      <c r="CT246" s="838"/>
      <c r="CU246" s="838"/>
      <c r="CV246" s="838"/>
      <c r="CW246" s="838"/>
      <c r="CX246" s="838"/>
      <c r="CY246" s="838"/>
      <c r="CZ246" s="838"/>
      <c r="DA246" s="838"/>
      <c r="DB246" s="838"/>
      <c r="DC246" s="838"/>
      <c r="DD246" s="838"/>
      <c r="DE246" s="838"/>
      <c r="DF246" s="838"/>
      <c r="DG246" s="838"/>
      <c r="DH246" s="838"/>
      <c r="DI246" s="838"/>
      <c r="DJ246" s="838"/>
      <c r="DK246" s="838"/>
      <c r="DL246" s="838"/>
      <c r="DM246" s="838"/>
      <c r="DN246" s="838"/>
      <c r="DO246" s="838"/>
      <c r="DP246" s="838"/>
      <c r="DQ246" s="838"/>
      <c r="DR246" s="838"/>
      <c r="DS246" s="838"/>
      <c r="DT246" s="838"/>
      <c r="DU246" s="838"/>
      <c r="DV246" s="838"/>
      <c r="DW246" s="838"/>
      <c r="DX246" s="838"/>
      <c r="DY246" s="838"/>
      <c r="DZ246" s="838"/>
      <c r="EA246" s="838"/>
      <c r="EB246" s="838"/>
      <c r="EC246" s="838"/>
      <c r="ED246" s="838"/>
      <c r="EE246" s="838"/>
      <c r="EF246" s="838"/>
      <c r="EG246" s="838"/>
      <c r="EH246" s="838"/>
      <c r="EI246" s="838"/>
      <c r="EJ246" s="838"/>
      <c r="EK246" s="838"/>
      <c r="EL246" s="838"/>
      <c r="EM246" s="838"/>
      <c r="EN246" s="838"/>
      <c r="EO246" s="838"/>
      <c r="EP246" s="838"/>
      <c r="EQ246" s="838"/>
      <c r="ER246" s="838"/>
      <c r="ES246" s="838"/>
      <c r="ET246" s="838"/>
      <c r="EU246" s="838"/>
      <c r="EV246" s="838"/>
      <c r="EW246" s="838"/>
      <c r="EX246" s="838"/>
      <c r="EY246" s="838"/>
      <c r="EZ246" s="838"/>
      <c r="FA246" s="838"/>
      <c r="FB246" s="838"/>
      <c r="FC246" s="838"/>
      <c r="FD246" s="838"/>
      <c r="FE246" s="838"/>
      <c r="FF246" s="838"/>
      <c r="FG246" s="838"/>
      <c r="FH246" s="838"/>
      <c r="FI246" s="838"/>
      <c r="FJ246" s="838"/>
      <c r="FK246" s="838"/>
      <c r="FL246" s="838"/>
      <c r="FM246" s="838"/>
      <c r="FN246" s="838"/>
      <c r="FO246" s="838"/>
      <c r="FP246" s="838"/>
      <c r="FQ246" s="838"/>
      <c r="FR246" s="838"/>
      <c r="FS246" s="838"/>
      <c r="FT246" s="838"/>
      <c r="FU246" s="838"/>
      <c r="FV246" s="838"/>
      <c r="FW246" s="838"/>
      <c r="IA246" s="710"/>
      <c r="IP246" s="710"/>
      <c r="IT246" s="711"/>
      <c r="JX246" s="838"/>
      <c r="JY246" s="838"/>
      <c r="JZ246" s="838"/>
      <c r="KA246" s="838"/>
      <c r="KB246" s="838"/>
    </row>
    <row r="247" spans="1:288" customFormat="1">
      <c r="A247" s="836"/>
      <c r="B247" s="836"/>
      <c r="C247" s="838"/>
      <c r="D247" s="838"/>
      <c r="E247" s="838"/>
      <c r="F247" s="836"/>
      <c r="G247" s="836"/>
      <c r="H247" s="836"/>
      <c r="I247" s="836"/>
      <c r="J247" s="836"/>
      <c r="K247" s="836"/>
      <c r="L247" s="836"/>
      <c r="M247" s="838"/>
      <c r="N247" s="838"/>
      <c r="O247" s="838"/>
      <c r="P247" s="838"/>
      <c r="Q247" s="838"/>
      <c r="R247" s="838"/>
      <c r="S247" s="838"/>
      <c r="T247" s="838"/>
      <c r="U247" s="59"/>
      <c r="V247" s="59"/>
      <c r="W247" s="496"/>
      <c r="X247" s="496"/>
      <c r="Y247" s="496"/>
      <c r="Z247" s="496"/>
      <c r="AA247" s="512"/>
      <c r="AB247" s="836"/>
      <c r="AC247" s="836"/>
      <c r="AD247" s="555"/>
      <c r="AE247" s="512"/>
      <c r="AF247" s="836"/>
      <c r="AG247" s="836"/>
      <c r="AH247" s="555"/>
      <c r="AI247" s="836"/>
      <c r="AJ247" s="836"/>
      <c r="AK247" s="836"/>
      <c r="AL247" s="836"/>
      <c r="AM247" s="836"/>
      <c r="AN247" s="555"/>
      <c r="AO247" s="836"/>
      <c r="AP247" s="555"/>
      <c r="AQ247" s="836"/>
      <c r="AR247" s="555"/>
      <c r="AS247" s="836"/>
      <c r="AT247" s="555"/>
      <c r="AU247" s="836"/>
      <c r="AV247" s="555"/>
      <c r="AW247" s="836"/>
      <c r="AX247" s="555"/>
      <c r="AY247" s="836"/>
      <c r="AZ247" s="555"/>
      <c r="BA247" s="836"/>
      <c r="BB247" s="555"/>
      <c r="BC247" s="836"/>
      <c r="BD247" s="555"/>
      <c r="BE247" s="836"/>
      <c r="BF247" s="555"/>
      <c r="BG247" s="836"/>
      <c r="BH247" s="555"/>
      <c r="BI247" s="836"/>
      <c r="BJ247" s="555"/>
      <c r="BK247" s="836"/>
      <c r="BL247" s="555"/>
      <c r="BM247" s="836"/>
      <c r="BN247" s="555"/>
      <c r="BO247" s="836"/>
      <c r="BP247" s="555"/>
      <c r="BQ247" s="838"/>
      <c r="BR247" s="838"/>
      <c r="BS247" s="838"/>
      <c r="BT247" s="838"/>
      <c r="BU247" s="838"/>
      <c r="BV247" s="838"/>
      <c r="BW247" s="838"/>
      <c r="BX247" s="838"/>
      <c r="BY247" s="838"/>
      <c r="BZ247" s="838"/>
      <c r="CA247" s="838"/>
      <c r="CB247" s="1154"/>
      <c r="CC247" s="838"/>
      <c r="CD247" s="838"/>
      <c r="CE247" s="838"/>
      <c r="CF247" s="838"/>
      <c r="CG247" s="838"/>
      <c r="CH247" s="838"/>
      <c r="CI247" s="838"/>
      <c r="CJ247" s="838"/>
      <c r="CK247" s="838"/>
      <c r="CL247" s="838"/>
      <c r="CM247" s="838"/>
      <c r="CN247" s="838"/>
      <c r="CO247" s="838"/>
      <c r="CP247" s="838"/>
      <c r="CQ247" s="838"/>
      <c r="CR247" s="838"/>
      <c r="CS247" s="838"/>
      <c r="CT247" s="838"/>
      <c r="CU247" s="838"/>
      <c r="CV247" s="838"/>
      <c r="CW247" s="838"/>
      <c r="CX247" s="838"/>
      <c r="CY247" s="838"/>
      <c r="CZ247" s="838"/>
      <c r="DA247" s="838"/>
      <c r="DB247" s="838"/>
      <c r="DC247" s="838"/>
      <c r="DD247" s="838"/>
      <c r="DE247" s="838"/>
      <c r="DF247" s="838"/>
      <c r="DG247" s="838"/>
      <c r="DH247" s="838"/>
      <c r="DI247" s="838"/>
      <c r="DJ247" s="838"/>
      <c r="DK247" s="838"/>
      <c r="DL247" s="838"/>
      <c r="DM247" s="838"/>
      <c r="DN247" s="838"/>
      <c r="DO247" s="838"/>
      <c r="DP247" s="838"/>
      <c r="DQ247" s="838"/>
      <c r="DR247" s="838"/>
      <c r="DS247" s="838"/>
      <c r="DT247" s="838"/>
      <c r="DU247" s="838"/>
      <c r="DV247" s="838"/>
      <c r="DW247" s="838"/>
      <c r="DX247" s="838"/>
      <c r="DY247" s="838"/>
      <c r="DZ247" s="838"/>
      <c r="EA247" s="838"/>
      <c r="EB247" s="838"/>
      <c r="EC247" s="838"/>
      <c r="ED247" s="838"/>
      <c r="EE247" s="838"/>
      <c r="EF247" s="838"/>
      <c r="EG247" s="838"/>
      <c r="EH247" s="838"/>
      <c r="EI247" s="838"/>
      <c r="EJ247" s="838"/>
      <c r="EK247" s="838"/>
      <c r="EL247" s="838"/>
      <c r="EM247" s="838"/>
      <c r="EN247" s="838"/>
      <c r="EO247" s="838"/>
      <c r="EP247" s="838"/>
      <c r="EQ247" s="838"/>
      <c r="ER247" s="838"/>
      <c r="ES247" s="838"/>
      <c r="ET247" s="838"/>
      <c r="EU247" s="838"/>
      <c r="EV247" s="838"/>
      <c r="EW247" s="838"/>
      <c r="EX247" s="838"/>
      <c r="EY247" s="838"/>
      <c r="EZ247" s="838"/>
      <c r="FA247" s="838"/>
      <c r="FB247" s="838"/>
      <c r="FC247" s="838"/>
      <c r="FD247" s="838"/>
      <c r="FE247" s="838"/>
      <c r="FF247" s="838"/>
      <c r="FG247" s="838"/>
      <c r="FH247" s="838"/>
      <c r="FI247" s="838"/>
      <c r="FJ247" s="838"/>
      <c r="FK247" s="838"/>
      <c r="FL247" s="838"/>
      <c r="FM247" s="838"/>
      <c r="FN247" s="838"/>
      <c r="FO247" s="838"/>
      <c r="FP247" s="838"/>
      <c r="FQ247" s="838"/>
      <c r="FR247" s="838"/>
      <c r="FS247" s="838"/>
      <c r="FT247" s="838"/>
      <c r="FU247" s="838"/>
      <c r="FV247" s="838"/>
      <c r="FW247" s="838"/>
      <c r="IA247" s="710"/>
      <c r="IP247" s="710"/>
      <c r="IT247" s="711"/>
      <c r="JX247" s="838"/>
      <c r="JY247" s="838"/>
      <c r="JZ247" s="838"/>
      <c r="KA247" s="838"/>
      <c r="KB247" s="838"/>
    </row>
    <row r="248" spans="1:288" customFormat="1">
      <c r="A248" s="836"/>
      <c r="B248" s="836"/>
      <c r="C248" s="838"/>
      <c r="D248" s="838"/>
      <c r="E248" s="838"/>
      <c r="F248" s="836"/>
      <c r="G248" s="836"/>
      <c r="H248" s="836"/>
      <c r="I248" s="836"/>
      <c r="J248" s="836"/>
      <c r="K248" s="836"/>
      <c r="L248" s="836"/>
      <c r="M248" s="838"/>
      <c r="N248" s="838"/>
      <c r="O248" s="838"/>
      <c r="P248" s="838"/>
      <c r="Q248" s="838"/>
      <c r="R248" s="838"/>
      <c r="S248" s="838"/>
      <c r="T248" s="838"/>
      <c r="U248" s="59"/>
      <c r="V248" s="59"/>
      <c r="W248" s="496"/>
      <c r="X248" s="496"/>
      <c r="Y248" s="496"/>
      <c r="Z248" s="496"/>
      <c r="AA248" s="512"/>
      <c r="AB248" s="836"/>
      <c r="AC248" s="836"/>
      <c r="AD248" s="555"/>
      <c r="AE248" s="512"/>
      <c r="AF248" s="836"/>
      <c r="AG248" s="836"/>
      <c r="AH248" s="555"/>
      <c r="AI248" s="836"/>
      <c r="AJ248" s="836"/>
      <c r="AK248" s="836"/>
      <c r="AL248" s="836"/>
      <c r="AM248" s="836"/>
      <c r="AN248" s="555"/>
      <c r="AO248" s="836"/>
      <c r="AP248" s="555"/>
      <c r="AQ248" s="836"/>
      <c r="AR248" s="555"/>
      <c r="AS248" s="836"/>
      <c r="AT248" s="555"/>
      <c r="AU248" s="836"/>
      <c r="AV248" s="555"/>
      <c r="AW248" s="836"/>
      <c r="AX248" s="555"/>
      <c r="AY248" s="836"/>
      <c r="AZ248" s="555"/>
      <c r="BA248" s="836"/>
      <c r="BB248" s="555"/>
      <c r="BC248" s="836"/>
      <c r="BD248" s="555"/>
      <c r="BE248" s="836"/>
      <c r="BF248" s="555"/>
      <c r="BG248" s="836"/>
      <c r="BH248" s="555"/>
      <c r="BI248" s="836"/>
      <c r="BJ248" s="555"/>
      <c r="BK248" s="836"/>
      <c r="BL248" s="555"/>
      <c r="BM248" s="836"/>
      <c r="BN248" s="555"/>
      <c r="BO248" s="836"/>
      <c r="BP248" s="555"/>
      <c r="BQ248" s="838"/>
      <c r="BR248" s="838"/>
      <c r="BS248" s="838"/>
      <c r="BT248" s="838"/>
      <c r="BU248" s="838"/>
      <c r="BV248" s="838"/>
      <c r="BW248" s="838"/>
      <c r="BX248" s="838"/>
      <c r="BY248" s="838"/>
      <c r="BZ248" s="838"/>
      <c r="CA248" s="838"/>
      <c r="CB248" s="1154"/>
      <c r="CC248" s="838"/>
      <c r="CD248" s="838"/>
      <c r="CE248" s="838"/>
      <c r="CF248" s="838"/>
      <c r="CG248" s="838"/>
      <c r="CH248" s="838"/>
      <c r="CI248" s="838"/>
      <c r="CJ248" s="838"/>
      <c r="CK248" s="838"/>
      <c r="CL248" s="838"/>
      <c r="CM248" s="838"/>
      <c r="CN248" s="838"/>
      <c r="CO248" s="838"/>
      <c r="CP248" s="838"/>
      <c r="CQ248" s="838"/>
      <c r="CR248" s="838"/>
      <c r="CS248" s="838"/>
      <c r="CT248" s="838"/>
      <c r="CU248" s="838"/>
      <c r="CV248" s="838"/>
      <c r="CW248" s="838"/>
      <c r="CX248" s="838"/>
      <c r="CY248" s="838"/>
      <c r="CZ248" s="838"/>
      <c r="DA248" s="838"/>
      <c r="DB248" s="838"/>
      <c r="DC248" s="838"/>
      <c r="DD248" s="838"/>
      <c r="DE248" s="838"/>
      <c r="DF248" s="838"/>
      <c r="DG248" s="838"/>
      <c r="DH248" s="838"/>
      <c r="DI248" s="838"/>
      <c r="DJ248" s="838"/>
      <c r="DK248" s="838"/>
      <c r="DL248" s="838"/>
      <c r="DM248" s="838"/>
      <c r="DN248" s="838"/>
      <c r="DO248" s="838"/>
      <c r="DP248" s="838"/>
      <c r="DQ248" s="838"/>
      <c r="DR248" s="838"/>
      <c r="DS248" s="838"/>
      <c r="DT248" s="838"/>
      <c r="DU248" s="838"/>
      <c r="DV248" s="838"/>
      <c r="DW248" s="838"/>
      <c r="DX248" s="838"/>
      <c r="DY248" s="838"/>
      <c r="DZ248" s="838"/>
      <c r="EA248" s="838"/>
      <c r="EB248" s="838"/>
      <c r="EC248" s="838"/>
      <c r="ED248" s="838"/>
      <c r="EE248" s="838"/>
      <c r="EF248" s="838"/>
      <c r="EG248" s="838"/>
      <c r="EH248" s="838"/>
      <c r="EI248" s="838"/>
      <c r="EJ248" s="838"/>
      <c r="EK248" s="838"/>
      <c r="EL248" s="838"/>
      <c r="EM248" s="838"/>
      <c r="EN248" s="838"/>
      <c r="EO248" s="838"/>
      <c r="EP248" s="838"/>
      <c r="EQ248" s="838"/>
      <c r="ER248" s="838"/>
      <c r="ES248" s="838"/>
      <c r="ET248" s="838"/>
      <c r="EU248" s="838"/>
      <c r="EV248" s="838"/>
      <c r="EW248" s="838"/>
      <c r="EX248" s="838"/>
      <c r="EY248" s="838"/>
      <c r="EZ248" s="838"/>
      <c r="FA248" s="838"/>
      <c r="FB248" s="838"/>
      <c r="FC248" s="838"/>
      <c r="FD248" s="838"/>
      <c r="FE248" s="838"/>
      <c r="FF248" s="838"/>
      <c r="FG248" s="838"/>
      <c r="FH248" s="838"/>
      <c r="FI248" s="838"/>
      <c r="FJ248" s="838"/>
      <c r="FK248" s="838"/>
      <c r="FL248" s="838"/>
      <c r="FM248" s="838"/>
      <c r="FN248" s="838"/>
      <c r="FO248" s="838"/>
      <c r="FP248" s="838"/>
      <c r="FQ248" s="838"/>
      <c r="FR248" s="838"/>
      <c r="FS248" s="838"/>
      <c r="FT248" s="838"/>
      <c r="FU248" s="838"/>
      <c r="FV248" s="838"/>
      <c r="FW248" s="838"/>
      <c r="IA248" s="710"/>
      <c r="IP248" s="710"/>
      <c r="IT248" s="711"/>
      <c r="JX248" s="838"/>
      <c r="JY248" s="838"/>
      <c r="JZ248" s="838"/>
      <c r="KA248" s="838"/>
      <c r="KB248" s="838"/>
    </row>
    <row r="249" spans="1:288" customFormat="1">
      <c r="A249" s="836"/>
      <c r="B249" s="836"/>
      <c r="C249" s="838"/>
      <c r="D249" s="838"/>
      <c r="E249" s="838"/>
      <c r="F249" s="836"/>
      <c r="G249" s="836"/>
      <c r="H249" s="836"/>
      <c r="I249" s="836"/>
      <c r="J249" s="836"/>
      <c r="K249" s="836"/>
      <c r="L249" s="836"/>
      <c r="M249" s="838"/>
      <c r="N249" s="838"/>
      <c r="O249" s="838"/>
      <c r="P249" s="838"/>
      <c r="Q249" s="838"/>
      <c r="R249" s="838"/>
      <c r="S249" s="838"/>
      <c r="T249" s="838"/>
      <c r="U249" s="59"/>
      <c r="V249" s="59"/>
      <c r="W249" s="496"/>
      <c r="X249" s="496"/>
      <c r="Y249" s="496"/>
      <c r="Z249" s="496"/>
      <c r="AA249" s="512"/>
      <c r="AB249" s="836"/>
      <c r="AC249" s="836"/>
      <c r="AD249" s="555"/>
      <c r="AE249" s="512"/>
      <c r="AF249" s="836"/>
      <c r="AG249" s="836"/>
      <c r="AH249" s="555"/>
      <c r="AI249" s="836"/>
      <c r="AJ249" s="836"/>
      <c r="AK249" s="836"/>
      <c r="AL249" s="836"/>
      <c r="AM249" s="836"/>
      <c r="AN249" s="555"/>
      <c r="AO249" s="836"/>
      <c r="AP249" s="555"/>
      <c r="AQ249" s="836"/>
      <c r="AR249" s="555"/>
      <c r="AS249" s="836"/>
      <c r="AT249" s="555"/>
      <c r="AU249" s="836"/>
      <c r="AV249" s="555"/>
      <c r="AW249" s="836"/>
      <c r="AX249" s="555"/>
      <c r="AY249" s="836"/>
      <c r="AZ249" s="555"/>
      <c r="BA249" s="836"/>
      <c r="BB249" s="555"/>
      <c r="BC249" s="836"/>
      <c r="BD249" s="555"/>
      <c r="BE249" s="836"/>
      <c r="BF249" s="555"/>
      <c r="BG249" s="836"/>
      <c r="BH249" s="555"/>
      <c r="BI249" s="836"/>
      <c r="BJ249" s="555"/>
      <c r="BK249" s="836"/>
      <c r="BL249" s="555"/>
      <c r="BM249" s="836"/>
      <c r="BN249" s="555"/>
      <c r="BO249" s="836"/>
      <c r="BP249" s="555"/>
      <c r="BQ249" s="838"/>
      <c r="BR249" s="838"/>
      <c r="BS249" s="838"/>
      <c r="BT249" s="838"/>
      <c r="BU249" s="838"/>
      <c r="BV249" s="838"/>
      <c r="BW249" s="838"/>
      <c r="BX249" s="838"/>
      <c r="BY249" s="838"/>
      <c r="BZ249" s="838"/>
      <c r="CA249" s="838"/>
      <c r="CB249" s="1154"/>
      <c r="CC249" s="838"/>
      <c r="CD249" s="838"/>
      <c r="CE249" s="838"/>
      <c r="CF249" s="838"/>
      <c r="CG249" s="838"/>
      <c r="CH249" s="838"/>
      <c r="CI249" s="838"/>
      <c r="CJ249" s="838"/>
      <c r="CK249" s="838"/>
      <c r="CL249" s="838"/>
      <c r="CM249" s="838"/>
      <c r="CN249" s="838"/>
      <c r="CO249" s="838"/>
      <c r="CP249" s="838"/>
      <c r="CQ249" s="838"/>
      <c r="CR249" s="838"/>
      <c r="CS249" s="838"/>
      <c r="CT249" s="838"/>
      <c r="CU249" s="838"/>
      <c r="CV249" s="838"/>
      <c r="CW249" s="838"/>
      <c r="CX249" s="838"/>
      <c r="CY249" s="838"/>
      <c r="CZ249" s="838"/>
      <c r="DA249" s="838"/>
      <c r="DB249" s="838"/>
      <c r="DC249" s="838"/>
      <c r="DD249" s="838"/>
      <c r="DE249" s="838"/>
      <c r="DF249" s="838"/>
      <c r="DG249" s="838"/>
      <c r="DH249" s="838"/>
      <c r="DI249" s="838"/>
      <c r="DJ249" s="838"/>
      <c r="DK249" s="838"/>
      <c r="DL249" s="838"/>
      <c r="DM249" s="838"/>
      <c r="DN249" s="838"/>
      <c r="DO249" s="838"/>
      <c r="DP249" s="838"/>
      <c r="DQ249" s="838"/>
      <c r="DR249" s="838"/>
      <c r="DS249" s="838"/>
      <c r="DT249" s="838"/>
      <c r="DU249" s="838"/>
      <c r="DV249" s="838"/>
      <c r="DW249" s="838"/>
      <c r="DX249" s="838"/>
      <c r="DY249" s="838"/>
      <c r="DZ249" s="838"/>
      <c r="EA249" s="838"/>
      <c r="EB249" s="838"/>
      <c r="EC249" s="838"/>
      <c r="ED249" s="838"/>
      <c r="EE249" s="838"/>
      <c r="EF249" s="838"/>
      <c r="EG249" s="838"/>
      <c r="EH249" s="838"/>
      <c r="EI249" s="838"/>
      <c r="EJ249" s="838"/>
      <c r="EK249" s="838"/>
      <c r="EL249" s="838"/>
      <c r="EM249" s="838"/>
      <c r="EN249" s="838"/>
      <c r="EO249" s="838"/>
      <c r="EP249" s="838"/>
      <c r="EQ249" s="838"/>
      <c r="ER249" s="838"/>
      <c r="ES249" s="838"/>
      <c r="ET249" s="838"/>
      <c r="EU249" s="838"/>
      <c r="EV249" s="838"/>
      <c r="EW249" s="838"/>
      <c r="EX249" s="838"/>
      <c r="EY249" s="838"/>
      <c r="EZ249" s="838"/>
      <c r="FA249" s="838"/>
      <c r="FB249" s="838"/>
      <c r="FC249" s="838"/>
      <c r="FD249" s="838"/>
      <c r="FE249" s="838"/>
      <c r="FF249" s="838"/>
      <c r="FG249" s="838"/>
      <c r="FH249" s="838"/>
      <c r="FI249" s="838"/>
      <c r="FJ249" s="838"/>
      <c r="FK249" s="838"/>
      <c r="FL249" s="838"/>
      <c r="FM249" s="838"/>
      <c r="FN249" s="838"/>
      <c r="FO249" s="838"/>
      <c r="FP249" s="838"/>
      <c r="FQ249" s="838"/>
      <c r="FR249" s="838"/>
      <c r="FS249" s="838"/>
      <c r="FT249" s="838"/>
      <c r="FU249" s="838"/>
      <c r="FV249" s="838"/>
      <c r="FW249" s="838"/>
      <c r="IA249" s="710"/>
      <c r="IP249" s="710"/>
      <c r="IT249" s="711"/>
      <c r="JX249" s="838"/>
      <c r="JY249" s="838"/>
      <c r="JZ249" s="838"/>
      <c r="KA249" s="838"/>
      <c r="KB249" s="838"/>
    </row>
    <row r="250" spans="1:288" customFormat="1">
      <c r="A250" s="836"/>
      <c r="B250" s="836"/>
      <c r="C250" s="838"/>
      <c r="D250" s="838"/>
      <c r="E250" s="838"/>
      <c r="F250" s="836"/>
      <c r="G250" s="836"/>
      <c r="H250" s="836"/>
      <c r="I250" s="836"/>
      <c r="J250" s="836"/>
      <c r="K250" s="836"/>
      <c r="L250" s="836"/>
      <c r="M250" s="838"/>
      <c r="N250" s="838"/>
      <c r="O250" s="838"/>
      <c r="P250" s="838"/>
      <c r="Q250" s="838"/>
      <c r="R250" s="838"/>
      <c r="S250" s="838"/>
      <c r="T250" s="838"/>
      <c r="U250" s="59"/>
      <c r="V250" s="59"/>
      <c r="W250" s="496"/>
      <c r="X250" s="496"/>
      <c r="Y250" s="496"/>
      <c r="Z250" s="496"/>
      <c r="AA250" s="512"/>
      <c r="AB250" s="836"/>
      <c r="AC250" s="836"/>
      <c r="AD250" s="555"/>
      <c r="AE250" s="512"/>
      <c r="AF250" s="836"/>
      <c r="AG250" s="836"/>
      <c r="AH250" s="555"/>
      <c r="AI250" s="836"/>
      <c r="AJ250" s="836"/>
      <c r="AK250" s="836"/>
      <c r="AL250" s="836"/>
      <c r="AM250" s="836"/>
      <c r="AN250" s="555"/>
      <c r="AO250" s="836"/>
      <c r="AP250" s="555"/>
      <c r="AQ250" s="836"/>
      <c r="AR250" s="555"/>
      <c r="AS250" s="836"/>
      <c r="AT250" s="555"/>
      <c r="AU250" s="836"/>
      <c r="AV250" s="555"/>
      <c r="AW250" s="836"/>
      <c r="AX250" s="555"/>
      <c r="AY250" s="836"/>
      <c r="AZ250" s="555"/>
      <c r="BA250" s="836"/>
      <c r="BB250" s="555"/>
      <c r="BC250" s="836"/>
      <c r="BD250" s="555"/>
      <c r="BE250" s="836"/>
      <c r="BF250" s="555"/>
      <c r="BG250" s="836"/>
      <c r="BH250" s="555"/>
      <c r="BI250" s="836"/>
      <c r="BJ250" s="555"/>
      <c r="BK250" s="836"/>
      <c r="BL250" s="555"/>
      <c r="BM250" s="836"/>
      <c r="BN250" s="555"/>
      <c r="BO250" s="836"/>
      <c r="BP250" s="555"/>
      <c r="BQ250" s="838"/>
      <c r="BR250" s="838"/>
      <c r="BS250" s="838"/>
      <c r="BT250" s="838"/>
      <c r="BU250" s="838"/>
      <c r="BV250" s="838"/>
      <c r="BW250" s="838"/>
      <c r="BX250" s="838"/>
      <c r="BY250" s="838"/>
      <c r="BZ250" s="838"/>
      <c r="CA250" s="838"/>
      <c r="CB250" s="1154"/>
      <c r="CC250" s="838"/>
      <c r="CD250" s="838"/>
      <c r="CE250" s="838"/>
      <c r="CF250" s="838"/>
      <c r="CG250" s="838"/>
      <c r="CH250" s="838"/>
      <c r="CI250" s="838"/>
      <c r="CJ250" s="838"/>
      <c r="CK250" s="838"/>
      <c r="CL250" s="838"/>
      <c r="CM250" s="838"/>
      <c r="CN250" s="838"/>
      <c r="CO250" s="838"/>
      <c r="CP250" s="838"/>
      <c r="CQ250" s="838"/>
      <c r="CR250" s="838"/>
      <c r="CS250" s="838"/>
      <c r="CT250" s="838"/>
      <c r="CU250" s="838"/>
      <c r="CV250" s="838"/>
      <c r="CW250" s="838"/>
      <c r="CX250" s="838"/>
      <c r="CY250" s="838"/>
      <c r="CZ250" s="838"/>
      <c r="DA250" s="838"/>
      <c r="DB250" s="838"/>
      <c r="DC250" s="838"/>
      <c r="DD250" s="838"/>
      <c r="DE250" s="838"/>
      <c r="DF250" s="838"/>
      <c r="DG250" s="838"/>
      <c r="DH250" s="838"/>
      <c r="DI250" s="838"/>
      <c r="DJ250" s="838"/>
      <c r="DK250" s="838"/>
      <c r="DL250" s="838"/>
      <c r="DM250" s="838"/>
      <c r="DN250" s="838"/>
      <c r="DO250" s="838"/>
      <c r="DP250" s="838"/>
      <c r="DQ250" s="838"/>
      <c r="DR250" s="838"/>
      <c r="DS250" s="838"/>
      <c r="DT250" s="838"/>
      <c r="DU250" s="838"/>
      <c r="DV250" s="838"/>
      <c r="DW250" s="838"/>
      <c r="DX250" s="838"/>
      <c r="DY250" s="838"/>
      <c r="DZ250" s="838"/>
      <c r="EA250" s="838"/>
      <c r="EB250" s="838"/>
      <c r="EC250" s="838"/>
      <c r="ED250" s="838"/>
      <c r="EE250" s="838"/>
      <c r="EF250" s="838"/>
      <c r="EG250" s="838"/>
      <c r="EH250" s="838"/>
      <c r="EI250" s="838"/>
      <c r="EJ250" s="838"/>
      <c r="EK250" s="838"/>
      <c r="EL250" s="838"/>
      <c r="EM250" s="838"/>
      <c r="EN250" s="838"/>
      <c r="EO250" s="838"/>
      <c r="EP250" s="838"/>
      <c r="EQ250" s="838"/>
      <c r="ER250" s="838"/>
      <c r="ES250" s="838"/>
      <c r="ET250" s="838"/>
      <c r="EU250" s="838"/>
      <c r="EV250" s="838"/>
      <c r="EW250" s="838"/>
      <c r="EX250" s="838"/>
      <c r="EY250" s="838"/>
      <c r="EZ250" s="838"/>
      <c r="FA250" s="838"/>
      <c r="FB250" s="838"/>
      <c r="FC250" s="838"/>
      <c r="FD250" s="838"/>
      <c r="FE250" s="838"/>
      <c r="FF250" s="838"/>
      <c r="FG250" s="838"/>
      <c r="FH250" s="838"/>
      <c r="FI250" s="838"/>
      <c r="FJ250" s="838"/>
      <c r="FK250" s="838"/>
      <c r="FL250" s="838"/>
      <c r="FM250" s="838"/>
      <c r="FN250" s="838"/>
      <c r="FO250" s="838"/>
      <c r="FP250" s="838"/>
      <c r="FQ250" s="838"/>
      <c r="FR250" s="838"/>
      <c r="FS250" s="838"/>
      <c r="FT250" s="838"/>
      <c r="FU250" s="838"/>
      <c r="FV250" s="838"/>
      <c r="FW250" s="838"/>
      <c r="IA250" s="710"/>
      <c r="IP250" s="710"/>
      <c r="IT250" s="711"/>
      <c r="JX250" s="838"/>
      <c r="JY250" s="838"/>
      <c r="JZ250" s="838"/>
      <c r="KA250" s="838"/>
      <c r="KB250" s="838"/>
    </row>
    <row r="251" spans="1:288" customFormat="1">
      <c r="A251" s="836"/>
      <c r="B251" s="836"/>
      <c r="C251" s="838"/>
      <c r="D251" s="838"/>
      <c r="E251" s="838"/>
      <c r="F251" s="836"/>
      <c r="G251" s="836"/>
      <c r="H251" s="836"/>
      <c r="I251" s="836"/>
      <c r="J251" s="836"/>
      <c r="K251" s="836"/>
      <c r="L251" s="836"/>
      <c r="M251" s="838"/>
      <c r="N251" s="838"/>
      <c r="O251" s="838"/>
      <c r="P251" s="838"/>
      <c r="Q251" s="838"/>
      <c r="R251" s="838"/>
      <c r="S251" s="838"/>
      <c r="T251" s="838"/>
      <c r="U251" s="59"/>
      <c r="V251" s="59"/>
      <c r="W251" s="496"/>
      <c r="X251" s="496"/>
      <c r="Y251" s="496"/>
      <c r="Z251" s="496"/>
      <c r="AA251" s="512"/>
      <c r="AB251" s="836"/>
      <c r="AC251" s="836"/>
      <c r="AD251" s="555"/>
      <c r="AE251" s="512"/>
      <c r="AF251" s="836"/>
      <c r="AG251" s="836"/>
      <c r="AH251" s="555"/>
      <c r="AI251" s="836"/>
      <c r="AJ251" s="836"/>
      <c r="AK251" s="836"/>
      <c r="AL251" s="836"/>
      <c r="AM251" s="836"/>
      <c r="AN251" s="555"/>
      <c r="AO251" s="836"/>
      <c r="AP251" s="555"/>
      <c r="AQ251" s="836"/>
      <c r="AR251" s="555"/>
      <c r="AS251" s="836"/>
      <c r="AT251" s="555"/>
      <c r="AU251" s="836"/>
      <c r="AV251" s="555"/>
      <c r="AW251" s="836"/>
      <c r="AX251" s="555"/>
      <c r="AY251" s="836"/>
      <c r="AZ251" s="555"/>
      <c r="BA251" s="836"/>
      <c r="BB251" s="555"/>
      <c r="BC251" s="836"/>
      <c r="BD251" s="555"/>
      <c r="BE251" s="836"/>
      <c r="BF251" s="555"/>
      <c r="BG251" s="836"/>
      <c r="BH251" s="555"/>
      <c r="BI251" s="836"/>
      <c r="BJ251" s="555"/>
      <c r="BK251" s="836"/>
      <c r="BL251" s="555"/>
      <c r="BM251" s="836"/>
      <c r="BN251" s="555"/>
      <c r="BO251" s="836"/>
      <c r="BP251" s="555"/>
      <c r="BQ251" s="838"/>
      <c r="BR251" s="838"/>
      <c r="BS251" s="838"/>
      <c r="BT251" s="838"/>
      <c r="BU251" s="838"/>
      <c r="BV251" s="838"/>
      <c r="BW251" s="838"/>
      <c r="BX251" s="838"/>
      <c r="BY251" s="838"/>
      <c r="BZ251" s="838"/>
      <c r="CA251" s="838"/>
      <c r="CB251" s="1154"/>
      <c r="CC251" s="838"/>
      <c r="CD251" s="838"/>
      <c r="CE251" s="838"/>
      <c r="CF251" s="838"/>
      <c r="CG251" s="838"/>
      <c r="CH251" s="838"/>
      <c r="CI251" s="838"/>
      <c r="CJ251" s="838"/>
      <c r="CK251" s="838"/>
      <c r="CL251" s="838"/>
      <c r="CM251" s="838"/>
      <c r="CN251" s="838"/>
      <c r="CO251" s="838"/>
      <c r="CP251" s="838"/>
      <c r="CQ251" s="838"/>
      <c r="CR251" s="838"/>
      <c r="CS251" s="838"/>
      <c r="CT251" s="838"/>
      <c r="CU251" s="838"/>
      <c r="CV251" s="838"/>
      <c r="CW251" s="838"/>
      <c r="CX251" s="838"/>
      <c r="CY251" s="838"/>
      <c r="CZ251" s="838"/>
      <c r="DA251" s="838"/>
      <c r="DB251" s="838"/>
      <c r="DC251" s="838"/>
      <c r="DD251" s="838"/>
      <c r="DE251" s="838"/>
      <c r="DF251" s="838"/>
      <c r="DG251" s="838"/>
      <c r="DH251" s="838"/>
      <c r="DI251" s="838"/>
      <c r="DJ251" s="838"/>
      <c r="DK251" s="838"/>
      <c r="DL251" s="838"/>
      <c r="DM251" s="838"/>
      <c r="DN251" s="838"/>
      <c r="DO251" s="838"/>
      <c r="DP251" s="838"/>
      <c r="DQ251" s="838"/>
      <c r="DR251" s="838"/>
      <c r="DS251" s="838"/>
      <c r="DT251" s="838"/>
      <c r="DU251" s="838"/>
      <c r="DV251" s="838"/>
      <c r="DW251" s="838"/>
      <c r="DX251" s="838"/>
      <c r="DY251" s="838"/>
      <c r="DZ251" s="838"/>
      <c r="EA251" s="838"/>
      <c r="EB251" s="838"/>
      <c r="EC251" s="838"/>
      <c r="ED251" s="838"/>
      <c r="EE251" s="838"/>
      <c r="EF251" s="838"/>
      <c r="EG251" s="838"/>
      <c r="EH251" s="838"/>
      <c r="EI251" s="838"/>
      <c r="EJ251" s="838"/>
      <c r="EK251" s="838"/>
      <c r="EL251" s="838"/>
      <c r="EM251" s="838"/>
      <c r="EN251" s="838"/>
      <c r="EO251" s="838"/>
      <c r="EP251" s="838"/>
      <c r="EQ251" s="838"/>
      <c r="ER251" s="838"/>
      <c r="ES251" s="838"/>
      <c r="ET251" s="838"/>
      <c r="EU251" s="838"/>
      <c r="EV251" s="838"/>
      <c r="EW251" s="838"/>
      <c r="EX251" s="838"/>
      <c r="EY251" s="838"/>
      <c r="EZ251" s="838"/>
      <c r="FA251" s="838"/>
      <c r="FB251" s="838"/>
      <c r="FC251" s="838"/>
      <c r="FD251" s="838"/>
      <c r="FE251" s="838"/>
      <c r="FF251" s="838"/>
      <c r="FG251" s="838"/>
      <c r="FH251" s="838"/>
      <c r="FI251" s="838"/>
      <c r="FJ251" s="838"/>
      <c r="FK251" s="838"/>
      <c r="FL251" s="838"/>
      <c r="FM251" s="838"/>
      <c r="FN251" s="838"/>
      <c r="FO251" s="838"/>
      <c r="FP251" s="838"/>
      <c r="FQ251" s="838"/>
      <c r="FR251" s="838"/>
      <c r="FS251" s="838"/>
      <c r="FT251" s="838"/>
      <c r="FU251" s="838"/>
      <c r="FV251" s="838"/>
      <c r="FW251" s="838"/>
      <c r="IA251" s="710"/>
      <c r="IP251" s="710"/>
      <c r="IT251" s="711"/>
      <c r="JX251" s="838"/>
      <c r="JY251" s="838"/>
      <c r="JZ251" s="838"/>
      <c r="KA251" s="838"/>
      <c r="KB251" s="838"/>
    </row>
    <row r="252" spans="1:288" customFormat="1">
      <c r="A252" s="836"/>
      <c r="B252" s="836"/>
      <c r="C252" s="838"/>
      <c r="D252" s="838"/>
      <c r="E252" s="838"/>
      <c r="F252" s="836"/>
      <c r="G252" s="836"/>
      <c r="H252" s="836"/>
      <c r="I252" s="836"/>
      <c r="J252" s="836"/>
      <c r="K252" s="836"/>
      <c r="L252" s="836"/>
      <c r="M252" s="838"/>
      <c r="N252" s="838"/>
      <c r="O252" s="838"/>
      <c r="P252" s="838"/>
      <c r="Q252" s="838"/>
      <c r="R252" s="838"/>
      <c r="S252" s="838"/>
      <c r="T252" s="838"/>
      <c r="U252" s="59"/>
      <c r="V252" s="59"/>
      <c r="W252" s="496"/>
      <c r="X252" s="496"/>
      <c r="Y252" s="496"/>
      <c r="Z252" s="496"/>
      <c r="AA252" s="512"/>
      <c r="AB252" s="836"/>
      <c r="AC252" s="836"/>
      <c r="AD252" s="555"/>
      <c r="AE252" s="512"/>
      <c r="AF252" s="836"/>
      <c r="AG252" s="836"/>
      <c r="AH252" s="555"/>
      <c r="AI252" s="836"/>
      <c r="AJ252" s="836"/>
      <c r="AK252" s="836"/>
      <c r="AL252" s="836"/>
      <c r="AM252" s="836"/>
      <c r="AN252" s="555"/>
      <c r="AO252" s="836"/>
      <c r="AP252" s="555"/>
      <c r="AQ252" s="836"/>
      <c r="AR252" s="555"/>
      <c r="AS252" s="836"/>
      <c r="AT252" s="555"/>
      <c r="AU252" s="836"/>
      <c r="AV252" s="555"/>
      <c r="AW252" s="836"/>
      <c r="AX252" s="555"/>
      <c r="AY252" s="836"/>
      <c r="AZ252" s="555"/>
      <c r="BA252" s="836"/>
      <c r="BB252" s="555"/>
      <c r="BC252" s="836"/>
      <c r="BD252" s="555"/>
      <c r="BE252" s="836"/>
      <c r="BF252" s="555"/>
      <c r="BG252" s="836"/>
      <c r="BH252" s="555"/>
      <c r="BI252" s="836"/>
      <c r="BJ252" s="555"/>
      <c r="BK252" s="836"/>
      <c r="BL252" s="555"/>
      <c r="BM252" s="836"/>
      <c r="BN252" s="555"/>
      <c r="BO252" s="836"/>
      <c r="BP252" s="555"/>
      <c r="BQ252" s="838"/>
      <c r="BR252" s="838"/>
      <c r="BS252" s="838"/>
      <c r="BT252" s="838"/>
      <c r="BU252" s="838"/>
      <c r="BV252" s="838"/>
      <c r="BW252" s="838"/>
      <c r="BX252" s="838"/>
      <c r="BY252" s="838"/>
      <c r="BZ252" s="838"/>
      <c r="CA252" s="838"/>
      <c r="CB252" s="1154"/>
      <c r="CC252" s="838"/>
      <c r="CD252" s="838"/>
      <c r="CE252" s="838"/>
      <c r="CF252" s="838"/>
      <c r="CG252" s="838"/>
      <c r="CH252" s="838"/>
      <c r="CI252" s="838"/>
      <c r="CJ252" s="838"/>
      <c r="CK252" s="838"/>
      <c r="CL252" s="838"/>
      <c r="CM252" s="838"/>
      <c r="CN252" s="838"/>
      <c r="CO252" s="838"/>
      <c r="CP252" s="838"/>
      <c r="CQ252" s="838"/>
      <c r="CR252" s="838"/>
      <c r="CS252" s="838"/>
      <c r="CT252" s="838"/>
      <c r="CU252" s="838"/>
      <c r="CV252" s="838"/>
      <c r="CW252" s="838"/>
      <c r="CX252" s="838"/>
      <c r="CY252" s="838"/>
      <c r="CZ252" s="838"/>
      <c r="DA252" s="838"/>
      <c r="DB252" s="838"/>
      <c r="DC252" s="838"/>
      <c r="DD252" s="838"/>
      <c r="DE252" s="838"/>
      <c r="DF252" s="838"/>
      <c r="DG252" s="838"/>
      <c r="DH252" s="838"/>
      <c r="DI252" s="838"/>
      <c r="DJ252" s="838"/>
      <c r="DK252" s="838"/>
      <c r="DL252" s="838"/>
      <c r="DM252" s="838"/>
      <c r="DN252" s="838"/>
      <c r="DO252" s="838"/>
      <c r="DP252" s="838"/>
      <c r="DQ252" s="838"/>
      <c r="DR252" s="838"/>
      <c r="DS252" s="838"/>
      <c r="DT252" s="838"/>
      <c r="DU252" s="838"/>
      <c r="DV252" s="838"/>
      <c r="DW252" s="838"/>
      <c r="DX252" s="838"/>
      <c r="DY252" s="838"/>
      <c r="DZ252" s="838"/>
      <c r="EA252" s="838"/>
      <c r="EB252" s="838"/>
      <c r="EC252" s="838"/>
      <c r="ED252" s="838"/>
      <c r="EE252" s="838"/>
      <c r="EF252" s="838"/>
      <c r="EG252" s="838"/>
      <c r="EH252" s="838"/>
      <c r="EI252" s="838"/>
      <c r="EJ252" s="838"/>
      <c r="EK252" s="838"/>
      <c r="EL252" s="838"/>
      <c r="EM252" s="838"/>
      <c r="EN252" s="838"/>
      <c r="EO252" s="838"/>
      <c r="EP252" s="838"/>
      <c r="EQ252" s="838"/>
      <c r="ER252" s="838"/>
      <c r="ES252" s="838"/>
      <c r="ET252" s="838"/>
      <c r="EU252" s="838"/>
      <c r="EV252" s="838"/>
      <c r="EW252" s="838"/>
      <c r="EX252" s="838"/>
      <c r="EY252" s="838"/>
      <c r="EZ252" s="838"/>
      <c r="FA252" s="838"/>
      <c r="FB252" s="838"/>
      <c r="FC252" s="838"/>
      <c r="FD252" s="838"/>
      <c r="FE252" s="838"/>
      <c r="FF252" s="838"/>
      <c r="FG252" s="838"/>
      <c r="FH252" s="838"/>
      <c r="FI252" s="838"/>
      <c r="FJ252" s="838"/>
      <c r="FK252" s="838"/>
      <c r="FL252" s="838"/>
      <c r="FM252" s="838"/>
      <c r="FN252" s="838"/>
      <c r="FO252" s="838"/>
      <c r="FP252" s="838"/>
      <c r="FQ252" s="838"/>
      <c r="FR252" s="838"/>
      <c r="FS252" s="838"/>
      <c r="FT252" s="838"/>
      <c r="FU252" s="838"/>
      <c r="FV252" s="838"/>
      <c r="FW252" s="838"/>
      <c r="IA252" s="710"/>
      <c r="IP252" s="710"/>
      <c r="IT252" s="711"/>
      <c r="JX252" s="838"/>
      <c r="JY252" s="838"/>
      <c r="JZ252" s="838"/>
      <c r="KA252" s="838"/>
      <c r="KB252" s="838"/>
    </row>
    <row r="253" spans="1:288" customFormat="1">
      <c r="A253" s="836"/>
      <c r="B253" s="836"/>
      <c r="C253" s="838"/>
      <c r="D253" s="838"/>
      <c r="E253" s="838"/>
      <c r="F253" s="836"/>
      <c r="G253" s="836"/>
      <c r="H253" s="836"/>
      <c r="I253" s="836"/>
      <c r="J253" s="836"/>
      <c r="K253" s="836"/>
      <c r="L253" s="836"/>
      <c r="M253" s="838"/>
      <c r="N253" s="838"/>
      <c r="O253" s="838"/>
      <c r="P253" s="838"/>
      <c r="Q253" s="838"/>
      <c r="R253" s="838"/>
      <c r="S253" s="838"/>
      <c r="T253" s="838"/>
      <c r="U253" s="59"/>
      <c r="V253" s="59"/>
      <c r="W253" s="496"/>
      <c r="X253" s="496"/>
      <c r="Y253" s="496"/>
      <c r="Z253" s="496"/>
      <c r="AA253" s="512"/>
      <c r="AB253" s="836"/>
      <c r="AC253" s="836"/>
      <c r="AD253" s="555"/>
      <c r="AE253" s="512"/>
      <c r="AF253" s="836"/>
      <c r="AG253" s="836"/>
      <c r="AH253" s="555"/>
      <c r="AI253" s="836"/>
      <c r="AJ253" s="836"/>
      <c r="AK253" s="836"/>
      <c r="AL253" s="836"/>
      <c r="AM253" s="836"/>
      <c r="AN253" s="555"/>
      <c r="AO253" s="836"/>
      <c r="AP253" s="555"/>
      <c r="AQ253" s="836"/>
      <c r="AR253" s="555"/>
      <c r="AS253" s="836"/>
      <c r="AT253" s="555"/>
      <c r="AU253" s="836"/>
      <c r="AV253" s="555"/>
      <c r="AW253" s="836"/>
      <c r="AX253" s="555"/>
      <c r="AY253" s="836"/>
      <c r="AZ253" s="555"/>
      <c r="BA253" s="836"/>
      <c r="BB253" s="555"/>
      <c r="BC253" s="836"/>
      <c r="BD253" s="555"/>
      <c r="BE253" s="836"/>
      <c r="BF253" s="555"/>
      <c r="BG253" s="836"/>
      <c r="BH253" s="555"/>
      <c r="BI253" s="836"/>
      <c r="BJ253" s="555"/>
      <c r="BK253" s="836"/>
      <c r="BL253" s="555"/>
      <c r="BM253" s="836"/>
      <c r="BN253" s="555"/>
      <c r="BO253" s="836"/>
      <c r="BP253" s="555"/>
      <c r="BQ253" s="838"/>
      <c r="BR253" s="838"/>
      <c r="BS253" s="838"/>
      <c r="BT253" s="838"/>
      <c r="BU253" s="838"/>
      <c r="BV253" s="838"/>
      <c r="BW253" s="838"/>
      <c r="BX253" s="838"/>
      <c r="BY253" s="838"/>
      <c r="BZ253" s="838"/>
      <c r="CA253" s="838"/>
      <c r="CB253" s="1154"/>
      <c r="CC253" s="838"/>
      <c r="CD253" s="838"/>
      <c r="CE253" s="838"/>
      <c r="CF253" s="838"/>
      <c r="CG253" s="838"/>
      <c r="CH253" s="838"/>
      <c r="CI253" s="838"/>
      <c r="CJ253" s="838"/>
      <c r="CK253" s="838"/>
      <c r="CL253" s="838"/>
      <c r="CM253" s="838"/>
      <c r="CN253" s="838"/>
      <c r="CO253" s="838"/>
      <c r="CP253" s="838"/>
      <c r="CQ253" s="838"/>
      <c r="CR253" s="838"/>
      <c r="CS253" s="838"/>
      <c r="CT253" s="838"/>
      <c r="CU253" s="838"/>
      <c r="CV253" s="838"/>
      <c r="CW253" s="838"/>
      <c r="CX253" s="838"/>
      <c r="CY253" s="838"/>
      <c r="CZ253" s="838"/>
      <c r="DA253" s="838"/>
      <c r="DB253" s="838"/>
      <c r="DC253" s="838"/>
      <c r="DD253" s="838"/>
      <c r="DE253" s="838"/>
      <c r="DF253" s="838"/>
      <c r="DG253" s="838"/>
      <c r="DH253" s="838"/>
      <c r="DI253" s="838"/>
      <c r="DJ253" s="838"/>
      <c r="DK253" s="838"/>
      <c r="DL253" s="838"/>
      <c r="DM253" s="838"/>
      <c r="DN253" s="838"/>
      <c r="DO253" s="838"/>
      <c r="DP253" s="838"/>
      <c r="DQ253" s="838"/>
      <c r="DR253" s="838"/>
      <c r="DS253" s="838"/>
      <c r="DT253" s="838"/>
      <c r="DU253" s="838"/>
      <c r="DV253" s="838"/>
      <c r="DW253" s="838"/>
      <c r="DX253" s="838"/>
      <c r="DY253" s="838"/>
      <c r="DZ253" s="838"/>
      <c r="EA253" s="838"/>
      <c r="EB253" s="838"/>
      <c r="EC253" s="838"/>
      <c r="ED253" s="838"/>
      <c r="EE253" s="838"/>
      <c r="EF253" s="838"/>
      <c r="EG253" s="838"/>
      <c r="EH253" s="838"/>
      <c r="EI253" s="838"/>
      <c r="EJ253" s="838"/>
      <c r="EK253" s="838"/>
      <c r="EL253" s="838"/>
      <c r="EM253" s="838"/>
      <c r="EN253" s="838"/>
      <c r="EO253" s="838"/>
      <c r="EP253" s="838"/>
      <c r="EQ253" s="838"/>
      <c r="ER253" s="838"/>
      <c r="ES253" s="838"/>
      <c r="ET253" s="838"/>
      <c r="EU253" s="838"/>
      <c r="EV253" s="838"/>
      <c r="EW253" s="838"/>
      <c r="EX253" s="838"/>
      <c r="EY253" s="838"/>
      <c r="EZ253" s="838"/>
      <c r="FA253" s="838"/>
      <c r="FB253" s="838"/>
      <c r="FC253" s="838"/>
      <c r="FD253" s="838"/>
      <c r="FE253" s="838"/>
      <c r="FF253" s="838"/>
      <c r="FG253" s="838"/>
      <c r="FH253" s="838"/>
      <c r="FI253" s="838"/>
      <c r="FJ253" s="838"/>
      <c r="FK253" s="838"/>
      <c r="FL253" s="838"/>
      <c r="FM253" s="838"/>
      <c r="FN253" s="838"/>
      <c r="FO253" s="838"/>
      <c r="FP253" s="838"/>
      <c r="FQ253" s="838"/>
      <c r="FR253" s="838"/>
      <c r="FS253" s="838"/>
      <c r="FT253" s="838"/>
      <c r="FU253" s="838"/>
      <c r="FV253" s="838"/>
      <c r="FW253" s="838"/>
      <c r="IA253" s="710"/>
      <c r="IP253" s="710"/>
      <c r="IT253" s="711"/>
      <c r="JX253" s="838"/>
      <c r="JY253" s="838"/>
      <c r="JZ253" s="838"/>
      <c r="KA253" s="838"/>
      <c r="KB253" s="838"/>
    </row>
    <row r="254" spans="1:288" customFormat="1">
      <c r="A254" s="836"/>
      <c r="B254" s="836"/>
      <c r="C254" s="838"/>
      <c r="D254" s="838"/>
      <c r="E254" s="838"/>
      <c r="F254" s="836"/>
      <c r="G254" s="836"/>
      <c r="H254" s="836"/>
      <c r="I254" s="836"/>
      <c r="J254" s="836"/>
      <c r="K254" s="836"/>
      <c r="L254" s="836"/>
      <c r="M254" s="838"/>
      <c r="N254" s="838"/>
      <c r="O254" s="838"/>
      <c r="P254" s="838"/>
      <c r="Q254" s="838"/>
      <c r="R254" s="838"/>
      <c r="S254" s="838"/>
      <c r="T254" s="838"/>
      <c r="U254" s="59"/>
      <c r="V254" s="59"/>
      <c r="W254" s="496"/>
      <c r="X254" s="496"/>
      <c r="Y254" s="496"/>
      <c r="Z254" s="496"/>
      <c r="AA254" s="512"/>
      <c r="AB254" s="836"/>
      <c r="AC254" s="836"/>
      <c r="AD254" s="555"/>
      <c r="AE254" s="512"/>
      <c r="AF254" s="836"/>
      <c r="AG254" s="836"/>
      <c r="AH254" s="555"/>
      <c r="AI254" s="836"/>
      <c r="AJ254" s="836"/>
      <c r="AK254" s="836"/>
      <c r="AL254" s="836"/>
      <c r="AM254" s="836"/>
      <c r="AN254" s="555"/>
      <c r="AO254" s="836"/>
      <c r="AP254" s="555"/>
      <c r="AQ254" s="836"/>
      <c r="AR254" s="555"/>
      <c r="AS254" s="836"/>
      <c r="AT254" s="555"/>
      <c r="AU254" s="836"/>
      <c r="AV254" s="555"/>
      <c r="AW254" s="836"/>
      <c r="AX254" s="555"/>
      <c r="AY254" s="836"/>
      <c r="AZ254" s="555"/>
      <c r="BA254" s="836"/>
      <c r="BB254" s="555"/>
      <c r="BC254" s="836"/>
      <c r="BD254" s="555"/>
      <c r="BE254" s="836"/>
      <c r="BF254" s="555"/>
      <c r="BG254" s="836"/>
      <c r="BH254" s="555"/>
      <c r="BI254" s="836"/>
      <c r="BJ254" s="555"/>
      <c r="BK254" s="836"/>
      <c r="BL254" s="555"/>
      <c r="BM254" s="836"/>
      <c r="BN254" s="555"/>
      <c r="BO254" s="836"/>
      <c r="BP254" s="555"/>
      <c r="BQ254" s="838"/>
      <c r="BR254" s="838"/>
      <c r="BS254" s="838"/>
      <c r="BT254" s="838"/>
      <c r="BU254" s="838"/>
      <c r="BV254" s="838"/>
      <c r="BW254" s="838"/>
      <c r="BX254" s="838"/>
      <c r="BY254" s="838"/>
      <c r="BZ254" s="838"/>
      <c r="CA254" s="838"/>
      <c r="CB254" s="1154"/>
      <c r="CC254" s="838"/>
      <c r="CD254" s="838"/>
      <c r="CE254" s="838"/>
      <c r="CF254" s="838"/>
      <c r="CG254" s="838"/>
      <c r="CH254" s="838"/>
      <c r="CI254" s="838"/>
      <c r="CJ254" s="838"/>
      <c r="CK254" s="838"/>
      <c r="CL254" s="838"/>
      <c r="CM254" s="838"/>
      <c r="CN254" s="838"/>
      <c r="CO254" s="838"/>
      <c r="CP254" s="838"/>
      <c r="CQ254" s="838"/>
      <c r="CR254" s="838"/>
      <c r="CS254" s="838"/>
      <c r="CT254" s="838"/>
      <c r="CU254" s="838"/>
      <c r="CV254" s="838"/>
      <c r="CW254" s="838"/>
      <c r="CX254" s="838"/>
      <c r="CY254" s="838"/>
      <c r="CZ254" s="838"/>
      <c r="DA254" s="838"/>
      <c r="DB254" s="838"/>
      <c r="DC254" s="838"/>
      <c r="DD254" s="838"/>
      <c r="DE254" s="838"/>
      <c r="DF254" s="838"/>
      <c r="DG254" s="838"/>
      <c r="DH254" s="838"/>
      <c r="DI254" s="838"/>
      <c r="DJ254" s="838"/>
      <c r="DK254" s="838"/>
      <c r="DL254" s="838"/>
      <c r="DM254" s="838"/>
      <c r="DN254" s="838"/>
      <c r="DO254" s="838"/>
      <c r="DP254" s="838"/>
      <c r="DQ254" s="838"/>
      <c r="DR254" s="838"/>
      <c r="DS254" s="838"/>
      <c r="DT254" s="838"/>
      <c r="DU254" s="838"/>
      <c r="DV254" s="838"/>
      <c r="DW254" s="838"/>
      <c r="DX254" s="838"/>
      <c r="DY254" s="838"/>
      <c r="DZ254" s="838"/>
      <c r="EA254" s="838"/>
      <c r="EB254" s="838"/>
      <c r="EC254" s="838"/>
      <c r="ED254" s="838"/>
      <c r="EE254" s="838"/>
      <c r="EF254" s="838"/>
      <c r="EG254" s="838"/>
      <c r="EH254" s="838"/>
      <c r="EI254" s="838"/>
      <c r="EJ254" s="838"/>
      <c r="EK254" s="838"/>
      <c r="EL254" s="838"/>
      <c r="EM254" s="838"/>
      <c r="EN254" s="838"/>
      <c r="EO254" s="838"/>
      <c r="EP254" s="838"/>
      <c r="EQ254" s="838"/>
      <c r="ER254" s="838"/>
      <c r="ES254" s="838"/>
      <c r="ET254" s="838"/>
      <c r="EU254" s="838"/>
      <c r="EV254" s="838"/>
      <c r="EW254" s="838"/>
      <c r="EX254" s="838"/>
      <c r="EY254" s="838"/>
      <c r="EZ254" s="838"/>
      <c r="FA254" s="838"/>
      <c r="FB254" s="838"/>
      <c r="FC254" s="838"/>
      <c r="FD254" s="838"/>
      <c r="FE254" s="838"/>
      <c r="FF254" s="838"/>
      <c r="FG254" s="838"/>
      <c r="FH254" s="838"/>
      <c r="FI254" s="838"/>
      <c r="FJ254" s="838"/>
      <c r="FK254" s="838"/>
      <c r="FL254" s="838"/>
      <c r="FM254" s="838"/>
      <c r="FN254" s="838"/>
      <c r="FO254" s="838"/>
      <c r="FP254" s="838"/>
      <c r="FQ254" s="838"/>
      <c r="FR254" s="838"/>
      <c r="FS254" s="838"/>
      <c r="FT254" s="838"/>
      <c r="FU254" s="838"/>
      <c r="FV254" s="838"/>
      <c r="FW254" s="838"/>
      <c r="IA254" s="710"/>
      <c r="IP254" s="710"/>
      <c r="IT254" s="711"/>
      <c r="JX254" s="838"/>
      <c r="JY254" s="838"/>
      <c r="JZ254" s="838"/>
      <c r="KA254" s="838"/>
      <c r="KB254" s="838"/>
    </row>
    <row r="255" spans="1:288" customFormat="1">
      <c r="A255" s="836"/>
      <c r="B255" s="836"/>
      <c r="C255" s="838"/>
      <c r="D255" s="838"/>
      <c r="E255" s="838"/>
      <c r="F255" s="836"/>
      <c r="G255" s="836"/>
      <c r="H255" s="836"/>
      <c r="I255" s="836"/>
      <c r="J255" s="836"/>
      <c r="K255" s="836"/>
      <c r="L255" s="836"/>
      <c r="M255" s="838"/>
      <c r="N255" s="838"/>
      <c r="O255" s="838"/>
      <c r="P255" s="838"/>
      <c r="Q255" s="838"/>
      <c r="R255" s="838"/>
      <c r="S255" s="838"/>
      <c r="T255" s="838"/>
      <c r="U255" s="59"/>
      <c r="V255" s="59"/>
      <c r="W255" s="496"/>
      <c r="X255" s="496"/>
      <c r="Y255" s="496"/>
      <c r="Z255" s="496"/>
      <c r="AA255" s="512"/>
      <c r="AB255" s="836"/>
      <c r="AC255" s="836"/>
      <c r="AD255" s="555"/>
      <c r="AE255" s="512"/>
      <c r="AF255" s="836"/>
      <c r="AG255" s="836"/>
      <c r="AH255" s="555"/>
      <c r="AI255" s="836"/>
      <c r="AJ255" s="836"/>
      <c r="AK255" s="836"/>
      <c r="AL255" s="836"/>
      <c r="AM255" s="836"/>
      <c r="AN255" s="555"/>
      <c r="AO255" s="836"/>
      <c r="AP255" s="555"/>
      <c r="AQ255" s="836"/>
      <c r="AR255" s="555"/>
      <c r="AS255" s="836"/>
      <c r="AT255" s="555"/>
      <c r="AU255" s="836"/>
      <c r="AV255" s="555"/>
      <c r="AW255" s="836"/>
      <c r="AX255" s="555"/>
      <c r="AY255" s="836"/>
      <c r="AZ255" s="555"/>
      <c r="BA255" s="836"/>
      <c r="BB255" s="555"/>
      <c r="BC255" s="836"/>
      <c r="BD255" s="555"/>
      <c r="BE255" s="836"/>
      <c r="BF255" s="555"/>
      <c r="BG255" s="836"/>
      <c r="BH255" s="555"/>
      <c r="BI255" s="836"/>
      <c r="BJ255" s="555"/>
      <c r="BK255" s="836"/>
      <c r="BL255" s="555"/>
      <c r="BM255" s="836"/>
      <c r="BN255" s="555"/>
      <c r="BO255" s="836"/>
      <c r="BP255" s="555"/>
      <c r="BQ255" s="838"/>
      <c r="BR255" s="838"/>
      <c r="BS255" s="838"/>
      <c r="BT255" s="838"/>
      <c r="BU255" s="838"/>
      <c r="BV255" s="838"/>
      <c r="BW255" s="838"/>
      <c r="BX255" s="838"/>
      <c r="BY255" s="838"/>
      <c r="BZ255" s="838"/>
      <c r="CA255" s="838"/>
      <c r="CB255" s="1154"/>
      <c r="CC255" s="838"/>
      <c r="CD255" s="838"/>
      <c r="CE255" s="838"/>
      <c r="CF255" s="838"/>
      <c r="CG255" s="838"/>
      <c r="CH255" s="838"/>
      <c r="CI255" s="838"/>
      <c r="CJ255" s="838"/>
      <c r="CK255" s="838"/>
      <c r="CL255" s="838"/>
      <c r="CM255" s="838"/>
      <c r="CN255" s="838"/>
      <c r="CO255" s="838"/>
      <c r="CP255" s="838"/>
      <c r="CQ255" s="838"/>
      <c r="CR255" s="838"/>
      <c r="CS255" s="838"/>
      <c r="CT255" s="838"/>
      <c r="CU255" s="838"/>
      <c r="CV255" s="838"/>
      <c r="CW255" s="838"/>
      <c r="CX255" s="838"/>
      <c r="CY255" s="838"/>
      <c r="CZ255" s="838"/>
      <c r="DA255" s="838"/>
      <c r="DB255" s="838"/>
      <c r="DC255" s="838"/>
      <c r="DD255" s="838"/>
      <c r="DE255" s="838"/>
      <c r="DF255" s="838"/>
      <c r="DG255" s="838"/>
      <c r="DH255" s="838"/>
      <c r="DI255" s="838"/>
      <c r="DJ255" s="838"/>
      <c r="DK255" s="838"/>
      <c r="DL255" s="838"/>
      <c r="DM255" s="838"/>
      <c r="DN255" s="838"/>
      <c r="DO255" s="838"/>
      <c r="DP255" s="838"/>
      <c r="DQ255" s="838"/>
      <c r="DR255" s="838"/>
      <c r="DS255" s="838"/>
      <c r="DT255" s="838"/>
      <c r="DU255" s="838"/>
      <c r="DV255" s="838"/>
      <c r="DW255" s="838"/>
      <c r="DX255" s="838"/>
      <c r="DY255" s="838"/>
      <c r="DZ255" s="838"/>
      <c r="EA255" s="838"/>
      <c r="EB255" s="838"/>
      <c r="EC255" s="838"/>
      <c r="ED255" s="838"/>
      <c r="EE255" s="838"/>
      <c r="EF255" s="838"/>
      <c r="EG255" s="838"/>
      <c r="EH255" s="838"/>
      <c r="EI255" s="838"/>
      <c r="EJ255" s="838"/>
      <c r="EK255" s="838"/>
      <c r="EL255" s="838"/>
      <c r="EM255" s="838"/>
      <c r="EN255" s="838"/>
      <c r="EO255" s="838"/>
      <c r="EP255" s="838"/>
      <c r="EQ255" s="838"/>
      <c r="ER255" s="838"/>
      <c r="ES255" s="838"/>
      <c r="ET255" s="838"/>
      <c r="EU255" s="838"/>
      <c r="EV255" s="838"/>
      <c r="EW255" s="838"/>
      <c r="EX255" s="838"/>
      <c r="EY255" s="838"/>
      <c r="EZ255" s="838"/>
      <c r="FA255" s="838"/>
      <c r="FB255" s="838"/>
      <c r="FC255" s="838"/>
      <c r="FD255" s="838"/>
      <c r="FE255" s="838"/>
      <c r="FF255" s="838"/>
      <c r="FG255" s="838"/>
      <c r="FH255" s="838"/>
      <c r="FI255" s="838"/>
      <c r="FJ255" s="838"/>
      <c r="FK255" s="838"/>
      <c r="FL255" s="838"/>
      <c r="FM255" s="838"/>
      <c r="FN255" s="838"/>
      <c r="FO255" s="838"/>
      <c r="FP255" s="838"/>
      <c r="FQ255" s="838"/>
      <c r="FR255" s="838"/>
      <c r="FS255" s="838"/>
      <c r="FT255" s="838"/>
      <c r="FU255" s="838"/>
      <c r="FV255" s="838"/>
      <c r="FW255" s="838"/>
      <c r="IA255" s="710"/>
      <c r="IP255" s="710"/>
      <c r="IT255" s="711"/>
      <c r="JX255" s="838"/>
      <c r="JY255" s="838"/>
      <c r="JZ255" s="838"/>
      <c r="KA255" s="838"/>
      <c r="KB255" s="838"/>
    </row>
    <row r="256" spans="1:288" customFormat="1">
      <c r="A256" s="836"/>
      <c r="B256" s="836"/>
      <c r="C256" s="838"/>
      <c r="D256" s="838"/>
      <c r="E256" s="838"/>
      <c r="F256" s="836"/>
      <c r="G256" s="836"/>
      <c r="H256" s="836"/>
      <c r="I256" s="836"/>
      <c r="J256" s="836"/>
      <c r="K256" s="836"/>
      <c r="L256" s="836"/>
      <c r="M256" s="838"/>
      <c r="N256" s="838"/>
      <c r="O256" s="838"/>
      <c r="P256" s="838"/>
      <c r="Q256" s="838"/>
      <c r="R256" s="838"/>
      <c r="S256" s="838"/>
      <c r="T256" s="838"/>
      <c r="U256" s="59"/>
      <c r="V256" s="59"/>
      <c r="W256" s="496"/>
      <c r="X256" s="496"/>
      <c r="Y256" s="496"/>
      <c r="Z256" s="496"/>
      <c r="AA256" s="512"/>
      <c r="AB256" s="836"/>
      <c r="AC256" s="836"/>
      <c r="AD256" s="555"/>
      <c r="AE256" s="512"/>
      <c r="AF256" s="836"/>
      <c r="AG256" s="836"/>
      <c r="AH256" s="555"/>
      <c r="AI256" s="836"/>
      <c r="AJ256" s="836"/>
      <c r="AK256" s="836"/>
      <c r="AL256" s="836"/>
      <c r="AM256" s="836"/>
      <c r="AN256" s="555"/>
      <c r="AO256" s="836"/>
      <c r="AP256" s="555"/>
      <c r="AQ256" s="836"/>
      <c r="AR256" s="555"/>
      <c r="AS256" s="836"/>
      <c r="AT256" s="555"/>
      <c r="AU256" s="836"/>
      <c r="AV256" s="555"/>
      <c r="AW256" s="836"/>
      <c r="AX256" s="555"/>
      <c r="AY256" s="836"/>
      <c r="AZ256" s="555"/>
      <c r="BA256" s="836"/>
      <c r="BB256" s="555"/>
      <c r="BC256" s="836"/>
      <c r="BD256" s="555"/>
      <c r="BE256" s="836"/>
      <c r="BF256" s="555"/>
      <c r="BG256" s="836"/>
      <c r="BH256" s="555"/>
      <c r="BI256" s="836"/>
      <c r="BJ256" s="555"/>
      <c r="BK256" s="836"/>
      <c r="BL256" s="555"/>
      <c r="BM256" s="836"/>
      <c r="BN256" s="555"/>
      <c r="BO256" s="836"/>
      <c r="BP256" s="555"/>
      <c r="BQ256" s="838"/>
      <c r="BR256" s="838"/>
      <c r="BS256" s="838"/>
      <c r="BT256" s="838"/>
      <c r="BU256" s="838"/>
      <c r="BV256" s="838"/>
      <c r="BW256" s="838"/>
      <c r="BX256" s="838"/>
      <c r="BY256" s="838"/>
      <c r="BZ256" s="838"/>
      <c r="CA256" s="838"/>
      <c r="CB256" s="1154"/>
      <c r="CC256" s="838"/>
      <c r="CD256" s="838"/>
      <c r="CE256" s="838"/>
      <c r="CF256" s="838"/>
      <c r="CG256" s="838"/>
      <c r="CH256" s="838"/>
      <c r="CI256" s="838"/>
      <c r="CJ256" s="838"/>
      <c r="CK256" s="838"/>
      <c r="CL256" s="838"/>
      <c r="CM256" s="838"/>
      <c r="CN256" s="838"/>
      <c r="CO256" s="838"/>
      <c r="CP256" s="838"/>
      <c r="CQ256" s="838"/>
      <c r="CR256" s="838"/>
      <c r="CS256" s="838"/>
      <c r="CT256" s="838"/>
      <c r="CU256" s="838"/>
      <c r="CV256" s="838"/>
      <c r="CW256" s="838"/>
      <c r="CX256" s="838"/>
      <c r="CY256" s="838"/>
      <c r="CZ256" s="838"/>
      <c r="DA256" s="838"/>
      <c r="DB256" s="838"/>
      <c r="DC256" s="838"/>
      <c r="DD256" s="838"/>
      <c r="DE256" s="838"/>
      <c r="DF256" s="838"/>
      <c r="DG256" s="838"/>
      <c r="DH256" s="838"/>
      <c r="DI256" s="838"/>
      <c r="DJ256" s="838"/>
      <c r="DK256" s="838"/>
      <c r="DL256" s="838"/>
      <c r="DM256" s="838"/>
      <c r="DN256" s="838"/>
      <c r="DO256" s="838"/>
      <c r="DP256" s="838"/>
      <c r="DQ256" s="838"/>
      <c r="DR256" s="838"/>
      <c r="DS256" s="838"/>
      <c r="DT256" s="838"/>
      <c r="DU256" s="838"/>
      <c r="DV256" s="838"/>
      <c r="DW256" s="838"/>
      <c r="DX256" s="838"/>
      <c r="DY256" s="838"/>
      <c r="DZ256" s="838"/>
      <c r="EA256" s="838"/>
      <c r="EB256" s="838"/>
      <c r="EC256" s="838"/>
      <c r="ED256" s="838"/>
      <c r="EE256" s="838"/>
      <c r="EF256" s="838"/>
      <c r="EG256" s="838"/>
      <c r="EH256" s="838"/>
      <c r="EI256" s="838"/>
      <c r="EJ256" s="838"/>
      <c r="EK256" s="838"/>
      <c r="EL256" s="838"/>
      <c r="EM256" s="838"/>
      <c r="EN256" s="838"/>
      <c r="EO256" s="838"/>
      <c r="EP256" s="838"/>
      <c r="EQ256" s="838"/>
      <c r="ER256" s="838"/>
      <c r="ES256" s="838"/>
      <c r="ET256" s="838"/>
      <c r="EU256" s="838"/>
      <c r="EV256" s="838"/>
      <c r="EW256" s="838"/>
      <c r="EX256" s="838"/>
      <c r="EY256" s="838"/>
      <c r="EZ256" s="838"/>
      <c r="FA256" s="838"/>
      <c r="FB256" s="838"/>
      <c r="FC256" s="838"/>
      <c r="FD256" s="838"/>
      <c r="FE256" s="838"/>
      <c r="FF256" s="838"/>
      <c r="FG256" s="838"/>
      <c r="FH256" s="838"/>
      <c r="FI256" s="838"/>
      <c r="FJ256" s="838"/>
      <c r="FK256" s="838"/>
      <c r="FL256" s="838"/>
      <c r="FM256" s="838"/>
      <c r="FN256" s="838"/>
      <c r="FO256" s="838"/>
      <c r="FP256" s="838"/>
      <c r="FQ256" s="838"/>
      <c r="FR256" s="838"/>
      <c r="FS256" s="838"/>
      <c r="FT256" s="838"/>
      <c r="FU256" s="838"/>
      <c r="FV256" s="838"/>
      <c r="FW256" s="838"/>
      <c r="IA256" s="710"/>
      <c r="IP256" s="710"/>
      <c r="IT256" s="711"/>
      <c r="JX256" s="838"/>
      <c r="JY256" s="838"/>
      <c r="JZ256" s="838"/>
      <c r="KA256" s="838"/>
      <c r="KB256" s="838"/>
    </row>
    <row r="257" spans="1:288" customFormat="1">
      <c r="A257" s="836"/>
      <c r="B257" s="836"/>
      <c r="C257" s="838"/>
      <c r="D257" s="838"/>
      <c r="E257" s="838"/>
      <c r="F257" s="836"/>
      <c r="G257" s="836"/>
      <c r="H257" s="836"/>
      <c r="I257" s="836"/>
      <c r="J257" s="836"/>
      <c r="K257" s="836"/>
      <c r="L257" s="836"/>
      <c r="M257" s="838"/>
      <c r="N257" s="838"/>
      <c r="O257" s="838"/>
      <c r="P257" s="838"/>
      <c r="Q257" s="838"/>
      <c r="R257" s="838"/>
      <c r="S257" s="838"/>
      <c r="T257" s="838"/>
      <c r="U257" s="59"/>
      <c r="V257" s="59"/>
      <c r="W257" s="496"/>
      <c r="X257" s="496"/>
      <c r="Y257" s="496"/>
      <c r="Z257" s="496"/>
      <c r="AA257" s="512"/>
      <c r="AB257" s="836"/>
      <c r="AC257" s="836"/>
      <c r="AD257" s="555"/>
      <c r="AE257" s="512"/>
      <c r="AF257" s="836"/>
      <c r="AG257" s="836"/>
      <c r="AH257" s="555"/>
      <c r="AI257" s="836"/>
      <c r="AJ257" s="836"/>
      <c r="AK257" s="836"/>
      <c r="AL257" s="836"/>
      <c r="AM257" s="836"/>
      <c r="AN257" s="555"/>
      <c r="AO257" s="836"/>
      <c r="AP257" s="555"/>
      <c r="AQ257" s="836"/>
      <c r="AR257" s="555"/>
      <c r="AS257" s="836"/>
      <c r="AT257" s="555"/>
      <c r="AU257" s="836"/>
      <c r="AV257" s="555"/>
      <c r="AW257" s="836"/>
      <c r="AX257" s="555"/>
      <c r="AY257" s="836"/>
      <c r="AZ257" s="555"/>
      <c r="BA257" s="836"/>
      <c r="BB257" s="555"/>
      <c r="BC257" s="836"/>
      <c r="BD257" s="555"/>
      <c r="BE257" s="836"/>
      <c r="BF257" s="555"/>
      <c r="BG257" s="836"/>
      <c r="BH257" s="555"/>
      <c r="BI257" s="836"/>
      <c r="BJ257" s="555"/>
      <c r="BK257" s="836"/>
      <c r="BL257" s="555"/>
      <c r="BM257" s="836"/>
      <c r="BN257" s="555"/>
      <c r="BO257" s="836"/>
      <c r="BP257" s="555"/>
      <c r="BQ257" s="838"/>
      <c r="BR257" s="838"/>
      <c r="BS257" s="838"/>
      <c r="BT257" s="838"/>
      <c r="BU257" s="838"/>
      <c r="BV257" s="838"/>
      <c r="BW257" s="838"/>
      <c r="BX257" s="838"/>
      <c r="BY257" s="838"/>
      <c r="BZ257" s="838"/>
      <c r="CA257" s="838"/>
      <c r="CB257" s="1154"/>
      <c r="CC257" s="838"/>
      <c r="CD257" s="838"/>
      <c r="CE257" s="838"/>
      <c r="CF257" s="838"/>
      <c r="CG257" s="838"/>
      <c r="CH257" s="838"/>
      <c r="CI257" s="838"/>
      <c r="CJ257" s="838"/>
      <c r="CK257" s="838"/>
      <c r="CL257" s="838"/>
      <c r="CM257" s="838"/>
      <c r="CN257" s="838"/>
      <c r="CO257" s="838"/>
      <c r="CP257" s="838"/>
      <c r="CQ257" s="838"/>
      <c r="CR257" s="838"/>
      <c r="CS257" s="838"/>
      <c r="CT257" s="838"/>
      <c r="CU257" s="838"/>
      <c r="CV257" s="838"/>
      <c r="CW257" s="838"/>
      <c r="CX257" s="838"/>
      <c r="CY257" s="838"/>
      <c r="CZ257" s="838"/>
      <c r="DA257" s="838"/>
      <c r="DB257" s="838"/>
      <c r="DC257" s="838"/>
      <c r="DD257" s="838"/>
      <c r="DE257" s="838"/>
      <c r="DF257" s="838"/>
      <c r="DG257" s="838"/>
      <c r="DH257" s="838"/>
      <c r="DI257" s="838"/>
      <c r="DJ257" s="838"/>
      <c r="DK257" s="838"/>
      <c r="DL257" s="838"/>
      <c r="DM257" s="838"/>
      <c r="DN257" s="838"/>
      <c r="DO257" s="838"/>
      <c r="DP257" s="838"/>
      <c r="DQ257" s="838"/>
      <c r="DR257" s="838"/>
      <c r="DS257" s="838"/>
      <c r="DT257" s="838"/>
      <c r="DU257" s="838"/>
      <c r="DV257" s="838"/>
      <c r="DW257" s="838"/>
      <c r="DX257" s="838"/>
      <c r="DY257" s="838"/>
      <c r="DZ257" s="838"/>
      <c r="EA257" s="838"/>
      <c r="EB257" s="838"/>
      <c r="EC257" s="838"/>
      <c r="ED257" s="838"/>
      <c r="EE257" s="838"/>
      <c r="EF257" s="838"/>
      <c r="EG257" s="838"/>
      <c r="EH257" s="838"/>
      <c r="EI257" s="838"/>
      <c r="EJ257" s="838"/>
      <c r="EK257" s="838"/>
      <c r="EL257" s="838"/>
      <c r="EM257" s="838"/>
      <c r="EN257" s="838"/>
      <c r="EO257" s="838"/>
      <c r="EP257" s="838"/>
      <c r="EQ257" s="838"/>
      <c r="ER257" s="838"/>
      <c r="ES257" s="838"/>
      <c r="ET257" s="838"/>
      <c r="EU257" s="838"/>
      <c r="EV257" s="838"/>
      <c r="EW257" s="838"/>
      <c r="EX257" s="838"/>
      <c r="EY257" s="838"/>
      <c r="EZ257" s="838"/>
      <c r="FA257" s="838"/>
      <c r="FB257" s="838"/>
      <c r="FC257" s="838"/>
      <c r="FD257" s="838"/>
      <c r="FE257" s="838"/>
      <c r="FF257" s="838"/>
      <c r="FG257" s="838"/>
      <c r="FH257" s="838"/>
      <c r="FI257" s="838"/>
      <c r="FJ257" s="838"/>
      <c r="FK257" s="838"/>
      <c r="FL257" s="838"/>
      <c r="FM257" s="838"/>
      <c r="FN257" s="838"/>
      <c r="FO257" s="838"/>
      <c r="FP257" s="838"/>
      <c r="FQ257" s="838"/>
      <c r="FR257" s="838"/>
      <c r="FS257" s="838"/>
      <c r="FT257" s="838"/>
      <c r="FU257" s="838"/>
      <c r="FV257" s="838"/>
      <c r="FW257" s="838"/>
      <c r="IA257" s="710"/>
      <c r="IP257" s="710"/>
      <c r="IT257" s="711"/>
      <c r="JX257" s="838"/>
      <c r="JY257" s="838"/>
      <c r="JZ257" s="838"/>
      <c r="KA257" s="838"/>
      <c r="KB257" s="838"/>
    </row>
    <row r="258" spans="1:288" customFormat="1">
      <c r="A258" s="836"/>
      <c r="B258" s="836"/>
      <c r="C258" s="838"/>
      <c r="D258" s="838"/>
      <c r="E258" s="838"/>
      <c r="F258" s="836"/>
      <c r="G258" s="836"/>
      <c r="H258" s="836"/>
      <c r="I258" s="836"/>
      <c r="J258" s="836"/>
      <c r="K258" s="836"/>
      <c r="L258" s="836"/>
      <c r="M258" s="838"/>
      <c r="N258" s="838"/>
      <c r="O258" s="838"/>
      <c r="P258" s="838"/>
      <c r="Q258" s="838"/>
      <c r="R258" s="838"/>
      <c r="S258" s="838"/>
      <c r="T258" s="838"/>
      <c r="U258" s="59"/>
      <c r="V258" s="59"/>
      <c r="W258" s="496"/>
      <c r="X258" s="496"/>
      <c r="Y258" s="496"/>
      <c r="Z258" s="496"/>
      <c r="AA258" s="512"/>
      <c r="AB258" s="836"/>
      <c r="AC258" s="836"/>
      <c r="AD258" s="555"/>
      <c r="AE258" s="512"/>
      <c r="AF258" s="836"/>
      <c r="AG258" s="836"/>
      <c r="AH258" s="555"/>
      <c r="AI258" s="836"/>
      <c r="AJ258" s="836"/>
      <c r="AK258" s="836"/>
      <c r="AL258" s="836"/>
      <c r="AM258" s="836"/>
      <c r="AN258" s="555"/>
      <c r="AO258" s="836"/>
      <c r="AP258" s="555"/>
      <c r="AQ258" s="836"/>
      <c r="AR258" s="555"/>
      <c r="AS258" s="836"/>
      <c r="AT258" s="555"/>
      <c r="AU258" s="836"/>
      <c r="AV258" s="555"/>
      <c r="AW258" s="836"/>
      <c r="AX258" s="555"/>
      <c r="AY258" s="836"/>
      <c r="AZ258" s="555"/>
      <c r="BA258" s="836"/>
      <c r="BB258" s="555"/>
      <c r="BC258" s="836"/>
      <c r="BD258" s="555"/>
      <c r="BE258" s="836"/>
      <c r="BF258" s="555"/>
      <c r="BG258" s="836"/>
      <c r="BH258" s="555"/>
      <c r="BI258" s="836"/>
      <c r="BJ258" s="555"/>
      <c r="BK258" s="836"/>
      <c r="BL258" s="555"/>
      <c r="BM258" s="836"/>
      <c r="BN258" s="555"/>
      <c r="BO258" s="836"/>
      <c r="BP258" s="555"/>
      <c r="BQ258" s="838"/>
      <c r="BR258" s="838"/>
      <c r="BS258" s="838"/>
      <c r="BT258" s="838"/>
      <c r="BU258" s="838"/>
      <c r="BV258" s="838"/>
      <c r="BW258" s="838"/>
      <c r="BX258" s="838"/>
      <c r="BY258" s="838"/>
      <c r="BZ258" s="838"/>
      <c r="CA258" s="838"/>
      <c r="CB258" s="1154"/>
      <c r="CC258" s="838"/>
      <c r="CD258" s="838"/>
      <c r="CE258" s="838"/>
      <c r="CF258" s="838"/>
      <c r="CG258" s="838"/>
      <c r="CH258" s="838"/>
      <c r="CI258" s="838"/>
      <c r="CJ258" s="838"/>
      <c r="CK258" s="838"/>
      <c r="CL258" s="838"/>
      <c r="CM258" s="838"/>
      <c r="CN258" s="838"/>
      <c r="CO258" s="838"/>
      <c r="CP258" s="838"/>
      <c r="CQ258" s="838"/>
      <c r="CR258" s="838"/>
      <c r="CS258" s="838"/>
      <c r="CT258" s="838"/>
      <c r="CU258" s="838"/>
      <c r="CV258" s="838"/>
      <c r="CW258" s="838"/>
      <c r="CX258" s="838"/>
      <c r="CY258" s="838"/>
      <c r="CZ258" s="838"/>
      <c r="DA258" s="838"/>
      <c r="DB258" s="838"/>
      <c r="DC258" s="838"/>
      <c r="DD258" s="838"/>
      <c r="DE258" s="838"/>
      <c r="DF258" s="838"/>
      <c r="DG258" s="838"/>
      <c r="DH258" s="838"/>
      <c r="DI258" s="838"/>
      <c r="DJ258" s="838"/>
      <c r="DK258" s="838"/>
      <c r="DL258" s="838"/>
      <c r="DM258" s="838"/>
      <c r="DN258" s="838"/>
      <c r="DO258" s="838"/>
      <c r="DP258" s="838"/>
      <c r="DQ258" s="838"/>
      <c r="DR258" s="838"/>
      <c r="DS258" s="838"/>
      <c r="DT258" s="838"/>
      <c r="DU258" s="838"/>
      <c r="DV258" s="838"/>
      <c r="DW258" s="838"/>
      <c r="DX258" s="838"/>
      <c r="DY258" s="838"/>
      <c r="DZ258" s="838"/>
      <c r="EA258" s="838"/>
      <c r="EB258" s="838"/>
      <c r="EC258" s="838"/>
      <c r="ED258" s="838"/>
      <c r="EE258" s="838"/>
      <c r="EF258" s="838"/>
      <c r="EG258" s="838"/>
      <c r="EH258" s="838"/>
      <c r="EI258" s="838"/>
      <c r="EJ258" s="838"/>
      <c r="EK258" s="838"/>
      <c r="EL258" s="838"/>
      <c r="EM258" s="838"/>
      <c r="EN258" s="838"/>
      <c r="EO258" s="838"/>
      <c r="EP258" s="838"/>
      <c r="EQ258" s="838"/>
      <c r="ER258" s="838"/>
      <c r="ES258" s="838"/>
      <c r="ET258" s="838"/>
      <c r="EU258" s="838"/>
      <c r="EV258" s="838"/>
      <c r="EW258" s="838"/>
      <c r="EX258" s="838"/>
      <c r="EY258" s="838"/>
      <c r="EZ258" s="838"/>
      <c r="FA258" s="838"/>
      <c r="FB258" s="838"/>
      <c r="FC258" s="838"/>
      <c r="FD258" s="838"/>
      <c r="FE258" s="838"/>
      <c r="FF258" s="838"/>
      <c r="FG258" s="838"/>
      <c r="FH258" s="838"/>
      <c r="FI258" s="838"/>
      <c r="FJ258" s="838"/>
      <c r="FK258" s="838"/>
      <c r="FL258" s="838"/>
      <c r="FM258" s="838"/>
      <c r="FN258" s="838"/>
      <c r="FO258" s="838"/>
      <c r="FP258" s="838"/>
      <c r="FQ258" s="838"/>
      <c r="FR258" s="838"/>
      <c r="FS258" s="838"/>
      <c r="FT258" s="838"/>
      <c r="FU258" s="838"/>
      <c r="FV258" s="838"/>
      <c r="FW258" s="838"/>
      <c r="IA258" s="710"/>
      <c r="IP258" s="710"/>
      <c r="IT258" s="711"/>
      <c r="JX258" s="838"/>
      <c r="JY258" s="838"/>
      <c r="JZ258" s="838"/>
      <c r="KA258" s="838"/>
      <c r="KB258" s="838"/>
    </row>
    <row r="259" spans="1:288" customFormat="1">
      <c r="A259" s="836"/>
      <c r="B259" s="836"/>
      <c r="C259" s="838"/>
      <c r="D259" s="838"/>
      <c r="E259" s="838"/>
      <c r="F259" s="836"/>
      <c r="G259" s="836"/>
      <c r="H259" s="836"/>
      <c r="I259" s="836"/>
      <c r="J259" s="836"/>
      <c r="K259" s="836"/>
      <c r="L259" s="836"/>
      <c r="M259" s="838"/>
      <c r="N259" s="838"/>
      <c r="O259" s="838"/>
      <c r="P259" s="838"/>
      <c r="Q259" s="838"/>
      <c r="R259" s="838"/>
      <c r="S259" s="838"/>
      <c r="T259" s="838"/>
      <c r="U259" s="59"/>
      <c r="V259" s="59"/>
      <c r="W259" s="496"/>
      <c r="X259" s="496"/>
      <c r="Y259" s="496"/>
      <c r="Z259" s="496"/>
      <c r="AA259" s="512"/>
      <c r="AB259" s="836"/>
      <c r="AC259" s="836"/>
      <c r="AD259" s="555"/>
      <c r="AE259" s="512"/>
      <c r="AF259" s="836"/>
      <c r="AG259" s="836"/>
      <c r="AH259" s="555"/>
      <c r="AI259" s="836"/>
      <c r="AJ259" s="836"/>
      <c r="AK259" s="836"/>
      <c r="AL259" s="836"/>
      <c r="AM259" s="836"/>
      <c r="AN259" s="555"/>
      <c r="AO259" s="836"/>
      <c r="AP259" s="555"/>
      <c r="AQ259" s="836"/>
      <c r="AR259" s="555"/>
      <c r="AS259" s="836"/>
      <c r="AT259" s="555"/>
      <c r="AU259" s="836"/>
      <c r="AV259" s="555"/>
      <c r="AW259" s="836"/>
      <c r="AX259" s="555"/>
      <c r="AY259" s="836"/>
      <c r="AZ259" s="555"/>
      <c r="BA259" s="836"/>
      <c r="BB259" s="555"/>
      <c r="BC259" s="836"/>
      <c r="BD259" s="555"/>
      <c r="BE259" s="836"/>
      <c r="BF259" s="555"/>
      <c r="BG259" s="836"/>
      <c r="BH259" s="555"/>
      <c r="BI259" s="836"/>
      <c r="BJ259" s="555"/>
      <c r="BK259" s="836"/>
      <c r="BL259" s="555"/>
      <c r="BM259" s="836"/>
      <c r="BN259" s="555"/>
      <c r="BO259" s="836"/>
      <c r="BP259" s="555"/>
      <c r="BQ259" s="838"/>
      <c r="BR259" s="838"/>
      <c r="BS259" s="838"/>
      <c r="BT259" s="838"/>
      <c r="BU259" s="838"/>
      <c r="BV259" s="838"/>
      <c r="BW259" s="838"/>
      <c r="BX259" s="838"/>
      <c r="BY259" s="838"/>
      <c r="BZ259" s="838"/>
      <c r="CA259" s="838"/>
      <c r="CB259" s="1154"/>
      <c r="CC259" s="838"/>
      <c r="CD259" s="838"/>
      <c r="CE259" s="838"/>
      <c r="CF259" s="838"/>
      <c r="CG259" s="838"/>
      <c r="CH259" s="838"/>
      <c r="CI259" s="838"/>
      <c r="CJ259" s="838"/>
      <c r="CK259" s="838"/>
      <c r="CL259" s="838"/>
      <c r="CM259" s="838"/>
      <c r="CN259" s="838"/>
      <c r="CO259" s="838"/>
      <c r="CP259" s="838"/>
      <c r="CQ259" s="838"/>
      <c r="CR259" s="838"/>
      <c r="CS259" s="838"/>
      <c r="CT259" s="838"/>
      <c r="CU259" s="838"/>
      <c r="CV259" s="838"/>
      <c r="CW259" s="838"/>
      <c r="CX259" s="838"/>
      <c r="CY259" s="838"/>
      <c r="CZ259" s="838"/>
      <c r="DA259" s="838"/>
      <c r="DB259" s="838"/>
      <c r="DC259" s="838"/>
      <c r="DD259" s="838"/>
      <c r="DE259" s="838"/>
      <c r="DF259" s="838"/>
      <c r="DG259" s="838"/>
      <c r="DH259" s="838"/>
      <c r="DI259" s="838"/>
      <c r="DJ259" s="838"/>
      <c r="DK259" s="838"/>
      <c r="DL259" s="838"/>
      <c r="DM259" s="838"/>
      <c r="DN259" s="838"/>
      <c r="DO259" s="838"/>
      <c r="DP259" s="838"/>
      <c r="DQ259" s="838"/>
      <c r="DR259" s="838"/>
      <c r="DS259" s="838"/>
      <c r="DT259" s="838"/>
      <c r="DU259" s="838"/>
      <c r="DV259" s="838"/>
      <c r="DW259" s="838"/>
      <c r="DX259" s="838"/>
      <c r="DY259" s="838"/>
      <c r="DZ259" s="838"/>
      <c r="EA259" s="838"/>
      <c r="EB259" s="838"/>
      <c r="EC259" s="838"/>
      <c r="ED259" s="838"/>
      <c r="EE259" s="838"/>
      <c r="EF259" s="838"/>
      <c r="EG259" s="838"/>
      <c r="EH259" s="838"/>
      <c r="EI259" s="838"/>
      <c r="EJ259" s="838"/>
      <c r="EK259" s="838"/>
      <c r="EL259" s="838"/>
      <c r="EM259" s="838"/>
      <c r="EN259" s="838"/>
      <c r="EO259" s="838"/>
      <c r="EP259" s="838"/>
      <c r="EQ259" s="838"/>
      <c r="ER259" s="838"/>
      <c r="ES259" s="838"/>
      <c r="ET259" s="838"/>
      <c r="EU259" s="838"/>
      <c r="EV259" s="838"/>
      <c r="EW259" s="838"/>
      <c r="EX259" s="838"/>
      <c r="EY259" s="838"/>
      <c r="EZ259" s="838"/>
      <c r="FA259" s="838"/>
      <c r="FB259" s="838"/>
      <c r="FC259" s="838"/>
      <c r="FD259" s="838"/>
      <c r="FE259" s="838"/>
      <c r="FF259" s="838"/>
      <c r="FG259" s="838"/>
      <c r="FH259" s="838"/>
      <c r="FI259" s="838"/>
      <c r="FJ259" s="838"/>
      <c r="FK259" s="838"/>
      <c r="FL259" s="838"/>
      <c r="FM259" s="838"/>
      <c r="FN259" s="838"/>
      <c r="FO259" s="838"/>
      <c r="FP259" s="838"/>
      <c r="FQ259" s="838"/>
      <c r="FR259" s="838"/>
      <c r="FS259" s="838"/>
      <c r="FT259" s="838"/>
      <c r="FU259" s="838"/>
      <c r="FV259" s="838"/>
      <c r="FW259" s="838"/>
      <c r="IA259" s="710"/>
      <c r="IP259" s="710"/>
      <c r="IT259" s="711"/>
      <c r="JX259" s="838"/>
      <c r="JY259" s="838"/>
      <c r="JZ259" s="838"/>
      <c r="KA259" s="838"/>
      <c r="KB259" s="838"/>
    </row>
    <row r="260" spans="1:288" customFormat="1">
      <c r="A260" s="836"/>
      <c r="B260" s="836"/>
      <c r="C260" s="838"/>
      <c r="D260" s="838"/>
      <c r="E260" s="838"/>
      <c r="F260" s="836"/>
      <c r="G260" s="836"/>
      <c r="H260" s="836"/>
      <c r="I260" s="836"/>
      <c r="J260" s="836"/>
      <c r="K260" s="836"/>
      <c r="L260" s="836"/>
      <c r="M260" s="838"/>
      <c r="N260" s="838"/>
      <c r="O260" s="838"/>
      <c r="P260" s="838"/>
      <c r="Q260" s="838"/>
      <c r="R260" s="838"/>
      <c r="S260" s="838"/>
      <c r="T260" s="838"/>
      <c r="U260" s="59"/>
      <c r="V260" s="59"/>
      <c r="W260" s="496"/>
      <c r="X260" s="496"/>
      <c r="Y260" s="496"/>
      <c r="Z260" s="496"/>
      <c r="AA260" s="512"/>
      <c r="AB260" s="836"/>
      <c r="AC260" s="836"/>
      <c r="AD260" s="555"/>
      <c r="AE260" s="512"/>
      <c r="AF260" s="836"/>
      <c r="AG260" s="836"/>
      <c r="AH260" s="555"/>
      <c r="AI260" s="836"/>
      <c r="AJ260" s="836"/>
      <c r="AK260" s="836"/>
      <c r="AL260" s="836"/>
      <c r="AM260" s="836"/>
      <c r="AN260" s="555"/>
      <c r="AO260" s="836"/>
      <c r="AP260" s="555"/>
      <c r="AQ260" s="836"/>
      <c r="AR260" s="555"/>
      <c r="AS260" s="836"/>
      <c r="AT260" s="555"/>
      <c r="AU260" s="836"/>
      <c r="AV260" s="555"/>
      <c r="AW260" s="836"/>
      <c r="AX260" s="555"/>
      <c r="AY260" s="836"/>
      <c r="AZ260" s="555"/>
      <c r="BA260" s="836"/>
      <c r="BB260" s="555"/>
      <c r="BC260" s="836"/>
      <c r="BD260" s="555"/>
      <c r="BE260" s="836"/>
      <c r="BF260" s="555"/>
      <c r="BG260" s="836"/>
      <c r="BH260" s="555"/>
      <c r="BI260" s="836"/>
      <c r="BJ260" s="555"/>
      <c r="BK260" s="836"/>
      <c r="BL260" s="555"/>
      <c r="BM260" s="836"/>
      <c r="BN260" s="555"/>
      <c r="BO260" s="836"/>
      <c r="BP260" s="555"/>
      <c r="BQ260" s="838"/>
      <c r="BR260" s="838"/>
      <c r="BS260" s="838"/>
      <c r="BT260" s="838"/>
      <c r="BU260" s="838"/>
      <c r="BV260" s="838"/>
      <c r="BW260" s="838"/>
      <c r="BX260" s="838"/>
      <c r="BY260" s="838"/>
      <c r="BZ260" s="838"/>
      <c r="CA260" s="838"/>
      <c r="CB260" s="1154"/>
      <c r="CC260" s="838"/>
      <c r="CD260" s="838"/>
      <c r="CE260" s="838"/>
      <c r="CF260" s="838"/>
      <c r="CG260" s="838"/>
      <c r="CH260" s="838"/>
      <c r="CI260" s="838"/>
      <c r="CJ260" s="838"/>
      <c r="CK260" s="838"/>
      <c r="CL260" s="838"/>
      <c r="CM260" s="838"/>
      <c r="CN260" s="838"/>
      <c r="CO260" s="838"/>
      <c r="CP260" s="838"/>
      <c r="CQ260" s="838"/>
      <c r="CR260" s="838"/>
      <c r="CS260" s="838"/>
      <c r="CT260" s="838"/>
      <c r="CU260" s="838"/>
      <c r="CV260" s="838"/>
      <c r="CW260" s="838"/>
      <c r="CX260" s="838"/>
      <c r="CY260" s="838"/>
      <c r="CZ260" s="838"/>
      <c r="DA260" s="838"/>
      <c r="DB260" s="838"/>
      <c r="DC260" s="838"/>
      <c r="DD260" s="838"/>
      <c r="DE260" s="838"/>
      <c r="DF260" s="838"/>
      <c r="DG260" s="838"/>
      <c r="DH260" s="838"/>
      <c r="DI260" s="838"/>
      <c r="DJ260" s="838"/>
      <c r="DK260" s="838"/>
      <c r="DL260" s="838"/>
      <c r="DM260" s="838"/>
      <c r="DN260" s="838"/>
      <c r="DO260" s="838"/>
      <c r="DP260" s="838"/>
      <c r="DQ260" s="838"/>
      <c r="DR260" s="838"/>
      <c r="DS260" s="838"/>
      <c r="DT260" s="838"/>
      <c r="DU260" s="838"/>
      <c r="DV260" s="838"/>
      <c r="DW260" s="838"/>
      <c r="DX260" s="838"/>
      <c r="DY260" s="838"/>
      <c r="DZ260" s="838"/>
      <c r="EA260" s="838"/>
      <c r="EB260" s="838"/>
      <c r="EC260" s="838"/>
      <c r="ED260" s="838"/>
      <c r="EE260" s="838"/>
      <c r="EF260" s="838"/>
      <c r="EG260" s="838"/>
      <c r="EH260" s="838"/>
      <c r="EI260" s="838"/>
      <c r="EJ260" s="838"/>
      <c r="EK260" s="838"/>
      <c r="EL260" s="838"/>
      <c r="EM260" s="838"/>
      <c r="EN260" s="838"/>
      <c r="EO260" s="838"/>
      <c r="EP260" s="838"/>
      <c r="EQ260" s="838"/>
      <c r="ER260" s="838"/>
      <c r="ES260" s="838"/>
      <c r="ET260" s="838"/>
      <c r="EU260" s="838"/>
      <c r="EV260" s="838"/>
      <c r="EW260" s="838"/>
      <c r="EX260" s="838"/>
      <c r="EY260" s="838"/>
      <c r="EZ260" s="838"/>
      <c r="FA260" s="838"/>
      <c r="FB260" s="838"/>
      <c r="FC260" s="838"/>
      <c r="FD260" s="838"/>
      <c r="FE260" s="838"/>
      <c r="FF260" s="838"/>
      <c r="FG260" s="838"/>
      <c r="FH260" s="838"/>
      <c r="FI260" s="838"/>
      <c r="FJ260" s="838"/>
      <c r="FK260" s="838"/>
      <c r="FL260" s="838"/>
      <c r="FM260" s="838"/>
      <c r="FN260" s="838"/>
      <c r="FO260" s="838"/>
      <c r="FP260" s="838"/>
      <c r="FQ260" s="838"/>
      <c r="FR260" s="838"/>
      <c r="FS260" s="838"/>
      <c r="FT260" s="838"/>
      <c r="FU260" s="838"/>
      <c r="FV260" s="838"/>
      <c r="FW260" s="838"/>
      <c r="IA260" s="710"/>
      <c r="IP260" s="710"/>
      <c r="IT260" s="711"/>
      <c r="JX260" s="838"/>
      <c r="JY260" s="838"/>
      <c r="JZ260" s="838"/>
      <c r="KA260" s="838"/>
      <c r="KB260" s="838"/>
    </row>
    <row r="261" spans="1:288" customFormat="1">
      <c r="A261" s="836"/>
      <c r="B261" s="836"/>
      <c r="C261" s="838"/>
      <c r="D261" s="838"/>
      <c r="E261" s="838"/>
      <c r="F261" s="836"/>
      <c r="G261" s="836"/>
      <c r="H261" s="836"/>
      <c r="I261" s="836"/>
      <c r="J261" s="836"/>
      <c r="K261" s="836"/>
      <c r="L261" s="836"/>
      <c r="M261" s="838"/>
      <c r="N261" s="838"/>
      <c r="O261" s="838"/>
      <c r="P261" s="838"/>
      <c r="Q261" s="838"/>
      <c r="R261" s="838"/>
      <c r="S261" s="838"/>
      <c r="T261" s="838"/>
      <c r="U261" s="59"/>
      <c r="V261" s="59"/>
      <c r="W261" s="496"/>
      <c r="X261" s="496"/>
      <c r="Y261" s="496"/>
      <c r="Z261" s="496"/>
      <c r="AA261" s="512"/>
      <c r="AB261" s="836"/>
      <c r="AC261" s="836"/>
      <c r="AD261" s="555"/>
      <c r="AE261" s="512"/>
      <c r="AF261" s="836"/>
      <c r="AG261" s="836"/>
      <c r="AH261" s="555"/>
      <c r="AI261" s="836"/>
      <c r="AJ261" s="836"/>
      <c r="AK261" s="836"/>
      <c r="AL261" s="836"/>
      <c r="AM261" s="836"/>
      <c r="AN261" s="555"/>
      <c r="AO261" s="836"/>
      <c r="AP261" s="555"/>
      <c r="AQ261" s="836"/>
      <c r="AR261" s="555"/>
      <c r="AS261" s="836"/>
      <c r="AT261" s="555"/>
      <c r="AU261" s="836"/>
      <c r="AV261" s="555"/>
      <c r="AW261" s="836"/>
      <c r="AX261" s="555"/>
      <c r="AY261" s="836"/>
      <c r="AZ261" s="555"/>
      <c r="BA261" s="836"/>
      <c r="BB261" s="555"/>
      <c r="BC261" s="836"/>
      <c r="BD261" s="555"/>
      <c r="BE261" s="836"/>
      <c r="BF261" s="555"/>
      <c r="BG261" s="836"/>
      <c r="BH261" s="555"/>
      <c r="BI261" s="836"/>
      <c r="BJ261" s="555"/>
      <c r="BK261" s="836"/>
      <c r="BL261" s="555"/>
      <c r="BM261" s="836"/>
      <c r="BN261" s="555"/>
      <c r="BO261" s="836"/>
      <c r="BP261" s="555"/>
      <c r="BQ261" s="838"/>
      <c r="BR261" s="838"/>
      <c r="BS261" s="838"/>
      <c r="BT261" s="838"/>
      <c r="BU261" s="838"/>
      <c r="BV261" s="838"/>
      <c r="BW261" s="838"/>
      <c r="BX261" s="838"/>
      <c r="BY261" s="838"/>
      <c r="BZ261" s="838"/>
      <c r="CA261" s="838"/>
      <c r="CB261" s="1154"/>
      <c r="CC261" s="838"/>
      <c r="CD261" s="838"/>
      <c r="CE261" s="838"/>
      <c r="CF261" s="838"/>
      <c r="CG261" s="838"/>
      <c r="CH261" s="838"/>
      <c r="CI261" s="838"/>
      <c r="CJ261" s="838"/>
      <c r="CK261" s="838"/>
      <c r="CL261" s="838"/>
      <c r="CM261" s="838"/>
      <c r="CN261" s="838"/>
      <c r="CO261" s="838"/>
      <c r="CP261" s="838"/>
      <c r="CQ261" s="838"/>
      <c r="CR261" s="838"/>
      <c r="CS261" s="838"/>
      <c r="CT261" s="838"/>
      <c r="CU261" s="838"/>
      <c r="CV261" s="838"/>
      <c r="CW261" s="838"/>
      <c r="CX261" s="838"/>
      <c r="CY261" s="838"/>
      <c r="CZ261" s="838"/>
      <c r="DA261" s="838"/>
      <c r="DB261" s="838"/>
      <c r="DC261" s="838"/>
      <c r="DD261" s="838"/>
      <c r="DE261" s="838"/>
      <c r="DF261" s="838"/>
      <c r="DG261" s="838"/>
      <c r="DH261" s="838"/>
      <c r="DI261" s="838"/>
      <c r="DJ261" s="838"/>
      <c r="DK261" s="838"/>
      <c r="DL261" s="838"/>
      <c r="DM261" s="838"/>
      <c r="DN261" s="838"/>
      <c r="DO261" s="838"/>
      <c r="DP261" s="838"/>
      <c r="DQ261" s="838"/>
      <c r="DR261" s="838"/>
      <c r="DS261" s="838"/>
      <c r="DT261" s="838"/>
      <c r="DU261" s="838"/>
      <c r="DV261" s="838"/>
      <c r="DW261" s="838"/>
      <c r="DX261" s="838"/>
      <c r="DY261" s="838"/>
      <c r="DZ261" s="838"/>
      <c r="EA261" s="838"/>
      <c r="EB261" s="838"/>
      <c r="EC261" s="838"/>
      <c r="ED261" s="838"/>
      <c r="EE261" s="838"/>
      <c r="EF261" s="838"/>
      <c r="EG261" s="838"/>
      <c r="EH261" s="838"/>
      <c r="EI261" s="838"/>
      <c r="EJ261" s="838"/>
      <c r="EK261" s="838"/>
      <c r="EL261" s="838"/>
      <c r="EM261" s="838"/>
      <c r="EN261" s="838"/>
      <c r="EO261" s="838"/>
      <c r="EP261" s="838"/>
      <c r="EQ261" s="838"/>
      <c r="ER261" s="838"/>
      <c r="ES261" s="838"/>
      <c r="ET261" s="838"/>
      <c r="EU261" s="838"/>
      <c r="EV261" s="838"/>
      <c r="EW261" s="838"/>
      <c r="EX261" s="838"/>
      <c r="EY261" s="838"/>
      <c r="EZ261" s="838"/>
      <c r="FA261" s="838"/>
      <c r="FB261" s="838"/>
      <c r="FC261" s="838"/>
      <c r="FD261" s="838"/>
      <c r="FE261" s="838"/>
      <c r="FF261" s="838"/>
      <c r="FG261" s="838"/>
      <c r="FH261" s="838"/>
      <c r="FI261" s="838"/>
      <c r="FJ261" s="838"/>
      <c r="FK261" s="838"/>
      <c r="FL261" s="838"/>
      <c r="FM261" s="838"/>
      <c r="FN261" s="838"/>
      <c r="FO261" s="838"/>
      <c r="FP261" s="838"/>
      <c r="FQ261" s="838"/>
      <c r="FR261" s="838"/>
      <c r="FS261" s="838"/>
      <c r="FT261" s="838"/>
      <c r="FU261" s="838"/>
      <c r="FV261" s="838"/>
      <c r="FW261" s="838"/>
      <c r="IA261" s="710"/>
      <c r="IP261" s="710"/>
      <c r="IT261" s="711"/>
      <c r="JX261" s="838"/>
      <c r="JY261" s="838"/>
      <c r="JZ261" s="838"/>
      <c r="KA261" s="838"/>
      <c r="KB261" s="838"/>
    </row>
    <row r="262" spans="1:288" customFormat="1">
      <c r="A262" s="836"/>
      <c r="B262" s="836"/>
      <c r="C262" s="838"/>
      <c r="D262" s="838"/>
      <c r="E262" s="838"/>
      <c r="F262" s="836"/>
      <c r="G262" s="836"/>
      <c r="H262" s="836"/>
      <c r="I262" s="836"/>
      <c r="J262" s="836"/>
      <c r="K262" s="836"/>
      <c r="L262" s="836"/>
      <c r="M262" s="838"/>
      <c r="N262" s="838"/>
      <c r="O262" s="838"/>
      <c r="P262" s="838"/>
      <c r="Q262" s="838"/>
      <c r="R262" s="838"/>
      <c r="S262" s="838"/>
      <c r="T262" s="838"/>
      <c r="U262" s="59"/>
      <c r="V262" s="59"/>
      <c r="W262" s="496"/>
      <c r="X262" s="496"/>
      <c r="Y262" s="496"/>
      <c r="Z262" s="496"/>
      <c r="AA262" s="512"/>
      <c r="AB262" s="836"/>
      <c r="AC262" s="836"/>
      <c r="AD262" s="555"/>
      <c r="AE262" s="512"/>
      <c r="AF262" s="836"/>
      <c r="AG262" s="836"/>
      <c r="AH262" s="555"/>
      <c r="AI262" s="836"/>
      <c r="AJ262" s="836"/>
      <c r="AK262" s="836"/>
      <c r="AL262" s="836"/>
      <c r="AM262" s="836"/>
      <c r="AN262" s="555"/>
      <c r="AO262" s="836"/>
      <c r="AP262" s="555"/>
      <c r="AQ262" s="836"/>
      <c r="AR262" s="555"/>
      <c r="AS262" s="836"/>
      <c r="AT262" s="555"/>
      <c r="AU262" s="836"/>
      <c r="AV262" s="555"/>
      <c r="AW262" s="836"/>
      <c r="AX262" s="555"/>
      <c r="AY262" s="836"/>
      <c r="AZ262" s="555"/>
      <c r="BA262" s="836"/>
      <c r="BB262" s="555"/>
      <c r="BC262" s="836"/>
      <c r="BD262" s="555"/>
      <c r="BE262" s="836"/>
      <c r="BF262" s="555"/>
      <c r="BG262" s="836"/>
      <c r="BH262" s="555"/>
      <c r="BI262" s="836"/>
      <c r="BJ262" s="555"/>
      <c r="BK262" s="836"/>
      <c r="BL262" s="555"/>
      <c r="BM262" s="836"/>
      <c r="BN262" s="555"/>
      <c r="BO262" s="836"/>
      <c r="BP262" s="555"/>
      <c r="BQ262" s="838"/>
      <c r="BR262" s="838"/>
      <c r="BS262" s="838"/>
      <c r="BT262" s="838"/>
      <c r="BU262" s="838"/>
      <c r="BV262" s="838"/>
      <c r="BW262" s="838"/>
      <c r="BX262" s="838"/>
      <c r="BY262" s="838"/>
      <c r="BZ262" s="838"/>
      <c r="CA262" s="838"/>
      <c r="CB262" s="1154"/>
      <c r="CC262" s="838"/>
      <c r="CD262" s="838"/>
      <c r="CE262" s="838"/>
      <c r="CF262" s="838"/>
      <c r="CG262" s="838"/>
      <c r="CH262" s="838"/>
      <c r="CI262" s="838"/>
      <c r="CJ262" s="838"/>
      <c r="CK262" s="838"/>
      <c r="CL262" s="838"/>
      <c r="CM262" s="838"/>
      <c r="CN262" s="838"/>
      <c r="CO262" s="838"/>
      <c r="CP262" s="838"/>
      <c r="CQ262" s="838"/>
      <c r="CR262" s="838"/>
      <c r="CS262" s="838"/>
      <c r="CT262" s="838"/>
      <c r="CU262" s="838"/>
      <c r="CV262" s="838"/>
      <c r="CW262" s="838"/>
      <c r="CX262" s="838"/>
      <c r="CY262" s="838"/>
      <c r="CZ262" s="838"/>
      <c r="DA262" s="838"/>
      <c r="DB262" s="838"/>
      <c r="DC262" s="838"/>
      <c r="DD262" s="838"/>
      <c r="DE262" s="838"/>
      <c r="DF262" s="838"/>
      <c r="DG262" s="838"/>
      <c r="DH262" s="838"/>
      <c r="DI262" s="838"/>
      <c r="DJ262" s="838"/>
      <c r="DK262" s="838"/>
      <c r="DL262" s="838"/>
      <c r="DM262" s="838"/>
      <c r="DN262" s="838"/>
      <c r="DO262" s="838"/>
      <c r="DP262" s="838"/>
      <c r="DQ262" s="838"/>
      <c r="DR262" s="838"/>
      <c r="DS262" s="838"/>
      <c r="DT262" s="838"/>
      <c r="DU262" s="838"/>
      <c r="DV262" s="838"/>
      <c r="DW262" s="838"/>
      <c r="DX262" s="838"/>
      <c r="DY262" s="838"/>
      <c r="DZ262" s="838"/>
      <c r="EA262" s="838"/>
      <c r="EB262" s="838"/>
      <c r="EC262" s="838"/>
      <c r="ED262" s="838"/>
      <c r="EE262" s="838"/>
      <c r="EF262" s="838"/>
      <c r="EG262" s="838"/>
      <c r="EH262" s="838"/>
      <c r="EI262" s="838"/>
      <c r="EJ262" s="838"/>
      <c r="EK262" s="838"/>
      <c r="EL262" s="838"/>
      <c r="EM262" s="838"/>
      <c r="EN262" s="838"/>
      <c r="EO262" s="838"/>
      <c r="EP262" s="838"/>
      <c r="EQ262" s="838"/>
      <c r="ER262" s="838"/>
      <c r="ES262" s="838"/>
      <c r="ET262" s="838"/>
      <c r="EU262" s="838"/>
      <c r="EV262" s="838"/>
      <c r="EW262" s="838"/>
      <c r="EX262" s="838"/>
      <c r="EY262" s="838"/>
      <c r="EZ262" s="838"/>
      <c r="FA262" s="838"/>
      <c r="FB262" s="838"/>
      <c r="FC262" s="838"/>
      <c r="FD262" s="838"/>
      <c r="FE262" s="838"/>
      <c r="FF262" s="838"/>
      <c r="FG262" s="838"/>
      <c r="FH262" s="838"/>
      <c r="FI262" s="838"/>
      <c r="FJ262" s="838"/>
      <c r="FK262" s="838"/>
      <c r="FL262" s="838"/>
      <c r="FM262" s="838"/>
      <c r="FN262" s="838"/>
      <c r="FO262" s="838"/>
      <c r="FP262" s="838"/>
      <c r="FQ262" s="838"/>
      <c r="FR262" s="838"/>
      <c r="FS262" s="838"/>
      <c r="FT262" s="838"/>
      <c r="FU262" s="838"/>
      <c r="FV262" s="838"/>
      <c r="FW262" s="838"/>
      <c r="IA262" s="710"/>
      <c r="IP262" s="710"/>
      <c r="IT262" s="711"/>
      <c r="JX262" s="838"/>
      <c r="JY262" s="838"/>
      <c r="JZ262" s="838"/>
      <c r="KA262" s="838"/>
      <c r="KB262" s="838"/>
    </row>
    <row r="263" spans="1:288" customFormat="1">
      <c r="A263" s="836"/>
      <c r="B263" s="836"/>
      <c r="C263" s="838"/>
      <c r="D263" s="838"/>
      <c r="E263" s="838"/>
      <c r="F263" s="836"/>
      <c r="G263" s="836"/>
      <c r="H263" s="836"/>
      <c r="I263" s="836"/>
      <c r="J263" s="836"/>
      <c r="K263" s="836"/>
      <c r="L263" s="836"/>
      <c r="M263" s="838"/>
      <c r="N263" s="838"/>
      <c r="O263" s="838"/>
      <c r="P263" s="838"/>
      <c r="Q263" s="838"/>
      <c r="R263" s="838"/>
      <c r="S263" s="838"/>
      <c r="T263" s="838"/>
      <c r="U263" s="59"/>
      <c r="V263" s="59"/>
      <c r="W263" s="496"/>
      <c r="X263" s="496"/>
      <c r="Y263" s="496"/>
      <c r="Z263" s="496"/>
      <c r="AA263" s="512"/>
      <c r="AB263" s="836"/>
      <c r="AC263" s="836"/>
      <c r="AD263" s="555"/>
      <c r="AE263" s="512"/>
      <c r="AF263" s="836"/>
      <c r="AG263" s="836"/>
      <c r="AH263" s="555"/>
      <c r="AI263" s="836"/>
      <c r="AJ263" s="836"/>
      <c r="AK263" s="836"/>
      <c r="AL263" s="836"/>
      <c r="AM263" s="836"/>
      <c r="AN263" s="555"/>
      <c r="AO263" s="836"/>
      <c r="AP263" s="555"/>
      <c r="AQ263" s="836"/>
      <c r="AR263" s="555"/>
      <c r="AS263" s="836"/>
      <c r="AT263" s="555"/>
      <c r="AU263" s="836"/>
      <c r="AV263" s="555"/>
      <c r="AW263" s="836"/>
      <c r="AX263" s="555"/>
      <c r="AY263" s="836"/>
      <c r="AZ263" s="555"/>
      <c r="BA263" s="836"/>
      <c r="BB263" s="555"/>
      <c r="BC263" s="836"/>
      <c r="BD263" s="555"/>
      <c r="BE263" s="836"/>
      <c r="BF263" s="555"/>
      <c r="BG263" s="836"/>
      <c r="BH263" s="555"/>
      <c r="BI263" s="836"/>
      <c r="BJ263" s="555"/>
      <c r="BK263" s="836"/>
      <c r="BL263" s="555"/>
      <c r="BM263" s="836"/>
      <c r="BN263" s="555"/>
      <c r="BO263" s="836"/>
      <c r="BP263" s="555"/>
      <c r="BQ263" s="838"/>
      <c r="BR263" s="838"/>
      <c r="BS263" s="838"/>
      <c r="BT263" s="838"/>
      <c r="BU263" s="838"/>
      <c r="BV263" s="838"/>
      <c r="BW263" s="838"/>
      <c r="BX263" s="838"/>
      <c r="BY263" s="838"/>
      <c r="BZ263" s="838"/>
      <c r="CA263" s="838"/>
      <c r="CB263" s="1154"/>
      <c r="CC263" s="838"/>
      <c r="CD263" s="838"/>
      <c r="CE263" s="838"/>
      <c r="CF263" s="838"/>
      <c r="CG263" s="838"/>
      <c r="CH263" s="838"/>
      <c r="CI263" s="838"/>
      <c r="CJ263" s="838"/>
      <c r="CK263" s="838"/>
      <c r="CL263" s="838"/>
      <c r="CM263" s="838"/>
      <c r="CN263" s="838"/>
      <c r="CO263" s="838"/>
      <c r="CP263" s="838"/>
      <c r="CQ263" s="838"/>
      <c r="CR263" s="838"/>
      <c r="CS263" s="838"/>
      <c r="CT263" s="838"/>
      <c r="CU263" s="838"/>
      <c r="CV263" s="838"/>
      <c r="CW263" s="838"/>
      <c r="CX263" s="838"/>
      <c r="CY263" s="838"/>
      <c r="CZ263" s="838"/>
      <c r="DA263" s="838"/>
      <c r="DB263" s="838"/>
      <c r="DC263" s="838"/>
      <c r="DD263" s="838"/>
      <c r="DE263" s="838"/>
      <c r="DF263" s="838"/>
      <c r="DG263" s="838"/>
      <c r="DH263" s="838"/>
      <c r="DI263" s="838"/>
      <c r="DJ263" s="838"/>
      <c r="DK263" s="838"/>
      <c r="DL263" s="838"/>
      <c r="DM263" s="838"/>
      <c r="DN263" s="838"/>
      <c r="DO263" s="838"/>
      <c r="DP263" s="838"/>
      <c r="DQ263" s="838"/>
      <c r="DR263" s="838"/>
      <c r="DS263" s="838"/>
      <c r="DT263" s="838"/>
      <c r="DU263" s="838"/>
      <c r="DV263" s="838"/>
      <c r="DW263" s="838"/>
      <c r="DX263" s="838"/>
      <c r="DY263" s="838"/>
      <c r="DZ263" s="838"/>
      <c r="EA263" s="838"/>
      <c r="EB263" s="838"/>
      <c r="EC263" s="838"/>
      <c r="ED263" s="838"/>
      <c r="EE263" s="838"/>
      <c r="EF263" s="838"/>
      <c r="EG263" s="838"/>
      <c r="EH263" s="838"/>
      <c r="EI263" s="838"/>
      <c r="EJ263" s="838"/>
      <c r="EK263" s="838"/>
      <c r="EL263" s="838"/>
      <c r="EM263" s="838"/>
      <c r="EN263" s="838"/>
      <c r="EO263" s="838"/>
      <c r="EP263" s="838"/>
      <c r="EQ263" s="838"/>
      <c r="ER263" s="838"/>
      <c r="ES263" s="838"/>
      <c r="ET263" s="838"/>
      <c r="EU263" s="838"/>
      <c r="EV263" s="838"/>
      <c r="EW263" s="838"/>
      <c r="EX263" s="838"/>
      <c r="EY263" s="838"/>
      <c r="EZ263" s="838"/>
      <c r="FA263" s="838"/>
      <c r="FB263" s="838"/>
      <c r="FC263" s="838"/>
      <c r="FD263" s="838"/>
      <c r="FE263" s="838"/>
      <c r="FF263" s="838"/>
      <c r="FG263" s="838"/>
      <c r="FH263" s="838"/>
      <c r="FI263" s="838"/>
      <c r="FJ263" s="838"/>
      <c r="FK263" s="838"/>
      <c r="FL263" s="838"/>
      <c r="FM263" s="838"/>
      <c r="FN263" s="838"/>
      <c r="FO263" s="838"/>
      <c r="FP263" s="838"/>
      <c r="FQ263" s="838"/>
      <c r="FR263" s="838"/>
      <c r="FS263" s="838"/>
      <c r="FT263" s="838"/>
      <c r="FU263" s="838"/>
      <c r="FV263" s="838"/>
      <c r="FW263" s="838"/>
      <c r="IA263" s="710"/>
      <c r="IP263" s="710"/>
      <c r="IT263" s="711"/>
      <c r="JX263" s="838"/>
      <c r="JY263" s="838"/>
      <c r="JZ263" s="838"/>
      <c r="KA263" s="838"/>
      <c r="KB263" s="838"/>
    </row>
    <row r="264" spans="1:288" customFormat="1">
      <c r="A264" s="836"/>
      <c r="B264" s="836"/>
      <c r="C264" s="838"/>
      <c r="D264" s="838"/>
      <c r="E264" s="838"/>
      <c r="F264" s="836"/>
      <c r="G264" s="836"/>
      <c r="H264" s="836"/>
      <c r="I264" s="836"/>
      <c r="J264" s="836"/>
      <c r="K264" s="836"/>
      <c r="L264" s="836"/>
      <c r="M264" s="838"/>
      <c r="N264" s="838"/>
      <c r="O264" s="838"/>
      <c r="P264" s="838"/>
      <c r="Q264" s="838"/>
      <c r="R264" s="838"/>
      <c r="S264" s="838"/>
      <c r="T264" s="838"/>
      <c r="U264" s="59"/>
      <c r="V264" s="59"/>
      <c r="W264" s="496"/>
      <c r="X264" s="496"/>
      <c r="Y264" s="496"/>
      <c r="Z264" s="496"/>
      <c r="AA264" s="512"/>
      <c r="AB264" s="836"/>
      <c r="AC264" s="836"/>
      <c r="AD264" s="555"/>
      <c r="AE264" s="512"/>
      <c r="AF264" s="836"/>
      <c r="AG264" s="836"/>
      <c r="AH264" s="555"/>
      <c r="AI264" s="836"/>
      <c r="AJ264" s="836"/>
      <c r="AK264" s="836"/>
      <c r="AL264" s="836"/>
      <c r="AM264" s="836"/>
      <c r="AN264" s="555"/>
      <c r="AO264" s="836"/>
      <c r="AP264" s="555"/>
      <c r="AQ264" s="836"/>
      <c r="AR264" s="555"/>
      <c r="AS264" s="836"/>
      <c r="AT264" s="555"/>
      <c r="AU264" s="836"/>
      <c r="AV264" s="555"/>
      <c r="AW264" s="836"/>
      <c r="AX264" s="555"/>
      <c r="AY264" s="836"/>
      <c r="AZ264" s="555"/>
      <c r="BA264" s="836"/>
      <c r="BB264" s="555"/>
      <c r="BC264" s="836"/>
      <c r="BD264" s="555"/>
      <c r="BE264" s="836"/>
      <c r="BF264" s="555"/>
      <c r="BG264" s="836"/>
      <c r="BH264" s="555"/>
      <c r="BI264" s="836"/>
      <c r="BJ264" s="555"/>
      <c r="BK264" s="836"/>
      <c r="BL264" s="555"/>
      <c r="BM264" s="836"/>
      <c r="BN264" s="555"/>
      <c r="BO264" s="836"/>
      <c r="BP264" s="555"/>
      <c r="BQ264" s="838"/>
      <c r="BR264" s="838"/>
      <c r="BS264" s="838"/>
      <c r="BT264" s="838"/>
      <c r="BU264" s="838"/>
      <c r="BV264" s="838"/>
      <c r="BW264" s="838"/>
      <c r="BX264" s="838"/>
      <c r="BY264" s="838"/>
      <c r="BZ264" s="838"/>
      <c r="CA264" s="838"/>
      <c r="CB264" s="1154"/>
      <c r="CC264" s="838"/>
      <c r="CD264" s="838"/>
      <c r="CE264" s="838"/>
      <c r="CF264" s="838"/>
      <c r="CG264" s="838"/>
      <c r="CH264" s="838"/>
      <c r="CI264" s="838"/>
      <c r="CJ264" s="838"/>
      <c r="CK264" s="838"/>
      <c r="CL264" s="838"/>
      <c r="CM264" s="838"/>
      <c r="CN264" s="838"/>
      <c r="CO264" s="838"/>
      <c r="CP264" s="838"/>
      <c r="CQ264" s="838"/>
      <c r="CR264" s="838"/>
      <c r="CS264" s="838"/>
      <c r="CT264" s="838"/>
      <c r="CU264" s="838"/>
      <c r="CV264" s="838"/>
      <c r="CW264" s="838"/>
      <c r="CX264" s="838"/>
      <c r="CY264" s="838"/>
      <c r="CZ264" s="838"/>
      <c r="DA264" s="838"/>
      <c r="DB264" s="838"/>
      <c r="DC264" s="838"/>
      <c r="DD264" s="838"/>
      <c r="DE264" s="838"/>
      <c r="DF264" s="838"/>
      <c r="DG264" s="838"/>
      <c r="DH264" s="838"/>
      <c r="DI264" s="838"/>
      <c r="DJ264" s="838"/>
      <c r="DK264" s="838"/>
      <c r="DL264" s="838"/>
      <c r="DM264" s="838"/>
      <c r="DN264" s="838"/>
      <c r="DO264" s="838"/>
      <c r="DP264" s="838"/>
      <c r="DQ264" s="838"/>
      <c r="DR264" s="838"/>
      <c r="DS264" s="838"/>
      <c r="DT264" s="838"/>
      <c r="DU264" s="838"/>
      <c r="DV264" s="838"/>
      <c r="DW264" s="838"/>
      <c r="DX264" s="838"/>
      <c r="DY264" s="838"/>
      <c r="DZ264" s="838"/>
      <c r="EA264" s="838"/>
      <c r="EB264" s="838"/>
      <c r="EC264" s="838"/>
      <c r="ED264" s="838"/>
      <c r="EE264" s="838"/>
      <c r="EF264" s="838"/>
      <c r="EG264" s="838"/>
      <c r="EH264" s="838"/>
      <c r="EI264" s="838"/>
      <c r="EJ264" s="838"/>
      <c r="EK264" s="838"/>
      <c r="EL264" s="838"/>
      <c r="EM264" s="838"/>
      <c r="EN264" s="838"/>
      <c r="EO264" s="838"/>
      <c r="EP264" s="838"/>
      <c r="EQ264" s="838"/>
      <c r="ER264" s="838"/>
      <c r="ES264" s="838"/>
      <c r="ET264" s="838"/>
      <c r="EU264" s="838"/>
      <c r="EV264" s="838"/>
      <c r="EW264" s="838"/>
      <c r="EX264" s="838"/>
      <c r="EY264" s="838"/>
      <c r="EZ264" s="838"/>
      <c r="FA264" s="838"/>
      <c r="FB264" s="838"/>
      <c r="FC264" s="838"/>
      <c r="FD264" s="838"/>
      <c r="FE264" s="838"/>
      <c r="FF264" s="838"/>
      <c r="FG264" s="838"/>
      <c r="FH264" s="838"/>
      <c r="FI264" s="838"/>
      <c r="FJ264" s="838"/>
      <c r="FK264" s="838"/>
      <c r="FL264" s="838"/>
      <c r="FM264" s="838"/>
      <c r="FN264" s="838"/>
      <c r="FO264" s="838"/>
      <c r="FP264" s="838"/>
      <c r="FQ264" s="838"/>
      <c r="FR264" s="838"/>
      <c r="FS264" s="838"/>
      <c r="FT264" s="838"/>
      <c r="FU264" s="838"/>
      <c r="FV264" s="838"/>
      <c r="FW264" s="838"/>
      <c r="IA264" s="710"/>
      <c r="IP264" s="710"/>
      <c r="IT264" s="711"/>
      <c r="JX264" s="838"/>
      <c r="JY264" s="838"/>
      <c r="JZ264" s="838"/>
      <c r="KA264" s="838"/>
      <c r="KB264" s="838"/>
    </row>
    <row r="265" spans="1:288" customFormat="1">
      <c r="A265" s="836"/>
      <c r="B265" s="836"/>
      <c r="C265" s="838"/>
      <c r="D265" s="838"/>
      <c r="E265" s="838"/>
      <c r="F265" s="836"/>
      <c r="G265" s="836"/>
      <c r="H265" s="836"/>
      <c r="I265" s="836"/>
      <c r="J265" s="836"/>
      <c r="K265" s="836"/>
      <c r="L265" s="836"/>
      <c r="M265" s="838"/>
      <c r="N265" s="838"/>
      <c r="O265" s="838"/>
      <c r="P265" s="838"/>
      <c r="Q265" s="838"/>
      <c r="R265" s="838"/>
      <c r="S265" s="838"/>
      <c r="T265" s="838"/>
      <c r="U265" s="59"/>
      <c r="V265" s="59"/>
      <c r="W265" s="496"/>
      <c r="X265" s="496"/>
      <c r="Y265" s="496"/>
      <c r="Z265" s="496"/>
      <c r="AA265" s="512"/>
      <c r="AB265" s="836"/>
      <c r="AC265" s="836"/>
      <c r="AD265" s="555"/>
      <c r="AE265" s="512"/>
      <c r="AF265" s="836"/>
      <c r="AG265" s="836"/>
      <c r="AH265" s="555"/>
      <c r="AI265" s="836"/>
      <c r="AJ265" s="836"/>
      <c r="AK265" s="836"/>
      <c r="AL265" s="836"/>
      <c r="AM265" s="836"/>
      <c r="AN265" s="555"/>
      <c r="AO265" s="836"/>
      <c r="AP265" s="555"/>
      <c r="AQ265" s="836"/>
      <c r="AR265" s="555"/>
      <c r="AS265" s="836"/>
      <c r="AT265" s="555"/>
      <c r="AU265" s="836"/>
      <c r="AV265" s="555"/>
      <c r="AW265" s="836"/>
      <c r="AX265" s="555"/>
      <c r="AY265" s="836"/>
      <c r="AZ265" s="555"/>
      <c r="BA265" s="836"/>
      <c r="BB265" s="555"/>
      <c r="BC265" s="836"/>
      <c r="BD265" s="555"/>
      <c r="BE265" s="836"/>
      <c r="BF265" s="555"/>
      <c r="BG265" s="836"/>
      <c r="BH265" s="555"/>
      <c r="BI265" s="836"/>
      <c r="BJ265" s="555"/>
      <c r="BK265" s="836"/>
      <c r="BL265" s="555"/>
      <c r="BM265" s="836"/>
      <c r="BN265" s="555"/>
      <c r="BO265" s="836"/>
      <c r="BP265" s="555"/>
      <c r="BQ265" s="838"/>
      <c r="BR265" s="838"/>
      <c r="BS265" s="838"/>
      <c r="BT265" s="838"/>
      <c r="BU265" s="838"/>
      <c r="BV265" s="838"/>
      <c r="BW265" s="838"/>
      <c r="BX265" s="838"/>
      <c r="BY265" s="838"/>
      <c r="BZ265" s="838"/>
      <c r="CA265" s="838"/>
      <c r="CB265" s="1154"/>
      <c r="CC265" s="838"/>
      <c r="CD265" s="838"/>
      <c r="CE265" s="838"/>
      <c r="CF265" s="838"/>
      <c r="CG265" s="838"/>
      <c r="CH265" s="838"/>
      <c r="CI265" s="838"/>
      <c r="CJ265" s="838"/>
      <c r="CK265" s="838"/>
      <c r="CL265" s="838"/>
      <c r="CM265" s="838"/>
      <c r="CN265" s="838"/>
      <c r="CO265" s="838"/>
      <c r="CP265" s="838"/>
      <c r="CQ265" s="838"/>
      <c r="CR265" s="838"/>
      <c r="CS265" s="838"/>
      <c r="CT265" s="838"/>
      <c r="CU265" s="838"/>
      <c r="CV265" s="838"/>
      <c r="CW265" s="838"/>
      <c r="CX265" s="838"/>
      <c r="CY265" s="838"/>
      <c r="CZ265" s="838"/>
      <c r="DA265" s="838"/>
      <c r="DB265" s="838"/>
      <c r="DC265" s="838"/>
      <c r="DD265" s="838"/>
      <c r="DE265" s="838"/>
      <c r="DF265" s="838"/>
      <c r="DG265" s="838"/>
      <c r="DH265" s="838"/>
      <c r="DI265" s="838"/>
      <c r="DJ265" s="838"/>
      <c r="DK265" s="838"/>
      <c r="DL265" s="838"/>
      <c r="DM265" s="838"/>
      <c r="DN265" s="838"/>
      <c r="DO265" s="838"/>
      <c r="DP265" s="838"/>
      <c r="DQ265" s="838"/>
      <c r="DR265" s="838"/>
      <c r="DS265" s="838"/>
      <c r="DT265" s="838"/>
      <c r="DU265" s="838"/>
      <c r="DV265" s="838"/>
      <c r="DW265" s="838"/>
      <c r="DX265" s="838"/>
      <c r="DY265" s="838"/>
      <c r="DZ265" s="838"/>
      <c r="EA265" s="838"/>
      <c r="EB265" s="838"/>
      <c r="EC265" s="838"/>
      <c r="ED265" s="838"/>
      <c r="EE265" s="838"/>
      <c r="EF265" s="838"/>
      <c r="EG265" s="838"/>
      <c r="EH265" s="838"/>
      <c r="EI265" s="838"/>
      <c r="EJ265" s="838"/>
      <c r="EK265" s="838"/>
      <c r="EL265" s="838"/>
      <c r="EM265" s="838"/>
      <c r="EN265" s="838"/>
      <c r="EO265" s="838"/>
      <c r="EP265" s="838"/>
      <c r="EQ265" s="838"/>
      <c r="ER265" s="838"/>
      <c r="ES265" s="838"/>
      <c r="ET265" s="838"/>
      <c r="EU265" s="838"/>
      <c r="EV265" s="838"/>
      <c r="EW265" s="838"/>
      <c r="EX265" s="838"/>
      <c r="EY265" s="838"/>
      <c r="EZ265" s="838"/>
      <c r="FA265" s="838"/>
      <c r="FB265" s="838"/>
      <c r="FC265" s="838"/>
      <c r="FD265" s="838"/>
      <c r="FE265" s="838"/>
      <c r="FF265" s="838"/>
      <c r="FG265" s="838"/>
      <c r="FH265" s="838"/>
      <c r="FI265" s="838"/>
      <c r="FJ265" s="838"/>
      <c r="FK265" s="838"/>
      <c r="FL265" s="838"/>
      <c r="FM265" s="838"/>
      <c r="FN265" s="838"/>
      <c r="FO265" s="838"/>
      <c r="FP265" s="838"/>
      <c r="FQ265" s="838"/>
      <c r="FR265" s="838"/>
      <c r="FS265" s="838"/>
      <c r="FT265" s="838"/>
      <c r="FU265" s="838"/>
      <c r="FV265" s="838"/>
      <c r="FW265" s="838"/>
      <c r="IA265" s="710"/>
      <c r="IP265" s="710"/>
      <c r="IT265" s="711"/>
      <c r="JX265" s="838"/>
      <c r="JY265" s="838"/>
      <c r="JZ265" s="838"/>
      <c r="KA265" s="838"/>
      <c r="KB265" s="838"/>
    </row>
    <row r="266" spans="1:288" customFormat="1">
      <c r="A266" s="836"/>
      <c r="B266" s="836"/>
      <c r="C266" s="838"/>
      <c r="D266" s="838"/>
      <c r="E266" s="838"/>
      <c r="F266" s="836"/>
      <c r="G266" s="836"/>
      <c r="H266" s="836"/>
      <c r="I266" s="836"/>
      <c r="J266" s="836"/>
      <c r="K266" s="836"/>
      <c r="L266" s="836"/>
      <c r="M266" s="838"/>
      <c r="N266" s="838"/>
      <c r="O266" s="838"/>
      <c r="P266" s="838"/>
      <c r="Q266" s="838"/>
      <c r="R266" s="838"/>
      <c r="S266" s="838"/>
      <c r="T266" s="838"/>
      <c r="U266" s="59"/>
      <c r="V266" s="59"/>
      <c r="W266" s="496"/>
      <c r="X266" s="496"/>
      <c r="Y266" s="496"/>
      <c r="Z266" s="496"/>
      <c r="AA266" s="512"/>
      <c r="AB266" s="836"/>
      <c r="AC266" s="836"/>
      <c r="AD266" s="555"/>
      <c r="AE266" s="512"/>
      <c r="AF266" s="836"/>
      <c r="AG266" s="836"/>
      <c r="AH266" s="555"/>
      <c r="AI266" s="836"/>
      <c r="AJ266" s="836"/>
      <c r="AK266" s="836"/>
      <c r="AL266" s="836"/>
      <c r="AM266" s="836"/>
      <c r="AN266" s="555"/>
      <c r="AO266" s="836"/>
      <c r="AP266" s="555"/>
      <c r="AQ266" s="836"/>
      <c r="AR266" s="555"/>
      <c r="AS266" s="836"/>
      <c r="AT266" s="555"/>
      <c r="AU266" s="836"/>
      <c r="AV266" s="555"/>
      <c r="AW266" s="836"/>
      <c r="AX266" s="555"/>
      <c r="AY266" s="836"/>
      <c r="AZ266" s="555"/>
      <c r="BA266" s="836"/>
      <c r="BB266" s="555"/>
      <c r="BC266" s="836"/>
      <c r="BD266" s="555"/>
      <c r="BE266" s="836"/>
      <c r="BF266" s="555"/>
      <c r="BG266" s="836"/>
      <c r="BH266" s="555"/>
      <c r="BI266" s="836"/>
      <c r="BJ266" s="555"/>
      <c r="BK266" s="836"/>
      <c r="BL266" s="555"/>
      <c r="BM266" s="836"/>
      <c r="BN266" s="555"/>
      <c r="BO266" s="836"/>
      <c r="BP266" s="555"/>
      <c r="BQ266" s="838"/>
      <c r="BR266" s="838"/>
      <c r="BS266" s="838"/>
      <c r="BT266" s="838"/>
      <c r="BU266" s="838"/>
      <c r="BV266" s="838"/>
      <c r="BW266" s="838"/>
      <c r="BX266" s="838"/>
      <c r="BY266" s="838"/>
      <c r="BZ266" s="838"/>
      <c r="CA266" s="838"/>
      <c r="CB266" s="1154"/>
      <c r="CC266" s="838"/>
      <c r="CD266" s="838"/>
      <c r="CE266" s="838"/>
      <c r="CF266" s="838"/>
      <c r="CG266" s="838"/>
      <c r="CH266" s="838"/>
      <c r="CI266" s="838"/>
      <c r="CJ266" s="838"/>
      <c r="CK266" s="838"/>
      <c r="CL266" s="838"/>
      <c r="CM266" s="838"/>
      <c r="CN266" s="838"/>
      <c r="CO266" s="838"/>
      <c r="CP266" s="838"/>
      <c r="CQ266" s="838"/>
      <c r="CR266" s="838"/>
      <c r="CS266" s="838"/>
      <c r="CT266" s="838"/>
      <c r="CU266" s="838"/>
      <c r="CV266" s="838"/>
      <c r="CW266" s="838"/>
      <c r="CX266" s="838"/>
      <c r="CY266" s="838"/>
      <c r="CZ266" s="838"/>
      <c r="DA266" s="838"/>
      <c r="DB266" s="838"/>
      <c r="DC266" s="838"/>
      <c r="DD266" s="838"/>
      <c r="DE266" s="838"/>
      <c r="DF266" s="838"/>
      <c r="DG266" s="838"/>
      <c r="DH266" s="838"/>
      <c r="DI266" s="838"/>
      <c r="DJ266" s="838"/>
      <c r="DK266" s="838"/>
      <c r="DL266" s="838"/>
      <c r="DM266" s="838"/>
      <c r="DN266" s="838"/>
      <c r="DO266" s="838"/>
      <c r="DP266" s="838"/>
      <c r="DQ266" s="838"/>
      <c r="DR266" s="838"/>
      <c r="DS266" s="838"/>
      <c r="DT266" s="838"/>
      <c r="DU266" s="838"/>
      <c r="DV266" s="838"/>
      <c r="DW266" s="838"/>
      <c r="DX266" s="838"/>
      <c r="DY266" s="838"/>
      <c r="DZ266" s="838"/>
      <c r="EA266" s="838"/>
      <c r="EB266" s="838"/>
      <c r="EC266" s="838"/>
      <c r="ED266" s="838"/>
      <c r="EE266" s="838"/>
      <c r="EF266" s="838"/>
      <c r="EG266" s="838"/>
      <c r="EH266" s="838"/>
      <c r="EI266" s="838"/>
      <c r="EJ266" s="838"/>
      <c r="EK266" s="838"/>
      <c r="EL266" s="838"/>
      <c r="EM266" s="838"/>
      <c r="EN266" s="838"/>
      <c r="EO266" s="838"/>
      <c r="EP266" s="838"/>
      <c r="EQ266" s="838"/>
      <c r="ER266" s="838"/>
      <c r="ES266" s="838"/>
      <c r="ET266" s="838"/>
      <c r="EU266" s="838"/>
      <c r="EV266" s="838"/>
      <c r="EW266" s="838"/>
      <c r="EX266" s="838"/>
      <c r="EY266" s="838"/>
      <c r="EZ266" s="838"/>
      <c r="FA266" s="838"/>
      <c r="FB266" s="838"/>
      <c r="FC266" s="838"/>
      <c r="FD266" s="838"/>
      <c r="FE266" s="838"/>
      <c r="FF266" s="838"/>
      <c r="FG266" s="838"/>
      <c r="FH266" s="838"/>
      <c r="FI266" s="838"/>
      <c r="FJ266" s="838"/>
      <c r="FK266" s="838"/>
      <c r="FL266" s="838"/>
      <c r="FM266" s="838"/>
      <c r="FN266" s="838"/>
      <c r="FO266" s="838"/>
      <c r="FP266" s="838"/>
      <c r="FQ266" s="838"/>
      <c r="FR266" s="838"/>
      <c r="FS266" s="838"/>
      <c r="FT266" s="838"/>
      <c r="FU266" s="838"/>
      <c r="FV266" s="838"/>
      <c r="FW266" s="838"/>
      <c r="IA266" s="710"/>
      <c r="IP266" s="710"/>
      <c r="IT266" s="711"/>
      <c r="JX266" s="838"/>
      <c r="JY266" s="838"/>
      <c r="JZ266" s="838"/>
      <c r="KA266" s="838"/>
      <c r="KB266" s="838"/>
    </row>
    <row r="267" spans="1:288" customFormat="1">
      <c r="A267" s="836"/>
      <c r="B267" s="836"/>
      <c r="C267" s="838"/>
      <c r="D267" s="838"/>
      <c r="E267" s="838"/>
      <c r="F267" s="836"/>
      <c r="G267" s="836"/>
      <c r="H267" s="836"/>
      <c r="I267" s="836"/>
      <c r="J267" s="836"/>
      <c r="K267" s="836"/>
      <c r="L267" s="836"/>
      <c r="M267" s="838"/>
      <c r="N267" s="838"/>
      <c r="O267" s="838"/>
      <c r="P267" s="838"/>
      <c r="Q267" s="838"/>
      <c r="R267" s="838"/>
      <c r="S267" s="838"/>
      <c r="T267" s="838"/>
      <c r="U267" s="59"/>
      <c r="V267" s="59"/>
      <c r="W267" s="496"/>
      <c r="X267" s="496"/>
      <c r="Y267" s="496"/>
      <c r="Z267" s="496"/>
      <c r="AA267" s="512"/>
      <c r="AB267" s="836"/>
      <c r="AC267" s="836"/>
      <c r="AD267" s="555"/>
      <c r="AE267" s="512"/>
      <c r="AF267" s="836"/>
      <c r="AG267" s="836"/>
      <c r="AH267" s="555"/>
      <c r="AI267" s="836"/>
      <c r="AJ267" s="836"/>
      <c r="AK267" s="836"/>
      <c r="AL267" s="836"/>
      <c r="AM267" s="836"/>
      <c r="AN267" s="555"/>
      <c r="AO267" s="836"/>
      <c r="AP267" s="555"/>
      <c r="AQ267" s="836"/>
      <c r="AR267" s="555"/>
      <c r="AS267" s="836"/>
      <c r="AT267" s="555"/>
      <c r="AU267" s="836"/>
      <c r="AV267" s="555"/>
      <c r="AW267" s="836"/>
      <c r="AX267" s="555"/>
      <c r="AY267" s="836"/>
      <c r="AZ267" s="555"/>
      <c r="BA267" s="836"/>
      <c r="BB267" s="555"/>
      <c r="BC267" s="836"/>
      <c r="BD267" s="555"/>
      <c r="BE267" s="836"/>
      <c r="BF267" s="555"/>
      <c r="BG267" s="836"/>
      <c r="BH267" s="555"/>
      <c r="BI267" s="836"/>
      <c r="BJ267" s="555"/>
      <c r="BK267" s="836"/>
      <c r="BL267" s="555"/>
      <c r="BM267" s="836"/>
      <c r="BN267" s="555"/>
      <c r="BO267" s="836"/>
      <c r="BP267" s="555"/>
      <c r="BQ267" s="838"/>
      <c r="BR267" s="838"/>
      <c r="BS267" s="838"/>
      <c r="BT267" s="838"/>
      <c r="BU267" s="838"/>
      <c r="BV267" s="838"/>
      <c r="BW267" s="838"/>
      <c r="BX267" s="838"/>
      <c r="BY267" s="838"/>
      <c r="BZ267" s="838"/>
      <c r="CA267" s="838"/>
      <c r="CB267" s="1154"/>
      <c r="CC267" s="838"/>
      <c r="CD267" s="838"/>
      <c r="CE267" s="838"/>
      <c r="CF267" s="838"/>
      <c r="CG267" s="838"/>
      <c r="CH267" s="838"/>
      <c r="CI267" s="838"/>
      <c r="CJ267" s="838"/>
      <c r="CK267" s="838"/>
      <c r="CL267" s="838"/>
      <c r="CM267" s="838"/>
      <c r="CN267" s="838"/>
      <c r="CO267" s="838"/>
      <c r="CP267" s="838"/>
      <c r="CQ267" s="838"/>
      <c r="CR267" s="838"/>
      <c r="CS267" s="838"/>
      <c r="CT267" s="838"/>
      <c r="CU267" s="838"/>
      <c r="CV267" s="838"/>
      <c r="CW267" s="838"/>
      <c r="CX267" s="838"/>
      <c r="CY267" s="838"/>
      <c r="CZ267" s="838"/>
      <c r="DA267" s="838"/>
      <c r="DB267" s="838"/>
      <c r="DC267" s="838"/>
      <c r="DD267" s="838"/>
      <c r="DE267" s="838"/>
      <c r="DF267" s="838"/>
      <c r="DG267" s="838"/>
      <c r="DH267" s="838"/>
      <c r="DI267" s="838"/>
      <c r="DJ267" s="838"/>
      <c r="DK267" s="838"/>
      <c r="DL267" s="838"/>
      <c r="DM267" s="838"/>
      <c r="DN267" s="838"/>
      <c r="DO267" s="838"/>
      <c r="DP267" s="838"/>
      <c r="DQ267" s="838"/>
      <c r="DR267" s="838"/>
      <c r="DS267" s="838"/>
      <c r="DT267" s="838"/>
      <c r="DU267" s="838"/>
      <c r="DV267" s="838"/>
      <c r="DW267" s="838"/>
      <c r="DX267" s="838"/>
      <c r="DY267" s="838"/>
      <c r="DZ267" s="838"/>
      <c r="EA267" s="838"/>
      <c r="EB267" s="838"/>
      <c r="EC267" s="838"/>
      <c r="ED267" s="838"/>
      <c r="EE267" s="838"/>
      <c r="EF267" s="838"/>
      <c r="EG267" s="838"/>
      <c r="EH267" s="838"/>
      <c r="EI267" s="838"/>
      <c r="EJ267" s="838"/>
      <c r="EK267" s="838"/>
      <c r="EL267" s="838"/>
      <c r="EM267" s="838"/>
      <c r="EN267" s="838"/>
      <c r="EO267" s="838"/>
      <c r="EP267" s="838"/>
      <c r="EQ267" s="838"/>
      <c r="ER267" s="838"/>
      <c r="ES267" s="838"/>
      <c r="ET267" s="838"/>
      <c r="EU267" s="838"/>
      <c r="EV267" s="838"/>
      <c r="EW267" s="838"/>
      <c r="EX267" s="838"/>
      <c r="EY267" s="838"/>
      <c r="EZ267" s="838"/>
      <c r="FA267" s="838"/>
      <c r="FB267" s="838"/>
      <c r="FC267" s="838"/>
      <c r="FD267" s="838"/>
      <c r="FE267" s="838"/>
      <c r="FF267" s="838"/>
      <c r="FG267" s="838"/>
      <c r="FH267" s="838"/>
      <c r="FI267" s="838"/>
      <c r="FJ267" s="838"/>
      <c r="FK267" s="838"/>
      <c r="FL267" s="838"/>
      <c r="FM267" s="838"/>
      <c r="FN267" s="838"/>
      <c r="FO267" s="838"/>
      <c r="FP267" s="838"/>
      <c r="FQ267" s="838"/>
      <c r="FR267" s="838"/>
      <c r="FS267" s="838"/>
      <c r="FT267" s="838"/>
      <c r="FU267" s="838"/>
      <c r="FV267" s="838"/>
      <c r="FW267" s="838"/>
      <c r="IA267" s="710"/>
      <c r="IP267" s="710"/>
      <c r="IT267" s="711"/>
      <c r="JX267" s="838"/>
      <c r="JY267" s="838"/>
      <c r="JZ267" s="838"/>
      <c r="KA267" s="838"/>
      <c r="KB267" s="838"/>
    </row>
    <row r="268" spans="1:288" customFormat="1">
      <c r="A268" s="836"/>
      <c r="B268" s="836"/>
      <c r="C268" s="838"/>
      <c r="D268" s="838"/>
      <c r="E268" s="838"/>
      <c r="F268" s="836"/>
      <c r="G268" s="836"/>
      <c r="H268" s="836"/>
      <c r="I268" s="836"/>
      <c r="J268" s="836"/>
      <c r="K268" s="836"/>
      <c r="L268" s="836"/>
      <c r="M268" s="838"/>
      <c r="N268" s="838"/>
      <c r="O268" s="838"/>
      <c r="P268" s="838"/>
      <c r="Q268" s="838"/>
      <c r="R268" s="838"/>
      <c r="S268" s="838"/>
      <c r="T268" s="838"/>
      <c r="U268" s="59"/>
      <c r="V268" s="59"/>
      <c r="W268" s="496"/>
      <c r="X268" s="496"/>
      <c r="Y268" s="496"/>
      <c r="Z268" s="496"/>
      <c r="AA268" s="512"/>
      <c r="AB268" s="836"/>
      <c r="AC268" s="836"/>
      <c r="AD268" s="555"/>
      <c r="AE268" s="512"/>
      <c r="AF268" s="836"/>
      <c r="AG268" s="836"/>
      <c r="AH268" s="555"/>
      <c r="AI268" s="836"/>
      <c r="AJ268" s="836"/>
      <c r="AK268" s="836"/>
      <c r="AL268" s="836"/>
      <c r="AM268" s="836"/>
      <c r="AN268" s="555"/>
      <c r="AO268" s="836"/>
      <c r="AP268" s="555"/>
      <c r="AQ268" s="836"/>
      <c r="AR268" s="555"/>
      <c r="AS268" s="836"/>
      <c r="AT268" s="555"/>
      <c r="AU268" s="836"/>
      <c r="AV268" s="555"/>
      <c r="AW268" s="836"/>
      <c r="AX268" s="555"/>
      <c r="AY268" s="836"/>
      <c r="AZ268" s="555"/>
      <c r="BA268" s="836"/>
      <c r="BB268" s="555"/>
      <c r="BC268" s="836"/>
      <c r="BD268" s="555"/>
      <c r="BE268" s="836"/>
      <c r="BF268" s="555"/>
      <c r="BG268" s="836"/>
      <c r="BH268" s="555"/>
      <c r="BI268" s="836"/>
      <c r="BJ268" s="555"/>
      <c r="BK268" s="836"/>
      <c r="BL268" s="555"/>
      <c r="BM268" s="836"/>
      <c r="BN268" s="555"/>
      <c r="BO268" s="836"/>
      <c r="BP268" s="555"/>
      <c r="BQ268" s="838"/>
      <c r="BR268" s="838"/>
      <c r="BS268" s="838"/>
      <c r="BT268" s="838"/>
      <c r="BU268" s="838"/>
      <c r="BV268" s="838"/>
      <c r="BW268" s="838"/>
      <c r="BX268" s="838"/>
      <c r="BY268" s="838"/>
      <c r="BZ268" s="838"/>
      <c r="CA268" s="838"/>
      <c r="CB268" s="1154"/>
      <c r="CC268" s="838"/>
      <c r="CD268" s="838"/>
      <c r="CE268" s="838"/>
      <c r="CF268" s="838"/>
      <c r="CG268" s="838"/>
      <c r="CH268" s="838"/>
      <c r="CI268" s="838"/>
      <c r="CJ268" s="838"/>
      <c r="CK268" s="838"/>
      <c r="CL268" s="838"/>
      <c r="CM268" s="838"/>
      <c r="CN268" s="838"/>
      <c r="CO268" s="838"/>
      <c r="CP268" s="838"/>
      <c r="CQ268" s="838"/>
      <c r="CR268" s="838"/>
      <c r="CS268" s="838"/>
      <c r="CT268" s="838"/>
      <c r="CU268" s="838"/>
      <c r="CV268" s="838"/>
      <c r="CW268" s="838"/>
      <c r="CX268" s="838"/>
      <c r="CY268" s="838"/>
      <c r="CZ268" s="838"/>
      <c r="DA268" s="838"/>
      <c r="DB268" s="838"/>
      <c r="DC268" s="838"/>
      <c r="DD268" s="838"/>
      <c r="DE268" s="838"/>
      <c r="DF268" s="838"/>
      <c r="DG268" s="838"/>
      <c r="DH268" s="838"/>
      <c r="DI268" s="838"/>
      <c r="DJ268" s="838"/>
      <c r="DK268" s="838"/>
      <c r="DL268" s="838"/>
      <c r="DM268" s="838"/>
      <c r="DN268" s="838"/>
      <c r="DO268" s="838"/>
      <c r="DP268" s="838"/>
      <c r="DQ268" s="838"/>
      <c r="DR268" s="838"/>
      <c r="DS268" s="838"/>
      <c r="DT268" s="838"/>
      <c r="DU268" s="838"/>
      <c r="DV268" s="838"/>
      <c r="DW268" s="838"/>
      <c r="DX268" s="838"/>
      <c r="DY268" s="838"/>
      <c r="DZ268" s="838"/>
      <c r="EA268" s="838"/>
      <c r="EB268" s="838"/>
      <c r="EC268" s="838"/>
      <c r="ED268" s="838"/>
      <c r="EE268" s="838"/>
      <c r="EF268" s="838"/>
      <c r="EG268" s="838"/>
      <c r="EH268" s="838"/>
      <c r="EI268" s="838"/>
      <c r="EJ268" s="838"/>
      <c r="EK268" s="838"/>
      <c r="EL268" s="838"/>
      <c r="EM268" s="838"/>
      <c r="EN268" s="838"/>
      <c r="EO268" s="838"/>
      <c r="EP268" s="838"/>
      <c r="EQ268" s="838"/>
      <c r="ER268" s="838"/>
      <c r="ES268" s="838"/>
      <c r="ET268" s="838"/>
      <c r="EU268" s="838"/>
      <c r="EV268" s="838"/>
      <c r="EW268" s="838"/>
      <c r="EX268" s="838"/>
      <c r="EY268" s="838"/>
      <c r="EZ268" s="838"/>
      <c r="FA268" s="838"/>
      <c r="FB268" s="838"/>
      <c r="FC268" s="838"/>
      <c r="FD268" s="838"/>
      <c r="FE268" s="838"/>
      <c r="FF268" s="838"/>
      <c r="FG268" s="838"/>
      <c r="FH268" s="838"/>
      <c r="FI268" s="838"/>
      <c r="FJ268" s="838"/>
      <c r="FK268" s="838"/>
      <c r="FL268" s="838"/>
      <c r="FM268" s="838"/>
      <c r="FN268" s="838"/>
      <c r="FO268" s="838"/>
      <c r="FP268" s="838"/>
      <c r="FQ268" s="838"/>
      <c r="FR268" s="838"/>
      <c r="FS268" s="838"/>
      <c r="FT268" s="838"/>
      <c r="FU268" s="838"/>
      <c r="FV268" s="838"/>
      <c r="FW268" s="838"/>
      <c r="IA268" s="710"/>
      <c r="IP268" s="710"/>
      <c r="IT268" s="711"/>
      <c r="JX268" s="838"/>
      <c r="JY268" s="838"/>
      <c r="JZ268" s="838"/>
      <c r="KA268" s="838"/>
      <c r="KB268" s="838"/>
    </row>
    <row r="269" spans="1:288" customFormat="1">
      <c r="A269" s="836"/>
      <c r="B269" s="836"/>
      <c r="C269" s="838"/>
      <c r="D269" s="838"/>
      <c r="E269" s="838"/>
      <c r="F269" s="836"/>
      <c r="G269" s="836"/>
      <c r="H269" s="836"/>
      <c r="I269" s="836"/>
      <c r="J269" s="836"/>
      <c r="K269" s="836"/>
      <c r="L269" s="836"/>
      <c r="M269" s="838"/>
      <c r="N269" s="838"/>
      <c r="O269" s="838"/>
      <c r="P269" s="838"/>
      <c r="Q269" s="838"/>
      <c r="R269" s="838"/>
      <c r="S269" s="838"/>
      <c r="T269" s="838"/>
      <c r="U269" s="59"/>
      <c r="V269" s="59"/>
      <c r="W269" s="496"/>
      <c r="X269" s="496"/>
      <c r="Y269" s="496"/>
      <c r="Z269" s="496"/>
      <c r="AA269" s="512"/>
      <c r="AB269" s="836"/>
      <c r="AC269" s="836"/>
      <c r="AD269" s="555"/>
      <c r="AE269" s="512"/>
      <c r="AF269" s="836"/>
      <c r="AG269" s="836"/>
      <c r="AH269" s="555"/>
      <c r="AI269" s="836"/>
      <c r="AJ269" s="836"/>
      <c r="AK269" s="836"/>
      <c r="AL269" s="836"/>
      <c r="AM269" s="836"/>
      <c r="AN269" s="555"/>
      <c r="AO269" s="836"/>
      <c r="AP269" s="555"/>
      <c r="AQ269" s="836"/>
      <c r="AR269" s="555"/>
      <c r="AS269" s="836"/>
      <c r="AT269" s="555"/>
      <c r="AU269" s="836"/>
      <c r="AV269" s="555"/>
      <c r="AW269" s="836"/>
      <c r="AX269" s="555"/>
      <c r="AY269" s="836"/>
      <c r="AZ269" s="555"/>
      <c r="BA269" s="836"/>
      <c r="BB269" s="555"/>
      <c r="BC269" s="836"/>
      <c r="BD269" s="555"/>
      <c r="BE269" s="836"/>
      <c r="BF269" s="555"/>
      <c r="BG269" s="836"/>
      <c r="BH269" s="555"/>
      <c r="BI269" s="836"/>
      <c r="BJ269" s="555"/>
      <c r="BK269" s="836"/>
      <c r="BL269" s="555"/>
      <c r="BM269" s="836"/>
      <c r="BN269" s="555"/>
      <c r="BO269" s="836"/>
      <c r="BP269" s="555"/>
      <c r="BQ269" s="838"/>
      <c r="BR269" s="838"/>
      <c r="BS269" s="838"/>
      <c r="BT269" s="838"/>
      <c r="BU269" s="838"/>
      <c r="BV269" s="838"/>
      <c r="BW269" s="838"/>
      <c r="BX269" s="838"/>
      <c r="BY269" s="838"/>
      <c r="BZ269" s="838"/>
      <c r="CA269" s="838"/>
      <c r="CB269" s="1154"/>
      <c r="CC269" s="838"/>
      <c r="CD269" s="838"/>
      <c r="CE269" s="838"/>
      <c r="CF269" s="838"/>
      <c r="CG269" s="838"/>
      <c r="CH269" s="838"/>
      <c r="CI269" s="838"/>
      <c r="CJ269" s="838"/>
      <c r="CK269" s="838"/>
      <c r="CL269" s="838"/>
      <c r="CM269" s="838"/>
      <c r="CN269" s="838"/>
      <c r="CO269" s="838"/>
      <c r="CP269" s="838"/>
      <c r="CQ269" s="838"/>
      <c r="CR269" s="838"/>
      <c r="CS269" s="838"/>
      <c r="CT269" s="838"/>
      <c r="CU269" s="838"/>
      <c r="CV269" s="838"/>
      <c r="CW269" s="838"/>
      <c r="CX269" s="838"/>
      <c r="CY269" s="838"/>
      <c r="CZ269" s="838"/>
      <c r="DA269" s="838"/>
      <c r="DB269" s="838"/>
      <c r="DC269" s="838"/>
      <c r="DD269" s="838"/>
      <c r="DE269" s="838"/>
      <c r="DF269" s="838"/>
      <c r="DG269" s="838"/>
      <c r="DH269" s="838"/>
      <c r="DI269" s="838"/>
      <c r="DJ269" s="838"/>
      <c r="DK269" s="838"/>
      <c r="DL269" s="838"/>
      <c r="DM269" s="838"/>
      <c r="DN269" s="838"/>
      <c r="DO269" s="838"/>
      <c r="DP269" s="838"/>
      <c r="DQ269" s="838"/>
      <c r="DR269" s="838"/>
      <c r="DS269" s="838"/>
      <c r="DT269" s="838"/>
      <c r="DU269" s="838"/>
      <c r="DV269" s="838"/>
      <c r="DW269" s="838"/>
      <c r="DX269" s="838"/>
      <c r="DY269" s="838"/>
      <c r="DZ269" s="838"/>
      <c r="EA269" s="838"/>
      <c r="EB269" s="838"/>
      <c r="EC269" s="838"/>
      <c r="ED269" s="838"/>
      <c r="EE269" s="838"/>
      <c r="EF269" s="838"/>
      <c r="EG269" s="838"/>
      <c r="EH269" s="838"/>
      <c r="EI269" s="838"/>
      <c r="EJ269" s="838"/>
      <c r="EK269" s="838"/>
      <c r="EL269" s="838"/>
      <c r="EM269" s="838"/>
      <c r="EN269" s="838"/>
      <c r="EO269" s="838"/>
      <c r="EP269" s="838"/>
      <c r="EQ269" s="838"/>
      <c r="ER269" s="838"/>
      <c r="ES269" s="838"/>
      <c r="ET269" s="838"/>
      <c r="EU269" s="838"/>
      <c r="EV269" s="838"/>
      <c r="EW269" s="838"/>
      <c r="EX269" s="838"/>
      <c r="EY269" s="838"/>
      <c r="EZ269" s="838"/>
      <c r="FA269" s="838"/>
      <c r="FB269" s="838"/>
      <c r="FC269" s="838"/>
      <c r="FD269" s="838"/>
      <c r="FE269" s="838"/>
      <c r="FF269" s="838"/>
      <c r="FG269" s="838"/>
      <c r="FH269" s="838"/>
      <c r="FI269" s="838"/>
      <c r="FJ269" s="838"/>
      <c r="FK269" s="838"/>
      <c r="FL269" s="838"/>
      <c r="FM269" s="838"/>
      <c r="FN269" s="838"/>
      <c r="FO269" s="838"/>
      <c r="FP269" s="838"/>
      <c r="FQ269" s="838"/>
      <c r="FR269" s="838"/>
      <c r="FS269" s="838"/>
      <c r="FT269" s="838"/>
      <c r="FU269" s="838"/>
      <c r="FV269" s="838"/>
      <c r="FW269" s="838"/>
      <c r="IA269" s="710"/>
      <c r="IP269" s="710"/>
      <c r="IT269" s="711"/>
      <c r="JX269" s="838"/>
      <c r="JY269" s="838"/>
      <c r="JZ269" s="838"/>
      <c r="KA269" s="838"/>
      <c r="KB269" s="838"/>
    </row>
    <row r="270" spans="1:288" customFormat="1">
      <c r="A270" s="836"/>
      <c r="B270" s="836"/>
      <c r="C270" s="838"/>
      <c r="D270" s="838"/>
      <c r="E270" s="838"/>
      <c r="F270" s="836"/>
      <c r="G270" s="836"/>
      <c r="H270" s="836"/>
      <c r="I270" s="836"/>
      <c r="J270" s="836"/>
      <c r="K270" s="836"/>
      <c r="L270" s="836"/>
      <c r="M270" s="838"/>
      <c r="N270" s="838"/>
      <c r="O270" s="838"/>
      <c r="P270" s="838"/>
      <c r="Q270" s="838"/>
      <c r="R270" s="838"/>
      <c r="S270" s="838"/>
      <c r="T270" s="838"/>
      <c r="U270" s="59"/>
      <c r="V270" s="59"/>
      <c r="W270" s="496"/>
      <c r="X270" s="496"/>
      <c r="Y270" s="496"/>
      <c r="Z270" s="496"/>
      <c r="AA270" s="512"/>
      <c r="AB270" s="836"/>
      <c r="AC270" s="836"/>
      <c r="AD270" s="555"/>
      <c r="AE270" s="512"/>
      <c r="AF270" s="836"/>
      <c r="AG270" s="836"/>
      <c r="AH270" s="555"/>
      <c r="AI270" s="836"/>
      <c r="AJ270" s="836"/>
      <c r="AK270" s="836"/>
      <c r="AL270" s="836"/>
      <c r="AM270" s="836"/>
      <c r="AN270" s="555"/>
      <c r="AO270" s="836"/>
      <c r="AP270" s="555"/>
      <c r="AQ270" s="836"/>
      <c r="AR270" s="555"/>
      <c r="AS270" s="836"/>
      <c r="AT270" s="555"/>
      <c r="AU270" s="836"/>
      <c r="AV270" s="555"/>
      <c r="AW270" s="836"/>
      <c r="AX270" s="555"/>
      <c r="AY270" s="836"/>
      <c r="AZ270" s="555"/>
      <c r="BA270" s="836"/>
      <c r="BB270" s="555"/>
      <c r="BC270" s="836"/>
      <c r="BD270" s="555"/>
      <c r="BE270" s="836"/>
      <c r="BF270" s="555"/>
      <c r="BG270" s="836"/>
      <c r="BH270" s="555"/>
      <c r="BI270" s="836"/>
      <c r="BJ270" s="555"/>
      <c r="BK270" s="836"/>
      <c r="BL270" s="555"/>
      <c r="BM270" s="836"/>
      <c r="BN270" s="555"/>
      <c r="BO270" s="836"/>
      <c r="BP270" s="555"/>
      <c r="BQ270" s="838"/>
      <c r="BR270" s="838"/>
      <c r="BS270" s="838"/>
      <c r="BT270" s="838"/>
      <c r="BU270" s="838"/>
      <c r="BV270" s="838"/>
      <c r="BW270" s="838"/>
      <c r="BX270" s="838"/>
      <c r="BY270" s="838"/>
      <c r="BZ270" s="838"/>
      <c r="CA270" s="838"/>
      <c r="CB270" s="1154"/>
      <c r="CC270" s="838"/>
      <c r="CD270" s="838"/>
      <c r="CE270" s="838"/>
      <c r="CF270" s="838"/>
      <c r="CG270" s="838"/>
      <c r="CH270" s="838"/>
      <c r="CI270" s="838"/>
      <c r="CJ270" s="838"/>
      <c r="CK270" s="838"/>
      <c r="CL270" s="838"/>
      <c r="CM270" s="838"/>
      <c r="CN270" s="838"/>
      <c r="CO270" s="838"/>
      <c r="CP270" s="838"/>
      <c r="CQ270" s="838"/>
      <c r="CR270" s="838"/>
      <c r="CS270" s="838"/>
      <c r="CT270" s="838"/>
      <c r="CU270" s="838"/>
      <c r="CV270" s="838"/>
      <c r="CW270" s="838"/>
      <c r="CX270" s="838"/>
      <c r="CY270" s="838"/>
      <c r="CZ270" s="838"/>
      <c r="DA270" s="838"/>
      <c r="DB270" s="838"/>
      <c r="DC270" s="838"/>
      <c r="DD270" s="838"/>
      <c r="DE270" s="838"/>
      <c r="DF270" s="838"/>
      <c r="DG270" s="838"/>
      <c r="DH270" s="838"/>
      <c r="DI270" s="838"/>
      <c r="DJ270" s="838"/>
      <c r="DK270" s="838"/>
      <c r="DL270" s="838"/>
      <c r="DM270" s="838"/>
      <c r="DN270" s="838"/>
      <c r="DO270" s="838"/>
      <c r="DP270" s="838"/>
      <c r="DQ270" s="838"/>
      <c r="DR270" s="838"/>
      <c r="DS270" s="838"/>
      <c r="DT270" s="838"/>
      <c r="DU270" s="838"/>
      <c r="DV270" s="838"/>
      <c r="DW270" s="838"/>
      <c r="DX270" s="838"/>
      <c r="DY270" s="838"/>
      <c r="DZ270" s="838"/>
      <c r="EA270" s="838"/>
      <c r="EB270" s="838"/>
      <c r="EC270" s="838"/>
      <c r="ED270" s="838"/>
      <c r="EE270" s="838"/>
      <c r="EF270" s="838"/>
      <c r="EG270" s="838"/>
      <c r="EH270" s="838"/>
      <c r="EI270" s="838"/>
      <c r="EJ270" s="838"/>
      <c r="EK270" s="838"/>
      <c r="EL270" s="838"/>
      <c r="EM270" s="838"/>
      <c r="EN270" s="838"/>
      <c r="EO270" s="838"/>
      <c r="EP270" s="838"/>
      <c r="EQ270" s="838"/>
      <c r="ER270" s="838"/>
      <c r="ES270" s="838"/>
      <c r="ET270" s="838"/>
      <c r="EU270" s="838"/>
      <c r="EV270" s="838"/>
      <c r="EW270" s="838"/>
      <c r="EX270" s="838"/>
      <c r="EY270" s="838"/>
      <c r="EZ270" s="838"/>
      <c r="FA270" s="838"/>
      <c r="FB270" s="838"/>
      <c r="FC270" s="838"/>
      <c r="FD270" s="838"/>
      <c r="FE270" s="838"/>
      <c r="FF270" s="838"/>
      <c r="FG270" s="838"/>
      <c r="FH270" s="838"/>
      <c r="FI270" s="838"/>
      <c r="FJ270" s="838"/>
      <c r="FK270" s="838"/>
      <c r="FL270" s="838"/>
      <c r="FM270" s="838"/>
      <c r="FN270" s="838"/>
      <c r="FO270" s="838"/>
      <c r="FP270" s="838"/>
      <c r="FQ270" s="838"/>
      <c r="FR270" s="838"/>
      <c r="FS270" s="838"/>
      <c r="FT270" s="838"/>
      <c r="FU270" s="838"/>
      <c r="FV270" s="838"/>
      <c r="FW270" s="838"/>
      <c r="IA270" s="710"/>
      <c r="IP270" s="710"/>
      <c r="IT270" s="711"/>
      <c r="JX270" s="838"/>
      <c r="JY270" s="838"/>
      <c r="JZ270" s="838"/>
      <c r="KA270" s="838"/>
      <c r="KB270" s="838"/>
    </row>
    <row r="271" spans="1:288" customFormat="1">
      <c r="A271" s="836"/>
      <c r="B271" s="836"/>
      <c r="C271" s="838"/>
      <c r="D271" s="838"/>
      <c r="E271" s="838"/>
      <c r="F271" s="836"/>
      <c r="G271" s="836"/>
      <c r="H271" s="836"/>
      <c r="I271" s="836"/>
      <c r="J271" s="836"/>
      <c r="K271" s="836"/>
      <c r="L271" s="836"/>
      <c r="M271" s="838"/>
      <c r="N271" s="838"/>
      <c r="O271" s="838"/>
      <c r="P271" s="838"/>
      <c r="Q271" s="838"/>
      <c r="R271" s="838"/>
      <c r="S271" s="838"/>
      <c r="T271" s="838"/>
      <c r="U271" s="59"/>
      <c r="V271" s="59"/>
      <c r="W271" s="496"/>
      <c r="X271" s="496"/>
      <c r="Y271" s="496"/>
      <c r="Z271" s="496"/>
      <c r="AA271" s="512"/>
      <c r="AB271" s="836"/>
      <c r="AC271" s="836"/>
      <c r="AD271" s="555"/>
      <c r="AE271" s="512"/>
      <c r="AF271" s="836"/>
      <c r="AG271" s="836"/>
      <c r="AH271" s="555"/>
      <c r="AI271" s="836"/>
      <c r="AJ271" s="836"/>
      <c r="AK271" s="836"/>
      <c r="AL271" s="836"/>
      <c r="AM271" s="836"/>
      <c r="AN271" s="555"/>
      <c r="AO271" s="836"/>
      <c r="AP271" s="555"/>
      <c r="AQ271" s="836"/>
      <c r="AR271" s="555"/>
      <c r="AS271" s="836"/>
      <c r="AT271" s="555"/>
      <c r="AU271" s="836"/>
      <c r="AV271" s="555"/>
      <c r="AW271" s="836"/>
      <c r="AX271" s="555"/>
      <c r="AY271" s="836"/>
      <c r="AZ271" s="555"/>
      <c r="BA271" s="836"/>
      <c r="BB271" s="555"/>
      <c r="BC271" s="836"/>
      <c r="BD271" s="555"/>
      <c r="BE271" s="836"/>
      <c r="BF271" s="555"/>
      <c r="BG271" s="836"/>
      <c r="BH271" s="555"/>
      <c r="BI271" s="836"/>
      <c r="BJ271" s="555"/>
      <c r="BK271" s="836"/>
      <c r="BL271" s="555"/>
      <c r="BM271" s="836"/>
      <c r="BN271" s="555"/>
      <c r="BO271" s="836"/>
      <c r="BP271" s="555"/>
      <c r="BQ271" s="838"/>
      <c r="BR271" s="838"/>
      <c r="BS271" s="838"/>
      <c r="BT271" s="838"/>
      <c r="BU271" s="838"/>
      <c r="BV271" s="838"/>
      <c r="BW271" s="838"/>
      <c r="BX271" s="838"/>
      <c r="BY271" s="838"/>
      <c r="BZ271" s="838"/>
      <c r="CA271" s="838"/>
      <c r="CB271" s="1154"/>
      <c r="CC271" s="838"/>
      <c r="CD271" s="838"/>
      <c r="CE271" s="838"/>
      <c r="CF271" s="838"/>
      <c r="CG271" s="838"/>
      <c r="CH271" s="838"/>
      <c r="CI271" s="838"/>
      <c r="CJ271" s="838"/>
      <c r="CK271" s="838"/>
      <c r="CL271" s="838"/>
      <c r="CM271" s="838"/>
      <c r="CN271" s="838"/>
      <c r="CO271" s="838"/>
      <c r="CP271" s="838"/>
      <c r="CQ271" s="838"/>
      <c r="CR271" s="838"/>
      <c r="CS271" s="838"/>
      <c r="CT271" s="838"/>
      <c r="CU271" s="838"/>
      <c r="CV271" s="838"/>
      <c r="CW271" s="838"/>
      <c r="CX271" s="838"/>
      <c r="CY271" s="838"/>
      <c r="CZ271" s="838"/>
      <c r="DA271" s="838"/>
      <c r="DB271" s="838"/>
      <c r="DC271" s="838"/>
      <c r="DD271" s="838"/>
      <c r="DE271" s="838"/>
      <c r="DF271" s="838"/>
      <c r="DG271" s="838"/>
      <c r="DH271" s="838"/>
      <c r="DI271" s="838"/>
      <c r="DJ271" s="838"/>
      <c r="DK271" s="838"/>
      <c r="DL271" s="838"/>
      <c r="DM271" s="838"/>
      <c r="DN271" s="838"/>
      <c r="DO271" s="838"/>
      <c r="DP271" s="838"/>
      <c r="DQ271" s="838"/>
      <c r="DR271" s="838"/>
      <c r="DS271" s="838"/>
      <c r="DT271" s="838"/>
      <c r="DU271" s="838"/>
      <c r="DV271" s="838"/>
      <c r="DW271" s="838"/>
      <c r="DX271" s="838"/>
      <c r="DY271" s="838"/>
      <c r="DZ271" s="838"/>
      <c r="EA271" s="838"/>
      <c r="EB271" s="838"/>
      <c r="EC271" s="838"/>
      <c r="ED271" s="838"/>
      <c r="EE271" s="838"/>
      <c r="EF271" s="838"/>
      <c r="EG271" s="838"/>
      <c r="EH271" s="838"/>
      <c r="EI271" s="838"/>
      <c r="EJ271" s="838"/>
      <c r="EK271" s="838"/>
      <c r="EL271" s="838"/>
      <c r="EM271" s="838"/>
      <c r="EN271" s="838"/>
      <c r="EO271" s="838"/>
      <c r="EP271" s="838"/>
      <c r="EQ271" s="838"/>
      <c r="ER271" s="838"/>
      <c r="ES271" s="838"/>
      <c r="ET271" s="838"/>
      <c r="EU271" s="838"/>
      <c r="EV271" s="838"/>
      <c r="EW271" s="838"/>
      <c r="EX271" s="838"/>
      <c r="EY271" s="838"/>
      <c r="EZ271" s="838"/>
      <c r="FA271" s="838"/>
      <c r="FB271" s="838"/>
      <c r="FC271" s="838"/>
      <c r="FD271" s="838"/>
      <c r="FE271" s="838"/>
      <c r="FF271" s="838"/>
      <c r="FG271" s="838"/>
      <c r="FH271" s="838"/>
      <c r="FI271" s="838"/>
      <c r="FJ271" s="838"/>
      <c r="FK271" s="838"/>
      <c r="FL271" s="838"/>
      <c r="FM271" s="838"/>
      <c r="FN271" s="838"/>
      <c r="FO271" s="838"/>
      <c r="FP271" s="838"/>
      <c r="FQ271" s="838"/>
      <c r="FR271" s="838"/>
      <c r="FS271" s="838"/>
      <c r="FT271" s="838"/>
      <c r="FU271" s="838"/>
      <c r="FV271" s="838"/>
      <c r="FW271" s="838"/>
      <c r="IA271" s="710"/>
      <c r="IP271" s="710"/>
      <c r="IT271" s="711"/>
      <c r="JX271" s="838"/>
      <c r="JY271" s="838"/>
      <c r="JZ271" s="838"/>
      <c r="KA271" s="838"/>
      <c r="KB271" s="838"/>
    </row>
    <row r="272" spans="1:288" customFormat="1">
      <c r="A272" s="836"/>
      <c r="B272" s="836"/>
      <c r="C272" s="838"/>
      <c r="D272" s="838"/>
      <c r="E272" s="838"/>
      <c r="F272" s="836"/>
      <c r="G272" s="836"/>
      <c r="H272" s="836"/>
      <c r="I272" s="836"/>
      <c r="J272" s="836"/>
      <c r="K272" s="836"/>
      <c r="L272" s="836"/>
      <c r="M272" s="838"/>
      <c r="N272" s="838"/>
      <c r="O272" s="838"/>
      <c r="P272" s="838"/>
      <c r="Q272" s="838"/>
      <c r="R272" s="838"/>
      <c r="S272" s="838"/>
      <c r="T272" s="838"/>
      <c r="U272" s="59"/>
      <c r="V272" s="59"/>
      <c r="W272" s="496"/>
      <c r="X272" s="496"/>
      <c r="Y272" s="496"/>
      <c r="Z272" s="496"/>
      <c r="AA272" s="512"/>
      <c r="AB272" s="836"/>
      <c r="AC272" s="836"/>
      <c r="AD272" s="555"/>
      <c r="AE272" s="512"/>
      <c r="AF272" s="836"/>
      <c r="AG272" s="836"/>
      <c r="AH272" s="555"/>
      <c r="AI272" s="836"/>
      <c r="AJ272" s="836"/>
      <c r="AK272" s="836"/>
      <c r="AL272" s="836"/>
      <c r="AM272" s="836"/>
      <c r="AN272" s="555"/>
      <c r="AO272" s="836"/>
      <c r="AP272" s="555"/>
      <c r="AQ272" s="836"/>
      <c r="AR272" s="555"/>
      <c r="AS272" s="836"/>
      <c r="AT272" s="555"/>
      <c r="AU272" s="836"/>
      <c r="AV272" s="555"/>
      <c r="AW272" s="836"/>
      <c r="AX272" s="555"/>
      <c r="AY272" s="836"/>
      <c r="AZ272" s="555"/>
      <c r="BA272" s="836"/>
      <c r="BB272" s="555"/>
      <c r="BC272" s="836"/>
      <c r="BD272" s="555"/>
      <c r="BE272" s="836"/>
      <c r="BF272" s="555"/>
      <c r="BG272" s="836"/>
      <c r="BH272" s="555"/>
      <c r="BI272" s="836"/>
      <c r="BJ272" s="555"/>
      <c r="BK272" s="836"/>
      <c r="BL272" s="555"/>
      <c r="BM272" s="836"/>
      <c r="BN272" s="555"/>
      <c r="BO272" s="836"/>
      <c r="BP272" s="555"/>
      <c r="BQ272" s="838"/>
      <c r="BR272" s="838"/>
      <c r="BS272" s="838"/>
      <c r="BT272" s="838"/>
      <c r="BU272" s="838"/>
      <c r="BV272" s="838"/>
      <c r="BW272" s="838"/>
      <c r="BX272" s="838"/>
      <c r="BY272" s="838"/>
      <c r="BZ272" s="838"/>
      <c r="CA272" s="838"/>
      <c r="CB272" s="1154"/>
      <c r="CC272" s="838"/>
      <c r="CD272" s="838"/>
      <c r="CE272" s="838"/>
      <c r="CF272" s="838"/>
      <c r="CG272" s="838"/>
      <c r="CH272" s="838"/>
      <c r="CI272" s="838"/>
      <c r="CJ272" s="838"/>
      <c r="CK272" s="838"/>
      <c r="CL272" s="838"/>
      <c r="CM272" s="838"/>
      <c r="CN272" s="838"/>
      <c r="CO272" s="838"/>
      <c r="CP272" s="838"/>
      <c r="CQ272" s="838"/>
      <c r="CR272" s="838"/>
      <c r="CS272" s="838"/>
      <c r="CT272" s="838"/>
      <c r="CU272" s="838"/>
      <c r="CV272" s="838"/>
      <c r="CW272" s="838"/>
      <c r="CX272" s="838"/>
      <c r="CY272" s="838"/>
      <c r="CZ272" s="838"/>
      <c r="DA272" s="838"/>
      <c r="DB272" s="838"/>
      <c r="DC272" s="838"/>
      <c r="DD272" s="838"/>
      <c r="DE272" s="838"/>
      <c r="DF272" s="838"/>
      <c r="DG272" s="838"/>
      <c r="DH272" s="838"/>
      <c r="DI272" s="838"/>
      <c r="DJ272" s="838"/>
      <c r="DK272" s="838"/>
      <c r="DL272" s="838"/>
      <c r="DM272" s="838"/>
      <c r="DN272" s="838"/>
      <c r="DO272" s="838"/>
      <c r="DP272" s="838"/>
      <c r="DQ272" s="838"/>
      <c r="DR272" s="838"/>
      <c r="DS272" s="838"/>
      <c r="DT272" s="838"/>
      <c r="DU272" s="838"/>
      <c r="DV272" s="838"/>
      <c r="DW272" s="838"/>
      <c r="DX272" s="838"/>
      <c r="DY272" s="838"/>
      <c r="DZ272" s="838"/>
      <c r="EA272" s="838"/>
      <c r="EB272" s="838"/>
      <c r="EC272" s="838"/>
      <c r="ED272" s="838"/>
      <c r="EE272" s="838"/>
      <c r="EF272" s="838"/>
      <c r="EG272" s="838"/>
      <c r="EH272" s="838"/>
      <c r="EI272" s="838"/>
      <c r="EJ272" s="838"/>
      <c r="EK272" s="838"/>
      <c r="EL272" s="838"/>
      <c r="EM272" s="838"/>
      <c r="EN272" s="838"/>
      <c r="EO272" s="838"/>
      <c r="EP272" s="838"/>
      <c r="EQ272" s="838"/>
      <c r="ER272" s="838"/>
      <c r="ES272" s="838"/>
      <c r="ET272" s="838"/>
      <c r="EU272" s="838"/>
      <c r="EV272" s="838"/>
      <c r="EW272" s="838"/>
      <c r="EX272" s="838"/>
      <c r="EY272" s="838"/>
      <c r="EZ272" s="838"/>
      <c r="FA272" s="838"/>
      <c r="FB272" s="838"/>
      <c r="FC272" s="838"/>
      <c r="FD272" s="838"/>
      <c r="FE272" s="838"/>
      <c r="FF272" s="838"/>
      <c r="FG272" s="838"/>
      <c r="FH272" s="838"/>
      <c r="FI272" s="838"/>
      <c r="FJ272" s="838"/>
      <c r="FK272" s="838"/>
      <c r="FL272" s="838"/>
      <c r="FM272" s="838"/>
      <c r="FN272" s="838"/>
      <c r="FO272" s="838"/>
      <c r="FP272" s="838"/>
      <c r="FQ272" s="838"/>
      <c r="FR272" s="838"/>
      <c r="FS272" s="838"/>
      <c r="FT272" s="838"/>
      <c r="FU272" s="838"/>
      <c r="FV272" s="838"/>
      <c r="FW272" s="838"/>
      <c r="IA272" s="710"/>
      <c r="IP272" s="710"/>
      <c r="IT272" s="711"/>
      <c r="JX272" s="838"/>
      <c r="JY272" s="838"/>
      <c r="JZ272" s="838"/>
      <c r="KA272" s="838"/>
      <c r="KB272" s="838"/>
    </row>
    <row r="273" spans="1:288" customFormat="1">
      <c r="A273" s="836"/>
      <c r="B273" s="836"/>
      <c r="C273" s="838"/>
      <c r="D273" s="838"/>
      <c r="E273" s="838"/>
      <c r="F273" s="836"/>
      <c r="G273" s="836"/>
      <c r="H273" s="836"/>
      <c r="I273" s="836"/>
      <c r="J273" s="836"/>
      <c r="K273" s="836"/>
      <c r="L273" s="836"/>
      <c r="M273" s="838"/>
      <c r="N273" s="838"/>
      <c r="O273" s="838"/>
      <c r="P273" s="838"/>
      <c r="Q273" s="838"/>
      <c r="R273" s="838"/>
      <c r="S273" s="838"/>
      <c r="T273" s="838"/>
      <c r="U273" s="59"/>
      <c r="V273" s="59"/>
      <c r="W273" s="496"/>
      <c r="X273" s="496"/>
      <c r="Y273" s="496"/>
      <c r="Z273" s="496"/>
      <c r="AA273" s="512"/>
      <c r="AB273" s="836"/>
      <c r="AC273" s="836"/>
      <c r="AD273" s="555"/>
      <c r="AE273" s="512"/>
      <c r="AF273" s="836"/>
      <c r="AG273" s="836"/>
      <c r="AH273" s="555"/>
      <c r="AI273" s="836"/>
      <c r="AJ273" s="836"/>
      <c r="AK273" s="836"/>
      <c r="AL273" s="836"/>
      <c r="AM273" s="836"/>
      <c r="AN273" s="555"/>
      <c r="AO273" s="836"/>
      <c r="AP273" s="555"/>
      <c r="AQ273" s="836"/>
      <c r="AR273" s="555"/>
      <c r="AS273" s="836"/>
      <c r="AT273" s="555"/>
      <c r="AU273" s="836"/>
      <c r="AV273" s="555"/>
      <c r="AW273" s="836"/>
      <c r="AX273" s="555"/>
      <c r="AY273" s="836"/>
      <c r="AZ273" s="555"/>
      <c r="BA273" s="836"/>
      <c r="BB273" s="555"/>
      <c r="BC273" s="836"/>
      <c r="BD273" s="555"/>
      <c r="BE273" s="836"/>
      <c r="BF273" s="555"/>
      <c r="BG273" s="836"/>
      <c r="BH273" s="555"/>
      <c r="BI273" s="836"/>
      <c r="BJ273" s="555"/>
      <c r="BK273" s="836"/>
      <c r="BL273" s="555"/>
      <c r="BM273" s="836"/>
      <c r="BN273" s="555"/>
      <c r="BO273" s="836"/>
      <c r="BP273" s="555"/>
      <c r="BQ273" s="838"/>
      <c r="BR273" s="838"/>
      <c r="BS273" s="838"/>
      <c r="BT273" s="838"/>
      <c r="BU273" s="838"/>
      <c r="BV273" s="838"/>
      <c r="BW273" s="838"/>
      <c r="BX273" s="838"/>
      <c r="BY273" s="838"/>
      <c r="BZ273" s="838"/>
      <c r="CA273" s="838"/>
      <c r="CB273" s="1154"/>
      <c r="CC273" s="838"/>
      <c r="CD273" s="838"/>
      <c r="CE273" s="838"/>
      <c r="CF273" s="838"/>
      <c r="CG273" s="838"/>
      <c r="CH273" s="838"/>
      <c r="CI273" s="838"/>
      <c r="CJ273" s="838"/>
      <c r="CK273" s="838"/>
      <c r="CL273" s="838"/>
      <c r="CM273" s="838"/>
      <c r="CN273" s="838"/>
      <c r="CO273" s="838"/>
      <c r="CP273" s="838"/>
      <c r="CQ273" s="838"/>
      <c r="CR273" s="838"/>
      <c r="CS273" s="838"/>
      <c r="CT273" s="838"/>
      <c r="CU273" s="838"/>
      <c r="CV273" s="838"/>
      <c r="CW273" s="838"/>
      <c r="CX273" s="838"/>
      <c r="CY273" s="838"/>
      <c r="CZ273" s="838"/>
      <c r="DA273" s="838"/>
      <c r="DB273" s="838"/>
      <c r="DC273" s="838"/>
      <c r="DD273" s="838"/>
      <c r="DE273" s="838"/>
      <c r="DF273" s="838"/>
      <c r="DG273" s="838"/>
      <c r="DH273" s="838"/>
      <c r="DI273" s="838"/>
      <c r="DJ273" s="838"/>
      <c r="DK273" s="838"/>
      <c r="DL273" s="838"/>
      <c r="DM273" s="838"/>
      <c r="DN273" s="838"/>
      <c r="DO273" s="838"/>
      <c r="DP273" s="838"/>
      <c r="DQ273" s="838"/>
      <c r="DR273" s="838"/>
      <c r="DS273" s="838"/>
      <c r="DT273" s="838"/>
      <c r="DU273" s="838"/>
      <c r="DV273" s="838"/>
      <c r="DW273" s="838"/>
      <c r="DX273" s="838"/>
      <c r="DY273" s="838"/>
      <c r="DZ273" s="838"/>
      <c r="EA273" s="838"/>
      <c r="EB273" s="838"/>
      <c r="EC273" s="838"/>
      <c r="ED273" s="838"/>
      <c r="EE273" s="838"/>
      <c r="EF273" s="838"/>
      <c r="EG273" s="838"/>
      <c r="EH273" s="838"/>
      <c r="EI273" s="838"/>
      <c r="EJ273" s="838"/>
      <c r="EK273" s="838"/>
      <c r="EL273" s="838"/>
      <c r="EM273" s="838"/>
      <c r="EN273" s="838"/>
      <c r="EO273" s="838"/>
      <c r="EP273" s="838"/>
      <c r="EQ273" s="838"/>
      <c r="ER273" s="838"/>
      <c r="ES273" s="838"/>
      <c r="ET273" s="838"/>
      <c r="EU273" s="838"/>
      <c r="EV273" s="838"/>
      <c r="EW273" s="838"/>
      <c r="EX273" s="838"/>
      <c r="EY273" s="838"/>
      <c r="EZ273" s="838"/>
      <c r="FA273" s="838"/>
      <c r="FB273" s="838"/>
      <c r="FC273" s="838"/>
      <c r="FD273" s="838"/>
      <c r="FE273" s="838"/>
      <c r="FF273" s="838"/>
      <c r="FG273" s="838"/>
      <c r="FH273" s="838"/>
      <c r="FI273" s="838"/>
      <c r="FJ273" s="838"/>
      <c r="FK273" s="838"/>
      <c r="FL273" s="838"/>
      <c r="FM273" s="838"/>
      <c r="FN273" s="838"/>
      <c r="FO273" s="838"/>
      <c r="FP273" s="838"/>
      <c r="FQ273" s="838"/>
      <c r="FR273" s="838"/>
      <c r="FS273" s="838"/>
      <c r="FT273" s="838"/>
      <c r="FU273" s="838"/>
      <c r="FV273" s="838"/>
      <c r="FW273" s="838"/>
      <c r="IA273" s="710"/>
      <c r="IP273" s="710"/>
      <c r="IT273" s="711"/>
      <c r="JX273" s="838"/>
      <c r="JY273" s="838"/>
      <c r="JZ273" s="838"/>
      <c r="KA273" s="838"/>
      <c r="KB273" s="838"/>
    </row>
    <row r="274" spans="1:288" customFormat="1">
      <c r="A274" s="836"/>
      <c r="B274" s="836"/>
      <c r="C274" s="838"/>
      <c r="D274" s="838"/>
      <c r="E274" s="838"/>
      <c r="F274" s="836"/>
      <c r="G274" s="836"/>
      <c r="H274" s="836"/>
      <c r="I274" s="836"/>
      <c r="J274" s="836"/>
      <c r="K274" s="836"/>
      <c r="L274" s="836"/>
      <c r="M274" s="838"/>
      <c r="N274" s="838"/>
      <c r="O274" s="838"/>
      <c r="P274" s="838"/>
      <c r="Q274" s="838"/>
      <c r="R274" s="838"/>
      <c r="S274" s="838"/>
      <c r="T274" s="838"/>
      <c r="U274" s="59"/>
      <c r="V274" s="59"/>
      <c r="W274" s="496"/>
      <c r="X274" s="496"/>
      <c r="Y274" s="496"/>
      <c r="Z274" s="496"/>
      <c r="AA274" s="512"/>
      <c r="AB274" s="836"/>
      <c r="AC274" s="836"/>
      <c r="AD274" s="555"/>
      <c r="AE274" s="512"/>
      <c r="AF274" s="836"/>
      <c r="AG274" s="836"/>
      <c r="AH274" s="555"/>
      <c r="AI274" s="836"/>
      <c r="AJ274" s="836"/>
      <c r="AK274" s="836"/>
      <c r="AL274" s="836"/>
      <c r="AM274" s="836"/>
      <c r="AN274" s="555"/>
      <c r="AO274" s="836"/>
      <c r="AP274" s="555"/>
      <c r="AQ274" s="836"/>
      <c r="AR274" s="555"/>
      <c r="AS274" s="836"/>
      <c r="AT274" s="555"/>
      <c r="AU274" s="836"/>
      <c r="AV274" s="555"/>
      <c r="AW274" s="836"/>
      <c r="AX274" s="555"/>
      <c r="AY274" s="836"/>
      <c r="AZ274" s="555"/>
      <c r="BA274" s="836"/>
      <c r="BB274" s="555"/>
      <c r="BC274" s="836"/>
      <c r="BD274" s="555"/>
      <c r="BE274" s="836"/>
      <c r="BF274" s="555"/>
      <c r="BG274" s="836"/>
      <c r="BH274" s="555"/>
      <c r="BI274" s="836"/>
      <c r="BJ274" s="555"/>
      <c r="BK274" s="836"/>
      <c r="BL274" s="555"/>
      <c r="BM274" s="836"/>
      <c r="BN274" s="555"/>
      <c r="BO274" s="836"/>
      <c r="BP274" s="555"/>
      <c r="BQ274" s="838"/>
      <c r="BR274" s="838"/>
      <c r="BS274" s="838"/>
      <c r="BT274" s="838"/>
      <c r="BU274" s="838"/>
      <c r="BV274" s="838"/>
      <c r="BW274" s="838"/>
      <c r="BX274" s="838"/>
      <c r="BY274" s="838"/>
      <c r="BZ274" s="838"/>
      <c r="CA274" s="838"/>
      <c r="CB274" s="1154"/>
      <c r="CC274" s="838"/>
      <c r="CD274" s="838"/>
      <c r="CE274" s="838"/>
      <c r="CF274" s="838"/>
      <c r="CG274" s="838"/>
      <c r="CH274" s="838"/>
      <c r="CI274" s="838"/>
      <c r="CJ274" s="838"/>
      <c r="CK274" s="838"/>
      <c r="CL274" s="838"/>
      <c r="CM274" s="838"/>
      <c r="CN274" s="838"/>
      <c r="CO274" s="838"/>
      <c r="CP274" s="838"/>
      <c r="CQ274" s="838"/>
      <c r="CR274" s="838"/>
      <c r="CS274" s="838"/>
      <c r="CT274" s="838"/>
      <c r="CU274" s="838"/>
      <c r="CV274" s="838"/>
      <c r="CW274" s="838"/>
      <c r="CX274" s="838"/>
      <c r="CY274" s="838"/>
      <c r="CZ274" s="838"/>
      <c r="DA274" s="838"/>
      <c r="DB274" s="838"/>
      <c r="DC274" s="838"/>
      <c r="DD274" s="838"/>
      <c r="DE274" s="838"/>
      <c r="DF274" s="838"/>
      <c r="DG274" s="838"/>
      <c r="DH274" s="838"/>
      <c r="DI274" s="838"/>
      <c r="DJ274" s="838"/>
      <c r="DK274" s="838"/>
      <c r="DL274" s="838"/>
      <c r="DM274" s="838"/>
      <c r="DN274" s="838"/>
      <c r="DO274" s="838"/>
      <c r="DP274" s="838"/>
      <c r="DQ274" s="838"/>
      <c r="DR274" s="838"/>
      <c r="DS274" s="838"/>
      <c r="DT274" s="838"/>
      <c r="DU274" s="838"/>
      <c r="DV274" s="838"/>
      <c r="DW274" s="838"/>
      <c r="DX274" s="838"/>
      <c r="DY274" s="838"/>
      <c r="DZ274" s="838"/>
      <c r="EA274" s="838"/>
      <c r="EB274" s="838"/>
      <c r="EC274" s="838"/>
      <c r="ED274" s="838"/>
      <c r="EE274" s="838"/>
      <c r="EF274" s="838"/>
      <c r="EG274" s="838"/>
      <c r="EH274" s="838"/>
      <c r="EI274" s="838"/>
      <c r="EJ274" s="838"/>
      <c r="EK274" s="838"/>
      <c r="EL274" s="838"/>
      <c r="EM274" s="838"/>
      <c r="EN274" s="838"/>
      <c r="EO274" s="838"/>
      <c r="EP274" s="838"/>
      <c r="EQ274" s="838"/>
      <c r="ER274" s="838"/>
      <c r="ES274" s="838"/>
      <c r="ET274" s="838"/>
      <c r="EU274" s="838"/>
      <c r="EV274" s="838"/>
      <c r="EW274" s="838"/>
      <c r="EX274" s="838"/>
      <c r="EY274" s="838"/>
      <c r="EZ274" s="838"/>
      <c r="FA274" s="838"/>
      <c r="FB274" s="838"/>
      <c r="FC274" s="838"/>
      <c r="FD274" s="838"/>
      <c r="FE274" s="838"/>
      <c r="FF274" s="838"/>
      <c r="FG274" s="838"/>
      <c r="FH274" s="838"/>
      <c r="FI274" s="838"/>
      <c r="FJ274" s="838"/>
      <c r="FK274" s="838"/>
      <c r="FL274" s="838"/>
      <c r="FM274" s="838"/>
      <c r="FN274" s="838"/>
      <c r="FO274" s="838"/>
      <c r="FP274" s="838"/>
      <c r="FQ274" s="838"/>
      <c r="FR274" s="838"/>
      <c r="FS274" s="838"/>
      <c r="FT274" s="838"/>
      <c r="FU274" s="838"/>
      <c r="FV274" s="838"/>
      <c r="FW274" s="838"/>
      <c r="IA274" s="710"/>
      <c r="IP274" s="710"/>
      <c r="IT274" s="711"/>
      <c r="JX274" s="838"/>
      <c r="JY274" s="838"/>
      <c r="JZ274" s="838"/>
      <c r="KA274" s="838"/>
      <c r="KB274" s="838"/>
    </row>
    <row r="275" spans="1:288" customFormat="1">
      <c r="A275" s="836"/>
      <c r="B275" s="836"/>
      <c r="C275" s="838"/>
      <c r="D275" s="838"/>
      <c r="E275" s="838"/>
      <c r="F275" s="836"/>
      <c r="G275" s="836"/>
      <c r="H275" s="836"/>
      <c r="I275" s="836"/>
      <c r="J275" s="836"/>
      <c r="K275" s="836"/>
      <c r="L275" s="836"/>
      <c r="M275" s="838"/>
      <c r="N275" s="838"/>
      <c r="O275" s="838"/>
      <c r="P275" s="838"/>
      <c r="Q275" s="838"/>
      <c r="R275" s="838"/>
      <c r="S275" s="838"/>
      <c r="T275" s="838"/>
      <c r="U275" s="59"/>
      <c r="V275" s="59"/>
      <c r="W275" s="496"/>
      <c r="X275" s="496"/>
      <c r="Y275" s="496"/>
      <c r="Z275" s="496"/>
      <c r="AA275" s="512"/>
      <c r="AB275" s="836"/>
      <c r="AC275" s="836"/>
      <c r="AD275" s="555"/>
      <c r="AE275" s="512"/>
      <c r="AF275" s="836"/>
      <c r="AG275" s="836"/>
      <c r="AH275" s="555"/>
      <c r="AI275" s="836"/>
      <c r="AJ275" s="836"/>
      <c r="AK275" s="836"/>
      <c r="AL275" s="836"/>
      <c r="AM275" s="836"/>
      <c r="AN275" s="555"/>
      <c r="AO275" s="836"/>
      <c r="AP275" s="555"/>
      <c r="AQ275" s="836"/>
      <c r="AR275" s="555"/>
      <c r="AS275" s="836"/>
      <c r="AT275" s="555"/>
      <c r="AU275" s="836"/>
      <c r="AV275" s="555"/>
      <c r="AW275" s="836"/>
      <c r="AX275" s="555"/>
      <c r="AY275" s="836"/>
      <c r="AZ275" s="555"/>
      <c r="BA275" s="836"/>
      <c r="BB275" s="555"/>
      <c r="BC275" s="836"/>
      <c r="BD275" s="555"/>
      <c r="BE275" s="836"/>
      <c r="BF275" s="555"/>
      <c r="BG275" s="836"/>
      <c r="BH275" s="555"/>
      <c r="BI275" s="836"/>
      <c r="BJ275" s="555"/>
      <c r="BK275" s="836"/>
      <c r="BL275" s="555"/>
      <c r="BM275" s="836"/>
      <c r="BN275" s="555"/>
      <c r="BO275" s="836"/>
      <c r="BP275" s="555"/>
      <c r="BQ275" s="838"/>
      <c r="BR275" s="838"/>
      <c r="BS275" s="838"/>
      <c r="BT275" s="838"/>
      <c r="BU275" s="838"/>
      <c r="BV275" s="838"/>
      <c r="BW275" s="838"/>
      <c r="BX275" s="838"/>
      <c r="BY275" s="838"/>
      <c r="BZ275" s="838"/>
      <c r="CA275" s="838"/>
      <c r="CB275" s="1154"/>
      <c r="CC275" s="838"/>
      <c r="CD275" s="838"/>
      <c r="CE275" s="838"/>
      <c r="CF275" s="838"/>
      <c r="CG275" s="838"/>
      <c r="CH275" s="838"/>
      <c r="CI275" s="838"/>
      <c r="CJ275" s="838"/>
      <c r="CK275" s="838"/>
      <c r="CL275" s="838"/>
      <c r="CM275" s="838"/>
      <c r="CN275" s="838"/>
      <c r="CO275" s="838"/>
      <c r="CP275" s="838"/>
      <c r="CQ275" s="838"/>
      <c r="CR275" s="838"/>
      <c r="CS275" s="838"/>
      <c r="CT275" s="838"/>
      <c r="CU275" s="838"/>
      <c r="CV275" s="838"/>
      <c r="CW275" s="838"/>
      <c r="CX275" s="838"/>
      <c r="CY275" s="838"/>
      <c r="CZ275" s="838"/>
      <c r="DA275" s="838"/>
      <c r="DB275" s="838"/>
      <c r="DC275" s="838"/>
      <c r="DD275" s="838"/>
      <c r="DE275" s="838"/>
      <c r="DF275" s="838"/>
      <c r="DG275" s="838"/>
      <c r="DH275" s="838"/>
      <c r="DI275" s="838"/>
      <c r="DJ275" s="838"/>
      <c r="DK275" s="838"/>
      <c r="DL275" s="838"/>
      <c r="DM275" s="838"/>
      <c r="DN275" s="838"/>
      <c r="DO275" s="838"/>
      <c r="DP275" s="838"/>
      <c r="DQ275" s="838"/>
      <c r="DR275" s="838"/>
      <c r="DS275" s="838"/>
      <c r="DT275" s="838"/>
      <c r="DU275" s="838"/>
      <c r="DV275" s="838"/>
      <c r="DW275" s="838"/>
      <c r="DX275" s="838"/>
      <c r="DY275" s="838"/>
      <c r="DZ275" s="838"/>
      <c r="EA275" s="838"/>
      <c r="EB275" s="838"/>
      <c r="EC275" s="838"/>
      <c r="ED275" s="838"/>
      <c r="EE275" s="838"/>
      <c r="EF275" s="838"/>
      <c r="EG275" s="838"/>
      <c r="EH275" s="838"/>
      <c r="EI275" s="838"/>
      <c r="EJ275" s="838"/>
      <c r="EK275" s="838"/>
      <c r="EL275" s="838"/>
      <c r="EM275" s="838"/>
      <c r="EN275" s="838"/>
      <c r="EO275" s="838"/>
      <c r="EP275" s="838"/>
      <c r="EQ275" s="838"/>
      <c r="ER275" s="838"/>
      <c r="ES275" s="838"/>
      <c r="ET275" s="838"/>
      <c r="EU275" s="838"/>
      <c r="EV275" s="838"/>
      <c r="EW275" s="838"/>
      <c r="EX275" s="838"/>
      <c r="EY275" s="838"/>
      <c r="EZ275" s="838"/>
      <c r="FA275" s="838"/>
      <c r="FB275" s="838"/>
      <c r="FC275" s="838"/>
      <c r="FD275" s="838"/>
      <c r="FE275" s="838"/>
      <c r="FF275" s="838"/>
      <c r="FG275" s="838"/>
      <c r="FH275" s="838"/>
      <c r="FI275" s="838"/>
      <c r="FJ275" s="838"/>
      <c r="FK275" s="838"/>
      <c r="FL275" s="838"/>
      <c r="FM275" s="838"/>
      <c r="FN275" s="838"/>
      <c r="FO275" s="838"/>
      <c r="FP275" s="838"/>
      <c r="FQ275" s="838"/>
      <c r="FR275" s="838"/>
      <c r="FS275" s="838"/>
      <c r="FT275" s="838"/>
      <c r="FU275" s="838"/>
      <c r="FV275" s="838"/>
      <c r="FW275" s="838"/>
      <c r="IA275" s="710"/>
      <c r="IP275" s="710"/>
      <c r="IT275" s="711"/>
      <c r="JX275" s="838"/>
      <c r="JY275" s="838"/>
      <c r="JZ275" s="838"/>
      <c r="KA275" s="838"/>
      <c r="KB275" s="838"/>
    </row>
    <row r="276" spans="1:288" customFormat="1">
      <c r="A276" s="836"/>
      <c r="B276" s="836"/>
      <c r="C276" s="838"/>
      <c r="D276" s="838"/>
      <c r="E276" s="838"/>
      <c r="F276" s="836"/>
      <c r="G276" s="836"/>
      <c r="H276" s="836"/>
      <c r="I276" s="836"/>
      <c r="J276" s="836"/>
      <c r="K276" s="836"/>
      <c r="L276" s="836"/>
      <c r="M276" s="838"/>
      <c r="N276" s="838"/>
      <c r="O276" s="838"/>
      <c r="P276" s="838"/>
      <c r="Q276" s="838"/>
      <c r="R276" s="838"/>
      <c r="S276" s="838"/>
      <c r="T276" s="838"/>
      <c r="U276" s="59"/>
      <c r="V276" s="59"/>
      <c r="W276" s="496"/>
      <c r="X276" s="496"/>
      <c r="Y276" s="496"/>
      <c r="Z276" s="496"/>
      <c r="AA276" s="512"/>
      <c r="AB276" s="836"/>
      <c r="AC276" s="836"/>
      <c r="AD276" s="555"/>
      <c r="AE276" s="512"/>
      <c r="AF276" s="836"/>
      <c r="AG276" s="836"/>
      <c r="AH276" s="555"/>
      <c r="AI276" s="836"/>
      <c r="AJ276" s="836"/>
      <c r="AK276" s="836"/>
      <c r="AL276" s="836"/>
      <c r="AM276" s="836"/>
      <c r="AN276" s="555"/>
      <c r="AO276" s="836"/>
      <c r="AP276" s="555"/>
      <c r="AQ276" s="836"/>
      <c r="AR276" s="555"/>
      <c r="AS276" s="836"/>
      <c r="AT276" s="555"/>
      <c r="AU276" s="836"/>
      <c r="AV276" s="555"/>
      <c r="AW276" s="836"/>
      <c r="AX276" s="555"/>
      <c r="AY276" s="836"/>
      <c r="AZ276" s="555"/>
      <c r="BA276" s="836"/>
      <c r="BB276" s="555"/>
      <c r="BC276" s="836"/>
      <c r="BD276" s="555"/>
      <c r="BE276" s="836"/>
      <c r="BF276" s="555"/>
      <c r="BG276" s="836"/>
      <c r="BH276" s="555"/>
      <c r="BI276" s="836"/>
      <c r="BJ276" s="555"/>
      <c r="BK276" s="836"/>
      <c r="BL276" s="555"/>
      <c r="BM276" s="836"/>
      <c r="BN276" s="555"/>
      <c r="BO276" s="836"/>
      <c r="BP276" s="555"/>
      <c r="BQ276" s="838"/>
      <c r="BR276" s="838"/>
      <c r="BS276" s="838"/>
      <c r="BT276" s="838"/>
      <c r="BU276" s="838"/>
      <c r="BV276" s="838"/>
      <c r="BW276" s="838"/>
      <c r="BX276" s="838"/>
      <c r="BY276" s="838"/>
      <c r="BZ276" s="838"/>
      <c r="CA276" s="838"/>
      <c r="CB276" s="1154"/>
      <c r="CC276" s="838"/>
      <c r="CD276" s="838"/>
      <c r="CE276" s="838"/>
      <c r="CF276" s="838"/>
      <c r="CG276" s="838"/>
      <c r="CH276" s="838"/>
      <c r="CI276" s="838"/>
      <c r="CJ276" s="838"/>
      <c r="CK276" s="838"/>
      <c r="CL276" s="838"/>
      <c r="CM276" s="838"/>
      <c r="CN276" s="838"/>
      <c r="CO276" s="838"/>
      <c r="CP276" s="838"/>
      <c r="CQ276" s="838"/>
      <c r="CR276" s="838"/>
      <c r="CS276" s="838"/>
      <c r="CT276" s="838"/>
      <c r="CU276" s="838"/>
      <c r="CV276" s="838"/>
      <c r="CW276" s="838"/>
      <c r="CX276" s="838"/>
      <c r="CY276" s="838"/>
      <c r="CZ276" s="838"/>
      <c r="DA276" s="838"/>
      <c r="DB276" s="838"/>
      <c r="DC276" s="838"/>
      <c r="DD276" s="838"/>
      <c r="DE276" s="838"/>
      <c r="DF276" s="838"/>
      <c r="DG276" s="838"/>
      <c r="DH276" s="838"/>
      <c r="DI276" s="838"/>
      <c r="DJ276" s="838"/>
      <c r="DK276" s="838"/>
      <c r="DL276" s="838"/>
      <c r="DM276" s="838"/>
      <c r="DN276" s="838"/>
      <c r="DO276" s="838"/>
      <c r="DP276" s="838"/>
      <c r="DQ276" s="838"/>
      <c r="DR276" s="838"/>
      <c r="DS276" s="838"/>
      <c r="DT276" s="838"/>
      <c r="DU276" s="838"/>
      <c r="DV276" s="838"/>
      <c r="DW276" s="838"/>
      <c r="DX276" s="838"/>
      <c r="DY276" s="838"/>
      <c r="DZ276" s="838"/>
      <c r="EA276" s="838"/>
      <c r="EB276" s="838"/>
      <c r="EC276" s="838"/>
      <c r="ED276" s="838"/>
      <c r="EE276" s="838"/>
      <c r="EF276" s="838"/>
      <c r="EG276" s="838"/>
      <c r="EH276" s="838"/>
      <c r="EI276" s="838"/>
      <c r="EJ276" s="838"/>
      <c r="EK276" s="838"/>
      <c r="EL276" s="838"/>
      <c r="EM276" s="838"/>
      <c r="EN276" s="838"/>
      <c r="EO276" s="838"/>
      <c r="EP276" s="838"/>
      <c r="EQ276" s="838"/>
      <c r="ER276" s="838"/>
      <c r="ES276" s="838"/>
      <c r="ET276" s="838"/>
      <c r="EU276" s="838"/>
      <c r="EV276" s="838"/>
      <c r="EW276" s="838"/>
      <c r="EX276" s="838"/>
      <c r="EY276" s="838"/>
      <c r="EZ276" s="838"/>
      <c r="FA276" s="838"/>
      <c r="FB276" s="838"/>
      <c r="FC276" s="838"/>
      <c r="FD276" s="838"/>
      <c r="FE276" s="838"/>
      <c r="FF276" s="838"/>
      <c r="FG276" s="838"/>
      <c r="FH276" s="838"/>
      <c r="FI276" s="838"/>
      <c r="FJ276" s="838"/>
      <c r="FK276" s="838"/>
      <c r="FL276" s="838"/>
      <c r="FM276" s="838"/>
      <c r="FN276" s="838"/>
      <c r="FO276" s="838"/>
      <c r="FP276" s="838"/>
      <c r="FQ276" s="838"/>
      <c r="FR276" s="838"/>
      <c r="FS276" s="838"/>
      <c r="FT276" s="838"/>
      <c r="FU276" s="838"/>
      <c r="FV276" s="838"/>
      <c r="FW276" s="838"/>
      <c r="IA276" s="710"/>
      <c r="IP276" s="710"/>
      <c r="IT276" s="711"/>
      <c r="JX276" s="838"/>
      <c r="JY276" s="838"/>
      <c r="JZ276" s="838"/>
      <c r="KA276" s="838"/>
      <c r="KB276" s="838"/>
    </row>
    <row r="277" spans="1:288" customFormat="1">
      <c r="A277" s="836"/>
      <c r="B277" s="836"/>
      <c r="C277" s="838"/>
      <c r="D277" s="838"/>
      <c r="E277" s="838"/>
      <c r="F277" s="836"/>
      <c r="G277" s="836"/>
      <c r="H277" s="836"/>
      <c r="I277" s="836"/>
      <c r="J277" s="836"/>
      <c r="K277" s="836"/>
      <c r="L277" s="836"/>
      <c r="M277" s="838"/>
      <c r="N277" s="838"/>
      <c r="O277" s="838"/>
      <c r="P277" s="838"/>
      <c r="Q277" s="838"/>
      <c r="R277" s="838"/>
      <c r="S277" s="838"/>
      <c r="T277" s="838"/>
      <c r="U277" s="59"/>
      <c r="V277" s="59"/>
      <c r="W277" s="496"/>
      <c r="X277" s="496"/>
      <c r="Y277" s="496"/>
      <c r="Z277" s="496"/>
      <c r="AA277" s="512"/>
      <c r="AB277" s="836"/>
      <c r="AC277" s="836"/>
      <c r="AD277" s="555"/>
      <c r="AE277" s="512"/>
      <c r="AF277" s="836"/>
      <c r="AG277" s="836"/>
      <c r="AH277" s="555"/>
      <c r="AI277" s="836"/>
      <c r="AJ277" s="836"/>
      <c r="AK277" s="836"/>
      <c r="AL277" s="836"/>
      <c r="AM277" s="836"/>
      <c r="AN277" s="555"/>
      <c r="AO277" s="836"/>
      <c r="AP277" s="555"/>
      <c r="AQ277" s="836"/>
      <c r="AR277" s="555"/>
      <c r="AS277" s="836"/>
      <c r="AT277" s="555"/>
      <c r="AU277" s="836"/>
      <c r="AV277" s="555"/>
      <c r="AW277" s="836"/>
      <c r="AX277" s="555"/>
      <c r="AY277" s="836"/>
      <c r="AZ277" s="555"/>
      <c r="BA277" s="836"/>
      <c r="BB277" s="555"/>
      <c r="BC277" s="836"/>
      <c r="BD277" s="555"/>
      <c r="BE277" s="836"/>
      <c r="BF277" s="555"/>
      <c r="BG277" s="836"/>
      <c r="BH277" s="555"/>
      <c r="BI277" s="836"/>
      <c r="BJ277" s="555"/>
      <c r="BK277" s="836"/>
      <c r="BL277" s="555"/>
      <c r="BM277" s="836"/>
      <c r="BN277" s="555"/>
      <c r="BO277" s="836"/>
      <c r="BP277" s="555"/>
      <c r="BQ277" s="838"/>
      <c r="BR277" s="838"/>
      <c r="BS277" s="838"/>
      <c r="BT277" s="838"/>
      <c r="BU277" s="838"/>
      <c r="BV277" s="838"/>
      <c r="BW277" s="838"/>
      <c r="BX277" s="838"/>
      <c r="BY277" s="838"/>
      <c r="BZ277" s="838"/>
      <c r="CA277" s="838"/>
      <c r="CB277" s="1154"/>
      <c r="CC277" s="838"/>
      <c r="CD277" s="838"/>
      <c r="CE277" s="838"/>
      <c r="CF277" s="838"/>
      <c r="CG277" s="838"/>
      <c r="CH277" s="838"/>
      <c r="CI277" s="838"/>
      <c r="CJ277" s="838"/>
      <c r="CK277" s="838"/>
      <c r="CL277" s="838"/>
      <c r="CM277" s="838"/>
      <c r="CN277" s="838"/>
      <c r="CO277" s="838"/>
      <c r="CP277" s="838"/>
      <c r="CQ277" s="838"/>
      <c r="CR277" s="838"/>
      <c r="CS277" s="838"/>
      <c r="CT277" s="838"/>
      <c r="CU277" s="838"/>
      <c r="CV277" s="838"/>
      <c r="CW277" s="838"/>
      <c r="CX277" s="838"/>
      <c r="CY277" s="838"/>
      <c r="CZ277" s="838"/>
      <c r="DA277" s="838"/>
      <c r="DB277" s="838"/>
      <c r="DC277" s="838"/>
      <c r="DD277" s="838"/>
      <c r="DE277" s="838"/>
      <c r="DF277" s="838"/>
      <c r="DG277" s="838"/>
      <c r="DH277" s="838"/>
      <c r="DI277" s="838"/>
      <c r="DJ277" s="838"/>
      <c r="DK277" s="838"/>
      <c r="DL277" s="838"/>
      <c r="DM277" s="838"/>
      <c r="DN277" s="838"/>
      <c r="DO277" s="838"/>
      <c r="DP277" s="838"/>
      <c r="DQ277" s="838"/>
      <c r="DR277" s="838"/>
      <c r="DS277" s="838"/>
      <c r="DT277" s="838"/>
      <c r="DU277" s="838"/>
      <c r="DV277" s="838"/>
      <c r="DW277" s="838"/>
      <c r="DX277" s="838"/>
      <c r="DY277" s="838"/>
      <c r="DZ277" s="838"/>
      <c r="EA277" s="838"/>
      <c r="EB277" s="838"/>
      <c r="EC277" s="838"/>
      <c r="ED277" s="838"/>
      <c r="EE277" s="838"/>
      <c r="EF277" s="838"/>
      <c r="EG277" s="838"/>
      <c r="EH277" s="838"/>
      <c r="EI277" s="838"/>
      <c r="EJ277" s="838"/>
      <c r="EK277" s="838"/>
      <c r="EL277" s="838"/>
      <c r="EM277" s="838"/>
      <c r="EN277" s="838"/>
      <c r="EO277" s="838"/>
      <c r="EP277" s="838"/>
      <c r="EQ277" s="838"/>
      <c r="ER277" s="838"/>
      <c r="ES277" s="838"/>
      <c r="ET277" s="838"/>
      <c r="EU277" s="838"/>
      <c r="EV277" s="838"/>
      <c r="EW277" s="838"/>
      <c r="EX277" s="838"/>
      <c r="EY277" s="838"/>
      <c r="EZ277" s="838"/>
      <c r="FA277" s="838"/>
      <c r="FB277" s="838"/>
      <c r="FC277" s="838"/>
      <c r="FD277" s="838"/>
      <c r="FE277" s="838"/>
      <c r="FF277" s="838"/>
      <c r="FG277" s="838"/>
      <c r="FH277" s="838"/>
      <c r="FI277" s="838"/>
      <c r="FJ277" s="838"/>
      <c r="FK277" s="838"/>
      <c r="FL277" s="838"/>
      <c r="FM277" s="838"/>
      <c r="FN277" s="838"/>
      <c r="FO277" s="838"/>
      <c r="FP277" s="838"/>
      <c r="FQ277" s="838"/>
      <c r="FR277" s="838"/>
      <c r="FS277" s="838"/>
      <c r="FT277" s="838"/>
      <c r="FU277" s="838"/>
      <c r="FV277" s="838"/>
      <c r="FW277" s="838"/>
      <c r="IA277" s="710"/>
      <c r="IP277" s="710"/>
      <c r="IT277" s="711"/>
      <c r="JX277" s="838"/>
      <c r="JY277" s="838"/>
      <c r="JZ277" s="838"/>
      <c r="KA277" s="838"/>
      <c r="KB277" s="838"/>
    </row>
    <row r="278" spans="1:288" customFormat="1">
      <c r="A278" s="836"/>
      <c r="B278" s="836"/>
      <c r="C278" s="838"/>
      <c r="D278" s="838"/>
      <c r="E278" s="838"/>
      <c r="F278" s="836"/>
      <c r="G278" s="836"/>
      <c r="H278" s="836"/>
      <c r="I278" s="836"/>
      <c r="J278" s="836"/>
      <c r="K278" s="836"/>
      <c r="L278" s="836"/>
      <c r="M278" s="838"/>
      <c r="N278" s="838"/>
      <c r="O278" s="838"/>
      <c r="P278" s="838"/>
      <c r="Q278" s="838"/>
      <c r="R278" s="838"/>
      <c r="S278" s="838"/>
      <c r="T278" s="838"/>
      <c r="U278" s="59"/>
      <c r="V278" s="59"/>
      <c r="W278" s="496"/>
      <c r="X278" s="496"/>
      <c r="Y278" s="496"/>
      <c r="Z278" s="496"/>
      <c r="AA278" s="512"/>
      <c r="AB278" s="836"/>
      <c r="AC278" s="836"/>
      <c r="AD278" s="555"/>
      <c r="AE278" s="512"/>
      <c r="AF278" s="836"/>
      <c r="AG278" s="836"/>
      <c r="AH278" s="555"/>
      <c r="AI278" s="836"/>
      <c r="AJ278" s="836"/>
      <c r="AK278" s="836"/>
      <c r="AL278" s="836"/>
      <c r="AM278" s="836"/>
      <c r="AN278" s="555"/>
      <c r="AO278" s="836"/>
      <c r="AP278" s="555"/>
      <c r="AQ278" s="836"/>
      <c r="AR278" s="555"/>
      <c r="AS278" s="836"/>
      <c r="AT278" s="555"/>
      <c r="AU278" s="836"/>
      <c r="AV278" s="555"/>
      <c r="AW278" s="836"/>
      <c r="AX278" s="555"/>
      <c r="AY278" s="836"/>
      <c r="AZ278" s="555"/>
      <c r="BA278" s="836"/>
      <c r="BB278" s="555"/>
      <c r="BC278" s="836"/>
      <c r="BD278" s="555"/>
      <c r="BE278" s="836"/>
      <c r="BF278" s="555"/>
      <c r="BG278" s="836"/>
      <c r="BH278" s="555"/>
      <c r="BI278" s="836"/>
      <c r="BJ278" s="555"/>
      <c r="BK278" s="836"/>
      <c r="BL278" s="555"/>
      <c r="BM278" s="836"/>
      <c r="BN278" s="555"/>
      <c r="BO278" s="836"/>
      <c r="BP278" s="555"/>
      <c r="BQ278" s="838"/>
      <c r="BR278" s="838"/>
      <c r="BS278" s="838"/>
      <c r="BT278" s="838"/>
      <c r="BU278" s="838"/>
      <c r="BV278" s="838"/>
      <c r="BW278" s="838"/>
      <c r="BX278" s="838"/>
      <c r="BY278" s="838"/>
      <c r="BZ278" s="838"/>
      <c r="CA278" s="838"/>
      <c r="CB278" s="1154"/>
      <c r="CC278" s="838"/>
      <c r="CD278" s="838"/>
      <c r="CE278" s="838"/>
      <c r="CF278" s="838"/>
      <c r="CG278" s="838"/>
      <c r="CH278" s="838"/>
      <c r="CI278" s="838"/>
      <c r="CJ278" s="838"/>
      <c r="CK278" s="838"/>
      <c r="CL278" s="838"/>
      <c r="CM278" s="838"/>
      <c r="CN278" s="838"/>
      <c r="CO278" s="838"/>
      <c r="CP278" s="838"/>
      <c r="CQ278" s="838"/>
      <c r="CR278" s="838"/>
      <c r="CS278" s="838"/>
      <c r="CT278" s="838"/>
      <c r="CU278" s="838"/>
      <c r="CV278" s="838"/>
      <c r="CW278" s="838"/>
      <c r="CX278" s="838"/>
      <c r="CY278" s="838"/>
      <c r="CZ278" s="838"/>
      <c r="DA278" s="838"/>
      <c r="DB278" s="838"/>
      <c r="DC278" s="838"/>
      <c r="DD278" s="838"/>
      <c r="DE278" s="838"/>
      <c r="DF278" s="838"/>
      <c r="DG278" s="838"/>
      <c r="DH278" s="838"/>
      <c r="DI278" s="838"/>
      <c r="DJ278" s="838"/>
      <c r="DK278" s="838"/>
      <c r="DL278" s="838"/>
      <c r="DM278" s="838"/>
      <c r="DN278" s="838"/>
      <c r="DO278" s="838"/>
      <c r="DP278" s="838"/>
      <c r="DQ278" s="838"/>
      <c r="DR278" s="838"/>
      <c r="DS278" s="838"/>
      <c r="DT278" s="838"/>
      <c r="DU278" s="838"/>
      <c r="DV278" s="838"/>
      <c r="DW278" s="838"/>
      <c r="DX278" s="838"/>
      <c r="DY278" s="838"/>
      <c r="DZ278" s="838"/>
      <c r="EA278" s="838"/>
      <c r="EB278" s="838"/>
      <c r="EC278" s="838"/>
      <c r="ED278" s="838"/>
      <c r="EE278" s="838"/>
      <c r="EF278" s="838"/>
      <c r="EG278" s="838"/>
      <c r="EH278" s="838"/>
      <c r="EI278" s="838"/>
      <c r="EJ278" s="838"/>
      <c r="EK278" s="838"/>
      <c r="EL278" s="838"/>
      <c r="EM278" s="838"/>
      <c r="EN278" s="838"/>
      <c r="EO278" s="838"/>
      <c r="EP278" s="838"/>
      <c r="EQ278" s="838"/>
      <c r="ER278" s="838"/>
      <c r="ES278" s="838"/>
      <c r="ET278" s="838"/>
      <c r="EU278" s="838"/>
      <c r="EV278" s="838"/>
      <c r="EW278" s="838"/>
      <c r="EX278" s="838"/>
      <c r="EY278" s="838"/>
      <c r="EZ278" s="838"/>
      <c r="FA278" s="838"/>
      <c r="FB278" s="838"/>
      <c r="FC278" s="838"/>
      <c r="FD278" s="838"/>
      <c r="FE278" s="838"/>
      <c r="FF278" s="838"/>
      <c r="FG278" s="838"/>
      <c r="FH278" s="838"/>
      <c r="FI278" s="838"/>
      <c r="FJ278" s="838"/>
      <c r="FK278" s="838"/>
      <c r="FL278" s="838"/>
      <c r="FM278" s="838"/>
      <c r="FN278" s="838"/>
      <c r="FO278" s="838"/>
      <c r="FP278" s="838"/>
      <c r="FQ278" s="838"/>
      <c r="FR278" s="838"/>
      <c r="FS278" s="838"/>
      <c r="FT278" s="838"/>
      <c r="FU278" s="838"/>
      <c r="FV278" s="838"/>
      <c r="FW278" s="838"/>
      <c r="IA278" s="710"/>
      <c r="IP278" s="710"/>
      <c r="IT278" s="711"/>
      <c r="JX278" s="838"/>
      <c r="JY278" s="838"/>
      <c r="JZ278" s="838"/>
      <c r="KA278" s="838"/>
      <c r="KB278" s="838"/>
    </row>
    <row r="279" spans="1:288" customFormat="1">
      <c r="A279" s="836"/>
      <c r="B279" s="836"/>
      <c r="C279" s="838"/>
      <c r="D279" s="838"/>
      <c r="E279" s="838"/>
      <c r="F279" s="836"/>
      <c r="G279" s="836"/>
      <c r="H279" s="836"/>
      <c r="I279" s="836"/>
      <c r="J279" s="836"/>
      <c r="K279" s="836"/>
      <c r="L279" s="836"/>
      <c r="M279" s="838"/>
      <c r="N279" s="838"/>
      <c r="O279" s="838"/>
      <c r="P279" s="838"/>
      <c r="Q279" s="838"/>
      <c r="R279" s="838"/>
      <c r="S279" s="838"/>
      <c r="T279" s="838"/>
      <c r="U279" s="59"/>
      <c r="V279" s="59"/>
      <c r="W279" s="496"/>
      <c r="X279" s="496"/>
      <c r="Y279" s="496"/>
      <c r="Z279" s="496"/>
      <c r="AA279" s="512"/>
      <c r="AB279" s="836"/>
      <c r="AC279" s="836"/>
      <c r="AD279" s="555"/>
      <c r="AE279" s="512"/>
      <c r="AF279" s="836"/>
      <c r="AG279" s="836"/>
      <c r="AH279" s="555"/>
      <c r="AI279" s="836"/>
      <c r="AJ279" s="836"/>
      <c r="AK279" s="836"/>
      <c r="AL279" s="836"/>
      <c r="AM279" s="836"/>
      <c r="AN279" s="555"/>
      <c r="AO279" s="836"/>
      <c r="AP279" s="555"/>
      <c r="AQ279" s="836"/>
      <c r="AR279" s="555"/>
      <c r="AS279" s="836"/>
      <c r="AT279" s="555"/>
      <c r="AU279" s="836"/>
      <c r="AV279" s="555"/>
      <c r="AW279" s="836"/>
      <c r="AX279" s="555"/>
      <c r="AY279" s="836"/>
      <c r="AZ279" s="555"/>
      <c r="BA279" s="836"/>
      <c r="BB279" s="555"/>
      <c r="BC279" s="836"/>
      <c r="BD279" s="555"/>
      <c r="BE279" s="836"/>
      <c r="BF279" s="555"/>
      <c r="BG279" s="836"/>
      <c r="BH279" s="555"/>
      <c r="BI279" s="836"/>
      <c r="BJ279" s="555"/>
      <c r="BK279" s="836"/>
      <c r="BL279" s="555"/>
      <c r="BM279" s="836"/>
      <c r="BN279" s="555"/>
      <c r="BO279" s="836"/>
      <c r="BP279" s="555"/>
      <c r="BQ279" s="838"/>
      <c r="BR279" s="838"/>
      <c r="BS279" s="838"/>
      <c r="BT279" s="838"/>
      <c r="BU279" s="838"/>
      <c r="BV279" s="838"/>
      <c r="BW279" s="838"/>
      <c r="BX279" s="838"/>
      <c r="BY279" s="838"/>
      <c r="BZ279" s="838"/>
      <c r="CA279" s="838"/>
      <c r="CB279" s="1154"/>
      <c r="CC279" s="838"/>
      <c r="CD279" s="838"/>
      <c r="CE279" s="838"/>
      <c r="CF279" s="838"/>
      <c r="CG279" s="838"/>
      <c r="CH279" s="838"/>
      <c r="CI279" s="838"/>
      <c r="CJ279" s="838"/>
      <c r="CK279" s="838"/>
      <c r="CL279" s="838"/>
      <c r="CM279" s="838"/>
      <c r="CN279" s="838"/>
      <c r="CO279" s="838"/>
      <c r="CP279" s="838"/>
      <c r="CQ279" s="838"/>
      <c r="CR279" s="838"/>
      <c r="CS279" s="838"/>
      <c r="CT279" s="838"/>
      <c r="CU279" s="838"/>
      <c r="CV279" s="838"/>
      <c r="CW279" s="838"/>
      <c r="CX279" s="838"/>
      <c r="CY279" s="838"/>
      <c r="CZ279" s="838"/>
      <c r="DA279" s="838"/>
      <c r="DB279" s="838"/>
      <c r="DC279" s="838"/>
      <c r="DD279" s="838"/>
      <c r="DE279" s="838"/>
      <c r="DF279" s="838"/>
      <c r="DG279" s="838"/>
      <c r="DH279" s="838"/>
      <c r="DI279" s="838"/>
      <c r="DJ279" s="838"/>
      <c r="DK279" s="838"/>
      <c r="DL279" s="838"/>
      <c r="DM279" s="838"/>
      <c r="DN279" s="838"/>
      <c r="DO279" s="838"/>
      <c r="DP279" s="838"/>
      <c r="DQ279" s="838"/>
      <c r="DR279" s="838"/>
      <c r="DS279" s="838"/>
      <c r="DT279" s="838"/>
      <c r="DU279" s="838"/>
      <c r="DV279" s="838"/>
      <c r="DW279" s="838"/>
      <c r="DX279" s="838"/>
      <c r="DY279" s="838"/>
      <c r="DZ279" s="838"/>
      <c r="EA279" s="838"/>
      <c r="EB279" s="838"/>
      <c r="EC279" s="838"/>
      <c r="ED279" s="838"/>
      <c r="EE279" s="838"/>
      <c r="EF279" s="838"/>
      <c r="EG279" s="838"/>
      <c r="EH279" s="838"/>
      <c r="EI279" s="838"/>
      <c r="EJ279" s="838"/>
      <c r="EK279" s="838"/>
      <c r="EL279" s="838"/>
      <c r="EM279" s="838"/>
      <c r="EN279" s="838"/>
      <c r="EO279" s="838"/>
      <c r="EP279" s="838"/>
      <c r="EQ279" s="838"/>
      <c r="ER279" s="838"/>
      <c r="ES279" s="838"/>
      <c r="ET279" s="838"/>
      <c r="EU279" s="838"/>
      <c r="EV279" s="838"/>
      <c r="EW279" s="838"/>
      <c r="EX279" s="838"/>
      <c r="EY279" s="838"/>
      <c r="EZ279" s="838"/>
      <c r="FA279" s="838"/>
      <c r="FB279" s="838"/>
      <c r="FC279" s="838"/>
      <c r="FD279" s="838"/>
      <c r="FE279" s="838"/>
      <c r="FF279" s="838"/>
      <c r="FG279" s="838"/>
      <c r="FH279" s="838"/>
      <c r="FI279" s="838"/>
      <c r="FJ279" s="838"/>
      <c r="FK279" s="838"/>
      <c r="FL279" s="838"/>
      <c r="FM279" s="838"/>
      <c r="FN279" s="838"/>
      <c r="FO279" s="838"/>
      <c r="FP279" s="838"/>
      <c r="FQ279" s="838"/>
      <c r="FR279" s="838"/>
      <c r="FS279" s="838"/>
      <c r="FT279" s="838"/>
      <c r="FU279" s="838"/>
      <c r="FV279" s="838"/>
      <c r="FW279" s="838"/>
      <c r="IA279" s="710"/>
      <c r="IP279" s="710"/>
      <c r="IT279" s="711"/>
      <c r="JX279" s="838"/>
      <c r="JY279" s="838"/>
      <c r="JZ279" s="838"/>
      <c r="KA279" s="838"/>
      <c r="KB279" s="838"/>
    </row>
    <row r="280" spans="1:288" customFormat="1">
      <c r="A280" s="836"/>
      <c r="B280" s="836"/>
      <c r="C280" s="838"/>
      <c r="D280" s="838"/>
      <c r="E280" s="838"/>
      <c r="F280" s="836"/>
      <c r="G280" s="836"/>
      <c r="H280" s="836"/>
      <c r="I280" s="836"/>
      <c r="J280" s="836"/>
      <c r="K280" s="836"/>
      <c r="L280" s="836"/>
      <c r="M280" s="838"/>
      <c r="N280" s="838"/>
      <c r="O280" s="838"/>
      <c r="P280" s="838"/>
      <c r="Q280" s="838"/>
      <c r="R280" s="838"/>
      <c r="S280" s="838"/>
      <c r="T280" s="838"/>
      <c r="U280" s="59"/>
      <c r="V280" s="59"/>
      <c r="W280" s="496"/>
      <c r="X280" s="496"/>
      <c r="Y280" s="496"/>
      <c r="Z280" s="496"/>
      <c r="AA280" s="512"/>
      <c r="AB280" s="836"/>
      <c r="AC280" s="836"/>
      <c r="AD280" s="555"/>
      <c r="AE280" s="512"/>
      <c r="AF280" s="836"/>
      <c r="AG280" s="836"/>
      <c r="AH280" s="555"/>
      <c r="AI280" s="836"/>
      <c r="AJ280" s="836"/>
      <c r="AK280" s="836"/>
      <c r="AL280" s="836"/>
      <c r="AM280" s="836"/>
      <c r="AN280" s="555"/>
      <c r="AO280" s="836"/>
      <c r="AP280" s="555"/>
      <c r="AQ280" s="836"/>
      <c r="AR280" s="555"/>
      <c r="AS280" s="836"/>
      <c r="AT280" s="555"/>
      <c r="AU280" s="836"/>
      <c r="AV280" s="555"/>
      <c r="AW280" s="836"/>
      <c r="AX280" s="555"/>
      <c r="AY280" s="836"/>
      <c r="AZ280" s="555"/>
      <c r="BA280" s="836"/>
      <c r="BB280" s="555"/>
      <c r="BC280" s="836"/>
      <c r="BD280" s="555"/>
      <c r="BE280" s="836"/>
      <c r="BF280" s="555"/>
      <c r="BG280" s="836"/>
      <c r="BH280" s="555"/>
      <c r="BI280" s="836"/>
      <c r="BJ280" s="555"/>
      <c r="BK280" s="836"/>
      <c r="BL280" s="555"/>
      <c r="BM280" s="836"/>
      <c r="BN280" s="555"/>
      <c r="BO280" s="836"/>
      <c r="BP280" s="555"/>
      <c r="BQ280" s="838"/>
      <c r="BR280" s="838"/>
      <c r="BS280" s="838"/>
      <c r="BT280" s="838"/>
      <c r="BU280" s="838"/>
      <c r="BV280" s="838"/>
      <c r="BW280" s="838"/>
      <c r="BX280" s="838"/>
      <c r="BY280" s="838"/>
      <c r="BZ280" s="838"/>
      <c r="CA280" s="838"/>
      <c r="CB280" s="1154"/>
      <c r="CC280" s="838"/>
      <c r="CD280" s="838"/>
      <c r="CE280" s="838"/>
      <c r="CF280" s="838"/>
      <c r="CG280" s="838"/>
      <c r="CH280" s="838"/>
      <c r="CI280" s="838"/>
      <c r="CJ280" s="838"/>
      <c r="CK280" s="838"/>
      <c r="CL280" s="838"/>
      <c r="CM280" s="838"/>
      <c r="CN280" s="838"/>
      <c r="CO280" s="838"/>
      <c r="CP280" s="838"/>
      <c r="CQ280" s="838"/>
      <c r="CR280" s="838"/>
      <c r="CS280" s="838"/>
      <c r="CT280" s="838"/>
      <c r="CU280" s="838"/>
      <c r="CV280" s="838"/>
      <c r="CW280" s="838"/>
      <c r="CX280" s="838"/>
      <c r="CY280" s="838"/>
      <c r="CZ280" s="838"/>
      <c r="DA280" s="838"/>
      <c r="DB280" s="838"/>
      <c r="DC280" s="838"/>
      <c r="DD280" s="838"/>
      <c r="DE280" s="838"/>
      <c r="DF280" s="838"/>
      <c r="DG280" s="838"/>
      <c r="DH280" s="838"/>
      <c r="DI280" s="838"/>
      <c r="DJ280" s="838"/>
      <c r="DK280" s="838"/>
      <c r="DL280" s="838"/>
      <c r="DM280" s="838"/>
      <c r="DN280" s="838"/>
      <c r="DO280" s="838"/>
      <c r="DP280" s="838"/>
      <c r="DQ280" s="838"/>
      <c r="DR280" s="838"/>
      <c r="DS280" s="838"/>
      <c r="DT280" s="838"/>
      <c r="DU280" s="838"/>
      <c r="DV280" s="838"/>
      <c r="DW280" s="838"/>
      <c r="DX280" s="838"/>
      <c r="DY280" s="838"/>
      <c r="DZ280" s="838"/>
      <c r="EA280" s="838"/>
      <c r="EB280" s="838"/>
      <c r="EC280" s="838"/>
      <c r="ED280" s="838"/>
      <c r="EE280" s="838"/>
      <c r="EF280" s="838"/>
      <c r="EG280" s="838"/>
      <c r="EH280" s="838"/>
      <c r="EI280" s="838"/>
      <c r="EJ280" s="838"/>
      <c r="EK280" s="838"/>
      <c r="EL280" s="838"/>
      <c r="EM280" s="838"/>
      <c r="EN280" s="838"/>
      <c r="EO280" s="838"/>
      <c r="EP280" s="838"/>
      <c r="EQ280" s="838"/>
      <c r="ER280" s="838"/>
      <c r="ES280" s="838"/>
      <c r="ET280" s="838"/>
      <c r="EU280" s="838"/>
      <c r="EV280" s="838"/>
      <c r="EW280" s="838"/>
      <c r="EX280" s="838"/>
      <c r="EY280" s="838"/>
      <c r="EZ280" s="838"/>
      <c r="FA280" s="838"/>
      <c r="FB280" s="838"/>
      <c r="FC280" s="838"/>
      <c r="FD280" s="838"/>
      <c r="FE280" s="838"/>
      <c r="FF280" s="838"/>
      <c r="FG280" s="838"/>
      <c r="FH280" s="838"/>
      <c r="FI280" s="838"/>
      <c r="FJ280" s="838"/>
      <c r="FK280" s="838"/>
      <c r="FL280" s="838"/>
      <c r="FM280" s="838"/>
      <c r="FN280" s="838"/>
      <c r="FO280" s="838"/>
      <c r="FP280" s="838"/>
      <c r="FQ280" s="838"/>
      <c r="FR280" s="838"/>
      <c r="FS280" s="838"/>
      <c r="FT280" s="838"/>
      <c r="FU280" s="838"/>
      <c r="FV280" s="838"/>
      <c r="FW280" s="838"/>
      <c r="IA280" s="710"/>
      <c r="IP280" s="710"/>
      <c r="IT280" s="711"/>
      <c r="JX280" s="838"/>
      <c r="JY280" s="838"/>
      <c r="JZ280" s="838"/>
      <c r="KA280" s="838"/>
      <c r="KB280" s="838"/>
    </row>
    <row r="281" spans="1:288" customFormat="1">
      <c r="A281" s="836"/>
      <c r="B281" s="836"/>
      <c r="C281" s="838"/>
      <c r="D281" s="838"/>
      <c r="E281" s="838"/>
      <c r="F281" s="836"/>
      <c r="G281" s="836"/>
      <c r="H281" s="836"/>
      <c r="I281" s="836"/>
      <c r="J281" s="836"/>
      <c r="K281" s="836"/>
      <c r="L281" s="836"/>
      <c r="M281" s="838"/>
      <c r="N281" s="838"/>
      <c r="O281" s="838"/>
      <c r="P281" s="838"/>
      <c r="Q281" s="838"/>
      <c r="R281" s="838"/>
      <c r="S281" s="838"/>
      <c r="T281" s="838"/>
      <c r="U281" s="59"/>
      <c r="V281" s="59"/>
      <c r="W281" s="496"/>
      <c r="X281" s="496"/>
      <c r="Y281" s="496"/>
      <c r="Z281" s="496"/>
      <c r="AA281" s="512"/>
      <c r="AB281" s="836"/>
      <c r="AC281" s="836"/>
      <c r="AD281" s="555"/>
      <c r="AE281" s="512"/>
      <c r="AF281" s="836"/>
      <c r="AG281" s="836"/>
      <c r="AH281" s="555"/>
      <c r="AI281" s="836"/>
      <c r="AJ281" s="836"/>
      <c r="AK281" s="836"/>
      <c r="AL281" s="836"/>
      <c r="AM281" s="836"/>
      <c r="AN281" s="555"/>
      <c r="AO281" s="836"/>
      <c r="AP281" s="555"/>
      <c r="AQ281" s="836"/>
      <c r="AR281" s="555"/>
      <c r="AS281" s="836"/>
      <c r="AT281" s="555"/>
      <c r="AU281" s="836"/>
      <c r="AV281" s="555"/>
      <c r="AW281" s="836"/>
      <c r="AX281" s="555"/>
      <c r="AY281" s="836"/>
      <c r="AZ281" s="555"/>
      <c r="BA281" s="836"/>
      <c r="BB281" s="555"/>
      <c r="BC281" s="836"/>
      <c r="BD281" s="555"/>
      <c r="BE281" s="836"/>
      <c r="BF281" s="555"/>
      <c r="BG281" s="836"/>
      <c r="BH281" s="555"/>
      <c r="BI281" s="836"/>
      <c r="BJ281" s="555"/>
      <c r="BK281" s="836"/>
      <c r="BL281" s="555"/>
      <c r="BM281" s="836"/>
      <c r="BN281" s="555"/>
      <c r="BO281" s="836"/>
      <c r="BP281" s="555"/>
      <c r="BQ281" s="838"/>
      <c r="BR281" s="838"/>
      <c r="BS281" s="838"/>
      <c r="BT281" s="838"/>
      <c r="BU281" s="838"/>
      <c r="BV281" s="838"/>
      <c r="BW281" s="838"/>
      <c r="BX281" s="838"/>
      <c r="BY281" s="838"/>
      <c r="BZ281" s="838"/>
      <c r="CA281" s="838"/>
      <c r="CB281" s="1154"/>
      <c r="CC281" s="838"/>
      <c r="CD281" s="838"/>
      <c r="CE281" s="838"/>
      <c r="CF281" s="838"/>
      <c r="CG281" s="838"/>
      <c r="CH281" s="838"/>
      <c r="CI281" s="838"/>
      <c r="CJ281" s="838"/>
      <c r="CK281" s="838"/>
      <c r="CL281" s="838"/>
      <c r="CM281" s="838"/>
      <c r="CN281" s="838"/>
      <c r="CO281" s="838"/>
      <c r="CP281" s="838"/>
      <c r="CQ281" s="838"/>
      <c r="CR281" s="838"/>
      <c r="CS281" s="838"/>
      <c r="CT281" s="838"/>
      <c r="CU281" s="838"/>
      <c r="CV281" s="838"/>
      <c r="CW281" s="838"/>
      <c r="CX281" s="838"/>
      <c r="CY281" s="838"/>
      <c r="CZ281" s="838"/>
      <c r="DA281" s="838"/>
      <c r="DB281" s="838"/>
      <c r="DC281" s="838"/>
      <c r="DD281" s="838"/>
      <c r="DE281" s="838"/>
      <c r="DF281" s="838"/>
      <c r="DG281" s="838"/>
      <c r="DH281" s="838"/>
      <c r="DI281" s="838"/>
      <c r="DJ281" s="838"/>
      <c r="DK281" s="838"/>
      <c r="DL281" s="838"/>
      <c r="DM281" s="838"/>
      <c r="DN281" s="838"/>
      <c r="DO281" s="838"/>
      <c r="DP281" s="838"/>
      <c r="DQ281" s="838"/>
      <c r="DR281" s="838"/>
      <c r="DS281" s="838"/>
      <c r="DT281" s="838"/>
      <c r="DU281" s="838"/>
      <c r="DV281" s="838"/>
      <c r="DW281" s="838"/>
      <c r="DX281" s="838"/>
      <c r="DY281" s="838"/>
      <c r="DZ281" s="838"/>
      <c r="EA281" s="838"/>
      <c r="EB281" s="838"/>
      <c r="EC281" s="838"/>
      <c r="ED281" s="838"/>
      <c r="EE281" s="838"/>
      <c r="EF281" s="838"/>
      <c r="EG281" s="838"/>
      <c r="EH281" s="838"/>
      <c r="EI281" s="838"/>
      <c r="EJ281" s="838"/>
      <c r="EK281" s="838"/>
      <c r="EL281" s="838"/>
      <c r="EM281" s="838"/>
      <c r="EN281" s="838"/>
      <c r="EO281" s="838"/>
      <c r="EP281" s="838"/>
      <c r="EQ281" s="838"/>
      <c r="ER281" s="838"/>
      <c r="ES281" s="838"/>
      <c r="ET281" s="838"/>
      <c r="EU281" s="838"/>
      <c r="EV281" s="838"/>
      <c r="EW281" s="838"/>
      <c r="EX281" s="838"/>
      <c r="EY281" s="838"/>
      <c r="EZ281" s="838"/>
      <c r="FA281" s="838"/>
      <c r="FB281" s="838"/>
      <c r="FC281" s="838"/>
      <c r="FD281" s="838"/>
      <c r="FE281" s="838"/>
      <c r="FF281" s="838"/>
      <c r="FG281" s="838"/>
      <c r="FH281" s="838"/>
      <c r="FI281" s="838"/>
      <c r="FJ281" s="838"/>
      <c r="FK281" s="838"/>
      <c r="FL281" s="838"/>
      <c r="FM281" s="838"/>
      <c r="FN281" s="838"/>
      <c r="FO281" s="838"/>
      <c r="FP281" s="838"/>
      <c r="FQ281" s="838"/>
      <c r="FR281" s="838"/>
      <c r="FS281" s="838"/>
      <c r="FT281" s="838"/>
      <c r="FU281" s="838"/>
      <c r="FV281" s="838"/>
      <c r="FW281" s="838"/>
      <c r="IA281" s="710"/>
      <c r="IP281" s="710"/>
      <c r="IT281" s="711"/>
      <c r="JX281" s="838"/>
      <c r="JY281" s="838"/>
      <c r="JZ281" s="838"/>
      <c r="KA281" s="838"/>
      <c r="KB281" s="838"/>
    </row>
    <row r="282" spans="1:288" customFormat="1">
      <c r="A282" s="836"/>
      <c r="B282" s="836"/>
      <c r="C282" s="838"/>
      <c r="D282" s="838"/>
      <c r="E282" s="838"/>
      <c r="F282" s="836"/>
      <c r="G282" s="836"/>
      <c r="H282" s="836"/>
      <c r="I282" s="836"/>
      <c r="J282" s="836"/>
      <c r="K282" s="836"/>
      <c r="L282" s="836"/>
      <c r="M282" s="838"/>
      <c r="N282" s="838"/>
      <c r="O282" s="838"/>
      <c r="P282" s="838"/>
      <c r="Q282" s="838"/>
      <c r="R282" s="838"/>
      <c r="S282" s="838"/>
      <c r="T282" s="838"/>
      <c r="U282" s="59"/>
      <c r="V282" s="59"/>
      <c r="W282" s="496"/>
      <c r="X282" s="496"/>
      <c r="Y282" s="496"/>
      <c r="Z282" s="496"/>
      <c r="AA282" s="512"/>
      <c r="AB282" s="836"/>
      <c r="AC282" s="836"/>
      <c r="AD282" s="555"/>
      <c r="AE282" s="512"/>
      <c r="AF282" s="836"/>
      <c r="AG282" s="836"/>
      <c r="AH282" s="555"/>
      <c r="AI282" s="836"/>
      <c r="AJ282" s="836"/>
      <c r="AK282" s="836"/>
      <c r="AL282" s="836"/>
      <c r="AM282" s="836"/>
      <c r="AN282" s="555"/>
      <c r="AO282" s="836"/>
      <c r="AP282" s="555"/>
      <c r="AQ282" s="836"/>
      <c r="AR282" s="555"/>
      <c r="AS282" s="836"/>
      <c r="AT282" s="555"/>
      <c r="AU282" s="836"/>
      <c r="AV282" s="555"/>
      <c r="AW282" s="836"/>
      <c r="AX282" s="555"/>
      <c r="AY282" s="836"/>
      <c r="AZ282" s="555"/>
      <c r="BA282" s="836"/>
      <c r="BB282" s="555"/>
      <c r="BC282" s="836"/>
      <c r="BD282" s="555"/>
      <c r="BE282" s="836"/>
      <c r="BF282" s="555"/>
      <c r="BG282" s="836"/>
      <c r="BH282" s="555"/>
      <c r="BI282" s="836"/>
      <c r="BJ282" s="555"/>
      <c r="BK282" s="836"/>
      <c r="BL282" s="555"/>
      <c r="BM282" s="836"/>
      <c r="BN282" s="555"/>
      <c r="BO282" s="836"/>
      <c r="BP282" s="555"/>
      <c r="BQ282" s="838"/>
      <c r="BR282" s="838"/>
      <c r="BS282" s="838"/>
      <c r="BT282" s="838"/>
      <c r="BU282" s="838"/>
      <c r="BV282" s="838"/>
      <c r="BW282" s="838"/>
      <c r="BX282" s="838"/>
      <c r="BY282" s="838"/>
      <c r="BZ282" s="838"/>
      <c r="CA282" s="838"/>
      <c r="CB282" s="1154"/>
      <c r="CC282" s="838"/>
      <c r="CD282" s="838"/>
      <c r="CE282" s="838"/>
      <c r="CF282" s="838"/>
      <c r="CG282" s="838"/>
      <c r="CH282" s="838"/>
      <c r="CI282" s="838"/>
      <c r="CJ282" s="838"/>
      <c r="CK282" s="838"/>
      <c r="CL282" s="838"/>
      <c r="CM282" s="838"/>
      <c r="CN282" s="838"/>
      <c r="CO282" s="838"/>
      <c r="CP282" s="838"/>
      <c r="CQ282" s="838"/>
      <c r="CR282" s="838"/>
      <c r="CS282" s="838"/>
      <c r="CT282" s="838"/>
      <c r="CU282" s="838"/>
      <c r="CV282" s="838"/>
      <c r="CW282" s="838"/>
      <c r="CX282" s="838"/>
      <c r="CY282" s="838"/>
      <c r="CZ282" s="838"/>
      <c r="DA282" s="838"/>
      <c r="DB282" s="838"/>
      <c r="DC282" s="838"/>
      <c r="DD282" s="838"/>
      <c r="DE282" s="838"/>
      <c r="DF282" s="838"/>
      <c r="DG282" s="838"/>
      <c r="DH282" s="838"/>
      <c r="DI282" s="838"/>
      <c r="DJ282" s="838"/>
      <c r="DK282" s="838"/>
      <c r="DL282" s="838"/>
      <c r="DM282" s="838"/>
      <c r="DN282" s="838"/>
      <c r="DO282" s="838"/>
      <c r="DP282" s="838"/>
      <c r="DQ282" s="838"/>
      <c r="DR282" s="838"/>
      <c r="DS282" s="838"/>
      <c r="DT282" s="838"/>
      <c r="DU282" s="838"/>
      <c r="DV282" s="838"/>
      <c r="DW282" s="838"/>
      <c r="DX282" s="838"/>
      <c r="DY282" s="838"/>
      <c r="DZ282" s="838"/>
      <c r="EA282" s="838"/>
      <c r="EB282" s="838"/>
      <c r="EC282" s="838"/>
      <c r="ED282" s="838"/>
      <c r="EE282" s="838"/>
      <c r="EF282" s="838"/>
      <c r="EG282" s="838"/>
      <c r="EH282" s="838"/>
      <c r="EI282" s="838"/>
      <c r="EJ282" s="838"/>
      <c r="EK282" s="838"/>
      <c r="EL282" s="838"/>
      <c r="EM282" s="838"/>
      <c r="EN282" s="838"/>
      <c r="EO282" s="838"/>
      <c r="EP282" s="838"/>
      <c r="EQ282" s="838"/>
      <c r="ER282" s="838"/>
      <c r="ES282" s="838"/>
      <c r="ET282" s="838"/>
      <c r="EU282" s="838"/>
      <c r="EV282" s="838"/>
      <c r="EW282" s="838"/>
      <c r="EX282" s="838"/>
      <c r="EY282" s="838"/>
      <c r="EZ282" s="838"/>
      <c r="FA282" s="838"/>
      <c r="FB282" s="838"/>
      <c r="FC282" s="838"/>
      <c r="FD282" s="838"/>
      <c r="FE282" s="838"/>
      <c r="FF282" s="838"/>
      <c r="FG282" s="838"/>
      <c r="FH282" s="838"/>
      <c r="FI282" s="838"/>
      <c r="FJ282" s="838"/>
      <c r="FK282" s="838"/>
      <c r="FL282" s="838"/>
      <c r="FM282" s="838"/>
      <c r="FN282" s="838"/>
      <c r="FO282" s="838"/>
      <c r="FP282" s="838"/>
      <c r="FQ282" s="838"/>
      <c r="FR282" s="838"/>
      <c r="FS282" s="838"/>
      <c r="FT282" s="838"/>
      <c r="FU282" s="838"/>
      <c r="FV282" s="838"/>
      <c r="FW282" s="838"/>
      <c r="IA282" s="710"/>
      <c r="IP282" s="710"/>
      <c r="IT282" s="711"/>
      <c r="JX282" s="838"/>
      <c r="JY282" s="838"/>
      <c r="JZ282" s="838"/>
      <c r="KA282" s="838"/>
      <c r="KB282" s="838"/>
    </row>
    <row r="283" spans="1:288" customFormat="1">
      <c r="A283" s="836"/>
      <c r="B283" s="836"/>
      <c r="C283" s="838"/>
      <c r="D283" s="838"/>
      <c r="E283" s="838"/>
      <c r="F283" s="836"/>
      <c r="G283" s="836"/>
      <c r="H283" s="836"/>
      <c r="I283" s="836"/>
      <c r="J283" s="836"/>
      <c r="K283" s="836"/>
      <c r="L283" s="836"/>
      <c r="M283" s="838"/>
      <c r="N283" s="838"/>
      <c r="O283" s="838"/>
      <c r="P283" s="838"/>
      <c r="Q283" s="838"/>
      <c r="R283" s="838"/>
      <c r="S283" s="838"/>
      <c r="T283" s="838"/>
      <c r="U283" s="59"/>
      <c r="V283" s="59"/>
      <c r="W283" s="496"/>
      <c r="X283" s="496"/>
      <c r="Y283" s="496"/>
      <c r="Z283" s="496"/>
      <c r="AA283" s="512"/>
      <c r="AB283" s="836"/>
      <c r="AC283" s="836"/>
      <c r="AD283" s="555"/>
      <c r="AE283" s="512"/>
      <c r="AF283" s="836"/>
      <c r="AG283" s="836"/>
      <c r="AH283" s="555"/>
      <c r="AI283" s="836"/>
      <c r="AJ283" s="836"/>
      <c r="AK283" s="836"/>
      <c r="AL283" s="836"/>
      <c r="AM283" s="836"/>
      <c r="AN283" s="555"/>
      <c r="AO283" s="836"/>
      <c r="AP283" s="555"/>
      <c r="AQ283" s="836"/>
      <c r="AR283" s="555"/>
      <c r="AS283" s="836"/>
      <c r="AT283" s="555"/>
      <c r="AU283" s="836"/>
      <c r="AV283" s="555"/>
      <c r="AW283" s="836"/>
      <c r="AX283" s="555"/>
      <c r="AY283" s="836"/>
      <c r="AZ283" s="555"/>
      <c r="BA283" s="836"/>
      <c r="BB283" s="555"/>
      <c r="BC283" s="836"/>
      <c r="BD283" s="555"/>
      <c r="BE283" s="836"/>
      <c r="BF283" s="555"/>
      <c r="BG283" s="836"/>
      <c r="BH283" s="555"/>
      <c r="BI283" s="836"/>
      <c r="BJ283" s="555"/>
      <c r="BK283" s="836"/>
      <c r="BL283" s="555"/>
      <c r="BM283" s="836"/>
      <c r="BN283" s="555"/>
      <c r="BO283" s="836"/>
      <c r="BP283" s="555"/>
      <c r="BQ283" s="838"/>
      <c r="BR283" s="838"/>
      <c r="BS283" s="838"/>
      <c r="BT283" s="838"/>
      <c r="BU283" s="838"/>
      <c r="BV283" s="838"/>
      <c r="BW283" s="838"/>
      <c r="BX283" s="838"/>
      <c r="BY283" s="838"/>
      <c r="BZ283" s="838"/>
      <c r="CA283" s="838"/>
      <c r="CB283" s="1154"/>
      <c r="CC283" s="838"/>
      <c r="CD283" s="838"/>
      <c r="CE283" s="838"/>
      <c r="CF283" s="838"/>
      <c r="CG283" s="838"/>
      <c r="CH283" s="838"/>
      <c r="CI283" s="838"/>
      <c r="CJ283" s="838"/>
      <c r="CK283" s="838"/>
      <c r="CL283" s="838"/>
      <c r="CM283" s="838"/>
      <c r="CN283" s="838"/>
      <c r="CO283" s="838"/>
      <c r="CP283" s="838"/>
      <c r="CQ283" s="838"/>
      <c r="CR283" s="838"/>
      <c r="CS283" s="838"/>
      <c r="CT283" s="838"/>
      <c r="CU283" s="838"/>
      <c r="CV283" s="838"/>
      <c r="CW283" s="838"/>
      <c r="CX283" s="838"/>
      <c r="CY283" s="838"/>
      <c r="CZ283" s="838"/>
      <c r="DA283" s="838"/>
      <c r="DB283" s="838"/>
      <c r="DC283" s="838"/>
      <c r="DD283" s="838"/>
      <c r="DE283" s="838"/>
      <c r="DF283" s="838"/>
      <c r="DG283" s="838"/>
      <c r="DH283" s="838"/>
      <c r="DI283" s="838"/>
      <c r="DJ283" s="838"/>
      <c r="DK283" s="838"/>
      <c r="DL283" s="838"/>
      <c r="DM283" s="838"/>
      <c r="DN283" s="838"/>
      <c r="DO283" s="838"/>
      <c r="DP283" s="838"/>
      <c r="DQ283" s="838"/>
      <c r="DR283" s="838"/>
      <c r="DS283" s="838"/>
      <c r="DT283" s="838"/>
      <c r="DU283" s="838"/>
      <c r="DV283" s="838"/>
      <c r="DW283" s="838"/>
      <c r="DX283" s="838"/>
      <c r="DY283" s="838"/>
      <c r="DZ283" s="838"/>
      <c r="EA283" s="838"/>
      <c r="EB283" s="838"/>
      <c r="EC283" s="838"/>
      <c r="ED283" s="838"/>
      <c r="EE283" s="838"/>
      <c r="EF283" s="838"/>
      <c r="EG283" s="838"/>
      <c r="EH283" s="838"/>
      <c r="EI283" s="838"/>
      <c r="EJ283" s="838"/>
      <c r="EK283" s="838"/>
      <c r="EL283" s="838"/>
      <c r="EM283" s="838"/>
      <c r="EN283" s="838"/>
      <c r="EO283" s="838"/>
      <c r="EP283" s="838"/>
      <c r="EQ283" s="838"/>
      <c r="ER283" s="838"/>
      <c r="ES283" s="838"/>
      <c r="ET283" s="838"/>
      <c r="EU283" s="838"/>
      <c r="EV283" s="838"/>
      <c r="EW283" s="838"/>
      <c r="EX283" s="838"/>
      <c r="EY283" s="838"/>
      <c r="EZ283" s="838"/>
      <c r="FA283" s="838"/>
      <c r="FB283" s="838"/>
      <c r="FC283" s="838"/>
      <c r="FD283" s="838"/>
      <c r="FE283" s="838"/>
      <c r="FF283" s="838"/>
      <c r="FG283" s="838"/>
      <c r="FH283" s="838"/>
      <c r="FI283" s="838"/>
      <c r="FJ283" s="838"/>
      <c r="FK283" s="838"/>
      <c r="FL283" s="838"/>
      <c r="FM283" s="838"/>
      <c r="FN283" s="838"/>
      <c r="FO283" s="838"/>
      <c r="FP283" s="838"/>
      <c r="FQ283" s="838"/>
      <c r="FR283" s="838"/>
      <c r="FS283" s="838"/>
      <c r="FT283" s="838"/>
      <c r="FU283" s="838"/>
      <c r="FV283" s="838"/>
      <c r="FW283" s="838"/>
      <c r="IA283" s="710"/>
      <c r="IP283" s="710"/>
      <c r="IT283" s="711"/>
      <c r="JX283" s="838"/>
      <c r="JY283" s="838"/>
      <c r="JZ283" s="838"/>
      <c r="KA283" s="838"/>
      <c r="KB283" s="838"/>
    </row>
    <row r="284" spans="1:288" customFormat="1">
      <c r="A284" s="836"/>
      <c r="B284" s="836"/>
      <c r="C284" s="838"/>
      <c r="D284" s="838"/>
      <c r="E284" s="838"/>
      <c r="F284" s="836"/>
      <c r="G284" s="836"/>
      <c r="H284" s="836"/>
      <c r="I284" s="836"/>
      <c r="J284" s="836"/>
      <c r="K284" s="836"/>
      <c r="L284" s="836"/>
      <c r="M284" s="838"/>
      <c r="N284" s="838"/>
      <c r="O284" s="838"/>
      <c r="P284" s="838"/>
      <c r="Q284" s="838"/>
      <c r="R284" s="838"/>
      <c r="S284" s="838"/>
      <c r="T284" s="838"/>
      <c r="U284" s="59"/>
      <c r="V284" s="59"/>
      <c r="W284" s="496"/>
      <c r="X284" s="496"/>
      <c r="Y284" s="496"/>
      <c r="Z284" s="496"/>
      <c r="AA284" s="512"/>
      <c r="AB284" s="836"/>
      <c r="AC284" s="836"/>
      <c r="AD284" s="555"/>
      <c r="AE284" s="512"/>
      <c r="AF284" s="836"/>
      <c r="AG284" s="836"/>
      <c r="AH284" s="555"/>
      <c r="AI284" s="836"/>
      <c r="AJ284" s="836"/>
      <c r="AK284" s="836"/>
      <c r="AL284" s="836"/>
      <c r="AM284" s="836"/>
      <c r="AN284" s="555"/>
      <c r="AO284" s="836"/>
      <c r="AP284" s="555"/>
      <c r="AQ284" s="836"/>
      <c r="AR284" s="555"/>
      <c r="AS284" s="836"/>
      <c r="AT284" s="555"/>
      <c r="AU284" s="836"/>
      <c r="AV284" s="555"/>
      <c r="AW284" s="836"/>
      <c r="AX284" s="555"/>
      <c r="AY284" s="836"/>
      <c r="AZ284" s="555"/>
      <c r="BA284" s="836"/>
      <c r="BB284" s="555"/>
      <c r="BC284" s="836"/>
      <c r="BD284" s="555"/>
      <c r="BE284" s="836"/>
      <c r="BF284" s="555"/>
      <c r="BG284" s="836"/>
      <c r="BH284" s="555"/>
      <c r="BI284" s="836"/>
      <c r="BJ284" s="555"/>
      <c r="BK284" s="836"/>
      <c r="BL284" s="555"/>
      <c r="BM284" s="836"/>
      <c r="BN284" s="555"/>
      <c r="BO284" s="836"/>
      <c r="BP284" s="555"/>
      <c r="BQ284" s="838"/>
      <c r="BR284" s="838"/>
      <c r="BS284" s="838"/>
      <c r="BT284" s="838"/>
      <c r="BU284" s="838"/>
      <c r="BV284" s="838"/>
      <c r="BW284" s="838"/>
      <c r="BX284" s="838"/>
      <c r="BY284" s="838"/>
      <c r="BZ284" s="838"/>
      <c r="CA284" s="838"/>
      <c r="CB284" s="1154"/>
      <c r="CC284" s="838"/>
      <c r="CD284" s="838"/>
      <c r="CE284" s="838"/>
      <c r="CF284" s="838"/>
      <c r="CG284" s="838"/>
      <c r="CH284" s="838"/>
      <c r="CI284" s="838"/>
      <c r="CJ284" s="838"/>
      <c r="CK284" s="838"/>
      <c r="CL284" s="838"/>
      <c r="CM284" s="838"/>
      <c r="CN284" s="838"/>
      <c r="CO284" s="838"/>
      <c r="CP284" s="838"/>
      <c r="CQ284" s="838"/>
      <c r="CR284" s="838"/>
      <c r="CS284" s="838"/>
      <c r="CT284" s="838"/>
      <c r="CU284" s="838"/>
      <c r="CV284" s="838"/>
      <c r="CW284" s="838"/>
      <c r="CX284" s="838"/>
      <c r="CY284" s="838"/>
      <c r="CZ284" s="838"/>
      <c r="DA284" s="838"/>
      <c r="DB284" s="838"/>
      <c r="DC284" s="838"/>
      <c r="DD284" s="838"/>
      <c r="DE284" s="838"/>
      <c r="DF284" s="838"/>
      <c r="DG284" s="838"/>
      <c r="DH284" s="838"/>
      <c r="DI284" s="838"/>
      <c r="DJ284" s="838"/>
      <c r="DK284" s="838"/>
      <c r="DL284" s="838"/>
      <c r="DM284" s="838"/>
      <c r="DN284" s="838"/>
      <c r="DO284" s="838"/>
      <c r="DP284" s="838"/>
      <c r="DQ284" s="838"/>
      <c r="DR284" s="838"/>
      <c r="DS284" s="838"/>
      <c r="DT284" s="838"/>
      <c r="DU284" s="838"/>
      <c r="DV284" s="838"/>
      <c r="DW284" s="838"/>
      <c r="DX284" s="838"/>
      <c r="DY284" s="838"/>
      <c r="DZ284" s="838"/>
      <c r="EA284" s="838"/>
      <c r="EB284" s="838"/>
      <c r="EC284" s="838"/>
      <c r="ED284" s="838"/>
      <c r="EE284" s="838"/>
      <c r="EF284" s="838"/>
      <c r="EG284" s="838"/>
      <c r="EH284" s="838"/>
      <c r="EI284" s="838"/>
      <c r="EJ284" s="838"/>
      <c r="EK284" s="838"/>
      <c r="EL284" s="838"/>
      <c r="EM284" s="838"/>
      <c r="EN284" s="838"/>
      <c r="EO284" s="838"/>
      <c r="EP284" s="838"/>
      <c r="EQ284" s="838"/>
      <c r="ER284" s="838"/>
      <c r="ES284" s="838"/>
      <c r="ET284" s="838"/>
      <c r="EU284" s="838"/>
      <c r="EV284" s="838"/>
      <c r="EW284" s="838"/>
      <c r="EX284" s="838"/>
      <c r="EY284" s="838"/>
      <c r="EZ284" s="838"/>
      <c r="FA284" s="838"/>
      <c r="FB284" s="838"/>
      <c r="FC284" s="838"/>
      <c r="FD284" s="838"/>
      <c r="FE284" s="838"/>
      <c r="FF284" s="838"/>
      <c r="FG284" s="838"/>
      <c r="FH284" s="838"/>
      <c r="FI284" s="838"/>
      <c r="FJ284" s="838"/>
      <c r="FK284" s="838"/>
      <c r="FL284" s="838"/>
      <c r="FM284" s="838"/>
      <c r="FN284" s="838"/>
      <c r="FO284" s="838"/>
      <c r="FP284" s="838"/>
      <c r="FQ284" s="838"/>
      <c r="FR284" s="838"/>
      <c r="FS284" s="838"/>
      <c r="FT284" s="838"/>
      <c r="FU284" s="838"/>
      <c r="FV284" s="838"/>
      <c r="FW284" s="838"/>
      <c r="IA284" s="710"/>
      <c r="IP284" s="710"/>
      <c r="IT284" s="711"/>
      <c r="JX284" s="838"/>
      <c r="JY284" s="838"/>
      <c r="JZ284" s="838"/>
      <c r="KA284" s="838"/>
      <c r="KB284" s="838"/>
    </row>
    <row r="285" spans="1:288" customFormat="1">
      <c r="A285" s="836"/>
      <c r="B285" s="836"/>
      <c r="C285" s="838"/>
      <c r="D285" s="838"/>
      <c r="E285" s="838"/>
      <c r="F285" s="836"/>
      <c r="G285" s="836"/>
      <c r="H285" s="836"/>
      <c r="I285" s="836"/>
      <c r="J285" s="836"/>
      <c r="K285" s="836"/>
      <c r="L285" s="836"/>
      <c r="M285" s="838"/>
      <c r="N285" s="838"/>
      <c r="O285" s="838"/>
      <c r="P285" s="838"/>
      <c r="Q285" s="838"/>
      <c r="R285" s="838"/>
      <c r="S285" s="838"/>
      <c r="T285" s="838"/>
      <c r="U285" s="59"/>
      <c r="V285" s="59"/>
      <c r="W285" s="496"/>
      <c r="X285" s="496"/>
      <c r="Y285" s="496"/>
      <c r="Z285" s="496"/>
      <c r="AA285" s="512"/>
      <c r="AB285" s="836"/>
      <c r="AC285" s="836"/>
      <c r="AD285" s="555"/>
      <c r="AE285" s="512"/>
      <c r="AF285" s="836"/>
      <c r="AG285" s="836"/>
      <c r="AH285" s="555"/>
      <c r="AI285" s="836"/>
      <c r="AJ285" s="836"/>
      <c r="AK285" s="836"/>
      <c r="AL285" s="836"/>
      <c r="AM285" s="836"/>
      <c r="AN285" s="555"/>
      <c r="AO285" s="836"/>
      <c r="AP285" s="555"/>
      <c r="AQ285" s="836"/>
      <c r="AR285" s="555"/>
      <c r="AS285" s="836"/>
      <c r="AT285" s="555"/>
      <c r="AU285" s="836"/>
      <c r="AV285" s="555"/>
      <c r="AW285" s="836"/>
      <c r="AX285" s="555"/>
      <c r="AY285" s="836"/>
      <c r="AZ285" s="555"/>
      <c r="BA285" s="836"/>
      <c r="BB285" s="555"/>
      <c r="BC285" s="836"/>
      <c r="BD285" s="555"/>
      <c r="BE285" s="836"/>
      <c r="BF285" s="555"/>
      <c r="BG285" s="836"/>
      <c r="BH285" s="555"/>
      <c r="BI285" s="836"/>
      <c r="BJ285" s="555"/>
      <c r="BK285" s="836"/>
      <c r="BL285" s="555"/>
      <c r="BM285" s="836"/>
      <c r="BN285" s="555"/>
      <c r="BO285" s="836"/>
      <c r="BP285" s="555"/>
      <c r="BQ285" s="838"/>
      <c r="BR285" s="838"/>
      <c r="BS285" s="838"/>
      <c r="BT285" s="838"/>
      <c r="BU285" s="838"/>
      <c r="BV285" s="838"/>
      <c r="BW285" s="838"/>
      <c r="BX285" s="838"/>
      <c r="BY285" s="838"/>
      <c r="BZ285" s="838"/>
      <c r="CA285" s="838"/>
      <c r="CB285" s="1154"/>
      <c r="CC285" s="838"/>
      <c r="CD285" s="838"/>
      <c r="CE285" s="838"/>
      <c r="CF285" s="838"/>
      <c r="CG285" s="838"/>
      <c r="CH285" s="838"/>
      <c r="CI285" s="838"/>
      <c r="CJ285" s="838"/>
      <c r="CK285" s="838"/>
      <c r="CL285" s="838"/>
      <c r="CM285" s="838"/>
      <c r="CN285" s="838"/>
      <c r="CO285" s="838"/>
      <c r="CP285" s="838"/>
      <c r="CQ285" s="838"/>
      <c r="CR285" s="838"/>
      <c r="CS285" s="838"/>
      <c r="CT285" s="838"/>
      <c r="CU285" s="838"/>
      <c r="CV285" s="838"/>
      <c r="CW285" s="838"/>
      <c r="CX285" s="838"/>
      <c r="CY285" s="838"/>
      <c r="CZ285" s="838"/>
      <c r="DA285" s="838"/>
      <c r="DB285" s="838"/>
      <c r="DC285" s="838"/>
      <c r="DD285" s="838"/>
      <c r="DE285" s="838"/>
      <c r="DF285" s="838"/>
      <c r="DG285" s="838"/>
      <c r="DH285" s="838"/>
      <c r="DI285" s="838"/>
      <c r="DJ285" s="838"/>
      <c r="DK285" s="838"/>
      <c r="DL285" s="838"/>
      <c r="DM285" s="838"/>
      <c r="DN285" s="838"/>
      <c r="DO285" s="838"/>
      <c r="DP285" s="838"/>
      <c r="DQ285" s="838"/>
      <c r="DR285" s="838"/>
      <c r="DS285" s="838"/>
      <c r="DT285" s="838"/>
      <c r="DU285" s="838"/>
      <c r="DV285" s="838"/>
      <c r="DW285" s="838"/>
      <c r="DX285" s="838"/>
      <c r="DY285" s="838"/>
      <c r="DZ285" s="838"/>
      <c r="EA285" s="838"/>
      <c r="EB285" s="838"/>
      <c r="EC285" s="838"/>
      <c r="ED285" s="838"/>
      <c r="EE285" s="838"/>
      <c r="EF285" s="838"/>
      <c r="EG285" s="838"/>
      <c r="EH285" s="838"/>
      <c r="EI285" s="838"/>
      <c r="EJ285" s="838"/>
      <c r="EK285" s="838"/>
      <c r="EL285" s="838"/>
      <c r="EM285" s="838"/>
      <c r="EN285" s="838"/>
      <c r="EO285" s="838"/>
      <c r="EP285" s="838"/>
      <c r="EQ285" s="838"/>
      <c r="ER285" s="838"/>
      <c r="ES285" s="838"/>
      <c r="ET285" s="838"/>
      <c r="EU285" s="838"/>
      <c r="EV285" s="838"/>
      <c r="EW285" s="838"/>
      <c r="EX285" s="838"/>
      <c r="EY285" s="838"/>
      <c r="EZ285" s="838"/>
      <c r="FA285" s="838"/>
      <c r="FB285" s="838"/>
      <c r="FC285" s="838"/>
      <c r="FD285" s="838"/>
      <c r="FE285" s="838"/>
      <c r="FF285" s="838"/>
      <c r="FG285" s="838"/>
      <c r="FH285" s="838"/>
      <c r="FI285" s="838"/>
      <c r="FJ285" s="838"/>
      <c r="FK285" s="838"/>
      <c r="FL285" s="838"/>
      <c r="FM285" s="838"/>
      <c r="FN285" s="838"/>
      <c r="FO285" s="838"/>
      <c r="FP285" s="838"/>
      <c r="FQ285" s="838"/>
      <c r="FR285" s="838"/>
      <c r="FS285" s="838"/>
      <c r="FT285" s="838"/>
      <c r="FU285" s="838"/>
      <c r="FV285" s="838"/>
      <c r="FW285" s="838"/>
      <c r="IA285" s="710"/>
      <c r="IP285" s="710"/>
      <c r="IT285" s="711"/>
      <c r="JX285" s="838"/>
      <c r="JY285" s="838"/>
      <c r="JZ285" s="838"/>
      <c r="KA285" s="838"/>
      <c r="KB285" s="838"/>
    </row>
    <row r="286" spans="1:288" customFormat="1">
      <c r="A286" s="836"/>
      <c r="B286" s="836"/>
      <c r="C286" s="838"/>
      <c r="D286" s="838"/>
      <c r="E286" s="838"/>
      <c r="F286" s="836"/>
      <c r="G286" s="836"/>
      <c r="H286" s="836"/>
      <c r="I286" s="836"/>
      <c r="J286" s="836"/>
      <c r="K286" s="836"/>
      <c r="L286" s="836"/>
      <c r="M286" s="838"/>
      <c r="N286" s="838"/>
      <c r="O286" s="838"/>
      <c r="P286" s="838"/>
      <c r="Q286" s="838"/>
      <c r="R286" s="838"/>
      <c r="S286" s="838"/>
      <c r="T286" s="838"/>
      <c r="U286" s="59"/>
      <c r="V286" s="59"/>
      <c r="W286" s="496"/>
      <c r="X286" s="496"/>
      <c r="Y286" s="496"/>
      <c r="Z286" s="496"/>
      <c r="AA286" s="512"/>
      <c r="AB286" s="836"/>
      <c r="AC286" s="836"/>
      <c r="AD286" s="555"/>
      <c r="AE286" s="512"/>
      <c r="AF286" s="836"/>
      <c r="AG286" s="836"/>
      <c r="AH286" s="555"/>
      <c r="AI286" s="836"/>
      <c r="AJ286" s="836"/>
      <c r="AK286" s="836"/>
      <c r="AL286" s="836"/>
      <c r="AM286" s="836"/>
      <c r="AN286" s="555"/>
      <c r="AO286" s="836"/>
      <c r="AP286" s="555"/>
      <c r="AQ286" s="836"/>
      <c r="AR286" s="555"/>
      <c r="AS286" s="836"/>
      <c r="AT286" s="555"/>
      <c r="AU286" s="836"/>
      <c r="AV286" s="555"/>
      <c r="AW286" s="836"/>
      <c r="AX286" s="555"/>
      <c r="AY286" s="836"/>
      <c r="AZ286" s="555"/>
      <c r="BA286" s="836"/>
      <c r="BB286" s="555"/>
      <c r="BC286" s="836"/>
      <c r="BD286" s="555"/>
      <c r="BE286" s="836"/>
      <c r="BF286" s="555"/>
      <c r="BG286" s="836"/>
      <c r="BH286" s="555"/>
      <c r="BI286" s="836"/>
      <c r="BJ286" s="555"/>
      <c r="BK286" s="836"/>
      <c r="BL286" s="555"/>
      <c r="BM286" s="836"/>
      <c r="BN286" s="555"/>
      <c r="BO286" s="836"/>
      <c r="BP286" s="555"/>
      <c r="BQ286" s="838"/>
      <c r="BR286" s="838"/>
      <c r="BS286" s="838"/>
      <c r="BT286" s="838"/>
      <c r="BU286" s="838"/>
      <c r="BV286" s="838"/>
      <c r="BW286" s="838"/>
      <c r="BX286" s="838"/>
      <c r="BY286" s="838"/>
      <c r="BZ286" s="838"/>
      <c r="CA286" s="838"/>
      <c r="CB286" s="1154"/>
      <c r="CC286" s="838"/>
      <c r="CD286" s="838"/>
      <c r="CE286" s="838"/>
      <c r="CF286" s="838"/>
      <c r="CG286" s="838"/>
      <c r="CH286" s="838"/>
      <c r="CI286" s="838"/>
      <c r="CJ286" s="838"/>
      <c r="CK286" s="838"/>
      <c r="CL286" s="838"/>
      <c r="CM286" s="838"/>
      <c r="CN286" s="838"/>
      <c r="CO286" s="838"/>
      <c r="CP286" s="838"/>
      <c r="CQ286" s="838"/>
      <c r="CR286" s="838"/>
      <c r="CS286" s="838"/>
      <c r="CT286" s="838"/>
      <c r="CU286" s="838"/>
      <c r="CV286" s="838"/>
      <c r="CW286" s="838"/>
      <c r="CX286" s="838"/>
      <c r="CY286" s="838"/>
      <c r="CZ286" s="838"/>
      <c r="DA286" s="838"/>
      <c r="DB286" s="838"/>
      <c r="DC286" s="838"/>
      <c r="DD286" s="838"/>
      <c r="DE286" s="838"/>
      <c r="DF286" s="838"/>
      <c r="DG286" s="838"/>
      <c r="DH286" s="838"/>
      <c r="DI286" s="838"/>
      <c r="DJ286" s="838"/>
      <c r="DK286" s="838"/>
      <c r="DL286" s="838"/>
      <c r="DM286" s="838"/>
      <c r="DN286" s="838"/>
      <c r="DO286" s="838"/>
      <c r="DP286" s="838"/>
      <c r="DQ286" s="838"/>
      <c r="DR286" s="838"/>
      <c r="DS286" s="838"/>
      <c r="DT286" s="838"/>
      <c r="DU286" s="838"/>
      <c r="DV286" s="838"/>
      <c r="DW286" s="838"/>
      <c r="DX286" s="838"/>
      <c r="DY286" s="838"/>
      <c r="DZ286" s="838"/>
      <c r="EA286" s="838"/>
      <c r="EB286" s="838"/>
      <c r="EC286" s="838"/>
      <c r="ED286" s="838"/>
      <c r="EE286" s="838"/>
      <c r="EF286" s="838"/>
      <c r="EG286" s="838"/>
      <c r="EH286" s="838"/>
      <c r="EI286" s="838"/>
      <c r="EJ286" s="838"/>
      <c r="EK286" s="838"/>
      <c r="EL286" s="838"/>
      <c r="EM286" s="838"/>
      <c r="EN286" s="838"/>
      <c r="EO286" s="838"/>
      <c r="EP286" s="838"/>
      <c r="EQ286" s="838"/>
      <c r="ER286" s="838"/>
      <c r="ES286" s="838"/>
      <c r="ET286" s="838"/>
      <c r="EU286" s="838"/>
      <c r="EV286" s="838"/>
      <c r="EW286" s="838"/>
      <c r="EX286" s="838"/>
      <c r="EY286" s="838"/>
      <c r="EZ286" s="838"/>
      <c r="FA286" s="838"/>
      <c r="FB286" s="838"/>
      <c r="FC286" s="838"/>
      <c r="FD286" s="838"/>
      <c r="FE286" s="838"/>
      <c r="FF286" s="838"/>
      <c r="FG286" s="838"/>
      <c r="FH286" s="838"/>
      <c r="FI286" s="838"/>
      <c r="FJ286" s="838"/>
      <c r="FK286" s="838"/>
      <c r="FL286" s="838"/>
      <c r="FM286" s="838"/>
      <c r="FN286" s="838"/>
      <c r="FO286" s="838"/>
      <c r="FP286" s="838"/>
      <c r="FQ286" s="838"/>
      <c r="FR286" s="838"/>
      <c r="FS286" s="838"/>
      <c r="FT286" s="838"/>
      <c r="FU286" s="838"/>
      <c r="FV286" s="838"/>
      <c r="FW286" s="838"/>
      <c r="IA286" s="710"/>
      <c r="IP286" s="710"/>
      <c r="IT286" s="711"/>
      <c r="JX286" s="838"/>
      <c r="JY286" s="838"/>
      <c r="JZ286" s="838"/>
      <c r="KA286" s="838"/>
      <c r="KB286" s="838"/>
    </row>
    <row r="287" spans="1:288" customFormat="1">
      <c r="A287" s="836"/>
      <c r="B287" s="836"/>
      <c r="C287" s="838"/>
      <c r="D287" s="838"/>
      <c r="E287" s="838"/>
      <c r="F287" s="836"/>
      <c r="G287" s="836"/>
      <c r="H287" s="836"/>
      <c r="I287" s="836"/>
      <c r="J287" s="836"/>
      <c r="K287" s="836"/>
      <c r="L287" s="836"/>
      <c r="M287" s="838"/>
      <c r="N287" s="838"/>
      <c r="O287" s="838"/>
      <c r="P287" s="838"/>
      <c r="Q287" s="838"/>
      <c r="R287" s="838"/>
      <c r="S287" s="838"/>
      <c r="T287" s="838"/>
      <c r="U287" s="59"/>
      <c r="V287" s="59"/>
      <c r="W287" s="496"/>
      <c r="X287" s="496"/>
      <c r="Y287" s="496"/>
      <c r="Z287" s="496"/>
      <c r="AA287" s="512"/>
      <c r="AB287" s="836"/>
      <c r="AC287" s="836"/>
      <c r="AD287" s="555"/>
      <c r="AE287" s="512"/>
      <c r="AF287" s="836"/>
      <c r="AG287" s="836"/>
      <c r="AH287" s="555"/>
      <c r="AI287" s="836"/>
      <c r="AJ287" s="836"/>
      <c r="AK287" s="836"/>
      <c r="AL287" s="836"/>
      <c r="AM287" s="836"/>
      <c r="AN287" s="555"/>
      <c r="AO287" s="836"/>
      <c r="AP287" s="555"/>
      <c r="AQ287" s="836"/>
      <c r="AR287" s="555"/>
      <c r="AS287" s="836"/>
      <c r="AT287" s="555"/>
      <c r="AU287" s="836"/>
      <c r="AV287" s="555"/>
      <c r="AW287" s="836"/>
      <c r="AX287" s="555"/>
      <c r="AY287" s="836"/>
      <c r="AZ287" s="555"/>
      <c r="BA287" s="836"/>
      <c r="BB287" s="555"/>
      <c r="BC287" s="836"/>
      <c r="BD287" s="555"/>
      <c r="BE287" s="836"/>
      <c r="BF287" s="555"/>
      <c r="BG287" s="836"/>
      <c r="BH287" s="555"/>
      <c r="BI287" s="836"/>
      <c r="BJ287" s="555"/>
      <c r="BK287" s="836"/>
      <c r="BL287" s="555"/>
      <c r="BM287" s="836"/>
      <c r="BN287" s="555"/>
      <c r="BO287" s="836"/>
      <c r="BP287" s="555"/>
      <c r="BQ287" s="838"/>
      <c r="BR287" s="838"/>
      <c r="BS287" s="838"/>
      <c r="BT287" s="838"/>
      <c r="BU287" s="838"/>
      <c r="BV287" s="838"/>
      <c r="BW287" s="838"/>
      <c r="BX287" s="838"/>
      <c r="BY287" s="838"/>
      <c r="BZ287" s="838"/>
      <c r="CA287" s="838"/>
      <c r="CB287" s="1154"/>
      <c r="CC287" s="838"/>
      <c r="CD287" s="838"/>
      <c r="CE287" s="838"/>
      <c r="CF287" s="838"/>
      <c r="CG287" s="838"/>
      <c r="CH287" s="838"/>
      <c r="CI287" s="838"/>
      <c r="CJ287" s="838"/>
      <c r="CK287" s="838"/>
      <c r="CL287" s="838"/>
      <c r="CM287" s="838"/>
      <c r="CN287" s="838"/>
      <c r="CO287" s="838"/>
      <c r="CP287" s="838"/>
      <c r="CQ287" s="838"/>
      <c r="CR287" s="838"/>
      <c r="CS287" s="838"/>
      <c r="CT287" s="838"/>
      <c r="CU287" s="838"/>
      <c r="CV287" s="838"/>
      <c r="CW287" s="838"/>
      <c r="CX287" s="838"/>
      <c r="CY287" s="838"/>
      <c r="CZ287" s="838"/>
      <c r="DA287" s="838"/>
      <c r="DB287" s="838"/>
      <c r="DC287" s="838"/>
      <c r="DD287" s="838"/>
      <c r="DE287" s="838"/>
      <c r="DF287" s="838"/>
      <c r="DG287" s="838"/>
      <c r="DH287" s="838"/>
      <c r="DI287" s="838"/>
      <c r="DJ287" s="838"/>
      <c r="DK287" s="838"/>
      <c r="DL287" s="838"/>
      <c r="DM287" s="838"/>
      <c r="DN287" s="838"/>
      <c r="DO287" s="838"/>
      <c r="DP287" s="838"/>
      <c r="DQ287" s="838"/>
      <c r="DR287" s="838"/>
      <c r="DS287" s="838"/>
      <c r="DT287" s="838"/>
      <c r="DU287" s="838"/>
      <c r="DV287" s="838"/>
      <c r="DW287" s="838"/>
      <c r="DX287" s="838"/>
      <c r="DY287" s="838"/>
      <c r="DZ287" s="838"/>
      <c r="EA287" s="838"/>
      <c r="EB287" s="838"/>
      <c r="EC287" s="838"/>
      <c r="ED287" s="838"/>
      <c r="EE287" s="838"/>
      <c r="EF287" s="838"/>
      <c r="EG287" s="838"/>
      <c r="EH287" s="838"/>
      <c r="EI287" s="838"/>
      <c r="EJ287" s="838"/>
      <c r="EK287" s="838"/>
      <c r="EL287" s="838"/>
      <c r="EM287" s="838"/>
      <c r="EN287" s="838"/>
      <c r="EO287" s="838"/>
      <c r="EP287" s="838"/>
      <c r="EQ287" s="838"/>
      <c r="ER287" s="838"/>
      <c r="ES287" s="838"/>
      <c r="ET287" s="838"/>
      <c r="EU287" s="838"/>
      <c r="EV287" s="838"/>
      <c r="EW287" s="838"/>
      <c r="EX287" s="838"/>
      <c r="EY287" s="838"/>
      <c r="EZ287" s="838"/>
      <c r="FA287" s="838"/>
      <c r="FB287" s="838"/>
      <c r="FC287" s="838"/>
      <c r="FD287" s="838"/>
      <c r="FE287" s="838"/>
      <c r="FF287" s="838"/>
      <c r="FG287" s="838"/>
      <c r="FH287" s="838"/>
      <c r="FI287" s="838"/>
      <c r="FJ287" s="838"/>
      <c r="FK287" s="838"/>
      <c r="FL287" s="838"/>
      <c r="FM287" s="838"/>
      <c r="FN287" s="838"/>
      <c r="FO287" s="838"/>
      <c r="FP287" s="838"/>
      <c r="FQ287" s="838"/>
      <c r="FR287" s="838"/>
      <c r="FS287" s="838"/>
      <c r="FT287" s="838"/>
      <c r="FU287" s="838"/>
      <c r="FV287" s="838"/>
      <c r="FW287" s="838"/>
      <c r="IA287" s="710"/>
      <c r="IP287" s="710"/>
      <c r="IT287" s="711"/>
      <c r="JX287" s="838"/>
      <c r="JY287" s="838"/>
      <c r="JZ287" s="838"/>
      <c r="KA287" s="838"/>
      <c r="KB287" s="838"/>
    </row>
    <row r="288" spans="1:288" customFormat="1">
      <c r="A288" s="836"/>
      <c r="B288" s="836"/>
      <c r="C288" s="838"/>
      <c r="D288" s="838"/>
      <c r="E288" s="838"/>
      <c r="F288" s="836"/>
      <c r="G288" s="836"/>
      <c r="H288" s="836"/>
      <c r="I288" s="836"/>
      <c r="J288" s="836"/>
      <c r="K288" s="836"/>
      <c r="L288" s="836"/>
      <c r="M288" s="838"/>
      <c r="N288" s="838"/>
      <c r="O288" s="838"/>
      <c r="P288" s="838"/>
      <c r="Q288" s="838"/>
      <c r="R288" s="838"/>
      <c r="S288" s="838"/>
      <c r="T288" s="838"/>
      <c r="U288" s="59"/>
      <c r="V288" s="59"/>
      <c r="W288" s="496"/>
      <c r="X288" s="496"/>
      <c r="Y288" s="496"/>
      <c r="Z288" s="496"/>
      <c r="AA288" s="512"/>
      <c r="AB288" s="836"/>
      <c r="AC288" s="836"/>
      <c r="AD288" s="555"/>
      <c r="AE288" s="512"/>
      <c r="AF288" s="836"/>
      <c r="AG288" s="836"/>
      <c r="AH288" s="555"/>
      <c r="AI288" s="836"/>
      <c r="AJ288" s="836"/>
      <c r="AK288" s="836"/>
      <c r="AL288" s="836"/>
      <c r="AM288" s="836"/>
      <c r="AN288" s="555"/>
      <c r="AO288" s="836"/>
      <c r="AP288" s="555"/>
      <c r="AQ288" s="836"/>
      <c r="AR288" s="555"/>
      <c r="AS288" s="836"/>
      <c r="AT288" s="555"/>
      <c r="AU288" s="836"/>
      <c r="AV288" s="555"/>
      <c r="AW288" s="836"/>
      <c r="AX288" s="555"/>
      <c r="AY288" s="836"/>
      <c r="AZ288" s="555"/>
      <c r="BA288" s="836"/>
      <c r="BB288" s="555"/>
      <c r="BC288" s="836"/>
      <c r="BD288" s="555"/>
      <c r="BE288" s="836"/>
      <c r="BF288" s="555"/>
      <c r="BG288" s="836"/>
      <c r="BH288" s="555"/>
      <c r="BI288" s="836"/>
      <c r="BJ288" s="555"/>
      <c r="BK288" s="836"/>
      <c r="BL288" s="555"/>
      <c r="BM288" s="836"/>
      <c r="BN288" s="555"/>
      <c r="BO288" s="836"/>
      <c r="BP288" s="555"/>
      <c r="BQ288" s="838"/>
      <c r="BR288" s="838"/>
      <c r="BS288" s="838"/>
      <c r="BT288" s="838"/>
      <c r="BU288" s="838"/>
      <c r="BV288" s="838"/>
      <c r="BW288" s="838"/>
      <c r="BX288" s="838"/>
      <c r="BY288" s="838"/>
      <c r="BZ288" s="838"/>
      <c r="CA288" s="838"/>
      <c r="CB288" s="1154"/>
      <c r="CC288" s="838"/>
      <c r="CD288" s="838"/>
      <c r="CE288" s="838"/>
      <c r="CF288" s="838"/>
      <c r="CG288" s="838"/>
      <c r="CH288" s="838"/>
      <c r="CI288" s="838"/>
      <c r="CJ288" s="838"/>
      <c r="CK288" s="838"/>
      <c r="CL288" s="838"/>
      <c r="CM288" s="838"/>
      <c r="CN288" s="838"/>
      <c r="CO288" s="838"/>
      <c r="CP288" s="838"/>
      <c r="CQ288" s="838"/>
      <c r="CR288" s="838"/>
      <c r="CS288" s="838"/>
      <c r="CT288" s="838"/>
      <c r="CU288" s="838"/>
      <c r="CV288" s="838"/>
      <c r="CW288" s="838"/>
      <c r="CX288" s="838"/>
      <c r="CY288" s="838"/>
      <c r="CZ288" s="838"/>
      <c r="DA288" s="838"/>
      <c r="DB288" s="838"/>
      <c r="DC288" s="838"/>
      <c r="DD288" s="838"/>
      <c r="DE288" s="838"/>
      <c r="DF288" s="838"/>
      <c r="DG288" s="838"/>
      <c r="DH288" s="838"/>
      <c r="DI288" s="838"/>
      <c r="DJ288" s="838"/>
      <c r="DK288" s="838"/>
      <c r="DL288" s="838"/>
      <c r="DM288" s="838"/>
      <c r="DN288" s="838"/>
      <c r="DO288" s="838"/>
      <c r="DP288" s="838"/>
      <c r="DQ288" s="838"/>
      <c r="DR288" s="838"/>
      <c r="DS288" s="838"/>
      <c r="DT288" s="838"/>
      <c r="DU288" s="838"/>
      <c r="DV288" s="838"/>
      <c r="DW288" s="838"/>
      <c r="DX288" s="838"/>
      <c r="DY288" s="838"/>
      <c r="DZ288" s="838"/>
      <c r="EA288" s="838"/>
      <c r="EB288" s="838"/>
      <c r="EC288" s="838"/>
      <c r="ED288" s="838"/>
      <c r="EE288" s="838"/>
      <c r="EF288" s="838"/>
      <c r="EG288" s="838"/>
      <c r="EH288" s="838"/>
      <c r="EI288" s="838"/>
      <c r="EJ288" s="838"/>
      <c r="EK288" s="838"/>
      <c r="EL288" s="838"/>
      <c r="EM288" s="838"/>
      <c r="EN288" s="838"/>
      <c r="EO288" s="838"/>
      <c r="EP288" s="838"/>
      <c r="EQ288" s="838"/>
      <c r="ER288" s="838"/>
      <c r="ES288" s="838"/>
      <c r="ET288" s="838"/>
      <c r="EU288" s="838"/>
      <c r="EV288" s="838"/>
      <c r="EW288" s="838"/>
      <c r="EX288" s="838"/>
      <c r="EY288" s="838"/>
      <c r="EZ288" s="838"/>
      <c r="FA288" s="838"/>
      <c r="FB288" s="838"/>
      <c r="FC288" s="838"/>
      <c r="FD288" s="838"/>
      <c r="FE288" s="838"/>
      <c r="FF288" s="838"/>
      <c r="FG288" s="838"/>
      <c r="FH288" s="838"/>
      <c r="FI288" s="838"/>
      <c r="FJ288" s="838"/>
      <c r="FK288" s="838"/>
      <c r="FL288" s="838"/>
      <c r="FM288" s="838"/>
      <c r="FN288" s="838"/>
      <c r="FO288" s="838"/>
      <c r="FP288" s="838"/>
      <c r="FQ288" s="838"/>
      <c r="FR288" s="838"/>
      <c r="FS288" s="838"/>
      <c r="FT288" s="838"/>
      <c r="FU288" s="838"/>
      <c r="FV288" s="838"/>
      <c r="FW288" s="838"/>
      <c r="IA288" s="710"/>
      <c r="IP288" s="710"/>
      <c r="IT288" s="711"/>
      <c r="JX288" s="838"/>
      <c r="JY288" s="838"/>
      <c r="JZ288" s="838"/>
      <c r="KA288" s="838"/>
      <c r="KB288" s="838"/>
    </row>
    <row r="289" spans="1:288" customFormat="1">
      <c r="A289" s="836"/>
      <c r="B289" s="836"/>
      <c r="C289" s="838"/>
      <c r="D289" s="838"/>
      <c r="E289" s="838"/>
      <c r="F289" s="836"/>
      <c r="G289" s="836"/>
      <c r="H289" s="836"/>
      <c r="I289" s="836"/>
      <c r="J289" s="836"/>
      <c r="K289" s="836"/>
      <c r="L289" s="836"/>
      <c r="M289" s="838"/>
      <c r="N289" s="838"/>
      <c r="O289" s="838"/>
      <c r="P289" s="838"/>
      <c r="Q289" s="838"/>
      <c r="R289" s="838"/>
      <c r="S289" s="838"/>
      <c r="T289" s="838"/>
      <c r="U289" s="59"/>
      <c r="V289" s="59"/>
      <c r="W289" s="496"/>
      <c r="X289" s="496"/>
      <c r="Y289" s="496"/>
      <c r="Z289" s="496"/>
      <c r="AA289" s="512"/>
      <c r="AB289" s="836"/>
      <c r="AC289" s="836"/>
      <c r="AD289" s="555"/>
      <c r="AE289" s="512"/>
      <c r="AF289" s="836"/>
      <c r="AG289" s="836"/>
      <c r="AH289" s="555"/>
      <c r="AI289" s="836"/>
      <c r="AJ289" s="836"/>
      <c r="AK289" s="836"/>
      <c r="AL289" s="836"/>
      <c r="AM289" s="836"/>
      <c r="AN289" s="555"/>
      <c r="AO289" s="836"/>
      <c r="AP289" s="555"/>
      <c r="AQ289" s="836"/>
      <c r="AR289" s="555"/>
      <c r="AS289" s="836"/>
      <c r="AT289" s="555"/>
      <c r="AU289" s="836"/>
      <c r="AV289" s="555"/>
      <c r="AW289" s="836"/>
      <c r="AX289" s="555"/>
      <c r="AY289" s="836"/>
      <c r="AZ289" s="555"/>
      <c r="BA289" s="836"/>
      <c r="BB289" s="555"/>
      <c r="BC289" s="836"/>
      <c r="BD289" s="555"/>
      <c r="BE289" s="836"/>
      <c r="BF289" s="555"/>
      <c r="BG289" s="836"/>
      <c r="BH289" s="555"/>
      <c r="BI289" s="836"/>
      <c r="BJ289" s="555"/>
      <c r="BK289" s="836"/>
      <c r="BL289" s="555"/>
      <c r="BM289" s="836"/>
      <c r="BN289" s="555"/>
      <c r="BO289" s="836"/>
      <c r="BP289" s="555"/>
      <c r="BQ289" s="838"/>
      <c r="BR289" s="838"/>
      <c r="BS289" s="838"/>
      <c r="BT289" s="838"/>
      <c r="BU289" s="838"/>
      <c r="BV289" s="838"/>
      <c r="BW289" s="838"/>
      <c r="BX289" s="838"/>
      <c r="BY289" s="838"/>
      <c r="BZ289" s="838"/>
      <c r="CA289" s="838"/>
      <c r="CB289" s="1154"/>
      <c r="CC289" s="838"/>
      <c r="CD289" s="838"/>
      <c r="CE289" s="838"/>
      <c r="CF289" s="838"/>
      <c r="CG289" s="838"/>
      <c r="CH289" s="838"/>
      <c r="CI289" s="838"/>
      <c r="CJ289" s="838"/>
      <c r="CK289" s="838"/>
      <c r="CL289" s="838"/>
      <c r="CM289" s="838"/>
      <c r="CN289" s="838"/>
      <c r="CO289" s="838"/>
      <c r="CP289" s="838"/>
      <c r="CQ289" s="838"/>
      <c r="CR289" s="838"/>
      <c r="CS289" s="838"/>
      <c r="CT289" s="838"/>
      <c r="CU289" s="838"/>
      <c r="CV289" s="838"/>
      <c r="CW289" s="838"/>
      <c r="CX289" s="838"/>
      <c r="CY289" s="838"/>
      <c r="CZ289" s="838"/>
      <c r="DA289" s="838"/>
      <c r="DB289" s="838"/>
      <c r="DC289" s="838"/>
      <c r="DD289" s="838"/>
      <c r="DE289" s="838"/>
      <c r="DF289" s="838"/>
      <c r="DG289" s="838"/>
      <c r="DH289" s="838"/>
      <c r="DI289" s="838"/>
      <c r="DJ289" s="838"/>
      <c r="DK289" s="838"/>
      <c r="DL289" s="838"/>
      <c r="DM289" s="838"/>
      <c r="DN289" s="838"/>
      <c r="DO289" s="838"/>
      <c r="DP289" s="838"/>
      <c r="DQ289" s="838"/>
      <c r="DR289" s="838"/>
      <c r="DS289" s="838"/>
      <c r="DT289" s="838"/>
      <c r="DU289" s="838"/>
      <c r="DV289" s="838"/>
      <c r="DW289" s="838"/>
      <c r="DX289" s="838"/>
      <c r="DY289" s="838"/>
      <c r="DZ289" s="838"/>
      <c r="EA289" s="838"/>
      <c r="EB289" s="838"/>
      <c r="EC289" s="838"/>
      <c r="ED289" s="838"/>
      <c r="EE289" s="838"/>
      <c r="EF289" s="838"/>
      <c r="EG289" s="838"/>
      <c r="EH289" s="838"/>
      <c r="EI289" s="838"/>
      <c r="EJ289" s="838"/>
      <c r="EK289" s="838"/>
      <c r="EL289" s="838"/>
      <c r="EM289" s="838"/>
      <c r="EN289" s="838"/>
      <c r="EO289" s="838"/>
      <c r="EP289" s="838"/>
      <c r="EQ289" s="838"/>
      <c r="ER289" s="838"/>
      <c r="ES289" s="838"/>
      <c r="ET289" s="838"/>
      <c r="EU289" s="838"/>
      <c r="EV289" s="838"/>
      <c r="EW289" s="838"/>
      <c r="EX289" s="838"/>
      <c r="EY289" s="838"/>
      <c r="EZ289" s="838"/>
      <c r="FA289" s="838"/>
      <c r="FB289" s="838"/>
      <c r="FC289" s="838"/>
      <c r="FD289" s="838"/>
      <c r="FE289" s="838"/>
      <c r="FF289" s="838"/>
      <c r="FG289" s="838"/>
      <c r="FH289" s="838"/>
      <c r="FI289" s="838"/>
      <c r="FJ289" s="838"/>
      <c r="FK289" s="838"/>
      <c r="FL289" s="838"/>
      <c r="FM289" s="838"/>
      <c r="FN289" s="838"/>
      <c r="FO289" s="838"/>
      <c r="FP289" s="838"/>
      <c r="FQ289" s="838"/>
      <c r="FR289" s="838"/>
      <c r="FS289" s="838"/>
      <c r="FT289" s="838"/>
      <c r="FU289" s="838"/>
      <c r="FV289" s="838"/>
      <c r="FW289" s="838"/>
      <c r="IA289" s="710"/>
      <c r="IP289" s="710"/>
      <c r="IT289" s="711"/>
      <c r="JX289" s="838"/>
      <c r="JY289" s="838"/>
      <c r="JZ289" s="838"/>
      <c r="KA289" s="838"/>
      <c r="KB289" s="838"/>
    </row>
    <row r="290" spans="1:288" customFormat="1">
      <c r="A290" s="836"/>
      <c r="B290" s="836"/>
      <c r="C290" s="838"/>
      <c r="D290" s="838"/>
      <c r="E290" s="838"/>
      <c r="F290" s="836"/>
      <c r="G290" s="836"/>
      <c r="H290" s="836"/>
      <c r="I290" s="836"/>
      <c r="J290" s="836"/>
      <c r="K290" s="836"/>
      <c r="L290" s="836"/>
      <c r="M290" s="838"/>
      <c r="N290" s="838"/>
      <c r="O290" s="838"/>
      <c r="P290" s="838"/>
      <c r="Q290" s="838"/>
      <c r="R290" s="838"/>
      <c r="S290" s="838"/>
      <c r="T290" s="838"/>
      <c r="U290" s="59"/>
      <c r="V290" s="59"/>
      <c r="W290" s="496"/>
      <c r="X290" s="496"/>
      <c r="Y290" s="496"/>
      <c r="Z290" s="496"/>
      <c r="AA290" s="512"/>
      <c r="AB290" s="836"/>
      <c r="AC290" s="836"/>
      <c r="AD290" s="555"/>
      <c r="AE290" s="512"/>
      <c r="AF290" s="836"/>
      <c r="AG290" s="836"/>
      <c r="AH290" s="555"/>
      <c r="AI290" s="836"/>
      <c r="AJ290" s="836"/>
      <c r="AK290" s="836"/>
      <c r="AL290" s="836"/>
      <c r="AM290" s="836"/>
      <c r="AN290" s="555"/>
      <c r="AO290" s="836"/>
      <c r="AP290" s="555"/>
      <c r="AQ290" s="836"/>
      <c r="AR290" s="555"/>
      <c r="AS290" s="836"/>
      <c r="AT290" s="555"/>
      <c r="AU290" s="836"/>
      <c r="AV290" s="555"/>
      <c r="AW290" s="836"/>
      <c r="AX290" s="555"/>
      <c r="AY290" s="836"/>
      <c r="AZ290" s="555"/>
      <c r="BA290" s="836"/>
      <c r="BB290" s="555"/>
      <c r="BC290" s="836"/>
      <c r="BD290" s="555"/>
      <c r="BE290" s="836"/>
      <c r="BF290" s="555"/>
      <c r="BG290" s="836"/>
      <c r="BH290" s="555"/>
      <c r="BI290" s="836"/>
      <c r="BJ290" s="555"/>
      <c r="BK290" s="836"/>
      <c r="BL290" s="555"/>
      <c r="BM290" s="836"/>
      <c r="BN290" s="555"/>
      <c r="BO290" s="836"/>
      <c r="BP290" s="555"/>
      <c r="BQ290" s="838"/>
      <c r="BR290" s="838"/>
      <c r="BS290" s="838"/>
      <c r="BT290" s="838"/>
      <c r="BU290" s="838"/>
      <c r="BV290" s="838"/>
      <c r="BW290" s="838"/>
      <c r="BX290" s="838"/>
      <c r="BY290" s="838"/>
      <c r="BZ290" s="838"/>
      <c r="CA290" s="838"/>
      <c r="CB290" s="1154"/>
      <c r="CC290" s="838"/>
      <c r="CD290" s="838"/>
      <c r="CE290" s="838"/>
      <c r="CF290" s="838"/>
      <c r="CG290" s="838"/>
      <c r="CH290" s="838"/>
      <c r="CI290" s="838"/>
      <c r="CJ290" s="838"/>
      <c r="CK290" s="838"/>
      <c r="CL290" s="838"/>
      <c r="CM290" s="838"/>
      <c r="CN290" s="838"/>
      <c r="CO290" s="838"/>
      <c r="CP290" s="838"/>
      <c r="CQ290" s="838"/>
      <c r="CR290" s="838"/>
      <c r="CS290" s="838"/>
      <c r="CT290" s="838"/>
      <c r="CU290" s="838"/>
      <c r="CV290" s="838"/>
      <c r="CW290" s="838"/>
      <c r="CX290" s="838"/>
      <c r="CY290" s="838"/>
      <c r="CZ290" s="838"/>
      <c r="DA290" s="838"/>
      <c r="DB290" s="838"/>
      <c r="DC290" s="838"/>
      <c r="DD290" s="838"/>
      <c r="DE290" s="838"/>
      <c r="DF290" s="838"/>
      <c r="DG290" s="838"/>
      <c r="DH290" s="838"/>
      <c r="DI290" s="838"/>
      <c r="DJ290" s="838"/>
      <c r="DK290" s="838"/>
      <c r="DL290" s="838"/>
      <c r="DM290" s="838"/>
      <c r="DN290" s="838"/>
      <c r="DO290" s="838"/>
      <c r="DP290" s="838"/>
      <c r="DQ290" s="838"/>
      <c r="DR290" s="838"/>
      <c r="DS290" s="838"/>
      <c r="DT290" s="838"/>
      <c r="DU290" s="838"/>
      <c r="DV290" s="838"/>
      <c r="DW290" s="838"/>
      <c r="DX290" s="838"/>
      <c r="DY290" s="838"/>
      <c r="DZ290" s="838"/>
      <c r="EA290" s="838"/>
      <c r="EB290" s="838"/>
      <c r="EC290" s="838"/>
      <c r="ED290" s="838"/>
      <c r="EE290" s="838"/>
      <c r="EF290" s="838"/>
      <c r="EG290" s="838"/>
      <c r="EH290" s="838"/>
      <c r="EI290" s="838"/>
      <c r="EJ290" s="838"/>
      <c r="EK290" s="838"/>
      <c r="EL290" s="838"/>
      <c r="EM290" s="838"/>
      <c r="EN290" s="838"/>
      <c r="EO290" s="838"/>
      <c r="EP290" s="838"/>
      <c r="EQ290" s="838"/>
      <c r="ER290" s="838"/>
      <c r="ES290" s="838"/>
      <c r="ET290" s="838"/>
      <c r="EU290" s="838"/>
      <c r="EV290" s="838"/>
      <c r="EW290" s="838"/>
      <c r="EX290" s="838"/>
      <c r="EY290" s="838"/>
      <c r="EZ290" s="838"/>
      <c r="FA290" s="838"/>
      <c r="FB290" s="838"/>
      <c r="FC290" s="838"/>
      <c r="FD290" s="838"/>
      <c r="FE290" s="838"/>
      <c r="FF290" s="838"/>
      <c r="FG290" s="838"/>
      <c r="FH290" s="838"/>
      <c r="FI290" s="838"/>
      <c r="FJ290" s="838"/>
      <c r="FK290" s="838"/>
      <c r="FL290" s="838"/>
      <c r="FM290" s="838"/>
      <c r="FN290" s="838"/>
      <c r="FO290" s="838"/>
      <c r="FP290" s="838"/>
      <c r="FQ290" s="838"/>
      <c r="FR290" s="838"/>
      <c r="FS290" s="838"/>
      <c r="FT290" s="838"/>
      <c r="FU290" s="838"/>
      <c r="FV290" s="838"/>
      <c r="FW290" s="838"/>
      <c r="IA290" s="710"/>
      <c r="IP290" s="710"/>
      <c r="IT290" s="711"/>
      <c r="JX290" s="838"/>
      <c r="JY290" s="838"/>
      <c r="JZ290" s="838"/>
      <c r="KA290" s="838"/>
      <c r="KB290" s="838"/>
    </row>
    <row r="291" spans="1:288" customFormat="1">
      <c r="A291" s="836"/>
      <c r="B291" s="836"/>
      <c r="C291" s="838"/>
      <c r="D291" s="838"/>
      <c r="E291" s="838"/>
      <c r="F291" s="836"/>
      <c r="G291" s="836"/>
      <c r="H291" s="836"/>
      <c r="I291" s="836"/>
      <c r="J291" s="836"/>
      <c r="K291" s="836"/>
      <c r="L291" s="836"/>
      <c r="M291" s="838"/>
      <c r="N291" s="838"/>
      <c r="O291" s="838"/>
      <c r="P291" s="838"/>
      <c r="Q291" s="838"/>
      <c r="R291" s="838"/>
      <c r="S291" s="838"/>
      <c r="T291" s="838"/>
      <c r="U291" s="59"/>
      <c r="V291" s="59"/>
      <c r="W291" s="496"/>
      <c r="X291" s="496"/>
      <c r="Y291" s="496"/>
      <c r="Z291" s="496"/>
      <c r="AA291" s="512"/>
      <c r="AB291" s="836"/>
      <c r="AC291" s="836"/>
      <c r="AD291" s="555"/>
      <c r="AE291" s="512"/>
      <c r="AF291" s="836"/>
      <c r="AG291" s="836"/>
      <c r="AH291" s="555"/>
      <c r="AI291" s="836"/>
      <c r="AJ291" s="836"/>
      <c r="AK291" s="836"/>
      <c r="AL291" s="836"/>
      <c r="AM291" s="836"/>
      <c r="AN291" s="555"/>
      <c r="AO291" s="836"/>
      <c r="AP291" s="555"/>
      <c r="AQ291" s="836"/>
      <c r="AR291" s="555"/>
      <c r="AS291" s="836"/>
      <c r="AT291" s="555"/>
      <c r="AU291" s="836"/>
      <c r="AV291" s="555"/>
      <c r="AW291" s="836"/>
      <c r="AX291" s="555"/>
      <c r="AY291" s="836"/>
      <c r="AZ291" s="555"/>
      <c r="BA291" s="836"/>
      <c r="BB291" s="555"/>
      <c r="BC291" s="836"/>
      <c r="BD291" s="555"/>
      <c r="BE291" s="836"/>
      <c r="BF291" s="555"/>
      <c r="BG291" s="836"/>
      <c r="BH291" s="555"/>
      <c r="BI291" s="836"/>
      <c r="BJ291" s="555"/>
      <c r="BK291" s="836"/>
      <c r="BL291" s="555"/>
      <c r="BM291" s="836"/>
      <c r="BN291" s="555"/>
      <c r="BO291" s="836"/>
      <c r="BP291" s="555"/>
      <c r="BQ291" s="838"/>
      <c r="BR291" s="838"/>
      <c r="BS291" s="838"/>
      <c r="BT291" s="838"/>
      <c r="BU291" s="838"/>
      <c r="BV291" s="838"/>
      <c r="BW291" s="838"/>
      <c r="BX291" s="838"/>
      <c r="BY291" s="838"/>
      <c r="BZ291" s="838"/>
      <c r="CA291" s="838"/>
      <c r="CB291" s="1154"/>
      <c r="CC291" s="838"/>
      <c r="CD291" s="838"/>
      <c r="CE291" s="838"/>
      <c r="CF291" s="838"/>
      <c r="CG291" s="838"/>
      <c r="CH291" s="838"/>
      <c r="CI291" s="838"/>
      <c r="CJ291" s="838"/>
      <c r="CK291" s="838"/>
      <c r="CL291" s="838"/>
      <c r="CM291" s="838"/>
      <c r="CN291" s="838"/>
      <c r="CO291" s="838"/>
      <c r="CP291" s="838"/>
      <c r="CQ291" s="838"/>
      <c r="CR291" s="838"/>
      <c r="CS291" s="838"/>
      <c r="CT291" s="838"/>
      <c r="CU291" s="838"/>
      <c r="CV291" s="838"/>
      <c r="CW291" s="838"/>
      <c r="CX291" s="838"/>
      <c r="CY291" s="838"/>
      <c r="CZ291" s="838"/>
      <c r="DA291" s="838"/>
      <c r="DB291" s="838"/>
      <c r="DC291" s="838"/>
      <c r="DD291" s="838"/>
      <c r="DE291" s="838"/>
      <c r="DF291" s="838"/>
      <c r="DG291" s="838"/>
      <c r="DH291" s="838"/>
      <c r="DI291" s="838"/>
      <c r="DJ291" s="838"/>
      <c r="DK291" s="838"/>
      <c r="DL291" s="838"/>
      <c r="DM291" s="838"/>
      <c r="DN291" s="838"/>
      <c r="DO291" s="838"/>
      <c r="DP291" s="838"/>
      <c r="DQ291" s="838"/>
      <c r="DR291" s="838"/>
      <c r="DS291" s="838"/>
      <c r="DT291" s="838"/>
      <c r="DU291" s="838"/>
      <c r="DV291" s="838"/>
      <c r="DW291" s="838"/>
      <c r="DX291" s="838"/>
      <c r="DY291" s="838"/>
      <c r="DZ291" s="838"/>
      <c r="EA291" s="838"/>
      <c r="EB291" s="838"/>
      <c r="EC291" s="838"/>
      <c r="ED291" s="838"/>
      <c r="EE291" s="838"/>
      <c r="EF291" s="838"/>
      <c r="EG291" s="838"/>
      <c r="EH291" s="838"/>
      <c r="EI291" s="838"/>
      <c r="EJ291" s="838"/>
      <c r="EK291" s="838"/>
      <c r="EL291" s="838"/>
      <c r="EM291" s="838"/>
      <c r="EN291" s="838"/>
      <c r="EO291" s="838"/>
      <c r="EP291" s="838"/>
      <c r="EQ291" s="838"/>
      <c r="ER291" s="838"/>
      <c r="ES291" s="838"/>
      <c r="ET291" s="838"/>
      <c r="EU291" s="838"/>
      <c r="EV291" s="838"/>
      <c r="EW291" s="838"/>
      <c r="EX291" s="838"/>
      <c r="EY291" s="838"/>
      <c r="EZ291" s="838"/>
      <c r="FA291" s="838"/>
      <c r="FB291" s="838"/>
      <c r="FC291" s="838"/>
      <c r="FD291" s="838"/>
      <c r="FE291" s="838"/>
      <c r="FF291" s="838"/>
      <c r="FG291" s="838"/>
      <c r="FH291" s="838"/>
      <c r="FI291" s="838"/>
      <c r="FJ291" s="838"/>
      <c r="FK291" s="838"/>
      <c r="FL291" s="838"/>
      <c r="FM291" s="838"/>
      <c r="FN291" s="838"/>
      <c r="FO291" s="838"/>
      <c r="FP291" s="838"/>
      <c r="FQ291" s="838"/>
      <c r="FR291" s="838"/>
      <c r="FS291" s="838"/>
      <c r="FT291" s="838"/>
      <c r="FU291" s="838"/>
      <c r="FV291" s="838"/>
      <c r="FW291" s="838"/>
      <c r="IA291" s="710"/>
      <c r="IP291" s="710"/>
      <c r="IT291" s="711"/>
      <c r="JX291" s="838"/>
      <c r="JY291" s="838"/>
      <c r="JZ291" s="838"/>
      <c r="KA291" s="838"/>
      <c r="KB291" s="838"/>
    </row>
    <row r="292" spans="1:288" customFormat="1">
      <c r="A292" s="836"/>
      <c r="B292" s="836"/>
      <c r="C292" s="838"/>
      <c r="D292" s="838"/>
      <c r="E292" s="838"/>
      <c r="F292" s="836"/>
      <c r="G292" s="836"/>
      <c r="H292" s="836"/>
      <c r="I292" s="836"/>
      <c r="J292" s="836"/>
      <c r="K292" s="836"/>
      <c r="L292" s="836"/>
      <c r="M292" s="838"/>
      <c r="N292" s="838"/>
      <c r="O292" s="838"/>
      <c r="P292" s="838"/>
      <c r="Q292" s="838"/>
      <c r="R292" s="838"/>
      <c r="S292" s="838"/>
      <c r="T292" s="838"/>
      <c r="U292" s="59"/>
      <c r="V292" s="59"/>
      <c r="W292" s="496"/>
      <c r="X292" s="496"/>
      <c r="Y292" s="496"/>
      <c r="Z292" s="496"/>
      <c r="AA292" s="512"/>
      <c r="AB292" s="836"/>
      <c r="AC292" s="836"/>
      <c r="AD292" s="555"/>
      <c r="AE292" s="512"/>
      <c r="AF292" s="836"/>
      <c r="AG292" s="836"/>
      <c r="AH292" s="555"/>
      <c r="AI292" s="836"/>
      <c r="AJ292" s="836"/>
      <c r="AK292" s="836"/>
      <c r="AL292" s="836"/>
      <c r="AM292" s="836"/>
      <c r="AN292" s="555"/>
      <c r="AO292" s="836"/>
      <c r="AP292" s="555"/>
      <c r="AQ292" s="836"/>
      <c r="AR292" s="555"/>
      <c r="AS292" s="836"/>
      <c r="AT292" s="555"/>
      <c r="AU292" s="836"/>
      <c r="AV292" s="555"/>
      <c r="AW292" s="836"/>
      <c r="AX292" s="555"/>
      <c r="AY292" s="836"/>
      <c r="AZ292" s="555"/>
      <c r="BA292" s="836"/>
      <c r="BB292" s="555"/>
      <c r="BC292" s="836"/>
      <c r="BD292" s="555"/>
      <c r="BE292" s="836"/>
      <c r="BF292" s="555"/>
      <c r="BG292" s="836"/>
      <c r="BH292" s="555"/>
      <c r="BI292" s="836"/>
      <c r="BJ292" s="555"/>
      <c r="BK292" s="836"/>
      <c r="BL292" s="555"/>
      <c r="BM292" s="836"/>
      <c r="BN292" s="555"/>
      <c r="BO292" s="836"/>
      <c r="BP292" s="555"/>
      <c r="BQ292" s="838"/>
      <c r="BR292" s="838"/>
      <c r="BS292" s="838"/>
      <c r="BT292" s="838"/>
      <c r="BU292" s="838"/>
      <c r="BV292" s="838"/>
      <c r="BW292" s="838"/>
      <c r="BX292" s="838"/>
      <c r="BY292" s="838"/>
      <c r="BZ292" s="838"/>
      <c r="CA292" s="838"/>
      <c r="CB292" s="1154"/>
      <c r="CC292" s="838"/>
      <c r="CD292" s="838"/>
      <c r="CE292" s="838"/>
      <c r="CF292" s="838"/>
      <c r="CG292" s="838"/>
      <c r="CH292" s="838"/>
      <c r="CI292" s="838"/>
      <c r="CJ292" s="838"/>
      <c r="CK292" s="838"/>
      <c r="CL292" s="838"/>
      <c r="CM292" s="838"/>
      <c r="CN292" s="838"/>
      <c r="CO292" s="838"/>
      <c r="CP292" s="838"/>
      <c r="CQ292" s="838"/>
      <c r="CR292" s="838"/>
      <c r="CS292" s="838"/>
      <c r="CT292" s="838"/>
      <c r="CU292" s="838"/>
      <c r="CV292" s="838"/>
      <c r="CW292" s="838"/>
      <c r="CX292" s="838"/>
      <c r="CY292" s="838"/>
      <c r="CZ292" s="838"/>
      <c r="DA292" s="838"/>
      <c r="DB292" s="838"/>
      <c r="DC292" s="838"/>
      <c r="DD292" s="838"/>
      <c r="DE292" s="838"/>
      <c r="DF292" s="838"/>
      <c r="DG292" s="838"/>
      <c r="DH292" s="838"/>
      <c r="DI292" s="838"/>
      <c r="DJ292" s="838"/>
      <c r="DK292" s="838"/>
      <c r="DL292" s="838"/>
      <c r="DM292" s="838"/>
      <c r="DN292" s="838"/>
      <c r="DO292" s="838"/>
      <c r="DP292" s="838"/>
      <c r="DQ292" s="838"/>
      <c r="DR292" s="838"/>
      <c r="DS292" s="838"/>
      <c r="DT292" s="838"/>
      <c r="DU292" s="838"/>
      <c r="DV292" s="838"/>
      <c r="DW292" s="838"/>
      <c r="DX292" s="838"/>
      <c r="DY292" s="838"/>
      <c r="DZ292" s="838"/>
      <c r="EA292" s="838"/>
      <c r="EB292" s="838"/>
      <c r="EC292" s="838"/>
      <c r="ED292" s="838"/>
      <c r="EE292" s="838"/>
      <c r="EF292" s="838"/>
      <c r="EG292" s="838"/>
      <c r="EH292" s="838"/>
      <c r="EI292" s="838"/>
      <c r="EJ292" s="838"/>
      <c r="EK292" s="838"/>
      <c r="EL292" s="838"/>
      <c r="EM292" s="838"/>
      <c r="EN292" s="838"/>
      <c r="EO292" s="838"/>
      <c r="EP292" s="838"/>
      <c r="EQ292" s="838"/>
      <c r="ER292" s="838"/>
      <c r="ES292" s="838"/>
      <c r="ET292" s="838"/>
      <c r="EU292" s="838"/>
      <c r="EV292" s="838"/>
      <c r="EW292" s="838"/>
      <c r="EX292" s="838"/>
      <c r="EY292" s="838"/>
      <c r="EZ292" s="838"/>
      <c r="FA292" s="838"/>
      <c r="FB292" s="838"/>
      <c r="FC292" s="838"/>
      <c r="FD292" s="838"/>
      <c r="FE292" s="838"/>
      <c r="FF292" s="838"/>
      <c r="FG292" s="838"/>
      <c r="FH292" s="838"/>
      <c r="FI292" s="838"/>
      <c r="FJ292" s="838"/>
      <c r="FK292" s="838"/>
      <c r="FL292" s="838"/>
      <c r="FM292" s="838"/>
      <c r="FN292" s="838"/>
      <c r="FO292" s="838"/>
      <c r="FP292" s="838"/>
      <c r="FQ292" s="838"/>
      <c r="FR292" s="838"/>
      <c r="FS292" s="838"/>
      <c r="FT292" s="838"/>
      <c r="FU292" s="838"/>
      <c r="FV292" s="838"/>
      <c r="FW292" s="838"/>
      <c r="IA292" s="710"/>
      <c r="IP292" s="710"/>
      <c r="IT292" s="711"/>
      <c r="JX292" s="838"/>
      <c r="JY292" s="838"/>
      <c r="JZ292" s="838"/>
      <c r="KA292" s="838"/>
      <c r="KB292" s="838"/>
    </row>
    <row r="293" spans="1:288" customFormat="1">
      <c r="A293" s="836"/>
      <c r="B293" s="836"/>
      <c r="C293" s="838"/>
      <c r="D293" s="838"/>
      <c r="E293" s="838"/>
      <c r="F293" s="836"/>
      <c r="G293" s="836"/>
      <c r="H293" s="836"/>
      <c r="I293" s="836"/>
      <c r="J293" s="836"/>
      <c r="K293" s="836"/>
      <c r="L293" s="836"/>
      <c r="M293" s="838"/>
      <c r="N293" s="838"/>
      <c r="O293" s="838"/>
      <c r="P293" s="838"/>
      <c r="Q293" s="838"/>
      <c r="R293" s="838"/>
      <c r="S293" s="838"/>
      <c r="T293" s="838"/>
      <c r="U293" s="59"/>
      <c r="V293" s="59"/>
      <c r="W293" s="496"/>
      <c r="X293" s="496"/>
      <c r="Y293" s="496"/>
      <c r="Z293" s="496"/>
      <c r="AA293" s="512"/>
      <c r="AB293" s="836"/>
      <c r="AC293" s="836"/>
      <c r="AD293" s="555"/>
      <c r="AE293" s="512"/>
      <c r="AF293" s="836"/>
      <c r="AG293" s="836"/>
      <c r="AH293" s="555"/>
      <c r="AI293" s="836"/>
      <c r="AJ293" s="836"/>
      <c r="AK293" s="836"/>
      <c r="AL293" s="836"/>
      <c r="AM293" s="836"/>
      <c r="AN293" s="555"/>
      <c r="AO293" s="836"/>
      <c r="AP293" s="555"/>
      <c r="AQ293" s="836"/>
      <c r="AR293" s="555"/>
      <c r="AS293" s="836"/>
      <c r="AT293" s="555"/>
      <c r="AU293" s="836"/>
      <c r="AV293" s="555"/>
      <c r="AW293" s="836"/>
      <c r="AX293" s="555"/>
      <c r="AY293" s="836"/>
      <c r="AZ293" s="555"/>
      <c r="BA293" s="836"/>
      <c r="BB293" s="555"/>
      <c r="BC293" s="836"/>
      <c r="BD293" s="555"/>
      <c r="BE293" s="836"/>
      <c r="BF293" s="555"/>
      <c r="BG293" s="836"/>
      <c r="BH293" s="555"/>
      <c r="BI293" s="836"/>
      <c r="BJ293" s="555"/>
      <c r="BK293" s="836"/>
      <c r="BL293" s="555"/>
      <c r="BM293" s="836"/>
      <c r="BN293" s="555"/>
      <c r="BO293" s="836"/>
      <c r="BP293" s="555"/>
      <c r="BQ293" s="838"/>
      <c r="BR293" s="838"/>
      <c r="BS293" s="838"/>
      <c r="BT293" s="838"/>
      <c r="BU293" s="838"/>
      <c r="BV293" s="838"/>
      <c r="BW293" s="838"/>
      <c r="BX293" s="838"/>
      <c r="BY293" s="838"/>
      <c r="BZ293" s="838"/>
      <c r="CA293" s="838"/>
      <c r="CB293" s="1154"/>
      <c r="CC293" s="838"/>
      <c r="CD293" s="838"/>
      <c r="CE293" s="838"/>
      <c r="CF293" s="838"/>
      <c r="CG293" s="838"/>
      <c r="CH293" s="838"/>
      <c r="CI293" s="838"/>
      <c r="CJ293" s="838"/>
      <c r="CK293" s="838"/>
      <c r="CL293" s="838"/>
      <c r="CM293" s="838"/>
      <c r="CN293" s="838"/>
      <c r="CO293" s="838"/>
      <c r="CP293" s="838"/>
      <c r="CQ293" s="838"/>
      <c r="CR293" s="838"/>
      <c r="CS293" s="838"/>
      <c r="CT293" s="838"/>
      <c r="CU293" s="838"/>
      <c r="CV293" s="838"/>
      <c r="CW293" s="838"/>
      <c r="CX293" s="838"/>
      <c r="CY293" s="838"/>
      <c r="CZ293" s="838"/>
      <c r="DA293" s="838"/>
      <c r="DB293" s="838"/>
      <c r="DC293" s="838"/>
      <c r="DD293" s="838"/>
      <c r="DE293" s="838"/>
      <c r="DF293" s="838"/>
      <c r="DG293" s="838"/>
      <c r="DH293" s="838"/>
      <c r="DI293" s="838"/>
      <c r="DJ293" s="838"/>
      <c r="DK293" s="838"/>
      <c r="DL293" s="838"/>
      <c r="DM293" s="838"/>
      <c r="DN293" s="838"/>
      <c r="DO293" s="838"/>
      <c r="DP293" s="838"/>
      <c r="DQ293" s="838"/>
      <c r="DR293" s="838"/>
      <c r="DS293" s="838"/>
      <c r="DT293" s="838"/>
      <c r="DU293" s="838"/>
      <c r="DV293" s="838"/>
      <c r="DW293" s="838"/>
      <c r="DX293" s="838"/>
      <c r="DY293" s="838"/>
      <c r="DZ293" s="838"/>
      <c r="EA293" s="838"/>
      <c r="EB293" s="838"/>
      <c r="EC293" s="838"/>
      <c r="ED293" s="838"/>
      <c r="EE293" s="838"/>
      <c r="EF293" s="838"/>
      <c r="EG293" s="838"/>
      <c r="EH293" s="838"/>
      <c r="EI293" s="838"/>
      <c r="EJ293" s="838"/>
      <c r="EK293" s="838"/>
      <c r="EL293" s="838"/>
      <c r="EM293" s="838"/>
      <c r="EN293" s="838"/>
      <c r="EO293" s="838"/>
      <c r="EP293" s="838"/>
      <c r="EQ293" s="838"/>
      <c r="ER293" s="838"/>
      <c r="ES293" s="838"/>
      <c r="ET293" s="838"/>
      <c r="EU293" s="838"/>
      <c r="EV293" s="838"/>
      <c r="EW293" s="838"/>
      <c r="EX293" s="838"/>
      <c r="EY293" s="838"/>
      <c r="EZ293" s="838"/>
      <c r="FA293" s="838"/>
      <c r="FB293" s="838"/>
      <c r="FC293" s="838"/>
      <c r="FD293" s="838"/>
      <c r="FE293" s="838"/>
      <c r="FF293" s="838"/>
      <c r="FG293" s="838"/>
      <c r="FH293" s="838"/>
      <c r="FI293" s="838"/>
      <c r="FJ293" s="838"/>
      <c r="FK293" s="838"/>
      <c r="FL293" s="838"/>
      <c r="FM293" s="838"/>
      <c r="FN293" s="838"/>
      <c r="FO293" s="838"/>
      <c r="FP293" s="838"/>
      <c r="FQ293" s="838"/>
      <c r="FR293" s="838"/>
      <c r="FS293" s="838"/>
      <c r="FT293" s="838"/>
      <c r="FU293" s="838"/>
      <c r="FV293" s="838"/>
      <c r="FW293" s="838"/>
      <c r="IA293" s="710"/>
      <c r="IP293" s="710"/>
      <c r="IT293" s="711"/>
      <c r="JX293" s="838"/>
      <c r="JY293" s="838"/>
      <c r="JZ293" s="838"/>
      <c r="KA293" s="838"/>
      <c r="KB293" s="838"/>
    </row>
    <row r="294" spans="1:288" customFormat="1">
      <c r="A294" s="836"/>
      <c r="B294" s="836"/>
      <c r="C294" s="838"/>
      <c r="D294" s="838"/>
      <c r="E294" s="838"/>
      <c r="F294" s="836"/>
      <c r="G294" s="836"/>
      <c r="H294" s="836"/>
      <c r="I294" s="836"/>
      <c r="J294" s="836"/>
      <c r="K294" s="836"/>
      <c r="L294" s="836"/>
      <c r="M294" s="838"/>
      <c r="N294" s="838"/>
      <c r="O294" s="838"/>
      <c r="P294" s="838"/>
      <c r="Q294" s="838"/>
      <c r="R294" s="838"/>
      <c r="S294" s="838"/>
      <c r="T294" s="838"/>
      <c r="U294" s="59"/>
      <c r="V294" s="59"/>
      <c r="W294" s="496"/>
      <c r="X294" s="496"/>
      <c r="Y294" s="496"/>
      <c r="Z294" s="496"/>
      <c r="AA294" s="512"/>
      <c r="AB294" s="836"/>
      <c r="AC294" s="836"/>
      <c r="AD294" s="555"/>
      <c r="AE294" s="512"/>
      <c r="AF294" s="836"/>
      <c r="AG294" s="836"/>
      <c r="AH294" s="555"/>
      <c r="AI294" s="836"/>
      <c r="AJ294" s="836"/>
      <c r="AK294" s="836"/>
      <c r="AL294" s="836"/>
      <c r="AM294" s="836"/>
      <c r="AN294" s="555"/>
      <c r="AO294" s="836"/>
      <c r="AP294" s="555"/>
      <c r="AQ294" s="836"/>
      <c r="AR294" s="555"/>
      <c r="AS294" s="836"/>
      <c r="AT294" s="555"/>
      <c r="AU294" s="836"/>
      <c r="AV294" s="555"/>
      <c r="AW294" s="836"/>
      <c r="AX294" s="555"/>
      <c r="AY294" s="836"/>
      <c r="AZ294" s="555"/>
      <c r="BA294" s="836"/>
      <c r="BB294" s="555"/>
      <c r="BC294" s="836"/>
      <c r="BD294" s="555"/>
      <c r="BE294" s="836"/>
      <c r="BF294" s="555"/>
      <c r="BG294" s="836"/>
      <c r="BH294" s="555"/>
      <c r="BI294" s="836"/>
      <c r="BJ294" s="555"/>
      <c r="BK294" s="836"/>
      <c r="BL294" s="555"/>
      <c r="BM294" s="836"/>
      <c r="BN294" s="555"/>
      <c r="BO294" s="836"/>
      <c r="BP294" s="555"/>
      <c r="BQ294" s="838"/>
      <c r="BR294" s="838"/>
      <c r="BS294" s="838"/>
      <c r="BT294" s="838"/>
      <c r="BU294" s="838"/>
      <c r="BV294" s="838"/>
      <c r="BW294" s="838"/>
      <c r="BX294" s="838"/>
      <c r="BY294" s="838"/>
      <c r="BZ294" s="838"/>
      <c r="CA294" s="838"/>
      <c r="CB294" s="1154"/>
      <c r="CC294" s="838"/>
      <c r="CD294" s="838"/>
      <c r="CE294" s="838"/>
      <c r="CF294" s="838"/>
      <c r="CG294" s="838"/>
      <c r="CH294" s="838"/>
      <c r="CI294" s="838"/>
      <c r="CJ294" s="838"/>
      <c r="CK294" s="838"/>
      <c r="CL294" s="838"/>
      <c r="CM294" s="838"/>
      <c r="CN294" s="838"/>
      <c r="CO294" s="838"/>
      <c r="CP294" s="838"/>
      <c r="CQ294" s="838"/>
      <c r="CR294" s="838"/>
      <c r="CS294" s="838"/>
      <c r="CT294" s="838"/>
      <c r="CU294" s="838"/>
      <c r="CV294" s="838"/>
      <c r="CW294" s="838"/>
      <c r="CX294" s="838"/>
      <c r="CY294" s="838"/>
      <c r="CZ294" s="838"/>
      <c r="DA294" s="838"/>
      <c r="DB294" s="838"/>
      <c r="DC294" s="838"/>
      <c r="DD294" s="838"/>
      <c r="DE294" s="838"/>
      <c r="DF294" s="838"/>
      <c r="DG294" s="838"/>
      <c r="DH294" s="838"/>
      <c r="DI294" s="838"/>
      <c r="DJ294" s="838"/>
      <c r="DK294" s="838"/>
      <c r="DL294" s="838"/>
      <c r="DM294" s="838"/>
      <c r="DN294" s="838"/>
      <c r="DO294" s="838"/>
      <c r="DP294" s="838"/>
      <c r="DQ294" s="838"/>
      <c r="DR294" s="838"/>
      <c r="DS294" s="838"/>
      <c r="DT294" s="838"/>
      <c r="DU294" s="838"/>
      <c r="DV294" s="838"/>
      <c r="DW294" s="838"/>
      <c r="DX294" s="838"/>
      <c r="DY294" s="838"/>
      <c r="DZ294" s="838"/>
      <c r="EA294" s="838"/>
      <c r="EB294" s="838"/>
      <c r="EC294" s="838"/>
      <c r="ED294" s="838"/>
      <c r="EE294" s="838"/>
      <c r="EF294" s="838"/>
      <c r="EG294" s="838"/>
      <c r="EH294" s="838"/>
      <c r="EI294" s="838"/>
      <c r="EJ294" s="838"/>
      <c r="EK294" s="838"/>
      <c r="EL294" s="838"/>
      <c r="EM294" s="838"/>
      <c r="EN294" s="838"/>
      <c r="EO294" s="838"/>
      <c r="EP294" s="838"/>
      <c r="EQ294" s="838"/>
      <c r="ER294" s="838"/>
      <c r="ES294" s="838"/>
      <c r="ET294" s="838"/>
      <c r="EU294" s="838"/>
      <c r="EV294" s="838"/>
      <c r="EW294" s="838"/>
      <c r="EX294" s="838"/>
      <c r="EY294" s="838"/>
      <c r="EZ294" s="838"/>
      <c r="FA294" s="838"/>
      <c r="FB294" s="838"/>
      <c r="FC294" s="838"/>
      <c r="FD294" s="838"/>
      <c r="FE294" s="838"/>
      <c r="FF294" s="838"/>
      <c r="FG294" s="838"/>
      <c r="FH294" s="838"/>
      <c r="FI294" s="838"/>
      <c r="FJ294" s="838"/>
      <c r="FK294" s="838"/>
      <c r="FL294" s="838"/>
      <c r="FM294" s="838"/>
      <c r="FN294" s="838"/>
      <c r="FO294" s="838"/>
      <c r="FP294" s="838"/>
      <c r="FQ294" s="838"/>
      <c r="FR294" s="838"/>
      <c r="FS294" s="838"/>
      <c r="FT294" s="838"/>
      <c r="FU294" s="838"/>
      <c r="FV294" s="838"/>
      <c r="FW294" s="838"/>
      <c r="IA294" s="710"/>
      <c r="IP294" s="710"/>
      <c r="IT294" s="711"/>
      <c r="JX294" s="838"/>
      <c r="JY294" s="838"/>
      <c r="JZ294" s="838"/>
      <c r="KA294" s="838"/>
      <c r="KB294" s="838"/>
    </row>
    <row r="295" spans="1:288" customFormat="1">
      <c r="A295" s="836"/>
      <c r="B295" s="836"/>
      <c r="C295" s="838"/>
      <c r="D295" s="838"/>
      <c r="E295" s="838"/>
      <c r="F295" s="836"/>
      <c r="G295" s="836"/>
      <c r="H295" s="836"/>
      <c r="I295" s="836"/>
      <c r="J295" s="836"/>
      <c r="K295" s="836"/>
      <c r="L295" s="836"/>
      <c r="M295" s="838"/>
      <c r="N295" s="838"/>
      <c r="O295" s="838"/>
      <c r="P295" s="838"/>
      <c r="Q295" s="838"/>
      <c r="R295" s="838"/>
      <c r="S295" s="838"/>
      <c r="T295" s="838"/>
      <c r="U295" s="59"/>
      <c r="V295" s="59"/>
      <c r="W295" s="496"/>
      <c r="X295" s="496"/>
      <c r="Y295" s="496"/>
      <c r="Z295" s="496"/>
      <c r="AA295" s="512"/>
      <c r="AB295" s="836"/>
      <c r="AC295" s="836"/>
      <c r="AD295" s="555"/>
      <c r="AE295" s="512"/>
      <c r="AF295" s="836"/>
      <c r="AG295" s="836"/>
      <c r="AH295" s="555"/>
      <c r="AI295" s="836"/>
      <c r="AJ295" s="836"/>
      <c r="AK295" s="836"/>
      <c r="AL295" s="836"/>
      <c r="AM295" s="836"/>
      <c r="AN295" s="555"/>
      <c r="AO295" s="836"/>
      <c r="AP295" s="555"/>
      <c r="AQ295" s="836"/>
      <c r="AR295" s="555"/>
      <c r="AS295" s="836"/>
      <c r="AT295" s="555"/>
      <c r="AU295" s="836"/>
      <c r="AV295" s="555"/>
      <c r="AW295" s="836"/>
      <c r="AX295" s="555"/>
      <c r="AY295" s="836"/>
      <c r="AZ295" s="555"/>
      <c r="BA295" s="836"/>
      <c r="BB295" s="555"/>
      <c r="BC295" s="836"/>
      <c r="BD295" s="555"/>
      <c r="BE295" s="836"/>
      <c r="BF295" s="555"/>
      <c r="BG295" s="836"/>
      <c r="BH295" s="555"/>
      <c r="BI295" s="836"/>
      <c r="BJ295" s="555"/>
      <c r="BK295" s="836"/>
      <c r="BL295" s="555"/>
      <c r="BM295" s="836"/>
      <c r="BN295" s="555"/>
      <c r="BO295" s="836"/>
      <c r="BP295" s="555"/>
      <c r="BQ295" s="838"/>
      <c r="BR295" s="838"/>
      <c r="BS295" s="838"/>
      <c r="BT295" s="838"/>
      <c r="BU295" s="838"/>
      <c r="BV295" s="838"/>
      <c r="BW295" s="838"/>
      <c r="BX295" s="838"/>
      <c r="BY295" s="838"/>
      <c r="BZ295" s="838"/>
      <c r="CA295" s="838"/>
      <c r="CB295" s="1154"/>
      <c r="CC295" s="838"/>
      <c r="CD295" s="838"/>
      <c r="CE295" s="838"/>
      <c r="CF295" s="838"/>
      <c r="CG295" s="838"/>
      <c r="CH295" s="838"/>
      <c r="CI295" s="838"/>
      <c r="CJ295" s="838"/>
      <c r="CK295" s="838"/>
      <c r="CL295" s="838"/>
      <c r="CM295" s="838"/>
      <c r="CN295" s="838"/>
      <c r="CO295" s="838"/>
      <c r="CP295" s="838"/>
      <c r="CQ295" s="838"/>
      <c r="CR295" s="838"/>
      <c r="CS295" s="838"/>
      <c r="CT295" s="838"/>
      <c r="CU295" s="838"/>
      <c r="CV295" s="838"/>
      <c r="CW295" s="838"/>
      <c r="CX295" s="838"/>
      <c r="CY295" s="838"/>
      <c r="CZ295" s="838"/>
      <c r="DA295" s="838"/>
      <c r="DB295" s="838"/>
      <c r="DC295" s="838"/>
      <c r="DD295" s="838"/>
      <c r="DE295" s="838"/>
      <c r="DF295" s="838"/>
      <c r="DG295" s="838"/>
      <c r="DH295" s="838"/>
      <c r="DI295" s="838"/>
      <c r="DJ295" s="838"/>
      <c r="DK295" s="838"/>
      <c r="DL295" s="838"/>
      <c r="DM295" s="838"/>
      <c r="DN295" s="838"/>
      <c r="DO295" s="838"/>
      <c r="DP295" s="838"/>
      <c r="DQ295" s="838"/>
      <c r="DR295" s="838"/>
      <c r="DS295" s="838"/>
      <c r="DT295" s="838"/>
      <c r="DU295" s="838"/>
      <c r="DV295" s="838"/>
      <c r="DW295" s="838"/>
      <c r="DX295" s="838"/>
      <c r="DY295" s="838"/>
      <c r="DZ295" s="838"/>
      <c r="EA295" s="838"/>
      <c r="EB295" s="838"/>
      <c r="EC295" s="838"/>
      <c r="ED295" s="838"/>
      <c r="EE295" s="838"/>
      <c r="EF295" s="838"/>
      <c r="EG295" s="838"/>
      <c r="EH295" s="838"/>
      <c r="EI295" s="838"/>
      <c r="EJ295" s="838"/>
      <c r="EK295" s="838"/>
      <c r="EL295" s="838"/>
      <c r="EM295" s="838"/>
      <c r="EN295" s="838"/>
      <c r="EO295" s="838"/>
      <c r="EP295" s="838"/>
      <c r="EQ295" s="838"/>
      <c r="ER295" s="838"/>
      <c r="ES295" s="838"/>
      <c r="ET295" s="838"/>
      <c r="EU295" s="838"/>
      <c r="EV295" s="838"/>
      <c r="EW295" s="838"/>
      <c r="EX295" s="838"/>
      <c r="EY295" s="838"/>
      <c r="EZ295" s="838"/>
      <c r="FA295" s="838"/>
      <c r="FB295" s="838"/>
      <c r="FC295" s="838"/>
      <c r="FD295" s="838"/>
      <c r="FE295" s="838"/>
      <c r="FF295" s="838"/>
      <c r="FG295" s="838"/>
      <c r="FH295" s="838"/>
      <c r="FI295" s="838"/>
      <c r="FJ295" s="838"/>
      <c r="FK295" s="838"/>
      <c r="FL295" s="838"/>
      <c r="FM295" s="838"/>
      <c r="FN295" s="838"/>
      <c r="FO295" s="838"/>
      <c r="FP295" s="838"/>
      <c r="FQ295" s="838"/>
      <c r="FR295" s="838"/>
      <c r="FS295" s="838"/>
      <c r="FT295" s="838"/>
      <c r="FU295" s="838"/>
      <c r="FV295" s="838"/>
      <c r="FW295" s="838"/>
      <c r="IA295" s="710"/>
      <c r="IP295" s="710"/>
      <c r="JX295" s="838"/>
      <c r="JY295" s="838"/>
      <c r="JZ295" s="838"/>
      <c r="KA295" s="838"/>
      <c r="KB295" s="838"/>
    </row>
    <row r="296" spans="1:288" customFormat="1">
      <c r="A296" s="836"/>
      <c r="B296" s="836"/>
      <c r="C296" s="838"/>
      <c r="D296" s="838"/>
      <c r="E296" s="838"/>
      <c r="F296" s="836"/>
      <c r="G296" s="836"/>
      <c r="H296" s="836"/>
      <c r="I296" s="836"/>
      <c r="J296" s="836"/>
      <c r="K296" s="836"/>
      <c r="L296" s="836"/>
      <c r="M296" s="838"/>
      <c r="N296" s="838"/>
      <c r="O296" s="838"/>
      <c r="P296" s="838"/>
      <c r="Q296" s="838"/>
      <c r="R296" s="838"/>
      <c r="S296" s="838"/>
      <c r="T296" s="838"/>
      <c r="U296" s="59"/>
      <c r="V296" s="59"/>
      <c r="W296" s="496"/>
      <c r="X296" s="496"/>
      <c r="Y296" s="496"/>
      <c r="Z296" s="496"/>
      <c r="AA296" s="512"/>
      <c r="AB296" s="836"/>
      <c r="AC296" s="836"/>
      <c r="AD296" s="555"/>
      <c r="AE296" s="512"/>
      <c r="AF296" s="836"/>
      <c r="AG296" s="836"/>
      <c r="AH296" s="555"/>
      <c r="AI296" s="836"/>
      <c r="AJ296" s="836"/>
      <c r="AK296" s="836"/>
      <c r="AL296" s="836"/>
      <c r="AM296" s="836"/>
      <c r="AN296" s="555"/>
      <c r="AO296" s="836"/>
      <c r="AP296" s="555"/>
      <c r="AQ296" s="836"/>
      <c r="AR296" s="555"/>
      <c r="AS296" s="836"/>
      <c r="AT296" s="555"/>
      <c r="AU296" s="836"/>
      <c r="AV296" s="555"/>
      <c r="AW296" s="836"/>
      <c r="AX296" s="555"/>
      <c r="AY296" s="836"/>
      <c r="AZ296" s="555"/>
      <c r="BA296" s="836"/>
      <c r="BB296" s="555"/>
      <c r="BC296" s="836"/>
      <c r="BD296" s="555"/>
      <c r="BE296" s="836"/>
      <c r="BF296" s="555"/>
      <c r="BG296" s="836"/>
      <c r="BH296" s="555"/>
      <c r="BI296" s="836"/>
      <c r="BJ296" s="555"/>
      <c r="BK296" s="836"/>
      <c r="BL296" s="555"/>
      <c r="BM296" s="836"/>
      <c r="BN296" s="555"/>
      <c r="BO296" s="836"/>
      <c r="BP296" s="555"/>
      <c r="BQ296" s="838"/>
      <c r="BR296" s="838"/>
      <c r="BS296" s="838"/>
      <c r="BT296" s="838"/>
      <c r="BU296" s="838"/>
      <c r="BV296" s="838"/>
      <c r="BW296" s="838"/>
      <c r="BX296" s="838"/>
      <c r="BY296" s="838"/>
      <c r="BZ296" s="838"/>
      <c r="CA296" s="838"/>
      <c r="CB296" s="1154"/>
      <c r="CC296" s="838"/>
      <c r="CD296" s="838"/>
      <c r="CE296" s="838"/>
      <c r="CF296" s="838"/>
      <c r="CG296" s="838"/>
      <c r="CH296" s="838"/>
      <c r="CI296" s="838"/>
      <c r="CJ296" s="838"/>
      <c r="CK296" s="838"/>
      <c r="CL296" s="838"/>
      <c r="CM296" s="838"/>
      <c r="CN296" s="838"/>
      <c r="CO296" s="838"/>
      <c r="CP296" s="838"/>
      <c r="CQ296" s="838"/>
      <c r="CR296" s="838"/>
      <c r="CS296" s="838"/>
      <c r="CT296" s="838"/>
      <c r="CU296" s="838"/>
      <c r="CV296" s="838"/>
      <c r="CW296" s="838"/>
      <c r="CX296" s="838"/>
      <c r="CY296" s="838"/>
      <c r="CZ296" s="838"/>
      <c r="DA296" s="838"/>
      <c r="DB296" s="838"/>
      <c r="DC296" s="838"/>
      <c r="DD296" s="838"/>
      <c r="DE296" s="838"/>
      <c r="DF296" s="838"/>
      <c r="DG296" s="838"/>
      <c r="DH296" s="838"/>
      <c r="DI296" s="838"/>
      <c r="DJ296" s="838"/>
      <c r="DK296" s="838"/>
      <c r="DL296" s="838"/>
      <c r="DM296" s="838"/>
      <c r="DN296" s="838"/>
      <c r="DO296" s="838"/>
      <c r="DP296" s="838"/>
      <c r="DQ296" s="838"/>
      <c r="DR296" s="838"/>
      <c r="DS296" s="838"/>
      <c r="DT296" s="838"/>
      <c r="DU296" s="838"/>
      <c r="DV296" s="838"/>
      <c r="DW296" s="838"/>
      <c r="DX296" s="838"/>
      <c r="DY296" s="838"/>
      <c r="DZ296" s="838"/>
      <c r="EA296" s="838"/>
      <c r="EB296" s="838"/>
      <c r="EC296" s="838"/>
      <c r="ED296" s="838"/>
      <c r="EE296" s="838"/>
      <c r="EF296" s="838"/>
      <c r="EG296" s="838"/>
      <c r="EH296" s="838"/>
      <c r="EI296" s="838"/>
      <c r="EJ296" s="838"/>
      <c r="EK296" s="838"/>
      <c r="EL296" s="838"/>
      <c r="EM296" s="838"/>
      <c r="EN296" s="838"/>
      <c r="EO296" s="838"/>
      <c r="EP296" s="838"/>
      <c r="EQ296" s="838"/>
      <c r="ER296" s="838"/>
      <c r="ES296" s="838"/>
      <c r="ET296" s="838"/>
      <c r="EU296" s="838"/>
      <c r="EV296" s="838"/>
      <c r="EW296" s="838"/>
      <c r="EX296" s="838"/>
      <c r="EY296" s="838"/>
      <c r="EZ296" s="838"/>
      <c r="FA296" s="838"/>
      <c r="FB296" s="838"/>
      <c r="FC296" s="838"/>
      <c r="FD296" s="838"/>
      <c r="FE296" s="838"/>
      <c r="FF296" s="838"/>
      <c r="FG296" s="838"/>
      <c r="FH296" s="838"/>
      <c r="FI296" s="838"/>
      <c r="FJ296" s="838"/>
      <c r="FK296" s="838"/>
      <c r="FL296" s="838"/>
      <c r="FM296" s="838"/>
      <c r="FN296" s="838"/>
      <c r="FO296" s="838"/>
      <c r="FP296" s="838"/>
      <c r="FQ296" s="838"/>
      <c r="FR296" s="838"/>
      <c r="FS296" s="838"/>
      <c r="FT296" s="838"/>
      <c r="FU296" s="838"/>
      <c r="FV296" s="838"/>
      <c r="FW296" s="838"/>
      <c r="IA296" s="710"/>
      <c r="IP296" s="710"/>
      <c r="JX296" s="838"/>
      <c r="JY296" s="838"/>
      <c r="JZ296" s="838"/>
      <c r="KA296" s="838"/>
      <c r="KB296" s="838"/>
    </row>
    <row r="297" spans="1:288" customFormat="1">
      <c r="A297" s="836"/>
      <c r="B297" s="836"/>
      <c r="C297" s="838"/>
      <c r="D297" s="838"/>
      <c r="E297" s="838"/>
      <c r="F297" s="836"/>
      <c r="G297" s="836"/>
      <c r="H297" s="836"/>
      <c r="I297" s="836"/>
      <c r="J297" s="836"/>
      <c r="K297" s="836"/>
      <c r="L297" s="836"/>
      <c r="M297" s="838"/>
      <c r="N297" s="838"/>
      <c r="O297" s="838"/>
      <c r="P297" s="838"/>
      <c r="Q297" s="838"/>
      <c r="R297" s="838"/>
      <c r="S297" s="838"/>
      <c r="T297" s="838"/>
      <c r="U297" s="59"/>
      <c r="V297" s="59"/>
      <c r="W297" s="496"/>
      <c r="X297" s="496"/>
      <c r="Y297" s="496"/>
      <c r="Z297" s="496"/>
      <c r="AA297" s="512"/>
      <c r="AB297" s="836"/>
      <c r="AC297" s="836"/>
      <c r="AD297" s="555"/>
      <c r="AE297" s="512"/>
      <c r="AF297" s="836"/>
      <c r="AG297" s="836"/>
      <c r="AH297" s="555"/>
      <c r="AI297" s="836"/>
      <c r="AJ297" s="836"/>
      <c r="AK297" s="836"/>
      <c r="AL297" s="836"/>
      <c r="AM297" s="836"/>
      <c r="AN297" s="555"/>
      <c r="AO297" s="836"/>
      <c r="AP297" s="555"/>
      <c r="AQ297" s="836"/>
      <c r="AR297" s="555"/>
      <c r="AS297" s="836"/>
      <c r="AT297" s="555"/>
      <c r="AU297" s="836"/>
      <c r="AV297" s="555"/>
      <c r="AW297" s="836"/>
      <c r="AX297" s="555"/>
      <c r="AY297" s="836"/>
      <c r="AZ297" s="555"/>
      <c r="BA297" s="836"/>
      <c r="BB297" s="555"/>
      <c r="BC297" s="836"/>
      <c r="BD297" s="555"/>
      <c r="BE297" s="836"/>
      <c r="BF297" s="555"/>
      <c r="BG297" s="836"/>
      <c r="BH297" s="555"/>
      <c r="BI297" s="836"/>
      <c r="BJ297" s="555"/>
      <c r="BK297" s="836"/>
      <c r="BL297" s="555"/>
      <c r="BM297" s="836"/>
      <c r="BN297" s="555"/>
      <c r="BO297" s="836"/>
      <c r="BP297" s="555"/>
      <c r="BQ297" s="838"/>
      <c r="BR297" s="838"/>
      <c r="BS297" s="838"/>
      <c r="BT297" s="838"/>
      <c r="BU297" s="838"/>
      <c r="BV297" s="838"/>
      <c r="BW297" s="838"/>
      <c r="BX297" s="838"/>
      <c r="BY297" s="838"/>
      <c r="BZ297" s="838"/>
      <c r="CA297" s="838"/>
      <c r="CB297" s="1154"/>
      <c r="CC297" s="838"/>
      <c r="CD297" s="838"/>
      <c r="CE297" s="838"/>
      <c r="CF297" s="838"/>
      <c r="CG297" s="838"/>
      <c r="CH297" s="838"/>
      <c r="CI297" s="838"/>
      <c r="CJ297" s="838"/>
      <c r="CK297" s="838"/>
      <c r="CL297" s="838"/>
      <c r="CM297" s="838"/>
      <c r="CN297" s="838"/>
      <c r="CO297" s="838"/>
      <c r="CP297" s="838"/>
      <c r="CQ297" s="838"/>
      <c r="CR297" s="838"/>
      <c r="CS297" s="838"/>
      <c r="CT297" s="838"/>
      <c r="CU297" s="838"/>
      <c r="CV297" s="838"/>
      <c r="CW297" s="838"/>
      <c r="CX297" s="838"/>
      <c r="CY297" s="838"/>
      <c r="CZ297" s="838"/>
      <c r="DA297" s="838"/>
      <c r="DB297" s="838"/>
      <c r="DC297" s="838"/>
      <c r="DD297" s="838"/>
      <c r="DE297" s="838"/>
      <c r="DF297" s="838"/>
      <c r="DG297" s="838"/>
      <c r="DH297" s="838"/>
      <c r="DI297" s="838"/>
      <c r="DJ297" s="838"/>
      <c r="DK297" s="838"/>
      <c r="DL297" s="838"/>
      <c r="DM297" s="838"/>
      <c r="DN297" s="838"/>
      <c r="DO297" s="838"/>
      <c r="DP297" s="838"/>
      <c r="DQ297" s="838"/>
      <c r="DR297" s="838"/>
      <c r="DS297" s="838"/>
      <c r="DT297" s="838"/>
      <c r="DU297" s="838"/>
      <c r="DV297" s="838"/>
      <c r="DW297" s="838"/>
      <c r="DX297" s="838"/>
      <c r="DY297" s="838"/>
      <c r="DZ297" s="838"/>
      <c r="EA297" s="838"/>
      <c r="EB297" s="838"/>
      <c r="EC297" s="838"/>
      <c r="ED297" s="838"/>
      <c r="EE297" s="838"/>
      <c r="EF297" s="838"/>
      <c r="EG297" s="838"/>
      <c r="EH297" s="838"/>
      <c r="EI297" s="838"/>
      <c r="EJ297" s="838"/>
      <c r="EK297" s="838"/>
      <c r="EL297" s="838"/>
      <c r="EM297" s="838"/>
      <c r="EN297" s="838"/>
      <c r="EO297" s="838"/>
      <c r="EP297" s="838"/>
      <c r="EQ297" s="838"/>
      <c r="ER297" s="838"/>
      <c r="ES297" s="838"/>
      <c r="ET297" s="838"/>
      <c r="EU297" s="838"/>
      <c r="EV297" s="838"/>
      <c r="EW297" s="838"/>
      <c r="EX297" s="838"/>
      <c r="EY297" s="838"/>
      <c r="EZ297" s="838"/>
      <c r="FA297" s="838"/>
      <c r="FB297" s="838"/>
      <c r="FC297" s="838"/>
      <c r="FD297" s="838"/>
      <c r="FE297" s="838"/>
      <c r="FF297" s="838"/>
      <c r="FG297" s="838"/>
      <c r="FH297" s="838"/>
      <c r="FI297" s="838"/>
      <c r="FJ297" s="838"/>
      <c r="FK297" s="838"/>
      <c r="FL297" s="838"/>
      <c r="FM297" s="838"/>
      <c r="FN297" s="838"/>
      <c r="FO297" s="838"/>
      <c r="FP297" s="838"/>
      <c r="FQ297" s="838"/>
      <c r="FR297" s="838"/>
      <c r="FS297" s="838"/>
      <c r="FT297" s="838"/>
      <c r="FU297" s="838"/>
      <c r="FV297" s="838"/>
      <c r="FW297" s="838"/>
      <c r="IA297" s="710"/>
      <c r="IP297" s="710"/>
      <c r="JX297" s="838"/>
      <c r="JY297" s="838"/>
      <c r="JZ297" s="838"/>
      <c r="KA297" s="838"/>
      <c r="KB297" s="838"/>
    </row>
    <row r="298" spans="1:288" customFormat="1">
      <c r="A298" s="836"/>
      <c r="B298" s="836"/>
      <c r="C298" s="838"/>
      <c r="D298" s="838"/>
      <c r="E298" s="838"/>
      <c r="F298" s="836"/>
      <c r="G298" s="836"/>
      <c r="H298" s="836"/>
      <c r="I298" s="836"/>
      <c r="J298" s="836"/>
      <c r="K298" s="836"/>
      <c r="L298" s="836"/>
      <c r="M298" s="838"/>
      <c r="N298" s="838"/>
      <c r="O298" s="838"/>
      <c r="P298" s="838"/>
      <c r="Q298" s="838"/>
      <c r="R298" s="838"/>
      <c r="S298" s="838"/>
      <c r="T298" s="838"/>
      <c r="U298" s="59"/>
      <c r="V298" s="59"/>
      <c r="W298" s="496"/>
      <c r="X298" s="496"/>
      <c r="Y298" s="496"/>
      <c r="Z298" s="496"/>
      <c r="AA298" s="512"/>
      <c r="AB298" s="836"/>
      <c r="AC298" s="836"/>
      <c r="AD298" s="555"/>
      <c r="AE298" s="512"/>
      <c r="AF298" s="836"/>
      <c r="AG298" s="836"/>
      <c r="AH298" s="555"/>
      <c r="AI298" s="836"/>
      <c r="AJ298" s="836"/>
      <c r="AK298" s="836"/>
      <c r="AL298" s="836"/>
      <c r="AM298" s="836"/>
      <c r="AN298" s="555"/>
      <c r="AO298" s="836"/>
      <c r="AP298" s="555"/>
      <c r="AQ298" s="836"/>
      <c r="AR298" s="555"/>
      <c r="AS298" s="836"/>
      <c r="AT298" s="555"/>
      <c r="AU298" s="836"/>
      <c r="AV298" s="555"/>
      <c r="AW298" s="836"/>
      <c r="AX298" s="555"/>
      <c r="AY298" s="836"/>
      <c r="AZ298" s="555"/>
      <c r="BA298" s="836"/>
      <c r="BB298" s="555"/>
      <c r="BC298" s="836"/>
      <c r="BD298" s="555"/>
      <c r="BE298" s="836"/>
      <c r="BF298" s="555"/>
      <c r="BG298" s="836"/>
      <c r="BH298" s="555"/>
      <c r="BI298" s="836"/>
      <c r="BJ298" s="555"/>
      <c r="BK298" s="836"/>
      <c r="BL298" s="555"/>
      <c r="BM298" s="836"/>
      <c r="BN298" s="555"/>
      <c r="BO298" s="836"/>
      <c r="BP298" s="555"/>
      <c r="BQ298" s="838"/>
      <c r="BR298" s="838"/>
      <c r="BS298" s="838"/>
      <c r="BT298" s="838"/>
      <c r="BU298" s="838"/>
      <c r="BV298" s="838"/>
      <c r="BW298" s="838"/>
      <c r="BX298" s="838"/>
      <c r="BY298" s="838"/>
      <c r="BZ298" s="838"/>
      <c r="CA298" s="838"/>
      <c r="CB298" s="1154"/>
      <c r="CC298" s="838"/>
      <c r="CD298" s="838"/>
      <c r="CE298" s="838"/>
      <c r="CF298" s="838"/>
      <c r="CG298" s="838"/>
      <c r="CH298" s="838"/>
      <c r="CI298" s="838"/>
      <c r="CJ298" s="838"/>
      <c r="CK298" s="838"/>
      <c r="CL298" s="838"/>
      <c r="CM298" s="838"/>
      <c r="CN298" s="838"/>
      <c r="CO298" s="838"/>
      <c r="CP298" s="838"/>
      <c r="CQ298" s="838"/>
      <c r="CR298" s="838"/>
      <c r="CS298" s="838"/>
      <c r="CT298" s="838"/>
      <c r="CU298" s="838"/>
      <c r="CV298" s="838"/>
      <c r="CW298" s="838"/>
      <c r="CX298" s="838"/>
      <c r="CY298" s="838"/>
      <c r="CZ298" s="838"/>
      <c r="DA298" s="838"/>
      <c r="DB298" s="838"/>
      <c r="DC298" s="838"/>
      <c r="DD298" s="838"/>
      <c r="DE298" s="838"/>
      <c r="DF298" s="838"/>
      <c r="DG298" s="838"/>
      <c r="DH298" s="838"/>
      <c r="DI298" s="838"/>
      <c r="DJ298" s="838"/>
      <c r="DK298" s="838"/>
      <c r="DL298" s="838"/>
      <c r="DM298" s="838"/>
      <c r="DN298" s="838"/>
      <c r="DO298" s="838"/>
      <c r="DP298" s="838"/>
      <c r="DQ298" s="838"/>
      <c r="DR298" s="838"/>
      <c r="DS298" s="838"/>
      <c r="DT298" s="838"/>
      <c r="DU298" s="838"/>
      <c r="DV298" s="838"/>
      <c r="DW298" s="838"/>
      <c r="DX298" s="838"/>
      <c r="DY298" s="838"/>
      <c r="DZ298" s="838"/>
      <c r="EA298" s="838"/>
      <c r="EB298" s="838"/>
      <c r="EC298" s="838"/>
      <c r="ED298" s="838"/>
      <c r="EE298" s="838"/>
      <c r="EF298" s="838"/>
      <c r="EG298" s="838"/>
      <c r="EH298" s="838"/>
      <c r="EI298" s="838"/>
      <c r="EJ298" s="838"/>
      <c r="EK298" s="838"/>
      <c r="EL298" s="838"/>
      <c r="EM298" s="838"/>
      <c r="EN298" s="838"/>
      <c r="EO298" s="838"/>
      <c r="EP298" s="838"/>
      <c r="EQ298" s="838"/>
      <c r="ER298" s="838"/>
      <c r="ES298" s="838"/>
      <c r="ET298" s="838"/>
      <c r="EU298" s="838"/>
      <c r="EV298" s="838"/>
      <c r="EW298" s="838"/>
      <c r="EX298" s="838"/>
      <c r="EY298" s="838"/>
      <c r="EZ298" s="838"/>
      <c r="FA298" s="838"/>
      <c r="FB298" s="838"/>
      <c r="FC298" s="838"/>
      <c r="FD298" s="838"/>
      <c r="FE298" s="838"/>
      <c r="FF298" s="838"/>
      <c r="FG298" s="838"/>
      <c r="FH298" s="838"/>
      <c r="FI298" s="838"/>
      <c r="FJ298" s="838"/>
      <c r="FK298" s="838"/>
      <c r="FL298" s="838"/>
      <c r="FM298" s="838"/>
      <c r="FN298" s="838"/>
      <c r="FO298" s="838"/>
      <c r="FP298" s="838"/>
      <c r="FQ298" s="838"/>
      <c r="FR298" s="838"/>
      <c r="FS298" s="838"/>
      <c r="FT298" s="838"/>
      <c r="FU298" s="838"/>
      <c r="FV298" s="838"/>
      <c r="FW298" s="838"/>
      <c r="IA298" s="710"/>
      <c r="IP298" s="710"/>
      <c r="JX298" s="838"/>
      <c r="JY298" s="838"/>
      <c r="JZ298" s="838"/>
      <c r="KA298" s="838"/>
      <c r="KB298" s="838"/>
    </row>
    <row r="299" spans="1:288" customFormat="1">
      <c r="A299" s="836"/>
      <c r="B299" s="836"/>
      <c r="C299" s="838"/>
      <c r="D299" s="838"/>
      <c r="E299" s="838"/>
      <c r="F299" s="836"/>
      <c r="G299" s="836"/>
      <c r="H299" s="836"/>
      <c r="I299" s="836"/>
      <c r="J299" s="836"/>
      <c r="K299" s="836"/>
      <c r="L299" s="836"/>
      <c r="M299" s="838"/>
      <c r="N299" s="838"/>
      <c r="O299" s="838"/>
      <c r="P299" s="838"/>
      <c r="Q299" s="838"/>
      <c r="R299" s="838"/>
      <c r="S299" s="838"/>
      <c r="T299" s="838"/>
      <c r="U299" s="59"/>
      <c r="V299" s="59"/>
      <c r="W299" s="496"/>
      <c r="X299" s="496"/>
      <c r="Y299" s="496"/>
      <c r="Z299" s="496"/>
      <c r="AA299" s="512"/>
      <c r="AB299" s="836"/>
      <c r="AC299" s="836"/>
      <c r="AD299" s="555"/>
      <c r="AE299" s="512"/>
      <c r="AF299" s="836"/>
      <c r="AG299" s="836"/>
      <c r="AH299" s="555"/>
      <c r="AI299" s="836"/>
      <c r="AJ299" s="836"/>
      <c r="AK299" s="836"/>
      <c r="AL299" s="836"/>
      <c r="AM299" s="836"/>
      <c r="AN299" s="555"/>
      <c r="AO299" s="836"/>
      <c r="AP299" s="555"/>
      <c r="AQ299" s="836"/>
      <c r="AR299" s="555"/>
      <c r="AS299" s="836"/>
      <c r="AT299" s="555"/>
      <c r="AU299" s="836"/>
      <c r="AV299" s="555"/>
      <c r="AW299" s="836"/>
      <c r="AX299" s="555"/>
      <c r="AY299" s="836"/>
      <c r="AZ299" s="555"/>
      <c r="BA299" s="836"/>
      <c r="BB299" s="555"/>
      <c r="BC299" s="836"/>
      <c r="BD299" s="555"/>
      <c r="BE299" s="836"/>
      <c r="BF299" s="555"/>
      <c r="BG299" s="836"/>
      <c r="BH299" s="555"/>
      <c r="BI299" s="836"/>
      <c r="BJ299" s="555"/>
      <c r="BK299" s="836"/>
      <c r="BL299" s="555"/>
      <c r="BM299" s="836"/>
      <c r="BN299" s="555"/>
      <c r="BO299" s="836"/>
      <c r="BP299" s="555"/>
      <c r="BQ299" s="838"/>
      <c r="BR299" s="838"/>
      <c r="BS299" s="838"/>
      <c r="BT299" s="838"/>
      <c r="BU299" s="838"/>
      <c r="BV299" s="838"/>
      <c r="BW299" s="838"/>
      <c r="BX299" s="838"/>
      <c r="BY299" s="838"/>
      <c r="BZ299" s="838"/>
      <c r="CA299" s="838"/>
      <c r="CB299" s="1154"/>
      <c r="CC299" s="838"/>
      <c r="CD299" s="838"/>
      <c r="CE299" s="838"/>
      <c r="CF299" s="838"/>
      <c r="CG299" s="838"/>
      <c r="CH299" s="838"/>
      <c r="CI299" s="838"/>
      <c r="CJ299" s="838"/>
      <c r="CK299" s="838"/>
      <c r="CL299" s="838"/>
      <c r="CM299" s="838"/>
      <c r="CN299" s="838"/>
      <c r="CO299" s="838"/>
      <c r="CP299" s="838"/>
      <c r="CQ299" s="838"/>
      <c r="CR299" s="838"/>
      <c r="CS299" s="838"/>
      <c r="CT299" s="838"/>
      <c r="CU299" s="838"/>
      <c r="CV299" s="838"/>
      <c r="CW299" s="838"/>
      <c r="CX299" s="838"/>
      <c r="CY299" s="838"/>
      <c r="CZ299" s="838"/>
      <c r="DA299" s="838"/>
      <c r="DB299" s="838"/>
      <c r="DC299" s="838"/>
      <c r="DD299" s="838"/>
      <c r="DE299" s="838"/>
      <c r="DF299" s="838"/>
      <c r="DG299" s="838"/>
      <c r="DH299" s="838"/>
      <c r="DI299" s="838"/>
      <c r="DJ299" s="838"/>
      <c r="DK299" s="838"/>
      <c r="DL299" s="838"/>
      <c r="DM299" s="838"/>
      <c r="DN299" s="838"/>
      <c r="DO299" s="838"/>
      <c r="DP299" s="838"/>
      <c r="DQ299" s="838"/>
      <c r="DR299" s="838"/>
      <c r="DS299" s="838"/>
      <c r="DT299" s="838"/>
      <c r="DU299" s="838"/>
      <c r="DV299" s="838"/>
      <c r="DW299" s="838"/>
      <c r="DX299" s="838"/>
      <c r="DY299" s="838"/>
      <c r="DZ299" s="838"/>
      <c r="EA299" s="838"/>
      <c r="EB299" s="838"/>
      <c r="EC299" s="838"/>
      <c r="ED299" s="838"/>
      <c r="EE299" s="838"/>
      <c r="EF299" s="838"/>
      <c r="EG299" s="838"/>
      <c r="EH299" s="838"/>
      <c r="EI299" s="838"/>
      <c r="EJ299" s="838"/>
      <c r="EK299" s="838"/>
      <c r="EL299" s="838"/>
      <c r="EM299" s="838"/>
      <c r="EN299" s="838"/>
      <c r="EO299" s="838"/>
      <c r="EP299" s="838"/>
      <c r="EQ299" s="838"/>
      <c r="ER299" s="838"/>
      <c r="ES299" s="838"/>
      <c r="ET299" s="838"/>
      <c r="EU299" s="838"/>
      <c r="EV299" s="838"/>
      <c r="EW299" s="838"/>
      <c r="EX299" s="838"/>
      <c r="EY299" s="838"/>
      <c r="EZ299" s="838"/>
      <c r="FA299" s="838"/>
      <c r="FB299" s="838"/>
      <c r="FC299" s="838"/>
      <c r="FD299" s="838"/>
      <c r="FE299" s="838"/>
      <c r="FF299" s="838"/>
      <c r="FG299" s="838"/>
      <c r="FH299" s="838"/>
      <c r="FI299" s="838"/>
      <c r="FJ299" s="838"/>
      <c r="FK299" s="838"/>
      <c r="FL299" s="838"/>
      <c r="FM299" s="838"/>
      <c r="FN299" s="838"/>
      <c r="FO299" s="838"/>
      <c r="FP299" s="838"/>
      <c r="FQ299" s="838"/>
      <c r="FR299" s="838"/>
      <c r="FS299" s="838"/>
      <c r="FT299" s="838"/>
      <c r="FU299" s="838"/>
      <c r="FV299" s="838"/>
      <c r="FW299" s="838"/>
      <c r="IA299" s="710"/>
      <c r="IP299" s="710"/>
      <c r="JX299" s="838"/>
      <c r="JY299" s="838"/>
      <c r="JZ299" s="838"/>
      <c r="KA299" s="838"/>
      <c r="KB299" s="838"/>
    </row>
    <row r="300" spans="1:288" customFormat="1">
      <c r="A300" s="836"/>
      <c r="B300" s="836"/>
      <c r="C300" s="838"/>
      <c r="D300" s="838"/>
      <c r="E300" s="838"/>
      <c r="F300" s="836"/>
      <c r="G300" s="836"/>
      <c r="H300" s="836"/>
      <c r="I300" s="836"/>
      <c r="J300" s="836"/>
      <c r="K300" s="836"/>
      <c r="L300" s="836"/>
      <c r="M300" s="838"/>
      <c r="N300" s="838"/>
      <c r="O300" s="838"/>
      <c r="P300" s="838"/>
      <c r="Q300" s="838"/>
      <c r="R300" s="838"/>
      <c r="S300" s="838"/>
      <c r="T300" s="838"/>
      <c r="U300" s="59"/>
      <c r="V300" s="59"/>
      <c r="W300" s="496"/>
      <c r="X300" s="496"/>
      <c r="Y300" s="496"/>
      <c r="Z300" s="496"/>
      <c r="AA300" s="512"/>
      <c r="AB300" s="836"/>
      <c r="AC300" s="836"/>
      <c r="AD300" s="555"/>
      <c r="AE300" s="512"/>
      <c r="AF300" s="836"/>
      <c r="AG300" s="836"/>
      <c r="AH300" s="555"/>
      <c r="AI300" s="836"/>
      <c r="AJ300" s="836"/>
      <c r="AK300" s="836"/>
      <c r="AL300" s="836"/>
      <c r="AM300" s="836"/>
      <c r="AN300" s="555"/>
      <c r="AO300" s="836"/>
      <c r="AP300" s="555"/>
      <c r="AQ300" s="836"/>
      <c r="AR300" s="555"/>
      <c r="AS300" s="836"/>
      <c r="AT300" s="555"/>
      <c r="AU300" s="836"/>
      <c r="AV300" s="555"/>
      <c r="AW300" s="836"/>
      <c r="AX300" s="555"/>
      <c r="AY300" s="836"/>
      <c r="AZ300" s="555"/>
      <c r="BA300" s="836"/>
      <c r="BB300" s="555"/>
      <c r="BC300" s="836"/>
      <c r="BD300" s="555"/>
      <c r="BE300" s="836"/>
      <c r="BF300" s="555"/>
      <c r="BG300" s="836"/>
      <c r="BH300" s="555"/>
      <c r="BI300" s="836"/>
      <c r="BJ300" s="555"/>
      <c r="BK300" s="836"/>
      <c r="BL300" s="555"/>
      <c r="BM300" s="836"/>
      <c r="BN300" s="555"/>
      <c r="BO300" s="836"/>
      <c r="BP300" s="555"/>
      <c r="BQ300" s="838"/>
      <c r="BR300" s="838"/>
      <c r="BS300" s="838"/>
      <c r="BT300" s="838"/>
      <c r="BU300" s="838"/>
      <c r="BV300" s="838"/>
      <c r="BW300" s="838"/>
      <c r="BX300" s="838"/>
      <c r="BY300" s="838"/>
      <c r="BZ300" s="838"/>
      <c r="CA300" s="838"/>
      <c r="CB300" s="1154"/>
      <c r="CC300" s="838"/>
      <c r="CD300" s="838"/>
      <c r="CE300" s="838"/>
      <c r="CF300" s="838"/>
      <c r="CG300" s="838"/>
      <c r="CH300" s="838"/>
      <c r="CI300" s="838"/>
      <c r="CJ300" s="838"/>
      <c r="CK300" s="838"/>
      <c r="CL300" s="838"/>
      <c r="CM300" s="838"/>
      <c r="CN300" s="838"/>
      <c r="CO300" s="838"/>
      <c r="CP300" s="838"/>
      <c r="CQ300" s="838"/>
      <c r="CR300" s="838"/>
      <c r="CS300" s="838"/>
      <c r="CT300" s="838"/>
      <c r="CU300" s="838"/>
      <c r="CV300" s="838"/>
      <c r="CW300" s="838"/>
      <c r="CX300" s="838"/>
      <c r="CY300" s="838"/>
      <c r="CZ300" s="838"/>
      <c r="DA300" s="838"/>
      <c r="DB300" s="838"/>
      <c r="DC300" s="838"/>
      <c r="DD300" s="838"/>
      <c r="DE300" s="838"/>
      <c r="DF300" s="838"/>
      <c r="DG300" s="838"/>
      <c r="DH300" s="838"/>
      <c r="DI300" s="838"/>
      <c r="DJ300" s="838"/>
      <c r="DK300" s="838"/>
      <c r="DL300" s="838"/>
      <c r="DM300" s="838"/>
      <c r="DN300" s="838"/>
      <c r="DO300" s="838"/>
      <c r="DP300" s="838"/>
      <c r="DQ300" s="838"/>
      <c r="DR300" s="838"/>
      <c r="DS300" s="838"/>
      <c r="DT300" s="838"/>
      <c r="DU300" s="838"/>
      <c r="DV300" s="838"/>
      <c r="DW300" s="838"/>
      <c r="DX300" s="838"/>
      <c r="DY300" s="838"/>
      <c r="DZ300" s="838"/>
      <c r="EA300" s="838"/>
      <c r="EB300" s="838"/>
      <c r="EC300" s="838"/>
      <c r="ED300" s="838"/>
      <c r="EE300" s="838"/>
      <c r="EF300" s="838"/>
      <c r="EG300" s="838"/>
      <c r="EH300" s="838"/>
      <c r="EI300" s="838"/>
      <c r="EJ300" s="838"/>
      <c r="EK300" s="838"/>
      <c r="EL300" s="838"/>
      <c r="EM300" s="838"/>
      <c r="EN300" s="838"/>
      <c r="EO300" s="838"/>
      <c r="EP300" s="838"/>
      <c r="EQ300" s="838"/>
      <c r="ER300" s="838"/>
      <c r="ES300" s="838"/>
      <c r="ET300" s="838"/>
      <c r="EU300" s="838"/>
      <c r="EV300" s="838"/>
      <c r="EW300" s="838"/>
      <c r="EX300" s="838"/>
      <c r="EY300" s="838"/>
      <c r="EZ300" s="838"/>
      <c r="FA300" s="838"/>
      <c r="FB300" s="838"/>
      <c r="FC300" s="838"/>
      <c r="FD300" s="838"/>
      <c r="FE300" s="838"/>
      <c r="FF300" s="838"/>
      <c r="FG300" s="838"/>
      <c r="FH300" s="838"/>
      <c r="FI300" s="838"/>
      <c r="FJ300" s="838"/>
      <c r="FK300" s="838"/>
      <c r="FL300" s="838"/>
      <c r="FM300" s="838"/>
      <c r="FN300" s="838"/>
      <c r="FO300" s="838"/>
      <c r="FP300" s="838"/>
      <c r="FQ300" s="838"/>
      <c r="FR300" s="838"/>
      <c r="FS300" s="838"/>
      <c r="FT300" s="838"/>
      <c r="FU300" s="838"/>
      <c r="FV300" s="838"/>
      <c r="FW300" s="838"/>
      <c r="IA300" s="710"/>
      <c r="IP300" s="710"/>
      <c r="JX300" s="838"/>
      <c r="JY300" s="838"/>
      <c r="JZ300" s="838"/>
      <c r="KA300" s="838"/>
      <c r="KB300" s="838"/>
    </row>
    <row r="301" spans="1:288" customFormat="1">
      <c r="A301" s="836"/>
      <c r="B301" s="836"/>
      <c r="C301" s="838"/>
      <c r="D301" s="838"/>
      <c r="E301" s="838"/>
      <c r="F301" s="836"/>
      <c r="G301" s="836"/>
      <c r="H301" s="836"/>
      <c r="I301" s="836"/>
      <c r="J301" s="836"/>
      <c r="K301" s="836"/>
      <c r="L301" s="836"/>
      <c r="M301" s="838"/>
      <c r="N301" s="838"/>
      <c r="O301" s="838"/>
      <c r="P301" s="838"/>
      <c r="Q301" s="838"/>
      <c r="R301" s="838"/>
      <c r="S301" s="838"/>
      <c r="T301" s="838"/>
      <c r="U301" s="59"/>
      <c r="V301" s="59"/>
      <c r="W301" s="496"/>
      <c r="X301" s="496"/>
      <c r="Y301" s="496"/>
      <c r="Z301" s="496"/>
      <c r="AA301" s="512"/>
      <c r="AB301" s="836"/>
      <c r="AC301" s="836"/>
      <c r="AD301" s="555"/>
      <c r="AE301" s="512"/>
      <c r="AF301" s="836"/>
      <c r="AG301" s="836"/>
      <c r="AH301" s="555"/>
      <c r="AI301" s="836"/>
      <c r="AJ301" s="836"/>
      <c r="AK301" s="836"/>
      <c r="AL301" s="836"/>
      <c r="AM301" s="836"/>
      <c r="AN301" s="555"/>
      <c r="AO301" s="836"/>
      <c r="AP301" s="555"/>
      <c r="AQ301" s="836"/>
      <c r="AR301" s="555"/>
      <c r="AS301" s="836"/>
      <c r="AT301" s="555"/>
      <c r="AU301" s="836"/>
      <c r="AV301" s="555"/>
      <c r="AW301" s="836"/>
      <c r="AX301" s="555"/>
      <c r="AY301" s="836"/>
      <c r="AZ301" s="555"/>
      <c r="BA301" s="836"/>
      <c r="BB301" s="555"/>
      <c r="BC301" s="836"/>
      <c r="BD301" s="555"/>
      <c r="BE301" s="836"/>
      <c r="BF301" s="555"/>
      <c r="BG301" s="836"/>
      <c r="BH301" s="555"/>
      <c r="BI301" s="836"/>
      <c r="BJ301" s="555"/>
      <c r="BK301" s="836"/>
      <c r="BL301" s="555"/>
      <c r="BM301" s="836"/>
      <c r="BN301" s="555"/>
      <c r="BO301" s="836"/>
      <c r="BP301" s="555"/>
      <c r="BQ301" s="838"/>
      <c r="BR301" s="838"/>
      <c r="BS301" s="838"/>
      <c r="BT301" s="838"/>
      <c r="BU301" s="838"/>
      <c r="BV301" s="838"/>
      <c r="BW301" s="838"/>
      <c r="BX301" s="838"/>
      <c r="BY301" s="838"/>
      <c r="BZ301" s="838"/>
      <c r="CA301" s="838"/>
      <c r="CB301" s="1154"/>
      <c r="CC301" s="838"/>
      <c r="CD301" s="838"/>
      <c r="CE301" s="838"/>
      <c r="CF301" s="838"/>
      <c r="CG301" s="838"/>
      <c r="CH301" s="838"/>
      <c r="CI301" s="838"/>
      <c r="CJ301" s="838"/>
      <c r="CK301" s="838"/>
      <c r="CL301" s="838"/>
      <c r="CM301" s="838"/>
      <c r="CN301" s="838"/>
      <c r="CO301" s="838"/>
      <c r="CP301" s="838"/>
      <c r="CQ301" s="838"/>
      <c r="CR301" s="838"/>
      <c r="CS301" s="838"/>
      <c r="CT301" s="838"/>
      <c r="CU301" s="838"/>
      <c r="CV301" s="838"/>
      <c r="CW301" s="838"/>
      <c r="CX301" s="838"/>
      <c r="CY301" s="838"/>
      <c r="CZ301" s="838"/>
      <c r="DA301" s="838"/>
      <c r="DB301" s="838"/>
      <c r="DC301" s="838"/>
      <c r="DD301" s="838"/>
      <c r="DE301" s="838"/>
      <c r="DF301" s="838"/>
      <c r="DG301" s="838"/>
      <c r="DH301" s="838"/>
      <c r="DI301" s="838"/>
      <c r="DJ301" s="838"/>
      <c r="DK301" s="838"/>
      <c r="DL301" s="838"/>
      <c r="DM301" s="838"/>
      <c r="DN301" s="838"/>
      <c r="DO301" s="838"/>
      <c r="DP301" s="838"/>
      <c r="DQ301" s="838"/>
      <c r="DR301" s="838"/>
      <c r="DS301" s="838"/>
      <c r="DT301" s="838"/>
      <c r="DU301" s="838"/>
      <c r="DV301" s="838"/>
      <c r="DW301" s="838"/>
      <c r="DX301" s="838"/>
      <c r="DY301" s="838"/>
      <c r="DZ301" s="838"/>
      <c r="EA301" s="838"/>
      <c r="EB301" s="838"/>
      <c r="EC301" s="838"/>
      <c r="ED301" s="838"/>
      <c r="EE301" s="838"/>
      <c r="EF301" s="838"/>
      <c r="EG301" s="838"/>
      <c r="EH301" s="838"/>
      <c r="EI301" s="838"/>
      <c r="EJ301" s="838"/>
      <c r="EK301" s="838"/>
      <c r="EL301" s="838"/>
      <c r="EM301" s="838"/>
      <c r="EN301" s="838"/>
      <c r="EO301" s="838"/>
      <c r="EP301" s="838"/>
      <c r="EQ301" s="838"/>
      <c r="ER301" s="838"/>
      <c r="ES301" s="838"/>
      <c r="ET301" s="838"/>
      <c r="EU301" s="838"/>
      <c r="EV301" s="838"/>
      <c r="EW301" s="838"/>
      <c r="EX301" s="838"/>
      <c r="EY301" s="838"/>
      <c r="EZ301" s="838"/>
      <c r="FA301" s="838"/>
      <c r="FB301" s="838"/>
      <c r="FC301" s="838"/>
      <c r="FD301" s="838"/>
      <c r="FE301" s="838"/>
      <c r="FF301" s="838"/>
      <c r="FG301" s="838"/>
      <c r="FH301" s="838"/>
      <c r="FI301" s="838"/>
      <c r="FJ301" s="838"/>
      <c r="FK301" s="838"/>
      <c r="FL301" s="838"/>
      <c r="FM301" s="838"/>
      <c r="FN301" s="838"/>
      <c r="FO301" s="838"/>
      <c r="FP301" s="838"/>
      <c r="FQ301" s="838"/>
      <c r="FR301" s="838"/>
      <c r="FS301" s="838"/>
      <c r="FT301" s="838"/>
      <c r="FU301" s="838"/>
      <c r="FV301" s="838"/>
      <c r="FW301" s="838"/>
      <c r="IA301" s="710"/>
      <c r="IP301" s="710"/>
      <c r="IT301" s="711"/>
      <c r="JX301" s="838"/>
      <c r="JY301" s="838"/>
      <c r="JZ301" s="838"/>
      <c r="KA301" s="838"/>
      <c r="KB301" s="838"/>
    </row>
    <row r="302" spans="1:288" customFormat="1">
      <c r="A302" s="836"/>
      <c r="B302" s="836"/>
      <c r="C302" s="838"/>
      <c r="D302" s="838"/>
      <c r="E302" s="838"/>
      <c r="F302" s="836"/>
      <c r="G302" s="836"/>
      <c r="H302" s="836"/>
      <c r="I302" s="836"/>
      <c r="J302" s="836"/>
      <c r="K302" s="836"/>
      <c r="L302" s="836"/>
      <c r="M302" s="838"/>
      <c r="N302" s="838"/>
      <c r="O302" s="838"/>
      <c r="P302" s="838"/>
      <c r="Q302" s="838"/>
      <c r="R302" s="838"/>
      <c r="S302" s="838"/>
      <c r="T302" s="838"/>
      <c r="U302" s="59"/>
      <c r="V302" s="59"/>
      <c r="W302" s="496"/>
      <c r="X302" s="496"/>
      <c r="Y302" s="496"/>
      <c r="Z302" s="496"/>
      <c r="AA302" s="512"/>
      <c r="AB302" s="836"/>
      <c r="AC302" s="836"/>
      <c r="AD302" s="555"/>
      <c r="AE302" s="512"/>
      <c r="AF302" s="836"/>
      <c r="AG302" s="836"/>
      <c r="AH302" s="555"/>
      <c r="AI302" s="836"/>
      <c r="AJ302" s="836"/>
      <c r="AK302" s="836"/>
      <c r="AL302" s="836"/>
      <c r="AM302" s="836"/>
      <c r="AN302" s="555"/>
      <c r="AO302" s="836"/>
      <c r="AP302" s="555"/>
      <c r="AQ302" s="836"/>
      <c r="AR302" s="555"/>
      <c r="AS302" s="836"/>
      <c r="AT302" s="555"/>
      <c r="AU302" s="836"/>
      <c r="AV302" s="555"/>
      <c r="AW302" s="836"/>
      <c r="AX302" s="555"/>
      <c r="AY302" s="836"/>
      <c r="AZ302" s="555"/>
      <c r="BA302" s="836"/>
      <c r="BB302" s="555"/>
      <c r="BC302" s="836"/>
      <c r="BD302" s="555"/>
      <c r="BE302" s="836"/>
      <c r="BF302" s="555"/>
      <c r="BG302" s="836"/>
      <c r="BH302" s="555"/>
      <c r="BI302" s="836"/>
      <c r="BJ302" s="555"/>
      <c r="BK302" s="836"/>
      <c r="BL302" s="555"/>
      <c r="BM302" s="836"/>
      <c r="BN302" s="555"/>
      <c r="BO302" s="836"/>
      <c r="BP302" s="555"/>
      <c r="BQ302" s="838"/>
      <c r="BR302" s="838"/>
      <c r="BS302" s="838"/>
      <c r="BT302" s="838"/>
      <c r="BU302" s="838"/>
      <c r="BV302" s="838"/>
      <c r="BW302" s="838"/>
      <c r="BX302" s="838"/>
      <c r="BY302" s="838"/>
      <c r="BZ302" s="838"/>
      <c r="CA302" s="838"/>
      <c r="CB302" s="1154"/>
      <c r="CC302" s="838"/>
      <c r="CD302" s="838"/>
      <c r="CE302" s="838"/>
      <c r="CF302" s="838"/>
      <c r="CG302" s="838"/>
      <c r="CH302" s="838"/>
      <c r="CI302" s="838"/>
      <c r="CJ302" s="838"/>
      <c r="CK302" s="838"/>
      <c r="CL302" s="838"/>
      <c r="CM302" s="838"/>
      <c r="CN302" s="838"/>
      <c r="CO302" s="838"/>
      <c r="CP302" s="838"/>
      <c r="CQ302" s="838"/>
      <c r="CR302" s="838"/>
      <c r="CS302" s="838"/>
      <c r="CT302" s="838"/>
      <c r="CU302" s="838"/>
      <c r="CV302" s="838"/>
      <c r="CW302" s="838"/>
      <c r="CX302" s="838"/>
      <c r="CY302" s="838"/>
      <c r="CZ302" s="838"/>
      <c r="DA302" s="838"/>
      <c r="DB302" s="838"/>
      <c r="DC302" s="838"/>
      <c r="DD302" s="838"/>
      <c r="DE302" s="838"/>
      <c r="DF302" s="838"/>
      <c r="DG302" s="838"/>
      <c r="DH302" s="838"/>
      <c r="DI302" s="838"/>
      <c r="DJ302" s="838"/>
      <c r="DK302" s="838"/>
      <c r="DL302" s="838"/>
      <c r="DM302" s="838"/>
      <c r="DN302" s="838"/>
      <c r="DO302" s="838"/>
      <c r="DP302" s="838"/>
      <c r="DQ302" s="838"/>
      <c r="DR302" s="838"/>
      <c r="DS302" s="838"/>
      <c r="DT302" s="838"/>
      <c r="DU302" s="838"/>
      <c r="DV302" s="838"/>
      <c r="DW302" s="838"/>
      <c r="DX302" s="838"/>
      <c r="DY302" s="838"/>
      <c r="DZ302" s="838"/>
      <c r="EA302" s="838"/>
      <c r="EB302" s="838"/>
      <c r="EC302" s="838"/>
      <c r="ED302" s="838"/>
      <c r="EE302" s="838"/>
      <c r="EF302" s="838"/>
      <c r="EG302" s="838"/>
      <c r="EH302" s="838"/>
      <c r="EI302" s="838"/>
      <c r="EJ302" s="838"/>
      <c r="EK302" s="838"/>
      <c r="EL302" s="838"/>
      <c r="EM302" s="838"/>
      <c r="EN302" s="838"/>
      <c r="EO302" s="838"/>
      <c r="EP302" s="838"/>
      <c r="EQ302" s="838"/>
      <c r="ER302" s="838"/>
      <c r="ES302" s="838"/>
      <c r="ET302" s="838"/>
      <c r="EU302" s="838"/>
      <c r="EV302" s="838"/>
      <c r="EW302" s="838"/>
      <c r="EX302" s="838"/>
      <c r="EY302" s="838"/>
      <c r="EZ302" s="838"/>
      <c r="FA302" s="838"/>
      <c r="FB302" s="838"/>
      <c r="FC302" s="838"/>
      <c r="FD302" s="838"/>
      <c r="FE302" s="838"/>
      <c r="FF302" s="838"/>
      <c r="FG302" s="838"/>
      <c r="FH302" s="838"/>
      <c r="FI302" s="838"/>
      <c r="FJ302" s="838"/>
      <c r="FK302" s="838"/>
      <c r="FL302" s="838"/>
      <c r="FM302" s="838"/>
      <c r="FN302" s="838"/>
      <c r="FO302" s="838"/>
      <c r="FP302" s="838"/>
      <c r="FQ302" s="838"/>
      <c r="FR302" s="838"/>
      <c r="FS302" s="838"/>
      <c r="FT302" s="838"/>
      <c r="FU302" s="838"/>
      <c r="FV302" s="838"/>
      <c r="FW302" s="838"/>
      <c r="IA302" s="710"/>
      <c r="IP302" s="710"/>
      <c r="IT302" s="711"/>
      <c r="JX302" s="838"/>
      <c r="JY302" s="838"/>
      <c r="JZ302" s="838"/>
      <c r="KA302" s="838"/>
      <c r="KB302" s="838"/>
    </row>
    <row r="303" spans="1:288" customFormat="1">
      <c r="A303" s="836"/>
      <c r="B303" s="836"/>
      <c r="C303" s="838"/>
      <c r="D303" s="838"/>
      <c r="E303" s="838"/>
      <c r="F303" s="836"/>
      <c r="G303" s="836"/>
      <c r="H303" s="836"/>
      <c r="I303" s="836"/>
      <c r="J303" s="836"/>
      <c r="K303" s="836"/>
      <c r="L303" s="836"/>
      <c r="M303" s="838"/>
      <c r="N303" s="838"/>
      <c r="O303" s="838"/>
      <c r="P303" s="838"/>
      <c r="Q303" s="838"/>
      <c r="R303" s="838"/>
      <c r="S303" s="838"/>
      <c r="T303" s="838"/>
      <c r="U303" s="59"/>
      <c r="V303" s="59"/>
      <c r="W303" s="496"/>
      <c r="X303" s="496"/>
      <c r="Y303" s="496"/>
      <c r="Z303" s="496"/>
      <c r="AA303" s="512"/>
      <c r="AB303" s="836"/>
      <c r="AC303" s="836"/>
      <c r="AD303" s="555"/>
      <c r="AE303" s="512"/>
      <c r="AF303" s="836"/>
      <c r="AG303" s="836"/>
      <c r="AH303" s="555"/>
      <c r="AI303" s="836"/>
      <c r="AJ303" s="836"/>
      <c r="AK303" s="836"/>
      <c r="AL303" s="836"/>
      <c r="AM303" s="836"/>
      <c r="AN303" s="555"/>
      <c r="AO303" s="836"/>
      <c r="AP303" s="555"/>
      <c r="AQ303" s="836"/>
      <c r="AR303" s="555"/>
      <c r="AS303" s="836"/>
      <c r="AT303" s="555"/>
      <c r="AU303" s="836"/>
      <c r="AV303" s="555"/>
      <c r="AW303" s="836"/>
      <c r="AX303" s="555"/>
      <c r="AY303" s="836"/>
      <c r="AZ303" s="555"/>
      <c r="BA303" s="836"/>
      <c r="BB303" s="555"/>
      <c r="BC303" s="836"/>
      <c r="BD303" s="555"/>
      <c r="BE303" s="836"/>
      <c r="BF303" s="555"/>
      <c r="BG303" s="836"/>
      <c r="BH303" s="555"/>
      <c r="BI303" s="836"/>
      <c r="BJ303" s="555"/>
      <c r="BK303" s="836"/>
      <c r="BL303" s="555"/>
      <c r="BM303" s="836"/>
      <c r="BN303" s="555"/>
      <c r="BO303" s="836"/>
      <c r="BP303" s="555"/>
      <c r="BQ303" s="838"/>
      <c r="BR303" s="838"/>
      <c r="BS303" s="838"/>
      <c r="BT303" s="838"/>
      <c r="BU303" s="838"/>
      <c r="BV303" s="838"/>
      <c r="BW303" s="838"/>
      <c r="BX303" s="838"/>
      <c r="BY303" s="838"/>
      <c r="BZ303" s="838"/>
      <c r="CA303" s="838"/>
      <c r="CB303" s="1154"/>
      <c r="CC303" s="838"/>
      <c r="CD303" s="838"/>
      <c r="CE303" s="838"/>
      <c r="CF303" s="838"/>
      <c r="CG303" s="838"/>
      <c r="CH303" s="838"/>
      <c r="CI303" s="838"/>
      <c r="CJ303" s="838"/>
      <c r="CK303" s="838"/>
      <c r="CL303" s="838"/>
      <c r="CM303" s="838"/>
      <c r="CN303" s="838"/>
      <c r="CO303" s="838"/>
      <c r="CP303" s="838"/>
      <c r="CQ303" s="838"/>
      <c r="CR303" s="838"/>
      <c r="CS303" s="838"/>
      <c r="CT303" s="838"/>
      <c r="CU303" s="838"/>
      <c r="CV303" s="838"/>
      <c r="CW303" s="838"/>
      <c r="CX303" s="838"/>
      <c r="CY303" s="838"/>
      <c r="CZ303" s="838"/>
      <c r="DA303" s="838"/>
      <c r="DB303" s="838"/>
      <c r="DC303" s="838"/>
      <c r="DD303" s="838"/>
      <c r="DE303" s="838"/>
      <c r="DF303" s="838"/>
      <c r="DG303" s="838"/>
      <c r="DH303" s="838"/>
      <c r="DI303" s="838"/>
      <c r="DJ303" s="838"/>
      <c r="DK303" s="838"/>
      <c r="DL303" s="838"/>
      <c r="DM303" s="838"/>
      <c r="DN303" s="838"/>
      <c r="DO303" s="838"/>
      <c r="DP303" s="838"/>
      <c r="DQ303" s="838"/>
      <c r="DR303" s="838"/>
      <c r="DS303" s="838"/>
      <c r="DT303" s="838"/>
      <c r="DU303" s="838"/>
      <c r="DV303" s="838"/>
      <c r="DW303" s="838"/>
      <c r="DX303" s="838"/>
      <c r="DY303" s="838"/>
      <c r="DZ303" s="838"/>
      <c r="EA303" s="838"/>
      <c r="EB303" s="838"/>
      <c r="EC303" s="838"/>
      <c r="ED303" s="838"/>
      <c r="EE303" s="838"/>
      <c r="EF303" s="838"/>
      <c r="EG303" s="838"/>
      <c r="EH303" s="838"/>
      <c r="EI303" s="838"/>
      <c r="EJ303" s="838"/>
      <c r="EK303" s="838"/>
      <c r="EL303" s="838"/>
      <c r="EM303" s="838"/>
      <c r="EN303" s="838"/>
      <c r="EO303" s="838"/>
      <c r="EP303" s="838"/>
      <c r="EQ303" s="838"/>
      <c r="ER303" s="838"/>
      <c r="ES303" s="838"/>
      <c r="ET303" s="838"/>
      <c r="EU303" s="838"/>
      <c r="EV303" s="838"/>
      <c r="EW303" s="838"/>
      <c r="EX303" s="838"/>
      <c r="EY303" s="838"/>
      <c r="EZ303" s="838"/>
      <c r="FA303" s="838"/>
      <c r="FB303" s="838"/>
      <c r="FC303" s="838"/>
      <c r="FD303" s="838"/>
      <c r="FE303" s="838"/>
      <c r="FF303" s="838"/>
      <c r="FG303" s="838"/>
      <c r="FH303" s="838"/>
      <c r="FI303" s="838"/>
      <c r="FJ303" s="838"/>
      <c r="FK303" s="838"/>
      <c r="FL303" s="838"/>
      <c r="FM303" s="838"/>
      <c r="FN303" s="838"/>
      <c r="FO303" s="838"/>
      <c r="FP303" s="838"/>
      <c r="FQ303" s="838"/>
      <c r="FR303" s="838"/>
      <c r="FS303" s="838"/>
      <c r="FT303" s="838"/>
      <c r="FU303" s="838"/>
      <c r="FV303" s="838"/>
      <c r="FW303" s="838"/>
      <c r="IA303" s="710"/>
      <c r="IP303" s="710"/>
      <c r="IT303" s="711"/>
      <c r="JX303" s="838"/>
      <c r="JY303" s="838"/>
      <c r="JZ303" s="838"/>
      <c r="KA303" s="838"/>
      <c r="KB303" s="838"/>
    </row>
    <row r="304" spans="1:288" customFormat="1">
      <c r="A304" s="836"/>
      <c r="B304" s="836"/>
      <c r="C304" s="838"/>
      <c r="D304" s="838"/>
      <c r="E304" s="838"/>
      <c r="F304" s="836"/>
      <c r="G304" s="836"/>
      <c r="H304" s="836"/>
      <c r="I304" s="836"/>
      <c r="J304" s="836"/>
      <c r="K304" s="836"/>
      <c r="L304" s="836"/>
      <c r="M304" s="838"/>
      <c r="N304" s="838"/>
      <c r="O304" s="838"/>
      <c r="P304" s="838"/>
      <c r="Q304" s="838"/>
      <c r="R304" s="838"/>
      <c r="S304" s="838"/>
      <c r="T304" s="838"/>
      <c r="U304" s="59"/>
      <c r="V304" s="59"/>
      <c r="W304" s="496"/>
      <c r="X304" s="496"/>
      <c r="Y304" s="496"/>
      <c r="Z304" s="496"/>
      <c r="AA304" s="512"/>
      <c r="AB304" s="836"/>
      <c r="AC304" s="836"/>
      <c r="AD304" s="555"/>
      <c r="AE304" s="512"/>
      <c r="AF304" s="836"/>
      <c r="AG304" s="836"/>
      <c r="AH304" s="555"/>
      <c r="AI304" s="836"/>
      <c r="AJ304" s="836"/>
      <c r="AK304" s="836"/>
      <c r="AL304" s="836"/>
      <c r="AM304" s="836"/>
      <c r="AN304" s="555"/>
      <c r="AO304" s="836"/>
      <c r="AP304" s="555"/>
      <c r="AQ304" s="836"/>
      <c r="AR304" s="555"/>
      <c r="AS304" s="836"/>
      <c r="AT304" s="555"/>
      <c r="AU304" s="836"/>
      <c r="AV304" s="555"/>
      <c r="AW304" s="836"/>
      <c r="AX304" s="555"/>
      <c r="AY304" s="836"/>
      <c r="AZ304" s="555"/>
      <c r="BA304" s="836"/>
      <c r="BB304" s="555"/>
      <c r="BC304" s="836"/>
      <c r="BD304" s="555"/>
      <c r="BE304" s="836"/>
      <c r="BF304" s="555"/>
      <c r="BG304" s="836"/>
      <c r="BH304" s="555"/>
      <c r="BI304" s="836"/>
      <c r="BJ304" s="555"/>
      <c r="BK304" s="836"/>
      <c r="BL304" s="555"/>
      <c r="BM304" s="836"/>
      <c r="BN304" s="555"/>
      <c r="BO304" s="836"/>
      <c r="BP304" s="555"/>
      <c r="BQ304" s="838"/>
      <c r="BR304" s="838"/>
      <c r="BS304" s="838"/>
      <c r="BT304" s="838"/>
      <c r="BU304" s="838"/>
      <c r="BV304" s="838"/>
      <c r="BW304" s="838"/>
      <c r="BX304" s="838"/>
      <c r="BY304" s="838"/>
      <c r="BZ304" s="838"/>
      <c r="CA304" s="838"/>
      <c r="CB304" s="1154"/>
      <c r="CC304" s="838"/>
      <c r="CD304" s="838"/>
      <c r="CE304" s="838"/>
      <c r="CF304" s="838"/>
      <c r="CG304" s="838"/>
      <c r="CH304" s="838"/>
      <c r="CI304" s="838"/>
      <c r="CJ304" s="838"/>
      <c r="CK304" s="838"/>
      <c r="CL304" s="838"/>
      <c r="CM304" s="838"/>
      <c r="CN304" s="838"/>
      <c r="CO304" s="838"/>
      <c r="CP304" s="838"/>
      <c r="CQ304" s="838"/>
      <c r="CR304" s="838"/>
      <c r="CS304" s="838"/>
      <c r="CT304" s="838"/>
      <c r="CU304" s="838"/>
      <c r="CV304" s="838"/>
      <c r="CW304" s="838"/>
      <c r="CX304" s="838"/>
      <c r="CY304" s="838"/>
      <c r="CZ304" s="838"/>
      <c r="DA304" s="838"/>
      <c r="DB304" s="838"/>
      <c r="DC304" s="838"/>
      <c r="DD304" s="838"/>
      <c r="DE304" s="838"/>
      <c r="DF304" s="838"/>
      <c r="DG304" s="838"/>
      <c r="DH304" s="838"/>
      <c r="DI304" s="838"/>
      <c r="DJ304" s="838"/>
      <c r="DK304" s="838"/>
      <c r="DL304" s="838"/>
      <c r="DM304" s="838"/>
      <c r="DN304" s="838"/>
      <c r="DO304" s="838"/>
      <c r="DP304" s="838"/>
      <c r="DQ304" s="838"/>
      <c r="DR304" s="838"/>
      <c r="DS304" s="838"/>
      <c r="DT304" s="838"/>
      <c r="DU304" s="838"/>
      <c r="DV304" s="838"/>
      <c r="DW304" s="838"/>
      <c r="DX304" s="838"/>
      <c r="DY304" s="838"/>
      <c r="DZ304" s="838"/>
      <c r="EA304" s="838"/>
      <c r="EB304" s="838"/>
      <c r="EC304" s="838"/>
      <c r="ED304" s="838"/>
      <c r="EE304" s="838"/>
      <c r="EF304" s="838"/>
      <c r="EG304" s="838"/>
      <c r="EH304" s="838"/>
      <c r="EI304" s="838"/>
      <c r="EJ304" s="838"/>
      <c r="EK304" s="838"/>
      <c r="EL304" s="838"/>
      <c r="EM304" s="838"/>
      <c r="EN304" s="838"/>
      <c r="EO304" s="838"/>
      <c r="EP304" s="838"/>
      <c r="EQ304" s="838"/>
      <c r="ER304" s="838"/>
      <c r="ES304" s="838"/>
      <c r="ET304" s="838"/>
      <c r="EU304" s="838"/>
      <c r="EV304" s="838"/>
      <c r="EW304" s="838"/>
      <c r="EX304" s="838"/>
      <c r="EY304" s="838"/>
      <c r="EZ304" s="838"/>
      <c r="FA304" s="838"/>
      <c r="FB304" s="838"/>
      <c r="FC304" s="838"/>
      <c r="FD304" s="838"/>
      <c r="FE304" s="838"/>
      <c r="FF304" s="838"/>
      <c r="FG304" s="838"/>
      <c r="FH304" s="838"/>
      <c r="FI304" s="838"/>
      <c r="FJ304" s="838"/>
      <c r="FK304" s="838"/>
      <c r="FL304" s="838"/>
      <c r="FM304" s="838"/>
      <c r="FN304" s="838"/>
      <c r="FO304" s="838"/>
      <c r="FP304" s="838"/>
      <c r="FQ304" s="838"/>
      <c r="FR304" s="838"/>
      <c r="FS304" s="838"/>
      <c r="FT304" s="838"/>
      <c r="FU304" s="838"/>
      <c r="FV304" s="838"/>
      <c r="FW304" s="838"/>
      <c r="IA304" s="710"/>
      <c r="IP304" s="710"/>
      <c r="IT304" s="711"/>
      <c r="JX304" s="838"/>
      <c r="JY304" s="838"/>
      <c r="JZ304" s="838"/>
      <c r="KA304" s="838"/>
      <c r="KB304" s="838"/>
    </row>
    <row r="305" spans="1:288" customFormat="1">
      <c r="A305" s="836"/>
      <c r="B305" s="836"/>
      <c r="C305" s="838"/>
      <c r="D305" s="838"/>
      <c r="E305" s="838"/>
      <c r="F305" s="836"/>
      <c r="G305" s="836"/>
      <c r="H305" s="836"/>
      <c r="I305" s="836"/>
      <c r="J305" s="836"/>
      <c r="K305" s="836"/>
      <c r="L305" s="836"/>
      <c r="M305" s="838"/>
      <c r="N305" s="838"/>
      <c r="O305" s="838"/>
      <c r="P305" s="838"/>
      <c r="Q305" s="838"/>
      <c r="R305" s="838"/>
      <c r="S305" s="838"/>
      <c r="T305" s="838"/>
      <c r="U305" s="59"/>
      <c r="V305" s="59"/>
      <c r="W305" s="496"/>
      <c r="X305" s="496"/>
      <c r="Y305" s="496"/>
      <c r="Z305" s="496"/>
      <c r="AA305" s="512"/>
      <c r="AB305" s="836"/>
      <c r="AC305" s="836"/>
      <c r="AD305" s="555"/>
      <c r="AE305" s="512"/>
      <c r="AF305" s="836"/>
      <c r="AG305" s="836"/>
      <c r="AH305" s="555"/>
      <c r="AI305" s="836"/>
      <c r="AJ305" s="836"/>
      <c r="AK305" s="836"/>
      <c r="AL305" s="836"/>
      <c r="AM305" s="836"/>
      <c r="AN305" s="555"/>
      <c r="AO305" s="836"/>
      <c r="AP305" s="555"/>
      <c r="AQ305" s="836"/>
      <c r="AR305" s="555"/>
      <c r="AS305" s="836"/>
      <c r="AT305" s="555"/>
      <c r="AU305" s="836"/>
      <c r="AV305" s="555"/>
      <c r="AW305" s="836"/>
      <c r="AX305" s="555"/>
      <c r="AY305" s="836"/>
      <c r="AZ305" s="555"/>
      <c r="BA305" s="836"/>
      <c r="BB305" s="555"/>
      <c r="BC305" s="836"/>
      <c r="BD305" s="555"/>
      <c r="BE305" s="836"/>
      <c r="BF305" s="555"/>
      <c r="BG305" s="836"/>
      <c r="BH305" s="555"/>
      <c r="BI305" s="836"/>
      <c r="BJ305" s="555"/>
      <c r="BK305" s="836"/>
      <c r="BL305" s="555"/>
      <c r="BM305" s="836"/>
      <c r="BN305" s="555"/>
      <c r="BO305" s="836"/>
      <c r="BP305" s="555"/>
      <c r="BQ305" s="838"/>
      <c r="BR305" s="838"/>
      <c r="BS305" s="838"/>
      <c r="BT305" s="838"/>
      <c r="BU305" s="838"/>
      <c r="BV305" s="838"/>
      <c r="BW305" s="838"/>
      <c r="BX305" s="838"/>
      <c r="BY305" s="838"/>
      <c r="BZ305" s="838"/>
      <c r="CA305" s="838"/>
      <c r="CB305" s="1154"/>
      <c r="CC305" s="838"/>
      <c r="CD305" s="838"/>
      <c r="CE305" s="838"/>
      <c r="CF305" s="838"/>
      <c r="CG305" s="838"/>
      <c r="CH305" s="838"/>
      <c r="CI305" s="838"/>
      <c r="CJ305" s="838"/>
      <c r="CK305" s="838"/>
      <c r="CL305" s="838"/>
      <c r="CM305" s="838"/>
      <c r="CN305" s="838"/>
      <c r="CO305" s="838"/>
      <c r="CP305" s="838"/>
      <c r="CQ305" s="838"/>
      <c r="CR305" s="838"/>
      <c r="CS305" s="838"/>
      <c r="CT305" s="838"/>
      <c r="CU305" s="838"/>
      <c r="CV305" s="838"/>
      <c r="CW305" s="838"/>
      <c r="CX305" s="838"/>
      <c r="CY305" s="838"/>
      <c r="CZ305" s="838"/>
      <c r="DA305" s="838"/>
      <c r="DB305" s="838"/>
      <c r="DC305" s="838"/>
      <c r="DD305" s="838"/>
      <c r="DE305" s="838"/>
      <c r="DF305" s="838"/>
      <c r="DG305" s="838"/>
      <c r="DH305" s="838"/>
      <c r="DI305" s="838"/>
      <c r="DJ305" s="838"/>
      <c r="DK305" s="838"/>
      <c r="DL305" s="838"/>
      <c r="DM305" s="838"/>
      <c r="DN305" s="838"/>
      <c r="DO305" s="838"/>
      <c r="DP305" s="838"/>
      <c r="DQ305" s="838"/>
      <c r="DR305" s="838"/>
      <c r="DS305" s="838"/>
      <c r="DT305" s="838"/>
      <c r="DU305" s="838"/>
      <c r="DV305" s="838"/>
      <c r="DW305" s="838"/>
      <c r="DX305" s="838"/>
      <c r="DY305" s="838"/>
      <c r="DZ305" s="838"/>
      <c r="EA305" s="838"/>
      <c r="EB305" s="838"/>
      <c r="EC305" s="838"/>
      <c r="ED305" s="838"/>
      <c r="EE305" s="838"/>
      <c r="EF305" s="838"/>
      <c r="EG305" s="838"/>
      <c r="EH305" s="838"/>
      <c r="EI305" s="838"/>
      <c r="EJ305" s="838"/>
      <c r="EK305" s="838"/>
      <c r="EL305" s="838"/>
      <c r="EM305" s="838"/>
      <c r="EN305" s="838"/>
      <c r="EO305" s="838"/>
      <c r="EP305" s="838"/>
      <c r="EQ305" s="838"/>
      <c r="ER305" s="838"/>
      <c r="ES305" s="838"/>
      <c r="ET305" s="838"/>
      <c r="EU305" s="838"/>
      <c r="EV305" s="838"/>
      <c r="EW305" s="838"/>
      <c r="EX305" s="838"/>
      <c r="EY305" s="838"/>
      <c r="EZ305" s="838"/>
      <c r="FA305" s="838"/>
      <c r="FB305" s="838"/>
      <c r="FC305" s="838"/>
      <c r="FD305" s="838"/>
      <c r="FE305" s="838"/>
      <c r="FF305" s="838"/>
      <c r="FG305" s="838"/>
      <c r="FH305" s="838"/>
      <c r="FI305" s="838"/>
      <c r="FJ305" s="838"/>
      <c r="FK305" s="838"/>
      <c r="FL305" s="838"/>
      <c r="FM305" s="838"/>
      <c r="FN305" s="838"/>
      <c r="FO305" s="838"/>
      <c r="FP305" s="838"/>
      <c r="FQ305" s="838"/>
      <c r="FR305" s="838"/>
      <c r="FS305" s="838"/>
      <c r="FT305" s="838"/>
      <c r="FU305" s="838"/>
      <c r="FV305" s="838"/>
      <c r="FW305" s="838"/>
      <c r="IA305" s="710"/>
      <c r="IP305" s="710"/>
      <c r="IT305" s="711"/>
      <c r="JX305" s="838"/>
      <c r="JY305" s="838"/>
      <c r="JZ305" s="838"/>
      <c r="KA305" s="838"/>
      <c r="KB305" s="838"/>
    </row>
    <row r="306" spans="1:288" customFormat="1">
      <c r="A306" s="836"/>
      <c r="B306" s="836"/>
      <c r="C306" s="838"/>
      <c r="D306" s="838"/>
      <c r="E306" s="838"/>
      <c r="F306" s="836"/>
      <c r="G306" s="836"/>
      <c r="H306" s="836"/>
      <c r="I306" s="836"/>
      <c r="J306" s="836"/>
      <c r="K306" s="836"/>
      <c r="L306" s="836"/>
      <c r="M306" s="838"/>
      <c r="N306" s="838"/>
      <c r="O306" s="838"/>
      <c r="P306" s="838"/>
      <c r="Q306" s="838"/>
      <c r="R306" s="838"/>
      <c r="S306" s="838"/>
      <c r="T306" s="838"/>
      <c r="U306" s="59"/>
      <c r="V306" s="59"/>
      <c r="W306" s="496"/>
      <c r="X306" s="496"/>
      <c r="Y306" s="496"/>
      <c r="Z306" s="496"/>
      <c r="AA306" s="512"/>
      <c r="AB306" s="836"/>
      <c r="AC306" s="836"/>
      <c r="AD306" s="555"/>
      <c r="AE306" s="512"/>
      <c r="AF306" s="836"/>
      <c r="AG306" s="836"/>
      <c r="AH306" s="555"/>
      <c r="AI306" s="836"/>
      <c r="AJ306" s="836"/>
      <c r="AK306" s="836"/>
      <c r="AL306" s="836"/>
      <c r="AM306" s="836"/>
      <c r="AN306" s="555"/>
      <c r="AO306" s="836"/>
      <c r="AP306" s="555"/>
      <c r="AQ306" s="836"/>
      <c r="AR306" s="555"/>
      <c r="AS306" s="836"/>
      <c r="AT306" s="555"/>
      <c r="AU306" s="836"/>
      <c r="AV306" s="555"/>
      <c r="AW306" s="836"/>
      <c r="AX306" s="555"/>
      <c r="AY306" s="836"/>
      <c r="AZ306" s="555"/>
      <c r="BA306" s="836"/>
      <c r="BB306" s="555"/>
      <c r="BC306" s="836"/>
      <c r="BD306" s="555"/>
      <c r="BE306" s="836"/>
      <c r="BF306" s="555"/>
      <c r="BG306" s="836"/>
      <c r="BH306" s="555"/>
      <c r="BI306" s="836"/>
      <c r="BJ306" s="555"/>
      <c r="BK306" s="836"/>
      <c r="BL306" s="555"/>
      <c r="BM306" s="836"/>
      <c r="BN306" s="555"/>
      <c r="BO306" s="836"/>
      <c r="BP306" s="555"/>
      <c r="BQ306" s="838"/>
      <c r="BR306" s="838"/>
      <c r="BS306" s="838"/>
      <c r="BT306" s="838"/>
      <c r="BU306" s="838"/>
      <c r="BV306" s="838"/>
      <c r="BW306" s="838"/>
      <c r="BX306" s="838"/>
      <c r="BY306" s="838"/>
      <c r="BZ306" s="838"/>
      <c r="CA306" s="838"/>
      <c r="CB306" s="1154"/>
      <c r="CC306" s="838"/>
      <c r="CD306" s="838"/>
      <c r="CE306" s="838"/>
      <c r="CF306" s="838"/>
      <c r="CG306" s="838"/>
      <c r="CH306" s="838"/>
      <c r="CI306" s="838"/>
      <c r="CJ306" s="838"/>
      <c r="CK306" s="838"/>
      <c r="CL306" s="838"/>
      <c r="CM306" s="838"/>
      <c r="CN306" s="838"/>
      <c r="CO306" s="838"/>
      <c r="CP306" s="838"/>
      <c r="CQ306" s="838"/>
      <c r="CR306" s="838"/>
      <c r="CS306" s="838"/>
      <c r="CT306" s="838"/>
      <c r="CU306" s="838"/>
      <c r="CV306" s="838"/>
      <c r="CW306" s="838"/>
      <c r="CX306" s="838"/>
      <c r="CY306" s="838"/>
      <c r="CZ306" s="838"/>
      <c r="DA306" s="838"/>
      <c r="DB306" s="838"/>
      <c r="DC306" s="838"/>
      <c r="DD306" s="838"/>
      <c r="DE306" s="838"/>
      <c r="DF306" s="838"/>
      <c r="DG306" s="838"/>
      <c r="DH306" s="838"/>
      <c r="DI306" s="838"/>
      <c r="DJ306" s="838"/>
      <c r="DK306" s="838"/>
      <c r="DL306" s="838"/>
      <c r="DM306" s="838"/>
      <c r="DN306" s="838"/>
      <c r="DO306" s="838"/>
      <c r="DP306" s="838"/>
      <c r="DQ306" s="838"/>
      <c r="DR306" s="838"/>
      <c r="DS306" s="838"/>
      <c r="DT306" s="838"/>
      <c r="DU306" s="838"/>
      <c r="DV306" s="838"/>
      <c r="DW306" s="838"/>
      <c r="DX306" s="838"/>
      <c r="DY306" s="838"/>
      <c r="DZ306" s="838"/>
      <c r="EA306" s="838"/>
      <c r="EB306" s="838"/>
      <c r="EC306" s="838"/>
      <c r="ED306" s="838"/>
      <c r="EE306" s="838"/>
      <c r="EF306" s="838"/>
      <c r="EG306" s="838"/>
      <c r="EH306" s="838"/>
      <c r="EI306" s="838"/>
      <c r="EJ306" s="838"/>
      <c r="EK306" s="838"/>
      <c r="EL306" s="838"/>
      <c r="EM306" s="838"/>
      <c r="EN306" s="838"/>
      <c r="EO306" s="838"/>
      <c r="EP306" s="838"/>
      <c r="EQ306" s="838"/>
      <c r="ER306" s="838"/>
      <c r="ES306" s="838"/>
      <c r="ET306" s="838"/>
      <c r="EU306" s="838"/>
      <c r="EV306" s="838"/>
      <c r="EW306" s="838"/>
      <c r="EX306" s="838"/>
      <c r="EY306" s="838"/>
      <c r="EZ306" s="838"/>
      <c r="FA306" s="838"/>
      <c r="FB306" s="838"/>
      <c r="FC306" s="838"/>
      <c r="FD306" s="838"/>
      <c r="FE306" s="838"/>
      <c r="FF306" s="838"/>
      <c r="FG306" s="838"/>
      <c r="FH306" s="838"/>
      <c r="FI306" s="838"/>
      <c r="FJ306" s="838"/>
      <c r="FK306" s="838"/>
      <c r="FL306" s="838"/>
      <c r="FM306" s="838"/>
      <c r="FN306" s="838"/>
      <c r="FO306" s="838"/>
      <c r="FP306" s="838"/>
      <c r="FQ306" s="838"/>
      <c r="FR306" s="838"/>
      <c r="FS306" s="838"/>
      <c r="FT306" s="838"/>
      <c r="FU306" s="838"/>
      <c r="FV306" s="838"/>
      <c r="FW306" s="838"/>
      <c r="IA306" s="710"/>
      <c r="IP306" s="710"/>
      <c r="IT306" s="711"/>
      <c r="JX306" s="838"/>
      <c r="JY306" s="838"/>
      <c r="JZ306" s="838"/>
      <c r="KA306" s="838"/>
      <c r="KB306" s="838"/>
    </row>
    <row r="307" spans="1:288" customFormat="1">
      <c r="A307" s="836"/>
      <c r="B307" s="836"/>
      <c r="C307" s="838"/>
      <c r="D307" s="838"/>
      <c r="E307" s="838"/>
      <c r="F307" s="836"/>
      <c r="G307" s="836"/>
      <c r="H307" s="836"/>
      <c r="I307" s="836"/>
      <c r="J307" s="836"/>
      <c r="K307" s="836"/>
      <c r="L307" s="836"/>
      <c r="M307" s="838"/>
      <c r="N307" s="838"/>
      <c r="O307" s="838"/>
      <c r="P307" s="838"/>
      <c r="Q307" s="838"/>
      <c r="R307" s="838"/>
      <c r="S307" s="838"/>
      <c r="T307" s="838"/>
      <c r="U307" s="59"/>
      <c r="V307" s="59"/>
      <c r="W307" s="496"/>
      <c r="X307" s="496"/>
      <c r="Y307" s="496"/>
      <c r="Z307" s="496"/>
      <c r="AA307" s="512"/>
      <c r="AB307" s="836"/>
      <c r="AC307" s="836"/>
      <c r="AD307" s="555"/>
      <c r="AE307" s="512"/>
      <c r="AF307" s="836"/>
      <c r="AG307" s="836"/>
      <c r="AH307" s="555"/>
      <c r="AI307" s="836"/>
      <c r="AJ307" s="836"/>
      <c r="AK307" s="836"/>
      <c r="AL307" s="836"/>
      <c r="AM307" s="836"/>
      <c r="AN307" s="555"/>
      <c r="AO307" s="836"/>
      <c r="AP307" s="555"/>
      <c r="AQ307" s="836"/>
      <c r="AR307" s="555"/>
      <c r="AS307" s="836"/>
      <c r="AT307" s="555"/>
      <c r="AU307" s="836"/>
      <c r="AV307" s="555"/>
      <c r="AW307" s="836"/>
      <c r="AX307" s="555"/>
      <c r="AY307" s="836"/>
      <c r="AZ307" s="555"/>
      <c r="BA307" s="836"/>
      <c r="BB307" s="555"/>
      <c r="BC307" s="836"/>
      <c r="BD307" s="555"/>
      <c r="BE307" s="836"/>
      <c r="BF307" s="555"/>
      <c r="BG307" s="836"/>
      <c r="BH307" s="555"/>
      <c r="BI307" s="836"/>
      <c r="BJ307" s="555"/>
      <c r="BK307" s="836"/>
      <c r="BL307" s="555"/>
      <c r="BM307" s="836"/>
      <c r="BN307" s="555"/>
      <c r="BO307" s="836"/>
      <c r="BP307" s="555"/>
      <c r="BQ307" s="838"/>
      <c r="BR307" s="838"/>
      <c r="BS307" s="838"/>
      <c r="BT307" s="838"/>
      <c r="BU307" s="838"/>
      <c r="BV307" s="838"/>
      <c r="BW307" s="838"/>
      <c r="BX307" s="838"/>
      <c r="BY307" s="838"/>
      <c r="BZ307" s="838"/>
      <c r="CA307" s="838"/>
      <c r="CB307" s="1154"/>
      <c r="CC307" s="838"/>
      <c r="CD307" s="838"/>
      <c r="CE307" s="838"/>
      <c r="CF307" s="838"/>
      <c r="CG307" s="838"/>
      <c r="CH307" s="838"/>
      <c r="CI307" s="838"/>
      <c r="CJ307" s="838"/>
      <c r="CK307" s="838"/>
      <c r="CL307" s="838"/>
      <c r="CM307" s="838"/>
      <c r="CN307" s="838"/>
      <c r="CO307" s="838"/>
      <c r="CP307" s="838"/>
      <c r="CQ307" s="838"/>
      <c r="CR307" s="838"/>
      <c r="CS307" s="838"/>
      <c r="CT307" s="838"/>
      <c r="CU307" s="838"/>
      <c r="CV307" s="838"/>
      <c r="CW307" s="838"/>
      <c r="CX307" s="838"/>
      <c r="CY307" s="838"/>
      <c r="CZ307" s="838"/>
      <c r="DA307" s="838"/>
      <c r="DB307" s="838"/>
      <c r="DC307" s="838"/>
      <c r="DD307" s="838"/>
      <c r="DE307" s="838"/>
      <c r="DF307" s="838"/>
      <c r="DG307" s="838"/>
      <c r="DH307" s="838"/>
      <c r="DI307" s="838"/>
      <c r="DJ307" s="838"/>
      <c r="DK307" s="838"/>
      <c r="DL307" s="838"/>
      <c r="DM307" s="838"/>
      <c r="DN307" s="838"/>
      <c r="DO307" s="838"/>
      <c r="DP307" s="838"/>
      <c r="DQ307" s="838"/>
      <c r="DR307" s="838"/>
      <c r="DS307" s="838"/>
      <c r="DT307" s="838"/>
      <c r="DU307" s="838"/>
      <c r="DV307" s="838"/>
      <c r="DW307" s="838"/>
      <c r="DX307" s="838"/>
      <c r="DY307" s="838"/>
      <c r="DZ307" s="838"/>
      <c r="EA307" s="838"/>
      <c r="EB307" s="838"/>
      <c r="EC307" s="838"/>
      <c r="ED307" s="838"/>
      <c r="EE307" s="838"/>
      <c r="EF307" s="838"/>
      <c r="EG307" s="838"/>
      <c r="EH307" s="838"/>
      <c r="EI307" s="838"/>
      <c r="EJ307" s="838"/>
      <c r="EK307" s="838"/>
      <c r="EL307" s="838"/>
      <c r="EM307" s="838"/>
      <c r="EN307" s="838"/>
      <c r="EO307" s="838"/>
      <c r="EP307" s="838"/>
      <c r="EQ307" s="838"/>
      <c r="ER307" s="838"/>
      <c r="ES307" s="838"/>
      <c r="ET307" s="838"/>
      <c r="EU307" s="838"/>
      <c r="EV307" s="838"/>
      <c r="EW307" s="838"/>
      <c r="EX307" s="838"/>
      <c r="EY307" s="838"/>
      <c r="EZ307" s="838"/>
      <c r="FA307" s="838"/>
      <c r="FB307" s="838"/>
      <c r="FC307" s="838"/>
      <c r="FD307" s="838"/>
      <c r="FE307" s="838"/>
      <c r="FF307" s="838"/>
      <c r="FG307" s="838"/>
      <c r="FH307" s="838"/>
      <c r="FI307" s="838"/>
      <c r="FJ307" s="838"/>
      <c r="FK307" s="838"/>
      <c r="FL307" s="838"/>
      <c r="FM307" s="838"/>
      <c r="FN307" s="838"/>
      <c r="FO307" s="838"/>
      <c r="FP307" s="838"/>
      <c r="FQ307" s="838"/>
      <c r="FR307" s="838"/>
      <c r="FS307" s="838"/>
      <c r="FT307" s="838"/>
      <c r="FU307" s="838"/>
      <c r="FV307" s="838"/>
      <c r="FW307" s="838"/>
      <c r="IA307" s="710"/>
      <c r="IP307" s="710"/>
      <c r="IT307" s="711"/>
      <c r="JX307" s="838"/>
      <c r="JY307" s="838"/>
      <c r="JZ307" s="838"/>
      <c r="KA307" s="838"/>
      <c r="KB307" s="838"/>
    </row>
    <row r="308" spans="1:288" customFormat="1">
      <c r="A308" s="836"/>
      <c r="B308" s="836"/>
      <c r="C308" s="838"/>
      <c r="D308" s="838"/>
      <c r="E308" s="838"/>
      <c r="F308" s="836"/>
      <c r="G308" s="836"/>
      <c r="H308" s="836"/>
      <c r="I308" s="836"/>
      <c r="J308" s="836"/>
      <c r="K308" s="836"/>
      <c r="L308" s="836"/>
      <c r="M308" s="838"/>
      <c r="N308" s="838"/>
      <c r="O308" s="838"/>
      <c r="P308" s="838"/>
      <c r="Q308" s="838"/>
      <c r="R308" s="838"/>
      <c r="S308" s="838"/>
      <c r="T308" s="838"/>
      <c r="U308" s="59"/>
      <c r="V308" s="59"/>
      <c r="W308" s="496"/>
      <c r="X308" s="496"/>
      <c r="Y308" s="496"/>
      <c r="Z308" s="496"/>
      <c r="AA308" s="512"/>
      <c r="AB308" s="836"/>
      <c r="AC308" s="836"/>
      <c r="AD308" s="555"/>
      <c r="AE308" s="512"/>
      <c r="AF308" s="836"/>
      <c r="AG308" s="836"/>
      <c r="AH308" s="555"/>
      <c r="AI308" s="836"/>
      <c r="AJ308" s="836"/>
      <c r="AK308" s="836"/>
      <c r="AL308" s="836"/>
      <c r="AM308" s="836"/>
      <c r="AN308" s="555"/>
      <c r="AO308" s="836"/>
      <c r="AP308" s="555"/>
      <c r="AQ308" s="836"/>
      <c r="AR308" s="555"/>
      <c r="AS308" s="836"/>
      <c r="AT308" s="555"/>
      <c r="AU308" s="836"/>
      <c r="AV308" s="555"/>
      <c r="AW308" s="836"/>
      <c r="AX308" s="555"/>
      <c r="AY308" s="836"/>
      <c r="AZ308" s="555"/>
      <c r="BA308" s="836"/>
      <c r="BB308" s="555"/>
      <c r="BC308" s="836"/>
      <c r="BD308" s="555"/>
      <c r="BE308" s="836"/>
      <c r="BF308" s="555"/>
      <c r="BG308" s="836"/>
      <c r="BH308" s="555"/>
      <c r="BI308" s="836"/>
      <c r="BJ308" s="555"/>
      <c r="BK308" s="836"/>
      <c r="BL308" s="555"/>
      <c r="BM308" s="836"/>
      <c r="BN308" s="555"/>
      <c r="BO308" s="836"/>
      <c r="BP308" s="555"/>
      <c r="BQ308" s="838"/>
      <c r="BR308" s="838"/>
      <c r="BS308" s="838"/>
      <c r="BT308" s="838"/>
      <c r="BU308" s="838"/>
      <c r="BV308" s="838"/>
      <c r="BW308" s="838"/>
      <c r="BX308" s="838"/>
      <c r="BY308" s="838"/>
      <c r="BZ308" s="838"/>
      <c r="CA308" s="838"/>
      <c r="CB308" s="1154"/>
      <c r="CC308" s="838"/>
      <c r="CD308" s="838"/>
      <c r="CE308" s="838"/>
      <c r="CF308" s="838"/>
      <c r="CG308" s="838"/>
      <c r="CH308" s="838"/>
      <c r="CI308" s="838"/>
      <c r="CJ308" s="838"/>
      <c r="CK308" s="838"/>
      <c r="CL308" s="838"/>
      <c r="CM308" s="838"/>
      <c r="CN308" s="838"/>
      <c r="CO308" s="838"/>
      <c r="CP308" s="838"/>
      <c r="CQ308" s="838"/>
      <c r="CR308" s="838"/>
      <c r="CS308" s="838"/>
      <c r="CT308" s="838"/>
      <c r="CU308" s="838"/>
      <c r="CV308" s="838"/>
      <c r="CW308" s="838"/>
      <c r="CX308" s="838"/>
      <c r="CY308" s="838"/>
      <c r="CZ308" s="838"/>
      <c r="DA308" s="838"/>
      <c r="DB308" s="838"/>
      <c r="DC308" s="838"/>
      <c r="DD308" s="838"/>
      <c r="DE308" s="838"/>
      <c r="DF308" s="838"/>
      <c r="DG308" s="838"/>
      <c r="DH308" s="838"/>
      <c r="DI308" s="838"/>
      <c r="DJ308" s="838"/>
      <c r="DK308" s="838"/>
      <c r="DL308" s="838"/>
      <c r="DM308" s="838"/>
      <c r="DN308" s="838"/>
      <c r="DO308" s="838"/>
      <c r="DP308" s="838"/>
      <c r="DQ308" s="838"/>
      <c r="DR308" s="838"/>
      <c r="DS308" s="838"/>
      <c r="DT308" s="838"/>
      <c r="DU308" s="838"/>
      <c r="DV308" s="838"/>
      <c r="DW308" s="838"/>
      <c r="DX308" s="838"/>
      <c r="DY308" s="838"/>
      <c r="DZ308" s="838"/>
      <c r="EA308" s="838"/>
      <c r="EB308" s="838"/>
      <c r="EC308" s="838"/>
      <c r="ED308" s="838"/>
      <c r="EE308" s="838"/>
      <c r="EF308" s="838"/>
      <c r="EG308" s="838"/>
      <c r="EH308" s="838"/>
      <c r="EI308" s="838"/>
      <c r="EJ308" s="838"/>
      <c r="EK308" s="838"/>
      <c r="EL308" s="838"/>
      <c r="EM308" s="838"/>
      <c r="EN308" s="838"/>
      <c r="EO308" s="838"/>
      <c r="EP308" s="838"/>
      <c r="EQ308" s="838"/>
      <c r="ER308" s="838"/>
      <c r="ES308" s="838"/>
      <c r="ET308" s="838"/>
      <c r="EU308" s="838"/>
      <c r="EV308" s="838"/>
      <c r="EW308" s="838"/>
      <c r="EX308" s="838"/>
      <c r="EY308" s="838"/>
      <c r="EZ308" s="838"/>
      <c r="FA308" s="838"/>
      <c r="FB308" s="838"/>
      <c r="FC308" s="838"/>
      <c r="FD308" s="838"/>
      <c r="FE308" s="838"/>
      <c r="FF308" s="838"/>
      <c r="FG308" s="838"/>
      <c r="FH308" s="838"/>
      <c r="FI308" s="838"/>
      <c r="FJ308" s="838"/>
      <c r="FK308" s="838"/>
      <c r="FL308" s="838"/>
      <c r="FM308" s="838"/>
      <c r="FN308" s="838"/>
      <c r="FO308" s="838"/>
      <c r="FP308" s="838"/>
      <c r="FQ308" s="838"/>
      <c r="FR308" s="838"/>
      <c r="FS308" s="838"/>
      <c r="FT308" s="838"/>
      <c r="FU308" s="838"/>
      <c r="FV308" s="838"/>
      <c r="FW308" s="838"/>
      <c r="IA308" s="710"/>
      <c r="IP308" s="710"/>
      <c r="IT308" s="711"/>
      <c r="JX308" s="838"/>
      <c r="JY308" s="838"/>
      <c r="JZ308" s="838"/>
      <c r="KA308" s="838"/>
      <c r="KB308" s="838"/>
    </row>
    <row r="309" spans="1:288" customFormat="1">
      <c r="A309" s="836"/>
      <c r="B309" s="836"/>
      <c r="C309" s="838"/>
      <c r="D309" s="838"/>
      <c r="E309" s="838"/>
      <c r="F309" s="836"/>
      <c r="G309" s="836"/>
      <c r="H309" s="836"/>
      <c r="I309" s="836"/>
      <c r="J309" s="836"/>
      <c r="K309" s="836"/>
      <c r="L309" s="836"/>
      <c r="M309" s="838"/>
      <c r="N309" s="838"/>
      <c r="O309" s="838"/>
      <c r="P309" s="838"/>
      <c r="Q309" s="838"/>
      <c r="R309" s="838"/>
      <c r="S309" s="838"/>
      <c r="T309" s="838"/>
      <c r="U309" s="59"/>
      <c r="V309" s="59"/>
      <c r="W309" s="496"/>
      <c r="X309" s="496"/>
      <c r="Y309" s="496"/>
      <c r="Z309" s="496"/>
      <c r="AA309" s="512"/>
      <c r="AB309" s="836"/>
      <c r="AC309" s="836"/>
      <c r="AD309" s="555"/>
      <c r="AE309" s="512"/>
      <c r="AF309" s="836"/>
      <c r="AG309" s="836"/>
      <c r="AH309" s="555"/>
      <c r="AI309" s="836"/>
      <c r="AJ309" s="836"/>
      <c r="AK309" s="836"/>
      <c r="AL309" s="836"/>
      <c r="AM309" s="836"/>
      <c r="AN309" s="555"/>
      <c r="AO309" s="836"/>
      <c r="AP309" s="555"/>
      <c r="AQ309" s="836"/>
      <c r="AR309" s="555"/>
      <c r="AS309" s="836"/>
      <c r="AT309" s="555"/>
      <c r="AU309" s="836"/>
      <c r="AV309" s="555"/>
      <c r="AW309" s="836"/>
      <c r="AX309" s="555"/>
      <c r="AY309" s="836"/>
      <c r="AZ309" s="555"/>
      <c r="BA309" s="836"/>
      <c r="BB309" s="555"/>
      <c r="BC309" s="836"/>
      <c r="BD309" s="555"/>
      <c r="BE309" s="836"/>
      <c r="BF309" s="555"/>
      <c r="BG309" s="836"/>
      <c r="BH309" s="555"/>
      <c r="BI309" s="836"/>
      <c r="BJ309" s="555"/>
      <c r="BK309" s="836"/>
      <c r="BL309" s="555"/>
      <c r="BM309" s="836"/>
      <c r="BN309" s="555"/>
      <c r="BO309" s="836"/>
      <c r="BP309" s="555"/>
      <c r="BQ309" s="838"/>
      <c r="BR309" s="838"/>
      <c r="BS309" s="838"/>
      <c r="BT309" s="838"/>
      <c r="BU309" s="838"/>
      <c r="BV309" s="838"/>
      <c r="BW309" s="838"/>
      <c r="BX309" s="838"/>
      <c r="BY309" s="838"/>
      <c r="BZ309" s="838"/>
      <c r="CA309" s="838"/>
      <c r="CB309" s="1154"/>
      <c r="CC309" s="838"/>
      <c r="CD309" s="838"/>
      <c r="CE309" s="838"/>
      <c r="CF309" s="838"/>
      <c r="CG309" s="838"/>
      <c r="CH309" s="838"/>
      <c r="CI309" s="838"/>
      <c r="CJ309" s="838"/>
      <c r="CK309" s="838"/>
      <c r="CL309" s="838"/>
      <c r="CM309" s="838"/>
      <c r="CN309" s="838"/>
      <c r="CO309" s="838"/>
      <c r="CP309" s="838"/>
      <c r="CQ309" s="838"/>
      <c r="CR309" s="838"/>
      <c r="CS309" s="838"/>
      <c r="CT309" s="838"/>
      <c r="CU309" s="838"/>
      <c r="CV309" s="838"/>
      <c r="CW309" s="838"/>
      <c r="CX309" s="838"/>
      <c r="CY309" s="838"/>
      <c r="CZ309" s="838"/>
      <c r="DA309" s="838"/>
      <c r="DB309" s="838"/>
      <c r="DC309" s="838"/>
      <c r="DD309" s="838"/>
      <c r="DE309" s="838"/>
      <c r="DF309" s="838"/>
      <c r="DG309" s="838"/>
      <c r="DH309" s="838"/>
      <c r="DI309" s="838"/>
      <c r="DJ309" s="838"/>
      <c r="DK309" s="838"/>
      <c r="DL309" s="838"/>
      <c r="DM309" s="838"/>
      <c r="DN309" s="838"/>
      <c r="DO309" s="838"/>
      <c r="DP309" s="838"/>
      <c r="DQ309" s="838"/>
      <c r="DR309" s="838"/>
      <c r="DS309" s="838"/>
      <c r="DT309" s="838"/>
      <c r="DU309" s="838"/>
      <c r="DV309" s="838"/>
      <c r="DW309" s="838"/>
      <c r="DX309" s="838"/>
      <c r="DY309" s="838"/>
      <c r="DZ309" s="838"/>
      <c r="EA309" s="838"/>
      <c r="EB309" s="838"/>
      <c r="EC309" s="838"/>
      <c r="ED309" s="838"/>
      <c r="EE309" s="838"/>
      <c r="EF309" s="838"/>
      <c r="EG309" s="838"/>
      <c r="EH309" s="838"/>
      <c r="EI309" s="838"/>
      <c r="EJ309" s="838"/>
      <c r="EK309" s="838"/>
      <c r="EL309" s="838"/>
      <c r="EM309" s="838"/>
      <c r="EN309" s="838"/>
      <c r="EO309" s="838"/>
      <c r="EP309" s="838"/>
      <c r="EQ309" s="838"/>
      <c r="ER309" s="838"/>
      <c r="ES309" s="838"/>
      <c r="ET309" s="838"/>
      <c r="EU309" s="838"/>
      <c r="EV309" s="838"/>
      <c r="EW309" s="838"/>
      <c r="EX309" s="838"/>
      <c r="EY309" s="838"/>
      <c r="EZ309" s="838"/>
      <c r="FA309" s="838"/>
      <c r="FB309" s="838"/>
      <c r="FC309" s="838"/>
      <c r="FD309" s="838"/>
      <c r="FE309" s="838"/>
      <c r="FF309" s="838"/>
      <c r="FG309" s="838"/>
      <c r="FH309" s="838"/>
      <c r="FI309" s="838"/>
      <c r="FJ309" s="838"/>
      <c r="FK309" s="838"/>
      <c r="FL309" s="838"/>
      <c r="FM309" s="838"/>
      <c r="FN309" s="838"/>
      <c r="FO309" s="838"/>
      <c r="FP309" s="838"/>
      <c r="FQ309" s="838"/>
      <c r="FR309" s="838"/>
      <c r="FS309" s="838"/>
      <c r="FT309" s="838"/>
      <c r="FU309" s="838"/>
      <c r="FV309" s="838"/>
      <c r="FW309" s="838"/>
      <c r="IA309" s="710"/>
      <c r="IP309" s="710"/>
      <c r="IT309" s="711"/>
      <c r="JX309" s="838"/>
      <c r="JY309" s="838"/>
      <c r="JZ309" s="838"/>
      <c r="KA309" s="838"/>
      <c r="KB309" s="838"/>
    </row>
    <row r="310" spans="1:288" customFormat="1">
      <c r="A310" s="836"/>
      <c r="B310" s="836"/>
      <c r="C310" s="838"/>
      <c r="D310" s="838"/>
      <c r="E310" s="838"/>
      <c r="F310" s="836"/>
      <c r="G310" s="836"/>
      <c r="H310" s="836"/>
      <c r="I310" s="836"/>
      <c r="J310" s="836"/>
      <c r="K310" s="836"/>
      <c r="L310" s="836"/>
      <c r="M310" s="838"/>
      <c r="N310" s="838"/>
      <c r="O310" s="838"/>
      <c r="P310" s="838"/>
      <c r="Q310" s="838"/>
      <c r="R310" s="838"/>
      <c r="S310" s="838"/>
      <c r="T310" s="838"/>
      <c r="U310" s="59"/>
      <c r="V310" s="59"/>
      <c r="W310" s="496"/>
      <c r="X310" s="496"/>
      <c r="Y310" s="496"/>
      <c r="Z310" s="496"/>
      <c r="AA310" s="512"/>
      <c r="AB310" s="836"/>
      <c r="AC310" s="836"/>
      <c r="AD310" s="555"/>
      <c r="AE310" s="512"/>
      <c r="AF310" s="836"/>
      <c r="AG310" s="836"/>
      <c r="AH310" s="555"/>
      <c r="AI310" s="836"/>
      <c r="AJ310" s="836"/>
      <c r="AK310" s="836"/>
      <c r="AL310" s="836"/>
      <c r="AM310" s="836"/>
      <c r="AN310" s="555"/>
      <c r="AO310" s="836"/>
      <c r="AP310" s="555"/>
      <c r="AQ310" s="836"/>
      <c r="AR310" s="555"/>
      <c r="AS310" s="836"/>
      <c r="AT310" s="555"/>
      <c r="AU310" s="836"/>
      <c r="AV310" s="555"/>
      <c r="AW310" s="836"/>
      <c r="AX310" s="555"/>
      <c r="AY310" s="836"/>
      <c r="AZ310" s="555"/>
      <c r="BA310" s="836"/>
      <c r="BB310" s="555"/>
      <c r="BC310" s="836"/>
      <c r="BD310" s="555"/>
      <c r="BE310" s="836"/>
      <c r="BF310" s="555"/>
      <c r="BG310" s="836"/>
      <c r="BH310" s="555"/>
      <c r="BI310" s="836"/>
      <c r="BJ310" s="555"/>
      <c r="BK310" s="836"/>
      <c r="BL310" s="555"/>
      <c r="BM310" s="836"/>
      <c r="BN310" s="555"/>
      <c r="BO310" s="836"/>
      <c r="BP310" s="555"/>
      <c r="BQ310" s="838"/>
      <c r="BR310" s="838"/>
      <c r="BS310" s="838"/>
      <c r="BT310" s="838"/>
      <c r="BU310" s="838"/>
      <c r="BV310" s="838"/>
      <c r="BW310" s="838"/>
      <c r="BX310" s="838"/>
      <c r="BY310" s="838"/>
      <c r="BZ310" s="838"/>
      <c r="CA310" s="838"/>
      <c r="CB310" s="1154"/>
      <c r="CC310" s="838"/>
      <c r="CD310" s="838"/>
      <c r="CE310" s="838"/>
      <c r="CF310" s="838"/>
      <c r="CG310" s="838"/>
      <c r="CH310" s="838"/>
      <c r="CI310" s="838"/>
      <c r="CJ310" s="838"/>
      <c r="CK310" s="838"/>
      <c r="CL310" s="838"/>
      <c r="CM310" s="838"/>
      <c r="CN310" s="838"/>
      <c r="CO310" s="838"/>
      <c r="CP310" s="838"/>
      <c r="CQ310" s="838"/>
      <c r="CR310" s="838"/>
      <c r="CS310" s="838"/>
      <c r="CT310" s="838"/>
      <c r="CU310" s="838"/>
      <c r="CV310" s="838"/>
      <c r="CW310" s="838"/>
      <c r="CX310" s="838"/>
      <c r="CY310" s="838"/>
      <c r="CZ310" s="838"/>
      <c r="DA310" s="838"/>
      <c r="DB310" s="838"/>
      <c r="DC310" s="838"/>
      <c r="DD310" s="838"/>
      <c r="DE310" s="838"/>
      <c r="DF310" s="838"/>
      <c r="DG310" s="838"/>
      <c r="DH310" s="838"/>
      <c r="DI310" s="838"/>
      <c r="DJ310" s="838"/>
      <c r="DK310" s="838"/>
      <c r="DL310" s="838"/>
      <c r="DM310" s="838"/>
      <c r="DN310" s="838"/>
      <c r="DO310" s="838"/>
      <c r="DP310" s="838"/>
      <c r="DQ310" s="838"/>
      <c r="DR310" s="838"/>
      <c r="DS310" s="838"/>
      <c r="DT310" s="838"/>
      <c r="DU310" s="838"/>
      <c r="DV310" s="838"/>
      <c r="DW310" s="838"/>
      <c r="DX310" s="838"/>
      <c r="DY310" s="838"/>
      <c r="DZ310" s="838"/>
      <c r="EA310" s="838"/>
      <c r="EB310" s="838"/>
      <c r="EC310" s="838"/>
      <c r="ED310" s="838"/>
      <c r="EE310" s="838"/>
      <c r="EF310" s="838"/>
      <c r="EG310" s="838"/>
      <c r="EH310" s="838"/>
      <c r="EI310" s="838"/>
      <c r="EJ310" s="838"/>
      <c r="EK310" s="838"/>
      <c r="EL310" s="838"/>
      <c r="EM310" s="838"/>
      <c r="EN310" s="838"/>
      <c r="EO310" s="838"/>
      <c r="EP310" s="838"/>
      <c r="EQ310" s="838"/>
      <c r="ER310" s="838"/>
      <c r="ES310" s="838"/>
      <c r="ET310" s="838"/>
      <c r="EU310" s="838"/>
      <c r="EV310" s="838"/>
      <c r="EW310" s="838"/>
      <c r="EX310" s="838"/>
      <c r="EY310" s="838"/>
      <c r="EZ310" s="838"/>
      <c r="FA310" s="838"/>
      <c r="FB310" s="838"/>
      <c r="FC310" s="838"/>
      <c r="FD310" s="838"/>
      <c r="FE310" s="838"/>
      <c r="FF310" s="838"/>
      <c r="FG310" s="838"/>
      <c r="FH310" s="838"/>
      <c r="FI310" s="838"/>
      <c r="FJ310" s="838"/>
      <c r="FK310" s="838"/>
      <c r="FL310" s="838"/>
      <c r="FM310" s="838"/>
      <c r="FN310" s="838"/>
      <c r="FO310" s="838"/>
      <c r="FP310" s="838"/>
      <c r="FQ310" s="838"/>
      <c r="FR310" s="838"/>
      <c r="FS310" s="838"/>
      <c r="FT310" s="838"/>
      <c r="FU310" s="838"/>
      <c r="FV310" s="838"/>
      <c r="FW310" s="838"/>
      <c r="IA310" s="710"/>
      <c r="IP310" s="710"/>
      <c r="IT310" s="711"/>
      <c r="JX310" s="838"/>
      <c r="JY310" s="838"/>
      <c r="JZ310" s="838"/>
      <c r="KA310" s="838"/>
      <c r="KB310" s="838"/>
    </row>
    <row r="311" spans="1:288" customFormat="1">
      <c r="A311" s="836"/>
      <c r="B311" s="836"/>
      <c r="C311" s="838"/>
      <c r="D311" s="838"/>
      <c r="E311" s="838"/>
      <c r="F311" s="836"/>
      <c r="G311" s="836"/>
      <c r="H311" s="836"/>
      <c r="I311" s="836"/>
      <c r="J311" s="836"/>
      <c r="K311" s="836"/>
      <c r="L311" s="836"/>
      <c r="M311" s="838"/>
      <c r="N311" s="838"/>
      <c r="O311" s="838"/>
      <c r="P311" s="838"/>
      <c r="Q311" s="838"/>
      <c r="R311" s="838"/>
      <c r="S311" s="838"/>
      <c r="T311" s="838"/>
      <c r="U311" s="59"/>
      <c r="V311" s="59"/>
      <c r="W311" s="496"/>
      <c r="X311" s="496"/>
      <c r="Y311" s="496"/>
      <c r="Z311" s="496"/>
      <c r="AA311" s="512"/>
      <c r="AB311" s="836"/>
      <c r="AC311" s="836"/>
      <c r="AD311" s="555"/>
      <c r="AE311" s="512"/>
      <c r="AF311" s="836"/>
      <c r="AG311" s="836"/>
      <c r="AH311" s="555"/>
      <c r="AI311" s="836"/>
      <c r="AJ311" s="836"/>
      <c r="AK311" s="836"/>
      <c r="AL311" s="836"/>
      <c r="AM311" s="836"/>
      <c r="AN311" s="555"/>
      <c r="AO311" s="836"/>
      <c r="AP311" s="555"/>
      <c r="AQ311" s="836"/>
      <c r="AR311" s="555"/>
      <c r="AS311" s="836"/>
      <c r="AT311" s="555"/>
      <c r="AU311" s="836"/>
      <c r="AV311" s="555"/>
      <c r="AW311" s="836"/>
      <c r="AX311" s="555"/>
      <c r="AY311" s="836"/>
      <c r="AZ311" s="555"/>
      <c r="BA311" s="836"/>
      <c r="BB311" s="555"/>
      <c r="BC311" s="836"/>
      <c r="BD311" s="555"/>
      <c r="BE311" s="836"/>
      <c r="BF311" s="555"/>
      <c r="BG311" s="836"/>
      <c r="BH311" s="555"/>
      <c r="BI311" s="836"/>
      <c r="BJ311" s="555"/>
      <c r="BK311" s="836"/>
      <c r="BL311" s="555"/>
      <c r="BM311" s="836"/>
      <c r="BN311" s="555"/>
      <c r="BO311" s="836"/>
      <c r="BP311" s="555"/>
      <c r="BQ311" s="838"/>
      <c r="BR311" s="838"/>
      <c r="BS311" s="838"/>
      <c r="BT311" s="838"/>
      <c r="BU311" s="838"/>
      <c r="BV311" s="838"/>
      <c r="BW311" s="838"/>
      <c r="BX311" s="838"/>
      <c r="BY311" s="838"/>
      <c r="BZ311" s="838"/>
      <c r="CA311" s="838"/>
      <c r="CB311" s="1154"/>
      <c r="CC311" s="838"/>
      <c r="CD311" s="838"/>
      <c r="CE311" s="838"/>
      <c r="CF311" s="838"/>
      <c r="CG311" s="838"/>
      <c r="CH311" s="838"/>
      <c r="CI311" s="838"/>
      <c r="CJ311" s="838"/>
      <c r="CK311" s="838"/>
      <c r="CL311" s="838"/>
      <c r="CM311" s="838"/>
      <c r="CN311" s="838"/>
      <c r="CO311" s="838"/>
      <c r="CP311" s="838"/>
      <c r="CQ311" s="838"/>
      <c r="CR311" s="838"/>
      <c r="CS311" s="838"/>
      <c r="CT311" s="838"/>
      <c r="CU311" s="838"/>
      <c r="CV311" s="838"/>
      <c r="CW311" s="838"/>
      <c r="CX311" s="838"/>
      <c r="CY311" s="838"/>
      <c r="CZ311" s="838"/>
      <c r="DA311" s="838"/>
      <c r="DB311" s="838"/>
      <c r="DC311" s="838"/>
      <c r="DD311" s="838"/>
      <c r="DE311" s="838"/>
      <c r="DF311" s="838"/>
      <c r="DG311" s="838"/>
      <c r="DH311" s="838"/>
      <c r="DI311" s="838"/>
      <c r="DJ311" s="838"/>
      <c r="DK311" s="838"/>
      <c r="DL311" s="838"/>
      <c r="DM311" s="838"/>
      <c r="DN311" s="838"/>
      <c r="DO311" s="838"/>
      <c r="DP311" s="838"/>
      <c r="DQ311" s="838"/>
      <c r="DR311" s="838"/>
      <c r="DS311" s="838"/>
      <c r="DT311" s="838"/>
      <c r="DU311" s="838"/>
      <c r="DV311" s="838"/>
      <c r="DW311" s="838"/>
      <c r="DX311" s="838"/>
      <c r="DY311" s="838"/>
      <c r="DZ311" s="838"/>
      <c r="EA311" s="838"/>
      <c r="EB311" s="838"/>
      <c r="EC311" s="838"/>
      <c r="ED311" s="838"/>
      <c r="EE311" s="838"/>
      <c r="EF311" s="838"/>
      <c r="EG311" s="838"/>
      <c r="EH311" s="838"/>
      <c r="EI311" s="838"/>
      <c r="EJ311" s="838"/>
      <c r="EK311" s="838"/>
      <c r="EL311" s="838"/>
      <c r="EM311" s="838"/>
      <c r="EN311" s="838"/>
      <c r="EO311" s="838"/>
      <c r="EP311" s="838"/>
      <c r="EQ311" s="838"/>
      <c r="ER311" s="838"/>
      <c r="ES311" s="838"/>
      <c r="ET311" s="838"/>
      <c r="EU311" s="838"/>
      <c r="EV311" s="838"/>
      <c r="EW311" s="838"/>
      <c r="EX311" s="838"/>
      <c r="EY311" s="838"/>
      <c r="EZ311" s="838"/>
      <c r="FA311" s="838"/>
      <c r="FB311" s="838"/>
      <c r="FC311" s="838"/>
      <c r="FD311" s="838"/>
      <c r="FE311" s="838"/>
      <c r="FF311" s="838"/>
      <c r="FG311" s="838"/>
      <c r="FH311" s="838"/>
      <c r="FI311" s="838"/>
      <c r="FJ311" s="838"/>
      <c r="FK311" s="838"/>
      <c r="FL311" s="838"/>
      <c r="FM311" s="838"/>
      <c r="FN311" s="838"/>
      <c r="FO311" s="838"/>
      <c r="FP311" s="838"/>
      <c r="FQ311" s="838"/>
      <c r="FR311" s="838"/>
      <c r="FS311" s="838"/>
      <c r="FT311" s="838"/>
      <c r="FU311" s="838"/>
      <c r="FV311" s="838"/>
      <c r="FW311" s="838"/>
      <c r="IA311" s="710"/>
      <c r="IP311" s="710"/>
      <c r="IT311" s="711"/>
      <c r="JX311" s="838"/>
      <c r="JY311" s="838"/>
      <c r="JZ311" s="838"/>
      <c r="KA311" s="838"/>
      <c r="KB311" s="838"/>
    </row>
    <row r="312" spans="1:288" customFormat="1">
      <c r="A312" s="836"/>
      <c r="B312" s="836"/>
      <c r="C312" s="838"/>
      <c r="D312" s="838"/>
      <c r="E312" s="838"/>
      <c r="F312" s="836"/>
      <c r="G312" s="836"/>
      <c r="H312" s="836"/>
      <c r="I312" s="836"/>
      <c r="J312" s="836"/>
      <c r="K312" s="836"/>
      <c r="L312" s="836"/>
      <c r="M312" s="838"/>
      <c r="N312" s="838"/>
      <c r="O312" s="838"/>
      <c r="P312" s="838"/>
      <c r="Q312" s="838"/>
      <c r="R312" s="838"/>
      <c r="S312" s="838"/>
      <c r="T312" s="838"/>
      <c r="U312" s="59"/>
      <c r="V312" s="59"/>
      <c r="W312" s="496"/>
      <c r="X312" s="496"/>
      <c r="Y312" s="496"/>
      <c r="Z312" s="496"/>
      <c r="AA312" s="512"/>
      <c r="AB312" s="836"/>
      <c r="AC312" s="836"/>
      <c r="AD312" s="555"/>
      <c r="AE312" s="512"/>
      <c r="AF312" s="836"/>
      <c r="AG312" s="836"/>
      <c r="AH312" s="555"/>
      <c r="AI312" s="836"/>
      <c r="AJ312" s="836"/>
      <c r="AK312" s="836"/>
      <c r="AL312" s="836"/>
      <c r="AM312" s="836"/>
      <c r="AN312" s="555"/>
      <c r="AO312" s="836"/>
      <c r="AP312" s="555"/>
      <c r="AQ312" s="836"/>
      <c r="AR312" s="555"/>
      <c r="AS312" s="836"/>
      <c r="AT312" s="555"/>
      <c r="AU312" s="836"/>
      <c r="AV312" s="555"/>
      <c r="AW312" s="836"/>
      <c r="AX312" s="555"/>
      <c r="AY312" s="836"/>
      <c r="AZ312" s="555"/>
      <c r="BA312" s="836"/>
      <c r="BB312" s="555"/>
      <c r="BC312" s="836"/>
      <c r="BD312" s="555"/>
      <c r="BE312" s="836"/>
      <c r="BF312" s="555"/>
      <c r="BG312" s="836"/>
      <c r="BH312" s="555"/>
      <c r="BI312" s="836"/>
      <c r="BJ312" s="555"/>
      <c r="BK312" s="836"/>
      <c r="BL312" s="555"/>
      <c r="BM312" s="836"/>
      <c r="BN312" s="555"/>
      <c r="BO312" s="836"/>
      <c r="BP312" s="555"/>
      <c r="BQ312" s="838"/>
      <c r="BR312" s="838"/>
      <c r="BS312" s="838"/>
      <c r="BT312" s="838"/>
      <c r="BU312" s="838"/>
      <c r="BV312" s="838"/>
      <c r="BW312" s="838"/>
      <c r="BX312" s="838"/>
      <c r="BY312" s="838"/>
      <c r="BZ312" s="838"/>
      <c r="CA312" s="838"/>
      <c r="CB312" s="1154"/>
      <c r="CC312" s="838"/>
      <c r="CD312" s="838"/>
      <c r="CE312" s="838"/>
      <c r="CF312" s="838"/>
      <c r="CG312" s="838"/>
      <c r="CH312" s="838"/>
      <c r="CI312" s="838"/>
      <c r="CJ312" s="838"/>
      <c r="CK312" s="838"/>
      <c r="CL312" s="838"/>
      <c r="CM312" s="838"/>
      <c r="CN312" s="838"/>
      <c r="CO312" s="838"/>
      <c r="CP312" s="838"/>
      <c r="CQ312" s="838"/>
      <c r="CR312" s="838"/>
      <c r="CS312" s="838"/>
      <c r="CT312" s="838"/>
      <c r="CU312" s="838"/>
      <c r="CV312" s="838"/>
      <c r="CW312" s="838"/>
      <c r="CX312" s="838"/>
      <c r="CY312" s="838"/>
      <c r="CZ312" s="838"/>
      <c r="DA312" s="838"/>
      <c r="DB312" s="838"/>
      <c r="DC312" s="838"/>
      <c r="DD312" s="838"/>
      <c r="DE312" s="838"/>
      <c r="DF312" s="838"/>
      <c r="DG312" s="838"/>
      <c r="DH312" s="838"/>
      <c r="DI312" s="838"/>
      <c r="DJ312" s="838"/>
      <c r="DK312" s="838"/>
      <c r="DL312" s="838"/>
      <c r="DM312" s="838"/>
      <c r="DN312" s="838"/>
      <c r="DO312" s="838"/>
      <c r="DP312" s="838"/>
      <c r="DQ312" s="838"/>
      <c r="DR312" s="838"/>
      <c r="DS312" s="838"/>
      <c r="DT312" s="838"/>
      <c r="DU312" s="838"/>
      <c r="DV312" s="838"/>
      <c r="DW312" s="838"/>
      <c r="DX312" s="838"/>
      <c r="DY312" s="838"/>
      <c r="DZ312" s="838"/>
      <c r="EA312" s="838"/>
      <c r="EB312" s="838"/>
      <c r="EC312" s="838"/>
      <c r="ED312" s="838"/>
      <c r="EE312" s="838"/>
      <c r="EF312" s="838"/>
      <c r="EG312" s="838"/>
      <c r="EH312" s="838"/>
      <c r="EI312" s="838"/>
      <c r="EJ312" s="838"/>
      <c r="EK312" s="838"/>
      <c r="EL312" s="838"/>
      <c r="EM312" s="838"/>
      <c r="EN312" s="838"/>
      <c r="EO312" s="838"/>
      <c r="EP312" s="838"/>
      <c r="EQ312" s="838"/>
      <c r="ER312" s="838"/>
      <c r="ES312" s="838"/>
      <c r="ET312" s="838"/>
      <c r="EU312" s="838"/>
      <c r="EV312" s="838"/>
      <c r="EW312" s="838"/>
      <c r="EX312" s="838"/>
      <c r="EY312" s="838"/>
      <c r="EZ312" s="838"/>
      <c r="FA312" s="838"/>
      <c r="FB312" s="838"/>
      <c r="FC312" s="838"/>
      <c r="FD312" s="838"/>
      <c r="FE312" s="838"/>
      <c r="FF312" s="838"/>
      <c r="FG312" s="838"/>
      <c r="FH312" s="838"/>
      <c r="FI312" s="838"/>
      <c r="FJ312" s="838"/>
      <c r="FK312" s="838"/>
      <c r="FL312" s="838"/>
      <c r="FM312" s="838"/>
      <c r="FN312" s="838"/>
      <c r="FO312" s="838"/>
      <c r="FP312" s="838"/>
      <c r="FQ312" s="838"/>
      <c r="FR312" s="838"/>
      <c r="FS312" s="838"/>
      <c r="FT312" s="838"/>
      <c r="FU312" s="838"/>
      <c r="FV312" s="838"/>
      <c r="FW312" s="838"/>
      <c r="IA312" s="710"/>
      <c r="IP312" s="710"/>
      <c r="IT312" s="711"/>
      <c r="JX312" s="838"/>
      <c r="JY312" s="838"/>
      <c r="JZ312" s="838"/>
      <c r="KA312" s="838"/>
      <c r="KB312" s="838"/>
    </row>
    <row r="313" spans="1:288" customFormat="1">
      <c r="A313" s="836"/>
      <c r="B313" s="836"/>
      <c r="C313" s="838"/>
      <c r="D313" s="838"/>
      <c r="E313" s="838"/>
      <c r="F313" s="836"/>
      <c r="G313" s="836"/>
      <c r="H313" s="836"/>
      <c r="I313" s="836"/>
      <c r="J313" s="836"/>
      <c r="K313" s="836"/>
      <c r="L313" s="836"/>
      <c r="M313" s="838"/>
      <c r="N313" s="838"/>
      <c r="O313" s="838"/>
      <c r="P313" s="838"/>
      <c r="Q313" s="838"/>
      <c r="R313" s="838"/>
      <c r="S313" s="838"/>
      <c r="T313" s="838"/>
      <c r="U313" s="59"/>
      <c r="V313" s="59"/>
      <c r="W313" s="496"/>
      <c r="X313" s="496"/>
      <c r="Y313" s="496"/>
      <c r="Z313" s="496"/>
      <c r="AA313" s="512"/>
      <c r="AB313" s="836"/>
      <c r="AC313" s="836"/>
      <c r="AD313" s="555"/>
      <c r="AE313" s="512"/>
      <c r="AF313" s="836"/>
      <c r="AG313" s="836"/>
      <c r="AH313" s="555"/>
      <c r="AI313" s="836"/>
      <c r="AJ313" s="836"/>
      <c r="AK313" s="836"/>
      <c r="AL313" s="836"/>
      <c r="AM313" s="836"/>
      <c r="AN313" s="555"/>
      <c r="AO313" s="836"/>
      <c r="AP313" s="555"/>
      <c r="AQ313" s="836"/>
      <c r="AR313" s="555"/>
      <c r="AS313" s="836"/>
      <c r="AT313" s="555"/>
      <c r="AU313" s="836"/>
      <c r="AV313" s="555"/>
      <c r="AW313" s="836"/>
      <c r="AX313" s="555"/>
      <c r="AY313" s="836"/>
      <c r="AZ313" s="555"/>
      <c r="BA313" s="836"/>
      <c r="BB313" s="555"/>
      <c r="BC313" s="836"/>
      <c r="BD313" s="555"/>
      <c r="BE313" s="836"/>
      <c r="BF313" s="555"/>
      <c r="BG313" s="836"/>
      <c r="BH313" s="555"/>
      <c r="BI313" s="836"/>
      <c r="BJ313" s="555"/>
      <c r="BK313" s="836"/>
      <c r="BL313" s="555"/>
      <c r="BM313" s="836"/>
      <c r="BN313" s="555"/>
      <c r="BO313" s="836"/>
      <c r="BP313" s="555"/>
      <c r="BQ313" s="838"/>
      <c r="BR313" s="838"/>
      <c r="BS313" s="838"/>
      <c r="BT313" s="838"/>
      <c r="BU313" s="838"/>
      <c r="BV313" s="838"/>
      <c r="BW313" s="838"/>
      <c r="BX313" s="838"/>
      <c r="BY313" s="838"/>
      <c r="BZ313" s="838"/>
      <c r="CA313" s="838"/>
      <c r="CB313" s="1154"/>
      <c r="CC313" s="838"/>
      <c r="CD313" s="838"/>
      <c r="CE313" s="838"/>
      <c r="CF313" s="838"/>
      <c r="CG313" s="838"/>
      <c r="CH313" s="838"/>
      <c r="CI313" s="838"/>
      <c r="CJ313" s="838"/>
      <c r="CK313" s="838"/>
      <c r="CL313" s="838"/>
      <c r="CM313" s="838"/>
      <c r="CN313" s="838"/>
      <c r="CO313" s="838"/>
      <c r="CP313" s="838"/>
      <c r="CQ313" s="838"/>
      <c r="CR313" s="838"/>
      <c r="CS313" s="838"/>
      <c r="CT313" s="838"/>
      <c r="CU313" s="838"/>
      <c r="CV313" s="838"/>
      <c r="CW313" s="838"/>
      <c r="CX313" s="838"/>
      <c r="CY313" s="838"/>
      <c r="CZ313" s="838"/>
      <c r="DA313" s="838"/>
      <c r="DB313" s="838"/>
      <c r="DC313" s="838"/>
      <c r="DD313" s="838"/>
      <c r="DE313" s="838"/>
      <c r="DF313" s="838"/>
      <c r="DG313" s="838"/>
      <c r="DH313" s="838"/>
      <c r="DI313" s="838"/>
      <c r="DJ313" s="838"/>
      <c r="DK313" s="838"/>
      <c r="DL313" s="838"/>
      <c r="DM313" s="838"/>
      <c r="DN313" s="838"/>
      <c r="DO313" s="838"/>
      <c r="DP313" s="838"/>
      <c r="DQ313" s="838"/>
      <c r="DR313" s="838"/>
      <c r="DS313" s="838"/>
      <c r="DT313" s="838"/>
      <c r="DU313" s="838"/>
      <c r="DV313" s="838"/>
      <c r="DW313" s="838"/>
      <c r="DX313" s="838"/>
      <c r="DY313" s="838"/>
      <c r="DZ313" s="838"/>
      <c r="EA313" s="838"/>
      <c r="EB313" s="838"/>
      <c r="EC313" s="838"/>
      <c r="ED313" s="838"/>
      <c r="EE313" s="838"/>
      <c r="EF313" s="838"/>
      <c r="EG313" s="838"/>
      <c r="EH313" s="838"/>
      <c r="EI313" s="838"/>
      <c r="EJ313" s="838"/>
      <c r="EK313" s="838"/>
      <c r="EL313" s="838"/>
      <c r="EM313" s="838"/>
      <c r="EN313" s="838"/>
      <c r="EO313" s="838"/>
      <c r="EP313" s="838"/>
      <c r="EQ313" s="838"/>
      <c r="ER313" s="838"/>
      <c r="ES313" s="838"/>
      <c r="ET313" s="838"/>
      <c r="EU313" s="838"/>
      <c r="EV313" s="838"/>
      <c r="EW313" s="838"/>
      <c r="EX313" s="838"/>
      <c r="EY313" s="838"/>
      <c r="EZ313" s="838"/>
      <c r="FA313" s="838"/>
      <c r="FB313" s="838"/>
      <c r="FC313" s="838"/>
      <c r="FD313" s="838"/>
      <c r="FE313" s="838"/>
      <c r="FF313" s="838"/>
      <c r="FG313" s="838"/>
      <c r="FH313" s="838"/>
      <c r="FI313" s="838"/>
      <c r="FJ313" s="838"/>
      <c r="FK313" s="838"/>
      <c r="FL313" s="838"/>
      <c r="FM313" s="838"/>
      <c r="FN313" s="838"/>
      <c r="FO313" s="838"/>
      <c r="FP313" s="838"/>
      <c r="FQ313" s="838"/>
      <c r="FR313" s="838"/>
      <c r="FS313" s="838"/>
      <c r="FT313" s="838"/>
      <c r="FU313" s="838"/>
      <c r="FV313" s="838"/>
      <c r="FW313" s="838"/>
      <c r="IA313" s="710"/>
      <c r="IP313" s="710"/>
      <c r="IT313" s="711"/>
      <c r="JX313" s="838"/>
      <c r="JY313" s="838"/>
      <c r="JZ313" s="838"/>
      <c r="KA313" s="838"/>
      <c r="KB313" s="838"/>
    </row>
    <row r="314" spans="1:288" customFormat="1">
      <c r="A314" s="836"/>
      <c r="B314" s="836"/>
      <c r="C314" s="838"/>
      <c r="D314" s="838"/>
      <c r="E314" s="838"/>
      <c r="F314" s="836"/>
      <c r="G314" s="836"/>
      <c r="H314" s="836"/>
      <c r="I314" s="836"/>
      <c r="J314" s="836"/>
      <c r="K314" s="836"/>
      <c r="L314" s="836"/>
      <c r="M314" s="838"/>
      <c r="N314" s="838"/>
      <c r="O314" s="838"/>
      <c r="P314" s="838"/>
      <c r="Q314" s="838"/>
      <c r="R314" s="838"/>
      <c r="S314" s="838"/>
      <c r="T314" s="838"/>
      <c r="U314" s="59"/>
      <c r="V314" s="59"/>
      <c r="W314" s="496"/>
      <c r="X314" s="496"/>
      <c r="Y314" s="496"/>
      <c r="Z314" s="496"/>
      <c r="AA314" s="512"/>
      <c r="AB314" s="836"/>
      <c r="AC314" s="836"/>
      <c r="AD314" s="555"/>
      <c r="AE314" s="512"/>
      <c r="AF314" s="836"/>
      <c r="AG314" s="836"/>
      <c r="AH314" s="555"/>
      <c r="AI314" s="836"/>
      <c r="AJ314" s="836"/>
      <c r="AK314" s="836"/>
      <c r="AL314" s="836"/>
      <c r="AM314" s="836"/>
      <c r="AN314" s="555"/>
      <c r="AO314" s="836"/>
      <c r="AP314" s="555"/>
      <c r="AQ314" s="836"/>
      <c r="AR314" s="555"/>
      <c r="AS314" s="836"/>
      <c r="AT314" s="555"/>
      <c r="AU314" s="836"/>
      <c r="AV314" s="555"/>
      <c r="AW314" s="836"/>
      <c r="AX314" s="555"/>
      <c r="AY314" s="836"/>
      <c r="AZ314" s="555"/>
      <c r="BA314" s="836"/>
      <c r="BB314" s="555"/>
      <c r="BC314" s="836"/>
      <c r="BD314" s="555"/>
      <c r="BE314" s="836"/>
      <c r="BF314" s="555"/>
      <c r="BG314" s="836"/>
      <c r="BH314" s="555"/>
      <c r="BI314" s="836"/>
      <c r="BJ314" s="555"/>
      <c r="BK314" s="836"/>
      <c r="BL314" s="555"/>
      <c r="BM314" s="836"/>
      <c r="BN314" s="555"/>
      <c r="BO314" s="836"/>
      <c r="BP314" s="555"/>
      <c r="BQ314" s="838"/>
      <c r="BR314" s="838"/>
      <c r="BS314" s="838"/>
      <c r="BT314" s="838"/>
      <c r="BU314" s="838"/>
      <c r="BV314" s="838"/>
      <c r="BW314" s="838"/>
      <c r="BX314" s="838"/>
      <c r="BY314" s="838"/>
      <c r="BZ314" s="838"/>
      <c r="CA314" s="838"/>
      <c r="CB314" s="1154"/>
      <c r="CC314" s="838"/>
      <c r="CD314" s="838"/>
      <c r="CE314" s="838"/>
      <c r="CF314" s="838"/>
      <c r="CG314" s="838"/>
      <c r="CH314" s="838"/>
      <c r="CI314" s="838"/>
      <c r="CJ314" s="838"/>
      <c r="CK314" s="838"/>
      <c r="CL314" s="838"/>
      <c r="CM314" s="838"/>
      <c r="CN314" s="838"/>
      <c r="CO314" s="838"/>
      <c r="CP314" s="838"/>
      <c r="CQ314" s="838"/>
      <c r="CR314" s="838"/>
      <c r="CS314" s="838"/>
      <c r="CT314" s="838"/>
      <c r="CU314" s="838"/>
      <c r="CV314" s="838"/>
      <c r="CW314" s="838"/>
      <c r="CX314" s="838"/>
      <c r="CY314" s="838"/>
      <c r="CZ314" s="838"/>
      <c r="DA314" s="838"/>
      <c r="DB314" s="838"/>
      <c r="DC314" s="838"/>
      <c r="DD314" s="838"/>
      <c r="DE314" s="838"/>
      <c r="DF314" s="838"/>
      <c r="DG314" s="838"/>
      <c r="DH314" s="838"/>
      <c r="DI314" s="838"/>
      <c r="DJ314" s="838"/>
      <c r="DK314" s="838"/>
      <c r="DL314" s="838"/>
      <c r="DM314" s="838"/>
      <c r="DN314" s="838"/>
      <c r="DO314" s="838"/>
      <c r="DP314" s="838"/>
      <c r="DQ314" s="838"/>
      <c r="DR314" s="838"/>
      <c r="DS314" s="838"/>
      <c r="DT314" s="838"/>
      <c r="DU314" s="838"/>
      <c r="DV314" s="838"/>
      <c r="DW314" s="838"/>
      <c r="DX314" s="838"/>
      <c r="DY314" s="838"/>
      <c r="DZ314" s="838"/>
      <c r="EA314" s="838"/>
      <c r="EB314" s="838"/>
      <c r="EC314" s="838"/>
      <c r="ED314" s="838"/>
      <c r="EE314" s="838"/>
      <c r="EF314" s="838"/>
      <c r="EG314" s="838"/>
      <c r="EH314" s="838"/>
      <c r="EI314" s="838"/>
      <c r="EJ314" s="838"/>
      <c r="EK314" s="838"/>
      <c r="EL314" s="838"/>
      <c r="EM314" s="838"/>
      <c r="EN314" s="838"/>
      <c r="EO314" s="838"/>
      <c r="EP314" s="838"/>
      <c r="EQ314" s="838"/>
      <c r="ER314" s="838"/>
      <c r="ES314" s="838"/>
      <c r="ET314" s="838"/>
      <c r="EU314" s="838"/>
      <c r="EV314" s="838"/>
      <c r="EW314" s="838"/>
      <c r="EX314" s="838"/>
      <c r="EY314" s="838"/>
      <c r="EZ314" s="838"/>
      <c r="FA314" s="838"/>
      <c r="FB314" s="838"/>
      <c r="FC314" s="838"/>
      <c r="FD314" s="838"/>
      <c r="FE314" s="838"/>
      <c r="FF314" s="838"/>
      <c r="FG314" s="838"/>
      <c r="FH314" s="838"/>
      <c r="FI314" s="838"/>
      <c r="FJ314" s="838"/>
      <c r="FK314" s="838"/>
      <c r="FL314" s="838"/>
      <c r="FM314" s="838"/>
      <c r="FN314" s="838"/>
      <c r="FO314" s="838"/>
      <c r="FP314" s="838"/>
      <c r="FQ314" s="838"/>
      <c r="FR314" s="838"/>
      <c r="FS314" s="838"/>
      <c r="FT314" s="838"/>
      <c r="FU314" s="838"/>
      <c r="FV314" s="838"/>
      <c r="FW314" s="838"/>
      <c r="IA314" s="710"/>
      <c r="IP314" s="710"/>
      <c r="IT314" s="711"/>
      <c r="JX314" s="838"/>
      <c r="JY314" s="838"/>
      <c r="JZ314" s="838"/>
      <c r="KA314" s="838"/>
      <c r="KB314" s="838"/>
    </row>
    <row r="315" spans="1:288" customFormat="1">
      <c r="A315" s="836"/>
      <c r="B315" s="836"/>
      <c r="C315" s="838"/>
      <c r="D315" s="838"/>
      <c r="E315" s="838"/>
      <c r="F315" s="836"/>
      <c r="G315" s="836"/>
      <c r="H315" s="836"/>
      <c r="I315" s="836"/>
      <c r="J315" s="836"/>
      <c r="K315" s="836"/>
      <c r="L315" s="836"/>
      <c r="M315" s="838"/>
      <c r="N315" s="838"/>
      <c r="O315" s="838"/>
      <c r="P315" s="838"/>
      <c r="Q315" s="838"/>
      <c r="R315" s="838"/>
      <c r="S315" s="838"/>
      <c r="T315" s="838"/>
      <c r="U315" s="59"/>
      <c r="V315" s="59"/>
      <c r="W315" s="496"/>
      <c r="X315" s="496"/>
      <c r="Y315" s="496"/>
      <c r="Z315" s="496"/>
      <c r="AA315" s="512"/>
      <c r="AB315" s="836"/>
      <c r="AC315" s="836"/>
      <c r="AD315" s="555"/>
      <c r="AE315" s="512"/>
      <c r="AF315" s="836"/>
      <c r="AG315" s="836"/>
      <c r="AH315" s="555"/>
      <c r="AI315" s="836"/>
      <c r="AJ315" s="836"/>
      <c r="AK315" s="836"/>
      <c r="AL315" s="836"/>
      <c r="AM315" s="836"/>
      <c r="AN315" s="555"/>
      <c r="AO315" s="836"/>
      <c r="AP315" s="555"/>
      <c r="AQ315" s="836"/>
      <c r="AR315" s="555"/>
      <c r="AS315" s="836"/>
      <c r="AT315" s="555"/>
      <c r="AU315" s="836"/>
      <c r="AV315" s="555"/>
      <c r="AW315" s="836"/>
      <c r="AX315" s="555"/>
      <c r="AY315" s="836"/>
      <c r="AZ315" s="555"/>
      <c r="BA315" s="836"/>
      <c r="BB315" s="555"/>
      <c r="BC315" s="836"/>
      <c r="BD315" s="555"/>
      <c r="BE315" s="836"/>
      <c r="BF315" s="555"/>
      <c r="BG315" s="836"/>
      <c r="BH315" s="555"/>
      <c r="BI315" s="836"/>
      <c r="BJ315" s="555"/>
      <c r="BK315" s="836"/>
      <c r="BL315" s="555"/>
      <c r="BM315" s="836"/>
      <c r="BN315" s="555"/>
      <c r="BO315" s="836"/>
      <c r="BP315" s="555"/>
      <c r="BQ315" s="838"/>
      <c r="BR315" s="838"/>
      <c r="BS315" s="838"/>
      <c r="BT315" s="838"/>
      <c r="BU315" s="838"/>
      <c r="BV315" s="838"/>
      <c r="BW315" s="838"/>
      <c r="BX315" s="838"/>
      <c r="BY315" s="838"/>
      <c r="BZ315" s="838"/>
      <c r="CA315" s="838"/>
      <c r="CB315" s="1154"/>
      <c r="CC315" s="838"/>
      <c r="CD315" s="838"/>
      <c r="CE315" s="838"/>
      <c r="CF315" s="838"/>
      <c r="CG315" s="838"/>
      <c r="CH315" s="838"/>
      <c r="CI315" s="838"/>
      <c r="CJ315" s="838"/>
      <c r="CK315" s="838"/>
      <c r="CL315" s="838"/>
      <c r="CM315" s="838"/>
      <c r="CN315" s="838"/>
      <c r="CO315" s="838"/>
      <c r="CP315" s="838"/>
      <c r="CQ315" s="838"/>
      <c r="CR315" s="838"/>
      <c r="CS315" s="838"/>
      <c r="CT315" s="838"/>
      <c r="CU315" s="838"/>
      <c r="CV315" s="838"/>
      <c r="CW315" s="838"/>
      <c r="CX315" s="838"/>
      <c r="CY315" s="838"/>
      <c r="CZ315" s="838"/>
      <c r="DA315" s="838"/>
      <c r="DB315" s="838"/>
      <c r="DC315" s="838"/>
      <c r="DD315" s="838"/>
      <c r="DE315" s="838"/>
      <c r="DF315" s="838"/>
      <c r="DG315" s="838"/>
      <c r="DH315" s="838"/>
      <c r="DI315" s="838"/>
      <c r="DJ315" s="838"/>
      <c r="DK315" s="838"/>
      <c r="DL315" s="838"/>
      <c r="DM315" s="838"/>
      <c r="DN315" s="838"/>
      <c r="DO315" s="838"/>
      <c r="DP315" s="838"/>
      <c r="DQ315" s="838"/>
      <c r="DR315" s="838"/>
      <c r="DS315" s="838"/>
      <c r="DT315" s="838"/>
      <c r="DU315" s="838"/>
      <c r="DV315" s="838"/>
      <c r="DW315" s="838"/>
      <c r="DX315" s="838"/>
      <c r="DY315" s="838"/>
      <c r="DZ315" s="838"/>
      <c r="EA315" s="838"/>
      <c r="EB315" s="838"/>
      <c r="EC315" s="838"/>
      <c r="ED315" s="838"/>
      <c r="EE315" s="838"/>
      <c r="EF315" s="838"/>
      <c r="EG315" s="838"/>
      <c r="EH315" s="838"/>
      <c r="EI315" s="838"/>
      <c r="EJ315" s="838"/>
      <c r="EK315" s="838"/>
      <c r="EL315" s="838"/>
      <c r="EM315" s="838"/>
      <c r="EN315" s="838"/>
      <c r="EO315" s="838"/>
      <c r="EP315" s="838"/>
      <c r="EQ315" s="838"/>
      <c r="ER315" s="838"/>
      <c r="ES315" s="838"/>
      <c r="ET315" s="838"/>
      <c r="EU315" s="838"/>
      <c r="EV315" s="838"/>
      <c r="EW315" s="838"/>
      <c r="EX315" s="838"/>
      <c r="EY315" s="838"/>
      <c r="EZ315" s="838"/>
      <c r="FA315" s="838"/>
      <c r="FB315" s="838"/>
      <c r="FC315" s="838"/>
      <c r="FD315" s="838"/>
      <c r="FE315" s="838"/>
      <c r="FF315" s="838"/>
      <c r="FG315" s="838"/>
      <c r="FH315" s="838"/>
      <c r="FI315" s="838"/>
      <c r="FJ315" s="838"/>
      <c r="FK315" s="838"/>
      <c r="FL315" s="838"/>
      <c r="FM315" s="838"/>
      <c r="FN315" s="838"/>
      <c r="FO315" s="838"/>
      <c r="FP315" s="838"/>
      <c r="FQ315" s="838"/>
      <c r="FR315" s="838"/>
      <c r="FS315" s="838"/>
      <c r="FT315" s="838"/>
      <c r="FU315" s="838"/>
      <c r="FV315" s="838"/>
      <c r="FW315" s="838"/>
      <c r="IA315" s="710"/>
      <c r="IP315" s="710"/>
      <c r="IT315" s="711"/>
      <c r="JX315" s="838"/>
      <c r="JY315" s="838"/>
      <c r="JZ315" s="838"/>
      <c r="KA315" s="838"/>
      <c r="KB315" s="838"/>
    </row>
    <row r="316" spans="1:288" customFormat="1">
      <c r="A316" s="836"/>
      <c r="B316" s="836"/>
      <c r="C316" s="838"/>
      <c r="D316" s="838"/>
      <c r="E316" s="838"/>
      <c r="F316" s="836"/>
      <c r="G316" s="836"/>
      <c r="H316" s="836"/>
      <c r="I316" s="836"/>
      <c r="J316" s="836"/>
      <c r="K316" s="836"/>
      <c r="L316" s="836"/>
      <c r="M316" s="838"/>
      <c r="N316" s="838"/>
      <c r="O316" s="838"/>
      <c r="P316" s="838"/>
      <c r="Q316" s="838"/>
      <c r="R316" s="838"/>
      <c r="S316" s="838"/>
      <c r="T316" s="838"/>
      <c r="U316" s="59"/>
      <c r="V316" s="59"/>
      <c r="W316" s="496"/>
      <c r="X316" s="496"/>
      <c r="Y316" s="496"/>
      <c r="Z316" s="496"/>
      <c r="AA316" s="512"/>
      <c r="AB316" s="836"/>
      <c r="AC316" s="836"/>
      <c r="AD316" s="555"/>
      <c r="AE316" s="512"/>
      <c r="AF316" s="836"/>
      <c r="AG316" s="836"/>
      <c r="AH316" s="555"/>
      <c r="AI316" s="836"/>
      <c r="AJ316" s="836"/>
      <c r="AK316" s="836"/>
      <c r="AL316" s="836"/>
      <c r="AM316" s="836"/>
      <c r="AN316" s="555"/>
      <c r="AO316" s="836"/>
      <c r="AP316" s="555"/>
      <c r="AQ316" s="836"/>
      <c r="AR316" s="555"/>
      <c r="AS316" s="836"/>
      <c r="AT316" s="555"/>
      <c r="AU316" s="836"/>
      <c r="AV316" s="555"/>
      <c r="AW316" s="836"/>
      <c r="AX316" s="555"/>
      <c r="AY316" s="836"/>
      <c r="AZ316" s="555"/>
      <c r="BA316" s="836"/>
      <c r="BB316" s="555"/>
      <c r="BC316" s="836"/>
      <c r="BD316" s="555"/>
      <c r="BE316" s="836"/>
      <c r="BF316" s="555"/>
      <c r="BG316" s="836"/>
      <c r="BH316" s="555"/>
      <c r="BI316" s="836"/>
      <c r="BJ316" s="555"/>
      <c r="BK316" s="836"/>
      <c r="BL316" s="555"/>
      <c r="BM316" s="836"/>
      <c r="BN316" s="555"/>
      <c r="BO316" s="836"/>
      <c r="BP316" s="555"/>
      <c r="BQ316" s="838"/>
      <c r="BR316" s="838"/>
      <c r="BS316" s="838"/>
      <c r="BT316" s="838"/>
      <c r="BU316" s="838"/>
      <c r="BV316" s="838"/>
      <c r="BW316" s="838"/>
      <c r="BX316" s="838"/>
      <c r="BY316" s="838"/>
      <c r="BZ316" s="838"/>
      <c r="CA316" s="838"/>
      <c r="CB316" s="1154"/>
      <c r="CC316" s="838"/>
      <c r="CD316" s="838"/>
      <c r="CE316" s="838"/>
      <c r="CF316" s="838"/>
      <c r="CG316" s="838"/>
      <c r="CH316" s="838"/>
      <c r="CI316" s="838"/>
      <c r="CJ316" s="838"/>
      <c r="CK316" s="838"/>
      <c r="CL316" s="838"/>
      <c r="CM316" s="838"/>
      <c r="CN316" s="838"/>
      <c r="CO316" s="838"/>
      <c r="CP316" s="838"/>
      <c r="CQ316" s="838"/>
      <c r="CR316" s="838"/>
      <c r="CS316" s="838"/>
      <c r="CT316" s="838"/>
      <c r="CU316" s="838"/>
      <c r="CV316" s="838"/>
      <c r="CW316" s="838"/>
      <c r="CX316" s="838"/>
      <c r="CY316" s="838"/>
      <c r="CZ316" s="838"/>
      <c r="DA316" s="838"/>
      <c r="DB316" s="838"/>
      <c r="DC316" s="838"/>
      <c r="DD316" s="838"/>
      <c r="DE316" s="838"/>
      <c r="DF316" s="838"/>
      <c r="DG316" s="838"/>
      <c r="DH316" s="838"/>
      <c r="DI316" s="838"/>
      <c r="DJ316" s="838"/>
      <c r="DK316" s="838"/>
      <c r="DL316" s="838"/>
      <c r="DM316" s="838"/>
      <c r="DN316" s="838"/>
      <c r="DO316" s="838"/>
      <c r="DP316" s="838"/>
      <c r="DQ316" s="838"/>
      <c r="DR316" s="838"/>
      <c r="DS316" s="838"/>
      <c r="DT316" s="838"/>
      <c r="DU316" s="838"/>
      <c r="DV316" s="838"/>
      <c r="DW316" s="838"/>
      <c r="DX316" s="838"/>
      <c r="DY316" s="838"/>
      <c r="DZ316" s="838"/>
      <c r="EA316" s="838"/>
      <c r="EB316" s="838"/>
      <c r="EC316" s="838"/>
      <c r="ED316" s="838"/>
      <c r="EE316" s="838"/>
      <c r="EF316" s="838"/>
      <c r="EG316" s="838"/>
      <c r="EH316" s="838"/>
      <c r="EI316" s="838"/>
      <c r="EJ316" s="838"/>
      <c r="EK316" s="838"/>
      <c r="EL316" s="838"/>
      <c r="EM316" s="838"/>
      <c r="EN316" s="838"/>
      <c r="EO316" s="838"/>
      <c r="EP316" s="838"/>
      <c r="EQ316" s="838"/>
      <c r="ER316" s="838"/>
      <c r="ES316" s="838"/>
      <c r="ET316" s="838"/>
      <c r="EU316" s="838"/>
      <c r="EV316" s="838"/>
      <c r="EW316" s="838"/>
      <c r="EX316" s="838"/>
      <c r="EY316" s="838"/>
      <c r="EZ316" s="838"/>
      <c r="FA316" s="838"/>
      <c r="FB316" s="838"/>
      <c r="FC316" s="838"/>
      <c r="FD316" s="838"/>
      <c r="FE316" s="838"/>
      <c r="FF316" s="838"/>
      <c r="FG316" s="838"/>
      <c r="FH316" s="838"/>
      <c r="FI316" s="838"/>
      <c r="FJ316" s="838"/>
      <c r="FK316" s="838"/>
      <c r="FL316" s="838"/>
      <c r="FM316" s="838"/>
      <c r="FN316" s="838"/>
      <c r="FO316" s="838"/>
      <c r="FP316" s="838"/>
      <c r="FQ316" s="838"/>
      <c r="FR316" s="838"/>
      <c r="FS316" s="838"/>
      <c r="FT316" s="838"/>
      <c r="FU316" s="838"/>
      <c r="FV316" s="838"/>
      <c r="FW316" s="838"/>
      <c r="IA316" s="710"/>
      <c r="IP316" s="710"/>
      <c r="IT316" s="711"/>
      <c r="JX316" s="838"/>
      <c r="JY316" s="838"/>
      <c r="JZ316" s="838"/>
      <c r="KA316" s="838"/>
      <c r="KB316" s="838"/>
    </row>
    <row r="317" spans="1:288" customFormat="1">
      <c r="A317" s="836"/>
      <c r="B317" s="836"/>
      <c r="C317" s="838"/>
      <c r="D317" s="838"/>
      <c r="E317" s="838"/>
      <c r="F317" s="836"/>
      <c r="G317" s="836"/>
      <c r="H317" s="836"/>
      <c r="I317" s="836"/>
      <c r="J317" s="836"/>
      <c r="K317" s="836"/>
      <c r="L317" s="836"/>
      <c r="M317" s="838"/>
      <c r="N317" s="838"/>
      <c r="O317" s="838"/>
      <c r="P317" s="838"/>
      <c r="Q317" s="838"/>
      <c r="R317" s="838"/>
      <c r="S317" s="838"/>
      <c r="T317" s="838"/>
      <c r="U317" s="59"/>
      <c r="V317" s="59"/>
      <c r="W317" s="496"/>
      <c r="X317" s="496"/>
      <c r="Y317" s="496"/>
      <c r="Z317" s="496"/>
      <c r="AA317" s="512"/>
      <c r="AB317" s="836"/>
      <c r="AC317" s="836"/>
      <c r="AD317" s="555"/>
      <c r="AE317" s="512"/>
      <c r="AF317" s="836"/>
      <c r="AG317" s="836"/>
      <c r="AH317" s="555"/>
      <c r="AI317" s="836"/>
      <c r="AJ317" s="836"/>
      <c r="AK317" s="836"/>
      <c r="AL317" s="836"/>
      <c r="AM317" s="836"/>
      <c r="AN317" s="555"/>
      <c r="AO317" s="836"/>
      <c r="AP317" s="555"/>
      <c r="AQ317" s="836"/>
      <c r="AR317" s="555"/>
      <c r="AS317" s="836"/>
      <c r="AT317" s="555"/>
      <c r="AU317" s="836"/>
      <c r="AV317" s="555"/>
      <c r="AW317" s="836"/>
      <c r="AX317" s="555"/>
      <c r="AY317" s="836"/>
      <c r="AZ317" s="555"/>
      <c r="BA317" s="836"/>
      <c r="BB317" s="555"/>
      <c r="BC317" s="836"/>
      <c r="BD317" s="555"/>
      <c r="BE317" s="836"/>
      <c r="BF317" s="555"/>
      <c r="BG317" s="836"/>
      <c r="BH317" s="555"/>
      <c r="BI317" s="836"/>
      <c r="BJ317" s="555"/>
      <c r="BK317" s="836"/>
      <c r="BL317" s="555"/>
      <c r="BM317" s="836"/>
      <c r="BN317" s="555"/>
      <c r="BO317" s="836"/>
      <c r="BP317" s="555"/>
      <c r="BQ317" s="838"/>
      <c r="BR317" s="838"/>
      <c r="BS317" s="838"/>
      <c r="BT317" s="838"/>
      <c r="BU317" s="838"/>
      <c r="BV317" s="838"/>
      <c r="BW317" s="838"/>
      <c r="BX317" s="838"/>
      <c r="BY317" s="838"/>
      <c r="BZ317" s="838"/>
      <c r="CA317" s="838"/>
      <c r="CB317" s="1154"/>
      <c r="CC317" s="838"/>
      <c r="CD317" s="838"/>
      <c r="CE317" s="838"/>
      <c r="CF317" s="838"/>
      <c r="CG317" s="838"/>
      <c r="CH317" s="838"/>
      <c r="CI317" s="838"/>
      <c r="CJ317" s="838"/>
      <c r="CK317" s="838"/>
      <c r="CL317" s="838"/>
      <c r="CM317" s="838"/>
      <c r="CN317" s="838"/>
      <c r="CO317" s="838"/>
      <c r="CP317" s="838"/>
      <c r="CQ317" s="838"/>
      <c r="CR317" s="838"/>
      <c r="CS317" s="838"/>
      <c r="CT317" s="838"/>
      <c r="CU317" s="838"/>
      <c r="CV317" s="838"/>
      <c r="CW317" s="838"/>
      <c r="CX317" s="838"/>
      <c r="CY317" s="838"/>
      <c r="CZ317" s="838"/>
      <c r="DA317" s="838"/>
      <c r="DB317" s="838"/>
      <c r="DC317" s="838"/>
      <c r="DD317" s="838"/>
      <c r="DE317" s="838"/>
      <c r="DF317" s="838"/>
      <c r="DG317" s="838"/>
      <c r="DH317" s="838"/>
      <c r="DI317" s="838"/>
      <c r="DJ317" s="838"/>
      <c r="DK317" s="838"/>
      <c r="DL317" s="838"/>
      <c r="DM317" s="838"/>
      <c r="DN317" s="838"/>
      <c r="DO317" s="838"/>
      <c r="DP317" s="838"/>
      <c r="DQ317" s="838"/>
      <c r="DR317" s="838"/>
      <c r="DS317" s="838"/>
      <c r="DT317" s="838"/>
      <c r="DU317" s="838"/>
      <c r="DV317" s="838"/>
      <c r="DW317" s="838"/>
      <c r="DX317" s="838"/>
      <c r="DY317" s="838"/>
      <c r="DZ317" s="838"/>
      <c r="EA317" s="838"/>
      <c r="EB317" s="838"/>
      <c r="EC317" s="838"/>
      <c r="ED317" s="838"/>
      <c r="EE317" s="838"/>
      <c r="EF317" s="838"/>
      <c r="EG317" s="838"/>
      <c r="EH317" s="838"/>
      <c r="EI317" s="838"/>
      <c r="EJ317" s="838"/>
      <c r="EK317" s="838"/>
      <c r="EL317" s="838"/>
      <c r="EM317" s="838"/>
      <c r="EN317" s="838"/>
      <c r="EO317" s="838"/>
      <c r="EP317" s="838"/>
      <c r="EQ317" s="838"/>
      <c r="ER317" s="838"/>
      <c r="ES317" s="838"/>
      <c r="ET317" s="838"/>
      <c r="EU317" s="838"/>
      <c r="EV317" s="838"/>
      <c r="EW317" s="838"/>
      <c r="EX317" s="838"/>
      <c r="EY317" s="838"/>
      <c r="EZ317" s="838"/>
      <c r="FA317" s="838"/>
      <c r="FB317" s="838"/>
      <c r="FC317" s="838"/>
      <c r="FD317" s="838"/>
      <c r="FE317" s="838"/>
      <c r="FF317" s="838"/>
      <c r="FG317" s="838"/>
      <c r="FH317" s="838"/>
      <c r="FI317" s="838"/>
      <c r="FJ317" s="838"/>
      <c r="FK317" s="838"/>
      <c r="FL317" s="838"/>
      <c r="FM317" s="838"/>
      <c r="FN317" s="838"/>
      <c r="FO317" s="838"/>
      <c r="FP317" s="838"/>
      <c r="FQ317" s="838"/>
      <c r="FR317" s="838"/>
      <c r="FS317" s="838"/>
      <c r="FT317" s="838"/>
      <c r="FU317" s="838"/>
      <c r="FV317" s="838"/>
      <c r="FW317" s="838"/>
      <c r="IA317" s="710"/>
      <c r="IP317" s="710"/>
      <c r="IT317" s="711"/>
      <c r="JX317" s="838"/>
      <c r="JY317" s="838"/>
      <c r="JZ317" s="838"/>
      <c r="KA317" s="838"/>
      <c r="KB317" s="838"/>
    </row>
    <row r="318" spans="1:288" customFormat="1">
      <c r="A318" s="836"/>
      <c r="B318" s="836"/>
      <c r="C318" s="838"/>
      <c r="D318" s="838"/>
      <c r="E318" s="838"/>
      <c r="F318" s="836"/>
      <c r="G318" s="836"/>
      <c r="H318" s="836"/>
      <c r="I318" s="836"/>
      <c r="J318" s="836"/>
      <c r="K318" s="836"/>
      <c r="L318" s="836"/>
      <c r="M318" s="838"/>
      <c r="N318" s="838"/>
      <c r="O318" s="838"/>
      <c r="P318" s="838"/>
      <c r="Q318" s="838"/>
      <c r="R318" s="838"/>
      <c r="S318" s="838"/>
      <c r="T318" s="838"/>
      <c r="U318" s="59"/>
      <c r="V318" s="59"/>
      <c r="W318" s="496"/>
      <c r="X318" s="496"/>
      <c r="Y318" s="496"/>
      <c r="Z318" s="496"/>
      <c r="AA318" s="512"/>
      <c r="AB318" s="836"/>
      <c r="AC318" s="836"/>
      <c r="AD318" s="555"/>
      <c r="AE318" s="512"/>
      <c r="AF318" s="836"/>
      <c r="AG318" s="836"/>
      <c r="AH318" s="555"/>
      <c r="AI318" s="836"/>
      <c r="AJ318" s="836"/>
      <c r="AK318" s="836"/>
      <c r="AL318" s="836"/>
      <c r="AM318" s="836"/>
      <c r="AN318" s="555"/>
      <c r="AO318" s="836"/>
      <c r="AP318" s="555"/>
      <c r="AQ318" s="836"/>
      <c r="AR318" s="555"/>
      <c r="AS318" s="836"/>
      <c r="AT318" s="555"/>
      <c r="AU318" s="836"/>
      <c r="AV318" s="555"/>
      <c r="AW318" s="836"/>
      <c r="AX318" s="555"/>
      <c r="AY318" s="836"/>
      <c r="AZ318" s="555"/>
      <c r="BA318" s="836"/>
      <c r="BB318" s="555"/>
      <c r="BC318" s="836"/>
      <c r="BD318" s="555"/>
      <c r="BE318" s="836"/>
      <c r="BF318" s="555"/>
      <c r="BG318" s="836"/>
      <c r="BH318" s="555"/>
      <c r="BI318" s="836"/>
      <c r="BJ318" s="555"/>
      <c r="BK318" s="836"/>
      <c r="BL318" s="555"/>
      <c r="BM318" s="836"/>
      <c r="BN318" s="555"/>
      <c r="BO318" s="836"/>
      <c r="BP318" s="555"/>
      <c r="BQ318" s="838"/>
      <c r="BR318" s="838"/>
      <c r="BS318" s="838"/>
      <c r="BT318" s="838"/>
      <c r="BU318" s="838"/>
      <c r="BV318" s="838"/>
      <c r="BW318" s="838"/>
      <c r="BX318" s="838"/>
      <c r="BY318" s="838"/>
      <c r="BZ318" s="838"/>
      <c r="CA318" s="838"/>
      <c r="CB318" s="1154"/>
      <c r="CC318" s="838"/>
      <c r="CD318" s="838"/>
      <c r="CE318" s="838"/>
      <c r="CF318" s="838"/>
      <c r="CG318" s="838"/>
      <c r="CH318" s="838"/>
      <c r="CI318" s="838"/>
      <c r="CJ318" s="838"/>
      <c r="CK318" s="838"/>
      <c r="CL318" s="838"/>
      <c r="CM318" s="838"/>
      <c r="CN318" s="838"/>
      <c r="CO318" s="838"/>
      <c r="CP318" s="838"/>
      <c r="CQ318" s="838"/>
      <c r="CR318" s="838"/>
      <c r="CS318" s="838"/>
      <c r="CT318" s="838"/>
      <c r="CU318" s="838"/>
      <c r="CV318" s="838"/>
      <c r="CW318" s="838"/>
      <c r="CX318" s="838"/>
      <c r="CY318" s="838"/>
      <c r="CZ318" s="838"/>
      <c r="DA318" s="838"/>
      <c r="DB318" s="838"/>
      <c r="DC318" s="838"/>
      <c r="DD318" s="838"/>
      <c r="DE318" s="838"/>
      <c r="DF318" s="838"/>
      <c r="DG318" s="838"/>
      <c r="DH318" s="838"/>
      <c r="DI318" s="838"/>
      <c r="DJ318" s="838"/>
      <c r="DK318" s="838"/>
      <c r="DL318" s="838"/>
      <c r="DM318" s="838"/>
      <c r="DN318" s="838"/>
      <c r="DO318" s="838"/>
      <c r="DP318" s="838"/>
      <c r="DQ318" s="838"/>
      <c r="DR318" s="838"/>
      <c r="DS318" s="838"/>
      <c r="DT318" s="838"/>
      <c r="DU318" s="838"/>
      <c r="DV318" s="838"/>
      <c r="DW318" s="838"/>
      <c r="DX318" s="838"/>
      <c r="DY318" s="838"/>
      <c r="DZ318" s="838"/>
      <c r="EA318" s="838"/>
      <c r="EB318" s="838"/>
      <c r="EC318" s="838"/>
      <c r="ED318" s="838"/>
      <c r="EE318" s="838"/>
      <c r="EF318" s="838"/>
      <c r="EG318" s="838"/>
      <c r="EH318" s="838"/>
      <c r="EI318" s="838"/>
      <c r="EJ318" s="838"/>
      <c r="EK318" s="838"/>
      <c r="EL318" s="838"/>
      <c r="EM318" s="838"/>
      <c r="EN318" s="838"/>
      <c r="EO318" s="838"/>
      <c r="EP318" s="838"/>
      <c r="EQ318" s="838"/>
      <c r="ER318" s="838"/>
      <c r="ES318" s="838"/>
      <c r="ET318" s="838"/>
      <c r="EU318" s="838"/>
      <c r="EV318" s="838"/>
      <c r="EW318" s="838"/>
      <c r="EX318" s="838"/>
      <c r="EY318" s="838"/>
      <c r="EZ318" s="838"/>
      <c r="FA318" s="838"/>
      <c r="FB318" s="838"/>
      <c r="FC318" s="838"/>
      <c r="FD318" s="838"/>
      <c r="FE318" s="838"/>
      <c r="FF318" s="838"/>
      <c r="FG318" s="838"/>
      <c r="FH318" s="838"/>
      <c r="FI318" s="838"/>
      <c r="FJ318" s="838"/>
      <c r="FK318" s="838"/>
      <c r="FL318" s="838"/>
      <c r="FM318" s="838"/>
      <c r="FN318" s="838"/>
      <c r="FO318" s="838"/>
      <c r="FP318" s="838"/>
      <c r="FQ318" s="838"/>
      <c r="FR318" s="838"/>
      <c r="FS318" s="838"/>
      <c r="FT318" s="838"/>
      <c r="FU318" s="838"/>
      <c r="FV318" s="838"/>
      <c r="FW318" s="838"/>
      <c r="IA318" s="710"/>
      <c r="IP318" s="710"/>
      <c r="IT318" s="711"/>
      <c r="JX318" s="838"/>
      <c r="JY318" s="838"/>
      <c r="JZ318" s="838"/>
      <c r="KA318" s="838"/>
      <c r="KB318" s="838"/>
    </row>
    <row r="319" spans="1:288" customFormat="1">
      <c r="A319" s="836"/>
      <c r="B319" s="836"/>
      <c r="C319" s="838"/>
      <c r="D319" s="838"/>
      <c r="E319" s="838"/>
      <c r="F319" s="836"/>
      <c r="G319" s="836"/>
      <c r="H319" s="836"/>
      <c r="I319" s="836"/>
      <c r="J319" s="836"/>
      <c r="K319" s="836"/>
      <c r="L319" s="836"/>
      <c r="M319" s="838"/>
      <c r="N319" s="838"/>
      <c r="O319" s="838"/>
      <c r="P319" s="838"/>
      <c r="Q319" s="838"/>
      <c r="R319" s="838"/>
      <c r="S319" s="838"/>
      <c r="T319" s="838"/>
      <c r="U319" s="59"/>
      <c r="V319" s="59"/>
      <c r="W319" s="496"/>
      <c r="X319" s="496"/>
      <c r="Y319" s="496"/>
      <c r="Z319" s="496"/>
      <c r="AA319" s="512"/>
      <c r="AB319" s="836"/>
      <c r="AC319" s="836"/>
      <c r="AD319" s="555"/>
      <c r="AE319" s="512"/>
      <c r="AF319" s="836"/>
      <c r="AG319" s="836"/>
      <c r="AH319" s="555"/>
      <c r="AI319" s="836"/>
      <c r="AJ319" s="836"/>
      <c r="AK319" s="836"/>
      <c r="AL319" s="836"/>
      <c r="AM319" s="836"/>
      <c r="AN319" s="555"/>
      <c r="AO319" s="836"/>
      <c r="AP319" s="555"/>
      <c r="AQ319" s="836"/>
      <c r="AR319" s="555"/>
      <c r="AS319" s="836"/>
      <c r="AT319" s="555"/>
      <c r="AU319" s="836"/>
      <c r="AV319" s="555"/>
      <c r="AW319" s="836"/>
      <c r="AX319" s="555"/>
      <c r="AY319" s="836"/>
      <c r="AZ319" s="555"/>
      <c r="BA319" s="836"/>
      <c r="BB319" s="555"/>
      <c r="BC319" s="836"/>
      <c r="BD319" s="555"/>
      <c r="BE319" s="836"/>
      <c r="BF319" s="555"/>
      <c r="BG319" s="836"/>
      <c r="BH319" s="555"/>
      <c r="BI319" s="836"/>
      <c r="BJ319" s="555"/>
      <c r="BK319" s="836"/>
      <c r="BL319" s="555"/>
      <c r="BM319" s="836"/>
      <c r="BN319" s="555"/>
      <c r="BO319" s="836"/>
      <c r="BP319" s="555"/>
      <c r="BQ319" s="838"/>
      <c r="BR319" s="838"/>
      <c r="BS319" s="838"/>
      <c r="BT319" s="838"/>
      <c r="BU319" s="838"/>
      <c r="BV319" s="838"/>
      <c r="BW319" s="838"/>
      <c r="BX319" s="838"/>
      <c r="BY319" s="838"/>
      <c r="BZ319" s="838"/>
      <c r="CA319" s="838"/>
      <c r="CB319" s="1154"/>
      <c r="CC319" s="838"/>
      <c r="CD319" s="838"/>
      <c r="CE319" s="838"/>
      <c r="CF319" s="838"/>
      <c r="CG319" s="838"/>
      <c r="CH319" s="838"/>
      <c r="CI319" s="838"/>
      <c r="CJ319" s="838"/>
      <c r="CK319" s="838"/>
      <c r="CL319" s="838"/>
      <c r="CM319" s="838"/>
      <c r="CN319" s="838"/>
      <c r="CO319" s="838"/>
      <c r="CP319" s="838"/>
      <c r="CQ319" s="838"/>
      <c r="CR319" s="838"/>
      <c r="CS319" s="838"/>
      <c r="CT319" s="838"/>
      <c r="CU319" s="838"/>
      <c r="CV319" s="838"/>
      <c r="CW319" s="838"/>
      <c r="CX319" s="838"/>
      <c r="CY319" s="838"/>
      <c r="CZ319" s="838"/>
      <c r="DA319" s="838"/>
      <c r="DB319" s="838"/>
      <c r="DC319" s="838"/>
      <c r="DD319" s="838"/>
      <c r="DE319" s="838"/>
      <c r="DF319" s="838"/>
      <c r="DG319" s="838"/>
      <c r="DH319" s="838"/>
      <c r="DI319" s="838"/>
      <c r="DJ319" s="838"/>
      <c r="DK319" s="838"/>
      <c r="DL319" s="838"/>
      <c r="DM319" s="838"/>
      <c r="DN319" s="838"/>
      <c r="DO319" s="838"/>
      <c r="DP319" s="838"/>
      <c r="DQ319" s="838"/>
      <c r="DR319" s="838"/>
      <c r="DS319" s="838"/>
      <c r="DT319" s="838"/>
      <c r="DU319" s="838"/>
      <c r="DV319" s="838"/>
      <c r="DW319" s="838"/>
      <c r="DX319" s="838"/>
      <c r="DY319" s="838"/>
      <c r="DZ319" s="838"/>
      <c r="EA319" s="838"/>
      <c r="EB319" s="838"/>
      <c r="EC319" s="838"/>
      <c r="ED319" s="838"/>
      <c r="EE319" s="838"/>
      <c r="EF319" s="838"/>
      <c r="EG319" s="838"/>
      <c r="EH319" s="838"/>
      <c r="EI319" s="838"/>
      <c r="EJ319" s="838"/>
      <c r="EK319" s="838"/>
      <c r="EL319" s="838"/>
      <c r="EM319" s="838"/>
      <c r="EN319" s="838"/>
      <c r="EO319" s="838"/>
      <c r="EP319" s="838"/>
      <c r="EQ319" s="838"/>
      <c r="ER319" s="838"/>
      <c r="ES319" s="838"/>
      <c r="ET319" s="838"/>
      <c r="EU319" s="838"/>
      <c r="EV319" s="838"/>
      <c r="EW319" s="838"/>
      <c r="EX319" s="838"/>
      <c r="EY319" s="838"/>
      <c r="EZ319" s="838"/>
      <c r="FA319" s="838"/>
      <c r="FB319" s="838"/>
      <c r="FC319" s="838"/>
      <c r="FD319" s="838"/>
      <c r="FE319" s="838"/>
      <c r="FF319" s="838"/>
      <c r="FG319" s="838"/>
      <c r="FH319" s="838"/>
      <c r="FI319" s="838"/>
      <c r="FJ319" s="838"/>
      <c r="FK319" s="838"/>
      <c r="FL319" s="838"/>
      <c r="FM319" s="838"/>
      <c r="FN319" s="838"/>
      <c r="FO319" s="838"/>
      <c r="FP319" s="838"/>
      <c r="FQ319" s="838"/>
      <c r="FR319" s="838"/>
      <c r="FS319" s="838"/>
      <c r="FT319" s="838"/>
      <c r="FU319" s="838"/>
      <c r="FV319" s="838"/>
      <c r="FW319" s="838"/>
      <c r="IA319" s="710"/>
      <c r="IP319" s="710"/>
      <c r="IT319" s="711"/>
      <c r="JX319" s="838"/>
      <c r="JY319" s="838"/>
      <c r="JZ319" s="838"/>
      <c r="KA319" s="838"/>
      <c r="KB319" s="838"/>
    </row>
    <row r="320" spans="1:288" customFormat="1">
      <c r="A320" s="836"/>
      <c r="B320" s="836"/>
      <c r="C320" s="838"/>
      <c r="D320" s="838"/>
      <c r="E320" s="838"/>
      <c r="F320" s="836"/>
      <c r="G320" s="836"/>
      <c r="H320" s="836"/>
      <c r="I320" s="836"/>
      <c r="J320" s="836"/>
      <c r="K320" s="836"/>
      <c r="L320" s="836"/>
      <c r="M320" s="838"/>
      <c r="N320" s="838"/>
      <c r="O320" s="838"/>
      <c r="P320" s="838"/>
      <c r="Q320" s="838"/>
      <c r="R320" s="838"/>
      <c r="S320" s="838"/>
      <c r="T320" s="838"/>
      <c r="U320" s="59"/>
      <c r="V320" s="59"/>
      <c r="W320" s="496"/>
      <c r="X320" s="496"/>
      <c r="Y320" s="496"/>
      <c r="Z320" s="496"/>
      <c r="AA320" s="512"/>
      <c r="AB320" s="836"/>
      <c r="AC320" s="836"/>
      <c r="AD320" s="555"/>
      <c r="AE320" s="512"/>
      <c r="AF320" s="836"/>
      <c r="AG320" s="836"/>
      <c r="AH320" s="555"/>
      <c r="AI320" s="836"/>
      <c r="AJ320" s="836"/>
      <c r="AK320" s="836"/>
      <c r="AL320" s="836"/>
      <c r="AM320" s="836"/>
      <c r="AN320" s="555"/>
      <c r="AO320" s="836"/>
      <c r="AP320" s="555"/>
      <c r="AQ320" s="836"/>
      <c r="AR320" s="555"/>
      <c r="AS320" s="836"/>
      <c r="AT320" s="555"/>
      <c r="AU320" s="836"/>
      <c r="AV320" s="555"/>
      <c r="AW320" s="836"/>
      <c r="AX320" s="555"/>
      <c r="AY320" s="836"/>
      <c r="AZ320" s="555"/>
      <c r="BA320" s="836"/>
      <c r="BB320" s="555"/>
      <c r="BC320" s="836"/>
      <c r="BD320" s="555"/>
      <c r="BE320" s="836"/>
      <c r="BF320" s="555"/>
      <c r="BG320" s="836"/>
      <c r="BH320" s="555"/>
      <c r="BI320" s="836"/>
      <c r="BJ320" s="555"/>
      <c r="BK320" s="836"/>
      <c r="BL320" s="555"/>
      <c r="BM320" s="836"/>
      <c r="BN320" s="555"/>
      <c r="BO320" s="836"/>
      <c r="BP320" s="555"/>
      <c r="BQ320" s="838"/>
      <c r="BR320" s="838"/>
      <c r="BS320" s="838"/>
      <c r="BT320" s="838"/>
      <c r="BU320" s="838"/>
      <c r="BV320" s="838"/>
      <c r="BW320" s="838"/>
      <c r="BX320" s="838"/>
      <c r="BY320" s="838"/>
      <c r="BZ320" s="838"/>
      <c r="CA320" s="838"/>
      <c r="CB320" s="1154"/>
      <c r="CC320" s="838"/>
      <c r="CD320" s="838"/>
      <c r="CE320" s="838"/>
      <c r="CF320" s="838"/>
      <c r="CG320" s="838"/>
      <c r="CH320" s="838"/>
      <c r="CI320" s="838"/>
      <c r="CJ320" s="838"/>
      <c r="CK320" s="838"/>
      <c r="CL320" s="838"/>
      <c r="CM320" s="838"/>
      <c r="CN320" s="838"/>
      <c r="CO320" s="838"/>
      <c r="CP320" s="838"/>
      <c r="CQ320" s="838"/>
      <c r="CR320" s="838"/>
      <c r="CS320" s="838"/>
      <c r="CT320" s="838"/>
      <c r="CU320" s="838"/>
      <c r="CV320" s="838"/>
      <c r="CW320" s="838"/>
      <c r="CX320" s="838"/>
      <c r="CY320" s="838"/>
      <c r="CZ320" s="838"/>
      <c r="DA320" s="838"/>
      <c r="DB320" s="838"/>
      <c r="DC320" s="838"/>
      <c r="DD320" s="838"/>
      <c r="DE320" s="838"/>
      <c r="DF320" s="838"/>
      <c r="DG320" s="838"/>
      <c r="DH320" s="838"/>
      <c r="DI320" s="838"/>
      <c r="DJ320" s="838"/>
      <c r="DK320" s="838"/>
      <c r="DL320" s="838"/>
      <c r="DM320" s="838"/>
      <c r="DN320" s="838"/>
      <c r="DO320" s="838"/>
      <c r="DP320" s="838"/>
      <c r="DQ320" s="838"/>
      <c r="DR320" s="838"/>
      <c r="DS320" s="838"/>
      <c r="DT320" s="838"/>
      <c r="DU320" s="838"/>
      <c r="DV320" s="838"/>
      <c r="DW320" s="838"/>
      <c r="DX320" s="838"/>
      <c r="DY320" s="838"/>
      <c r="DZ320" s="838"/>
      <c r="EA320" s="838"/>
      <c r="EB320" s="838"/>
      <c r="EC320" s="838"/>
      <c r="ED320" s="838"/>
      <c r="EE320" s="838"/>
      <c r="EF320" s="838"/>
      <c r="EG320" s="838"/>
      <c r="EH320" s="838"/>
      <c r="EI320" s="838"/>
      <c r="EJ320" s="838"/>
      <c r="EK320" s="838"/>
      <c r="EL320" s="838"/>
      <c r="EM320" s="838"/>
      <c r="EN320" s="838"/>
      <c r="EO320" s="838"/>
      <c r="EP320" s="838"/>
      <c r="EQ320" s="838"/>
      <c r="ER320" s="838"/>
      <c r="ES320" s="838"/>
      <c r="ET320" s="838"/>
      <c r="EU320" s="838"/>
      <c r="EV320" s="838"/>
      <c r="EW320" s="838"/>
      <c r="EX320" s="838"/>
      <c r="EY320" s="838"/>
      <c r="EZ320" s="838"/>
      <c r="FA320" s="838"/>
      <c r="FB320" s="838"/>
      <c r="FC320" s="838"/>
      <c r="FD320" s="838"/>
      <c r="FE320" s="838"/>
      <c r="FF320" s="838"/>
      <c r="FG320" s="838"/>
      <c r="FH320" s="838"/>
      <c r="FI320" s="838"/>
      <c r="FJ320" s="838"/>
      <c r="FK320" s="838"/>
      <c r="FL320" s="838"/>
      <c r="FM320" s="838"/>
      <c r="FN320" s="838"/>
      <c r="FO320" s="838"/>
      <c r="FP320" s="838"/>
      <c r="FQ320" s="838"/>
      <c r="FR320" s="838"/>
      <c r="FS320" s="838"/>
      <c r="FT320" s="838"/>
      <c r="FU320" s="838"/>
      <c r="FV320" s="838"/>
      <c r="FW320" s="838"/>
      <c r="IA320" s="710"/>
      <c r="IP320" s="710"/>
      <c r="IT320" s="711"/>
      <c r="JX320" s="838"/>
      <c r="JY320" s="838"/>
      <c r="JZ320" s="838"/>
      <c r="KA320" s="838"/>
      <c r="KB320" s="838"/>
    </row>
    <row r="321" spans="1:288" customFormat="1">
      <c r="A321" s="836"/>
      <c r="B321" s="836"/>
      <c r="C321" s="838"/>
      <c r="D321" s="838"/>
      <c r="E321" s="838"/>
      <c r="F321" s="836"/>
      <c r="G321" s="836"/>
      <c r="H321" s="836"/>
      <c r="I321" s="836"/>
      <c r="J321" s="836"/>
      <c r="K321" s="836"/>
      <c r="L321" s="836"/>
      <c r="M321" s="838"/>
      <c r="N321" s="838"/>
      <c r="O321" s="838"/>
      <c r="P321" s="838"/>
      <c r="Q321" s="838"/>
      <c r="R321" s="838"/>
      <c r="S321" s="838"/>
      <c r="T321" s="838"/>
      <c r="U321" s="59"/>
      <c r="V321" s="59"/>
      <c r="W321" s="496"/>
      <c r="X321" s="496"/>
      <c r="Y321" s="496"/>
      <c r="Z321" s="496"/>
      <c r="AA321" s="512"/>
      <c r="AB321" s="836"/>
      <c r="AC321" s="836"/>
      <c r="AD321" s="555"/>
      <c r="AE321" s="512"/>
      <c r="AF321" s="836"/>
      <c r="AG321" s="836"/>
      <c r="AH321" s="555"/>
      <c r="AI321" s="836"/>
      <c r="AJ321" s="836"/>
      <c r="AK321" s="836"/>
      <c r="AL321" s="836"/>
      <c r="AM321" s="836"/>
      <c r="AN321" s="555"/>
      <c r="AO321" s="836"/>
      <c r="AP321" s="555"/>
      <c r="AQ321" s="836"/>
      <c r="AR321" s="555"/>
      <c r="AS321" s="836"/>
      <c r="AT321" s="555"/>
      <c r="AU321" s="836"/>
      <c r="AV321" s="555"/>
      <c r="AW321" s="836"/>
      <c r="AX321" s="555"/>
      <c r="AY321" s="836"/>
      <c r="AZ321" s="555"/>
      <c r="BA321" s="836"/>
      <c r="BB321" s="555"/>
      <c r="BC321" s="836"/>
      <c r="BD321" s="555"/>
      <c r="BE321" s="836"/>
      <c r="BF321" s="555"/>
      <c r="BG321" s="836"/>
      <c r="BH321" s="555"/>
      <c r="BI321" s="836"/>
      <c r="BJ321" s="555"/>
      <c r="BK321" s="836"/>
      <c r="BL321" s="555"/>
      <c r="BM321" s="836"/>
      <c r="BN321" s="555"/>
      <c r="BO321" s="836"/>
      <c r="BP321" s="555"/>
      <c r="BQ321" s="838"/>
      <c r="BR321" s="838"/>
      <c r="BS321" s="838"/>
      <c r="BT321" s="838"/>
      <c r="BU321" s="838"/>
      <c r="BV321" s="838"/>
      <c r="BW321" s="838"/>
      <c r="BX321" s="838"/>
      <c r="BY321" s="838"/>
      <c r="BZ321" s="838"/>
      <c r="CA321" s="838"/>
      <c r="CB321" s="1154"/>
      <c r="CC321" s="838"/>
      <c r="CD321" s="838"/>
      <c r="CE321" s="838"/>
      <c r="CF321" s="838"/>
      <c r="CG321" s="838"/>
      <c r="CH321" s="838"/>
      <c r="CI321" s="838"/>
      <c r="CJ321" s="838"/>
      <c r="CK321" s="838"/>
      <c r="CL321" s="838"/>
      <c r="CM321" s="838"/>
      <c r="CN321" s="838"/>
      <c r="CO321" s="838"/>
      <c r="CP321" s="838"/>
      <c r="CQ321" s="838"/>
      <c r="CR321" s="838"/>
      <c r="CS321" s="838"/>
      <c r="CT321" s="838"/>
      <c r="CU321" s="838"/>
      <c r="CV321" s="838"/>
      <c r="CW321" s="838"/>
      <c r="CX321" s="838"/>
      <c r="CY321" s="838"/>
      <c r="CZ321" s="838"/>
      <c r="DA321" s="838"/>
      <c r="DB321" s="838"/>
      <c r="DC321" s="838"/>
      <c r="DD321" s="838"/>
      <c r="DE321" s="838"/>
      <c r="DF321" s="838"/>
      <c r="DG321" s="838"/>
      <c r="DH321" s="838"/>
      <c r="DI321" s="838"/>
      <c r="DJ321" s="838"/>
      <c r="DK321" s="838"/>
      <c r="DL321" s="838"/>
      <c r="DM321" s="838"/>
      <c r="DN321" s="838"/>
      <c r="DO321" s="838"/>
      <c r="DP321" s="838"/>
      <c r="DQ321" s="838"/>
      <c r="DR321" s="838"/>
      <c r="DS321" s="838"/>
      <c r="DT321" s="838"/>
      <c r="DU321" s="838"/>
      <c r="DV321" s="838"/>
      <c r="DW321" s="838"/>
      <c r="DX321" s="838"/>
      <c r="DY321" s="838"/>
      <c r="DZ321" s="838"/>
      <c r="EA321" s="838"/>
      <c r="EB321" s="838"/>
      <c r="EC321" s="838"/>
      <c r="ED321" s="838"/>
      <c r="EE321" s="838"/>
      <c r="EF321" s="838"/>
      <c r="EG321" s="838"/>
      <c r="EH321" s="838"/>
      <c r="EI321" s="838"/>
      <c r="EJ321" s="838"/>
      <c r="EK321" s="838"/>
      <c r="EL321" s="838"/>
      <c r="EM321" s="838"/>
      <c r="EN321" s="838"/>
      <c r="EO321" s="838"/>
      <c r="EP321" s="838"/>
      <c r="EQ321" s="838"/>
      <c r="ER321" s="838"/>
      <c r="ES321" s="838"/>
      <c r="ET321" s="838"/>
      <c r="EU321" s="838"/>
      <c r="EV321" s="838"/>
      <c r="EW321" s="838"/>
      <c r="EX321" s="838"/>
      <c r="EY321" s="838"/>
      <c r="EZ321" s="838"/>
      <c r="FA321" s="838"/>
      <c r="FB321" s="838"/>
      <c r="FC321" s="838"/>
      <c r="FD321" s="838"/>
      <c r="FE321" s="838"/>
      <c r="FF321" s="838"/>
      <c r="FG321" s="838"/>
      <c r="FH321" s="838"/>
      <c r="FI321" s="838"/>
      <c r="FJ321" s="838"/>
      <c r="FK321" s="838"/>
      <c r="FL321" s="838"/>
      <c r="FM321" s="838"/>
      <c r="FN321" s="838"/>
      <c r="FO321" s="838"/>
      <c r="FP321" s="838"/>
      <c r="FQ321" s="838"/>
      <c r="FR321" s="838"/>
      <c r="FS321" s="838"/>
      <c r="FT321" s="838"/>
      <c r="FU321" s="838"/>
      <c r="FV321" s="838"/>
      <c r="FW321" s="838"/>
      <c r="IA321" s="710"/>
      <c r="IP321" s="710"/>
      <c r="IT321" s="711"/>
      <c r="JX321" s="838"/>
      <c r="JY321" s="838"/>
      <c r="JZ321" s="838"/>
      <c r="KA321" s="838"/>
      <c r="KB321" s="838"/>
    </row>
    <row r="322" spans="1:288" customFormat="1">
      <c r="A322" s="836"/>
      <c r="B322" s="836"/>
      <c r="C322" s="838"/>
      <c r="D322" s="838"/>
      <c r="E322" s="838"/>
      <c r="F322" s="836"/>
      <c r="G322" s="836"/>
      <c r="H322" s="836"/>
      <c r="I322" s="836"/>
      <c r="J322" s="836"/>
      <c r="K322" s="836"/>
      <c r="L322" s="836"/>
      <c r="M322" s="838"/>
      <c r="N322" s="838"/>
      <c r="O322" s="838"/>
      <c r="P322" s="838"/>
      <c r="Q322" s="838"/>
      <c r="R322" s="838"/>
      <c r="S322" s="838"/>
      <c r="T322" s="838"/>
      <c r="U322" s="59"/>
      <c r="V322" s="59"/>
      <c r="W322" s="496"/>
      <c r="X322" s="496"/>
      <c r="Y322" s="496"/>
      <c r="Z322" s="496"/>
      <c r="AA322" s="512"/>
      <c r="AB322" s="836"/>
      <c r="AC322" s="836"/>
      <c r="AD322" s="555"/>
      <c r="AE322" s="512"/>
      <c r="AF322" s="836"/>
      <c r="AG322" s="836"/>
      <c r="AH322" s="555"/>
      <c r="AI322" s="836"/>
      <c r="AJ322" s="836"/>
      <c r="AK322" s="836"/>
      <c r="AL322" s="836"/>
      <c r="AM322" s="836"/>
      <c r="AN322" s="555"/>
      <c r="AO322" s="836"/>
      <c r="AP322" s="555"/>
      <c r="AQ322" s="836"/>
      <c r="AR322" s="555"/>
      <c r="AS322" s="836"/>
      <c r="AT322" s="555"/>
      <c r="AU322" s="836"/>
      <c r="AV322" s="555"/>
      <c r="AW322" s="836"/>
      <c r="AX322" s="555"/>
      <c r="AY322" s="836"/>
      <c r="AZ322" s="555"/>
      <c r="BA322" s="836"/>
      <c r="BB322" s="555"/>
      <c r="BC322" s="836"/>
      <c r="BD322" s="555"/>
      <c r="BE322" s="836"/>
      <c r="BF322" s="555"/>
      <c r="BG322" s="836"/>
      <c r="BH322" s="555"/>
      <c r="BI322" s="836"/>
      <c r="BJ322" s="555"/>
      <c r="BK322" s="836"/>
      <c r="BL322" s="555"/>
      <c r="BM322" s="836"/>
      <c r="BN322" s="555"/>
      <c r="BO322" s="836"/>
      <c r="BP322" s="555"/>
      <c r="BQ322" s="838"/>
      <c r="BR322" s="838"/>
      <c r="BS322" s="838"/>
      <c r="BT322" s="838"/>
      <c r="BU322" s="838"/>
      <c r="BV322" s="838"/>
      <c r="BW322" s="838"/>
      <c r="BX322" s="838"/>
      <c r="BY322" s="838"/>
      <c r="BZ322" s="838"/>
      <c r="CA322" s="838"/>
      <c r="CB322" s="1154"/>
      <c r="CC322" s="838"/>
      <c r="CD322" s="838"/>
      <c r="CE322" s="838"/>
      <c r="CF322" s="838"/>
      <c r="CG322" s="838"/>
      <c r="CH322" s="838"/>
      <c r="CI322" s="838"/>
      <c r="CJ322" s="838"/>
      <c r="CK322" s="838"/>
      <c r="CL322" s="838"/>
      <c r="CM322" s="838"/>
      <c r="CN322" s="838"/>
      <c r="CO322" s="838"/>
      <c r="CP322" s="838"/>
      <c r="CQ322" s="838"/>
      <c r="CR322" s="838"/>
      <c r="CS322" s="838"/>
      <c r="CT322" s="838"/>
      <c r="CU322" s="838"/>
      <c r="CV322" s="838"/>
      <c r="CW322" s="838"/>
      <c r="CX322" s="838"/>
      <c r="CY322" s="838"/>
      <c r="CZ322" s="838"/>
      <c r="DA322" s="838"/>
      <c r="DB322" s="838"/>
      <c r="DC322" s="838"/>
      <c r="DD322" s="838"/>
      <c r="DE322" s="838"/>
      <c r="DF322" s="838"/>
      <c r="DG322" s="838"/>
      <c r="DH322" s="838"/>
      <c r="DI322" s="838"/>
      <c r="DJ322" s="838"/>
      <c r="DK322" s="838"/>
      <c r="DL322" s="838"/>
      <c r="DM322" s="838"/>
      <c r="DN322" s="838"/>
      <c r="DO322" s="838"/>
      <c r="DP322" s="838"/>
      <c r="DQ322" s="838"/>
      <c r="DR322" s="838"/>
      <c r="DS322" s="838"/>
      <c r="DT322" s="838"/>
      <c r="DU322" s="838"/>
      <c r="DV322" s="838"/>
      <c r="DW322" s="838"/>
      <c r="DX322" s="838"/>
      <c r="DY322" s="838"/>
      <c r="DZ322" s="838"/>
      <c r="EA322" s="838"/>
      <c r="EB322" s="838"/>
      <c r="EC322" s="838"/>
      <c r="ED322" s="838"/>
      <c r="EE322" s="838"/>
      <c r="EF322" s="838"/>
      <c r="EG322" s="838"/>
      <c r="EH322" s="838"/>
      <c r="EI322" s="838"/>
      <c r="EJ322" s="838"/>
      <c r="EK322" s="838"/>
      <c r="EL322" s="838"/>
      <c r="EM322" s="838"/>
      <c r="EN322" s="838"/>
      <c r="EO322" s="838"/>
      <c r="EP322" s="838"/>
      <c r="EQ322" s="838"/>
      <c r="ER322" s="838"/>
      <c r="ES322" s="838"/>
      <c r="ET322" s="838"/>
      <c r="EU322" s="838"/>
      <c r="EV322" s="838"/>
      <c r="EW322" s="838"/>
      <c r="EX322" s="838"/>
      <c r="EY322" s="838"/>
      <c r="EZ322" s="838"/>
      <c r="FA322" s="838"/>
      <c r="FB322" s="838"/>
      <c r="FC322" s="838"/>
      <c r="FD322" s="838"/>
      <c r="FE322" s="838"/>
      <c r="FF322" s="838"/>
      <c r="FG322" s="838"/>
      <c r="FH322" s="838"/>
      <c r="FI322" s="838"/>
      <c r="FJ322" s="838"/>
      <c r="FK322" s="838"/>
      <c r="FL322" s="838"/>
      <c r="FM322" s="838"/>
      <c r="FN322" s="838"/>
      <c r="FO322" s="838"/>
      <c r="FP322" s="838"/>
      <c r="FQ322" s="838"/>
      <c r="FR322" s="838"/>
      <c r="FS322" s="838"/>
      <c r="FT322" s="838"/>
      <c r="FU322" s="838"/>
      <c r="FV322" s="838"/>
      <c r="FW322" s="838"/>
      <c r="IA322" s="710"/>
      <c r="IP322" s="710"/>
      <c r="IT322" s="711"/>
      <c r="JX322" s="838"/>
      <c r="JY322" s="838"/>
      <c r="JZ322" s="838"/>
      <c r="KA322" s="838"/>
      <c r="KB322" s="838"/>
    </row>
    <row r="323" spans="1:288" customFormat="1">
      <c r="A323" s="836"/>
      <c r="B323" s="836"/>
      <c r="C323" s="838"/>
      <c r="D323" s="838"/>
      <c r="E323" s="838"/>
      <c r="F323" s="836"/>
      <c r="G323" s="836"/>
      <c r="H323" s="836"/>
      <c r="I323" s="836"/>
      <c r="J323" s="836"/>
      <c r="K323" s="836"/>
      <c r="L323" s="836"/>
      <c r="M323" s="838"/>
      <c r="N323" s="838"/>
      <c r="O323" s="838"/>
      <c r="P323" s="838"/>
      <c r="Q323" s="838"/>
      <c r="R323" s="838"/>
      <c r="S323" s="838"/>
      <c r="T323" s="838"/>
      <c r="U323" s="59"/>
      <c r="V323" s="59"/>
      <c r="W323" s="496"/>
      <c r="X323" s="496"/>
      <c r="Y323" s="496"/>
      <c r="Z323" s="496"/>
      <c r="AA323" s="512"/>
      <c r="AB323" s="836"/>
      <c r="AC323" s="836"/>
      <c r="AD323" s="555"/>
      <c r="AE323" s="512"/>
      <c r="AF323" s="836"/>
      <c r="AG323" s="836"/>
      <c r="AH323" s="555"/>
      <c r="AI323" s="836"/>
      <c r="AJ323" s="836"/>
      <c r="AK323" s="836"/>
      <c r="AL323" s="836"/>
      <c r="AM323" s="836"/>
      <c r="AN323" s="555"/>
      <c r="AO323" s="836"/>
      <c r="AP323" s="555"/>
      <c r="AQ323" s="836"/>
      <c r="AR323" s="555"/>
      <c r="AS323" s="836"/>
      <c r="AT323" s="555"/>
      <c r="AU323" s="836"/>
      <c r="AV323" s="555"/>
      <c r="AW323" s="836"/>
      <c r="AX323" s="555"/>
      <c r="AY323" s="836"/>
      <c r="AZ323" s="555"/>
      <c r="BA323" s="836"/>
      <c r="BB323" s="555"/>
      <c r="BC323" s="836"/>
      <c r="BD323" s="555"/>
      <c r="BE323" s="836"/>
      <c r="BF323" s="555"/>
      <c r="BG323" s="836"/>
      <c r="BH323" s="555"/>
      <c r="BI323" s="836"/>
      <c r="BJ323" s="555"/>
      <c r="BK323" s="836"/>
      <c r="BL323" s="555"/>
      <c r="BM323" s="836"/>
      <c r="BN323" s="555"/>
      <c r="BO323" s="836"/>
      <c r="BP323" s="555"/>
      <c r="BQ323" s="838"/>
      <c r="BR323" s="838"/>
      <c r="BS323" s="838"/>
      <c r="BT323" s="838"/>
      <c r="BU323" s="838"/>
      <c r="BV323" s="838"/>
      <c r="BW323" s="838"/>
      <c r="BX323" s="838"/>
      <c r="BY323" s="838"/>
      <c r="BZ323" s="838"/>
      <c r="CA323" s="838"/>
      <c r="CB323" s="1154"/>
      <c r="CC323" s="838"/>
      <c r="CD323" s="838"/>
      <c r="CE323" s="838"/>
      <c r="CF323" s="838"/>
      <c r="CG323" s="838"/>
      <c r="CH323" s="838"/>
      <c r="CI323" s="838"/>
      <c r="CJ323" s="838"/>
      <c r="CK323" s="838"/>
      <c r="CL323" s="838"/>
      <c r="CM323" s="838"/>
      <c r="CN323" s="838"/>
      <c r="CO323" s="838"/>
      <c r="CP323" s="838"/>
      <c r="CQ323" s="838"/>
      <c r="CR323" s="838"/>
      <c r="CS323" s="838"/>
      <c r="CT323" s="838"/>
      <c r="CU323" s="838"/>
      <c r="CV323" s="838"/>
      <c r="CW323" s="838"/>
      <c r="CX323" s="838"/>
      <c r="CY323" s="838"/>
      <c r="CZ323" s="838"/>
      <c r="DA323" s="838"/>
      <c r="DB323" s="838"/>
      <c r="DC323" s="838"/>
      <c r="DD323" s="838"/>
      <c r="DE323" s="838"/>
      <c r="DF323" s="838"/>
      <c r="DG323" s="838"/>
      <c r="DH323" s="838"/>
      <c r="DI323" s="838"/>
      <c r="DJ323" s="838"/>
      <c r="DK323" s="838"/>
      <c r="DL323" s="838"/>
      <c r="DM323" s="838"/>
      <c r="DN323" s="838"/>
      <c r="DO323" s="838"/>
      <c r="DP323" s="838"/>
      <c r="DQ323" s="838"/>
      <c r="DR323" s="838"/>
      <c r="DS323" s="838"/>
      <c r="DT323" s="838"/>
      <c r="DU323" s="838"/>
      <c r="DV323" s="838"/>
      <c r="DW323" s="838"/>
      <c r="DX323" s="838"/>
      <c r="DY323" s="838"/>
      <c r="DZ323" s="838"/>
      <c r="EA323" s="838"/>
      <c r="EB323" s="838"/>
      <c r="EC323" s="838"/>
      <c r="ED323" s="838"/>
      <c r="EE323" s="838"/>
      <c r="EF323" s="838"/>
      <c r="EG323" s="838"/>
      <c r="EH323" s="838"/>
      <c r="EI323" s="838"/>
      <c r="EJ323" s="838"/>
      <c r="EK323" s="838"/>
      <c r="EL323" s="838"/>
      <c r="EM323" s="838"/>
      <c r="EN323" s="838"/>
      <c r="EO323" s="838"/>
      <c r="EP323" s="838"/>
      <c r="EQ323" s="838"/>
      <c r="ER323" s="838"/>
      <c r="ES323" s="838"/>
      <c r="ET323" s="838"/>
      <c r="EU323" s="838"/>
      <c r="EV323" s="838"/>
      <c r="EW323" s="838"/>
      <c r="EX323" s="838"/>
      <c r="EY323" s="838"/>
      <c r="EZ323" s="838"/>
      <c r="FA323" s="838"/>
      <c r="FB323" s="838"/>
      <c r="FC323" s="838"/>
      <c r="FD323" s="838"/>
      <c r="FE323" s="838"/>
      <c r="FF323" s="838"/>
      <c r="FG323" s="838"/>
      <c r="FH323" s="838"/>
      <c r="FI323" s="838"/>
      <c r="FJ323" s="838"/>
      <c r="FK323" s="838"/>
      <c r="FL323" s="838"/>
      <c r="FM323" s="838"/>
      <c r="FN323" s="838"/>
      <c r="FO323" s="838"/>
      <c r="FP323" s="838"/>
      <c r="FQ323" s="838"/>
      <c r="FR323" s="838"/>
      <c r="FS323" s="838"/>
      <c r="FT323" s="838"/>
      <c r="FU323" s="838"/>
      <c r="FV323" s="838"/>
      <c r="FW323" s="838"/>
      <c r="IA323" s="710"/>
      <c r="IP323" s="710"/>
      <c r="IT323" s="711"/>
      <c r="JX323" s="838"/>
      <c r="JY323" s="838"/>
      <c r="JZ323" s="838"/>
      <c r="KA323" s="838"/>
      <c r="KB323" s="838"/>
    </row>
    <row r="324" spans="1:288" customFormat="1">
      <c r="A324" s="836"/>
      <c r="B324" s="836"/>
      <c r="C324" s="838"/>
      <c r="D324" s="838"/>
      <c r="E324" s="838"/>
      <c r="F324" s="836"/>
      <c r="G324" s="836"/>
      <c r="H324" s="836"/>
      <c r="I324" s="836"/>
      <c r="J324" s="836"/>
      <c r="K324" s="836"/>
      <c r="L324" s="836"/>
      <c r="M324" s="838"/>
      <c r="N324" s="838"/>
      <c r="O324" s="838"/>
      <c r="P324" s="838"/>
      <c r="Q324" s="838"/>
      <c r="R324" s="838"/>
      <c r="S324" s="838"/>
      <c r="T324" s="838"/>
      <c r="U324" s="59"/>
      <c r="V324" s="59"/>
      <c r="W324" s="496"/>
      <c r="X324" s="496"/>
      <c r="Y324" s="496"/>
      <c r="Z324" s="496"/>
      <c r="AA324" s="512"/>
      <c r="AB324" s="836"/>
      <c r="AC324" s="836"/>
      <c r="AD324" s="555"/>
      <c r="AE324" s="512"/>
      <c r="AF324" s="836"/>
      <c r="AG324" s="836"/>
      <c r="AH324" s="555"/>
      <c r="AI324" s="836"/>
      <c r="AJ324" s="836"/>
      <c r="AK324" s="836"/>
      <c r="AL324" s="836"/>
      <c r="AM324" s="836"/>
      <c r="AN324" s="555"/>
      <c r="AO324" s="836"/>
      <c r="AP324" s="555"/>
      <c r="AQ324" s="836"/>
      <c r="AR324" s="555"/>
      <c r="AS324" s="836"/>
      <c r="AT324" s="555"/>
      <c r="AU324" s="836"/>
      <c r="AV324" s="555"/>
      <c r="AW324" s="836"/>
      <c r="AX324" s="555"/>
      <c r="AY324" s="836"/>
      <c r="AZ324" s="555"/>
      <c r="BA324" s="836"/>
      <c r="BB324" s="555"/>
      <c r="BC324" s="836"/>
      <c r="BD324" s="555"/>
      <c r="BE324" s="836"/>
      <c r="BF324" s="555"/>
      <c r="BG324" s="836"/>
      <c r="BH324" s="555"/>
      <c r="BI324" s="836"/>
      <c r="BJ324" s="555"/>
      <c r="BK324" s="836"/>
      <c r="BL324" s="555"/>
      <c r="BM324" s="836"/>
      <c r="BN324" s="555"/>
      <c r="BO324" s="836"/>
      <c r="BP324" s="555"/>
      <c r="BQ324" s="838"/>
      <c r="BR324" s="838"/>
      <c r="BS324" s="838"/>
      <c r="BT324" s="838"/>
      <c r="BU324" s="838"/>
      <c r="BV324" s="838"/>
      <c r="BW324" s="838"/>
      <c r="BX324" s="838"/>
      <c r="BY324" s="838"/>
      <c r="BZ324" s="838"/>
      <c r="CA324" s="838"/>
      <c r="CB324" s="1154"/>
      <c r="CC324" s="838"/>
      <c r="CD324" s="838"/>
      <c r="CE324" s="838"/>
      <c r="CF324" s="838"/>
      <c r="CG324" s="838"/>
      <c r="CH324" s="838"/>
      <c r="CI324" s="838"/>
      <c r="CJ324" s="838"/>
      <c r="CK324" s="838"/>
      <c r="CL324" s="838"/>
      <c r="CM324" s="838"/>
      <c r="CN324" s="838"/>
      <c r="CO324" s="838"/>
      <c r="CP324" s="838"/>
      <c r="CQ324" s="838"/>
      <c r="CR324" s="838"/>
      <c r="CS324" s="838"/>
      <c r="CT324" s="838"/>
      <c r="CU324" s="838"/>
      <c r="CV324" s="838"/>
      <c r="CW324" s="838"/>
      <c r="CX324" s="838"/>
      <c r="CY324" s="838"/>
      <c r="CZ324" s="838"/>
      <c r="DA324" s="838"/>
      <c r="DB324" s="838"/>
      <c r="DC324" s="838"/>
      <c r="DD324" s="838"/>
      <c r="DE324" s="838"/>
      <c r="DF324" s="838"/>
      <c r="DG324" s="838"/>
      <c r="DH324" s="838"/>
      <c r="DI324" s="838"/>
      <c r="DJ324" s="838"/>
      <c r="DK324" s="838"/>
      <c r="DL324" s="838"/>
      <c r="DM324" s="838"/>
      <c r="DN324" s="838"/>
      <c r="DO324" s="838"/>
      <c r="DP324" s="838"/>
      <c r="DQ324" s="838"/>
      <c r="DR324" s="838"/>
      <c r="DS324" s="838"/>
      <c r="DT324" s="838"/>
      <c r="DU324" s="838"/>
      <c r="DV324" s="838"/>
      <c r="DW324" s="838"/>
      <c r="DX324" s="838"/>
      <c r="DY324" s="838"/>
      <c r="DZ324" s="838"/>
      <c r="EA324" s="838"/>
      <c r="EB324" s="838"/>
      <c r="EC324" s="838"/>
      <c r="ED324" s="838"/>
      <c r="EE324" s="838"/>
      <c r="EF324" s="838"/>
      <c r="EG324" s="838"/>
      <c r="EH324" s="838"/>
      <c r="EI324" s="838"/>
      <c r="EJ324" s="838"/>
      <c r="EK324" s="838"/>
      <c r="EL324" s="838"/>
      <c r="EM324" s="838"/>
      <c r="EN324" s="838"/>
      <c r="EO324" s="838"/>
      <c r="EP324" s="838"/>
      <c r="EQ324" s="838"/>
      <c r="ER324" s="838"/>
      <c r="ES324" s="838"/>
      <c r="ET324" s="838"/>
      <c r="EU324" s="838"/>
      <c r="EV324" s="838"/>
      <c r="EW324" s="838"/>
      <c r="EX324" s="838"/>
      <c r="EY324" s="838"/>
      <c r="EZ324" s="838"/>
      <c r="FA324" s="838"/>
      <c r="FB324" s="838"/>
      <c r="FC324" s="838"/>
      <c r="FD324" s="838"/>
      <c r="FE324" s="838"/>
      <c r="FF324" s="838"/>
      <c r="FG324" s="838"/>
      <c r="FH324" s="838"/>
      <c r="FI324" s="838"/>
      <c r="FJ324" s="838"/>
      <c r="FK324" s="838"/>
      <c r="FL324" s="838"/>
      <c r="FM324" s="838"/>
      <c r="FN324" s="838"/>
      <c r="FO324" s="838"/>
      <c r="FP324" s="838"/>
      <c r="FQ324" s="838"/>
      <c r="FR324" s="838"/>
      <c r="FS324" s="838"/>
      <c r="FT324" s="838"/>
      <c r="FU324" s="838"/>
      <c r="FV324" s="838"/>
      <c r="FW324" s="838"/>
      <c r="IA324" s="710"/>
      <c r="IP324" s="710"/>
      <c r="IT324" s="711"/>
      <c r="JX324" s="838"/>
      <c r="JY324" s="838"/>
      <c r="JZ324" s="838"/>
      <c r="KA324" s="838"/>
      <c r="KB324" s="838"/>
    </row>
    <row r="325" spans="1:288" customFormat="1">
      <c r="A325" s="836"/>
      <c r="B325" s="836"/>
      <c r="C325" s="838"/>
      <c r="D325" s="838"/>
      <c r="E325" s="838"/>
      <c r="F325" s="836"/>
      <c r="G325" s="836"/>
      <c r="H325" s="836"/>
      <c r="I325" s="836"/>
      <c r="J325" s="836"/>
      <c r="K325" s="836"/>
      <c r="L325" s="836"/>
      <c r="M325" s="838"/>
      <c r="N325" s="838"/>
      <c r="O325" s="838"/>
      <c r="P325" s="838"/>
      <c r="Q325" s="838"/>
      <c r="R325" s="838"/>
      <c r="S325" s="838"/>
      <c r="T325" s="838"/>
      <c r="U325" s="59"/>
      <c r="V325" s="59"/>
      <c r="W325" s="496"/>
      <c r="X325" s="496"/>
      <c r="Y325" s="496"/>
      <c r="Z325" s="496"/>
      <c r="AA325" s="512"/>
      <c r="AB325" s="836"/>
      <c r="AC325" s="836"/>
      <c r="AD325" s="555"/>
      <c r="AE325" s="512"/>
      <c r="AF325" s="836"/>
      <c r="AG325" s="836"/>
      <c r="AH325" s="555"/>
      <c r="AI325" s="836"/>
      <c r="AJ325" s="836"/>
      <c r="AK325" s="836"/>
      <c r="AL325" s="836"/>
      <c r="AM325" s="836"/>
      <c r="AN325" s="555"/>
      <c r="AO325" s="836"/>
      <c r="AP325" s="555"/>
      <c r="AQ325" s="836"/>
      <c r="AR325" s="555"/>
      <c r="AS325" s="836"/>
      <c r="AT325" s="555"/>
      <c r="AU325" s="836"/>
      <c r="AV325" s="555"/>
      <c r="AW325" s="836"/>
      <c r="AX325" s="555"/>
      <c r="AY325" s="836"/>
      <c r="AZ325" s="555"/>
      <c r="BA325" s="836"/>
      <c r="BB325" s="555"/>
      <c r="BC325" s="836"/>
      <c r="BD325" s="555"/>
      <c r="BE325" s="836"/>
      <c r="BF325" s="555"/>
      <c r="BG325" s="836"/>
      <c r="BH325" s="555"/>
      <c r="BI325" s="836"/>
      <c r="BJ325" s="555"/>
      <c r="BK325" s="836"/>
      <c r="BL325" s="555"/>
      <c r="BM325" s="836"/>
      <c r="BN325" s="555"/>
      <c r="BO325" s="836"/>
      <c r="BP325" s="555"/>
      <c r="BQ325" s="838"/>
      <c r="BR325" s="838"/>
      <c r="BS325" s="838"/>
      <c r="BT325" s="838"/>
      <c r="BU325" s="838"/>
      <c r="BV325" s="838"/>
      <c r="BW325" s="838"/>
      <c r="BX325" s="838"/>
      <c r="BY325" s="838"/>
      <c r="BZ325" s="838"/>
      <c r="CA325" s="838"/>
      <c r="CB325" s="1154"/>
      <c r="CC325" s="838"/>
      <c r="CD325" s="838"/>
      <c r="CE325" s="838"/>
      <c r="CF325" s="838"/>
      <c r="CG325" s="838"/>
      <c r="CH325" s="838"/>
      <c r="CI325" s="838"/>
      <c r="CJ325" s="838"/>
      <c r="CK325" s="838"/>
      <c r="CL325" s="838"/>
      <c r="CM325" s="838"/>
      <c r="CN325" s="838"/>
      <c r="CO325" s="838"/>
      <c r="CP325" s="838"/>
      <c r="CQ325" s="838"/>
      <c r="CR325" s="838"/>
      <c r="CS325" s="838"/>
      <c r="CT325" s="838"/>
      <c r="CU325" s="838"/>
      <c r="CV325" s="838"/>
      <c r="CW325" s="838"/>
      <c r="CX325" s="838"/>
      <c r="CY325" s="838"/>
      <c r="CZ325" s="838"/>
      <c r="DA325" s="838"/>
      <c r="DB325" s="838"/>
      <c r="DC325" s="838"/>
      <c r="DD325" s="838"/>
      <c r="DE325" s="838"/>
      <c r="DF325" s="838"/>
      <c r="DG325" s="838"/>
      <c r="DH325" s="838"/>
      <c r="DI325" s="838"/>
      <c r="DJ325" s="838"/>
      <c r="DK325" s="838"/>
      <c r="DL325" s="838"/>
      <c r="DM325" s="838"/>
      <c r="DN325" s="838"/>
      <c r="DO325" s="838"/>
      <c r="DP325" s="838"/>
      <c r="DQ325" s="838"/>
      <c r="DR325" s="838"/>
      <c r="DS325" s="838"/>
      <c r="DT325" s="838"/>
      <c r="DU325" s="838"/>
      <c r="DV325" s="838"/>
      <c r="DW325" s="838"/>
      <c r="DX325" s="838"/>
      <c r="DY325" s="838"/>
      <c r="DZ325" s="838"/>
      <c r="EA325" s="838"/>
      <c r="EB325" s="838"/>
      <c r="EC325" s="838"/>
      <c r="ED325" s="838"/>
      <c r="EE325" s="838"/>
      <c r="EF325" s="838"/>
      <c r="EG325" s="838"/>
      <c r="EH325" s="838"/>
      <c r="EI325" s="838"/>
      <c r="EJ325" s="838"/>
      <c r="EK325" s="838"/>
      <c r="EL325" s="838"/>
      <c r="EM325" s="838"/>
      <c r="EN325" s="838"/>
      <c r="EO325" s="838"/>
      <c r="EP325" s="838"/>
      <c r="EQ325" s="838"/>
      <c r="ER325" s="838"/>
      <c r="ES325" s="838"/>
      <c r="ET325" s="838"/>
      <c r="EU325" s="838"/>
      <c r="EV325" s="838"/>
      <c r="EW325" s="838"/>
      <c r="EX325" s="838"/>
      <c r="EY325" s="838"/>
      <c r="EZ325" s="838"/>
      <c r="FA325" s="838"/>
      <c r="FB325" s="838"/>
      <c r="FC325" s="838"/>
      <c r="FD325" s="838"/>
      <c r="FE325" s="838"/>
      <c r="FF325" s="838"/>
      <c r="FG325" s="838"/>
      <c r="FH325" s="838"/>
      <c r="FI325" s="838"/>
      <c r="FJ325" s="838"/>
      <c r="FK325" s="838"/>
      <c r="FL325" s="838"/>
      <c r="FM325" s="838"/>
      <c r="FN325" s="838"/>
      <c r="FO325" s="838"/>
      <c r="FP325" s="838"/>
      <c r="FQ325" s="838"/>
      <c r="FR325" s="838"/>
      <c r="FS325" s="838"/>
      <c r="FT325" s="838"/>
      <c r="FU325" s="838"/>
      <c r="FV325" s="838"/>
      <c r="FW325" s="838"/>
      <c r="IA325" s="710"/>
      <c r="IP325" s="710"/>
      <c r="IT325" s="711"/>
      <c r="JX325" s="838"/>
      <c r="JY325" s="838"/>
      <c r="JZ325" s="838"/>
      <c r="KA325" s="838"/>
      <c r="KB325" s="838"/>
    </row>
    <row r="326" spans="1:288" customFormat="1">
      <c r="A326" s="836"/>
      <c r="B326" s="836"/>
      <c r="C326" s="838"/>
      <c r="D326" s="838"/>
      <c r="E326" s="838"/>
      <c r="F326" s="836"/>
      <c r="G326" s="836"/>
      <c r="H326" s="836"/>
      <c r="I326" s="836"/>
      <c r="J326" s="836"/>
      <c r="K326" s="836"/>
      <c r="L326" s="836"/>
      <c r="M326" s="838"/>
      <c r="N326" s="838"/>
      <c r="O326" s="838"/>
      <c r="P326" s="838"/>
      <c r="Q326" s="838"/>
      <c r="R326" s="838"/>
      <c r="S326" s="838"/>
      <c r="T326" s="838"/>
      <c r="U326" s="59"/>
      <c r="V326" s="59"/>
      <c r="W326" s="496"/>
      <c r="X326" s="496"/>
      <c r="Y326" s="496"/>
      <c r="Z326" s="496"/>
      <c r="AA326" s="512"/>
      <c r="AB326" s="836"/>
      <c r="AC326" s="836"/>
      <c r="AD326" s="555"/>
      <c r="AE326" s="512"/>
      <c r="AF326" s="836"/>
      <c r="AG326" s="836"/>
      <c r="AH326" s="555"/>
      <c r="AI326" s="836"/>
      <c r="AJ326" s="836"/>
      <c r="AK326" s="836"/>
      <c r="AL326" s="836"/>
      <c r="AM326" s="836"/>
      <c r="AN326" s="555"/>
      <c r="AO326" s="836"/>
      <c r="AP326" s="555"/>
      <c r="AQ326" s="836"/>
      <c r="AR326" s="555"/>
      <c r="AS326" s="836"/>
      <c r="AT326" s="555"/>
      <c r="AU326" s="836"/>
      <c r="AV326" s="555"/>
      <c r="AW326" s="836"/>
      <c r="AX326" s="555"/>
      <c r="AY326" s="836"/>
      <c r="AZ326" s="555"/>
      <c r="BA326" s="836"/>
      <c r="BB326" s="555"/>
      <c r="BC326" s="836"/>
      <c r="BD326" s="555"/>
      <c r="BE326" s="836"/>
      <c r="BF326" s="555"/>
      <c r="BG326" s="836"/>
      <c r="BH326" s="555"/>
      <c r="BI326" s="836"/>
      <c r="BJ326" s="555"/>
      <c r="BK326" s="836"/>
      <c r="BL326" s="555"/>
      <c r="BM326" s="836"/>
      <c r="BN326" s="555"/>
      <c r="BO326" s="836"/>
      <c r="BP326" s="555"/>
      <c r="BQ326" s="838"/>
      <c r="BR326" s="838"/>
      <c r="BS326" s="838"/>
      <c r="BT326" s="838"/>
      <c r="BU326" s="838"/>
      <c r="BV326" s="838"/>
      <c r="BW326" s="838"/>
      <c r="BX326" s="838"/>
      <c r="BY326" s="838"/>
      <c r="BZ326" s="838"/>
      <c r="CA326" s="838"/>
      <c r="CB326" s="1154"/>
      <c r="CC326" s="838"/>
      <c r="CD326" s="838"/>
      <c r="CE326" s="838"/>
      <c r="CF326" s="838"/>
      <c r="CG326" s="838"/>
      <c r="CH326" s="838"/>
      <c r="CI326" s="838"/>
      <c r="CJ326" s="838"/>
      <c r="CK326" s="838"/>
      <c r="CL326" s="838"/>
      <c r="CM326" s="838"/>
      <c r="CN326" s="838"/>
      <c r="CO326" s="838"/>
      <c r="CP326" s="838"/>
      <c r="CQ326" s="838"/>
      <c r="CR326" s="838"/>
      <c r="CS326" s="838"/>
      <c r="CT326" s="838"/>
      <c r="CU326" s="838"/>
      <c r="CV326" s="838"/>
      <c r="CW326" s="838"/>
      <c r="CX326" s="838"/>
      <c r="CY326" s="838"/>
      <c r="CZ326" s="838"/>
      <c r="DA326" s="838"/>
      <c r="DB326" s="838"/>
      <c r="DC326" s="838"/>
      <c r="DD326" s="838"/>
      <c r="DE326" s="838"/>
      <c r="DF326" s="838"/>
      <c r="DG326" s="838"/>
      <c r="DH326" s="838"/>
      <c r="DI326" s="838"/>
      <c r="DJ326" s="838"/>
      <c r="DK326" s="838"/>
      <c r="DL326" s="838"/>
      <c r="DM326" s="838"/>
      <c r="DN326" s="838"/>
      <c r="DO326" s="838"/>
      <c r="DP326" s="838"/>
      <c r="DQ326" s="838"/>
      <c r="DR326" s="838"/>
      <c r="DS326" s="838"/>
      <c r="DT326" s="838"/>
      <c r="DU326" s="838"/>
      <c r="DV326" s="838"/>
      <c r="DW326" s="838"/>
      <c r="DX326" s="838"/>
      <c r="DY326" s="838"/>
      <c r="DZ326" s="838"/>
      <c r="EA326" s="838"/>
      <c r="EB326" s="838"/>
      <c r="EC326" s="838"/>
      <c r="ED326" s="838"/>
      <c r="EE326" s="838"/>
      <c r="EF326" s="838"/>
      <c r="EG326" s="838"/>
      <c r="EH326" s="838"/>
      <c r="EI326" s="838"/>
      <c r="EJ326" s="838"/>
      <c r="EK326" s="838"/>
      <c r="EL326" s="838"/>
      <c r="EM326" s="838"/>
      <c r="EN326" s="838"/>
      <c r="EO326" s="838"/>
      <c r="EP326" s="838"/>
      <c r="EQ326" s="838"/>
      <c r="ER326" s="838"/>
      <c r="ES326" s="838"/>
      <c r="ET326" s="838"/>
      <c r="EU326" s="838"/>
      <c r="EV326" s="838"/>
      <c r="EW326" s="838"/>
      <c r="EX326" s="838"/>
      <c r="EY326" s="838"/>
      <c r="EZ326" s="838"/>
      <c r="FA326" s="838"/>
      <c r="FB326" s="838"/>
      <c r="FC326" s="838"/>
      <c r="FD326" s="838"/>
      <c r="FE326" s="838"/>
      <c r="FF326" s="838"/>
      <c r="FG326" s="838"/>
      <c r="FH326" s="838"/>
      <c r="FI326" s="838"/>
      <c r="FJ326" s="838"/>
      <c r="FK326" s="838"/>
      <c r="FL326" s="838"/>
      <c r="FM326" s="838"/>
      <c r="FN326" s="838"/>
      <c r="FO326" s="838"/>
      <c r="FP326" s="838"/>
      <c r="FQ326" s="838"/>
      <c r="FR326" s="838"/>
      <c r="FS326" s="838"/>
      <c r="FT326" s="838"/>
      <c r="FU326" s="838"/>
      <c r="FV326" s="838"/>
      <c r="FW326" s="838"/>
      <c r="IA326" s="710"/>
      <c r="IP326" s="710"/>
      <c r="IT326" s="711"/>
      <c r="JX326" s="838"/>
      <c r="JY326" s="838"/>
      <c r="JZ326" s="838"/>
      <c r="KA326" s="838"/>
      <c r="KB326" s="838"/>
    </row>
    <row r="327" spans="1:288" customFormat="1">
      <c r="A327" s="836"/>
      <c r="B327" s="836"/>
      <c r="C327" s="838"/>
      <c r="D327" s="838"/>
      <c r="E327" s="838"/>
      <c r="F327" s="836"/>
      <c r="G327" s="836"/>
      <c r="H327" s="836"/>
      <c r="I327" s="836"/>
      <c r="J327" s="836"/>
      <c r="K327" s="836"/>
      <c r="L327" s="836"/>
      <c r="M327" s="838"/>
      <c r="N327" s="838"/>
      <c r="O327" s="838"/>
      <c r="P327" s="838"/>
      <c r="Q327" s="838"/>
      <c r="R327" s="838"/>
      <c r="S327" s="838"/>
      <c r="T327" s="838"/>
      <c r="U327" s="59"/>
      <c r="V327" s="59"/>
      <c r="W327" s="496"/>
      <c r="X327" s="496"/>
      <c r="Y327" s="496"/>
      <c r="Z327" s="496"/>
      <c r="AA327" s="512"/>
      <c r="AB327" s="836"/>
      <c r="AC327" s="836"/>
      <c r="AD327" s="555"/>
      <c r="AE327" s="512"/>
      <c r="AF327" s="836"/>
      <c r="AG327" s="836"/>
      <c r="AH327" s="555"/>
      <c r="AI327" s="836"/>
      <c r="AJ327" s="836"/>
      <c r="AK327" s="836"/>
      <c r="AL327" s="836"/>
      <c r="AM327" s="836"/>
      <c r="AN327" s="555"/>
      <c r="AO327" s="836"/>
      <c r="AP327" s="555"/>
      <c r="AQ327" s="836"/>
      <c r="AR327" s="555"/>
      <c r="AS327" s="836"/>
      <c r="AT327" s="555"/>
      <c r="AU327" s="836"/>
      <c r="AV327" s="555"/>
      <c r="AW327" s="836"/>
      <c r="AX327" s="555"/>
      <c r="AY327" s="836"/>
      <c r="AZ327" s="555"/>
      <c r="BA327" s="836"/>
      <c r="BB327" s="555"/>
      <c r="BC327" s="836"/>
      <c r="BD327" s="555"/>
      <c r="BE327" s="836"/>
      <c r="BF327" s="555"/>
      <c r="BG327" s="836"/>
      <c r="BH327" s="555"/>
      <c r="BI327" s="836"/>
      <c r="BJ327" s="555"/>
      <c r="BK327" s="836"/>
      <c r="BL327" s="555"/>
      <c r="BM327" s="836"/>
      <c r="BN327" s="555"/>
      <c r="BO327" s="836"/>
      <c r="BP327" s="555"/>
      <c r="BQ327" s="838"/>
      <c r="BR327" s="838"/>
      <c r="BS327" s="838"/>
      <c r="BT327" s="838"/>
      <c r="BU327" s="838"/>
      <c r="BV327" s="838"/>
      <c r="BW327" s="838"/>
      <c r="BX327" s="838"/>
      <c r="BY327" s="838"/>
      <c r="BZ327" s="838"/>
      <c r="CA327" s="838"/>
      <c r="CB327" s="1154"/>
      <c r="CC327" s="838"/>
      <c r="CD327" s="838"/>
      <c r="CE327" s="838"/>
      <c r="CF327" s="838"/>
      <c r="CG327" s="838"/>
      <c r="CH327" s="838"/>
      <c r="CI327" s="838"/>
      <c r="CJ327" s="838"/>
      <c r="CK327" s="838"/>
      <c r="CL327" s="838"/>
      <c r="CM327" s="838"/>
      <c r="CN327" s="838"/>
      <c r="CO327" s="838"/>
      <c r="CP327" s="838"/>
      <c r="CQ327" s="838"/>
      <c r="CR327" s="838"/>
      <c r="CS327" s="838"/>
      <c r="CT327" s="838"/>
      <c r="CU327" s="838"/>
      <c r="CV327" s="838"/>
      <c r="CW327" s="838"/>
      <c r="CX327" s="838"/>
      <c r="CY327" s="838"/>
      <c r="CZ327" s="838"/>
      <c r="DA327" s="838"/>
      <c r="DB327" s="838"/>
      <c r="DC327" s="838"/>
      <c r="DD327" s="838"/>
      <c r="DE327" s="838"/>
      <c r="DF327" s="838"/>
      <c r="DG327" s="838"/>
      <c r="DH327" s="838"/>
      <c r="DI327" s="838"/>
      <c r="DJ327" s="838"/>
      <c r="DK327" s="838"/>
      <c r="DL327" s="838"/>
      <c r="DM327" s="838"/>
      <c r="DN327" s="838"/>
      <c r="DO327" s="838"/>
      <c r="DP327" s="838"/>
      <c r="DQ327" s="838"/>
      <c r="DR327" s="838"/>
      <c r="DS327" s="838"/>
      <c r="DT327" s="838"/>
      <c r="DU327" s="838"/>
      <c r="DV327" s="838"/>
      <c r="DW327" s="838"/>
      <c r="DX327" s="838"/>
      <c r="DY327" s="838"/>
      <c r="DZ327" s="838"/>
      <c r="EA327" s="838"/>
      <c r="EB327" s="838"/>
      <c r="EC327" s="838"/>
      <c r="ED327" s="838"/>
      <c r="EE327" s="838"/>
      <c r="EF327" s="838"/>
      <c r="EG327" s="838"/>
      <c r="EH327" s="838"/>
      <c r="EI327" s="838"/>
      <c r="EJ327" s="838"/>
      <c r="EK327" s="838"/>
      <c r="EL327" s="838"/>
      <c r="EM327" s="838"/>
      <c r="EN327" s="838"/>
      <c r="EO327" s="838"/>
      <c r="EP327" s="838"/>
      <c r="EQ327" s="838"/>
      <c r="ER327" s="838"/>
      <c r="ES327" s="838"/>
      <c r="ET327" s="838"/>
      <c r="EU327" s="838"/>
      <c r="EV327" s="838"/>
      <c r="EW327" s="838"/>
      <c r="EX327" s="838"/>
      <c r="EY327" s="838"/>
      <c r="EZ327" s="838"/>
      <c r="FA327" s="838"/>
      <c r="FB327" s="838"/>
      <c r="FC327" s="838"/>
      <c r="FD327" s="838"/>
      <c r="FE327" s="838"/>
      <c r="FF327" s="838"/>
      <c r="FG327" s="838"/>
      <c r="FH327" s="838"/>
      <c r="FI327" s="838"/>
      <c r="FJ327" s="838"/>
      <c r="FK327" s="838"/>
      <c r="FL327" s="838"/>
      <c r="FM327" s="838"/>
      <c r="FN327" s="838"/>
      <c r="FO327" s="838"/>
      <c r="FP327" s="838"/>
      <c r="FQ327" s="838"/>
      <c r="FR327" s="838"/>
      <c r="FS327" s="838"/>
      <c r="FT327" s="838"/>
      <c r="FU327" s="838"/>
      <c r="FV327" s="838"/>
      <c r="FW327" s="838"/>
      <c r="IA327" s="710"/>
      <c r="IP327" s="710"/>
      <c r="IT327" s="711"/>
      <c r="JX327" s="838"/>
      <c r="JY327" s="838"/>
      <c r="JZ327" s="838"/>
      <c r="KA327" s="838"/>
      <c r="KB327" s="838"/>
    </row>
    <row r="328" spans="1:288" customFormat="1">
      <c r="A328" s="836"/>
      <c r="B328" s="836"/>
      <c r="C328" s="838"/>
      <c r="D328" s="838"/>
      <c r="E328" s="838"/>
      <c r="F328" s="836"/>
      <c r="G328" s="836"/>
      <c r="H328" s="836"/>
      <c r="I328" s="836"/>
      <c r="J328" s="836"/>
      <c r="K328" s="836"/>
      <c r="L328" s="836"/>
      <c r="M328" s="838"/>
      <c r="N328" s="838"/>
      <c r="O328" s="838"/>
      <c r="P328" s="838"/>
      <c r="Q328" s="838"/>
      <c r="R328" s="838"/>
      <c r="S328" s="838"/>
      <c r="T328" s="838"/>
      <c r="U328" s="59"/>
      <c r="V328" s="59"/>
      <c r="W328" s="496"/>
      <c r="X328" s="496"/>
      <c r="Y328" s="496"/>
      <c r="Z328" s="496"/>
      <c r="AA328" s="512"/>
      <c r="AB328" s="836"/>
      <c r="AC328" s="836"/>
      <c r="AD328" s="555"/>
      <c r="AE328" s="512"/>
      <c r="AF328" s="836"/>
      <c r="AG328" s="836"/>
      <c r="AH328" s="555"/>
      <c r="AI328" s="836"/>
      <c r="AJ328" s="836"/>
      <c r="AK328" s="836"/>
      <c r="AL328" s="836"/>
      <c r="AM328" s="836"/>
      <c r="AN328" s="555"/>
      <c r="AO328" s="836"/>
      <c r="AP328" s="555"/>
      <c r="AQ328" s="836"/>
      <c r="AR328" s="555"/>
      <c r="AS328" s="836"/>
      <c r="AT328" s="555"/>
      <c r="AU328" s="836"/>
      <c r="AV328" s="555"/>
      <c r="AW328" s="836"/>
      <c r="AX328" s="555"/>
      <c r="AY328" s="836"/>
      <c r="AZ328" s="555"/>
      <c r="BA328" s="836"/>
      <c r="BB328" s="555"/>
      <c r="BC328" s="836"/>
      <c r="BD328" s="555"/>
      <c r="BE328" s="836"/>
      <c r="BF328" s="555"/>
      <c r="BG328" s="836"/>
      <c r="BH328" s="555"/>
      <c r="BI328" s="836"/>
      <c r="BJ328" s="555"/>
      <c r="BK328" s="836"/>
      <c r="BL328" s="555"/>
      <c r="BM328" s="836"/>
      <c r="BN328" s="555"/>
      <c r="BO328" s="836"/>
      <c r="BP328" s="555"/>
      <c r="BQ328" s="838"/>
      <c r="BR328" s="838"/>
      <c r="BS328" s="838"/>
      <c r="BT328" s="838"/>
      <c r="BU328" s="838"/>
      <c r="BV328" s="838"/>
      <c r="BW328" s="838"/>
      <c r="BX328" s="838"/>
      <c r="BY328" s="838"/>
      <c r="BZ328" s="838"/>
      <c r="CA328" s="838"/>
      <c r="CB328" s="1154"/>
      <c r="CC328" s="838"/>
      <c r="CD328" s="838"/>
      <c r="CE328" s="838"/>
      <c r="CF328" s="838"/>
      <c r="CG328" s="838"/>
      <c r="CH328" s="838"/>
      <c r="CI328" s="838"/>
      <c r="CJ328" s="838"/>
      <c r="CK328" s="838"/>
      <c r="CL328" s="838"/>
      <c r="CM328" s="838"/>
      <c r="CN328" s="838"/>
      <c r="CO328" s="838"/>
      <c r="CP328" s="838"/>
      <c r="CQ328" s="838"/>
      <c r="CR328" s="838"/>
      <c r="CS328" s="838"/>
      <c r="CT328" s="838"/>
      <c r="CU328" s="838"/>
      <c r="CV328" s="838"/>
      <c r="CW328" s="838"/>
      <c r="CX328" s="838"/>
      <c r="CY328" s="838"/>
      <c r="CZ328" s="838"/>
      <c r="DA328" s="838"/>
      <c r="DB328" s="838"/>
      <c r="DC328" s="838"/>
      <c r="DD328" s="838"/>
      <c r="DE328" s="838"/>
      <c r="DF328" s="838"/>
      <c r="DG328" s="838"/>
      <c r="DH328" s="838"/>
      <c r="DI328" s="838"/>
      <c r="DJ328" s="838"/>
      <c r="DK328" s="838"/>
      <c r="DL328" s="838"/>
      <c r="DM328" s="838"/>
      <c r="DN328" s="838"/>
      <c r="DO328" s="838"/>
      <c r="DP328" s="838"/>
      <c r="DQ328" s="838"/>
      <c r="DR328" s="838"/>
      <c r="DS328" s="838"/>
      <c r="DT328" s="838"/>
      <c r="DU328" s="838"/>
      <c r="DV328" s="838"/>
      <c r="DW328" s="838"/>
      <c r="DX328" s="838"/>
      <c r="DY328" s="838"/>
      <c r="DZ328" s="838"/>
      <c r="EA328" s="838"/>
      <c r="EB328" s="838"/>
      <c r="EC328" s="838"/>
      <c r="ED328" s="838"/>
      <c r="EE328" s="838"/>
      <c r="EF328" s="838"/>
      <c r="EG328" s="838"/>
      <c r="EH328" s="838"/>
      <c r="EI328" s="838"/>
      <c r="EJ328" s="838"/>
      <c r="EK328" s="838"/>
      <c r="EL328" s="838"/>
      <c r="EM328" s="838"/>
      <c r="EN328" s="838"/>
      <c r="EO328" s="838"/>
      <c r="EP328" s="838"/>
      <c r="EQ328" s="838"/>
      <c r="ER328" s="838"/>
      <c r="ES328" s="838"/>
      <c r="ET328" s="838"/>
      <c r="EU328" s="838"/>
      <c r="EV328" s="838"/>
      <c r="EW328" s="838"/>
      <c r="EX328" s="838"/>
      <c r="EY328" s="838"/>
      <c r="EZ328" s="838"/>
      <c r="FA328" s="838"/>
      <c r="FB328" s="838"/>
      <c r="FC328" s="838"/>
      <c r="FD328" s="838"/>
      <c r="FE328" s="838"/>
      <c r="FF328" s="838"/>
      <c r="FG328" s="838"/>
      <c r="FH328" s="838"/>
      <c r="FI328" s="838"/>
      <c r="FJ328" s="838"/>
      <c r="FK328" s="838"/>
      <c r="FL328" s="838"/>
      <c r="FM328" s="838"/>
      <c r="FN328" s="838"/>
      <c r="FO328" s="838"/>
      <c r="FP328" s="838"/>
      <c r="FQ328" s="838"/>
      <c r="FR328" s="838"/>
      <c r="FS328" s="838"/>
      <c r="FT328" s="838"/>
      <c r="FU328" s="838"/>
      <c r="FV328" s="838"/>
      <c r="FW328" s="838"/>
      <c r="IA328" s="710"/>
      <c r="IP328" s="710"/>
      <c r="IT328" s="711"/>
      <c r="JX328" s="838"/>
      <c r="JY328" s="838"/>
      <c r="JZ328" s="838"/>
      <c r="KA328" s="838"/>
      <c r="KB328" s="838"/>
    </row>
    <row r="329" spans="1:288" customFormat="1">
      <c r="A329" s="836"/>
      <c r="B329" s="836"/>
      <c r="C329" s="838"/>
      <c r="D329" s="838"/>
      <c r="E329" s="838"/>
      <c r="F329" s="836"/>
      <c r="G329" s="836"/>
      <c r="H329" s="836"/>
      <c r="I329" s="836"/>
      <c r="J329" s="836"/>
      <c r="K329" s="836"/>
      <c r="L329" s="836"/>
      <c r="M329" s="838"/>
      <c r="N329" s="838"/>
      <c r="O329" s="838"/>
      <c r="P329" s="838"/>
      <c r="Q329" s="838"/>
      <c r="R329" s="838"/>
      <c r="S329" s="838"/>
      <c r="T329" s="838"/>
      <c r="U329" s="59"/>
      <c r="V329" s="59"/>
      <c r="W329" s="496"/>
      <c r="X329" s="496"/>
      <c r="Y329" s="496"/>
      <c r="Z329" s="496"/>
      <c r="AA329" s="512"/>
      <c r="AB329" s="836"/>
      <c r="AC329" s="836"/>
      <c r="AD329" s="555"/>
      <c r="AE329" s="512"/>
      <c r="AF329" s="836"/>
      <c r="AG329" s="836"/>
      <c r="AH329" s="555"/>
      <c r="AI329" s="836"/>
      <c r="AJ329" s="836"/>
      <c r="AK329" s="836"/>
      <c r="AL329" s="836"/>
      <c r="AM329" s="836"/>
      <c r="AN329" s="555"/>
      <c r="AO329" s="836"/>
      <c r="AP329" s="555"/>
      <c r="AQ329" s="836"/>
      <c r="AR329" s="555"/>
      <c r="AS329" s="836"/>
      <c r="AT329" s="555"/>
      <c r="AU329" s="836"/>
      <c r="AV329" s="555"/>
      <c r="AW329" s="836"/>
      <c r="AX329" s="555"/>
      <c r="AY329" s="836"/>
      <c r="AZ329" s="555"/>
      <c r="BA329" s="836"/>
      <c r="BB329" s="555"/>
      <c r="BC329" s="836"/>
      <c r="BD329" s="555"/>
      <c r="BE329" s="836"/>
      <c r="BF329" s="555"/>
      <c r="BG329" s="836"/>
      <c r="BH329" s="555"/>
      <c r="BI329" s="836"/>
      <c r="BJ329" s="555"/>
      <c r="BK329" s="836"/>
      <c r="BL329" s="555"/>
      <c r="BM329" s="836"/>
      <c r="BN329" s="555"/>
      <c r="BO329" s="836"/>
      <c r="BP329" s="555"/>
      <c r="BQ329" s="838"/>
      <c r="BR329" s="838"/>
      <c r="BS329" s="838"/>
      <c r="BT329" s="838"/>
      <c r="BU329" s="838"/>
      <c r="BV329" s="838"/>
      <c r="BW329" s="838"/>
      <c r="BX329" s="838"/>
      <c r="BY329" s="838"/>
      <c r="BZ329" s="838"/>
      <c r="CA329" s="838"/>
      <c r="CB329" s="1154"/>
      <c r="CC329" s="838"/>
      <c r="CD329" s="838"/>
      <c r="CE329" s="838"/>
      <c r="CF329" s="838"/>
      <c r="CG329" s="838"/>
      <c r="CH329" s="838"/>
      <c r="CI329" s="838"/>
      <c r="CJ329" s="838"/>
      <c r="CK329" s="838"/>
      <c r="CL329" s="838"/>
      <c r="CM329" s="838"/>
      <c r="CN329" s="838"/>
      <c r="CO329" s="838"/>
      <c r="CP329" s="838"/>
      <c r="CQ329" s="838"/>
      <c r="CR329" s="838"/>
      <c r="CS329" s="838"/>
      <c r="CT329" s="838"/>
      <c r="CU329" s="838"/>
      <c r="CV329" s="838"/>
      <c r="CW329" s="838"/>
      <c r="CX329" s="838"/>
      <c r="CY329" s="838"/>
      <c r="CZ329" s="838"/>
      <c r="DA329" s="838"/>
      <c r="DB329" s="838"/>
      <c r="DC329" s="838"/>
      <c r="DD329" s="838"/>
      <c r="DE329" s="838"/>
      <c r="DF329" s="838"/>
      <c r="DG329" s="838"/>
      <c r="DH329" s="838"/>
      <c r="DI329" s="838"/>
      <c r="DJ329" s="838"/>
      <c r="DK329" s="838"/>
      <c r="DL329" s="838"/>
      <c r="DM329" s="838"/>
      <c r="DN329" s="838"/>
      <c r="DO329" s="838"/>
      <c r="DP329" s="838"/>
      <c r="DQ329" s="838"/>
      <c r="DR329" s="838"/>
      <c r="DS329" s="838"/>
      <c r="DT329" s="838"/>
      <c r="DU329" s="838"/>
      <c r="DV329" s="838"/>
      <c r="DW329" s="838"/>
      <c r="DX329" s="838"/>
      <c r="DY329" s="838"/>
      <c r="DZ329" s="838"/>
      <c r="EA329" s="838"/>
      <c r="EB329" s="838"/>
      <c r="EC329" s="838"/>
      <c r="ED329" s="838"/>
      <c r="EE329" s="838"/>
      <c r="EF329" s="838"/>
      <c r="EG329" s="838"/>
      <c r="EH329" s="838"/>
      <c r="EI329" s="838"/>
      <c r="EJ329" s="838"/>
      <c r="EK329" s="838"/>
      <c r="EL329" s="838"/>
      <c r="EM329" s="838"/>
      <c r="EN329" s="838"/>
      <c r="EO329" s="838"/>
      <c r="EP329" s="838"/>
      <c r="EQ329" s="838"/>
      <c r="ER329" s="838"/>
      <c r="ES329" s="838"/>
      <c r="ET329" s="838"/>
      <c r="EU329" s="838"/>
      <c r="EV329" s="838"/>
      <c r="EW329" s="838"/>
      <c r="EX329" s="838"/>
      <c r="EY329" s="838"/>
      <c r="EZ329" s="838"/>
      <c r="FA329" s="838"/>
      <c r="FB329" s="838"/>
      <c r="FC329" s="838"/>
      <c r="FD329" s="838"/>
      <c r="FE329" s="838"/>
      <c r="FF329" s="838"/>
      <c r="FG329" s="838"/>
      <c r="FH329" s="838"/>
      <c r="FI329" s="838"/>
      <c r="FJ329" s="838"/>
      <c r="FK329" s="838"/>
      <c r="FL329" s="838"/>
      <c r="FM329" s="838"/>
      <c r="FN329" s="838"/>
      <c r="FO329" s="838"/>
      <c r="FP329" s="838"/>
      <c r="FQ329" s="838"/>
      <c r="FR329" s="838"/>
      <c r="FS329" s="838"/>
      <c r="FT329" s="838"/>
      <c r="FU329" s="838"/>
      <c r="FV329" s="838"/>
      <c r="FW329" s="838"/>
      <c r="IA329" s="710"/>
      <c r="IP329" s="710"/>
      <c r="IT329" s="711"/>
      <c r="JX329" s="838"/>
      <c r="JY329" s="838"/>
      <c r="JZ329" s="838"/>
      <c r="KA329" s="838"/>
      <c r="KB329" s="838"/>
    </row>
    <row r="330" spans="1:288" customFormat="1">
      <c r="A330" s="836"/>
      <c r="B330" s="836"/>
      <c r="C330" s="838"/>
      <c r="D330" s="838"/>
      <c r="E330" s="838"/>
      <c r="F330" s="836"/>
      <c r="G330" s="836"/>
      <c r="H330" s="836"/>
      <c r="I330" s="836"/>
      <c r="J330" s="836"/>
      <c r="K330" s="836"/>
      <c r="L330" s="836"/>
      <c r="M330" s="838"/>
      <c r="N330" s="838"/>
      <c r="O330" s="838"/>
      <c r="P330" s="838"/>
      <c r="Q330" s="838"/>
      <c r="R330" s="838"/>
      <c r="S330" s="838"/>
      <c r="T330" s="838"/>
      <c r="U330" s="59"/>
      <c r="V330" s="59"/>
      <c r="W330" s="496"/>
      <c r="X330" s="496"/>
      <c r="Y330" s="496"/>
      <c r="Z330" s="496"/>
      <c r="AA330" s="512"/>
      <c r="AB330" s="836"/>
      <c r="AC330" s="836"/>
      <c r="AD330" s="555"/>
      <c r="AE330" s="512"/>
      <c r="AF330" s="836"/>
      <c r="AG330" s="836"/>
      <c r="AH330" s="555"/>
      <c r="AI330" s="836"/>
      <c r="AJ330" s="836"/>
      <c r="AK330" s="836"/>
      <c r="AL330" s="836"/>
      <c r="AM330" s="836"/>
      <c r="AN330" s="555"/>
      <c r="AO330" s="836"/>
      <c r="AP330" s="555"/>
      <c r="AQ330" s="836"/>
      <c r="AR330" s="555"/>
      <c r="AS330" s="836"/>
      <c r="AT330" s="555"/>
      <c r="AU330" s="836"/>
      <c r="AV330" s="555"/>
      <c r="AW330" s="836"/>
      <c r="AX330" s="555"/>
      <c r="AY330" s="836"/>
      <c r="AZ330" s="555"/>
      <c r="BA330" s="836"/>
      <c r="BB330" s="555"/>
      <c r="BC330" s="836"/>
      <c r="BD330" s="555"/>
      <c r="BE330" s="836"/>
      <c r="BF330" s="555"/>
      <c r="BG330" s="836"/>
      <c r="BH330" s="555"/>
      <c r="BI330" s="836"/>
      <c r="BJ330" s="555"/>
      <c r="BK330" s="836"/>
      <c r="BL330" s="555"/>
      <c r="BM330" s="836"/>
      <c r="BN330" s="555"/>
      <c r="BO330" s="836"/>
      <c r="BP330" s="555"/>
      <c r="BQ330" s="838"/>
      <c r="BR330" s="838"/>
      <c r="BS330" s="838"/>
      <c r="BT330" s="838"/>
      <c r="BU330" s="838"/>
      <c r="BV330" s="838"/>
      <c r="BW330" s="838"/>
      <c r="BX330" s="838"/>
      <c r="BY330" s="838"/>
      <c r="BZ330" s="838"/>
      <c r="CA330" s="838"/>
      <c r="CB330" s="1154"/>
      <c r="CC330" s="838"/>
      <c r="CD330" s="838"/>
      <c r="CE330" s="838"/>
      <c r="CF330" s="838"/>
      <c r="CG330" s="838"/>
      <c r="CH330" s="838"/>
      <c r="CI330" s="838"/>
      <c r="CJ330" s="838"/>
      <c r="CK330" s="838"/>
      <c r="CL330" s="838"/>
      <c r="CM330" s="838"/>
      <c r="CN330" s="838"/>
      <c r="CO330" s="838"/>
      <c r="CP330" s="838"/>
      <c r="CQ330" s="838"/>
      <c r="CR330" s="838"/>
      <c r="CS330" s="838"/>
      <c r="CT330" s="838"/>
      <c r="CU330" s="838"/>
      <c r="CV330" s="838"/>
      <c r="CW330" s="838"/>
      <c r="CX330" s="838"/>
      <c r="CY330" s="838"/>
      <c r="CZ330" s="838"/>
      <c r="DA330" s="838"/>
      <c r="DB330" s="838"/>
      <c r="DC330" s="838"/>
      <c r="DD330" s="838"/>
      <c r="DE330" s="838"/>
      <c r="DF330" s="838"/>
      <c r="DG330" s="838"/>
      <c r="DH330" s="838"/>
      <c r="DI330" s="838"/>
      <c r="DJ330" s="838"/>
      <c r="DK330" s="838"/>
      <c r="DL330" s="838"/>
      <c r="DM330" s="838"/>
      <c r="DN330" s="838"/>
      <c r="DO330" s="838"/>
      <c r="DP330" s="838"/>
      <c r="DQ330" s="838"/>
      <c r="DR330" s="838"/>
      <c r="DS330" s="838"/>
      <c r="DT330" s="838"/>
      <c r="DU330" s="838"/>
      <c r="DV330" s="838"/>
      <c r="DW330" s="838"/>
      <c r="DX330" s="838"/>
      <c r="DY330" s="838"/>
      <c r="DZ330" s="838"/>
      <c r="EA330" s="838"/>
      <c r="EB330" s="838"/>
      <c r="EC330" s="838"/>
      <c r="ED330" s="838"/>
      <c r="EE330" s="838"/>
      <c r="EF330" s="838"/>
      <c r="EG330" s="838"/>
      <c r="EH330" s="838"/>
      <c r="EI330" s="838"/>
      <c r="EJ330" s="838"/>
      <c r="EK330" s="838"/>
      <c r="EL330" s="838"/>
      <c r="EM330" s="838"/>
      <c r="EN330" s="838"/>
      <c r="EO330" s="838"/>
      <c r="EP330" s="838"/>
      <c r="EQ330" s="838"/>
      <c r="ER330" s="838"/>
      <c r="ES330" s="838"/>
      <c r="ET330" s="838"/>
      <c r="EU330" s="838"/>
      <c r="EV330" s="838"/>
      <c r="EW330" s="838"/>
      <c r="EX330" s="838"/>
      <c r="EY330" s="838"/>
      <c r="EZ330" s="838"/>
      <c r="FA330" s="838"/>
      <c r="FB330" s="838"/>
      <c r="FC330" s="838"/>
      <c r="FD330" s="838"/>
      <c r="FE330" s="838"/>
      <c r="FF330" s="838"/>
      <c r="FG330" s="838"/>
      <c r="FH330" s="838"/>
      <c r="FI330" s="838"/>
      <c r="FJ330" s="838"/>
      <c r="FK330" s="838"/>
      <c r="FL330" s="838"/>
      <c r="FM330" s="838"/>
      <c r="FN330" s="838"/>
      <c r="FO330" s="838"/>
      <c r="FP330" s="838"/>
      <c r="FQ330" s="838"/>
      <c r="FR330" s="838"/>
      <c r="FS330" s="838"/>
      <c r="FT330" s="838"/>
      <c r="FU330" s="838"/>
      <c r="FV330" s="838"/>
      <c r="FW330" s="838"/>
      <c r="IA330" s="710"/>
      <c r="IP330" s="710"/>
      <c r="IT330" s="711"/>
      <c r="JX330" s="838"/>
      <c r="JY330" s="838"/>
      <c r="JZ330" s="838"/>
      <c r="KA330" s="838"/>
      <c r="KB330" s="838"/>
    </row>
    <row r="331" spans="1:288" customFormat="1">
      <c r="A331" s="836"/>
      <c r="B331" s="836"/>
      <c r="C331" s="838"/>
      <c r="D331" s="838"/>
      <c r="E331" s="838"/>
      <c r="F331" s="836"/>
      <c r="G331" s="836"/>
      <c r="H331" s="836"/>
      <c r="I331" s="836"/>
      <c r="J331" s="836"/>
      <c r="K331" s="836"/>
      <c r="L331" s="836"/>
      <c r="M331" s="838"/>
      <c r="N331" s="838"/>
      <c r="O331" s="838"/>
      <c r="P331" s="838"/>
      <c r="Q331" s="838"/>
      <c r="R331" s="838"/>
      <c r="S331" s="838"/>
      <c r="T331" s="838"/>
      <c r="U331" s="59"/>
      <c r="V331" s="59"/>
      <c r="W331" s="496"/>
      <c r="X331" s="496"/>
      <c r="Y331" s="496"/>
      <c r="Z331" s="496"/>
      <c r="AA331" s="512"/>
      <c r="AB331" s="836"/>
      <c r="AC331" s="836"/>
      <c r="AD331" s="555"/>
      <c r="AE331" s="512"/>
      <c r="AF331" s="836"/>
      <c r="AG331" s="836"/>
      <c r="AH331" s="555"/>
      <c r="AI331" s="836"/>
      <c r="AJ331" s="836"/>
      <c r="AK331" s="836"/>
      <c r="AL331" s="836"/>
      <c r="AM331" s="836"/>
      <c r="AN331" s="555"/>
      <c r="AO331" s="836"/>
      <c r="AP331" s="555"/>
      <c r="AQ331" s="836"/>
      <c r="AR331" s="555"/>
      <c r="AS331" s="836"/>
      <c r="AT331" s="555"/>
      <c r="AU331" s="836"/>
      <c r="AV331" s="555"/>
      <c r="AW331" s="836"/>
      <c r="AX331" s="555"/>
      <c r="AY331" s="836"/>
      <c r="AZ331" s="555"/>
      <c r="BA331" s="836"/>
      <c r="BB331" s="555"/>
      <c r="BC331" s="836"/>
      <c r="BD331" s="555"/>
      <c r="BE331" s="836"/>
      <c r="BF331" s="555"/>
      <c r="BG331" s="836"/>
      <c r="BH331" s="555"/>
      <c r="BI331" s="836"/>
      <c r="BJ331" s="555"/>
      <c r="BK331" s="836"/>
      <c r="BL331" s="555"/>
      <c r="BM331" s="836"/>
      <c r="BN331" s="555"/>
      <c r="BO331" s="836"/>
      <c r="BP331" s="555"/>
      <c r="BQ331" s="838"/>
      <c r="BR331" s="838"/>
      <c r="BS331" s="838"/>
      <c r="BT331" s="838"/>
      <c r="BU331" s="838"/>
      <c r="BV331" s="838"/>
      <c r="BW331" s="838"/>
      <c r="BX331" s="838"/>
      <c r="BY331" s="838"/>
      <c r="BZ331" s="838"/>
      <c r="CA331" s="838"/>
      <c r="CB331" s="1154"/>
      <c r="CC331" s="838"/>
      <c r="CD331" s="838"/>
      <c r="CE331" s="838"/>
      <c r="CF331" s="838"/>
      <c r="CG331" s="838"/>
      <c r="CH331" s="838"/>
      <c r="CI331" s="838"/>
      <c r="CJ331" s="838"/>
      <c r="CK331" s="838"/>
      <c r="CL331" s="838"/>
      <c r="CM331" s="838"/>
      <c r="CN331" s="838"/>
      <c r="CO331" s="838"/>
      <c r="CP331" s="838"/>
      <c r="CQ331" s="838"/>
      <c r="CR331" s="838"/>
      <c r="CS331" s="838"/>
      <c r="CT331" s="838"/>
      <c r="CU331" s="838"/>
      <c r="CV331" s="838"/>
      <c r="CW331" s="838"/>
      <c r="CX331" s="838"/>
      <c r="CY331" s="838"/>
      <c r="CZ331" s="838"/>
      <c r="DA331" s="838"/>
      <c r="DB331" s="838"/>
      <c r="DC331" s="838"/>
      <c r="DD331" s="838"/>
      <c r="DE331" s="838"/>
      <c r="DF331" s="838"/>
      <c r="DG331" s="838"/>
      <c r="DH331" s="838"/>
      <c r="DI331" s="838"/>
      <c r="DJ331" s="838"/>
      <c r="DK331" s="838"/>
      <c r="DL331" s="838"/>
      <c r="DM331" s="838"/>
      <c r="DN331" s="838"/>
      <c r="DO331" s="838"/>
      <c r="DP331" s="838"/>
      <c r="DQ331" s="838"/>
      <c r="DR331" s="838"/>
      <c r="DS331" s="838"/>
      <c r="DT331" s="838"/>
      <c r="DU331" s="838"/>
      <c r="DV331" s="838"/>
      <c r="DW331" s="838"/>
      <c r="DX331" s="838"/>
      <c r="DY331" s="838"/>
      <c r="DZ331" s="838"/>
      <c r="EA331" s="838"/>
      <c r="EB331" s="838"/>
      <c r="EC331" s="838"/>
      <c r="ED331" s="838"/>
      <c r="EE331" s="838"/>
      <c r="EF331" s="838"/>
      <c r="EG331" s="838"/>
      <c r="EH331" s="838"/>
      <c r="EI331" s="838"/>
      <c r="EJ331" s="838"/>
      <c r="EK331" s="838"/>
      <c r="EL331" s="838"/>
      <c r="EM331" s="838"/>
      <c r="EN331" s="838"/>
      <c r="EO331" s="838"/>
      <c r="EP331" s="838"/>
      <c r="EQ331" s="838"/>
      <c r="ER331" s="838"/>
      <c r="ES331" s="838"/>
      <c r="ET331" s="838"/>
      <c r="EU331" s="838"/>
      <c r="EV331" s="838"/>
      <c r="EW331" s="838"/>
      <c r="EX331" s="838"/>
      <c r="EY331" s="838"/>
      <c r="EZ331" s="838"/>
      <c r="FA331" s="838"/>
      <c r="FB331" s="838"/>
      <c r="FC331" s="838"/>
      <c r="FD331" s="838"/>
      <c r="FE331" s="838"/>
      <c r="FF331" s="838"/>
      <c r="FG331" s="838"/>
      <c r="FH331" s="838"/>
      <c r="FI331" s="838"/>
      <c r="FJ331" s="838"/>
      <c r="FK331" s="838"/>
      <c r="FL331" s="838"/>
      <c r="FM331" s="838"/>
      <c r="FN331" s="838"/>
      <c r="FO331" s="838"/>
      <c r="FP331" s="838"/>
      <c r="FQ331" s="838"/>
      <c r="FR331" s="838"/>
      <c r="FS331" s="838"/>
      <c r="FT331" s="838"/>
      <c r="FU331" s="838"/>
      <c r="FV331" s="838"/>
      <c r="FW331" s="838"/>
      <c r="IA331" s="710"/>
      <c r="IP331" s="710"/>
      <c r="IT331" s="711"/>
      <c r="JX331" s="838"/>
      <c r="JY331" s="838"/>
      <c r="JZ331" s="838"/>
      <c r="KA331" s="838"/>
      <c r="KB331" s="838"/>
    </row>
    <row r="332" spans="1:288" customFormat="1">
      <c r="A332" s="836"/>
      <c r="B332" s="836"/>
      <c r="C332" s="838"/>
      <c r="D332" s="838"/>
      <c r="E332" s="838"/>
      <c r="F332" s="836"/>
      <c r="G332" s="836"/>
      <c r="H332" s="836"/>
      <c r="I332" s="836"/>
      <c r="J332" s="836"/>
      <c r="K332" s="836"/>
      <c r="L332" s="836"/>
      <c r="M332" s="838"/>
      <c r="N332" s="838"/>
      <c r="O332" s="838"/>
      <c r="P332" s="838"/>
      <c r="Q332" s="838"/>
      <c r="R332" s="838"/>
      <c r="S332" s="838"/>
      <c r="T332" s="838"/>
      <c r="U332" s="59"/>
      <c r="V332" s="59"/>
      <c r="W332" s="496"/>
      <c r="X332" s="496"/>
      <c r="Y332" s="496"/>
      <c r="Z332" s="496"/>
      <c r="AA332" s="512"/>
      <c r="AB332" s="836"/>
      <c r="AC332" s="836"/>
      <c r="AD332" s="555"/>
      <c r="AE332" s="512"/>
      <c r="AF332" s="836"/>
      <c r="AG332" s="836"/>
      <c r="AH332" s="555"/>
      <c r="AI332" s="836"/>
      <c r="AJ332" s="836"/>
      <c r="AK332" s="836"/>
      <c r="AL332" s="836"/>
      <c r="AM332" s="836"/>
      <c r="AN332" s="555"/>
      <c r="AO332" s="836"/>
      <c r="AP332" s="555"/>
      <c r="AQ332" s="836"/>
      <c r="AR332" s="555"/>
      <c r="AS332" s="836"/>
      <c r="AT332" s="555"/>
      <c r="AU332" s="836"/>
      <c r="AV332" s="555"/>
      <c r="AW332" s="836"/>
      <c r="AX332" s="555"/>
      <c r="AY332" s="836"/>
      <c r="AZ332" s="555"/>
      <c r="BA332" s="836"/>
      <c r="BB332" s="555"/>
      <c r="BC332" s="836"/>
      <c r="BD332" s="555"/>
      <c r="BE332" s="836"/>
      <c r="BF332" s="555"/>
      <c r="BG332" s="836"/>
      <c r="BH332" s="555"/>
      <c r="BI332" s="836"/>
      <c r="BJ332" s="555"/>
      <c r="BK332" s="836"/>
      <c r="BL332" s="555"/>
      <c r="BM332" s="836"/>
      <c r="BN332" s="555"/>
      <c r="BO332" s="836"/>
      <c r="BP332" s="555"/>
      <c r="BQ332" s="838"/>
      <c r="BR332" s="838"/>
      <c r="BS332" s="838"/>
      <c r="BT332" s="838"/>
      <c r="BU332" s="838"/>
      <c r="BV332" s="838"/>
      <c r="BW332" s="838"/>
      <c r="BX332" s="838"/>
      <c r="BY332" s="838"/>
      <c r="BZ332" s="838"/>
      <c r="CA332" s="838"/>
      <c r="CB332" s="1154"/>
      <c r="CC332" s="838"/>
      <c r="CD332" s="838"/>
      <c r="CE332" s="838"/>
      <c r="CF332" s="838"/>
      <c r="CG332" s="838"/>
      <c r="CH332" s="838"/>
      <c r="CI332" s="838"/>
      <c r="CJ332" s="838"/>
      <c r="CK332" s="838"/>
      <c r="CL332" s="838"/>
      <c r="CM332" s="838"/>
      <c r="CN332" s="838"/>
      <c r="CO332" s="838"/>
      <c r="CP332" s="838"/>
      <c r="CQ332" s="838"/>
      <c r="CR332" s="838"/>
      <c r="CS332" s="838"/>
      <c r="CT332" s="838"/>
      <c r="CU332" s="838"/>
      <c r="CV332" s="838"/>
      <c r="CW332" s="838"/>
      <c r="CX332" s="838"/>
      <c r="CY332" s="838"/>
      <c r="CZ332" s="838"/>
      <c r="DA332" s="838"/>
      <c r="DB332" s="838"/>
      <c r="DC332" s="838"/>
      <c r="DD332" s="838"/>
      <c r="DE332" s="838"/>
      <c r="DF332" s="838"/>
      <c r="DG332" s="838"/>
      <c r="DH332" s="838"/>
      <c r="DI332" s="838"/>
      <c r="DJ332" s="838"/>
      <c r="DK332" s="838"/>
      <c r="DL332" s="838"/>
      <c r="DM332" s="838"/>
      <c r="DN332" s="838"/>
      <c r="DO332" s="838"/>
      <c r="DP332" s="838"/>
      <c r="DQ332" s="838"/>
      <c r="DR332" s="838"/>
      <c r="DS332" s="838"/>
      <c r="DT332" s="838"/>
      <c r="DU332" s="838"/>
      <c r="DV332" s="838"/>
      <c r="DW332" s="838"/>
      <c r="DX332" s="838"/>
      <c r="DY332" s="838"/>
      <c r="DZ332" s="838"/>
      <c r="EA332" s="838"/>
      <c r="EB332" s="838"/>
      <c r="EC332" s="838"/>
      <c r="ED332" s="838"/>
      <c r="EE332" s="838"/>
      <c r="EF332" s="838"/>
      <c r="EG332" s="838"/>
      <c r="EH332" s="838"/>
      <c r="EI332" s="838"/>
      <c r="EJ332" s="838"/>
      <c r="EK332" s="838"/>
      <c r="EL332" s="838"/>
      <c r="EM332" s="838"/>
      <c r="EN332" s="838"/>
      <c r="EO332" s="838"/>
      <c r="EP332" s="838"/>
      <c r="EQ332" s="838"/>
      <c r="ER332" s="838"/>
      <c r="ES332" s="838"/>
      <c r="ET332" s="838"/>
      <c r="EU332" s="838"/>
      <c r="EV332" s="838"/>
      <c r="EW332" s="838"/>
      <c r="EX332" s="838"/>
      <c r="EY332" s="838"/>
      <c r="EZ332" s="838"/>
      <c r="FA332" s="838"/>
      <c r="FB332" s="838"/>
      <c r="FC332" s="838"/>
      <c r="FD332" s="838"/>
      <c r="FE332" s="838"/>
      <c r="FF332" s="838"/>
      <c r="FG332" s="838"/>
      <c r="FH332" s="838"/>
      <c r="FI332" s="838"/>
      <c r="FJ332" s="838"/>
      <c r="FK332" s="838"/>
      <c r="FL332" s="838"/>
      <c r="FM332" s="838"/>
      <c r="FN332" s="838"/>
      <c r="FO332" s="838"/>
      <c r="FP332" s="838"/>
      <c r="FQ332" s="838"/>
      <c r="FR332" s="838"/>
      <c r="FS332" s="838"/>
      <c r="FT332" s="838"/>
      <c r="FU332" s="838"/>
      <c r="FV332" s="838"/>
      <c r="FW332" s="838"/>
      <c r="IA332" s="710"/>
      <c r="IP332" s="710"/>
      <c r="IT332" s="711"/>
      <c r="JX332" s="838"/>
      <c r="JY332" s="838"/>
      <c r="JZ332" s="838"/>
      <c r="KA332" s="838"/>
      <c r="KB332" s="838"/>
    </row>
    <row r="333" spans="1:288" customFormat="1">
      <c r="A333" s="836"/>
      <c r="B333" s="836"/>
      <c r="C333" s="838"/>
      <c r="D333" s="838"/>
      <c r="E333" s="838"/>
      <c r="F333" s="836"/>
      <c r="G333" s="836"/>
      <c r="H333" s="836"/>
      <c r="I333" s="836"/>
      <c r="J333" s="836"/>
      <c r="K333" s="836"/>
      <c r="L333" s="836"/>
      <c r="M333" s="838"/>
      <c r="N333" s="838"/>
      <c r="O333" s="838"/>
      <c r="P333" s="838"/>
      <c r="Q333" s="838"/>
      <c r="R333" s="838"/>
      <c r="S333" s="838"/>
      <c r="T333" s="838"/>
      <c r="U333" s="59"/>
      <c r="V333" s="59"/>
      <c r="W333" s="496"/>
      <c r="X333" s="496"/>
      <c r="Y333" s="496"/>
      <c r="Z333" s="496"/>
      <c r="AA333" s="512"/>
      <c r="AB333" s="836"/>
      <c r="AC333" s="836"/>
      <c r="AD333" s="555"/>
      <c r="AE333" s="512"/>
      <c r="AF333" s="836"/>
      <c r="AG333" s="836"/>
      <c r="AH333" s="555"/>
      <c r="AI333" s="836"/>
      <c r="AJ333" s="836"/>
      <c r="AK333" s="836"/>
      <c r="AL333" s="836"/>
      <c r="AM333" s="836"/>
      <c r="AN333" s="555"/>
      <c r="AO333" s="836"/>
      <c r="AP333" s="555"/>
      <c r="AQ333" s="836"/>
      <c r="AR333" s="555"/>
      <c r="AS333" s="836"/>
      <c r="AT333" s="555"/>
      <c r="AU333" s="836"/>
      <c r="AV333" s="555"/>
      <c r="AW333" s="836"/>
      <c r="AX333" s="555"/>
      <c r="AY333" s="836"/>
      <c r="AZ333" s="555"/>
      <c r="BA333" s="836"/>
      <c r="BB333" s="555"/>
      <c r="BC333" s="836"/>
      <c r="BD333" s="555"/>
      <c r="BE333" s="836"/>
      <c r="BF333" s="555"/>
      <c r="BG333" s="836"/>
      <c r="BH333" s="555"/>
      <c r="BI333" s="836"/>
      <c r="BJ333" s="555"/>
      <c r="BK333" s="836"/>
      <c r="BL333" s="555"/>
      <c r="BM333" s="836"/>
      <c r="BN333" s="555"/>
      <c r="BO333" s="836"/>
      <c r="BP333" s="555"/>
      <c r="BQ333" s="838"/>
      <c r="BR333" s="838"/>
      <c r="BS333" s="838"/>
      <c r="BT333" s="838"/>
      <c r="BU333" s="838"/>
      <c r="BV333" s="838"/>
      <c r="BW333" s="838"/>
      <c r="BX333" s="838"/>
      <c r="BY333" s="838"/>
      <c r="BZ333" s="838"/>
      <c r="CA333" s="838"/>
      <c r="CB333" s="1154"/>
      <c r="CC333" s="838"/>
      <c r="CD333" s="838"/>
      <c r="CE333" s="838"/>
      <c r="CF333" s="838"/>
      <c r="CG333" s="838"/>
      <c r="CH333" s="838"/>
      <c r="CI333" s="838"/>
      <c r="CJ333" s="838"/>
      <c r="CK333" s="838"/>
      <c r="CL333" s="838"/>
      <c r="CM333" s="838"/>
      <c r="CN333" s="838"/>
      <c r="CO333" s="838"/>
      <c r="CP333" s="838"/>
      <c r="CQ333" s="838"/>
      <c r="CR333" s="838"/>
      <c r="CS333" s="838"/>
      <c r="CT333" s="838"/>
      <c r="CU333" s="838"/>
      <c r="CV333" s="838"/>
      <c r="CW333" s="838"/>
      <c r="CX333" s="838"/>
      <c r="CY333" s="838"/>
      <c r="CZ333" s="838"/>
      <c r="DA333" s="838"/>
      <c r="DB333" s="838"/>
      <c r="DC333" s="838"/>
      <c r="DD333" s="838"/>
      <c r="DE333" s="838"/>
      <c r="DF333" s="838"/>
      <c r="DG333" s="838"/>
      <c r="DH333" s="838"/>
      <c r="DI333" s="838"/>
      <c r="DJ333" s="838"/>
      <c r="DK333" s="838"/>
      <c r="DL333" s="838"/>
      <c r="DM333" s="838"/>
      <c r="DN333" s="838"/>
      <c r="DO333" s="838"/>
      <c r="DP333" s="838"/>
      <c r="DQ333" s="838"/>
      <c r="DR333" s="838"/>
      <c r="DS333" s="838"/>
      <c r="DT333" s="838"/>
      <c r="DU333" s="838"/>
      <c r="DV333" s="838"/>
      <c r="DW333" s="838"/>
      <c r="DX333" s="838"/>
      <c r="DY333" s="838"/>
      <c r="DZ333" s="838"/>
      <c r="EA333" s="838"/>
      <c r="EB333" s="838"/>
      <c r="EC333" s="838"/>
      <c r="ED333" s="838"/>
      <c r="EE333" s="838"/>
      <c r="EF333" s="838"/>
      <c r="EG333" s="838"/>
      <c r="EH333" s="838"/>
      <c r="EI333" s="838"/>
      <c r="EJ333" s="838"/>
      <c r="EK333" s="838"/>
      <c r="EL333" s="838"/>
      <c r="EM333" s="838"/>
      <c r="EN333" s="838"/>
      <c r="EO333" s="838"/>
      <c r="EP333" s="838"/>
      <c r="EQ333" s="838"/>
      <c r="ER333" s="838"/>
      <c r="ES333" s="838"/>
      <c r="ET333" s="838"/>
      <c r="EU333" s="838"/>
      <c r="EV333" s="838"/>
      <c r="EW333" s="838"/>
      <c r="EX333" s="838"/>
      <c r="EY333" s="838"/>
      <c r="EZ333" s="838"/>
      <c r="FA333" s="838"/>
      <c r="FB333" s="838"/>
      <c r="FC333" s="838"/>
      <c r="FD333" s="838"/>
      <c r="FE333" s="838"/>
      <c r="FF333" s="838"/>
      <c r="FG333" s="838"/>
      <c r="FH333" s="838"/>
      <c r="FI333" s="838"/>
      <c r="FJ333" s="838"/>
      <c r="FK333" s="838"/>
      <c r="FL333" s="838"/>
      <c r="FM333" s="838"/>
      <c r="FN333" s="838"/>
      <c r="FO333" s="838"/>
      <c r="FP333" s="838"/>
      <c r="FQ333" s="838"/>
      <c r="FR333" s="838"/>
      <c r="FS333" s="838"/>
      <c r="FT333" s="838"/>
      <c r="FU333" s="838"/>
      <c r="FV333" s="838"/>
      <c r="FW333" s="838"/>
      <c r="IA333" s="710"/>
      <c r="IP333" s="710"/>
      <c r="IT333" s="711"/>
      <c r="JX333" s="838"/>
      <c r="JY333" s="838"/>
      <c r="JZ333" s="838"/>
      <c r="KA333" s="838"/>
      <c r="KB333" s="838"/>
    </row>
    <row r="334" spans="1:288" customFormat="1">
      <c r="A334" s="836"/>
      <c r="B334" s="836"/>
      <c r="C334" s="838"/>
      <c r="D334" s="838"/>
      <c r="E334" s="838"/>
      <c r="F334" s="836"/>
      <c r="G334" s="836"/>
      <c r="H334" s="836"/>
      <c r="I334" s="836"/>
      <c r="J334" s="836"/>
      <c r="K334" s="836"/>
      <c r="L334" s="836"/>
      <c r="M334" s="838"/>
      <c r="N334" s="838"/>
      <c r="O334" s="838"/>
      <c r="P334" s="838"/>
      <c r="Q334" s="838"/>
      <c r="R334" s="838"/>
      <c r="S334" s="838"/>
      <c r="T334" s="838"/>
      <c r="U334" s="59"/>
      <c r="V334" s="59"/>
      <c r="W334" s="496"/>
      <c r="X334" s="496"/>
      <c r="Y334" s="496"/>
      <c r="Z334" s="496"/>
      <c r="AA334" s="512"/>
      <c r="AB334" s="836"/>
      <c r="AC334" s="836"/>
      <c r="AD334" s="555"/>
      <c r="AE334" s="512"/>
      <c r="AF334" s="836"/>
      <c r="AG334" s="836"/>
      <c r="AH334" s="555"/>
      <c r="AI334" s="836"/>
      <c r="AJ334" s="836"/>
      <c r="AK334" s="836"/>
      <c r="AL334" s="836"/>
      <c r="AM334" s="836"/>
      <c r="AN334" s="555"/>
      <c r="AO334" s="836"/>
      <c r="AP334" s="555"/>
      <c r="AQ334" s="836"/>
      <c r="AR334" s="555"/>
      <c r="AS334" s="836"/>
      <c r="AT334" s="555"/>
      <c r="AU334" s="836"/>
      <c r="AV334" s="555"/>
      <c r="AW334" s="836"/>
      <c r="AX334" s="555"/>
      <c r="AY334" s="836"/>
      <c r="AZ334" s="555"/>
      <c r="BA334" s="836"/>
      <c r="BB334" s="555"/>
      <c r="BC334" s="836"/>
      <c r="BD334" s="555"/>
      <c r="BE334" s="836"/>
      <c r="BF334" s="555"/>
      <c r="BG334" s="836"/>
      <c r="BH334" s="555"/>
      <c r="BI334" s="836"/>
      <c r="BJ334" s="555"/>
      <c r="BK334" s="836"/>
      <c r="BL334" s="555"/>
      <c r="BM334" s="836"/>
      <c r="BN334" s="555"/>
      <c r="BO334" s="836"/>
      <c r="BP334" s="555"/>
      <c r="BQ334" s="838"/>
      <c r="BR334" s="838"/>
      <c r="BS334" s="838"/>
      <c r="BT334" s="838"/>
      <c r="BU334" s="838"/>
      <c r="BV334" s="838"/>
      <c r="BW334" s="838"/>
      <c r="BX334" s="838"/>
      <c r="BY334" s="838"/>
      <c r="BZ334" s="838"/>
      <c r="CA334" s="838"/>
      <c r="CB334" s="1154"/>
      <c r="CC334" s="838"/>
      <c r="CD334" s="838"/>
      <c r="CE334" s="838"/>
      <c r="CF334" s="838"/>
      <c r="CG334" s="838"/>
      <c r="CH334" s="838"/>
      <c r="CI334" s="838"/>
      <c r="CJ334" s="838"/>
      <c r="CK334" s="838"/>
      <c r="CL334" s="838"/>
      <c r="CM334" s="838"/>
      <c r="CN334" s="838"/>
      <c r="CO334" s="838"/>
      <c r="CP334" s="838"/>
      <c r="CQ334" s="838"/>
      <c r="CR334" s="838"/>
      <c r="CS334" s="838"/>
      <c r="CT334" s="838"/>
      <c r="CU334" s="838"/>
      <c r="CV334" s="838"/>
      <c r="CW334" s="838"/>
      <c r="CX334" s="838"/>
      <c r="CY334" s="838"/>
      <c r="CZ334" s="838"/>
      <c r="DA334" s="838"/>
      <c r="DB334" s="838"/>
      <c r="DC334" s="838"/>
      <c r="DD334" s="838"/>
      <c r="DE334" s="838"/>
      <c r="DF334" s="838"/>
      <c r="DG334" s="838"/>
      <c r="DH334" s="838"/>
      <c r="DI334" s="838"/>
      <c r="DJ334" s="838"/>
      <c r="DK334" s="838"/>
      <c r="DL334" s="838"/>
      <c r="DM334" s="838"/>
      <c r="DN334" s="838"/>
      <c r="DO334" s="838"/>
      <c r="DP334" s="838"/>
      <c r="DQ334" s="838"/>
      <c r="DR334" s="838"/>
      <c r="DS334" s="838"/>
      <c r="DT334" s="838"/>
      <c r="DU334" s="838"/>
      <c r="DV334" s="838"/>
      <c r="DW334" s="838"/>
      <c r="DX334" s="838"/>
      <c r="DY334" s="838"/>
      <c r="DZ334" s="838"/>
      <c r="EA334" s="838"/>
      <c r="EB334" s="838"/>
      <c r="EC334" s="838"/>
      <c r="ED334" s="838"/>
      <c r="EE334" s="838"/>
      <c r="EF334" s="838"/>
      <c r="EG334" s="838"/>
      <c r="EH334" s="838"/>
      <c r="EI334" s="838"/>
      <c r="EJ334" s="838"/>
      <c r="EK334" s="838"/>
      <c r="EL334" s="838"/>
      <c r="EM334" s="838"/>
      <c r="EN334" s="838"/>
      <c r="EO334" s="838"/>
      <c r="EP334" s="838"/>
      <c r="EQ334" s="838"/>
      <c r="ER334" s="838"/>
      <c r="ES334" s="838"/>
      <c r="ET334" s="838"/>
      <c r="EU334" s="838"/>
      <c r="EV334" s="838"/>
      <c r="EW334" s="838"/>
      <c r="EX334" s="838"/>
      <c r="EY334" s="838"/>
      <c r="EZ334" s="838"/>
      <c r="FA334" s="838"/>
      <c r="FB334" s="838"/>
      <c r="FC334" s="838"/>
      <c r="FD334" s="838"/>
      <c r="FE334" s="838"/>
      <c r="FF334" s="838"/>
      <c r="FG334" s="838"/>
      <c r="FH334" s="838"/>
      <c r="FI334" s="838"/>
      <c r="FJ334" s="838"/>
      <c r="FK334" s="838"/>
      <c r="FL334" s="838"/>
      <c r="FM334" s="838"/>
      <c r="FN334" s="838"/>
      <c r="FO334" s="838"/>
      <c r="FP334" s="838"/>
      <c r="FQ334" s="838"/>
      <c r="FR334" s="838"/>
      <c r="FS334" s="838"/>
      <c r="FT334" s="838"/>
      <c r="FU334" s="838"/>
      <c r="FV334" s="838"/>
      <c r="FW334" s="838"/>
      <c r="IA334" s="710"/>
      <c r="IP334" s="710"/>
      <c r="IT334" s="711"/>
      <c r="JX334" s="838"/>
      <c r="JY334" s="838"/>
      <c r="JZ334" s="838"/>
      <c r="KA334" s="838"/>
      <c r="KB334" s="838"/>
    </row>
    <row r="335" spans="1:288" customFormat="1">
      <c r="A335" s="836"/>
      <c r="B335" s="836"/>
      <c r="C335" s="838"/>
      <c r="D335" s="838"/>
      <c r="E335" s="838"/>
      <c r="F335" s="836"/>
      <c r="G335" s="836"/>
      <c r="H335" s="836"/>
      <c r="I335" s="836"/>
      <c r="J335" s="836"/>
      <c r="K335" s="836"/>
      <c r="L335" s="836"/>
      <c r="M335" s="838"/>
      <c r="N335" s="838"/>
      <c r="O335" s="838"/>
      <c r="P335" s="838"/>
      <c r="Q335" s="838"/>
      <c r="R335" s="838"/>
      <c r="S335" s="838"/>
      <c r="T335" s="838"/>
      <c r="U335" s="59"/>
      <c r="V335" s="59"/>
      <c r="W335" s="496"/>
      <c r="X335" s="496"/>
      <c r="Y335" s="496"/>
      <c r="Z335" s="496"/>
      <c r="AA335" s="512"/>
      <c r="AB335" s="836"/>
      <c r="AC335" s="836"/>
      <c r="AD335" s="555"/>
      <c r="AE335" s="512"/>
      <c r="AF335" s="836"/>
      <c r="AG335" s="836"/>
      <c r="AH335" s="555"/>
      <c r="AI335" s="836"/>
      <c r="AJ335" s="836"/>
      <c r="AK335" s="836"/>
      <c r="AL335" s="836"/>
      <c r="AM335" s="836"/>
      <c r="AN335" s="555"/>
      <c r="AO335" s="836"/>
      <c r="AP335" s="555"/>
      <c r="AQ335" s="836"/>
      <c r="AR335" s="555"/>
      <c r="AS335" s="836"/>
      <c r="AT335" s="555"/>
      <c r="AU335" s="836"/>
      <c r="AV335" s="555"/>
      <c r="AW335" s="836"/>
      <c r="AX335" s="555"/>
      <c r="AY335" s="836"/>
      <c r="AZ335" s="555"/>
      <c r="BA335" s="836"/>
      <c r="BB335" s="555"/>
      <c r="BC335" s="836"/>
      <c r="BD335" s="555"/>
      <c r="BE335" s="836"/>
      <c r="BF335" s="555"/>
      <c r="BG335" s="836"/>
      <c r="BH335" s="555"/>
      <c r="BI335" s="836"/>
      <c r="BJ335" s="555"/>
      <c r="BK335" s="836"/>
      <c r="BL335" s="555"/>
      <c r="BM335" s="836"/>
      <c r="BN335" s="555"/>
      <c r="BO335" s="836"/>
      <c r="BP335" s="555"/>
      <c r="BQ335" s="838"/>
      <c r="BR335" s="838"/>
      <c r="BS335" s="838"/>
      <c r="BT335" s="838"/>
      <c r="BU335" s="838"/>
      <c r="BV335" s="838"/>
      <c r="BW335" s="838"/>
      <c r="BX335" s="838"/>
      <c r="BY335" s="838"/>
      <c r="BZ335" s="838"/>
      <c r="CA335" s="838"/>
      <c r="CB335" s="1154"/>
      <c r="CC335" s="838"/>
      <c r="CD335" s="838"/>
      <c r="CE335" s="838"/>
      <c r="CF335" s="838"/>
      <c r="CG335" s="838"/>
      <c r="CH335" s="838"/>
      <c r="CI335" s="838"/>
      <c r="CJ335" s="838"/>
      <c r="CK335" s="838"/>
      <c r="CL335" s="838"/>
      <c r="CM335" s="838"/>
      <c r="CN335" s="838"/>
      <c r="CO335" s="838"/>
      <c r="CP335" s="838"/>
      <c r="CQ335" s="838"/>
      <c r="CR335" s="838"/>
      <c r="CS335" s="838"/>
      <c r="CT335" s="838"/>
      <c r="CU335" s="838"/>
      <c r="CV335" s="838"/>
      <c r="CW335" s="838"/>
      <c r="CX335" s="838"/>
      <c r="CY335" s="838"/>
      <c r="CZ335" s="838"/>
      <c r="DA335" s="838"/>
      <c r="DB335" s="838"/>
      <c r="DC335" s="838"/>
      <c r="DD335" s="838"/>
      <c r="DE335" s="838"/>
      <c r="DF335" s="838"/>
      <c r="DG335" s="838"/>
      <c r="DH335" s="838"/>
      <c r="DI335" s="838"/>
      <c r="DJ335" s="838"/>
      <c r="DK335" s="838"/>
      <c r="DL335" s="838"/>
      <c r="DM335" s="838"/>
      <c r="DN335" s="838"/>
      <c r="DO335" s="838"/>
      <c r="DP335" s="838"/>
      <c r="DQ335" s="838"/>
      <c r="DR335" s="838"/>
      <c r="DS335" s="838"/>
      <c r="DT335" s="838"/>
      <c r="DU335" s="838"/>
      <c r="DV335" s="838"/>
      <c r="DW335" s="838"/>
      <c r="DX335" s="838"/>
      <c r="DY335" s="838"/>
      <c r="DZ335" s="838"/>
      <c r="EA335" s="838"/>
      <c r="EB335" s="838"/>
      <c r="EC335" s="838"/>
      <c r="ED335" s="838"/>
      <c r="EE335" s="838"/>
      <c r="EF335" s="838"/>
      <c r="EG335" s="838"/>
      <c r="EH335" s="838"/>
      <c r="EI335" s="838"/>
      <c r="EJ335" s="838"/>
      <c r="EK335" s="838"/>
      <c r="EL335" s="838"/>
      <c r="EM335" s="838"/>
      <c r="EN335" s="838"/>
      <c r="EO335" s="838"/>
      <c r="EP335" s="838"/>
      <c r="EQ335" s="838"/>
      <c r="ER335" s="838"/>
      <c r="ES335" s="838"/>
      <c r="ET335" s="838"/>
      <c r="EU335" s="838"/>
      <c r="EV335" s="838"/>
      <c r="EW335" s="838"/>
      <c r="EX335" s="838"/>
      <c r="EY335" s="838"/>
      <c r="EZ335" s="838"/>
      <c r="FA335" s="838"/>
      <c r="FB335" s="838"/>
      <c r="FC335" s="838"/>
      <c r="FD335" s="838"/>
      <c r="FE335" s="838"/>
      <c r="FF335" s="838"/>
      <c r="FG335" s="838"/>
      <c r="FH335" s="838"/>
      <c r="FI335" s="838"/>
      <c r="FJ335" s="838"/>
      <c r="FK335" s="838"/>
      <c r="FL335" s="838"/>
      <c r="FM335" s="838"/>
      <c r="FN335" s="838"/>
      <c r="FO335" s="838"/>
      <c r="FP335" s="838"/>
      <c r="FQ335" s="838"/>
      <c r="FR335" s="838"/>
      <c r="FS335" s="838"/>
      <c r="FT335" s="838"/>
      <c r="FU335" s="838"/>
      <c r="FV335" s="838"/>
      <c r="FW335" s="838"/>
      <c r="IA335" s="710"/>
      <c r="IP335" s="710"/>
      <c r="IT335" s="711"/>
      <c r="JX335" s="838"/>
      <c r="JY335" s="838"/>
      <c r="JZ335" s="838"/>
      <c r="KA335" s="838"/>
      <c r="KB335" s="838"/>
    </row>
    <row r="336" spans="1:288" customFormat="1">
      <c r="A336" s="836"/>
      <c r="B336" s="836"/>
      <c r="C336" s="838"/>
      <c r="D336" s="838"/>
      <c r="E336" s="838"/>
      <c r="F336" s="836"/>
      <c r="G336" s="836"/>
      <c r="H336" s="836"/>
      <c r="I336" s="836"/>
      <c r="J336" s="836"/>
      <c r="K336" s="836"/>
      <c r="L336" s="836"/>
      <c r="M336" s="838"/>
      <c r="N336" s="838"/>
      <c r="O336" s="838"/>
      <c r="P336" s="838"/>
      <c r="Q336" s="838"/>
      <c r="R336" s="838"/>
      <c r="S336" s="838"/>
      <c r="T336" s="838"/>
      <c r="U336" s="59"/>
      <c r="V336" s="59"/>
      <c r="W336" s="496"/>
      <c r="X336" s="496"/>
      <c r="Y336" s="496"/>
      <c r="Z336" s="496"/>
      <c r="AA336" s="512"/>
      <c r="AB336" s="836"/>
      <c r="AC336" s="836"/>
      <c r="AD336" s="555"/>
      <c r="AE336" s="512"/>
      <c r="AF336" s="836"/>
      <c r="AG336" s="836"/>
      <c r="AH336" s="555"/>
      <c r="AI336" s="836"/>
      <c r="AJ336" s="836"/>
      <c r="AK336" s="836"/>
      <c r="AL336" s="836"/>
      <c r="AM336" s="836"/>
      <c r="AN336" s="555"/>
      <c r="AO336" s="836"/>
      <c r="AP336" s="555"/>
      <c r="AQ336" s="836"/>
      <c r="AR336" s="555"/>
      <c r="AS336" s="836"/>
      <c r="AT336" s="555"/>
      <c r="AU336" s="836"/>
      <c r="AV336" s="555"/>
      <c r="AW336" s="836"/>
      <c r="AX336" s="555"/>
      <c r="AY336" s="836"/>
      <c r="AZ336" s="555"/>
      <c r="BA336" s="836"/>
      <c r="BB336" s="555"/>
      <c r="BC336" s="836"/>
      <c r="BD336" s="555"/>
      <c r="BE336" s="836"/>
      <c r="BF336" s="555"/>
      <c r="BG336" s="836"/>
      <c r="BH336" s="555"/>
      <c r="BI336" s="836"/>
      <c r="BJ336" s="555"/>
      <c r="BK336" s="836"/>
      <c r="BL336" s="555"/>
      <c r="BM336" s="836"/>
      <c r="BN336" s="555"/>
      <c r="BO336" s="836"/>
      <c r="BP336" s="555"/>
      <c r="BQ336" s="838"/>
      <c r="BR336" s="838"/>
      <c r="BS336" s="838"/>
      <c r="BT336" s="838"/>
      <c r="BU336" s="838"/>
      <c r="BV336" s="838"/>
      <c r="BW336" s="838"/>
      <c r="BX336" s="838"/>
      <c r="BY336" s="838"/>
      <c r="BZ336" s="838"/>
      <c r="CA336" s="838"/>
      <c r="CB336" s="1154"/>
      <c r="CC336" s="838"/>
      <c r="CD336" s="838"/>
      <c r="CE336" s="838"/>
      <c r="CF336" s="838"/>
      <c r="CG336" s="838"/>
      <c r="CH336" s="838"/>
      <c r="CI336" s="838"/>
      <c r="CJ336" s="838"/>
      <c r="CK336" s="838"/>
      <c r="CL336" s="838"/>
      <c r="CM336" s="838"/>
      <c r="CN336" s="838"/>
      <c r="CO336" s="838"/>
      <c r="CP336" s="838"/>
      <c r="CQ336" s="838"/>
      <c r="CR336" s="838"/>
      <c r="CS336" s="838"/>
      <c r="CT336" s="838"/>
      <c r="CU336" s="838"/>
      <c r="CV336" s="838"/>
      <c r="CW336" s="838"/>
      <c r="CX336" s="838"/>
      <c r="CY336" s="838"/>
      <c r="CZ336" s="838"/>
      <c r="DA336" s="838"/>
      <c r="DB336" s="838"/>
      <c r="DC336" s="838"/>
      <c r="DD336" s="838"/>
      <c r="DE336" s="838"/>
      <c r="DF336" s="838"/>
      <c r="DG336" s="838"/>
      <c r="DH336" s="838"/>
      <c r="DI336" s="838"/>
      <c r="DJ336" s="838"/>
      <c r="DK336" s="838"/>
      <c r="DL336" s="838"/>
      <c r="DM336" s="838"/>
      <c r="DN336" s="838"/>
      <c r="DO336" s="838"/>
      <c r="DP336" s="838"/>
      <c r="DQ336" s="838"/>
      <c r="DR336" s="838"/>
      <c r="DS336" s="838"/>
      <c r="DT336" s="838"/>
      <c r="DU336" s="838"/>
      <c r="DV336" s="838"/>
      <c r="DW336" s="838"/>
      <c r="DX336" s="838"/>
      <c r="DY336" s="838"/>
      <c r="DZ336" s="838"/>
      <c r="EA336" s="838"/>
      <c r="EB336" s="838"/>
      <c r="EC336" s="838"/>
      <c r="ED336" s="838"/>
      <c r="EE336" s="838"/>
      <c r="EF336" s="838"/>
      <c r="EG336" s="838"/>
      <c r="EH336" s="838"/>
      <c r="EI336" s="838"/>
      <c r="EJ336" s="838"/>
      <c r="EK336" s="838"/>
      <c r="EL336" s="838"/>
      <c r="EM336" s="838"/>
      <c r="EN336" s="838"/>
      <c r="EO336" s="838"/>
      <c r="EP336" s="838"/>
      <c r="EQ336" s="838"/>
      <c r="ER336" s="838"/>
      <c r="ES336" s="838"/>
      <c r="ET336" s="838"/>
      <c r="EU336" s="838"/>
      <c r="EV336" s="838"/>
      <c r="EW336" s="838"/>
      <c r="EX336" s="838"/>
      <c r="EY336" s="838"/>
      <c r="EZ336" s="838"/>
      <c r="FA336" s="838"/>
      <c r="FB336" s="838"/>
      <c r="FC336" s="838"/>
      <c r="FD336" s="838"/>
      <c r="FE336" s="838"/>
      <c r="FF336" s="838"/>
      <c r="FG336" s="838"/>
      <c r="FH336" s="838"/>
      <c r="FI336" s="838"/>
      <c r="FJ336" s="838"/>
      <c r="FK336" s="838"/>
      <c r="FL336" s="838"/>
      <c r="FM336" s="838"/>
      <c r="FN336" s="838"/>
      <c r="FO336" s="838"/>
      <c r="FP336" s="838"/>
      <c r="FQ336" s="838"/>
      <c r="FR336" s="838"/>
      <c r="FS336" s="838"/>
      <c r="FT336" s="838"/>
      <c r="FU336" s="838"/>
      <c r="FV336" s="838"/>
      <c r="FW336" s="838"/>
      <c r="IA336" s="710"/>
      <c r="IP336" s="710"/>
      <c r="IT336" s="711"/>
      <c r="JX336" s="838"/>
      <c r="JY336" s="838"/>
      <c r="JZ336" s="838"/>
      <c r="KA336" s="838"/>
      <c r="KB336" s="838"/>
    </row>
    <row r="337" spans="1:288" customFormat="1">
      <c r="A337" s="836"/>
      <c r="B337" s="836"/>
      <c r="C337" s="838"/>
      <c r="D337" s="838"/>
      <c r="E337" s="838"/>
      <c r="F337" s="836"/>
      <c r="G337" s="836"/>
      <c r="H337" s="836"/>
      <c r="I337" s="836"/>
      <c r="J337" s="836"/>
      <c r="K337" s="836"/>
      <c r="L337" s="836"/>
      <c r="M337" s="838"/>
      <c r="N337" s="838"/>
      <c r="O337" s="838"/>
      <c r="P337" s="838"/>
      <c r="Q337" s="838"/>
      <c r="R337" s="838"/>
      <c r="S337" s="838"/>
      <c r="T337" s="838"/>
      <c r="U337" s="59"/>
      <c r="V337" s="59"/>
      <c r="W337" s="496"/>
      <c r="X337" s="496"/>
      <c r="Y337" s="496"/>
      <c r="Z337" s="496"/>
      <c r="AA337" s="512"/>
      <c r="AB337" s="836"/>
      <c r="AC337" s="836"/>
      <c r="AD337" s="555"/>
      <c r="AE337" s="512"/>
      <c r="AF337" s="836"/>
      <c r="AG337" s="836"/>
      <c r="AH337" s="555"/>
      <c r="AI337" s="836"/>
      <c r="AJ337" s="836"/>
      <c r="AK337" s="836"/>
      <c r="AL337" s="836"/>
      <c r="AM337" s="836"/>
      <c r="AN337" s="555"/>
      <c r="AO337" s="836"/>
      <c r="AP337" s="555"/>
      <c r="AQ337" s="836"/>
      <c r="AR337" s="555"/>
      <c r="AS337" s="836"/>
      <c r="AT337" s="555"/>
      <c r="AU337" s="836"/>
      <c r="AV337" s="555"/>
      <c r="AW337" s="836"/>
      <c r="AX337" s="555"/>
      <c r="AY337" s="836"/>
      <c r="AZ337" s="555"/>
      <c r="BA337" s="836"/>
      <c r="BB337" s="555"/>
      <c r="BC337" s="836"/>
      <c r="BD337" s="555"/>
      <c r="BE337" s="836"/>
      <c r="BF337" s="555"/>
      <c r="BG337" s="836"/>
      <c r="BH337" s="555"/>
      <c r="BI337" s="836"/>
      <c r="BJ337" s="555"/>
      <c r="BK337" s="836"/>
      <c r="BL337" s="555"/>
      <c r="BM337" s="836"/>
      <c r="BN337" s="555"/>
      <c r="BO337" s="836"/>
      <c r="BP337" s="555"/>
      <c r="BQ337" s="838"/>
      <c r="BR337" s="838"/>
      <c r="BS337" s="838"/>
      <c r="BT337" s="838"/>
      <c r="BU337" s="838"/>
      <c r="BV337" s="838"/>
      <c r="BW337" s="838"/>
      <c r="BX337" s="838"/>
      <c r="BY337" s="838"/>
      <c r="BZ337" s="838"/>
      <c r="CA337" s="838"/>
      <c r="CB337" s="1154"/>
      <c r="CC337" s="838"/>
      <c r="CD337" s="838"/>
      <c r="CE337" s="838"/>
      <c r="CF337" s="838"/>
      <c r="CG337" s="838"/>
      <c r="CH337" s="838"/>
      <c r="CI337" s="838"/>
      <c r="CJ337" s="838"/>
      <c r="CK337" s="838"/>
      <c r="CL337" s="838"/>
      <c r="CM337" s="838"/>
      <c r="CN337" s="838"/>
      <c r="CO337" s="838"/>
      <c r="CP337" s="838"/>
      <c r="CQ337" s="838"/>
      <c r="CR337" s="838"/>
      <c r="CS337" s="838"/>
      <c r="CT337" s="838"/>
      <c r="CU337" s="838"/>
      <c r="CV337" s="838"/>
      <c r="CW337" s="838"/>
      <c r="CX337" s="838"/>
      <c r="CY337" s="838"/>
      <c r="CZ337" s="838"/>
      <c r="DA337" s="838"/>
      <c r="DB337" s="838"/>
      <c r="DC337" s="838"/>
      <c r="DD337" s="838"/>
      <c r="DE337" s="838"/>
      <c r="DF337" s="838"/>
      <c r="DG337" s="838"/>
      <c r="DH337" s="838"/>
      <c r="DI337" s="838"/>
      <c r="DJ337" s="838"/>
      <c r="DK337" s="838"/>
      <c r="DL337" s="838"/>
      <c r="DM337" s="838"/>
      <c r="DN337" s="838"/>
      <c r="DO337" s="838"/>
      <c r="DP337" s="838"/>
      <c r="DQ337" s="838"/>
      <c r="DR337" s="838"/>
      <c r="DS337" s="838"/>
      <c r="DT337" s="838"/>
      <c r="DU337" s="838"/>
      <c r="DV337" s="838"/>
      <c r="DW337" s="838"/>
      <c r="DX337" s="838"/>
      <c r="DY337" s="838"/>
      <c r="DZ337" s="838"/>
      <c r="EA337" s="838"/>
      <c r="EB337" s="838"/>
      <c r="EC337" s="838"/>
      <c r="ED337" s="838"/>
      <c r="EE337" s="838"/>
      <c r="EF337" s="838"/>
      <c r="EG337" s="838"/>
      <c r="EH337" s="838"/>
      <c r="EI337" s="838"/>
      <c r="EJ337" s="838"/>
      <c r="EK337" s="838"/>
      <c r="EL337" s="838"/>
      <c r="EM337" s="838"/>
      <c r="EN337" s="838"/>
      <c r="EO337" s="838"/>
      <c r="EP337" s="838"/>
      <c r="EQ337" s="838"/>
      <c r="ER337" s="838"/>
      <c r="ES337" s="838"/>
      <c r="ET337" s="838"/>
      <c r="EU337" s="838"/>
      <c r="EV337" s="838"/>
      <c r="EW337" s="838"/>
      <c r="EX337" s="838"/>
      <c r="EY337" s="838"/>
      <c r="EZ337" s="838"/>
      <c r="FA337" s="838"/>
      <c r="FB337" s="838"/>
      <c r="FC337" s="838"/>
      <c r="FD337" s="838"/>
      <c r="FE337" s="838"/>
      <c r="FF337" s="838"/>
      <c r="FG337" s="838"/>
      <c r="FH337" s="838"/>
      <c r="FI337" s="838"/>
      <c r="FJ337" s="838"/>
      <c r="FK337" s="838"/>
      <c r="FL337" s="838"/>
      <c r="FM337" s="838"/>
      <c r="FN337" s="838"/>
      <c r="FO337" s="838"/>
      <c r="FP337" s="838"/>
      <c r="FQ337" s="838"/>
      <c r="FR337" s="838"/>
      <c r="FS337" s="838"/>
      <c r="FT337" s="838"/>
      <c r="FU337" s="838"/>
      <c r="FV337" s="838"/>
      <c r="FW337" s="838"/>
      <c r="IA337" s="710"/>
      <c r="IP337" s="710"/>
      <c r="IT337" s="711"/>
      <c r="JX337" s="838"/>
      <c r="JY337" s="838"/>
      <c r="JZ337" s="838"/>
      <c r="KA337" s="838"/>
      <c r="KB337" s="838"/>
    </row>
    <row r="338" spans="1:288" customFormat="1">
      <c r="A338" s="836"/>
      <c r="B338" s="836"/>
      <c r="C338" s="838"/>
      <c r="D338" s="838"/>
      <c r="E338" s="838"/>
      <c r="F338" s="836"/>
      <c r="G338" s="836"/>
      <c r="H338" s="836"/>
      <c r="I338" s="836"/>
      <c r="J338" s="836"/>
      <c r="K338" s="836"/>
      <c r="L338" s="836"/>
      <c r="M338" s="838"/>
      <c r="N338" s="838"/>
      <c r="O338" s="838"/>
      <c r="P338" s="838"/>
      <c r="Q338" s="838"/>
      <c r="R338" s="838"/>
      <c r="S338" s="838"/>
      <c r="T338" s="838"/>
      <c r="U338" s="59"/>
      <c r="V338" s="59"/>
      <c r="W338" s="496"/>
      <c r="X338" s="496"/>
      <c r="Y338" s="496"/>
      <c r="Z338" s="496"/>
      <c r="AA338" s="512"/>
      <c r="AB338" s="836"/>
      <c r="AC338" s="836"/>
      <c r="AD338" s="555"/>
      <c r="AE338" s="512"/>
      <c r="AF338" s="836"/>
      <c r="AG338" s="836"/>
      <c r="AH338" s="555"/>
      <c r="AI338" s="836"/>
      <c r="AJ338" s="836"/>
      <c r="AK338" s="836"/>
      <c r="AL338" s="836"/>
      <c r="AM338" s="836"/>
      <c r="AN338" s="555"/>
      <c r="AO338" s="836"/>
      <c r="AP338" s="555"/>
      <c r="AQ338" s="836"/>
      <c r="AR338" s="555"/>
      <c r="AS338" s="836"/>
      <c r="AT338" s="555"/>
      <c r="AU338" s="836"/>
      <c r="AV338" s="555"/>
      <c r="AW338" s="836"/>
      <c r="AX338" s="555"/>
      <c r="AY338" s="836"/>
      <c r="AZ338" s="555"/>
      <c r="BA338" s="836"/>
      <c r="BB338" s="555"/>
      <c r="BC338" s="836"/>
      <c r="BD338" s="555"/>
      <c r="BE338" s="836"/>
      <c r="BF338" s="555"/>
      <c r="BG338" s="836"/>
      <c r="BH338" s="555"/>
      <c r="BI338" s="836"/>
      <c r="BJ338" s="555"/>
      <c r="BK338" s="836"/>
      <c r="BL338" s="555"/>
      <c r="BM338" s="836"/>
      <c r="BN338" s="555"/>
      <c r="BO338" s="836"/>
      <c r="BP338" s="555"/>
      <c r="BQ338" s="838"/>
      <c r="BR338" s="838"/>
      <c r="BS338" s="838"/>
      <c r="BT338" s="838"/>
      <c r="BU338" s="838"/>
      <c r="BV338" s="838"/>
      <c r="BW338" s="838"/>
      <c r="BX338" s="838"/>
      <c r="BY338" s="838"/>
      <c r="BZ338" s="838"/>
      <c r="CA338" s="838"/>
      <c r="CB338" s="1154"/>
      <c r="CC338" s="838"/>
      <c r="CD338" s="838"/>
      <c r="CE338" s="838"/>
      <c r="CF338" s="838"/>
      <c r="CG338" s="838"/>
      <c r="CH338" s="838"/>
      <c r="CI338" s="838"/>
      <c r="CJ338" s="838"/>
      <c r="CK338" s="838"/>
      <c r="CL338" s="838"/>
      <c r="CM338" s="838"/>
      <c r="CN338" s="838"/>
      <c r="CO338" s="838"/>
      <c r="CP338" s="838"/>
      <c r="CQ338" s="838"/>
      <c r="CR338" s="838"/>
      <c r="CS338" s="838"/>
      <c r="CT338" s="838"/>
      <c r="CU338" s="838"/>
      <c r="CV338" s="838"/>
      <c r="CW338" s="838"/>
      <c r="CX338" s="838"/>
      <c r="CY338" s="838"/>
      <c r="CZ338" s="838"/>
      <c r="DA338" s="838"/>
      <c r="DB338" s="838"/>
      <c r="DC338" s="838"/>
      <c r="DD338" s="838"/>
      <c r="DE338" s="838"/>
      <c r="DF338" s="838"/>
      <c r="DG338" s="838"/>
      <c r="DH338" s="838"/>
      <c r="DI338" s="838"/>
      <c r="DJ338" s="838"/>
      <c r="DK338" s="838"/>
      <c r="DL338" s="838"/>
      <c r="DM338" s="838"/>
      <c r="DN338" s="838"/>
      <c r="DO338" s="838"/>
      <c r="DP338" s="838"/>
      <c r="DQ338" s="838"/>
      <c r="DR338" s="838"/>
      <c r="DS338" s="838"/>
      <c r="DT338" s="838"/>
      <c r="DU338" s="838"/>
      <c r="DV338" s="838"/>
      <c r="DW338" s="838"/>
      <c r="DX338" s="838"/>
      <c r="DY338" s="838"/>
      <c r="DZ338" s="838"/>
      <c r="EA338" s="838"/>
      <c r="EB338" s="838"/>
      <c r="EC338" s="838"/>
      <c r="ED338" s="838"/>
      <c r="EE338" s="838"/>
      <c r="EF338" s="838"/>
      <c r="EG338" s="838"/>
      <c r="EH338" s="838"/>
      <c r="EI338" s="838"/>
      <c r="EJ338" s="838"/>
      <c r="EK338" s="838"/>
      <c r="EL338" s="838"/>
      <c r="EM338" s="838"/>
      <c r="EN338" s="838"/>
      <c r="EO338" s="838"/>
      <c r="EP338" s="838"/>
      <c r="EQ338" s="838"/>
      <c r="ER338" s="838"/>
      <c r="ES338" s="838"/>
      <c r="ET338" s="838"/>
      <c r="EU338" s="838"/>
      <c r="EV338" s="838"/>
      <c r="EW338" s="838"/>
      <c r="EX338" s="838"/>
      <c r="EY338" s="838"/>
      <c r="EZ338" s="838"/>
      <c r="FA338" s="838"/>
      <c r="FB338" s="838"/>
      <c r="FC338" s="838"/>
      <c r="FD338" s="838"/>
      <c r="FE338" s="838"/>
      <c r="FF338" s="838"/>
      <c r="FG338" s="838"/>
      <c r="FH338" s="838"/>
      <c r="FI338" s="838"/>
      <c r="FJ338" s="838"/>
      <c r="FK338" s="838"/>
      <c r="FL338" s="838"/>
      <c r="FM338" s="838"/>
      <c r="FN338" s="838"/>
      <c r="FO338" s="838"/>
      <c r="FP338" s="838"/>
      <c r="FQ338" s="838"/>
      <c r="FR338" s="838"/>
      <c r="FS338" s="838"/>
      <c r="FT338" s="838"/>
      <c r="FU338" s="838"/>
      <c r="FV338" s="838"/>
      <c r="FW338" s="838"/>
      <c r="IA338" s="710"/>
      <c r="IP338" s="710"/>
      <c r="IT338" s="711"/>
      <c r="JX338" s="838"/>
      <c r="JY338" s="838"/>
      <c r="JZ338" s="838"/>
      <c r="KA338" s="838"/>
      <c r="KB338" s="838"/>
    </row>
    <row r="339" spans="1:288" customFormat="1">
      <c r="A339" s="836"/>
      <c r="B339" s="836"/>
      <c r="C339" s="838"/>
      <c r="D339" s="838"/>
      <c r="E339" s="838"/>
      <c r="F339" s="836"/>
      <c r="G339" s="836"/>
      <c r="H339" s="836"/>
      <c r="I339" s="836"/>
      <c r="J339" s="836"/>
      <c r="K339" s="836"/>
      <c r="L339" s="836"/>
      <c r="M339" s="838"/>
      <c r="N339" s="838"/>
      <c r="O339" s="838"/>
      <c r="P339" s="838"/>
      <c r="Q339" s="838"/>
      <c r="R339" s="838"/>
      <c r="S339" s="838"/>
      <c r="T339" s="838"/>
      <c r="U339" s="59"/>
      <c r="V339" s="59"/>
      <c r="W339" s="496"/>
      <c r="X339" s="496"/>
      <c r="Y339" s="496"/>
      <c r="Z339" s="496"/>
      <c r="AA339" s="512"/>
      <c r="AB339" s="836"/>
      <c r="AC339" s="836"/>
      <c r="AD339" s="555"/>
      <c r="AE339" s="512"/>
      <c r="AF339" s="836"/>
      <c r="AG339" s="836"/>
      <c r="AH339" s="555"/>
      <c r="AI339" s="836"/>
      <c r="AJ339" s="836"/>
      <c r="AK339" s="836"/>
      <c r="AL339" s="836"/>
      <c r="AM339" s="836"/>
      <c r="AN339" s="555"/>
      <c r="AO339" s="836"/>
      <c r="AP339" s="555"/>
      <c r="AQ339" s="836"/>
      <c r="AR339" s="555"/>
      <c r="AS339" s="836"/>
      <c r="AT339" s="555"/>
      <c r="AU339" s="836"/>
      <c r="AV339" s="555"/>
      <c r="AW339" s="836"/>
      <c r="AX339" s="555"/>
      <c r="AY339" s="836"/>
      <c r="AZ339" s="555"/>
      <c r="BA339" s="836"/>
      <c r="BB339" s="555"/>
      <c r="BC339" s="836"/>
      <c r="BD339" s="555"/>
      <c r="BE339" s="836"/>
      <c r="BF339" s="555"/>
      <c r="BG339" s="836"/>
      <c r="BH339" s="555"/>
      <c r="BI339" s="836"/>
      <c r="BJ339" s="555"/>
      <c r="BK339" s="836"/>
      <c r="BL339" s="555"/>
      <c r="BM339" s="836"/>
      <c r="BN339" s="555"/>
      <c r="BO339" s="836"/>
      <c r="BP339" s="555"/>
      <c r="BQ339" s="838"/>
      <c r="BR339" s="838"/>
      <c r="BS339" s="838"/>
      <c r="BT339" s="838"/>
      <c r="BU339" s="838"/>
      <c r="BV339" s="838"/>
      <c r="BW339" s="838"/>
      <c r="BX339" s="838"/>
      <c r="BY339" s="838"/>
      <c r="BZ339" s="838"/>
      <c r="CA339" s="838"/>
      <c r="CB339" s="1154"/>
      <c r="CC339" s="838"/>
      <c r="CD339" s="838"/>
      <c r="CE339" s="838"/>
      <c r="CF339" s="838"/>
      <c r="CG339" s="838"/>
      <c r="CH339" s="838"/>
      <c r="CI339" s="838"/>
      <c r="CJ339" s="838"/>
      <c r="CK339" s="838"/>
      <c r="CL339" s="838"/>
      <c r="CM339" s="838"/>
      <c r="CN339" s="838"/>
      <c r="CO339" s="838"/>
      <c r="CP339" s="838"/>
      <c r="CQ339" s="838"/>
      <c r="CR339" s="838"/>
      <c r="CS339" s="838"/>
      <c r="CT339" s="838"/>
      <c r="CU339" s="838"/>
      <c r="CV339" s="838"/>
      <c r="CW339" s="838"/>
      <c r="CX339" s="838"/>
      <c r="CY339" s="838"/>
      <c r="CZ339" s="838"/>
      <c r="DA339" s="838"/>
      <c r="DB339" s="838"/>
      <c r="DC339" s="838"/>
      <c r="DD339" s="838"/>
      <c r="DE339" s="838"/>
      <c r="DF339" s="838"/>
      <c r="DG339" s="838"/>
      <c r="DH339" s="838"/>
      <c r="DI339" s="838"/>
      <c r="DJ339" s="838"/>
      <c r="DK339" s="838"/>
      <c r="DL339" s="838"/>
      <c r="DM339" s="838"/>
      <c r="DN339" s="838"/>
      <c r="DO339" s="838"/>
      <c r="DP339" s="838"/>
      <c r="DQ339" s="838"/>
      <c r="DR339" s="838"/>
      <c r="DS339" s="838"/>
      <c r="DT339" s="838"/>
      <c r="DU339" s="838"/>
      <c r="DV339" s="838"/>
      <c r="DW339" s="838"/>
      <c r="DX339" s="838"/>
      <c r="DY339" s="838"/>
      <c r="DZ339" s="838"/>
      <c r="EA339" s="838"/>
      <c r="EB339" s="838"/>
      <c r="EC339" s="838"/>
      <c r="ED339" s="838"/>
      <c r="EE339" s="838"/>
      <c r="EF339" s="838"/>
      <c r="EG339" s="838"/>
      <c r="EH339" s="838"/>
      <c r="EI339" s="838"/>
      <c r="EJ339" s="838"/>
      <c r="EK339" s="838"/>
      <c r="EL339" s="838"/>
      <c r="EM339" s="838"/>
      <c r="EN339" s="838"/>
      <c r="EO339" s="838"/>
      <c r="EP339" s="838"/>
      <c r="EQ339" s="838"/>
      <c r="ER339" s="838"/>
      <c r="ES339" s="838"/>
      <c r="ET339" s="838"/>
      <c r="EU339" s="838"/>
      <c r="EV339" s="838"/>
      <c r="EW339" s="838"/>
      <c r="EX339" s="838"/>
      <c r="EY339" s="838"/>
      <c r="EZ339" s="838"/>
      <c r="FA339" s="838"/>
      <c r="FB339" s="838"/>
      <c r="FC339" s="838"/>
      <c r="FD339" s="838"/>
      <c r="FE339" s="838"/>
      <c r="FF339" s="838"/>
      <c r="FG339" s="838"/>
      <c r="FH339" s="838"/>
      <c r="FI339" s="838"/>
      <c r="FJ339" s="838"/>
      <c r="FK339" s="838"/>
      <c r="FL339" s="838"/>
      <c r="FM339" s="838"/>
      <c r="FN339" s="838"/>
      <c r="FO339" s="838"/>
      <c r="FP339" s="838"/>
      <c r="FQ339" s="838"/>
      <c r="FR339" s="838"/>
      <c r="FS339" s="838"/>
      <c r="FT339" s="838"/>
      <c r="FU339" s="838"/>
      <c r="FV339" s="838"/>
      <c r="FW339" s="838"/>
      <c r="IA339" s="710"/>
      <c r="IP339" s="710"/>
      <c r="IT339" s="711"/>
      <c r="JX339" s="838"/>
      <c r="JY339" s="838"/>
      <c r="JZ339" s="838"/>
      <c r="KA339" s="838"/>
      <c r="KB339" s="838"/>
    </row>
    <row r="340" spans="1:288" customFormat="1">
      <c r="A340" s="836"/>
      <c r="B340" s="836"/>
      <c r="C340" s="838"/>
      <c r="D340" s="838"/>
      <c r="E340" s="838"/>
      <c r="F340" s="836"/>
      <c r="G340" s="836"/>
      <c r="H340" s="836"/>
      <c r="I340" s="836"/>
      <c r="J340" s="836"/>
      <c r="K340" s="836"/>
      <c r="L340" s="836"/>
      <c r="M340" s="838"/>
      <c r="N340" s="838"/>
      <c r="O340" s="838"/>
      <c r="P340" s="838"/>
      <c r="Q340" s="838"/>
      <c r="R340" s="838"/>
      <c r="S340" s="838"/>
      <c r="T340" s="838"/>
      <c r="U340" s="59"/>
      <c r="V340" s="59"/>
      <c r="W340" s="496"/>
      <c r="X340" s="496"/>
      <c r="Y340" s="496"/>
      <c r="Z340" s="496"/>
      <c r="AA340" s="512"/>
      <c r="AB340" s="836"/>
      <c r="AC340" s="836"/>
      <c r="AD340" s="555"/>
      <c r="AE340" s="512"/>
      <c r="AF340" s="836"/>
      <c r="AG340" s="836"/>
      <c r="AH340" s="555"/>
      <c r="AI340" s="836"/>
      <c r="AJ340" s="836"/>
      <c r="AK340" s="836"/>
      <c r="AL340" s="836"/>
      <c r="AM340" s="836"/>
      <c r="AN340" s="555"/>
      <c r="AO340" s="836"/>
      <c r="AP340" s="555"/>
      <c r="AQ340" s="836"/>
      <c r="AR340" s="555"/>
      <c r="AS340" s="836"/>
      <c r="AT340" s="555"/>
      <c r="AU340" s="836"/>
      <c r="AV340" s="555"/>
      <c r="AW340" s="836"/>
      <c r="AX340" s="555"/>
      <c r="AY340" s="836"/>
      <c r="AZ340" s="555"/>
      <c r="BA340" s="836"/>
      <c r="BB340" s="555"/>
      <c r="BC340" s="836"/>
      <c r="BD340" s="555"/>
      <c r="BE340" s="836"/>
      <c r="BF340" s="555"/>
      <c r="BG340" s="836"/>
      <c r="BH340" s="555"/>
      <c r="BI340" s="836"/>
      <c r="BJ340" s="555"/>
      <c r="BK340" s="836"/>
      <c r="BL340" s="555"/>
      <c r="BM340" s="836"/>
      <c r="BN340" s="555"/>
      <c r="BO340" s="836"/>
      <c r="BP340" s="555"/>
      <c r="BQ340" s="838"/>
      <c r="BR340" s="838"/>
      <c r="BS340" s="838"/>
      <c r="BT340" s="838"/>
      <c r="BU340" s="838"/>
      <c r="BV340" s="838"/>
      <c r="BW340" s="838"/>
      <c r="BX340" s="838"/>
      <c r="BY340" s="838"/>
      <c r="BZ340" s="838"/>
      <c r="CA340" s="838"/>
      <c r="CB340" s="1154"/>
      <c r="CC340" s="838"/>
      <c r="CD340" s="838"/>
      <c r="CE340" s="838"/>
      <c r="CF340" s="838"/>
      <c r="CG340" s="838"/>
      <c r="CH340" s="838"/>
      <c r="CI340" s="838"/>
      <c r="CJ340" s="838"/>
      <c r="CK340" s="838"/>
      <c r="CL340" s="838"/>
      <c r="CM340" s="838"/>
      <c r="CN340" s="838"/>
      <c r="CO340" s="838"/>
      <c r="CP340" s="838"/>
      <c r="CQ340" s="838"/>
      <c r="CR340" s="838"/>
      <c r="CS340" s="838"/>
      <c r="CT340" s="838"/>
      <c r="CU340" s="838"/>
      <c r="CV340" s="838"/>
      <c r="CW340" s="838"/>
      <c r="CX340" s="838"/>
      <c r="CY340" s="838"/>
      <c r="CZ340" s="838"/>
      <c r="DA340" s="838"/>
      <c r="DB340" s="838"/>
      <c r="DC340" s="838"/>
      <c r="DD340" s="838"/>
      <c r="DE340" s="838"/>
      <c r="DF340" s="838"/>
      <c r="DG340" s="838"/>
      <c r="DH340" s="838"/>
      <c r="DI340" s="838"/>
      <c r="DJ340" s="838"/>
      <c r="DK340" s="838"/>
      <c r="DL340" s="838"/>
      <c r="DM340" s="838"/>
      <c r="DN340" s="838"/>
      <c r="DO340" s="838"/>
      <c r="DP340" s="838"/>
      <c r="DQ340" s="838"/>
      <c r="DR340" s="838"/>
      <c r="DS340" s="838"/>
      <c r="DT340" s="838"/>
      <c r="DU340" s="838"/>
      <c r="DV340" s="838"/>
      <c r="DW340" s="838"/>
      <c r="DX340" s="838"/>
      <c r="DY340" s="838"/>
      <c r="DZ340" s="838"/>
      <c r="EA340" s="838"/>
      <c r="EB340" s="838"/>
      <c r="EC340" s="838"/>
      <c r="ED340" s="838"/>
      <c r="EE340" s="838"/>
      <c r="EF340" s="838"/>
      <c r="EG340" s="838"/>
      <c r="EH340" s="838"/>
      <c r="EI340" s="838"/>
      <c r="EJ340" s="838"/>
      <c r="EK340" s="838"/>
      <c r="EL340" s="838"/>
      <c r="EM340" s="838"/>
      <c r="EN340" s="838"/>
      <c r="EO340" s="838"/>
      <c r="EP340" s="838"/>
      <c r="EQ340" s="838"/>
      <c r="ER340" s="838"/>
      <c r="ES340" s="838"/>
      <c r="ET340" s="838"/>
      <c r="EU340" s="838"/>
      <c r="EV340" s="838"/>
      <c r="EW340" s="838"/>
      <c r="EX340" s="838"/>
      <c r="EY340" s="838"/>
      <c r="EZ340" s="838"/>
      <c r="FA340" s="838"/>
      <c r="FB340" s="838"/>
      <c r="FC340" s="838"/>
      <c r="FD340" s="838"/>
      <c r="FE340" s="838"/>
      <c r="FF340" s="838"/>
      <c r="FG340" s="838"/>
      <c r="FH340" s="838"/>
      <c r="FI340" s="838"/>
      <c r="FJ340" s="838"/>
      <c r="FK340" s="838"/>
      <c r="FL340" s="838"/>
      <c r="FM340" s="838"/>
      <c r="FN340" s="838"/>
      <c r="FO340" s="838"/>
      <c r="FP340" s="838"/>
      <c r="FQ340" s="838"/>
      <c r="FR340" s="838"/>
      <c r="FS340" s="838"/>
      <c r="FT340" s="838"/>
      <c r="FU340" s="838"/>
      <c r="FV340" s="838"/>
      <c r="FW340" s="838"/>
      <c r="IA340" s="710"/>
      <c r="IP340" s="710"/>
      <c r="IT340" s="711"/>
      <c r="JX340" s="838"/>
      <c r="JY340" s="838"/>
      <c r="JZ340" s="838"/>
      <c r="KA340" s="838"/>
      <c r="KB340" s="838"/>
    </row>
    <row r="341" spans="1:288" customFormat="1">
      <c r="A341" s="836"/>
      <c r="B341" s="836"/>
      <c r="C341" s="838"/>
      <c r="D341" s="838"/>
      <c r="E341" s="838"/>
      <c r="F341" s="836"/>
      <c r="G341" s="836"/>
      <c r="H341" s="836"/>
      <c r="I341" s="836"/>
      <c r="J341" s="836"/>
      <c r="K341" s="836"/>
      <c r="L341" s="836"/>
      <c r="M341" s="838"/>
      <c r="N341" s="838"/>
      <c r="O341" s="838"/>
      <c r="P341" s="838"/>
      <c r="Q341" s="838"/>
      <c r="R341" s="838"/>
      <c r="S341" s="838"/>
      <c r="T341" s="838"/>
      <c r="U341" s="59"/>
      <c r="V341" s="59"/>
      <c r="W341" s="496"/>
      <c r="X341" s="496"/>
      <c r="Y341" s="496"/>
      <c r="Z341" s="496"/>
      <c r="AA341" s="512"/>
      <c r="AB341" s="836"/>
      <c r="AC341" s="836"/>
      <c r="AD341" s="555"/>
      <c r="AE341" s="512"/>
      <c r="AF341" s="836"/>
      <c r="AG341" s="836"/>
      <c r="AH341" s="555"/>
      <c r="AI341" s="836"/>
      <c r="AJ341" s="836"/>
      <c r="AK341" s="836"/>
      <c r="AL341" s="836"/>
      <c r="AM341" s="836"/>
      <c r="AN341" s="555"/>
      <c r="AO341" s="836"/>
      <c r="AP341" s="555"/>
      <c r="AQ341" s="836"/>
      <c r="AR341" s="555"/>
      <c r="AS341" s="836"/>
      <c r="AT341" s="555"/>
      <c r="AU341" s="836"/>
      <c r="AV341" s="555"/>
      <c r="AW341" s="836"/>
      <c r="AX341" s="555"/>
      <c r="AY341" s="836"/>
      <c r="AZ341" s="555"/>
      <c r="BA341" s="836"/>
      <c r="BB341" s="555"/>
      <c r="BC341" s="836"/>
      <c r="BD341" s="555"/>
      <c r="BE341" s="836"/>
      <c r="BF341" s="555"/>
      <c r="BG341" s="836"/>
      <c r="BH341" s="555"/>
      <c r="BI341" s="836"/>
      <c r="BJ341" s="555"/>
      <c r="BK341" s="836"/>
      <c r="BL341" s="555"/>
      <c r="BM341" s="836"/>
      <c r="BN341" s="555"/>
      <c r="BO341" s="836"/>
      <c r="BP341" s="555"/>
      <c r="BQ341" s="838"/>
      <c r="BR341" s="838"/>
      <c r="BS341" s="838"/>
      <c r="BT341" s="838"/>
      <c r="BU341" s="838"/>
      <c r="BV341" s="838"/>
      <c r="BW341" s="838"/>
      <c r="BX341" s="838"/>
      <c r="BY341" s="838"/>
      <c r="BZ341" s="838"/>
      <c r="CA341" s="838"/>
      <c r="CB341" s="1154"/>
      <c r="CC341" s="838"/>
      <c r="CD341" s="838"/>
      <c r="CE341" s="838"/>
      <c r="CF341" s="838"/>
      <c r="CG341" s="838"/>
      <c r="CH341" s="838"/>
      <c r="CI341" s="838"/>
      <c r="CJ341" s="838"/>
      <c r="CK341" s="838"/>
      <c r="CL341" s="838"/>
      <c r="CM341" s="838"/>
      <c r="CN341" s="838"/>
      <c r="CO341" s="838"/>
      <c r="CP341" s="838"/>
      <c r="CQ341" s="838"/>
      <c r="CR341" s="838"/>
      <c r="CS341" s="838"/>
      <c r="CT341" s="838"/>
      <c r="CU341" s="838"/>
      <c r="CV341" s="838"/>
      <c r="CW341" s="838"/>
      <c r="CX341" s="838"/>
      <c r="CY341" s="838"/>
      <c r="CZ341" s="838"/>
      <c r="DA341" s="838"/>
      <c r="DB341" s="838"/>
      <c r="DC341" s="838"/>
      <c r="DD341" s="838"/>
      <c r="DE341" s="838"/>
      <c r="DF341" s="838"/>
      <c r="DG341" s="838"/>
      <c r="DH341" s="838"/>
      <c r="DI341" s="838"/>
      <c r="DJ341" s="838"/>
      <c r="DK341" s="838"/>
      <c r="DL341" s="838"/>
      <c r="DM341" s="838"/>
      <c r="DN341" s="838"/>
      <c r="DO341" s="838"/>
      <c r="DP341" s="838"/>
      <c r="DQ341" s="838"/>
      <c r="DR341" s="838"/>
      <c r="DS341" s="838"/>
      <c r="DT341" s="838"/>
      <c r="DU341" s="838"/>
      <c r="DV341" s="838"/>
      <c r="DW341" s="838"/>
      <c r="DX341" s="838"/>
      <c r="DY341" s="838"/>
      <c r="DZ341" s="838"/>
      <c r="EA341" s="838"/>
      <c r="EB341" s="838"/>
      <c r="EC341" s="838"/>
      <c r="ED341" s="838"/>
      <c r="EE341" s="838"/>
      <c r="EF341" s="838"/>
      <c r="EG341" s="838"/>
      <c r="EH341" s="838"/>
      <c r="EI341" s="838"/>
      <c r="EJ341" s="838"/>
      <c r="EK341" s="838"/>
      <c r="EL341" s="838"/>
      <c r="EM341" s="838"/>
      <c r="EN341" s="838"/>
      <c r="EO341" s="838"/>
      <c r="EP341" s="838"/>
      <c r="EQ341" s="838"/>
      <c r="ER341" s="838"/>
      <c r="ES341" s="838"/>
      <c r="ET341" s="838"/>
      <c r="EU341" s="838"/>
      <c r="EV341" s="838"/>
      <c r="EW341" s="838"/>
      <c r="EX341" s="838"/>
      <c r="EY341" s="838"/>
      <c r="EZ341" s="838"/>
      <c r="FA341" s="838"/>
      <c r="FB341" s="838"/>
      <c r="FC341" s="838"/>
      <c r="FD341" s="838"/>
      <c r="FE341" s="838"/>
      <c r="FF341" s="838"/>
      <c r="FG341" s="838"/>
      <c r="FH341" s="838"/>
      <c r="FI341" s="838"/>
      <c r="FJ341" s="838"/>
      <c r="FK341" s="838"/>
      <c r="FL341" s="838"/>
      <c r="FM341" s="838"/>
      <c r="FN341" s="838"/>
      <c r="FO341" s="838"/>
      <c r="FP341" s="838"/>
      <c r="FQ341" s="838"/>
      <c r="FR341" s="838"/>
      <c r="FS341" s="838"/>
      <c r="FT341" s="838"/>
      <c r="FU341" s="838"/>
      <c r="FV341" s="838"/>
      <c r="FW341" s="838"/>
      <c r="IA341" s="710"/>
      <c r="IP341" s="710"/>
      <c r="IT341" s="711"/>
      <c r="JX341" s="838"/>
      <c r="JY341" s="838"/>
      <c r="JZ341" s="838"/>
      <c r="KA341" s="838"/>
      <c r="KB341" s="838"/>
    </row>
    <row r="342" spans="1:288" customFormat="1">
      <c r="A342" s="836"/>
      <c r="B342" s="836"/>
      <c r="C342" s="838"/>
      <c r="D342" s="838"/>
      <c r="E342" s="838"/>
      <c r="F342" s="836"/>
      <c r="G342" s="836"/>
      <c r="H342" s="836"/>
      <c r="I342" s="836"/>
      <c r="J342" s="836"/>
      <c r="K342" s="836"/>
      <c r="L342" s="836"/>
      <c r="M342" s="838"/>
      <c r="N342" s="838"/>
      <c r="O342" s="838"/>
      <c r="P342" s="838"/>
      <c r="Q342" s="838"/>
      <c r="R342" s="838"/>
      <c r="S342" s="838"/>
      <c r="T342" s="838"/>
      <c r="U342" s="59"/>
      <c r="V342" s="59"/>
      <c r="W342" s="496"/>
      <c r="X342" s="496"/>
      <c r="Y342" s="496"/>
      <c r="Z342" s="496"/>
      <c r="AA342" s="512"/>
      <c r="AB342" s="836"/>
      <c r="AC342" s="836"/>
      <c r="AD342" s="555"/>
      <c r="AE342" s="512"/>
      <c r="AF342" s="836"/>
      <c r="AG342" s="836"/>
      <c r="AH342" s="555"/>
      <c r="AI342" s="836"/>
      <c r="AJ342" s="836"/>
      <c r="AK342" s="836"/>
      <c r="AL342" s="836"/>
      <c r="AM342" s="836"/>
      <c r="AN342" s="555"/>
      <c r="AO342" s="836"/>
      <c r="AP342" s="555"/>
      <c r="AQ342" s="836"/>
      <c r="AR342" s="555"/>
      <c r="AS342" s="836"/>
      <c r="AT342" s="555"/>
      <c r="AU342" s="836"/>
      <c r="AV342" s="555"/>
      <c r="AW342" s="836"/>
      <c r="AX342" s="555"/>
      <c r="AY342" s="836"/>
      <c r="AZ342" s="555"/>
      <c r="BA342" s="836"/>
      <c r="BB342" s="555"/>
      <c r="BC342" s="836"/>
      <c r="BD342" s="555"/>
      <c r="BE342" s="836"/>
      <c r="BF342" s="555"/>
      <c r="BG342" s="836"/>
      <c r="BH342" s="555"/>
      <c r="BI342" s="836"/>
      <c r="BJ342" s="555"/>
      <c r="BK342" s="836"/>
      <c r="BL342" s="555"/>
      <c r="BM342" s="836"/>
      <c r="BN342" s="555"/>
      <c r="BO342" s="836"/>
      <c r="BP342" s="555"/>
      <c r="BQ342" s="838"/>
      <c r="BR342" s="838"/>
      <c r="BS342" s="838"/>
      <c r="BT342" s="838"/>
      <c r="BU342" s="838"/>
      <c r="BV342" s="838"/>
      <c r="BW342" s="838"/>
      <c r="BX342" s="838"/>
      <c r="BY342" s="838"/>
      <c r="BZ342" s="838"/>
      <c r="CA342" s="838"/>
      <c r="CB342" s="1154"/>
      <c r="CC342" s="838"/>
      <c r="CD342" s="838"/>
      <c r="CE342" s="838"/>
      <c r="CF342" s="838"/>
      <c r="CG342" s="838"/>
      <c r="CH342" s="838"/>
      <c r="CI342" s="838"/>
      <c r="CJ342" s="838"/>
      <c r="CK342" s="838"/>
      <c r="CL342" s="838"/>
      <c r="CM342" s="838"/>
      <c r="CN342" s="838"/>
      <c r="CO342" s="838"/>
      <c r="CP342" s="838"/>
      <c r="CQ342" s="838"/>
      <c r="CR342" s="838"/>
      <c r="CS342" s="838"/>
      <c r="CT342" s="838"/>
      <c r="CU342" s="838"/>
      <c r="CV342" s="838"/>
      <c r="CW342" s="838"/>
      <c r="CX342" s="838"/>
      <c r="CY342" s="838"/>
      <c r="CZ342" s="838"/>
      <c r="DA342" s="838"/>
      <c r="DB342" s="838"/>
      <c r="DC342" s="838"/>
      <c r="DD342" s="838"/>
      <c r="DE342" s="838"/>
      <c r="DF342" s="838"/>
      <c r="DG342" s="838"/>
      <c r="DH342" s="838"/>
      <c r="DI342" s="838"/>
      <c r="DJ342" s="838"/>
      <c r="DK342" s="838"/>
      <c r="DL342" s="838"/>
      <c r="DM342" s="838"/>
      <c r="DN342" s="838"/>
      <c r="DO342" s="838"/>
      <c r="DP342" s="838"/>
      <c r="DQ342" s="838"/>
      <c r="DR342" s="838"/>
      <c r="DS342" s="838"/>
      <c r="DT342" s="838"/>
      <c r="DU342" s="838"/>
      <c r="DV342" s="838"/>
      <c r="DW342" s="838"/>
      <c r="DX342" s="838"/>
      <c r="DY342" s="838"/>
      <c r="DZ342" s="838"/>
      <c r="EA342" s="838"/>
      <c r="EB342" s="838"/>
      <c r="EC342" s="838"/>
      <c r="ED342" s="838"/>
      <c r="EE342" s="838"/>
      <c r="EF342" s="838"/>
      <c r="EG342" s="838"/>
      <c r="EH342" s="838"/>
      <c r="EI342" s="838"/>
      <c r="EJ342" s="838"/>
      <c r="EK342" s="838"/>
      <c r="EL342" s="838"/>
      <c r="EM342" s="838"/>
      <c r="EN342" s="838"/>
      <c r="EO342" s="838"/>
      <c r="EP342" s="838"/>
      <c r="EQ342" s="838"/>
      <c r="ER342" s="838"/>
      <c r="ES342" s="838"/>
      <c r="ET342" s="838"/>
      <c r="EU342" s="838"/>
      <c r="EV342" s="838"/>
      <c r="EW342" s="838"/>
      <c r="EX342" s="838"/>
      <c r="EY342" s="838"/>
      <c r="EZ342" s="838"/>
      <c r="FA342" s="838"/>
      <c r="FB342" s="838"/>
      <c r="FC342" s="838"/>
      <c r="FD342" s="838"/>
      <c r="FE342" s="838"/>
      <c r="FF342" s="838"/>
      <c r="FG342" s="838"/>
      <c r="FH342" s="838"/>
      <c r="FI342" s="838"/>
      <c r="FJ342" s="838"/>
      <c r="FK342" s="838"/>
      <c r="FL342" s="838"/>
      <c r="FM342" s="838"/>
      <c r="FN342" s="838"/>
      <c r="FO342" s="838"/>
      <c r="FP342" s="838"/>
      <c r="FQ342" s="838"/>
      <c r="FR342" s="838"/>
      <c r="FS342" s="838"/>
      <c r="FT342" s="838"/>
      <c r="FU342" s="838"/>
      <c r="FV342" s="838"/>
      <c r="FW342" s="838"/>
      <c r="IA342" s="710"/>
      <c r="IP342" s="710"/>
      <c r="IT342" s="711"/>
      <c r="JX342" s="838"/>
      <c r="JY342" s="838"/>
      <c r="JZ342" s="838"/>
      <c r="KA342" s="838"/>
      <c r="KB342" s="838"/>
    </row>
    <row r="343" spans="1:288" customFormat="1">
      <c r="A343" s="836"/>
      <c r="B343" s="836"/>
      <c r="C343" s="838"/>
      <c r="D343" s="838"/>
      <c r="E343" s="838"/>
      <c r="F343" s="836"/>
      <c r="G343" s="836"/>
      <c r="H343" s="836"/>
      <c r="I343" s="836"/>
      <c r="J343" s="836"/>
      <c r="K343" s="836"/>
      <c r="L343" s="836"/>
      <c r="M343" s="838"/>
      <c r="N343" s="838"/>
      <c r="O343" s="838"/>
      <c r="P343" s="838"/>
      <c r="Q343" s="838"/>
      <c r="R343" s="838"/>
      <c r="S343" s="838"/>
      <c r="T343" s="838"/>
      <c r="U343" s="59"/>
      <c r="V343" s="59"/>
      <c r="W343" s="496"/>
      <c r="X343" s="496"/>
      <c r="Y343" s="496"/>
      <c r="Z343" s="496"/>
      <c r="AA343" s="512"/>
      <c r="AB343" s="836"/>
      <c r="AC343" s="836"/>
      <c r="AD343" s="555"/>
      <c r="AE343" s="512"/>
      <c r="AF343" s="836"/>
      <c r="AG343" s="836"/>
      <c r="AH343" s="555"/>
      <c r="AI343" s="836"/>
      <c r="AJ343" s="836"/>
      <c r="AK343" s="836"/>
      <c r="AL343" s="836"/>
      <c r="AM343" s="836"/>
      <c r="AN343" s="555"/>
      <c r="AO343" s="836"/>
      <c r="AP343" s="555"/>
      <c r="AQ343" s="836"/>
      <c r="AR343" s="555"/>
      <c r="AS343" s="836"/>
      <c r="AT343" s="555"/>
      <c r="AU343" s="836"/>
      <c r="AV343" s="555"/>
      <c r="AW343" s="836"/>
      <c r="AX343" s="555"/>
      <c r="AY343" s="836"/>
      <c r="AZ343" s="555"/>
      <c r="BA343" s="836"/>
      <c r="BB343" s="555"/>
      <c r="BC343" s="836"/>
      <c r="BD343" s="555"/>
      <c r="BE343" s="836"/>
      <c r="BF343" s="555"/>
      <c r="BG343" s="836"/>
      <c r="BH343" s="555"/>
      <c r="BI343" s="836"/>
      <c r="BJ343" s="555"/>
      <c r="BK343" s="836"/>
      <c r="BL343" s="555"/>
      <c r="BM343" s="836"/>
      <c r="BN343" s="555"/>
      <c r="BO343" s="836"/>
      <c r="BP343" s="555"/>
      <c r="BQ343" s="838"/>
      <c r="BR343" s="838"/>
      <c r="BS343" s="838"/>
      <c r="BT343" s="838"/>
      <c r="BU343" s="838"/>
      <c r="BV343" s="838"/>
      <c r="BW343" s="838"/>
      <c r="BX343" s="838"/>
      <c r="BY343" s="838"/>
      <c r="BZ343" s="838"/>
      <c r="CA343" s="838"/>
      <c r="CB343" s="1154"/>
      <c r="CC343" s="838"/>
      <c r="CD343" s="838"/>
      <c r="CE343" s="838"/>
      <c r="CF343" s="838"/>
      <c r="CG343" s="838"/>
      <c r="CH343" s="838"/>
      <c r="CI343" s="838"/>
      <c r="CJ343" s="838"/>
      <c r="CK343" s="838"/>
      <c r="CL343" s="838"/>
      <c r="CM343" s="838"/>
      <c r="CN343" s="838"/>
      <c r="CO343" s="838"/>
      <c r="CP343" s="838"/>
      <c r="CQ343" s="838"/>
      <c r="CR343" s="838"/>
      <c r="CS343" s="838"/>
      <c r="CT343" s="838"/>
      <c r="CU343" s="838"/>
      <c r="CV343" s="838"/>
      <c r="CW343" s="838"/>
      <c r="CX343" s="838"/>
      <c r="CY343" s="838"/>
      <c r="CZ343" s="838"/>
      <c r="DA343" s="838"/>
      <c r="DB343" s="838"/>
      <c r="DC343" s="838"/>
      <c r="DD343" s="838"/>
      <c r="DE343" s="838"/>
      <c r="DF343" s="838"/>
      <c r="DG343" s="838"/>
      <c r="DH343" s="838"/>
      <c r="DI343" s="838"/>
      <c r="DJ343" s="838"/>
      <c r="DK343" s="838"/>
      <c r="DL343" s="838"/>
      <c r="DM343" s="838"/>
      <c r="DN343" s="838"/>
      <c r="DO343" s="838"/>
      <c r="DP343" s="838"/>
      <c r="DQ343" s="838"/>
      <c r="DR343" s="838"/>
      <c r="DS343" s="838"/>
      <c r="DT343" s="838"/>
      <c r="DU343" s="838"/>
      <c r="DV343" s="838"/>
      <c r="DW343" s="838"/>
      <c r="DX343" s="838"/>
      <c r="DY343" s="838"/>
      <c r="DZ343" s="838"/>
      <c r="EA343" s="838"/>
      <c r="EB343" s="838"/>
      <c r="EC343" s="838"/>
      <c r="ED343" s="838"/>
      <c r="EE343" s="838"/>
      <c r="EF343" s="838"/>
      <c r="EG343" s="838"/>
      <c r="EH343" s="838"/>
      <c r="EI343" s="838"/>
      <c r="EJ343" s="838"/>
      <c r="EK343" s="838"/>
      <c r="EL343" s="838"/>
      <c r="EM343" s="838"/>
      <c r="EN343" s="838"/>
      <c r="EO343" s="838"/>
      <c r="EP343" s="838"/>
      <c r="EQ343" s="838"/>
      <c r="ER343" s="838"/>
      <c r="ES343" s="838"/>
      <c r="ET343" s="838"/>
      <c r="EU343" s="838"/>
      <c r="EV343" s="838"/>
      <c r="EW343" s="838"/>
      <c r="EX343" s="838"/>
      <c r="EY343" s="838"/>
      <c r="EZ343" s="838"/>
      <c r="FA343" s="838"/>
      <c r="FB343" s="838"/>
      <c r="FC343" s="838"/>
      <c r="FD343" s="838"/>
      <c r="FE343" s="838"/>
      <c r="FF343" s="838"/>
      <c r="FG343" s="838"/>
      <c r="FH343" s="838"/>
      <c r="FI343" s="838"/>
      <c r="FJ343" s="838"/>
      <c r="FK343" s="838"/>
      <c r="FL343" s="838"/>
      <c r="FM343" s="838"/>
      <c r="FN343" s="838"/>
      <c r="FO343" s="838"/>
      <c r="FP343" s="838"/>
      <c r="FQ343" s="838"/>
      <c r="FR343" s="838"/>
      <c r="FS343" s="838"/>
      <c r="FT343" s="838"/>
      <c r="FU343" s="838"/>
      <c r="FV343" s="838"/>
      <c r="FW343" s="838"/>
      <c r="IA343" s="710"/>
      <c r="IP343" s="710"/>
      <c r="IT343" s="711"/>
      <c r="JX343" s="838"/>
      <c r="JY343" s="838"/>
      <c r="JZ343" s="838"/>
      <c r="KA343" s="838"/>
      <c r="KB343" s="838"/>
    </row>
    <row r="344" spans="1:288" customFormat="1">
      <c r="A344" s="836"/>
      <c r="B344" s="836"/>
      <c r="C344" s="838"/>
      <c r="D344" s="838"/>
      <c r="E344" s="838"/>
      <c r="F344" s="836"/>
      <c r="G344" s="836"/>
      <c r="H344" s="836"/>
      <c r="I344" s="836"/>
      <c r="J344" s="836"/>
      <c r="K344" s="836"/>
      <c r="L344" s="836"/>
      <c r="M344" s="838"/>
      <c r="N344" s="838"/>
      <c r="O344" s="838"/>
      <c r="P344" s="838"/>
      <c r="Q344" s="838"/>
      <c r="R344" s="838"/>
      <c r="S344" s="838"/>
      <c r="T344" s="838"/>
      <c r="U344" s="59"/>
      <c r="V344" s="59"/>
      <c r="W344" s="496"/>
      <c r="X344" s="496"/>
      <c r="Y344" s="496"/>
      <c r="Z344" s="496"/>
      <c r="AA344" s="512"/>
      <c r="AB344" s="836"/>
      <c r="AC344" s="836"/>
      <c r="AD344" s="555"/>
      <c r="AE344" s="512"/>
      <c r="AF344" s="836"/>
      <c r="AG344" s="836"/>
      <c r="AH344" s="555"/>
      <c r="AI344" s="836"/>
      <c r="AJ344" s="836"/>
      <c r="AK344" s="836"/>
      <c r="AL344" s="836"/>
      <c r="AM344" s="836"/>
      <c r="AN344" s="555"/>
      <c r="AO344" s="836"/>
      <c r="AP344" s="555"/>
      <c r="AQ344" s="836"/>
      <c r="AR344" s="555"/>
      <c r="AS344" s="836"/>
      <c r="AT344" s="555"/>
      <c r="AU344" s="836"/>
      <c r="AV344" s="555"/>
      <c r="AW344" s="836"/>
      <c r="AX344" s="555"/>
      <c r="AY344" s="836"/>
      <c r="AZ344" s="555"/>
      <c r="BA344" s="836"/>
      <c r="BB344" s="555"/>
      <c r="BC344" s="836"/>
      <c r="BD344" s="555"/>
      <c r="BE344" s="836"/>
      <c r="BF344" s="555"/>
      <c r="BG344" s="836"/>
      <c r="BH344" s="555"/>
      <c r="BI344" s="836"/>
      <c r="BJ344" s="555"/>
      <c r="BK344" s="836"/>
      <c r="BL344" s="555"/>
      <c r="BM344" s="836"/>
      <c r="BN344" s="555"/>
      <c r="BO344" s="836"/>
      <c r="BP344" s="555"/>
      <c r="BQ344" s="838"/>
      <c r="BR344" s="838"/>
      <c r="BS344" s="838"/>
      <c r="BT344" s="838"/>
      <c r="BU344" s="838"/>
      <c r="BV344" s="838"/>
      <c r="BW344" s="838"/>
      <c r="BX344" s="838"/>
      <c r="BY344" s="838"/>
      <c r="BZ344" s="838"/>
      <c r="CA344" s="838"/>
      <c r="CB344" s="1154"/>
      <c r="CC344" s="838"/>
      <c r="CD344" s="838"/>
      <c r="CE344" s="838"/>
      <c r="CF344" s="838"/>
      <c r="CG344" s="838"/>
      <c r="CH344" s="838"/>
      <c r="CI344" s="838"/>
      <c r="CJ344" s="838"/>
      <c r="CK344" s="838"/>
      <c r="CL344" s="838"/>
      <c r="CM344" s="838"/>
      <c r="CN344" s="838"/>
      <c r="CO344" s="838"/>
      <c r="CP344" s="838"/>
      <c r="CQ344" s="838"/>
      <c r="CR344" s="838"/>
      <c r="CS344" s="838"/>
      <c r="CT344" s="838"/>
      <c r="CU344" s="838"/>
      <c r="CV344" s="838"/>
      <c r="CW344" s="838"/>
      <c r="CX344" s="838"/>
      <c r="CY344" s="838"/>
      <c r="CZ344" s="838"/>
      <c r="DA344" s="838"/>
      <c r="DB344" s="838"/>
      <c r="DC344" s="838"/>
      <c r="DD344" s="838"/>
      <c r="DE344" s="838"/>
      <c r="DF344" s="838"/>
      <c r="DG344" s="838"/>
      <c r="DH344" s="838"/>
      <c r="DI344" s="838"/>
      <c r="DJ344" s="838"/>
      <c r="DK344" s="838"/>
      <c r="DL344" s="838"/>
      <c r="DM344" s="838"/>
      <c r="DN344" s="838"/>
      <c r="DO344" s="838"/>
      <c r="DP344" s="838"/>
      <c r="DQ344" s="838"/>
      <c r="DR344" s="838"/>
      <c r="DS344" s="838"/>
      <c r="DT344" s="838"/>
      <c r="DU344" s="838"/>
      <c r="DV344" s="838"/>
      <c r="DW344" s="838"/>
      <c r="DX344" s="838"/>
      <c r="DY344" s="838"/>
      <c r="DZ344" s="838"/>
      <c r="EA344" s="838"/>
      <c r="EB344" s="838"/>
      <c r="EC344" s="838"/>
      <c r="ED344" s="838"/>
      <c r="EE344" s="838"/>
      <c r="EF344" s="838"/>
      <c r="EG344" s="838"/>
      <c r="EH344" s="838"/>
      <c r="EI344" s="838"/>
      <c r="EJ344" s="838"/>
      <c r="EK344" s="838"/>
      <c r="EL344" s="838"/>
      <c r="EM344" s="838"/>
      <c r="EN344" s="838"/>
      <c r="EO344" s="838"/>
      <c r="EP344" s="838"/>
      <c r="EQ344" s="838"/>
      <c r="ER344" s="838"/>
      <c r="ES344" s="838"/>
      <c r="ET344" s="838"/>
      <c r="EU344" s="838"/>
      <c r="EV344" s="838"/>
      <c r="EW344" s="838"/>
      <c r="EX344" s="838"/>
      <c r="EY344" s="838"/>
      <c r="EZ344" s="838"/>
      <c r="FA344" s="838"/>
      <c r="FB344" s="838"/>
      <c r="FC344" s="838"/>
      <c r="FD344" s="838"/>
      <c r="FE344" s="838"/>
      <c r="FF344" s="838"/>
      <c r="FG344" s="838"/>
      <c r="FH344" s="838"/>
      <c r="FI344" s="838"/>
      <c r="FJ344" s="838"/>
      <c r="FK344" s="838"/>
      <c r="FL344" s="838"/>
      <c r="FM344" s="838"/>
      <c r="FN344" s="838"/>
      <c r="FO344" s="838"/>
      <c r="FP344" s="838"/>
      <c r="FQ344" s="838"/>
      <c r="FR344" s="838"/>
      <c r="FS344" s="838"/>
      <c r="FT344" s="838"/>
      <c r="FU344" s="838"/>
      <c r="FV344" s="838"/>
      <c r="FW344" s="838"/>
      <c r="IA344" s="710"/>
      <c r="IP344" s="710"/>
      <c r="IT344" s="711"/>
      <c r="JX344" s="838"/>
      <c r="JY344" s="838"/>
      <c r="JZ344" s="838"/>
      <c r="KA344" s="838"/>
      <c r="KB344" s="838"/>
    </row>
    <row r="345" spans="1:288" customFormat="1">
      <c r="A345" s="836"/>
      <c r="B345" s="836"/>
      <c r="C345" s="838"/>
      <c r="D345" s="838"/>
      <c r="E345" s="838"/>
      <c r="F345" s="836"/>
      <c r="G345" s="836"/>
      <c r="H345" s="836"/>
      <c r="I345" s="836"/>
      <c r="J345" s="836"/>
      <c r="K345" s="836"/>
      <c r="L345" s="836"/>
      <c r="M345" s="838"/>
      <c r="N345" s="838"/>
      <c r="O345" s="838"/>
      <c r="P345" s="838"/>
      <c r="Q345" s="838"/>
      <c r="R345" s="838"/>
      <c r="S345" s="838"/>
      <c r="T345" s="838"/>
      <c r="U345" s="59"/>
      <c r="V345" s="59"/>
      <c r="W345" s="496"/>
      <c r="X345" s="496"/>
      <c r="Y345" s="496"/>
      <c r="Z345" s="496"/>
      <c r="AA345" s="512"/>
      <c r="AB345" s="836"/>
      <c r="AC345" s="836"/>
      <c r="AD345" s="555"/>
      <c r="AE345" s="512"/>
      <c r="AF345" s="836"/>
      <c r="AG345" s="836"/>
      <c r="AH345" s="555"/>
      <c r="AI345" s="836"/>
      <c r="AJ345" s="836"/>
      <c r="AK345" s="836"/>
      <c r="AL345" s="836"/>
      <c r="AM345" s="836"/>
      <c r="AN345" s="555"/>
      <c r="AO345" s="836"/>
      <c r="AP345" s="555"/>
      <c r="AQ345" s="836"/>
      <c r="AR345" s="555"/>
      <c r="AS345" s="836"/>
      <c r="AT345" s="555"/>
      <c r="AU345" s="836"/>
      <c r="AV345" s="555"/>
      <c r="AW345" s="836"/>
      <c r="AX345" s="555"/>
      <c r="AY345" s="836"/>
      <c r="AZ345" s="555"/>
      <c r="BA345" s="836"/>
      <c r="BB345" s="555"/>
      <c r="BC345" s="836"/>
      <c r="BD345" s="555"/>
      <c r="BE345" s="836"/>
      <c r="BF345" s="555"/>
      <c r="BG345" s="836"/>
      <c r="BH345" s="555"/>
      <c r="BI345" s="836"/>
      <c r="BJ345" s="555"/>
      <c r="BK345" s="836"/>
      <c r="BL345" s="555"/>
      <c r="BM345" s="836"/>
      <c r="BN345" s="555"/>
      <c r="BO345" s="836"/>
      <c r="BP345" s="555"/>
      <c r="BQ345" s="838"/>
      <c r="BR345" s="838"/>
      <c r="BS345" s="838"/>
      <c r="BT345" s="838"/>
      <c r="BU345" s="838"/>
      <c r="BV345" s="838"/>
      <c r="BW345" s="838"/>
      <c r="BX345" s="838"/>
      <c r="BY345" s="838"/>
      <c r="BZ345" s="838"/>
      <c r="CA345" s="838"/>
      <c r="CB345" s="1154"/>
      <c r="CC345" s="838"/>
      <c r="CD345" s="838"/>
      <c r="CE345" s="838"/>
      <c r="CF345" s="838"/>
      <c r="CG345" s="838"/>
      <c r="CH345" s="838"/>
      <c r="CI345" s="838"/>
      <c r="CJ345" s="838"/>
      <c r="CK345" s="838"/>
      <c r="CL345" s="838"/>
      <c r="CM345" s="838"/>
      <c r="CN345" s="838"/>
      <c r="CO345" s="838"/>
      <c r="CP345" s="838"/>
      <c r="CQ345" s="838"/>
      <c r="CR345" s="838"/>
      <c r="CS345" s="838"/>
      <c r="CT345" s="838"/>
      <c r="CU345" s="838"/>
      <c r="CV345" s="838"/>
      <c r="CW345" s="838"/>
      <c r="CX345" s="838"/>
      <c r="CY345" s="838"/>
      <c r="CZ345" s="838"/>
      <c r="DA345" s="838"/>
      <c r="DB345" s="838"/>
      <c r="DC345" s="838"/>
      <c r="DD345" s="838"/>
      <c r="DE345" s="838"/>
      <c r="DF345" s="838"/>
      <c r="DG345" s="838"/>
      <c r="DH345" s="838"/>
      <c r="DI345" s="838"/>
      <c r="DJ345" s="838"/>
      <c r="DK345" s="838"/>
      <c r="DL345" s="838"/>
      <c r="DM345" s="838"/>
      <c r="DN345" s="838"/>
      <c r="DO345" s="838"/>
      <c r="DP345" s="838"/>
      <c r="DQ345" s="838"/>
      <c r="DR345" s="838"/>
      <c r="DS345" s="838"/>
      <c r="DT345" s="838"/>
      <c r="DU345" s="838"/>
      <c r="DV345" s="838"/>
      <c r="DW345" s="838"/>
      <c r="DX345" s="838"/>
      <c r="DY345" s="838"/>
      <c r="DZ345" s="838"/>
      <c r="EA345" s="838"/>
      <c r="EB345" s="838"/>
      <c r="EC345" s="838"/>
      <c r="ED345" s="838"/>
      <c r="EE345" s="838"/>
      <c r="EF345" s="838"/>
      <c r="EG345" s="838"/>
      <c r="EH345" s="838"/>
      <c r="EI345" s="838"/>
      <c r="EJ345" s="838"/>
      <c r="EK345" s="838"/>
      <c r="EL345" s="838"/>
      <c r="EM345" s="838"/>
      <c r="EN345" s="838"/>
      <c r="EO345" s="838"/>
      <c r="EP345" s="838"/>
      <c r="EQ345" s="838"/>
      <c r="ER345" s="838"/>
      <c r="ES345" s="838"/>
      <c r="ET345" s="838"/>
      <c r="EU345" s="838"/>
      <c r="EV345" s="838"/>
      <c r="EW345" s="838"/>
      <c r="EX345" s="838"/>
      <c r="EY345" s="838"/>
      <c r="EZ345" s="838"/>
      <c r="FA345" s="838"/>
      <c r="FB345" s="838"/>
      <c r="FC345" s="838"/>
      <c r="FD345" s="838"/>
      <c r="FE345" s="838"/>
      <c r="FF345" s="838"/>
      <c r="FG345" s="838"/>
      <c r="FH345" s="838"/>
      <c r="FI345" s="838"/>
      <c r="FJ345" s="838"/>
      <c r="FK345" s="838"/>
      <c r="FL345" s="838"/>
      <c r="FM345" s="838"/>
      <c r="FN345" s="838"/>
      <c r="FO345" s="838"/>
      <c r="FP345" s="838"/>
      <c r="FQ345" s="838"/>
      <c r="FR345" s="838"/>
      <c r="FS345" s="838"/>
      <c r="FT345" s="838"/>
      <c r="FU345" s="838"/>
      <c r="FV345" s="838"/>
      <c r="FW345" s="838"/>
      <c r="IA345" s="710"/>
      <c r="IP345" s="710"/>
      <c r="IT345" s="711"/>
      <c r="JX345" s="838"/>
      <c r="JY345" s="838"/>
      <c r="JZ345" s="838"/>
      <c r="KA345" s="838"/>
      <c r="KB345" s="838"/>
    </row>
    <row r="346" spans="1:288" customFormat="1">
      <c r="A346" s="836"/>
      <c r="B346" s="836"/>
      <c r="C346" s="838"/>
      <c r="D346" s="838"/>
      <c r="E346" s="838"/>
      <c r="F346" s="836"/>
      <c r="G346" s="836"/>
      <c r="H346" s="836"/>
      <c r="I346" s="836"/>
      <c r="J346" s="836"/>
      <c r="K346" s="836"/>
      <c r="L346" s="836"/>
      <c r="M346" s="838"/>
      <c r="N346" s="838"/>
      <c r="O346" s="838"/>
      <c r="P346" s="838"/>
      <c r="Q346" s="838"/>
      <c r="R346" s="838"/>
      <c r="S346" s="838"/>
      <c r="T346" s="838"/>
      <c r="U346" s="59"/>
      <c r="V346" s="59"/>
      <c r="W346" s="496"/>
      <c r="X346" s="496"/>
      <c r="Y346" s="496"/>
      <c r="Z346" s="496"/>
      <c r="AA346" s="512"/>
      <c r="AB346" s="836"/>
      <c r="AC346" s="836"/>
      <c r="AD346" s="555"/>
      <c r="AE346" s="512"/>
      <c r="AF346" s="836"/>
      <c r="AG346" s="836"/>
      <c r="AH346" s="555"/>
      <c r="AI346" s="836"/>
      <c r="AJ346" s="836"/>
      <c r="AK346" s="836"/>
      <c r="AL346" s="836"/>
      <c r="AM346" s="836"/>
      <c r="AN346" s="555"/>
      <c r="AO346" s="836"/>
      <c r="AP346" s="555"/>
      <c r="AQ346" s="836"/>
      <c r="AR346" s="555"/>
      <c r="AS346" s="836"/>
      <c r="AT346" s="555"/>
      <c r="AU346" s="836"/>
      <c r="AV346" s="555"/>
      <c r="AW346" s="836"/>
      <c r="AX346" s="555"/>
      <c r="AY346" s="836"/>
      <c r="AZ346" s="555"/>
      <c r="BA346" s="836"/>
      <c r="BB346" s="555"/>
      <c r="BC346" s="836"/>
      <c r="BD346" s="555"/>
      <c r="BE346" s="836"/>
      <c r="BF346" s="555"/>
      <c r="BG346" s="836"/>
      <c r="BH346" s="555"/>
      <c r="BI346" s="836"/>
      <c r="BJ346" s="555"/>
      <c r="BK346" s="836"/>
      <c r="BL346" s="555"/>
      <c r="BM346" s="836"/>
      <c r="BN346" s="555"/>
      <c r="BO346" s="836"/>
      <c r="BP346" s="555"/>
      <c r="BQ346" s="838"/>
      <c r="BR346" s="838"/>
      <c r="BS346" s="838"/>
      <c r="BT346" s="838"/>
      <c r="BU346" s="838"/>
      <c r="BV346" s="838"/>
      <c r="BW346" s="838"/>
      <c r="BX346" s="838"/>
      <c r="BY346" s="838"/>
      <c r="BZ346" s="838"/>
      <c r="CA346" s="838"/>
      <c r="CB346" s="1154"/>
      <c r="CC346" s="838"/>
      <c r="CD346" s="838"/>
      <c r="CE346" s="838"/>
      <c r="CF346" s="838"/>
      <c r="CG346" s="838"/>
      <c r="CH346" s="838"/>
      <c r="CI346" s="838"/>
      <c r="CJ346" s="838"/>
      <c r="CK346" s="838"/>
      <c r="CL346" s="838"/>
      <c r="CM346" s="838"/>
      <c r="CN346" s="838"/>
      <c r="CO346" s="838"/>
      <c r="CP346" s="838"/>
      <c r="CQ346" s="838"/>
      <c r="CR346" s="838"/>
      <c r="CS346" s="838"/>
      <c r="CT346" s="838"/>
      <c r="CU346" s="838"/>
      <c r="CV346" s="838"/>
      <c r="CW346" s="838"/>
      <c r="CX346" s="838"/>
      <c r="CY346" s="838"/>
      <c r="CZ346" s="838"/>
      <c r="DA346" s="838"/>
      <c r="DB346" s="838"/>
      <c r="DC346" s="838"/>
      <c r="DD346" s="838"/>
      <c r="DE346" s="838"/>
      <c r="DF346" s="838"/>
      <c r="DG346" s="838"/>
      <c r="DH346" s="838"/>
      <c r="DI346" s="838"/>
      <c r="DJ346" s="838"/>
      <c r="DK346" s="838"/>
      <c r="DL346" s="838"/>
      <c r="DM346" s="838"/>
      <c r="DN346" s="838"/>
      <c r="DO346" s="838"/>
      <c r="DP346" s="838"/>
      <c r="DQ346" s="838"/>
      <c r="DR346" s="838"/>
      <c r="DS346" s="838"/>
      <c r="DT346" s="838"/>
      <c r="DU346" s="838"/>
      <c r="DV346" s="838"/>
      <c r="DW346" s="838"/>
      <c r="DX346" s="838"/>
      <c r="DY346" s="838"/>
      <c r="DZ346" s="838"/>
      <c r="EA346" s="838"/>
      <c r="EB346" s="838"/>
      <c r="EC346" s="838"/>
      <c r="ED346" s="838"/>
      <c r="EE346" s="838"/>
      <c r="EF346" s="838"/>
      <c r="EG346" s="838"/>
      <c r="EH346" s="838"/>
      <c r="EI346" s="838"/>
      <c r="EJ346" s="838"/>
      <c r="EK346" s="838"/>
      <c r="EL346" s="838"/>
      <c r="EM346" s="838"/>
      <c r="EN346" s="838"/>
      <c r="EO346" s="838"/>
      <c r="EP346" s="838"/>
      <c r="EQ346" s="838"/>
      <c r="ER346" s="838"/>
      <c r="ES346" s="838"/>
      <c r="ET346" s="838"/>
      <c r="EU346" s="838"/>
      <c r="EV346" s="838"/>
      <c r="EW346" s="838"/>
      <c r="EX346" s="838"/>
      <c r="EY346" s="838"/>
      <c r="EZ346" s="838"/>
      <c r="FA346" s="838"/>
      <c r="FB346" s="838"/>
      <c r="FC346" s="838"/>
      <c r="FD346" s="838"/>
      <c r="FE346" s="838"/>
      <c r="FF346" s="838"/>
      <c r="FG346" s="838"/>
      <c r="FH346" s="838"/>
      <c r="FI346" s="838"/>
      <c r="FJ346" s="838"/>
      <c r="FK346" s="838"/>
      <c r="FL346" s="838"/>
      <c r="FM346" s="838"/>
      <c r="FN346" s="838"/>
      <c r="FO346" s="838"/>
      <c r="FP346" s="838"/>
      <c r="FQ346" s="838"/>
      <c r="FR346" s="838"/>
      <c r="FS346" s="838"/>
      <c r="FT346" s="838"/>
      <c r="FU346" s="838"/>
      <c r="FV346" s="838"/>
      <c r="FW346" s="838"/>
      <c r="IA346" s="710"/>
      <c r="IP346" s="710"/>
      <c r="IT346" s="711"/>
      <c r="JX346" s="838"/>
      <c r="JY346" s="838"/>
      <c r="JZ346" s="838"/>
      <c r="KA346" s="838"/>
      <c r="KB346" s="838"/>
    </row>
    <row r="347" spans="1:288" customFormat="1">
      <c r="A347" s="836"/>
      <c r="B347" s="836"/>
      <c r="C347" s="838"/>
      <c r="D347" s="838"/>
      <c r="E347" s="838"/>
      <c r="F347" s="836"/>
      <c r="G347" s="836"/>
      <c r="H347" s="836"/>
      <c r="I347" s="836"/>
      <c r="J347" s="836"/>
      <c r="K347" s="836"/>
      <c r="L347" s="836"/>
      <c r="M347" s="838"/>
      <c r="N347" s="838"/>
      <c r="O347" s="838"/>
      <c r="P347" s="838"/>
      <c r="Q347" s="838"/>
      <c r="R347" s="838"/>
      <c r="S347" s="838"/>
      <c r="T347" s="838"/>
      <c r="U347" s="59"/>
      <c r="V347" s="59"/>
      <c r="W347" s="496"/>
      <c r="X347" s="496"/>
      <c r="Y347" s="496"/>
      <c r="Z347" s="496"/>
      <c r="AA347" s="512"/>
      <c r="AB347" s="836"/>
      <c r="AC347" s="836"/>
      <c r="AD347" s="555"/>
      <c r="AE347" s="512"/>
      <c r="AF347" s="836"/>
      <c r="AG347" s="836"/>
      <c r="AH347" s="555"/>
      <c r="AI347" s="836"/>
      <c r="AJ347" s="836"/>
      <c r="AK347" s="836"/>
      <c r="AL347" s="836"/>
      <c r="AM347" s="836"/>
      <c r="AN347" s="555"/>
      <c r="AO347" s="836"/>
      <c r="AP347" s="555"/>
      <c r="AQ347" s="836"/>
      <c r="AR347" s="555"/>
      <c r="AS347" s="836"/>
      <c r="AT347" s="555"/>
      <c r="AU347" s="836"/>
      <c r="AV347" s="555"/>
      <c r="AW347" s="836"/>
      <c r="AX347" s="555"/>
      <c r="AY347" s="836"/>
      <c r="AZ347" s="555"/>
      <c r="BA347" s="836"/>
      <c r="BB347" s="555"/>
      <c r="BC347" s="836"/>
      <c r="BD347" s="555"/>
      <c r="BE347" s="836"/>
      <c r="BF347" s="555"/>
      <c r="BG347" s="836"/>
      <c r="BH347" s="555"/>
      <c r="BI347" s="836"/>
      <c r="BJ347" s="555"/>
      <c r="BK347" s="836"/>
      <c r="BL347" s="555"/>
      <c r="BM347" s="836"/>
      <c r="BN347" s="555"/>
      <c r="BO347" s="836"/>
      <c r="BP347" s="555"/>
      <c r="BQ347" s="838"/>
      <c r="BR347" s="838"/>
      <c r="BS347" s="838"/>
      <c r="BT347" s="838"/>
      <c r="BU347" s="838"/>
      <c r="BV347" s="838"/>
      <c r="BW347" s="838"/>
      <c r="BX347" s="838"/>
      <c r="BY347" s="838"/>
      <c r="BZ347" s="838"/>
      <c r="CA347" s="838"/>
      <c r="CB347" s="1154"/>
      <c r="CC347" s="838"/>
      <c r="CD347" s="838"/>
      <c r="CE347" s="838"/>
      <c r="CF347" s="838"/>
      <c r="CG347" s="838"/>
      <c r="CH347" s="838"/>
      <c r="CI347" s="838"/>
      <c r="CJ347" s="838"/>
      <c r="CK347" s="838"/>
      <c r="CL347" s="838"/>
      <c r="CM347" s="838"/>
      <c r="CN347" s="838"/>
      <c r="CO347" s="838"/>
      <c r="CP347" s="838"/>
      <c r="CQ347" s="838"/>
      <c r="CR347" s="838"/>
      <c r="CS347" s="838"/>
      <c r="CT347" s="838"/>
      <c r="CU347" s="838"/>
      <c r="CV347" s="838"/>
      <c r="CW347" s="838"/>
      <c r="CX347" s="838"/>
      <c r="CY347" s="838"/>
      <c r="CZ347" s="838"/>
      <c r="DA347" s="838"/>
      <c r="DB347" s="838"/>
      <c r="DC347" s="838"/>
      <c r="DD347" s="838"/>
      <c r="DE347" s="838"/>
      <c r="DF347" s="838"/>
      <c r="DG347" s="838"/>
      <c r="DH347" s="838"/>
      <c r="DI347" s="838"/>
      <c r="DJ347" s="838"/>
      <c r="DK347" s="838"/>
      <c r="DL347" s="838"/>
      <c r="DM347" s="838"/>
      <c r="DN347" s="838"/>
      <c r="DO347" s="838"/>
      <c r="DP347" s="838"/>
      <c r="DQ347" s="838"/>
      <c r="DR347" s="838"/>
      <c r="DS347" s="838"/>
      <c r="DT347" s="838"/>
      <c r="DU347" s="838"/>
      <c r="DV347" s="838"/>
      <c r="DW347" s="838"/>
      <c r="DX347" s="838"/>
      <c r="DY347" s="838"/>
      <c r="DZ347" s="838"/>
      <c r="EA347" s="838"/>
      <c r="EB347" s="838"/>
      <c r="EC347" s="838"/>
      <c r="ED347" s="838"/>
      <c r="EE347" s="838"/>
      <c r="EF347" s="838"/>
      <c r="EG347" s="838"/>
      <c r="EH347" s="838"/>
      <c r="EI347" s="838"/>
      <c r="EJ347" s="838"/>
      <c r="EK347" s="838"/>
      <c r="EL347" s="838"/>
      <c r="EM347" s="838"/>
      <c r="EN347" s="838"/>
      <c r="EO347" s="838"/>
      <c r="EP347" s="838"/>
      <c r="EQ347" s="838"/>
      <c r="ER347" s="838"/>
      <c r="ES347" s="838"/>
      <c r="ET347" s="838"/>
      <c r="EU347" s="838"/>
      <c r="EV347" s="838"/>
      <c r="EW347" s="838"/>
      <c r="EX347" s="838"/>
      <c r="EY347" s="838"/>
      <c r="EZ347" s="838"/>
      <c r="FA347" s="838"/>
      <c r="FB347" s="838"/>
      <c r="FC347" s="838"/>
      <c r="FD347" s="838"/>
      <c r="FE347" s="838"/>
      <c r="FF347" s="838"/>
      <c r="FG347" s="838"/>
      <c r="FH347" s="838"/>
      <c r="FI347" s="838"/>
      <c r="FJ347" s="838"/>
      <c r="FK347" s="838"/>
      <c r="FL347" s="838"/>
      <c r="FM347" s="838"/>
      <c r="FN347" s="838"/>
      <c r="FO347" s="838"/>
      <c r="FP347" s="838"/>
      <c r="FQ347" s="838"/>
      <c r="FR347" s="838"/>
      <c r="FS347" s="838"/>
      <c r="FT347" s="838"/>
      <c r="FU347" s="838"/>
      <c r="FV347" s="838"/>
      <c r="FW347" s="838"/>
      <c r="IA347" s="710"/>
      <c r="IP347" s="710"/>
      <c r="IT347" s="711"/>
      <c r="JX347" s="838"/>
      <c r="JY347" s="838"/>
      <c r="JZ347" s="838"/>
      <c r="KA347" s="838"/>
      <c r="KB347" s="838"/>
    </row>
    <row r="348" spans="1:288" customFormat="1">
      <c r="A348" s="836"/>
      <c r="B348" s="836"/>
      <c r="C348" s="838"/>
      <c r="D348" s="838"/>
      <c r="E348" s="838"/>
      <c r="F348" s="836"/>
      <c r="G348" s="836"/>
      <c r="H348" s="836"/>
      <c r="I348" s="836"/>
      <c r="J348" s="836"/>
      <c r="K348" s="836"/>
      <c r="L348" s="836"/>
      <c r="M348" s="838"/>
      <c r="N348" s="838"/>
      <c r="O348" s="838"/>
      <c r="P348" s="838"/>
      <c r="Q348" s="838"/>
      <c r="R348" s="838"/>
      <c r="S348" s="838"/>
      <c r="T348" s="838"/>
      <c r="U348" s="59"/>
      <c r="V348" s="59"/>
      <c r="W348" s="496"/>
      <c r="X348" s="496"/>
      <c r="Y348" s="496"/>
      <c r="Z348" s="496"/>
      <c r="AA348" s="512"/>
      <c r="AB348" s="836"/>
      <c r="AC348" s="836"/>
      <c r="AD348" s="555"/>
      <c r="AE348" s="512"/>
      <c r="AF348" s="836"/>
      <c r="AG348" s="836"/>
      <c r="AH348" s="555"/>
      <c r="AI348" s="836"/>
      <c r="AJ348" s="836"/>
      <c r="AK348" s="836"/>
      <c r="AL348" s="836"/>
      <c r="AM348" s="836"/>
      <c r="AN348" s="555"/>
      <c r="AO348" s="836"/>
      <c r="AP348" s="555"/>
      <c r="AQ348" s="836"/>
      <c r="AR348" s="555"/>
      <c r="AS348" s="836"/>
      <c r="AT348" s="555"/>
      <c r="AU348" s="836"/>
      <c r="AV348" s="555"/>
      <c r="AW348" s="836"/>
      <c r="AX348" s="555"/>
      <c r="AY348" s="836"/>
      <c r="AZ348" s="555"/>
      <c r="BA348" s="836"/>
      <c r="BB348" s="555"/>
      <c r="BC348" s="836"/>
      <c r="BD348" s="555"/>
      <c r="BE348" s="836"/>
      <c r="BF348" s="555"/>
      <c r="BG348" s="836"/>
      <c r="BH348" s="555"/>
      <c r="BI348" s="836"/>
      <c r="BJ348" s="555"/>
      <c r="BK348" s="836"/>
      <c r="BL348" s="555"/>
      <c r="BM348" s="836"/>
      <c r="BN348" s="555"/>
      <c r="BO348" s="836"/>
      <c r="BP348" s="555"/>
      <c r="BQ348" s="838"/>
      <c r="BR348" s="838"/>
      <c r="BS348" s="838"/>
      <c r="BT348" s="838"/>
      <c r="BU348" s="838"/>
      <c r="BV348" s="838"/>
      <c r="BW348" s="838"/>
      <c r="BX348" s="838"/>
      <c r="BY348" s="838"/>
      <c r="BZ348" s="838"/>
      <c r="CA348" s="838"/>
      <c r="CB348" s="1154"/>
      <c r="CC348" s="838"/>
      <c r="CD348" s="838"/>
      <c r="CE348" s="838"/>
      <c r="CF348" s="838"/>
      <c r="CG348" s="838"/>
      <c r="CH348" s="838"/>
      <c r="CI348" s="838"/>
      <c r="CJ348" s="838"/>
      <c r="CK348" s="838"/>
      <c r="CL348" s="838"/>
      <c r="CM348" s="838"/>
      <c r="CN348" s="838"/>
      <c r="CO348" s="838"/>
      <c r="CP348" s="838"/>
      <c r="CQ348" s="838"/>
      <c r="CR348" s="838"/>
      <c r="CS348" s="838"/>
      <c r="CT348" s="838"/>
      <c r="CU348" s="838"/>
      <c r="CV348" s="838"/>
      <c r="CW348" s="838"/>
      <c r="CX348" s="838"/>
      <c r="CY348" s="838"/>
      <c r="CZ348" s="838"/>
      <c r="DA348" s="838"/>
      <c r="DB348" s="838"/>
      <c r="DC348" s="838"/>
      <c r="DD348" s="838"/>
      <c r="DE348" s="838"/>
      <c r="DF348" s="838"/>
      <c r="DG348" s="838"/>
      <c r="DH348" s="838"/>
      <c r="DI348" s="838"/>
      <c r="DJ348" s="838"/>
      <c r="DK348" s="838"/>
      <c r="DL348" s="838"/>
      <c r="DM348" s="838"/>
      <c r="DN348" s="838"/>
      <c r="DO348" s="838"/>
      <c r="DP348" s="838"/>
      <c r="DQ348" s="838"/>
      <c r="DR348" s="838"/>
      <c r="DS348" s="838"/>
      <c r="DT348" s="838"/>
      <c r="DU348" s="838"/>
      <c r="DV348" s="838"/>
      <c r="DW348" s="838"/>
      <c r="DX348" s="838"/>
      <c r="DY348" s="838"/>
      <c r="DZ348" s="838"/>
      <c r="EA348" s="838"/>
      <c r="EB348" s="838"/>
      <c r="EC348" s="838"/>
      <c r="ED348" s="838"/>
      <c r="EE348" s="838"/>
      <c r="EF348" s="838"/>
      <c r="EG348" s="838"/>
      <c r="EH348" s="838"/>
      <c r="EI348" s="838"/>
      <c r="EJ348" s="838"/>
      <c r="EK348" s="838"/>
      <c r="EL348" s="838"/>
      <c r="EM348" s="838"/>
      <c r="EN348" s="838"/>
      <c r="EO348" s="838"/>
      <c r="EP348" s="838"/>
      <c r="EQ348" s="838"/>
      <c r="ER348" s="838"/>
      <c r="ES348" s="838"/>
      <c r="ET348" s="838"/>
      <c r="EU348" s="838"/>
      <c r="EV348" s="838"/>
      <c r="EW348" s="838"/>
      <c r="EX348" s="838"/>
      <c r="EY348" s="838"/>
      <c r="EZ348" s="838"/>
      <c r="FA348" s="838"/>
      <c r="FB348" s="838"/>
      <c r="FC348" s="838"/>
      <c r="FD348" s="838"/>
      <c r="FE348" s="838"/>
      <c r="FF348" s="838"/>
      <c r="FG348" s="838"/>
      <c r="FH348" s="838"/>
      <c r="FI348" s="838"/>
      <c r="FJ348" s="838"/>
      <c r="FK348" s="838"/>
      <c r="FL348" s="838"/>
      <c r="FM348" s="838"/>
      <c r="FN348" s="838"/>
      <c r="FO348" s="838"/>
      <c r="FP348" s="838"/>
      <c r="FQ348" s="838"/>
      <c r="FR348" s="838"/>
      <c r="FS348" s="838"/>
      <c r="FT348" s="838"/>
      <c r="FU348" s="838"/>
      <c r="FV348" s="838"/>
      <c r="FW348" s="838"/>
      <c r="IA348" s="710"/>
      <c r="IP348" s="710"/>
      <c r="IT348" s="711"/>
      <c r="JX348" s="838"/>
      <c r="JY348" s="838"/>
      <c r="JZ348" s="838"/>
      <c r="KA348" s="838"/>
      <c r="KB348" s="838"/>
    </row>
    <row r="349" spans="1:288" customFormat="1">
      <c r="A349" s="836"/>
      <c r="B349" s="836"/>
      <c r="C349" s="838"/>
      <c r="D349" s="838"/>
      <c r="E349" s="838"/>
      <c r="F349" s="836"/>
      <c r="G349" s="836"/>
      <c r="H349" s="836"/>
      <c r="I349" s="836"/>
      <c r="J349" s="836"/>
      <c r="K349" s="836"/>
      <c r="L349" s="836"/>
      <c r="M349" s="838"/>
      <c r="N349" s="838"/>
      <c r="O349" s="838"/>
      <c r="P349" s="838"/>
      <c r="Q349" s="838"/>
      <c r="R349" s="838"/>
      <c r="S349" s="838"/>
      <c r="T349" s="838"/>
      <c r="U349" s="59"/>
      <c r="V349" s="59"/>
      <c r="W349" s="496"/>
      <c r="X349" s="496"/>
      <c r="Y349" s="496"/>
      <c r="Z349" s="496"/>
      <c r="AA349" s="512"/>
      <c r="AB349" s="836"/>
      <c r="AC349" s="836"/>
      <c r="AD349" s="555"/>
      <c r="AE349" s="512"/>
      <c r="AF349" s="836"/>
      <c r="AG349" s="836"/>
      <c r="AH349" s="555"/>
      <c r="AI349" s="836"/>
      <c r="AJ349" s="836"/>
      <c r="AK349" s="836"/>
      <c r="AL349" s="836"/>
      <c r="AM349" s="836"/>
      <c r="AN349" s="555"/>
      <c r="AO349" s="836"/>
      <c r="AP349" s="555"/>
      <c r="AQ349" s="836"/>
      <c r="AR349" s="555"/>
      <c r="AS349" s="836"/>
      <c r="AT349" s="555"/>
      <c r="AU349" s="836"/>
      <c r="AV349" s="555"/>
      <c r="AW349" s="836"/>
      <c r="AX349" s="555"/>
      <c r="AY349" s="836"/>
      <c r="AZ349" s="555"/>
      <c r="BA349" s="836"/>
      <c r="BB349" s="555"/>
      <c r="BC349" s="836"/>
      <c r="BD349" s="555"/>
      <c r="BE349" s="836"/>
      <c r="BF349" s="555"/>
      <c r="BG349" s="836"/>
      <c r="BH349" s="555"/>
      <c r="BI349" s="836"/>
      <c r="BJ349" s="555"/>
      <c r="BK349" s="836"/>
      <c r="BL349" s="555"/>
      <c r="BM349" s="836"/>
      <c r="BN349" s="555"/>
      <c r="BO349" s="836"/>
      <c r="BP349" s="555"/>
      <c r="BQ349" s="838"/>
      <c r="BR349" s="838"/>
      <c r="BS349" s="838"/>
      <c r="BT349" s="838"/>
      <c r="BU349" s="838"/>
      <c r="BV349" s="838"/>
      <c r="BW349" s="838"/>
      <c r="BX349" s="838"/>
      <c r="BY349" s="838"/>
      <c r="BZ349" s="838"/>
      <c r="CA349" s="838"/>
      <c r="CB349" s="1154"/>
      <c r="CC349" s="838"/>
      <c r="CD349" s="838"/>
      <c r="CE349" s="838"/>
      <c r="CF349" s="838"/>
      <c r="CG349" s="838"/>
      <c r="CH349" s="838"/>
      <c r="CI349" s="838"/>
      <c r="CJ349" s="838"/>
      <c r="CK349" s="838"/>
      <c r="CL349" s="838"/>
      <c r="CM349" s="838"/>
      <c r="CN349" s="838"/>
      <c r="CO349" s="838"/>
      <c r="CP349" s="838"/>
      <c r="CQ349" s="838"/>
      <c r="CR349" s="838"/>
      <c r="CS349" s="838"/>
      <c r="CT349" s="838"/>
      <c r="CU349" s="838"/>
      <c r="CV349" s="838"/>
      <c r="CW349" s="838"/>
      <c r="CX349" s="838"/>
      <c r="CY349" s="838"/>
      <c r="CZ349" s="838"/>
      <c r="DA349" s="838"/>
      <c r="DB349" s="838"/>
      <c r="DC349" s="838"/>
      <c r="DD349" s="838"/>
      <c r="DE349" s="838"/>
      <c r="DF349" s="838"/>
      <c r="DG349" s="838"/>
      <c r="DH349" s="838"/>
      <c r="DI349" s="838"/>
      <c r="DJ349" s="838"/>
      <c r="DK349" s="838"/>
      <c r="DL349" s="838"/>
      <c r="DM349" s="838"/>
      <c r="DN349" s="838"/>
      <c r="DO349" s="838"/>
      <c r="DP349" s="838"/>
      <c r="DQ349" s="838"/>
      <c r="DR349" s="838"/>
      <c r="DS349" s="838"/>
      <c r="DT349" s="838"/>
      <c r="DU349" s="838"/>
      <c r="DV349" s="838"/>
      <c r="DW349" s="838"/>
      <c r="DX349" s="838"/>
      <c r="DY349" s="838"/>
      <c r="DZ349" s="838"/>
      <c r="EA349" s="838"/>
      <c r="EB349" s="838"/>
      <c r="EC349" s="838"/>
      <c r="ED349" s="838"/>
      <c r="EE349" s="838"/>
      <c r="EF349" s="838"/>
      <c r="EG349" s="838"/>
      <c r="EH349" s="838"/>
      <c r="EI349" s="838"/>
      <c r="EJ349" s="838"/>
      <c r="EK349" s="838"/>
      <c r="EL349" s="838"/>
      <c r="EM349" s="838"/>
      <c r="EN349" s="838"/>
      <c r="EO349" s="838"/>
      <c r="EP349" s="838"/>
      <c r="EQ349" s="838"/>
      <c r="ER349" s="838"/>
      <c r="ES349" s="838"/>
      <c r="ET349" s="838"/>
      <c r="EU349" s="838"/>
      <c r="EV349" s="838"/>
      <c r="EW349" s="838"/>
      <c r="EX349" s="838"/>
      <c r="EY349" s="838"/>
      <c r="EZ349" s="838"/>
      <c r="FA349" s="838"/>
      <c r="FB349" s="838"/>
      <c r="FC349" s="838"/>
      <c r="FD349" s="838"/>
      <c r="FE349" s="838"/>
      <c r="FF349" s="838"/>
      <c r="FG349" s="838"/>
      <c r="FH349" s="838"/>
      <c r="FI349" s="838"/>
      <c r="FJ349" s="838"/>
      <c r="FK349" s="838"/>
      <c r="FL349" s="838"/>
      <c r="FM349" s="838"/>
      <c r="FN349" s="838"/>
      <c r="FO349" s="838"/>
      <c r="FP349" s="838"/>
      <c r="FQ349" s="838"/>
      <c r="FR349" s="838"/>
      <c r="FS349" s="838"/>
      <c r="FT349" s="838"/>
      <c r="FU349" s="838"/>
      <c r="FV349" s="838"/>
      <c r="FW349" s="838"/>
      <c r="IA349" s="710"/>
      <c r="IP349" s="710"/>
      <c r="IT349" s="711"/>
      <c r="JX349" s="838"/>
      <c r="JY349" s="838"/>
      <c r="JZ349" s="838"/>
      <c r="KA349" s="838"/>
      <c r="KB349" s="838"/>
    </row>
    <row r="350" spans="1:288" customFormat="1">
      <c r="A350" s="836"/>
      <c r="B350" s="836"/>
      <c r="C350" s="838"/>
      <c r="D350" s="838"/>
      <c r="E350" s="838"/>
      <c r="F350" s="836"/>
      <c r="G350" s="836"/>
      <c r="H350" s="836"/>
      <c r="I350" s="836"/>
      <c r="J350" s="836"/>
      <c r="K350" s="836"/>
      <c r="L350" s="836"/>
      <c r="M350" s="838"/>
      <c r="N350" s="838"/>
      <c r="O350" s="838"/>
      <c r="P350" s="838"/>
      <c r="Q350" s="838"/>
      <c r="R350" s="838"/>
      <c r="S350" s="838"/>
      <c r="T350" s="838"/>
      <c r="U350" s="59"/>
      <c r="V350" s="59"/>
      <c r="W350" s="496"/>
      <c r="X350" s="496"/>
      <c r="Y350" s="496"/>
      <c r="Z350" s="496"/>
      <c r="AA350" s="512"/>
      <c r="AB350" s="836"/>
      <c r="AC350" s="836"/>
      <c r="AD350" s="555"/>
      <c r="AE350" s="512"/>
      <c r="AF350" s="836"/>
      <c r="AG350" s="836"/>
      <c r="AH350" s="555"/>
      <c r="AI350" s="836"/>
      <c r="AJ350" s="836"/>
      <c r="AK350" s="836"/>
      <c r="AL350" s="836"/>
      <c r="AM350" s="836"/>
      <c r="AN350" s="555"/>
      <c r="AO350" s="836"/>
      <c r="AP350" s="555"/>
      <c r="AQ350" s="836"/>
      <c r="AR350" s="555"/>
      <c r="AS350" s="836"/>
      <c r="AT350" s="555"/>
      <c r="AU350" s="836"/>
      <c r="AV350" s="555"/>
      <c r="AW350" s="836"/>
      <c r="AX350" s="555"/>
      <c r="AY350" s="836"/>
      <c r="AZ350" s="555"/>
      <c r="BA350" s="836"/>
      <c r="BB350" s="555"/>
      <c r="BC350" s="836"/>
      <c r="BD350" s="555"/>
      <c r="BE350" s="836"/>
      <c r="BF350" s="555"/>
      <c r="BG350" s="836"/>
      <c r="BH350" s="555"/>
      <c r="BI350" s="836"/>
      <c r="BJ350" s="555"/>
      <c r="BK350" s="836"/>
      <c r="BL350" s="555"/>
      <c r="BM350" s="836"/>
      <c r="BN350" s="555"/>
      <c r="BO350" s="836"/>
      <c r="BP350" s="555"/>
      <c r="BQ350" s="838"/>
      <c r="BR350" s="838"/>
      <c r="BS350" s="838"/>
      <c r="BT350" s="838"/>
      <c r="BU350" s="838"/>
      <c r="BV350" s="838"/>
      <c r="BW350" s="838"/>
      <c r="BX350" s="838"/>
      <c r="BY350" s="838"/>
      <c r="BZ350" s="838"/>
      <c r="CA350" s="838"/>
      <c r="CB350" s="1154"/>
      <c r="CC350" s="838"/>
      <c r="CD350" s="838"/>
      <c r="CE350" s="838"/>
      <c r="CF350" s="838"/>
      <c r="CG350" s="838"/>
      <c r="CH350" s="838"/>
      <c r="CI350" s="838"/>
      <c r="CJ350" s="838"/>
      <c r="CK350" s="838"/>
      <c r="CL350" s="838"/>
      <c r="CM350" s="838"/>
      <c r="CN350" s="838"/>
      <c r="CO350" s="838"/>
      <c r="CP350" s="838"/>
      <c r="CQ350" s="838"/>
      <c r="CR350" s="838"/>
      <c r="CS350" s="838"/>
      <c r="CT350" s="838"/>
      <c r="CU350" s="838"/>
      <c r="CV350" s="838"/>
      <c r="CW350" s="838"/>
      <c r="CX350" s="838"/>
      <c r="CY350" s="838"/>
      <c r="CZ350" s="838"/>
      <c r="DA350" s="838"/>
      <c r="DB350" s="838"/>
      <c r="DC350" s="838"/>
      <c r="DD350" s="838"/>
      <c r="DE350" s="838"/>
      <c r="DF350" s="838"/>
      <c r="DG350" s="838"/>
      <c r="DH350" s="838"/>
      <c r="DI350" s="838"/>
      <c r="DJ350" s="838"/>
      <c r="DK350" s="838"/>
      <c r="DL350" s="838"/>
      <c r="DM350" s="838"/>
      <c r="DN350" s="838"/>
      <c r="DO350" s="838"/>
      <c r="DP350" s="838"/>
      <c r="DQ350" s="838"/>
      <c r="DR350" s="838"/>
      <c r="DS350" s="838"/>
      <c r="DT350" s="838"/>
      <c r="DU350" s="838"/>
      <c r="DV350" s="838"/>
      <c r="DW350" s="838"/>
      <c r="DX350" s="838"/>
      <c r="DY350" s="838"/>
      <c r="DZ350" s="838"/>
      <c r="EA350" s="838"/>
      <c r="EB350" s="838"/>
      <c r="EC350" s="838"/>
      <c r="ED350" s="838"/>
      <c r="EE350" s="838"/>
      <c r="EF350" s="838"/>
      <c r="EG350" s="838"/>
      <c r="EH350" s="838"/>
      <c r="EI350" s="838"/>
      <c r="EJ350" s="838"/>
      <c r="EK350" s="838"/>
      <c r="EL350" s="838"/>
      <c r="EM350" s="838"/>
      <c r="EN350" s="838"/>
      <c r="EO350" s="838"/>
      <c r="EP350" s="838"/>
      <c r="EQ350" s="838"/>
      <c r="ER350" s="838"/>
      <c r="ES350" s="838"/>
      <c r="ET350" s="838"/>
      <c r="EU350" s="838"/>
      <c r="EV350" s="838"/>
      <c r="EW350" s="838"/>
      <c r="EX350" s="838"/>
      <c r="EY350" s="838"/>
      <c r="EZ350" s="838"/>
      <c r="FA350" s="838"/>
      <c r="FB350" s="838"/>
      <c r="FC350" s="838"/>
      <c r="FD350" s="838"/>
      <c r="FE350" s="838"/>
      <c r="FF350" s="838"/>
      <c r="FG350" s="838"/>
      <c r="FH350" s="838"/>
      <c r="FI350" s="838"/>
      <c r="FJ350" s="838"/>
      <c r="FK350" s="838"/>
      <c r="FL350" s="838"/>
      <c r="FM350" s="838"/>
      <c r="FN350" s="838"/>
      <c r="FO350" s="838"/>
      <c r="FP350" s="838"/>
      <c r="FQ350" s="838"/>
      <c r="FR350" s="838"/>
      <c r="FS350" s="838"/>
      <c r="FT350" s="838"/>
      <c r="FU350" s="838"/>
      <c r="FV350" s="838"/>
      <c r="FW350" s="838"/>
      <c r="IA350" s="710"/>
      <c r="IP350" s="710"/>
      <c r="IT350" s="711"/>
      <c r="JX350" s="838"/>
      <c r="JY350" s="838"/>
      <c r="JZ350" s="838"/>
      <c r="KA350" s="838"/>
      <c r="KB350" s="838"/>
    </row>
    <row r="351" spans="1:288" customFormat="1">
      <c r="A351" s="836"/>
      <c r="B351" s="836"/>
      <c r="C351" s="838"/>
      <c r="D351" s="838"/>
      <c r="E351" s="838"/>
      <c r="F351" s="836"/>
      <c r="G351" s="836"/>
      <c r="H351" s="836"/>
      <c r="I351" s="836"/>
      <c r="J351" s="836"/>
      <c r="K351" s="836"/>
      <c r="L351" s="836"/>
      <c r="M351" s="838"/>
      <c r="N351" s="838"/>
      <c r="O351" s="838"/>
      <c r="P351" s="838"/>
      <c r="Q351" s="838"/>
      <c r="R351" s="838"/>
      <c r="S351" s="838"/>
      <c r="T351" s="838"/>
      <c r="U351" s="59"/>
      <c r="V351" s="59"/>
      <c r="W351" s="496"/>
      <c r="X351" s="496"/>
      <c r="Y351" s="496"/>
      <c r="Z351" s="496"/>
      <c r="AA351" s="512"/>
      <c r="AB351" s="836"/>
      <c r="AC351" s="836"/>
      <c r="AD351" s="555"/>
      <c r="AE351" s="512"/>
      <c r="AF351" s="836"/>
      <c r="AG351" s="836"/>
      <c r="AH351" s="555"/>
      <c r="AI351" s="836"/>
      <c r="AJ351" s="836"/>
      <c r="AK351" s="836"/>
      <c r="AL351" s="836"/>
      <c r="AM351" s="836"/>
      <c r="AN351" s="555"/>
      <c r="AO351" s="836"/>
      <c r="AP351" s="555"/>
      <c r="AQ351" s="836"/>
      <c r="AR351" s="555"/>
      <c r="AS351" s="836"/>
      <c r="AT351" s="555"/>
      <c r="AU351" s="836"/>
      <c r="AV351" s="555"/>
      <c r="AW351" s="836"/>
      <c r="AX351" s="555"/>
      <c r="AY351" s="836"/>
      <c r="AZ351" s="555"/>
      <c r="BA351" s="836"/>
      <c r="BB351" s="555"/>
      <c r="BC351" s="836"/>
      <c r="BD351" s="555"/>
      <c r="BE351" s="836"/>
      <c r="BF351" s="555"/>
      <c r="BG351" s="836"/>
      <c r="BH351" s="555"/>
      <c r="BI351" s="836"/>
      <c r="BJ351" s="555"/>
      <c r="BK351" s="836"/>
      <c r="BL351" s="555"/>
      <c r="BM351" s="836"/>
      <c r="BN351" s="555"/>
      <c r="BO351" s="836"/>
      <c r="BP351" s="555"/>
      <c r="BQ351" s="838"/>
      <c r="BR351" s="838"/>
      <c r="BS351" s="838"/>
      <c r="BT351" s="838"/>
      <c r="BU351" s="838"/>
      <c r="BV351" s="838"/>
      <c r="BW351" s="838"/>
      <c r="BX351" s="838"/>
      <c r="BY351" s="838"/>
      <c r="BZ351" s="838"/>
      <c r="CA351" s="838"/>
      <c r="CB351" s="1154"/>
      <c r="CC351" s="838"/>
      <c r="CD351" s="838"/>
      <c r="CE351" s="838"/>
      <c r="CF351" s="838"/>
      <c r="CG351" s="838"/>
      <c r="CH351" s="838"/>
      <c r="CI351" s="838"/>
      <c r="CJ351" s="838"/>
      <c r="CK351" s="838"/>
      <c r="CL351" s="838"/>
      <c r="CM351" s="838"/>
      <c r="CN351" s="838"/>
      <c r="CO351" s="838"/>
      <c r="CP351" s="838"/>
      <c r="CQ351" s="838"/>
      <c r="CR351" s="838"/>
      <c r="CS351" s="838"/>
      <c r="CT351" s="838"/>
      <c r="CU351" s="838"/>
      <c r="CV351" s="838"/>
      <c r="CW351" s="838"/>
      <c r="CX351" s="838"/>
      <c r="CY351" s="838"/>
      <c r="CZ351" s="838"/>
      <c r="DA351" s="838"/>
      <c r="DB351" s="838"/>
      <c r="DC351" s="838"/>
      <c r="DD351" s="838"/>
      <c r="DE351" s="838"/>
      <c r="DF351" s="838"/>
      <c r="DG351" s="838"/>
      <c r="DH351" s="838"/>
      <c r="DI351" s="838"/>
      <c r="DJ351" s="838"/>
      <c r="DK351" s="838"/>
      <c r="DL351" s="838"/>
      <c r="DM351" s="838"/>
      <c r="DN351" s="838"/>
      <c r="DO351" s="838"/>
      <c r="DP351" s="838"/>
      <c r="DQ351" s="838"/>
      <c r="DR351" s="838"/>
      <c r="DS351" s="838"/>
      <c r="DT351" s="838"/>
      <c r="DU351" s="838"/>
      <c r="DV351" s="838"/>
      <c r="DW351" s="838"/>
      <c r="DX351" s="838"/>
      <c r="DY351" s="838"/>
      <c r="DZ351" s="838"/>
      <c r="EA351" s="838"/>
      <c r="EB351" s="838"/>
      <c r="EC351" s="838"/>
      <c r="ED351" s="838"/>
      <c r="EE351" s="838"/>
      <c r="EF351" s="838"/>
      <c r="EG351" s="838"/>
      <c r="EH351" s="838"/>
      <c r="EI351" s="838"/>
      <c r="EJ351" s="838"/>
      <c r="EK351" s="838"/>
      <c r="EL351" s="838"/>
      <c r="EM351" s="838"/>
      <c r="EN351" s="838"/>
      <c r="EO351" s="838"/>
      <c r="EP351" s="838"/>
      <c r="EQ351" s="838"/>
      <c r="ER351" s="838"/>
      <c r="ES351" s="838"/>
      <c r="ET351" s="838"/>
      <c r="EU351" s="838"/>
      <c r="EV351" s="838"/>
      <c r="EW351" s="838"/>
      <c r="EX351" s="838"/>
      <c r="EY351" s="838"/>
      <c r="EZ351" s="838"/>
      <c r="FA351" s="838"/>
      <c r="FB351" s="838"/>
      <c r="FC351" s="838"/>
      <c r="FD351" s="838"/>
      <c r="FE351" s="838"/>
      <c r="FF351" s="838"/>
      <c r="FG351" s="838"/>
      <c r="FH351" s="838"/>
      <c r="FI351" s="838"/>
      <c r="FJ351" s="838"/>
      <c r="FK351" s="838"/>
      <c r="FL351" s="838"/>
      <c r="FM351" s="838"/>
      <c r="FN351" s="838"/>
      <c r="FO351" s="838"/>
      <c r="FP351" s="838"/>
      <c r="FQ351" s="838"/>
      <c r="FR351" s="838"/>
      <c r="FS351" s="838"/>
      <c r="FT351" s="838"/>
      <c r="FU351" s="838"/>
      <c r="FV351" s="838"/>
      <c r="FW351" s="838"/>
      <c r="IA351" s="710"/>
      <c r="IP351" s="710"/>
      <c r="IT351" s="711"/>
      <c r="JX351" s="838"/>
      <c r="JY351" s="838"/>
      <c r="JZ351" s="838"/>
      <c r="KA351" s="838"/>
      <c r="KB351" s="838"/>
    </row>
    <row r="352" spans="1:288" customFormat="1">
      <c r="A352" s="836"/>
      <c r="B352" s="836"/>
      <c r="C352" s="838"/>
      <c r="D352" s="838"/>
      <c r="E352" s="838"/>
      <c r="F352" s="836"/>
      <c r="G352" s="836"/>
      <c r="H352" s="836"/>
      <c r="I352" s="836"/>
      <c r="J352" s="836"/>
      <c r="K352" s="836"/>
      <c r="L352" s="836"/>
      <c r="M352" s="838"/>
      <c r="N352" s="838"/>
      <c r="O352" s="838"/>
      <c r="P352" s="838"/>
      <c r="Q352" s="838"/>
      <c r="R352" s="838"/>
      <c r="S352" s="838"/>
      <c r="T352" s="838"/>
      <c r="U352" s="59"/>
      <c r="V352" s="59"/>
      <c r="W352" s="496"/>
      <c r="X352" s="496"/>
      <c r="Y352" s="496"/>
      <c r="Z352" s="496"/>
      <c r="AA352" s="512"/>
      <c r="AB352" s="836"/>
      <c r="AC352" s="836"/>
      <c r="AD352" s="555"/>
      <c r="AE352" s="512"/>
      <c r="AF352" s="836"/>
      <c r="AG352" s="836"/>
      <c r="AH352" s="555"/>
      <c r="AI352" s="836"/>
      <c r="AJ352" s="836"/>
      <c r="AK352" s="836"/>
      <c r="AL352" s="836"/>
      <c r="AM352" s="836"/>
      <c r="AN352" s="555"/>
      <c r="AO352" s="836"/>
      <c r="AP352" s="555"/>
      <c r="AQ352" s="836"/>
      <c r="AR352" s="555"/>
      <c r="AS352" s="836"/>
      <c r="AT352" s="555"/>
      <c r="AU352" s="836"/>
      <c r="AV352" s="555"/>
      <c r="AW352" s="836"/>
      <c r="AX352" s="555"/>
      <c r="AY352" s="836"/>
      <c r="AZ352" s="555"/>
      <c r="BA352" s="836"/>
      <c r="BB352" s="555"/>
      <c r="BC352" s="836"/>
      <c r="BD352" s="555"/>
      <c r="BE352" s="836"/>
      <c r="BF352" s="555"/>
      <c r="BG352" s="836"/>
      <c r="BH352" s="555"/>
      <c r="BI352" s="836"/>
      <c r="BJ352" s="555"/>
      <c r="BK352" s="836"/>
      <c r="BL352" s="555"/>
      <c r="BM352" s="836"/>
      <c r="BN352" s="555"/>
      <c r="BO352" s="836"/>
      <c r="BP352" s="555"/>
      <c r="BQ352" s="838"/>
      <c r="BR352" s="838"/>
      <c r="BS352" s="838"/>
      <c r="BT352" s="838"/>
      <c r="BU352" s="838"/>
      <c r="BV352" s="838"/>
      <c r="BW352" s="838"/>
      <c r="BX352" s="838"/>
      <c r="BY352" s="838"/>
      <c r="BZ352" s="838"/>
      <c r="CA352" s="838"/>
      <c r="CB352" s="1154"/>
      <c r="CC352" s="838"/>
      <c r="CD352" s="838"/>
      <c r="CE352" s="838"/>
      <c r="CF352" s="838"/>
      <c r="CG352" s="838"/>
      <c r="CH352" s="838"/>
      <c r="CI352" s="838"/>
      <c r="CJ352" s="838"/>
      <c r="CK352" s="838"/>
      <c r="CL352" s="838"/>
      <c r="CM352" s="838"/>
      <c r="CN352" s="838"/>
      <c r="CO352" s="838"/>
      <c r="CP352" s="838"/>
      <c r="CQ352" s="838"/>
      <c r="CR352" s="838"/>
      <c r="CS352" s="838"/>
      <c r="CT352" s="838"/>
      <c r="CU352" s="838"/>
      <c r="CV352" s="838"/>
      <c r="CW352" s="838"/>
      <c r="CX352" s="838"/>
      <c r="CY352" s="838"/>
      <c r="CZ352" s="838"/>
      <c r="DA352" s="838"/>
      <c r="DB352" s="838"/>
      <c r="DC352" s="838"/>
      <c r="DD352" s="838"/>
      <c r="DE352" s="838"/>
      <c r="DF352" s="838"/>
      <c r="DG352" s="838"/>
      <c r="DH352" s="838"/>
      <c r="DI352" s="838"/>
      <c r="DJ352" s="838"/>
      <c r="DK352" s="838"/>
      <c r="DL352" s="838"/>
      <c r="DM352" s="838"/>
      <c r="DN352" s="838"/>
      <c r="DO352" s="838"/>
      <c r="DP352" s="838"/>
      <c r="DQ352" s="838"/>
      <c r="DR352" s="838"/>
      <c r="DS352" s="838"/>
      <c r="DT352" s="838"/>
      <c r="DU352" s="838"/>
      <c r="DV352" s="838"/>
      <c r="DW352" s="838"/>
      <c r="DX352" s="838"/>
      <c r="DY352" s="838"/>
      <c r="DZ352" s="838"/>
      <c r="EA352" s="838"/>
      <c r="EB352" s="838"/>
      <c r="EC352" s="838"/>
      <c r="ED352" s="838"/>
      <c r="EE352" s="838"/>
      <c r="EF352" s="838"/>
      <c r="EG352" s="838"/>
      <c r="EH352" s="838"/>
      <c r="EI352" s="838"/>
      <c r="EJ352" s="838"/>
      <c r="EK352" s="838"/>
      <c r="EL352" s="838"/>
      <c r="EM352" s="838"/>
      <c r="EN352" s="838"/>
      <c r="EO352" s="838"/>
      <c r="EP352" s="838"/>
      <c r="EQ352" s="838"/>
      <c r="ER352" s="838"/>
      <c r="ES352" s="838"/>
      <c r="ET352" s="838"/>
      <c r="EU352" s="838"/>
      <c r="EV352" s="838"/>
      <c r="EW352" s="838"/>
      <c r="EX352" s="838"/>
      <c r="EY352" s="838"/>
      <c r="EZ352" s="838"/>
      <c r="FA352" s="838"/>
      <c r="FB352" s="838"/>
      <c r="FC352" s="838"/>
      <c r="FD352" s="838"/>
      <c r="FE352" s="838"/>
      <c r="FF352" s="838"/>
      <c r="FG352" s="838"/>
      <c r="FH352" s="838"/>
      <c r="FI352" s="838"/>
      <c r="FJ352" s="838"/>
      <c r="FK352" s="838"/>
      <c r="FL352" s="838"/>
      <c r="FM352" s="838"/>
      <c r="FN352" s="838"/>
      <c r="FO352" s="838"/>
      <c r="FP352" s="838"/>
      <c r="FQ352" s="838"/>
      <c r="FR352" s="838"/>
      <c r="FS352" s="838"/>
      <c r="FT352" s="838"/>
      <c r="FU352" s="838"/>
      <c r="FV352" s="838"/>
      <c r="FW352" s="838"/>
      <c r="IA352" s="710"/>
      <c r="IP352" s="710"/>
      <c r="IT352" s="711"/>
      <c r="JX352" s="838"/>
      <c r="JY352" s="838"/>
      <c r="JZ352" s="838"/>
      <c r="KA352" s="838"/>
      <c r="KB352" s="838"/>
    </row>
    <row r="353" spans="1:288" customFormat="1">
      <c r="A353" s="836"/>
      <c r="B353" s="836"/>
      <c r="C353" s="838"/>
      <c r="D353" s="838"/>
      <c r="E353" s="838"/>
      <c r="F353" s="836"/>
      <c r="G353" s="836"/>
      <c r="H353" s="836"/>
      <c r="I353" s="836"/>
      <c r="J353" s="836"/>
      <c r="K353" s="836"/>
      <c r="L353" s="836"/>
      <c r="M353" s="838"/>
      <c r="N353" s="838"/>
      <c r="O353" s="838"/>
      <c r="P353" s="838"/>
      <c r="Q353" s="838"/>
      <c r="R353" s="838"/>
      <c r="S353" s="838"/>
      <c r="T353" s="838"/>
      <c r="U353" s="59"/>
      <c r="V353" s="59"/>
      <c r="W353" s="496"/>
      <c r="X353" s="496"/>
      <c r="Y353" s="496"/>
      <c r="Z353" s="496"/>
      <c r="AA353" s="512"/>
      <c r="AB353" s="836"/>
      <c r="AC353" s="836"/>
      <c r="AD353" s="555"/>
      <c r="AE353" s="512"/>
      <c r="AF353" s="836"/>
      <c r="AG353" s="836"/>
      <c r="AH353" s="555"/>
      <c r="AI353" s="836"/>
      <c r="AJ353" s="836"/>
      <c r="AK353" s="836"/>
      <c r="AL353" s="836"/>
      <c r="AM353" s="836"/>
      <c r="AN353" s="555"/>
      <c r="AO353" s="836"/>
      <c r="AP353" s="555"/>
      <c r="AQ353" s="836"/>
      <c r="AR353" s="555"/>
      <c r="AS353" s="836"/>
      <c r="AT353" s="555"/>
      <c r="AU353" s="836"/>
      <c r="AV353" s="555"/>
      <c r="AW353" s="836"/>
      <c r="AX353" s="555"/>
      <c r="AY353" s="836"/>
      <c r="AZ353" s="555"/>
      <c r="BA353" s="836"/>
      <c r="BB353" s="555"/>
      <c r="BC353" s="836"/>
      <c r="BD353" s="555"/>
      <c r="BE353" s="836"/>
      <c r="BF353" s="555"/>
      <c r="BG353" s="836"/>
      <c r="BH353" s="555"/>
      <c r="BI353" s="836"/>
      <c r="BJ353" s="555"/>
      <c r="BK353" s="836"/>
      <c r="BL353" s="555"/>
      <c r="BM353" s="836"/>
      <c r="BN353" s="555"/>
      <c r="BO353" s="836"/>
      <c r="BP353" s="555"/>
      <c r="BQ353" s="838"/>
      <c r="BR353" s="838"/>
      <c r="BS353" s="838"/>
      <c r="BT353" s="838"/>
      <c r="BU353" s="838"/>
      <c r="BV353" s="838"/>
      <c r="BW353" s="838"/>
      <c r="BX353" s="838"/>
      <c r="BY353" s="838"/>
      <c r="BZ353" s="838"/>
      <c r="CA353" s="838"/>
      <c r="CB353" s="1154"/>
      <c r="CC353" s="838"/>
      <c r="CD353" s="838"/>
      <c r="CE353" s="838"/>
      <c r="CF353" s="838"/>
      <c r="CG353" s="838"/>
      <c r="CH353" s="838"/>
      <c r="CI353" s="838"/>
      <c r="CJ353" s="838"/>
      <c r="CK353" s="838"/>
      <c r="CL353" s="838"/>
      <c r="CM353" s="838"/>
      <c r="CN353" s="838"/>
      <c r="CO353" s="838"/>
      <c r="CP353" s="838"/>
      <c r="CQ353" s="838"/>
      <c r="CR353" s="838"/>
      <c r="CS353" s="838"/>
      <c r="CT353" s="838"/>
      <c r="CU353" s="838"/>
      <c r="CV353" s="838"/>
      <c r="CW353" s="838"/>
      <c r="CX353" s="838"/>
      <c r="CY353" s="838"/>
      <c r="CZ353" s="838"/>
      <c r="DA353" s="838"/>
      <c r="DB353" s="838"/>
      <c r="DC353" s="838"/>
      <c r="DD353" s="838"/>
      <c r="DE353" s="838"/>
      <c r="DF353" s="838"/>
      <c r="DG353" s="838"/>
      <c r="DH353" s="838"/>
      <c r="DI353" s="838"/>
      <c r="DJ353" s="838"/>
      <c r="DK353" s="838"/>
      <c r="DL353" s="838"/>
      <c r="DM353" s="838"/>
      <c r="DN353" s="838"/>
      <c r="DO353" s="838"/>
      <c r="DP353" s="838"/>
      <c r="DQ353" s="838"/>
      <c r="DR353" s="838"/>
      <c r="DS353" s="838"/>
      <c r="DT353" s="838"/>
      <c r="DU353" s="838"/>
      <c r="DV353" s="838"/>
      <c r="DW353" s="838"/>
      <c r="DX353" s="838"/>
      <c r="DY353" s="838"/>
      <c r="DZ353" s="838"/>
      <c r="EA353" s="838"/>
      <c r="EB353" s="838"/>
      <c r="EC353" s="838"/>
      <c r="ED353" s="838"/>
      <c r="EE353" s="838"/>
      <c r="EF353" s="838"/>
      <c r="EG353" s="838"/>
      <c r="EH353" s="838"/>
      <c r="EI353" s="838"/>
      <c r="EJ353" s="838"/>
      <c r="EK353" s="838"/>
      <c r="EL353" s="838"/>
      <c r="EM353" s="838"/>
      <c r="EN353" s="838"/>
      <c r="EO353" s="838"/>
      <c r="EP353" s="838"/>
      <c r="EQ353" s="838"/>
      <c r="ER353" s="838"/>
      <c r="ES353" s="838"/>
      <c r="ET353" s="838"/>
      <c r="EU353" s="838"/>
      <c r="EV353" s="838"/>
      <c r="EW353" s="838"/>
      <c r="EX353" s="838"/>
      <c r="EY353" s="838"/>
      <c r="EZ353" s="838"/>
      <c r="FA353" s="838"/>
      <c r="FB353" s="838"/>
      <c r="FC353" s="838"/>
      <c r="FD353" s="838"/>
      <c r="FE353" s="838"/>
      <c r="FF353" s="838"/>
      <c r="FG353" s="838"/>
      <c r="FH353" s="838"/>
      <c r="FI353" s="838"/>
      <c r="FJ353" s="838"/>
      <c r="FK353" s="838"/>
      <c r="FL353" s="838"/>
      <c r="FM353" s="838"/>
      <c r="FN353" s="838"/>
      <c r="FO353" s="838"/>
      <c r="FP353" s="838"/>
      <c r="FQ353" s="838"/>
      <c r="FR353" s="838"/>
      <c r="FS353" s="838"/>
      <c r="FT353" s="838"/>
      <c r="FU353" s="838"/>
      <c r="FV353" s="838"/>
      <c r="FW353" s="838"/>
      <c r="IA353" s="710"/>
      <c r="IP353" s="710"/>
      <c r="IT353" s="711"/>
      <c r="JX353" s="838"/>
      <c r="JY353" s="838"/>
      <c r="JZ353" s="838"/>
      <c r="KA353" s="838"/>
      <c r="KB353" s="838"/>
    </row>
    <row r="354" spans="1:288" customFormat="1">
      <c r="A354" s="836"/>
      <c r="B354" s="836"/>
      <c r="C354" s="838"/>
      <c r="D354" s="838"/>
      <c r="E354" s="838"/>
      <c r="F354" s="836"/>
      <c r="G354" s="836"/>
      <c r="H354" s="836"/>
      <c r="I354" s="836"/>
      <c r="J354" s="836"/>
      <c r="K354" s="836"/>
      <c r="L354" s="836"/>
      <c r="M354" s="838"/>
      <c r="N354" s="838"/>
      <c r="O354" s="838"/>
      <c r="P354" s="838"/>
      <c r="Q354" s="838"/>
      <c r="R354" s="838"/>
      <c r="S354" s="838"/>
      <c r="T354" s="838"/>
      <c r="U354" s="59"/>
      <c r="V354" s="59"/>
      <c r="W354" s="496"/>
      <c r="X354" s="496"/>
      <c r="Y354" s="496"/>
      <c r="Z354" s="496"/>
      <c r="AA354" s="512"/>
      <c r="AB354" s="836"/>
      <c r="AC354" s="836"/>
      <c r="AD354" s="555"/>
      <c r="AE354" s="512"/>
      <c r="AF354" s="836"/>
      <c r="AG354" s="836"/>
      <c r="AH354" s="555"/>
      <c r="AI354" s="836"/>
      <c r="AJ354" s="836"/>
      <c r="AK354" s="836"/>
      <c r="AL354" s="836"/>
      <c r="AM354" s="836"/>
      <c r="AN354" s="555"/>
      <c r="AO354" s="836"/>
      <c r="AP354" s="555"/>
      <c r="AQ354" s="836"/>
      <c r="AR354" s="555"/>
      <c r="AS354" s="836"/>
      <c r="AT354" s="555"/>
      <c r="AU354" s="836"/>
      <c r="AV354" s="555"/>
      <c r="AW354" s="836"/>
      <c r="AX354" s="555"/>
      <c r="AY354" s="836"/>
      <c r="AZ354" s="555"/>
      <c r="BA354" s="836"/>
      <c r="BB354" s="555"/>
      <c r="BC354" s="836"/>
      <c r="BD354" s="555"/>
      <c r="BE354" s="836"/>
      <c r="BF354" s="555"/>
      <c r="BG354" s="836"/>
      <c r="BH354" s="555"/>
      <c r="BI354" s="836"/>
      <c r="BJ354" s="555"/>
      <c r="BK354" s="836"/>
      <c r="BL354" s="555"/>
      <c r="BM354" s="836"/>
      <c r="BN354" s="555"/>
      <c r="BO354" s="836"/>
      <c r="BP354" s="555"/>
      <c r="BQ354" s="838"/>
      <c r="BR354" s="838"/>
      <c r="BS354" s="838"/>
      <c r="BT354" s="838"/>
      <c r="BU354" s="838"/>
      <c r="BV354" s="838"/>
      <c r="BW354" s="838"/>
      <c r="BX354" s="838"/>
      <c r="BY354" s="838"/>
      <c r="BZ354" s="838"/>
      <c r="CA354" s="838"/>
      <c r="CB354" s="1154"/>
      <c r="CC354" s="838"/>
      <c r="CD354" s="838"/>
      <c r="CE354" s="838"/>
      <c r="CF354" s="838"/>
      <c r="CG354" s="838"/>
      <c r="CH354" s="838"/>
      <c r="CI354" s="838"/>
      <c r="CJ354" s="838"/>
      <c r="CK354" s="838"/>
      <c r="CL354" s="838"/>
      <c r="CM354" s="838"/>
      <c r="CN354" s="838"/>
      <c r="CO354" s="838"/>
      <c r="CP354" s="838"/>
      <c r="CQ354" s="838"/>
      <c r="CR354" s="838"/>
      <c r="CS354" s="838"/>
      <c r="CT354" s="838"/>
      <c r="CU354" s="838"/>
      <c r="CV354" s="838"/>
      <c r="CW354" s="838"/>
      <c r="CX354" s="838"/>
      <c r="CY354" s="838"/>
      <c r="CZ354" s="838"/>
      <c r="DA354" s="838"/>
      <c r="DB354" s="838"/>
      <c r="DC354" s="838"/>
      <c r="DD354" s="838"/>
      <c r="DE354" s="838"/>
      <c r="DF354" s="838"/>
      <c r="DG354" s="838"/>
      <c r="DH354" s="838"/>
      <c r="DI354" s="838"/>
      <c r="DJ354" s="838"/>
      <c r="DK354" s="838"/>
      <c r="DL354" s="838"/>
      <c r="DM354" s="838"/>
      <c r="DN354" s="838"/>
      <c r="DO354" s="838"/>
      <c r="DP354" s="838"/>
      <c r="DQ354" s="838"/>
      <c r="DR354" s="838"/>
      <c r="DS354" s="838"/>
      <c r="DT354" s="838"/>
      <c r="DU354" s="838"/>
      <c r="DV354" s="838"/>
      <c r="DW354" s="838"/>
      <c r="DX354" s="838"/>
      <c r="DY354" s="838"/>
      <c r="DZ354" s="838"/>
      <c r="EA354" s="838"/>
      <c r="EB354" s="838"/>
      <c r="EC354" s="838"/>
      <c r="ED354" s="838"/>
      <c r="EE354" s="838"/>
      <c r="EF354" s="838"/>
      <c r="EG354" s="838"/>
      <c r="EH354" s="838"/>
      <c r="EI354" s="838"/>
      <c r="EJ354" s="838"/>
      <c r="EK354" s="838"/>
      <c r="EL354" s="838"/>
      <c r="EM354" s="838"/>
      <c r="EN354" s="838"/>
      <c r="EO354" s="838"/>
      <c r="EP354" s="838"/>
      <c r="EQ354" s="838"/>
      <c r="ER354" s="838"/>
      <c r="ES354" s="838"/>
      <c r="ET354" s="838"/>
      <c r="EU354" s="838"/>
      <c r="EV354" s="838"/>
      <c r="EW354" s="838"/>
      <c r="EX354" s="838"/>
      <c r="EY354" s="838"/>
      <c r="EZ354" s="838"/>
      <c r="FA354" s="838"/>
      <c r="FB354" s="838"/>
      <c r="FC354" s="838"/>
      <c r="FD354" s="838"/>
      <c r="FE354" s="838"/>
      <c r="FF354" s="838"/>
      <c r="FG354" s="838"/>
      <c r="FH354" s="838"/>
      <c r="FI354" s="838"/>
      <c r="FJ354" s="838"/>
      <c r="FK354" s="838"/>
      <c r="FL354" s="838"/>
      <c r="FM354" s="838"/>
      <c r="FN354" s="838"/>
      <c r="FO354" s="838"/>
      <c r="FP354" s="838"/>
      <c r="FQ354" s="838"/>
      <c r="FR354" s="838"/>
      <c r="FS354" s="838"/>
      <c r="FT354" s="838"/>
      <c r="FU354" s="838"/>
      <c r="FV354" s="838"/>
      <c r="FW354" s="838"/>
      <c r="IA354" s="710"/>
      <c r="IP354" s="710"/>
      <c r="IT354" s="711"/>
      <c r="JX354" s="838"/>
      <c r="JY354" s="838"/>
      <c r="JZ354" s="838"/>
      <c r="KA354" s="838"/>
      <c r="KB354" s="838"/>
    </row>
    <row r="355" spans="1:288" customFormat="1">
      <c r="A355" s="836"/>
      <c r="B355" s="836"/>
      <c r="C355" s="838"/>
      <c r="D355" s="838"/>
      <c r="E355" s="838"/>
      <c r="F355" s="836"/>
      <c r="G355" s="836"/>
      <c r="H355" s="836"/>
      <c r="I355" s="836"/>
      <c r="J355" s="836"/>
      <c r="K355" s="836"/>
      <c r="L355" s="836"/>
      <c r="M355" s="838"/>
      <c r="N355" s="838"/>
      <c r="O355" s="838"/>
      <c r="P355" s="838"/>
      <c r="Q355" s="838"/>
      <c r="R355" s="838"/>
      <c r="S355" s="838"/>
      <c r="T355" s="838"/>
      <c r="U355" s="59"/>
      <c r="V355" s="59"/>
      <c r="W355" s="496"/>
      <c r="X355" s="496"/>
      <c r="Y355" s="496"/>
      <c r="Z355" s="496"/>
      <c r="AA355" s="512"/>
      <c r="AB355" s="836"/>
      <c r="AC355" s="836"/>
      <c r="AD355" s="555"/>
      <c r="AE355" s="512"/>
      <c r="AF355" s="836"/>
      <c r="AG355" s="836"/>
      <c r="AH355" s="555"/>
      <c r="AI355" s="836"/>
      <c r="AJ355" s="836"/>
      <c r="AK355" s="836"/>
      <c r="AL355" s="836"/>
      <c r="AM355" s="836"/>
      <c r="AN355" s="555"/>
      <c r="AO355" s="836"/>
      <c r="AP355" s="555"/>
      <c r="AQ355" s="836"/>
      <c r="AR355" s="555"/>
      <c r="AS355" s="836"/>
      <c r="AT355" s="555"/>
      <c r="AU355" s="836"/>
      <c r="AV355" s="555"/>
      <c r="AW355" s="836"/>
      <c r="AX355" s="555"/>
      <c r="AY355" s="836"/>
      <c r="AZ355" s="555"/>
      <c r="BA355" s="836"/>
      <c r="BB355" s="555"/>
      <c r="BC355" s="836"/>
      <c r="BD355" s="555"/>
      <c r="BE355" s="836"/>
      <c r="BF355" s="555"/>
      <c r="BG355" s="836"/>
      <c r="BH355" s="555"/>
      <c r="BI355" s="836"/>
      <c r="BJ355" s="555"/>
      <c r="BK355" s="836"/>
      <c r="BL355" s="555"/>
      <c r="BM355" s="836"/>
      <c r="BN355" s="555"/>
      <c r="BO355" s="836"/>
      <c r="BP355" s="555"/>
      <c r="BQ355" s="838"/>
      <c r="BR355" s="838"/>
      <c r="BS355" s="838"/>
      <c r="BT355" s="838"/>
      <c r="BU355" s="838"/>
      <c r="BV355" s="838"/>
      <c r="BW355" s="838"/>
      <c r="BX355" s="838"/>
      <c r="BY355" s="838"/>
      <c r="BZ355" s="838"/>
      <c r="CA355" s="838"/>
      <c r="CB355" s="1154"/>
      <c r="CC355" s="838"/>
      <c r="CD355" s="838"/>
      <c r="CE355" s="838"/>
      <c r="CF355" s="838"/>
      <c r="CG355" s="838"/>
      <c r="CH355" s="838"/>
      <c r="CI355" s="838"/>
      <c r="CJ355" s="838"/>
      <c r="CK355" s="838"/>
      <c r="CL355" s="838"/>
      <c r="CM355" s="838"/>
      <c r="CN355" s="838"/>
      <c r="CO355" s="838"/>
      <c r="CP355" s="838"/>
      <c r="CQ355" s="838"/>
      <c r="CR355" s="838"/>
      <c r="CS355" s="838"/>
      <c r="CT355" s="838"/>
      <c r="CU355" s="838"/>
      <c r="CV355" s="838"/>
      <c r="CW355" s="838"/>
      <c r="CX355" s="838"/>
      <c r="CY355" s="838"/>
      <c r="CZ355" s="838"/>
      <c r="DA355" s="838"/>
      <c r="DB355" s="838"/>
      <c r="DC355" s="838"/>
      <c r="DD355" s="838"/>
      <c r="DE355" s="838"/>
      <c r="DF355" s="838"/>
      <c r="DG355" s="838"/>
      <c r="DH355" s="838"/>
      <c r="DI355" s="838"/>
      <c r="DJ355" s="838"/>
      <c r="DK355" s="838"/>
      <c r="DL355" s="838"/>
      <c r="DM355" s="838"/>
      <c r="DN355" s="838"/>
      <c r="DO355" s="838"/>
      <c r="DP355" s="838"/>
      <c r="DQ355" s="838"/>
      <c r="DR355" s="838"/>
      <c r="DS355" s="838"/>
      <c r="DT355" s="838"/>
      <c r="DU355" s="838"/>
      <c r="DV355" s="838"/>
      <c r="DW355" s="838"/>
      <c r="DX355" s="838"/>
      <c r="DY355" s="838"/>
      <c r="DZ355" s="838"/>
      <c r="EA355" s="838"/>
      <c r="EB355" s="838"/>
      <c r="EC355" s="838"/>
      <c r="ED355" s="838"/>
      <c r="EE355" s="838"/>
      <c r="EF355" s="838"/>
      <c r="EG355" s="838"/>
      <c r="EH355" s="838"/>
      <c r="EI355" s="838"/>
      <c r="EJ355" s="838"/>
      <c r="EK355" s="838"/>
      <c r="EL355" s="838"/>
      <c r="EM355" s="838"/>
      <c r="EN355" s="838"/>
      <c r="EO355" s="838"/>
      <c r="EP355" s="838"/>
      <c r="EQ355" s="838"/>
      <c r="ER355" s="838"/>
      <c r="ES355" s="838"/>
      <c r="ET355" s="838"/>
      <c r="EU355" s="838"/>
      <c r="EV355" s="838"/>
      <c r="EW355" s="838"/>
      <c r="EX355" s="838"/>
      <c r="EY355" s="838"/>
      <c r="EZ355" s="838"/>
      <c r="FA355" s="838"/>
      <c r="FB355" s="838"/>
      <c r="FC355" s="838"/>
      <c r="FD355" s="838"/>
      <c r="FE355" s="838"/>
      <c r="FF355" s="838"/>
      <c r="FG355" s="838"/>
      <c r="FH355" s="838"/>
      <c r="FI355" s="838"/>
      <c r="FJ355" s="838"/>
      <c r="FK355" s="838"/>
      <c r="FL355" s="838"/>
      <c r="FM355" s="838"/>
      <c r="FN355" s="838"/>
      <c r="FO355" s="838"/>
      <c r="FP355" s="838"/>
      <c r="FQ355" s="838"/>
      <c r="FR355" s="838"/>
      <c r="FS355" s="838"/>
      <c r="FT355" s="838"/>
      <c r="FU355" s="838"/>
      <c r="FV355" s="838"/>
      <c r="FW355" s="838"/>
      <c r="IA355" s="710"/>
      <c r="IP355" s="710"/>
      <c r="IT355" s="711"/>
      <c r="JX355" s="838"/>
      <c r="JY355" s="838"/>
      <c r="JZ355" s="838"/>
      <c r="KA355" s="838"/>
      <c r="KB355" s="838"/>
    </row>
    <row r="356" spans="1:288" customFormat="1">
      <c r="A356" s="836"/>
      <c r="B356" s="836"/>
      <c r="C356" s="838"/>
      <c r="D356" s="838"/>
      <c r="E356" s="838"/>
      <c r="F356" s="836"/>
      <c r="G356" s="836"/>
      <c r="H356" s="836"/>
      <c r="I356" s="836"/>
      <c r="J356" s="836"/>
      <c r="K356" s="836"/>
      <c r="L356" s="836"/>
      <c r="M356" s="838"/>
      <c r="N356" s="838"/>
      <c r="O356" s="838"/>
      <c r="P356" s="838"/>
      <c r="Q356" s="838"/>
      <c r="R356" s="838"/>
      <c r="S356" s="838"/>
      <c r="T356" s="838"/>
      <c r="U356" s="59"/>
      <c r="V356" s="59"/>
      <c r="W356" s="496"/>
      <c r="X356" s="496"/>
      <c r="Y356" s="496"/>
      <c r="Z356" s="496"/>
      <c r="AA356" s="512"/>
      <c r="AB356" s="836"/>
      <c r="AC356" s="836"/>
      <c r="AD356" s="555"/>
      <c r="AE356" s="512"/>
      <c r="AF356" s="836"/>
      <c r="AG356" s="836"/>
      <c r="AH356" s="555"/>
      <c r="AI356" s="836"/>
      <c r="AJ356" s="836"/>
      <c r="AK356" s="836"/>
      <c r="AL356" s="836"/>
      <c r="AM356" s="836"/>
      <c r="AN356" s="555"/>
      <c r="AO356" s="836"/>
      <c r="AP356" s="555"/>
      <c r="AQ356" s="836"/>
      <c r="AR356" s="555"/>
      <c r="AS356" s="836"/>
      <c r="AT356" s="555"/>
      <c r="AU356" s="836"/>
      <c r="AV356" s="555"/>
      <c r="AW356" s="836"/>
      <c r="AX356" s="555"/>
      <c r="AY356" s="836"/>
      <c r="AZ356" s="555"/>
      <c r="BA356" s="836"/>
      <c r="BB356" s="555"/>
      <c r="BC356" s="836"/>
      <c r="BD356" s="555"/>
      <c r="BE356" s="836"/>
      <c r="BF356" s="555"/>
      <c r="BG356" s="836"/>
      <c r="BH356" s="555"/>
      <c r="BI356" s="836"/>
      <c r="BJ356" s="555"/>
      <c r="BK356" s="836"/>
      <c r="BL356" s="555"/>
      <c r="BM356" s="836"/>
      <c r="BN356" s="555"/>
      <c r="BO356" s="836"/>
      <c r="BP356" s="555"/>
      <c r="BQ356" s="838"/>
      <c r="BR356" s="838"/>
      <c r="BS356" s="838"/>
      <c r="BT356" s="838"/>
      <c r="BU356" s="838"/>
      <c r="BV356" s="838"/>
      <c r="BW356" s="838"/>
      <c r="BX356" s="838"/>
      <c r="BY356" s="838"/>
      <c r="BZ356" s="838"/>
      <c r="CA356" s="838"/>
      <c r="CB356" s="1154"/>
      <c r="CC356" s="838"/>
      <c r="CD356" s="838"/>
      <c r="CE356" s="838"/>
      <c r="CF356" s="838"/>
      <c r="CG356" s="838"/>
      <c r="CH356" s="838"/>
      <c r="CI356" s="838"/>
      <c r="CJ356" s="838"/>
      <c r="CK356" s="838"/>
      <c r="CL356" s="838"/>
      <c r="CM356" s="838"/>
      <c r="CN356" s="838"/>
      <c r="CO356" s="838"/>
      <c r="CP356" s="838"/>
      <c r="CQ356" s="838"/>
      <c r="CR356" s="838"/>
      <c r="CS356" s="838"/>
      <c r="CT356" s="838"/>
      <c r="CU356" s="838"/>
      <c r="CV356" s="838"/>
      <c r="CW356" s="838"/>
      <c r="CX356" s="838"/>
      <c r="CY356" s="838"/>
      <c r="CZ356" s="838"/>
      <c r="DA356" s="838"/>
      <c r="DB356" s="838"/>
      <c r="DC356" s="838"/>
      <c r="DD356" s="838"/>
      <c r="DE356" s="838"/>
      <c r="DF356" s="838"/>
      <c r="DG356" s="838"/>
      <c r="DH356" s="838"/>
      <c r="DI356" s="838"/>
      <c r="DJ356" s="838"/>
      <c r="DK356" s="838"/>
      <c r="DL356" s="838"/>
      <c r="DM356" s="838"/>
      <c r="DN356" s="838"/>
      <c r="DO356" s="838"/>
      <c r="DP356" s="838"/>
      <c r="DQ356" s="838"/>
      <c r="DR356" s="838"/>
      <c r="DS356" s="838"/>
      <c r="DT356" s="838"/>
      <c r="DU356" s="838"/>
      <c r="DV356" s="838"/>
      <c r="DW356" s="838"/>
      <c r="DX356" s="838"/>
      <c r="DY356" s="838"/>
      <c r="DZ356" s="838"/>
      <c r="EA356" s="838"/>
      <c r="EB356" s="838"/>
      <c r="EC356" s="838"/>
      <c r="ED356" s="838"/>
      <c r="EE356" s="838"/>
      <c r="EF356" s="838"/>
      <c r="EG356" s="838"/>
      <c r="EH356" s="838"/>
      <c r="EI356" s="838"/>
      <c r="EJ356" s="838"/>
      <c r="EK356" s="838"/>
      <c r="EL356" s="838"/>
      <c r="EM356" s="838"/>
      <c r="EN356" s="838"/>
      <c r="EO356" s="838"/>
      <c r="EP356" s="838"/>
      <c r="EQ356" s="838"/>
      <c r="ER356" s="838"/>
      <c r="ES356" s="838"/>
      <c r="ET356" s="838"/>
      <c r="EU356" s="838"/>
      <c r="EV356" s="838"/>
      <c r="EW356" s="838"/>
      <c r="EX356" s="838"/>
      <c r="EY356" s="838"/>
      <c r="EZ356" s="838"/>
      <c r="FA356" s="838"/>
      <c r="FB356" s="838"/>
      <c r="FC356" s="838"/>
      <c r="FD356" s="838"/>
      <c r="FE356" s="838"/>
      <c r="FF356" s="838"/>
      <c r="FG356" s="838"/>
      <c r="FH356" s="838"/>
      <c r="FI356" s="838"/>
      <c r="FJ356" s="838"/>
      <c r="FK356" s="838"/>
      <c r="FL356" s="838"/>
      <c r="FM356" s="838"/>
      <c r="FN356" s="838"/>
      <c r="FO356" s="838"/>
      <c r="FP356" s="838"/>
      <c r="FQ356" s="838"/>
      <c r="FR356" s="838"/>
      <c r="FS356" s="838"/>
      <c r="FT356" s="838"/>
      <c r="FU356" s="838"/>
      <c r="FV356" s="838"/>
      <c r="FW356" s="838"/>
      <c r="IA356" s="710"/>
      <c r="IP356" s="710"/>
      <c r="IT356" s="711"/>
      <c r="JX356" s="838"/>
      <c r="JY356" s="838"/>
      <c r="JZ356" s="838"/>
      <c r="KA356" s="838"/>
      <c r="KB356" s="838"/>
    </row>
    <row r="357" spans="1:288" customFormat="1">
      <c r="A357" s="836"/>
      <c r="B357" s="836"/>
      <c r="C357" s="838"/>
      <c r="D357" s="838"/>
      <c r="E357" s="838"/>
      <c r="F357" s="836"/>
      <c r="G357" s="836"/>
      <c r="H357" s="836"/>
      <c r="I357" s="836"/>
      <c r="J357" s="836"/>
      <c r="K357" s="836"/>
      <c r="L357" s="836"/>
      <c r="M357" s="838"/>
      <c r="N357" s="838"/>
      <c r="O357" s="838"/>
      <c r="P357" s="838"/>
      <c r="Q357" s="838"/>
      <c r="R357" s="838"/>
      <c r="S357" s="838"/>
      <c r="T357" s="838"/>
      <c r="U357" s="59"/>
      <c r="V357" s="59"/>
      <c r="W357" s="496"/>
      <c r="X357" s="496"/>
      <c r="Y357" s="496"/>
      <c r="Z357" s="496"/>
      <c r="AA357" s="512"/>
      <c r="AB357" s="836"/>
      <c r="AC357" s="836"/>
      <c r="AD357" s="555"/>
      <c r="AE357" s="512"/>
      <c r="AF357" s="836"/>
      <c r="AG357" s="836"/>
      <c r="AH357" s="555"/>
      <c r="AI357" s="836"/>
      <c r="AJ357" s="836"/>
      <c r="AK357" s="836"/>
      <c r="AL357" s="836"/>
      <c r="AM357" s="836"/>
      <c r="AN357" s="555"/>
      <c r="AO357" s="836"/>
      <c r="AP357" s="555"/>
      <c r="AQ357" s="836"/>
      <c r="AR357" s="555"/>
      <c r="AS357" s="836"/>
      <c r="AT357" s="555"/>
      <c r="AU357" s="836"/>
      <c r="AV357" s="555"/>
      <c r="AW357" s="836"/>
      <c r="AX357" s="555"/>
      <c r="AY357" s="836"/>
      <c r="AZ357" s="555"/>
      <c r="BA357" s="836"/>
      <c r="BB357" s="555"/>
      <c r="BC357" s="836"/>
      <c r="BD357" s="555"/>
      <c r="BE357" s="836"/>
      <c r="BF357" s="555"/>
      <c r="BG357" s="836"/>
      <c r="BH357" s="555"/>
      <c r="BI357" s="836"/>
      <c r="BJ357" s="555"/>
      <c r="BK357" s="836"/>
      <c r="BL357" s="555"/>
      <c r="BM357" s="836"/>
      <c r="BN357" s="555"/>
      <c r="BO357" s="836"/>
      <c r="BP357" s="555"/>
      <c r="BQ357" s="838"/>
      <c r="BR357" s="838"/>
      <c r="BS357" s="838"/>
      <c r="BT357" s="838"/>
      <c r="BU357" s="838"/>
      <c r="BV357" s="838"/>
      <c r="BW357" s="838"/>
      <c r="BX357" s="838"/>
      <c r="BY357" s="838"/>
      <c r="BZ357" s="838"/>
      <c r="CA357" s="838"/>
      <c r="CB357" s="1154"/>
      <c r="CC357" s="838"/>
      <c r="CD357" s="838"/>
      <c r="CE357" s="838"/>
      <c r="CF357" s="838"/>
      <c r="CG357" s="838"/>
      <c r="CH357" s="838"/>
      <c r="CI357" s="838"/>
      <c r="CJ357" s="838"/>
      <c r="CK357" s="838"/>
      <c r="CL357" s="838"/>
      <c r="CM357" s="838"/>
      <c r="CN357" s="838"/>
      <c r="CO357" s="838"/>
      <c r="CP357" s="838"/>
      <c r="CQ357" s="838"/>
      <c r="CR357" s="838"/>
      <c r="CS357" s="838"/>
      <c r="CT357" s="838"/>
      <c r="CU357" s="838"/>
      <c r="CV357" s="838"/>
      <c r="CW357" s="838"/>
      <c r="CX357" s="838"/>
      <c r="CY357" s="838"/>
      <c r="CZ357" s="838"/>
      <c r="DA357" s="838"/>
      <c r="DB357" s="838"/>
      <c r="DC357" s="838"/>
      <c r="DD357" s="838"/>
      <c r="DE357" s="838"/>
      <c r="DF357" s="838"/>
      <c r="DG357" s="838"/>
      <c r="DH357" s="838"/>
      <c r="DI357" s="838"/>
      <c r="DJ357" s="838"/>
      <c r="DK357" s="838"/>
      <c r="DL357" s="838"/>
      <c r="DM357" s="838"/>
      <c r="DN357" s="838"/>
      <c r="DO357" s="838"/>
      <c r="DP357" s="838"/>
      <c r="DQ357" s="838"/>
      <c r="DR357" s="838"/>
      <c r="DS357" s="838"/>
      <c r="DT357" s="838"/>
      <c r="DU357" s="838"/>
      <c r="DV357" s="838"/>
      <c r="DW357" s="838"/>
      <c r="DX357" s="838"/>
      <c r="DY357" s="838"/>
      <c r="DZ357" s="838"/>
      <c r="EA357" s="838"/>
      <c r="EB357" s="838"/>
      <c r="EC357" s="838"/>
      <c r="ED357" s="838"/>
      <c r="EE357" s="838"/>
      <c r="EF357" s="838"/>
      <c r="EG357" s="838"/>
      <c r="EH357" s="838"/>
      <c r="EI357" s="838"/>
      <c r="EJ357" s="838"/>
      <c r="EK357" s="838"/>
      <c r="EL357" s="838"/>
      <c r="EM357" s="838"/>
      <c r="EN357" s="838"/>
      <c r="EO357" s="838"/>
      <c r="EP357" s="838"/>
      <c r="EQ357" s="838"/>
      <c r="ER357" s="838"/>
      <c r="ES357" s="838"/>
      <c r="ET357" s="838"/>
      <c r="EU357" s="838"/>
      <c r="EV357" s="838"/>
      <c r="EW357" s="838"/>
      <c r="EX357" s="838"/>
      <c r="EY357" s="838"/>
      <c r="EZ357" s="838"/>
      <c r="FA357" s="838"/>
      <c r="FB357" s="838"/>
      <c r="FC357" s="838"/>
      <c r="FD357" s="838"/>
      <c r="FE357" s="838"/>
      <c r="FF357" s="838"/>
      <c r="FG357" s="838"/>
      <c r="FH357" s="838"/>
      <c r="FI357" s="838"/>
      <c r="FJ357" s="838"/>
      <c r="FK357" s="838"/>
      <c r="FL357" s="838"/>
      <c r="FM357" s="838"/>
      <c r="FN357" s="838"/>
      <c r="FO357" s="838"/>
      <c r="FP357" s="838"/>
      <c r="FQ357" s="838"/>
      <c r="FR357" s="838"/>
      <c r="FS357" s="838"/>
      <c r="FT357" s="838"/>
      <c r="FU357" s="838"/>
      <c r="FV357" s="838"/>
      <c r="FW357" s="838"/>
      <c r="IA357" s="710"/>
      <c r="IP357" s="710"/>
      <c r="IT357" s="711"/>
      <c r="JX357" s="838"/>
      <c r="JY357" s="838"/>
      <c r="JZ357" s="838"/>
      <c r="KA357" s="838"/>
      <c r="KB357" s="838"/>
    </row>
    <row r="358" spans="1:288" customFormat="1">
      <c r="A358" s="836"/>
      <c r="B358" s="836"/>
      <c r="C358" s="838"/>
      <c r="D358" s="838"/>
      <c r="E358" s="838"/>
      <c r="F358" s="836"/>
      <c r="G358" s="836"/>
      <c r="H358" s="836"/>
      <c r="I358" s="836"/>
      <c r="J358" s="836"/>
      <c r="K358" s="836"/>
      <c r="L358" s="836"/>
      <c r="M358" s="838"/>
      <c r="N358" s="838"/>
      <c r="O358" s="838"/>
      <c r="P358" s="838"/>
      <c r="Q358" s="838"/>
      <c r="R358" s="838"/>
      <c r="S358" s="838"/>
      <c r="T358" s="838"/>
      <c r="U358" s="59"/>
      <c r="V358" s="59"/>
      <c r="W358" s="496"/>
      <c r="X358" s="496"/>
      <c r="Y358" s="496"/>
      <c r="Z358" s="496"/>
      <c r="AA358" s="512"/>
      <c r="AB358" s="836"/>
      <c r="AC358" s="836"/>
      <c r="AD358" s="555"/>
      <c r="AE358" s="512"/>
      <c r="AF358" s="836"/>
      <c r="AG358" s="836"/>
      <c r="AH358" s="555"/>
      <c r="AI358" s="836"/>
      <c r="AJ358" s="836"/>
      <c r="AK358" s="836"/>
      <c r="AL358" s="836"/>
      <c r="AM358" s="836"/>
      <c r="AN358" s="555"/>
      <c r="AO358" s="836"/>
      <c r="AP358" s="555"/>
      <c r="AQ358" s="836"/>
      <c r="AR358" s="555"/>
      <c r="AS358" s="836"/>
      <c r="AT358" s="555"/>
      <c r="AU358" s="836"/>
      <c r="AV358" s="555"/>
      <c r="AW358" s="836"/>
      <c r="AX358" s="555"/>
      <c r="AY358" s="836"/>
      <c r="AZ358" s="555"/>
      <c r="BA358" s="836"/>
      <c r="BB358" s="555"/>
      <c r="BC358" s="836"/>
      <c r="BD358" s="555"/>
      <c r="BE358" s="836"/>
      <c r="BF358" s="555"/>
      <c r="BG358" s="836"/>
      <c r="BH358" s="555"/>
      <c r="BI358" s="836"/>
      <c r="BJ358" s="555"/>
      <c r="BK358" s="836"/>
      <c r="BL358" s="555"/>
      <c r="BM358" s="836"/>
      <c r="BN358" s="555"/>
      <c r="BO358" s="836"/>
      <c r="BP358" s="555"/>
      <c r="BQ358" s="838"/>
      <c r="BR358" s="838"/>
      <c r="BS358" s="838"/>
      <c r="BT358" s="838"/>
      <c r="BU358" s="838"/>
      <c r="BV358" s="838"/>
      <c r="BW358" s="838"/>
      <c r="BX358" s="838"/>
      <c r="BY358" s="838"/>
      <c r="BZ358" s="838"/>
      <c r="CA358" s="838"/>
      <c r="CB358" s="1154"/>
      <c r="CC358" s="838"/>
      <c r="CD358" s="838"/>
      <c r="CE358" s="838"/>
      <c r="CF358" s="838"/>
      <c r="CG358" s="838"/>
      <c r="CH358" s="838"/>
      <c r="CI358" s="838"/>
      <c r="CJ358" s="838"/>
      <c r="CK358" s="838"/>
      <c r="CL358" s="838"/>
      <c r="CM358" s="838"/>
      <c r="CN358" s="838"/>
      <c r="CO358" s="838"/>
      <c r="CP358" s="838"/>
      <c r="CQ358" s="838"/>
      <c r="CR358" s="838"/>
      <c r="CS358" s="838"/>
      <c r="CT358" s="838"/>
      <c r="CU358" s="838"/>
      <c r="CV358" s="838"/>
      <c r="CW358" s="838"/>
      <c r="CX358" s="838"/>
      <c r="CY358" s="838"/>
      <c r="CZ358" s="838"/>
      <c r="DA358" s="838"/>
      <c r="DB358" s="838"/>
      <c r="DC358" s="838"/>
      <c r="DD358" s="838"/>
      <c r="DE358" s="838"/>
      <c r="DF358" s="838"/>
      <c r="DG358" s="838"/>
      <c r="DH358" s="838"/>
      <c r="DI358" s="838"/>
      <c r="DJ358" s="838"/>
      <c r="DK358" s="838"/>
      <c r="DL358" s="838"/>
      <c r="DM358" s="838"/>
      <c r="DN358" s="838"/>
      <c r="DO358" s="838"/>
      <c r="DP358" s="838"/>
      <c r="DQ358" s="838"/>
      <c r="DR358" s="838"/>
      <c r="DS358" s="838"/>
      <c r="DT358" s="838"/>
      <c r="DU358" s="838"/>
      <c r="DV358" s="838"/>
      <c r="DW358" s="838"/>
      <c r="DX358" s="838"/>
      <c r="DY358" s="838"/>
      <c r="DZ358" s="838"/>
      <c r="EA358" s="838"/>
      <c r="EB358" s="838"/>
      <c r="EC358" s="838"/>
      <c r="ED358" s="838"/>
      <c r="EE358" s="838"/>
      <c r="EF358" s="838"/>
      <c r="EG358" s="838"/>
      <c r="EH358" s="838"/>
      <c r="EI358" s="838"/>
      <c r="EJ358" s="838"/>
      <c r="EK358" s="838"/>
      <c r="EL358" s="838"/>
      <c r="EM358" s="838"/>
      <c r="EN358" s="838"/>
      <c r="EO358" s="838"/>
      <c r="EP358" s="838"/>
      <c r="EQ358" s="838"/>
      <c r="ER358" s="838"/>
      <c r="ES358" s="838"/>
      <c r="ET358" s="838"/>
      <c r="EU358" s="838"/>
      <c r="EV358" s="838"/>
      <c r="EW358" s="838"/>
      <c r="EX358" s="838"/>
      <c r="EY358" s="838"/>
      <c r="EZ358" s="838"/>
      <c r="FA358" s="838"/>
      <c r="FB358" s="838"/>
      <c r="FC358" s="838"/>
      <c r="FD358" s="838"/>
      <c r="FE358" s="838"/>
      <c r="FF358" s="838"/>
      <c r="FG358" s="838"/>
      <c r="FH358" s="838"/>
      <c r="FI358" s="838"/>
      <c r="FJ358" s="838"/>
      <c r="FK358" s="838"/>
      <c r="FL358" s="838"/>
      <c r="FM358" s="838"/>
      <c r="FN358" s="838"/>
      <c r="FO358" s="838"/>
      <c r="FP358" s="838"/>
      <c r="FQ358" s="838"/>
      <c r="FR358" s="838"/>
      <c r="FS358" s="838"/>
      <c r="FT358" s="838"/>
      <c r="FU358" s="838"/>
      <c r="FV358" s="838"/>
      <c r="FW358" s="838"/>
      <c r="IA358" s="710"/>
      <c r="IP358" s="710"/>
      <c r="IT358" s="711"/>
      <c r="JX358" s="838"/>
      <c r="JY358" s="838"/>
      <c r="JZ358" s="838"/>
      <c r="KA358" s="838"/>
      <c r="KB358" s="838"/>
    </row>
    <row r="359" spans="1:288" customFormat="1">
      <c r="A359" s="836"/>
      <c r="B359" s="836"/>
      <c r="C359" s="838"/>
      <c r="D359" s="838"/>
      <c r="E359" s="838"/>
      <c r="F359" s="836"/>
      <c r="G359" s="836"/>
      <c r="H359" s="836"/>
      <c r="I359" s="836"/>
      <c r="J359" s="836"/>
      <c r="K359" s="836"/>
      <c r="L359" s="836"/>
      <c r="M359" s="838"/>
      <c r="N359" s="838"/>
      <c r="O359" s="838"/>
      <c r="P359" s="838"/>
      <c r="Q359" s="838"/>
      <c r="R359" s="838"/>
      <c r="S359" s="838"/>
      <c r="T359" s="838"/>
      <c r="U359" s="59"/>
      <c r="V359" s="59"/>
      <c r="W359" s="496"/>
      <c r="X359" s="496"/>
      <c r="Y359" s="496"/>
      <c r="Z359" s="496"/>
      <c r="AA359" s="512"/>
      <c r="AB359" s="836"/>
      <c r="AC359" s="836"/>
      <c r="AD359" s="555"/>
      <c r="AE359" s="512"/>
      <c r="AF359" s="836"/>
      <c r="AG359" s="836"/>
      <c r="AH359" s="555"/>
      <c r="AI359" s="836"/>
      <c r="AJ359" s="836"/>
      <c r="AK359" s="836"/>
      <c r="AL359" s="836"/>
      <c r="AM359" s="836"/>
      <c r="AN359" s="555"/>
      <c r="AO359" s="836"/>
      <c r="AP359" s="555"/>
      <c r="AQ359" s="836"/>
      <c r="AR359" s="555"/>
      <c r="AS359" s="836"/>
      <c r="AT359" s="555"/>
      <c r="AU359" s="836"/>
      <c r="AV359" s="555"/>
      <c r="AW359" s="836"/>
      <c r="AX359" s="555"/>
      <c r="AY359" s="836"/>
      <c r="AZ359" s="555"/>
      <c r="BA359" s="836"/>
      <c r="BB359" s="555"/>
      <c r="BC359" s="836"/>
      <c r="BD359" s="555"/>
      <c r="BE359" s="836"/>
      <c r="BF359" s="555"/>
      <c r="BG359" s="836"/>
      <c r="BH359" s="555"/>
      <c r="BI359" s="836"/>
      <c r="BJ359" s="555"/>
      <c r="BK359" s="836"/>
      <c r="BL359" s="555"/>
      <c r="BM359" s="836"/>
      <c r="BN359" s="555"/>
      <c r="BO359" s="836"/>
      <c r="BP359" s="555"/>
      <c r="BQ359" s="838"/>
      <c r="BR359" s="838"/>
      <c r="BS359" s="838"/>
      <c r="BT359" s="838"/>
      <c r="BU359" s="838"/>
      <c r="BV359" s="838"/>
      <c r="BW359" s="838"/>
      <c r="BX359" s="838"/>
      <c r="BY359" s="838"/>
      <c r="BZ359" s="838"/>
      <c r="CA359" s="838"/>
      <c r="CB359" s="1154"/>
      <c r="CC359" s="838"/>
      <c r="CD359" s="838"/>
      <c r="CE359" s="838"/>
      <c r="CF359" s="838"/>
      <c r="CG359" s="838"/>
      <c r="CH359" s="838"/>
      <c r="CI359" s="838"/>
      <c r="CJ359" s="838"/>
      <c r="CK359" s="838"/>
      <c r="CL359" s="838"/>
      <c r="CM359" s="838"/>
      <c r="CN359" s="838"/>
      <c r="CO359" s="838"/>
      <c r="CP359" s="838"/>
      <c r="CQ359" s="838"/>
      <c r="CR359" s="838"/>
      <c r="CS359" s="838"/>
      <c r="CT359" s="838"/>
      <c r="CU359" s="838"/>
      <c r="CV359" s="838"/>
      <c r="CW359" s="838"/>
      <c r="CX359" s="838"/>
      <c r="CY359" s="838"/>
      <c r="CZ359" s="838"/>
      <c r="DA359" s="838"/>
      <c r="DB359" s="838"/>
      <c r="DC359" s="838"/>
      <c r="DD359" s="838"/>
      <c r="DE359" s="838"/>
      <c r="DF359" s="838"/>
      <c r="DG359" s="838"/>
      <c r="DH359" s="838"/>
      <c r="DI359" s="838"/>
      <c r="DJ359" s="838"/>
      <c r="DK359" s="838"/>
      <c r="DL359" s="838"/>
      <c r="DM359" s="838"/>
      <c r="DN359" s="838"/>
      <c r="DO359" s="838"/>
      <c r="DP359" s="838"/>
      <c r="DQ359" s="838"/>
      <c r="DR359" s="838"/>
      <c r="DS359" s="838"/>
      <c r="DT359" s="838"/>
      <c r="DU359" s="838"/>
      <c r="DV359" s="838"/>
      <c r="DW359" s="838"/>
      <c r="DX359" s="838"/>
      <c r="DY359" s="838"/>
      <c r="DZ359" s="838"/>
      <c r="EA359" s="838"/>
      <c r="EB359" s="838"/>
      <c r="EC359" s="838"/>
      <c r="ED359" s="838"/>
      <c r="EE359" s="838"/>
      <c r="EF359" s="838"/>
      <c r="EG359" s="838"/>
      <c r="EH359" s="838"/>
      <c r="EI359" s="838"/>
      <c r="EJ359" s="838"/>
      <c r="EK359" s="838"/>
      <c r="EL359" s="838"/>
      <c r="EM359" s="838"/>
      <c r="EN359" s="838"/>
      <c r="EO359" s="838"/>
      <c r="EP359" s="838"/>
      <c r="EQ359" s="838"/>
      <c r="ER359" s="838"/>
      <c r="ES359" s="838"/>
      <c r="ET359" s="838"/>
      <c r="EU359" s="838"/>
      <c r="EV359" s="838"/>
      <c r="EW359" s="838"/>
      <c r="EX359" s="838"/>
      <c r="EY359" s="838"/>
      <c r="EZ359" s="838"/>
      <c r="FA359" s="838"/>
      <c r="FB359" s="838"/>
      <c r="FC359" s="838"/>
      <c r="FD359" s="838"/>
      <c r="FE359" s="838"/>
      <c r="FF359" s="838"/>
      <c r="FG359" s="838"/>
      <c r="FH359" s="838"/>
      <c r="FI359" s="838"/>
      <c r="FJ359" s="838"/>
      <c r="FK359" s="838"/>
      <c r="FL359" s="838"/>
      <c r="FM359" s="838"/>
      <c r="FN359" s="838"/>
      <c r="FO359" s="838"/>
      <c r="FP359" s="838"/>
      <c r="FQ359" s="838"/>
      <c r="FR359" s="838"/>
      <c r="FS359" s="838"/>
      <c r="FT359" s="838"/>
      <c r="FU359" s="838"/>
      <c r="FV359" s="838"/>
      <c r="FW359" s="838"/>
      <c r="IA359" s="710"/>
      <c r="IP359" s="710"/>
      <c r="IT359" s="711"/>
      <c r="JX359" s="838"/>
      <c r="JY359" s="838"/>
      <c r="JZ359" s="838"/>
      <c r="KA359" s="838"/>
      <c r="KB359" s="838"/>
    </row>
    <row r="360" spans="1:288" customFormat="1">
      <c r="A360" s="836"/>
      <c r="B360" s="836"/>
      <c r="C360" s="838"/>
      <c r="D360" s="838"/>
      <c r="E360" s="838"/>
      <c r="F360" s="836"/>
      <c r="G360" s="836"/>
      <c r="H360" s="836"/>
      <c r="I360" s="836"/>
      <c r="J360" s="836"/>
      <c r="K360" s="836"/>
      <c r="L360" s="836"/>
      <c r="M360" s="838"/>
      <c r="N360" s="838"/>
      <c r="O360" s="838"/>
      <c r="P360" s="838"/>
      <c r="Q360" s="838"/>
      <c r="R360" s="838"/>
      <c r="S360" s="838"/>
      <c r="T360" s="838"/>
      <c r="U360" s="59"/>
      <c r="V360" s="59"/>
      <c r="W360" s="496"/>
      <c r="X360" s="496"/>
      <c r="Y360" s="496"/>
      <c r="Z360" s="496"/>
      <c r="AA360" s="512"/>
      <c r="AB360" s="836"/>
      <c r="AC360" s="836"/>
      <c r="AD360" s="555"/>
      <c r="AE360" s="512"/>
      <c r="AF360" s="836"/>
      <c r="AG360" s="836"/>
      <c r="AH360" s="555"/>
      <c r="AI360" s="836"/>
      <c r="AJ360" s="836"/>
      <c r="AK360" s="836"/>
      <c r="AL360" s="836"/>
      <c r="AM360" s="836"/>
      <c r="AN360" s="555"/>
      <c r="AO360" s="836"/>
      <c r="AP360" s="555"/>
      <c r="AQ360" s="836"/>
      <c r="AR360" s="555"/>
      <c r="AS360" s="836"/>
      <c r="AT360" s="555"/>
      <c r="AU360" s="836"/>
      <c r="AV360" s="555"/>
      <c r="AW360" s="836"/>
      <c r="AX360" s="555"/>
      <c r="AY360" s="836"/>
      <c r="AZ360" s="555"/>
      <c r="BA360" s="836"/>
      <c r="BB360" s="555"/>
      <c r="BC360" s="836"/>
      <c r="BD360" s="555"/>
      <c r="BE360" s="836"/>
      <c r="BF360" s="555"/>
      <c r="BG360" s="836"/>
      <c r="BH360" s="555"/>
      <c r="BI360" s="836"/>
      <c r="BJ360" s="555"/>
      <c r="BK360" s="836"/>
      <c r="BL360" s="555"/>
      <c r="BM360" s="836"/>
      <c r="BN360" s="555"/>
      <c r="BO360" s="836"/>
      <c r="BP360" s="555"/>
      <c r="BQ360" s="838"/>
      <c r="BR360" s="838"/>
      <c r="BS360" s="838"/>
      <c r="BT360" s="838"/>
      <c r="BU360" s="838"/>
      <c r="BV360" s="838"/>
      <c r="BW360" s="838"/>
      <c r="BX360" s="838"/>
      <c r="BY360" s="838"/>
      <c r="BZ360" s="838"/>
      <c r="CA360" s="838"/>
      <c r="CB360" s="1154"/>
      <c r="CC360" s="838"/>
      <c r="CD360" s="838"/>
      <c r="CE360" s="838"/>
      <c r="CF360" s="838"/>
      <c r="CG360" s="838"/>
      <c r="CH360" s="838"/>
      <c r="CI360" s="838"/>
      <c r="CJ360" s="838"/>
      <c r="CK360" s="838"/>
      <c r="CL360" s="838"/>
      <c r="CM360" s="838"/>
      <c r="CN360" s="838"/>
      <c r="CO360" s="838"/>
      <c r="CP360" s="838"/>
      <c r="CQ360" s="838"/>
      <c r="CR360" s="838"/>
      <c r="CS360" s="838"/>
      <c r="CT360" s="838"/>
      <c r="CU360" s="838"/>
      <c r="CV360" s="838"/>
      <c r="CW360" s="838"/>
      <c r="CX360" s="838"/>
      <c r="CY360" s="838"/>
      <c r="CZ360" s="838"/>
      <c r="DA360" s="838"/>
      <c r="DB360" s="838"/>
      <c r="DC360" s="838"/>
      <c r="DD360" s="838"/>
      <c r="DE360" s="838"/>
      <c r="DF360" s="838"/>
      <c r="DG360" s="838"/>
      <c r="DH360" s="838"/>
      <c r="DI360" s="838"/>
      <c r="DJ360" s="838"/>
      <c r="DK360" s="838"/>
      <c r="DL360" s="838"/>
      <c r="DM360" s="838"/>
      <c r="DN360" s="838"/>
      <c r="DO360" s="838"/>
      <c r="DP360" s="838"/>
      <c r="DQ360" s="838"/>
      <c r="DR360" s="838"/>
      <c r="DS360" s="838"/>
      <c r="DT360" s="838"/>
      <c r="DU360" s="838"/>
      <c r="DV360" s="838"/>
      <c r="DW360" s="838"/>
      <c r="DX360" s="838"/>
      <c r="DY360" s="838"/>
      <c r="DZ360" s="838"/>
      <c r="EA360" s="838"/>
      <c r="EB360" s="838"/>
      <c r="EC360" s="838"/>
      <c r="ED360" s="838"/>
      <c r="EE360" s="838"/>
      <c r="EF360" s="838"/>
      <c r="EG360" s="838"/>
      <c r="EH360" s="838"/>
      <c r="EI360" s="838"/>
      <c r="EJ360" s="838"/>
      <c r="EK360" s="838"/>
      <c r="EL360" s="838"/>
      <c r="EM360" s="838"/>
      <c r="EN360" s="838"/>
      <c r="EO360" s="838"/>
      <c r="EP360" s="838"/>
      <c r="EQ360" s="838"/>
      <c r="ER360" s="838"/>
      <c r="ES360" s="838"/>
      <c r="ET360" s="838"/>
      <c r="EU360" s="838"/>
      <c r="EV360" s="838"/>
      <c r="EW360" s="838"/>
      <c r="EX360" s="838"/>
      <c r="EY360" s="838"/>
      <c r="EZ360" s="838"/>
      <c r="FA360" s="838"/>
      <c r="FB360" s="838"/>
      <c r="FC360" s="838"/>
      <c r="FD360" s="838"/>
      <c r="FE360" s="838"/>
      <c r="FF360" s="838"/>
      <c r="FG360" s="838"/>
      <c r="FH360" s="838"/>
      <c r="FI360" s="838"/>
      <c r="FJ360" s="838"/>
      <c r="FK360" s="838"/>
      <c r="FL360" s="838"/>
      <c r="FM360" s="838"/>
      <c r="FN360" s="838"/>
      <c r="FO360" s="838"/>
      <c r="FP360" s="838"/>
      <c r="FQ360" s="838"/>
      <c r="FR360" s="838"/>
      <c r="FS360" s="838"/>
      <c r="FT360" s="838"/>
      <c r="FU360" s="838"/>
      <c r="FV360" s="838"/>
      <c r="FW360" s="838"/>
      <c r="IA360" s="710"/>
      <c r="IP360" s="710"/>
      <c r="IT360" s="711"/>
      <c r="JX360" s="838"/>
      <c r="JY360" s="838"/>
      <c r="JZ360" s="838"/>
      <c r="KA360" s="838"/>
      <c r="KB360" s="838"/>
    </row>
    <row r="361" spans="1:288" customFormat="1">
      <c r="A361" s="836"/>
      <c r="B361" s="836"/>
      <c r="C361" s="838"/>
      <c r="D361" s="838"/>
      <c r="E361" s="838"/>
      <c r="F361" s="836"/>
      <c r="G361" s="836"/>
      <c r="H361" s="836"/>
      <c r="I361" s="836"/>
      <c r="J361" s="836"/>
      <c r="K361" s="836"/>
      <c r="L361" s="836"/>
      <c r="M361" s="838"/>
      <c r="N361" s="838"/>
      <c r="O361" s="838"/>
      <c r="P361" s="838"/>
      <c r="Q361" s="838"/>
      <c r="R361" s="838"/>
      <c r="S361" s="838"/>
      <c r="T361" s="838"/>
      <c r="U361" s="59"/>
      <c r="V361" s="59"/>
      <c r="W361" s="496"/>
      <c r="X361" s="496"/>
      <c r="Y361" s="496"/>
      <c r="Z361" s="496"/>
      <c r="AA361" s="512"/>
      <c r="AB361" s="836"/>
      <c r="AC361" s="836"/>
      <c r="AD361" s="555"/>
      <c r="AE361" s="512"/>
      <c r="AF361" s="836"/>
      <c r="AG361" s="836"/>
      <c r="AH361" s="555"/>
      <c r="AI361" s="836"/>
      <c r="AJ361" s="836"/>
      <c r="AK361" s="836"/>
      <c r="AL361" s="836"/>
      <c r="AM361" s="836"/>
      <c r="AN361" s="555"/>
      <c r="AO361" s="836"/>
      <c r="AP361" s="555"/>
      <c r="AQ361" s="836"/>
      <c r="AR361" s="555"/>
      <c r="AS361" s="836"/>
      <c r="AT361" s="555"/>
      <c r="AU361" s="836"/>
      <c r="AV361" s="555"/>
      <c r="AW361" s="836"/>
      <c r="AX361" s="555"/>
      <c r="AY361" s="836"/>
      <c r="AZ361" s="555"/>
      <c r="BA361" s="836"/>
      <c r="BB361" s="555"/>
      <c r="BC361" s="836"/>
      <c r="BD361" s="555"/>
      <c r="BE361" s="836"/>
      <c r="BF361" s="555"/>
      <c r="BG361" s="836"/>
      <c r="BH361" s="555"/>
      <c r="BI361" s="836"/>
      <c r="BJ361" s="555"/>
      <c r="BK361" s="836"/>
      <c r="BL361" s="555"/>
      <c r="BM361" s="836"/>
      <c r="BN361" s="555"/>
      <c r="BO361" s="836"/>
      <c r="BP361" s="555"/>
      <c r="BQ361" s="838"/>
      <c r="BR361" s="838"/>
      <c r="BS361" s="838"/>
      <c r="BT361" s="838"/>
      <c r="BU361" s="838"/>
      <c r="BV361" s="838"/>
      <c r="BW361" s="838"/>
      <c r="BX361" s="838"/>
      <c r="BY361" s="838"/>
      <c r="BZ361" s="838"/>
      <c r="CA361" s="838"/>
      <c r="CB361" s="1154"/>
      <c r="CC361" s="838"/>
      <c r="CD361" s="838"/>
      <c r="CE361" s="838"/>
      <c r="CF361" s="838"/>
      <c r="CG361" s="838"/>
      <c r="CH361" s="838"/>
      <c r="CI361" s="838"/>
      <c r="CJ361" s="838"/>
      <c r="CK361" s="838"/>
      <c r="CL361" s="838"/>
      <c r="CM361" s="838"/>
      <c r="CN361" s="838"/>
      <c r="CO361" s="838"/>
      <c r="CP361" s="838"/>
      <c r="CQ361" s="838"/>
      <c r="CR361" s="838"/>
      <c r="CS361" s="838"/>
      <c r="CT361" s="838"/>
      <c r="CU361" s="838"/>
      <c r="CV361" s="838"/>
      <c r="CW361" s="838"/>
      <c r="CX361" s="838"/>
      <c r="CY361" s="838"/>
      <c r="CZ361" s="838"/>
      <c r="DA361" s="838"/>
      <c r="DB361" s="838"/>
      <c r="DC361" s="838"/>
      <c r="DD361" s="838"/>
      <c r="DE361" s="838"/>
      <c r="DF361" s="838"/>
      <c r="DG361" s="838"/>
      <c r="DH361" s="838"/>
      <c r="DI361" s="838"/>
      <c r="DJ361" s="838"/>
      <c r="DK361" s="838"/>
      <c r="DL361" s="838"/>
      <c r="DM361" s="838"/>
      <c r="DN361" s="838"/>
      <c r="DO361" s="838"/>
      <c r="DP361" s="838"/>
      <c r="DQ361" s="838"/>
      <c r="DR361" s="838"/>
      <c r="DS361" s="838"/>
      <c r="DT361" s="838"/>
      <c r="DU361" s="838"/>
      <c r="DV361" s="838"/>
      <c r="DW361" s="838"/>
      <c r="DX361" s="838"/>
      <c r="DY361" s="838"/>
      <c r="DZ361" s="838"/>
      <c r="EA361" s="838"/>
      <c r="EB361" s="838"/>
      <c r="EC361" s="838"/>
      <c r="ED361" s="838"/>
      <c r="EE361" s="838"/>
      <c r="EF361" s="838"/>
      <c r="EG361" s="838"/>
      <c r="EH361" s="838"/>
      <c r="EI361" s="838"/>
      <c r="EJ361" s="838"/>
      <c r="EK361" s="838"/>
      <c r="EL361" s="838"/>
      <c r="EM361" s="838"/>
      <c r="EN361" s="838"/>
      <c r="EO361" s="838"/>
      <c r="EP361" s="838"/>
      <c r="EQ361" s="838"/>
      <c r="ER361" s="838"/>
      <c r="ES361" s="838"/>
      <c r="ET361" s="838"/>
      <c r="EU361" s="838"/>
      <c r="EV361" s="838"/>
      <c r="EW361" s="838"/>
      <c r="EX361" s="838"/>
      <c r="EY361" s="838"/>
      <c r="EZ361" s="838"/>
      <c r="FA361" s="838"/>
      <c r="FB361" s="838"/>
      <c r="FC361" s="838"/>
      <c r="FD361" s="838"/>
      <c r="FE361" s="838"/>
      <c r="FF361" s="838"/>
      <c r="FG361" s="838"/>
      <c r="FH361" s="838"/>
      <c r="FI361" s="838"/>
      <c r="FJ361" s="838"/>
      <c r="FK361" s="838"/>
      <c r="FL361" s="838"/>
      <c r="FM361" s="838"/>
      <c r="FN361" s="838"/>
      <c r="FO361" s="838"/>
      <c r="FP361" s="838"/>
      <c r="FQ361" s="838"/>
      <c r="FR361" s="838"/>
      <c r="FS361" s="838"/>
      <c r="FT361" s="838"/>
      <c r="FU361" s="838"/>
      <c r="FV361" s="838"/>
      <c r="FW361" s="838"/>
      <c r="IA361" s="710"/>
      <c r="IP361" s="710"/>
      <c r="IT361" s="711"/>
      <c r="JX361" s="838"/>
      <c r="JY361" s="838"/>
      <c r="JZ361" s="838"/>
      <c r="KA361" s="838"/>
      <c r="KB361" s="838"/>
    </row>
    <row r="362" spans="1:288" customFormat="1">
      <c r="A362" s="836"/>
      <c r="B362" s="836"/>
      <c r="C362" s="838"/>
      <c r="D362" s="838"/>
      <c r="E362" s="838"/>
      <c r="F362" s="836"/>
      <c r="G362" s="836"/>
      <c r="H362" s="836"/>
      <c r="I362" s="836"/>
      <c r="J362" s="836"/>
      <c r="K362" s="836"/>
      <c r="L362" s="836"/>
      <c r="M362" s="838"/>
      <c r="N362" s="838"/>
      <c r="O362" s="838"/>
      <c r="P362" s="838"/>
      <c r="Q362" s="838"/>
      <c r="R362" s="838"/>
      <c r="S362" s="838"/>
      <c r="T362" s="838"/>
      <c r="U362" s="59"/>
      <c r="V362" s="59"/>
      <c r="W362" s="496"/>
      <c r="X362" s="496"/>
      <c r="Y362" s="496"/>
      <c r="Z362" s="496"/>
      <c r="AA362" s="512"/>
      <c r="AB362" s="836"/>
      <c r="AC362" s="836"/>
      <c r="AD362" s="555"/>
      <c r="AE362" s="512"/>
      <c r="AF362" s="836"/>
      <c r="AG362" s="836"/>
      <c r="AH362" s="555"/>
      <c r="AI362" s="836"/>
      <c r="AJ362" s="836"/>
      <c r="AK362" s="836"/>
      <c r="AL362" s="836"/>
      <c r="AM362" s="836"/>
      <c r="AN362" s="555"/>
      <c r="AO362" s="836"/>
      <c r="AP362" s="555"/>
      <c r="AQ362" s="836"/>
      <c r="AR362" s="555"/>
      <c r="AS362" s="836"/>
      <c r="AT362" s="555"/>
      <c r="AU362" s="836"/>
      <c r="AV362" s="555"/>
      <c r="AW362" s="836"/>
      <c r="AX362" s="555"/>
      <c r="AY362" s="836"/>
      <c r="AZ362" s="555"/>
      <c r="BA362" s="836"/>
      <c r="BB362" s="555"/>
      <c r="BC362" s="836"/>
      <c r="BD362" s="555"/>
      <c r="BE362" s="836"/>
      <c r="BF362" s="555"/>
      <c r="BG362" s="836"/>
      <c r="BH362" s="555"/>
      <c r="BI362" s="836"/>
      <c r="BJ362" s="555"/>
      <c r="BK362" s="836"/>
      <c r="BL362" s="555"/>
      <c r="BM362" s="836"/>
      <c r="BN362" s="555"/>
      <c r="BO362" s="836"/>
      <c r="BP362" s="555"/>
      <c r="BQ362" s="838"/>
      <c r="BR362" s="838"/>
      <c r="BS362" s="838"/>
      <c r="BT362" s="838"/>
      <c r="BU362" s="838"/>
      <c r="BV362" s="838"/>
      <c r="BW362" s="838"/>
      <c r="BX362" s="838"/>
      <c r="BY362" s="838"/>
      <c r="BZ362" s="838"/>
      <c r="CA362" s="838"/>
      <c r="CB362" s="1154"/>
      <c r="CC362" s="838"/>
      <c r="CD362" s="838"/>
      <c r="CE362" s="838"/>
      <c r="CF362" s="838"/>
      <c r="CG362" s="838"/>
      <c r="CH362" s="838"/>
      <c r="CI362" s="838"/>
      <c r="CJ362" s="838"/>
      <c r="CK362" s="838"/>
      <c r="CL362" s="838"/>
      <c r="CM362" s="838"/>
      <c r="CN362" s="838"/>
      <c r="CO362" s="838"/>
      <c r="CP362" s="838"/>
      <c r="CQ362" s="838"/>
      <c r="CR362" s="838"/>
      <c r="CS362" s="838"/>
      <c r="CT362" s="838"/>
      <c r="CU362" s="838"/>
      <c r="CV362" s="838"/>
      <c r="CW362" s="838"/>
      <c r="CX362" s="838"/>
      <c r="CY362" s="838"/>
      <c r="CZ362" s="838"/>
      <c r="DA362" s="838"/>
      <c r="DB362" s="838"/>
      <c r="DC362" s="838"/>
      <c r="DD362" s="838"/>
      <c r="DE362" s="838"/>
      <c r="DF362" s="838"/>
      <c r="DG362" s="838"/>
      <c r="DH362" s="838"/>
      <c r="DI362" s="838"/>
      <c r="DJ362" s="838"/>
      <c r="DK362" s="838"/>
      <c r="DL362" s="838"/>
      <c r="DM362" s="838"/>
      <c r="DN362" s="838"/>
      <c r="DO362" s="838"/>
      <c r="DP362" s="838"/>
      <c r="DQ362" s="838"/>
      <c r="DR362" s="838"/>
      <c r="DS362" s="838"/>
      <c r="DT362" s="838"/>
      <c r="DU362" s="838"/>
      <c r="DV362" s="838"/>
      <c r="DW362" s="838"/>
      <c r="DX362" s="838"/>
      <c r="DY362" s="838"/>
      <c r="DZ362" s="838"/>
      <c r="EA362" s="838"/>
      <c r="EB362" s="838"/>
      <c r="EC362" s="838"/>
      <c r="ED362" s="838"/>
      <c r="EE362" s="838"/>
      <c r="EF362" s="838"/>
      <c r="EG362" s="838"/>
      <c r="EH362" s="838"/>
      <c r="EI362" s="838"/>
      <c r="EJ362" s="838"/>
      <c r="EK362" s="838"/>
      <c r="EL362" s="838"/>
      <c r="EM362" s="838"/>
      <c r="EN362" s="838"/>
      <c r="EO362" s="838"/>
      <c r="EP362" s="838"/>
      <c r="EQ362" s="838"/>
      <c r="ER362" s="838"/>
      <c r="ES362" s="838"/>
      <c r="ET362" s="838"/>
      <c r="EU362" s="838"/>
      <c r="EV362" s="838"/>
      <c r="EW362" s="838"/>
      <c r="EX362" s="838"/>
      <c r="EY362" s="838"/>
      <c r="EZ362" s="838"/>
      <c r="FA362" s="838"/>
      <c r="FB362" s="838"/>
      <c r="FC362" s="838"/>
      <c r="FD362" s="838"/>
      <c r="FE362" s="838"/>
      <c r="FF362" s="838"/>
      <c r="FG362" s="838"/>
      <c r="FH362" s="838"/>
      <c r="FI362" s="838"/>
      <c r="FJ362" s="838"/>
      <c r="FK362" s="838"/>
      <c r="FL362" s="838"/>
      <c r="FM362" s="838"/>
      <c r="FN362" s="838"/>
      <c r="FO362" s="838"/>
      <c r="FP362" s="838"/>
      <c r="FQ362" s="838"/>
      <c r="FR362" s="838"/>
      <c r="FS362" s="838"/>
      <c r="FT362" s="838"/>
      <c r="FU362" s="838"/>
      <c r="FV362" s="838"/>
      <c r="FW362" s="838"/>
      <c r="IA362" s="710"/>
      <c r="IP362" s="710"/>
      <c r="IT362" s="711"/>
      <c r="JX362" s="838"/>
      <c r="JY362" s="838"/>
      <c r="JZ362" s="838"/>
      <c r="KA362" s="838"/>
      <c r="KB362" s="838"/>
    </row>
    <row r="363" spans="1:288" customFormat="1">
      <c r="A363" s="836"/>
      <c r="B363" s="836"/>
      <c r="C363" s="838"/>
      <c r="D363" s="838"/>
      <c r="E363" s="838"/>
      <c r="F363" s="836"/>
      <c r="G363" s="836"/>
      <c r="H363" s="836"/>
      <c r="I363" s="836"/>
      <c r="J363" s="836"/>
      <c r="K363" s="836"/>
      <c r="L363" s="836"/>
      <c r="M363" s="838"/>
      <c r="N363" s="838"/>
      <c r="O363" s="838"/>
      <c r="P363" s="838"/>
      <c r="Q363" s="838"/>
      <c r="R363" s="838"/>
      <c r="S363" s="838"/>
      <c r="T363" s="838"/>
      <c r="U363" s="59"/>
      <c r="V363" s="59"/>
      <c r="W363" s="496"/>
      <c r="X363" s="496"/>
      <c r="Y363" s="496"/>
      <c r="Z363" s="496"/>
      <c r="AA363" s="512"/>
      <c r="AB363" s="836"/>
      <c r="AC363" s="836"/>
      <c r="AD363" s="555"/>
      <c r="AE363" s="512"/>
      <c r="AF363" s="836"/>
      <c r="AG363" s="836"/>
      <c r="AH363" s="555"/>
      <c r="AI363" s="836"/>
      <c r="AJ363" s="836"/>
      <c r="AK363" s="836"/>
      <c r="AL363" s="836"/>
      <c r="AM363" s="836"/>
      <c r="AN363" s="555"/>
      <c r="AO363" s="836"/>
      <c r="AP363" s="555"/>
      <c r="AQ363" s="836"/>
      <c r="AR363" s="555"/>
      <c r="AS363" s="836"/>
      <c r="AT363" s="555"/>
      <c r="AU363" s="836"/>
      <c r="AV363" s="555"/>
      <c r="AW363" s="836"/>
      <c r="AX363" s="555"/>
      <c r="AY363" s="836"/>
      <c r="AZ363" s="555"/>
      <c r="BA363" s="836"/>
      <c r="BB363" s="555"/>
      <c r="BC363" s="836"/>
      <c r="BD363" s="555"/>
      <c r="BE363" s="836"/>
      <c r="BF363" s="555"/>
      <c r="BG363" s="836"/>
      <c r="BH363" s="555"/>
      <c r="BI363" s="836"/>
      <c r="BJ363" s="555"/>
      <c r="BK363" s="836"/>
      <c r="BL363" s="555"/>
      <c r="BM363" s="836"/>
      <c r="BN363" s="555"/>
      <c r="BO363" s="836"/>
      <c r="BP363" s="555"/>
      <c r="BQ363" s="838"/>
      <c r="BR363" s="838"/>
      <c r="BS363" s="838"/>
      <c r="BT363" s="838"/>
      <c r="BU363" s="838"/>
      <c r="BV363" s="838"/>
      <c r="BW363" s="838"/>
      <c r="BX363" s="838"/>
      <c r="BY363" s="838"/>
      <c r="BZ363" s="838"/>
      <c r="CA363" s="838"/>
      <c r="CB363" s="1154"/>
      <c r="CC363" s="838"/>
      <c r="CD363" s="838"/>
      <c r="CE363" s="838"/>
      <c r="CF363" s="838"/>
      <c r="CG363" s="838"/>
      <c r="CH363" s="838"/>
      <c r="CI363" s="838"/>
      <c r="CJ363" s="838"/>
      <c r="CK363" s="838"/>
      <c r="CL363" s="838"/>
      <c r="CM363" s="838"/>
      <c r="CN363" s="838"/>
      <c r="CO363" s="838"/>
      <c r="CP363" s="838"/>
      <c r="CQ363" s="838"/>
      <c r="CR363" s="838"/>
      <c r="CS363" s="838"/>
      <c r="CT363" s="838"/>
      <c r="CU363" s="838"/>
      <c r="CV363" s="838"/>
      <c r="CW363" s="838"/>
      <c r="CX363" s="838"/>
      <c r="CY363" s="838"/>
      <c r="CZ363" s="838"/>
      <c r="DA363" s="838"/>
      <c r="DB363" s="838"/>
      <c r="DC363" s="838"/>
      <c r="DD363" s="838"/>
      <c r="DE363" s="838"/>
      <c r="DF363" s="838"/>
      <c r="DG363" s="838"/>
      <c r="DH363" s="838"/>
      <c r="DI363" s="838"/>
      <c r="DJ363" s="838"/>
      <c r="DK363" s="838"/>
      <c r="DL363" s="838"/>
      <c r="DM363" s="838"/>
      <c r="DN363" s="838"/>
      <c r="DO363" s="838"/>
      <c r="DP363" s="838"/>
      <c r="DQ363" s="838"/>
      <c r="DR363" s="838"/>
      <c r="DS363" s="838"/>
      <c r="DT363" s="838"/>
      <c r="DU363" s="838"/>
      <c r="DV363" s="838"/>
      <c r="DW363" s="838"/>
      <c r="DX363" s="838"/>
      <c r="DY363" s="838"/>
      <c r="DZ363" s="838"/>
      <c r="EA363" s="838"/>
      <c r="EB363" s="838"/>
      <c r="EC363" s="838"/>
      <c r="ED363" s="838"/>
      <c r="EE363" s="838"/>
      <c r="EF363" s="838"/>
      <c r="EG363" s="838"/>
      <c r="EH363" s="838"/>
      <c r="EI363" s="838"/>
      <c r="EJ363" s="838"/>
      <c r="EK363" s="838"/>
      <c r="EL363" s="838"/>
      <c r="EM363" s="838"/>
      <c r="EN363" s="838"/>
      <c r="EO363" s="838"/>
      <c r="EP363" s="838"/>
      <c r="EQ363" s="838"/>
      <c r="ER363" s="838"/>
      <c r="ES363" s="838"/>
      <c r="ET363" s="838"/>
      <c r="EU363" s="838"/>
      <c r="EV363" s="838"/>
      <c r="EW363" s="838"/>
      <c r="EX363" s="838"/>
      <c r="EY363" s="838"/>
      <c r="EZ363" s="838"/>
      <c r="FA363" s="838"/>
      <c r="FB363" s="838"/>
      <c r="FC363" s="838"/>
      <c r="FD363" s="838"/>
      <c r="FE363" s="838"/>
      <c r="FF363" s="838"/>
      <c r="FG363" s="838"/>
      <c r="FH363" s="838"/>
      <c r="FI363" s="838"/>
      <c r="FJ363" s="838"/>
      <c r="FK363" s="838"/>
      <c r="FL363" s="838"/>
      <c r="FM363" s="838"/>
      <c r="FN363" s="838"/>
      <c r="FO363" s="838"/>
      <c r="FP363" s="838"/>
      <c r="FQ363" s="838"/>
      <c r="FR363" s="838"/>
      <c r="FS363" s="838"/>
      <c r="FT363" s="838"/>
      <c r="FU363" s="838"/>
      <c r="FV363" s="838"/>
      <c r="FW363" s="838"/>
      <c r="IA363" s="710"/>
      <c r="IP363" s="710"/>
      <c r="IT363" s="711"/>
      <c r="JX363" s="838"/>
      <c r="JY363" s="838"/>
      <c r="JZ363" s="838"/>
      <c r="KA363" s="838"/>
      <c r="KB363" s="838"/>
    </row>
    <row r="364" spans="1:288" customFormat="1">
      <c r="A364" s="836"/>
      <c r="B364" s="836"/>
      <c r="C364" s="838"/>
      <c r="D364" s="838"/>
      <c r="E364" s="838"/>
      <c r="F364" s="836"/>
      <c r="G364" s="836"/>
      <c r="H364" s="836"/>
      <c r="I364" s="836"/>
      <c r="J364" s="836"/>
      <c r="K364" s="836"/>
      <c r="L364" s="836"/>
      <c r="M364" s="838"/>
      <c r="N364" s="838"/>
      <c r="O364" s="838"/>
      <c r="P364" s="838"/>
      <c r="Q364" s="838"/>
      <c r="R364" s="838"/>
      <c r="S364" s="838"/>
      <c r="T364" s="838"/>
      <c r="U364" s="59"/>
      <c r="V364" s="59"/>
      <c r="W364" s="496"/>
      <c r="X364" s="496"/>
      <c r="Y364" s="496"/>
      <c r="Z364" s="496"/>
      <c r="AA364" s="512"/>
      <c r="AB364" s="836"/>
      <c r="AC364" s="836"/>
      <c r="AD364" s="555"/>
      <c r="AE364" s="512"/>
      <c r="AF364" s="836"/>
      <c r="AG364" s="836"/>
      <c r="AH364" s="555"/>
      <c r="AI364" s="836"/>
      <c r="AJ364" s="836"/>
      <c r="AK364" s="836"/>
      <c r="AL364" s="836"/>
      <c r="AM364" s="836"/>
      <c r="AN364" s="555"/>
      <c r="AO364" s="836"/>
      <c r="AP364" s="555"/>
      <c r="AQ364" s="836"/>
      <c r="AR364" s="555"/>
      <c r="AS364" s="836"/>
      <c r="AT364" s="555"/>
      <c r="AU364" s="836"/>
      <c r="AV364" s="555"/>
      <c r="AW364" s="836"/>
      <c r="AX364" s="555"/>
      <c r="AY364" s="836"/>
      <c r="AZ364" s="555"/>
      <c r="BA364" s="836"/>
      <c r="BB364" s="555"/>
      <c r="BC364" s="836"/>
      <c r="BD364" s="555"/>
      <c r="BE364" s="836"/>
      <c r="BF364" s="555"/>
      <c r="BG364" s="836"/>
      <c r="BH364" s="555"/>
      <c r="BI364" s="836"/>
      <c r="BJ364" s="555"/>
      <c r="BK364" s="836"/>
      <c r="BL364" s="555"/>
      <c r="BM364" s="836"/>
      <c r="BN364" s="555"/>
      <c r="BO364" s="836"/>
      <c r="BP364" s="555"/>
      <c r="BQ364" s="838"/>
      <c r="BR364" s="838"/>
      <c r="BS364" s="838"/>
      <c r="BT364" s="838"/>
      <c r="BU364" s="838"/>
      <c r="BV364" s="838"/>
      <c r="BW364" s="838"/>
      <c r="BX364" s="838"/>
      <c r="BY364" s="838"/>
      <c r="BZ364" s="838"/>
      <c r="CA364" s="838"/>
      <c r="CB364" s="1154"/>
      <c r="CC364" s="838"/>
      <c r="CD364" s="838"/>
      <c r="CE364" s="838"/>
      <c r="CF364" s="838"/>
      <c r="CG364" s="838"/>
      <c r="CH364" s="838"/>
      <c r="CI364" s="838"/>
      <c r="CJ364" s="838"/>
      <c r="CK364" s="838"/>
      <c r="CL364" s="838"/>
      <c r="CM364" s="838"/>
      <c r="CN364" s="838"/>
      <c r="CO364" s="838"/>
      <c r="CP364" s="838"/>
      <c r="CQ364" s="838"/>
      <c r="CR364" s="838"/>
      <c r="CS364" s="838"/>
      <c r="CT364" s="838"/>
      <c r="CU364" s="838"/>
      <c r="CV364" s="838"/>
      <c r="CW364" s="838"/>
      <c r="CX364" s="838"/>
      <c r="CY364" s="838"/>
      <c r="CZ364" s="838"/>
      <c r="DA364" s="838"/>
      <c r="DB364" s="838"/>
      <c r="DC364" s="838"/>
      <c r="DD364" s="838"/>
      <c r="DE364" s="838"/>
      <c r="DF364" s="838"/>
      <c r="DG364" s="838"/>
      <c r="DH364" s="838"/>
      <c r="DI364" s="838"/>
      <c r="DJ364" s="838"/>
      <c r="DK364" s="838"/>
      <c r="DL364" s="838"/>
      <c r="DM364" s="838"/>
      <c r="DN364" s="838"/>
      <c r="DO364" s="838"/>
      <c r="DP364" s="838"/>
      <c r="DQ364" s="838"/>
      <c r="DR364" s="838"/>
      <c r="DS364" s="838"/>
      <c r="DT364" s="838"/>
      <c r="DU364" s="838"/>
      <c r="DV364" s="838"/>
      <c r="DW364" s="838"/>
      <c r="DX364" s="838"/>
      <c r="DY364" s="838"/>
      <c r="DZ364" s="838"/>
      <c r="EA364" s="838"/>
      <c r="EB364" s="838"/>
      <c r="EC364" s="838"/>
      <c r="ED364" s="838"/>
      <c r="EE364" s="838"/>
      <c r="EF364" s="838"/>
      <c r="EG364" s="838"/>
      <c r="EH364" s="838"/>
      <c r="EI364" s="838"/>
      <c r="EJ364" s="838"/>
      <c r="EK364" s="838"/>
      <c r="EL364" s="838"/>
      <c r="EM364" s="838"/>
      <c r="EN364" s="838"/>
      <c r="EO364" s="838"/>
      <c r="EP364" s="838"/>
      <c r="EQ364" s="838"/>
      <c r="ER364" s="838"/>
      <c r="ES364" s="838"/>
      <c r="ET364" s="838"/>
      <c r="EU364" s="838"/>
      <c r="EV364" s="838"/>
      <c r="EW364" s="838"/>
      <c r="EX364" s="838"/>
      <c r="EY364" s="838"/>
      <c r="EZ364" s="838"/>
      <c r="FA364" s="838"/>
      <c r="FB364" s="838"/>
      <c r="FC364" s="838"/>
      <c r="FD364" s="838"/>
      <c r="FE364" s="838"/>
      <c r="FF364" s="838"/>
      <c r="FG364" s="838"/>
      <c r="FH364" s="838"/>
      <c r="FI364" s="838"/>
      <c r="FJ364" s="838"/>
      <c r="FK364" s="838"/>
      <c r="FL364" s="838"/>
      <c r="FM364" s="838"/>
      <c r="FN364" s="838"/>
      <c r="FO364" s="838"/>
      <c r="FP364" s="838"/>
      <c r="FQ364" s="838"/>
      <c r="FR364" s="838"/>
      <c r="FS364" s="838"/>
      <c r="FT364" s="838"/>
      <c r="FU364" s="838"/>
      <c r="FV364" s="838"/>
      <c r="FW364" s="838"/>
      <c r="IA364" s="710"/>
      <c r="IP364" s="710"/>
      <c r="IT364" s="711"/>
      <c r="JX364" s="838"/>
      <c r="JY364" s="838"/>
      <c r="JZ364" s="838"/>
      <c r="KA364" s="838"/>
      <c r="KB364" s="838"/>
    </row>
    <row r="365" spans="1:288" customFormat="1">
      <c r="A365" s="836"/>
      <c r="B365" s="836"/>
      <c r="C365" s="838"/>
      <c r="D365" s="838"/>
      <c r="E365" s="838"/>
      <c r="F365" s="836"/>
      <c r="G365" s="836"/>
      <c r="H365" s="836"/>
      <c r="I365" s="836"/>
      <c r="J365" s="836"/>
      <c r="K365" s="836"/>
      <c r="L365" s="836"/>
      <c r="M365" s="838"/>
      <c r="N365" s="838"/>
      <c r="O365" s="838"/>
      <c r="P365" s="838"/>
      <c r="Q365" s="838"/>
      <c r="R365" s="838"/>
      <c r="S365" s="838"/>
      <c r="T365" s="838"/>
      <c r="U365" s="59"/>
      <c r="V365" s="59"/>
      <c r="W365" s="496"/>
      <c r="X365" s="496"/>
      <c r="Y365" s="496"/>
      <c r="Z365" s="496"/>
      <c r="AA365" s="512"/>
      <c r="AB365" s="836"/>
      <c r="AC365" s="836"/>
      <c r="AD365" s="555"/>
      <c r="AE365" s="512"/>
      <c r="AF365" s="836"/>
      <c r="AG365" s="836"/>
      <c r="AH365" s="555"/>
      <c r="AI365" s="836"/>
      <c r="AJ365" s="836"/>
      <c r="AK365" s="836"/>
      <c r="AL365" s="836"/>
      <c r="AM365" s="836"/>
      <c r="AN365" s="555"/>
      <c r="AO365" s="836"/>
      <c r="AP365" s="555"/>
      <c r="AQ365" s="836"/>
      <c r="AR365" s="555"/>
      <c r="AS365" s="836"/>
      <c r="AT365" s="555"/>
      <c r="AU365" s="836"/>
      <c r="AV365" s="555"/>
      <c r="AW365" s="836"/>
      <c r="AX365" s="555"/>
      <c r="AY365" s="836"/>
      <c r="AZ365" s="555"/>
      <c r="BA365" s="836"/>
      <c r="BB365" s="555"/>
      <c r="BC365" s="836"/>
      <c r="BD365" s="555"/>
      <c r="BE365" s="836"/>
      <c r="BF365" s="555"/>
      <c r="BG365" s="836"/>
      <c r="BH365" s="555"/>
      <c r="BI365" s="836"/>
      <c r="BJ365" s="555"/>
      <c r="BK365" s="836"/>
      <c r="BL365" s="555"/>
      <c r="BM365" s="836"/>
      <c r="BN365" s="555"/>
      <c r="BO365" s="836"/>
      <c r="BP365" s="555"/>
      <c r="BQ365" s="838"/>
      <c r="BR365" s="838"/>
      <c r="BS365" s="838"/>
      <c r="BT365" s="838"/>
      <c r="BU365" s="838"/>
      <c r="BV365" s="838"/>
      <c r="BW365" s="838"/>
      <c r="BX365" s="838"/>
      <c r="BY365" s="838"/>
      <c r="BZ365" s="838"/>
      <c r="CA365" s="838"/>
      <c r="CB365" s="1154"/>
      <c r="CC365" s="838"/>
      <c r="CD365" s="838"/>
      <c r="CE365" s="838"/>
      <c r="CF365" s="838"/>
      <c r="CG365" s="838"/>
      <c r="CH365" s="838"/>
      <c r="CI365" s="838"/>
      <c r="CJ365" s="838"/>
      <c r="CK365" s="838"/>
      <c r="CL365" s="838"/>
      <c r="CM365" s="838"/>
      <c r="CN365" s="838"/>
      <c r="CO365" s="838"/>
      <c r="CP365" s="838"/>
      <c r="CQ365" s="838"/>
      <c r="CR365" s="838"/>
      <c r="CS365" s="838"/>
      <c r="CT365" s="838"/>
      <c r="CU365" s="838"/>
      <c r="CV365" s="838"/>
      <c r="CW365" s="838"/>
      <c r="CX365" s="838"/>
      <c r="CY365" s="838"/>
      <c r="CZ365" s="838"/>
      <c r="DA365" s="838"/>
      <c r="DB365" s="838"/>
      <c r="DC365" s="838"/>
      <c r="DD365" s="838"/>
      <c r="DE365" s="838"/>
      <c r="DF365" s="838"/>
      <c r="DG365" s="838"/>
      <c r="DH365" s="838"/>
      <c r="DI365" s="838"/>
      <c r="DJ365" s="838"/>
      <c r="DK365" s="838"/>
      <c r="DL365" s="838"/>
      <c r="DM365" s="838"/>
      <c r="DN365" s="838"/>
      <c r="DO365" s="838"/>
      <c r="DP365" s="838"/>
      <c r="DQ365" s="838"/>
      <c r="DR365" s="838"/>
      <c r="DS365" s="838"/>
      <c r="DT365" s="838"/>
      <c r="DU365" s="838"/>
      <c r="DV365" s="838"/>
      <c r="DW365" s="838"/>
      <c r="DX365" s="838"/>
      <c r="DY365" s="838"/>
      <c r="DZ365" s="838"/>
      <c r="EA365" s="838"/>
      <c r="EB365" s="838"/>
      <c r="EC365" s="838"/>
      <c r="ED365" s="838"/>
      <c r="EE365" s="838"/>
      <c r="EF365" s="838"/>
      <c r="EG365" s="838"/>
      <c r="EH365" s="838"/>
      <c r="EI365" s="838"/>
      <c r="EJ365" s="838"/>
      <c r="EK365" s="838"/>
      <c r="EL365" s="838"/>
      <c r="EM365" s="838"/>
      <c r="EN365" s="838"/>
      <c r="EO365" s="838"/>
      <c r="EP365" s="838"/>
      <c r="EQ365" s="838"/>
      <c r="ER365" s="838"/>
      <c r="ES365" s="838"/>
      <c r="ET365" s="838"/>
      <c r="EU365" s="838"/>
      <c r="EV365" s="838"/>
      <c r="EW365" s="838"/>
      <c r="EX365" s="838"/>
      <c r="EY365" s="838"/>
      <c r="EZ365" s="838"/>
      <c r="FA365" s="838"/>
      <c r="FB365" s="838"/>
      <c r="FC365" s="838"/>
      <c r="FD365" s="838"/>
      <c r="FE365" s="838"/>
      <c r="FF365" s="838"/>
      <c r="FG365" s="838"/>
      <c r="FH365" s="838"/>
      <c r="FI365" s="838"/>
      <c r="FJ365" s="838"/>
      <c r="FK365" s="838"/>
      <c r="FL365" s="838"/>
      <c r="FM365" s="838"/>
      <c r="FN365" s="838"/>
      <c r="FO365" s="838"/>
      <c r="FP365" s="838"/>
      <c r="FQ365" s="838"/>
      <c r="FR365" s="838"/>
      <c r="FS365" s="838"/>
      <c r="FT365" s="838"/>
      <c r="FU365" s="838"/>
      <c r="FV365" s="838"/>
      <c r="FW365" s="838"/>
      <c r="IA365" s="710"/>
      <c r="IP365" s="710"/>
      <c r="IT365" s="711"/>
      <c r="JX365" s="838"/>
      <c r="JY365" s="838"/>
      <c r="JZ365" s="838"/>
      <c r="KA365" s="838"/>
      <c r="KB365" s="838"/>
    </row>
    <row r="366" spans="1:288" customFormat="1">
      <c r="A366" s="836"/>
      <c r="B366" s="836"/>
      <c r="C366" s="838"/>
      <c r="D366" s="838"/>
      <c r="E366" s="838"/>
      <c r="F366" s="836"/>
      <c r="G366" s="836"/>
      <c r="H366" s="836"/>
      <c r="I366" s="836"/>
      <c r="J366" s="836"/>
      <c r="K366" s="836"/>
      <c r="L366" s="836"/>
      <c r="M366" s="838"/>
      <c r="N366" s="838"/>
      <c r="O366" s="838"/>
      <c r="P366" s="838"/>
      <c r="Q366" s="838"/>
      <c r="R366" s="838"/>
      <c r="S366" s="838"/>
      <c r="T366" s="838"/>
      <c r="U366" s="59"/>
      <c r="V366" s="59"/>
      <c r="W366" s="496"/>
      <c r="X366" s="496"/>
      <c r="Y366" s="496"/>
      <c r="Z366" s="496"/>
      <c r="AA366" s="512"/>
      <c r="AB366" s="836"/>
      <c r="AC366" s="836"/>
      <c r="AD366" s="555"/>
      <c r="AE366" s="512"/>
      <c r="AF366" s="836"/>
      <c r="AG366" s="836"/>
      <c r="AH366" s="555"/>
      <c r="AI366" s="836"/>
      <c r="AJ366" s="836"/>
      <c r="AK366" s="836"/>
      <c r="AL366" s="836"/>
      <c r="AM366" s="836"/>
      <c r="AN366" s="555"/>
      <c r="AO366" s="836"/>
      <c r="AP366" s="555"/>
      <c r="AQ366" s="836"/>
      <c r="AR366" s="555"/>
      <c r="AS366" s="836"/>
      <c r="AT366" s="555"/>
      <c r="AU366" s="836"/>
      <c r="AV366" s="555"/>
      <c r="AW366" s="836"/>
      <c r="AX366" s="555"/>
      <c r="AY366" s="836"/>
      <c r="AZ366" s="555"/>
      <c r="BA366" s="836"/>
      <c r="BB366" s="555"/>
      <c r="BC366" s="836"/>
      <c r="BD366" s="555"/>
      <c r="BE366" s="836"/>
      <c r="BF366" s="555"/>
      <c r="BG366" s="836"/>
      <c r="BH366" s="555"/>
      <c r="BI366" s="836"/>
      <c r="BJ366" s="555"/>
      <c r="BK366" s="836"/>
      <c r="BL366" s="555"/>
      <c r="BM366" s="836"/>
      <c r="BN366" s="555"/>
      <c r="BO366" s="836"/>
      <c r="BP366" s="555"/>
      <c r="BQ366" s="838"/>
      <c r="BR366" s="838"/>
      <c r="BS366" s="838"/>
      <c r="BT366" s="838"/>
      <c r="BU366" s="838"/>
      <c r="BV366" s="838"/>
      <c r="BW366" s="838"/>
      <c r="BX366" s="838"/>
      <c r="BY366" s="838"/>
      <c r="BZ366" s="838"/>
      <c r="CA366" s="838"/>
      <c r="CB366" s="1154"/>
      <c r="CC366" s="838"/>
      <c r="CD366" s="838"/>
      <c r="CE366" s="838"/>
      <c r="CF366" s="838"/>
      <c r="CG366" s="838"/>
      <c r="CH366" s="838"/>
      <c r="CI366" s="838"/>
      <c r="CJ366" s="838"/>
      <c r="CK366" s="838"/>
      <c r="CL366" s="838"/>
      <c r="CM366" s="838"/>
      <c r="CN366" s="838"/>
      <c r="CO366" s="838"/>
      <c r="CP366" s="838"/>
      <c r="CQ366" s="838"/>
      <c r="CR366" s="838"/>
      <c r="CS366" s="838"/>
      <c r="CT366" s="838"/>
      <c r="CU366" s="838"/>
      <c r="CV366" s="838"/>
      <c r="CW366" s="838"/>
      <c r="CX366" s="838"/>
      <c r="CY366" s="838"/>
      <c r="CZ366" s="838"/>
      <c r="DA366" s="838"/>
      <c r="DB366" s="838"/>
      <c r="DC366" s="838"/>
      <c r="DD366" s="838"/>
      <c r="DE366" s="838"/>
      <c r="DF366" s="838"/>
      <c r="DG366" s="838"/>
      <c r="DH366" s="838"/>
      <c r="DI366" s="838"/>
      <c r="DJ366" s="838"/>
      <c r="DK366" s="838"/>
      <c r="DL366" s="838"/>
      <c r="DM366" s="838"/>
      <c r="DN366" s="838"/>
      <c r="DO366" s="838"/>
      <c r="DP366" s="838"/>
      <c r="DQ366" s="838"/>
      <c r="DR366" s="838"/>
      <c r="DS366" s="838"/>
      <c r="DT366" s="838"/>
      <c r="DU366" s="838"/>
      <c r="DV366" s="838"/>
      <c r="DW366" s="838"/>
      <c r="DX366" s="838"/>
      <c r="DY366" s="838"/>
      <c r="DZ366" s="838"/>
      <c r="EA366" s="838"/>
      <c r="EB366" s="838"/>
      <c r="EC366" s="838"/>
      <c r="ED366" s="838"/>
      <c r="EE366" s="838"/>
      <c r="EF366" s="838"/>
      <c r="EG366" s="838"/>
      <c r="EH366" s="838"/>
      <c r="EI366" s="838"/>
      <c r="EJ366" s="838"/>
      <c r="EK366" s="838"/>
      <c r="EL366" s="838"/>
      <c r="EM366" s="838"/>
      <c r="EN366" s="838"/>
      <c r="EO366" s="838"/>
      <c r="EP366" s="838"/>
      <c r="EQ366" s="838"/>
      <c r="ER366" s="838"/>
      <c r="ES366" s="838"/>
      <c r="ET366" s="838"/>
      <c r="EU366" s="838"/>
      <c r="EV366" s="838"/>
      <c r="EW366" s="838"/>
      <c r="EX366" s="838"/>
      <c r="EY366" s="838"/>
      <c r="EZ366" s="838"/>
      <c r="FA366" s="838"/>
      <c r="FB366" s="838"/>
      <c r="FC366" s="838"/>
      <c r="FD366" s="838"/>
      <c r="FE366" s="838"/>
      <c r="FF366" s="838"/>
      <c r="FG366" s="838"/>
      <c r="FH366" s="838"/>
      <c r="FI366" s="838"/>
      <c r="FJ366" s="838"/>
      <c r="FK366" s="838"/>
      <c r="FL366" s="838"/>
      <c r="FM366" s="838"/>
      <c r="FN366" s="838"/>
      <c r="FO366" s="838"/>
      <c r="FP366" s="838"/>
      <c r="FQ366" s="838"/>
      <c r="FR366" s="838"/>
      <c r="FS366" s="838"/>
      <c r="FT366" s="838"/>
      <c r="FU366" s="838"/>
      <c r="FV366" s="838"/>
      <c r="FW366" s="838"/>
      <c r="IA366" s="710"/>
      <c r="IP366" s="710"/>
      <c r="IT366" s="711"/>
      <c r="JX366" s="838"/>
      <c r="JY366" s="838"/>
      <c r="JZ366" s="838"/>
      <c r="KA366" s="838"/>
      <c r="KB366" s="838"/>
    </row>
    <row r="367" spans="1:288" customFormat="1">
      <c r="A367" s="836"/>
      <c r="B367" s="836"/>
      <c r="C367" s="838"/>
      <c r="D367" s="838"/>
      <c r="E367" s="838"/>
      <c r="F367" s="836"/>
      <c r="G367" s="836"/>
      <c r="H367" s="836"/>
      <c r="I367" s="836"/>
      <c r="J367" s="836"/>
      <c r="K367" s="836"/>
      <c r="L367" s="836"/>
      <c r="M367" s="838"/>
      <c r="N367" s="838"/>
      <c r="O367" s="838"/>
      <c r="P367" s="838"/>
      <c r="Q367" s="838"/>
      <c r="R367" s="838"/>
      <c r="S367" s="838"/>
      <c r="T367" s="838"/>
      <c r="U367" s="59"/>
      <c r="V367" s="59"/>
      <c r="W367" s="496"/>
      <c r="X367" s="496"/>
      <c r="Y367" s="496"/>
      <c r="Z367" s="496"/>
      <c r="AA367" s="512"/>
      <c r="AB367" s="836"/>
      <c r="AC367" s="836"/>
      <c r="AD367" s="555"/>
      <c r="AE367" s="512"/>
      <c r="AF367" s="836"/>
      <c r="AG367" s="836"/>
      <c r="AH367" s="555"/>
      <c r="AI367" s="836"/>
      <c r="AJ367" s="836"/>
      <c r="AK367" s="836"/>
      <c r="AL367" s="836"/>
      <c r="AM367" s="836"/>
      <c r="AN367" s="555"/>
      <c r="AO367" s="836"/>
      <c r="AP367" s="555"/>
      <c r="AQ367" s="836"/>
      <c r="AR367" s="555"/>
      <c r="AS367" s="836"/>
      <c r="AT367" s="555"/>
      <c r="AU367" s="836"/>
      <c r="AV367" s="555"/>
      <c r="AW367" s="836"/>
      <c r="AX367" s="555"/>
      <c r="AY367" s="836"/>
      <c r="AZ367" s="555"/>
      <c r="BA367" s="836"/>
      <c r="BB367" s="555"/>
      <c r="BC367" s="836"/>
      <c r="BD367" s="555"/>
      <c r="BE367" s="836"/>
      <c r="BF367" s="555"/>
      <c r="BG367" s="836"/>
      <c r="BH367" s="555"/>
      <c r="BI367" s="836"/>
      <c r="BJ367" s="555"/>
      <c r="BK367" s="836"/>
      <c r="BL367" s="555"/>
      <c r="BM367" s="836"/>
      <c r="BN367" s="555"/>
      <c r="BO367" s="836"/>
      <c r="BP367" s="555"/>
      <c r="BQ367" s="838"/>
      <c r="BR367" s="838"/>
      <c r="BS367" s="838"/>
      <c r="BT367" s="838"/>
      <c r="BU367" s="838"/>
      <c r="BV367" s="838"/>
      <c r="BW367" s="838"/>
      <c r="BX367" s="838"/>
      <c r="BY367" s="838"/>
      <c r="BZ367" s="838"/>
      <c r="CA367" s="838"/>
      <c r="CB367" s="1154"/>
      <c r="CC367" s="838"/>
      <c r="CD367" s="838"/>
      <c r="CE367" s="838"/>
      <c r="CF367" s="838"/>
      <c r="CG367" s="838"/>
      <c r="CH367" s="838"/>
      <c r="CI367" s="838"/>
      <c r="CJ367" s="838"/>
      <c r="CK367" s="838"/>
      <c r="CL367" s="838"/>
      <c r="CM367" s="838"/>
      <c r="CN367" s="838"/>
      <c r="CO367" s="838"/>
      <c r="CP367" s="838"/>
      <c r="CQ367" s="838"/>
      <c r="CR367" s="838"/>
      <c r="CS367" s="838"/>
      <c r="CT367" s="838"/>
      <c r="CU367" s="838"/>
      <c r="CV367" s="838"/>
      <c r="CW367" s="838"/>
      <c r="CX367" s="838"/>
      <c r="CY367" s="838"/>
      <c r="CZ367" s="838"/>
      <c r="DA367" s="838"/>
      <c r="DB367" s="838"/>
      <c r="DC367" s="838"/>
      <c r="DD367" s="838"/>
      <c r="DE367" s="838"/>
      <c r="DF367" s="838"/>
      <c r="DG367" s="838"/>
      <c r="DH367" s="838"/>
      <c r="DI367" s="838"/>
      <c r="DJ367" s="838"/>
      <c r="DK367" s="838"/>
      <c r="DL367" s="838"/>
      <c r="DM367" s="838"/>
      <c r="DN367" s="838"/>
      <c r="DO367" s="838"/>
      <c r="DP367" s="838"/>
      <c r="DQ367" s="838"/>
      <c r="DR367" s="838"/>
      <c r="DS367" s="838"/>
      <c r="DT367" s="838"/>
      <c r="DU367" s="838"/>
      <c r="DV367" s="838"/>
      <c r="DW367" s="838"/>
      <c r="DX367" s="838"/>
      <c r="DY367" s="838"/>
      <c r="DZ367" s="838"/>
      <c r="EA367" s="838"/>
      <c r="EB367" s="838"/>
      <c r="EC367" s="838"/>
      <c r="ED367" s="838"/>
      <c r="EE367" s="838"/>
      <c r="EF367" s="838"/>
      <c r="EG367" s="838"/>
      <c r="EH367" s="838"/>
      <c r="EI367" s="838"/>
      <c r="EJ367" s="838"/>
      <c r="EK367" s="838"/>
      <c r="EL367" s="838"/>
      <c r="EM367" s="838"/>
      <c r="EN367" s="838"/>
      <c r="EO367" s="838"/>
      <c r="EP367" s="838"/>
      <c r="EQ367" s="838"/>
      <c r="ER367" s="838"/>
      <c r="ES367" s="838"/>
      <c r="ET367" s="838"/>
      <c r="EU367" s="838"/>
      <c r="EV367" s="838"/>
      <c r="EW367" s="838"/>
      <c r="EX367" s="838"/>
      <c r="EY367" s="838"/>
      <c r="EZ367" s="838"/>
      <c r="FA367" s="838"/>
      <c r="FB367" s="838"/>
      <c r="FC367" s="838"/>
      <c r="FD367" s="838"/>
      <c r="FE367" s="838"/>
      <c r="FF367" s="838"/>
      <c r="FG367" s="838"/>
      <c r="FH367" s="838"/>
      <c r="FI367" s="838"/>
      <c r="FJ367" s="838"/>
      <c r="FK367" s="838"/>
      <c r="FL367" s="838"/>
      <c r="FM367" s="838"/>
      <c r="FN367" s="838"/>
      <c r="FO367" s="838"/>
      <c r="FP367" s="838"/>
      <c r="FQ367" s="838"/>
      <c r="FR367" s="838"/>
      <c r="FS367" s="838"/>
      <c r="FT367" s="838"/>
      <c r="FU367" s="838"/>
      <c r="FV367" s="838"/>
      <c r="FW367" s="838"/>
      <c r="IA367" s="710"/>
      <c r="IP367" s="710"/>
      <c r="IT367" s="711"/>
      <c r="JX367" s="838"/>
      <c r="JY367" s="838"/>
      <c r="JZ367" s="838"/>
      <c r="KA367" s="838"/>
      <c r="KB367" s="838"/>
    </row>
    <row r="368" spans="1:288" customFormat="1">
      <c r="A368" s="836"/>
      <c r="B368" s="836"/>
      <c r="C368" s="838"/>
      <c r="D368" s="838"/>
      <c r="E368" s="838"/>
      <c r="F368" s="836"/>
      <c r="G368" s="836"/>
      <c r="H368" s="836"/>
      <c r="I368" s="836"/>
      <c r="J368" s="836"/>
      <c r="K368" s="836"/>
      <c r="L368" s="836"/>
      <c r="M368" s="838"/>
      <c r="N368" s="838"/>
      <c r="O368" s="838"/>
      <c r="P368" s="838"/>
      <c r="Q368" s="838"/>
      <c r="R368" s="838"/>
      <c r="S368" s="838"/>
      <c r="T368" s="838"/>
      <c r="U368" s="59"/>
      <c r="V368" s="59"/>
      <c r="W368" s="496"/>
      <c r="X368" s="496"/>
      <c r="Y368" s="496"/>
      <c r="Z368" s="496"/>
      <c r="AA368" s="512"/>
      <c r="AB368" s="836"/>
      <c r="AC368" s="836"/>
      <c r="AD368" s="555"/>
      <c r="AE368" s="512"/>
      <c r="AF368" s="836"/>
      <c r="AG368" s="836"/>
      <c r="AH368" s="555"/>
      <c r="AI368" s="836"/>
      <c r="AJ368" s="836"/>
      <c r="AK368" s="836"/>
      <c r="AL368" s="836"/>
      <c r="AM368" s="836"/>
      <c r="AN368" s="555"/>
      <c r="AO368" s="836"/>
      <c r="AP368" s="555"/>
      <c r="AQ368" s="836"/>
      <c r="AR368" s="555"/>
      <c r="AS368" s="836"/>
      <c r="AT368" s="555"/>
      <c r="AU368" s="836"/>
      <c r="AV368" s="555"/>
      <c r="AW368" s="836"/>
      <c r="AX368" s="555"/>
      <c r="AY368" s="836"/>
      <c r="AZ368" s="555"/>
      <c r="BA368" s="836"/>
      <c r="BB368" s="555"/>
      <c r="BC368" s="836"/>
      <c r="BD368" s="555"/>
      <c r="BE368" s="836"/>
      <c r="BF368" s="555"/>
      <c r="BG368" s="836"/>
      <c r="BH368" s="555"/>
      <c r="BI368" s="836"/>
      <c r="BJ368" s="555"/>
      <c r="BK368" s="836"/>
      <c r="BL368" s="555"/>
      <c r="BM368" s="836"/>
      <c r="BN368" s="555"/>
      <c r="BO368" s="836"/>
      <c r="BP368" s="555"/>
      <c r="BQ368" s="838"/>
      <c r="BR368" s="838"/>
      <c r="BS368" s="838"/>
      <c r="BT368" s="838"/>
      <c r="BU368" s="838"/>
      <c r="BV368" s="838"/>
      <c r="BW368" s="838"/>
      <c r="BX368" s="838"/>
      <c r="BY368" s="838"/>
      <c r="BZ368" s="838"/>
      <c r="CA368" s="838"/>
      <c r="CB368" s="1154"/>
      <c r="CC368" s="838"/>
      <c r="CD368" s="838"/>
      <c r="CE368" s="838"/>
      <c r="CF368" s="838"/>
      <c r="CG368" s="838"/>
      <c r="CH368" s="838"/>
      <c r="CI368" s="838"/>
      <c r="CJ368" s="838"/>
      <c r="CK368" s="838"/>
      <c r="CL368" s="838"/>
      <c r="CM368" s="838"/>
      <c r="CN368" s="838"/>
      <c r="CO368" s="838"/>
      <c r="CP368" s="838"/>
      <c r="CQ368" s="838"/>
      <c r="CR368" s="838"/>
      <c r="CS368" s="838"/>
      <c r="CT368" s="838"/>
      <c r="CU368" s="838"/>
      <c r="CV368" s="838"/>
      <c r="CW368" s="838"/>
      <c r="CX368" s="838"/>
      <c r="CY368" s="838"/>
      <c r="CZ368" s="838"/>
      <c r="DA368" s="838"/>
      <c r="DB368" s="838"/>
      <c r="DC368" s="838"/>
      <c r="DD368" s="838"/>
      <c r="DE368" s="838"/>
      <c r="DF368" s="838"/>
      <c r="DG368" s="838"/>
      <c r="DH368" s="838"/>
      <c r="DI368" s="838"/>
      <c r="DJ368" s="838"/>
      <c r="DK368" s="838"/>
      <c r="DL368" s="838"/>
      <c r="DM368" s="838"/>
      <c r="DN368" s="838"/>
      <c r="DO368" s="838"/>
      <c r="DP368" s="838"/>
      <c r="DQ368" s="838"/>
      <c r="DR368" s="838"/>
      <c r="DS368" s="838"/>
      <c r="DT368" s="838"/>
      <c r="DU368" s="838"/>
      <c r="DV368" s="838"/>
      <c r="DW368" s="838"/>
      <c r="DX368" s="838"/>
      <c r="DY368" s="838"/>
      <c r="DZ368" s="838"/>
      <c r="EA368" s="838"/>
      <c r="EB368" s="838"/>
      <c r="EC368" s="838"/>
      <c r="ED368" s="838"/>
      <c r="EE368" s="838"/>
      <c r="EF368" s="838"/>
      <c r="EG368" s="838"/>
      <c r="EH368" s="838"/>
      <c r="EI368" s="838"/>
      <c r="EJ368" s="838"/>
      <c r="EK368" s="838"/>
      <c r="EL368" s="838"/>
      <c r="EM368" s="838"/>
      <c r="EN368" s="838"/>
      <c r="EO368" s="838"/>
      <c r="EP368" s="838"/>
      <c r="EQ368" s="838"/>
      <c r="ER368" s="838"/>
      <c r="ES368" s="838"/>
      <c r="ET368" s="838"/>
      <c r="EU368" s="838"/>
      <c r="EV368" s="838"/>
      <c r="EW368" s="838"/>
      <c r="EX368" s="838"/>
      <c r="EY368" s="838"/>
      <c r="EZ368" s="838"/>
      <c r="FA368" s="838"/>
      <c r="FB368" s="838"/>
      <c r="FC368" s="838"/>
      <c r="FD368" s="838"/>
      <c r="FE368" s="838"/>
      <c r="FF368" s="838"/>
      <c r="FG368" s="838"/>
      <c r="FH368" s="838"/>
      <c r="FI368" s="838"/>
      <c r="FJ368" s="838"/>
      <c r="FK368" s="838"/>
      <c r="FL368" s="838"/>
      <c r="FM368" s="838"/>
      <c r="FN368" s="838"/>
      <c r="FO368" s="838"/>
      <c r="FP368" s="838"/>
      <c r="FQ368" s="838"/>
      <c r="FR368" s="838"/>
      <c r="FS368" s="838"/>
      <c r="FT368" s="838"/>
      <c r="FU368" s="838"/>
      <c r="FV368" s="838"/>
      <c r="FW368" s="838"/>
      <c r="IA368" s="710"/>
      <c r="IP368" s="710"/>
      <c r="IT368" s="711"/>
      <c r="JX368" s="838"/>
      <c r="JY368" s="838"/>
      <c r="JZ368" s="838"/>
      <c r="KA368" s="838"/>
      <c r="KB368" s="838"/>
    </row>
    <row r="369" spans="1:288" customFormat="1">
      <c r="A369" s="836"/>
      <c r="B369" s="836"/>
      <c r="C369" s="838"/>
      <c r="D369" s="838"/>
      <c r="E369" s="838"/>
      <c r="F369" s="836"/>
      <c r="G369" s="836"/>
      <c r="H369" s="836"/>
      <c r="I369" s="836"/>
      <c r="J369" s="836"/>
      <c r="K369" s="836"/>
      <c r="L369" s="836"/>
      <c r="M369" s="838"/>
      <c r="N369" s="838"/>
      <c r="O369" s="838"/>
      <c r="P369" s="838"/>
      <c r="Q369" s="838"/>
      <c r="R369" s="838"/>
      <c r="S369" s="838"/>
      <c r="T369" s="838"/>
      <c r="U369" s="59"/>
      <c r="V369" s="59"/>
      <c r="W369" s="496"/>
      <c r="X369" s="496"/>
      <c r="Y369" s="496"/>
      <c r="Z369" s="496"/>
      <c r="AA369" s="512"/>
      <c r="AB369" s="836"/>
      <c r="AC369" s="836"/>
      <c r="AD369" s="555"/>
      <c r="AE369" s="512"/>
      <c r="AF369" s="836"/>
      <c r="AG369" s="836"/>
      <c r="AH369" s="555"/>
      <c r="AI369" s="836"/>
      <c r="AJ369" s="836"/>
      <c r="AK369" s="836"/>
      <c r="AL369" s="836"/>
      <c r="AM369" s="836"/>
      <c r="AN369" s="555"/>
      <c r="AO369" s="836"/>
      <c r="AP369" s="555"/>
      <c r="AQ369" s="836"/>
      <c r="AR369" s="555"/>
      <c r="AS369" s="836"/>
      <c r="AT369" s="555"/>
      <c r="AU369" s="836"/>
      <c r="AV369" s="555"/>
      <c r="AW369" s="836"/>
      <c r="AX369" s="555"/>
      <c r="AY369" s="836"/>
      <c r="AZ369" s="555"/>
      <c r="BA369" s="836"/>
      <c r="BB369" s="555"/>
      <c r="BC369" s="836"/>
      <c r="BD369" s="555"/>
      <c r="BE369" s="836"/>
      <c r="BF369" s="555"/>
      <c r="BG369" s="836"/>
      <c r="BH369" s="555"/>
      <c r="BI369" s="836"/>
      <c r="BJ369" s="555"/>
      <c r="BK369" s="836"/>
      <c r="BL369" s="555"/>
      <c r="BM369" s="836"/>
      <c r="BN369" s="555"/>
      <c r="BO369" s="836"/>
      <c r="BP369" s="555"/>
      <c r="BQ369" s="838"/>
      <c r="BR369" s="838"/>
      <c r="BS369" s="838"/>
      <c r="BT369" s="838"/>
      <c r="BU369" s="838"/>
      <c r="BV369" s="838"/>
      <c r="BW369" s="838"/>
      <c r="BX369" s="838"/>
      <c r="BY369" s="838"/>
      <c r="BZ369" s="838"/>
      <c r="CA369" s="838"/>
      <c r="CB369" s="1154"/>
      <c r="CC369" s="838"/>
      <c r="CD369" s="838"/>
      <c r="CE369" s="838"/>
      <c r="CF369" s="838"/>
      <c r="CG369" s="838"/>
      <c r="CH369" s="838"/>
      <c r="CI369" s="838"/>
      <c r="CJ369" s="838"/>
      <c r="CK369" s="838"/>
      <c r="CL369" s="838"/>
      <c r="CM369" s="838"/>
      <c r="CN369" s="838"/>
      <c r="CO369" s="838"/>
      <c r="CP369" s="838"/>
      <c r="CQ369" s="838"/>
      <c r="CR369" s="838"/>
      <c r="CS369" s="838"/>
      <c r="CT369" s="838"/>
      <c r="CU369" s="838"/>
      <c r="CV369" s="838"/>
      <c r="CW369" s="838"/>
      <c r="CX369" s="838"/>
      <c r="CY369" s="838"/>
      <c r="CZ369" s="838"/>
      <c r="DA369" s="838"/>
      <c r="DB369" s="838"/>
      <c r="DC369" s="838"/>
      <c r="DD369" s="838"/>
      <c r="DE369" s="838"/>
      <c r="DF369" s="838"/>
      <c r="DG369" s="838"/>
      <c r="DH369" s="838"/>
      <c r="DI369" s="838"/>
      <c r="DJ369" s="838"/>
      <c r="DK369" s="838"/>
      <c r="DL369" s="838"/>
      <c r="DM369" s="838"/>
      <c r="DN369" s="838"/>
      <c r="DO369" s="838"/>
      <c r="DP369" s="838"/>
      <c r="DQ369" s="838"/>
      <c r="DR369" s="838"/>
      <c r="DS369" s="838"/>
      <c r="DT369" s="838"/>
      <c r="DU369" s="838"/>
      <c r="DV369" s="838"/>
      <c r="DW369" s="838"/>
      <c r="DX369" s="838"/>
      <c r="DY369" s="838"/>
      <c r="DZ369" s="838"/>
      <c r="EA369" s="838"/>
      <c r="EB369" s="838"/>
      <c r="EC369" s="838"/>
      <c r="ED369" s="838"/>
      <c r="EE369" s="838"/>
      <c r="EF369" s="838"/>
      <c r="EG369" s="838"/>
      <c r="EH369" s="838"/>
      <c r="EI369" s="838"/>
      <c r="EJ369" s="838"/>
      <c r="EK369" s="838"/>
      <c r="EL369" s="838"/>
      <c r="EM369" s="838"/>
      <c r="EN369" s="838"/>
      <c r="EO369" s="838"/>
      <c r="EP369" s="838"/>
      <c r="EQ369" s="838"/>
      <c r="ER369" s="838"/>
      <c r="ES369" s="838"/>
      <c r="ET369" s="838"/>
      <c r="EU369" s="838"/>
      <c r="EV369" s="838"/>
      <c r="EW369" s="838"/>
      <c r="EX369" s="838"/>
      <c r="EY369" s="838"/>
      <c r="EZ369" s="838"/>
      <c r="FA369" s="838"/>
      <c r="FB369" s="838"/>
      <c r="FC369" s="838"/>
      <c r="FD369" s="838"/>
      <c r="FE369" s="838"/>
      <c r="FF369" s="838"/>
      <c r="FG369" s="838"/>
      <c r="FH369" s="838"/>
      <c r="FI369" s="838"/>
      <c r="FJ369" s="838"/>
      <c r="FK369" s="838"/>
      <c r="FL369" s="838"/>
      <c r="FM369" s="838"/>
      <c r="FN369" s="838"/>
      <c r="FO369" s="838"/>
      <c r="FP369" s="838"/>
      <c r="FQ369" s="838"/>
      <c r="FR369" s="838"/>
      <c r="FS369" s="838"/>
      <c r="FT369" s="838"/>
      <c r="FU369" s="838"/>
      <c r="FV369" s="838"/>
      <c r="FW369" s="838"/>
      <c r="IA369" s="710"/>
      <c r="IP369" s="710"/>
      <c r="IT369" s="711"/>
      <c r="JX369" s="838"/>
      <c r="JY369" s="838"/>
      <c r="JZ369" s="838"/>
      <c r="KA369" s="838"/>
      <c r="KB369" s="838"/>
    </row>
    <row r="370" spans="1:288" customFormat="1">
      <c r="A370" s="836"/>
      <c r="B370" s="836"/>
      <c r="C370" s="838"/>
      <c r="D370" s="838"/>
      <c r="E370" s="838"/>
      <c r="F370" s="836"/>
      <c r="G370" s="836"/>
      <c r="H370" s="836"/>
      <c r="I370" s="836"/>
      <c r="J370" s="836"/>
      <c r="K370" s="836"/>
      <c r="L370" s="836"/>
      <c r="M370" s="838"/>
      <c r="N370" s="838"/>
      <c r="O370" s="838"/>
      <c r="P370" s="838"/>
      <c r="Q370" s="838"/>
      <c r="R370" s="838"/>
      <c r="S370" s="838"/>
      <c r="T370" s="838"/>
      <c r="U370" s="59"/>
      <c r="V370" s="59"/>
      <c r="W370" s="496"/>
      <c r="X370" s="496"/>
      <c r="Y370" s="496"/>
      <c r="Z370" s="496"/>
      <c r="AA370" s="512"/>
      <c r="AB370" s="836"/>
      <c r="AC370" s="836"/>
      <c r="AD370" s="555"/>
      <c r="AE370" s="512"/>
      <c r="AF370" s="836"/>
      <c r="AG370" s="836"/>
      <c r="AH370" s="555"/>
      <c r="AI370" s="836"/>
      <c r="AJ370" s="836"/>
      <c r="AK370" s="836"/>
      <c r="AL370" s="836"/>
      <c r="AM370" s="836"/>
      <c r="AN370" s="555"/>
      <c r="AO370" s="836"/>
      <c r="AP370" s="555"/>
      <c r="AQ370" s="836"/>
      <c r="AR370" s="555"/>
      <c r="AS370" s="836"/>
      <c r="AT370" s="555"/>
      <c r="AU370" s="836"/>
      <c r="AV370" s="555"/>
      <c r="AW370" s="836"/>
      <c r="AX370" s="555"/>
      <c r="AY370" s="836"/>
      <c r="AZ370" s="555"/>
      <c r="BA370" s="836"/>
      <c r="BB370" s="555"/>
      <c r="BC370" s="836"/>
      <c r="BD370" s="555"/>
      <c r="BE370" s="836"/>
      <c r="BF370" s="555"/>
      <c r="BG370" s="836"/>
      <c r="BH370" s="555"/>
      <c r="BI370" s="836"/>
      <c r="BJ370" s="555"/>
      <c r="BK370" s="836"/>
      <c r="BL370" s="555"/>
      <c r="BM370" s="836"/>
      <c r="BN370" s="555"/>
      <c r="BO370" s="836"/>
      <c r="BP370" s="555"/>
      <c r="BQ370" s="838"/>
      <c r="BR370" s="838"/>
      <c r="BS370" s="838"/>
      <c r="BT370" s="838"/>
      <c r="BU370" s="838"/>
      <c r="BV370" s="838"/>
      <c r="BW370" s="838"/>
      <c r="BX370" s="838"/>
      <c r="BY370" s="838"/>
      <c r="BZ370" s="838"/>
      <c r="CA370" s="838"/>
      <c r="CB370" s="1154"/>
      <c r="CC370" s="838"/>
      <c r="CD370" s="838"/>
      <c r="CE370" s="838"/>
      <c r="CF370" s="838"/>
      <c r="CG370" s="838"/>
      <c r="CH370" s="838"/>
      <c r="CI370" s="838"/>
      <c r="CJ370" s="838"/>
      <c r="CK370" s="838"/>
      <c r="CL370" s="838"/>
      <c r="CM370" s="838"/>
      <c r="CN370" s="838"/>
      <c r="CO370" s="838"/>
      <c r="CP370" s="838"/>
      <c r="CQ370" s="838"/>
      <c r="CR370" s="838"/>
      <c r="CS370" s="838"/>
      <c r="CT370" s="838"/>
      <c r="CU370" s="838"/>
      <c r="CV370" s="838"/>
      <c r="CW370" s="838"/>
      <c r="CX370" s="838"/>
      <c r="CY370" s="838"/>
      <c r="CZ370" s="838"/>
      <c r="DA370" s="838"/>
      <c r="DB370" s="838"/>
      <c r="DC370" s="838"/>
      <c r="DD370" s="838"/>
      <c r="DE370" s="838"/>
      <c r="DF370" s="838"/>
      <c r="DG370" s="838"/>
      <c r="DH370" s="838"/>
      <c r="DI370" s="838"/>
      <c r="DJ370" s="838"/>
      <c r="DK370" s="838"/>
      <c r="DL370" s="838"/>
      <c r="DM370" s="838"/>
      <c r="DN370" s="838"/>
      <c r="DO370" s="838"/>
      <c r="DP370" s="838"/>
      <c r="DQ370" s="838"/>
      <c r="DR370" s="838"/>
      <c r="DS370" s="838"/>
      <c r="DT370" s="838"/>
      <c r="DU370" s="838"/>
      <c r="DV370" s="838"/>
      <c r="DW370" s="838"/>
      <c r="DX370" s="838"/>
      <c r="DY370" s="838"/>
      <c r="DZ370" s="838"/>
      <c r="EA370" s="838"/>
      <c r="EB370" s="838"/>
      <c r="EC370" s="838"/>
      <c r="ED370" s="838"/>
      <c r="EE370" s="838"/>
      <c r="EF370" s="838"/>
      <c r="EG370" s="838"/>
      <c r="EH370" s="838"/>
      <c r="EI370" s="838"/>
      <c r="EJ370" s="838"/>
      <c r="EK370" s="838"/>
      <c r="EL370" s="838"/>
      <c r="EM370" s="838"/>
      <c r="EN370" s="838"/>
      <c r="EO370" s="838"/>
      <c r="EP370" s="838"/>
      <c r="EQ370" s="838"/>
      <c r="ER370" s="838"/>
      <c r="ES370" s="838"/>
      <c r="ET370" s="838"/>
      <c r="EU370" s="838"/>
      <c r="EV370" s="838"/>
      <c r="EW370" s="838"/>
      <c r="EX370" s="838"/>
      <c r="EY370" s="838"/>
      <c r="EZ370" s="838"/>
      <c r="FA370" s="838"/>
      <c r="FB370" s="838"/>
      <c r="FC370" s="838"/>
      <c r="FD370" s="838"/>
      <c r="FE370" s="838"/>
      <c r="FF370" s="838"/>
      <c r="FG370" s="838"/>
      <c r="FH370" s="838"/>
      <c r="FI370" s="838"/>
      <c r="FJ370" s="838"/>
      <c r="FK370" s="838"/>
      <c r="FL370" s="838"/>
      <c r="FM370" s="838"/>
      <c r="FN370" s="838"/>
      <c r="FO370" s="838"/>
      <c r="FP370" s="838"/>
      <c r="FQ370" s="838"/>
      <c r="FR370" s="838"/>
      <c r="FS370" s="838"/>
      <c r="FT370" s="838"/>
      <c r="FU370" s="838"/>
      <c r="FV370" s="838"/>
      <c r="FW370" s="838"/>
      <c r="IA370" s="710"/>
      <c r="IP370" s="710"/>
      <c r="IT370" s="711"/>
      <c r="JX370" s="838"/>
      <c r="JY370" s="838"/>
      <c r="JZ370" s="838"/>
      <c r="KA370" s="838"/>
      <c r="KB370" s="838"/>
    </row>
    <row r="371" spans="1:288" customFormat="1">
      <c r="A371" s="836"/>
      <c r="B371" s="836"/>
      <c r="C371" s="838"/>
      <c r="D371" s="838"/>
      <c r="E371" s="838"/>
      <c r="F371" s="836"/>
      <c r="G371" s="836"/>
      <c r="H371" s="836"/>
      <c r="I371" s="836"/>
      <c r="J371" s="836"/>
      <c r="K371" s="836"/>
      <c r="L371" s="836"/>
      <c r="M371" s="838"/>
      <c r="N371" s="838"/>
      <c r="O371" s="838"/>
      <c r="P371" s="838"/>
      <c r="Q371" s="838"/>
      <c r="R371" s="838"/>
      <c r="S371" s="838"/>
      <c r="T371" s="838"/>
      <c r="U371" s="59"/>
      <c r="V371" s="59"/>
      <c r="W371" s="496"/>
      <c r="X371" s="496"/>
      <c r="Y371" s="496"/>
      <c r="Z371" s="496"/>
      <c r="AA371" s="512"/>
      <c r="AB371" s="836"/>
      <c r="AC371" s="836"/>
      <c r="AD371" s="555"/>
      <c r="AE371" s="512"/>
      <c r="AF371" s="836"/>
      <c r="AG371" s="836"/>
      <c r="AH371" s="555"/>
      <c r="AI371" s="836"/>
      <c r="AJ371" s="836"/>
      <c r="AK371" s="836"/>
      <c r="AL371" s="836"/>
      <c r="AM371" s="836"/>
      <c r="AN371" s="555"/>
      <c r="AO371" s="836"/>
      <c r="AP371" s="555"/>
      <c r="AQ371" s="836"/>
      <c r="AR371" s="555"/>
      <c r="AS371" s="836"/>
      <c r="AT371" s="555"/>
      <c r="AU371" s="836"/>
      <c r="AV371" s="555"/>
      <c r="AW371" s="836"/>
      <c r="AX371" s="555"/>
      <c r="AY371" s="836"/>
      <c r="AZ371" s="555"/>
      <c r="BA371" s="836"/>
      <c r="BB371" s="555"/>
      <c r="BC371" s="836"/>
      <c r="BD371" s="555"/>
      <c r="BE371" s="836"/>
      <c r="BF371" s="555"/>
      <c r="BG371" s="836"/>
      <c r="BH371" s="555"/>
      <c r="BI371" s="836"/>
      <c r="BJ371" s="555"/>
      <c r="BK371" s="836"/>
      <c r="BL371" s="555"/>
      <c r="BM371" s="836"/>
      <c r="BN371" s="555"/>
      <c r="BO371" s="836"/>
      <c r="BP371" s="555"/>
      <c r="BQ371" s="838"/>
      <c r="BR371" s="838"/>
      <c r="BS371" s="838"/>
      <c r="BT371" s="838"/>
      <c r="BU371" s="838"/>
      <c r="BV371" s="838"/>
      <c r="BW371" s="838"/>
      <c r="BX371" s="838"/>
      <c r="BY371" s="838"/>
      <c r="BZ371" s="838"/>
      <c r="CA371" s="838"/>
      <c r="CB371" s="1154"/>
      <c r="CC371" s="838"/>
      <c r="CD371" s="838"/>
      <c r="CE371" s="838"/>
      <c r="CF371" s="838"/>
      <c r="CG371" s="838"/>
      <c r="CH371" s="838"/>
      <c r="CI371" s="838"/>
      <c r="CJ371" s="838"/>
      <c r="CK371" s="838"/>
      <c r="CL371" s="838"/>
      <c r="CM371" s="838"/>
      <c r="CN371" s="838"/>
      <c r="CO371" s="838"/>
      <c r="CP371" s="838"/>
      <c r="CQ371" s="838"/>
      <c r="CR371" s="838"/>
      <c r="CS371" s="838"/>
      <c r="CT371" s="838"/>
      <c r="CU371" s="838"/>
      <c r="CV371" s="838"/>
      <c r="CW371" s="838"/>
      <c r="CX371" s="838"/>
      <c r="CY371" s="838"/>
      <c r="CZ371" s="838"/>
      <c r="DA371" s="838"/>
      <c r="DB371" s="838"/>
      <c r="DC371" s="838"/>
      <c r="DD371" s="838"/>
      <c r="DE371" s="838"/>
      <c r="DF371" s="838"/>
      <c r="DG371" s="838"/>
      <c r="DH371" s="838"/>
      <c r="DI371" s="838"/>
      <c r="DJ371" s="838"/>
      <c r="DK371" s="838"/>
      <c r="DL371" s="838"/>
      <c r="DM371" s="838"/>
      <c r="DN371" s="838"/>
      <c r="DO371" s="838"/>
      <c r="DP371" s="838"/>
      <c r="DQ371" s="838"/>
      <c r="DR371" s="838"/>
      <c r="DS371" s="838"/>
      <c r="DT371" s="838"/>
      <c r="DU371" s="838"/>
      <c r="DV371" s="838"/>
      <c r="DW371" s="838"/>
      <c r="DX371" s="838"/>
      <c r="DY371" s="838"/>
      <c r="DZ371" s="838"/>
      <c r="EA371" s="838"/>
      <c r="EB371" s="838"/>
      <c r="EC371" s="838"/>
      <c r="ED371" s="838"/>
      <c r="EE371" s="838"/>
      <c r="EF371" s="838"/>
      <c r="EG371" s="838"/>
      <c r="EH371" s="838"/>
      <c r="EI371" s="838"/>
      <c r="EJ371" s="838"/>
      <c r="EK371" s="838"/>
      <c r="EL371" s="838"/>
      <c r="EM371" s="838"/>
      <c r="EN371" s="838"/>
      <c r="EO371" s="838"/>
      <c r="EP371" s="838"/>
      <c r="EQ371" s="838"/>
      <c r="ER371" s="838"/>
      <c r="ES371" s="838"/>
      <c r="ET371" s="838"/>
      <c r="EU371" s="838"/>
      <c r="EV371" s="838"/>
      <c r="EW371" s="838"/>
      <c r="EX371" s="838"/>
      <c r="EY371" s="838"/>
      <c r="EZ371" s="838"/>
      <c r="FA371" s="838"/>
      <c r="FB371" s="838"/>
      <c r="FC371" s="838"/>
      <c r="FD371" s="838"/>
      <c r="FE371" s="838"/>
      <c r="FF371" s="838"/>
      <c r="FG371" s="838"/>
      <c r="FH371" s="838"/>
      <c r="FI371" s="838"/>
      <c r="FJ371" s="838"/>
      <c r="FK371" s="838"/>
      <c r="FL371" s="838"/>
      <c r="FM371" s="838"/>
      <c r="FN371" s="838"/>
      <c r="FO371" s="838"/>
      <c r="FP371" s="838"/>
      <c r="FQ371" s="838"/>
      <c r="FR371" s="838"/>
      <c r="FS371" s="838"/>
      <c r="FT371" s="838"/>
      <c r="FU371" s="838"/>
      <c r="FV371" s="838"/>
      <c r="FW371" s="838"/>
      <c r="IA371" s="710"/>
      <c r="IP371" s="710"/>
      <c r="IT371" s="711"/>
      <c r="JX371" s="838"/>
      <c r="JY371" s="838"/>
      <c r="JZ371" s="838"/>
      <c r="KA371" s="838"/>
      <c r="KB371" s="838"/>
    </row>
    <row r="372" spans="1:288" customFormat="1">
      <c r="A372" s="836"/>
      <c r="B372" s="836"/>
      <c r="C372" s="838"/>
      <c r="D372" s="838"/>
      <c r="E372" s="838"/>
      <c r="F372" s="836"/>
      <c r="G372" s="836"/>
      <c r="H372" s="836"/>
      <c r="I372" s="836"/>
      <c r="J372" s="836"/>
      <c r="K372" s="836"/>
      <c r="L372" s="836"/>
      <c r="M372" s="838"/>
      <c r="N372" s="838"/>
      <c r="O372" s="838"/>
      <c r="P372" s="838"/>
      <c r="Q372" s="838"/>
      <c r="R372" s="838"/>
      <c r="S372" s="838"/>
      <c r="T372" s="838"/>
      <c r="U372" s="59"/>
      <c r="V372" s="59"/>
      <c r="W372" s="496"/>
      <c r="X372" s="496"/>
      <c r="Y372" s="496"/>
      <c r="Z372" s="496"/>
      <c r="AA372" s="512"/>
      <c r="AB372" s="836"/>
      <c r="AC372" s="836"/>
      <c r="AD372" s="555"/>
      <c r="AE372" s="512"/>
      <c r="AF372" s="836"/>
      <c r="AG372" s="836"/>
      <c r="AH372" s="555"/>
      <c r="AI372" s="836"/>
      <c r="AJ372" s="836"/>
      <c r="AK372" s="836"/>
      <c r="AL372" s="836"/>
      <c r="AM372" s="836"/>
      <c r="AN372" s="555"/>
      <c r="AO372" s="836"/>
      <c r="AP372" s="555"/>
      <c r="AQ372" s="836"/>
      <c r="AR372" s="555"/>
      <c r="AS372" s="836"/>
      <c r="AT372" s="555"/>
      <c r="AU372" s="836"/>
      <c r="AV372" s="555"/>
      <c r="AW372" s="836"/>
      <c r="AX372" s="555"/>
      <c r="AY372" s="836"/>
      <c r="AZ372" s="555"/>
      <c r="BA372" s="836"/>
      <c r="BB372" s="555"/>
      <c r="BC372" s="836"/>
      <c r="BD372" s="555"/>
      <c r="BE372" s="836"/>
      <c r="BF372" s="555"/>
      <c r="BG372" s="836"/>
      <c r="BH372" s="555"/>
      <c r="BI372" s="836"/>
      <c r="BJ372" s="555"/>
      <c r="BK372" s="836"/>
      <c r="BL372" s="555"/>
      <c r="BM372" s="836"/>
      <c r="BN372" s="555"/>
      <c r="BO372" s="836"/>
      <c r="BP372" s="555"/>
      <c r="BQ372" s="838"/>
      <c r="BR372" s="838"/>
      <c r="BS372" s="838"/>
      <c r="BT372" s="838"/>
      <c r="BU372" s="838"/>
      <c r="BV372" s="838"/>
      <c r="BW372" s="838"/>
      <c r="BX372" s="838"/>
      <c r="BY372" s="838"/>
      <c r="BZ372" s="838"/>
      <c r="CA372" s="838"/>
      <c r="CB372" s="1154"/>
      <c r="CC372" s="838"/>
      <c r="CD372" s="838"/>
      <c r="CE372" s="838"/>
      <c r="CF372" s="838"/>
      <c r="CG372" s="838"/>
      <c r="CH372" s="838"/>
      <c r="CI372" s="838"/>
      <c r="CJ372" s="838"/>
      <c r="CK372" s="838"/>
      <c r="CL372" s="838"/>
      <c r="CM372" s="838"/>
      <c r="CN372" s="838"/>
      <c r="CO372" s="838"/>
      <c r="CP372" s="838"/>
      <c r="CQ372" s="838"/>
      <c r="CR372" s="838"/>
      <c r="CS372" s="838"/>
      <c r="CT372" s="838"/>
      <c r="CU372" s="838"/>
      <c r="CV372" s="838"/>
      <c r="CW372" s="838"/>
      <c r="CX372" s="838"/>
      <c r="CY372" s="838"/>
      <c r="CZ372" s="838"/>
      <c r="DA372" s="838"/>
      <c r="DB372" s="838"/>
      <c r="DC372" s="838"/>
      <c r="DD372" s="838"/>
      <c r="DE372" s="838"/>
      <c r="DF372" s="838"/>
      <c r="DG372" s="838"/>
      <c r="DH372" s="838"/>
      <c r="DI372" s="838"/>
      <c r="DJ372" s="838"/>
      <c r="DK372" s="838"/>
      <c r="DL372" s="838"/>
      <c r="DM372" s="838"/>
      <c r="DN372" s="838"/>
      <c r="DO372" s="838"/>
      <c r="DP372" s="838"/>
      <c r="DQ372" s="838"/>
      <c r="DR372" s="838"/>
      <c r="DS372" s="838"/>
      <c r="DT372" s="838"/>
      <c r="DU372" s="838"/>
      <c r="DV372" s="838"/>
      <c r="DW372" s="838"/>
      <c r="DX372" s="838"/>
      <c r="DY372" s="838"/>
      <c r="DZ372" s="838"/>
      <c r="EA372" s="838"/>
      <c r="EB372" s="838"/>
      <c r="EC372" s="838"/>
      <c r="ED372" s="838"/>
      <c r="EE372" s="838"/>
      <c r="EF372" s="838"/>
      <c r="EG372" s="838"/>
      <c r="EH372" s="838"/>
      <c r="EI372" s="838"/>
      <c r="EJ372" s="838"/>
      <c r="EK372" s="838"/>
      <c r="EL372" s="838"/>
      <c r="EM372" s="838"/>
      <c r="EN372" s="838"/>
      <c r="EO372" s="838"/>
      <c r="EP372" s="838"/>
      <c r="EQ372" s="838"/>
      <c r="ER372" s="838"/>
      <c r="ES372" s="838"/>
      <c r="ET372" s="838"/>
      <c r="EU372" s="838"/>
      <c r="EV372" s="838"/>
      <c r="EW372" s="838"/>
      <c r="EX372" s="838"/>
      <c r="EY372" s="838"/>
      <c r="EZ372" s="838"/>
      <c r="FA372" s="838"/>
      <c r="FB372" s="838"/>
      <c r="FC372" s="838"/>
      <c r="FD372" s="838"/>
      <c r="FE372" s="838"/>
      <c r="FF372" s="838"/>
      <c r="FG372" s="838"/>
      <c r="FH372" s="838"/>
      <c r="FI372" s="838"/>
      <c r="FJ372" s="838"/>
      <c r="FK372" s="838"/>
      <c r="FL372" s="838"/>
      <c r="FM372" s="838"/>
      <c r="FN372" s="838"/>
      <c r="FO372" s="838"/>
      <c r="FP372" s="838"/>
      <c r="FQ372" s="838"/>
      <c r="FR372" s="838"/>
      <c r="FS372" s="838"/>
      <c r="FT372" s="838"/>
      <c r="FU372" s="838"/>
      <c r="FV372" s="838"/>
      <c r="FW372" s="838"/>
      <c r="IA372" s="710"/>
      <c r="IP372" s="710"/>
      <c r="IT372" s="711"/>
      <c r="JX372" s="838"/>
      <c r="JY372" s="838"/>
      <c r="JZ372" s="838"/>
      <c r="KA372" s="838"/>
      <c r="KB372" s="838"/>
    </row>
    <row r="373" spans="1:288" customFormat="1">
      <c r="A373" s="836"/>
      <c r="B373" s="836"/>
      <c r="C373" s="838"/>
      <c r="D373" s="838"/>
      <c r="E373" s="838"/>
      <c r="F373" s="836"/>
      <c r="G373" s="836"/>
      <c r="H373" s="836"/>
      <c r="I373" s="836"/>
      <c r="J373" s="836"/>
      <c r="K373" s="836"/>
      <c r="L373" s="836"/>
      <c r="M373" s="838"/>
      <c r="N373" s="838"/>
      <c r="O373" s="838"/>
      <c r="P373" s="838"/>
      <c r="Q373" s="838"/>
      <c r="R373" s="838"/>
      <c r="S373" s="838"/>
      <c r="T373" s="838"/>
      <c r="U373" s="59"/>
      <c r="V373" s="59"/>
      <c r="W373" s="496"/>
      <c r="X373" s="496"/>
      <c r="Y373" s="496"/>
      <c r="Z373" s="496"/>
      <c r="AA373" s="512"/>
      <c r="AB373" s="836"/>
      <c r="AC373" s="836"/>
      <c r="AD373" s="555"/>
      <c r="AE373" s="512"/>
      <c r="AF373" s="836"/>
      <c r="AG373" s="836"/>
      <c r="AH373" s="555"/>
      <c r="AI373" s="836"/>
      <c r="AJ373" s="836"/>
      <c r="AK373" s="836"/>
      <c r="AL373" s="836"/>
      <c r="AM373" s="836"/>
      <c r="AN373" s="555"/>
      <c r="AO373" s="836"/>
      <c r="AP373" s="555"/>
      <c r="AQ373" s="836"/>
      <c r="AR373" s="555"/>
      <c r="AS373" s="836"/>
      <c r="AT373" s="555"/>
      <c r="AU373" s="836"/>
      <c r="AV373" s="555"/>
      <c r="AW373" s="836"/>
      <c r="AX373" s="555"/>
      <c r="AY373" s="836"/>
      <c r="AZ373" s="555"/>
      <c r="BA373" s="836"/>
      <c r="BB373" s="555"/>
      <c r="BC373" s="836"/>
      <c r="BD373" s="555"/>
      <c r="BE373" s="836"/>
      <c r="BF373" s="555"/>
      <c r="BG373" s="836"/>
      <c r="BH373" s="555"/>
      <c r="BI373" s="836"/>
      <c r="BJ373" s="555"/>
      <c r="BK373" s="836"/>
      <c r="BL373" s="555"/>
      <c r="BM373" s="836"/>
      <c r="BN373" s="555"/>
      <c r="BO373" s="836"/>
      <c r="BP373" s="555"/>
      <c r="BQ373" s="838"/>
      <c r="BR373" s="838"/>
      <c r="BS373" s="838"/>
      <c r="BT373" s="838"/>
      <c r="BU373" s="838"/>
      <c r="BV373" s="838"/>
      <c r="BW373" s="838"/>
      <c r="BX373" s="838"/>
      <c r="BY373" s="838"/>
      <c r="BZ373" s="838"/>
      <c r="CA373" s="838"/>
      <c r="CB373" s="1154"/>
      <c r="CC373" s="838"/>
      <c r="CD373" s="838"/>
      <c r="CE373" s="838"/>
      <c r="CF373" s="838"/>
      <c r="CG373" s="838"/>
      <c r="CH373" s="838"/>
      <c r="CI373" s="838"/>
      <c r="CJ373" s="838"/>
      <c r="CK373" s="838"/>
      <c r="CL373" s="838"/>
      <c r="CM373" s="838"/>
      <c r="CN373" s="838"/>
      <c r="CO373" s="838"/>
      <c r="CP373" s="838"/>
      <c r="CQ373" s="838"/>
      <c r="CR373" s="838"/>
      <c r="CS373" s="838"/>
      <c r="CT373" s="838"/>
      <c r="CU373" s="838"/>
      <c r="CV373" s="838"/>
      <c r="CW373" s="838"/>
      <c r="CX373" s="838"/>
      <c r="CY373" s="838"/>
      <c r="CZ373" s="838"/>
      <c r="DA373" s="838"/>
      <c r="DB373" s="838"/>
      <c r="DC373" s="838"/>
      <c r="DD373" s="838"/>
      <c r="DE373" s="838"/>
      <c r="DF373" s="838"/>
      <c r="DG373" s="838"/>
      <c r="DH373" s="838"/>
      <c r="DI373" s="838"/>
      <c r="DJ373" s="838"/>
      <c r="DK373" s="838"/>
      <c r="DL373" s="838"/>
      <c r="DM373" s="838"/>
      <c r="DN373" s="838"/>
      <c r="DO373" s="838"/>
      <c r="DP373" s="838"/>
      <c r="DQ373" s="838"/>
      <c r="DR373" s="838"/>
      <c r="DS373" s="838"/>
      <c r="DT373" s="838"/>
      <c r="DU373" s="838"/>
      <c r="DV373" s="838"/>
      <c r="DW373" s="838"/>
      <c r="DX373" s="838"/>
      <c r="DY373" s="838"/>
      <c r="DZ373" s="838"/>
      <c r="EA373" s="838"/>
      <c r="EB373" s="838"/>
      <c r="EC373" s="838"/>
      <c r="ED373" s="838"/>
      <c r="EE373" s="838"/>
      <c r="EF373" s="838"/>
      <c r="EG373" s="838"/>
      <c r="EH373" s="838"/>
      <c r="EI373" s="838"/>
      <c r="EJ373" s="838"/>
      <c r="EK373" s="838"/>
      <c r="EL373" s="838"/>
      <c r="EM373" s="838"/>
      <c r="EN373" s="838"/>
      <c r="EO373" s="838"/>
      <c r="EP373" s="838"/>
      <c r="EQ373" s="838"/>
      <c r="ER373" s="838"/>
      <c r="ES373" s="838"/>
      <c r="ET373" s="838"/>
      <c r="EU373" s="838"/>
      <c r="EV373" s="838"/>
      <c r="EW373" s="838"/>
      <c r="EX373" s="838"/>
      <c r="EY373" s="838"/>
      <c r="EZ373" s="838"/>
      <c r="FA373" s="838"/>
      <c r="FB373" s="838"/>
      <c r="FC373" s="838"/>
      <c r="FD373" s="838"/>
      <c r="FE373" s="838"/>
      <c r="FF373" s="838"/>
      <c r="FG373" s="838"/>
      <c r="FH373" s="838"/>
      <c r="FI373" s="838"/>
      <c r="FJ373" s="838"/>
      <c r="FK373" s="838"/>
      <c r="FL373" s="838"/>
      <c r="FM373" s="838"/>
      <c r="FN373" s="838"/>
      <c r="FO373" s="838"/>
      <c r="FP373" s="838"/>
      <c r="FQ373" s="838"/>
      <c r="FR373" s="838"/>
      <c r="FS373" s="838"/>
      <c r="FT373" s="838"/>
      <c r="FU373" s="838"/>
      <c r="FV373" s="838"/>
      <c r="FW373" s="838"/>
      <c r="IA373" s="710"/>
      <c r="IP373" s="710"/>
      <c r="IT373" s="711"/>
      <c r="JX373" s="838"/>
      <c r="JY373" s="838"/>
      <c r="JZ373" s="838"/>
      <c r="KA373" s="838"/>
      <c r="KB373" s="838"/>
    </row>
    <row r="374" spans="1:288" customFormat="1">
      <c r="A374" s="836"/>
      <c r="B374" s="836"/>
      <c r="C374" s="838"/>
      <c r="D374" s="838"/>
      <c r="E374" s="838"/>
      <c r="F374" s="836"/>
      <c r="G374" s="836"/>
      <c r="H374" s="836"/>
      <c r="I374" s="836"/>
      <c r="J374" s="836"/>
      <c r="K374" s="836"/>
      <c r="L374" s="836"/>
      <c r="M374" s="838"/>
      <c r="N374" s="838"/>
      <c r="O374" s="838"/>
      <c r="P374" s="838"/>
      <c r="Q374" s="838"/>
      <c r="R374" s="838"/>
      <c r="S374" s="838"/>
      <c r="T374" s="838"/>
      <c r="U374" s="59"/>
      <c r="V374" s="59"/>
      <c r="W374" s="496"/>
      <c r="X374" s="496"/>
      <c r="Y374" s="496"/>
      <c r="Z374" s="496"/>
      <c r="AA374" s="512"/>
      <c r="AB374" s="836"/>
      <c r="AC374" s="836"/>
      <c r="AD374" s="555"/>
      <c r="AE374" s="512"/>
      <c r="AF374" s="836"/>
      <c r="AG374" s="836"/>
      <c r="AH374" s="555"/>
      <c r="AI374" s="836"/>
      <c r="AJ374" s="836"/>
      <c r="AK374" s="836"/>
      <c r="AL374" s="836"/>
      <c r="AM374" s="836"/>
      <c r="AN374" s="555"/>
      <c r="AO374" s="836"/>
      <c r="AP374" s="555"/>
      <c r="AQ374" s="836"/>
      <c r="AR374" s="555"/>
      <c r="AS374" s="836"/>
      <c r="AT374" s="555"/>
      <c r="AU374" s="836"/>
      <c r="AV374" s="555"/>
      <c r="AW374" s="836"/>
      <c r="AX374" s="555"/>
      <c r="AY374" s="836"/>
      <c r="AZ374" s="555"/>
      <c r="BA374" s="836"/>
      <c r="BB374" s="555"/>
      <c r="BC374" s="836"/>
      <c r="BD374" s="555"/>
      <c r="BE374" s="836"/>
      <c r="BF374" s="555"/>
      <c r="BG374" s="836"/>
      <c r="BH374" s="555"/>
      <c r="BI374" s="836"/>
      <c r="BJ374" s="555"/>
      <c r="BK374" s="836"/>
      <c r="BL374" s="555"/>
      <c r="BM374" s="836"/>
      <c r="BN374" s="555"/>
      <c r="BO374" s="836"/>
      <c r="BP374" s="555"/>
      <c r="BQ374" s="838"/>
      <c r="BR374" s="838"/>
      <c r="BS374" s="838"/>
      <c r="BT374" s="838"/>
      <c r="BU374" s="838"/>
      <c r="BV374" s="838"/>
      <c r="BW374" s="838"/>
      <c r="BX374" s="838"/>
      <c r="BY374" s="838"/>
      <c r="BZ374" s="838"/>
      <c r="CA374" s="838"/>
      <c r="CB374" s="1154"/>
      <c r="CC374" s="838"/>
      <c r="CD374" s="838"/>
      <c r="CE374" s="838"/>
      <c r="CF374" s="838"/>
      <c r="CG374" s="838"/>
      <c r="CH374" s="838"/>
      <c r="CI374" s="838"/>
      <c r="CJ374" s="838"/>
      <c r="CK374" s="838"/>
      <c r="CL374" s="838"/>
      <c r="CM374" s="838"/>
      <c r="CN374" s="838"/>
      <c r="CO374" s="838"/>
      <c r="CP374" s="838"/>
      <c r="CQ374" s="838"/>
      <c r="CR374" s="838"/>
      <c r="CS374" s="838"/>
      <c r="CT374" s="838"/>
      <c r="CU374" s="838"/>
      <c r="CV374" s="838"/>
      <c r="CW374" s="838"/>
      <c r="CX374" s="838"/>
      <c r="CY374" s="838"/>
      <c r="CZ374" s="838"/>
      <c r="DA374" s="838"/>
      <c r="DB374" s="838"/>
      <c r="DC374" s="838"/>
      <c r="DD374" s="838"/>
      <c r="DE374" s="838"/>
      <c r="DF374" s="838"/>
      <c r="DG374" s="838"/>
      <c r="DH374" s="838"/>
      <c r="DI374" s="838"/>
      <c r="DJ374" s="838"/>
      <c r="DK374" s="838"/>
      <c r="DL374" s="838"/>
      <c r="DM374" s="838"/>
      <c r="DN374" s="838"/>
      <c r="DO374" s="838"/>
      <c r="DP374" s="838"/>
      <c r="DQ374" s="838"/>
      <c r="DR374" s="838"/>
      <c r="DS374" s="838"/>
      <c r="DT374" s="838"/>
      <c r="DU374" s="838"/>
      <c r="DV374" s="838"/>
      <c r="DW374" s="838"/>
      <c r="DX374" s="838"/>
      <c r="DY374" s="838"/>
      <c r="DZ374" s="838"/>
      <c r="EA374" s="838"/>
      <c r="EB374" s="838"/>
      <c r="EC374" s="838"/>
      <c r="ED374" s="838"/>
      <c r="EE374" s="838"/>
      <c r="EF374" s="838"/>
      <c r="EG374" s="838"/>
      <c r="EH374" s="838"/>
      <c r="EI374" s="838"/>
      <c r="EJ374" s="838"/>
      <c r="EK374" s="838"/>
      <c r="EL374" s="838"/>
      <c r="EM374" s="838"/>
      <c r="EN374" s="838"/>
      <c r="EO374" s="838"/>
      <c r="EP374" s="838"/>
      <c r="EQ374" s="838"/>
      <c r="ER374" s="838"/>
      <c r="ES374" s="838"/>
      <c r="ET374" s="838"/>
      <c r="EU374" s="838"/>
      <c r="EV374" s="838"/>
      <c r="EW374" s="838"/>
      <c r="EX374" s="838"/>
      <c r="EY374" s="838"/>
      <c r="EZ374" s="838"/>
      <c r="FA374" s="838"/>
      <c r="FB374" s="838"/>
      <c r="FC374" s="838"/>
      <c r="FD374" s="838"/>
      <c r="FE374" s="838"/>
      <c r="FF374" s="838"/>
      <c r="FG374" s="838"/>
      <c r="FH374" s="838"/>
      <c r="FI374" s="838"/>
      <c r="FJ374" s="838"/>
      <c r="FK374" s="838"/>
      <c r="FL374" s="838"/>
      <c r="FM374" s="838"/>
      <c r="FN374" s="838"/>
      <c r="FO374" s="838"/>
      <c r="FP374" s="838"/>
      <c r="FQ374" s="838"/>
      <c r="FR374" s="838"/>
      <c r="FS374" s="838"/>
      <c r="FT374" s="838"/>
      <c r="FU374" s="838"/>
      <c r="FV374" s="838"/>
      <c r="FW374" s="838"/>
      <c r="IA374" s="710"/>
      <c r="IP374" s="710"/>
      <c r="IT374" s="711"/>
      <c r="JX374" s="838"/>
      <c r="JY374" s="838"/>
      <c r="JZ374" s="838"/>
      <c r="KA374" s="838"/>
      <c r="KB374" s="838"/>
    </row>
    <row r="375" spans="1:288" customFormat="1">
      <c r="A375" s="836"/>
      <c r="B375" s="836"/>
      <c r="C375" s="838"/>
      <c r="D375" s="838"/>
      <c r="E375" s="838"/>
      <c r="F375" s="836"/>
      <c r="G375" s="836"/>
      <c r="H375" s="836"/>
      <c r="I375" s="836"/>
      <c r="J375" s="836"/>
      <c r="K375" s="836"/>
      <c r="L375" s="836"/>
      <c r="M375" s="838"/>
      <c r="N375" s="838"/>
      <c r="O375" s="838"/>
      <c r="P375" s="838"/>
      <c r="Q375" s="838"/>
      <c r="R375" s="838"/>
      <c r="S375" s="838"/>
      <c r="T375" s="838"/>
      <c r="U375" s="59"/>
      <c r="V375" s="59"/>
      <c r="W375" s="496"/>
      <c r="X375" s="496"/>
      <c r="Y375" s="496"/>
      <c r="Z375" s="496"/>
      <c r="AA375" s="512"/>
      <c r="AB375" s="836"/>
      <c r="AC375" s="836"/>
      <c r="AD375" s="555"/>
      <c r="AE375" s="512"/>
      <c r="AF375" s="836"/>
      <c r="AG375" s="836"/>
      <c r="AH375" s="555"/>
      <c r="AI375" s="836"/>
      <c r="AJ375" s="836"/>
      <c r="AK375" s="836"/>
      <c r="AL375" s="836"/>
      <c r="AM375" s="836"/>
      <c r="AN375" s="555"/>
      <c r="AO375" s="836"/>
      <c r="AP375" s="555"/>
      <c r="AQ375" s="836"/>
      <c r="AR375" s="555"/>
      <c r="AS375" s="836"/>
      <c r="AT375" s="555"/>
      <c r="AU375" s="836"/>
      <c r="AV375" s="555"/>
      <c r="AW375" s="836"/>
      <c r="AX375" s="555"/>
      <c r="AY375" s="836"/>
      <c r="AZ375" s="555"/>
      <c r="BA375" s="836"/>
      <c r="BB375" s="555"/>
      <c r="BC375" s="836"/>
      <c r="BD375" s="555"/>
      <c r="BE375" s="836"/>
      <c r="BF375" s="555"/>
      <c r="BG375" s="836"/>
      <c r="BH375" s="555"/>
      <c r="BI375" s="836"/>
      <c r="BJ375" s="555"/>
      <c r="BK375" s="836"/>
      <c r="BL375" s="555"/>
      <c r="BM375" s="836"/>
      <c r="BN375" s="555"/>
      <c r="BO375" s="836"/>
      <c r="BP375" s="555"/>
      <c r="BQ375" s="838"/>
      <c r="BR375" s="838"/>
      <c r="BS375" s="838"/>
      <c r="BT375" s="838"/>
      <c r="BU375" s="838"/>
      <c r="BV375" s="838"/>
      <c r="BW375" s="838"/>
      <c r="BX375" s="838"/>
      <c r="BY375" s="838"/>
      <c r="BZ375" s="838"/>
      <c r="CA375" s="838"/>
      <c r="CB375" s="1154"/>
      <c r="CC375" s="838"/>
      <c r="CD375" s="838"/>
      <c r="CE375" s="838"/>
      <c r="CF375" s="838"/>
      <c r="CG375" s="838"/>
      <c r="CH375" s="838"/>
      <c r="CI375" s="838"/>
      <c r="CJ375" s="838"/>
      <c r="CK375" s="838"/>
      <c r="CL375" s="838"/>
      <c r="CM375" s="838"/>
      <c r="CN375" s="838"/>
      <c r="CO375" s="838"/>
      <c r="CP375" s="838"/>
      <c r="CQ375" s="838"/>
      <c r="CR375" s="838"/>
      <c r="CS375" s="838"/>
      <c r="CT375" s="838"/>
      <c r="CU375" s="838"/>
      <c r="CV375" s="838"/>
      <c r="CW375" s="838"/>
      <c r="CX375" s="838"/>
      <c r="CY375" s="838"/>
      <c r="CZ375" s="838"/>
      <c r="DA375" s="838"/>
      <c r="DB375" s="838"/>
      <c r="DC375" s="838"/>
      <c r="DD375" s="838"/>
      <c r="DE375" s="838"/>
      <c r="DF375" s="838"/>
      <c r="DG375" s="838"/>
      <c r="DH375" s="838"/>
      <c r="DI375" s="838"/>
      <c r="DJ375" s="838"/>
      <c r="DK375" s="838"/>
      <c r="DL375" s="838"/>
      <c r="DM375" s="838"/>
      <c r="DN375" s="838"/>
      <c r="DO375" s="838"/>
      <c r="DP375" s="838"/>
      <c r="DQ375" s="838"/>
      <c r="DR375" s="838"/>
      <c r="DS375" s="838"/>
      <c r="DT375" s="838"/>
      <c r="DU375" s="838"/>
      <c r="DV375" s="838"/>
      <c r="DW375" s="838"/>
      <c r="DX375" s="838"/>
      <c r="DY375" s="838"/>
      <c r="DZ375" s="838"/>
      <c r="EA375" s="838"/>
      <c r="EB375" s="838"/>
      <c r="EC375" s="838"/>
      <c r="ED375" s="838"/>
      <c r="EE375" s="838"/>
      <c r="EF375" s="838"/>
      <c r="EG375" s="838"/>
      <c r="EH375" s="838"/>
      <c r="EI375" s="838"/>
      <c r="EJ375" s="838"/>
      <c r="EK375" s="838"/>
      <c r="EL375" s="838"/>
      <c r="EM375" s="838"/>
      <c r="EN375" s="838"/>
      <c r="EO375" s="838"/>
      <c r="EP375" s="838"/>
      <c r="EQ375" s="838"/>
      <c r="ER375" s="838"/>
      <c r="ES375" s="838"/>
      <c r="ET375" s="838"/>
      <c r="EU375" s="838"/>
      <c r="EV375" s="838"/>
      <c r="EW375" s="838"/>
      <c r="EX375" s="838"/>
      <c r="EY375" s="838"/>
      <c r="EZ375" s="838"/>
      <c r="FA375" s="838"/>
      <c r="FB375" s="838"/>
      <c r="FC375" s="838"/>
      <c r="FD375" s="838"/>
      <c r="FE375" s="838"/>
      <c r="FF375" s="838"/>
      <c r="FG375" s="838"/>
      <c r="FH375" s="838"/>
      <c r="FI375" s="838"/>
      <c r="FJ375" s="838"/>
      <c r="FK375" s="838"/>
      <c r="FL375" s="838"/>
      <c r="FM375" s="838"/>
      <c r="FN375" s="838"/>
      <c r="FO375" s="838"/>
      <c r="FP375" s="838"/>
      <c r="FQ375" s="838"/>
      <c r="FR375" s="838"/>
      <c r="FS375" s="838"/>
      <c r="FT375" s="838"/>
      <c r="FU375" s="838"/>
      <c r="FV375" s="838"/>
      <c r="FW375" s="838"/>
      <c r="IA375" s="710"/>
      <c r="IP375" s="710"/>
      <c r="IT375" s="711"/>
      <c r="JX375" s="838"/>
      <c r="JY375" s="838"/>
      <c r="JZ375" s="838"/>
      <c r="KA375" s="838"/>
      <c r="KB375" s="838"/>
    </row>
    <row r="376" spans="1:288" customFormat="1">
      <c r="A376" s="836"/>
      <c r="B376" s="836"/>
      <c r="C376" s="838"/>
      <c r="D376" s="838"/>
      <c r="E376" s="838"/>
      <c r="F376" s="836"/>
      <c r="G376" s="836"/>
      <c r="H376" s="836"/>
      <c r="I376" s="836"/>
      <c r="J376" s="836"/>
      <c r="K376" s="836"/>
      <c r="L376" s="836"/>
      <c r="M376" s="838"/>
      <c r="N376" s="838"/>
      <c r="O376" s="838"/>
      <c r="P376" s="838"/>
      <c r="Q376" s="838"/>
      <c r="R376" s="838"/>
      <c r="S376" s="838"/>
      <c r="T376" s="838"/>
      <c r="U376" s="59"/>
      <c r="V376" s="59"/>
      <c r="W376" s="496"/>
      <c r="X376" s="496"/>
      <c r="Y376" s="496"/>
      <c r="Z376" s="496"/>
      <c r="AA376" s="512"/>
      <c r="AB376" s="836"/>
      <c r="AC376" s="836"/>
      <c r="AD376" s="555"/>
      <c r="AE376" s="512"/>
      <c r="AF376" s="836"/>
      <c r="AG376" s="836"/>
      <c r="AH376" s="555"/>
      <c r="AI376" s="836"/>
      <c r="AJ376" s="836"/>
      <c r="AK376" s="836"/>
      <c r="AL376" s="836"/>
      <c r="AM376" s="836"/>
      <c r="AN376" s="555"/>
      <c r="AO376" s="836"/>
      <c r="AP376" s="555"/>
      <c r="AQ376" s="836"/>
      <c r="AR376" s="555"/>
      <c r="AS376" s="836"/>
      <c r="AT376" s="555"/>
      <c r="AU376" s="836"/>
      <c r="AV376" s="555"/>
      <c r="AW376" s="836"/>
      <c r="AX376" s="555"/>
      <c r="AY376" s="836"/>
      <c r="AZ376" s="555"/>
      <c r="BA376" s="836"/>
      <c r="BB376" s="555"/>
      <c r="BC376" s="836"/>
      <c r="BD376" s="555"/>
      <c r="BE376" s="836"/>
      <c r="BF376" s="555"/>
      <c r="BG376" s="836"/>
      <c r="BH376" s="555"/>
      <c r="BI376" s="836"/>
      <c r="BJ376" s="555"/>
      <c r="BK376" s="836"/>
      <c r="BL376" s="555"/>
      <c r="BM376" s="836"/>
      <c r="BN376" s="555"/>
      <c r="BO376" s="836"/>
      <c r="BP376" s="555"/>
      <c r="BQ376" s="838"/>
      <c r="BR376" s="838"/>
      <c r="BS376" s="838"/>
      <c r="BT376" s="838"/>
      <c r="BU376" s="838"/>
      <c r="BV376" s="838"/>
      <c r="BW376" s="838"/>
      <c r="BX376" s="838"/>
      <c r="BY376" s="838"/>
      <c r="BZ376" s="838"/>
      <c r="CA376" s="838"/>
      <c r="CB376" s="1154"/>
      <c r="CC376" s="838"/>
      <c r="CD376" s="838"/>
      <c r="CE376" s="838"/>
      <c r="CF376" s="838"/>
      <c r="CG376" s="838"/>
      <c r="CH376" s="838"/>
      <c r="CI376" s="838"/>
      <c r="CJ376" s="838"/>
      <c r="CK376" s="838"/>
      <c r="CL376" s="838"/>
      <c r="CM376" s="838"/>
      <c r="CN376" s="838"/>
      <c r="CO376" s="838"/>
      <c r="CP376" s="838"/>
      <c r="CQ376" s="838"/>
      <c r="CR376" s="838"/>
      <c r="CS376" s="838"/>
      <c r="CT376" s="838"/>
      <c r="CU376" s="838"/>
      <c r="CV376" s="838"/>
      <c r="CW376" s="838"/>
      <c r="CX376" s="838"/>
      <c r="CY376" s="838"/>
      <c r="CZ376" s="838"/>
      <c r="DA376" s="838"/>
      <c r="DB376" s="838"/>
      <c r="DC376" s="838"/>
      <c r="DD376" s="838"/>
      <c r="DE376" s="838"/>
      <c r="DF376" s="838"/>
      <c r="DG376" s="838"/>
      <c r="DH376" s="838"/>
      <c r="DI376" s="838"/>
      <c r="DJ376" s="838"/>
      <c r="DK376" s="838"/>
      <c r="DL376" s="838"/>
      <c r="DM376" s="838"/>
      <c r="DN376" s="838"/>
      <c r="DO376" s="838"/>
      <c r="DP376" s="838"/>
      <c r="DQ376" s="838"/>
      <c r="DR376" s="838"/>
      <c r="DS376" s="838"/>
      <c r="DT376" s="838"/>
      <c r="DU376" s="838"/>
      <c r="DV376" s="838"/>
      <c r="DW376" s="838"/>
      <c r="DX376" s="838"/>
      <c r="DY376" s="838"/>
      <c r="DZ376" s="838"/>
      <c r="EA376" s="838"/>
      <c r="EB376" s="838"/>
      <c r="EC376" s="838"/>
      <c r="ED376" s="838"/>
      <c r="EE376" s="838"/>
      <c r="EF376" s="838"/>
      <c r="EG376" s="838"/>
      <c r="EH376" s="838"/>
      <c r="EI376" s="838"/>
      <c r="EJ376" s="838"/>
      <c r="EK376" s="838"/>
      <c r="EL376" s="838"/>
      <c r="EM376" s="838"/>
      <c r="EN376" s="838"/>
      <c r="EO376" s="838"/>
      <c r="EP376" s="838"/>
      <c r="EQ376" s="838"/>
      <c r="ER376" s="838"/>
      <c r="ES376" s="838"/>
      <c r="ET376" s="838"/>
      <c r="EU376" s="838"/>
      <c r="EV376" s="838"/>
      <c r="EW376" s="838"/>
      <c r="EX376" s="838"/>
      <c r="EY376" s="838"/>
      <c r="EZ376" s="838"/>
      <c r="FA376" s="838"/>
      <c r="FB376" s="838"/>
      <c r="FC376" s="838"/>
      <c r="FD376" s="838"/>
      <c r="FE376" s="838"/>
      <c r="FF376" s="838"/>
      <c r="FG376" s="838"/>
      <c r="FH376" s="838"/>
      <c r="FI376" s="838"/>
      <c r="FJ376" s="838"/>
      <c r="FK376" s="838"/>
      <c r="FL376" s="838"/>
      <c r="FM376" s="838"/>
      <c r="FN376" s="838"/>
      <c r="FO376" s="838"/>
      <c r="FP376" s="838"/>
      <c r="FQ376" s="838"/>
      <c r="FR376" s="838"/>
      <c r="FS376" s="838"/>
      <c r="FT376" s="838"/>
      <c r="FU376" s="838"/>
      <c r="FV376" s="838"/>
      <c r="FW376" s="838"/>
      <c r="IA376" s="710"/>
      <c r="IP376" s="710"/>
      <c r="IT376" s="711"/>
      <c r="JX376" s="838"/>
      <c r="JY376" s="838"/>
      <c r="JZ376" s="838"/>
      <c r="KA376" s="838"/>
      <c r="KB376" s="838"/>
    </row>
    <row r="377" spans="1:288" customFormat="1">
      <c r="A377" s="836"/>
      <c r="B377" s="836"/>
      <c r="C377" s="838"/>
      <c r="D377" s="838"/>
      <c r="E377" s="838"/>
      <c r="F377" s="836"/>
      <c r="G377" s="836"/>
      <c r="H377" s="836"/>
      <c r="I377" s="836"/>
      <c r="J377" s="836"/>
      <c r="K377" s="836"/>
      <c r="L377" s="836"/>
      <c r="M377" s="838"/>
      <c r="N377" s="838"/>
      <c r="O377" s="838"/>
      <c r="P377" s="838"/>
      <c r="Q377" s="838"/>
      <c r="R377" s="838"/>
      <c r="S377" s="838"/>
      <c r="T377" s="838"/>
      <c r="U377" s="59"/>
      <c r="V377" s="59"/>
      <c r="W377" s="496"/>
      <c r="X377" s="496"/>
      <c r="Y377" s="496"/>
      <c r="Z377" s="496"/>
      <c r="AA377" s="512"/>
      <c r="AB377" s="836"/>
      <c r="AC377" s="836"/>
      <c r="AD377" s="555"/>
      <c r="AE377" s="512"/>
      <c r="AF377" s="836"/>
      <c r="AG377" s="836"/>
      <c r="AH377" s="555"/>
      <c r="AI377" s="836"/>
      <c r="AJ377" s="836"/>
      <c r="AK377" s="836"/>
      <c r="AL377" s="836"/>
      <c r="AM377" s="836"/>
      <c r="AN377" s="555"/>
      <c r="AO377" s="836"/>
      <c r="AP377" s="555"/>
      <c r="AQ377" s="836"/>
      <c r="AR377" s="555"/>
      <c r="AS377" s="836"/>
      <c r="AT377" s="555"/>
      <c r="AU377" s="836"/>
      <c r="AV377" s="555"/>
      <c r="AW377" s="836"/>
      <c r="AX377" s="555"/>
      <c r="AY377" s="836"/>
      <c r="AZ377" s="555"/>
      <c r="BA377" s="836"/>
      <c r="BB377" s="555"/>
      <c r="BC377" s="836"/>
      <c r="BD377" s="555"/>
      <c r="BE377" s="836"/>
      <c r="BF377" s="555"/>
      <c r="BG377" s="836"/>
      <c r="BH377" s="555"/>
      <c r="BI377" s="836"/>
      <c r="BJ377" s="555"/>
      <c r="BK377" s="836"/>
      <c r="BL377" s="555"/>
      <c r="BM377" s="836"/>
      <c r="BN377" s="555"/>
      <c r="BO377" s="836"/>
      <c r="BP377" s="555"/>
      <c r="BQ377" s="838"/>
      <c r="BR377" s="838"/>
      <c r="BS377" s="838"/>
      <c r="BT377" s="838"/>
      <c r="BU377" s="838"/>
      <c r="BV377" s="838"/>
      <c r="BW377" s="838"/>
      <c r="BX377" s="838"/>
      <c r="BY377" s="838"/>
      <c r="BZ377" s="838"/>
      <c r="CA377" s="838"/>
      <c r="CB377" s="1154"/>
      <c r="CC377" s="838"/>
      <c r="CD377" s="838"/>
      <c r="CE377" s="838"/>
      <c r="CF377" s="838"/>
      <c r="CG377" s="838"/>
      <c r="CH377" s="838"/>
      <c r="CI377" s="838"/>
      <c r="CJ377" s="838"/>
      <c r="CK377" s="838"/>
      <c r="CL377" s="838"/>
      <c r="CM377" s="838"/>
      <c r="CN377" s="838"/>
      <c r="CO377" s="838"/>
      <c r="CP377" s="838"/>
      <c r="CQ377" s="838"/>
      <c r="CR377" s="838"/>
      <c r="CS377" s="838"/>
      <c r="CT377" s="838"/>
      <c r="CU377" s="838"/>
      <c r="CV377" s="838"/>
      <c r="CW377" s="838"/>
      <c r="CX377" s="838"/>
      <c r="CY377" s="838"/>
      <c r="CZ377" s="838"/>
      <c r="DA377" s="838"/>
      <c r="DB377" s="838"/>
      <c r="DC377" s="838"/>
      <c r="DD377" s="838"/>
      <c r="DE377" s="838"/>
      <c r="DF377" s="838"/>
      <c r="DG377" s="838"/>
      <c r="DH377" s="838"/>
      <c r="DI377" s="838"/>
      <c r="DJ377" s="838"/>
      <c r="DK377" s="838"/>
      <c r="DL377" s="838"/>
      <c r="DM377" s="838"/>
      <c r="DN377" s="838"/>
      <c r="DO377" s="838"/>
      <c r="DP377" s="838"/>
      <c r="DQ377" s="838"/>
      <c r="DR377" s="838"/>
      <c r="DS377" s="838"/>
      <c r="DT377" s="838"/>
      <c r="DU377" s="838"/>
      <c r="DV377" s="838"/>
      <c r="DW377" s="838"/>
      <c r="DX377" s="838"/>
      <c r="DY377" s="838"/>
      <c r="DZ377" s="838"/>
      <c r="EA377" s="838"/>
      <c r="EB377" s="838"/>
      <c r="EC377" s="838"/>
      <c r="ED377" s="838"/>
      <c r="EE377" s="838"/>
      <c r="EF377" s="838"/>
      <c r="EG377" s="838"/>
      <c r="EH377" s="838"/>
      <c r="EI377" s="838"/>
      <c r="EJ377" s="838"/>
      <c r="EK377" s="838"/>
      <c r="EL377" s="838"/>
      <c r="EM377" s="838"/>
      <c r="EN377" s="838"/>
      <c r="EO377" s="838"/>
      <c r="EP377" s="838"/>
      <c r="EQ377" s="838"/>
      <c r="ER377" s="838"/>
      <c r="ES377" s="838"/>
      <c r="ET377" s="838"/>
      <c r="EU377" s="838"/>
      <c r="EV377" s="838"/>
      <c r="EW377" s="838"/>
      <c r="EX377" s="838"/>
      <c r="EY377" s="838"/>
      <c r="EZ377" s="838"/>
      <c r="FA377" s="838"/>
      <c r="FB377" s="838"/>
      <c r="FC377" s="838"/>
      <c r="FD377" s="838"/>
      <c r="FE377" s="838"/>
      <c r="FF377" s="838"/>
      <c r="FG377" s="838"/>
      <c r="FH377" s="838"/>
      <c r="FI377" s="838"/>
      <c r="FJ377" s="838"/>
      <c r="FK377" s="838"/>
      <c r="FL377" s="838"/>
      <c r="FM377" s="838"/>
      <c r="FN377" s="838"/>
      <c r="FO377" s="838"/>
      <c r="FP377" s="838"/>
      <c r="FQ377" s="838"/>
      <c r="FR377" s="838"/>
      <c r="FS377" s="838"/>
      <c r="FT377" s="838"/>
      <c r="FU377" s="838"/>
      <c r="FV377" s="838"/>
      <c r="FW377" s="838"/>
      <c r="IA377" s="710"/>
      <c r="IP377" s="710"/>
      <c r="IT377" s="711"/>
      <c r="JX377" s="838"/>
      <c r="JY377" s="838"/>
      <c r="JZ377" s="838"/>
      <c r="KA377" s="838"/>
      <c r="KB377" s="838"/>
    </row>
    <row r="378" spans="1:288" customFormat="1">
      <c r="A378" s="836"/>
      <c r="B378" s="836"/>
      <c r="C378" s="838"/>
      <c r="D378" s="838"/>
      <c r="E378" s="838"/>
      <c r="F378" s="836"/>
      <c r="G378" s="836"/>
      <c r="H378" s="836"/>
      <c r="I378" s="836"/>
      <c r="J378" s="836"/>
      <c r="K378" s="836"/>
      <c r="L378" s="836"/>
      <c r="M378" s="838"/>
      <c r="N378" s="838"/>
      <c r="O378" s="838"/>
      <c r="P378" s="838"/>
      <c r="Q378" s="838"/>
      <c r="R378" s="838"/>
      <c r="S378" s="838"/>
      <c r="T378" s="838"/>
      <c r="U378" s="59"/>
      <c r="V378" s="59"/>
      <c r="W378" s="496"/>
      <c r="X378" s="496"/>
      <c r="Y378" s="496"/>
      <c r="Z378" s="496"/>
      <c r="AA378" s="512"/>
      <c r="AB378" s="836"/>
      <c r="AC378" s="836"/>
      <c r="AD378" s="555"/>
      <c r="AE378" s="512"/>
      <c r="AF378" s="836"/>
      <c r="AG378" s="836"/>
      <c r="AH378" s="555"/>
      <c r="AI378" s="836"/>
      <c r="AJ378" s="836"/>
      <c r="AK378" s="836"/>
      <c r="AL378" s="836"/>
      <c r="AM378" s="836"/>
      <c r="AN378" s="555"/>
      <c r="AO378" s="836"/>
      <c r="AP378" s="555"/>
      <c r="AQ378" s="836"/>
      <c r="AR378" s="555"/>
      <c r="AS378" s="836"/>
      <c r="AT378" s="555"/>
      <c r="AU378" s="836"/>
      <c r="AV378" s="555"/>
      <c r="AW378" s="836"/>
      <c r="AX378" s="555"/>
      <c r="AY378" s="836"/>
      <c r="AZ378" s="555"/>
      <c r="BA378" s="836"/>
      <c r="BB378" s="555"/>
      <c r="BC378" s="836"/>
      <c r="BD378" s="555"/>
      <c r="BE378" s="836"/>
      <c r="BF378" s="555"/>
      <c r="BG378" s="836"/>
      <c r="BH378" s="555"/>
      <c r="BI378" s="836"/>
      <c r="BJ378" s="555"/>
      <c r="BK378" s="836"/>
      <c r="BL378" s="555"/>
      <c r="BM378" s="836"/>
      <c r="BN378" s="555"/>
      <c r="BO378" s="836"/>
      <c r="BP378" s="555"/>
      <c r="BQ378" s="838"/>
      <c r="BR378" s="838"/>
      <c r="BS378" s="838"/>
      <c r="BT378" s="838"/>
      <c r="BU378" s="838"/>
      <c r="BV378" s="838"/>
      <c r="BW378" s="838"/>
      <c r="BX378" s="838"/>
      <c r="BY378" s="838"/>
      <c r="BZ378" s="838"/>
      <c r="CA378" s="838"/>
      <c r="CB378" s="1154"/>
      <c r="CC378" s="838"/>
      <c r="CD378" s="838"/>
      <c r="CE378" s="838"/>
      <c r="CF378" s="838"/>
      <c r="CG378" s="838"/>
      <c r="CH378" s="838"/>
      <c r="CI378" s="838"/>
      <c r="CJ378" s="838"/>
      <c r="CK378" s="838"/>
      <c r="CL378" s="838"/>
      <c r="CM378" s="838"/>
      <c r="CN378" s="838"/>
      <c r="CO378" s="838"/>
      <c r="CP378" s="838"/>
      <c r="CQ378" s="838"/>
      <c r="CR378" s="838"/>
      <c r="CS378" s="838"/>
      <c r="CT378" s="838"/>
      <c r="CU378" s="838"/>
      <c r="CV378" s="838"/>
      <c r="CW378" s="838"/>
      <c r="CX378" s="838"/>
      <c r="CY378" s="838"/>
      <c r="CZ378" s="838"/>
      <c r="DA378" s="838"/>
      <c r="DB378" s="838"/>
      <c r="DC378" s="838"/>
      <c r="DD378" s="838"/>
      <c r="DE378" s="838"/>
      <c r="DF378" s="838"/>
      <c r="DG378" s="838"/>
      <c r="DH378" s="838"/>
      <c r="DI378" s="838"/>
      <c r="DJ378" s="838"/>
      <c r="DK378" s="838"/>
      <c r="DL378" s="838"/>
      <c r="DM378" s="838"/>
      <c r="DN378" s="838"/>
      <c r="DO378" s="838"/>
      <c r="DP378" s="838"/>
      <c r="DQ378" s="838"/>
      <c r="DR378" s="838"/>
      <c r="DS378" s="838"/>
      <c r="DT378" s="838"/>
      <c r="DU378" s="838"/>
      <c r="DV378" s="838"/>
      <c r="DW378" s="838"/>
      <c r="DX378" s="838"/>
      <c r="DY378" s="838"/>
      <c r="DZ378" s="838"/>
      <c r="EA378" s="838"/>
      <c r="EB378" s="838"/>
      <c r="EC378" s="838"/>
      <c r="ED378" s="838"/>
      <c r="EE378" s="838"/>
      <c r="EF378" s="838"/>
      <c r="EG378" s="838"/>
      <c r="EH378" s="838"/>
      <c r="EI378" s="838"/>
      <c r="EJ378" s="838"/>
      <c r="EK378" s="838"/>
      <c r="EL378" s="838"/>
      <c r="EM378" s="838"/>
      <c r="EN378" s="838"/>
      <c r="EO378" s="838"/>
      <c r="EP378" s="838"/>
      <c r="EQ378" s="838"/>
      <c r="ER378" s="838"/>
      <c r="ES378" s="838"/>
      <c r="ET378" s="838"/>
      <c r="EU378" s="838"/>
      <c r="EV378" s="838"/>
      <c r="EW378" s="838"/>
      <c r="EX378" s="838"/>
      <c r="EY378" s="838"/>
      <c r="EZ378" s="838"/>
      <c r="FA378" s="838"/>
      <c r="FB378" s="838"/>
      <c r="FC378" s="838"/>
      <c r="FD378" s="838"/>
      <c r="FE378" s="838"/>
      <c r="FF378" s="838"/>
      <c r="FG378" s="838"/>
      <c r="FH378" s="838"/>
      <c r="FI378" s="838"/>
      <c r="FJ378" s="838"/>
      <c r="FK378" s="838"/>
      <c r="FL378" s="838"/>
      <c r="FM378" s="838"/>
      <c r="FN378" s="838"/>
      <c r="FO378" s="838"/>
      <c r="FP378" s="838"/>
      <c r="FQ378" s="838"/>
      <c r="FR378" s="838"/>
      <c r="FS378" s="838"/>
      <c r="FT378" s="838"/>
      <c r="FU378" s="838"/>
      <c r="FV378" s="838"/>
      <c r="FW378" s="838"/>
      <c r="IA378" s="710"/>
      <c r="IP378" s="710"/>
      <c r="IT378" s="711"/>
      <c r="JX378" s="838"/>
      <c r="JY378" s="838"/>
      <c r="JZ378" s="838"/>
      <c r="KA378" s="838"/>
      <c r="KB378" s="838"/>
    </row>
    <row r="379" spans="1:288" customFormat="1">
      <c r="A379" s="836"/>
      <c r="B379" s="836"/>
      <c r="C379" s="838"/>
      <c r="D379" s="838"/>
      <c r="E379" s="838"/>
      <c r="F379" s="836"/>
      <c r="G379" s="836"/>
      <c r="H379" s="836"/>
      <c r="I379" s="836"/>
      <c r="J379" s="836"/>
      <c r="K379" s="836"/>
      <c r="L379" s="836"/>
      <c r="M379" s="838"/>
      <c r="N379" s="838"/>
      <c r="O379" s="838"/>
      <c r="P379" s="838"/>
      <c r="Q379" s="838"/>
      <c r="R379" s="838"/>
      <c r="S379" s="838"/>
      <c r="T379" s="838"/>
      <c r="U379" s="59"/>
      <c r="V379" s="59"/>
      <c r="W379" s="496"/>
      <c r="X379" s="496"/>
      <c r="Y379" s="496"/>
      <c r="Z379" s="496"/>
      <c r="AA379" s="512"/>
      <c r="AB379" s="836"/>
      <c r="AC379" s="836"/>
      <c r="AD379" s="555"/>
      <c r="AE379" s="512"/>
      <c r="AF379" s="836"/>
      <c r="AG379" s="836"/>
      <c r="AH379" s="555"/>
      <c r="AI379" s="836"/>
      <c r="AJ379" s="836"/>
      <c r="AK379" s="836"/>
      <c r="AL379" s="836"/>
      <c r="AM379" s="836"/>
      <c r="AN379" s="555"/>
      <c r="AO379" s="836"/>
      <c r="AP379" s="555"/>
      <c r="AQ379" s="836"/>
      <c r="AR379" s="555"/>
      <c r="AS379" s="836"/>
      <c r="AT379" s="555"/>
      <c r="AU379" s="836"/>
      <c r="AV379" s="555"/>
      <c r="AW379" s="836"/>
      <c r="AX379" s="555"/>
      <c r="AY379" s="836"/>
      <c r="AZ379" s="555"/>
      <c r="BA379" s="836"/>
      <c r="BB379" s="555"/>
      <c r="BC379" s="836"/>
      <c r="BD379" s="555"/>
      <c r="BE379" s="836"/>
      <c r="BF379" s="555"/>
      <c r="BG379" s="836"/>
      <c r="BH379" s="555"/>
      <c r="BI379" s="836"/>
      <c r="BJ379" s="555"/>
      <c r="BK379" s="836"/>
      <c r="BL379" s="555"/>
      <c r="BM379" s="836"/>
      <c r="BN379" s="555"/>
      <c r="BO379" s="836"/>
      <c r="BP379" s="555"/>
      <c r="BQ379" s="838"/>
      <c r="BR379" s="838"/>
      <c r="BS379" s="838"/>
      <c r="BT379" s="838"/>
      <c r="BU379" s="838"/>
      <c r="BV379" s="838"/>
      <c r="BW379" s="838"/>
      <c r="BX379" s="838"/>
      <c r="BY379" s="838"/>
      <c r="BZ379" s="838"/>
      <c r="CA379" s="838"/>
      <c r="CB379" s="1154"/>
      <c r="CC379" s="838"/>
      <c r="CD379" s="838"/>
      <c r="CE379" s="838"/>
      <c r="CF379" s="838"/>
      <c r="CG379" s="838"/>
      <c r="CH379" s="838"/>
      <c r="CI379" s="838"/>
      <c r="CJ379" s="838"/>
      <c r="CK379" s="838"/>
      <c r="CL379" s="838"/>
      <c r="CM379" s="838"/>
      <c r="CN379" s="838"/>
      <c r="CO379" s="838"/>
      <c r="CP379" s="838"/>
      <c r="CQ379" s="838"/>
      <c r="CR379" s="838"/>
      <c r="CS379" s="838"/>
      <c r="CT379" s="838"/>
      <c r="CU379" s="838"/>
      <c r="CV379" s="838"/>
      <c r="CW379" s="838"/>
      <c r="CX379" s="838"/>
      <c r="CY379" s="838"/>
      <c r="CZ379" s="838"/>
      <c r="DA379" s="838"/>
      <c r="DB379" s="838"/>
      <c r="DC379" s="838"/>
      <c r="DD379" s="838"/>
      <c r="DE379" s="838"/>
      <c r="DF379" s="838"/>
      <c r="DG379" s="838"/>
      <c r="DH379" s="838"/>
      <c r="DI379" s="838"/>
      <c r="DJ379" s="838"/>
      <c r="DK379" s="838"/>
      <c r="DL379" s="838"/>
      <c r="DM379" s="838"/>
      <c r="DN379" s="838"/>
      <c r="DO379" s="838"/>
      <c r="DP379" s="838"/>
      <c r="DQ379" s="838"/>
      <c r="DR379" s="838"/>
      <c r="DS379" s="838"/>
      <c r="DT379" s="838"/>
      <c r="DU379" s="838"/>
      <c r="DV379" s="838"/>
      <c r="DW379" s="838"/>
      <c r="DX379" s="838"/>
      <c r="DY379" s="838"/>
      <c r="DZ379" s="838"/>
      <c r="EA379" s="838"/>
      <c r="EB379" s="838"/>
      <c r="EC379" s="838"/>
      <c r="ED379" s="838"/>
      <c r="EE379" s="838"/>
      <c r="EF379" s="838"/>
      <c r="EG379" s="838"/>
      <c r="EH379" s="838"/>
      <c r="EI379" s="838"/>
      <c r="EJ379" s="838"/>
      <c r="EK379" s="838"/>
      <c r="EL379" s="838"/>
      <c r="EM379" s="838"/>
      <c r="EN379" s="838"/>
      <c r="EO379" s="838"/>
      <c r="EP379" s="838"/>
      <c r="EQ379" s="838"/>
      <c r="ER379" s="838"/>
      <c r="ES379" s="838"/>
      <c r="ET379" s="838"/>
      <c r="EU379" s="838"/>
      <c r="EV379" s="838"/>
      <c r="EW379" s="838"/>
      <c r="EX379" s="838"/>
      <c r="EY379" s="838"/>
      <c r="EZ379" s="838"/>
      <c r="FA379" s="838"/>
      <c r="FB379" s="838"/>
      <c r="FC379" s="838"/>
      <c r="FD379" s="838"/>
      <c r="FE379" s="838"/>
      <c r="FF379" s="838"/>
      <c r="FG379" s="838"/>
      <c r="FH379" s="838"/>
      <c r="FI379" s="838"/>
      <c r="FJ379" s="838"/>
      <c r="FK379" s="838"/>
      <c r="FL379" s="838"/>
      <c r="FM379" s="838"/>
      <c r="FN379" s="838"/>
      <c r="FO379" s="838"/>
      <c r="FP379" s="838"/>
      <c r="FQ379" s="838"/>
      <c r="FR379" s="838"/>
      <c r="FS379" s="838"/>
      <c r="FT379" s="838"/>
      <c r="FU379" s="838"/>
      <c r="FV379" s="838"/>
      <c r="FW379" s="838"/>
      <c r="IA379" s="710"/>
      <c r="IP379" s="710"/>
      <c r="IT379" s="711"/>
      <c r="JX379" s="838"/>
      <c r="JY379" s="838"/>
      <c r="JZ379" s="838"/>
      <c r="KA379" s="838"/>
      <c r="KB379" s="838"/>
    </row>
    <row r="380" spans="1:288" customFormat="1">
      <c r="A380" s="836"/>
      <c r="B380" s="836"/>
      <c r="C380" s="838"/>
      <c r="D380" s="838"/>
      <c r="E380" s="838"/>
      <c r="F380" s="836"/>
      <c r="G380" s="836"/>
      <c r="H380" s="836"/>
      <c r="I380" s="836"/>
      <c r="J380" s="836"/>
      <c r="K380" s="836"/>
      <c r="L380" s="836"/>
      <c r="M380" s="838"/>
      <c r="N380" s="838"/>
      <c r="O380" s="838"/>
      <c r="P380" s="838"/>
      <c r="Q380" s="838"/>
      <c r="R380" s="838"/>
      <c r="S380" s="838"/>
      <c r="T380" s="838"/>
      <c r="U380" s="59"/>
      <c r="V380" s="59"/>
      <c r="W380" s="496"/>
      <c r="X380" s="496"/>
      <c r="Y380" s="496"/>
      <c r="Z380" s="496"/>
      <c r="AA380" s="512"/>
      <c r="AB380" s="836"/>
      <c r="AC380" s="836"/>
      <c r="AD380" s="555"/>
      <c r="AE380" s="512"/>
      <c r="AF380" s="836"/>
      <c r="AG380" s="836"/>
      <c r="AH380" s="555"/>
      <c r="AI380" s="836"/>
      <c r="AJ380" s="836"/>
      <c r="AK380" s="836"/>
      <c r="AL380" s="836"/>
      <c r="AM380" s="836"/>
      <c r="AN380" s="555"/>
      <c r="AO380" s="836"/>
      <c r="AP380" s="555"/>
      <c r="AQ380" s="836"/>
      <c r="AR380" s="555"/>
      <c r="AS380" s="836"/>
      <c r="AT380" s="555"/>
      <c r="AU380" s="836"/>
      <c r="AV380" s="555"/>
      <c r="AW380" s="836"/>
      <c r="AX380" s="555"/>
      <c r="AY380" s="836"/>
      <c r="AZ380" s="555"/>
      <c r="BA380" s="836"/>
      <c r="BB380" s="555"/>
      <c r="BC380" s="836"/>
      <c r="BD380" s="555"/>
      <c r="BE380" s="836"/>
      <c r="BF380" s="555"/>
      <c r="BG380" s="836"/>
      <c r="BH380" s="555"/>
      <c r="BI380" s="836"/>
      <c r="BJ380" s="555"/>
      <c r="BK380" s="836"/>
      <c r="BL380" s="555"/>
      <c r="BM380" s="836"/>
      <c r="BN380" s="555"/>
      <c r="BO380" s="836"/>
      <c r="BP380" s="555"/>
      <c r="BQ380" s="838"/>
      <c r="BR380" s="838"/>
      <c r="BS380" s="838"/>
      <c r="BT380" s="838"/>
      <c r="BU380" s="838"/>
      <c r="BV380" s="838"/>
      <c r="BW380" s="838"/>
      <c r="BX380" s="838"/>
      <c r="BY380" s="838"/>
      <c r="BZ380" s="838"/>
      <c r="CA380" s="838"/>
      <c r="CB380" s="1154"/>
      <c r="CC380" s="838"/>
      <c r="CD380" s="838"/>
      <c r="CE380" s="838"/>
      <c r="CF380" s="838"/>
      <c r="CG380" s="838"/>
      <c r="CH380" s="838"/>
      <c r="CI380" s="838"/>
      <c r="CJ380" s="838"/>
      <c r="CK380" s="838"/>
      <c r="CL380" s="838"/>
      <c r="CM380" s="838"/>
      <c r="CN380" s="838"/>
      <c r="CO380" s="838"/>
      <c r="CP380" s="838"/>
      <c r="CQ380" s="838"/>
      <c r="CR380" s="838"/>
      <c r="CS380" s="838"/>
      <c r="CT380" s="838"/>
      <c r="CU380" s="838"/>
      <c r="CV380" s="838"/>
      <c r="CW380" s="838"/>
      <c r="CX380" s="838"/>
      <c r="CY380" s="838"/>
      <c r="CZ380" s="838"/>
      <c r="DA380" s="838"/>
      <c r="DB380" s="838"/>
      <c r="DC380" s="838"/>
      <c r="DD380" s="838"/>
      <c r="DE380" s="838"/>
      <c r="DF380" s="838"/>
      <c r="DG380" s="838"/>
      <c r="DH380" s="838"/>
      <c r="DI380" s="838"/>
      <c r="DJ380" s="838"/>
      <c r="DK380" s="838"/>
      <c r="DL380" s="838"/>
      <c r="DM380" s="838"/>
      <c r="DN380" s="838"/>
      <c r="DO380" s="838"/>
      <c r="DP380" s="838"/>
      <c r="DQ380" s="838"/>
      <c r="DR380" s="838"/>
      <c r="DS380" s="838"/>
      <c r="DT380" s="838"/>
      <c r="DU380" s="838"/>
      <c r="DV380" s="838"/>
      <c r="DW380" s="838"/>
      <c r="DX380" s="838"/>
      <c r="DY380" s="838"/>
      <c r="DZ380" s="838"/>
      <c r="EA380" s="838"/>
      <c r="EB380" s="838"/>
      <c r="EC380" s="838"/>
      <c r="ED380" s="838"/>
      <c r="EE380" s="838"/>
      <c r="EF380" s="838"/>
      <c r="EG380" s="838"/>
      <c r="EH380" s="838"/>
      <c r="EI380" s="838"/>
      <c r="EJ380" s="838"/>
      <c r="EK380" s="838"/>
      <c r="EL380" s="838"/>
      <c r="EM380" s="838"/>
      <c r="EN380" s="838"/>
      <c r="EO380" s="838"/>
      <c r="EP380" s="838"/>
      <c r="EQ380" s="838"/>
      <c r="ER380" s="838"/>
      <c r="ES380" s="838"/>
      <c r="ET380" s="838"/>
      <c r="EU380" s="838"/>
      <c r="EV380" s="838"/>
      <c r="EW380" s="838"/>
      <c r="EX380" s="838"/>
      <c r="EY380" s="838"/>
      <c r="EZ380" s="838"/>
      <c r="FA380" s="838"/>
      <c r="FB380" s="838"/>
      <c r="FC380" s="838"/>
      <c r="FD380" s="838"/>
      <c r="FE380" s="838"/>
      <c r="FF380" s="838"/>
      <c r="FG380" s="838"/>
      <c r="FH380" s="838"/>
      <c r="FI380" s="838"/>
      <c r="FJ380" s="838"/>
      <c r="FK380" s="838"/>
      <c r="FL380" s="838"/>
      <c r="FM380" s="838"/>
      <c r="FN380" s="838"/>
      <c r="FO380" s="838"/>
      <c r="FP380" s="838"/>
      <c r="FQ380" s="838"/>
      <c r="FR380" s="838"/>
      <c r="FS380" s="838"/>
      <c r="FT380" s="838"/>
      <c r="FU380" s="838"/>
      <c r="FV380" s="838"/>
      <c r="FW380" s="838"/>
      <c r="IA380" s="710"/>
      <c r="IP380" s="710"/>
      <c r="IT380" s="711"/>
      <c r="JX380" s="838"/>
      <c r="JY380" s="838"/>
      <c r="JZ380" s="838"/>
      <c r="KA380" s="838"/>
      <c r="KB380" s="838"/>
    </row>
    <row r="381" spans="1:288" customFormat="1">
      <c r="A381" s="836"/>
      <c r="B381" s="836"/>
      <c r="C381" s="838"/>
      <c r="D381" s="838"/>
      <c r="E381" s="838"/>
      <c r="F381" s="836"/>
      <c r="G381" s="836"/>
      <c r="H381" s="836"/>
      <c r="I381" s="836"/>
      <c r="J381" s="836"/>
      <c r="K381" s="836"/>
      <c r="L381" s="836"/>
      <c r="M381" s="838"/>
      <c r="N381" s="838"/>
      <c r="O381" s="838"/>
      <c r="P381" s="838"/>
      <c r="Q381" s="838"/>
      <c r="R381" s="838"/>
      <c r="S381" s="838"/>
      <c r="T381" s="838"/>
      <c r="U381" s="59"/>
      <c r="V381" s="59"/>
      <c r="W381" s="496"/>
      <c r="X381" s="496"/>
      <c r="Y381" s="496"/>
      <c r="Z381" s="496"/>
      <c r="AA381" s="512"/>
      <c r="AB381" s="836"/>
      <c r="AC381" s="836"/>
      <c r="AD381" s="555"/>
      <c r="AE381" s="512"/>
      <c r="AF381" s="836"/>
      <c r="AG381" s="836"/>
      <c r="AH381" s="555"/>
      <c r="AI381" s="836"/>
      <c r="AJ381" s="836"/>
      <c r="AK381" s="836"/>
      <c r="AL381" s="836"/>
      <c r="AM381" s="836"/>
      <c r="AN381" s="555"/>
      <c r="AO381" s="836"/>
      <c r="AP381" s="555"/>
      <c r="AQ381" s="836"/>
      <c r="AR381" s="555"/>
      <c r="AS381" s="836"/>
      <c r="AT381" s="555"/>
      <c r="AU381" s="836"/>
      <c r="AV381" s="555"/>
      <c r="AW381" s="836"/>
      <c r="AX381" s="555"/>
      <c r="AY381" s="836"/>
      <c r="AZ381" s="555"/>
      <c r="BA381" s="836"/>
      <c r="BB381" s="555"/>
      <c r="BC381" s="836"/>
      <c r="BD381" s="555"/>
      <c r="BE381" s="836"/>
      <c r="BF381" s="555"/>
      <c r="BG381" s="836"/>
      <c r="BH381" s="555"/>
      <c r="BI381" s="836"/>
      <c r="BJ381" s="555"/>
      <c r="BK381" s="836"/>
      <c r="BL381" s="555"/>
      <c r="BM381" s="836"/>
      <c r="BN381" s="555"/>
      <c r="BO381" s="836"/>
      <c r="BP381" s="555"/>
      <c r="BQ381" s="838"/>
      <c r="BR381" s="838"/>
      <c r="BS381" s="838"/>
      <c r="BT381" s="838"/>
      <c r="BU381" s="838"/>
      <c r="BV381" s="838"/>
      <c r="BW381" s="838"/>
      <c r="BX381" s="838"/>
      <c r="BY381" s="838"/>
      <c r="BZ381" s="838"/>
      <c r="CA381" s="838"/>
      <c r="CB381" s="1154"/>
      <c r="CC381" s="838"/>
      <c r="CD381" s="838"/>
      <c r="CE381" s="838"/>
      <c r="CF381" s="838"/>
      <c r="CG381" s="838"/>
      <c r="CH381" s="838"/>
      <c r="CI381" s="838"/>
      <c r="CJ381" s="838"/>
      <c r="CK381" s="838"/>
      <c r="CL381" s="838"/>
      <c r="CM381" s="838"/>
      <c r="CN381" s="838"/>
      <c r="CO381" s="838"/>
      <c r="CP381" s="838"/>
      <c r="CQ381" s="838"/>
      <c r="CR381" s="838"/>
      <c r="CS381" s="838"/>
      <c r="CT381" s="838"/>
      <c r="CU381" s="838"/>
      <c r="CV381" s="838"/>
      <c r="CW381" s="838"/>
      <c r="CX381" s="838"/>
      <c r="CY381" s="838"/>
      <c r="CZ381" s="838"/>
      <c r="DA381" s="838"/>
      <c r="DB381" s="838"/>
      <c r="DC381" s="838"/>
      <c r="DD381" s="838"/>
      <c r="DE381" s="838"/>
      <c r="DF381" s="838"/>
      <c r="DG381" s="838"/>
      <c r="DH381" s="838"/>
      <c r="DI381" s="838"/>
      <c r="DJ381" s="838"/>
      <c r="DK381" s="838"/>
      <c r="DL381" s="838"/>
      <c r="DM381" s="838"/>
      <c r="DN381" s="838"/>
      <c r="DO381" s="838"/>
      <c r="DP381" s="838"/>
      <c r="DQ381" s="838"/>
      <c r="DR381" s="838"/>
      <c r="DS381" s="838"/>
      <c r="DT381" s="838"/>
      <c r="DU381" s="838"/>
      <c r="DV381" s="838"/>
      <c r="DW381" s="838"/>
      <c r="DX381" s="838"/>
      <c r="DY381" s="838"/>
      <c r="DZ381" s="838"/>
      <c r="EA381" s="838"/>
      <c r="EB381" s="838"/>
      <c r="EC381" s="838"/>
      <c r="ED381" s="838"/>
      <c r="EE381" s="838"/>
      <c r="EF381" s="838"/>
      <c r="EG381" s="838"/>
      <c r="EH381" s="838"/>
      <c r="EI381" s="838"/>
      <c r="EJ381" s="838"/>
      <c r="EK381" s="838"/>
      <c r="EL381" s="838"/>
      <c r="EM381" s="838"/>
      <c r="EN381" s="838"/>
      <c r="EO381" s="838"/>
      <c r="EP381" s="838"/>
      <c r="EQ381" s="838"/>
      <c r="ER381" s="838"/>
      <c r="ES381" s="838"/>
      <c r="ET381" s="838"/>
      <c r="EU381" s="838"/>
      <c r="EV381" s="838"/>
      <c r="EW381" s="838"/>
      <c r="EX381" s="838"/>
      <c r="EY381" s="838"/>
      <c r="EZ381" s="838"/>
      <c r="FA381" s="838"/>
      <c r="FB381" s="838"/>
      <c r="FC381" s="838"/>
      <c r="FD381" s="838"/>
      <c r="FE381" s="838"/>
      <c r="FF381" s="838"/>
      <c r="FG381" s="838"/>
      <c r="FH381" s="838"/>
      <c r="FI381" s="838"/>
      <c r="FJ381" s="838"/>
      <c r="FK381" s="838"/>
      <c r="FL381" s="838"/>
      <c r="FM381" s="838"/>
      <c r="FN381" s="838"/>
      <c r="FO381" s="838"/>
      <c r="FP381" s="838"/>
      <c r="FQ381" s="838"/>
      <c r="FR381" s="838"/>
      <c r="FS381" s="838"/>
      <c r="FT381" s="838"/>
      <c r="FU381" s="838"/>
      <c r="FV381" s="838"/>
      <c r="FW381" s="838"/>
      <c r="IA381" s="710"/>
      <c r="IP381" s="710"/>
      <c r="IT381" s="711"/>
      <c r="JX381" s="838"/>
      <c r="JY381" s="838"/>
      <c r="JZ381" s="838"/>
      <c r="KA381" s="838"/>
      <c r="KB381" s="838"/>
    </row>
    <row r="382" spans="1:288" customFormat="1">
      <c r="A382" s="836"/>
      <c r="B382" s="836"/>
      <c r="C382" s="838"/>
      <c r="D382" s="838"/>
      <c r="E382" s="838"/>
      <c r="F382" s="836"/>
      <c r="G382" s="836"/>
      <c r="H382" s="836"/>
      <c r="I382" s="836"/>
      <c r="J382" s="836"/>
      <c r="K382" s="836"/>
      <c r="L382" s="836"/>
      <c r="M382" s="838"/>
      <c r="N382" s="838"/>
      <c r="O382" s="838"/>
      <c r="P382" s="838"/>
      <c r="Q382" s="838"/>
      <c r="R382" s="838"/>
      <c r="S382" s="838"/>
      <c r="T382" s="838"/>
      <c r="U382" s="59"/>
      <c r="V382" s="59"/>
      <c r="W382" s="496"/>
      <c r="X382" s="496"/>
      <c r="Y382" s="496"/>
      <c r="Z382" s="496"/>
      <c r="AA382" s="512"/>
      <c r="AB382" s="836"/>
      <c r="AC382" s="836"/>
      <c r="AD382" s="555"/>
      <c r="AE382" s="512"/>
      <c r="AF382" s="836"/>
      <c r="AG382" s="836"/>
      <c r="AH382" s="555"/>
      <c r="AI382" s="836"/>
      <c r="AJ382" s="836"/>
      <c r="AK382" s="836"/>
      <c r="AL382" s="836"/>
      <c r="AM382" s="836"/>
      <c r="AN382" s="555"/>
      <c r="AO382" s="836"/>
      <c r="AP382" s="555"/>
      <c r="AQ382" s="836"/>
      <c r="AR382" s="555"/>
      <c r="AS382" s="836"/>
      <c r="AT382" s="555"/>
      <c r="AU382" s="836"/>
      <c r="AV382" s="555"/>
      <c r="AW382" s="836"/>
      <c r="AX382" s="555"/>
      <c r="AY382" s="836"/>
      <c r="AZ382" s="555"/>
      <c r="BA382" s="836"/>
      <c r="BB382" s="555"/>
      <c r="BC382" s="836"/>
      <c r="BD382" s="555"/>
      <c r="BE382" s="836"/>
      <c r="BF382" s="555"/>
      <c r="BG382" s="836"/>
      <c r="BH382" s="555"/>
      <c r="BI382" s="836"/>
      <c r="BJ382" s="555"/>
      <c r="BK382" s="836"/>
      <c r="BL382" s="555"/>
      <c r="BM382" s="836"/>
      <c r="BN382" s="555"/>
      <c r="BO382" s="836"/>
      <c r="BP382" s="555"/>
      <c r="BQ382" s="838"/>
      <c r="BR382" s="838"/>
      <c r="BS382" s="838"/>
      <c r="BT382" s="838"/>
      <c r="BU382" s="838"/>
      <c r="BV382" s="838"/>
      <c r="BW382" s="838"/>
      <c r="BX382" s="838"/>
      <c r="BY382" s="838"/>
      <c r="BZ382" s="838"/>
      <c r="CA382" s="838"/>
      <c r="CB382" s="1154"/>
      <c r="CC382" s="838"/>
      <c r="CD382" s="838"/>
      <c r="CE382" s="838"/>
      <c r="CF382" s="838"/>
      <c r="CG382" s="838"/>
      <c r="CH382" s="838"/>
      <c r="CI382" s="838"/>
      <c r="CJ382" s="838"/>
      <c r="CK382" s="838"/>
      <c r="CL382" s="838"/>
      <c r="CM382" s="838"/>
      <c r="CN382" s="838"/>
      <c r="CO382" s="838"/>
      <c r="CP382" s="838"/>
      <c r="CQ382" s="838"/>
      <c r="CR382" s="838"/>
      <c r="CS382" s="838"/>
      <c r="CT382" s="838"/>
      <c r="CU382" s="838"/>
      <c r="CV382" s="838"/>
      <c r="CW382" s="838"/>
      <c r="CX382" s="838"/>
      <c r="CY382" s="838"/>
      <c r="CZ382" s="838"/>
      <c r="DA382" s="838"/>
      <c r="DB382" s="838"/>
      <c r="DC382" s="838"/>
      <c r="DD382" s="838"/>
      <c r="DE382" s="838"/>
      <c r="DF382" s="838"/>
      <c r="DG382" s="838"/>
      <c r="DH382" s="838"/>
      <c r="DI382" s="838"/>
      <c r="DJ382" s="838"/>
      <c r="DK382" s="838"/>
      <c r="DL382" s="838"/>
      <c r="DM382" s="838"/>
      <c r="DN382" s="838"/>
      <c r="DO382" s="838"/>
      <c r="DP382" s="838"/>
      <c r="DQ382" s="838"/>
      <c r="DR382" s="838"/>
      <c r="DS382" s="838"/>
      <c r="DT382" s="838"/>
      <c r="DU382" s="838"/>
      <c r="DV382" s="838"/>
      <c r="DW382" s="838"/>
      <c r="DX382" s="838"/>
      <c r="DY382" s="838"/>
      <c r="DZ382" s="838"/>
      <c r="EA382" s="838"/>
      <c r="EB382" s="838"/>
      <c r="EC382" s="838"/>
      <c r="ED382" s="838"/>
      <c r="EE382" s="838"/>
      <c r="EF382" s="838"/>
      <c r="EG382" s="838"/>
      <c r="EH382" s="838"/>
      <c r="EI382" s="838"/>
      <c r="EJ382" s="838"/>
      <c r="EK382" s="838"/>
      <c r="EL382" s="838"/>
      <c r="EM382" s="838"/>
      <c r="EN382" s="838"/>
      <c r="EO382" s="838"/>
      <c r="EP382" s="838"/>
      <c r="EQ382" s="838"/>
      <c r="ER382" s="838"/>
      <c r="ES382" s="838"/>
      <c r="ET382" s="838"/>
      <c r="EU382" s="838"/>
      <c r="EV382" s="838"/>
      <c r="EW382" s="838"/>
      <c r="EX382" s="838"/>
      <c r="EY382" s="838"/>
      <c r="EZ382" s="838"/>
      <c r="FA382" s="838"/>
      <c r="FB382" s="838"/>
      <c r="FC382" s="838"/>
      <c r="FD382" s="838"/>
      <c r="FE382" s="838"/>
      <c r="FF382" s="838"/>
      <c r="FG382" s="838"/>
      <c r="FH382" s="838"/>
      <c r="FI382" s="838"/>
      <c r="FJ382" s="838"/>
      <c r="FK382" s="838"/>
      <c r="FL382" s="838"/>
      <c r="FM382" s="838"/>
      <c r="FN382" s="838"/>
      <c r="FO382" s="838"/>
      <c r="FP382" s="838"/>
      <c r="FQ382" s="838"/>
      <c r="FR382" s="838"/>
      <c r="FS382" s="838"/>
      <c r="FT382" s="838"/>
      <c r="FU382" s="838"/>
      <c r="FV382" s="838"/>
      <c r="FW382" s="838"/>
      <c r="IA382" s="710"/>
      <c r="IP382" s="710"/>
      <c r="IT382" s="711"/>
      <c r="JX382" s="838"/>
      <c r="JY382" s="838"/>
      <c r="JZ382" s="838"/>
      <c r="KA382" s="838"/>
      <c r="KB382" s="838"/>
    </row>
    <row r="383" spans="1:288" customFormat="1">
      <c r="A383" s="836"/>
      <c r="B383" s="836"/>
      <c r="C383" s="838"/>
      <c r="D383" s="838"/>
      <c r="E383" s="838"/>
      <c r="F383" s="836"/>
      <c r="G383" s="836"/>
      <c r="H383" s="836"/>
      <c r="I383" s="836"/>
      <c r="J383" s="836"/>
      <c r="K383" s="836"/>
      <c r="L383" s="836"/>
      <c r="M383" s="838"/>
      <c r="N383" s="838"/>
      <c r="O383" s="838"/>
      <c r="P383" s="838"/>
      <c r="Q383" s="838"/>
      <c r="R383" s="838"/>
      <c r="S383" s="838"/>
      <c r="T383" s="838"/>
      <c r="U383" s="59"/>
      <c r="V383" s="59"/>
      <c r="W383" s="496"/>
      <c r="X383" s="496"/>
      <c r="Y383" s="496"/>
      <c r="Z383" s="496"/>
      <c r="AA383" s="512"/>
      <c r="AB383" s="836"/>
      <c r="AC383" s="836"/>
      <c r="AD383" s="555"/>
      <c r="AE383" s="512"/>
      <c r="AF383" s="836"/>
      <c r="AG383" s="836"/>
      <c r="AH383" s="555"/>
      <c r="AI383" s="836"/>
      <c r="AJ383" s="836"/>
      <c r="AK383" s="836"/>
      <c r="AL383" s="836"/>
      <c r="AM383" s="836"/>
      <c r="AN383" s="555"/>
      <c r="AO383" s="836"/>
      <c r="AP383" s="555"/>
      <c r="AQ383" s="836"/>
      <c r="AR383" s="555"/>
      <c r="AS383" s="836"/>
      <c r="AT383" s="555"/>
      <c r="AU383" s="836"/>
      <c r="AV383" s="555"/>
      <c r="AW383" s="836"/>
      <c r="AX383" s="555"/>
      <c r="AY383" s="836"/>
      <c r="AZ383" s="555"/>
      <c r="BA383" s="836"/>
      <c r="BB383" s="555"/>
      <c r="BC383" s="836"/>
      <c r="BD383" s="555"/>
      <c r="BE383" s="836"/>
      <c r="BF383" s="555"/>
      <c r="BG383" s="836"/>
      <c r="BH383" s="555"/>
      <c r="BI383" s="836"/>
      <c r="BJ383" s="555"/>
      <c r="BK383" s="836"/>
      <c r="BL383" s="555"/>
      <c r="BM383" s="836"/>
      <c r="BN383" s="555"/>
      <c r="BO383" s="836"/>
      <c r="BP383" s="555"/>
      <c r="BQ383" s="838"/>
      <c r="BR383" s="838"/>
      <c r="BS383" s="838"/>
      <c r="BT383" s="838"/>
      <c r="BU383" s="838"/>
      <c r="BV383" s="838"/>
      <c r="BW383" s="838"/>
      <c r="BX383" s="838"/>
      <c r="BY383" s="838"/>
      <c r="BZ383" s="838"/>
      <c r="CA383" s="838"/>
      <c r="CB383" s="1154"/>
      <c r="CC383" s="838"/>
      <c r="CD383" s="838"/>
      <c r="CE383" s="838"/>
      <c r="CF383" s="838"/>
      <c r="CG383" s="838"/>
      <c r="CH383" s="838"/>
      <c r="CI383" s="838"/>
      <c r="CJ383" s="838"/>
      <c r="CK383" s="838"/>
      <c r="CL383" s="838"/>
      <c r="CM383" s="838"/>
      <c r="CN383" s="838"/>
      <c r="CO383" s="838"/>
      <c r="CP383" s="838"/>
      <c r="CQ383" s="838"/>
      <c r="CR383" s="838"/>
      <c r="CS383" s="838"/>
      <c r="CT383" s="838"/>
      <c r="CU383" s="838"/>
      <c r="CV383" s="838"/>
      <c r="CW383" s="838"/>
      <c r="CX383" s="838"/>
      <c r="CY383" s="838"/>
      <c r="CZ383" s="838"/>
      <c r="DA383" s="838"/>
      <c r="DB383" s="838"/>
      <c r="DC383" s="838"/>
      <c r="DD383" s="838"/>
      <c r="DE383" s="838"/>
      <c r="DF383" s="838"/>
      <c r="DG383" s="838"/>
      <c r="DH383" s="838"/>
      <c r="DI383" s="838"/>
      <c r="DJ383" s="838"/>
      <c r="DK383" s="838"/>
      <c r="DL383" s="838"/>
      <c r="DM383" s="838"/>
      <c r="DN383" s="838"/>
      <c r="DO383" s="838"/>
      <c r="DP383" s="838"/>
      <c r="DQ383" s="838"/>
      <c r="DR383" s="838"/>
      <c r="DS383" s="838"/>
      <c r="DT383" s="838"/>
      <c r="DU383" s="838"/>
      <c r="DV383" s="838"/>
      <c r="DW383" s="838"/>
      <c r="DX383" s="838"/>
      <c r="DY383" s="838"/>
      <c r="DZ383" s="838"/>
      <c r="EA383" s="838"/>
      <c r="EB383" s="838"/>
      <c r="EC383" s="838"/>
      <c r="ED383" s="838"/>
      <c r="EE383" s="838"/>
      <c r="EF383" s="838"/>
      <c r="EG383" s="838"/>
      <c r="EH383" s="838"/>
      <c r="EI383" s="838"/>
      <c r="EJ383" s="838"/>
      <c r="EK383" s="838"/>
      <c r="EL383" s="838"/>
      <c r="EM383" s="838"/>
      <c r="EN383" s="838"/>
      <c r="EO383" s="838"/>
      <c r="EP383" s="838"/>
      <c r="EQ383" s="838"/>
      <c r="ER383" s="838"/>
      <c r="ES383" s="838"/>
      <c r="ET383" s="838"/>
      <c r="EU383" s="838"/>
      <c r="EV383" s="838"/>
      <c r="EW383" s="838"/>
      <c r="EX383" s="838"/>
      <c r="EY383" s="838"/>
      <c r="EZ383" s="838"/>
      <c r="FA383" s="838"/>
      <c r="FB383" s="838"/>
      <c r="FC383" s="838"/>
      <c r="FD383" s="838"/>
      <c r="FE383" s="838"/>
      <c r="FF383" s="838"/>
      <c r="FG383" s="838"/>
      <c r="FH383" s="838"/>
      <c r="FI383" s="838"/>
      <c r="FJ383" s="838"/>
      <c r="FK383" s="838"/>
      <c r="FL383" s="838"/>
      <c r="FM383" s="838"/>
      <c r="FN383" s="838"/>
      <c r="FO383" s="838"/>
      <c r="FP383" s="838"/>
      <c r="FQ383" s="838"/>
      <c r="FR383" s="838"/>
      <c r="FS383" s="838"/>
      <c r="FT383" s="838"/>
      <c r="FU383" s="838"/>
      <c r="FV383" s="838"/>
      <c r="FW383" s="838"/>
      <c r="IA383" s="710"/>
      <c r="IP383" s="710"/>
      <c r="IT383" s="711"/>
      <c r="JX383" s="838"/>
      <c r="JY383" s="838"/>
      <c r="JZ383" s="838"/>
      <c r="KA383" s="838"/>
      <c r="KB383" s="838"/>
    </row>
    <row r="384" spans="1:288" customFormat="1">
      <c r="A384" s="836"/>
      <c r="B384" s="836"/>
      <c r="C384" s="838"/>
      <c r="D384" s="838"/>
      <c r="E384" s="838"/>
      <c r="F384" s="836"/>
      <c r="G384" s="836"/>
      <c r="H384" s="836"/>
      <c r="I384" s="836"/>
      <c r="J384" s="836"/>
      <c r="K384" s="836"/>
      <c r="L384" s="836"/>
      <c r="M384" s="838"/>
      <c r="N384" s="838"/>
      <c r="O384" s="838"/>
      <c r="P384" s="838"/>
      <c r="Q384" s="838"/>
      <c r="R384" s="838"/>
      <c r="S384" s="838"/>
      <c r="T384" s="838"/>
      <c r="U384" s="59"/>
      <c r="V384" s="59"/>
      <c r="W384" s="496"/>
      <c r="X384" s="496"/>
      <c r="Y384" s="496"/>
      <c r="Z384" s="496"/>
      <c r="AA384" s="512"/>
      <c r="AB384" s="836"/>
      <c r="AC384" s="836"/>
      <c r="AD384" s="555"/>
      <c r="AE384" s="512"/>
      <c r="AF384" s="836"/>
      <c r="AG384" s="836"/>
      <c r="AH384" s="555"/>
      <c r="AI384" s="836"/>
      <c r="AJ384" s="836"/>
      <c r="AK384" s="836"/>
      <c r="AL384" s="836"/>
      <c r="AM384" s="836"/>
      <c r="AN384" s="555"/>
      <c r="AO384" s="836"/>
      <c r="AP384" s="555"/>
      <c r="AQ384" s="836"/>
      <c r="AR384" s="555"/>
      <c r="AS384" s="836"/>
      <c r="AT384" s="555"/>
      <c r="AU384" s="836"/>
      <c r="AV384" s="555"/>
      <c r="AW384" s="836"/>
      <c r="AX384" s="555"/>
      <c r="AY384" s="836"/>
      <c r="AZ384" s="555"/>
      <c r="BA384" s="836"/>
      <c r="BB384" s="555"/>
      <c r="BC384" s="836"/>
      <c r="BD384" s="555"/>
      <c r="BE384" s="836"/>
      <c r="BF384" s="555"/>
      <c r="BG384" s="836"/>
      <c r="BH384" s="555"/>
      <c r="BI384" s="836"/>
      <c r="BJ384" s="555"/>
      <c r="BK384" s="836"/>
      <c r="BL384" s="555"/>
      <c r="BM384" s="836"/>
      <c r="BN384" s="555"/>
      <c r="BO384" s="836"/>
      <c r="BP384" s="555"/>
      <c r="BQ384" s="838"/>
      <c r="BR384" s="838"/>
      <c r="BS384" s="838"/>
      <c r="BT384" s="838"/>
      <c r="BU384" s="838"/>
      <c r="BV384" s="838"/>
      <c r="BW384" s="838"/>
      <c r="BX384" s="838"/>
      <c r="BY384" s="838"/>
      <c r="BZ384" s="838"/>
      <c r="CA384" s="838"/>
      <c r="CB384" s="1154"/>
      <c r="CC384" s="838"/>
      <c r="CD384" s="838"/>
      <c r="CE384" s="838"/>
      <c r="CF384" s="838"/>
      <c r="CG384" s="838"/>
      <c r="CH384" s="838"/>
      <c r="CI384" s="838"/>
      <c r="CJ384" s="838"/>
      <c r="CK384" s="838"/>
      <c r="CL384" s="838"/>
      <c r="CM384" s="838"/>
      <c r="CN384" s="838"/>
      <c r="CO384" s="838"/>
      <c r="CP384" s="838"/>
      <c r="CQ384" s="838"/>
      <c r="CR384" s="838"/>
      <c r="CS384" s="838"/>
      <c r="CT384" s="838"/>
      <c r="CU384" s="838"/>
      <c r="CV384" s="838"/>
      <c r="CW384" s="838"/>
      <c r="CX384" s="838"/>
      <c r="CY384" s="838"/>
      <c r="CZ384" s="838"/>
      <c r="DA384" s="838"/>
      <c r="DB384" s="838"/>
      <c r="DC384" s="838"/>
      <c r="DD384" s="838"/>
      <c r="DE384" s="838"/>
      <c r="DF384" s="838"/>
      <c r="DG384" s="838"/>
      <c r="DH384" s="838"/>
      <c r="DI384" s="838"/>
      <c r="DJ384" s="838"/>
      <c r="DK384" s="838"/>
      <c r="DL384" s="838"/>
      <c r="DM384" s="838"/>
      <c r="DN384" s="838"/>
      <c r="DO384" s="838"/>
      <c r="DP384" s="838"/>
      <c r="DQ384" s="838"/>
      <c r="DR384" s="838"/>
      <c r="DS384" s="838"/>
      <c r="DT384" s="838"/>
      <c r="DU384" s="838"/>
      <c r="DV384" s="838"/>
      <c r="DW384" s="838"/>
      <c r="DX384" s="838"/>
      <c r="DY384" s="838"/>
      <c r="DZ384" s="838"/>
      <c r="EA384" s="838"/>
      <c r="EB384" s="838"/>
      <c r="EC384" s="838"/>
      <c r="ED384" s="838"/>
      <c r="EE384" s="838"/>
      <c r="EF384" s="838"/>
      <c r="EG384" s="838"/>
      <c r="EH384" s="838"/>
      <c r="EI384" s="838"/>
      <c r="EJ384" s="838"/>
      <c r="EK384" s="838"/>
      <c r="EL384" s="838"/>
      <c r="EM384" s="838"/>
      <c r="EN384" s="838"/>
      <c r="EO384" s="838"/>
      <c r="EP384" s="838"/>
      <c r="EQ384" s="838"/>
      <c r="ER384" s="838"/>
      <c r="ES384" s="838"/>
      <c r="ET384" s="838"/>
      <c r="EU384" s="838"/>
      <c r="EV384" s="838"/>
      <c r="EW384" s="838"/>
      <c r="EX384" s="838"/>
      <c r="EY384" s="838"/>
      <c r="EZ384" s="838"/>
      <c r="FA384" s="838"/>
      <c r="FB384" s="838"/>
      <c r="FC384" s="838"/>
      <c r="FD384" s="838"/>
      <c r="FE384" s="838"/>
      <c r="FF384" s="838"/>
      <c r="FG384" s="838"/>
      <c r="FH384" s="838"/>
      <c r="FI384" s="838"/>
      <c r="FJ384" s="838"/>
      <c r="FK384" s="838"/>
      <c r="FL384" s="838"/>
      <c r="FM384" s="838"/>
      <c r="FN384" s="838"/>
      <c r="FO384" s="838"/>
      <c r="FP384" s="838"/>
      <c r="FQ384" s="838"/>
      <c r="FR384" s="838"/>
      <c r="FS384" s="838"/>
      <c r="FT384" s="838"/>
      <c r="FU384" s="838"/>
      <c r="FV384" s="838"/>
      <c r="FW384" s="838"/>
      <c r="IA384" s="710"/>
      <c r="IP384" s="710"/>
      <c r="IT384" s="711"/>
      <c r="JX384" s="838"/>
      <c r="JY384" s="838"/>
      <c r="JZ384" s="838"/>
      <c r="KA384" s="838"/>
      <c r="KB384" s="838"/>
    </row>
    <row r="385" spans="1:288" customFormat="1">
      <c r="A385" s="836"/>
      <c r="B385" s="836"/>
      <c r="C385" s="838"/>
      <c r="D385" s="838"/>
      <c r="E385" s="838"/>
      <c r="F385" s="836"/>
      <c r="G385" s="836"/>
      <c r="H385" s="836"/>
      <c r="I385" s="836"/>
      <c r="J385" s="836"/>
      <c r="K385" s="836"/>
      <c r="L385" s="836"/>
      <c r="M385" s="838"/>
      <c r="N385" s="838"/>
      <c r="O385" s="838"/>
      <c r="P385" s="838"/>
      <c r="Q385" s="838"/>
      <c r="R385" s="838"/>
      <c r="S385" s="838"/>
      <c r="T385" s="838"/>
      <c r="U385" s="59"/>
      <c r="V385" s="59"/>
      <c r="W385" s="496"/>
      <c r="X385" s="496"/>
      <c r="Y385" s="496"/>
      <c r="Z385" s="496"/>
      <c r="AA385" s="512"/>
      <c r="AB385" s="836"/>
      <c r="AC385" s="836"/>
      <c r="AD385" s="555"/>
      <c r="AE385" s="512"/>
      <c r="AF385" s="836"/>
      <c r="AG385" s="836"/>
      <c r="AH385" s="555"/>
      <c r="AI385" s="836"/>
      <c r="AJ385" s="836"/>
      <c r="AK385" s="836"/>
      <c r="AL385" s="836"/>
      <c r="AM385" s="836"/>
      <c r="AN385" s="555"/>
      <c r="AO385" s="836"/>
      <c r="AP385" s="555"/>
      <c r="AQ385" s="836"/>
      <c r="AR385" s="555"/>
      <c r="AS385" s="836"/>
      <c r="AT385" s="555"/>
      <c r="AU385" s="836"/>
      <c r="AV385" s="555"/>
      <c r="AW385" s="836"/>
      <c r="AX385" s="555"/>
      <c r="AY385" s="836"/>
      <c r="AZ385" s="555"/>
      <c r="BA385" s="836"/>
      <c r="BB385" s="555"/>
      <c r="BC385" s="836"/>
      <c r="BD385" s="555"/>
      <c r="BE385" s="836"/>
      <c r="BF385" s="555"/>
      <c r="BG385" s="836"/>
      <c r="BH385" s="555"/>
      <c r="BI385" s="836"/>
      <c r="BJ385" s="555"/>
      <c r="BK385" s="836"/>
      <c r="BL385" s="555"/>
      <c r="BM385" s="836"/>
      <c r="BN385" s="555"/>
      <c r="BO385" s="836"/>
      <c r="BP385" s="555"/>
      <c r="BQ385" s="838"/>
      <c r="BR385" s="838"/>
      <c r="BS385" s="838"/>
      <c r="BT385" s="838"/>
      <c r="BU385" s="838"/>
      <c r="BV385" s="838"/>
      <c r="BW385" s="838"/>
      <c r="BX385" s="838"/>
      <c r="BY385" s="838"/>
      <c r="BZ385" s="838"/>
      <c r="CA385" s="838"/>
      <c r="CB385" s="1154"/>
      <c r="CC385" s="838"/>
      <c r="CD385" s="838"/>
      <c r="CE385" s="838"/>
      <c r="CF385" s="838"/>
      <c r="CG385" s="838"/>
      <c r="CH385" s="838"/>
      <c r="CI385" s="838"/>
      <c r="CJ385" s="838"/>
      <c r="CK385" s="838"/>
      <c r="CL385" s="838"/>
      <c r="CM385" s="838"/>
      <c r="CN385" s="838"/>
      <c r="CO385" s="838"/>
      <c r="CP385" s="838"/>
      <c r="CQ385" s="838"/>
      <c r="CR385" s="838"/>
      <c r="CS385" s="838"/>
      <c r="CT385" s="838"/>
      <c r="CU385" s="838"/>
      <c r="CV385" s="838"/>
      <c r="CW385" s="838"/>
      <c r="CX385" s="838"/>
      <c r="CY385" s="838"/>
      <c r="CZ385" s="838"/>
      <c r="DA385" s="838"/>
      <c r="DB385" s="838"/>
      <c r="DC385" s="838"/>
      <c r="DD385" s="838"/>
      <c r="DE385" s="838"/>
      <c r="DF385" s="838"/>
      <c r="DG385" s="838"/>
      <c r="DH385" s="838"/>
      <c r="DI385" s="838"/>
      <c r="DJ385" s="838"/>
      <c r="DK385" s="838"/>
      <c r="DL385" s="838"/>
      <c r="DM385" s="838"/>
      <c r="DN385" s="838"/>
      <c r="DO385" s="838"/>
      <c r="DP385" s="838"/>
      <c r="DQ385" s="838"/>
      <c r="DR385" s="838"/>
      <c r="DS385" s="838"/>
      <c r="DT385" s="838"/>
      <c r="DU385" s="838"/>
      <c r="DV385" s="838"/>
      <c r="DW385" s="838"/>
      <c r="DX385" s="838"/>
      <c r="DY385" s="838"/>
      <c r="DZ385" s="838"/>
      <c r="EA385" s="838"/>
      <c r="EB385" s="838"/>
      <c r="EC385" s="838"/>
      <c r="ED385" s="838"/>
      <c r="EE385" s="838"/>
      <c r="EF385" s="838"/>
      <c r="EG385" s="838"/>
      <c r="EH385" s="838"/>
      <c r="EI385" s="838"/>
      <c r="EJ385" s="838"/>
      <c r="EK385" s="838"/>
      <c r="EL385" s="838"/>
      <c r="EM385" s="838"/>
      <c r="EN385" s="838"/>
      <c r="EO385" s="838"/>
      <c r="EP385" s="838"/>
      <c r="EQ385" s="838"/>
      <c r="ER385" s="838"/>
      <c r="ES385" s="838"/>
      <c r="ET385" s="838"/>
      <c r="EU385" s="838"/>
      <c r="EV385" s="838"/>
      <c r="EW385" s="838"/>
      <c r="EX385" s="838"/>
      <c r="EY385" s="838"/>
      <c r="EZ385" s="838"/>
      <c r="FA385" s="838"/>
      <c r="FB385" s="838"/>
      <c r="FC385" s="838"/>
      <c r="FD385" s="838"/>
      <c r="FE385" s="838"/>
      <c r="FF385" s="838"/>
      <c r="FG385" s="838"/>
      <c r="FH385" s="838"/>
      <c r="FI385" s="838"/>
      <c r="FJ385" s="838"/>
      <c r="FK385" s="838"/>
      <c r="FL385" s="838"/>
      <c r="FM385" s="838"/>
      <c r="FN385" s="838"/>
      <c r="FO385" s="838"/>
      <c r="FP385" s="838"/>
      <c r="FQ385" s="838"/>
      <c r="FR385" s="838"/>
      <c r="FS385" s="838"/>
      <c r="FT385" s="838"/>
      <c r="FU385" s="838"/>
      <c r="FV385" s="838"/>
      <c r="FW385" s="838"/>
      <c r="IA385" s="710"/>
      <c r="IP385" s="710"/>
      <c r="IT385" s="711"/>
      <c r="JX385" s="838"/>
      <c r="JY385" s="838"/>
      <c r="JZ385" s="838"/>
      <c r="KA385" s="838"/>
      <c r="KB385" s="838"/>
    </row>
    <row r="386" spans="1:288" customFormat="1">
      <c r="A386" s="836"/>
      <c r="B386" s="836"/>
      <c r="C386" s="838"/>
      <c r="D386" s="838"/>
      <c r="E386" s="838"/>
      <c r="F386" s="836"/>
      <c r="G386" s="836"/>
      <c r="H386" s="836"/>
      <c r="I386" s="836"/>
      <c r="J386" s="836"/>
      <c r="K386" s="836"/>
      <c r="L386" s="836"/>
      <c r="M386" s="838"/>
      <c r="N386" s="838"/>
      <c r="O386" s="838"/>
      <c r="P386" s="838"/>
      <c r="Q386" s="838"/>
      <c r="R386" s="838"/>
      <c r="S386" s="838"/>
      <c r="T386" s="838"/>
      <c r="U386" s="59"/>
      <c r="V386" s="59"/>
      <c r="W386" s="496"/>
      <c r="X386" s="496"/>
      <c r="Y386" s="496"/>
      <c r="Z386" s="496"/>
      <c r="AA386" s="512"/>
      <c r="AB386" s="836"/>
      <c r="AC386" s="836"/>
      <c r="AD386" s="555"/>
      <c r="AE386" s="512"/>
      <c r="AF386" s="836"/>
      <c r="AG386" s="836"/>
      <c r="AH386" s="555"/>
      <c r="AI386" s="836"/>
      <c r="AJ386" s="836"/>
      <c r="AK386" s="836"/>
      <c r="AL386" s="836"/>
      <c r="AM386" s="836"/>
      <c r="AN386" s="555"/>
      <c r="AO386" s="836"/>
      <c r="AP386" s="555"/>
      <c r="AQ386" s="836"/>
      <c r="AR386" s="555"/>
      <c r="AS386" s="836"/>
      <c r="AT386" s="555"/>
      <c r="AU386" s="836"/>
      <c r="AV386" s="555"/>
      <c r="AW386" s="836"/>
      <c r="AX386" s="555"/>
      <c r="AY386" s="836"/>
      <c r="AZ386" s="555"/>
      <c r="BA386" s="836"/>
      <c r="BB386" s="555"/>
      <c r="BC386" s="836"/>
      <c r="BD386" s="555"/>
      <c r="BE386" s="836"/>
      <c r="BF386" s="555"/>
      <c r="BG386" s="836"/>
      <c r="BH386" s="555"/>
      <c r="BI386" s="836"/>
      <c r="BJ386" s="555"/>
      <c r="BK386" s="836"/>
      <c r="BL386" s="555"/>
      <c r="BM386" s="836"/>
      <c r="BN386" s="555"/>
      <c r="BO386" s="836"/>
      <c r="BP386" s="555"/>
      <c r="BQ386" s="838"/>
      <c r="BR386" s="838"/>
      <c r="BS386" s="838"/>
      <c r="BT386" s="838"/>
      <c r="BU386" s="838"/>
      <c r="BV386" s="838"/>
      <c r="BW386" s="838"/>
      <c r="BX386" s="838"/>
      <c r="BY386" s="838"/>
      <c r="BZ386" s="838"/>
      <c r="CA386" s="838"/>
      <c r="CB386" s="1154"/>
      <c r="CC386" s="838"/>
      <c r="CD386" s="838"/>
      <c r="CE386" s="838"/>
      <c r="CF386" s="838"/>
      <c r="CG386" s="838"/>
      <c r="CH386" s="838"/>
      <c r="CI386" s="838"/>
      <c r="CJ386" s="838"/>
      <c r="CK386" s="838"/>
      <c r="CL386" s="838"/>
      <c r="CM386" s="838"/>
      <c r="CN386" s="838"/>
      <c r="CO386" s="838"/>
      <c r="CP386" s="838"/>
      <c r="CQ386" s="838"/>
      <c r="CR386" s="838"/>
      <c r="CS386" s="838"/>
      <c r="CT386" s="838"/>
      <c r="CU386" s="838"/>
      <c r="CV386" s="838"/>
      <c r="CW386" s="838"/>
      <c r="CX386" s="838"/>
      <c r="CY386" s="838"/>
      <c r="CZ386" s="838"/>
      <c r="DA386" s="838"/>
      <c r="DB386" s="838"/>
      <c r="DC386" s="838"/>
      <c r="DD386" s="838"/>
      <c r="DE386" s="838"/>
      <c r="DF386" s="838"/>
      <c r="DG386" s="838"/>
      <c r="DH386" s="838"/>
      <c r="DI386" s="838"/>
      <c r="DJ386" s="838"/>
      <c r="DK386" s="838"/>
      <c r="DL386" s="838"/>
      <c r="DM386" s="838"/>
      <c r="DN386" s="838"/>
      <c r="DO386" s="838"/>
      <c r="DP386" s="838"/>
      <c r="DQ386" s="838"/>
      <c r="DR386" s="838"/>
      <c r="DS386" s="838"/>
      <c r="DT386" s="838"/>
      <c r="DU386" s="838"/>
      <c r="DV386" s="838"/>
      <c r="DW386" s="838"/>
      <c r="DX386" s="838"/>
      <c r="DY386" s="838"/>
      <c r="DZ386" s="838"/>
      <c r="EA386" s="838"/>
      <c r="EB386" s="838"/>
      <c r="EC386" s="838"/>
      <c r="ED386" s="838"/>
      <c r="EE386" s="838"/>
      <c r="EF386" s="838"/>
      <c r="EG386" s="838"/>
      <c r="EH386" s="838"/>
      <c r="EI386" s="838"/>
      <c r="EJ386" s="838"/>
      <c r="EK386" s="838"/>
      <c r="EL386" s="838"/>
      <c r="EM386" s="838"/>
      <c r="EN386" s="838"/>
      <c r="EO386" s="838"/>
      <c r="EP386" s="838"/>
      <c r="EQ386" s="838"/>
      <c r="ER386" s="838"/>
      <c r="ES386" s="838"/>
      <c r="ET386" s="838"/>
      <c r="EU386" s="838"/>
      <c r="EV386" s="838"/>
      <c r="EW386" s="838"/>
      <c r="EX386" s="838"/>
      <c r="EY386" s="838"/>
      <c r="EZ386" s="838"/>
      <c r="FA386" s="838"/>
      <c r="FB386" s="838"/>
      <c r="FC386" s="838"/>
      <c r="FD386" s="838"/>
      <c r="FE386" s="838"/>
      <c r="FF386" s="838"/>
      <c r="FG386" s="838"/>
      <c r="FH386" s="838"/>
      <c r="FI386" s="838"/>
      <c r="FJ386" s="838"/>
      <c r="FK386" s="838"/>
      <c r="FL386" s="838"/>
      <c r="FM386" s="838"/>
      <c r="FN386" s="838"/>
      <c r="FO386" s="838"/>
      <c r="FP386" s="838"/>
      <c r="FQ386" s="838"/>
      <c r="FR386" s="838"/>
      <c r="FS386" s="838"/>
      <c r="FT386" s="838"/>
      <c r="FU386" s="838"/>
      <c r="FV386" s="838"/>
      <c r="FW386" s="838"/>
      <c r="IA386" s="710"/>
      <c r="IP386" s="710"/>
      <c r="IT386" s="711"/>
      <c r="JX386" s="838"/>
      <c r="JY386" s="838"/>
      <c r="JZ386" s="838"/>
      <c r="KA386" s="838"/>
      <c r="KB386" s="838"/>
    </row>
  </sheetData>
  <sortState ref="A7:BT136">
    <sortCondition ref="AL7:AL136"/>
    <sortCondition ref="C7:C136"/>
  </sortState>
  <mergeCells count="25">
    <mergeCell ref="BK2:BL2"/>
    <mergeCell ref="BM2:BN2"/>
    <mergeCell ref="BO2:BP2"/>
    <mergeCell ref="AY2:AZ2"/>
    <mergeCell ref="BA2:BB2"/>
    <mergeCell ref="BC2:BD2"/>
    <mergeCell ref="BE2:BF2"/>
    <mergeCell ref="BG2:BH2"/>
    <mergeCell ref="BI2:BJ2"/>
    <mergeCell ref="AW2:AX2"/>
    <mergeCell ref="AA1:AJ1"/>
    <mergeCell ref="F2:G2"/>
    <mergeCell ref="M2:P2"/>
    <mergeCell ref="R2:T2"/>
    <mergeCell ref="V2:Y2"/>
    <mergeCell ref="AA2:AB2"/>
    <mergeCell ref="AC2:AD2"/>
    <mergeCell ref="AE2:AF2"/>
    <mergeCell ref="AG2:AH2"/>
    <mergeCell ref="AI2:AJ2"/>
    <mergeCell ref="AM2:AN2"/>
    <mergeCell ref="AO2:AP2"/>
    <mergeCell ref="AQ2:AR2"/>
    <mergeCell ref="AS2:AT2"/>
    <mergeCell ref="AU2:AV2"/>
  </mergeCells>
  <phoneticPr fontId="18" type="noConversion"/>
  <conditionalFormatting sqref="B16:C20 R16:T20 V16:V20 H16:J20 R40:S40 R54:T56 H54:J58 V54:V58 B54:C58 B11:C13 R11:T13 V11:V13 H11:J13 S60:T62 S57:T58 R41:T52 R32:T39 B32:C52 V32:V52 H32:J52 R23:T29 B23:C29 V23:V29 H23:J29 B60:C138 B7:C9 V60:V138 V4:V9 H60:J138 H4:J9 R63:T138 R4:T9">
    <cfRule type="expression" dxfId="2190" priority="554">
      <formula>+$B4=1</formula>
    </cfRule>
  </conditionalFormatting>
  <conditionalFormatting sqref="B16:C20 R16:T20 V16:V20 H16:J20 R40:S40 R54:T56 H54:J58 V54:V58 B54:C58 B11:C13 R11:T13 V11:V13 H11:J13 S60:T62 S57:T58 R41:T52 R32:T39 B32:C52 V32:V52 H32:J52 R23:T29 B23:C29 V23:V29 H23:J29 B60:C138 B7:C9 V60:V138 V4:V9 H60:J138 H4:J9 R63:T138 R4:T9">
    <cfRule type="expression" dxfId="2189" priority="555">
      <formula>+$B4=2</formula>
    </cfRule>
  </conditionalFormatting>
  <conditionalFormatting sqref="H16:J20 H54:J58 H11:J13 H32:J52 H23:J29 H60:J138 H4:J9 R63:T138 R5:T9">
    <cfRule type="expression" dxfId="2188" priority="553">
      <formula>+H4=""</formula>
    </cfRule>
  </conditionalFormatting>
  <conditionalFormatting sqref="R4:T4 R16:T20 R40:S40 R54:T56 R11:T13 S60:T62 S57:T58 R41:T52 R32:T39 R23:T29">
    <cfRule type="expression" dxfId="2187" priority="552">
      <formula>+R4=""</formula>
    </cfRule>
  </conditionalFormatting>
  <conditionalFormatting sqref="H15:J15 V15 R15:T15 B15:C15">
    <cfRule type="expression" dxfId="2186" priority="548">
      <formula>+$B15=1</formula>
    </cfRule>
  </conditionalFormatting>
  <conditionalFormatting sqref="H15:J15 V15 R15:T15 B15:C15">
    <cfRule type="expression" dxfId="2185" priority="549">
      <formula>+$B15=2</formula>
    </cfRule>
    <cfRule type="expression" dxfId="2184" priority="550">
      <formula>+$B15=3</formula>
    </cfRule>
    <cfRule type="expression" dxfId="2183" priority="551">
      <formula>+$B15=4</formula>
    </cfRule>
  </conditionalFormatting>
  <conditionalFormatting sqref="H15:J15">
    <cfRule type="expression" dxfId="2182" priority="547">
      <formula>+H15=""</formula>
    </cfRule>
  </conditionalFormatting>
  <conditionalFormatting sqref="R15:T15">
    <cfRule type="expression" dxfId="2181" priority="546">
      <formula>+R15=""</formula>
    </cfRule>
  </conditionalFormatting>
  <conditionalFormatting sqref="AM4:AN4 AM54:AN58 AM11:AN13 AM15:AN20 AM32:AN52 AM23:AN29 AM60:BF71 AM72:BG139 BH60:BH138 BG32:BG71 BJ60:BJ138 BI32:BI139 BL60:BL138 BK32:BK139 BN60:BN138 BM32:BM139 BP60:BP138 BO32:BO139 AM5:BP9 BG15:BG21 BI15:BI21 BK15:BK21 BM15:BM21 BO15:BO21">
    <cfRule type="expression" dxfId="2180" priority="543">
      <formula>+$AE4=2018</formula>
    </cfRule>
  </conditionalFormatting>
  <conditionalFormatting sqref="AM4:AN4 AM54:AN58 AM11:AN13 AM15:AN20 AM32:AN52 AM23:AN29 AM60:BF71 AM72:BG139 BH60:BH138 BG32:BG71 BJ60:BJ138 BI32:BI139 BL60:BL138 BK32:BK139 BN60:BN138 BM32:BM139 BP60:BP138 BO32:BO139 AM5:BP9 BG15:BG21 BI15:BI21 BK15:BK21 BM15:BM21 BO15:BO21">
    <cfRule type="expression" dxfId="2179" priority="544">
      <formula>+$AE4=2019</formula>
    </cfRule>
  </conditionalFormatting>
  <conditionalFormatting sqref="AM4:AN4 AM54:AN58 AM11:AN13 AM15:AN20 AM32:AN52 AM23:AN29 AM60:BF71 AM72:BG139 BH60:BH138 BG32:BG71 BJ60:BJ138 BI32:BI139 BL60:BL138 BK32:BK139 BN60:BN138 BM32:BM139 BP60:BP138 BO32:BO139 AM5:BP9 BG15:BG21 BI15:BI21 BK15:BK21 BM15:BM21 BO15:BO21">
    <cfRule type="expression" dxfId="2178" priority="541">
      <formula>+$AE4=2022</formula>
    </cfRule>
    <cfRule type="expression" dxfId="2177" priority="542">
      <formula>+$AE4=2021</formula>
    </cfRule>
    <cfRule type="expression" dxfId="2176" priority="545">
      <formula>+$AE4=2020</formula>
    </cfRule>
  </conditionalFormatting>
  <conditionalFormatting sqref="AO139:BF139 AM54:AN58 AM11:AN13 AM15:AN20 AM32:AN52 AM23:AN29 AM60:AN139 AM4:AN9 BA60:BF138 BH60:BH138 BG32:BG139 BA5:BH9 BL60:BL138 BK32:BK139 BN60:BN138 BM32:BM139 BP60:BP138 BO32:BO139 BK5:BP9 BG15:BG21 BK15:BK21 BM15:BM21 BO15:BO21">
    <cfRule type="expression" dxfId="2175" priority="540">
      <formula>+$AF4=0</formula>
    </cfRule>
  </conditionalFormatting>
  <conditionalFormatting sqref="AO4:AZ4 AO54:AZ58 AO11:AZ13 AO15:AZ20 AO32:AZ52 AO23:AZ29">
    <cfRule type="expression" dxfId="2174" priority="537">
      <formula>+$AE4=2018</formula>
    </cfRule>
  </conditionalFormatting>
  <conditionalFormatting sqref="AO4:AZ4 AO54:AZ58 AO11:AZ13 AO15:AZ20 AO32:AZ52 AO23:AZ29">
    <cfRule type="expression" dxfId="2173" priority="538">
      <formula>+$AE4=2019</formula>
    </cfRule>
  </conditionalFormatting>
  <conditionalFormatting sqref="AO4:AZ4 AO54:AZ58 AO11:AZ13 AO15:AZ20 AO32:AZ52 AO23:AZ29">
    <cfRule type="expression" dxfId="2172" priority="535">
      <formula>+$AE4=2022</formula>
    </cfRule>
    <cfRule type="expression" dxfId="2171" priority="536">
      <formula>+$AE4=2021</formula>
    </cfRule>
    <cfRule type="expression" dxfId="2170" priority="539">
      <formula>+$AE4=2020</formula>
    </cfRule>
  </conditionalFormatting>
  <conditionalFormatting sqref="BA4:BB4 BA54:BB58 BA11:BB13 BA15:BB20 BA32:BB52 BA23:BB29">
    <cfRule type="expression" dxfId="2169" priority="532">
      <formula>+$AE4=2018</formula>
    </cfRule>
  </conditionalFormatting>
  <conditionalFormatting sqref="BA4:BB4 BA54:BB58 BA11:BB13 BA15:BB20 BA32:BB52 BA23:BB29">
    <cfRule type="expression" dxfId="2168" priority="533">
      <formula>+$AE4=2019</formula>
    </cfRule>
  </conditionalFormatting>
  <conditionalFormatting sqref="BA4:BB4 BA54:BB58 BA11:BB13 BA15:BB20 BA32:BB52 BA23:BB29">
    <cfRule type="expression" dxfId="2167" priority="530">
      <formula>+$AE4=2022</formula>
    </cfRule>
    <cfRule type="expression" dxfId="2166" priority="531">
      <formula>+$AE4=2021</formula>
    </cfRule>
    <cfRule type="expression" dxfId="2165" priority="534">
      <formula>+$AE4=2020</formula>
    </cfRule>
  </conditionalFormatting>
  <conditionalFormatting sqref="BA4:BB4 BA54:BB58 BA11:BB13 BA15:BB20 BA32:BB52 BA23:BB29">
    <cfRule type="expression" dxfId="2164" priority="529">
      <formula>+$AF4=0</formula>
    </cfRule>
  </conditionalFormatting>
  <conditionalFormatting sqref="BC4:BD4 BC54:BD58 BC11:BD13 BC15:BD20 BC32:BD52 BC23:BD29">
    <cfRule type="expression" dxfId="2163" priority="526">
      <formula>+$AE4=2018</formula>
    </cfRule>
  </conditionalFormatting>
  <conditionalFormatting sqref="BC4:BD4 BC54:BD58 BC11:BD13 BC15:BD20 BC32:BD52 BC23:BD29">
    <cfRule type="expression" dxfId="2162" priority="527">
      <formula>+$AE4=2019</formula>
    </cfRule>
  </conditionalFormatting>
  <conditionalFormatting sqref="BC4:BD4 BC54:BD58 BC11:BD13 BC15:BD20 BC32:BD52 BC23:BD29">
    <cfRule type="expression" dxfId="2161" priority="524">
      <formula>+$AE4=2022</formula>
    </cfRule>
    <cfRule type="expression" dxfId="2160" priority="525">
      <formula>+$AE4=2021</formula>
    </cfRule>
    <cfRule type="expression" dxfId="2159" priority="528">
      <formula>+$AE4=2020</formula>
    </cfRule>
  </conditionalFormatting>
  <conditionalFormatting sqref="BC4:BD4 BC54:BD58 BC11:BD13 BC15:BD20 BC32:BD52 BC23:BD29">
    <cfRule type="expression" dxfId="2158" priority="523">
      <formula>+$AF4=0</formula>
    </cfRule>
  </conditionalFormatting>
  <conditionalFormatting sqref="BE4:BF4 BE54:BF58 BE11:BF13 BE15:BF20 BE32:BF52 BE23:BF29">
    <cfRule type="expression" dxfId="2157" priority="520">
      <formula>+$AE4=2018</formula>
    </cfRule>
  </conditionalFormatting>
  <conditionalFormatting sqref="BE4:BF4 BE54:BF58 BE11:BF13 BE15:BF20 BE32:BF52 BE23:BF29">
    <cfRule type="expression" dxfId="2156" priority="521">
      <formula>+$AE4=2019</formula>
    </cfRule>
  </conditionalFormatting>
  <conditionalFormatting sqref="BE4:BF4 BE54:BF58 BE11:BF13 BE15:BF20 BE32:BF52 BE23:BF29">
    <cfRule type="expression" dxfId="2155" priority="518">
      <formula>+$AE4=2022</formula>
    </cfRule>
    <cfRule type="expression" dxfId="2154" priority="519">
      <formula>+$AE4=2021</formula>
    </cfRule>
    <cfRule type="expression" dxfId="2153" priority="522">
      <formula>+$AE4=2020</formula>
    </cfRule>
  </conditionalFormatting>
  <conditionalFormatting sqref="BE4:BF4 BE54:BF58 BE11:BF13 BE15:BF20 BE32:BF52 BE23:BF29">
    <cfRule type="expression" dxfId="2152" priority="517">
      <formula>+$AF4=0</formula>
    </cfRule>
  </conditionalFormatting>
  <conditionalFormatting sqref="B53:C53 V53 H53:J53 R53:T53">
    <cfRule type="expression" dxfId="2151" priority="513">
      <formula>+$B53=1</formula>
    </cfRule>
  </conditionalFormatting>
  <conditionalFormatting sqref="B53:C53 V53 H53:J53 R53:T53">
    <cfRule type="expression" dxfId="2150" priority="514">
      <formula>+$B53=2</formula>
    </cfRule>
    <cfRule type="expression" dxfId="2149" priority="515">
      <formula>+$B53=3</formula>
    </cfRule>
    <cfRule type="expression" dxfId="2148" priority="516">
      <formula>+$B53=4</formula>
    </cfRule>
  </conditionalFormatting>
  <conditionalFormatting sqref="H53:J53">
    <cfRule type="expression" dxfId="2147" priority="512">
      <formula>+H53=""</formula>
    </cfRule>
  </conditionalFormatting>
  <conditionalFormatting sqref="R53:T53">
    <cfRule type="expression" dxfId="2146" priority="511">
      <formula>+R53=""</formula>
    </cfRule>
  </conditionalFormatting>
  <conditionalFormatting sqref="AM53:AN53">
    <cfRule type="expression" dxfId="2145" priority="508">
      <formula>+$AE53=2018</formula>
    </cfRule>
  </conditionalFormatting>
  <conditionalFormatting sqref="AM53:AN53">
    <cfRule type="expression" dxfId="2144" priority="509">
      <formula>+$AE53=2019</formula>
    </cfRule>
  </conditionalFormatting>
  <conditionalFormatting sqref="AM53:AN53">
    <cfRule type="expression" dxfId="2143" priority="506">
      <formula>+$AE53=2022</formula>
    </cfRule>
    <cfRule type="expression" dxfId="2142" priority="507">
      <formula>+$AE53=2021</formula>
    </cfRule>
    <cfRule type="expression" dxfId="2141" priority="510">
      <formula>+$AE53=2020</formula>
    </cfRule>
  </conditionalFormatting>
  <conditionalFormatting sqref="AM53:AN53">
    <cfRule type="expression" dxfId="2140" priority="505">
      <formula>+$AF53=0</formula>
    </cfRule>
  </conditionalFormatting>
  <conditionalFormatting sqref="AO53:AZ53">
    <cfRule type="expression" dxfId="2139" priority="502">
      <formula>+$AE53=2018</formula>
    </cfRule>
  </conditionalFormatting>
  <conditionalFormatting sqref="AO53:AZ53">
    <cfRule type="expression" dxfId="2138" priority="503">
      <formula>+$AE53=2019</formula>
    </cfRule>
  </conditionalFormatting>
  <conditionalFormatting sqref="AO53:AZ53">
    <cfRule type="expression" dxfId="2137" priority="500">
      <formula>+$AE53=2022</formula>
    </cfRule>
    <cfRule type="expression" dxfId="2136" priority="501">
      <formula>+$AE53=2021</formula>
    </cfRule>
    <cfRule type="expression" dxfId="2135" priority="504">
      <formula>+$AE53=2020</formula>
    </cfRule>
  </conditionalFormatting>
  <conditionalFormatting sqref="BA53:BB53">
    <cfRule type="expression" dxfId="2134" priority="497">
      <formula>+$AE53=2018</formula>
    </cfRule>
  </conditionalFormatting>
  <conditionalFormatting sqref="BA53:BB53">
    <cfRule type="expression" dxfId="2133" priority="498">
      <formula>+$AE53=2019</formula>
    </cfRule>
  </conditionalFormatting>
  <conditionalFormatting sqref="BA53:BB53">
    <cfRule type="expression" dxfId="2132" priority="495">
      <formula>+$AE53=2022</formula>
    </cfRule>
    <cfRule type="expression" dxfId="2131" priority="496">
      <formula>+$AE53=2021</formula>
    </cfRule>
    <cfRule type="expression" dxfId="2130" priority="499">
      <formula>+$AE53=2020</formula>
    </cfRule>
  </conditionalFormatting>
  <conditionalFormatting sqref="BA53:BB53">
    <cfRule type="expression" dxfId="2129" priority="494">
      <formula>+$AF53=0</formula>
    </cfRule>
  </conditionalFormatting>
  <conditionalFormatting sqref="BC53:BD53">
    <cfRule type="expression" dxfId="2128" priority="491">
      <formula>+$AE53=2018</formula>
    </cfRule>
  </conditionalFormatting>
  <conditionalFormatting sqref="BC53:BD53">
    <cfRule type="expression" dxfId="2127" priority="492">
      <formula>+$AE53=2019</formula>
    </cfRule>
  </conditionalFormatting>
  <conditionalFormatting sqref="BC53:BD53">
    <cfRule type="expression" dxfId="2126" priority="489">
      <formula>+$AE53=2022</formula>
    </cfRule>
    <cfRule type="expression" dxfId="2125" priority="490">
      <formula>+$AE53=2021</formula>
    </cfRule>
    <cfRule type="expression" dxfId="2124" priority="493">
      <formula>+$AE53=2020</formula>
    </cfRule>
  </conditionalFormatting>
  <conditionalFormatting sqref="BC53:BD53">
    <cfRule type="expression" dxfId="2123" priority="488">
      <formula>+$AF53=0</formula>
    </cfRule>
  </conditionalFormatting>
  <conditionalFormatting sqref="BE53:BF53">
    <cfRule type="expression" dxfId="2122" priority="485">
      <formula>+$AE53=2018</formula>
    </cfRule>
  </conditionalFormatting>
  <conditionalFormatting sqref="BE53:BF53">
    <cfRule type="expression" dxfId="2121" priority="486">
      <formula>+$AE53=2019</formula>
    </cfRule>
  </conditionalFormatting>
  <conditionalFormatting sqref="BE53:BF53">
    <cfRule type="expression" dxfId="2120" priority="483">
      <formula>+$AE53=2022</formula>
    </cfRule>
    <cfRule type="expression" dxfId="2119" priority="484">
      <formula>+$AE53=2021</formula>
    </cfRule>
    <cfRule type="expression" dxfId="2118" priority="487">
      <formula>+$AE53=2020</formula>
    </cfRule>
  </conditionalFormatting>
  <conditionalFormatting sqref="BE53:BF53">
    <cfRule type="expression" dxfId="2117" priority="482">
      <formula>+$AF53=0</formula>
    </cfRule>
  </conditionalFormatting>
  <conditionalFormatting sqref="B16:C20 R16:T20 V16:V20 H16:J20 R40:S40 R54:T56 H54:J58 V54:V58 B54:C58 AL11:AL13 B11:C13 R11:T13 V11:V13 H11:J13 AL15:AL20 S60:T62 S57:T58 R41:T52 R32:T39 B32:C52 V32:V52 H32:J52 R23:T29 AL23:AL29 B23:C29 V23:V29 H23:J29 B60:C138 B7:C9 V60:V138 V4:V9 H60:J138 H4:J9 R63:T138 R4:T9 AL32:AL139 AL7:AL9">
    <cfRule type="expression" dxfId="2116" priority="556">
      <formula>+$B4=3</formula>
    </cfRule>
  </conditionalFormatting>
  <conditionalFormatting sqref="S59:T59 H59:J59 V59 B59:C59">
    <cfRule type="expression" dxfId="2115" priority="478">
      <formula>+$B59=1</formula>
    </cfRule>
  </conditionalFormatting>
  <conditionalFormatting sqref="S59:T59 H59:J59 V59 B59:C59">
    <cfRule type="expression" dxfId="2114" priority="479">
      <formula>+$B59=2</formula>
    </cfRule>
    <cfRule type="expression" dxfId="2113" priority="481">
      <formula>+$B59=4</formula>
    </cfRule>
  </conditionalFormatting>
  <conditionalFormatting sqref="H59:J59">
    <cfRule type="expression" dxfId="2112" priority="477">
      <formula>+H59=""</formula>
    </cfRule>
  </conditionalFormatting>
  <conditionalFormatting sqref="S59:T59">
    <cfRule type="expression" dxfId="2111" priority="476">
      <formula>+S59=""</formula>
    </cfRule>
  </conditionalFormatting>
  <conditionalFormatting sqref="AM59:AN59">
    <cfRule type="expression" dxfId="2110" priority="473">
      <formula>+$AE59=2018</formula>
    </cfRule>
  </conditionalFormatting>
  <conditionalFormatting sqref="AM59:AN59">
    <cfRule type="expression" dxfId="2109" priority="474">
      <formula>+$AE59=2019</formula>
    </cfRule>
  </conditionalFormatting>
  <conditionalFormatting sqref="AM59:AN59">
    <cfRule type="expression" dxfId="2108" priority="471">
      <formula>+$AE59=2022</formula>
    </cfRule>
    <cfRule type="expression" dxfId="2107" priority="472">
      <formula>+$AE59=2021</formula>
    </cfRule>
    <cfRule type="expression" dxfId="2106" priority="475">
      <formula>+$AE59=2020</formula>
    </cfRule>
  </conditionalFormatting>
  <conditionalFormatting sqref="AM59:AN59">
    <cfRule type="expression" dxfId="2105" priority="470">
      <formula>+$AF59=0</formula>
    </cfRule>
  </conditionalFormatting>
  <conditionalFormatting sqref="AO59:AZ59">
    <cfRule type="expression" dxfId="2104" priority="467">
      <formula>+$AE59=2018</formula>
    </cfRule>
  </conditionalFormatting>
  <conditionalFormatting sqref="AO59:AZ59">
    <cfRule type="expression" dxfId="2103" priority="468">
      <formula>+$AE59=2019</formula>
    </cfRule>
  </conditionalFormatting>
  <conditionalFormatting sqref="AO59:AZ59">
    <cfRule type="expression" dxfId="2102" priority="465">
      <formula>+$AE59=2022</formula>
    </cfRule>
    <cfRule type="expression" dxfId="2101" priority="466">
      <formula>+$AE59=2021</formula>
    </cfRule>
    <cfRule type="expression" dxfId="2100" priority="469">
      <formula>+$AE59=2020</formula>
    </cfRule>
  </conditionalFormatting>
  <conditionalFormatting sqref="BA59:BB59">
    <cfRule type="expression" dxfId="2099" priority="462">
      <formula>+$AE59=2018</formula>
    </cfRule>
  </conditionalFormatting>
  <conditionalFormatting sqref="BA59:BB59">
    <cfRule type="expression" dxfId="2098" priority="463">
      <formula>+$AE59=2019</formula>
    </cfRule>
  </conditionalFormatting>
  <conditionalFormatting sqref="BA59:BB59">
    <cfRule type="expression" dxfId="2097" priority="460">
      <formula>+$AE59=2022</formula>
    </cfRule>
    <cfRule type="expression" dxfId="2096" priority="461">
      <formula>+$AE59=2021</formula>
    </cfRule>
    <cfRule type="expression" dxfId="2095" priority="464">
      <formula>+$AE59=2020</formula>
    </cfRule>
  </conditionalFormatting>
  <conditionalFormatting sqref="BA59:BB59">
    <cfRule type="expression" dxfId="2094" priority="459">
      <formula>+$AF59=0</formula>
    </cfRule>
  </conditionalFormatting>
  <conditionalFormatting sqref="BC59:BD59">
    <cfRule type="expression" dxfId="2093" priority="456">
      <formula>+$AE59=2018</formula>
    </cfRule>
  </conditionalFormatting>
  <conditionalFormatting sqref="BC59:BD59">
    <cfRule type="expression" dxfId="2092" priority="457">
      <formula>+$AE59=2019</formula>
    </cfRule>
  </conditionalFormatting>
  <conditionalFormatting sqref="BC59:BD59">
    <cfRule type="expression" dxfId="2091" priority="454">
      <formula>+$AE59=2022</formula>
    </cfRule>
    <cfRule type="expression" dxfId="2090" priority="455">
      <formula>+$AE59=2021</formula>
    </cfRule>
    <cfRule type="expression" dxfId="2089" priority="458">
      <formula>+$AE59=2020</formula>
    </cfRule>
  </conditionalFormatting>
  <conditionalFormatting sqref="BC59:BD59">
    <cfRule type="expression" dxfId="2088" priority="453">
      <formula>+$AF59=0</formula>
    </cfRule>
  </conditionalFormatting>
  <conditionalFormatting sqref="BE59:BF59">
    <cfRule type="expression" dxfId="2087" priority="450">
      <formula>+$AE59=2018</formula>
    </cfRule>
  </conditionalFormatting>
  <conditionalFormatting sqref="BE59:BF59">
    <cfRule type="expression" dxfId="2086" priority="451">
      <formula>+$AE59=2019</formula>
    </cfRule>
  </conditionalFormatting>
  <conditionalFormatting sqref="BE59:BF59">
    <cfRule type="expression" dxfId="2085" priority="448">
      <formula>+$AE59=2022</formula>
    </cfRule>
    <cfRule type="expression" dxfId="2084" priority="449">
      <formula>+$AE59=2021</formula>
    </cfRule>
    <cfRule type="expression" dxfId="2083" priority="452">
      <formula>+$AE59=2020</formula>
    </cfRule>
  </conditionalFormatting>
  <conditionalFormatting sqref="BE59:BF59">
    <cfRule type="expression" dxfId="2082" priority="447">
      <formula>+$AF59=0</formula>
    </cfRule>
  </conditionalFormatting>
  <conditionalFormatting sqref="S59:T59 H59:J59 V59 B59:C59">
    <cfRule type="expression" dxfId="2081" priority="480">
      <formula>+$B59=3</formula>
    </cfRule>
  </conditionalFormatting>
  <conditionalFormatting sqref="BH139">
    <cfRule type="expression" dxfId="2080" priority="444">
      <formula>+$AE139=2018</formula>
    </cfRule>
  </conditionalFormatting>
  <conditionalFormatting sqref="BH139">
    <cfRule type="expression" dxfId="2079" priority="445">
      <formula>+$AE139=2019</formula>
    </cfRule>
  </conditionalFormatting>
  <conditionalFormatting sqref="BH139">
    <cfRule type="expression" dxfId="2078" priority="442">
      <formula>+$AE139=2022</formula>
    </cfRule>
    <cfRule type="expression" dxfId="2077" priority="443">
      <formula>+$AE139=2021</formula>
    </cfRule>
    <cfRule type="expression" dxfId="2076" priority="446">
      <formula>+$AE139=2020</formula>
    </cfRule>
  </conditionalFormatting>
  <conditionalFormatting sqref="BH139">
    <cfRule type="expression" dxfId="2075" priority="441">
      <formula>+$AF139=0</formula>
    </cfRule>
  </conditionalFormatting>
  <conditionalFormatting sqref="BH54:BH58 BG4:BH4 BG11:BH13 BH15:BH20 BH32:BH52 BG23:BH29">
    <cfRule type="expression" dxfId="2074" priority="438">
      <formula>+$AE4=2018</formula>
    </cfRule>
  </conditionalFormatting>
  <conditionalFormatting sqref="BH54:BH58 BG4:BH4 BG11:BH13 BH15:BH20 BH32:BH52 BG23:BH29">
    <cfRule type="expression" dxfId="2073" priority="439">
      <formula>+$AE4=2019</formula>
    </cfRule>
  </conditionalFormatting>
  <conditionalFormatting sqref="BH54:BH58 BG4:BH4 BG11:BH13 BH15:BH20 BH32:BH52 BG23:BH29">
    <cfRule type="expression" dxfId="2072" priority="436">
      <formula>+$AE4=2022</formula>
    </cfRule>
    <cfRule type="expression" dxfId="2071" priority="437">
      <formula>+$AE4=2021</formula>
    </cfRule>
    <cfRule type="expression" dxfId="2070" priority="440">
      <formula>+$AE4=2020</formula>
    </cfRule>
  </conditionalFormatting>
  <conditionalFormatting sqref="BH54:BH58 BG4:BH4 BG11:BH13 BH15:BH20 BH32:BH52 BG23:BH29">
    <cfRule type="expression" dxfId="2069" priority="435">
      <formula>+$AF4=0</formula>
    </cfRule>
  </conditionalFormatting>
  <conditionalFormatting sqref="BH53">
    <cfRule type="expression" dxfId="2068" priority="432">
      <formula>+$AE53=2018</formula>
    </cfRule>
  </conditionalFormatting>
  <conditionalFormatting sqref="BH53">
    <cfRule type="expression" dxfId="2067" priority="433">
      <formula>+$AE53=2019</formula>
    </cfRule>
  </conditionalFormatting>
  <conditionalFormatting sqref="BH53">
    <cfRule type="expression" dxfId="2066" priority="430">
      <formula>+$AE53=2022</formula>
    </cfRule>
    <cfRule type="expression" dxfId="2065" priority="431">
      <formula>+$AE53=2021</formula>
    </cfRule>
    <cfRule type="expression" dxfId="2064" priority="434">
      <formula>+$AE53=2020</formula>
    </cfRule>
  </conditionalFormatting>
  <conditionalFormatting sqref="BH53">
    <cfRule type="expression" dxfId="2063" priority="429">
      <formula>+$AF53=0</formula>
    </cfRule>
  </conditionalFormatting>
  <conditionalFormatting sqref="BH59">
    <cfRule type="expression" dxfId="2062" priority="426">
      <formula>+$AE59=2018</formula>
    </cfRule>
  </conditionalFormatting>
  <conditionalFormatting sqref="BH59">
    <cfRule type="expression" dxfId="2061" priority="427">
      <formula>+$AE59=2019</formula>
    </cfRule>
  </conditionalFormatting>
  <conditionalFormatting sqref="BH59">
    <cfRule type="expression" dxfId="2060" priority="424">
      <formula>+$AE59=2022</formula>
    </cfRule>
    <cfRule type="expression" dxfId="2059" priority="425">
      <formula>+$AE59=2021</formula>
    </cfRule>
    <cfRule type="expression" dxfId="2058" priority="428">
      <formula>+$AE59=2020</formula>
    </cfRule>
  </conditionalFormatting>
  <conditionalFormatting sqref="BH59">
    <cfRule type="expression" dxfId="2057" priority="423">
      <formula>+$AF59=0</formula>
    </cfRule>
  </conditionalFormatting>
  <conditionalFormatting sqref="BJ139 BL139 BN139 BP139">
    <cfRule type="expression" dxfId="2056" priority="420">
      <formula>+$AE139=2018</formula>
    </cfRule>
  </conditionalFormatting>
  <conditionalFormatting sqref="BJ139 BL139 BN139 BP139">
    <cfRule type="expression" dxfId="2055" priority="421">
      <formula>+$AE139=2019</formula>
    </cfRule>
  </conditionalFormatting>
  <conditionalFormatting sqref="BJ139 BL139 BN139 BP139">
    <cfRule type="expression" dxfId="2054" priority="418">
      <formula>+$AE139=2022</formula>
    </cfRule>
    <cfRule type="expression" dxfId="2053" priority="419">
      <formula>+$AE139=2021</formula>
    </cfRule>
    <cfRule type="expression" dxfId="2052" priority="422">
      <formula>+$AE139=2020</formula>
    </cfRule>
  </conditionalFormatting>
  <conditionalFormatting sqref="BJ139 BL139 BN139 BP139">
    <cfRule type="expression" dxfId="2051" priority="417">
      <formula>+$AF139=0</formula>
    </cfRule>
  </conditionalFormatting>
  <conditionalFormatting sqref="BJ54:BJ58 BI4:BJ4 BI11:BJ13 BJ15:BJ20 BJ32:BJ52 BI23:BJ29">
    <cfRule type="expression" dxfId="2050" priority="414">
      <formula>+$AE4=2018</formula>
    </cfRule>
  </conditionalFormatting>
  <conditionalFormatting sqref="BJ54:BJ58 BI4:BJ4 BI11:BJ13 BJ15:BJ20 BJ32:BJ52 BI23:BJ29">
    <cfRule type="expression" dxfId="2049" priority="415">
      <formula>+$AE4=2019</formula>
    </cfRule>
  </conditionalFormatting>
  <conditionalFormatting sqref="BJ54:BJ58 BI4:BJ4 BI11:BJ13 BJ15:BJ20 BJ32:BJ52 BI23:BJ29">
    <cfRule type="expression" dxfId="2048" priority="412">
      <formula>+$AE4=2022</formula>
    </cfRule>
    <cfRule type="expression" dxfId="2047" priority="413">
      <formula>+$AE4=2021</formula>
    </cfRule>
    <cfRule type="expression" dxfId="2046" priority="416">
      <formula>+$AE4=2020</formula>
    </cfRule>
  </conditionalFormatting>
  <conditionalFormatting sqref="BL54:BL58 BK4:BL4 BK11:BL13 BL15:BL20 BL32:BL52 BK23:BL29">
    <cfRule type="expression" dxfId="2045" priority="409">
      <formula>+$AE4=2018</formula>
    </cfRule>
  </conditionalFormatting>
  <conditionalFormatting sqref="BL54:BL58 BK4:BL4 BK11:BL13 BL15:BL20 BL32:BL52 BK23:BL29">
    <cfRule type="expression" dxfId="2044" priority="410">
      <formula>+$AE4=2019</formula>
    </cfRule>
  </conditionalFormatting>
  <conditionalFormatting sqref="BL54:BL58 BK4:BL4 BK11:BL13 BL15:BL20 BL32:BL52 BK23:BL29">
    <cfRule type="expression" dxfId="2043" priority="407">
      <formula>+$AE4=2022</formula>
    </cfRule>
    <cfRule type="expression" dxfId="2042" priority="408">
      <formula>+$AE4=2021</formula>
    </cfRule>
    <cfRule type="expression" dxfId="2041" priority="411">
      <formula>+$AE4=2020</formula>
    </cfRule>
  </conditionalFormatting>
  <conditionalFormatting sqref="BL54:BL58 BK4:BL4 BK11:BL13 BL15:BL20 BL32:BL52 BK23:BL29">
    <cfRule type="expression" dxfId="2040" priority="406">
      <formula>+$AF4=0</formula>
    </cfRule>
  </conditionalFormatting>
  <conditionalFormatting sqref="BN54:BN58 BM4:BN4 BM11:BN13 BN15:BN20 BN32:BN52 BM23:BN29">
    <cfRule type="expression" dxfId="2039" priority="403">
      <formula>+$AE4=2018</formula>
    </cfRule>
  </conditionalFormatting>
  <conditionalFormatting sqref="BN54:BN58 BM4:BN4 BM11:BN13 BN15:BN20 BN32:BN52 BM23:BN29">
    <cfRule type="expression" dxfId="2038" priority="404">
      <formula>+$AE4=2019</formula>
    </cfRule>
  </conditionalFormatting>
  <conditionalFormatting sqref="BN54:BN58 BM4:BN4 BM11:BN13 BN15:BN20 BN32:BN52 BM23:BN29">
    <cfRule type="expression" dxfId="2037" priority="401">
      <formula>+$AE4=2022</formula>
    </cfRule>
    <cfRule type="expression" dxfId="2036" priority="402">
      <formula>+$AE4=2021</formula>
    </cfRule>
    <cfRule type="expression" dxfId="2035" priority="405">
      <formula>+$AE4=2020</formula>
    </cfRule>
  </conditionalFormatting>
  <conditionalFormatting sqref="BN54:BN58 BM4:BN4 BM11:BN13 BN15:BN20 BN32:BN52 BM23:BN29">
    <cfRule type="expression" dxfId="2034" priority="400">
      <formula>+$AF4=0</formula>
    </cfRule>
  </conditionalFormatting>
  <conditionalFormatting sqref="BP54:BP58 BO4:BP4 BO11:BP13 BP15:BP20 BP32:BP52 BO23:BP29">
    <cfRule type="expression" dxfId="2033" priority="397">
      <formula>+$AE4=2018</formula>
    </cfRule>
  </conditionalFormatting>
  <conditionalFormatting sqref="BP54:BP58 BO4:BP4 BO11:BP13 BP15:BP20 BP32:BP52 BO23:BP29">
    <cfRule type="expression" dxfId="2032" priority="398">
      <formula>+$AE4=2019</formula>
    </cfRule>
  </conditionalFormatting>
  <conditionalFormatting sqref="BP54:BP58 BO4:BP4 BO11:BP13 BP15:BP20 BP32:BP52 BO23:BP29">
    <cfRule type="expression" dxfId="2031" priority="395">
      <formula>+$AE4=2022</formula>
    </cfRule>
    <cfRule type="expression" dxfId="2030" priority="396">
      <formula>+$AE4=2021</formula>
    </cfRule>
    <cfRule type="expression" dxfId="2029" priority="399">
      <formula>+$AE4=2020</formula>
    </cfRule>
  </conditionalFormatting>
  <conditionalFormatting sqref="BP54:BP58 BO4:BP4 BO11:BP13 BP15:BP20 BP32:BP52 BO23:BP29">
    <cfRule type="expression" dxfId="2028" priority="394">
      <formula>+$AF4=0</formula>
    </cfRule>
  </conditionalFormatting>
  <conditionalFormatting sqref="BJ53">
    <cfRule type="expression" dxfId="2027" priority="391">
      <formula>+$AE53=2018</formula>
    </cfRule>
  </conditionalFormatting>
  <conditionalFormatting sqref="BJ53">
    <cfRule type="expression" dxfId="2026" priority="392">
      <formula>+$AE53=2019</formula>
    </cfRule>
  </conditionalFormatting>
  <conditionalFormatting sqref="BJ53">
    <cfRule type="expression" dxfId="2025" priority="389">
      <formula>+$AE53=2022</formula>
    </cfRule>
    <cfRule type="expression" dxfId="2024" priority="390">
      <formula>+$AE53=2021</formula>
    </cfRule>
    <cfRule type="expression" dxfId="2023" priority="393">
      <formula>+$AE53=2020</formula>
    </cfRule>
  </conditionalFormatting>
  <conditionalFormatting sqref="BL53">
    <cfRule type="expression" dxfId="2022" priority="386">
      <formula>+$AE53=2018</formula>
    </cfRule>
  </conditionalFormatting>
  <conditionalFormatting sqref="BL53">
    <cfRule type="expression" dxfId="2021" priority="387">
      <formula>+$AE53=2019</formula>
    </cfRule>
  </conditionalFormatting>
  <conditionalFormatting sqref="BL53">
    <cfRule type="expression" dxfId="2020" priority="384">
      <formula>+$AE53=2022</formula>
    </cfRule>
    <cfRule type="expression" dxfId="2019" priority="385">
      <formula>+$AE53=2021</formula>
    </cfRule>
    <cfRule type="expression" dxfId="2018" priority="388">
      <formula>+$AE53=2020</formula>
    </cfRule>
  </conditionalFormatting>
  <conditionalFormatting sqref="BL53">
    <cfRule type="expression" dxfId="2017" priority="383">
      <formula>+$AF53=0</formula>
    </cfRule>
  </conditionalFormatting>
  <conditionalFormatting sqref="BN53">
    <cfRule type="expression" dxfId="2016" priority="380">
      <formula>+$AE53=2018</formula>
    </cfRule>
  </conditionalFormatting>
  <conditionalFormatting sqref="BN53">
    <cfRule type="expression" dxfId="2015" priority="381">
      <formula>+$AE53=2019</formula>
    </cfRule>
  </conditionalFormatting>
  <conditionalFormatting sqref="BN53">
    <cfRule type="expression" dxfId="2014" priority="378">
      <formula>+$AE53=2022</formula>
    </cfRule>
    <cfRule type="expression" dxfId="2013" priority="379">
      <formula>+$AE53=2021</formula>
    </cfRule>
    <cfRule type="expression" dxfId="2012" priority="382">
      <formula>+$AE53=2020</formula>
    </cfRule>
  </conditionalFormatting>
  <conditionalFormatting sqref="BN53">
    <cfRule type="expression" dxfId="2011" priority="377">
      <formula>+$AF53=0</formula>
    </cfRule>
  </conditionalFormatting>
  <conditionalFormatting sqref="BP53">
    <cfRule type="expression" dxfId="2010" priority="374">
      <formula>+$AE53=2018</formula>
    </cfRule>
  </conditionalFormatting>
  <conditionalFormatting sqref="BP53">
    <cfRule type="expression" dxfId="2009" priority="375">
      <formula>+$AE53=2019</formula>
    </cfRule>
  </conditionalFormatting>
  <conditionalFormatting sqref="BP53">
    <cfRule type="expression" dxfId="2008" priority="372">
      <formula>+$AE53=2022</formula>
    </cfRule>
    <cfRule type="expression" dxfId="2007" priority="373">
      <formula>+$AE53=2021</formula>
    </cfRule>
    <cfRule type="expression" dxfId="2006" priority="376">
      <formula>+$AE53=2020</formula>
    </cfRule>
  </conditionalFormatting>
  <conditionalFormatting sqref="BP53">
    <cfRule type="expression" dxfId="2005" priority="371">
      <formula>+$AF53=0</formula>
    </cfRule>
  </conditionalFormatting>
  <conditionalFormatting sqref="BJ59">
    <cfRule type="expression" dxfId="2004" priority="368">
      <formula>+$AE59=2018</formula>
    </cfRule>
  </conditionalFormatting>
  <conditionalFormatting sqref="BJ59">
    <cfRule type="expression" dxfId="2003" priority="369">
      <formula>+$AE59=2019</formula>
    </cfRule>
  </conditionalFormatting>
  <conditionalFormatting sqref="BJ59">
    <cfRule type="expression" dxfId="2002" priority="366">
      <formula>+$AE59=2022</formula>
    </cfRule>
    <cfRule type="expression" dxfId="2001" priority="367">
      <formula>+$AE59=2021</formula>
    </cfRule>
    <cfRule type="expression" dxfId="2000" priority="370">
      <formula>+$AE59=2020</formula>
    </cfRule>
  </conditionalFormatting>
  <conditionalFormatting sqref="BL59">
    <cfRule type="expression" dxfId="1999" priority="363">
      <formula>+$AE59=2018</formula>
    </cfRule>
  </conditionalFormatting>
  <conditionalFormatting sqref="BL59">
    <cfRule type="expression" dxfId="1998" priority="364">
      <formula>+$AE59=2019</formula>
    </cfRule>
  </conditionalFormatting>
  <conditionalFormatting sqref="BL59">
    <cfRule type="expression" dxfId="1997" priority="361">
      <formula>+$AE59=2022</formula>
    </cfRule>
    <cfRule type="expression" dxfId="1996" priority="362">
      <formula>+$AE59=2021</formula>
    </cfRule>
    <cfRule type="expression" dxfId="1995" priority="365">
      <formula>+$AE59=2020</formula>
    </cfRule>
  </conditionalFormatting>
  <conditionalFormatting sqref="BL59">
    <cfRule type="expression" dxfId="1994" priority="360">
      <formula>+$AF59=0</formula>
    </cfRule>
  </conditionalFormatting>
  <conditionalFormatting sqref="BN59">
    <cfRule type="expression" dxfId="1993" priority="357">
      <formula>+$AE59=2018</formula>
    </cfRule>
  </conditionalFormatting>
  <conditionalFormatting sqref="BN59">
    <cfRule type="expression" dxfId="1992" priority="358">
      <formula>+$AE59=2019</formula>
    </cfRule>
  </conditionalFormatting>
  <conditionalFormatting sqref="BN59">
    <cfRule type="expression" dxfId="1991" priority="355">
      <formula>+$AE59=2022</formula>
    </cfRule>
    <cfRule type="expression" dxfId="1990" priority="356">
      <formula>+$AE59=2021</formula>
    </cfRule>
    <cfRule type="expression" dxfId="1989" priority="359">
      <formula>+$AE59=2020</formula>
    </cfRule>
  </conditionalFormatting>
  <conditionalFormatting sqref="BN59">
    <cfRule type="expression" dxfId="1988" priority="354">
      <formula>+$AF59=0</formula>
    </cfRule>
  </conditionalFormatting>
  <conditionalFormatting sqref="BP59">
    <cfRule type="expression" dxfId="1987" priority="351">
      <formula>+$AE59=2018</formula>
    </cfRule>
  </conditionalFormatting>
  <conditionalFormatting sqref="BP59">
    <cfRule type="expression" dxfId="1986" priority="352">
      <formula>+$AE59=2019</formula>
    </cfRule>
  </conditionalFormatting>
  <conditionalFormatting sqref="BP59">
    <cfRule type="expression" dxfId="1985" priority="349">
      <formula>+$AE59=2022</formula>
    </cfRule>
    <cfRule type="expression" dxfId="1984" priority="350">
      <formula>+$AE59=2021</formula>
    </cfRule>
    <cfRule type="expression" dxfId="1983" priority="353">
      <formula>+$AE59=2020</formula>
    </cfRule>
  </conditionalFormatting>
  <conditionalFormatting sqref="BP59">
    <cfRule type="expression" dxfId="1982" priority="348">
      <formula>+$AF59=0</formula>
    </cfRule>
  </conditionalFormatting>
  <conditionalFormatting sqref="B21:C21 R21:T21 V21 H21:J21">
    <cfRule type="expression" dxfId="1981" priority="344">
      <formula>+$B21=1</formula>
    </cfRule>
  </conditionalFormatting>
  <conditionalFormatting sqref="B21:C21 R21:T21 V21 H21:J21">
    <cfRule type="expression" dxfId="1980" priority="345">
      <formula>+$B21=2</formula>
    </cfRule>
    <cfRule type="expression" dxfId="1979" priority="347">
      <formula>+$B21=4</formula>
    </cfRule>
  </conditionalFormatting>
  <conditionalFormatting sqref="H21:J21">
    <cfRule type="expression" dxfId="1978" priority="343">
      <formula>+H21=""</formula>
    </cfRule>
  </conditionalFormatting>
  <conditionalFormatting sqref="R21:T21">
    <cfRule type="expression" dxfId="1977" priority="342">
      <formula>+R21=""</formula>
    </cfRule>
  </conditionalFormatting>
  <conditionalFormatting sqref="AM21:AN21">
    <cfRule type="expression" dxfId="1976" priority="339">
      <formula>+$AE21=2018</formula>
    </cfRule>
  </conditionalFormatting>
  <conditionalFormatting sqref="AM21:AN21">
    <cfRule type="expression" dxfId="1975" priority="340">
      <formula>+$AE21=2019</formula>
    </cfRule>
  </conditionalFormatting>
  <conditionalFormatting sqref="AM21:AN21">
    <cfRule type="expression" dxfId="1974" priority="337">
      <formula>+$AE21=2022</formula>
    </cfRule>
    <cfRule type="expression" dxfId="1973" priority="338">
      <formula>+$AE21=2021</formula>
    </cfRule>
    <cfRule type="expression" dxfId="1972" priority="341">
      <formula>+$AE21=2020</formula>
    </cfRule>
  </conditionalFormatting>
  <conditionalFormatting sqref="AM21:AN21">
    <cfRule type="expression" dxfId="1971" priority="336">
      <formula>+$AF21=0</formula>
    </cfRule>
  </conditionalFormatting>
  <conditionalFormatting sqref="AO21:AZ21">
    <cfRule type="expression" dxfId="1970" priority="333">
      <formula>+$AE21=2018</formula>
    </cfRule>
  </conditionalFormatting>
  <conditionalFormatting sqref="AO21:AZ21">
    <cfRule type="expression" dxfId="1969" priority="334">
      <formula>+$AE21=2019</formula>
    </cfRule>
  </conditionalFormatting>
  <conditionalFormatting sqref="AO21:AZ21">
    <cfRule type="expression" dxfId="1968" priority="331">
      <formula>+$AE21=2022</formula>
    </cfRule>
    <cfRule type="expression" dxfId="1967" priority="332">
      <formula>+$AE21=2021</formula>
    </cfRule>
    <cfRule type="expression" dxfId="1966" priority="335">
      <formula>+$AE21=2020</formula>
    </cfRule>
  </conditionalFormatting>
  <conditionalFormatting sqref="BA21:BB21">
    <cfRule type="expression" dxfId="1965" priority="328">
      <formula>+$AE21=2018</formula>
    </cfRule>
  </conditionalFormatting>
  <conditionalFormatting sqref="BA21:BB21">
    <cfRule type="expression" dxfId="1964" priority="329">
      <formula>+$AE21=2019</formula>
    </cfRule>
  </conditionalFormatting>
  <conditionalFormatting sqref="BA21:BB21">
    <cfRule type="expression" dxfId="1963" priority="326">
      <formula>+$AE21=2022</formula>
    </cfRule>
    <cfRule type="expression" dxfId="1962" priority="327">
      <formula>+$AE21=2021</formula>
    </cfRule>
    <cfRule type="expression" dxfId="1961" priority="330">
      <formula>+$AE21=2020</formula>
    </cfRule>
  </conditionalFormatting>
  <conditionalFormatting sqref="BA21:BB21">
    <cfRule type="expression" dxfId="1960" priority="325">
      <formula>+$AF21=0</formula>
    </cfRule>
  </conditionalFormatting>
  <conditionalFormatting sqref="BC21:BD21">
    <cfRule type="expression" dxfId="1959" priority="322">
      <formula>+$AE21=2018</formula>
    </cfRule>
  </conditionalFormatting>
  <conditionalFormatting sqref="BC21:BD21">
    <cfRule type="expression" dxfId="1958" priority="323">
      <formula>+$AE21=2019</formula>
    </cfRule>
  </conditionalFormatting>
  <conditionalFormatting sqref="BC21:BD21">
    <cfRule type="expression" dxfId="1957" priority="320">
      <formula>+$AE21=2022</formula>
    </cfRule>
    <cfRule type="expression" dxfId="1956" priority="321">
      <formula>+$AE21=2021</formula>
    </cfRule>
    <cfRule type="expression" dxfId="1955" priority="324">
      <formula>+$AE21=2020</formula>
    </cfRule>
  </conditionalFormatting>
  <conditionalFormatting sqref="BC21:BD21">
    <cfRule type="expression" dxfId="1954" priority="319">
      <formula>+$AF21=0</formula>
    </cfRule>
  </conditionalFormatting>
  <conditionalFormatting sqref="BE21:BF21">
    <cfRule type="expression" dxfId="1953" priority="316">
      <formula>+$AE21=2018</formula>
    </cfRule>
  </conditionalFormatting>
  <conditionalFormatting sqref="BE21:BF21">
    <cfRule type="expression" dxfId="1952" priority="317">
      <formula>+$AE21=2019</formula>
    </cfRule>
  </conditionalFormatting>
  <conditionalFormatting sqref="BE21:BF21">
    <cfRule type="expression" dxfId="1951" priority="314">
      <formula>+$AE21=2022</formula>
    </cfRule>
    <cfRule type="expression" dxfId="1950" priority="315">
      <formula>+$AE21=2021</formula>
    </cfRule>
    <cfRule type="expression" dxfId="1949" priority="318">
      <formula>+$AE21=2020</formula>
    </cfRule>
  </conditionalFormatting>
  <conditionalFormatting sqref="BE21:BF21">
    <cfRule type="expression" dxfId="1948" priority="313">
      <formula>+$AF21=0</formula>
    </cfRule>
  </conditionalFormatting>
  <conditionalFormatting sqref="B21:C21 R21:T21 V21 H21:J21 AL21">
    <cfRule type="expression" dxfId="1947" priority="346">
      <formula>+$B21=3</formula>
    </cfRule>
  </conditionalFormatting>
  <conditionalFormatting sqref="BH21">
    <cfRule type="expression" dxfId="1946" priority="310">
      <formula>+$AE21=2018</formula>
    </cfRule>
  </conditionalFormatting>
  <conditionalFormatting sqref="BH21">
    <cfRule type="expression" dxfId="1945" priority="311">
      <formula>+$AE21=2019</formula>
    </cfRule>
  </conditionalFormatting>
  <conditionalFormatting sqref="BH21">
    <cfRule type="expression" dxfId="1944" priority="308">
      <formula>+$AE21=2022</formula>
    </cfRule>
    <cfRule type="expression" dxfId="1943" priority="309">
      <formula>+$AE21=2021</formula>
    </cfRule>
    <cfRule type="expression" dxfId="1942" priority="312">
      <formula>+$AE21=2020</formula>
    </cfRule>
  </conditionalFormatting>
  <conditionalFormatting sqref="BH21">
    <cfRule type="expression" dxfId="1941" priority="307">
      <formula>+$AF21=0</formula>
    </cfRule>
  </conditionalFormatting>
  <conditionalFormatting sqref="BJ21">
    <cfRule type="expression" dxfId="1940" priority="304">
      <formula>+$AE21=2018</formula>
    </cfRule>
  </conditionalFormatting>
  <conditionalFormatting sqref="BJ21">
    <cfRule type="expression" dxfId="1939" priority="305">
      <formula>+$AE21=2019</formula>
    </cfRule>
  </conditionalFormatting>
  <conditionalFormatting sqref="BJ21">
    <cfRule type="expression" dxfId="1938" priority="302">
      <formula>+$AE21=2022</formula>
    </cfRule>
    <cfRule type="expression" dxfId="1937" priority="303">
      <formula>+$AE21=2021</formula>
    </cfRule>
    <cfRule type="expression" dxfId="1936" priority="306">
      <formula>+$AE21=2020</formula>
    </cfRule>
  </conditionalFormatting>
  <conditionalFormatting sqref="BL21">
    <cfRule type="expression" dxfId="1935" priority="299">
      <formula>+$AE21=2018</formula>
    </cfRule>
  </conditionalFormatting>
  <conditionalFormatting sqref="BL21">
    <cfRule type="expression" dxfId="1934" priority="300">
      <formula>+$AE21=2019</formula>
    </cfRule>
  </conditionalFormatting>
  <conditionalFormatting sqref="BL21">
    <cfRule type="expression" dxfId="1933" priority="297">
      <formula>+$AE21=2022</formula>
    </cfRule>
    <cfRule type="expression" dxfId="1932" priority="298">
      <formula>+$AE21=2021</formula>
    </cfRule>
    <cfRule type="expression" dxfId="1931" priority="301">
      <formula>+$AE21=2020</formula>
    </cfRule>
  </conditionalFormatting>
  <conditionalFormatting sqref="BL21">
    <cfRule type="expression" dxfId="1930" priority="296">
      <formula>+$AF21=0</formula>
    </cfRule>
  </conditionalFormatting>
  <conditionalFormatting sqref="BN21">
    <cfRule type="expression" dxfId="1929" priority="293">
      <formula>+$AE21=2018</formula>
    </cfRule>
  </conditionalFormatting>
  <conditionalFormatting sqref="BN21">
    <cfRule type="expression" dxfId="1928" priority="294">
      <formula>+$AE21=2019</formula>
    </cfRule>
  </conditionalFormatting>
  <conditionalFormatting sqref="BN21">
    <cfRule type="expression" dxfId="1927" priority="291">
      <formula>+$AE21=2022</formula>
    </cfRule>
    <cfRule type="expression" dxfId="1926" priority="292">
      <formula>+$AE21=2021</formula>
    </cfRule>
    <cfRule type="expression" dxfId="1925" priority="295">
      <formula>+$AE21=2020</formula>
    </cfRule>
  </conditionalFormatting>
  <conditionalFormatting sqref="BN21">
    <cfRule type="expression" dxfId="1924" priority="290">
      <formula>+$AF21=0</formula>
    </cfRule>
  </conditionalFormatting>
  <conditionalFormatting sqref="BP21">
    <cfRule type="expression" dxfId="1923" priority="287">
      <formula>+$AE21=2018</formula>
    </cfRule>
  </conditionalFormatting>
  <conditionalFormatting sqref="BP21">
    <cfRule type="expression" dxfId="1922" priority="288">
      <formula>+$AE21=2019</formula>
    </cfRule>
  </conditionalFormatting>
  <conditionalFormatting sqref="BP21">
    <cfRule type="expression" dxfId="1921" priority="285">
      <formula>+$AE21=2022</formula>
    </cfRule>
    <cfRule type="expression" dxfId="1920" priority="286">
      <formula>+$AE21=2021</formula>
    </cfRule>
    <cfRule type="expression" dxfId="1919" priority="289">
      <formula>+$AE21=2020</formula>
    </cfRule>
  </conditionalFormatting>
  <conditionalFormatting sqref="BP21">
    <cfRule type="expression" dxfId="1918" priority="284">
      <formula>+$AF21=0</formula>
    </cfRule>
  </conditionalFormatting>
  <conditionalFormatting sqref="B16:C20 R16:T20 V16:V20 H16:J20 R40:S40 R54:T56 H54:J58 V54:V58 B54:C58 AL11:AL13 B11:C13 R11:T13 V11:V13 H11:J13 S60:T62 S57:T58 R41:T52 R32:T39 B32:C52 V32:V52 H32:J52 R23:T29 AL23:AL29 B23:C29 V23:V29 H23:J29 AL8:AL9 B60:C138 B7:C9 V60:V138 V4:V9 H60:J138 H4:J9 R63:T138 R4:T9 AL32:AL139 AL15:AL21">
    <cfRule type="expression" dxfId="1917" priority="557">
      <formula>+$B4=4</formula>
    </cfRule>
  </conditionalFormatting>
  <conditionalFormatting sqref="H10:J10 V10 R10:T10 B10:C10">
    <cfRule type="expression" dxfId="1916" priority="280">
      <formula>+$B10=1</formula>
    </cfRule>
  </conditionalFormatting>
  <conditionalFormatting sqref="H10:J10 V10 R10:T10 B10:C10">
    <cfRule type="expression" dxfId="1915" priority="281">
      <formula>+$B10=2</formula>
    </cfRule>
  </conditionalFormatting>
  <conditionalFormatting sqref="H10:J10">
    <cfRule type="expression" dxfId="1914" priority="279">
      <formula>+H10=""</formula>
    </cfRule>
  </conditionalFormatting>
  <conditionalFormatting sqref="R10:T10">
    <cfRule type="expression" dxfId="1913" priority="278">
      <formula>+R10=""</formula>
    </cfRule>
  </conditionalFormatting>
  <conditionalFormatting sqref="AM10:AN10">
    <cfRule type="expression" dxfId="1912" priority="275">
      <formula>+$AE10=2018</formula>
    </cfRule>
  </conditionalFormatting>
  <conditionalFormatting sqref="AM10:AN10">
    <cfRule type="expression" dxfId="1911" priority="276">
      <formula>+$AE10=2019</formula>
    </cfRule>
  </conditionalFormatting>
  <conditionalFormatting sqref="AM10:AN10">
    <cfRule type="expression" dxfId="1910" priority="273">
      <formula>+$AE10=2022</formula>
    </cfRule>
    <cfRule type="expression" dxfId="1909" priority="274">
      <formula>+$AE10=2021</formula>
    </cfRule>
    <cfRule type="expression" dxfId="1908" priority="277">
      <formula>+$AE10=2020</formula>
    </cfRule>
  </conditionalFormatting>
  <conditionalFormatting sqref="AM10:AN10">
    <cfRule type="expression" dxfId="1907" priority="272">
      <formula>+$AF10=0</formula>
    </cfRule>
  </conditionalFormatting>
  <conditionalFormatting sqref="AO10:AZ10">
    <cfRule type="expression" dxfId="1906" priority="269">
      <formula>+$AE10=2018</formula>
    </cfRule>
  </conditionalFormatting>
  <conditionalFormatting sqref="AO10:AZ10">
    <cfRule type="expression" dxfId="1905" priority="270">
      <formula>+$AE10=2019</formula>
    </cfRule>
  </conditionalFormatting>
  <conditionalFormatting sqref="AO10:AZ10">
    <cfRule type="expression" dxfId="1904" priority="267">
      <formula>+$AE10=2022</formula>
    </cfRule>
    <cfRule type="expression" dxfId="1903" priority="268">
      <formula>+$AE10=2021</formula>
    </cfRule>
    <cfRule type="expression" dxfId="1902" priority="271">
      <formula>+$AE10=2020</formula>
    </cfRule>
  </conditionalFormatting>
  <conditionalFormatting sqref="BA10:BB10">
    <cfRule type="expression" dxfId="1901" priority="264">
      <formula>+$AE10=2018</formula>
    </cfRule>
  </conditionalFormatting>
  <conditionalFormatting sqref="BA10:BB10">
    <cfRule type="expression" dxfId="1900" priority="265">
      <formula>+$AE10=2019</formula>
    </cfRule>
  </conditionalFormatting>
  <conditionalFormatting sqref="BA10:BB10">
    <cfRule type="expression" dxfId="1899" priority="262">
      <formula>+$AE10=2022</formula>
    </cfRule>
    <cfRule type="expression" dxfId="1898" priority="263">
      <formula>+$AE10=2021</formula>
    </cfRule>
    <cfRule type="expression" dxfId="1897" priority="266">
      <formula>+$AE10=2020</formula>
    </cfRule>
  </conditionalFormatting>
  <conditionalFormatting sqref="BA10:BB10">
    <cfRule type="expression" dxfId="1896" priority="261">
      <formula>+$AF10=0</formula>
    </cfRule>
  </conditionalFormatting>
  <conditionalFormatting sqref="BC10:BD10">
    <cfRule type="expression" dxfId="1895" priority="258">
      <formula>+$AE10=2018</formula>
    </cfRule>
  </conditionalFormatting>
  <conditionalFormatting sqref="BC10:BD10">
    <cfRule type="expression" dxfId="1894" priority="259">
      <formula>+$AE10=2019</formula>
    </cfRule>
  </conditionalFormatting>
  <conditionalFormatting sqref="BC10:BD10">
    <cfRule type="expression" dxfId="1893" priority="256">
      <formula>+$AE10=2022</formula>
    </cfRule>
    <cfRule type="expression" dxfId="1892" priority="257">
      <formula>+$AE10=2021</formula>
    </cfRule>
    <cfRule type="expression" dxfId="1891" priority="260">
      <formula>+$AE10=2020</formula>
    </cfRule>
  </conditionalFormatting>
  <conditionalFormatting sqref="BC10:BD10">
    <cfRule type="expression" dxfId="1890" priority="255">
      <formula>+$AF10=0</formula>
    </cfRule>
  </conditionalFormatting>
  <conditionalFormatting sqref="BE10:BF10">
    <cfRule type="expression" dxfId="1889" priority="252">
      <formula>+$AE10=2018</formula>
    </cfRule>
  </conditionalFormatting>
  <conditionalFormatting sqref="BE10:BF10">
    <cfRule type="expression" dxfId="1888" priority="253">
      <formula>+$AE10=2019</formula>
    </cfRule>
  </conditionalFormatting>
  <conditionalFormatting sqref="BE10:BF10">
    <cfRule type="expression" dxfId="1887" priority="250">
      <formula>+$AE10=2022</formula>
    </cfRule>
    <cfRule type="expression" dxfId="1886" priority="251">
      <formula>+$AE10=2021</formula>
    </cfRule>
    <cfRule type="expression" dxfId="1885" priority="254">
      <formula>+$AE10=2020</formula>
    </cfRule>
  </conditionalFormatting>
  <conditionalFormatting sqref="BE10:BF10">
    <cfRule type="expression" dxfId="1884" priority="249">
      <formula>+$AF10=0</formula>
    </cfRule>
  </conditionalFormatting>
  <conditionalFormatting sqref="H10:J10 V10 R10:T10 B10:C10 AL10">
    <cfRule type="expression" dxfId="1883" priority="282">
      <formula>+$B10=3</formula>
    </cfRule>
  </conditionalFormatting>
  <conditionalFormatting sqref="BG10:BH10">
    <cfRule type="expression" dxfId="1882" priority="246">
      <formula>+$AE10=2018</formula>
    </cfRule>
  </conditionalFormatting>
  <conditionalFormatting sqref="BG10:BH10">
    <cfRule type="expression" dxfId="1881" priority="247">
      <formula>+$AE10=2019</formula>
    </cfRule>
  </conditionalFormatting>
  <conditionalFormatting sqref="BG10:BH10">
    <cfRule type="expression" dxfId="1880" priority="244">
      <formula>+$AE10=2022</formula>
    </cfRule>
    <cfRule type="expression" dxfId="1879" priority="245">
      <formula>+$AE10=2021</formula>
    </cfRule>
    <cfRule type="expression" dxfId="1878" priority="248">
      <formula>+$AE10=2020</formula>
    </cfRule>
  </conditionalFormatting>
  <conditionalFormatting sqref="BG10:BH10">
    <cfRule type="expression" dxfId="1877" priority="243">
      <formula>+$AF10=0</formula>
    </cfRule>
  </conditionalFormatting>
  <conditionalFormatting sqref="BI10:BJ10">
    <cfRule type="expression" dxfId="1876" priority="240">
      <formula>+$AE10=2018</formula>
    </cfRule>
  </conditionalFormatting>
  <conditionalFormatting sqref="BI10:BJ10">
    <cfRule type="expression" dxfId="1875" priority="241">
      <formula>+$AE10=2019</formula>
    </cfRule>
  </conditionalFormatting>
  <conditionalFormatting sqref="BI10:BJ10">
    <cfRule type="expression" dxfId="1874" priority="238">
      <formula>+$AE10=2022</formula>
    </cfRule>
    <cfRule type="expression" dxfId="1873" priority="239">
      <formula>+$AE10=2021</formula>
    </cfRule>
    <cfRule type="expression" dxfId="1872" priority="242">
      <formula>+$AE10=2020</formula>
    </cfRule>
  </conditionalFormatting>
  <conditionalFormatting sqref="BK10:BL10">
    <cfRule type="expression" dxfId="1871" priority="235">
      <formula>+$AE10=2018</formula>
    </cfRule>
  </conditionalFormatting>
  <conditionalFormatting sqref="BK10:BL10">
    <cfRule type="expression" dxfId="1870" priority="236">
      <formula>+$AE10=2019</formula>
    </cfRule>
  </conditionalFormatting>
  <conditionalFormatting sqref="BK10:BL10">
    <cfRule type="expression" dxfId="1869" priority="233">
      <formula>+$AE10=2022</formula>
    </cfRule>
    <cfRule type="expression" dxfId="1868" priority="234">
      <formula>+$AE10=2021</formula>
    </cfRule>
    <cfRule type="expression" dxfId="1867" priority="237">
      <formula>+$AE10=2020</formula>
    </cfRule>
  </conditionalFormatting>
  <conditionalFormatting sqref="BK10:BL10">
    <cfRule type="expression" dxfId="1866" priority="232">
      <formula>+$AF10=0</formula>
    </cfRule>
  </conditionalFormatting>
  <conditionalFormatting sqref="BM10:BN10">
    <cfRule type="expression" dxfId="1865" priority="229">
      <formula>+$AE10=2018</formula>
    </cfRule>
  </conditionalFormatting>
  <conditionalFormatting sqref="BM10:BN10">
    <cfRule type="expression" dxfId="1864" priority="230">
      <formula>+$AE10=2019</formula>
    </cfRule>
  </conditionalFormatting>
  <conditionalFormatting sqref="BM10:BN10">
    <cfRule type="expression" dxfId="1863" priority="227">
      <formula>+$AE10=2022</formula>
    </cfRule>
    <cfRule type="expression" dxfId="1862" priority="228">
      <formula>+$AE10=2021</formula>
    </cfRule>
    <cfRule type="expression" dxfId="1861" priority="231">
      <formula>+$AE10=2020</formula>
    </cfRule>
  </conditionalFormatting>
  <conditionalFormatting sqref="BM10:BN10">
    <cfRule type="expression" dxfId="1860" priority="226">
      <formula>+$AF10=0</formula>
    </cfRule>
  </conditionalFormatting>
  <conditionalFormatting sqref="BO10:BP10">
    <cfRule type="expression" dxfId="1859" priority="223">
      <formula>+$AE10=2018</formula>
    </cfRule>
  </conditionalFormatting>
  <conditionalFormatting sqref="BO10:BP10">
    <cfRule type="expression" dxfId="1858" priority="224">
      <formula>+$AE10=2019</formula>
    </cfRule>
  </conditionalFormatting>
  <conditionalFormatting sqref="BO10:BP10">
    <cfRule type="expression" dxfId="1857" priority="221">
      <formula>+$AE10=2022</formula>
    </cfRule>
    <cfRule type="expression" dxfId="1856" priority="222">
      <formula>+$AE10=2021</formula>
    </cfRule>
    <cfRule type="expression" dxfId="1855" priority="225">
      <formula>+$AE10=2020</formula>
    </cfRule>
  </conditionalFormatting>
  <conditionalFormatting sqref="BO10:BP10">
    <cfRule type="expression" dxfId="1854" priority="220">
      <formula>+$AF10=0</formula>
    </cfRule>
  </conditionalFormatting>
  <conditionalFormatting sqref="H10:J10 V10 R10:T10 B10:C10 AL10">
    <cfRule type="expression" dxfId="1853" priority="283">
      <formula>+$B10=4</formula>
    </cfRule>
  </conditionalFormatting>
  <conditionalFormatting sqref="B14:C14 R14:T14 V14 H14:J14">
    <cfRule type="expression" dxfId="1852" priority="216">
      <formula>+$B14=1</formula>
    </cfRule>
  </conditionalFormatting>
  <conditionalFormatting sqref="B14:C14 R14:T14 V14 H14:J14">
    <cfRule type="expression" dxfId="1851" priority="217">
      <formula>+$B14=2</formula>
    </cfRule>
  </conditionalFormatting>
  <conditionalFormatting sqref="H14:J14">
    <cfRule type="expression" dxfId="1850" priority="215">
      <formula>+H14=""</formula>
    </cfRule>
  </conditionalFormatting>
  <conditionalFormatting sqref="R14:T14">
    <cfRule type="expression" dxfId="1849" priority="214">
      <formula>+R14=""</formula>
    </cfRule>
  </conditionalFormatting>
  <conditionalFormatting sqref="AM14:AN14">
    <cfRule type="expression" dxfId="1848" priority="211">
      <formula>+$AE14=2018</formula>
    </cfRule>
  </conditionalFormatting>
  <conditionalFormatting sqref="AM14:AN14">
    <cfRule type="expression" dxfId="1847" priority="212">
      <formula>+$AE14=2019</formula>
    </cfRule>
  </conditionalFormatting>
  <conditionalFormatting sqref="AM14:AN14">
    <cfRule type="expression" dxfId="1846" priority="209">
      <formula>+$AE14=2022</formula>
    </cfRule>
    <cfRule type="expression" dxfId="1845" priority="210">
      <formula>+$AE14=2021</formula>
    </cfRule>
    <cfRule type="expression" dxfId="1844" priority="213">
      <formula>+$AE14=2020</formula>
    </cfRule>
  </conditionalFormatting>
  <conditionalFormatting sqref="AM14:AN14">
    <cfRule type="expression" dxfId="1843" priority="208">
      <formula>+$AF14=0</formula>
    </cfRule>
  </conditionalFormatting>
  <conditionalFormatting sqref="AO14:AZ14">
    <cfRule type="expression" dxfId="1842" priority="205">
      <formula>+$AE14=2018</formula>
    </cfRule>
  </conditionalFormatting>
  <conditionalFormatting sqref="AO14:AZ14">
    <cfRule type="expression" dxfId="1841" priority="206">
      <formula>+$AE14=2019</formula>
    </cfRule>
  </conditionalFormatting>
  <conditionalFormatting sqref="AO14:AZ14">
    <cfRule type="expression" dxfId="1840" priority="203">
      <formula>+$AE14=2022</formula>
    </cfRule>
    <cfRule type="expression" dxfId="1839" priority="204">
      <formula>+$AE14=2021</formula>
    </cfRule>
    <cfRule type="expression" dxfId="1838" priority="207">
      <formula>+$AE14=2020</formula>
    </cfRule>
  </conditionalFormatting>
  <conditionalFormatting sqref="BA14:BB14">
    <cfRule type="expression" dxfId="1837" priority="200">
      <formula>+$AE14=2018</formula>
    </cfRule>
  </conditionalFormatting>
  <conditionalFormatting sqref="BA14:BB14">
    <cfRule type="expression" dxfId="1836" priority="201">
      <formula>+$AE14=2019</formula>
    </cfRule>
  </conditionalFormatting>
  <conditionalFormatting sqref="BA14:BB14">
    <cfRule type="expression" dxfId="1835" priority="198">
      <formula>+$AE14=2022</formula>
    </cfRule>
    <cfRule type="expression" dxfId="1834" priority="199">
      <formula>+$AE14=2021</formula>
    </cfRule>
    <cfRule type="expression" dxfId="1833" priority="202">
      <formula>+$AE14=2020</formula>
    </cfRule>
  </conditionalFormatting>
  <conditionalFormatting sqref="BA14:BB14">
    <cfRule type="expression" dxfId="1832" priority="197">
      <formula>+$AF14=0</formula>
    </cfRule>
  </conditionalFormatting>
  <conditionalFormatting sqref="BC14:BD14">
    <cfRule type="expression" dxfId="1831" priority="194">
      <formula>+$AE14=2018</formula>
    </cfRule>
  </conditionalFormatting>
  <conditionalFormatting sqref="BC14:BD14">
    <cfRule type="expression" dxfId="1830" priority="195">
      <formula>+$AE14=2019</formula>
    </cfRule>
  </conditionalFormatting>
  <conditionalFormatting sqref="BC14:BD14">
    <cfRule type="expression" dxfId="1829" priority="192">
      <formula>+$AE14=2022</formula>
    </cfRule>
    <cfRule type="expression" dxfId="1828" priority="193">
      <formula>+$AE14=2021</formula>
    </cfRule>
    <cfRule type="expression" dxfId="1827" priority="196">
      <formula>+$AE14=2020</formula>
    </cfRule>
  </conditionalFormatting>
  <conditionalFormatting sqref="BC14:BD14">
    <cfRule type="expression" dxfId="1826" priority="191">
      <formula>+$AF14=0</formula>
    </cfRule>
  </conditionalFormatting>
  <conditionalFormatting sqref="BE14:BF14">
    <cfRule type="expression" dxfId="1825" priority="188">
      <formula>+$AE14=2018</formula>
    </cfRule>
  </conditionalFormatting>
  <conditionalFormatting sqref="BE14:BF14">
    <cfRule type="expression" dxfId="1824" priority="189">
      <formula>+$AE14=2019</formula>
    </cfRule>
  </conditionalFormatting>
  <conditionalFormatting sqref="BE14:BF14">
    <cfRule type="expression" dxfId="1823" priority="186">
      <formula>+$AE14=2022</formula>
    </cfRule>
    <cfRule type="expression" dxfId="1822" priority="187">
      <formula>+$AE14=2021</formula>
    </cfRule>
    <cfRule type="expression" dxfId="1821" priority="190">
      <formula>+$AE14=2020</formula>
    </cfRule>
  </conditionalFormatting>
  <conditionalFormatting sqref="BE14:BF14">
    <cfRule type="expression" dxfId="1820" priority="185">
      <formula>+$AF14=0</formula>
    </cfRule>
  </conditionalFormatting>
  <conditionalFormatting sqref="AL14 B14:C14 R14:T14 V14 H14:J14">
    <cfRule type="expression" dxfId="1819" priority="218">
      <formula>+$B14=3</formula>
    </cfRule>
  </conditionalFormatting>
  <conditionalFormatting sqref="BG14:BH14">
    <cfRule type="expression" dxfId="1818" priority="182">
      <formula>+$AE14=2018</formula>
    </cfRule>
  </conditionalFormatting>
  <conditionalFormatting sqref="BG14:BH14">
    <cfRule type="expression" dxfId="1817" priority="183">
      <formula>+$AE14=2019</formula>
    </cfRule>
  </conditionalFormatting>
  <conditionalFormatting sqref="BG14:BH14">
    <cfRule type="expression" dxfId="1816" priority="180">
      <formula>+$AE14=2022</formula>
    </cfRule>
    <cfRule type="expression" dxfId="1815" priority="181">
      <formula>+$AE14=2021</formula>
    </cfRule>
    <cfRule type="expression" dxfId="1814" priority="184">
      <formula>+$AE14=2020</formula>
    </cfRule>
  </conditionalFormatting>
  <conditionalFormatting sqref="BG14:BH14">
    <cfRule type="expression" dxfId="1813" priority="179">
      <formula>+$AF14=0</formula>
    </cfRule>
  </conditionalFormatting>
  <conditionalFormatting sqref="BI14:BJ14">
    <cfRule type="expression" dxfId="1812" priority="176">
      <formula>+$AE14=2018</formula>
    </cfRule>
  </conditionalFormatting>
  <conditionalFormatting sqref="BI14:BJ14">
    <cfRule type="expression" dxfId="1811" priority="177">
      <formula>+$AE14=2019</formula>
    </cfRule>
  </conditionalFormatting>
  <conditionalFormatting sqref="BI14:BJ14">
    <cfRule type="expression" dxfId="1810" priority="174">
      <formula>+$AE14=2022</formula>
    </cfRule>
    <cfRule type="expression" dxfId="1809" priority="175">
      <formula>+$AE14=2021</formula>
    </cfRule>
    <cfRule type="expression" dxfId="1808" priority="178">
      <formula>+$AE14=2020</formula>
    </cfRule>
  </conditionalFormatting>
  <conditionalFormatting sqref="BK14:BL14">
    <cfRule type="expression" dxfId="1807" priority="171">
      <formula>+$AE14=2018</formula>
    </cfRule>
  </conditionalFormatting>
  <conditionalFormatting sqref="BK14:BL14">
    <cfRule type="expression" dxfId="1806" priority="172">
      <formula>+$AE14=2019</formula>
    </cfRule>
  </conditionalFormatting>
  <conditionalFormatting sqref="BK14:BL14">
    <cfRule type="expression" dxfId="1805" priority="169">
      <formula>+$AE14=2022</formula>
    </cfRule>
    <cfRule type="expression" dxfId="1804" priority="170">
      <formula>+$AE14=2021</formula>
    </cfRule>
    <cfRule type="expression" dxfId="1803" priority="173">
      <formula>+$AE14=2020</formula>
    </cfRule>
  </conditionalFormatting>
  <conditionalFormatting sqref="BK14:BL14">
    <cfRule type="expression" dxfId="1802" priority="168">
      <formula>+$AF14=0</formula>
    </cfRule>
  </conditionalFormatting>
  <conditionalFormatting sqref="BM14:BN14">
    <cfRule type="expression" dxfId="1801" priority="165">
      <formula>+$AE14=2018</formula>
    </cfRule>
  </conditionalFormatting>
  <conditionalFormatting sqref="BM14:BN14">
    <cfRule type="expression" dxfId="1800" priority="166">
      <formula>+$AE14=2019</formula>
    </cfRule>
  </conditionalFormatting>
  <conditionalFormatting sqref="BM14:BN14">
    <cfRule type="expression" dxfId="1799" priority="163">
      <formula>+$AE14=2022</formula>
    </cfRule>
    <cfRule type="expression" dxfId="1798" priority="164">
      <formula>+$AE14=2021</formula>
    </cfRule>
    <cfRule type="expression" dxfId="1797" priority="167">
      <formula>+$AE14=2020</formula>
    </cfRule>
  </conditionalFormatting>
  <conditionalFormatting sqref="BM14:BN14">
    <cfRule type="expression" dxfId="1796" priority="162">
      <formula>+$AF14=0</formula>
    </cfRule>
  </conditionalFormatting>
  <conditionalFormatting sqref="BO14:BP14">
    <cfRule type="expression" dxfId="1795" priority="159">
      <formula>+$AE14=2018</formula>
    </cfRule>
  </conditionalFormatting>
  <conditionalFormatting sqref="BO14:BP14">
    <cfRule type="expression" dxfId="1794" priority="160">
      <formula>+$AE14=2019</formula>
    </cfRule>
  </conditionalFormatting>
  <conditionalFormatting sqref="BO14:BP14">
    <cfRule type="expression" dxfId="1793" priority="157">
      <formula>+$AE14=2022</formula>
    </cfRule>
    <cfRule type="expression" dxfId="1792" priority="158">
      <formula>+$AE14=2021</formula>
    </cfRule>
    <cfRule type="expression" dxfId="1791" priority="161">
      <formula>+$AE14=2020</formula>
    </cfRule>
  </conditionalFormatting>
  <conditionalFormatting sqref="BO14:BP14">
    <cfRule type="expression" dxfId="1790" priority="156">
      <formula>+$AF14=0</formula>
    </cfRule>
  </conditionalFormatting>
  <conditionalFormatting sqref="AL14 B14:C14 R14:T14 V14 H14:J14">
    <cfRule type="expression" dxfId="1789" priority="219">
      <formula>+$B14=4</formula>
    </cfRule>
  </conditionalFormatting>
  <conditionalFormatting sqref="F23:F29 AK23:AK29 C23:C29 F32:F136 F7:F21 AK32:AK136 C32:C136 AK4:AK21 C7:C21">
    <cfRule type="expression" dxfId="1788" priority="155">
      <formula>+$AK4&lt;&gt;""</formula>
    </cfRule>
  </conditionalFormatting>
  <conditionalFormatting sqref="AL23:AL29 C23:F29 AL32:AL136 C32:F136 C7:F21 AL7:AL21">
    <cfRule type="expression" dxfId="1787" priority="154">
      <formula>+$AL7=2017</formula>
    </cfRule>
  </conditionalFormatting>
  <conditionalFormatting sqref="R57:R62">
    <cfRule type="expression" dxfId="1786" priority="149">
      <formula>+R57=""</formula>
    </cfRule>
  </conditionalFormatting>
  <conditionalFormatting sqref="R57:R62">
    <cfRule type="expression" dxfId="1785" priority="150">
      <formula>+$B57=1</formula>
    </cfRule>
  </conditionalFormatting>
  <conditionalFormatting sqref="R57:R62">
    <cfRule type="expression" dxfId="1784" priority="151">
      <formula>+$B57=2</formula>
    </cfRule>
  </conditionalFormatting>
  <conditionalFormatting sqref="R57:R62">
    <cfRule type="expression" dxfId="1783" priority="152">
      <formula>+$B57=3</formula>
    </cfRule>
  </conditionalFormatting>
  <conditionalFormatting sqref="R57:R62">
    <cfRule type="expression" dxfId="1782" priority="153">
      <formula>+$B57=4</formula>
    </cfRule>
  </conditionalFormatting>
  <conditionalFormatting sqref="H30:J31 V30:V31 B30:C31 R30:T31">
    <cfRule type="expression" dxfId="1781" priority="145">
      <formula>+$B30=1</formula>
    </cfRule>
  </conditionalFormatting>
  <conditionalFormatting sqref="H30:J31 V30:V31 B30:C31 R30:T31">
    <cfRule type="expression" dxfId="1780" priority="146">
      <formula>+$B30=2</formula>
    </cfRule>
  </conditionalFormatting>
  <conditionalFormatting sqref="H30:J31">
    <cfRule type="expression" dxfId="1779" priority="144">
      <formula>+H30=""</formula>
    </cfRule>
  </conditionalFormatting>
  <conditionalFormatting sqref="R30:T31">
    <cfRule type="expression" dxfId="1778" priority="143">
      <formula>+R30=""</formula>
    </cfRule>
  </conditionalFormatting>
  <conditionalFormatting sqref="AM30:AN31">
    <cfRule type="expression" dxfId="1777" priority="140">
      <formula>+$AE30=2018</formula>
    </cfRule>
  </conditionalFormatting>
  <conditionalFormatting sqref="AM30:AN31">
    <cfRule type="expression" dxfId="1776" priority="141">
      <formula>+$AE30=2019</formula>
    </cfRule>
  </conditionalFormatting>
  <conditionalFormatting sqref="AM30:AN31">
    <cfRule type="expression" dxfId="1775" priority="138">
      <formula>+$AE30=2022</formula>
    </cfRule>
    <cfRule type="expression" dxfId="1774" priority="139">
      <formula>+$AE30=2021</formula>
    </cfRule>
    <cfRule type="expression" dxfId="1773" priority="142">
      <formula>+$AE30=2020</formula>
    </cfRule>
  </conditionalFormatting>
  <conditionalFormatting sqref="AM30:AN31">
    <cfRule type="expression" dxfId="1772" priority="137">
      <formula>+$AF30=0</formula>
    </cfRule>
  </conditionalFormatting>
  <conditionalFormatting sqref="AO30:AZ31">
    <cfRule type="expression" dxfId="1771" priority="134">
      <formula>+$AE30=2018</formula>
    </cfRule>
  </conditionalFormatting>
  <conditionalFormatting sqref="AO30:AZ31">
    <cfRule type="expression" dxfId="1770" priority="135">
      <formula>+$AE30=2019</formula>
    </cfRule>
  </conditionalFormatting>
  <conditionalFormatting sqref="AO30:AZ31">
    <cfRule type="expression" dxfId="1769" priority="132">
      <formula>+$AE30=2022</formula>
    </cfRule>
    <cfRule type="expression" dxfId="1768" priority="133">
      <formula>+$AE30=2021</formula>
    </cfRule>
    <cfRule type="expression" dxfId="1767" priority="136">
      <formula>+$AE30=2020</formula>
    </cfRule>
  </conditionalFormatting>
  <conditionalFormatting sqref="BA30:BB31">
    <cfRule type="expression" dxfId="1766" priority="129">
      <formula>+$AE30=2018</formula>
    </cfRule>
  </conditionalFormatting>
  <conditionalFormatting sqref="BA30:BB31">
    <cfRule type="expression" dxfId="1765" priority="130">
      <formula>+$AE30=2019</formula>
    </cfRule>
  </conditionalFormatting>
  <conditionalFormatting sqref="BA30:BB31">
    <cfRule type="expression" dxfId="1764" priority="127">
      <formula>+$AE30=2022</formula>
    </cfRule>
    <cfRule type="expression" dxfId="1763" priority="128">
      <formula>+$AE30=2021</formula>
    </cfRule>
    <cfRule type="expression" dxfId="1762" priority="131">
      <formula>+$AE30=2020</formula>
    </cfRule>
  </conditionalFormatting>
  <conditionalFormatting sqref="BA30:BB31">
    <cfRule type="expression" dxfId="1761" priority="126">
      <formula>+$AF30=0</formula>
    </cfRule>
  </conditionalFormatting>
  <conditionalFormatting sqref="BC30:BD31">
    <cfRule type="expression" dxfId="1760" priority="123">
      <formula>+$AE30=2018</formula>
    </cfRule>
  </conditionalFormatting>
  <conditionalFormatting sqref="BC30:BD31">
    <cfRule type="expression" dxfId="1759" priority="124">
      <formula>+$AE30=2019</formula>
    </cfRule>
  </conditionalFormatting>
  <conditionalFormatting sqref="BC30:BD31">
    <cfRule type="expression" dxfId="1758" priority="121">
      <formula>+$AE30=2022</formula>
    </cfRule>
    <cfRule type="expression" dxfId="1757" priority="122">
      <formula>+$AE30=2021</formula>
    </cfRule>
    <cfRule type="expression" dxfId="1756" priority="125">
      <formula>+$AE30=2020</formula>
    </cfRule>
  </conditionalFormatting>
  <conditionalFormatting sqref="BC30:BD31">
    <cfRule type="expression" dxfId="1755" priority="120">
      <formula>+$AF30=0</formula>
    </cfRule>
  </conditionalFormatting>
  <conditionalFormatting sqref="BE30:BF31">
    <cfRule type="expression" dxfId="1754" priority="117">
      <formula>+$AE30=2018</formula>
    </cfRule>
  </conditionalFormatting>
  <conditionalFormatting sqref="BE30:BF31">
    <cfRule type="expression" dxfId="1753" priority="118">
      <formula>+$AE30=2019</formula>
    </cfRule>
  </conditionalFormatting>
  <conditionalFormatting sqref="BE30:BF31">
    <cfRule type="expression" dxfId="1752" priority="115">
      <formula>+$AE30=2022</formula>
    </cfRule>
    <cfRule type="expression" dxfId="1751" priority="116">
      <formula>+$AE30=2021</formula>
    </cfRule>
    <cfRule type="expression" dxfId="1750" priority="119">
      <formula>+$AE30=2020</formula>
    </cfRule>
  </conditionalFormatting>
  <conditionalFormatting sqref="BE30:BF31">
    <cfRule type="expression" dxfId="1749" priority="114">
      <formula>+$AF30=0</formula>
    </cfRule>
  </conditionalFormatting>
  <conditionalFormatting sqref="H30:J31 V30:V31 B30:C31 AL30:AL31 R30:T31">
    <cfRule type="expression" dxfId="1748" priority="147">
      <formula>+$B30=3</formula>
    </cfRule>
  </conditionalFormatting>
  <conditionalFormatting sqref="BG30:BH31">
    <cfRule type="expression" dxfId="1747" priority="111">
      <formula>+$AE30=2018</formula>
    </cfRule>
  </conditionalFormatting>
  <conditionalFormatting sqref="BG30:BH31">
    <cfRule type="expression" dxfId="1746" priority="112">
      <formula>+$AE30=2019</formula>
    </cfRule>
  </conditionalFormatting>
  <conditionalFormatting sqref="BG30:BH31">
    <cfRule type="expression" dxfId="1745" priority="109">
      <formula>+$AE30=2022</formula>
    </cfRule>
    <cfRule type="expression" dxfId="1744" priority="110">
      <formula>+$AE30=2021</formula>
    </cfRule>
    <cfRule type="expression" dxfId="1743" priority="113">
      <formula>+$AE30=2020</formula>
    </cfRule>
  </conditionalFormatting>
  <conditionalFormatting sqref="BG30:BH31">
    <cfRule type="expression" dxfId="1742" priority="108">
      <formula>+$AF30=0</formula>
    </cfRule>
  </conditionalFormatting>
  <conditionalFormatting sqref="BI30:BJ31">
    <cfRule type="expression" dxfId="1741" priority="105">
      <formula>+$AE30=2018</formula>
    </cfRule>
  </conditionalFormatting>
  <conditionalFormatting sqref="BI30:BJ31">
    <cfRule type="expression" dxfId="1740" priority="106">
      <formula>+$AE30=2019</formula>
    </cfRule>
  </conditionalFormatting>
  <conditionalFormatting sqref="BI30:BJ31">
    <cfRule type="expression" dxfId="1739" priority="103">
      <formula>+$AE30=2022</formula>
    </cfRule>
    <cfRule type="expression" dxfId="1738" priority="104">
      <formula>+$AE30=2021</formula>
    </cfRule>
    <cfRule type="expression" dxfId="1737" priority="107">
      <formula>+$AE30=2020</formula>
    </cfRule>
  </conditionalFormatting>
  <conditionalFormatting sqref="BK30:BL31">
    <cfRule type="expression" dxfId="1736" priority="100">
      <formula>+$AE30=2018</formula>
    </cfRule>
  </conditionalFormatting>
  <conditionalFormatting sqref="BK30:BL31">
    <cfRule type="expression" dxfId="1735" priority="101">
      <formula>+$AE30=2019</formula>
    </cfRule>
  </conditionalFormatting>
  <conditionalFormatting sqref="BK30:BL31">
    <cfRule type="expression" dxfId="1734" priority="98">
      <formula>+$AE30=2022</formula>
    </cfRule>
    <cfRule type="expression" dxfId="1733" priority="99">
      <formula>+$AE30=2021</formula>
    </cfRule>
    <cfRule type="expression" dxfId="1732" priority="102">
      <formula>+$AE30=2020</formula>
    </cfRule>
  </conditionalFormatting>
  <conditionalFormatting sqref="BK30:BL31">
    <cfRule type="expression" dxfId="1731" priority="97">
      <formula>+$AF30=0</formula>
    </cfRule>
  </conditionalFormatting>
  <conditionalFormatting sqref="BM30:BN31">
    <cfRule type="expression" dxfId="1730" priority="94">
      <formula>+$AE30=2018</formula>
    </cfRule>
  </conditionalFormatting>
  <conditionalFormatting sqref="BM30:BN31">
    <cfRule type="expression" dxfId="1729" priority="95">
      <formula>+$AE30=2019</formula>
    </cfRule>
  </conditionalFormatting>
  <conditionalFormatting sqref="BM30:BN31">
    <cfRule type="expression" dxfId="1728" priority="92">
      <formula>+$AE30=2022</formula>
    </cfRule>
    <cfRule type="expression" dxfId="1727" priority="93">
      <formula>+$AE30=2021</formula>
    </cfRule>
    <cfRule type="expression" dxfId="1726" priority="96">
      <formula>+$AE30=2020</formula>
    </cfRule>
  </conditionalFormatting>
  <conditionalFormatting sqref="BM30:BN31">
    <cfRule type="expression" dxfId="1725" priority="91">
      <formula>+$AF30=0</formula>
    </cfRule>
  </conditionalFormatting>
  <conditionalFormatting sqref="BO30:BP31">
    <cfRule type="expression" dxfId="1724" priority="88">
      <formula>+$AE30=2018</formula>
    </cfRule>
  </conditionalFormatting>
  <conditionalFormatting sqref="BO30:BP31">
    <cfRule type="expression" dxfId="1723" priority="89">
      <formula>+$AE30=2019</formula>
    </cfRule>
  </conditionalFormatting>
  <conditionalFormatting sqref="BO30:BP31">
    <cfRule type="expression" dxfId="1722" priority="86">
      <formula>+$AE30=2022</formula>
    </cfRule>
    <cfRule type="expression" dxfId="1721" priority="87">
      <formula>+$AE30=2021</formula>
    </cfRule>
    <cfRule type="expression" dxfId="1720" priority="90">
      <formula>+$AE30=2020</formula>
    </cfRule>
  </conditionalFormatting>
  <conditionalFormatting sqref="BO30:BP31">
    <cfRule type="expression" dxfId="1719" priority="85">
      <formula>+$AF30=0</formula>
    </cfRule>
  </conditionalFormatting>
  <conditionalFormatting sqref="H30:J31 V30:V31 B30:C31 AL30:AL31 R30:T31">
    <cfRule type="expression" dxfId="1718" priority="148">
      <formula>+$B30=4</formula>
    </cfRule>
  </conditionalFormatting>
  <conditionalFormatting sqref="C30:C31 AK30:AK31 F30:F31">
    <cfRule type="expression" dxfId="1717" priority="84">
      <formula>+$AK30&lt;&gt;""</formula>
    </cfRule>
  </conditionalFormatting>
  <conditionalFormatting sqref="C30:F31 AL30:AL31">
    <cfRule type="expression" dxfId="1716" priority="83">
      <formula>+$AL30=2017</formula>
    </cfRule>
  </conditionalFormatting>
  <conditionalFormatting sqref="V22 B22:C22">
    <cfRule type="expression" dxfId="1715" priority="79">
      <formula>+$B22=1</formula>
    </cfRule>
  </conditionalFormatting>
  <conditionalFormatting sqref="V22 B22:C22">
    <cfRule type="expression" dxfId="1714" priority="80">
      <formula>+$B22=2</formula>
    </cfRule>
  </conditionalFormatting>
  <conditionalFormatting sqref="AM22:AN22">
    <cfRule type="expression" dxfId="1713" priority="74">
      <formula>+$AE22=2018</formula>
    </cfRule>
  </conditionalFormatting>
  <conditionalFormatting sqref="AM22:AN22">
    <cfRule type="expression" dxfId="1712" priority="75">
      <formula>+$AE22=2019</formula>
    </cfRule>
  </conditionalFormatting>
  <conditionalFormatting sqref="AM22:AN22">
    <cfRule type="expression" dxfId="1711" priority="72">
      <formula>+$AE22=2022</formula>
    </cfRule>
    <cfRule type="expression" dxfId="1710" priority="73">
      <formula>+$AE22=2021</formula>
    </cfRule>
    <cfRule type="expression" dxfId="1709" priority="76">
      <formula>+$AE22=2020</formula>
    </cfRule>
  </conditionalFormatting>
  <conditionalFormatting sqref="AM22:AN22">
    <cfRule type="expression" dxfId="1708" priority="71">
      <formula>+$AF22=0</formula>
    </cfRule>
  </conditionalFormatting>
  <conditionalFormatting sqref="AO22:AZ22">
    <cfRule type="expression" dxfId="1707" priority="68">
      <formula>+$AE22=2018</formula>
    </cfRule>
  </conditionalFormatting>
  <conditionalFormatting sqref="AO22:AZ22">
    <cfRule type="expression" dxfId="1706" priority="69">
      <formula>+$AE22=2019</formula>
    </cfRule>
  </conditionalFormatting>
  <conditionalFormatting sqref="AO22:AZ22">
    <cfRule type="expression" dxfId="1705" priority="66">
      <formula>+$AE22=2022</formula>
    </cfRule>
    <cfRule type="expression" dxfId="1704" priority="67">
      <formula>+$AE22=2021</formula>
    </cfRule>
    <cfRule type="expression" dxfId="1703" priority="70">
      <formula>+$AE22=2020</formula>
    </cfRule>
  </conditionalFormatting>
  <conditionalFormatting sqref="BA22:BB22">
    <cfRule type="expression" dxfId="1702" priority="63">
      <formula>+$AE22=2018</formula>
    </cfRule>
  </conditionalFormatting>
  <conditionalFormatting sqref="BA22:BB22">
    <cfRule type="expression" dxfId="1701" priority="64">
      <formula>+$AE22=2019</formula>
    </cfRule>
  </conditionalFormatting>
  <conditionalFormatting sqref="BA22:BB22">
    <cfRule type="expression" dxfId="1700" priority="61">
      <formula>+$AE22=2022</formula>
    </cfRule>
    <cfRule type="expression" dxfId="1699" priority="62">
      <formula>+$AE22=2021</formula>
    </cfRule>
    <cfRule type="expression" dxfId="1698" priority="65">
      <formula>+$AE22=2020</formula>
    </cfRule>
  </conditionalFormatting>
  <conditionalFormatting sqref="BA22:BB22">
    <cfRule type="expression" dxfId="1697" priority="60">
      <formula>+$AF22=0</formula>
    </cfRule>
  </conditionalFormatting>
  <conditionalFormatting sqref="BC22:BD22">
    <cfRule type="expression" dxfId="1696" priority="57">
      <formula>+$AE22=2018</formula>
    </cfRule>
  </conditionalFormatting>
  <conditionalFormatting sqref="BC22:BD22">
    <cfRule type="expression" dxfId="1695" priority="58">
      <formula>+$AE22=2019</formula>
    </cfRule>
  </conditionalFormatting>
  <conditionalFormatting sqref="BC22:BD22">
    <cfRule type="expression" dxfId="1694" priority="55">
      <formula>+$AE22=2022</formula>
    </cfRule>
    <cfRule type="expression" dxfId="1693" priority="56">
      <formula>+$AE22=2021</formula>
    </cfRule>
    <cfRule type="expression" dxfId="1692" priority="59">
      <formula>+$AE22=2020</formula>
    </cfRule>
  </conditionalFormatting>
  <conditionalFormatting sqref="BC22:BD22">
    <cfRule type="expression" dxfId="1691" priority="54">
      <formula>+$AF22=0</formula>
    </cfRule>
  </conditionalFormatting>
  <conditionalFormatting sqref="BE22:BF22">
    <cfRule type="expression" dxfId="1690" priority="51">
      <formula>+$AE22=2018</formula>
    </cfRule>
  </conditionalFormatting>
  <conditionalFormatting sqref="BE22:BF22">
    <cfRule type="expression" dxfId="1689" priority="52">
      <formula>+$AE22=2019</formula>
    </cfRule>
  </conditionalFormatting>
  <conditionalFormatting sqref="BE22:BF22">
    <cfRule type="expression" dxfId="1688" priority="49">
      <formula>+$AE22=2022</formula>
    </cfRule>
    <cfRule type="expression" dxfId="1687" priority="50">
      <formula>+$AE22=2021</formula>
    </cfRule>
    <cfRule type="expression" dxfId="1686" priority="53">
      <formula>+$AE22=2020</formula>
    </cfRule>
  </conditionalFormatting>
  <conditionalFormatting sqref="BE22:BF22">
    <cfRule type="expression" dxfId="1685" priority="48">
      <formula>+$AF22=0</formula>
    </cfRule>
  </conditionalFormatting>
  <conditionalFormatting sqref="V22 B22:C22 AL22">
    <cfRule type="expression" dxfId="1684" priority="81">
      <formula>+$B22=3</formula>
    </cfRule>
  </conditionalFormatting>
  <conditionalFormatting sqref="BG22:BH22">
    <cfRule type="expression" dxfId="1683" priority="45">
      <formula>+$AE22=2018</formula>
    </cfRule>
  </conditionalFormatting>
  <conditionalFormatting sqref="BG22:BH22">
    <cfRule type="expression" dxfId="1682" priority="46">
      <formula>+$AE22=2019</formula>
    </cfRule>
  </conditionalFormatting>
  <conditionalFormatting sqref="BG22:BH22">
    <cfRule type="expression" dxfId="1681" priority="43">
      <formula>+$AE22=2022</formula>
    </cfRule>
    <cfRule type="expression" dxfId="1680" priority="44">
      <formula>+$AE22=2021</formula>
    </cfRule>
    <cfRule type="expression" dxfId="1679" priority="47">
      <formula>+$AE22=2020</formula>
    </cfRule>
  </conditionalFormatting>
  <conditionalFormatting sqref="BG22:BH22">
    <cfRule type="expression" dxfId="1678" priority="42">
      <formula>+$AF22=0</formula>
    </cfRule>
  </conditionalFormatting>
  <conditionalFormatting sqref="BI22:BJ22">
    <cfRule type="expression" dxfId="1677" priority="39">
      <formula>+$AE22=2018</formula>
    </cfRule>
  </conditionalFormatting>
  <conditionalFormatting sqref="BI22:BJ22">
    <cfRule type="expression" dxfId="1676" priority="40">
      <formula>+$AE22=2019</formula>
    </cfRule>
  </conditionalFormatting>
  <conditionalFormatting sqref="BI22:BJ22">
    <cfRule type="expression" dxfId="1675" priority="37">
      <formula>+$AE22=2022</formula>
    </cfRule>
    <cfRule type="expression" dxfId="1674" priority="38">
      <formula>+$AE22=2021</formula>
    </cfRule>
    <cfRule type="expression" dxfId="1673" priority="41">
      <formula>+$AE22=2020</formula>
    </cfRule>
  </conditionalFormatting>
  <conditionalFormatting sqref="BK22:BL22">
    <cfRule type="expression" dxfId="1672" priority="34">
      <formula>+$AE22=2018</formula>
    </cfRule>
  </conditionalFormatting>
  <conditionalFormatting sqref="BK22:BL22">
    <cfRule type="expression" dxfId="1671" priority="35">
      <formula>+$AE22=2019</formula>
    </cfRule>
  </conditionalFormatting>
  <conditionalFormatting sqref="BK22:BL22">
    <cfRule type="expression" dxfId="1670" priority="32">
      <formula>+$AE22=2022</formula>
    </cfRule>
    <cfRule type="expression" dxfId="1669" priority="33">
      <formula>+$AE22=2021</formula>
    </cfRule>
    <cfRule type="expression" dxfId="1668" priority="36">
      <formula>+$AE22=2020</formula>
    </cfRule>
  </conditionalFormatting>
  <conditionalFormatting sqref="BK22:BL22">
    <cfRule type="expression" dxfId="1667" priority="31">
      <formula>+$AF22=0</formula>
    </cfRule>
  </conditionalFormatting>
  <conditionalFormatting sqref="BM22:BN22">
    <cfRule type="expression" dxfId="1666" priority="28">
      <formula>+$AE22=2018</formula>
    </cfRule>
  </conditionalFormatting>
  <conditionalFormatting sqref="BM22:BN22">
    <cfRule type="expression" dxfId="1665" priority="29">
      <formula>+$AE22=2019</formula>
    </cfRule>
  </conditionalFormatting>
  <conditionalFormatting sqref="BM22:BN22">
    <cfRule type="expression" dxfId="1664" priority="26">
      <formula>+$AE22=2022</formula>
    </cfRule>
    <cfRule type="expression" dxfId="1663" priority="27">
      <formula>+$AE22=2021</formula>
    </cfRule>
    <cfRule type="expression" dxfId="1662" priority="30">
      <formula>+$AE22=2020</formula>
    </cfRule>
  </conditionalFormatting>
  <conditionalFormatting sqref="BM22:BN22">
    <cfRule type="expression" dxfId="1661" priority="25">
      <formula>+$AF22=0</formula>
    </cfRule>
  </conditionalFormatting>
  <conditionalFormatting sqref="BO22:BP22">
    <cfRule type="expression" dxfId="1660" priority="22">
      <formula>+$AE22=2018</formula>
    </cfRule>
  </conditionalFormatting>
  <conditionalFormatting sqref="BO22:BP22">
    <cfRule type="expression" dxfId="1659" priority="23">
      <formula>+$AE22=2019</formula>
    </cfRule>
  </conditionalFormatting>
  <conditionalFormatting sqref="BO22:BP22">
    <cfRule type="expression" dxfId="1658" priority="20">
      <formula>+$AE22=2022</formula>
    </cfRule>
    <cfRule type="expression" dxfId="1657" priority="21">
      <formula>+$AE22=2021</formula>
    </cfRule>
    <cfRule type="expression" dxfId="1656" priority="24">
      <formula>+$AE22=2020</formula>
    </cfRule>
  </conditionalFormatting>
  <conditionalFormatting sqref="BO22:BP22">
    <cfRule type="expression" dxfId="1655" priority="19">
      <formula>+$AF22=0</formula>
    </cfRule>
  </conditionalFormatting>
  <conditionalFormatting sqref="V22 B22:C22 AL22">
    <cfRule type="expression" dxfId="1654" priority="82">
      <formula>+$B22=4</formula>
    </cfRule>
  </conditionalFormatting>
  <conditionalFormatting sqref="C22 AK22">
    <cfRule type="expression" dxfId="1653" priority="18">
      <formula>+$AK22&lt;&gt;""</formula>
    </cfRule>
  </conditionalFormatting>
  <conditionalFormatting sqref="C22:E22 AL22">
    <cfRule type="expression" dxfId="1652" priority="17">
      <formula>+$AL22=2017</formula>
    </cfRule>
  </conditionalFormatting>
  <conditionalFormatting sqref="F22">
    <cfRule type="expression" dxfId="1651" priority="1">
      <formula>+$AL22=2017</formula>
    </cfRule>
  </conditionalFormatting>
  <conditionalFormatting sqref="H22:J22 R22:T22">
    <cfRule type="expression" dxfId="1650" priority="5">
      <formula>+$B22=1</formula>
    </cfRule>
  </conditionalFormatting>
  <conditionalFormatting sqref="H22:J22 R22:T22">
    <cfRule type="expression" dxfId="1649" priority="6">
      <formula>+$B22=2</formula>
    </cfRule>
  </conditionalFormatting>
  <conditionalFormatting sqref="H22:J22">
    <cfRule type="expression" dxfId="1648" priority="4">
      <formula>+H22=""</formula>
    </cfRule>
  </conditionalFormatting>
  <conditionalFormatting sqref="R22:T22">
    <cfRule type="expression" dxfId="1647" priority="3">
      <formula>+R22=""</formula>
    </cfRule>
  </conditionalFormatting>
  <conditionalFormatting sqref="H22:J22 R22:T22">
    <cfRule type="expression" dxfId="1646" priority="7">
      <formula>+$B22=3</formula>
    </cfRule>
  </conditionalFormatting>
  <conditionalFormatting sqref="H22:J22 R22:T22">
    <cfRule type="expression" dxfId="1645" priority="8">
      <formula>+$B22=4</formula>
    </cfRule>
  </conditionalFormatting>
  <conditionalFormatting sqref="F22">
    <cfRule type="expression" dxfId="1644" priority="2">
      <formula>+$AK22&lt;&gt;""</formula>
    </cfRule>
  </conditionalFormatting>
  <printOptions horizontalCentered="1"/>
  <pageMargins left="1" right="1" top="1" bottom="1" header="0.5" footer="0.5"/>
  <pageSetup paperSize="119" scale="13" fitToHeight="0" orientation="landscape" horizontalDpi="4294967292" verticalDpi="4294967292"/>
  <headerFooter>
    <oddHeader>&amp;C&amp;"Calibri,Regular"&amp;K000000BOULDER JUNCTION - CONDITION ASSESSMENT _x000D_COST ESTIMATES BY ROAD_x000D_FINAL REPORT 08_08_2017</oddHeader>
    <oddFooter>&amp;C&amp;"Calibri,Regular"&amp;8&amp;K000000Capital Costs 15 Yr No Gravel Upgrades 08_08_17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B386"/>
  <sheetViews>
    <sheetView topLeftCell="J134" zoomScale="125" zoomScaleNormal="125" zoomScalePageLayoutView="125" workbookViewId="0">
      <selection activeCell="U143" sqref="U143"/>
    </sheetView>
  </sheetViews>
  <sheetFormatPr baseColWidth="10" defaultColWidth="8.83203125" defaultRowHeight="14" x14ac:dyDescent="0"/>
  <cols>
    <col min="1" max="1" width="4.5" style="1460" customWidth="1"/>
    <col min="2" max="2" width="5.33203125" style="1460" customWidth="1"/>
    <col min="3" max="3" width="28.33203125" style="1464" customWidth="1"/>
    <col min="4" max="4" width="27.5" style="1464" hidden="1" customWidth="1"/>
    <col min="5" max="5" width="29" style="1464" hidden="1" customWidth="1"/>
    <col min="6" max="6" width="12.5" style="1460" hidden="1" customWidth="1"/>
    <col min="7" max="7" width="11.5" style="1460" hidden="1" customWidth="1"/>
    <col min="8" max="8" width="7" style="1460" customWidth="1"/>
    <col min="9" max="9" width="6.33203125" style="1460" customWidth="1"/>
    <col min="10" max="10" width="7.1640625" style="1460" customWidth="1"/>
    <col min="11" max="11" width="14.6640625" style="1460" hidden="1" customWidth="1"/>
    <col min="12" max="12" width="15" style="1460" hidden="1" customWidth="1"/>
    <col min="13" max="13" width="7.5" style="1464" customWidth="1"/>
    <col min="14" max="14" width="12.33203125" style="1464" customWidth="1"/>
    <col min="15" max="15" width="12.1640625" style="1464" customWidth="1"/>
    <col min="16" max="16" width="10.5" style="1464" customWidth="1"/>
    <col min="17" max="17" width="8.83203125" style="1464" customWidth="1"/>
    <col min="18" max="18" width="6.6640625" style="1464" customWidth="1"/>
    <col min="19" max="19" width="6.1640625" style="1464" customWidth="1"/>
    <col min="20" max="20" width="8" style="1464" customWidth="1"/>
    <col min="21" max="21" width="12.5" style="59" customWidth="1"/>
    <col min="22" max="22" width="10.1640625" style="59" customWidth="1"/>
    <col min="23" max="25" width="14.33203125" style="496" customWidth="1"/>
    <col min="26" max="26" width="15.33203125" style="496" customWidth="1"/>
    <col min="27" max="27" width="10" style="512" customWidth="1"/>
    <col min="28" max="28" width="11.5" style="1460" customWidth="1"/>
    <col min="29" max="29" width="17.5" style="1460" customWidth="1"/>
    <col min="30" max="30" width="12.5" style="555" customWidth="1"/>
    <col min="31" max="31" width="7.5" style="512" customWidth="1"/>
    <col min="32" max="32" width="11.5" style="1460" customWidth="1"/>
    <col min="33" max="33" width="16.5" style="1460" customWidth="1"/>
    <col min="34" max="34" width="11.5" style="555" customWidth="1"/>
    <col min="35" max="35" width="8.6640625" style="1460" customWidth="1"/>
    <col min="36" max="36" width="6.1640625" style="1460" customWidth="1"/>
    <col min="37" max="37" width="12.5" style="1460" customWidth="1"/>
    <col min="38" max="38" width="11.83203125" style="1460" customWidth="1"/>
    <col min="39" max="39" width="12.5" style="1460" customWidth="1"/>
    <col min="40" max="40" width="15.33203125" style="555" customWidth="1"/>
    <col min="41" max="41" width="12.5" style="1460" customWidth="1"/>
    <col min="42" max="42" width="14.33203125" style="555" customWidth="1"/>
    <col min="43" max="43" width="12.5" style="1460" customWidth="1"/>
    <col min="44" max="44" width="14.33203125" style="555" customWidth="1"/>
    <col min="45" max="45" width="12.5" style="1460" customWidth="1"/>
    <col min="46" max="46" width="14.33203125" style="555" customWidth="1"/>
    <col min="47" max="47" width="12.5" style="1460" customWidth="1"/>
    <col min="48" max="48" width="12.5" style="555" customWidth="1"/>
    <col min="49" max="49" width="12.5" style="1460" customWidth="1"/>
    <col min="50" max="50" width="14.33203125" style="555" customWidth="1"/>
    <col min="51" max="51" width="12.5" style="1460" customWidth="1"/>
    <col min="52" max="52" width="12.5" style="555" customWidth="1"/>
    <col min="53" max="53" width="12.5" style="1460" customWidth="1"/>
    <col min="54" max="54" width="12.5" style="555" customWidth="1"/>
    <col min="55" max="55" width="12.5" style="1460" customWidth="1"/>
    <col min="56" max="56" width="12.5" style="555" customWidth="1"/>
    <col min="57" max="57" width="12.5" style="1460" customWidth="1"/>
    <col min="58" max="58" width="14.33203125" style="555" customWidth="1"/>
    <col min="59" max="59" width="12.5" style="1460" customWidth="1"/>
    <col min="60" max="60" width="14.33203125" style="555" customWidth="1"/>
    <col min="61" max="61" width="12.5" style="1460" customWidth="1"/>
    <col min="62" max="62" width="12.5" style="555" customWidth="1"/>
    <col min="63" max="63" width="12.5" style="1460" customWidth="1"/>
    <col min="64" max="64" width="12.5" style="555" customWidth="1"/>
    <col min="65" max="65" width="12.5" style="1460" customWidth="1"/>
    <col min="66" max="66" width="12.5" style="555" customWidth="1"/>
    <col min="67" max="67" width="12.5" style="1460" customWidth="1"/>
    <col min="68" max="68" width="14.33203125" style="555" customWidth="1"/>
    <col min="69" max="79" width="79.83203125" style="1464" customWidth="1"/>
    <col min="80" max="80" width="14.83203125" style="1464" customWidth="1"/>
    <col min="81" max="179" width="79.83203125" style="1464" customWidth="1"/>
    <col min="180" max="180" width="14" customWidth="1"/>
    <col min="181" max="181" width="10.6640625" hidden="1" customWidth="1"/>
    <col min="182" max="182" width="15" hidden="1" customWidth="1"/>
    <col min="183" max="183" width="12.33203125" hidden="1" customWidth="1"/>
    <col min="184" max="184" width="20.5" hidden="1" customWidth="1"/>
    <col min="185" max="185" width="20" hidden="1" customWidth="1"/>
    <col min="186" max="186" width="15.1640625" hidden="1" customWidth="1"/>
    <col min="187" max="188" width="16.5" hidden="1" customWidth="1"/>
    <col min="189" max="189" width="14.5" hidden="1" customWidth="1"/>
    <col min="190" max="190" width="16.6640625" hidden="1" customWidth="1"/>
    <col min="191" max="191" width="16.5" hidden="1" customWidth="1"/>
    <col min="192" max="192" width="15.5" hidden="1" customWidth="1"/>
    <col min="193" max="193" width="19.5" hidden="1" customWidth="1"/>
    <col min="194" max="194" width="9.5" hidden="1" customWidth="1"/>
    <col min="195" max="195" width="8.1640625" hidden="1" customWidth="1"/>
    <col min="196" max="196" width="11.83203125" hidden="1" customWidth="1"/>
    <col min="197" max="197" width="16.1640625" hidden="1" customWidth="1"/>
    <col min="198" max="198" width="17" hidden="1" customWidth="1"/>
    <col min="199" max="199" width="11.1640625" hidden="1" customWidth="1"/>
    <col min="200" max="200" width="10" hidden="1" customWidth="1"/>
    <col min="201" max="201" width="17.5" hidden="1" customWidth="1"/>
    <col min="202" max="202" width="11.6640625" hidden="1" customWidth="1"/>
    <col min="203" max="204" width="12.1640625" hidden="1" customWidth="1"/>
    <col min="205" max="205" width="20" hidden="1" customWidth="1"/>
    <col min="206" max="206" width="17.83203125" hidden="1" customWidth="1"/>
    <col min="207" max="207" width="18.1640625" hidden="1" customWidth="1"/>
    <col min="208" max="208" width="12.6640625" hidden="1" customWidth="1"/>
    <col min="209" max="209" width="17.5" hidden="1" customWidth="1"/>
    <col min="210" max="210" width="18.5" hidden="1" customWidth="1"/>
    <col min="211" max="211" width="20" hidden="1" customWidth="1"/>
    <col min="212" max="212" width="14.5" hidden="1" customWidth="1"/>
    <col min="213" max="213" width="22.83203125" hidden="1" customWidth="1"/>
    <col min="214" max="214" width="16.33203125" hidden="1" customWidth="1"/>
    <col min="215" max="215" width="15.33203125" hidden="1" customWidth="1"/>
    <col min="216" max="216" width="12.33203125" hidden="1" customWidth="1"/>
    <col min="217" max="217" width="15.33203125" hidden="1" customWidth="1"/>
    <col min="218" max="218" width="15.1640625" hidden="1" customWidth="1"/>
    <col min="219" max="219" width="14.33203125" hidden="1" customWidth="1"/>
    <col min="220" max="220" width="12.5" hidden="1" customWidth="1"/>
    <col min="221" max="221" width="17.5" hidden="1" customWidth="1"/>
    <col min="222" max="222" width="16.1640625" hidden="1" customWidth="1"/>
    <col min="223" max="223" width="13.1640625" hidden="1" customWidth="1"/>
    <col min="224" max="224" width="12.5" hidden="1" customWidth="1"/>
    <col min="225" max="225" width="18.1640625" hidden="1" customWidth="1"/>
    <col min="226" max="226" width="14.33203125" hidden="1" customWidth="1"/>
    <col min="227" max="227" width="14.5" hidden="1" customWidth="1"/>
    <col min="228" max="228" width="16.1640625" hidden="1" customWidth="1"/>
    <col min="229" max="229" width="18.83203125" hidden="1" customWidth="1"/>
    <col min="230" max="230" width="15.83203125" hidden="1" customWidth="1"/>
    <col min="231" max="231" width="15" hidden="1" customWidth="1"/>
    <col min="232" max="232" width="13.83203125" hidden="1" customWidth="1"/>
    <col min="233" max="234" width="14" hidden="1" customWidth="1"/>
    <col min="235" max="235" width="15.83203125" hidden="1" customWidth="1"/>
    <col min="236" max="236" width="9.5" hidden="1" customWidth="1"/>
    <col min="237" max="237" width="20.5" hidden="1" customWidth="1"/>
    <col min="238" max="238" width="12.1640625" hidden="1" customWidth="1"/>
    <col min="239" max="239" width="16.6640625" hidden="1" customWidth="1"/>
    <col min="240" max="240" width="14.5" hidden="1" customWidth="1"/>
    <col min="241" max="241" width="17.6640625" hidden="1" customWidth="1"/>
    <col min="242" max="242" width="18.5" hidden="1" customWidth="1"/>
    <col min="243" max="243" width="16.5" hidden="1" customWidth="1"/>
    <col min="244" max="244" width="21.5" hidden="1" customWidth="1"/>
    <col min="245" max="245" width="20.5" hidden="1" customWidth="1"/>
    <col min="246" max="246" width="16" hidden="1" customWidth="1"/>
    <col min="247" max="247" width="17.5" hidden="1" customWidth="1"/>
    <col min="248" max="248" width="17" hidden="1" customWidth="1"/>
    <col min="249" max="249" width="14.5" hidden="1" customWidth="1"/>
    <col min="250" max="250" width="15.83203125" hidden="1" customWidth="1"/>
    <col min="251" max="251" width="15.6640625" hidden="1" customWidth="1"/>
    <col min="252" max="252" width="22" hidden="1" customWidth="1"/>
    <col min="253" max="253" width="21" hidden="1" customWidth="1"/>
    <col min="254" max="254" width="14.1640625" hidden="1" customWidth="1"/>
    <col min="255" max="255" width="20.83203125" hidden="1" customWidth="1"/>
    <col min="256" max="257" width="21.5" hidden="1" customWidth="1"/>
    <col min="258" max="258" width="10.6640625" hidden="1" customWidth="1"/>
    <col min="259" max="259" width="20.6640625" hidden="1" customWidth="1"/>
    <col min="260" max="260" width="14.33203125" hidden="1" customWidth="1"/>
    <col min="261" max="261" width="15.5" hidden="1" customWidth="1"/>
    <col min="262" max="262" width="18.33203125" hidden="1" customWidth="1"/>
    <col min="263" max="263" width="18" hidden="1" customWidth="1"/>
    <col min="264" max="264" width="14.5" hidden="1" customWidth="1"/>
    <col min="265" max="265" width="12.83203125" hidden="1" customWidth="1"/>
    <col min="266" max="266" width="14.5" hidden="1" customWidth="1"/>
    <col min="267" max="267" width="11.83203125" hidden="1" customWidth="1"/>
    <col min="268" max="268" width="15.5" hidden="1" customWidth="1"/>
    <col min="269" max="269" width="9.5" hidden="1" customWidth="1"/>
    <col min="270" max="270" width="17" hidden="1" customWidth="1"/>
    <col min="271" max="271" width="21.5" hidden="1" customWidth="1"/>
    <col min="272" max="272" width="11.5" hidden="1" customWidth="1"/>
    <col min="273" max="273" width="13.33203125" hidden="1" customWidth="1"/>
    <col min="274" max="274" width="16.5" hidden="1" customWidth="1"/>
    <col min="275" max="281" width="6.83203125" hidden="1" customWidth="1"/>
    <col min="282" max="282" width="19.83203125" bestFit="1" customWidth="1"/>
    <col min="284" max="16384" width="8.83203125" style="1464"/>
  </cols>
  <sheetData>
    <row r="1" spans="1:285" s="224" customFormat="1" ht="15" thickBot="1">
      <c r="A1" s="911"/>
      <c r="B1" s="911"/>
      <c r="F1" s="911"/>
      <c r="G1" s="911"/>
      <c r="H1" s="911"/>
      <c r="I1" s="911"/>
      <c r="J1" s="911"/>
      <c r="K1" s="911"/>
      <c r="L1" s="911"/>
      <c r="U1" s="914"/>
      <c r="V1" s="914"/>
      <c r="W1" s="915"/>
      <c r="X1" s="915"/>
      <c r="Y1" s="915"/>
      <c r="Z1" s="915"/>
      <c r="AA1" s="1561" t="s">
        <v>256</v>
      </c>
      <c r="AB1" s="1562"/>
      <c r="AC1" s="1562"/>
      <c r="AD1" s="1562"/>
      <c r="AE1" s="1562"/>
      <c r="AF1" s="1562"/>
      <c r="AG1" s="1562"/>
      <c r="AH1" s="1562"/>
      <c r="AI1" s="1562"/>
      <c r="AJ1" s="1562"/>
      <c r="AK1" s="1463"/>
      <c r="AL1" s="1463"/>
      <c r="AM1" s="1463"/>
      <c r="AN1" s="1009"/>
      <c r="AO1" s="1463"/>
      <c r="AP1" s="1009"/>
      <c r="AQ1" s="1463"/>
      <c r="AR1" s="1009"/>
      <c r="AS1" s="1463"/>
      <c r="AT1" s="1009"/>
      <c r="AU1" s="1463"/>
      <c r="AV1" s="1009"/>
      <c r="AW1" s="1463"/>
      <c r="AX1" s="1009"/>
      <c r="AY1" s="1463"/>
      <c r="AZ1" s="1009"/>
      <c r="BA1" s="1463"/>
      <c r="BB1" s="1009"/>
      <c r="BC1" s="1463"/>
      <c r="BD1" s="1009"/>
      <c r="BE1" s="1463"/>
      <c r="BF1" s="1009"/>
      <c r="BG1" s="1463"/>
      <c r="BH1" s="1009"/>
      <c r="BI1" s="1463"/>
      <c r="BJ1" s="1009"/>
      <c r="BK1" s="1463"/>
      <c r="BL1" s="1009"/>
      <c r="BM1" s="1463"/>
      <c r="BN1" s="1009"/>
      <c r="BO1" s="1463"/>
      <c r="BP1" s="1009"/>
      <c r="CB1" s="1464"/>
      <c r="FX1" s="310"/>
      <c r="FY1" s="310"/>
      <c r="FZ1" s="310"/>
      <c r="GA1" s="310"/>
      <c r="GB1" s="310"/>
      <c r="GC1" s="310"/>
      <c r="GD1" s="310"/>
      <c r="GE1" s="310"/>
      <c r="GF1" s="310"/>
      <c r="GG1" s="310"/>
      <c r="GH1" s="310"/>
      <c r="GI1" s="310"/>
      <c r="GJ1" s="310"/>
      <c r="GK1" s="310"/>
      <c r="GL1" s="310"/>
      <c r="GM1" s="310"/>
      <c r="GN1" s="310"/>
      <c r="GO1" s="310"/>
      <c r="GP1" s="310"/>
      <c r="GQ1" s="310"/>
      <c r="GR1" s="310"/>
      <c r="GS1" s="310"/>
      <c r="GT1" s="310"/>
      <c r="GU1" s="310"/>
      <c r="GV1" s="310"/>
      <c r="GW1" s="310"/>
      <c r="GX1" s="310"/>
      <c r="GY1" s="310"/>
      <c r="GZ1" s="310"/>
      <c r="HA1" s="310"/>
      <c r="HB1" s="310"/>
      <c r="HC1" s="310"/>
      <c r="HD1" s="310"/>
      <c r="HE1" s="310"/>
      <c r="HF1" s="310"/>
      <c r="HG1" s="310"/>
      <c r="HH1" s="310"/>
      <c r="HI1" s="310"/>
      <c r="HJ1" s="310"/>
      <c r="HK1" s="310"/>
      <c r="HL1" s="310"/>
      <c r="HM1" s="310"/>
      <c r="HN1" s="310"/>
      <c r="HO1" s="310"/>
      <c r="HP1" s="310"/>
      <c r="HQ1" s="310"/>
      <c r="HR1" s="310"/>
      <c r="HS1" s="310"/>
      <c r="HT1" s="310"/>
      <c r="HU1" s="310"/>
      <c r="HV1" s="310"/>
      <c r="HW1" s="310"/>
      <c r="HX1" s="310"/>
      <c r="HY1" s="310"/>
      <c r="HZ1" s="310"/>
      <c r="IA1" s="310"/>
      <c r="IB1" s="310"/>
      <c r="IC1" s="310"/>
      <c r="ID1" s="310"/>
      <c r="IE1" s="310"/>
      <c r="IF1" s="310"/>
      <c r="IG1" s="310"/>
      <c r="IH1" s="310"/>
      <c r="II1" s="310"/>
      <c r="IJ1" s="310"/>
      <c r="IK1" s="310"/>
      <c r="IL1" s="310"/>
      <c r="IM1" s="310"/>
      <c r="IN1" s="310"/>
      <c r="IO1" s="310"/>
      <c r="IP1" s="310"/>
      <c r="IQ1" s="310"/>
      <c r="IR1" s="310"/>
      <c r="IS1" s="310"/>
      <c r="IT1" s="310"/>
      <c r="IU1" s="310"/>
      <c r="IV1" s="310"/>
      <c r="IW1" s="310"/>
      <c r="IX1" s="310"/>
      <c r="IY1" s="310"/>
      <c r="IZ1" s="310"/>
      <c r="JA1" s="310"/>
      <c r="JB1" s="310"/>
      <c r="JC1" s="310"/>
      <c r="JD1" s="310"/>
      <c r="JE1" s="310"/>
      <c r="JF1" s="310"/>
      <c r="JG1" s="310"/>
      <c r="JH1" s="310"/>
      <c r="JI1" s="310"/>
      <c r="JJ1" s="310"/>
      <c r="JK1" s="310"/>
      <c r="JL1" s="310"/>
      <c r="JM1" s="310"/>
      <c r="JN1" s="310"/>
      <c r="JO1" s="310"/>
      <c r="JP1" s="310"/>
      <c r="JQ1" s="310"/>
      <c r="JR1" s="310"/>
      <c r="JS1" s="310"/>
      <c r="JT1" s="310"/>
      <c r="JU1" s="310"/>
      <c r="JV1" s="310"/>
      <c r="JW1" s="310"/>
    </row>
    <row r="2" spans="1:285" ht="16" thickTop="1" thickBot="1">
      <c r="A2" s="1074" t="str">
        <f>KEY!B1</f>
        <v>08_08_17</v>
      </c>
      <c r="B2" s="1165" t="s">
        <v>156</v>
      </c>
      <c r="C2" s="841"/>
      <c r="D2" s="841"/>
      <c r="E2" s="843"/>
      <c r="F2" s="1550" t="s">
        <v>127</v>
      </c>
      <c r="G2" s="1551"/>
      <c r="H2" s="1165"/>
      <c r="I2" s="288" t="s">
        <v>1016</v>
      </c>
      <c r="J2" s="1032"/>
      <c r="K2" s="27"/>
      <c r="L2" s="10"/>
      <c r="M2" s="1550" t="s">
        <v>252</v>
      </c>
      <c r="N2" s="1552"/>
      <c r="O2" s="1552"/>
      <c r="P2" s="1553"/>
      <c r="Q2" s="1462"/>
      <c r="R2" s="1550" t="s">
        <v>154</v>
      </c>
      <c r="S2" s="1552"/>
      <c r="T2" s="1553"/>
      <c r="U2" s="175" t="s">
        <v>552</v>
      </c>
      <c r="V2" s="1543" t="s">
        <v>257</v>
      </c>
      <c r="W2" s="1554"/>
      <c r="X2" s="1554"/>
      <c r="Y2" s="1544"/>
      <c r="Z2" s="731"/>
      <c r="AA2" s="1545" t="s">
        <v>631</v>
      </c>
      <c r="AB2" s="1547"/>
      <c r="AC2" s="1559" t="s">
        <v>636</v>
      </c>
      <c r="AD2" s="1560"/>
      <c r="AE2" s="1563" t="s">
        <v>638</v>
      </c>
      <c r="AF2" s="1564"/>
      <c r="AG2" s="1559" t="s">
        <v>640</v>
      </c>
      <c r="AH2" s="1560"/>
      <c r="AI2" s="1559" t="s">
        <v>633</v>
      </c>
      <c r="AJ2" s="1560"/>
      <c r="AK2" s="252" t="s">
        <v>1007</v>
      </c>
      <c r="AL2" s="252" t="s">
        <v>1009</v>
      </c>
      <c r="AM2" s="1543">
        <v>2018</v>
      </c>
      <c r="AN2" s="1544"/>
      <c r="AO2" s="1543">
        <v>2019</v>
      </c>
      <c r="AP2" s="1544"/>
      <c r="AQ2" s="1543">
        <v>2020</v>
      </c>
      <c r="AR2" s="1544"/>
      <c r="AS2" s="1543">
        <v>2021</v>
      </c>
      <c r="AT2" s="1544"/>
      <c r="AU2" s="1543">
        <v>2022</v>
      </c>
      <c r="AV2" s="1544"/>
      <c r="AW2" s="1543">
        <v>2023</v>
      </c>
      <c r="AX2" s="1544"/>
      <c r="AY2" s="1543">
        <v>2024</v>
      </c>
      <c r="AZ2" s="1544"/>
      <c r="BA2" s="1543">
        <v>2025</v>
      </c>
      <c r="BB2" s="1544"/>
      <c r="BC2" s="1543">
        <v>2026</v>
      </c>
      <c r="BD2" s="1544"/>
      <c r="BE2" s="1543">
        <v>2027</v>
      </c>
      <c r="BF2" s="1544"/>
      <c r="BG2" s="1543">
        <v>2028</v>
      </c>
      <c r="BH2" s="1544"/>
      <c r="BI2" s="1543">
        <v>2029</v>
      </c>
      <c r="BJ2" s="1544"/>
      <c r="BK2" s="1543">
        <v>2030</v>
      </c>
      <c r="BL2" s="1544"/>
      <c r="BM2" s="1543">
        <v>2031</v>
      </c>
      <c r="BN2" s="1544"/>
      <c r="BO2" s="1543">
        <v>2032</v>
      </c>
      <c r="BP2" s="1544"/>
      <c r="BQ2" s="164"/>
      <c r="BR2" s="164"/>
      <c r="BS2" s="613"/>
      <c r="BT2" s="613"/>
      <c r="BU2" s="613"/>
      <c r="BV2" s="613"/>
      <c r="BW2" s="613"/>
      <c r="BX2" s="613"/>
      <c r="BY2" s="613"/>
      <c r="BZ2" s="613"/>
      <c r="CA2" s="613"/>
      <c r="CB2" s="224"/>
      <c r="CC2" s="613"/>
      <c r="CD2" s="613"/>
      <c r="CE2" s="613"/>
      <c r="CF2" s="613"/>
      <c r="CG2" s="613"/>
      <c r="CH2" s="613"/>
      <c r="CI2" s="613"/>
      <c r="CJ2" s="613"/>
      <c r="CK2" s="613"/>
      <c r="CL2" s="613"/>
      <c r="CM2" s="613"/>
      <c r="CN2" s="613"/>
      <c r="CO2" s="613"/>
      <c r="CP2" s="613"/>
      <c r="CQ2" s="613"/>
      <c r="CR2" s="613"/>
      <c r="CS2" s="613"/>
      <c r="CT2" s="613"/>
      <c r="CU2" s="613"/>
      <c r="CV2" s="613"/>
      <c r="CW2" s="613"/>
      <c r="CX2" s="613"/>
      <c r="CY2" s="613"/>
      <c r="CZ2" s="613"/>
      <c r="DA2" s="613"/>
      <c r="DB2" s="613"/>
      <c r="DC2" s="613"/>
      <c r="DD2" s="613"/>
      <c r="DE2" s="613"/>
      <c r="DF2" s="613"/>
      <c r="DG2" s="613"/>
      <c r="DH2" s="613"/>
      <c r="DI2" s="613"/>
      <c r="DJ2" s="613"/>
      <c r="DK2" s="613"/>
      <c r="DL2" s="613"/>
      <c r="DM2" s="613"/>
      <c r="DN2" s="613"/>
      <c r="DO2" s="613"/>
      <c r="DP2" s="613"/>
      <c r="DQ2" s="613"/>
      <c r="DR2" s="613"/>
      <c r="DS2" s="613"/>
      <c r="DT2" s="613"/>
      <c r="DU2" s="613"/>
      <c r="DV2" s="613"/>
      <c r="DW2" s="613"/>
      <c r="DX2" s="613"/>
      <c r="DY2" s="613"/>
      <c r="DZ2" s="613"/>
      <c r="EA2" s="613"/>
      <c r="EB2" s="613"/>
      <c r="EC2" s="613"/>
      <c r="ED2" s="613"/>
      <c r="EE2" s="613"/>
      <c r="EF2" s="613"/>
      <c r="EG2" s="613"/>
      <c r="EH2" s="613"/>
      <c r="EI2" s="613"/>
      <c r="EJ2" s="613"/>
      <c r="EK2" s="613"/>
      <c r="EL2" s="613"/>
      <c r="EM2" s="613"/>
      <c r="EN2" s="613"/>
      <c r="EO2" s="613"/>
      <c r="EP2" s="613"/>
      <c r="EQ2" s="613"/>
      <c r="ER2" s="613"/>
      <c r="ES2" s="613"/>
      <c r="ET2" s="613"/>
      <c r="EU2" s="613"/>
      <c r="EV2" s="613"/>
      <c r="EW2" s="613"/>
      <c r="EX2" s="613"/>
      <c r="EY2" s="613"/>
      <c r="EZ2" s="613"/>
      <c r="FA2" s="613"/>
      <c r="FB2" s="613"/>
      <c r="FC2" s="613"/>
      <c r="FD2" s="613"/>
      <c r="FE2" s="613"/>
      <c r="FF2" s="613"/>
      <c r="FG2" s="613"/>
      <c r="FH2" s="613"/>
      <c r="FI2" s="613"/>
      <c r="FJ2" s="613"/>
      <c r="FK2" s="613"/>
      <c r="FL2" s="613"/>
      <c r="FM2" s="613"/>
      <c r="FN2" s="613"/>
      <c r="FO2" s="613"/>
      <c r="FP2" s="613"/>
      <c r="FQ2" s="613"/>
      <c r="FR2" s="613"/>
      <c r="FS2" s="613"/>
      <c r="FT2" s="613"/>
      <c r="FU2" s="613"/>
      <c r="FV2" s="613"/>
      <c r="FW2" s="613"/>
      <c r="FX2" s="614" t="s">
        <v>676</v>
      </c>
      <c r="FY2" s="615"/>
      <c r="FZ2" s="615"/>
      <c r="GA2" s="615"/>
      <c r="GB2" s="615"/>
      <c r="GC2" s="615"/>
      <c r="GD2" s="615"/>
      <c r="GE2" s="615"/>
      <c r="GF2" s="615"/>
      <c r="GG2" s="615"/>
      <c r="GH2" s="615"/>
      <c r="GI2" s="615"/>
      <c r="GJ2" s="615"/>
      <c r="GK2" s="615"/>
      <c r="GL2" s="615"/>
      <c r="GM2" s="615"/>
      <c r="GN2" s="615"/>
      <c r="GO2" s="615"/>
      <c r="GP2" s="615"/>
      <c r="GQ2" s="615"/>
      <c r="GR2" s="615"/>
      <c r="GS2" s="615"/>
      <c r="GT2" s="615"/>
      <c r="GU2" s="615"/>
      <c r="GV2" s="615"/>
      <c r="GW2" s="615"/>
      <c r="GX2" s="615"/>
      <c r="GY2" s="615"/>
      <c r="GZ2" s="615"/>
      <c r="HA2" s="615"/>
      <c r="HB2" s="615"/>
      <c r="HC2" s="615"/>
      <c r="HD2" s="615"/>
      <c r="HE2" s="615"/>
      <c r="HF2" s="615"/>
      <c r="HG2" s="615"/>
      <c r="HH2" s="615"/>
      <c r="HI2" s="615"/>
      <c r="HJ2" s="615"/>
      <c r="HK2" s="615"/>
      <c r="HL2" s="615"/>
      <c r="HM2" s="615"/>
      <c r="HN2" s="615"/>
      <c r="HO2" s="615"/>
      <c r="HP2" s="615"/>
      <c r="HQ2" s="615"/>
      <c r="HR2" s="615"/>
      <c r="HS2" s="615"/>
      <c r="HT2" s="615"/>
      <c r="HU2" s="615"/>
      <c r="HV2" s="615"/>
      <c r="HW2" s="615"/>
      <c r="HX2" s="615"/>
      <c r="HY2" s="615"/>
      <c r="HZ2" s="615"/>
      <c r="IA2" s="615"/>
      <c r="IB2" s="615"/>
      <c r="IC2" s="615"/>
      <c r="ID2" s="615"/>
      <c r="IE2" s="615"/>
      <c r="IF2" s="615"/>
      <c r="IG2" s="615"/>
      <c r="IH2" s="615"/>
      <c r="II2" s="615"/>
      <c r="IJ2" s="615"/>
      <c r="IK2" s="615"/>
      <c r="IL2" s="615"/>
      <c r="IM2" s="615"/>
      <c r="IN2" s="615"/>
      <c r="IO2" s="615"/>
      <c r="IP2" s="615"/>
      <c r="IQ2" s="615"/>
      <c r="IR2" s="615"/>
      <c r="IS2" s="615"/>
      <c r="IT2" s="615"/>
      <c r="IU2" s="615"/>
      <c r="IV2" s="615"/>
      <c r="IW2" s="615"/>
      <c r="IX2" s="615"/>
      <c r="IY2" s="615"/>
      <c r="IZ2" s="615"/>
      <c r="JA2" s="615"/>
      <c r="JB2" s="615"/>
      <c r="JC2" s="615"/>
      <c r="JD2" s="615"/>
      <c r="JE2" s="615"/>
      <c r="JF2" s="615"/>
      <c r="JG2" s="615"/>
      <c r="JH2" s="615"/>
      <c r="JI2" s="615"/>
      <c r="JJ2" s="615"/>
      <c r="JK2" s="615"/>
      <c r="JL2" s="615"/>
      <c r="JM2" s="615"/>
      <c r="JN2" s="615"/>
      <c r="JO2" s="615"/>
      <c r="JP2" s="615"/>
      <c r="JQ2" s="615"/>
      <c r="JR2" s="615"/>
      <c r="JS2" s="615"/>
      <c r="JT2" s="615"/>
      <c r="JU2" s="615"/>
      <c r="JV2" s="616"/>
    </row>
    <row r="3" spans="1:285" ht="15" thickBot="1">
      <c r="A3" s="256" t="s">
        <v>1</v>
      </c>
      <c r="B3" s="221" t="s">
        <v>146</v>
      </c>
      <c r="C3" s="399" t="s">
        <v>0</v>
      </c>
      <c r="D3" s="256" t="s">
        <v>133</v>
      </c>
      <c r="E3" s="256" t="s">
        <v>134</v>
      </c>
      <c r="F3" s="400" t="s">
        <v>549</v>
      </c>
      <c r="G3" s="401" t="s">
        <v>550</v>
      </c>
      <c r="H3" s="402" t="s">
        <v>3</v>
      </c>
      <c r="I3" s="399" t="s">
        <v>138</v>
      </c>
      <c r="J3" s="250" t="s">
        <v>139</v>
      </c>
      <c r="K3" s="400" t="s">
        <v>184</v>
      </c>
      <c r="L3" s="250"/>
      <c r="M3" s="169" t="s">
        <v>253</v>
      </c>
      <c r="N3" s="403" t="s">
        <v>254</v>
      </c>
      <c r="O3" s="403" t="s">
        <v>255</v>
      </c>
      <c r="P3" s="404" t="s">
        <v>547</v>
      </c>
      <c r="Q3" s="258" t="s">
        <v>543</v>
      </c>
      <c r="R3" s="399" t="s">
        <v>3</v>
      </c>
      <c r="S3" s="399" t="s">
        <v>138</v>
      </c>
      <c r="T3" s="250" t="s">
        <v>139</v>
      </c>
      <c r="U3" s="257" t="s">
        <v>553</v>
      </c>
      <c r="V3" s="510" t="s">
        <v>281</v>
      </c>
      <c r="W3" s="522" t="s">
        <v>258</v>
      </c>
      <c r="X3" s="522" t="s">
        <v>260</v>
      </c>
      <c r="Y3" s="523" t="s">
        <v>259</v>
      </c>
      <c r="Z3" s="1023" t="s">
        <v>659</v>
      </c>
      <c r="AA3" s="511" t="s">
        <v>632</v>
      </c>
      <c r="AB3" s="252" t="s">
        <v>646</v>
      </c>
      <c r="AC3" s="252" t="s">
        <v>637</v>
      </c>
      <c r="AD3" s="252" t="s">
        <v>646</v>
      </c>
      <c r="AE3" s="511" t="s">
        <v>639</v>
      </c>
      <c r="AF3" s="252" t="s">
        <v>646</v>
      </c>
      <c r="AG3" s="252" t="s">
        <v>641</v>
      </c>
      <c r="AH3" s="556" t="s">
        <v>646</v>
      </c>
      <c r="AI3" s="252" t="s">
        <v>634</v>
      </c>
      <c r="AJ3" s="252" t="s">
        <v>646</v>
      </c>
      <c r="AK3" s="165" t="s">
        <v>1008</v>
      </c>
      <c r="AL3" s="165" t="s">
        <v>1010</v>
      </c>
      <c r="AM3" s="165" t="s">
        <v>1006</v>
      </c>
      <c r="AN3" s="1006" t="s">
        <v>551</v>
      </c>
      <c r="AO3" s="165" t="s">
        <v>1006</v>
      </c>
      <c r="AP3" s="1006" t="s">
        <v>551</v>
      </c>
      <c r="AQ3" s="165" t="s">
        <v>1006</v>
      </c>
      <c r="AR3" s="1006" t="s">
        <v>551</v>
      </c>
      <c r="AS3" s="165" t="s">
        <v>1006</v>
      </c>
      <c r="AT3" s="1006" t="s">
        <v>551</v>
      </c>
      <c r="AU3" s="165" t="s">
        <v>1006</v>
      </c>
      <c r="AV3" s="1006" t="s">
        <v>551</v>
      </c>
      <c r="AW3" s="165" t="s">
        <v>1006</v>
      </c>
      <c r="AX3" s="1006" t="s">
        <v>551</v>
      </c>
      <c r="AY3" s="165" t="s">
        <v>1006</v>
      </c>
      <c r="AZ3" s="1006" t="s">
        <v>551</v>
      </c>
      <c r="BA3" s="165" t="s">
        <v>1006</v>
      </c>
      <c r="BB3" s="1006" t="s">
        <v>551</v>
      </c>
      <c r="BC3" s="165" t="s">
        <v>1006</v>
      </c>
      <c r="BD3" s="1006" t="s">
        <v>551</v>
      </c>
      <c r="BE3" s="165" t="s">
        <v>1006</v>
      </c>
      <c r="BF3" s="1006" t="s">
        <v>551</v>
      </c>
      <c r="BG3" s="165" t="s">
        <v>1006</v>
      </c>
      <c r="BH3" s="1006" t="s">
        <v>551</v>
      </c>
      <c r="BI3" s="165" t="s">
        <v>1006</v>
      </c>
      <c r="BJ3" s="1006" t="s">
        <v>551</v>
      </c>
      <c r="BK3" s="165" t="s">
        <v>1006</v>
      </c>
      <c r="BL3" s="1006" t="s">
        <v>551</v>
      </c>
      <c r="BM3" s="165" t="s">
        <v>1006</v>
      </c>
      <c r="BN3" s="1006" t="s">
        <v>551</v>
      </c>
      <c r="BO3" s="165" t="s">
        <v>1006</v>
      </c>
      <c r="BP3" s="1006" t="s">
        <v>551</v>
      </c>
      <c r="BQ3" s="165" t="s">
        <v>155</v>
      </c>
      <c r="BR3" s="165" t="s">
        <v>645</v>
      </c>
      <c r="BS3" s="401"/>
      <c r="BT3" s="401"/>
      <c r="BU3" s="401"/>
      <c r="BV3" s="401"/>
      <c r="BW3" s="401"/>
      <c r="BX3" s="401"/>
      <c r="BY3" s="401"/>
      <c r="BZ3" s="401"/>
      <c r="CA3" s="401"/>
      <c r="CB3" s="613"/>
      <c r="CC3" s="401"/>
      <c r="CD3" s="401"/>
      <c r="CE3" s="401"/>
      <c r="CF3" s="401"/>
      <c r="CG3" s="401"/>
      <c r="CH3" s="401"/>
      <c r="CI3" s="401"/>
      <c r="CJ3" s="401"/>
      <c r="CK3" s="401"/>
      <c r="CL3" s="401"/>
      <c r="CM3" s="401"/>
      <c r="CN3" s="401"/>
      <c r="CO3" s="401"/>
      <c r="CP3" s="401"/>
      <c r="CQ3" s="401"/>
      <c r="CR3" s="401"/>
      <c r="CS3" s="401"/>
      <c r="CT3" s="401"/>
      <c r="CU3" s="401"/>
      <c r="CV3" s="401"/>
      <c r="CW3" s="401"/>
      <c r="CX3" s="401"/>
      <c r="CY3" s="401"/>
      <c r="CZ3" s="401"/>
      <c r="DA3" s="401"/>
      <c r="DB3" s="401"/>
      <c r="DC3" s="401"/>
      <c r="DD3" s="401"/>
      <c r="DE3" s="401"/>
      <c r="DF3" s="401"/>
      <c r="DG3" s="401"/>
      <c r="DH3" s="401"/>
      <c r="DI3" s="401"/>
      <c r="DJ3" s="401"/>
      <c r="DK3" s="401"/>
      <c r="DL3" s="401"/>
      <c r="DM3" s="401"/>
      <c r="DN3" s="401"/>
      <c r="DO3" s="401"/>
      <c r="DP3" s="401"/>
      <c r="DQ3" s="401"/>
      <c r="DR3" s="401"/>
      <c r="DS3" s="401"/>
      <c r="DT3" s="401"/>
      <c r="DU3" s="401"/>
      <c r="DV3" s="401"/>
      <c r="DW3" s="401"/>
      <c r="DX3" s="401"/>
      <c r="DY3" s="401"/>
      <c r="DZ3" s="401"/>
      <c r="EA3" s="401"/>
      <c r="EB3" s="401"/>
      <c r="EC3" s="401"/>
      <c r="ED3" s="401"/>
      <c r="EE3" s="401"/>
      <c r="EF3" s="401"/>
      <c r="EG3" s="401"/>
      <c r="EH3" s="401"/>
      <c r="EI3" s="401"/>
      <c r="EJ3" s="401"/>
      <c r="EK3" s="401"/>
      <c r="EL3" s="401"/>
      <c r="EM3" s="401"/>
      <c r="EN3" s="401"/>
      <c r="EO3" s="401"/>
      <c r="EP3" s="401"/>
      <c r="EQ3" s="401"/>
      <c r="ER3" s="401"/>
      <c r="ES3" s="401"/>
      <c r="ET3" s="401"/>
      <c r="EU3" s="401"/>
      <c r="EV3" s="401"/>
      <c r="EW3" s="401"/>
      <c r="EX3" s="401"/>
      <c r="EY3" s="401"/>
      <c r="EZ3" s="401"/>
      <c r="FA3" s="401"/>
      <c r="FB3" s="401"/>
      <c r="FC3" s="401"/>
      <c r="FD3" s="401"/>
      <c r="FE3" s="401"/>
      <c r="FF3" s="401"/>
      <c r="FG3" s="401"/>
      <c r="FH3" s="401"/>
      <c r="FI3" s="401"/>
      <c r="FJ3" s="401"/>
      <c r="FK3" s="401"/>
      <c r="FL3" s="401"/>
      <c r="FM3" s="401"/>
      <c r="FN3" s="401"/>
      <c r="FO3" s="401"/>
      <c r="FP3" s="401"/>
      <c r="FQ3" s="401"/>
      <c r="FR3" s="401"/>
      <c r="FS3" s="401"/>
      <c r="FT3" s="401"/>
      <c r="FU3" s="401"/>
      <c r="FV3" s="401"/>
      <c r="FW3" s="401"/>
      <c r="FX3" s="617" t="s">
        <v>677</v>
      </c>
      <c r="FY3" s="618" t="s">
        <v>678</v>
      </c>
      <c r="FZ3" s="618" t="s">
        <v>679</v>
      </c>
      <c r="GA3" s="618" t="s">
        <v>680</v>
      </c>
      <c r="GB3" s="618"/>
      <c r="GC3" s="618" t="s">
        <v>681</v>
      </c>
      <c r="GD3" s="618" t="s">
        <v>682</v>
      </c>
      <c r="GE3" s="618" t="s">
        <v>683</v>
      </c>
      <c r="GF3" s="618" t="s">
        <v>684</v>
      </c>
      <c r="GG3" s="618" t="s">
        <v>685</v>
      </c>
      <c r="GH3" s="618" t="s">
        <v>686</v>
      </c>
      <c r="GI3" s="618" t="s">
        <v>687</v>
      </c>
      <c r="GJ3" s="618" t="s">
        <v>688</v>
      </c>
      <c r="GK3" s="618" t="s">
        <v>689</v>
      </c>
      <c r="GL3" s="618" t="s">
        <v>690</v>
      </c>
      <c r="GM3" s="618" t="s">
        <v>691</v>
      </c>
      <c r="GN3" s="618" t="s">
        <v>692</v>
      </c>
      <c r="GO3" s="618" t="s">
        <v>693</v>
      </c>
      <c r="GP3" s="618" t="s">
        <v>694</v>
      </c>
      <c r="GQ3" s="618" t="s">
        <v>695</v>
      </c>
      <c r="GR3" s="618" t="s">
        <v>696</v>
      </c>
      <c r="GS3" s="618" t="s">
        <v>697</v>
      </c>
      <c r="GT3" s="618" t="s">
        <v>698</v>
      </c>
      <c r="GU3" s="618" t="s">
        <v>699</v>
      </c>
      <c r="GV3" s="618" t="s">
        <v>700</v>
      </c>
      <c r="GW3" s="618" t="s">
        <v>701</v>
      </c>
      <c r="GX3" s="618" t="s">
        <v>702</v>
      </c>
      <c r="GY3" s="618" t="s">
        <v>703</v>
      </c>
      <c r="GZ3" s="618" t="s">
        <v>704</v>
      </c>
      <c r="HA3" s="618" t="s">
        <v>705</v>
      </c>
      <c r="HB3" s="618" t="s">
        <v>706</v>
      </c>
      <c r="HC3" s="618" t="s">
        <v>707</v>
      </c>
      <c r="HD3" s="619" t="s">
        <v>708</v>
      </c>
      <c r="HE3" s="618" t="s">
        <v>709</v>
      </c>
      <c r="HF3" s="618" t="s">
        <v>710</v>
      </c>
      <c r="HG3" s="618" t="s">
        <v>711</v>
      </c>
      <c r="HH3" s="618" t="s">
        <v>712</v>
      </c>
      <c r="HI3" s="618" t="s">
        <v>713</v>
      </c>
      <c r="HJ3" s="618" t="s">
        <v>714</v>
      </c>
      <c r="HK3" s="618" t="s">
        <v>715</v>
      </c>
      <c r="HL3" s="618" t="s">
        <v>716</v>
      </c>
      <c r="HM3" s="618" t="s">
        <v>717</v>
      </c>
      <c r="HN3" s="618" t="s">
        <v>718</v>
      </c>
      <c r="HO3" s="618" t="s">
        <v>719</v>
      </c>
      <c r="HP3" s="618" t="s">
        <v>720</v>
      </c>
      <c r="HQ3" s="618" t="s">
        <v>721</v>
      </c>
      <c r="HR3" s="618" t="s">
        <v>722</v>
      </c>
      <c r="HS3" s="618" t="s">
        <v>723</v>
      </c>
      <c r="HT3" s="618" t="s">
        <v>724</v>
      </c>
      <c r="HU3" s="618" t="s">
        <v>725</v>
      </c>
      <c r="HV3" s="618" t="s">
        <v>726</v>
      </c>
      <c r="HW3" s="618" t="s">
        <v>727</v>
      </c>
      <c r="HX3" s="618" t="s">
        <v>728</v>
      </c>
      <c r="HY3" s="618" t="s">
        <v>729</v>
      </c>
      <c r="HZ3" s="618" t="s">
        <v>730</v>
      </c>
      <c r="IA3" s="618" t="s">
        <v>731</v>
      </c>
      <c r="IB3" s="618" t="s">
        <v>732</v>
      </c>
      <c r="IC3" s="618" t="s">
        <v>733</v>
      </c>
      <c r="ID3" s="618" t="s">
        <v>734</v>
      </c>
      <c r="IE3" s="618" t="s">
        <v>735</v>
      </c>
      <c r="IF3" s="618" t="s">
        <v>736</v>
      </c>
      <c r="IG3" s="618" t="s">
        <v>737</v>
      </c>
      <c r="IH3" s="618" t="s">
        <v>738</v>
      </c>
      <c r="II3" s="618" t="s">
        <v>739</v>
      </c>
      <c r="IJ3" s="618" t="s">
        <v>740</v>
      </c>
      <c r="IK3" s="618" t="s">
        <v>741</v>
      </c>
      <c r="IL3" s="618" t="s">
        <v>742</v>
      </c>
      <c r="IM3" s="618" t="s">
        <v>743</v>
      </c>
      <c r="IN3" s="618" t="s">
        <v>744</v>
      </c>
      <c r="IO3" s="618" t="s">
        <v>745</v>
      </c>
      <c r="IP3" s="618" t="s">
        <v>746</v>
      </c>
      <c r="IQ3" s="618" t="s">
        <v>747</v>
      </c>
      <c r="IR3" s="618" t="s">
        <v>748</v>
      </c>
      <c r="IS3" s="618" t="s">
        <v>749</v>
      </c>
      <c r="IT3" s="618" t="s">
        <v>750</v>
      </c>
      <c r="IU3" s="618" t="s">
        <v>751</v>
      </c>
      <c r="IV3" s="618" t="s">
        <v>752</v>
      </c>
      <c r="IW3" s="618" t="s">
        <v>753</v>
      </c>
      <c r="IX3" s="618" t="s">
        <v>754</v>
      </c>
      <c r="IY3" s="618" t="s">
        <v>755</v>
      </c>
      <c r="IZ3" s="618" t="s">
        <v>756</v>
      </c>
      <c r="JA3" s="618" t="s">
        <v>757</v>
      </c>
      <c r="JB3" s="618" t="s">
        <v>758</v>
      </c>
      <c r="JC3" s="618" t="s">
        <v>759</v>
      </c>
      <c r="JD3" s="618" t="s">
        <v>760</v>
      </c>
      <c r="JE3" s="618" t="s">
        <v>761</v>
      </c>
      <c r="JF3" s="618" t="s">
        <v>762</v>
      </c>
      <c r="JG3" s="618" t="s">
        <v>763</v>
      </c>
      <c r="JH3" s="618" t="s">
        <v>764</v>
      </c>
      <c r="JI3" s="618" t="s">
        <v>765</v>
      </c>
      <c r="JJ3" s="618" t="s">
        <v>766</v>
      </c>
      <c r="JK3" s="618" t="s">
        <v>767</v>
      </c>
      <c r="JL3" s="618" t="s">
        <v>768</v>
      </c>
      <c r="JM3" s="618" t="s">
        <v>769</v>
      </c>
      <c r="JN3" s="618" t="s">
        <v>770</v>
      </c>
      <c r="JO3" s="618" t="s">
        <v>771</v>
      </c>
      <c r="JP3" s="618" t="s">
        <v>772</v>
      </c>
      <c r="JQ3" s="618" t="s">
        <v>773</v>
      </c>
      <c r="JR3" s="618" t="s">
        <v>774</v>
      </c>
      <c r="JS3" s="618" t="s">
        <v>775</v>
      </c>
      <c r="JT3" s="618" t="s">
        <v>776</v>
      </c>
      <c r="JU3" s="618" t="s">
        <v>777</v>
      </c>
      <c r="JV3" s="620" t="s">
        <v>778</v>
      </c>
    </row>
    <row r="4" spans="1:285" ht="16" thickBot="1">
      <c r="A4" s="904" t="s">
        <v>5</v>
      </c>
      <c r="B4" s="1012">
        <f t="shared" ref="B4:B67" si="0">IF(AND(H4&gt;0,R4&gt;0),4,(IF(AND(H4&gt;0,R4=""),3,(IF(AND(I4&gt;0,S4&gt;0),1,(IF(AND(J4&gt;0,T4&gt;0),1,2)))))))</f>
        <v>1</v>
      </c>
      <c r="C4" s="1010" t="s">
        <v>52</v>
      </c>
      <c r="D4" s="1014" t="s">
        <v>141</v>
      </c>
      <c r="E4" s="1015" t="s">
        <v>34</v>
      </c>
      <c r="F4" s="1016">
        <v>0.68</v>
      </c>
      <c r="G4" s="437" t="e">
        <f>F4+G3</f>
        <v>#VALUE!</v>
      </c>
      <c r="H4" s="261"/>
      <c r="I4" s="298">
        <v>0.68</v>
      </c>
      <c r="J4" s="262"/>
      <c r="K4" s="876" t="s">
        <v>143</v>
      </c>
      <c r="L4" s="264" t="s">
        <v>12</v>
      </c>
      <c r="M4" s="265">
        <v>5</v>
      </c>
      <c r="N4" s="214">
        <v>5</v>
      </c>
      <c r="O4" s="266">
        <v>5</v>
      </c>
      <c r="P4" s="890">
        <f t="shared" ref="P4:P6" si="1">SUM(M4:O4)</f>
        <v>15</v>
      </c>
      <c r="Q4" s="895">
        <f>O4*N4*M4</f>
        <v>125</v>
      </c>
      <c r="R4" s="261"/>
      <c r="S4" s="298">
        <f>I4</f>
        <v>0.68</v>
      </c>
      <c r="T4" s="299"/>
      <c r="U4" s="254">
        <v>0</v>
      </c>
      <c r="V4" s="254" t="s">
        <v>642</v>
      </c>
      <c r="W4" s="1041">
        <f>IF(V4="RC", (U4*1.1+25000*S4),U4)</f>
        <v>0</v>
      </c>
      <c r="X4" s="534">
        <f>AB4+AD4+AF4+AH4+AJ4</f>
        <v>0</v>
      </c>
      <c r="Y4" s="535">
        <f t="shared" ref="Y4:Y67" si="2">IF(V4="RC",(IF(((W4+X4)*0.09)&gt;3000,((W4+X4)*0.09),3000)),(IF((X4+W4)=0,0,500)))</f>
        <v>0</v>
      </c>
      <c r="Z4" s="1033">
        <f t="shared" ref="Z4:Z67" si="3">IF((S4+T4)=0,0,(X4+W4+Y4))</f>
        <v>0</v>
      </c>
      <c r="AA4" s="602"/>
      <c r="AB4" s="543">
        <f t="shared" ref="AB4:AB67" si="4">AA4*26*F4*440/27*$Z$151</f>
        <v>0</v>
      </c>
      <c r="AC4" s="548"/>
      <c r="AD4" s="557">
        <f t="shared" ref="AD4:AD67" si="5">F4*AC4*$Z$152</f>
        <v>0</v>
      </c>
      <c r="AE4" s="513"/>
      <c r="AF4" s="543">
        <f t="shared" ref="AF4:AF67" si="6">AE4*$Z$153</f>
        <v>0</v>
      </c>
      <c r="AG4" s="543"/>
      <c r="AH4" s="557">
        <f t="shared" ref="AH4:AH67" si="7">IF(AG4="",AG4*0,10000)</f>
        <v>0</v>
      </c>
      <c r="AI4" s="543"/>
      <c r="AJ4" s="874">
        <v>0</v>
      </c>
      <c r="AK4" s="969"/>
      <c r="AL4" s="1022">
        <v>2017</v>
      </c>
      <c r="AM4" s="17" t="str">
        <f t="shared" ref="AM4:AM67" si="8">IF(($AL4=2018),($S4+$T4)," ")</f>
        <v xml:space="preserve"> </v>
      </c>
      <c r="AN4" s="979" t="str">
        <f t="shared" ref="AN4:AN67" si="9">IF($AM4=" ", " ", $Z4)</f>
        <v xml:space="preserve"> </v>
      </c>
      <c r="AO4" s="980" t="str">
        <f t="shared" ref="AO4:AO67" si="10">IF(($AL4=2019),($S4+$T4)," ")</f>
        <v xml:space="preserve"> </v>
      </c>
      <c r="AP4" s="979" t="str">
        <f t="shared" ref="AP4:AP67" si="11">IF($AO4=" ", " ", $Z4)</f>
        <v xml:space="preserve"> </v>
      </c>
      <c r="AQ4" s="980" t="str">
        <f t="shared" ref="AQ4:AQ67" si="12">IF(($AL4=2020),($S4+$T4)," ")</f>
        <v xml:space="preserve"> </v>
      </c>
      <c r="AR4" s="979" t="str">
        <f t="shared" ref="AR4:AR67" si="13">IF(AQ4=" ", " ", $Z4)</f>
        <v xml:space="preserve"> </v>
      </c>
      <c r="AS4" s="980" t="str">
        <f t="shared" ref="AS4:AS67" si="14">IF(($AL4=2021),($S4+$T4)," ")</f>
        <v xml:space="preserve"> </v>
      </c>
      <c r="AT4" s="979" t="str">
        <f t="shared" ref="AT4:AT67" si="15">IF(AS4=" ", " ", $Z4)</f>
        <v xml:space="preserve"> </v>
      </c>
      <c r="AU4" s="980" t="str">
        <f t="shared" ref="AU4:AU67" si="16">IF(($AL4=2022),($S4+$T4)," ")</f>
        <v xml:space="preserve"> </v>
      </c>
      <c r="AV4" s="979" t="str">
        <f t="shared" ref="AV4:AV67" si="17">IF(AU4=" ", " ", $Z4)</f>
        <v xml:space="preserve"> </v>
      </c>
      <c r="AW4" s="980" t="str">
        <f t="shared" ref="AW4:AW67" si="18">IF(($AL4=2023),($S4+$T4)," ")</f>
        <v xml:space="preserve"> </v>
      </c>
      <c r="AX4" s="979" t="str">
        <f t="shared" ref="AX4:AX67" si="19">IF(AW4=" ", " ", $Z4)</f>
        <v xml:space="preserve"> </v>
      </c>
      <c r="AY4" s="980" t="str">
        <f t="shared" ref="AY4:AY67" si="20">IF(($AL4=2024),($S4+$T4)," ")</f>
        <v xml:space="preserve"> </v>
      </c>
      <c r="AZ4" s="979" t="str">
        <f t="shared" ref="AZ4:AZ67" si="21">IF(AY4=" ", " ", $Z4)</f>
        <v xml:space="preserve"> </v>
      </c>
      <c r="BA4" s="980" t="str">
        <f t="shared" ref="BA4:BA67" si="22">IF(($AL4=2025),($S4+$T4)," ")</f>
        <v xml:space="preserve"> </v>
      </c>
      <c r="BB4" s="979" t="str">
        <f t="shared" ref="BB4:BB67" si="23">IF(BA4=" ", " ", $Z4)</f>
        <v xml:space="preserve"> </v>
      </c>
      <c r="BC4" s="980" t="str">
        <f t="shared" ref="BC4:BC67" si="24">IF(($AL4=2026),($S4+$T4)," ")</f>
        <v xml:space="preserve"> </v>
      </c>
      <c r="BD4" s="979" t="str">
        <f t="shared" ref="BD4:BD67" si="25">IF(BC4=" ", " ", $Z4)</f>
        <v xml:space="preserve"> </v>
      </c>
      <c r="BE4" s="980" t="str">
        <f t="shared" ref="BE4:BE67" si="26">IF(($AL4=2027),($S4+$T4)," ")</f>
        <v xml:space="preserve"> </v>
      </c>
      <c r="BF4" s="979" t="str">
        <f t="shared" ref="BF4:BF67" si="27">IF(BE4=" ", " ", $Z4)</f>
        <v xml:space="preserve"> </v>
      </c>
      <c r="BG4" s="980" t="str">
        <f t="shared" ref="BG4:BG67" si="28">IF(($AL4=2028),($S4+$T4)," ")</f>
        <v xml:space="preserve"> </v>
      </c>
      <c r="BH4" s="979" t="str">
        <f t="shared" ref="BH4:BH67" si="29">IF(BG4=" ", " ", $Z4)</f>
        <v xml:space="preserve"> </v>
      </c>
      <c r="BI4" s="980" t="str">
        <f t="shared" ref="BI4:BI67" si="30">IF(($AL4=2029),($S4+$T4)," ")</f>
        <v xml:space="preserve"> </v>
      </c>
      <c r="BJ4" s="979" t="str">
        <f t="shared" ref="BJ4:BJ67" si="31">IF(BI4=" ", " ", $Z4)</f>
        <v xml:space="preserve"> </v>
      </c>
      <c r="BK4" s="980" t="str">
        <f t="shared" ref="BK4:BK67" si="32">IF(($AL4=2030),($S4+$T4)," ")</f>
        <v xml:space="preserve"> </v>
      </c>
      <c r="BL4" s="979" t="str">
        <f t="shared" ref="BL4:BL67" si="33">IF(BK4=" ", " ", $Z4)</f>
        <v xml:space="preserve"> </v>
      </c>
      <c r="BM4" s="980" t="str">
        <f t="shared" ref="BM4:BM67" si="34">IF(($AL4=2031),($S4+$T4)," ")</f>
        <v xml:space="preserve"> </v>
      </c>
      <c r="BN4" s="979" t="str">
        <f t="shared" ref="BN4:BN67" si="35">IF(BM4=" ", " ", $Z4)</f>
        <v xml:space="preserve"> </v>
      </c>
      <c r="BO4" s="980" t="str">
        <f t="shared" ref="BO4:BO67" si="36">IF(($AL4=2032),($S4+$T4)," ")</f>
        <v xml:space="preserve"> </v>
      </c>
      <c r="BP4" s="979" t="str">
        <f t="shared" ref="BP4:BP67" si="37">IF(BO4=" ", " ", $Z4)</f>
        <v xml:space="preserve"> </v>
      </c>
      <c r="BQ4" s="163" t="s">
        <v>613</v>
      </c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401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/>
      <c r="DW4" s="163"/>
      <c r="DX4" s="163"/>
      <c r="DY4" s="163"/>
      <c r="DZ4" s="163"/>
      <c r="EA4" s="163"/>
      <c r="EB4" s="163"/>
      <c r="EC4" s="163"/>
      <c r="ED4" s="163"/>
      <c r="EE4" s="163"/>
      <c r="EF4" s="163"/>
      <c r="EG4" s="163"/>
      <c r="EH4" s="163"/>
      <c r="EI4" s="163"/>
      <c r="EJ4" s="163"/>
      <c r="EK4" s="163"/>
      <c r="EL4" s="163"/>
      <c r="EM4" s="163"/>
      <c r="EN4" s="163"/>
      <c r="EO4" s="163"/>
      <c r="EP4" s="163"/>
      <c r="EQ4" s="163"/>
      <c r="ER4" s="163"/>
      <c r="ES4" s="163"/>
      <c r="ET4" s="163"/>
      <c r="EU4" s="163"/>
      <c r="EV4" s="163"/>
      <c r="EW4" s="163"/>
      <c r="EX4" s="163"/>
      <c r="EY4" s="163"/>
      <c r="EZ4" s="163"/>
      <c r="FA4" s="163"/>
      <c r="FB4" s="163"/>
      <c r="FC4" s="163"/>
      <c r="FD4" s="163"/>
      <c r="FE4" s="163"/>
      <c r="FF4" s="163"/>
      <c r="FG4" s="163"/>
      <c r="FH4" s="163"/>
      <c r="FI4" s="163"/>
      <c r="FJ4" s="163"/>
      <c r="FK4" s="163"/>
      <c r="FL4" s="163"/>
      <c r="FM4" s="163"/>
      <c r="FN4" s="163"/>
      <c r="FO4" s="163"/>
      <c r="FP4" s="163"/>
      <c r="FQ4" s="163"/>
      <c r="FR4" s="163"/>
      <c r="FS4" s="163"/>
      <c r="FT4" s="163"/>
      <c r="FU4" s="163"/>
      <c r="FV4" s="163"/>
      <c r="FW4" s="163"/>
      <c r="FX4" s="625" t="s">
        <v>293</v>
      </c>
      <c r="FY4" s="626">
        <v>161</v>
      </c>
      <c r="FZ4" s="626">
        <v>28092709</v>
      </c>
      <c r="GA4" s="626">
        <v>40</v>
      </c>
      <c r="GB4" s="626" t="s">
        <v>779</v>
      </c>
      <c r="GC4" s="626">
        <v>22</v>
      </c>
      <c r="GD4" s="626">
        <v>2012</v>
      </c>
      <c r="GE4" s="626">
        <v>1</v>
      </c>
      <c r="GF4" s="626" t="s">
        <v>780</v>
      </c>
      <c r="GG4" s="626">
        <v>1</v>
      </c>
      <c r="GH4" s="626">
        <v>1</v>
      </c>
      <c r="GI4" s="626" t="s">
        <v>780</v>
      </c>
      <c r="GJ4" s="626">
        <v>1</v>
      </c>
      <c r="GK4" s="626" t="s">
        <v>781</v>
      </c>
      <c r="GL4" s="626" t="s">
        <v>782</v>
      </c>
      <c r="GM4" s="626">
        <v>66</v>
      </c>
      <c r="GN4" s="626" t="s">
        <v>783</v>
      </c>
      <c r="GO4" s="626">
        <v>0</v>
      </c>
      <c r="GP4" s="626">
        <v>0</v>
      </c>
      <c r="GQ4" s="626">
        <v>4</v>
      </c>
      <c r="GR4" s="626">
        <v>2</v>
      </c>
      <c r="GS4" s="626" t="s">
        <v>783</v>
      </c>
      <c r="GT4" s="626" t="s">
        <v>783</v>
      </c>
      <c r="GU4" s="626" t="s">
        <v>783</v>
      </c>
      <c r="GV4" s="626" t="s">
        <v>783</v>
      </c>
      <c r="GW4" s="626" t="s">
        <v>783</v>
      </c>
      <c r="GX4" s="626" t="s">
        <v>783</v>
      </c>
      <c r="GY4" s="626">
        <v>1649</v>
      </c>
      <c r="GZ4" s="626">
        <v>0.11</v>
      </c>
      <c r="HA4" s="626">
        <v>5</v>
      </c>
      <c r="HB4" s="626" t="s">
        <v>783</v>
      </c>
      <c r="HC4" s="626" t="s">
        <v>782</v>
      </c>
      <c r="HD4" s="626">
        <v>15</v>
      </c>
      <c r="HE4" s="626" t="s">
        <v>783</v>
      </c>
      <c r="HF4" s="626">
        <v>0</v>
      </c>
      <c r="HG4" s="626" t="s">
        <v>783</v>
      </c>
      <c r="HH4" s="626">
        <v>0</v>
      </c>
      <c r="HI4" s="626">
        <v>1</v>
      </c>
      <c r="HJ4" s="626">
        <v>45</v>
      </c>
      <c r="HK4" s="626" t="s">
        <v>784</v>
      </c>
      <c r="HL4" s="626" t="s">
        <v>785</v>
      </c>
      <c r="HM4" s="626" t="s">
        <v>783</v>
      </c>
      <c r="HN4" s="626" t="s">
        <v>783</v>
      </c>
      <c r="HO4" s="626" t="s">
        <v>783</v>
      </c>
      <c r="HP4" s="626" t="s">
        <v>783</v>
      </c>
      <c r="HQ4" s="626" t="s">
        <v>783</v>
      </c>
      <c r="HR4" s="626">
        <v>3980783</v>
      </c>
      <c r="HS4" s="626" t="s">
        <v>783</v>
      </c>
      <c r="HT4" s="626" t="s">
        <v>786</v>
      </c>
      <c r="HU4" s="626" t="s">
        <v>787</v>
      </c>
      <c r="HV4" s="626">
        <v>4</v>
      </c>
      <c r="HW4" s="626">
        <v>2013</v>
      </c>
      <c r="HX4" s="626">
        <v>63</v>
      </c>
      <c r="HY4" s="626">
        <v>0</v>
      </c>
      <c r="HZ4" s="626">
        <v>581</v>
      </c>
      <c r="IA4" s="627">
        <v>41358.405266203707</v>
      </c>
      <c r="IB4" s="626" t="s">
        <v>788</v>
      </c>
      <c r="IC4" s="626">
        <v>3976305</v>
      </c>
      <c r="ID4" s="626">
        <v>2013</v>
      </c>
      <c r="IE4" s="626">
        <v>1712</v>
      </c>
      <c r="IF4" s="626" t="s">
        <v>783</v>
      </c>
      <c r="IG4" s="626" t="s">
        <v>783</v>
      </c>
      <c r="IH4" s="626" t="s">
        <v>783</v>
      </c>
      <c r="II4" s="626" t="s">
        <v>783</v>
      </c>
      <c r="IJ4" s="626" t="s">
        <v>783</v>
      </c>
      <c r="IK4" s="626" t="s">
        <v>783</v>
      </c>
      <c r="IL4" s="626" t="s">
        <v>783</v>
      </c>
      <c r="IM4" s="626" t="s">
        <v>783</v>
      </c>
      <c r="IN4" s="626" t="s">
        <v>783</v>
      </c>
      <c r="IO4" s="626">
        <v>1649</v>
      </c>
      <c r="IP4" s="627">
        <v>38943.586388888885</v>
      </c>
      <c r="IQ4" s="626" t="s">
        <v>783</v>
      </c>
      <c r="IR4" s="626" t="s">
        <v>783</v>
      </c>
      <c r="IS4" s="626" t="s">
        <v>783</v>
      </c>
      <c r="IT4" s="626" t="s">
        <v>783</v>
      </c>
      <c r="IU4" s="626" t="s">
        <v>783</v>
      </c>
      <c r="IV4" s="626" t="s">
        <v>783</v>
      </c>
      <c r="IW4" s="626" t="s">
        <v>783</v>
      </c>
      <c r="IX4" s="626" t="s">
        <v>781</v>
      </c>
      <c r="IY4" s="626">
        <v>45</v>
      </c>
      <c r="IZ4" s="626" t="s">
        <v>789</v>
      </c>
      <c r="JA4" s="626" t="s">
        <v>783</v>
      </c>
      <c r="JB4" s="626" t="s">
        <v>783</v>
      </c>
      <c r="JC4" s="626" t="s">
        <v>783</v>
      </c>
      <c r="JD4" s="626">
        <v>329377</v>
      </c>
      <c r="JE4" s="626" t="s">
        <v>783</v>
      </c>
      <c r="JF4" s="626" t="s">
        <v>783</v>
      </c>
      <c r="JG4" s="626" t="s">
        <v>783</v>
      </c>
      <c r="JH4" s="626" t="s">
        <v>783</v>
      </c>
      <c r="JI4" s="626" t="s">
        <v>783</v>
      </c>
      <c r="JJ4" s="626" t="s">
        <v>783</v>
      </c>
      <c r="JK4" s="626" t="s">
        <v>783</v>
      </c>
      <c r="JL4" s="626" t="s">
        <v>790</v>
      </c>
      <c r="JM4" s="626">
        <v>4</v>
      </c>
      <c r="JN4" s="626">
        <v>2</v>
      </c>
      <c r="JO4" s="626" t="s">
        <v>783</v>
      </c>
      <c r="JP4" s="626">
        <v>10711928</v>
      </c>
      <c r="JQ4" s="626">
        <v>2011</v>
      </c>
      <c r="JR4" s="626">
        <v>3</v>
      </c>
      <c r="JS4" s="626" t="s">
        <v>783</v>
      </c>
      <c r="JT4" s="626" t="s">
        <v>783</v>
      </c>
      <c r="JU4" s="626" t="s">
        <v>791</v>
      </c>
      <c r="JV4" s="628">
        <v>601.969472</v>
      </c>
      <c r="JW4">
        <f>SUM(JV4:JV4)</f>
        <v>601.969472</v>
      </c>
      <c r="JX4" s="225">
        <v>0.25</v>
      </c>
    </row>
    <row r="5" spans="1:285" s="224" customFormat="1" ht="16" thickBot="1">
      <c r="A5" s="905" t="s">
        <v>5</v>
      </c>
      <c r="B5" s="1013">
        <f t="shared" si="0"/>
        <v>1</v>
      </c>
      <c r="C5" s="1011" t="s">
        <v>55</v>
      </c>
      <c r="D5" s="1017" t="s">
        <v>185</v>
      </c>
      <c r="E5" s="1018" t="s">
        <v>158</v>
      </c>
      <c r="F5" s="1019">
        <v>2.04</v>
      </c>
      <c r="G5" s="120" t="e">
        <f>F5+G8</f>
        <v>#VALUE!</v>
      </c>
      <c r="H5" s="46"/>
      <c r="I5" s="3">
        <v>2.04</v>
      </c>
      <c r="J5" s="29"/>
      <c r="K5" s="17" t="s">
        <v>187</v>
      </c>
      <c r="L5" s="9"/>
      <c r="M5" s="72">
        <v>5</v>
      </c>
      <c r="N5" s="72">
        <v>5</v>
      </c>
      <c r="O5" s="73">
        <v>5</v>
      </c>
      <c r="P5" s="891">
        <f t="shared" si="1"/>
        <v>15</v>
      </c>
      <c r="Q5" s="897">
        <f>O5*N5*M5</f>
        <v>125</v>
      </c>
      <c r="R5" s="46"/>
      <c r="S5" s="3">
        <f>I5</f>
        <v>2.04</v>
      </c>
      <c r="T5" s="43"/>
      <c r="U5" s="219">
        <v>0</v>
      </c>
      <c r="V5" s="219" t="s">
        <v>642</v>
      </c>
      <c r="W5" s="1042">
        <f>IF(V5="RC", (U5*1.1+25000*S5),U5)</f>
        <v>0</v>
      </c>
      <c r="X5" s="537">
        <f>AB5+AD5+AF5+AH5+AJ5</f>
        <v>0</v>
      </c>
      <c r="Y5" s="538">
        <f t="shared" si="2"/>
        <v>0</v>
      </c>
      <c r="Z5" s="1034">
        <f t="shared" si="3"/>
        <v>0</v>
      </c>
      <c r="AA5" s="881"/>
      <c r="AB5" s="494">
        <f t="shared" si="4"/>
        <v>0</v>
      </c>
      <c r="AC5" s="551"/>
      <c r="AD5" s="560">
        <f t="shared" si="5"/>
        <v>0</v>
      </c>
      <c r="AE5" s="516"/>
      <c r="AF5" s="494">
        <f t="shared" si="6"/>
        <v>0</v>
      </c>
      <c r="AG5" s="494"/>
      <c r="AH5" s="560">
        <f t="shared" si="7"/>
        <v>0</v>
      </c>
      <c r="AI5" s="494"/>
      <c r="AJ5" s="804">
        <v>0</v>
      </c>
      <c r="AK5" s="902"/>
      <c r="AL5" s="910">
        <v>2017</v>
      </c>
      <c r="AM5" s="18" t="str">
        <f t="shared" si="8"/>
        <v xml:space="preserve"> </v>
      </c>
      <c r="AN5" s="747" t="str">
        <f t="shared" si="9"/>
        <v xml:space="preserve"> </v>
      </c>
      <c r="AO5" s="4" t="str">
        <f t="shared" si="10"/>
        <v xml:space="preserve"> </v>
      </c>
      <c r="AP5" s="747" t="str">
        <f t="shared" si="11"/>
        <v xml:space="preserve"> </v>
      </c>
      <c r="AQ5" s="4" t="str">
        <f t="shared" si="12"/>
        <v xml:space="preserve"> </v>
      </c>
      <c r="AR5" s="747" t="str">
        <f t="shared" si="13"/>
        <v xml:space="preserve"> </v>
      </c>
      <c r="AS5" s="4" t="str">
        <f t="shared" si="14"/>
        <v xml:space="preserve"> </v>
      </c>
      <c r="AT5" s="747" t="str">
        <f t="shared" si="15"/>
        <v xml:space="preserve"> </v>
      </c>
      <c r="AU5" s="4" t="str">
        <f t="shared" si="16"/>
        <v xml:space="preserve"> </v>
      </c>
      <c r="AV5" s="747" t="str">
        <f t="shared" si="17"/>
        <v xml:space="preserve"> </v>
      </c>
      <c r="AW5" s="4" t="str">
        <f t="shared" si="18"/>
        <v xml:space="preserve"> </v>
      </c>
      <c r="AX5" s="747" t="str">
        <f t="shared" si="19"/>
        <v xml:space="preserve"> </v>
      </c>
      <c r="AY5" s="4" t="str">
        <f t="shared" si="20"/>
        <v xml:space="preserve"> </v>
      </c>
      <c r="AZ5" s="747" t="str">
        <f t="shared" si="21"/>
        <v xml:space="preserve"> </v>
      </c>
      <c r="BA5" s="4" t="str">
        <f t="shared" si="22"/>
        <v xml:space="preserve"> </v>
      </c>
      <c r="BB5" s="747" t="str">
        <f t="shared" si="23"/>
        <v xml:space="preserve"> </v>
      </c>
      <c r="BC5" s="4" t="str">
        <f t="shared" si="24"/>
        <v xml:space="preserve"> </v>
      </c>
      <c r="BD5" s="747" t="str">
        <f t="shared" si="25"/>
        <v xml:space="preserve"> </v>
      </c>
      <c r="BE5" s="4" t="str">
        <f t="shared" si="26"/>
        <v xml:space="preserve"> </v>
      </c>
      <c r="BF5" s="747" t="str">
        <f t="shared" si="27"/>
        <v xml:space="preserve"> </v>
      </c>
      <c r="BG5" s="4" t="str">
        <f t="shared" si="28"/>
        <v xml:space="preserve"> </v>
      </c>
      <c r="BH5" s="747" t="str">
        <f t="shared" si="29"/>
        <v xml:space="preserve"> </v>
      </c>
      <c r="BI5" s="4" t="str">
        <f t="shared" si="30"/>
        <v xml:space="preserve"> </v>
      </c>
      <c r="BJ5" s="747" t="str">
        <f t="shared" si="31"/>
        <v xml:space="preserve"> </v>
      </c>
      <c r="BK5" s="4" t="str">
        <f t="shared" si="32"/>
        <v xml:space="preserve"> </v>
      </c>
      <c r="BL5" s="747" t="str">
        <f t="shared" si="33"/>
        <v xml:space="preserve"> </v>
      </c>
      <c r="BM5" s="4" t="str">
        <f t="shared" si="34"/>
        <v xml:space="preserve"> </v>
      </c>
      <c r="BN5" s="747" t="str">
        <f t="shared" si="35"/>
        <v xml:space="preserve"> </v>
      </c>
      <c r="BO5" s="4" t="str">
        <f t="shared" si="36"/>
        <v xml:space="preserve"> </v>
      </c>
      <c r="BP5" s="747" t="str">
        <f t="shared" si="37"/>
        <v xml:space="preserve"> </v>
      </c>
      <c r="BQ5" s="389" t="s">
        <v>613</v>
      </c>
      <c r="BR5" s="389"/>
      <c r="BS5" s="389"/>
      <c r="BT5" s="389"/>
      <c r="BU5" s="389"/>
      <c r="BV5" s="389"/>
      <c r="BW5" s="389"/>
      <c r="BX5" s="389"/>
      <c r="BY5" s="389"/>
      <c r="BZ5" s="389"/>
      <c r="CA5" s="389"/>
      <c r="CB5" s="163">
        <f t="shared" ref="CB5:CB68" si="38">(F5+H5+I5+J5+R5+S5+T5)/3-F5</f>
        <v>0</v>
      </c>
      <c r="CC5" s="389"/>
      <c r="CD5" s="389"/>
      <c r="CE5" s="389"/>
      <c r="CF5" s="389"/>
      <c r="CG5" s="389"/>
      <c r="CH5" s="389"/>
      <c r="CI5" s="389"/>
      <c r="CJ5" s="389"/>
      <c r="CK5" s="389"/>
      <c r="CL5" s="389"/>
      <c r="CM5" s="389"/>
      <c r="CN5" s="389"/>
      <c r="CO5" s="389"/>
      <c r="CP5" s="389"/>
      <c r="CQ5" s="389"/>
      <c r="CR5" s="389"/>
      <c r="CS5" s="389"/>
      <c r="CT5" s="389"/>
      <c r="CU5" s="389"/>
      <c r="CV5" s="389"/>
      <c r="CW5" s="389"/>
      <c r="CX5" s="389"/>
      <c r="CY5" s="389"/>
      <c r="CZ5" s="389"/>
      <c r="DA5" s="389"/>
      <c r="DB5" s="389"/>
      <c r="DC5" s="389"/>
      <c r="DD5" s="389"/>
      <c r="DE5" s="389"/>
      <c r="DF5" s="389"/>
      <c r="DG5" s="389"/>
      <c r="DH5" s="389"/>
      <c r="DI5" s="389"/>
      <c r="DJ5" s="389"/>
      <c r="DK5" s="389"/>
      <c r="DL5" s="389"/>
      <c r="DM5" s="389"/>
      <c r="DN5" s="389"/>
      <c r="DO5" s="389"/>
      <c r="DP5" s="389"/>
      <c r="DQ5" s="389"/>
      <c r="DR5" s="389"/>
      <c r="DS5" s="389"/>
      <c r="DT5" s="389"/>
      <c r="DU5" s="389"/>
      <c r="DV5" s="389"/>
      <c r="DW5" s="389"/>
      <c r="DX5" s="389"/>
      <c r="DY5" s="389"/>
      <c r="DZ5" s="389"/>
      <c r="EA5" s="389"/>
      <c r="EB5" s="389"/>
      <c r="EC5" s="389"/>
      <c r="ED5" s="389"/>
      <c r="EE5" s="389"/>
      <c r="EF5" s="389"/>
      <c r="EG5" s="389"/>
      <c r="EH5" s="389"/>
      <c r="EI5" s="389"/>
      <c r="EJ5" s="389"/>
      <c r="EK5" s="389"/>
      <c r="EL5" s="389"/>
      <c r="EM5" s="389"/>
      <c r="EN5" s="389"/>
      <c r="EO5" s="389"/>
      <c r="EP5" s="389"/>
      <c r="EQ5" s="389"/>
      <c r="ER5" s="389"/>
      <c r="ES5" s="389"/>
      <c r="ET5" s="389"/>
      <c r="EU5" s="389"/>
      <c r="EV5" s="389"/>
      <c r="EW5" s="389"/>
      <c r="EX5" s="389"/>
      <c r="EY5" s="389"/>
      <c r="EZ5" s="389"/>
      <c r="FA5" s="389"/>
      <c r="FB5" s="389"/>
      <c r="FC5" s="389"/>
      <c r="FD5" s="389"/>
      <c r="FE5" s="389"/>
      <c r="FF5" s="389"/>
      <c r="FG5" s="389"/>
      <c r="FH5" s="389"/>
      <c r="FI5" s="389"/>
      <c r="FJ5" s="389"/>
      <c r="FK5" s="389"/>
      <c r="FL5" s="389"/>
      <c r="FM5" s="389"/>
      <c r="FN5" s="389"/>
      <c r="FO5" s="389"/>
      <c r="FP5" s="389"/>
      <c r="FQ5" s="389"/>
      <c r="FR5" s="389"/>
      <c r="FS5" s="389"/>
      <c r="FT5" s="389"/>
      <c r="FU5" s="389"/>
      <c r="FV5" s="389"/>
      <c r="FW5" s="389"/>
      <c r="FX5" s="621" t="s">
        <v>316</v>
      </c>
      <c r="FY5" s="622">
        <v>140</v>
      </c>
      <c r="FZ5" s="622">
        <v>30289242</v>
      </c>
      <c r="GA5" s="622">
        <v>57</v>
      </c>
      <c r="GB5" s="622" t="s">
        <v>801</v>
      </c>
      <c r="GC5" s="622">
        <v>20</v>
      </c>
      <c r="GD5" s="622">
        <v>1970</v>
      </c>
      <c r="GE5" s="622">
        <v>1</v>
      </c>
      <c r="GF5" s="622" t="s">
        <v>780</v>
      </c>
      <c r="GG5" s="622">
        <v>2</v>
      </c>
      <c r="GH5" s="622">
        <v>1</v>
      </c>
      <c r="GI5" s="622" t="s">
        <v>780</v>
      </c>
      <c r="GJ5" s="622">
        <v>2</v>
      </c>
      <c r="GK5" s="622" t="s">
        <v>781</v>
      </c>
      <c r="GL5" s="622" t="s">
        <v>782</v>
      </c>
      <c r="GM5" s="622">
        <v>66</v>
      </c>
      <c r="GN5" s="622" t="s">
        <v>783</v>
      </c>
      <c r="GO5" s="622">
        <v>0</v>
      </c>
      <c r="GP5" s="622">
        <v>0</v>
      </c>
      <c r="GQ5" s="622">
        <v>4</v>
      </c>
      <c r="GR5" s="622">
        <v>2</v>
      </c>
      <c r="GS5" s="622">
        <v>2</v>
      </c>
      <c r="GT5" s="622" t="s">
        <v>783</v>
      </c>
      <c r="GU5" s="622" t="s">
        <v>783</v>
      </c>
      <c r="GV5" s="622" t="s">
        <v>783</v>
      </c>
      <c r="GW5" s="622" t="s">
        <v>783</v>
      </c>
      <c r="GX5" s="622" t="s">
        <v>783</v>
      </c>
      <c r="GY5" s="622">
        <v>1649</v>
      </c>
      <c r="GZ5" s="622">
        <v>0.68</v>
      </c>
      <c r="HA5" s="622">
        <v>5</v>
      </c>
      <c r="HB5" s="622" t="s">
        <v>783</v>
      </c>
      <c r="HC5" s="622" t="s">
        <v>782</v>
      </c>
      <c r="HD5" s="622">
        <v>75</v>
      </c>
      <c r="HE5" s="622" t="s">
        <v>783</v>
      </c>
      <c r="HF5" s="622">
        <v>0</v>
      </c>
      <c r="HG5" s="622" t="s">
        <v>783</v>
      </c>
      <c r="HH5" s="622">
        <v>0</v>
      </c>
      <c r="HI5" s="622">
        <v>1</v>
      </c>
      <c r="HJ5" s="622">
        <v>45</v>
      </c>
      <c r="HK5" s="622" t="s">
        <v>784</v>
      </c>
      <c r="HL5" s="622" t="s">
        <v>785</v>
      </c>
      <c r="HM5" s="622" t="s">
        <v>783</v>
      </c>
      <c r="HN5" s="622" t="s">
        <v>783</v>
      </c>
      <c r="HO5" s="622" t="s">
        <v>783</v>
      </c>
      <c r="HP5" s="622" t="s">
        <v>783</v>
      </c>
      <c r="HQ5" s="622" t="s">
        <v>783</v>
      </c>
      <c r="HR5" s="622">
        <v>3978917</v>
      </c>
      <c r="HS5" s="622" t="s">
        <v>783</v>
      </c>
      <c r="HT5" s="622" t="s">
        <v>786</v>
      </c>
      <c r="HU5" s="622" t="s">
        <v>787</v>
      </c>
      <c r="HV5" s="622">
        <v>4</v>
      </c>
      <c r="HW5" s="622">
        <v>2014</v>
      </c>
      <c r="HX5" s="622">
        <v>63</v>
      </c>
      <c r="HY5" s="622">
        <v>0</v>
      </c>
      <c r="HZ5" s="622">
        <v>3590</v>
      </c>
      <c r="IA5" s="623">
        <v>41697.500081018516</v>
      </c>
      <c r="IB5" s="622" t="s">
        <v>788</v>
      </c>
      <c r="IC5" s="622">
        <v>3974439</v>
      </c>
      <c r="ID5" s="622">
        <v>2014</v>
      </c>
      <c r="IE5" s="622">
        <v>1712</v>
      </c>
      <c r="IF5" s="622" t="s">
        <v>783</v>
      </c>
      <c r="IG5" s="622" t="s">
        <v>783</v>
      </c>
      <c r="IH5" s="622" t="s">
        <v>783</v>
      </c>
      <c r="II5" s="622" t="s">
        <v>783</v>
      </c>
      <c r="IJ5" s="622" t="s">
        <v>783</v>
      </c>
      <c r="IK5" s="622" t="s">
        <v>783</v>
      </c>
      <c r="IL5" s="622" t="s">
        <v>783</v>
      </c>
      <c r="IM5" s="622" t="s">
        <v>783</v>
      </c>
      <c r="IN5" s="622" t="s">
        <v>783</v>
      </c>
      <c r="IO5" s="622">
        <v>1649</v>
      </c>
      <c r="IP5" s="623">
        <v>37477.354571759257</v>
      </c>
      <c r="IQ5" s="622">
        <v>2</v>
      </c>
      <c r="IR5" s="622" t="s">
        <v>793</v>
      </c>
      <c r="IS5" s="622">
        <v>2</v>
      </c>
      <c r="IT5" s="644">
        <v>41275</v>
      </c>
      <c r="IU5" s="622" t="s">
        <v>783</v>
      </c>
      <c r="IV5" s="622" t="s">
        <v>783</v>
      </c>
      <c r="IW5" s="622" t="s">
        <v>783</v>
      </c>
      <c r="IX5" s="622" t="s">
        <v>781</v>
      </c>
      <c r="IY5" s="622">
        <v>45</v>
      </c>
      <c r="IZ5" s="622" t="s">
        <v>789</v>
      </c>
      <c r="JA5" s="622" t="s">
        <v>783</v>
      </c>
      <c r="JB5" s="622" t="s">
        <v>783</v>
      </c>
      <c r="JC5" s="622" t="s">
        <v>783</v>
      </c>
      <c r="JD5" s="622">
        <v>329379</v>
      </c>
      <c r="JE5" s="622" t="s">
        <v>783</v>
      </c>
      <c r="JF5" s="622" t="s">
        <v>783</v>
      </c>
      <c r="JG5" s="622" t="s">
        <v>802</v>
      </c>
      <c r="JH5" s="622">
        <v>57</v>
      </c>
      <c r="JI5" s="622" t="s">
        <v>783</v>
      </c>
      <c r="JJ5" s="622" t="s">
        <v>783</v>
      </c>
      <c r="JK5" s="622" t="s">
        <v>783</v>
      </c>
      <c r="JL5" s="622" t="s">
        <v>790</v>
      </c>
      <c r="JM5" s="622">
        <v>4</v>
      </c>
      <c r="JN5" s="622">
        <v>4</v>
      </c>
      <c r="JO5" s="622" t="s">
        <v>783</v>
      </c>
      <c r="JP5" s="622">
        <v>10711928</v>
      </c>
      <c r="JQ5" s="622">
        <v>2011</v>
      </c>
      <c r="JR5" s="622">
        <v>3</v>
      </c>
      <c r="JS5" s="622" t="s">
        <v>783</v>
      </c>
      <c r="JT5" s="622" t="s">
        <v>783</v>
      </c>
      <c r="JU5" s="622" t="s">
        <v>803</v>
      </c>
      <c r="JV5" s="624">
        <v>3550.4876859999999</v>
      </c>
      <c r="JW5">
        <f>JV5</f>
        <v>3550.4876859999999</v>
      </c>
      <c r="JX5" s="225">
        <v>0.67244084962121209</v>
      </c>
      <c r="JY5" s="1464"/>
    </row>
    <row r="6" spans="1:285" ht="16" thickBot="1">
      <c r="A6" s="905" t="s">
        <v>5</v>
      </c>
      <c r="B6" s="1013">
        <f t="shared" si="0"/>
        <v>1</v>
      </c>
      <c r="C6" s="1011" t="s">
        <v>35</v>
      </c>
      <c r="D6" s="1020" t="s">
        <v>185</v>
      </c>
      <c r="E6" s="1021" t="s">
        <v>130</v>
      </c>
      <c r="F6" s="1019">
        <v>0.37</v>
      </c>
      <c r="G6" s="120">
        <f>F6+G71</f>
        <v>2.14</v>
      </c>
      <c r="H6" s="46"/>
      <c r="I6" s="3">
        <v>0.37</v>
      </c>
      <c r="J6" s="29"/>
      <c r="K6" s="18">
        <v>1975</v>
      </c>
      <c r="L6" s="5"/>
      <c r="M6" s="71">
        <v>1</v>
      </c>
      <c r="N6" s="71">
        <v>2</v>
      </c>
      <c r="O6" s="70">
        <v>4</v>
      </c>
      <c r="P6" s="891">
        <f t="shared" si="1"/>
        <v>7</v>
      </c>
      <c r="Q6" s="897">
        <v>125</v>
      </c>
      <c r="R6" s="46"/>
      <c r="S6" s="3">
        <v>0.37</v>
      </c>
      <c r="T6" s="25"/>
      <c r="U6" s="219">
        <v>0</v>
      </c>
      <c r="V6" s="219" t="s">
        <v>642</v>
      </c>
      <c r="W6" s="1042">
        <f t="shared" ref="W6:W69" si="39">IF(V6="RC", (U6*1.1+15000*S6),U6)</f>
        <v>0</v>
      </c>
      <c r="X6" s="537">
        <v>0</v>
      </c>
      <c r="Y6" s="538">
        <f t="shared" si="2"/>
        <v>0</v>
      </c>
      <c r="Z6" s="1034">
        <f t="shared" si="3"/>
        <v>0</v>
      </c>
      <c r="AA6" s="883">
        <v>6</v>
      </c>
      <c r="AB6" s="270">
        <f t="shared" si="4"/>
        <v>7524.9777777777772</v>
      </c>
      <c r="AC6" s="566">
        <v>0.25</v>
      </c>
      <c r="AD6" s="562">
        <f t="shared" si="5"/>
        <v>6660</v>
      </c>
      <c r="AE6" s="518"/>
      <c r="AF6" s="270">
        <f t="shared" si="6"/>
        <v>0</v>
      </c>
      <c r="AG6" s="270"/>
      <c r="AH6" s="562">
        <f t="shared" si="7"/>
        <v>0</v>
      </c>
      <c r="AI6" s="270"/>
      <c r="AJ6" s="228">
        <v>0</v>
      </c>
      <c r="AK6" s="902"/>
      <c r="AL6" s="910">
        <v>2017</v>
      </c>
      <c r="AM6" s="18" t="str">
        <f t="shared" si="8"/>
        <v xml:space="preserve"> </v>
      </c>
      <c r="AN6" s="747" t="str">
        <f t="shared" si="9"/>
        <v xml:space="preserve"> </v>
      </c>
      <c r="AO6" s="4" t="str">
        <f t="shared" si="10"/>
        <v xml:space="preserve"> </v>
      </c>
      <c r="AP6" s="747" t="str">
        <f t="shared" si="11"/>
        <v xml:space="preserve"> </v>
      </c>
      <c r="AQ6" s="4" t="str">
        <f t="shared" si="12"/>
        <v xml:space="preserve"> </v>
      </c>
      <c r="AR6" s="747" t="str">
        <f t="shared" si="13"/>
        <v xml:space="preserve"> </v>
      </c>
      <c r="AS6" s="4" t="str">
        <f t="shared" si="14"/>
        <v xml:space="preserve"> </v>
      </c>
      <c r="AT6" s="747" t="str">
        <f t="shared" si="15"/>
        <v xml:space="preserve"> </v>
      </c>
      <c r="AU6" s="4" t="str">
        <f t="shared" si="16"/>
        <v xml:space="preserve"> </v>
      </c>
      <c r="AV6" s="747" t="str">
        <f t="shared" si="17"/>
        <v xml:space="preserve"> </v>
      </c>
      <c r="AW6" s="4" t="str">
        <f t="shared" si="18"/>
        <v xml:space="preserve"> </v>
      </c>
      <c r="AX6" s="747" t="str">
        <f t="shared" si="19"/>
        <v xml:space="preserve"> </v>
      </c>
      <c r="AY6" s="4" t="str">
        <f t="shared" si="20"/>
        <v xml:space="preserve"> </v>
      </c>
      <c r="AZ6" s="747" t="str">
        <f t="shared" si="21"/>
        <v xml:space="preserve"> </v>
      </c>
      <c r="BA6" s="4" t="str">
        <f t="shared" si="22"/>
        <v xml:space="preserve"> </v>
      </c>
      <c r="BB6" s="747" t="str">
        <f t="shared" si="23"/>
        <v xml:space="preserve"> </v>
      </c>
      <c r="BC6" s="4" t="str">
        <f t="shared" si="24"/>
        <v xml:space="preserve"> </v>
      </c>
      <c r="BD6" s="747" t="str">
        <f t="shared" si="25"/>
        <v xml:space="preserve"> </v>
      </c>
      <c r="BE6" s="4" t="str">
        <f t="shared" si="26"/>
        <v xml:space="preserve"> </v>
      </c>
      <c r="BF6" s="747" t="str">
        <f t="shared" si="27"/>
        <v xml:space="preserve"> </v>
      </c>
      <c r="BG6" s="4" t="str">
        <f t="shared" si="28"/>
        <v xml:space="preserve"> </v>
      </c>
      <c r="BH6" s="747" t="str">
        <f t="shared" si="29"/>
        <v xml:space="preserve"> </v>
      </c>
      <c r="BI6" s="4" t="str">
        <f t="shared" si="30"/>
        <v xml:space="preserve"> </v>
      </c>
      <c r="BJ6" s="747" t="str">
        <f t="shared" si="31"/>
        <v xml:space="preserve"> </v>
      </c>
      <c r="BK6" s="4" t="str">
        <f t="shared" si="32"/>
        <v xml:space="preserve"> </v>
      </c>
      <c r="BL6" s="747" t="str">
        <f t="shared" si="33"/>
        <v xml:space="preserve"> </v>
      </c>
      <c r="BM6" s="4" t="str">
        <f t="shared" si="34"/>
        <v xml:space="preserve"> </v>
      </c>
      <c r="BN6" s="747" t="str">
        <f t="shared" si="35"/>
        <v xml:space="preserve"> </v>
      </c>
      <c r="BO6" s="4" t="str">
        <f t="shared" si="36"/>
        <v xml:space="preserve"> </v>
      </c>
      <c r="BP6" s="747" t="str">
        <f t="shared" si="37"/>
        <v xml:space="preserve"> </v>
      </c>
      <c r="BQ6" s="133" t="s">
        <v>613</v>
      </c>
      <c r="BR6" s="133"/>
      <c r="BS6" s="389"/>
      <c r="BT6" s="389"/>
      <c r="BU6" s="389"/>
      <c r="BV6" s="389"/>
      <c r="BW6" s="389"/>
      <c r="BX6" s="389"/>
      <c r="BY6" s="389"/>
      <c r="BZ6" s="389"/>
      <c r="CA6" s="389"/>
      <c r="CB6" s="163">
        <f t="shared" si="38"/>
        <v>0</v>
      </c>
      <c r="CC6" s="389"/>
      <c r="CD6" s="389"/>
      <c r="CE6" s="389"/>
      <c r="CF6" s="389"/>
      <c r="CG6" s="389"/>
      <c r="CH6" s="389"/>
      <c r="CI6" s="389"/>
      <c r="CJ6" s="389"/>
      <c r="CK6" s="389"/>
      <c r="CL6" s="389"/>
      <c r="CM6" s="389"/>
      <c r="CN6" s="389"/>
      <c r="CO6" s="389"/>
      <c r="CP6" s="389"/>
      <c r="CQ6" s="389"/>
      <c r="CR6" s="389"/>
      <c r="CS6" s="389"/>
      <c r="CT6" s="389"/>
      <c r="CU6" s="389"/>
      <c r="CV6" s="389"/>
      <c r="CW6" s="389"/>
      <c r="CX6" s="389"/>
      <c r="CY6" s="389"/>
      <c r="CZ6" s="389"/>
      <c r="DA6" s="389"/>
      <c r="DB6" s="389"/>
      <c r="DC6" s="389"/>
      <c r="DD6" s="389"/>
      <c r="DE6" s="389"/>
      <c r="DF6" s="389"/>
      <c r="DG6" s="389"/>
      <c r="DH6" s="389"/>
      <c r="DI6" s="389"/>
      <c r="DJ6" s="389"/>
      <c r="DK6" s="389"/>
      <c r="DL6" s="389"/>
      <c r="DM6" s="389"/>
      <c r="DN6" s="389"/>
      <c r="DO6" s="389"/>
      <c r="DP6" s="389"/>
      <c r="DQ6" s="389"/>
      <c r="DR6" s="389"/>
      <c r="DS6" s="389"/>
      <c r="DT6" s="389"/>
      <c r="DU6" s="389"/>
      <c r="DV6" s="389"/>
      <c r="DW6" s="389"/>
      <c r="DX6" s="389"/>
      <c r="DY6" s="389"/>
      <c r="DZ6" s="389"/>
      <c r="EA6" s="389"/>
      <c r="EB6" s="389"/>
      <c r="EC6" s="389"/>
      <c r="ED6" s="389"/>
      <c r="EE6" s="389"/>
      <c r="EF6" s="389"/>
      <c r="EG6" s="389"/>
      <c r="EH6" s="389"/>
      <c r="EI6" s="389"/>
      <c r="EJ6" s="389"/>
      <c r="EK6" s="389"/>
      <c r="EL6" s="389"/>
      <c r="EM6" s="389"/>
      <c r="EN6" s="389"/>
      <c r="EO6" s="389"/>
      <c r="EP6" s="389"/>
      <c r="EQ6" s="389"/>
      <c r="ER6" s="389"/>
      <c r="ES6" s="389"/>
      <c r="ET6" s="389"/>
      <c r="EU6" s="389"/>
      <c r="EV6" s="389"/>
      <c r="EW6" s="389"/>
      <c r="EX6" s="389"/>
      <c r="EY6" s="389"/>
      <c r="EZ6" s="389"/>
      <c r="FA6" s="389"/>
      <c r="FB6" s="389"/>
      <c r="FC6" s="389"/>
      <c r="FD6" s="389"/>
      <c r="FE6" s="389"/>
      <c r="FF6" s="389"/>
      <c r="FG6" s="389"/>
      <c r="FH6" s="389"/>
      <c r="FI6" s="389"/>
      <c r="FJ6" s="389"/>
      <c r="FK6" s="389"/>
      <c r="FL6" s="389"/>
      <c r="FM6" s="389"/>
      <c r="FN6" s="389"/>
      <c r="FO6" s="389"/>
      <c r="FP6" s="389"/>
      <c r="FQ6" s="389"/>
      <c r="FR6" s="389"/>
      <c r="FS6" s="389"/>
      <c r="FT6" s="389"/>
      <c r="FU6" s="389"/>
      <c r="FV6" s="389"/>
      <c r="FW6" s="389"/>
      <c r="FX6" s="629" t="s">
        <v>198</v>
      </c>
      <c r="FY6" s="630">
        <v>83</v>
      </c>
      <c r="FZ6" s="630">
        <v>30289439</v>
      </c>
      <c r="GA6" s="630">
        <v>52</v>
      </c>
      <c r="GB6" s="630" t="s">
        <v>817</v>
      </c>
      <c r="GC6" s="630">
        <v>20</v>
      </c>
      <c r="GD6" s="630">
        <v>1995</v>
      </c>
      <c r="GE6" s="630">
        <v>1</v>
      </c>
      <c r="GF6" s="630" t="s">
        <v>780</v>
      </c>
      <c r="GG6" s="630">
        <v>2</v>
      </c>
      <c r="GH6" s="630">
        <v>1</v>
      </c>
      <c r="GI6" s="630" t="s">
        <v>780</v>
      </c>
      <c r="GJ6" s="630">
        <v>2</v>
      </c>
      <c r="GK6" s="630" t="s">
        <v>781</v>
      </c>
      <c r="GL6" s="630" t="s">
        <v>782</v>
      </c>
      <c r="GM6" s="630">
        <v>66</v>
      </c>
      <c r="GN6" s="630" t="s">
        <v>783</v>
      </c>
      <c r="GO6" s="630">
        <v>0</v>
      </c>
      <c r="GP6" s="630">
        <v>0</v>
      </c>
      <c r="GQ6" s="630">
        <v>4</v>
      </c>
      <c r="GR6" s="630">
        <v>2</v>
      </c>
      <c r="GS6" s="630">
        <v>3</v>
      </c>
      <c r="GT6" s="630" t="s">
        <v>783</v>
      </c>
      <c r="GU6" s="630" t="s">
        <v>783</v>
      </c>
      <c r="GV6" s="630" t="s">
        <v>783</v>
      </c>
      <c r="GW6" s="630" t="s">
        <v>783</v>
      </c>
      <c r="GX6" s="630" t="s">
        <v>783</v>
      </c>
      <c r="GY6" s="630">
        <v>1649</v>
      </c>
      <c r="GZ6" s="630">
        <v>0.26</v>
      </c>
      <c r="HA6" s="630">
        <v>5</v>
      </c>
      <c r="HB6" s="630" t="s">
        <v>783</v>
      </c>
      <c r="HC6" s="630" t="s">
        <v>782</v>
      </c>
      <c r="HD6" s="630">
        <v>350</v>
      </c>
      <c r="HE6" s="630" t="s">
        <v>783</v>
      </c>
      <c r="HF6" s="630">
        <v>0</v>
      </c>
      <c r="HG6" s="630" t="s">
        <v>783</v>
      </c>
      <c r="HH6" s="630">
        <v>0</v>
      </c>
      <c r="HI6" s="630">
        <v>1</v>
      </c>
      <c r="HJ6" s="630">
        <v>45</v>
      </c>
      <c r="HK6" s="630" t="s">
        <v>784</v>
      </c>
      <c r="HL6" s="630" t="s">
        <v>785</v>
      </c>
      <c r="HM6" s="630" t="s">
        <v>783</v>
      </c>
      <c r="HN6" s="630" t="s">
        <v>783</v>
      </c>
      <c r="HO6" s="630" t="s">
        <v>783</v>
      </c>
      <c r="HP6" s="630" t="s">
        <v>783</v>
      </c>
      <c r="HQ6" s="630" t="s">
        <v>783</v>
      </c>
      <c r="HR6" s="630">
        <v>3974458</v>
      </c>
      <c r="HS6" s="630" t="s">
        <v>783</v>
      </c>
      <c r="HT6" s="630" t="s">
        <v>786</v>
      </c>
      <c r="HU6" s="630" t="s">
        <v>787</v>
      </c>
      <c r="HV6" s="630">
        <v>4</v>
      </c>
      <c r="HW6" s="630">
        <v>2014</v>
      </c>
      <c r="HX6" s="630">
        <v>63</v>
      </c>
      <c r="HY6" s="630">
        <v>0</v>
      </c>
      <c r="HZ6" s="630">
        <v>1373</v>
      </c>
      <c r="IA6" s="631">
        <v>41697.500081018516</v>
      </c>
      <c r="IB6" s="630" t="s">
        <v>788</v>
      </c>
      <c r="IC6" s="630">
        <v>3978936</v>
      </c>
      <c r="ID6" s="630">
        <v>2014</v>
      </c>
      <c r="IE6" s="630">
        <v>1712</v>
      </c>
      <c r="IF6" s="630" t="s">
        <v>783</v>
      </c>
      <c r="IG6" s="630" t="s">
        <v>783</v>
      </c>
      <c r="IH6" s="630" t="s">
        <v>783</v>
      </c>
      <c r="II6" s="630" t="s">
        <v>783</v>
      </c>
      <c r="IJ6" s="630" t="s">
        <v>783</v>
      </c>
      <c r="IK6" s="630" t="s">
        <v>783</v>
      </c>
      <c r="IL6" s="630" t="s">
        <v>783</v>
      </c>
      <c r="IM6" s="630" t="s">
        <v>783</v>
      </c>
      <c r="IN6" s="630" t="s">
        <v>783</v>
      </c>
      <c r="IO6" s="630">
        <v>1649</v>
      </c>
      <c r="IP6" s="631">
        <v>37477.354571759257</v>
      </c>
      <c r="IQ6" s="630">
        <v>2</v>
      </c>
      <c r="IR6" s="630" t="s">
        <v>793</v>
      </c>
      <c r="IS6" s="630">
        <v>3</v>
      </c>
      <c r="IT6" s="632">
        <v>41275</v>
      </c>
      <c r="IU6" s="630" t="s">
        <v>783</v>
      </c>
      <c r="IV6" s="630" t="s">
        <v>783</v>
      </c>
      <c r="IW6" s="630" t="s">
        <v>783</v>
      </c>
      <c r="IX6" s="630" t="s">
        <v>781</v>
      </c>
      <c r="IY6" s="630">
        <v>45</v>
      </c>
      <c r="IZ6" s="630" t="s">
        <v>789</v>
      </c>
      <c r="JA6" s="630" t="s">
        <v>783</v>
      </c>
      <c r="JB6" s="630" t="s">
        <v>783</v>
      </c>
      <c r="JC6" s="630" t="s">
        <v>783</v>
      </c>
      <c r="JD6" s="630">
        <v>329429</v>
      </c>
      <c r="JE6" s="630" t="s">
        <v>783</v>
      </c>
      <c r="JF6" s="630" t="s">
        <v>783</v>
      </c>
      <c r="JG6" s="630" t="s">
        <v>804</v>
      </c>
      <c r="JH6" s="630">
        <v>52</v>
      </c>
      <c r="JI6" s="630" t="s">
        <v>783</v>
      </c>
      <c r="JJ6" s="630" t="s">
        <v>783</v>
      </c>
      <c r="JK6" s="630" t="s">
        <v>783</v>
      </c>
      <c r="JL6" s="630" t="s">
        <v>790</v>
      </c>
      <c r="JM6" s="630">
        <v>4</v>
      </c>
      <c r="JN6" s="630">
        <v>4</v>
      </c>
      <c r="JO6" s="630" t="s">
        <v>783</v>
      </c>
      <c r="JP6" s="630" t="s">
        <v>783</v>
      </c>
      <c r="JQ6" s="630" t="s">
        <v>783</v>
      </c>
      <c r="JR6" s="630" t="s">
        <v>783</v>
      </c>
      <c r="JS6" s="630" t="s">
        <v>783</v>
      </c>
      <c r="JT6" s="630" t="s">
        <v>783</v>
      </c>
      <c r="JU6" s="630" t="s">
        <v>860</v>
      </c>
      <c r="JV6" s="633">
        <v>1323.657549</v>
      </c>
      <c r="JX6" s="225"/>
    </row>
    <row r="7" spans="1:285" ht="16" thickBot="1">
      <c r="A7" s="905" t="s">
        <v>5</v>
      </c>
      <c r="B7" s="79">
        <f t="shared" si="0"/>
        <v>2</v>
      </c>
      <c r="C7" s="871" t="s">
        <v>92</v>
      </c>
      <c r="D7" s="867" t="s">
        <v>132</v>
      </c>
      <c r="E7" s="119" t="s">
        <v>59</v>
      </c>
      <c r="F7" s="888">
        <v>0.05</v>
      </c>
      <c r="G7" s="120" t="e">
        <f>F7+G4</f>
        <v>#VALUE!</v>
      </c>
      <c r="H7" s="46"/>
      <c r="I7" s="3">
        <v>0.05</v>
      </c>
      <c r="J7" s="29"/>
      <c r="K7" s="17"/>
      <c r="L7" s="9"/>
      <c r="M7" s="72">
        <v>2</v>
      </c>
      <c r="N7" s="72">
        <v>1</v>
      </c>
      <c r="O7" s="73">
        <v>2</v>
      </c>
      <c r="P7" s="891">
        <f>SUM(M7:O7)</f>
        <v>5</v>
      </c>
      <c r="Q7" s="896">
        <v>125</v>
      </c>
      <c r="R7" s="46"/>
      <c r="S7" s="11"/>
      <c r="T7" s="546">
        <v>0.05</v>
      </c>
      <c r="U7" s="219">
        <f>S7*$Z$146+T7*$AA$146</f>
        <v>10350</v>
      </c>
      <c r="V7" s="219" t="s">
        <v>643</v>
      </c>
      <c r="W7" s="1042">
        <f t="shared" si="39"/>
        <v>11385.000000000002</v>
      </c>
      <c r="X7" s="1043">
        <f t="shared" ref="X7:X70" si="40">AB7+AD7+AF7+AH7+AJ7</f>
        <v>0</v>
      </c>
      <c r="Y7" s="538">
        <f t="shared" si="2"/>
        <v>3000</v>
      </c>
      <c r="Z7" s="1034">
        <f t="shared" si="3"/>
        <v>14385.000000000002</v>
      </c>
      <c r="AA7" s="603"/>
      <c r="AB7" s="495">
        <f t="shared" si="4"/>
        <v>0</v>
      </c>
      <c r="AC7" s="549"/>
      <c r="AD7" s="558">
        <f t="shared" si="5"/>
        <v>0</v>
      </c>
      <c r="AE7" s="514"/>
      <c r="AF7" s="495">
        <f t="shared" si="6"/>
        <v>0</v>
      </c>
      <c r="AG7" s="495"/>
      <c r="AH7" s="558">
        <f t="shared" si="7"/>
        <v>0</v>
      </c>
      <c r="AI7" s="495"/>
      <c r="AJ7" s="875">
        <v>0</v>
      </c>
      <c r="AK7" s="902"/>
      <c r="AL7" s="902">
        <v>2018</v>
      </c>
      <c r="AM7" s="18">
        <f t="shared" si="8"/>
        <v>0.05</v>
      </c>
      <c r="AN7" s="747">
        <f t="shared" si="9"/>
        <v>14385.000000000002</v>
      </c>
      <c r="AO7" s="4" t="str">
        <f t="shared" si="10"/>
        <v xml:space="preserve"> </v>
      </c>
      <c r="AP7" s="747" t="str">
        <f t="shared" si="11"/>
        <v xml:space="preserve"> </v>
      </c>
      <c r="AQ7" s="4" t="str">
        <f t="shared" si="12"/>
        <v xml:space="preserve"> </v>
      </c>
      <c r="AR7" s="747" t="str">
        <f t="shared" si="13"/>
        <v xml:space="preserve"> </v>
      </c>
      <c r="AS7" s="4" t="str">
        <f t="shared" si="14"/>
        <v xml:space="preserve"> </v>
      </c>
      <c r="AT7" s="747" t="str">
        <f t="shared" si="15"/>
        <v xml:space="preserve"> </v>
      </c>
      <c r="AU7" s="4" t="str">
        <f t="shared" si="16"/>
        <v xml:space="preserve"> </v>
      </c>
      <c r="AV7" s="747" t="str">
        <f t="shared" si="17"/>
        <v xml:space="preserve"> </v>
      </c>
      <c r="AW7" s="4" t="str">
        <f t="shared" si="18"/>
        <v xml:space="preserve"> </v>
      </c>
      <c r="AX7" s="747" t="str">
        <f t="shared" si="19"/>
        <v xml:space="preserve"> </v>
      </c>
      <c r="AY7" s="4" t="str">
        <f t="shared" si="20"/>
        <v xml:space="preserve"> </v>
      </c>
      <c r="AZ7" s="747" t="str">
        <f t="shared" si="21"/>
        <v xml:space="preserve"> </v>
      </c>
      <c r="BA7" s="4" t="str">
        <f t="shared" si="22"/>
        <v xml:space="preserve"> </v>
      </c>
      <c r="BB7" s="747" t="str">
        <f t="shared" si="23"/>
        <v xml:space="preserve"> </v>
      </c>
      <c r="BC7" s="4" t="str">
        <f t="shared" si="24"/>
        <v xml:space="preserve"> </v>
      </c>
      <c r="BD7" s="747" t="str">
        <f t="shared" si="25"/>
        <v xml:space="preserve"> </v>
      </c>
      <c r="BE7" s="4" t="str">
        <f t="shared" si="26"/>
        <v xml:space="preserve"> </v>
      </c>
      <c r="BF7" s="747" t="str">
        <f t="shared" si="27"/>
        <v xml:space="preserve"> </v>
      </c>
      <c r="BG7" s="4" t="str">
        <f t="shared" si="28"/>
        <v xml:space="preserve"> </v>
      </c>
      <c r="BH7" s="747" t="str">
        <f t="shared" si="29"/>
        <v xml:space="preserve"> </v>
      </c>
      <c r="BI7" s="4" t="str">
        <f t="shared" si="30"/>
        <v xml:space="preserve"> </v>
      </c>
      <c r="BJ7" s="747" t="str">
        <f t="shared" si="31"/>
        <v xml:space="preserve"> </v>
      </c>
      <c r="BK7" s="4" t="str">
        <f t="shared" si="32"/>
        <v xml:space="preserve"> </v>
      </c>
      <c r="BL7" s="747" t="str">
        <f t="shared" si="33"/>
        <v xml:space="preserve"> </v>
      </c>
      <c r="BM7" s="4" t="str">
        <f t="shared" si="34"/>
        <v xml:space="preserve"> </v>
      </c>
      <c r="BN7" s="747" t="str">
        <f t="shared" si="35"/>
        <v xml:space="preserve"> </v>
      </c>
      <c r="BO7" s="4" t="str">
        <f t="shared" si="36"/>
        <v xml:space="preserve"> </v>
      </c>
      <c r="BP7" s="747" t="str">
        <f t="shared" si="37"/>
        <v xml:space="preserve"> </v>
      </c>
      <c r="BQ7" s="163"/>
      <c r="BR7" s="163" t="s">
        <v>644</v>
      </c>
      <c r="BS7" s="389"/>
      <c r="BT7" s="389"/>
      <c r="BU7" s="389"/>
      <c r="BV7" s="389"/>
      <c r="BW7" s="389"/>
      <c r="BX7" s="389"/>
      <c r="BY7" s="389"/>
      <c r="BZ7" s="389"/>
      <c r="CA7" s="389"/>
      <c r="CB7" s="163">
        <f t="shared" si="38"/>
        <v>0</v>
      </c>
      <c r="CC7" s="389"/>
      <c r="CD7" s="389"/>
      <c r="CE7" s="389"/>
      <c r="CF7" s="389"/>
      <c r="CG7" s="389"/>
      <c r="CH7" s="389"/>
      <c r="CI7" s="389"/>
      <c r="CJ7" s="389"/>
      <c r="CK7" s="389"/>
      <c r="CL7" s="389"/>
      <c r="CM7" s="389"/>
      <c r="CN7" s="389"/>
      <c r="CO7" s="389"/>
      <c r="CP7" s="389"/>
      <c r="CQ7" s="389"/>
      <c r="CR7" s="389"/>
      <c r="CS7" s="389"/>
      <c r="CT7" s="389"/>
      <c r="CU7" s="389"/>
      <c r="CV7" s="389"/>
      <c r="CW7" s="389"/>
      <c r="CX7" s="389"/>
      <c r="CY7" s="389"/>
      <c r="CZ7" s="389"/>
      <c r="DA7" s="389"/>
      <c r="DB7" s="389"/>
      <c r="DC7" s="389"/>
      <c r="DD7" s="389"/>
      <c r="DE7" s="389"/>
      <c r="DF7" s="389"/>
      <c r="DG7" s="389"/>
      <c r="DH7" s="389"/>
      <c r="DI7" s="389"/>
      <c r="DJ7" s="389"/>
      <c r="DK7" s="389"/>
      <c r="DL7" s="389"/>
      <c r="DM7" s="389"/>
      <c r="DN7" s="389"/>
      <c r="DO7" s="389"/>
      <c r="DP7" s="389"/>
      <c r="DQ7" s="389"/>
      <c r="DR7" s="389"/>
      <c r="DS7" s="389"/>
      <c r="DT7" s="389"/>
      <c r="DU7" s="389"/>
      <c r="DV7" s="389"/>
      <c r="DW7" s="389"/>
      <c r="DX7" s="389"/>
      <c r="DY7" s="389"/>
      <c r="DZ7" s="389"/>
      <c r="EA7" s="389"/>
      <c r="EB7" s="389"/>
      <c r="EC7" s="389"/>
      <c r="ED7" s="389"/>
      <c r="EE7" s="389"/>
      <c r="EF7" s="389"/>
      <c r="EG7" s="389"/>
      <c r="EH7" s="389"/>
      <c r="EI7" s="389"/>
      <c r="EJ7" s="389"/>
      <c r="EK7" s="389"/>
      <c r="EL7" s="389"/>
      <c r="EM7" s="389"/>
      <c r="EN7" s="389"/>
      <c r="EO7" s="389"/>
      <c r="EP7" s="389"/>
      <c r="EQ7" s="389"/>
      <c r="ER7" s="389"/>
      <c r="ES7" s="389"/>
      <c r="ET7" s="389"/>
      <c r="EU7" s="389"/>
      <c r="EV7" s="389"/>
      <c r="EW7" s="389"/>
      <c r="EX7" s="389"/>
      <c r="EY7" s="389"/>
      <c r="EZ7" s="389"/>
      <c r="FA7" s="389"/>
      <c r="FB7" s="389"/>
      <c r="FC7" s="389"/>
      <c r="FD7" s="389"/>
      <c r="FE7" s="389"/>
      <c r="FF7" s="389"/>
      <c r="FG7" s="389"/>
      <c r="FH7" s="389"/>
      <c r="FI7" s="389"/>
      <c r="FJ7" s="389"/>
      <c r="FK7" s="389"/>
      <c r="FL7" s="389"/>
      <c r="FM7" s="389"/>
      <c r="FN7" s="389"/>
      <c r="FO7" s="389"/>
      <c r="FP7" s="389"/>
      <c r="FQ7" s="389"/>
      <c r="FR7" s="389"/>
      <c r="FS7" s="389"/>
      <c r="FT7" s="389"/>
      <c r="FU7" s="389"/>
      <c r="FV7" s="389"/>
      <c r="FW7" s="389"/>
      <c r="FX7" s="629" t="s">
        <v>303</v>
      </c>
      <c r="FY7" s="630">
        <v>71</v>
      </c>
      <c r="FZ7" s="630">
        <v>30289239</v>
      </c>
      <c r="GA7" s="630">
        <v>40</v>
      </c>
      <c r="GB7" s="630" t="s">
        <v>779</v>
      </c>
      <c r="GC7" s="630">
        <v>24</v>
      </c>
      <c r="GD7" s="630">
        <v>1974</v>
      </c>
      <c r="GE7" s="630">
        <v>0</v>
      </c>
      <c r="GF7" s="630" t="s">
        <v>792</v>
      </c>
      <c r="GG7" s="630">
        <v>0</v>
      </c>
      <c r="GH7" s="630">
        <v>0</v>
      </c>
      <c r="GI7" s="630" t="s">
        <v>792</v>
      </c>
      <c r="GJ7" s="630">
        <v>0</v>
      </c>
      <c r="GK7" s="630" t="s">
        <v>781</v>
      </c>
      <c r="GL7" s="630" t="s">
        <v>782</v>
      </c>
      <c r="GM7" s="630">
        <v>66</v>
      </c>
      <c r="GN7" s="630" t="s">
        <v>783</v>
      </c>
      <c r="GO7" s="630">
        <v>0</v>
      </c>
      <c r="GP7" s="630">
        <v>0</v>
      </c>
      <c r="GQ7" s="630">
        <v>4</v>
      </c>
      <c r="GR7" s="630">
        <v>2</v>
      </c>
      <c r="GS7" s="630">
        <v>1</v>
      </c>
      <c r="GT7" s="630" t="s">
        <v>783</v>
      </c>
      <c r="GU7" s="630" t="s">
        <v>783</v>
      </c>
      <c r="GV7" s="630" t="s">
        <v>783</v>
      </c>
      <c r="GW7" s="630" t="s">
        <v>783</v>
      </c>
      <c r="GX7" s="630" t="s">
        <v>783</v>
      </c>
      <c r="GY7" s="630">
        <v>1649</v>
      </c>
      <c r="GZ7" s="630">
        <v>0.97</v>
      </c>
      <c r="HA7" s="630">
        <v>5</v>
      </c>
      <c r="HB7" s="630" t="s">
        <v>783</v>
      </c>
      <c r="HC7" s="630" t="s">
        <v>782</v>
      </c>
      <c r="HD7" s="630">
        <v>150</v>
      </c>
      <c r="HE7" s="630" t="s">
        <v>783</v>
      </c>
      <c r="HF7" s="630">
        <v>0</v>
      </c>
      <c r="HG7" s="630" t="s">
        <v>783</v>
      </c>
      <c r="HH7" s="630">
        <v>0</v>
      </c>
      <c r="HI7" s="630">
        <v>1</v>
      </c>
      <c r="HJ7" s="630">
        <v>40</v>
      </c>
      <c r="HK7" s="630" t="s">
        <v>784</v>
      </c>
      <c r="HL7" s="630" t="s">
        <v>785</v>
      </c>
      <c r="HM7" s="630" t="s">
        <v>783</v>
      </c>
      <c r="HN7" s="630" t="s">
        <v>783</v>
      </c>
      <c r="HO7" s="630" t="s">
        <v>783</v>
      </c>
      <c r="HP7" s="630" t="s">
        <v>783</v>
      </c>
      <c r="HQ7" s="630" t="s">
        <v>783</v>
      </c>
      <c r="HR7" s="630">
        <v>3979179</v>
      </c>
      <c r="HS7" s="630" t="s">
        <v>783</v>
      </c>
      <c r="HT7" s="630" t="s">
        <v>786</v>
      </c>
      <c r="HU7" s="630" t="s">
        <v>787</v>
      </c>
      <c r="HV7" s="630">
        <v>4</v>
      </c>
      <c r="HW7" s="630">
        <v>2014</v>
      </c>
      <c r="HX7" s="630">
        <v>63</v>
      </c>
      <c r="HY7" s="630">
        <v>0</v>
      </c>
      <c r="HZ7" s="630">
        <v>5122</v>
      </c>
      <c r="IA7" s="631">
        <v>41697.500081018516</v>
      </c>
      <c r="IB7" s="630" t="s">
        <v>788</v>
      </c>
      <c r="IC7" s="630">
        <v>3974701</v>
      </c>
      <c r="ID7" s="630">
        <v>2014</v>
      </c>
      <c r="IE7" s="630">
        <v>1712</v>
      </c>
      <c r="IF7" s="630" t="s">
        <v>783</v>
      </c>
      <c r="IG7" s="630" t="s">
        <v>783</v>
      </c>
      <c r="IH7" s="630" t="s">
        <v>783</v>
      </c>
      <c r="II7" s="630" t="s">
        <v>783</v>
      </c>
      <c r="IJ7" s="630" t="s">
        <v>783</v>
      </c>
      <c r="IK7" s="630" t="s">
        <v>783</v>
      </c>
      <c r="IL7" s="630" t="s">
        <v>783</v>
      </c>
      <c r="IM7" s="630" t="s">
        <v>783</v>
      </c>
      <c r="IN7" s="630" t="s">
        <v>783</v>
      </c>
      <c r="IO7" s="630">
        <v>1649</v>
      </c>
      <c r="IP7" s="631">
        <v>37477.354571759257</v>
      </c>
      <c r="IQ7" s="630">
        <v>1</v>
      </c>
      <c r="IR7" s="630" t="s">
        <v>793</v>
      </c>
      <c r="IS7" s="630">
        <v>1</v>
      </c>
      <c r="IT7" s="632">
        <v>40544</v>
      </c>
      <c r="IU7" s="630" t="s">
        <v>783</v>
      </c>
      <c r="IV7" s="630" t="s">
        <v>783</v>
      </c>
      <c r="IW7" s="630" t="s">
        <v>783</v>
      </c>
      <c r="IX7" s="630" t="s">
        <v>781</v>
      </c>
      <c r="IY7" s="630">
        <v>40</v>
      </c>
      <c r="IZ7" s="630" t="s">
        <v>794</v>
      </c>
      <c r="JA7" s="630" t="s">
        <v>783</v>
      </c>
      <c r="JB7" s="630" t="s">
        <v>783</v>
      </c>
      <c r="JC7" s="630" t="s">
        <v>783</v>
      </c>
      <c r="JD7" s="630">
        <v>329378</v>
      </c>
      <c r="JE7" s="630" t="s">
        <v>783</v>
      </c>
      <c r="JF7" s="630" t="s">
        <v>783</v>
      </c>
      <c r="JG7" s="630" t="s">
        <v>795</v>
      </c>
      <c r="JH7" s="630">
        <v>40</v>
      </c>
      <c r="JI7" s="630" t="s">
        <v>783</v>
      </c>
      <c r="JJ7" s="630" t="s">
        <v>783</v>
      </c>
      <c r="JK7" s="630" t="s">
        <v>783</v>
      </c>
      <c r="JL7" s="630" t="s">
        <v>796</v>
      </c>
      <c r="JM7" s="630">
        <v>4</v>
      </c>
      <c r="JN7" s="630">
        <v>2</v>
      </c>
      <c r="JO7" s="630" t="s">
        <v>783</v>
      </c>
      <c r="JP7" s="630">
        <v>10711928</v>
      </c>
      <c r="JQ7" s="630">
        <v>2011</v>
      </c>
      <c r="JR7" s="630">
        <v>3</v>
      </c>
      <c r="JS7" s="630" t="s">
        <v>783</v>
      </c>
      <c r="JT7" s="630" t="s">
        <v>783</v>
      </c>
      <c r="JU7" s="630" t="s">
        <v>797</v>
      </c>
      <c r="JV7" s="633">
        <v>8231.0272760000007</v>
      </c>
      <c r="JW7">
        <f>SUM(JV7:JV7)</f>
        <v>8231.0272760000007</v>
      </c>
      <c r="JX7" s="225"/>
    </row>
    <row r="8" spans="1:285" ht="16" thickBot="1">
      <c r="A8" s="905" t="s">
        <v>5</v>
      </c>
      <c r="B8" s="79">
        <f t="shared" si="0"/>
        <v>2</v>
      </c>
      <c r="C8" s="871" t="s">
        <v>113</v>
      </c>
      <c r="D8" s="868" t="s">
        <v>141</v>
      </c>
      <c r="E8" s="407" t="s">
        <v>158</v>
      </c>
      <c r="F8" s="888">
        <v>0.1</v>
      </c>
      <c r="G8" s="120" t="e">
        <f>F8+G4</f>
        <v>#VALUE!</v>
      </c>
      <c r="H8" s="46"/>
      <c r="I8" s="3">
        <v>0.1</v>
      </c>
      <c r="J8" s="29"/>
      <c r="K8" s="19"/>
      <c r="L8" s="8"/>
      <c r="M8" s="410">
        <v>2</v>
      </c>
      <c r="N8" s="410">
        <v>2</v>
      </c>
      <c r="O8" s="411">
        <v>4</v>
      </c>
      <c r="P8" s="891">
        <f>SUM(M8:O8)</f>
        <v>8</v>
      </c>
      <c r="Q8" s="896">
        <v>125</v>
      </c>
      <c r="R8" s="46"/>
      <c r="S8" s="109"/>
      <c r="T8" s="41">
        <f>I8</f>
        <v>0.1</v>
      </c>
      <c r="U8" s="219">
        <f>S8*$Z$146+T8*$AA$146</f>
        <v>20700</v>
      </c>
      <c r="V8" s="1045" t="s">
        <v>643</v>
      </c>
      <c r="W8" s="1042">
        <f t="shared" si="39"/>
        <v>22770.000000000004</v>
      </c>
      <c r="X8" s="1043">
        <f t="shared" si="40"/>
        <v>2477.9259259259261</v>
      </c>
      <c r="Y8" s="538">
        <f t="shared" si="2"/>
        <v>3000</v>
      </c>
      <c r="Z8" s="1034">
        <f t="shared" si="3"/>
        <v>28247.925925925931</v>
      </c>
      <c r="AA8" s="880">
        <v>2</v>
      </c>
      <c r="AB8" s="544">
        <f t="shared" si="4"/>
        <v>677.92592592592598</v>
      </c>
      <c r="AC8" s="568">
        <v>0.25</v>
      </c>
      <c r="AD8" s="559">
        <f t="shared" si="5"/>
        <v>1800</v>
      </c>
      <c r="AE8" s="515"/>
      <c r="AF8" s="544">
        <f t="shared" si="6"/>
        <v>0</v>
      </c>
      <c r="AG8" s="544"/>
      <c r="AH8" s="559">
        <f t="shared" si="7"/>
        <v>0</v>
      </c>
      <c r="AI8" s="544"/>
      <c r="AJ8" s="593">
        <v>0</v>
      </c>
      <c r="AK8" s="902"/>
      <c r="AL8" s="902">
        <v>2018</v>
      </c>
      <c r="AM8" s="18">
        <f t="shared" si="8"/>
        <v>0.1</v>
      </c>
      <c r="AN8" s="747">
        <f t="shared" si="9"/>
        <v>28247.925925925931</v>
      </c>
      <c r="AO8" s="4" t="str">
        <f t="shared" si="10"/>
        <v xml:space="preserve"> </v>
      </c>
      <c r="AP8" s="747" t="str">
        <f t="shared" si="11"/>
        <v xml:space="preserve"> </v>
      </c>
      <c r="AQ8" s="4" t="str">
        <f t="shared" si="12"/>
        <v xml:space="preserve"> </v>
      </c>
      <c r="AR8" s="747" t="str">
        <f t="shared" si="13"/>
        <v xml:space="preserve"> </v>
      </c>
      <c r="AS8" s="4" t="str">
        <f t="shared" si="14"/>
        <v xml:space="preserve"> </v>
      </c>
      <c r="AT8" s="747" t="str">
        <f t="shared" si="15"/>
        <v xml:space="preserve"> </v>
      </c>
      <c r="AU8" s="4" t="str">
        <f t="shared" si="16"/>
        <v xml:space="preserve"> </v>
      </c>
      <c r="AV8" s="747" t="str">
        <f t="shared" si="17"/>
        <v xml:space="preserve"> </v>
      </c>
      <c r="AW8" s="4" t="str">
        <f t="shared" si="18"/>
        <v xml:space="preserve"> </v>
      </c>
      <c r="AX8" s="747" t="str">
        <f t="shared" si="19"/>
        <v xml:space="preserve"> </v>
      </c>
      <c r="AY8" s="4" t="str">
        <f t="shared" si="20"/>
        <v xml:space="preserve"> </v>
      </c>
      <c r="AZ8" s="747" t="str">
        <f t="shared" si="21"/>
        <v xml:space="preserve"> </v>
      </c>
      <c r="BA8" s="4" t="str">
        <f t="shared" si="22"/>
        <v xml:space="preserve"> </v>
      </c>
      <c r="BB8" s="747" t="str">
        <f t="shared" si="23"/>
        <v xml:space="preserve"> </v>
      </c>
      <c r="BC8" s="4" t="str">
        <f t="shared" si="24"/>
        <v xml:space="preserve"> </v>
      </c>
      <c r="BD8" s="747" t="str">
        <f t="shared" si="25"/>
        <v xml:space="preserve"> </v>
      </c>
      <c r="BE8" s="4" t="str">
        <f t="shared" si="26"/>
        <v xml:space="preserve"> </v>
      </c>
      <c r="BF8" s="747" t="str">
        <f t="shared" si="27"/>
        <v xml:space="preserve"> </v>
      </c>
      <c r="BG8" s="4" t="str">
        <f t="shared" si="28"/>
        <v xml:space="preserve"> </v>
      </c>
      <c r="BH8" s="747" t="str">
        <f t="shared" si="29"/>
        <v xml:space="preserve"> </v>
      </c>
      <c r="BI8" s="4" t="str">
        <f t="shared" si="30"/>
        <v xml:space="preserve"> </v>
      </c>
      <c r="BJ8" s="747" t="str">
        <f t="shared" si="31"/>
        <v xml:space="preserve"> </v>
      </c>
      <c r="BK8" s="4" t="str">
        <f t="shared" si="32"/>
        <v xml:space="preserve"> </v>
      </c>
      <c r="BL8" s="747" t="str">
        <f t="shared" si="33"/>
        <v xml:space="preserve"> </v>
      </c>
      <c r="BM8" s="4" t="str">
        <f t="shared" si="34"/>
        <v xml:space="preserve"> </v>
      </c>
      <c r="BN8" s="747" t="str">
        <f t="shared" si="35"/>
        <v xml:space="preserve"> </v>
      </c>
      <c r="BO8" s="4" t="str">
        <f t="shared" si="36"/>
        <v xml:space="preserve"> </v>
      </c>
      <c r="BP8" s="747" t="str">
        <f t="shared" si="37"/>
        <v xml:space="preserve"> </v>
      </c>
      <c r="BQ8" s="163" t="s">
        <v>621</v>
      </c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>
        <f t="shared" si="38"/>
        <v>0</v>
      </c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63"/>
      <c r="FE8" s="163"/>
      <c r="FF8" s="163"/>
      <c r="FG8" s="163"/>
      <c r="FH8" s="163"/>
      <c r="FI8" s="163"/>
      <c r="FJ8" s="163"/>
      <c r="FK8" s="163"/>
      <c r="FL8" s="163"/>
      <c r="FM8" s="163"/>
      <c r="FN8" s="163"/>
      <c r="FO8" s="163"/>
      <c r="FP8" s="163"/>
      <c r="FQ8" s="163"/>
      <c r="FR8" s="163"/>
      <c r="FS8" s="163"/>
      <c r="FT8" s="163"/>
      <c r="FU8" s="163"/>
      <c r="FV8" s="163"/>
      <c r="FW8" s="163"/>
      <c r="FX8" s="639" t="s">
        <v>303</v>
      </c>
      <c r="FY8" s="640">
        <v>287</v>
      </c>
      <c r="FZ8" s="640">
        <v>30289238</v>
      </c>
      <c r="GA8" s="640">
        <v>55</v>
      </c>
      <c r="GB8" s="640" t="s">
        <v>798</v>
      </c>
      <c r="GC8" s="640">
        <v>18</v>
      </c>
      <c r="GD8" s="640">
        <v>1970</v>
      </c>
      <c r="GE8" s="640">
        <v>2</v>
      </c>
      <c r="GF8" s="640" t="s">
        <v>148</v>
      </c>
      <c r="GG8" s="640">
        <v>2</v>
      </c>
      <c r="GH8" s="640">
        <v>2</v>
      </c>
      <c r="GI8" s="640" t="s">
        <v>148</v>
      </c>
      <c r="GJ8" s="640">
        <v>2</v>
      </c>
      <c r="GK8" s="640" t="s">
        <v>781</v>
      </c>
      <c r="GL8" s="640" t="s">
        <v>782</v>
      </c>
      <c r="GM8" s="640">
        <v>50</v>
      </c>
      <c r="GN8" s="640" t="s">
        <v>783</v>
      </c>
      <c r="GO8" s="640">
        <v>0</v>
      </c>
      <c r="GP8" s="640">
        <v>0</v>
      </c>
      <c r="GQ8" s="640">
        <v>4</v>
      </c>
      <c r="GR8" s="640">
        <v>2</v>
      </c>
      <c r="GS8" s="640">
        <v>7</v>
      </c>
      <c r="GT8" s="640" t="s">
        <v>783</v>
      </c>
      <c r="GU8" s="640" t="s">
        <v>783</v>
      </c>
      <c r="GV8" s="640" t="s">
        <v>783</v>
      </c>
      <c r="GW8" s="640" t="s">
        <v>783</v>
      </c>
      <c r="GX8" s="640" t="s">
        <v>783</v>
      </c>
      <c r="GY8" s="640">
        <v>1649</v>
      </c>
      <c r="GZ8" s="640">
        <v>0.89</v>
      </c>
      <c r="HA8" s="640">
        <v>5</v>
      </c>
      <c r="HB8" s="640" t="s">
        <v>783</v>
      </c>
      <c r="HC8" s="640" t="s">
        <v>782</v>
      </c>
      <c r="HD8" s="640">
        <v>150</v>
      </c>
      <c r="HE8" s="640" t="s">
        <v>783</v>
      </c>
      <c r="HF8" s="640">
        <v>0</v>
      </c>
      <c r="HG8" s="640" t="s">
        <v>783</v>
      </c>
      <c r="HH8" s="640">
        <v>0</v>
      </c>
      <c r="HI8" s="640">
        <v>1</v>
      </c>
      <c r="HJ8" s="640">
        <v>40</v>
      </c>
      <c r="HK8" s="640" t="s">
        <v>784</v>
      </c>
      <c r="HL8" s="640" t="s">
        <v>785</v>
      </c>
      <c r="HM8" s="640" t="s">
        <v>783</v>
      </c>
      <c r="HN8" s="640" t="s">
        <v>783</v>
      </c>
      <c r="HO8" s="640" t="s">
        <v>783</v>
      </c>
      <c r="HP8" s="640" t="s">
        <v>783</v>
      </c>
      <c r="HQ8" s="640" t="s">
        <v>783</v>
      </c>
      <c r="HR8" s="640">
        <v>3979179</v>
      </c>
      <c r="HS8" s="640" t="s">
        <v>783</v>
      </c>
      <c r="HT8" s="640" t="s">
        <v>786</v>
      </c>
      <c r="HU8" s="640" t="s">
        <v>787</v>
      </c>
      <c r="HV8" s="640">
        <v>4</v>
      </c>
      <c r="HW8" s="640">
        <v>2014</v>
      </c>
      <c r="HX8" s="640">
        <v>63</v>
      </c>
      <c r="HY8" s="640">
        <v>5122</v>
      </c>
      <c r="HZ8" s="640">
        <v>9821</v>
      </c>
      <c r="IA8" s="641">
        <v>41697.500081018516</v>
      </c>
      <c r="IB8" s="640" t="s">
        <v>788</v>
      </c>
      <c r="IC8" s="640">
        <v>3974701</v>
      </c>
      <c r="ID8" s="640">
        <v>2014</v>
      </c>
      <c r="IE8" s="640">
        <v>1712</v>
      </c>
      <c r="IF8" s="640" t="s">
        <v>783</v>
      </c>
      <c r="IG8" s="640" t="s">
        <v>783</v>
      </c>
      <c r="IH8" s="640" t="s">
        <v>783</v>
      </c>
      <c r="II8" s="640" t="s">
        <v>783</v>
      </c>
      <c r="IJ8" s="640" t="s">
        <v>783</v>
      </c>
      <c r="IK8" s="640" t="s">
        <v>783</v>
      </c>
      <c r="IL8" s="640" t="s">
        <v>783</v>
      </c>
      <c r="IM8" s="640" t="s">
        <v>783</v>
      </c>
      <c r="IN8" s="640" t="s">
        <v>783</v>
      </c>
      <c r="IO8" s="640">
        <v>1649</v>
      </c>
      <c r="IP8" s="641">
        <v>37477.354571759257</v>
      </c>
      <c r="IQ8" s="640">
        <v>2</v>
      </c>
      <c r="IR8" s="640" t="s">
        <v>793</v>
      </c>
      <c r="IS8" s="640">
        <v>7</v>
      </c>
      <c r="IT8" s="642">
        <v>41275</v>
      </c>
      <c r="IU8" s="640" t="s">
        <v>783</v>
      </c>
      <c r="IV8" s="640" t="s">
        <v>783</v>
      </c>
      <c r="IW8" s="640" t="s">
        <v>783</v>
      </c>
      <c r="IX8" s="640" t="s">
        <v>781</v>
      </c>
      <c r="IY8" s="640">
        <v>40</v>
      </c>
      <c r="IZ8" s="640" t="s">
        <v>794</v>
      </c>
      <c r="JA8" s="640" t="s">
        <v>783</v>
      </c>
      <c r="JB8" s="640" t="s">
        <v>783</v>
      </c>
      <c r="JC8" s="640" t="s">
        <v>783</v>
      </c>
      <c r="JD8" s="640">
        <v>329378</v>
      </c>
      <c r="JE8" s="640" t="s">
        <v>783</v>
      </c>
      <c r="JF8" s="640" t="s">
        <v>783</v>
      </c>
      <c r="JG8" s="640" t="s">
        <v>799</v>
      </c>
      <c r="JH8" s="640">
        <v>55</v>
      </c>
      <c r="JI8" s="640" t="s">
        <v>783</v>
      </c>
      <c r="JJ8" s="640" t="s">
        <v>783</v>
      </c>
      <c r="JK8" s="640" t="s">
        <v>783</v>
      </c>
      <c r="JL8" s="640" t="s">
        <v>796</v>
      </c>
      <c r="JM8" s="640">
        <v>4</v>
      </c>
      <c r="JN8" s="640">
        <v>3</v>
      </c>
      <c r="JO8" s="640" t="s">
        <v>783</v>
      </c>
      <c r="JP8" s="640">
        <v>10711928</v>
      </c>
      <c r="JQ8" s="640">
        <v>2011</v>
      </c>
      <c r="JR8" s="640">
        <v>3</v>
      </c>
      <c r="JS8" s="640" t="s">
        <v>783</v>
      </c>
      <c r="JT8" s="640" t="s">
        <v>783</v>
      </c>
      <c r="JU8" s="640" t="s">
        <v>800</v>
      </c>
      <c r="JV8" s="643">
        <v>4701.5764390000004</v>
      </c>
      <c r="JW8">
        <f>SUM(JV7:JV8)</f>
        <v>12932.603715000001</v>
      </c>
      <c r="JX8" s="225">
        <v>2.4493567642045457</v>
      </c>
    </row>
    <row r="9" spans="1:285" ht="16" thickBot="1">
      <c r="A9" s="905" t="s">
        <v>5</v>
      </c>
      <c r="B9" s="79">
        <f t="shared" si="0"/>
        <v>1</v>
      </c>
      <c r="C9" s="871" t="s">
        <v>113</v>
      </c>
      <c r="D9" s="730" t="s">
        <v>141</v>
      </c>
      <c r="E9" s="180" t="s">
        <v>158</v>
      </c>
      <c r="F9" s="888">
        <v>0.18</v>
      </c>
      <c r="G9" s="120" t="e">
        <f>F9+G8</f>
        <v>#VALUE!</v>
      </c>
      <c r="H9" s="46"/>
      <c r="I9" s="3">
        <f>F9</f>
        <v>0.18</v>
      </c>
      <c r="J9" s="29"/>
      <c r="K9" s="185"/>
      <c r="L9" s="186"/>
      <c r="M9" s="497">
        <v>2</v>
      </c>
      <c r="N9" s="497">
        <v>2</v>
      </c>
      <c r="O9" s="498">
        <v>4</v>
      </c>
      <c r="P9" s="891">
        <f>SUM(M9:O9)</f>
        <v>8</v>
      </c>
      <c r="Q9" s="896">
        <v>125</v>
      </c>
      <c r="R9" s="46"/>
      <c r="S9" s="2">
        <f>I9</f>
        <v>0.18</v>
      </c>
      <c r="T9" s="41"/>
      <c r="U9" s="219">
        <f>S9*$Z$146+T9*$AA$146</f>
        <v>13500</v>
      </c>
      <c r="V9" s="1045" t="s">
        <v>643</v>
      </c>
      <c r="W9" s="1042">
        <f t="shared" si="39"/>
        <v>17550</v>
      </c>
      <c r="X9" s="537">
        <f t="shared" si="40"/>
        <v>4460.2666666666664</v>
      </c>
      <c r="Y9" s="538">
        <f t="shared" si="2"/>
        <v>3000</v>
      </c>
      <c r="Z9" s="1034">
        <f t="shared" si="3"/>
        <v>25010.266666666666</v>
      </c>
      <c r="AA9" s="882">
        <v>2</v>
      </c>
      <c r="AB9" s="273">
        <f t="shared" si="4"/>
        <v>1220.2666666666667</v>
      </c>
      <c r="AC9" s="595">
        <v>0.25</v>
      </c>
      <c r="AD9" s="561">
        <f t="shared" si="5"/>
        <v>3240</v>
      </c>
      <c r="AE9" s="517"/>
      <c r="AF9" s="273">
        <f t="shared" si="6"/>
        <v>0</v>
      </c>
      <c r="AG9" s="273"/>
      <c r="AH9" s="561">
        <f t="shared" si="7"/>
        <v>0</v>
      </c>
      <c r="AI9" s="273"/>
      <c r="AJ9" s="229">
        <v>0</v>
      </c>
      <c r="AK9" s="902"/>
      <c r="AL9" s="902">
        <v>2018</v>
      </c>
      <c r="AM9" s="18">
        <f t="shared" si="8"/>
        <v>0.18</v>
      </c>
      <c r="AN9" s="747">
        <f t="shared" si="9"/>
        <v>25010.266666666666</v>
      </c>
      <c r="AO9" s="4" t="str">
        <f t="shared" si="10"/>
        <v xml:space="preserve"> </v>
      </c>
      <c r="AP9" s="747" t="str">
        <f t="shared" si="11"/>
        <v xml:space="preserve"> </v>
      </c>
      <c r="AQ9" s="4" t="str">
        <f t="shared" si="12"/>
        <v xml:space="preserve"> </v>
      </c>
      <c r="AR9" s="747" t="str">
        <f t="shared" si="13"/>
        <v xml:space="preserve"> </v>
      </c>
      <c r="AS9" s="4" t="str">
        <f t="shared" si="14"/>
        <v xml:space="preserve"> </v>
      </c>
      <c r="AT9" s="747" t="str">
        <f t="shared" si="15"/>
        <v xml:space="preserve"> </v>
      </c>
      <c r="AU9" s="4" t="str">
        <f t="shared" si="16"/>
        <v xml:space="preserve"> </v>
      </c>
      <c r="AV9" s="747" t="str">
        <f t="shared" si="17"/>
        <v xml:space="preserve"> </v>
      </c>
      <c r="AW9" s="4" t="str">
        <f t="shared" si="18"/>
        <v xml:space="preserve"> </v>
      </c>
      <c r="AX9" s="747" t="str">
        <f t="shared" si="19"/>
        <v xml:space="preserve"> </v>
      </c>
      <c r="AY9" s="4" t="str">
        <f t="shared" si="20"/>
        <v xml:space="preserve"> </v>
      </c>
      <c r="AZ9" s="747" t="str">
        <f t="shared" si="21"/>
        <v xml:space="preserve"> </v>
      </c>
      <c r="BA9" s="4" t="str">
        <f t="shared" si="22"/>
        <v xml:space="preserve"> </v>
      </c>
      <c r="BB9" s="747" t="str">
        <f t="shared" si="23"/>
        <v xml:space="preserve"> </v>
      </c>
      <c r="BC9" s="4" t="str">
        <f t="shared" si="24"/>
        <v xml:space="preserve"> </v>
      </c>
      <c r="BD9" s="747" t="str">
        <f t="shared" si="25"/>
        <v xml:space="preserve"> </v>
      </c>
      <c r="BE9" s="4" t="str">
        <f t="shared" si="26"/>
        <v xml:space="preserve"> </v>
      </c>
      <c r="BF9" s="747" t="str">
        <f t="shared" si="27"/>
        <v xml:space="preserve"> </v>
      </c>
      <c r="BG9" s="4" t="str">
        <f t="shared" si="28"/>
        <v xml:space="preserve"> </v>
      </c>
      <c r="BH9" s="747" t="str">
        <f t="shared" si="29"/>
        <v xml:space="preserve"> </v>
      </c>
      <c r="BI9" s="4" t="str">
        <f t="shared" si="30"/>
        <v xml:space="preserve"> </v>
      </c>
      <c r="BJ9" s="747" t="str">
        <f t="shared" si="31"/>
        <v xml:space="preserve"> </v>
      </c>
      <c r="BK9" s="4" t="str">
        <f t="shared" si="32"/>
        <v xml:space="preserve"> </v>
      </c>
      <c r="BL9" s="747" t="str">
        <f t="shared" si="33"/>
        <v xml:space="preserve"> </v>
      </c>
      <c r="BM9" s="4" t="str">
        <f t="shared" si="34"/>
        <v xml:space="preserve"> </v>
      </c>
      <c r="BN9" s="747" t="str">
        <f t="shared" si="35"/>
        <v xml:space="preserve"> </v>
      </c>
      <c r="BO9" s="4" t="str">
        <f t="shared" si="36"/>
        <v xml:space="preserve"> </v>
      </c>
      <c r="BP9" s="747" t="str">
        <f t="shared" si="37"/>
        <v xml:space="preserve"> </v>
      </c>
      <c r="BQ9" s="191" t="s">
        <v>621</v>
      </c>
      <c r="BR9" s="191"/>
      <c r="BS9" s="389"/>
      <c r="BT9" s="389"/>
      <c r="BU9" s="389"/>
      <c r="BV9" s="389"/>
      <c r="BW9" s="389"/>
      <c r="BX9" s="389"/>
      <c r="BY9" s="389"/>
      <c r="BZ9" s="389"/>
      <c r="CA9" s="389"/>
      <c r="CB9" s="163">
        <f t="shared" si="38"/>
        <v>0</v>
      </c>
      <c r="CC9" s="389"/>
      <c r="CD9" s="389"/>
      <c r="CE9" s="389"/>
      <c r="CF9" s="389"/>
      <c r="CG9" s="389"/>
      <c r="CH9" s="389"/>
      <c r="CI9" s="389"/>
      <c r="CJ9" s="389"/>
      <c r="CK9" s="389"/>
      <c r="CL9" s="389"/>
      <c r="CM9" s="389"/>
      <c r="CN9" s="389"/>
      <c r="CO9" s="389"/>
      <c r="CP9" s="389"/>
      <c r="CQ9" s="389"/>
      <c r="CR9" s="389"/>
      <c r="CS9" s="389"/>
      <c r="CT9" s="389"/>
      <c r="CU9" s="389"/>
      <c r="CV9" s="389"/>
      <c r="CW9" s="389"/>
      <c r="CX9" s="389"/>
      <c r="CY9" s="389"/>
      <c r="CZ9" s="389"/>
      <c r="DA9" s="389"/>
      <c r="DB9" s="389"/>
      <c r="DC9" s="389"/>
      <c r="DD9" s="389"/>
      <c r="DE9" s="389"/>
      <c r="DF9" s="389"/>
      <c r="DG9" s="389"/>
      <c r="DH9" s="389"/>
      <c r="DI9" s="389"/>
      <c r="DJ9" s="389"/>
      <c r="DK9" s="389"/>
      <c r="DL9" s="389"/>
      <c r="DM9" s="389"/>
      <c r="DN9" s="389"/>
      <c r="DO9" s="389"/>
      <c r="DP9" s="389"/>
      <c r="DQ9" s="389"/>
      <c r="DR9" s="389"/>
      <c r="DS9" s="389"/>
      <c r="DT9" s="389"/>
      <c r="DU9" s="389"/>
      <c r="DV9" s="389"/>
      <c r="DW9" s="389"/>
      <c r="DX9" s="389"/>
      <c r="DY9" s="389"/>
      <c r="DZ9" s="389"/>
      <c r="EA9" s="389"/>
      <c r="EB9" s="389"/>
      <c r="EC9" s="389"/>
      <c r="ED9" s="389"/>
      <c r="EE9" s="389"/>
      <c r="EF9" s="389"/>
      <c r="EG9" s="389"/>
      <c r="EH9" s="389"/>
      <c r="EI9" s="389"/>
      <c r="EJ9" s="389"/>
      <c r="EK9" s="389"/>
      <c r="EL9" s="389"/>
      <c r="EM9" s="389"/>
      <c r="EN9" s="389"/>
      <c r="EO9" s="389"/>
      <c r="EP9" s="389"/>
      <c r="EQ9" s="389"/>
      <c r="ER9" s="389"/>
      <c r="ES9" s="389"/>
      <c r="ET9" s="389"/>
      <c r="EU9" s="389"/>
      <c r="EV9" s="389"/>
      <c r="EW9" s="389"/>
      <c r="EX9" s="389"/>
      <c r="EY9" s="389"/>
      <c r="EZ9" s="389"/>
      <c r="FA9" s="389"/>
      <c r="FB9" s="389"/>
      <c r="FC9" s="389"/>
      <c r="FD9" s="389"/>
      <c r="FE9" s="389"/>
      <c r="FF9" s="389"/>
      <c r="FG9" s="389"/>
      <c r="FH9" s="389"/>
      <c r="FI9" s="389"/>
      <c r="FJ9" s="389"/>
      <c r="FK9" s="389"/>
      <c r="FL9" s="389"/>
      <c r="FM9" s="389"/>
      <c r="FN9" s="389"/>
      <c r="FO9" s="389"/>
      <c r="FP9" s="389"/>
      <c r="FQ9" s="389"/>
      <c r="FR9" s="389"/>
      <c r="FS9" s="389"/>
      <c r="FT9" s="389"/>
      <c r="FU9" s="389"/>
      <c r="FV9" s="389"/>
      <c r="FW9" s="389"/>
      <c r="FX9" s="655" t="s">
        <v>320</v>
      </c>
      <c r="FY9" s="656">
        <v>289</v>
      </c>
      <c r="FZ9" s="656">
        <v>30289244</v>
      </c>
      <c r="GA9" s="656">
        <v>57</v>
      </c>
      <c r="GB9" s="656" t="s">
        <v>801</v>
      </c>
      <c r="GC9" s="656">
        <v>20</v>
      </c>
      <c r="GD9" s="656">
        <v>1983</v>
      </c>
      <c r="GE9" s="656">
        <v>2</v>
      </c>
      <c r="GF9" s="656" t="s">
        <v>148</v>
      </c>
      <c r="GG9" s="656">
        <v>1</v>
      </c>
      <c r="GH9" s="656">
        <v>2</v>
      </c>
      <c r="GI9" s="656" t="s">
        <v>148</v>
      </c>
      <c r="GJ9" s="656">
        <v>1</v>
      </c>
      <c r="GK9" s="656" t="s">
        <v>781</v>
      </c>
      <c r="GL9" s="656" t="s">
        <v>793</v>
      </c>
      <c r="GM9" s="656">
        <v>66</v>
      </c>
      <c r="GN9" s="656" t="s">
        <v>783</v>
      </c>
      <c r="GO9" s="656">
        <v>0</v>
      </c>
      <c r="GP9" s="656">
        <v>0</v>
      </c>
      <c r="GQ9" s="656">
        <v>4</v>
      </c>
      <c r="GR9" s="656">
        <v>2</v>
      </c>
      <c r="GS9" s="656">
        <v>3</v>
      </c>
      <c r="GT9" s="656" t="s">
        <v>783</v>
      </c>
      <c r="GU9" s="656" t="s">
        <v>783</v>
      </c>
      <c r="GV9" s="656" t="s">
        <v>783</v>
      </c>
      <c r="GW9" s="656" t="s">
        <v>783</v>
      </c>
      <c r="GX9" s="656" t="s">
        <v>783</v>
      </c>
      <c r="GY9" s="656">
        <v>1649</v>
      </c>
      <c r="GZ9" s="656">
        <v>0.94</v>
      </c>
      <c r="HA9" s="656">
        <v>5</v>
      </c>
      <c r="HB9" s="656" t="s">
        <v>783</v>
      </c>
      <c r="HC9" s="656" t="s">
        <v>782</v>
      </c>
      <c r="HD9" s="656">
        <v>15</v>
      </c>
      <c r="HE9" s="656" t="s">
        <v>783</v>
      </c>
      <c r="HF9" s="656">
        <v>0</v>
      </c>
      <c r="HG9" s="656" t="s">
        <v>783</v>
      </c>
      <c r="HH9" s="656">
        <v>0</v>
      </c>
      <c r="HI9" s="656">
        <v>1</v>
      </c>
      <c r="HJ9" s="656">
        <v>45</v>
      </c>
      <c r="HK9" s="656" t="s">
        <v>784</v>
      </c>
      <c r="HL9" s="656" t="s">
        <v>785</v>
      </c>
      <c r="HM9" s="656" t="s">
        <v>783</v>
      </c>
      <c r="HN9" s="656" t="s">
        <v>783</v>
      </c>
      <c r="HO9" s="656" t="s">
        <v>783</v>
      </c>
      <c r="HP9" s="656" t="s">
        <v>783</v>
      </c>
      <c r="HQ9" s="656" t="s">
        <v>783</v>
      </c>
      <c r="HR9" s="656">
        <v>3979000</v>
      </c>
      <c r="HS9" s="656" t="s">
        <v>783</v>
      </c>
      <c r="HT9" s="656" t="s">
        <v>786</v>
      </c>
      <c r="HU9" s="656" t="s">
        <v>787</v>
      </c>
      <c r="HV9" s="656">
        <v>4</v>
      </c>
      <c r="HW9" s="656">
        <v>2014</v>
      </c>
      <c r="HX9" s="656">
        <v>63</v>
      </c>
      <c r="HY9" s="656">
        <v>0</v>
      </c>
      <c r="HZ9" s="656">
        <v>4963</v>
      </c>
      <c r="IA9" s="657">
        <v>41697.500081018516</v>
      </c>
      <c r="IB9" s="656" t="s">
        <v>788</v>
      </c>
      <c r="IC9" s="656">
        <v>3974522</v>
      </c>
      <c r="ID9" s="656">
        <v>2014</v>
      </c>
      <c r="IE9" s="656">
        <v>1712</v>
      </c>
      <c r="IF9" s="656" t="s">
        <v>783</v>
      </c>
      <c r="IG9" s="656" t="s">
        <v>783</v>
      </c>
      <c r="IH9" s="656" t="s">
        <v>783</v>
      </c>
      <c r="II9" s="656" t="s">
        <v>783</v>
      </c>
      <c r="IJ9" s="656" t="s">
        <v>783</v>
      </c>
      <c r="IK9" s="656" t="s">
        <v>783</v>
      </c>
      <c r="IL9" s="656" t="s">
        <v>783</v>
      </c>
      <c r="IM9" s="656" t="s">
        <v>783</v>
      </c>
      <c r="IN9" s="656" t="s">
        <v>783</v>
      </c>
      <c r="IO9" s="656">
        <v>1649</v>
      </c>
      <c r="IP9" s="657">
        <v>37477.354571759257</v>
      </c>
      <c r="IQ9" s="656">
        <v>2</v>
      </c>
      <c r="IR9" s="656" t="s">
        <v>793</v>
      </c>
      <c r="IS9" s="656">
        <v>3</v>
      </c>
      <c r="IT9" s="658">
        <v>41275</v>
      </c>
      <c r="IU9" s="656" t="s">
        <v>783</v>
      </c>
      <c r="IV9" s="656" t="s">
        <v>783</v>
      </c>
      <c r="IW9" s="656" t="s">
        <v>783</v>
      </c>
      <c r="IX9" s="656" t="s">
        <v>781</v>
      </c>
      <c r="IY9" s="656">
        <v>45</v>
      </c>
      <c r="IZ9" s="656" t="s">
        <v>789</v>
      </c>
      <c r="JA9" s="656" t="s">
        <v>783</v>
      </c>
      <c r="JB9" s="656" t="s">
        <v>783</v>
      </c>
      <c r="JC9" s="656" t="s">
        <v>783</v>
      </c>
      <c r="JD9" s="656">
        <v>329380</v>
      </c>
      <c r="JE9" s="656" t="s">
        <v>783</v>
      </c>
      <c r="JF9" s="656" t="s">
        <v>783</v>
      </c>
      <c r="JG9" s="656" t="s">
        <v>804</v>
      </c>
      <c r="JH9" s="656">
        <v>57</v>
      </c>
      <c r="JI9" s="656" t="s">
        <v>783</v>
      </c>
      <c r="JJ9" s="656" t="s">
        <v>783</v>
      </c>
      <c r="JK9" s="656" t="s">
        <v>783</v>
      </c>
      <c r="JL9" s="656" t="s">
        <v>790</v>
      </c>
      <c r="JM9" s="656">
        <v>4</v>
      </c>
      <c r="JN9" s="656">
        <v>4</v>
      </c>
      <c r="JO9" s="656" t="s">
        <v>783</v>
      </c>
      <c r="JP9" s="656">
        <v>10711928</v>
      </c>
      <c r="JQ9" s="656">
        <v>2011</v>
      </c>
      <c r="JR9" s="656">
        <v>3</v>
      </c>
      <c r="JS9" s="656" t="s">
        <v>783</v>
      </c>
      <c r="JT9" s="656" t="s">
        <v>783</v>
      </c>
      <c r="JU9" s="656" t="s">
        <v>805</v>
      </c>
      <c r="JV9" s="659">
        <v>5153.1317509999999</v>
      </c>
      <c r="JW9">
        <f>JV9</f>
        <v>5153.1317509999999</v>
      </c>
      <c r="JX9" s="225">
        <v>0.97597192253787879</v>
      </c>
    </row>
    <row r="10" spans="1:285" ht="16" thickBot="1">
      <c r="A10" s="905" t="s">
        <v>5</v>
      </c>
      <c r="B10" s="79">
        <f t="shared" si="0"/>
        <v>2</v>
      </c>
      <c r="C10" s="871" t="s">
        <v>39</v>
      </c>
      <c r="D10" s="730" t="s">
        <v>177</v>
      </c>
      <c r="E10" s="180" t="s">
        <v>623</v>
      </c>
      <c r="F10" s="888">
        <v>0.4</v>
      </c>
      <c r="G10" s="120" t="e">
        <f>F10+G8</f>
        <v>#VALUE!</v>
      </c>
      <c r="H10" s="46"/>
      <c r="I10" s="3">
        <v>0.4</v>
      </c>
      <c r="J10" s="29"/>
      <c r="K10" s="185" t="s">
        <v>38</v>
      </c>
      <c r="L10" s="186"/>
      <c r="M10" s="497">
        <v>3</v>
      </c>
      <c r="N10" s="497">
        <v>3</v>
      </c>
      <c r="O10" s="498">
        <v>5</v>
      </c>
      <c r="P10" s="891">
        <f>SUM(M10:O10)</f>
        <v>11</v>
      </c>
      <c r="Q10" s="896">
        <v>125</v>
      </c>
      <c r="R10" s="46"/>
      <c r="S10" s="3"/>
      <c r="T10" s="41">
        <f>I10</f>
        <v>0.4</v>
      </c>
      <c r="U10" s="219">
        <f>S10*$Z$146+T10*$AA$146</f>
        <v>82800</v>
      </c>
      <c r="V10" s="1045" t="s">
        <v>643</v>
      </c>
      <c r="W10" s="1042">
        <f t="shared" si="39"/>
        <v>91080.000000000015</v>
      </c>
      <c r="X10" s="537">
        <f t="shared" si="40"/>
        <v>0</v>
      </c>
      <c r="Y10" s="538">
        <f t="shared" si="2"/>
        <v>8197.2000000000007</v>
      </c>
      <c r="Z10" s="1034">
        <f t="shared" si="3"/>
        <v>99277.200000000012</v>
      </c>
      <c r="AA10" s="882"/>
      <c r="AB10" s="273">
        <f t="shared" si="4"/>
        <v>0</v>
      </c>
      <c r="AC10" s="552"/>
      <c r="AD10" s="561">
        <f t="shared" si="5"/>
        <v>0</v>
      </c>
      <c r="AE10" s="517"/>
      <c r="AF10" s="273">
        <f t="shared" si="6"/>
        <v>0</v>
      </c>
      <c r="AG10" s="273"/>
      <c r="AH10" s="561">
        <f t="shared" si="7"/>
        <v>0</v>
      </c>
      <c r="AI10" s="273"/>
      <c r="AJ10" s="229">
        <v>0</v>
      </c>
      <c r="AK10" s="902"/>
      <c r="AL10" s="902">
        <v>2018</v>
      </c>
      <c r="AM10" s="18">
        <f t="shared" si="8"/>
        <v>0.4</v>
      </c>
      <c r="AN10" s="747">
        <f t="shared" si="9"/>
        <v>99277.200000000012</v>
      </c>
      <c r="AO10" s="4" t="str">
        <f t="shared" si="10"/>
        <v xml:space="preserve"> </v>
      </c>
      <c r="AP10" s="747" t="str">
        <f t="shared" si="11"/>
        <v xml:space="preserve"> </v>
      </c>
      <c r="AQ10" s="4" t="str">
        <f t="shared" si="12"/>
        <v xml:space="preserve"> </v>
      </c>
      <c r="AR10" s="747" t="str">
        <f t="shared" si="13"/>
        <v xml:space="preserve"> </v>
      </c>
      <c r="AS10" s="4" t="str">
        <f t="shared" si="14"/>
        <v xml:space="preserve"> </v>
      </c>
      <c r="AT10" s="747" t="str">
        <f t="shared" si="15"/>
        <v xml:space="preserve"> </v>
      </c>
      <c r="AU10" s="4" t="str">
        <f t="shared" si="16"/>
        <v xml:space="preserve"> </v>
      </c>
      <c r="AV10" s="747" t="str">
        <f t="shared" si="17"/>
        <v xml:space="preserve"> </v>
      </c>
      <c r="AW10" s="4" t="str">
        <f t="shared" si="18"/>
        <v xml:space="preserve"> </v>
      </c>
      <c r="AX10" s="747" t="str">
        <f t="shared" si="19"/>
        <v xml:space="preserve"> </v>
      </c>
      <c r="AY10" s="4" t="str">
        <f t="shared" si="20"/>
        <v xml:space="preserve"> </v>
      </c>
      <c r="AZ10" s="747" t="str">
        <f t="shared" si="21"/>
        <v xml:space="preserve"> </v>
      </c>
      <c r="BA10" s="4" t="str">
        <f t="shared" si="22"/>
        <v xml:space="preserve"> </v>
      </c>
      <c r="BB10" s="747" t="str">
        <f t="shared" si="23"/>
        <v xml:space="preserve"> </v>
      </c>
      <c r="BC10" s="4" t="str">
        <f t="shared" si="24"/>
        <v xml:space="preserve"> </v>
      </c>
      <c r="BD10" s="747" t="str">
        <f t="shared" si="25"/>
        <v xml:space="preserve"> </v>
      </c>
      <c r="BE10" s="4" t="str">
        <f t="shared" si="26"/>
        <v xml:space="preserve"> </v>
      </c>
      <c r="BF10" s="747" t="str">
        <f t="shared" si="27"/>
        <v xml:space="preserve"> </v>
      </c>
      <c r="BG10" s="4" t="str">
        <f t="shared" si="28"/>
        <v xml:space="preserve"> </v>
      </c>
      <c r="BH10" s="747" t="str">
        <f t="shared" si="29"/>
        <v xml:space="preserve"> </v>
      </c>
      <c r="BI10" s="4" t="str">
        <f t="shared" si="30"/>
        <v xml:space="preserve"> </v>
      </c>
      <c r="BJ10" s="747" t="str">
        <f t="shared" si="31"/>
        <v xml:space="preserve"> </v>
      </c>
      <c r="BK10" s="4" t="str">
        <f t="shared" si="32"/>
        <v xml:space="preserve"> </v>
      </c>
      <c r="BL10" s="747" t="str">
        <f t="shared" si="33"/>
        <v xml:space="preserve"> </v>
      </c>
      <c r="BM10" s="4" t="str">
        <f t="shared" si="34"/>
        <v xml:space="preserve"> </v>
      </c>
      <c r="BN10" s="747" t="str">
        <f t="shared" si="35"/>
        <v xml:space="preserve"> </v>
      </c>
      <c r="BO10" s="4" t="str">
        <f t="shared" si="36"/>
        <v xml:space="preserve"> </v>
      </c>
      <c r="BP10" s="747" t="str">
        <f t="shared" si="37"/>
        <v xml:space="preserve"> </v>
      </c>
      <c r="BQ10" s="191" t="s">
        <v>622</v>
      </c>
      <c r="BR10" s="191"/>
      <c r="BS10" s="389"/>
      <c r="BT10" s="389"/>
      <c r="BU10" s="389"/>
      <c r="BV10" s="389"/>
      <c r="BW10" s="389"/>
      <c r="BX10" s="389"/>
      <c r="BY10" s="389"/>
      <c r="BZ10" s="389"/>
      <c r="CA10" s="389"/>
      <c r="CB10" s="163">
        <f t="shared" si="38"/>
        <v>0</v>
      </c>
      <c r="CC10" s="389"/>
      <c r="CD10" s="389"/>
      <c r="CE10" s="389"/>
      <c r="CF10" s="389"/>
      <c r="CG10" s="389"/>
      <c r="CH10" s="389"/>
      <c r="CI10" s="389"/>
      <c r="CJ10" s="389"/>
      <c r="CK10" s="389"/>
      <c r="CL10" s="389"/>
      <c r="CM10" s="389"/>
      <c r="CN10" s="389"/>
      <c r="CO10" s="389"/>
      <c r="CP10" s="389"/>
      <c r="CQ10" s="389"/>
      <c r="CR10" s="389"/>
      <c r="CS10" s="389"/>
      <c r="CT10" s="389"/>
      <c r="CU10" s="389"/>
      <c r="CV10" s="389"/>
      <c r="CW10" s="389"/>
      <c r="CX10" s="389"/>
      <c r="CY10" s="389"/>
      <c r="CZ10" s="389"/>
      <c r="DA10" s="389"/>
      <c r="DB10" s="389"/>
      <c r="DC10" s="389"/>
      <c r="DD10" s="389"/>
      <c r="DE10" s="389"/>
      <c r="DF10" s="389"/>
      <c r="DG10" s="389"/>
      <c r="DH10" s="389"/>
      <c r="DI10" s="389"/>
      <c r="DJ10" s="389"/>
      <c r="DK10" s="389"/>
      <c r="DL10" s="389"/>
      <c r="DM10" s="389"/>
      <c r="DN10" s="389"/>
      <c r="DO10" s="389"/>
      <c r="DP10" s="389"/>
      <c r="DQ10" s="389"/>
      <c r="DR10" s="389"/>
      <c r="DS10" s="389"/>
      <c r="DT10" s="389"/>
      <c r="DU10" s="389"/>
      <c r="DV10" s="389"/>
      <c r="DW10" s="389"/>
      <c r="DX10" s="389"/>
      <c r="DY10" s="389"/>
      <c r="DZ10" s="389"/>
      <c r="EA10" s="389"/>
      <c r="EB10" s="389"/>
      <c r="EC10" s="389"/>
      <c r="ED10" s="389"/>
      <c r="EE10" s="389"/>
      <c r="EF10" s="389"/>
      <c r="EG10" s="389"/>
      <c r="EH10" s="389"/>
      <c r="EI10" s="389"/>
      <c r="EJ10" s="389"/>
      <c r="EK10" s="389"/>
      <c r="EL10" s="389"/>
      <c r="EM10" s="389"/>
      <c r="EN10" s="389"/>
      <c r="EO10" s="389"/>
      <c r="EP10" s="389"/>
      <c r="EQ10" s="389"/>
      <c r="ER10" s="389"/>
      <c r="ES10" s="389"/>
      <c r="ET10" s="389"/>
      <c r="EU10" s="389"/>
      <c r="EV10" s="389"/>
      <c r="EW10" s="389"/>
      <c r="EX10" s="389"/>
      <c r="EY10" s="389"/>
      <c r="EZ10" s="389"/>
      <c r="FA10" s="389"/>
      <c r="FB10" s="389"/>
      <c r="FC10" s="389"/>
      <c r="FD10" s="389"/>
      <c r="FE10" s="389"/>
      <c r="FF10" s="389"/>
      <c r="FG10" s="389"/>
      <c r="FH10" s="389"/>
      <c r="FI10" s="389"/>
      <c r="FJ10" s="389"/>
      <c r="FK10" s="389"/>
      <c r="FL10" s="389"/>
      <c r="FM10" s="389"/>
      <c r="FN10" s="389"/>
      <c r="FO10" s="389"/>
      <c r="FP10" s="389"/>
      <c r="FQ10" s="389"/>
      <c r="FR10" s="389"/>
      <c r="FS10" s="389"/>
      <c r="FT10" s="389"/>
      <c r="FU10" s="389"/>
      <c r="FV10" s="389"/>
      <c r="FW10" s="389"/>
      <c r="FX10" s="655" t="s">
        <v>320</v>
      </c>
      <c r="FY10" s="656">
        <v>289</v>
      </c>
      <c r="FZ10" s="656">
        <v>30289244</v>
      </c>
      <c r="GA10" s="656">
        <v>57</v>
      </c>
      <c r="GB10" s="656" t="s">
        <v>801</v>
      </c>
      <c r="GC10" s="656">
        <v>20</v>
      </c>
      <c r="GD10" s="656">
        <v>1983</v>
      </c>
      <c r="GE10" s="656">
        <v>2</v>
      </c>
      <c r="GF10" s="656" t="s">
        <v>148</v>
      </c>
      <c r="GG10" s="656">
        <v>1</v>
      </c>
      <c r="GH10" s="656">
        <v>2</v>
      </c>
      <c r="GI10" s="656" t="s">
        <v>148</v>
      </c>
      <c r="GJ10" s="656">
        <v>1</v>
      </c>
      <c r="GK10" s="656" t="s">
        <v>781</v>
      </c>
      <c r="GL10" s="656" t="s">
        <v>793</v>
      </c>
      <c r="GM10" s="656">
        <v>66</v>
      </c>
      <c r="GN10" s="656" t="s">
        <v>783</v>
      </c>
      <c r="GO10" s="656">
        <v>0</v>
      </c>
      <c r="GP10" s="656">
        <v>0</v>
      </c>
      <c r="GQ10" s="656">
        <v>4</v>
      </c>
      <c r="GR10" s="656">
        <v>2</v>
      </c>
      <c r="GS10" s="656">
        <v>3</v>
      </c>
      <c r="GT10" s="656" t="s">
        <v>783</v>
      </c>
      <c r="GU10" s="656" t="s">
        <v>783</v>
      </c>
      <c r="GV10" s="656" t="s">
        <v>783</v>
      </c>
      <c r="GW10" s="656" t="s">
        <v>783</v>
      </c>
      <c r="GX10" s="656" t="s">
        <v>783</v>
      </c>
      <c r="GY10" s="656">
        <v>1649</v>
      </c>
      <c r="GZ10" s="656">
        <v>0.94</v>
      </c>
      <c r="HA10" s="656">
        <v>5</v>
      </c>
      <c r="HB10" s="656" t="s">
        <v>783</v>
      </c>
      <c r="HC10" s="656" t="s">
        <v>782</v>
      </c>
      <c r="HD10" s="656">
        <v>15</v>
      </c>
      <c r="HE10" s="656" t="s">
        <v>783</v>
      </c>
      <c r="HF10" s="656">
        <v>0</v>
      </c>
      <c r="HG10" s="656" t="s">
        <v>783</v>
      </c>
      <c r="HH10" s="656">
        <v>0</v>
      </c>
      <c r="HI10" s="656">
        <v>1</v>
      </c>
      <c r="HJ10" s="656">
        <v>45</v>
      </c>
      <c r="HK10" s="656" t="s">
        <v>784</v>
      </c>
      <c r="HL10" s="656" t="s">
        <v>785</v>
      </c>
      <c r="HM10" s="656" t="s">
        <v>783</v>
      </c>
      <c r="HN10" s="656" t="s">
        <v>783</v>
      </c>
      <c r="HO10" s="656" t="s">
        <v>783</v>
      </c>
      <c r="HP10" s="656" t="s">
        <v>783</v>
      </c>
      <c r="HQ10" s="656" t="s">
        <v>783</v>
      </c>
      <c r="HR10" s="656">
        <v>3979000</v>
      </c>
      <c r="HS10" s="656" t="s">
        <v>783</v>
      </c>
      <c r="HT10" s="656" t="s">
        <v>786</v>
      </c>
      <c r="HU10" s="656" t="s">
        <v>787</v>
      </c>
      <c r="HV10" s="656">
        <v>4</v>
      </c>
      <c r="HW10" s="656">
        <v>2014</v>
      </c>
      <c r="HX10" s="656">
        <v>63</v>
      </c>
      <c r="HY10" s="656">
        <v>0</v>
      </c>
      <c r="HZ10" s="656">
        <v>4963</v>
      </c>
      <c r="IA10" s="657">
        <v>41697.500081018516</v>
      </c>
      <c r="IB10" s="656" t="s">
        <v>788</v>
      </c>
      <c r="IC10" s="656">
        <v>3974522</v>
      </c>
      <c r="ID10" s="656">
        <v>2014</v>
      </c>
      <c r="IE10" s="656">
        <v>1712</v>
      </c>
      <c r="IF10" s="656" t="s">
        <v>783</v>
      </c>
      <c r="IG10" s="656" t="s">
        <v>783</v>
      </c>
      <c r="IH10" s="656" t="s">
        <v>783</v>
      </c>
      <c r="II10" s="656" t="s">
        <v>783</v>
      </c>
      <c r="IJ10" s="656" t="s">
        <v>783</v>
      </c>
      <c r="IK10" s="656" t="s">
        <v>783</v>
      </c>
      <c r="IL10" s="656" t="s">
        <v>783</v>
      </c>
      <c r="IM10" s="656" t="s">
        <v>783</v>
      </c>
      <c r="IN10" s="656" t="s">
        <v>783</v>
      </c>
      <c r="IO10" s="656">
        <v>1649</v>
      </c>
      <c r="IP10" s="657">
        <v>37477.354571759257</v>
      </c>
      <c r="IQ10" s="656">
        <v>2</v>
      </c>
      <c r="IR10" s="656" t="s">
        <v>793</v>
      </c>
      <c r="IS10" s="656">
        <v>3</v>
      </c>
      <c r="IT10" s="658">
        <v>41275</v>
      </c>
      <c r="IU10" s="656" t="s">
        <v>783</v>
      </c>
      <c r="IV10" s="656" t="s">
        <v>783</v>
      </c>
      <c r="IW10" s="656" t="s">
        <v>783</v>
      </c>
      <c r="IX10" s="656" t="s">
        <v>781</v>
      </c>
      <c r="IY10" s="656">
        <v>45</v>
      </c>
      <c r="IZ10" s="656" t="s">
        <v>789</v>
      </c>
      <c r="JA10" s="656" t="s">
        <v>783</v>
      </c>
      <c r="JB10" s="656" t="s">
        <v>783</v>
      </c>
      <c r="JC10" s="656" t="s">
        <v>783</v>
      </c>
      <c r="JD10" s="656">
        <v>329380</v>
      </c>
      <c r="JE10" s="656" t="s">
        <v>783</v>
      </c>
      <c r="JF10" s="656" t="s">
        <v>783</v>
      </c>
      <c r="JG10" s="656" t="s">
        <v>804</v>
      </c>
      <c r="JH10" s="656">
        <v>57</v>
      </c>
      <c r="JI10" s="656" t="s">
        <v>783</v>
      </c>
      <c r="JJ10" s="656" t="s">
        <v>783</v>
      </c>
      <c r="JK10" s="656" t="s">
        <v>783</v>
      </c>
      <c r="JL10" s="656" t="s">
        <v>790</v>
      </c>
      <c r="JM10" s="656">
        <v>4</v>
      </c>
      <c r="JN10" s="656">
        <v>4</v>
      </c>
      <c r="JO10" s="656" t="s">
        <v>783</v>
      </c>
      <c r="JP10" s="656">
        <v>10711928</v>
      </c>
      <c r="JQ10" s="656">
        <v>2011</v>
      </c>
      <c r="JR10" s="656">
        <v>3</v>
      </c>
      <c r="JS10" s="656" t="s">
        <v>783</v>
      </c>
      <c r="JT10" s="656" t="s">
        <v>783</v>
      </c>
      <c r="JU10" s="656" t="s">
        <v>805</v>
      </c>
      <c r="JV10" s="659">
        <v>5153.1317509999999</v>
      </c>
      <c r="JW10">
        <f>JV10</f>
        <v>5153.1317509999999</v>
      </c>
      <c r="JX10" s="225">
        <v>0.97597192253787879</v>
      </c>
    </row>
    <row r="11" spans="1:285" ht="16" thickBot="1">
      <c r="A11" s="905" t="s">
        <v>5</v>
      </c>
      <c r="B11" s="79">
        <f t="shared" si="0"/>
        <v>1</v>
      </c>
      <c r="C11" s="871" t="s">
        <v>39</v>
      </c>
      <c r="D11" s="867" t="s">
        <v>623</v>
      </c>
      <c r="E11" s="119" t="s">
        <v>178</v>
      </c>
      <c r="F11" s="888">
        <v>2.39</v>
      </c>
      <c r="G11" s="120" t="e">
        <f>F11+G10</f>
        <v>#VALUE!</v>
      </c>
      <c r="H11" s="46"/>
      <c r="I11" s="3">
        <v>2.39</v>
      </c>
      <c r="J11" s="29"/>
      <c r="K11" s="448" t="s">
        <v>38</v>
      </c>
      <c r="L11" s="451"/>
      <c r="M11" s="214">
        <v>3</v>
      </c>
      <c r="N11" s="214">
        <v>3</v>
      </c>
      <c r="O11" s="266">
        <v>5</v>
      </c>
      <c r="P11" s="891">
        <f>SUM(M11:O11)</f>
        <v>11</v>
      </c>
      <c r="Q11" s="896">
        <v>125</v>
      </c>
      <c r="R11" s="46"/>
      <c r="S11" s="3">
        <f>I11</f>
        <v>2.39</v>
      </c>
      <c r="T11" s="41"/>
      <c r="U11" s="219">
        <f>S11*$Z$146+T11*$AA$146</f>
        <v>179250</v>
      </c>
      <c r="V11" s="1045" t="s">
        <v>642</v>
      </c>
      <c r="W11" s="1042">
        <f t="shared" si="39"/>
        <v>179250</v>
      </c>
      <c r="X11" s="537">
        <f t="shared" si="40"/>
        <v>0</v>
      </c>
      <c r="Y11" s="538">
        <f t="shared" si="2"/>
        <v>500</v>
      </c>
      <c r="Z11" s="1034">
        <f t="shared" si="3"/>
        <v>179750</v>
      </c>
      <c r="AA11" s="603"/>
      <c r="AB11" s="495">
        <f t="shared" si="4"/>
        <v>0</v>
      </c>
      <c r="AC11" s="549"/>
      <c r="AD11" s="558">
        <f t="shared" si="5"/>
        <v>0</v>
      </c>
      <c r="AE11" s="514"/>
      <c r="AF11" s="495">
        <f t="shared" si="6"/>
        <v>0</v>
      </c>
      <c r="AG11" s="495"/>
      <c r="AH11" s="558">
        <f t="shared" si="7"/>
        <v>0</v>
      </c>
      <c r="AI11" s="495"/>
      <c r="AJ11" s="875">
        <v>0</v>
      </c>
      <c r="AK11" s="902"/>
      <c r="AL11" s="902">
        <v>2018</v>
      </c>
      <c r="AM11" s="18">
        <f t="shared" si="8"/>
        <v>2.39</v>
      </c>
      <c r="AN11" s="747">
        <f t="shared" si="9"/>
        <v>179750</v>
      </c>
      <c r="AO11" s="4" t="str">
        <f t="shared" si="10"/>
        <v xml:space="preserve"> </v>
      </c>
      <c r="AP11" s="747" t="str">
        <f t="shared" si="11"/>
        <v xml:space="preserve"> </v>
      </c>
      <c r="AQ11" s="4" t="str">
        <f t="shared" si="12"/>
        <v xml:space="preserve"> </v>
      </c>
      <c r="AR11" s="747" t="str">
        <f t="shared" si="13"/>
        <v xml:space="preserve"> </v>
      </c>
      <c r="AS11" s="4" t="str">
        <f t="shared" si="14"/>
        <v xml:space="preserve"> </v>
      </c>
      <c r="AT11" s="747" t="str">
        <f t="shared" si="15"/>
        <v xml:space="preserve"> </v>
      </c>
      <c r="AU11" s="4" t="str">
        <f t="shared" si="16"/>
        <v xml:space="preserve"> </v>
      </c>
      <c r="AV11" s="747" t="str">
        <f t="shared" si="17"/>
        <v xml:space="preserve"> </v>
      </c>
      <c r="AW11" s="4" t="str">
        <f t="shared" si="18"/>
        <v xml:space="preserve"> </v>
      </c>
      <c r="AX11" s="747" t="str">
        <f t="shared" si="19"/>
        <v xml:space="preserve"> </v>
      </c>
      <c r="AY11" s="4" t="str">
        <f t="shared" si="20"/>
        <v xml:space="preserve"> </v>
      </c>
      <c r="AZ11" s="747" t="str">
        <f t="shared" si="21"/>
        <v xml:space="preserve"> </v>
      </c>
      <c r="BA11" s="4" t="str">
        <f t="shared" si="22"/>
        <v xml:space="preserve"> </v>
      </c>
      <c r="BB11" s="747" t="str">
        <f t="shared" si="23"/>
        <v xml:space="preserve"> </v>
      </c>
      <c r="BC11" s="4" t="str">
        <f t="shared" si="24"/>
        <v xml:space="preserve"> </v>
      </c>
      <c r="BD11" s="747" t="str">
        <f t="shared" si="25"/>
        <v xml:space="preserve"> </v>
      </c>
      <c r="BE11" s="4" t="str">
        <f t="shared" si="26"/>
        <v xml:space="preserve"> </v>
      </c>
      <c r="BF11" s="747" t="str">
        <f t="shared" si="27"/>
        <v xml:space="preserve"> </v>
      </c>
      <c r="BG11" s="4" t="str">
        <f t="shared" si="28"/>
        <v xml:space="preserve"> </v>
      </c>
      <c r="BH11" s="747" t="str">
        <f t="shared" si="29"/>
        <v xml:space="preserve"> </v>
      </c>
      <c r="BI11" s="4" t="str">
        <f t="shared" si="30"/>
        <v xml:space="preserve"> </v>
      </c>
      <c r="BJ11" s="747" t="str">
        <f t="shared" si="31"/>
        <v xml:space="preserve"> </v>
      </c>
      <c r="BK11" s="4" t="str">
        <f t="shared" si="32"/>
        <v xml:space="preserve"> </v>
      </c>
      <c r="BL11" s="747" t="str">
        <f t="shared" si="33"/>
        <v xml:space="preserve"> </v>
      </c>
      <c r="BM11" s="4" t="str">
        <f t="shared" si="34"/>
        <v xml:space="preserve"> </v>
      </c>
      <c r="BN11" s="747" t="str">
        <f t="shared" si="35"/>
        <v xml:space="preserve"> </v>
      </c>
      <c r="BO11" s="4" t="str">
        <f t="shared" si="36"/>
        <v xml:space="preserve"> </v>
      </c>
      <c r="BP11" s="747" t="str">
        <f t="shared" si="37"/>
        <v xml:space="preserve"> </v>
      </c>
      <c r="BQ11" s="503" t="s">
        <v>622</v>
      </c>
      <c r="BR11" s="504"/>
      <c r="BS11" s="100"/>
      <c r="BT11" s="100"/>
      <c r="BU11" s="100"/>
      <c r="BV11" s="100"/>
      <c r="BW11" s="100"/>
      <c r="BX11" s="100"/>
      <c r="BY11" s="100"/>
      <c r="BZ11" s="100"/>
      <c r="CA11" s="100"/>
      <c r="CB11" s="163">
        <f t="shared" si="38"/>
        <v>0</v>
      </c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  <c r="ED11" s="100"/>
      <c r="EE11" s="100"/>
      <c r="EF11" s="100"/>
      <c r="EG11" s="100"/>
      <c r="EH11" s="100"/>
      <c r="EI11" s="100"/>
      <c r="EJ11" s="100"/>
      <c r="EK11" s="100"/>
      <c r="EL11" s="100"/>
      <c r="EM11" s="100"/>
      <c r="EN11" s="100"/>
      <c r="EO11" s="100"/>
      <c r="EP11" s="100"/>
      <c r="EQ11" s="100"/>
      <c r="ER11" s="100"/>
      <c r="ES11" s="100"/>
      <c r="ET11" s="100"/>
      <c r="EU11" s="100"/>
      <c r="EV11" s="100"/>
      <c r="EW11" s="100"/>
      <c r="EX11" s="100"/>
      <c r="EY11" s="100"/>
      <c r="EZ11" s="100"/>
      <c r="FA11" s="100"/>
      <c r="FB11" s="100"/>
      <c r="FC11" s="100"/>
      <c r="FD11" s="100"/>
      <c r="FE11" s="100"/>
      <c r="FF11" s="100"/>
      <c r="FG11" s="100"/>
      <c r="FH11" s="100"/>
      <c r="FI11" s="100"/>
      <c r="FJ11" s="100"/>
      <c r="FK11" s="100"/>
      <c r="FL11" s="100"/>
      <c r="FM11" s="100"/>
      <c r="FN11" s="100"/>
      <c r="FO11" s="100"/>
      <c r="FP11" s="100"/>
      <c r="FQ11" s="100"/>
      <c r="FR11" s="100"/>
      <c r="FS11" s="100"/>
      <c r="FT11" s="100"/>
      <c r="FU11" s="100"/>
      <c r="FV11" s="100"/>
      <c r="FW11" s="100"/>
      <c r="FX11" s="621" t="s">
        <v>324</v>
      </c>
      <c r="FY11" s="622">
        <v>77</v>
      </c>
      <c r="FZ11" s="622">
        <v>30289247</v>
      </c>
      <c r="GA11" s="622">
        <v>55</v>
      </c>
      <c r="GB11" s="622" t="s">
        <v>798</v>
      </c>
      <c r="GC11" s="622">
        <v>20</v>
      </c>
      <c r="GD11" s="622">
        <v>1973</v>
      </c>
      <c r="GE11" s="622">
        <v>1</v>
      </c>
      <c r="GF11" s="622" t="s">
        <v>780</v>
      </c>
      <c r="GG11" s="622">
        <v>2</v>
      </c>
      <c r="GH11" s="622">
        <v>1</v>
      </c>
      <c r="GI11" s="622" t="s">
        <v>780</v>
      </c>
      <c r="GJ11" s="622">
        <v>2</v>
      </c>
      <c r="GK11" s="622" t="s">
        <v>781</v>
      </c>
      <c r="GL11" s="622" t="s">
        <v>782</v>
      </c>
      <c r="GM11" s="622">
        <v>66</v>
      </c>
      <c r="GN11" s="622" t="s">
        <v>783</v>
      </c>
      <c r="GO11" s="622">
        <v>0</v>
      </c>
      <c r="GP11" s="622">
        <v>0</v>
      </c>
      <c r="GQ11" s="622">
        <v>4</v>
      </c>
      <c r="GR11" s="622">
        <v>2</v>
      </c>
      <c r="GS11" s="622">
        <v>2</v>
      </c>
      <c r="GT11" s="622" t="s">
        <v>783</v>
      </c>
      <c r="GU11" s="622" t="s">
        <v>783</v>
      </c>
      <c r="GV11" s="622" t="s">
        <v>783</v>
      </c>
      <c r="GW11" s="622" t="s">
        <v>783</v>
      </c>
      <c r="GX11" s="622" t="s">
        <v>783</v>
      </c>
      <c r="GY11" s="622">
        <v>1649</v>
      </c>
      <c r="GZ11" s="622">
        <v>0.14000000000000001</v>
      </c>
      <c r="HA11" s="622">
        <v>5</v>
      </c>
      <c r="HB11" s="622" t="s">
        <v>783</v>
      </c>
      <c r="HC11" s="622" t="s">
        <v>782</v>
      </c>
      <c r="HD11" s="622">
        <v>15</v>
      </c>
      <c r="HE11" s="622" t="s">
        <v>783</v>
      </c>
      <c r="HF11" s="622">
        <v>0</v>
      </c>
      <c r="HG11" s="622" t="s">
        <v>783</v>
      </c>
      <c r="HH11" s="622">
        <v>0</v>
      </c>
      <c r="HI11" s="622">
        <v>1</v>
      </c>
      <c r="HJ11" s="622">
        <v>45</v>
      </c>
      <c r="HK11" s="622" t="s">
        <v>784</v>
      </c>
      <c r="HL11" s="622" t="s">
        <v>785</v>
      </c>
      <c r="HM11" s="622" t="s">
        <v>783</v>
      </c>
      <c r="HN11" s="622" t="s">
        <v>783</v>
      </c>
      <c r="HO11" s="622" t="s">
        <v>783</v>
      </c>
      <c r="HP11" s="622" t="s">
        <v>783</v>
      </c>
      <c r="HQ11" s="622" t="s">
        <v>783</v>
      </c>
      <c r="HR11" s="622">
        <v>3978960</v>
      </c>
      <c r="HS11" s="622" t="s">
        <v>783</v>
      </c>
      <c r="HT11" s="622" t="s">
        <v>786</v>
      </c>
      <c r="HU11" s="622" t="s">
        <v>787</v>
      </c>
      <c r="HV11" s="622">
        <v>4</v>
      </c>
      <c r="HW11" s="622">
        <v>2014</v>
      </c>
      <c r="HX11" s="622">
        <v>63</v>
      </c>
      <c r="HY11" s="622">
        <v>0</v>
      </c>
      <c r="HZ11" s="622">
        <v>739</v>
      </c>
      <c r="IA11" s="623">
        <v>41697.500081018516</v>
      </c>
      <c r="IB11" s="622" t="s">
        <v>788</v>
      </c>
      <c r="IC11" s="622">
        <v>3974482</v>
      </c>
      <c r="ID11" s="622">
        <v>2014</v>
      </c>
      <c r="IE11" s="622">
        <v>1712</v>
      </c>
      <c r="IF11" s="622" t="s">
        <v>783</v>
      </c>
      <c r="IG11" s="622" t="s">
        <v>783</v>
      </c>
      <c r="IH11" s="622" t="s">
        <v>783</v>
      </c>
      <c r="II11" s="622" t="s">
        <v>783</v>
      </c>
      <c r="IJ11" s="622" t="s">
        <v>783</v>
      </c>
      <c r="IK11" s="622" t="s">
        <v>783</v>
      </c>
      <c r="IL11" s="622" t="s">
        <v>783</v>
      </c>
      <c r="IM11" s="622" t="s">
        <v>783</v>
      </c>
      <c r="IN11" s="622" t="s">
        <v>783</v>
      </c>
      <c r="IO11" s="622">
        <v>1649</v>
      </c>
      <c r="IP11" s="623">
        <v>37477.354571759257</v>
      </c>
      <c r="IQ11" s="622">
        <v>2</v>
      </c>
      <c r="IR11" s="622" t="s">
        <v>793</v>
      </c>
      <c r="IS11" s="622">
        <v>2</v>
      </c>
      <c r="IT11" s="644">
        <v>41275</v>
      </c>
      <c r="IU11" s="622" t="s">
        <v>783</v>
      </c>
      <c r="IV11" s="622" t="s">
        <v>783</v>
      </c>
      <c r="IW11" s="622" t="s">
        <v>783</v>
      </c>
      <c r="IX11" s="622" t="s">
        <v>781</v>
      </c>
      <c r="IY11" s="622">
        <v>45</v>
      </c>
      <c r="IZ11" s="622" t="s">
        <v>789</v>
      </c>
      <c r="JA11" s="622" t="s">
        <v>783</v>
      </c>
      <c r="JB11" s="622" t="s">
        <v>783</v>
      </c>
      <c r="JC11" s="622" t="s">
        <v>783</v>
      </c>
      <c r="JD11" s="622">
        <v>329381</v>
      </c>
      <c r="JE11" s="622" t="s">
        <v>783</v>
      </c>
      <c r="JF11" s="622" t="s">
        <v>783</v>
      </c>
      <c r="JG11" s="622" t="s">
        <v>802</v>
      </c>
      <c r="JH11" s="622">
        <v>55</v>
      </c>
      <c r="JI11" s="622" t="s">
        <v>783</v>
      </c>
      <c r="JJ11" s="622" t="s">
        <v>783</v>
      </c>
      <c r="JK11" s="622" t="s">
        <v>783</v>
      </c>
      <c r="JL11" s="622" t="s">
        <v>790</v>
      </c>
      <c r="JM11" s="622">
        <v>4</v>
      </c>
      <c r="JN11" s="622">
        <v>3</v>
      </c>
      <c r="JO11" s="622" t="s">
        <v>783</v>
      </c>
      <c r="JP11" s="622">
        <v>10711928</v>
      </c>
      <c r="JQ11" s="622">
        <v>2011</v>
      </c>
      <c r="JR11" s="622">
        <v>3</v>
      </c>
      <c r="JS11" s="622" t="s">
        <v>783</v>
      </c>
      <c r="JT11" s="622" t="s">
        <v>783</v>
      </c>
      <c r="JU11" s="622" t="s">
        <v>806</v>
      </c>
      <c r="JV11" s="624">
        <v>761.396118</v>
      </c>
      <c r="JW11">
        <f>JV11</f>
        <v>761.396118</v>
      </c>
      <c r="JX11" s="225">
        <v>0.14420381022727272</v>
      </c>
    </row>
    <row r="12" spans="1:285" ht="16" thickBot="1">
      <c r="A12" s="905" t="s">
        <v>5</v>
      </c>
      <c r="B12" s="79">
        <f t="shared" si="0"/>
        <v>2</v>
      </c>
      <c r="C12" s="871" t="s">
        <v>623</v>
      </c>
      <c r="D12" s="868"/>
      <c r="E12" s="407"/>
      <c r="F12" s="888">
        <v>1</v>
      </c>
      <c r="G12" s="120" t="e">
        <f>F12+G9</f>
        <v>#VALUE!</v>
      </c>
      <c r="H12" s="47"/>
      <c r="I12" s="11">
        <v>1</v>
      </c>
      <c r="J12" s="29"/>
      <c r="K12" s="19"/>
      <c r="L12" s="8"/>
      <c r="M12" s="410"/>
      <c r="N12" s="410"/>
      <c r="O12" s="411"/>
      <c r="P12" s="892">
        <v>15</v>
      </c>
      <c r="Q12" s="896">
        <v>125</v>
      </c>
      <c r="R12" s="46"/>
      <c r="S12" s="3"/>
      <c r="T12" s="41">
        <v>1</v>
      </c>
      <c r="U12" s="219">
        <v>150000</v>
      </c>
      <c r="V12" s="1045" t="s">
        <v>643</v>
      </c>
      <c r="W12" s="1042">
        <f t="shared" si="39"/>
        <v>165000</v>
      </c>
      <c r="X12" s="537">
        <f t="shared" si="40"/>
        <v>0</v>
      </c>
      <c r="Y12" s="538">
        <f t="shared" si="2"/>
        <v>14850</v>
      </c>
      <c r="Z12" s="1034">
        <f t="shared" si="3"/>
        <v>179850</v>
      </c>
      <c r="AA12" s="880"/>
      <c r="AB12" s="544">
        <f t="shared" si="4"/>
        <v>0</v>
      </c>
      <c r="AC12" s="550"/>
      <c r="AD12" s="559">
        <f t="shared" si="5"/>
        <v>0</v>
      </c>
      <c r="AE12" s="515"/>
      <c r="AF12" s="544">
        <f t="shared" si="6"/>
        <v>0</v>
      </c>
      <c r="AG12" s="544"/>
      <c r="AH12" s="559">
        <f t="shared" si="7"/>
        <v>0</v>
      </c>
      <c r="AI12" s="544"/>
      <c r="AJ12" s="593">
        <v>0</v>
      </c>
      <c r="AK12" s="902"/>
      <c r="AL12" s="902">
        <v>2018</v>
      </c>
      <c r="AM12" s="18">
        <f t="shared" si="8"/>
        <v>1</v>
      </c>
      <c r="AN12" s="747">
        <f t="shared" si="9"/>
        <v>179850</v>
      </c>
      <c r="AO12" s="4" t="str">
        <f t="shared" si="10"/>
        <v xml:space="preserve"> </v>
      </c>
      <c r="AP12" s="747" t="str">
        <f t="shared" si="11"/>
        <v xml:space="preserve"> </v>
      </c>
      <c r="AQ12" s="4" t="str">
        <f t="shared" si="12"/>
        <v xml:space="preserve"> </v>
      </c>
      <c r="AR12" s="747" t="str">
        <f t="shared" si="13"/>
        <v xml:space="preserve"> </v>
      </c>
      <c r="AS12" s="4" t="str">
        <f t="shared" si="14"/>
        <v xml:space="preserve"> </v>
      </c>
      <c r="AT12" s="747" t="str">
        <f t="shared" si="15"/>
        <v xml:space="preserve"> </v>
      </c>
      <c r="AU12" s="4" t="str">
        <f t="shared" si="16"/>
        <v xml:space="preserve"> </v>
      </c>
      <c r="AV12" s="747" t="str">
        <f t="shared" si="17"/>
        <v xml:space="preserve"> </v>
      </c>
      <c r="AW12" s="4" t="str">
        <f t="shared" si="18"/>
        <v xml:space="preserve"> </v>
      </c>
      <c r="AX12" s="747" t="str">
        <f t="shared" si="19"/>
        <v xml:space="preserve"> </v>
      </c>
      <c r="AY12" s="4" t="str">
        <f t="shared" si="20"/>
        <v xml:space="preserve"> </v>
      </c>
      <c r="AZ12" s="747" t="str">
        <f t="shared" si="21"/>
        <v xml:space="preserve"> </v>
      </c>
      <c r="BA12" s="4" t="str">
        <f t="shared" si="22"/>
        <v xml:space="preserve"> </v>
      </c>
      <c r="BB12" s="747" t="str">
        <f t="shared" si="23"/>
        <v xml:space="preserve"> </v>
      </c>
      <c r="BC12" s="4" t="str">
        <f t="shared" si="24"/>
        <v xml:space="preserve"> </v>
      </c>
      <c r="BD12" s="747" t="str">
        <f t="shared" si="25"/>
        <v xml:space="preserve"> </v>
      </c>
      <c r="BE12" s="4" t="str">
        <f t="shared" si="26"/>
        <v xml:space="preserve"> </v>
      </c>
      <c r="BF12" s="747" t="str">
        <f t="shared" si="27"/>
        <v xml:space="preserve"> </v>
      </c>
      <c r="BG12" s="4" t="str">
        <f t="shared" si="28"/>
        <v xml:space="preserve"> </v>
      </c>
      <c r="BH12" s="747" t="str">
        <f t="shared" si="29"/>
        <v xml:space="preserve"> </v>
      </c>
      <c r="BI12" s="4" t="str">
        <f t="shared" si="30"/>
        <v xml:space="preserve"> </v>
      </c>
      <c r="BJ12" s="747" t="str">
        <f t="shared" si="31"/>
        <v xml:space="preserve"> </v>
      </c>
      <c r="BK12" s="4" t="str">
        <f t="shared" si="32"/>
        <v xml:space="preserve"> </v>
      </c>
      <c r="BL12" s="747" t="str">
        <f t="shared" si="33"/>
        <v xml:space="preserve"> </v>
      </c>
      <c r="BM12" s="4" t="str">
        <f t="shared" si="34"/>
        <v xml:space="preserve"> </v>
      </c>
      <c r="BN12" s="747" t="str">
        <f t="shared" si="35"/>
        <v xml:space="preserve"> </v>
      </c>
      <c r="BO12" s="4" t="str">
        <f t="shared" si="36"/>
        <v xml:space="preserve"> </v>
      </c>
      <c r="BP12" s="747" t="str">
        <f t="shared" si="37"/>
        <v xml:space="preserve"> </v>
      </c>
      <c r="BQ12" s="505" t="s">
        <v>624</v>
      </c>
      <c r="BR12" s="506"/>
      <c r="BS12" s="281"/>
      <c r="BT12" s="281"/>
      <c r="BU12" s="281"/>
      <c r="BV12" s="281"/>
      <c r="BW12" s="281"/>
      <c r="BX12" s="281"/>
      <c r="BY12" s="281"/>
      <c r="BZ12" s="281"/>
      <c r="CA12" s="281"/>
      <c r="CB12" s="163">
        <f t="shared" si="38"/>
        <v>0</v>
      </c>
      <c r="CC12" s="281"/>
      <c r="CD12" s="281"/>
      <c r="CE12" s="281"/>
      <c r="CF12" s="281"/>
      <c r="CG12" s="281"/>
      <c r="CH12" s="281"/>
      <c r="CI12" s="281"/>
      <c r="CJ12" s="281"/>
      <c r="CK12" s="281"/>
      <c r="CL12" s="281"/>
      <c r="CM12" s="281"/>
      <c r="CN12" s="281"/>
      <c r="CO12" s="281"/>
      <c r="CP12" s="281"/>
      <c r="CQ12" s="281"/>
      <c r="CR12" s="281"/>
      <c r="CS12" s="281"/>
      <c r="CT12" s="281"/>
      <c r="CU12" s="281"/>
      <c r="CV12" s="281"/>
      <c r="CW12" s="281"/>
      <c r="CX12" s="281"/>
      <c r="CY12" s="281"/>
      <c r="CZ12" s="281"/>
      <c r="DA12" s="281"/>
      <c r="DB12" s="281"/>
      <c r="DC12" s="281"/>
      <c r="DD12" s="281"/>
      <c r="DE12" s="281"/>
      <c r="DF12" s="281"/>
      <c r="DG12" s="281"/>
      <c r="DH12" s="281"/>
      <c r="DI12" s="281"/>
      <c r="DJ12" s="281"/>
      <c r="DK12" s="281"/>
      <c r="DL12" s="281"/>
      <c r="DM12" s="281"/>
      <c r="DN12" s="281"/>
      <c r="DO12" s="281"/>
      <c r="DP12" s="281"/>
      <c r="DQ12" s="281"/>
      <c r="DR12" s="281"/>
      <c r="DS12" s="281"/>
      <c r="DT12" s="281"/>
      <c r="DU12" s="281"/>
      <c r="DV12" s="281"/>
      <c r="DW12" s="281"/>
      <c r="DX12" s="281"/>
      <c r="DY12" s="281"/>
      <c r="DZ12" s="281"/>
      <c r="EA12" s="281"/>
      <c r="EB12" s="281"/>
      <c r="EC12" s="281"/>
      <c r="ED12" s="281"/>
      <c r="EE12" s="281"/>
      <c r="EF12" s="281"/>
      <c r="EG12" s="281"/>
      <c r="EH12" s="281"/>
      <c r="EI12" s="281"/>
      <c r="EJ12" s="281"/>
      <c r="EK12" s="281"/>
      <c r="EL12" s="281"/>
      <c r="EM12" s="281"/>
      <c r="EN12" s="281"/>
      <c r="EO12" s="281"/>
      <c r="EP12" s="281"/>
      <c r="EQ12" s="281"/>
      <c r="ER12" s="281"/>
      <c r="ES12" s="281"/>
      <c r="ET12" s="281"/>
      <c r="EU12" s="281"/>
      <c r="EV12" s="281"/>
      <c r="EW12" s="281"/>
      <c r="EX12" s="281"/>
      <c r="EY12" s="281"/>
      <c r="EZ12" s="281"/>
      <c r="FA12" s="281"/>
      <c r="FB12" s="281"/>
      <c r="FC12" s="281"/>
      <c r="FD12" s="281"/>
      <c r="FE12" s="281"/>
      <c r="FF12" s="281"/>
      <c r="FG12" s="281"/>
      <c r="FH12" s="281"/>
      <c r="FI12" s="281"/>
      <c r="FJ12" s="281"/>
      <c r="FK12" s="281"/>
      <c r="FL12" s="281"/>
      <c r="FM12" s="281"/>
      <c r="FN12" s="281"/>
      <c r="FO12" s="281"/>
      <c r="FP12" s="281"/>
      <c r="FQ12" s="281"/>
      <c r="FR12" s="281"/>
      <c r="FS12" s="281"/>
      <c r="FT12" s="281"/>
      <c r="FU12" s="281"/>
      <c r="FV12" s="281"/>
      <c r="FW12" s="281"/>
      <c r="FX12" s="650" t="s">
        <v>324</v>
      </c>
      <c r="FY12" s="651"/>
      <c r="FZ12" s="651"/>
      <c r="GA12" s="651"/>
      <c r="GB12" s="651"/>
      <c r="GC12" s="651"/>
      <c r="GD12" s="651"/>
      <c r="GE12" s="651"/>
      <c r="GF12" s="651"/>
      <c r="GG12" s="651"/>
      <c r="GH12" s="651"/>
      <c r="GI12" s="651"/>
      <c r="GJ12" s="651"/>
      <c r="GK12" s="651"/>
      <c r="GL12" s="651"/>
      <c r="GM12" s="651"/>
      <c r="GN12" s="651"/>
      <c r="GO12" s="651"/>
      <c r="GP12" s="651"/>
      <c r="GQ12" s="651"/>
      <c r="GR12" s="651"/>
      <c r="GS12" s="651"/>
      <c r="GT12" s="651"/>
      <c r="GU12" s="651"/>
      <c r="GV12" s="651"/>
      <c r="GW12" s="651"/>
      <c r="GX12" s="651"/>
      <c r="GY12" s="651"/>
      <c r="GZ12" s="651"/>
      <c r="HA12" s="651"/>
      <c r="HB12" s="651"/>
      <c r="HC12" s="651"/>
      <c r="HD12" s="651"/>
      <c r="HE12" s="651"/>
      <c r="HF12" s="651"/>
      <c r="HG12" s="651"/>
      <c r="HH12" s="651"/>
      <c r="HI12" s="651"/>
      <c r="HJ12" s="651"/>
      <c r="HK12" s="651"/>
      <c r="HL12" s="651"/>
      <c r="HM12" s="651"/>
      <c r="HN12" s="651"/>
      <c r="HO12" s="651"/>
      <c r="HP12" s="651"/>
      <c r="HQ12" s="651"/>
      <c r="HR12" s="651"/>
      <c r="HS12" s="651"/>
      <c r="HT12" s="651"/>
      <c r="HU12" s="651"/>
      <c r="HV12" s="651"/>
      <c r="HW12" s="651"/>
      <c r="HX12" s="651"/>
      <c r="HY12" s="651"/>
      <c r="HZ12" s="651"/>
      <c r="IA12" s="652"/>
      <c r="IB12" s="651"/>
      <c r="IC12" s="651"/>
      <c r="ID12" s="651"/>
      <c r="IE12" s="651"/>
      <c r="IF12" s="651"/>
      <c r="IG12" s="651"/>
      <c r="IH12" s="651"/>
      <c r="II12" s="651"/>
      <c r="IJ12" s="651"/>
      <c r="IK12" s="651"/>
      <c r="IL12" s="651"/>
      <c r="IM12" s="651"/>
      <c r="IN12" s="651"/>
      <c r="IO12" s="651"/>
      <c r="IP12" s="652"/>
      <c r="IQ12" s="651"/>
      <c r="IR12" s="651"/>
      <c r="IS12" s="651"/>
      <c r="IT12" s="653"/>
      <c r="IU12" s="651"/>
      <c r="IV12" s="651"/>
      <c r="IW12" s="651"/>
      <c r="IX12" s="651"/>
      <c r="IY12" s="651"/>
      <c r="IZ12" s="651"/>
      <c r="JA12" s="651"/>
      <c r="JB12" s="651"/>
      <c r="JC12" s="651"/>
      <c r="JD12" s="651"/>
      <c r="JE12" s="651"/>
      <c r="JF12" s="651"/>
      <c r="JG12" s="651"/>
      <c r="JH12" s="651"/>
      <c r="JI12" s="651"/>
      <c r="JJ12" s="651"/>
      <c r="JK12" s="651"/>
      <c r="JL12" s="651"/>
      <c r="JM12" s="651"/>
      <c r="JN12" s="651"/>
      <c r="JO12" s="651"/>
      <c r="JP12" s="651"/>
      <c r="JQ12" s="651"/>
      <c r="JR12" s="651"/>
      <c r="JS12" s="651"/>
      <c r="JT12" s="651"/>
      <c r="JU12" s="651"/>
      <c r="JV12" s="654"/>
      <c r="JX12" s="225"/>
    </row>
    <row r="13" spans="1:285" ht="16" thickBot="1">
      <c r="A13" s="905" t="s">
        <v>5</v>
      </c>
      <c r="B13" s="79">
        <f t="shared" si="0"/>
        <v>1</v>
      </c>
      <c r="C13" s="1469" t="s">
        <v>263</v>
      </c>
      <c r="D13" s="869" t="s">
        <v>141</v>
      </c>
      <c r="E13" s="167" t="s">
        <v>142</v>
      </c>
      <c r="F13" s="1137">
        <v>1.5</v>
      </c>
      <c r="G13" s="120" t="e">
        <f>F13+G12</f>
        <v>#VALUE!</v>
      </c>
      <c r="H13" s="30"/>
      <c r="I13" s="3">
        <v>1.5</v>
      </c>
      <c r="J13" s="56"/>
      <c r="K13" s="17" t="s">
        <v>37</v>
      </c>
      <c r="L13" s="9"/>
      <c r="M13" s="72">
        <v>5</v>
      </c>
      <c r="N13" s="72">
        <v>5</v>
      </c>
      <c r="O13" s="73">
        <v>4</v>
      </c>
      <c r="P13" s="892">
        <v>15</v>
      </c>
      <c r="Q13" s="896">
        <v>124</v>
      </c>
      <c r="R13" s="30"/>
      <c r="S13" s="11">
        <v>1.5</v>
      </c>
      <c r="T13" s="546"/>
      <c r="U13" s="219">
        <f t="shared" ref="U13:U51" si="41">S13*$Z$146+T13*$AA$146</f>
        <v>112500</v>
      </c>
      <c r="V13" s="1045" t="s">
        <v>643</v>
      </c>
      <c r="W13" s="1042">
        <f t="shared" si="39"/>
        <v>146250</v>
      </c>
      <c r="X13" s="537">
        <f t="shared" si="40"/>
        <v>57506.666666666672</v>
      </c>
      <c r="Y13" s="538">
        <f t="shared" si="2"/>
        <v>18338.100000000002</v>
      </c>
      <c r="Z13" s="1034">
        <f t="shared" si="3"/>
        <v>222094.76666666669</v>
      </c>
      <c r="AA13" s="881">
        <v>6</v>
      </c>
      <c r="AB13" s="494">
        <f t="shared" si="4"/>
        <v>30506.666666666668</v>
      </c>
      <c r="AC13" s="567">
        <v>0.25</v>
      </c>
      <c r="AD13" s="560">
        <f t="shared" si="5"/>
        <v>27000</v>
      </c>
      <c r="AE13" s="516"/>
      <c r="AF13" s="494">
        <f t="shared" si="6"/>
        <v>0</v>
      </c>
      <c r="AG13" s="494"/>
      <c r="AH13" s="560">
        <f t="shared" si="7"/>
        <v>0</v>
      </c>
      <c r="AI13" s="494"/>
      <c r="AJ13" s="804">
        <v>0</v>
      </c>
      <c r="AK13" s="902"/>
      <c r="AL13" s="902">
        <v>2019</v>
      </c>
      <c r="AM13" s="18" t="str">
        <f t="shared" si="8"/>
        <v xml:space="preserve"> </v>
      </c>
      <c r="AN13" s="747" t="str">
        <f t="shared" si="9"/>
        <v xml:space="preserve"> </v>
      </c>
      <c r="AO13" s="4">
        <f t="shared" si="10"/>
        <v>1.5</v>
      </c>
      <c r="AP13" s="747">
        <f t="shared" si="11"/>
        <v>222094.76666666669</v>
      </c>
      <c r="AQ13" s="4" t="str">
        <f t="shared" si="12"/>
        <v xml:space="preserve"> </v>
      </c>
      <c r="AR13" s="747" t="str">
        <f t="shared" si="13"/>
        <v xml:space="preserve"> </v>
      </c>
      <c r="AS13" s="4" t="str">
        <f t="shared" si="14"/>
        <v xml:space="preserve"> </v>
      </c>
      <c r="AT13" s="747" t="str">
        <f t="shared" si="15"/>
        <v xml:space="preserve"> </v>
      </c>
      <c r="AU13" s="4" t="str">
        <f t="shared" si="16"/>
        <v xml:space="preserve"> </v>
      </c>
      <c r="AV13" s="747" t="str">
        <f t="shared" si="17"/>
        <v xml:space="preserve"> </v>
      </c>
      <c r="AW13" s="4" t="str">
        <f t="shared" si="18"/>
        <v xml:space="preserve"> </v>
      </c>
      <c r="AX13" s="747" t="str">
        <f t="shared" si="19"/>
        <v xml:space="preserve"> </v>
      </c>
      <c r="AY13" s="4" t="str">
        <f t="shared" si="20"/>
        <v xml:space="preserve"> </v>
      </c>
      <c r="AZ13" s="747" t="str">
        <f t="shared" si="21"/>
        <v xml:space="preserve"> </v>
      </c>
      <c r="BA13" s="4" t="str">
        <f t="shared" si="22"/>
        <v xml:space="preserve"> </v>
      </c>
      <c r="BB13" s="747" t="str">
        <f t="shared" si="23"/>
        <v xml:space="preserve"> </v>
      </c>
      <c r="BC13" s="4" t="str">
        <f t="shared" si="24"/>
        <v xml:space="preserve"> </v>
      </c>
      <c r="BD13" s="747" t="str">
        <f t="shared" si="25"/>
        <v xml:space="preserve"> </v>
      </c>
      <c r="BE13" s="4" t="str">
        <f t="shared" si="26"/>
        <v xml:space="preserve"> </v>
      </c>
      <c r="BF13" s="747" t="str">
        <f t="shared" si="27"/>
        <v xml:space="preserve"> </v>
      </c>
      <c r="BG13" s="4" t="str">
        <f t="shared" si="28"/>
        <v xml:space="preserve"> </v>
      </c>
      <c r="BH13" s="747" t="str">
        <f t="shared" si="29"/>
        <v xml:space="preserve"> </v>
      </c>
      <c r="BI13" s="4" t="str">
        <f t="shared" si="30"/>
        <v xml:space="preserve"> </v>
      </c>
      <c r="BJ13" s="747" t="str">
        <f t="shared" si="31"/>
        <v xml:space="preserve"> </v>
      </c>
      <c r="BK13" s="4" t="str">
        <f t="shared" si="32"/>
        <v xml:space="preserve"> </v>
      </c>
      <c r="BL13" s="747" t="str">
        <f t="shared" si="33"/>
        <v xml:space="preserve"> </v>
      </c>
      <c r="BM13" s="4" t="str">
        <f t="shared" si="34"/>
        <v xml:space="preserve"> </v>
      </c>
      <c r="BN13" s="747" t="str">
        <f t="shared" si="35"/>
        <v xml:space="preserve"> </v>
      </c>
      <c r="BO13" s="4" t="str">
        <f t="shared" si="36"/>
        <v xml:space="preserve"> </v>
      </c>
      <c r="BP13" s="747" t="str">
        <f t="shared" si="37"/>
        <v xml:space="preserve"> </v>
      </c>
      <c r="BQ13" s="502" t="s">
        <v>615</v>
      </c>
      <c r="BR13" s="502"/>
      <c r="BS13" s="389"/>
      <c r="BT13" s="389"/>
      <c r="BU13" s="389"/>
      <c r="BV13" s="389"/>
      <c r="BW13" s="389"/>
      <c r="BX13" s="389"/>
      <c r="BY13" s="389"/>
      <c r="BZ13" s="389"/>
      <c r="CA13" s="389"/>
      <c r="CB13" s="163">
        <f t="shared" si="38"/>
        <v>0</v>
      </c>
      <c r="CC13" s="389"/>
      <c r="CD13" s="389"/>
      <c r="CE13" s="389"/>
      <c r="CF13" s="389"/>
      <c r="CG13" s="389"/>
      <c r="CH13" s="389"/>
      <c r="CI13" s="389"/>
      <c r="CJ13" s="389"/>
      <c r="CK13" s="389"/>
      <c r="CL13" s="389"/>
      <c r="CM13" s="389"/>
      <c r="CN13" s="389"/>
      <c r="CO13" s="389"/>
      <c r="CP13" s="389"/>
      <c r="CQ13" s="389"/>
      <c r="CR13" s="389"/>
      <c r="CS13" s="389"/>
      <c r="CT13" s="389"/>
      <c r="CU13" s="389"/>
      <c r="CV13" s="389"/>
      <c r="CW13" s="389"/>
      <c r="CX13" s="389"/>
      <c r="CY13" s="389"/>
      <c r="CZ13" s="389"/>
      <c r="DA13" s="389"/>
      <c r="DB13" s="389"/>
      <c r="DC13" s="389"/>
      <c r="DD13" s="389"/>
      <c r="DE13" s="389"/>
      <c r="DF13" s="389"/>
      <c r="DG13" s="389"/>
      <c r="DH13" s="389"/>
      <c r="DI13" s="389"/>
      <c r="DJ13" s="389"/>
      <c r="DK13" s="389"/>
      <c r="DL13" s="389"/>
      <c r="DM13" s="389"/>
      <c r="DN13" s="389"/>
      <c r="DO13" s="389"/>
      <c r="DP13" s="389"/>
      <c r="DQ13" s="389"/>
      <c r="DR13" s="389"/>
      <c r="DS13" s="389"/>
      <c r="DT13" s="389"/>
      <c r="DU13" s="389"/>
      <c r="DV13" s="389"/>
      <c r="DW13" s="389"/>
      <c r="DX13" s="389"/>
      <c r="DY13" s="389"/>
      <c r="DZ13" s="389"/>
      <c r="EA13" s="389"/>
      <c r="EB13" s="389"/>
      <c r="EC13" s="389"/>
      <c r="ED13" s="389"/>
      <c r="EE13" s="389"/>
      <c r="EF13" s="389"/>
      <c r="EG13" s="389"/>
      <c r="EH13" s="389"/>
      <c r="EI13" s="389"/>
      <c r="EJ13" s="389"/>
      <c r="EK13" s="389"/>
      <c r="EL13" s="389"/>
      <c r="EM13" s="389"/>
      <c r="EN13" s="389"/>
      <c r="EO13" s="389"/>
      <c r="EP13" s="389"/>
      <c r="EQ13" s="389"/>
      <c r="ER13" s="389"/>
      <c r="ES13" s="389"/>
      <c r="ET13" s="389"/>
      <c r="EU13" s="389"/>
      <c r="EV13" s="389"/>
      <c r="EW13" s="389"/>
      <c r="EX13" s="389"/>
      <c r="EY13" s="389"/>
      <c r="EZ13" s="389"/>
      <c r="FA13" s="389"/>
      <c r="FB13" s="389"/>
      <c r="FC13" s="389"/>
      <c r="FD13" s="389"/>
      <c r="FE13" s="389"/>
      <c r="FF13" s="389"/>
      <c r="FG13" s="389"/>
      <c r="FH13" s="389"/>
      <c r="FI13" s="389"/>
      <c r="FJ13" s="389"/>
      <c r="FK13" s="389"/>
      <c r="FL13" s="389"/>
      <c r="FM13" s="389"/>
      <c r="FN13" s="389"/>
      <c r="FO13" s="389"/>
      <c r="FP13" s="389"/>
      <c r="FQ13" s="389"/>
      <c r="FR13" s="389"/>
      <c r="FS13" s="389"/>
      <c r="FT13" s="389"/>
      <c r="FU13" s="389"/>
      <c r="FV13" s="389"/>
      <c r="FW13" s="389"/>
      <c r="FX13" s="660" t="s">
        <v>328</v>
      </c>
      <c r="FY13" s="661">
        <v>208</v>
      </c>
      <c r="FZ13" s="661">
        <v>30289248</v>
      </c>
      <c r="GA13" s="661">
        <v>55</v>
      </c>
      <c r="GB13" s="661" t="s">
        <v>798</v>
      </c>
      <c r="GC13" s="661">
        <v>18</v>
      </c>
      <c r="GD13" s="661">
        <v>1990</v>
      </c>
      <c r="GE13" s="661">
        <v>1</v>
      </c>
      <c r="GF13" s="661" t="s">
        <v>780</v>
      </c>
      <c r="GG13" s="661">
        <v>2</v>
      </c>
      <c r="GH13" s="661">
        <v>1</v>
      </c>
      <c r="GI13" s="661" t="s">
        <v>780</v>
      </c>
      <c r="GJ13" s="661">
        <v>2</v>
      </c>
      <c r="GK13" s="661" t="s">
        <v>781</v>
      </c>
      <c r="GL13" s="661" t="s">
        <v>782</v>
      </c>
      <c r="GM13" s="661">
        <v>66</v>
      </c>
      <c r="GN13" s="661" t="s">
        <v>783</v>
      </c>
      <c r="GO13" s="661">
        <v>0</v>
      </c>
      <c r="GP13" s="661">
        <v>0</v>
      </c>
      <c r="GQ13" s="661">
        <v>4</v>
      </c>
      <c r="GR13" s="661">
        <v>2</v>
      </c>
      <c r="GS13" s="661">
        <v>2</v>
      </c>
      <c r="GT13" s="661" t="s">
        <v>783</v>
      </c>
      <c r="GU13" s="661" t="s">
        <v>783</v>
      </c>
      <c r="GV13" s="661" t="s">
        <v>783</v>
      </c>
      <c r="GW13" s="661" t="s">
        <v>783</v>
      </c>
      <c r="GX13" s="661" t="s">
        <v>783</v>
      </c>
      <c r="GY13" s="661">
        <v>1649</v>
      </c>
      <c r="GZ13" s="661">
        <v>0.27</v>
      </c>
      <c r="HA13" s="661">
        <v>5</v>
      </c>
      <c r="HB13" s="661" t="s">
        <v>783</v>
      </c>
      <c r="HC13" s="661" t="s">
        <v>782</v>
      </c>
      <c r="HD13" s="661">
        <v>15</v>
      </c>
      <c r="HE13" s="661" t="s">
        <v>783</v>
      </c>
      <c r="HF13" s="661">
        <v>0</v>
      </c>
      <c r="HG13" s="661" t="s">
        <v>783</v>
      </c>
      <c r="HH13" s="661">
        <v>0</v>
      </c>
      <c r="HI13" s="661">
        <v>1</v>
      </c>
      <c r="HJ13" s="661">
        <v>45</v>
      </c>
      <c r="HK13" s="661" t="s">
        <v>784</v>
      </c>
      <c r="HL13" s="661" t="s">
        <v>785</v>
      </c>
      <c r="HM13" s="661" t="s">
        <v>783</v>
      </c>
      <c r="HN13" s="661" t="s">
        <v>783</v>
      </c>
      <c r="HO13" s="661" t="s">
        <v>783</v>
      </c>
      <c r="HP13" s="661" t="s">
        <v>783</v>
      </c>
      <c r="HQ13" s="661" t="s">
        <v>783</v>
      </c>
      <c r="HR13" s="661">
        <v>3980106</v>
      </c>
      <c r="HS13" s="661" t="s">
        <v>783</v>
      </c>
      <c r="HT13" s="661" t="s">
        <v>786</v>
      </c>
      <c r="HU13" s="661" t="s">
        <v>787</v>
      </c>
      <c r="HV13" s="661">
        <v>4</v>
      </c>
      <c r="HW13" s="661">
        <v>2014</v>
      </c>
      <c r="HX13" s="661">
        <v>63</v>
      </c>
      <c r="HY13" s="661">
        <v>0</v>
      </c>
      <c r="HZ13" s="661">
        <v>1426</v>
      </c>
      <c r="IA13" s="662">
        <v>41697.500081018516</v>
      </c>
      <c r="IB13" s="661" t="s">
        <v>788</v>
      </c>
      <c r="IC13" s="661">
        <v>3975628</v>
      </c>
      <c r="ID13" s="661">
        <v>2014</v>
      </c>
      <c r="IE13" s="661">
        <v>1712</v>
      </c>
      <c r="IF13" s="661" t="s">
        <v>783</v>
      </c>
      <c r="IG13" s="661" t="s">
        <v>783</v>
      </c>
      <c r="IH13" s="661" t="s">
        <v>783</v>
      </c>
      <c r="II13" s="661" t="s">
        <v>783</v>
      </c>
      <c r="IJ13" s="661" t="s">
        <v>783</v>
      </c>
      <c r="IK13" s="661" t="s">
        <v>783</v>
      </c>
      <c r="IL13" s="661" t="s">
        <v>783</v>
      </c>
      <c r="IM13" s="661" t="s">
        <v>783</v>
      </c>
      <c r="IN13" s="661" t="s">
        <v>783</v>
      </c>
      <c r="IO13" s="661">
        <v>1649</v>
      </c>
      <c r="IP13" s="662">
        <v>37477.354571759257</v>
      </c>
      <c r="IQ13" s="661">
        <v>2</v>
      </c>
      <c r="IR13" s="661" t="s">
        <v>793</v>
      </c>
      <c r="IS13" s="661">
        <v>2</v>
      </c>
      <c r="IT13" s="663">
        <v>41275</v>
      </c>
      <c r="IU13" s="661" t="s">
        <v>783</v>
      </c>
      <c r="IV13" s="661" t="s">
        <v>783</v>
      </c>
      <c r="IW13" s="661" t="s">
        <v>783</v>
      </c>
      <c r="IX13" s="661" t="s">
        <v>781</v>
      </c>
      <c r="IY13" s="661">
        <v>45</v>
      </c>
      <c r="IZ13" s="661" t="s">
        <v>789</v>
      </c>
      <c r="JA13" s="661" t="s">
        <v>783</v>
      </c>
      <c r="JB13" s="661" t="s">
        <v>783</v>
      </c>
      <c r="JC13" s="661" t="s">
        <v>783</v>
      </c>
      <c r="JD13" s="661">
        <v>329382</v>
      </c>
      <c r="JE13" s="661" t="s">
        <v>783</v>
      </c>
      <c r="JF13" s="661" t="s">
        <v>783</v>
      </c>
      <c r="JG13" s="661" t="s">
        <v>802</v>
      </c>
      <c r="JH13" s="661">
        <v>55</v>
      </c>
      <c r="JI13" s="661" t="s">
        <v>783</v>
      </c>
      <c r="JJ13" s="661" t="s">
        <v>783</v>
      </c>
      <c r="JK13" s="661" t="s">
        <v>783</v>
      </c>
      <c r="JL13" s="661" t="s">
        <v>790</v>
      </c>
      <c r="JM13" s="661">
        <v>4</v>
      </c>
      <c r="JN13" s="661">
        <v>3</v>
      </c>
      <c r="JO13" s="661" t="s">
        <v>783</v>
      </c>
      <c r="JP13" s="661">
        <v>10711928</v>
      </c>
      <c r="JQ13" s="661">
        <v>2011</v>
      </c>
      <c r="JR13" s="661">
        <v>3</v>
      </c>
      <c r="JS13" s="661" t="s">
        <v>783</v>
      </c>
      <c r="JT13" s="661" t="s">
        <v>783</v>
      </c>
      <c r="JU13" s="661" t="s">
        <v>807</v>
      </c>
      <c r="JV13" s="664">
        <v>1402.5875940000001</v>
      </c>
      <c r="JX13" s="225"/>
    </row>
    <row r="14" spans="1:285" ht="16" thickBot="1">
      <c r="A14" s="905" t="s">
        <v>5</v>
      </c>
      <c r="B14" s="79">
        <f t="shared" si="0"/>
        <v>1</v>
      </c>
      <c r="C14" s="871" t="s">
        <v>23</v>
      </c>
      <c r="D14" s="869" t="s">
        <v>162</v>
      </c>
      <c r="E14" s="167" t="s">
        <v>158</v>
      </c>
      <c r="F14" s="888">
        <v>0.4</v>
      </c>
      <c r="G14" s="120" t="e">
        <f>F14+G13</f>
        <v>#VALUE!</v>
      </c>
      <c r="H14" s="46"/>
      <c r="I14" s="3">
        <f>F14</f>
        <v>0.4</v>
      </c>
      <c r="J14" s="29"/>
      <c r="K14" s="17">
        <v>1974</v>
      </c>
      <c r="L14" s="9"/>
      <c r="M14" s="72">
        <v>3</v>
      </c>
      <c r="N14" s="72">
        <v>2</v>
      </c>
      <c r="O14" s="73">
        <v>3</v>
      </c>
      <c r="P14" s="891">
        <f t="shared" ref="P14:P20" si="42">SUM(M14:O14)</f>
        <v>8</v>
      </c>
      <c r="Q14" s="896">
        <v>124</v>
      </c>
      <c r="R14" s="46"/>
      <c r="S14" s="3">
        <f>I14</f>
        <v>0.4</v>
      </c>
      <c r="T14" s="25"/>
      <c r="U14" s="219">
        <f t="shared" si="41"/>
        <v>30000</v>
      </c>
      <c r="V14" s="1045" t="s">
        <v>642</v>
      </c>
      <c r="W14" s="1042">
        <f t="shared" si="39"/>
        <v>30000</v>
      </c>
      <c r="X14" s="537">
        <f t="shared" si="40"/>
        <v>0</v>
      </c>
      <c r="Y14" s="538">
        <f t="shared" si="2"/>
        <v>500</v>
      </c>
      <c r="Z14" s="1034">
        <f t="shared" si="3"/>
        <v>30500</v>
      </c>
      <c r="AA14" s="881"/>
      <c r="AB14" s="494">
        <f t="shared" si="4"/>
        <v>0</v>
      </c>
      <c r="AC14" s="551"/>
      <c r="AD14" s="560">
        <f t="shared" si="5"/>
        <v>0</v>
      </c>
      <c r="AE14" s="516"/>
      <c r="AF14" s="494">
        <f t="shared" si="6"/>
        <v>0</v>
      </c>
      <c r="AG14" s="494"/>
      <c r="AH14" s="560">
        <f t="shared" si="7"/>
        <v>0</v>
      </c>
      <c r="AI14" s="494"/>
      <c r="AJ14" s="804">
        <v>0</v>
      </c>
      <c r="AK14" s="902"/>
      <c r="AL14" s="902">
        <v>2019</v>
      </c>
      <c r="AM14" s="18" t="str">
        <f t="shared" si="8"/>
        <v xml:space="preserve"> </v>
      </c>
      <c r="AN14" s="747" t="str">
        <f t="shared" si="9"/>
        <v xml:space="preserve"> </v>
      </c>
      <c r="AO14" s="4">
        <f t="shared" si="10"/>
        <v>0.4</v>
      </c>
      <c r="AP14" s="747">
        <f t="shared" si="11"/>
        <v>30500</v>
      </c>
      <c r="AQ14" s="4" t="str">
        <f t="shared" si="12"/>
        <v xml:space="preserve"> </v>
      </c>
      <c r="AR14" s="747" t="str">
        <f t="shared" si="13"/>
        <v xml:space="preserve"> </v>
      </c>
      <c r="AS14" s="4" t="str">
        <f t="shared" si="14"/>
        <v xml:space="preserve"> </v>
      </c>
      <c r="AT14" s="747" t="str">
        <f t="shared" si="15"/>
        <v xml:space="preserve"> </v>
      </c>
      <c r="AU14" s="4" t="str">
        <f t="shared" si="16"/>
        <v xml:space="preserve"> </v>
      </c>
      <c r="AV14" s="747" t="str">
        <f t="shared" si="17"/>
        <v xml:space="preserve"> </v>
      </c>
      <c r="AW14" s="4" t="str">
        <f t="shared" si="18"/>
        <v xml:space="preserve"> </v>
      </c>
      <c r="AX14" s="747" t="str">
        <f t="shared" si="19"/>
        <v xml:space="preserve"> </v>
      </c>
      <c r="AY14" s="4" t="str">
        <f t="shared" si="20"/>
        <v xml:space="preserve"> </v>
      </c>
      <c r="AZ14" s="747" t="str">
        <f t="shared" si="21"/>
        <v xml:space="preserve"> </v>
      </c>
      <c r="BA14" s="4" t="str">
        <f t="shared" si="22"/>
        <v xml:space="preserve"> </v>
      </c>
      <c r="BB14" s="747" t="str">
        <f t="shared" si="23"/>
        <v xml:space="preserve"> </v>
      </c>
      <c r="BC14" s="4" t="str">
        <f t="shared" si="24"/>
        <v xml:space="preserve"> </v>
      </c>
      <c r="BD14" s="747" t="str">
        <f t="shared" si="25"/>
        <v xml:space="preserve"> </v>
      </c>
      <c r="BE14" s="4" t="str">
        <f t="shared" si="26"/>
        <v xml:space="preserve"> </v>
      </c>
      <c r="BF14" s="747" t="str">
        <f t="shared" si="27"/>
        <v xml:space="preserve"> </v>
      </c>
      <c r="BG14" s="4" t="str">
        <f t="shared" si="28"/>
        <v xml:space="preserve"> </v>
      </c>
      <c r="BH14" s="747" t="str">
        <f t="shared" si="29"/>
        <v xml:space="preserve"> </v>
      </c>
      <c r="BI14" s="4" t="str">
        <f t="shared" si="30"/>
        <v xml:space="preserve"> </v>
      </c>
      <c r="BJ14" s="747" t="str">
        <f t="shared" si="31"/>
        <v xml:space="preserve"> </v>
      </c>
      <c r="BK14" s="4" t="str">
        <f t="shared" si="32"/>
        <v xml:space="preserve"> </v>
      </c>
      <c r="BL14" s="747" t="str">
        <f t="shared" si="33"/>
        <v xml:space="preserve"> </v>
      </c>
      <c r="BM14" s="4" t="str">
        <f t="shared" si="34"/>
        <v xml:space="preserve"> </v>
      </c>
      <c r="BN14" s="747" t="str">
        <f t="shared" si="35"/>
        <v xml:space="preserve"> </v>
      </c>
      <c r="BO14" s="4" t="str">
        <f t="shared" si="36"/>
        <v xml:space="preserve"> </v>
      </c>
      <c r="BP14" s="747" t="str">
        <f t="shared" si="37"/>
        <v xml:space="preserve"> </v>
      </c>
      <c r="BQ14" s="502" t="s">
        <v>189</v>
      </c>
      <c r="BR14" s="502"/>
      <c r="BS14" s="389"/>
      <c r="BT14" s="389"/>
      <c r="BU14" s="389"/>
      <c r="BV14" s="389"/>
      <c r="BW14" s="389"/>
      <c r="BX14" s="389"/>
      <c r="BY14" s="389"/>
      <c r="BZ14" s="389"/>
      <c r="CA14" s="389"/>
      <c r="CB14" s="163">
        <f t="shared" si="38"/>
        <v>0</v>
      </c>
      <c r="CC14" s="389"/>
      <c r="CD14" s="389"/>
      <c r="CE14" s="389"/>
      <c r="CF14" s="389"/>
      <c r="CG14" s="389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  <c r="DO14" s="389"/>
      <c r="DP14" s="389"/>
      <c r="DQ14" s="389"/>
      <c r="DR14" s="389"/>
      <c r="DS14" s="389"/>
      <c r="DT14" s="389"/>
      <c r="DU14" s="389"/>
      <c r="DV14" s="389"/>
      <c r="DW14" s="389"/>
      <c r="DX14" s="389"/>
      <c r="DY14" s="389"/>
      <c r="DZ14" s="389"/>
      <c r="EA14" s="389"/>
      <c r="EB14" s="389"/>
      <c r="EC14" s="389"/>
      <c r="ED14" s="389"/>
      <c r="EE14" s="389"/>
      <c r="EF14" s="389"/>
      <c r="EG14" s="389"/>
      <c r="EH14" s="389"/>
      <c r="EI14" s="389"/>
      <c r="EJ14" s="389"/>
      <c r="EK14" s="389"/>
      <c r="EL14" s="389"/>
      <c r="EM14" s="389"/>
      <c r="EN14" s="389"/>
      <c r="EO14" s="389"/>
      <c r="EP14" s="389"/>
      <c r="EQ14" s="389"/>
      <c r="ER14" s="389"/>
      <c r="ES14" s="389"/>
      <c r="ET14" s="389"/>
      <c r="EU14" s="389"/>
      <c r="EV14" s="389"/>
      <c r="EW14" s="389"/>
      <c r="EX14" s="389"/>
      <c r="EY14" s="389"/>
      <c r="EZ14" s="389"/>
      <c r="FA14" s="389"/>
      <c r="FB14" s="389"/>
      <c r="FC14" s="389"/>
      <c r="FD14" s="389"/>
      <c r="FE14" s="389"/>
      <c r="FF14" s="389"/>
      <c r="FG14" s="389"/>
      <c r="FH14" s="389"/>
      <c r="FI14" s="389"/>
      <c r="FJ14" s="389"/>
      <c r="FK14" s="389"/>
      <c r="FL14" s="389"/>
      <c r="FM14" s="389"/>
      <c r="FN14" s="389"/>
      <c r="FO14" s="389"/>
      <c r="FP14" s="389"/>
      <c r="FQ14" s="389"/>
      <c r="FR14" s="389"/>
      <c r="FS14" s="389"/>
      <c r="FT14" s="389"/>
      <c r="FU14" s="389"/>
      <c r="FV14" s="389"/>
      <c r="FW14" s="389"/>
      <c r="FX14" s="660" t="s">
        <v>328</v>
      </c>
      <c r="FY14" s="661">
        <v>208</v>
      </c>
      <c r="FZ14" s="661">
        <v>30289248</v>
      </c>
      <c r="GA14" s="661">
        <v>55</v>
      </c>
      <c r="GB14" s="661" t="s">
        <v>798</v>
      </c>
      <c r="GC14" s="661">
        <v>18</v>
      </c>
      <c r="GD14" s="661">
        <v>1990</v>
      </c>
      <c r="GE14" s="661">
        <v>1</v>
      </c>
      <c r="GF14" s="661" t="s">
        <v>780</v>
      </c>
      <c r="GG14" s="661">
        <v>2</v>
      </c>
      <c r="GH14" s="661">
        <v>1</v>
      </c>
      <c r="GI14" s="661" t="s">
        <v>780</v>
      </c>
      <c r="GJ14" s="661">
        <v>2</v>
      </c>
      <c r="GK14" s="661" t="s">
        <v>781</v>
      </c>
      <c r="GL14" s="661" t="s">
        <v>782</v>
      </c>
      <c r="GM14" s="661">
        <v>66</v>
      </c>
      <c r="GN14" s="661" t="s">
        <v>783</v>
      </c>
      <c r="GO14" s="661">
        <v>0</v>
      </c>
      <c r="GP14" s="661">
        <v>0</v>
      </c>
      <c r="GQ14" s="661">
        <v>4</v>
      </c>
      <c r="GR14" s="661">
        <v>2</v>
      </c>
      <c r="GS14" s="661">
        <v>2</v>
      </c>
      <c r="GT14" s="661" t="s">
        <v>783</v>
      </c>
      <c r="GU14" s="661" t="s">
        <v>783</v>
      </c>
      <c r="GV14" s="661" t="s">
        <v>783</v>
      </c>
      <c r="GW14" s="661" t="s">
        <v>783</v>
      </c>
      <c r="GX14" s="661" t="s">
        <v>783</v>
      </c>
      <c r="GY14" s="661">
        <v>1649</v>
      </c>
      <c r="GZ14" s="661">
        <v>0.27</v>
      </c>
      <c r="HA14" s="661">
        <v>5</v>
      </c>
      <c r="HB14" s="661" t="s">
        <v>783</v>
      </c>
      <c r="HC14" s="661" t="s">
        <v>782</v>
      </c>
      <c r="HD14" s="661">
        <v>15</v>
      </c>
      <c r="HE14" s="661" t="s">
        <v>783</v>
      </c>
      <c r="HF14" s="661">
        <v>0</v>
      </c>
      <c r="HG14" s="661" t="s">
        <v>783</v>
      </c>
      <c r="HH14" s="661">
        <v>0</v>
      </c>
      <c r="HI14" s="661">
        <v>1</v>
      </c>
      <c r="HJ14" s="661">
        <v>45</v>
      </c>
      <c r="HK14" s="661" t="s">
        <v>784</v>
      </c>
      <c r="HL14" s="661" t="s">
        <v>785</v>
      </c>
      <c r="HM14" s="661" t="s">
        <v>783</v>
      </c>
      <c r="HN14" s="661" t="s">
        <v>783</v>
      </c>
      <c r="HO14" s="661" t="s">
        <v>783</v>
      </c>
      <c r="HP14" s="661" t="s">
        <v>783</v>
      </c>
      <c r="HQ14" s="661" t="s">
        <v>783</v>
      </c>
      <c r="HR14" s="661">
        <v>3980106</v>
      </c>
      <c r="HS14" s="661" t="s">
        <v>783</v>
      </c>
      <c r="HT14" s="661" t="s">
        <v>786</v>
      </c>
      <c r="HU14" s="661" t="s">
        <v>787</v>
      </c>
      <c r="HV14" s="661">
        <v>4</v>
      </c>
      <c r="HW14" s="661">
        <v>2014</v>
      </c>
      <c r="HX14" s="661">
        <v>63</v>
      </c>
      <c r="HY14" s="661">
        <v>0</v>
      </c>
      <c r="HZ14" s="661">
        <v>1426</v>
      </c>
      <c r="IA14" s="662">
        <v>41697.500081018516</v>
      </c>
      <c r="IB14" s="661" t="s">
        <v>788</v>
      </c>
      <c r="IC14" s="661">
        <v>3975628</v>
      </c>
      <c r="ID14" s="661">
        <v>2014</v>
      </c>
      <c r="IE14" s="661">
        <v>1712</v>
      </c>
      <c r="IF14" s="661" t="s">
        <v>783</v>
      </c>
      <c r="IG14" s="661" t="s">
        <v>783</v>
      </c>
      <c r="IH14" s="661" t="s">
        <v>783</v>
      </c>
      <c r="II14" s="661" t="s">
        <v>783</v>
      </c>
      <c r="IJ14" s="661" t="s">
        <v>783</v>
      </c>
      <c r="IK14" s="661" t="s">
        <v>783</v>
      </c>
      <c r="IL14" s="661" t="s">
        <v>783</v>
      </c>
      <c r="IM14" s="661" t="s">
        <v>783</v>
      </c>
      <c r="IN14" s="661" t="s">
        <v>783</v>
      </c>
      <c r="IO14" s="661">
        <v>1649</v>
      </c>
      <c r="IP14" s="662">
        <v>37477.354571759257</v>
      </c>
      <c r="IQ14" s="661">
        <v>2</v>
      </c>
      <c r="IR14" s="661" t="s">
        <v>793</v>
      </c>
      <c r="IS14" s="661">
        <v>2</v>
      </c>
      <c r="IT14" s="663">
        <v>41275</v>
      </c>
      <c r="IU14" s="661" t="s">
        <v>783</v>
      </c>
      <c r="IV14" s="661" t="s">
        <v>783</v>
      </c>
      <c r="IW14" s="661" t="s">
        <v>783</v>
      </c>
      <c r="IX14" s="661" t="s">
        <v>781</v>
      </c>
      <c r="IY14" s="661">
        <v>45</v>
      </c>
      <c r="IZ14" s="661" t="s">
        <v>789</v>
      </c>
      <c r="JA14" s="661" t="s">
        <v>783</v>
      </c>
      <c r="JB14" s="661" t="s">
        <v>783</v>
      </c>
      <c r="JC14" s="661" t="s">
        <v>783</v>
      </c>
      <c r="JD14" s="661">
        <v>329382</v>
      </c>
      <c r="JE14" s="661" t="s">
        <v>783</v>
      </c>
      <c r="JF14" s="661" t="s">
        <v>783</v>
      </c>
      <c r="JG14" s="661" t="s">
        <v>802</v>
      </c>
      <c r="JH14" s="661">
        <v>55</v>
      </c>
      <c r="JI14" s="661" t="s">
        <v>783</v>
      </c>
      <c r="JJ14" s="661" t="s">
        <v>783</v>
      </c>
      <c r="JK14" s="661" t="s">
        <v>783</v>
      </c>
      <c r="JL14" s="661" t="s">
        <v>790</v>
      </c>
      <c r="JM14" s="661">
        <v>4</v>
      </c>
      <c r="JN14" s="661">
        <v>3</v>
      </c>
      <c r="JO14" s="661" t="s">
        <v>783</v>
      </c>
      <c r="JP14" s="661">
        <v>10711928</v>
      </c>
      <c r="JQ14" s="661">
        <v>2011</v>
      </c>
      <c r="JR14" s="661">
        <v>3</v>
      </c>
      <c r="JS14" s="661" t="s">
        <v>783</v>
      </c>
      <c r="JT14" s="661" t="s">
        <v>783</v>
      </c>
      <c r="JU14" s="661" t="s">
        <v>807</v>
      </c>
      <c r="JV14" s="664">
        <v>1402.5875940000001</v>
      </c>
      <c r="JX14" s="225"/>
    </row>
    <row r="15" spans="1:285" ht="16" thickBot="1">
      <c r="A15" s="905" t="s">
        <v>5</v>
      </c>
      <c r="B15" s="79">
        <f t="shared" si="0"/>
        <v>2</v>
      </c>
      <c r="C15" s="871" t="s">
        <v>31</v>
      </c>
      <c r="D15" s="869" t="s">
        <v>162</v>
      </c>
      <c r="E15" s="167" t="s">
        <v>83</v>
      </c>
      <c r="F15" s="888">
        <v>0.1</v>
      </c>
      <c r="G15" s="120" t="e">
        <f>F15+G14</f>
        <v>#VALUE!</v>
      </c>
      <c r="H15" s="46"/>
      <c r="I15" s="3">
        <f>F15</f>
        <v>0.1</v>
      </c>
      <c r="J15" s="29"/>
      <c r="K15" s="17"/>
      <c r="L15" s="9"/>
      <c r="M15" s="72">
        <v>3</v>
      </c>
      <c r="N15" s="72">
        <v>4</v>
      </c>
      <c r="O15" s="73">
        <v>4</v>
      </c>
      <c r="P15" s="891">
        <f t="shared" si="42"/>
        <v>11</v>
      </c>
      <c r="Q15" s="896">
        <v>125</v>
      </c>
      <c r="R15" s="46"/>
      <c r="S15" s="3"/>
      <c r="T15" s="25">
        <f>I15</f>
        <v>0.1</v>
      </c>
      <c r="U15" s="219">
        <f t="shared" si="41"/>
        <v>20700</v>
      </c>
      <c r="V15" s="1045" t="s">
        <v>643</v>
      </c>
      <c r="W15" s="1042">
        <f t="shared" si="39"/>
        <v>22770.000000000004</v>
      </c>
      <c r="X15" s="537">
        <f t="shared" si="40"/>
        <v>2477.9259259259261</v>
      </c>
      <c r="Y15" s="538">
        <f t="shared" si="2"/>
        <v>3000</v>
      </c>
      <c r="Z15" s="1034">
        <f t="shared" si="3"/>
        <v>28247.925925925931</v>
      </c>
      <c r="AA15" s="881">
        <v>2</v>
      </c>
      <c r="AB15" s="494">
        <f t="shared" si="4"/>
        <v>677.92592592592598</v>
      </c>
      <c r="AC15" s="567">
        <v>0.25</v>
      </c>
      <c r="AD15" s="560">
        <f t="shared" si="5"/>
        <v>1800</v>
      </c>
      <c r="AE15" s="516"/>
      <c r="AF15" s="494">
        <f t="shared" si="6"/>
        <v>0</v>
      </c>
      <c r="AG15" s="494"/>
      <c r="AH15" s="560">
        <f t="shared" si="7"/>
        <v>0</v>
      </c>
      <c r="AI15" s="494"/>
      <c r="AJ15" s="804">
        <v>0</v>
      </c>
      <c r="AK15" s="902"/>
      <c r="AL15" s="902">
        <v>2019</v>
      </c>
      <c r="AM15" s="18" t="str">
        <f t="shared" si="8"/>
        <v xml:space="preserve"> </v>
      </c>
      <c r="AN15" s="747" t="str">
        <f t="shared" si="9"/>
        <v xml:space="preserve"> </v>
      </c>
      <c r="AO15" s="4">
        <f t="shared" si="10"/>
        <v>0.1</v>
      </c>
      <c r="AP15" s="747">
        <f t="shared" si="11"/>
        <v>28247.925925925931</v>
      </c>
      <c r="AQ15" s="4" t="str">
        <f t="shared" si="12"/>
        <v xml:space="preserve"> </v>
      </c>
      <c r="AR15" s="747" t="str">
        <f t="shared" si="13"/>
        <v xml:space="preserve"> </v>
      </c>
      <c r="AS15" s="4" t="str">
        <f t="shared" si="14"/>
        <v xml:space="preserve"> </v>
      </c>
      <c r="AT15" s="747" t="str">
        <f t="shared" si="15"/>
        <v xml:space="preserve"> </v>
      </c>
      <c r="AU15" s="4" t="str">
        <f t="shared" si="16"/>
        <v xml:space="preserve"> </v>
      </c>
      <c r="AV15" s="747" t="str">
        <f t="shared" si="17"/>
        <v xml:space="preserve"> </v>
      </c>
      <c r="AW15" s="4" t="str">
        <f t="shared" si="18"/>
        <v xml:space="preserve"> </v>
      </c>
      <c r="AX15" s="747" t="str">
        <f t="shared" si="19"/>
        <v xml:space="preserve"> </v>
      </c>
      <c r="AY15" s="4" t="str">
        <f t="shared" si="20"/>
        <v xml:space="preserve"> </v>
      </c>
      <c r="AZ15" s="747" t="str">
        <f t="shared" si="21"/>
        <v xml:space="preserve"> </v>
      </c>
      <c r="BA15" s="4" t="str">
        <f t="shared" si="22"/>
        <v xml:space="preserve"> </v>
      </c>
      <c r="BB15" s="747" t="str">
        <f t="shared" si="23"/>
        <v xml:space="preserve"> </v>
      </c>
      <c r="BC15" s="4" t="str">
        <f t="shared" si="24"/>
        <v xml:space="preserve"> </v>
      </c>
      <c r="BD15" s="747" t="str">
        <f t="shared" si="25"/>
        <v xml:space="preserve"> </v>
      </c>
      <c r="BE15" s="4" t="str">
        <f t="shared" si="26"/>
        <v xml:space="preserve"> </v>
      </c>
      <c r="BF15" s="747" t="str">
        <f t="shared" si="27"/>
        <v xml:space="preserve"> </v>
      </c>
      <c r="BG15" s="4" t="str">
        <f t="shared" si="28"/>
        <v xml:space="preserve"> </v>
      </c>
      <c r="BH15" s="747" t="str">
        <f t="shared" si="29"/>
        <v xml:space="preserve"> </v>
      </c>
      <c r="BI15" s="4" t="str">
        <f t="shared" si="30"/>
        <v xml:space="preserve"> </v>
      </c>
      <c r="BJ15" s="747" t="str">
        <f t="shared" si="31"/>
        <v xml:space="preserve"> </v>
      </c>
      <c r="BK15" s="4" t="str">
        <f t="shared" si="32"/>
        <v xml:space="preserve"> </v>
      </c>
      <c r="BL15" s="747" t="str">
        <f t="shared" si="33"/>
        <v xml:space="preserve"> </v>
      </c>
      <c r="BM15" s="4" t="str">
        <f t="shared" si="34"/>
        <v xml:space="preserve"> </v>
      </c>
      <c r="BN15" s="747" t="str">
        <f t="shared" si="35"/>
        <v xml:space="preserve"> </v>
      </c>
      <c r="BO15" s="4" t="str">
        <f t="shared" si="36"/>
        <v xml:space="preserve"> </v>
      </c>
      <c r="BP15" s="747" t="str">
        <f t="shared" si="37"/>
        <v xml:space="preserve"> </v>
      </c>
      <c r="BQ15" s="502"/>
      <c r="BR15" s="502"/>
      <c r="BS15" s="389"/>
      <c r="BT15" s="389"/>
      <c r="BU15" s="389"/>
      <c r="BV15" s="389"/>
      <c r="BW15" s="389"/>
      <c r="BX15" s="389"/>
      <c r="BY15" s="389"/>
      <c r="BZ15" s="389"/>
      <c r="CA15" s="389"/>
      <c r="CB15" s="163">
        <f t="shared" si="38"/>
        <v>0</v>
      </c>
      <c r="CC15" s="389"/>
      <c r="CD15" s="389"/>
      <c r="CE15" s="389"/>
      <c r="CF15" s="389"/>
      <c r="CG15" s="389"/>
      <c r="CH15" s="389"/>
      <c r="CI15" s="389"/>
      <c r="CJ15" s="389"/>
      <c r="CK15" s="389"/>
      <c r="CL15" s="389"/>
      <c r="CM15" s="389"/>
      <c r="CN15" s="389"/>
      <c r="CO15" s="389"/>
      <c r="CP15" s="389"/>
      <c r="CQ15" s="389"/>
      <c r="CR15" s="389"/>
      <c r="CS15" s="389"/>
      <c r="CT15" s="389"/>
      <c r="CU15" s="389"/>
      <c r="CV15" s="389"/>
      <c r="CW15" s="389"/>
      <c r="CX15" s="389"/>
      <c r="CY15" s="389"/>
      <c r="CZ15" s="389"/>
      <c r="DA15" s="389"/>
      <c r="DB15" s="389"/>
      <c r="DC15" s="389"/>
      <c r="DD15" s="389"/>
      <c r="DE15" s="389"/>
      <c r="DF15" s="389"/>
      <c r="DG15" s="389"/>
      <c r="DH15" s="389"/>
      <c r="DI15" s="389"/>
      <c r="DJ15" s="389"/>
      <c r="DK15" s="389"/>
      <c r="DL15" s="389"/>
      <c r="DM15" s="389"/>
      <c r="DN15" s="389"/>
      <c r="DO15" s="389"/>
      <c r="DP15" s="389"/>
      <c r="DQ15" s="389"/>
      <c r="DR15" s="389"/>
      <c r="DS15" s="389"/>
      <c r="DT15" s="389"/>
      <c r="DU15" s="389"/>
      <c r="DV15" s="389"/>
      <c r="DW15" s="389"/>
      <c r="DX15" s="389"/>
      <c r="DY15" s="389"/>
      <c r="DZ15" s="389"/>
      <c r="EA15" s="389"/>
      <c r="EB15" s="389"/>
      <c r="EC15" s="389"/>
      <c r="ED15" s="389"/>
      <c r="EE15" s="389"/>
      <c r="EF15" s="389"/>
      <c r="EG15" s="389"/>
      <c r="EH15" s="389"/>
      <c r="EI15" s="389"/>
      <c r="EJ15" s="389"/>
      <c r="EK15" s="389"/>
      <c r="EL15" s="389"/>
      <c r="EM15" s="389"/>
      <c r="EN15" s="389"/>
      <c r="EO15" s="389"/>
      <c r="EP15" s="389"/>
      <c r="EQ15" s="389"/>
      <c r="ER15" s="389"/>
      <c r="ES15" s="389"/>
      <c r="ET15" s="389"/>
      <c r="EU15" s="389"/>
      <c r="EV15" s="389"/>
      <c r="EW15" s="389"/>
      <c r="EX15" s="389"/>
      <c r="EY15" s="389"/>
      <c r="EZ15" s="389"/>
      <c r="FA15" s="389"/>
      <c r="FB15" s="389"/>
      <c r="FC15" s="389"/>
      <c r="FD15" s="389"/>
      <c r="FE15" s="389"/>
      <c r="FF15" s="389"/>
      <c r="FG15" s="389"/>
      <c r="FH15" s="389"/>
      <c r="FI15" s="389"/>
      <c r="FJ15" s="389"/>
      <c r="FK15" s="389"/>
      <c r="FL15" s="389"/>
      <c r="FM15" s="389"/>
      <c r="FN15" s="389"/>
      <c r="FO15" s="389"/>
      <c r="FP15" s="389"/>
      <c r="FQ15" s="389"/>
      <c r="FR15" s="389"/>
      <c r="FS15" s="389"/>
      <c r="FT15" s="389"/>
      <c r="FU15" s="389"/>
      <c r="FV15" s="389"/>
      <c r="FW15" s="389"/>
      <c r="FX15" s="625" t="s">
        <v>328</v>
      </c>
      <c r="FY15" s="626">
        <v>271</v>
      </c>
      <c r="FZ15" s="626">
        <v>30289251</v>
      </c>
      <c r="GA15" s="626">
        <v>55</v>
      </c>
      <c r="GB15" s="626" t="s">
        <v>798</v>
      </c>
      <c r="GC15" s="626">
        <v>18</v>
      </c>
      <c r="GD15" s="626">
        <v>1990</v>
      </c>
      <c r="GE15" s="626">
        <v>1</v>
      </c>
      <c r="GF15" s="626" t="s">
        <v>780</v>
      </c>
      <c r="GG15" s="626">
        <v>2</v>
      </c>
      <c r="GH15" s="626">
        <v>1</v>
      </c>
      <c r="GI15" s="626" t="s">
        <v>780</v>
      </c>
      <c r="GJ15" s="626">
        <v>2</v>
      </c>
      <c r="GK15" s="626" t="s">
        <v>781</v>
      </c>
      <c r="GL15" s="626" t="s">
        <v>782</v>
      </c>
      <c r="GM15" s="626">
        <v>66</v>
      </c>
      <c r="GN15" s="626" t="s">
        <v>783</v>
      </c>
      <c r="GO15" s="626">
        <v>0</v>
      </c>
      <c r="GP15" s="626">
        <v>0</v>
      </c>
      <c r="GQ15" s="626">
        <v>4</v>
      </c>
      <c r="GR15" s="626">
        <v>2</v>
      </c>
      <c r="GS15" s="626">
        <v>2</v>
      </c>
      <c r="GT15" s="626" t="s">
        <v>783</v>
      </c>
      <c r="GU15" s="626" t="s">
        <v>783</v>
      </c>
      <c r="GV15" s="626" t="s">
        <v>783</v>
      </c>
      <c r="GW15" s="626" t="s">
        <v>783</v>
      </c>
      <c r="GX15" s="626" t="s">
        <v>783</v>
      </c>
      <c r="GY15" s="626">
        <v>1649</v>
      </c>
      <c r="GZ15" s="626">
        <v>0.09</v>
      </c>
      <c r="HA15" s="626">
        <v>5</v>
      </c>
      <c r="HB15" s="626" t="s">
        <v>783</v>
      </c>
      <c r="HC15" s="626" t="s">
        <v>782</v>
      </c>
      <c r="HD15" s="626">
        <v>15</v>
      </c>
      <c r="HE15" s="626" t="s">
        <v>783</v>
      </c>
      <c r="HF15" s="626">
        <v>0</v>
      </c>
      <c r="HG15" s="626" t="s">
        <v>783</v>
      </c>
      <c r="HH15" s="626">
        <v>0</v>
      </c>
      <c r="HI15" s="626">
        <v>1</v>
      </c>
      <c r="HJ15" s="626">
        <v>45</v>
      </c>
      <c r="HK15" s="626" t="s">
        <v>784</v>
      </c>
      <c r="HL15" s="626" t="s">
        <v>785</v>
      </c>
      <c r="HM15" s="626" t="s">
        <v>783</v>
      </c>
      <c r="HN15" s="626" t="s">
        <v>783</v>
      </c>
      <c r="HO15" s="626" t="s">
        <v>783</v>
      </c>
      <c r="HP15" s="626" t="s">
        <v>783</v>
      </c>
      <c r="HQ15" s="626" t="s">
        <v>783</v>
      </c>
      <c r="HR15" s="626">
        <v>3980107</v>
      </c>
      <c r="HS15" s="626" t="s">
        <v>783</v>
      </c>
      <c r="HT15" s="626" t="s">
        <v>786</v>
      </c>
      <c r="HU15" s="626" t="s">
        <v>787</v>
      </c>
      <c r="HV15" s="626">
        <v>4</v>
      </c>
      <c r="HW15" s="626">
        <v>2014</v>
      </c>
      <c r="HX15" s="626">
        <v>63</v>
      </c>
      <c r="HY15" s="626">
        <v>0</v>
      </c>
      <c r="HZ15" s="626">
        <v>475</v>
      </c>
      <c r="IA15" s="627">
        <v>41697.500081018516</v>
      </c>
      <c r="IB15" s="626" t="s">
        <v>788</v>
      </c>
      <c r="IC15" s="626">
        <v>3975629</v>
      </c>
      <c r="ID15" s="626">
        <v>2014</v>
      </c>
      <c r="IE15" s="626">
        <v>1712</v>
      </c>
      <c r="IF15" s="626" t="s">
        <v>783</v>
      </c>
      <c r="IG15" s="626" t="s">
        <v>783</v>
      </c>
      <c r="IH15" s="626" t="s">
        <v>783</v>
      </c>
      <c r="II15" s="626" t="s">
        <v>783</v>
      </c>
      <c r="IJ15" s="626" t="s">
        <v>783</v>
      </c>
      <c r="IK15" s="626" t="s">
        <v>783</v>
      </c>
      <c r="IL15" s="626" t="s">
        <v>783</v>
      </c>
      <c r="IM15" s="626" t="s">
        <v>783</v>
      </c>
      <c r="IN15" s="626" t="s">
        <v>783</v>
      </c>
      <c r="IO15" s="626">
        <v>1649</v>
      </c>
      <c r="IP15" s="627">
        <v>37477.354571759257</v>
      </c>
      <c r="IQ15" s="626">
        <v>2</v>
      </c>
      <c r="IR15" s="626" t="s">
        <v>793</v>
      </c>
      <c r="IS15" s="626">
        <v>2</v>
      </c>
      <c r="IT15" s="665">
        <v>41275</v>
      </c>
      <c r="IU15" s="626" t="s">
        <v>783</v>
      </c>
      <c r="IV15" s="626" t="s">
        <v>783</v>
      </c>
      <c r="IW15" s="626" t="s">
        <v>783</v>
      </c>
      <c r="IX15" s="626" t="s">
        <v>781</v>
      </c>
      <c r="IY15" s="626">
        <v>45</v>
      </c>
      <c r="IZ15" s="626" t="s">
        <v>789</v>
      </c>
      <c r="JA15" s="626" t="s">
        <v>783</v>
      </c>
      <c r="JB15" s="626" t="s">
        <v>783</v>
      </c>
      <c r="JC15" s="626" t="s">
        <v>783</v>
      </c>
      <c r="JD15" s="626">
        <v>329382</v>
      </c>
      <c r="JE15" s="626" t="s">
        <v>783</v>
      </c>
      <c r="JF15" s="626" t="s">
        <v>783</v>
      </c>
      <c r="JG15" s="626" t="s">
        <v>802</v>
      </c>
      <c r="JH15" s="626">
        <v>55</v>
      </c>
      <c r="JI15" s="626" t="s">
        <v>783</v>
      </c>
      <c r="JJ15" s="626" t="s">
        <v>783</v>
      </c>
      <c r="JK15" s="626" t="s">
        <v>783</v>
      </c>
      <c r="JL15" s="626" t="s">
        <v>790</v>
      </c>
      <c r="JM15" s="626">
        <v>4</v>
      </c>
      <c r="JN15" s="626">
        <v>3</v>
      </c>
      <c r="JO15" s="626" t="s">
        <v>783</v>
      </c>
      <c r="JP15" s="626">
        <v>10711928</v>
      </c>
      <c r="JQ15" s="626">
        <v>2011</v>
      </c>
      <c r="JR15" s="626">
        <v>3</v>
      </c>
      <c r="JS15" s="626" t="s">
        <v>783</v>
      </c>
      <c r="JT15" s="626" t="s">
        <v>783</v>
      </c>
      <c r="JU15" s="626" t="s">
        <v>808</v>
      </c>
      <c r="JV15" s="628">
        <v>465.04900199999997</v>
      </c>
      <c r="JW15">
        <f>SUM(JV13:JV15)</f>
        <v>3270.2241899999999</v>
      </c>
      <c r="JX15" s="225">
        <v>0.53617148787878799</v>
      </c>
    </row>
    <row r="16" spans="1:285" ht="16" thickBot="1">
      <c r="A16" s="905" t="s">
        <v>5</v>
      </c>
      <c r="B16" s="79">
        <f t="shared" si="0"/>
        <v>1</v>
      </c>
      <c r="C16" s="871" t="s">
        <v>31</v>
      </c>
      <c r="D16" s="249" t="s">
        <v>162</v>
      </c>
      <c r="E16" s="103" t="s">
        <v>83</v>
      </c>
      <c r="F16" s="888">
        <v>0.3</v>
      </c>
      <c r="G16" s="120" t="e">
        <f>F16+G15</f>
        <v>#VALUE!</v>
      </c>
      <c r="H16" s="46"/>
      <c r="I16" s="3">
        <f>F16</f>
        <v>0.3</v>
      </c>
      <c r="J16" s="29"/>
      <c r="K16" s="18"/>
      <c r="L16" s="5"/>
      <c r="M16" s="71">
        <v>3</v>
      </c>
      <c r="N16" s="71">
        <v>4</v>
      </c>
      <c r="O16" s="70">
        <v>4</v>
      </c>
      <c r="P16" s="891">
        <f t="shared" si="42"/>
        <v>11</v>
      </c>
      <c r="Q16" s="896">
        <v>125</v>
      </c>
      <c r="R16" s="46"/>
      <c r="S16" s="3">
        <f>I16</f>
        <v>0.3</v>
      </c>
      <c r="T16" s="25"/>
      <c r="U16" s="219">
        <f t="shared" si="41"/>
        <v>22500</v>
      </c>
      <c r="V16" s="1045" t="s">
        <v>643</v>
      </c>
      <c r="W16" s="1042">
        <f t="shared" si="39"/>
        <v>29250.000000000004</v>
      </c>
      <c r="X16" s="537">
        <f t="shared" si="40"/>
        <v>7433.7777777777774</v>
      </c>
      <c r="Y16" s="538">
        <f t="shared" si="2"/>
        <v>3301.54</v>
      </c>
      <c r="Z16" s="1034">
        <f t="shared" si="3"/>
        <v>39985.317777777782</v>
      </c>
      <c r="AA16" s="883">
        <v>2</v>
      </c>
      <c r="AB16" s="270">
        <f t="shared" si="4"/>
        <v>2033.7777777777778</v>
      </c>
      <c r="AC16" s="566">
        <v>0.25</v>
      </c>
      <c r="AD16" s="562">
        <f t="shared" si="5"/>
        <v>5400</v>
      </c>
      <c r="AE16" s="518"/>
      <c r="AF16" s="270">
        <f t="shared" si="6"/>
        <v>0</v>
      </c>
      <c r="AG16" s="270"/>
      <c r="AH16" s="562">
        <f t="shared" si="7"/>
        <v>0</v>
      </c>
      <c r="AI16" s="270"/>
      <c r="AJ16" s="228">
        <v>0</v>
      </c>
      <c r="AK16" s="902"/>
      <c r="AL16" s="902">
        <v>2019</v>
      </c>
      <c r="AM16" s="18" t="str">
        <f t="shared" si="8"/>
        <v xml:space="preserve"> </v>
      </c>
      <c r="AN16" s="747" t="str">
        <f t="shared" si="9"/>
        <v xml:space="preserve"> </v>
      </c>
      <c r="AO16" s="4">
        <f t="shared" si="10"/>
        <v>0.3</v>
      </c>
      <c r="AP16" s="747">
        <f t="shared" si="11"/>
        <v>39985.317777777782</v>
      </c>
      <c r="AQ16" s="4" t="str">
        <f t="shared" si="12"/>
        <v xml:space="preserve"> </v>
      </c>
      <c r="AR16" s="747" t="str">
        <f t="shared" si="13"/>
        <v xml:space="preserve"> </v>
      </c>
      <c r="AS16" s="4" t="str">
        <f t="shared" si="14"/>
        <v xml:space="preserve"> </v>
      </c>
      <c r="AT16" s="747" t="str">
        <f t="shared" si="15"/>
        <v xml:space="preserve"> </v>
      </c>
      <c r="AU16" s="4" t="str">
        <f t="shared" si="16"/>
        <v xml:space="preserve"> </v>
      </c>
      <c r="AV16" s="747" t="str">
        <f t="shared" si="17"/>
        <v xml:space="preserve"> </v>
      </c>
      <c r="AW16" s="4" t="str">
        <f t="shared" si="18"/>
        <v xml:space="preserve"> </v>
      </c>
      <c r="AX16" s="747" t="str">
        <f t="shared" si="19"/>
        <v xml:space="preserve"> </v>
      </c>
      <c r="AY16" s="4" t="str">
        <f t="shared" si="20"/>
        <v xml:space="preserve"> </v>
      </c>
      <c r="AZ16" s="747" t="str">
        <f t="shared" si="21"/>
        <v xml:space="preserve"> </v>
      </c>
      <c r="BA16" s="4" t="str">
        <f t="shared" si="22"/>
        <v xml:space="preserve"> </v>
      </c>
      <c r="BB16" s="747" t="str">
        <f t="shared" si="23"/>
        <v xml:space="preserve"> </v>
      </c>
      <c r="BC16" s="4" t="str">
        <f t="shared" si="24"/>
        <v xml:space="preserve"> </v>
      </c>
      <c r="BD16" s="747" t="str">
        <f t="shared" si="25"/>
        <v xml:space="preserve"> </v>
      </c>
      <c r="BE16" s="4" t="str">
        <f t="shared" si="26"/>
        <v xml:space="preserve"> </v>
      </c>
      <c r="BF16" s="747" t="str">
        <f t="shared" si="27"/>
        <v xml:space="preserve"> </v>
      </c>
      <c r="BG16" s="4" t="str">
        <f t="shared" si="28"/>
        <v xml:space="preserve"> </v>
      </c>
      <c r="BH16" s="747" t="str">
        <f t="shared" si="29"/>
        <v xml:space="preserve"> </v>
      </c>
      <c r="BI16" s="4" t="str">
        <f t="shared" si="30"/>
        <v xml:space="preserve"> </v>
      </c>
      <c r="BJ16" s="747" t="str">
        <f t="shared" si="31"/>
        <v xml:space="preserve"> </v>
      </c>
      <c r="BK16" s="4" t="str">
        <f t="shared" si="32"/>
        <v xml:space="preserve"> </v>
      </c>
      <c r="BL16" s="747" t="str">
        <f t="shared" si="33"/>
        <v xml:space="preserve"> </v>
      </c>
      <c r="BM16" s="4" t="str">
        <f t="shared" si="34"/>
        <v xml:space="preserve"> </v>
      </c>
      <c r="BN16" s="747" t="str">
        <f t="shared" si="35"/>
        <v xml:space="preserve"> </v>
      </c>
      <c r="BO16" s="4" t="str">
        <f t="shared" si="36"/>
        <v xml:space="preserve"> </v>
      </c>
      <c r="BP16" s="747" t="str">
        <f t="shared" si="37"/>
        <v xml:space="preserve"> </v>
      </c>
      <c r="BQ16" s="133"/>
      <c r="BR16" s="133"/>
      <c r="BS16" s="389"/>
      <c r="BT16" s="389"/>
      <c r="BU16" s="389"/>
      <c r="BV16" s="389"/>
      <c r="BW16" s="389"/>
      <c r="BX16" s="389"/>
      <c r="BY16" s="389"/>
      <c r="BZ16" s="389"/>
      <c r="CA16" s="389"/>
      <c r="CB16" s="163">
        <f t="shared" si="38"/>
        <v>0</v>
      </c>
      <c r="CC16" s="389"/>
      <c r="CD16" s="389"/>
      <c r="CE16" s="389"/>
      <c r="CF16" s="389"/>
      <c r="CG16" s="389"/>
      <c r="CH16" s="389"/>
      <c r="CI16" s="389"/>
      <c r="CJ16" s="389"/>
      <c r="CK16" s="389"/>
      <c r="CL16" s="389"/>
      <c r="CM16" s="389"/>
      <c r="CN16" s="389"/>
      <c r="CO16" s="389"/>
      <c r="CP16" s="389"/>
      <c r="CQ16" s="389"/>
      <c r="CR16" s="389"/>
      <c r="CS16" s="389"/>
      <c r="CT16" s="389"/>
      <c r="CU16" s="389"/>
      <c r="CV16" s="389"/>
      <c r="CW16" s="389"/>
      <c r="CX16" s="389"/>
      <c r="CY16" s="389"/>
      <c r="CZ16" s="389"/>
      <c r="DA16" s="389"/>
      <c r="DB16" s="389"/>
      <c r="DC16" s="389"/>
      <c r="DD16" s="389"/>
      <c r="DE16" s="389"/>
      <c r="DF16" s="389"/>
      <c r="DG16" s="389"/>
      <c r="DH16" s="389"/>
      <c r="DI16" s="389"/>
      <c r="DJ16" s="389"/>
      <c r="DK16" s="389"/>
      <c r="DL16" s="389"/>
      <c r="DM16" s="389"/>
      <c r="DN16" s="389"/>
      <c r="DO16" s="389"/>
      <c r="DP16" s="389"/>
      <c r="DQ16" s="389"/>
      <c r="DR16" s="389"/>
      <c r="DS16" s="389"/>
      <c r="DT16" s="389"/>
      <c r="DU16" s="389"/>
      <c r="DV16" s="389"/>
      <c r="DW16" s="389"/>
      <c r="DX16" s="389"/>
      <c r="DY16" s="389"/>
      <c r="DZ16" s="389"/>
      <c r="EA16" s="389"/>
      <c r="EB16" s="389"/>
      <c r="EC16" s="389"/>
      <c r="ED16" s="389"/>
      <c r="EE16" s="389"/>
      <c r="EF16" s="389"/>
      <c r="EG16" s="389"/>
      <c r="EH16" s="389"/>
      <c r="EI16" s="389"/>
      <c r="EJ16" s="389"/>
      <c r="EK16" s="389"/>
      <c r="EL16" s="389"/>
      <c r="EM16" s="389"/>
      <c r="EN16" s="389"/>
      <c r="EO16" s="389"/>
      <c r="EP16" s="389"/>
      <c r="EQ16" s="389"/>
      <c r="ER16" s="389"/>
      <c r="ES16" s="389"/>
      <c r="ET16" s="389"/>
      <c r="EU16" s="389"/>
      <c r="EV16" s="389"/>
      <c r="EW16" s="389"/>
      <c r="EX16" s="389"/>
      <c r="EY16" s="389"/>
      <c r="EZ16" s="389"/>
      <c r="FA16" s="389"/>
      <c r="FB16" s="389"/>
      <c r="FC16" s="389"/>
      <c r="FD16" s="389"/>
      <c r="FE16" s="389"/>
      <c r="FF16" s="389"/>
      <c r="FG16" s="389"/>
      <c r="FH16" s="389"/>
      <c r="FI16" s="389"/>
      <c r="FJ16" s="389"/>
      <c r="FK16" s="389"/>
      <c r="FL16" s="389"/>
      <c r="FM16" s="389"/>
      <c r="FN16" s="389"/>
      <c r="FO16" s="389"/>
      <c r="FP16" s="389"/>
      <c r="FQ16" s="389"/>
      <c r="FR16" s="389"/>
      <c r="FS16" s="389"/>
      <c r="FT16" s="389"/>
      <c r="FU16" s="389"/>
      <c r="FV16" s="389"/>
      <c r="FW16" s="389"/>
      <c r="FX16" s="660" t="s">
        <v>337</v>
      </c>
      <c r="FY16" s="661">
        <v>86</v>
      </c>
      <c r="FZ16" s="661">
        <v>32434880</v>
      </c>
      <c r="GA16" s="661">
        <v>57</v>
      </c>
      <c r="GB16" s="661" t="s">
        <v>801</v>
      </c>
      <c r="GC16" s="661">
        <v>22</v>
      </c>
      <c r="GD16" s="661">
        <v>2002</v>
      </c>
      <c r="GE16" s="661">
        <v>1</v>
      </c>
      <c r="GF16" s="661" t="s">
        <v>780</v>
      </c>
      <c r="GG16" s="661">
        <v>2</v>
      </c>
      <c r="GH16" s="661">
        <v>1</v>
      </c>
      <c r="GI16" s="661" t="s">
        <v>780</v>
      </c>
      <c r="GJ16" s="661">
        <v>2</v>
      </c>
      <c r="GK16" s="661" t="s">
        <v>781</v>
      </c>
      <c r="GL16" s="661" t="s">
        <v>782</v>
      </c>
      <c r="GM16" s="661">
        <v>50</v>
      </c>
      <c r="GN16" s="661" t="s">
        <v>783</v>
      </c>
      <c r="GO16" s="661">
        <v>0</v>
      </c>
      <c r="GP16" s="661">
        <v>0</v>
      </c>
      <c r="GQ16" s="661">
        <v>4</v>
      </c>
      <c r="GR16" s="661">
        <v>2</v>
      </c>
      <c r="GS16" s="661">
        <v>4</v>
      </c>
      <c r="GT16" s="661" t="s">
        <v>783</v>
      </c>
      <c r="GU16" s="661" t="s">
        <v>783</v>
      </c>
      <c r="GV16" s="661" t="s">
        <v>783</v>
      </c>
      <c r="GW16" s="661" t="s">
        <v>783</v>
      </c>
      <c r="GX16" s="661" t="s">
        <v>783</v>
      </c>
      <c r="GY16" s="661">
        <v>1649</v>
      </c>
      <c r="GZ16" s="661">
        <v>0.55000000000000004</v>
      </c>
      <c r="HA16" s="661">
        <v>5</v>
      </c>
      <c r="HB16" s="661" t="s">
        <v>783</v>
      </c>
      <c r="HC16" s="661" t="s">
        <v>782</v>
      </c>
      <c r="HD16" s="661">
        <v>75</v>
      </c>
      <c r="HE16" s="661" t="s">
        <v>783</v>
      </c>
      <c r="HF16" s="661">
        <v>0</v>
      </c>
      <c r="HG16" s="661" t="s">
        <v>783</v>
      </c>
      <c r="HH16" s="661">
        <v>0</v>
      </c>
      <c r="HI16" s="661">
        <v>1</v>
      </c>
      <c r="HJ16" s="661">
        <v>45</v>
      </c>
      <c r="HK16" s="661" t="s">
        <v>784</v>
      </c>
      <c r="HL16" s="661" t="s">
        <v>785</v>
      </c>
      <c r="HM16" s="661" t="s">
        <v>783</v>
      </c>
      <c r="HN16" s="661" t="s">
        <v>783</v>
      </c>
      <c r="HO16" s="661" t="s">
        <v>783</v>
      </c>
      <c r="HP16" s="661" t="s">
        <v>783</v>
      </c>
      <c r="HQ16" s="661" t="s">
        <v>783</v>
      </c>
      <c r="HR16" s="661">
        <v>3976291</v>
      </c>
      <c r="HS16" s="661" t="s">
        <v>783</v>
      </c>
      <c r="HT16" s="661" t="s">
        <v>786</v>
      </c>
      <c r="HU16" s="661" t="s">
        <v>787</v>
      </c>
      <c r="HV16" s="661">
        <v>4</v>
      </c>
      <c r="HW16" s="661">
        <v>2016</v>
      </c>
      <c r="HX16" s="661">
        <v>63</v>
      </c>
      <c r="HY16" s="661">
        <v>0</v>
      </c>
      <c r="HZ16" s="661">
        <v>2904</v>
      </c>
      <c r="IA16" s="662">
        <v>42227.682129629633</v>
      </c>
      <c r="IB16" s="661" t="s">
        <v>788</v>
      </c>
      <c r="IC16" s="661">
        <v>3980769</v>
      </c>
      <c r="ID16" s="661">
        <v>2014</v>
      </c>
      <c r="IE16" s="661">
        <v>1712</v>
      </c>
      <c r="IF16" s="661" t="s">
        <v>783</v>
      </c>
      <c r="IG16" s="661" t="s">
        <v>783</v>
      </c>
      <c r="IH16" s="661" t="s">
        <v>783</v>
      </c>
      <c r="II16" s="661" t="s">
        <v>783</v>
      </c>
      <c r="IJ16" s="661" t="s">
        <v>783</v>
      </c>
      <c r="IK16" s="661" t="s">
        <v>783</v>
      </c>
      <c r="IL16" s="661" t="s">
        <v>783</v>
      </c>
      <c r="IM16" s="661" t="s">
        <v>783</v>
      </c>
      <c r="IN16" s="661" t="s">
        <v>783</v>
      </c>
      <c r="IO16" s="661">
        <v>1649</v>
      </c>
      <c r="IP16" s="662">
        <v>37477.354571759257</v>
      </c>
      <c r="IQ16" s="661">
        <v>2</v>
      </c>
      <c r="IR16" s="661" t="s">
        <v>793</v>
      </c>
      <c r="IS16" s="661">
        <v>4</v>
      </c>
      <c r="IT16" s="663">
        <v>41275</v>
      </c>
      <c r="IU16" s="661" t="s">
        <v>783</v>
      </c>
      <c r="IV16" s="661" t="s">
        <v>783</v>
      </c>
      <c r="IW16" s="661" t="s">
        <v>783</v>
      </c>
      <c r="IX16" s="661" t="s">
        <v>781</v>
      </c>
      <c r="IY16" s="661">
        <v>45</v>
      </c>
      <c r="IZ16" s="661" t="s">
        <v>789</v>
      </c>
      <c r="JA16" s="661" t="s">
        <v>783</v>
      </c>
      <c r="JB16" s="661" t="s">
        <v>783</v>
      </c>
      <c r="JC16" s="661" t="s">
        <v>783</v>
      </c>
      <c r="JD16" s="661">
        <v>329383</v>
      </c>
      <c r="JE16" s="661" t="s">
        <v>783</v>
      </c>
      <c r="JF16" s="661" t="s">
        <v>783</v>
      </c>
      <c r="JG16" s="661" t="s">
        <v>809</v>
      </c>
      <c r="JH16" s="661">
        <v>57</v>
      </c>
      <c r="JI16" s="661" t="s">
        <v>783</v>
      </c>
      <c r="JJ16" s="661" t="s">
        <v>783</v>
      </c>
      <c r="JK16" s="661" t="s">
        <v>783</v>
      </c>
      <c r="JL16" s="661" t="s">
        <v>790</v>
      </c>
      <c r="JM16" s="661">
        <v>4</v>
      </c>
      <c r="JN16" s="661">
        <v>4</v>
      </c>
      <c r="JO16" s="661" t="s">
        <v>783</v>
      </c>
      <c r="JP16" s="661">
        <v>10711928</v>
      </c>
      <c r="JQ16" s="661">
        <v>2011</v>
      </c>
      <c r="JR16" s="661">
        <v>3</v>
      </c>
      <c r="JS16" s="661" t="s">
        <v>783</v>
      </c>
      <c r="JT16" s="661" t="s">
        <v>783</v>
      </c>
      <c r="JU16" s="661" t="s">
        <v>810</v>
      </c>
      <c r="JV16" s="664">
        <v>2834.3252980000002</v>
      </c>
      <c r="JW16">
        <f>SUM(JV16:JV16)</f>
        <v>2834.3252980000002</v>
      </c>
      <c r="JX16" s="225">
        <f>JW16/5280</f>
        <v>0.53680403371212126</v>
      </c>
    </row>
    <row r="17" spans="1:284" ht="16" thickBot="1">
      <c r="A17" s="905" t="s">
        <v>5</v>
      </c>
      <c r="B17" s="79">
        <f t="shared" si="0"/>
        <v>1</v>
      </c>
      <c r="C17" s="871" t="s">
        <v>25</v>
      </c>
      <c r="D17" s="249" t="s">
        <v>192</v>
      </c>
      <c r="E17" s="103" t="s">
        <v>158</v>
      </c>
      <c r="F17" s="888">
        <v>2.08</v>
      </c>
      <c r="G17" s="120" t="e">
        <f>F17+G15</f>
        <v>#VALUE!</v>
      </c>
      <c r="H17" s="46"/>
      <c r="I17" s="3">
        <v>2.08</v>
      </c>
      <c r="J17" s="29"/>
      <c r="K17" s="18" t="s">
        <v>7</v>
      </c>
      <c r="L17" s="5"/>
      <c r="M17" s="71">
        <v>5</v>
      </c>
      <c r="N17" s="71">
        <v>5</v>
      </c>
      <c r="O17" s="70">
        <v>4</v>
      </c>
      <c r="P17" s="891">
        <f t="shared" si="42"/>
        <v>14</v>
      </c>
      <c r="Q17" s="896">
        <v>124</v>
      </c>
      <c r="R17" s="46"/>
      <c r="S17" s="3">
        <f>I17</f>
        <v>2.08</v>
      </c>
      <c r="T17" s="43"/>
      <c r="U17" s="219">
        <f t="shared" si="41"/>
        <v>156000</v>
      </c>
      <c r="V17" s="219" t="s">
        <v>642</v>
      </c>
      <c r="W17" s="1042">
        <f t="shared" si="39"/>
        <v>156000</v>
      </c>
      <c r="X17" s="537">
        <f t="shared" si="40"/>
        <v>0</v>
      </c>
      <c r="Y17" s="538">
        <f t="shared" si="2"/>
        <v>500</v>
      </c>
      <c r="Z17" s="1034">
        <f t="shared" si="3"/>
        <v>156500</v>
      </c>
      <c r="AA17" s="883"/>
      <c r="AB17" s="270">
        <f t="shared" si="4"/>
        <v>0</v>
      </c>
      <c r="AC17" s="553"/>
      <c r="AD17" s="562">
        <f t="shared" si="5"/>
        <v>0</v>
      </c>
      <c r="AE17" s="518"/>
      <c r="AF17" s="270">
        <f t="shared" si="6"/>
        <v>0</v>
      </c>
      <c r="AG17" s="270"/>
      <c r="AH17" s="562">
        <f t="shared" si="7"/>
        <v>0</v>
      </c>
      <c r="AI17" s="270"/>
      <c r="AJ17" s="228">
        <v>0</v>
      </c>
      <c r="AK17" s="902"/>
      <c r="AL17" s="902">
        <v>2020</v>
      </c>
      <c r="AM17" s="18" t="str">
        <f t="shared" si="8"/>
        <v xml:space="preserve"> </v>
      </c>
      <c r="AN17" s="747" t="str">
        <f t="shared" si="9"/>
        <v xml:space="preserve"> </v>
      </c>
      <c r="AO17" s="4" t="str">
        <f t="shared" si="10"/>
        <v xml:space="preserve"> </v>
      </c>
      <c r="AP17" s="747" t="str">
        <f t="shared" si="11"/>
        <v xml:space="preserve"> </v>
      </c>
      <c r="AQ17" s="4">
        <f t="shared" si="12"/>
        <v>2.08</v>
      </c>
      <c r="AR17" s="747">
        <f t="shared" si="13"/>
        <v>156500</v>
      </c>
      <c r="AS17" s="4" t="str">
        <f t="shared" si="14"/>
        <v xml:space="preserve"> </v>
      </c>
      <c r="AT17" s="747" t="str">
        <f t="shared" si="15"/>
        <v xml:space="preserve"> </v>
      </c>
      <c r="AU17" s="4" t="str">
        <f t="shared" si="16"/>
        <v xml:space="preserve"> </v>
      </c>
      <c r="AV17" s="747" t="str">
        <f t="shared" si="17"/>
        <v xml:space="preserve"> </v>
      </c>
      <c r="AW17" s="4" t="str">
        <f t="shared" si="18"/>
        <v xml:space="preserve"> </v>
      </c>
      <c r="AX17" s="747" t="str">
        <f t="shared" si="19"/>
        <v xml:space="preserve"> </v>
      </c>
      <c r="AY17" s="4" t="str">
        <f t="shared" si="20"/>
        <v xml:space="preserve"> </v>
      </c>
      <c r="AZ17" s="747" t="str">
        <f t="shared" si="21"/>
        <v xml:space="preserve"> </v>
      </c>
      <c r="BA17" s="4" t="str">
        <f t="shared" si="22"/>
        <v xml:space="preserve"> </v>
      </c>
      <c r="BB17" s="747" t="str">
        <f t="shared" si="23"/>
        <v xml:space="preserve"> </v>
      </c>
      <c r="BC17" s="4" t="str">
        <f t="shared" si="24"/>
        <v xml:space="preserve"> </v>
      </c>
      <c r="BD17" s="747" t="str">
        <f t="shared" si="25"/>
        <v xml:space="preserve"> </v>
      </c>
      <c r="BE17" s="4" t="str">
        <f t="shared" si="26"/>
        <v xml:space="preserve"> </v>
      </c>
      <c r="BF17" s="747" t="str">
        <f t="shared" si="27"/>
        <v xml:space="preserve"> </v>
      </c>
      <c r="BG17" s="4" t="str">
        <f t="shared" si="28"/>
        <v xml:space="preserve"> </v>
      </c>
      <c r="BH17" s="747" t="str">
        <f t="shared" si="29"/>
        <v xml:space="preserve"> </v>
      </c>
      <c r="BI17" s="4" t="str">
        <f t="shared" si="30"/>
        <v xml:space="preserve"> </v>
      </c>
      <c r="BJ17" s="747" t="str">
        <f t="shared" si="31"/>
        <v xml:space="preserve"> </v>
      </c>
      <c r="BK17" s="4" t="str">
        <f t="shared" si="32"/>
        <v xml:space="preserve"> </v>
      </c>
      <c r="BL17" s="747" t="str">
        <f t="shared" si="33"/>
        <v xml:space="preserve"> </v>
      </c>
      <c r="BM17" s="4" t="str">
        <f t="shared" si="34"/>
        <v xml:space="preserve"> </v>
      </c>
      <c r="BN17" s="747" t="str">
        <f t="shared" si="35"/>
        <v xml:space="preserve"> </v>
      </c>
      <c r="BO17" s="4" t="str">
        <f t="shared" si="36"/>
        <v xml:space="preserve"> </v>
      </c>
      <c r="BP17" s="747" t="str">
        <f t="shared" si="37"/>
        <v xml:space="preserve"> </v>
      </c>
      <c r="BQ17" s="389" t="s">
        <v>617</v>
      </c>
      <c r="BR17" s="389"/>
      <c r="BS17" s="389"/>
      <c r="BT17" s="389"/>
      <c r="BU17" s="389"/>
      <c r="BV17" s="389"/>
      <c r="BW17" s="389"/>
      <c r="BX17" s="389"/>
      <c r="BY17" s="389"/>
      <c r="BZ17" s="389"/>
      <c r="CA17" s="389"/>
      <c r="CB17" s="163">
        <f t="shared" si="38"/>
        <v>0</v>
      </c>
      <c r="CC17" s="389"/>
      <c r="CD17" s="389"/>
      <c r="CE17" s="389"/>
      <c r="CF17" s="389"/>
      <c r="CG17" s="389"/>
      <c r="CH17" s="389"/>
      <c r="CI17" s="389"/>
      <c r="CJ17" s="389"/>
      <c r="CK17" s="389"/>
      <c r="CL17" s="389"/>
      <c r="CM17" s="389"/>
      <c r="CN17" s="389"/>
      <c r="CO17" s="389"/>
      <c r="CP17" s="389"/>
      <c r="CQ17" s="389"/>
      <c r="CR17" s="389"/>
      <c r="CS17" s="389"/>
      <c r="CT17" s="389"/>
      <c r="CU17" s="389"/>
      <c r="CV17" s="389"/>
      <c r="CW17" s="389"/>
      <c r="CX17" s="389"/>
      <c r="CY17" s="389"/>
      <c r="CZ17" s="389"/>
      <c r="DA17" s="389"/>
      <c r="DB17" s="389"/>
      <c r="DC17" s="389"/>
      <c r="DD17" s="389"/>
      <c r="DE17" s="389"/>
      <c r="DF17" s="389"/>
      <c r="DG17" s="389"/>
      <c r="DH17" s="389"/>
      <c r="DI17" s="389"/>
      <c r="DJ17" s="389"/>
      <c r="DK17" s="389"/>
      <c r="DL17" s="389"/>
      <c r="DM17" s="389"/>
      <c r="DN17" s="389"/>
      <c r="DO17" s="389"/>
      <c r="DP17" s="389"/>
      <c r="DQ17" s="389"/>
      <c r="DR17" s="389"/>
      <c r="DS17" s="389"/>
      <c r="DT17" s="389"/>
      <c r="DU17" s="389"/>
      <c r="DV17" s="389"/>
      <c r="DW17" s="389"/>
      <c r="DX17" s="389"/>
      <c r="DY17" s="389"/>
      <c r="DZ17" s="389"/>
      <c r="EA17" s="389"/>
      <c r="EB17" s="389"/>
      <c r="EC17" s="389"/>
      <c r="ED17" s="389"/>
      <c r="EE17" s="389"/>
      <c r="EF17" s="389"/>
      <c r="EG17" s="389"/>
      <c r="EH17" s="389"/>
      <c r="EI17" s="389"/>
      <c r="EJ17" s="389"/>
      <c r="EK17" s="389"/>
      <c r="EL17" s="389"/>
      <c r="EM17" s="389"/>
      <c r="EN17" s="389"/>
      <c r="EO17" s="389"/>
      <c r="EP17" s="389"/>
      <c r="EQ17" s="389"/>
      <c r="ER17" s="389"/>
      <c r="ES17" s="389"/>
      <c r="ET17" s="389"/>
      <c r="EU17" s="389"/>
      <c r="EV17" s="389"/>
      <c r="EW17" s="389"/>
      <c r="EX17" s="389"/>
      <c r="EY17" s="389"/>
      <c r="EZ17" s="389"/>
      <c r="FA17" s="389"/>
      <c r="FB17" s="389"/>
      <c r="FC17" s="389"/>
      <c r="FD17" s="389"/>
      <c r="FE17" s="389"/>
      <c r="FF17" s="389"/>
      <c r="FG17" s="389"/>
      <c r="FH17" s="389"/>
      <c r="FI17" s="389"/>
      <c r="FJ17" s="389"/>
      <c r="FK17" s="389"/>
      <c r="FL17" s="389"/>
      <c r="FM17" s="389"/>
      <c r="FN17" s="389"/>
      <c r="FO17" s="389"/>
      <c r="FP17" s="389"/>
      <c r="FQ17" s="389"/>
      <c r="FR17" s="389"/>
      <c r="FS17" s="389"/>
      <c r="FT17" s="389"/>
      <c r="FU17" s="389"/>
      <c r="FV17" s="389"/>
      <c r="FW17" s="389"/>
      <c r="FX17" s="625" t="s">
        <v>337</v>
      </c>
      <c r="FY17" s="626">
        <v>248</v>
      </c>
      <c r="FZ17" s="626">
        <v>32434947</v>
      </c>
      <c r="GA17" s="626">
        <v>55</v>
      </c>
      <c r="GB17" s="626" t="s">
        <v>798</v>
      </c>
      <c r="GC17" s="626">
        <v>22</v>
      </c>
      <c r="GD17" s="626">
        <v>2002</v>
      </c>
      <c r="GE17" s="626">
        <v>2</v>
      </c>
      <c r="GF17" s="626" t="s">
        <v>148</v>
      </c>
      <c r="GG17" s="626">
        <v>2</v>
      </c>
      <c r="GH17" s="626">
        <v>2</v>
      </c>
      <c r="GI17" s="626" t="s">
        <v>148</v>
      </c>
      <c r="GJ17" s="626">
        <v>2</v>
      </c>
      <c r="GK17" s="626" t="s">
        <v>781</v>
      </c>
      <c r="GL17" s="626" t="s">
        <v>782</v>
      </c>
      <c r="GM17" s="626">
        <v>66</v>
      </c>
      <c r="GN17" s="626" t="s">
        <v>783</v>
      </c>
      <c r="GO17" s="626">
        <v>0</v>
      </c>
      <c r="GP17" s="626">
        <v>0</v>
      </c>
      <c r="GQ17" s="626">
        <v>4</v>
      </c>
      <c r="GR17" s="626">
        <v>2</v>
      </c>
      <c r="GS17" s="626">
        <v>4</v>
      </c>
      <c r="GT17" s="626" t="s">
        <v>783</v>
      </c>
      <c r="GU17" s="626" t="s">
        <v>783</v>
      </c>
      <c r="GV17" s="626" t="s">
        <v>783</v>
      </c>
      <c r="GW17" s="626" t="s">
        <v>783</v>
      </c>
      <c r="GX17" s="626" t="s">
        <v>783</v>
      </c>
      <c r="GY17" s="626">
        <v>1649</v>
      </c>
      <c r="GZ17" s="626">
        <v>0.18</v>
      </c>
      <c r="HA17" s="626">
        <v>5</v>
      </c>
      <c r="HB17" s="626" t="s">
        <v>783</v>
      </c>
      <c r="HC17" s="626" t="s">
        <v>782</v>
      </c>
      <c r="HD17" s="626">
        <v>150</v>
      </c>
      <c r="HE17" s="626" t="s">
        <v>783</v>
      </c>
      <c r="HF17" s="626">
        <v>0</v>
      </c>
      <c r="HG17" s="626" t="s">
        <v>783</v>
      </c>
      <c r="HH17" s="626">
        <v>0</v>
      </c>
      <c r="HI17" s="626">
        <v>1</v>
      </c>
      <c r="HJ17" s="626">
        <v>45</v>
      </c>
      <c r="HK17" s="626" t="s">
        <v>784</v>
      </c>
      <c r="HL17" s="626" t="s">
        <v>785</v>
      </c>
      <c r="HM17" s="626" t="s">
        <v>783</v>
      </c>
      <c r="HN17" s="626" t="s">
        <v>783</v>
      </c>
      <c r="HO17" s="626" t="s">
        <v>783</v>
      </c>
      <c r="HP17" s="626" t="s">
        <v>783</v>
      </c>
      <c r="HQ17" s="626" t="s">
        <v>783</v>
      </c>
      <c r="HR17" s="626">
        <v>3974744</v>
      </c>
      <c r="HS17" s="626" t="s">
        <v>783</v>
      </c>
      <c r="HT17" s="626" t="s">
        <v>786</v>
      </c>
      <c r="HU17" s="626" t="s">
        <v>787</v>
      </c>
      <c r="HV17" s="626">
        <v>4</v>
      </c>
      <c r="HW17" s="626">
        <v>2016</v>
      </c>
      <c r="HX17" s="626">
        <v>63</v>
      </c>
      <c r="HY17" s="626">
        <v>0</v>
      </c>
      <c r="HZ17" s="626">
        <v>950</v>
      </c>
      <c r="IA17" s="627">
        <v>42227.682129629633</v>
      </c>
      <c r="IB17" s="626" t="s">
        <v>788</v>
      </c>
      <c r="IC17" s="626">
        <v>3979222</v>
      </c>
      <c r="ID17" s="626">
        <v>2014</v>
      </c>
      <c r="IE17" s="626">
        <v>1712</v>
      </c>
      <c r="IF17" s="626" t="s">
        <v>783</v>
      </c>
      <c r="IG17" s="626" t="s">
        <v>783</v>
      </c>
      <c r="IH17" s="626" t="s">
        <v>783</v>
      </c>
      <c r="II17" s="626" t="s">
        <v>783</v>
      </c>
      <c r="IJ17" s="626" t="s">
        <v>783</v>
      </c>
      <c r="IK17" s="626" t="s">
        <v>783</v>
      </c>
      <c r="IL17" s="626" t="s">
        <v>783</v>
      </c>
      <c r="IM17" s="626" t="s">
        <v>783</v>
      </c>
      <c r="IN17" s="626" t="s">
        <v>783</v>
      </c>
      <c r="IO17" s="626">
        <v>1649</v>
      </c>
      <c r="IP17" s="627">
        <v>38372.594861111109</v>
      </c>
      <c r="IQ17" s="626">
        <v>2</v>
      </c>
      <c r="IR17" s="626" t="s">
        <v>793</v>
      </c>
      <c r="IS17" s="626">
        <v>4</v>
      </c>
      <c r="IT17" s="665">
        <v>41275</v>
      </c>
      <c r="IU17" s="626" t="s">
        <v>783</v>
      </c>
      <c r="IV17" s="626" t="s">
        <v>783</v>
      </c>
      <c r="IW17" s="626" t="s">
        <v>783</v>
      </c>
      <c r="IX17" s="626" t="s">
        <v>781</v>
      </c>
      <c r="IY17" s="626">
        <v>45</v>
      </c>
      <c r="IZ17" s="626" t="s">
        <v>789</v>
      </c>
      <c r="JA17" s="626" t="s">
        <v>783</v>
      </c>
      <c r="JB17" s="626" t="s">
        <v>783</v>
      </c>
      <c r="JC17" s="626" t="s">
        <v>783</v>
      </c>
      <c r="JD17" s="626">
        <v>329383</v>
      </c>
      <c r="JE17" s="626" t="s">
        <v>783</v>
      </c>
      <c r="JF17" s="626" t="s">
        <v>783</v>
      </c>
      <c r="JG17" s="626" t="s">
        <v>809</v>
      </c>
      <c r="JH17" s="626">
        <v>55</v>
      </c>
      <c r="JI17" s="626" t="s">
        <v>783</v>
      </c>
      <c r="JJ17" s="626" t="s">
        <v>783</v>
      </c>
      <c r="JK17" s="626" t="s">
        <v>783</v>
      </c>
      <c r="JL17" s="626" t="s">
        <v>790</v>
      </c>
      <c r="JM17" s="626">
        <v>4</v>
      </c>
      <c r="JN17" s="626">
        <v>3</v>
      </c>
      <c r="JO17" s="626" t="s">
        <v>783</v>
      </c>
      <c r="JP17" s="626" t="s">
        <v>783</v>
      </c>
      <c r="JQ17" s="626" t="s">
        <v>783</v>
      </c>
      <c r="JR17" s="626" t="s">
        <v>783</v>
      </c>
      <c r="JS17" s="626" t="s">
        <v>783</v>
      </c>
      <c r="JT17" s="626" t="s">
        <v>783</v>
      </c>
      <c r="JU17" s="626" t="s">
        <v>811</v>
      </c>
      <c r="JV17" s="628">
        <v>985.81433100000004</v>
      </c>
      <c r="JW17">
        <f>SUM(JV16:JV17)</f>
        <v>3820.1396290000002</v>
      </c>
      <c r="JX17" s="225">
        <v>2.3503722215909089</v>
      </c>
    </row>
    <row r="18" spans="1:284" ht="16" thickBot="1">
      <c r="A18" s="905" t="s">
        <v>5</v>
      </c>
      <c r="B18" s="79">
        <f t="shared" si="0"/>
        <v>1</v>
      </c>
      <c r="C18" s="871" t="s">
        <v>20</v>
      </c>
      <c r="D18" s="249" t="s">
        <v>210</v>
      </c>
      <c r="E18" s="103" t="s">
        <v>65</v>
      </c>
      <c r="F18" s="888">
        <v>1.1000000000000001</v>
      </c>
      <c r="G18" s="120" t="e">
        <f>F18+G17</f>
        <v>#VALUE!</v>
      </c>
      <c r="H18" s="46"/>
      <c r="I18" s="3">
        <v>1.1000000000000001</v>
      </c>
      <c r="J18" s="29"/>
      <c r="K18" s="18"/>
      <c r="L18" s="5"/>
      <c r="M18" s="71">
        <v>3</v>
      </c>
      <c r="N18" s="71">
        <v>4</v>
      </c>
      <c r="O18" s="70">
        <v>5</v>
      </c>
      <c r="P18" s="891">
        <f t="shared" si="42"/>
        <v>12</v>
      </c>
      <c r="Q18" s="896">
        <v>95</v>
      </c>
      <c r="R18" s="46"/>
      <c r="S18" s="3">
        <v>1.1000000000000001</v>
      </c>
      <c r="T18" s="25"/>
      <c r="U18" s="219">
        <f t="shared" si="41"/>
        <v>82500</v>
      </c>
      <c r="V18" s="219" t="s">
        <v>642</v>
      </c>
      <c r="W18" s="1042">
        <f t="shared" si="39"/>
        <v>82500</v>
      </c>
      <c r="X18" s="537">
        <f t="shared" si="40"/>
        <v>42171.555555555562</v>
      </c>
      <c r="Y18" s="538">
        <f t="shared" si="2"/>
        <v>500</v>
      </c>
      <c r="Z18" s="1034">
        <f t="shared" si="3"/>
        <v>125171.55555555556</v>
      </c>
      <c r="AA18" s="883">
        <v>6</v>
      </c>
      <c r="AB18" s="270">
        <f t="shared" si="4"/>
        <v>22371.555555555558</v>
      </c>
      <c r="AC18" s="566">
        <v>0.25</v>
      </c>
      <c r="AD18" s="562">
        <f t="shared" si="5"/>
        <v>19800</v>
      </c>
      <c r="AE18" s="518"/>
      <c r="AF18" s="270">
        <f t="shared" si="6"/>
        <v>0</v>
      </c>
      <c r="AG18" s="270"/>
      <c r="AH18" s="562">
        <f t="shared" si="7"/>
        <v>0</v>
      </c>
      <c r="AI18" s="270"/>
      <c r="AJ18" s="228">
        <v>0</v>
      </c>
      <c r="AK18" s="902"/>
      <c r="AL18" s="902">
        <v>2020</v>
      </c>
      <c r="AM18" s="18" t="str">
        <f t="shared" si="8"/>
        <v xml:space="preserve"> </v>
      </c>
      <c r="AN18" s="747" t="str">
        <f t="shared" si="9"/>
        <v xml:space="preserve"> </v>
      </c>
      <c r="AO18" s="4" t="str">
        <f t="shared" si="10"/>
        <v xml:space="preserve"> </v>
      </c>
      <c r="AP18" s="747" t="str">
        <f t="shared" si="11"/>
        <v xml:space="preserve"> </v>
      </c>
      <c r="AQ18" s="4">
        <f t="shared" si="12"/>
        <v>1.1000000000000001</v>
      </c>
      <c r="AR18" s="747">
        <f t="shared" si="13"/>
        <v>125171.55555555556</v>
      </c>
      <c r="AS18" s="4" t="str">
        <f t="shared" si="14"/>
        <v xml:space="preserve"> </v>
      </c>
      <c r="AT18" s="747" t="str">
        <f t="shared" si="15"/>
        <v xml:space="preserve"> </v>
      </c>
      <c r="AU18" s="4" t="str">
        <f t="shared" si="16"/>
        <v xml:space="preserve"> </v>
      </c>
      <c r="AV18" s="747" t="str">
        <f t="shared" si="17"/>
        <v xml:space="preserve"> </v>
      </c>
      <c r="AW18" s="4" t="str">
        <f t="shared" si="18"/>
        <v xml:space="preserve"> </v>
      </c>
      <c r="AX18" s="747" t="str">
        <f t="shared" si="19"/>
        <v xml:space="preserve"> </v>
      </c>
      <c r="AY18" s="4" t="str">
        <f t="shared" si="20"/>
        <v xml:space="preserve"> </v>
      </c>
      <c r="AZ18" s="747" t="str">
        <f t="shared" si="21"/>
        <v xml:space="preserve"> </v>
      </c>
      <c r="BA18" s="4" t="str">
        <f t="shared" si="22"/>
        <v xml:space="preserve"> </v>
      </c>
      <c r="BB18" s="747" t="str">
        <f t="shared" si="23"/>
        <v xml:space="preserve"> </v>
      </c>
      <c r="BC18" s="4" t="str">
        <f t="shared" si="24"/>
        <v xml:space="preserve"> </v>
      </c>
      <c r="BD18" s="747" t="str">
        <f t="shared" si="25"/>
        <v xml:space="preserve"> </v>
      </c>
      <c r="BE18" s="4" t="str">
        <f t="shared" si="26"/>
        <v xml:space="preserve"> </v>
      </c>
      <c r="BF18" s="747" t="str">
        <f t="shared" si="27"/>
        <v xml:space="preserve"> </v>
      </c>
      <c r="BG18" s="4" t="str">
        <f t="shared" si="28"/>
        <v xml:space="preserve"> </v>
      </c>
      <c r="BH18" s="747" t="str">
        <f t="shared" si="29"/>
        <v xml:space="preserve"> </v>
      </c>
      <c r="BI18" s="4" t="str">
        <f t="shared" si="30"/>
        <v xml:space="preserve"> </v>
      </c>
      <c r="BJ18" s="747" t="str">
        <f t="shared" si="31"/>
        <v xml:space="preserve"> </v>
      </c>
      <c r="BK18" s="4" t="str">
        <f t="shared" si="32"/>
        <v xml:space="preserve"> </v>
      </c>
      <c r="BL18" s="747" t="str">
        <f t="shared" si="33"/>
        <v xml:space="preserve"> </v>
      </c>
      <c r="BM18" s="4" t="str">
        <f t="shared" si="34"/>
        <v xml:space="preserve"> </v>
      </c>
      <c r="BN18" s="747" t="str">
        <f t="shared" si="35"/>
        <v xml:space="preserve"> </v>
      </c>
      <c r="BO18" s="4" t="str">
        <f t="shared" si="36"/>
        <v xml:space="preserve"> </v>
      </c>
      <c r="BP18" s="747" t="str">
        <f t="shared" si="37"/>
        <v xml:space="preserve"> </v>
      </c>
      <c r="BQ18" s="389"/>
      <c r="BR18" s="389"/>
      <c r="BS18" s="389"/>
      <c r="BT18" s="389"/>
      <c r="BU18" s="389"/>
      <c r="BV18" s="389"/>
      <c r="BW18" s="389"/>
      <c r="BX18" s="389"/>
      <c r="BY18" s="389"/>
      <c r="BZ18" s="389"/>
      <c r="CA18" s="389"/>
      <c r="CB18" s="163">
        <f t="shared" si="38"/>
        <v>0</v>
      </c>
      <c r="CC18" s="389"/>
      <c r="CD18" s="389"/>
      <c r="CE18" s="389"/>
      <c r="CF18" s="389"/>
      <c r="CG18" s="389"/>
      <c r="CH18" s="389"/>
      <c r="CI18" s="389"/>
      <c r="CJ18" s="389"/>
      <c r="CK18" s="389"/>
      <c r="CL18" s="389"/>
      <c r="CM18" s="389"/>
      <c r="CN18" s="389"/>
      <c r="CO18" s="389"/>
      <c r="CP18" s="389"/>
      <c r="CQ18" s="389"/>
      <c r="CR18" s="389"/>
      <c r="CS18" s="389"/>
      <c r="CT18" s="389"/>
      <c r="CU18" s="389"/>
      <c r="CV18" s="389"/>
      <c r="CW18" s="389"/>
      <c r="CX18" s="389"/>
      <c r="CY18" s="389"/>
      <c r="CZ18" s="389"/>
      <c r="DA18" s="389"/>
      <c r="DB18" s="389"/>
      <c r="DC18" s="389"/>
      <c r="DD18" s="389"/>
      <c r="DE18" s="389"/>
      <c r="DF18" s="389"/>
      <c r="DG18" s="389"/>
      <c r="DH18" s="389"/>
      <c r="DI18" s="389"/>
      <c r="DJ18" s="389"/>
      <c r="DK18" s="389"/>
      <c r="DL18" s="389"/>
      <c r="DM18" s="389"/>
      <c r="DN18" s="389"/>
      <c r="DO18" s="389"/>
      <c r="DP18" s="389"/>
      <c r="DQ18" s="389"/>
      <c r="DR18" s="389"/>
      <c r="DS18" s="389"/>
      <c r="DT18" s="389"/>
      <c r="DU18" s="389"/>
      <c r="DV18" s="389"/>
      <c r="DW18" s="389"/>
      <c r="DX18" s="389"/>
      <c r="DY18" s="389"/>
      <c r="DZ18" s="389"/>
      <c r="EA18" s="389"/>
      <c r="EB18" s="389"/>
      <c r="EC18" s="389"/>
      <c r="ED18" s="389"/>
      <c r="EE18" s="389"/>
      <c r="EF18" s="389"/>
      <c r="EG18" s="389"/>
      <c r="EH18" s="389"/>
      <c r="EI18" s="389"/>
      <c r="EJ18" s="389"/>
      <c r="EK18" s="389"/>
      <c r="EL18" s="389"/>
      <c r="EM18" s="389"/>
      <c r="EN18" s="389"/>
      <c r="EO18" s="389"/>
      <c r="EP18" s="389"/>
      <c r="EQ18" s="389"/>
      <c r="ER18" s="389"/>
      <c r="ES18" s="389"/>
      <c r="ET18" s="389"/>
      <c r="EU18" s="389"/>
      <c r="EV18" s="389"/>
      <c r="EW18" s="389"/>
      <c r="EX18" s="389"/>
      <c r="EY18" s="389"/>
      <c r="EZ18" s="389"/>
      <c r="FA18" s="389"/>
      <c r="FB18" s="389"/>
      <c r="FC18" s="389"/>
      <c r="FD18" s="389"/>
      <c r="FE18" s="389"/>
      <c r="FF18" s="389"/>
      <c r="FG18" s="389"/>
      <c r="FH18" s="389"/>
      <c r="FI18" s="389"/>
      <c r="FJ18" s="389"/>
      <c r="FK18" s="389"/>
      <c r="FL18" s="389"/>
      <c r="FM18" s="389"/>
      <c r="FN18" s="389"/>
      <c r="FO18" s="389"/>
      <c r="FP18" s="389"/>
      <c r="FQ18" s="389"/>
      <c r="FR18" s="389"/>
      <c r="FS18" s="389"/>
      <c r="FT18" s="389"/>
      <c r="FU18" s="389"/>
      <c r="FV18" s="389"/>
      <c r="FW18" s="389"/>
      <c r="FX18" s="655" t="s">
        <v>343</v>
      </c>
      <c r="FY18" s="656">
        <v>186</v>
      </c>
      <c r="FZ18" s="656">
        <v>32434883</v>
      </c>
      <c r="GA18" s="656">
        <v>35</v>
      </c>
      <c r="GB18" s="656" t="s">
        <v>3</v>
      </c>
      <c r="GC18" s="656">
        <v>16</v>
      </c>
      <c r="GD18" s="656">
        <v>1970</v>
      </c>
      <c r="GE18" s="656">
        <v>0</v>
      </c>
      <c r="GF18" s="656" t="s">
        <v>792</v>
      </c>
      <c r="GG18" s="656">
        <v>0</v>
      </c>
      <c r="GH18" s="656">
        <v>0</v>
      </c>
      <c r="GI18" s="656" t="s">
        <v>792</v>
      </c>
      <c r="GJ18" s="656">
        <v>0</v>
      </c>
      <c r="GK18" s="656" t="s">
        <v>781</v>
      </c>
      <c r="GL18" s="656" t="s">
        <v>782</v>
      </c>
      <c r="GM18" s="656">
        <v>66</v>
      </c>
      <c r="GN18" s="656" t="s">
        <v>783</v>
      </c>
      <c r="GO18" s="656">
        <v>0</v>
      </c>
      <c r="GP18" s="656">
        <v>0</v>
      </c>
      <c r="GQ18" s="656">
        <v>4</v>
      </c>
      <c r="GR18" s="656">
        <v>2</v>
      </c>
      <c r="GS18" s="656">
        <v>2</v>
      </c>
      <c r="GT18" s="656" t="s">
        <v>783</v>
      </c>
      <c r="GU18" s="656" t="s">
        <v>783</v>
      </c>
      <c r="GV18" s="656" t="s">
        <v>783</v>
      </c>
      <c r="GW18" s="656" t="s">
        <v>783</v>
      </c>
      <c r="GX18" s="656" t="s">
        <v>783</v>
      </c>
      <c r="GY18" s="656">
        <v>1649</v>
      </c>
      <c r="GZ18" s="656">
        <v>0.27</v>
      </c>
      <c r="HA18" s="656">
        <v>5</v>
      </c>
      <c r="HB18" s="656" t="s">
        <v>783</v>
      </c>
      <c r="HC18" s="656" t="s">
        <v>782</v>
      </c>
      <c r="HD18" s="656">
        <v>15</v>
      </c>
      <c r="HE18" s="656" t="s">
        <v>783</v>
      </c>
      <c r="HF18" s="656">
        <v>0</v>
      </c>
      <c r="HG18" s="656" t="s">
        <v>783</v>
      </c>
      <c r="HH18" s="656">
        <v>0</v>
      </c>
      <c r="HI18" s="656">
        <v>1</v>
      </c>
      <c r="HJ18" s="656">
        <v>45</v>
      </c>
      <c r="HK18" s="656" t="s">
        <v>784</v>
      </c>
      <c r="HL18" s="656" t="s">
        <v>785</v>
      </c>
      <c r="HM18" s="656" t="s">
        <v>783</v>
      </c>
      <c r="HN18" s="656" t="s">
        <v>783</v>
      </c>
      <c r="HO18" s="656" t="s">
        <v>783</v>
      </c>
      <c r="HP18" s="656" t="s">
        <v>783</v>
      </c>
      <c r="HQ18" s="656" t="s">
        <v>783</v>
      </c>
      <c r="HR18" s="656">
        <v>3980700</v>
      </c>
      <c r="HS18" s="656" t="s">
        <v>783</v>
      </c>
      <c r="HT18" s="656" t="s">
        <v>786</v>
      </c>
      <c r="HU18" s="656" t="s">
        <v>787</v>
      </c>
      <c r="HV18" s="656">
        <v>4</v>
      </c>
      <c r="HW18" s="656">
        <v>2016</v>
      </c>
      <c r="HX18" s="656">
        <v>63</v>
      </c>
      <c r="HY18" s="656">
        <v>0</v>
      </c>
      <c r="HZ18" s="656">
        <v>1426</v>
      </c>
      <c r="IA18" s="657">
        <v>42227.682129629633</v>
      </c>
      <c r="IB18" s="656" t="s">
        <v>788</v>
      </c>
      <c r="IC18" s="656">
        <v>3976222</v>
      </c>
      <c r="ID18" s="656">
        <v>2014</v>
      </c>
      <c r="IE18" s="656">
        <v>1712</v>
      </c>
      <c r="IF18" s="656" t="s">
        <v>783</v>
      </c>
      <c r="IG18" s="656" t="s">
        <v>783</v>
      </c>
      <c r="IH18" s="656" t="s">
        <v>783</v>
      </c>
      <c r="II18" s="656" t="s">
        <v>783</v>
      </c>
      <c r="IJ18" s="656" t="s">
        <v>783</v>
      </c>
      <c r="IK18" s="656" t="s">
        <v>783</v>
      </c>
      <c r="IL18" s="656" t="s">
        <v>783</v>
      </c>
      <c r="IM18" s="656" t="s">
        <v>783</v>
      </c>
      <c r="IN18" s="656" t="s">
        <v>783</v>
      </c>
      <c r="IO18" s="656">
        <v>1649</v>
      </c>
      <c r="IP18" s="657">
        <v>37477.354571759257</v>
      </c>
      <c r="IQ18" s="656">
        <v>4</v>
      </c>
      <c r="IR18" s="656" t="s">
        <v>793</v>
      </c>
      <c r="IS18" s="656">
        <v>2</v>
      </c>
      <c r="IT18" s="658">
        <v>41275</v>
      </c>
      <c r="IU18" s="656" t="s">
        <v>783</v>
      </c>
      <c r="IV18" s="656" t="s">
        <v>783</v>
      </c>
      <c r="IW18" s="656" t="s">
        <v>783</v>
      </c>
      <c r="IX18" s="656" t="s">
        <v>781</v>
      </c>
      <c r="IY18" s="656">
        <v>45</v>
      </c>
      <c r="IZ18" s="656" t="s">
        <v>789</v>
      </c>
      <c r="JA18" s="656" t="s">
        <v>783</v>
      </c>
      <c r="JB18" s="656" t="s">
        <v>783</v>
      </c>
      <c r="JC18" s="656" t="s">
        <v>783</v>
      </c>
      <c r="JD18" s="656">
        <v>329384</v>
      </c>
      <c r="JE18" s="656" t="s">
        <v>783</v>
      </c>
      <c r="JF18" s="656" t="s">
        <v>783</v>
      </c>
      <c r="JG18" s="656" t="s">
        <v>804</v>
      </c>
      <c r="JH18" s="656">
        <v>35</v>
      </c>
      <c r="JI18" s="656" t="s">
        <v>783</v>
      </c>
      <c r="JJ18" s="656" t="s">
        <v>783</v>
      </c>
      <c r="JK18" s="656" t="s">
        <v>783</v>
      </c>
      <c r="JL18" s="656" t="s">
        <v>790</v>
      </c>
      <c r="JM18" s="656">
        <v>4</v>
      </c>
      <c r="JN18" s="656">
        <v>1</v>
      </c>
      <c r="JO18" s="656" t="s">
        <v>783</v>
      </c>
      <c r="JP18" s="656">
        <v>12683066</v>
      </c>
      <c r="JQ18" s="656">
        <v>2013</v>
      </c>
      <c r="JR18" s="656">
        <v>12</v>
      </c>
      <c r="JS18" s="656" t="s">
        <v>783</v>
      </c>
      <c r="JT18" s="656" t="s">
        <v>783</v>
      </c>
      <c r="JU18" s="656" t="s">
        <v>812</v>
      </c>
      <c r="JV18" s="659">
        <v>1631.430801</v>
      </c>
      <c r="JW18">
        <f>JV18</f>
        <v>1631.430801</v>
      </c>
      <c r="JX18" s="225">
        <v>0.30898310624999997</v>
      </c>
    </row>
    <row r="19" spans="1:284" ht="16" thickBot="1">
      <c r="A19" s="905" t="s">
        <v>5</v>
      </c>
      <c r="B19" s="79">
        <f t="shared" si="0"/>
        <v>1</v>
      </c>
      <c r="C19" s="871" t="s">
        <v>116</v>
      </c>
      <c r="D19" s="249" t="s">
        <v>162</v>
      </c>
      <c r="E19" s="103" t="s">
        <v>158</v>
      </c>
      <c r="F19" s="888">
        <v>3.5</v>
      </c>
      <c r="G19" s="120" t="e">
        <f>F19+G18</f>
        <v>#VALUE!</v>
      </c>
      <c r="H19" s="46"/>
      <c r="I19" s="3">
        <v>3.5</v>
      </c>
      <c r="J19" s="29"/>
      <c r="K19" s="18" t="s">
        <v>183</v>
      </c>
      <c r="L19" s="5"/>
      <c r="M19" s="71">
        <v>5</v>
      </c>
      <c r="N19" s="71">
        <v>5</v>
      </c>
      <c r="O19" s="70">
        <v>5</v>
      </c>
      <c r="P19" s="891">
        <f t="shared" si="42"/>
        <v>15</v>
      </c>
      <c r="Q19" s="896">
        <v>120</v>
      </c>
      <c r="R19" s="46"/>
      <c r="S19" s="3">
        <f>I19</f>
        <v>3.5</v>
      </c>
      <c r="T19" s="43"/>
      <c r="U19" s="219">
        <f t="shared" si="41"/>
        <v>262500</v>
      </c>
      <c r="V19" s="219" t="s">
        <v>642</v>
      </c>
      <c r="W19" s="1042">
        <f t="shared" si="39"/>
        <v>262500</v>
      </c>
      <c r="X19" s="537">
        <f t="shared" si="40"/>
        <v>18000</v>
      </c>
      <c r="Y19" s="538">
        <f t="shared" si="2"/>
        <v>500</v>
      </c>
      <c r="Z19" s="1034">
        <f t="shared" si="3"/>
        <v>281000</v>
      </c>
      <c r="AA19" s="883"/>
      <c r="AB19" s="270">
        <f t="shared" si="4"/>
        <v>0</v>
      </c>
      <c r="AC19" s="553"/>
      <c r="AD19" s="562">
        <f t="shared" si="5"/>
        <v>0</v>
      </c>
      <c r="AE19" s="518">
        <v>300</v>
      </c>
      <c r="AF19" s="270">
        <f t="shared" si="6"/>
        <v>18000</v>
      </c>
      <c r="AG19" s="270"/>
      <c r="AH19" s="562">
        <f t="shared" si="7"/>
        <v>0</v>
      </c>
      <c r="AI19" s="270"/>
      <c r="AJ19" s="228">
        <v>0</v>
      </c>
      <c r="AK19" s="902"/>
      <c r="AL19" s="902">
        <v>2020</v>
      </c>
      <c r="AM19" s="18" t="str">
        <f t="shared" si="8"/>
        <v xml:space="preserve"> </v>
      </c>
      <c r="AN19" s="747" t="str">
        <f t="shared" si="9"/>
        <v xml:space="preserve"> </v>
      </c>
      <c r="AO19" s="4" t="str">
        <f t="shared" si="10"/>
        <v xml:space="preserve"> </v>
      </c>
      <c r="AP19" s="747" t="str">
        <f t="shared" si="11"/>
        <v xml:space="preserve"> </v>
      </c>
      <c r="AQ19" s="4">
        <f t="shared" si="12"/>
        <v>3.5</v>
      </c>
      <c r="AR19" s="747">
        <f t="shared" si="13"/>
        <v>281000</v>
      </c>
      <c r="AS19" s="4" t="str">
        <f t="shared" si="14"/>
        <v xml:space="preserve"> </v>
      </c>
      <c r="AT19" s="747" t="str">
        <f t="shared" si="15"/>
        <v xml:space="preserve"> </v>
      </c>
      <c r="AU19" s="4" t="str">
        <f t="shared" si="16"/>
        <v xml:space="preserve"> </v>
      </c>
      <c r="AV19" s="747" t="str">
        <f t="shared" si="17"/>
        <v xml:space="preserve"> </v>
      </c>
      <c r="AW19" s="4" t="str">
        <f t="shared" si="18"/>
        <v xml:space="preserve"> </v>
      </c>
      <c r="AX19" s="747" t="str">
        <f t="shared" si="19"/>
        <v xml:space="preserve"> </v>
      </c>
      <c r="AY19" s="4" t="str">
        <f t="shared" si="20"/>
        <v xml:space="preserve"> </v>
      </c>
      <c r="AZ19" s="747" t="str">
        <f t="shared" si="21"/>
        <v xml:space="preserve"> </v>
      </c>
      <c r="BA19" s="4" t="str">
        <f t="shared" si="22"/>
        <v xml:space="preserve"> </v>
      </c>
      <c r="BB19" s="747" t="str">
        <f t="shared" si="23"/>
        <v xml:space="preserve"> </v>
      </c>
      <c r="BC19" s="4" t="str">
        <f t="shared" si="24"/>
        <v xml:space="preserve"> </v>
      </c>
      <c r="BD19" s="747" t="str">
        <f t="shared" si="25"/>
        <v xml:space="preserve"> </v>
      </c>
      <c r="BE19" s="4" t="str">
        <f t="shared" si="26"/>
        <v xml:space="preserve"> </v>
      </c>
      <c r="BF19" s="747" t="str">
        <f t="shared" si="27"/>
        <v xml:space="preserve"> </v>
      </c>
      <c r="BG19" s="4" t="str">
        <f t="shared" si="28"/>
        <v xml:space="preserve"> </v>
      </c>
      <c r="BH19" s="747" t="str">
        <f t="shared" si="29"/>
        <v xml:space="preserve"> </v>
      </c>
      <c r="BI19" s="4" t="str">
        <f t="shared" si="30"/>
        <v xml:space="preserve"> </v>
      </c>
      <c r="BJ19" s="747" t="str">
        <f t="shared" si="31"/>
        <v xml:space="preserve"> </v>
      </c>
      <c r="BK19" s="4" t="str">
        <f t="shared" si="32"/>
        <v xml:space="preserve"> </v>
      </c>
      <c r="BL19" s="747" t="str">
        <f t="shared" si="33"/>
        <v xml:space="preserve"> </v>
      </c>
      <c r="BM19" s="4" t="str">
        <f t="shared" si="34"/>
        <v xml:space="preserve"> </v>
      </c>
      <c r="BN19" s="747" t="str">
        <f t="shared" si="35"/>
        <v xml:space="preserve"> </v>
      </c>
      <c r="BO19" s="4" t="str">
        <f t="shared" si="36"/>
        <v xml:space="preserve"> </v>
      </c>
      <c r="BP19" s="747" t="str">
        <f t="shared" si="37"/>
        <v xml:space="preserve"> </v>
      </c>
      <c r="BQ19" s="596" t="s">
        <v>617</v>
      </c>
      <c r="BR19" s="596"/>
      <c r="BS19" s="596"/>
      <c r="BT19" s="389"/>
      <c r="BU19" s="389"/>
      <c r="BV19" s="389"/>
      <c r="BW19" s="389"/>
      <c r="BX19" s="389"/>
      <c r="BY19" s="389"/>
      <c r="BZ19" s="389"/>
      <c r="CA19" s="389"/>
      <c r="CB19" s="163">
        <f t="shared" si="38"/>
        <v>0</v>
      </c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89"/>
      <c r="EF19" s="389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655" t="s">
        <v>349</v>
      </c>
      <c r="FY19" s="656">
        <v>65</v>
      </c>
      <c r="FZ19" s="656">
        <v>30289274</v>
      </c>
      <c r="GA19" s="656">
        <v>30</v>
      </c>
      <c r="GB19" s="656" t="s">
        <v>813</v>
      </c>
      <c r="GC19" s="656">
        <v>16</v>
      </c>
      <c r="GD19" s="656">
        <v>1970</v>
      </c>
      <c r="GE19" s="656">
        <v>0</v>
      </c>
      <c r="GF19" s="656" t="s">
        <v>792</v>
      </c>
      <c r="GG19" s="656">
        <v>0</v>
      </c>
      <c r="GH19" s="656">
        <v>0</v>
      </c>
      <c r="GI19" s="656" t="s">
        <v>792</v>
      </c>
      <c r="GJ19" s="656">
        <v>0</v>
      </c>
      <c r="GK19" s="656" t="s">
        <v>781</v>
      </c>
      <c r="GL19" s="656" t="s">
        <v>782</v>
      </c>
      <c r="GM19" s="656">
        <v>66</v>
      </c>
      <c r="GN19" s="656" t="s">
        <v>783</v>
      </c>
      <c r="GO19" s="656">
        <v>0</v>
      </c>
      <c r="GP19" s="656">
        <v>0</v>
      </c>
      <c r="GQ19" s="656">
        <v>4</v>
      </c>
      <c r="GR19" s="656">
        <v>2</v>
      </c>
      <c r="GS19" s="656">
        <v>2</v>
      </c>
      <c r="GT19" s="656" t="s">
        <v>783</v>
      </c>
      <c r="GU19" s="656" t="s">
        <v>783</v>
      </c>
      <c r="GV19" s="656" t="s">
        <v>783</v>
      </c>
      <c r="GW19" s="656" t="s">
        <v>783</v>
      </c>
      <c r="GX19" s="656" t="s">
        <v>783</v>
      </c>
      <c r="GY19" s="656">
        <v>1649</v>
      </c>
      <c r="GZ19" s="656">
        <v>0.41</v>
      </c>
      <c r="HA19" s="656">
        <v>5</v>
      </c>
      <c r="HB19" s="656" t="s">
        <v>783</v>
      </c>
      <c r="HC19" s="656" t="s">
        <v>782</v>
      </c>
      <c r="HD19" s="656">
        <v>15</v>
      </c>
      <c r="HE19" s="656" t="s">
        <v>783</v>
      </c>
      <c r="HF19" s="656">
        <v>0</v>
      </c>
      <c r="HG19" s="656" t="s">
        <v>783</v>
      </c>
      <c r="HH19" s="656">
        <v>0</v>
      </c>
      <c r="HI19" s="656">
        <v>1</v>
      </c>
      <c r="HJ19" s="656">
        <v>45</v>
      </c>
      <c r="HK19" s="656" t="s">
        <v>784</v>
      </c>
      <c r="HL19" s="656" t="s">
        <v>785</v>
      </c>
      <c r="HM19" s="656" t="s">
        <v>783</v>
      </c>
      <c r="HN19" s="656" t="s">
        <v>783</v>
      </c>
      <c r="HO19" s="656" t="s">
        <v>783</v>
      </c>
      <c r="HP19" s="656" t="s">
        <v>783</v>
      </c>
      <c r="HQ19" s="656" t="s">
        <v>783</v>
      </c>
      <c r="HR19" s="656">
        <v>3978900</v>
      </c>
      <c r="HS19" s="656" t="s">
        <v>783</v>
      </c>
      <c r="HT19" s="656" t="s">
        <v>786</v>
      </c>
      <c r="HU19" s="656" t="s">
        <v>787</v>
      </c>
      <c r="HV19" s="656">
        <v>4</v>
      </c>
      <c r="HW19" s="656">
        <v>2014</v>
      </c>
      <c r="HX19" s="656">
        <v>63</v>
      </c>
      <c r="HY19" s="656">
        <v>0</v>
      </c>
      <c r="HZ19" s="656">
        <v>2165</v>
      </c>
      <c r="IA19" s="657">
        <v>41697.500081018516</v>
      </c>
      <c r="IB19" s="656" t="s">
        <v>788</v>
      </c>
      <c r="IC19" s="656">
        <v>3974422</v>
      </c>
      <c r="ID19" s="656">
        <v>2014</v>
      </c>
      <c r="IE19" s="656">
        <v>1712</v>
      </c>
      <c r="IF19" s="656" t="s">
        <v>783</v>
      </c>
      <c r="IG19" s="656" t="s">
        <v>783</v>
      </c>
      <c r="IH19" s="656" t="s">
        <v>783</v>
      </c>
      <c r="II19" s="656" t="s">
        <v>783</v>
      </c>
      <c r="IJ19" s="656" t="s">
        <v>783</v>
      </c>
      <c r="IK19" s="656" t="s">
        <v>783</v>
      </c>
      <c r="IL19" s="656" t="s">
        <v>783</v>
      </c>
      <c r="IM19" s="656" t="s">
        <v>783</v>
      </c>
      <c r="IN19" s="656" t="s">
        <v>783</v>
      </c>
      <c r="IO19" s="656">
        <v>1649</v>
      </c>
      <c r="IP19" s="657">
        <v>37477.354571759257</v>
      </c>
      <c r="IQ19" s="656">
        <v>18</v>
      </c>
      <c r="IR19" s="656" t="s">
        <v>793</v>
      </c>
      <c r="IS19" s="656">
        <v>2</v>
      </c>
      <c r="IT19" s="658">
        <v>41275</v>
      </c>
      <c r="IU19" s="656" t="s">
        <v>783</v>
      </c>
      <c r="IV19" s="656" t="s">
        <v>783</v>
      </c>
      <c r="IW19" s="656" t="s">
        <v>783</v>
      </c>
      <c r="IX19" s="656" t="s">
        <v>781</v>
      </c>
      <c r="IY19" s="656">
        <v>45</v>
      </c>
      <c r="IZ19" s="656" t="s">
        <v>789</v>
      </c>
      <c r="JA19" s="656" t="s">
        <v>783</v>
      </c>
      <c r="JB19" s="656" t="s">
        <v>783</v>
      </c>
      <c r="JC19" s="656" t="s">
        <v>783</v>
      </c>
      <c r="JD19" s="656">
        <v>329385</v>
      </c>
      <c r="JE19" s="656" t="s">
        <v>783</v>
      </c>
      <c r="JF19" s="656" t="s">
        <v>783</v>
      </c>
      <c r="JG19" s="656" t="s">
        <v>809</v>
      </c>
      <c r="JH19" s="656">
        <v>30</v>
      </c>
      <c r="JI19" s="656" t="s">
        <v>783</v>
      </c>
      <c r="JJ19" s="656" t="s">
        <v>783</v>
      </c>
      <c r="JK19" s="656" t="s">
        <v>783</v>
      </c>
      <c r="JL19" s="656" t="s">
        <v>790</v>
      </c>
      <c r="JM19" s="656">
        <v>4</v>
      </c>
      <c r="JN19" s="656">
        <v>1</v>
      </c>
      <c r="JO19" s="656" t="s">
        <v>783</v>
      </c>
      <c r="JP19" s="656">
        <v>10915783</v>
      </c>
      <c r="JQ19" s="656">
        <v>2011</v>
      </c>
      <c r="JR19" s="656">
        <v>11</v>
      </c>
      <c r="JS19" s="656" t="s">
        <v>783</v>
      </c>
      <c r="JT19" s="656" t="s">
        <v>783</v>
      </c>
      <c r="JU19" s="656" t="s">
        <v>814</v>
      </c>
      <c r="JV19" s="659">
        <v>2187.5349489999999</v>
      </c>
      <c r="JW19">
        <f>JV19</f>
        <v>2187.5349489999999</v>
      </c>
      <c r="JX19" s="225">
        <v>0.41430586155303029</v>
      </c>
    </row>
    <row r="20" spans="1:284" ht="16" thickBot="1">
      <c r="A20" s="905" t="s">
        <v>5</v>
      </c>
      <c r="B20" s="79">
        <f t="shared" si="0"/>
        <v>1</v>
      </c>
      <c r="C20" s="1469" t="s">
        <v>65</v>
      </c>
      <c r="D20" s="249" t="s">
        <v>157</v>
      </c>
      <c r="E20" s="103" t="s">
        <v>168</v>
      </c>
      <c r="F20" s="888">
        <v>4.57</v>
      </c>
      <c r="G20" s="120" t="e">
        <f>F20+G19</f>
        <v>#VALUE!</v>
      </c>
      <c r="H20" s="46"/>
      <c r="I20" s="35">
        <v>4.57</v>
      </c>
      <c r="J20" s="29"/>
      <c r="K20" s="18" t="s">
        <v>170</v>
      </c>
      <c r="L20" s="5"/>
      <c r="M20" s="71">
        <v>5</v>
      </c>
      <c r="N20" s="71">
        <v>5</v>
      </c>
      <c r="O20" s="70">
        <v>5</v>
      </c>
      <c r="P20" s="891">
        <f t="shared" si="42"/>
        <v>15</v>
      </c>
      <c r="Q20" s="896">
        <v>120</v>
      </c>
      <c r="R20" s="46"/>
      <c r="S20" s="2">
        <v>4.57</v>
      </c>
      <c r="T20" s="41"/>
      <c r="U20" s="219">
        <f t="shared" si="41"/>
        <v>342750</v>
      </c>
      <c r="V20" s="219" t="s">
        <v>642</v>
      </c>
      <c r="W20" s="1042">
        <f t="shared" si="39"/>
        <v>342750</v>
      </c>
      <c r="X20" s="537">
        <f t="shared" si="40"/>
        <v>137731.82222222222</v>
      </c>
      <c r="Y20" s="538">
        <f t="shared" si="2"/>
        <v>500</v>
      </c>
      <c r="Z20" s="1034">
        <f t="shared" si="3"/>
        <v>480981.82222222222</v>
      </c>
      <c r="AA20" s="883">
        <v>3</v>
      </c>
      <c r="AB20" s="270">
        <f t="shared" si="4"/>
        <v>46471.822222222232</v>
      </c>
      <c r="AC20" s="566">
        <v>0.25</v>
      </c>
      <c r="AD20" s="562">
        <f t="shared" si="5"/>
        <v>82260</v>
      </c>
      <c r="AE20" s="518">
        <v>150</v>
      </c>
      <c r="AF20" s="270">
        <f t="shared" si="6"/>
        <v>9000</v>
      </c>
      <c r="AG20" s="270"/>
      <c r="AH20" s="562">
        <f t="shared" si="7"/>
        <v>0</v>
      </c>
      <c r="AI20" s="270"/>
      <c r="AJ20" s="228">
        <v>0</v>
      </c>
      <c r="AK20" s="902"/>
      <c r="AL20" s="902">
        <v>2021</v>
      </c>
      <c r="AM20" s="18" t="str">
        <f t="shared" si="8"/>
        <v xml:space="preserve"> </v>
      </c>
      <c r="AN20" s="747" t="str">
        <f t="shared" si="9"/>
        <v xml:space="preserve"> </v>
      </c>
      <c r="AO20" s="4" t="str">
        <f t="shared" si="10"/>
        <v xml:space="preserve"> </v>
      </c>
      <c r="AP20" s="747" t="str">
        <f t="shared" si="11"/>
        <v xml:space="preserve"> </v>
      </c>
      <c r="AQ20" s="4" t="str">
        <f t="shared" si="12"/>
        <v xml:space="preserve"> </v>
      </c>
      <c r="AR20" s="747" t="str">
        <f t="shared" si="13"/>
        <v xml:space="preserve"> </v>
      </c>
      <c r="AS20" s="4">
        <f t="shared" si="14"/>
        <v>4.57</v>
      </c>
      <c r="AT20" s="747">
        <f t="shared" si="15"/>
        <v>480981.82222222222</v>
      </c>
      <c r="AU20" s="4" t="str">
        <f t="shared" si="16"/>
        <v xml:space="preserve"> </v>
      </c>
      <c r="AV20" s="747" t="str">
        <f t="shared" si="17"/>
        <v xml:space="preserve"> </v>
      </c>
      <c r="AW20" s="4" t="str">
        <f t="shared" si="18"/>
        <v xml:space="preserve"> </v>
      </c>
      <c r="AX20" s="747" t="str">
        <f t="shared" si="19"/>
        <v xml:space="preserve"> </v>
      </c>
      <c r="AY20" s="4" t="str">
        <f t="shared" si="20"/>
        <v xml:space="preserve"> </v>
      </c>
      <c r="AZ20" s="747" t="str">
        <f t="shared" si="21"/>
        <v xml:space="preserve"> </v>
      </c>
      <c r="BA20" s="4" t="str">
        <f t="shared" si="22"/>
        <v xml:space="preserve"> </v>
      </c>
      <c r="BB20" s="747" t="str">
        <f t="shared" si="23"/>
        <v xml:space="preserve"> </v>
      </c>
      <c r="BC20" s="4" t="str">
        <f t="shared" si="24"/>
        <v xml:space="preserve"> </v>
      </c>
      <c r="BD20" s="747" t="str">
        <f t="shared" si="25"/>
        <v xml:space="preserve"> </v>
      </c>
      <c r="BE20" s="4" t="str">
        <f t="shared" si="26"/>
        <v xml:space="preserve"> </v>
      </c>
      <c r="BF20" s="747" t="str">
        <f t="shared" si="27"/>
        <v xml:space="preserve"> </v>
      </c>
      <c r="BG20" s="4" t="str">
        <f t="shared" si="28"/>
        <v xml:space="preserve"> </v>
      </c>
      <c r="BH20" s="747" t="str">
        <f t="shared" si="29"/>
        <v xml:space="preserve"> </v>
      </c>
      <c r="BI20" s="4" t="str">
        <f t="shared" si="30"/>
        <v xml:space="preserve"> </v>
      </c>
      <c r="BJ20" s="747" t="str">
        <f t="shared" si="31"/>
        <v xml:space="preserve"> </v>
      </c>
      <c r="BK20" s="4" t="str">
        <f t="shared" si="32"/>
        <v xml:space="preserve"> </v>
      </c>
      <c r="BL20" s="747" t="str">
        <f t="shared" si="33"/>
        <v xml:space="preserve"> </v>
      </c>
      <c r="BM20" s="4" t="str">
        <f t="shared" si="34"/>
        <v xml:space="preserve"> </v>
      </c>
      <c r="BN20" s="747" t="str">
        <f t="shared" si="35"/>
        <v xml:space="preserve"> </v>
      </c>
      <c r="BO20" s="4" t="str">
        <f t="shared" si="36"/>
        <v xml:space="preserve"> </v>
      </c>
      <c r="BP20" s="747" t="str">
        <f t="shared" si="37"/>
        <v xml:space="preserve"> </v>
      </c>
      <c r="BQ20" s="133" t="s">
        <v>614</v>
      </c>
      <c r="BR20" s="133"/>
      <c r="BS20" s="389"/>
      <c r="BT20" s="389"/>
      <c r="BU20" s="389"/>
      <c r="BV20" s="389"/>
      <c r="BW20" s="389"/>
      <c r="BX20" s="389"/>
      <c r="BY20" s="389"/>
      <c r="BZ20" s="389"/>
      <c r="CA20" s="389"/>
      <c r="CB20" s="163">
        <f t="shared" si="38"/>
        <v>0</v>
      </c>
      <c r="CC20" s="389"/>
      <c r="CD20" s="389"/>
      <c r="CE20" s="389"/>
      <c r="CF20" s="389"/>
      <c r="CG20" s="389"/>
      <c r="CH20" s="389"/>
      <c r="CI20" s="389"/>
      <c r="CJ20" s="389"/>
      <c r="CK20" s="389"/>
      <c r="CL20" s="389"/>
      <c r="CM20" s="389"/>
      <c r="CN20" s="389"/>
      <c r="CO20" s="389"/>
      <c r="CP20" s="389"/>
      <c r="CQ20" s="389"/>
      <c r="CR20" s="389"/>
      <c r="CS20" s="389"/>
      <c r="CT20" s="389"/>
      <c r="CU20" s="389"/>
      <c r="CV20" s="389"/>
      <c r="CW20" s="389"/>
      <c r="CX20" s="389"/>
      <c r="CY20" s="389"/>
      <c r="CZ20" s="389"/>
      <c r="DA20" s="389"/>
      <c r="DB20" s="389"/>
      <c r="DC20" s="389"/>
      <c r="DD20" s="389"/>
      <c r="DE20" s="389"/>
      <c r="DF20" s="389"/>
      <c r="DG20" s="389"/>
      <c r="DH20" s="389"/>
      <c r="DI20" s="389"/>
      <c r="DJ20" s="389"/>
      <c r="DK20" s="389"/>
      <c r="DL20" s="389"/>
      <c r="DM20" s="389"/>
      <c r="DN20" s="389"/>
      <c r="DO20" s="389"/>
      <c r="DP20" s="389"/>
      <c r="DQ20" s="389"/>
      <c r="DR20" s="389"/>
      <c r="DS20" s="389"/>
      <c r="DT20" s="389"/>
      <c r="DU20" s="389"/>
      <c r="DV20" s="389"/>
      <c r="DW20" s="389"/>
      <c r="DX20" s="389"/>
      <c r="DY20" s="389"/>
      <c r="DZ20" s="389"/>
      <c r="EA20" s="389"/>
      <c r="EB20" s="389"/>
      <c r="EC20" s="389"/>
      <c r="ED20" s="389"/>
      <c r="EE20" s="389"/>
      <c r="EF20" s="389"/>
      <c r="EG20" s="389"/>
      <c r="EH20" s="389"/>
      <c r="EI20" s="389"/>
      <c r="EJ20" s="389"/>
      <c r="EK20" s="389"/>
      <c r="EL20" s="389"/>
      <c r="EM20" s="389"/>
      <c r="EN20" s="389"/>
      <c r="EO20" s="389"/>
      <c r="EP20" s="389"/>
      <c r="EQ20" s="389"/>
      <c r="ER20" s="389"/>
      <c r="ES20" s="389"/>
      <c r="ET20" s="389"/>
      <c r="EU20" s="389"/>
      <c r="EV20" s="389"/>
      <c r="EW20" s="389"/>
      <c r="EX20" s="389"/>
      <c r="EY20" s="389"/>
      <c r="EZ20" s="389"/>
      <c r="FA20" s="389"/>
      <c r="FB20" s="389"/>
      <c r="FC20" s="389"/>
      <c r="FD20" s="389"/>
      <c r="FE20" s="389"/>
      <c r="FF20" s="389"/>
      <c r="FG20" s="389"/>
      <c r="FH20" s="389"/>
      <c r="FI20" s="389"/>
      <c r="FJ20" s="389"/>
      <c r="FK20" s="389"/>
      <c r="FL20" s="389"/>
      <c r="FM20" s="389"/>
      <c r="FN20" s="389"/>
      <c r="FO20" s="389"/>
      <c r="FP20" s="389"/>
      <c r="FQ20" s="389"/>
      <c r="FR20" s="389"/>
      <c r="FS20" s="389"/>
      <c r="FT20" s="389"/>
      <c r="FU20" s="389"/>
      <c r="FV20" s="389"/>
      <c r="FW20" s="389"/>
      <c r="FX20" s="625" t="s">
        <v>350</v>
      </c>
      <c r="FY20" s="626">
        <v>175</v>
      </c>
      <c r="FZ20" s="626">
        <v>30055531</v>
      </c>
      <c r="GA20" s="626">
        <v>35</v>
      </c>
      <c r="GB20" s="626" t="s">
        <v>3</v>
      </c>
      <c r="GC20" s="626">
        <v>16</v>
      </c>
      <c r="GD20" s="626">
        <v>1970</v>
      </c>
      <c r="GE20" s="626">
        <v>0</v>
      </c>
      <c r="GF20" s="626" t="s">
        <v>792</v>
      </c>
      <c r="GG20" s="626">
        <v>0</v>
      </c>
      <c r="GH20" s="626">
        <v>0</v>
      </c>
      <c r="GI20" s="626" t="s">
        <v>792</v>
      </c>
      <c r="GJ20" s="626">
        <v>0</v>
      </c>
      <c r="GK20" s="626" t="s">
        <v>781</v>
      </c>
      <c r="GL20" s="626" t="s">
        <v>782</v>
      </c>
      <c r="GM20" s="626">
        <v>50</v>
      </c>
      <c r="GN20" s="626" t="s">
        <v>783</v>
      </c>
      <c r="GO20" s="626">
        <v>0</v>
      </c>
      <c r="GP20" s="626">
        <v>0</v>
      </c>
      <c r="GQ20" s="626">
        <v>4</v>
      </c>
      <c r="GR20" s="626">
        <v>2</v>
      </c>
      <c r="GS20" s="626">
        <v>2</v>
      </c>
      <c r="GT20" s="626" t="s">
        <v>783</v>
      </c>
      <c r="GU20" s="626" t="s">
        <v>783</v>
      </c>
      <c r="GV20" s="626" t="s">
        <v>783</v>
      </c>
      <c r="GW20" s="626" t="s">
        <v>783</v>
      </c>
      <c r="GX20" s="626" t="s">
        <v>783</v>
      </c>
      <c r="GY20" s="626">
        <v>1649</v>
      </c>
      <c r="GZ20" s="626">
        <v>0.55000000000000004</v>
      </c>
      <c r="HA20" s="626">
        <v>5</v>
      </c>
      <c r="HB20" s="626" t="s">
        <v>783</v>
      </c>
      <c r="HC20" s="626" t="s">
        <v>782</v>
      </c>
      <c r="HD20" s="626">
        <v>15</v>
      </c>
      <c r="HE20" s="626" t="s">
        <v>783</v>
      </c>
      <c r="HF20" s="626">
        <v>0</v>
      </c>
      <c r="HG20" s="626" t="s">
        <v>783</v>
      </c>
      <c r="HH20" s="626">
        <v>0</v>
      </c>
      <c r="HI20" s="626">
        <v>1</v>
      </c>
      <c r="HJ20" s="626">
        <v>45</v>
      </c>
      <c r="HK20" s="626" t="s">
        <v>784</v>
      </c>
      <c r="HL20" s="626" t="s">
        <v>785</v>
      </c>
      <c r="HM20" s="626" t="s">
        <v>783</v>
      </c>
      <c r="HN20" s="626" t="s">
        <v>783</v>
      </c>
      <c r="HO20" s="626" t="s">
        <v>783</v>
      </c>
      <c r="HP20" s="626" t="s">
        <v>783</v>
      </c>
      <c r="HQ20" s="626" t="s">
        <v>783</v>
      </c>
      <c r="HR20" s="626">
        <v>5074597</v>
      </c>
      <c r="HS20" s="626" t="s">
        <v>783</v>
      </c>
      <c r="HT20" s="626" t="s">
        <v>786</v>
      </c>
      <c r="HU20" s="626" t="s">
        <v>787</v>
      </c>
      <c r="HV20" s="626">
        <v>4</v>
      </c>
      <c r="HW20" s="626">
        <v>2014</v>
      </c>
      <c r="HX20" s="626">
        <v>63</v>
      </c>
      <c r="HY20" s="626">
        <v>2218</v>
      </c>
      <c r="HZ20" s="626">
        <v>5122</v>
      </c>
      <c r="IA20" s="627">
        <v>41642.443113425928</v>
      </c>
      <c r="IB20" s="626" t="s">
        <v>788</v>
      </c>
      <c r="IC20" s="626">
        <v>5074596</v>
      </c>
      <c r="ID20" s="626">
        <v>2012</v>
      </c>
      <c r="IE20" s="626">
        <v>1712</v>
      </c>
      <c r="IF20" s="626" t="s">
        <v>783</v>
      </c>
      <c r="IG20" s="626" t="s">
        <v>783</v>
      </c>
      <c r="IH20" s="626" t="s">
        <v>783</v>
      </c>
      <c r="II20" s="626" t="s">
        <v>783</v>
      </c>
      <c r="IJ20" s="626" t="s">
        <v>783</v>
      </c>
      <c r="IK20" s="626" t="s">
        <v>783</v>
      </c>
      <c r="IL20" s="626" t="s">
        <v>783</v>
      </c>
      <c r="IM20" s="626" t="s">
        <v>783</v>
      </c>
      <c r="IN20" s="626" t="s">
        <v>783</v>
      </c>
      <c r="IO20" s="626">
        <v>1649</v>
      </c>
      <c r="IP20" s="627">
        <v>38587.423726851855</v>
      </c>
      <c r="IQ20" s="626">
        <v>4</v>
      </c>
      <c r="IR20" s="626" t="s">
        <v>793</v>
      </c>
      <c r="IS20" s="626">
        <v>2</v>
      </c>
      <c r="IT20" s="665">
        <v>40544</v>
      </c>
      <c r="IU20" s="626" t="s">
        <v>783</v>
      </c>
      <c r="IV20" s="626" t="s">
        <v>783</v>
      </c>
      <c r="IW20" s="626" t="s">
        <v>783</v>
      </c>
      <c r="IX20" s="626" t="s">
        <v>781</v>
      </c>
      <c r="IY20" s="626">
        <v>45</v>
      </c>
      <c r="IZ20" s="626" t="s">
        <v>789</v>
      </c>
      <c r="JA20" s="626" t="s">
        <v>783</v>
      </c>
      <c r="JB20" s="626" t="s">
        <v>783</v>
      </c>
      <c r="JC20" s="626" t="s">
        <v>783</v>
      </c>
      <c r="JD20" s="626">
        <v>329386</v>
      </c>
      <c r="JE20" s="626" t="s">
        <v>783</v>
      </c>
      <c r="JF20" s="626" t="s">
        <v>783</v>
      </c>
      <c r="JG20" s="626" t="s">
        <v>804</v>
      </c>
      <c r="JH20" s="626">
        <v>35</v>
      </c>
      <c r="JI20" s="626" t="s">
        <v>783</v>
      </c>
      <c r="JJ20" s="626" t="s">
        <v>783</v>
      </c>
      <c r="JK20" s="626" t="s">
        <v>783</v>
      </c>
      <c r="JL20" s="626" t="s">
        <v>790</v>
      </c>
      <c r="JM20" s="626">
        <v>4</v>
      </c>
      <c r="JN20" s="626">
        <v>1</v>
      </c>
      <c r="JO20" s="626" t="s">
        <v>783</v>
      </c>
      <c r="JP20" s="626">
        <v>12683066</v>
      </c>
      <c r="JQ20" s="626">
        <v>2013</v>
      </c>
      <c r="JR20" s="626">
        <v>12</v>
      </c>
      <c r="JS20" s="626" t="s">
        <v>783</v>
      </c>
      <c r="JT20" s="626" t="s">
        <v>783</v>
      </c>
      <c r="JU20" s="626" t="s">
        <v>816</v>
      </c>
      <c r="JV20" s="628">
        <v>2972.8559530000002</v>
      </c>
      <c r="JW20">
        <f>SUM(JV20:JV20)</f>
        <v>2972.8559530000002</v>
      </c>
      <c r="JX20" s="225">
        <v>3.7377592816287879</v>
      </c>
    </row>
    <row r="21" spans="1:284" ht="16" thickBot="1">
      <c r="A21" s="905" t="s">
        <v>5</v>
      </c>
      <c r="B21" s="79">
        <f t="shared" si="0"/>
        <v>1</v>
      </c>
      <c r="C21" s="871" t="s">
        <v>34</v>
      </c>
      <c r="D21" s="249"/>
      <c r="E21" s="103"/>
      <c r="F21" s="888">
        <v>3.3</v>
      </c>
      <c r="G21" s="120" t="e">
        <f>F21+#REF!</f>
        <v>#REF!</v>
      </c>
      <c r="H21" s="30"/>
      <c r="I21" s="3">
        <v>3.3</v>
      </c>
      <c r="J21" s="56"/>
      <c r="K21" s="18"/>
      <c r="L21" s="5"/>
      <c r="M21" s="71">
        <v>3</v>
      </c>
      <c r="N21" s="71">
        <v>3</v>
      </c>
      <c r="O21" s="70">
        <v>5</v>
      </c>
      <c r="P21" s="892">
        <v>15</v>
      </c>
      <c r="Q21" s="896">
        <v>124</v>
      </c>
      <c r="R21" s="46"/>
      <c r="S21" s="3">
        <v>3.3</v>
      </c>
      <c r="T21" s="43"/>
      <c r="U21" s="219">
        <f t="shared" si="41"/>
        <v>247500</v>
      </c>
      <c r="V21" s="219" t="s">
        <v>642</v>
      </c>
      <c r="W21" s="1042">
        <f t="shared" si="39"/>
        <v>247500</v>
      </c>
      <c r="X21" s="537">
        <f t="shared" si="40"/>
        <v>131143.11111111112</v>
      </c>
      <c r="Y21" s="538">
        <f t="shared" si="2"/>
        <v>500</v>
      </c>
      <c r="Z21" s="1034">
        <f t="shared" si="3"/>
        <v>379143.11111111112</v>
      </c>
      <c r="AA21" s="883">
        <v>4</v>
      </c>
      <c r="AB21" s="270">
        <f t="shared" si="4"/>
        <v>44743.111111111109</v>
      </c>
      <c r="AC21" s="566">
        <v>0.25</v>
      </c>
      <c r="AD21" s="562">
        <f t="shared" si="5"/>
        <v>59400</v>
      </c>
      <c r="AE21" s="518">
        <v>450</v>
      </c>
      <c r="AF21" s="270">
        <f t="shared" si="6"/>
        <v>27000</v>
      </c>
      <c r="AG21" s="270"/>
      <c r="AH21" s="562">
        <f t="shared" si="7"/>
        <v>0</v>
      </c>
      <c r="AI21" s="270"/>
      <c r="AJ21" s="228">
        <v>0</v>
      </c>
      <c r="AK21" s="902"/>
      <c r="AL21" s="902">
        <v>2022</v>
      </c>
      <c r="AM21" s="18" t="str">
        <f t="shared" si="8"/>
        <v xml:space="preserve"> </v>
      </c>
      <c r="AN21" s="747" t="str">
        <f t="shared" si="9"/>
        <v xml:space="preserve"> </v>
      </c>
      <c r="AO21" s="4" t="str">
        <f t="shared" si="10"/>
        <v xml:space="preserve"> </v>
      </c>
      <c r="AP21" s="747" t="str">
        <f t="shared" si="11"/>
        <v xml:space="preserve"> </v>
      </c>
      <c r="AQ21" s="4" t="str">
        <f t="shared" si="12"/>
        <v xml:space="preserve"> </v>
      </c>
      <c r="AR21" s="747" t="str">
        <f t="shared" si="13"/>
        <v xml:space="preserve"> </v>
      </c>
      <c r="AS21" s="4" t="str">
        <f t="shared" si="14"/>
        <v xml:space="preserve"> </v>
      </c>
      <c r="AT21" s="747" t="str">
        <f t="shared" si="15"/>
        <v xml:space="preserve"> </v>
      </c>
      <c r="AU21" s="4">
        <f t="shared" si="16"/>
        <v>3.3</v>
      </c>
      <c r="AV21" s="747">
        <f t="shared" si="17"/>
        <v>379143.11111111112</v>
      </c>
      <c r="AW21" s="4" t="str">
        <f t="shared" si="18"/>
        <v xml:space="preserve"> </v>
      </c>
      <c r="AX21" s="747" t="str">
        <f t="shared" si="19"/>
        <v xml:space="preserve"> </v>
      </c>
      <c r="AY21" s="4" t="str">
        <f t="shared" si="20"/>
        <v xml:space="preserve"> </v>
      </c>
      <c r="AZ21" s="747" t="str">
        <f t="shared" si="21"/>
        <v xml:space="preserve"> </v>
      </c>
      <c r="BA21" s="4" t="str">
        <f t="shared" si="22"/>
        <v xml:space="preserve"> </v>
      </c>
      <c r="BB21" s="747" t="str">
        <f t="shared" si="23"/>
        <v xml:space="preserve"> </v>
      </c>
      <c r="BC21" s="4" t="str">
        <f t="shared" si="24"/>
        <v xml:space="preserve"> </v>
      </c>
      <c r="BD21" s="747" t="str">
        <f t="shared" si="25"/>
        <v xml:space="preserve"> </v>
      </c>
      <c r="BE21" s="4" t="str">
        <f t="shared" si="26"/>
        <v xml:space="preserve"> </v>
      </c>
      <c r="BF21" s="747" t="str">
        <f t="shared" si="27"/>
        <v xml:space="preserve"> </v>
      </c>
      <c r="BG21" s="4" t="str">
        <f t="shared" si="28"/>
        <v xml:space="preserve"> </v>
      </c>
      <c r="BH21" s="747" t="str">
        <f t="shared" si="29"/>
        <v xml:space="preserve"> </v>
      </c>
      <c r="BI21" s="4" t="str">
        <f t="shared" si="30"/>
        <v xml:space="preserve"> </v>
      </c>
      <c r="BJ21" s="747" t="str">
        <f t="shared" si="31"/>
        <v xml:space="preserve"> </v>
      </c>
      <c r="BK21" s="4" t="str">
        <f t="shared" si="32"/>
        <v xml:space="preserve"> </v>
      </c>
      <c r="BL21" s="747" t="str">
        <f t="shared" si="33"/>
        <v xml:space="preserve"> </v>
      </c>
      <c r="BM21" s="4" t="str">
        <f t="shared" si="34"/>
        <v xml:space="preserve"> </v>
      </c>
      <c r="BN21" s="747" t="str">
        <f t="shared" si="35"/>
        <v xml:space="preserve"> </v>
      </c>
      <c r="BO21" s="4" t="str">
        <f t="shared" si="36"/>
        <v xml:space="preserve"> </v>
      </c>
      <c r="BP21" s="747" t="str">
        <f t="shared" si="37"/>
        <v xml:space="preserve"> </v>
      </c>
      <c r="BQ21" s="134" t="s">
        <v>616</v>
      </c>
      <c r="BR21" s="134"/>
      <c r="BS21" s="589"/>
      <c r="BT21" s="389"/>
      <c r="BU21" s="389"/>
      <c r="BV21" s="389"/>
      <c r="BW21" s="389"/>
      <c r="BX21" s="389"/>
      <c r="BY21" s="389"/>
      <c r="BZ21" s="389"/>
      <c r="CA21" s="389"/>
      <c r="CB21" s="163">
        <f t="shared" si="38"/>
        <v>0</v>
      </c>
      <c r="CC21" s="389"/>
      <c r="CD21" s="389"/>
      <c r="CE21" s="389"/>
      <c r="CF21" s="389"/>
      <c r="CG21" s="389"/>
      <c r="CH21" s="389"/>
      <c r="CI21" s="389"/>
      <c r="CJ21" s="389"/>
      <c r="CK21" s="389"/>
      <c r="CL21" s="389"/>
      <c r="CM21" s="389"/>
      <c r="CN21" s="389"/>
      <c r="CO21" s="389"/>
      <c r="CP21" s="389"/>
      <c r="CQ21" s="389"/>
      <c r="CR21" s="389"/>
      <c r="CS21" s="389"/>
      <c r="CT21" s="389"/>
      <c r="CU21" s="389"/>
      <c r="CV21" s="389"/>
      <c r="CW21" s="389"/>
      <c r="CX21" s="389"/>
      <c r="CY21" s="389"/>
      <c r="CZ21" s="389"/>
      <c r="DA21" s="389"/>
      <c r="DB21" s="389"/>
      <c r="DC21" s="389"/>
      <c r="DD21" s="389"/>
      <c r="DE21" s="389"/>
      <c r="DF21" s="389"/>
      <c r="DG21" s="389"/>
      <c r="DH21" s="389"/>
      <c r="DI21" s="389"/>
      <c r="DJ21" s="389"/>
      <c r="DK21" s="389"/>
      <c r="DL21" s="389"/>
      <c r="DM21" s="389"/>
      <c r="DN21" s="389"/>
      <c r="DO21" s="389"/>
      <c r="DP21" s="389"/>
      <c r="DQ21" s="389"/>
      <c r="DR21" s="389"/>
      <c r="DS21" s="389"/>
      <c r="DT21" s="389"/>
      <c r="DU21" s="389"/>
      <c r="DV21" s="389"/>
      <c r="DW21" s="389"/>
      <c r="DX21" s="389"/>
      <c r="DY21" s="389"/>
      <c r="DZ21" s="389"/>
      <c r="EA21" s="389"/>
      <c r="EB21" s="389"/>
      <c r="EC21" s="389"/>
      <c r="ED21" s="389"/>
      <c r="EE21" s="389"/>
      <c r="EF21" s="389"/>
      <c r="EG21" s="389"/>
      <c r="EH21" s="389"/>
      <c r="EI21" s="389"/>
      <c r="EJ21" s="389"/>
      <c r="EK21" s="389"/>
      <c r="EL21" s="389"/>
      <c r="EM21" s="389"/>
      <c r="EN21" s="389"/>
      <c r="EO21" s="389"/>
      <c r="EP21" s="389"/>
      <c r="EQ21" s="389"/>
      <c r="ER21" s="389"/>
      <c r="ES21" s="389"/>
      <c r="ET21" s="389"/>
      <c r="EU21" s="389"/>
      <c r="EV21" s="389"/>
      <c r="EW21" s="389"/>
      <c r="EX21" s="389"/>
      <c r="EY21" s="389"/>
      <c r="EZ21" s="389"/>
      <c r="FA21" s="389"/>
      <c r="FB21" s="389"/>
      <c r="FC21" s="389"/>
      <c r="FD21" s="389"/>
      <c r="FE21" s="389"/>
      <c r="FF21" s="389"/>
      <c r="FG21" s="389"/>
      <c r="FH21" s="389"/>
      <c r="FI21" s="389"/>
      <c r="FJ21" s="389"/>
      <c r="FK21" s="389"/>
      <c r="FL21" s="389"/>
      <c r="FM21" s="389"/>
      <c r="FN21" s="389"/>
      <c r="FO21" s="389"/>
      <c r="FP21" s="389"/>
      <c r="FQ21" s="389"/>
      <c r="FR21" s="389"/>
      <c r="FS21" s="389"/>
      <c r="FT21" s="389"/>
      <c r="FU21" s="389"/>
      <c r="FV21" s="389"/>
      <c r="FW21" s="389"/>
      <c r="FX21" s="625" t="s">
        <v>350</v>
      </c>
      <c r="FY21" s="626">
        <v>175</v>
      </c>
      <c r="FZ21" s="626">
        <v>30055531</v>
      </c>
      <c r="GA21" s="626">
        <v>35</v>
      </c>
      <c r="GB21" s="626" t="s">
        <v>3</v>
      </c>
      <c r="GC21" s="626">
        <v>16</v>
      </c>
      <c r="GD21" s="626">
        <v>1970</v>
      </c>
      <c r="GE21" s="626">
        <v>0</v>
      </c>
      <c r="GF21" s="626" t="s">
        <v>792</v>
      </c>
      <c r="GG21" s="626">
        <v>0</v>
      </c>
      <c r="GH21" s="626">
        <v>0</v>
      </c>
      <c r="GI21" s="626" t="s">
        <v>792</v>
      </c>
      <c r="GJ21" s="626">
        <v>0</v>
      </c>
      <c r="GK21" s="626" t="s">
        <v>781</v>
      </c>
      <c r="GL21" s="626" t="s">
        <v>782</v>
      </c>
      <c r="GM21" s="626">
        <v>50</v>
      </c>
      <c r="GN21" s="626" t="s">
        <v>783</v>
      </c>
      <c r="GO21" s="626">
        <v>0</v>
      </c>
      <c r="GP21" s="626">
        <v>0</v>
      </c>
      <c r="GQ21" s="626">
        <v>4</v>
      </c>
      <c r="GR21" s="626">
        <v>2</v>
      </c>
      <c r="GS21" s="626">
        <v>2</v>
      </c>
      <c r="GT21" s="626" t="s">
        <v>783</v>
      </c>
      <c r="GU21" s="626" t="s">
        <v>783</v>
      </c>
      <c r="GV21" s="626" t="s">
        <v>783</v>
      </c>
      <c r="GW21" s="626" t="s">
        <v>783</v>
      </c>
      <c r="GX21" s="626" t="s">
        <v>783</v>
      </c>
      <c r="GY21" s="626">
        <v>1649</v>
      </c>
      <c r="GZ21" s="626">
        <v>0.55000000000000004</v>
      </c>
      <c r="HA21" s="626">
        <v>5</v>
      </c>
      <c r="HB21" s="626" t="s">
        <v>783</v>
      </c>
      <c r="HC21" s="626" t="s">
        <v>782</v>
      </c>
      <c r="HD21" s="626">
        <v>15</v>
      </c>
      <c r="HE21" s="626" t="s">
        <v>783</v>
      </c>
      <c r="HF21" s="626">
        <v>0</v>
      </c>
      <c r="HG21" s="626" t="s">
        <v>783</v>
      </c>
      <c r="HH21" s="626">
        <v>0</v>
      </c>
      <c r="HI21" s="626">
        <v>1</v>
      </c>
      <c r="HJ21" s="626">
        <v>45</v>
      </c>
      <c r="HK21" s="626" t="s">
        <v>784</v>
      </c>
      <c r="HL21" s="626" t="s">
        <v>785</v>
      </c>
      <c r="HM21" s="626" t="s">
        <v>783</v>
      </c>
      <c r="HN21" s="626" t="s">
        <v>783</v>
      </c>
      <c r="HO21" s="626" t="s">
        <v>783</v>
      </c>
      <c r="HP21" s="626" t="s">
        <v>783</v>
      </c>
      <c r="HQ21" s="626" t="s">
        <v>783</v>
      </c>
      <c r="HR21" s="626">
        <v>5074597</v>
      </c>
      <c r="HS21" s="626" t="s">
        <v>783</v>
      </c>
      <c r="HT21" s="626" t="s">
        <v>786</v>
      </c>
      <c r="HU21" s="626" t="s">
        <v>787</v>
      </c>
      <c r="HV21" s="626">
        <v>4</v>
      </c>
      <c r="HW21" s="626">
        <v>2014</v>
      </c>
      <c r="HX21" s="626">
        <v>63</v>
      </c>
      <c r="HY21" s="626">
        <v>2218</v>
      </c>
      <c r="HZ21" s="626">
        <v>5122</v>
      </c>
      <c r="IA21" s="627">
        <v>41642.443113425928</v>
      </c>
      <c r="IB21" s="626" t="s">
        <v>788</v>
      </c>
      <c r="IC21" s="626">
        <v>5074596</v>
      </c>
      <c r="ID21" s="626">
        <v>2012</v>
      </c>
      <c r="IE21" s="626">
        <v>1712</v>
      </c>
      <c r="IF21" s="626" t="s">
        <v>783</v>
      </c>
      <c r="IG21" s="626" t="s">
        <v>783</v>
      </c>
      <c r="IH21" s="626" t="s">
        <v>783</v>
      </c>
      <c r="II21" s="626" t="s">
        <v>783</v>
      </c>
      <c r="IJ21" s="626" t="s">
        <v>783</v>
      </c>
      <c r="IK21" s="626" t="s">
        <v>783</v>
      </c>
      <c r="IL21" s="626" t="s">
        <v>783</v>
      </c>
      <c r="IM21" s="626" t="s">
        <v>783</v>
      </c>
      <c r="IN21" s="626" t="s">
        <v>783</v>
      </c>
      <c r="IO21" s="626">
        <v>1649</v>
      </c>
      <c r="IP21" s="627">
        <v>38587.423726851855</v>
      </c>
      <c r="IQ21" s="626">
        <v>4</v>
      </c>
      <c r="IR21" s="626" t="s">
        <v>793</v>
      </c>
      <c r="IS21" s="626">
        <v>2</v>
      </c>
      <c r="IT21" s="665">
        <v>40544</v>
      </c>
      <c r="IU21" s="626" t="s">
        <v>783</v>
      </c>
      <c r="IV21" s="626" t="s">
        <v>783</v>
      </c>
      <c r="IW21" s="626" t="s">
        <v>783</v>
      </c>
      <c r="IX21" s="626" t="s">
        <v>781</v>
      </c>
      <c r="IY21" s="626">
        <v>45</v>
      </c>
      <c r="IZ21" s="626" t="s">
        <v>789</v>
      </c>
      <c r="JA21" s="626" t="s">
        <v>783</v>
      </c>
      <c r="JB21" s="626" t="s">
        <v>783</v>
      </c>
      <c r="JC21" s="626" t="s">
        <v>783</v>
      </c>
      <c r="JD21" s="626">
        <v>329386</v>
      </c>
      <c r="JE21" s="626" t="s">
        <v>783</v>
      </c>
      <c r="JF21" s="626" t="s">
        <v>783</v>
      </c>
      <c r="JG21" s="626" t="s">
        <v>804</v>
      </c>
      <c r="JH21" s="626">
        <v>35</v>
      </c>
      <c r="JI21" s="626" t="s">
        <v>783</v>
      </c>
      <c r="JJ21" s="626" t="s">
        <v>783</v>
      </c>
      <c r="JK21" s="626" t="s">
        <v>783</v>
      </c>
      <c r="JL21" s="626" t="s">
        <v>790</v>
      </c>
      <c r="JM21" s="626">
        <v>4</v>
      </c>
      <c r="JN21" s="626">
        <v>1</v>
      </c>
      <c r="JO21" s="626" t="s">
        <v>783</v>
      </c>
      <c r="JP21" s="626">
        <v>12683066</v>
      </c>
      <c r="JQ21" s="626">
        <v>2013</v>
      </c>
      <c r="JR21" s="626">
        <v>12</v>
      </c>
      <c r="JS21" s="626" t="s">
        <v>783</v>
      </c>
      <c r="JT21" s="626" t="s">
        <v>783</v>
      </c>
      <c r="JU21" s="626" t="s">
        <v>816</v>
      </c>
      <c r="JV21" s="628">
        <v>2972.8559530000002</v>
      </c>
      <c r="JW21">
        <f>SUM(JV21:JV21)</f>
        <v>2972.8559530000002</v>
      </c>
      <c r="JX21" s="225">
        <v>3.7377592816287879</v>
      </c>
    </row>
    <row r="22" spans="1:284" ht="16" thickBot="1">
      <c r="A22" s="905" t="s">
        <v>5</v>
      </c>
      <c r="B22" s="79">
        <f t="shared" si="0"/>
        <v>2</v>
      </c>
      <c r="C22" s="1469" t="s">
        <v>72</v>
      </c>
      <c r="D22" s="249" t="s">
        <v>157</v>
      </c>
      <c r="E22" s="103" t="s">
        <v>158</v>
      </c>
      <c r="F22" s="888">
        <v>0.5</v>
      </c>
      <c r="G22" s="120" t="e">
        <f>F22+G21</f>
        <v>#REF!</v>
      </c>
      <c r="H22" s="47"/>
      <c r="I22" s="3"/>
      <c r="J22" s="32">
        <v>0.5</v>
      </c>
      <c r="K22" s="18">
        <v>1976</v>
      </c>
      <c r="L22" s="5"/>
      <c r="M22" s="71">
        <v>5</v>
      </c>
      <c r="N22" s="71">
        <v>3</v>
      </c>
      <c r="O22" s="70">
        <v>4</v>
      </c>
      <c r="P22" s="891">
        <f t="shared" ref="P22:P49" si="43">SUM(M22:O22)</f>
        <v>12</v>
      </c>
      <c r="Q22" s="897">
        <f t="shared" ref="Q22:Q49" si="44">O22*N22*M22</f>
        <v>60</v>
      </c>
      <c r="R22" s="46">
        <v>0.5</v>
      </c>
      <c r="S22" s="3"/>
      <c r="T22" s="25"/>
      <c r="U22" s="219">
        <f t="shared" si="41"/>
        <v>0</v>
      </c>
      <c r="V22" s="219" t="s">
        <v>642</v>
      </c>
      <c r="W22" s="1042">
        <f t="shared" si="39"/>
        <v>0</v>
      </c>
      <c r="X22" s="537">
        <f t="shared" si="40"/>
        <v>19168.888888888891</v>
      </c>
      <c r="Y22" s="538">
        <f t="shared" si="2"/>
        <v>500</v>
      </c>
      <c r="Z22" s="1034">
        <f t="shared" si="3"/>
        <v>0</v>
      </c>
      <c r="AA22" s="883">
        <v>6</v>
      </c>
      <c r="AB22" s="270">
        <f t="shared" si="4"/>
        <v>10168.888888888889</v>
      </c>
      <c r="AC22" s="566">
        <v>0.25</v>
      </c>
      <c r="AD22" s="562">
        <f t="shared" si="5"/>
        <v>9000</v>
      </c>
      <c r="AE22" s="518"/>
      <c r="AF22" s="270">
        <f t="shared" si="6"/>
        <v>0</v>
      </c>
      <c r="AG22" s="270"/>
      <c r="AH22" s="562">
        <f t="shared" si="7"/>
        <v>0</v>
      </c>
      <c r="AI22" s="270"/>
      <c r="AJ22" s="228">
        <v>0</v>
      </c>
      <c r="AK22" s="902"/>
      <c r="AL22" s="902">
        <v>2023</v>
      </c>
      <c r="AM22" s="18" t="str">
        <f t="shared" si="8"/>
        <v xml:space="preserve"> </v>
      </c>
      <c r="AN22" s="747" t="str">
        <f t="shared" si="9"/>
        <v xml:space="preserve"> </v>
      </c>
      <c r="AO22" s="4" t="str">
        <f t="shared" si="10"/>
        <v xml:space="preserve"> </v>
      </c>
      <c r="AP22" s="747" t="str">
        <f t="shared" si="11"/>
        <v xml:space="preserve"> </v>
      </c>
      <c r="AQ22" s="4" t="str">
        <f t="shared" si="12"/>
        <v xml:space="preserve"> </v>
      </c>
      <c r="AR22" s="747" t="str">
        <f t="shared" si="13"/>
        <v xml:space="preserve"> </v>
      </c>
      <c r="AS22" s="4" t="str">
        <f t="shared" si="14"/>
        <v xml:space="preserve"> </v>
      </c>
      <c r="AT22" s="747" t="str">
        <f t="shared" si="15"/>
        <v xml:space="preserve"> </v>
      </c>
      <c r="AU22" s="4" t="str">
        <f t="shared" si="16"/>
        <v xml:space="preserve"> </v>
      </c>
      <c r="AV22" s="747" t="str">
        <f t="shared" si="17"/>
        <v xml:space="preserve"> </v>
      </c>
      <c r="AW22" s="4">
        <f t="shared" si="18"/>
        <v>0</v>
      </c>
      <c r="AX22" s="747">
        <f t="shared" si="19"/>
        <v>0</v>
      </c>
      <c r="AY22" s="4" t="str">
        <f t="shared" si="20"/>
        <v xml:space="preserve"> </v>
      </c>
      <c r="AZ22" s="747" t="str">
        <f t="shared" si="21"/>
        <v xml:space="preserve"> </v>
      </c>
      <c r="BA22" s="4" t="str">
        <f t="shared" si="22"/>
        <v xml:space="preserve"> </v>
      </c>
      <c r="BB22" s="747" t="str">
        <f t="shared" si="23"/>
        <v xml:space="preserve"> </v>
      </c>
      <c r="BC22" s="4" t="str">
        <f t="shared" si="24"/>
        <v xml:space="preserve"> </v>
      </c>
      <c r="BD22" s="747" t="str">
        <f t="shared" si="25"/>
        <v xml:space="preserve"> </v>
      </c>
      <c r="BE22" s="4" t="str">
        <f t="shared" si="26"/>
        <v xml:space="preserve"> </v>
      </c>
      <c r="BF22" s="747" t="str">
        <f t="shared" si="27"/>
        <v xml:space="preserve"> </v>
      </c>
      <c r="BG22" s="4" t="str">
        <f t="shared" si="28"/>
        <v xml:space="preserve"> </v>
      </c>
      <c r="BH22" s="747" t="str">
        <f t="shared" si="29"/>
        <v xml:space="preserve"> </v>
      </c>
      <c r="BI22" s="4" t="str">
        <f t="shared" si="30"/>
        <v xml:space="preserve"> </v>
      </c>
      <c r="BJ22" s="747" t="str">
        <f t="shared" si="31"/>
        <v xml:space="preserve"> </v>
      </c>
      <c r="BK22" s="4" t="str">
        <f t="shared" si="32"/>
        <v xml:space="preserve"> </v>
      </c>
      <c r="BL22" s="747" t="str">
        <f t="shared" si="33"/>
        <v xml:space="preserve"> </v>
      </c>
      <c r="BM22" s="4" t="str">
        <f t="shared" si="34"/>
        <v xml:space="preserve"> </v>
      </c>
      <c r="BN22" s="747" t="str">
        <f t="shared" si="35"/>
        <v xml:space="preserve"> </v>
      </c>
      <c r="BO22" s="4" t="str">
        <f t="shared" si="36"/>
        <v xml:space="preserve"> </v>
      </c>
      <c r="BP22" s="747" t="str">
        <f t="shared" si="37"/>
        <v xml:space="preserve"> </v>
      </c>
      <c r="BQ22" s="133"/>
      <c r="BR22" s="133"/>
      <c r="BS22" s="389"/>
      <c r="BT22" s="389"/>
      <c r="BU22" s="389"/>
      <c r="BV22" s="389"/>
      <c r="BW22" s="389"/>
      <c r="BX22" s="389"/>
      <c r="BY22" s="389"/>
      <c r="BZ22" s="389"/>
      <c r="CA22" s="389"/>
      <c r="CB22" s="163">
        <f t="shared" si="38"/>
        <v>0</v>
      </c>
      <c r="CC22" s="389"/>
      <c r="CD22" s="389"/>
      <c r="CE22" s="389"/>
      <c r="CF22" s="389"/>
      <c r="CG22" s="389"/>
      <c r="CH22" s="389"/>
      <c r="CI22" s="389"/>
      <c r="CJ22" s="389"/>
      <c r="CK22" s="389"/>
      <c r="CL22" s="389"/>
      <c r="CM22" s="389"/>
      <c r="CN22" s="389"/>
      <c r="CO22" s="389"/>
      <c r="CP22" s="389"/>
      <c r="CQ22" s="389"/>
      <c r="CR22" s="389"/>
      <c r="CS22" s="389"/>
      <c r="CT22" s="389"/>
      <c r="CU22" s="389"/>
      <c r="CV22" s="389"/>
      <c r="CW22" s="389"/>
      <c r="CX22" s="389"/>
      <c r="CY22" s="389"/>
      <c r="CZ22" s="389"/>
      <c r="DA22" s="389"/>
      <c r="DB22" s="389"/>
      <c r="DC22" s="389"/>
      <c r="DD22" s="389"/>
      <c r="DE22" s="389"/>
      <c r="DF22" s="389"/>
      <c r="DG22" s="389"/>
      <c r="DH22" s="389"/>
      <c r="DI22" s="389"/>
      <c r="DJ22" s="389"/>
      <c r="DK22" s="389"/>
      <c r="DL22" s="389"/>
      <c r="DM22" s="389"/>
      <c r="DN22" s="389"/>
      <c r="DO22" s="389"/>
      <c r="DP22" s="389"/>
      <c r="DQ22" s="389"/>
      <c r="DR22" s="389"/>
      <c r="DS22" s="389"/>
      <c r="DT22" s="389"/>
      <c r="DU22" s="389"/>
      <c r="DV22" s="389"/>
      <c r="DW22" s="389"/>
      <c r="DX22" s="389"/>
      <c r="DY22" s="389"/>
      <c r="DZ22" s="389"/>
      <c r="EA22" s="389"/>
      <c r="EB22" s="389"/>
      <c r="EC22" s="389"/>
      <c r="ED22" s="389"/>
      <c r="EE22" s="389"/>
      <c r="EF22" s="389"/>
      <c r="EG22" s="389"/>
      <c r="EH22" s="389"/>
      <c r="EI22" s="389"/>
      <c r="EJ22" s="389"/>
      <c r="EK22" s="389"/>
      <c r="EL22" s="389"/>
      <c r="EM22" s="389"/>
      <c r="EN22" s="389"/>
      <c r="EO22" s="389"/>
      <c r="EP22" s="389"/>
      <c r="EQ22" s="389"/>
      <c r="ER22" s="389"/>
      <c r="ES22" s="389"/>
      <c r="ET22" s="389"/>
      <c r="EU22" s="389"/>
      <c r="EV22" s="389"/>
      <c r="EW22" s="389"/>
      <c r="EX22" s="389"/>
      <c r="EY22" s="389"/>
      <c r="EZ22" s="389"/>
      <c r="FA22" s="389"/>
      <c r="FB22" s="389"/>
      <c r="FC22" s="389"/>
      <c r="FD22" s="389"/>
      <c r="FE22" s="389"/>
      <c r="FF22" s="389"/>
      <c r="FG22" s="389"/>
      <c r="FH22" s="389"/>
      <c r="FI22" s="389"/>
      <c r="FJ22" s="389"/>
      <c r="FK22" s="389"/>
      <c r="FL22" s="389"/>
      <c r="FM22" s="389"/>
      <c r="FN22" s="389"/>
      <c r="FO22" s="389"/>
      <c r="FP22" s="389"/>
      <c r="FQ22" s="389"/>
      <c r="FR22" s="389"/>
      <c r="FS22" s="389"/>
      <c r="FT22" s="389"/>
      <c r="FU22" s="389"/>
      <c r="FV22" s="389"/>
      <c r="FW22" s="389"/>
      <c r="FX22" s="712"/>
      <c r="FY22" s="57"/>
      <c r="FZ22" s="57"/>
      <c r="GA22" s="57"/>
      <c r="GB22" s="57"/>
      <c r="GC22" s="57"/>
      <c r="GD22" s="57"/>
      <c r="GE22" s="57"/>
      <c r="GF22" s="57"/>
      <c r="GG22" s="57"/>
      <c r="GH22" s="57"/>
      <c r="GI22" s="57"/>
      <c r="GJ22" s="57"/>
      <c r="GK22" s="57"/>
      <c r="GL22" s="57"/>
      <c r="GM22" s="57"/>
      <c r="GN22" s="57"/>
      <c r="GO22" s="57"/>
      <c r="GP22" s="57"/>
      <c r="GQ22" s="57"/>
      <c r="GR22" s="57"/>
      <c r="GS22" s="57"/>
      <c r="GT22" s="57"/>
      <c r="GU22" s="57"/>
      <c r="GV22" s="57"/>
      <c r="GW22" s="57"/>
      <c r="GX22" s="57"/>
      <c r="GY22" s="57"/>
      <c r="GZ22" s="57"/>
      <c r="HA22" s="57"/>
      <c r="HB22" s="57"/>
      <c r="HC22" s="57"/>
      <c r="HD22" s="57"/>
      <c r="HE22" s="57"/>
      <c r="HF22" s="57"/>
      <c r="HG22" s="57"/>
      <c r="HH22" s="57"/>
      <c r="HI22" s="57"/>
      <c r="HJ22" s="57"/>
      <c r="HK22" s="57"/>
      <c r="HL22" s="57"/>
      <c r="HM22" s="57"/>
      <c r="HN22" s="57"/>
      <c r="HO22" s="57"/>
      <c r="HP22" s="57"/>
      <c r="HQ22" s="57"/>
      <c r="HR22" s="57"/>
      <c r="HS22" s="57"/>
      <c r="HT22" s="57"/>
      <c r="HU22" s="57"/>
      <c r="HV22" s="57"/>
      <c r="HW22" s="57"/>
      <c r="HX22" s="57"/>
      <c r="HY22" s="57"/>
      <c r="HZ22" s="57"/>
      <c r="IA22" s="713"/>
      <c r="IB22" s="57"/>
      <c r="IC22" s="57"/>
      <c r="ID22" s="57"/>
      <c r="IE22" s="57"/>
      <c r="IF22" s="57"/>
      <c r="IG22" s="57"/>
      <c r="IH22" s="57"/>
      <c r="II22" s="57"/>
      <c r="IJ22" s="57"/>
      <c r="IK22" s="57"/>
      <c r="IL22" s="57"/>
      <c r="IM22" s="57"/>
      <c r="IN22" s="57"/>
      <c r="IO22" s="57"/>
      <c r="IP22" s="713"/>
      <c r="IQ22" s="57"/>
      <c r="IR22" s="57"/>
      <c r="IS22" s="57"/>
      <c r="IT22" s="714"/>
      <c r="IU22" s="57"/>
      <c r="IV22" s="57"/>
      <c r="IW22" s="57"/>
      <c r="IX22" s="57"/>
      <c r="IY22" s="57"/>
      <c r="IZ22" s="57"/>
      <c r="JA22" s="57"/>
      <c r="JB22" s="57"/>
      <c r="JC22" s="57"/>
      <c r="JD22" s="57"/>
      <c r="JE22" s="57"/>
      <c r="JF22" s="57"/>
      <c r="JG22" s="57"/>
      <c r="JH22" s="57"/>
      <c r="JI22" s="57"/>
      <c r="JJ22" s="57"/>
      <c r="JK22" s="57"/>
      <c r="JL22" s="57"/>
      <c r="JM22" s="57"/>
      <c r="JN22" s="57"/>
      <c r="JO22" s="57"/>
      <c r="JP22" s="57"/>
      <c r="JQ22" s="57"/>
      <c r="JR22" s="57"/>
      <c r="JS22" s="57"/>
      <c r="JT22" s="57"/>
      <c r="JU22" s="57"/>
      <c r="JV22" s="715"/>
      <c r="JX22" s="225"/>
    </row>
    <row r="23" spans="1:284" ht="16" thickBot="1">
      <c r="A23" s="905" t="s">
        <v>5</v>
      </c>
      <c r="B23" s="79">
        <f t="shared" si="0"/>
        <v>1</v>
      </c>
      <c r="C23" s="1469" t="s">
        <v>72</v>
      </c>
      <c r="D23" s="249" t="s">
        <v>157</v>
      </c>
      <c r="E23" s="103" t="s">
        <v>158</v>
      </c>
      <c r="F23" s="888">
        <v>1</v>
      </c>
      <c r="G23" s="120" t="e">
        <f>F23+G22</f>
        <v>#REF!</v>
      </c>
      <c r="H23" s="47"/>
      <c r="I23" s="3">
        <v>1</v>
      </c>
      <c r="J23" s="32"/>
      <c r="K23" s="18">
        <v>1976</v>
      </c>
      <c r="L23" s="5"/>
      <c r="M23" s="71">
        <v>5</v>
      </c>
      <c r="N23" s="71">
        <v>3</v>
      </c>
      <c r="O23" s="74">
        <v>4</v>
      </c>
      <c r="P23" s="891">
        <f t="shared" si="43"/>
        <v>12</v>
      </c>
      <c r="Q23" s="897">
        <f t="shared" si="44"/>
        <v>60</v>
      </c>
      <c r="R23" s="46"/>
      <c r="S23" s="3">
        <v>1</v>
      </c>
      <c r="T23" s="25"/>
      <c r="U23" s="219">
        <f t="shared" si="41"/>
        <v>75000</v>
      </c>
      <c r="V23" s="219" t="s">
        <v>642</v>
      </c>
      <c r="W23" s="1042">
        <f t="shared" si="39"/>
        <v>75000</v>
      </c>
      <c r="X23" s="537">
        <f t="shared" si="40"/>
        <v>38337.777777777781</v>
      </c>
      <c r="Y23" s="538">
        <f t="shared" si="2"/>
        <v>500</v>
      </c>
      <c r="Z23" s="1034">
        <f t="shared" si="3"/>
        <v>113837.77777777778</v>
      </c>
      <c r="AA23" s="883">
        <v>6</v>
      </c>
      <c r="AB23" s="270">
        <f t="shared" si="4"/>
        <v>20337.777777777777</v>
      </c>
      <c r="AC23" s="566">
        <v>0.25</v>
      </c>
      <c r="AD23" s="562">
        <f t="shared" si="5"/>
        <v>18000</v>
      </c>
      <c r="AE23" s="518"/>
      <c r="AF23" s="270">
        <f t="shared" si="6"/>
        <v>0</v>
      </c>
      <c r="AG23" s="270"/>
      <c r="AH23" s="562">
        <f t="shared" si="7"/>
        <v>0</v>
      </c>
      <c r="AI23" s="270"/>
      <c r="AJ23" s="228">
        <v>0</v>
      </c>
      <c r="AK23" s="902"/>
      <c r="AL23" s="902">
        <v>2023</v>
      </c>
      <c r="AM23" s="18" t="str">
        <f t="shared" si="8"/>
        <v xml:space="preserve"> </v>
      </c>
      <c r="AN23" s="747" t="str">
        <f t="shared" si="9"/>
        <v xml:space="preserve"> </v>
      </c>
      <c r="AO23" s="4" t="str">
        <f t="shared" si="10"/>
        <v xml:space="preserve"> </v>
      </c>
      <c r="AP23" s="747" t="str">
        <f t="shared" si="11"/>
        <v xml:space="preserve"> </v>
      </c>
      <c r="AQ23" s="4" t="str">
        <f t="shared" si="12"/>
        <v xml:space="preserve"> </v>
      </c>
      <c r="AR23" s="747" t="str">
        <f t="shared" si="13"/>
        <v xml:space="preserve"> </v>
      </c>
      <c r="AS23" s="4" t="str">
        <f t="shared" si="14"/>
        <v xml:space="preserve"> </v>
      </c>
      <c r="AT23" s="747" t="str">
        <f t="shared" si="15"/>
        <v xml:space="preserve"> </v>
      </c>
      <c r="AU23" s="4" t="str">
        <f t="shared" si="16"/>
        <v xml:space="preserve"> </v>
      </c>
      <c r="AV23" s="747" t="str">
        <f t="shared" si="17"/>
        <v xml:space="preserve"> </v>
      </c>
      <c r="AW23" s="4">
        <f t="shared" si="18"/>
        <v>1</v>
      </c>
      <c r="AX23" s="747">
        <f t="shared" si="19"/>
        <v>113837.77777777778</v>
      </c>
      <c r="AY23" s="4" t="str">
        <f t="shared" si="20"/>
        <v xml:space="preserve"> </v>
      </c>
      <c r="AZ23" s="747" t="str">
        <f t="shared" si="21"/>
        <v xml:space="preserve"> </v>
      </c>
      <c r="BA23" s="4" t="str">
        <f t="shared" si="22"/>
        <v xml:space="preserve"> </v>
      </c>
      <c r="BB23" s="747" t="str">
        <f t="shared" si="23"/>
        <v xml:space="preserve"> </v>
      </c>
      <c r="BC23" s="4" t="str">
        <f t="shared" si="24"/>
        <v xml:space="preserve"> </v>
      </c>
      <c r="BD23" s="747" t="str">
        <f t="shared" si="25"/>
        <v xml:space="preserve"> </v>
      </c>
      <c r="BE23" s="4" t="str">
        <f t="shared" si="26"/>
        <v xml:space="preserve"> </v>
      </c>
      <c r="BF23" s="747" t="str">
        <f t="shared" si="27"/>
        <v xml:space="preserve"> </v>
      </c>
      <c r="BG23" s="4" t="str">
        <f t="shared" si="28"/>
        <v xml:space="preserve"> </v>
      </c>
      <c r="BH23" s="747" t="str">
        <f t="shared" si="29"/>
        <v xml:space="preserve"> </v>
      </c>
      <c r="BI23" s="4" t="str">
        <f t="shared" si="30"/>
        <v xml:space="preserve"> </v>
      </c>
      <c r="BJ23" s="747" t="str">
        <f t="shared" si="31"/>
        <v xml:space="preserve"> </v>
      </c>
      <c r="BK23" s="4" t="str">
        <f t="shared" si="32"/>
        <v xml:space="preserve"> </v>
      </c>
      <c r="BL23" s="747" t="str">
        <f t="shared" si="33"/>
        <v xml:space="preserve"> </v>
      </c>
      <c r="BM23" s="4" t="str">
        <f t="shared" si="34"/>
        <v xml:space="preserve"> </v>
      </c>
      <c r="BN23" s="747" t="str">
        <f t="shared" si="35"/>
        <v xml:space="preserve"> </v>
      </c>
      <c r="BO23" s="4" t="str">
        <f t="shared" si="36"/>
        <v xml:space="preserve"> </v>
      </c>
      <c r="BP23" s="747" t="str">
        <f t="shared" si="37"/>
        <v xml:space="preserve"> </v>
      </c>
      <c r="BQ23" s="133"/>
      <c r="BR23" s="133"/>
      <c r="BS23" s="389"/>
      <c r="BT23" s="389"/>
      <c r="BU23" s="389"/>
      <c r="BV23" s="389"/>
      <c r="BW23" s="389"/>
      <c r="BX23" s="389"/>
      <c r="BY23" s="389"/>
      <c r="BZ23" s="389"/>
      <c r="CA23" s="389"/>
      <c r="CB23" s="163">
        <f t="shared" si="38"/>
        <v>0</v>
      </c>
      <c r="CC23" s="389"/>
      <c r="CD23" s="389"/>
      <c r="CE23" s="389"/>
      <c r="CF23" s="389"/>
      <c r="CG23" s="389"/>
      <c r="CH23" s="389"/>
      <c r="CI23" s="389"/>
      <c r="CJ23" s="389"/>
      <c r="CK23" s="389"/>
      <c r="CL23" s="389"/>
      <c r="CM23" s="389"/>
      <c r="CN23" s="389"/>
      <c r="CO23" s="389"/>
      <c r="CP23" s="389"/>
      <c r="CQ23" s="389"/>
      <c r="CR23" s="389"/>
      <c r="CS23" s="389"/>
      <c r="CT23" s="389"/>
      <c r="CU23" s="389"/>
      <c r="CV23" s="389"/>
      <c r="CW23" s="389"/>
      <c r="CX23" s="389"/>
      <c r="CY23" s="389"/>
      <c r="CZ23" s="389"/>
      <c r="DA23" s="389"/>
      <c r="DB23" s="389"/>
      <c r="DC23" s="389"/>
      <c r="DD23" s="389"/>
      <c r="DE23" s="389"/>
      <c r="DF23" s="389"/>
      <c r="DG23" s="389"/>
      <c r="DH23" s="389"/>
      <c r="DI23" s="389"/>
      <c r="DJ23" s="389"/>
      <c r="DK23" s="389"/>
      <c r="DL23" s="389"/>
      <c r="DM23" s="389"/>
      <c r="DN23" s="389"/>
      <c r="DO23" s="389"/>
      <c r="DP23" s="389"/>
      <c r="DQ23" s="389"/>
      <c r="DR23" s="389"/>
      <c r="DS23" s="389"/>
      <c r="DT23" s="389"/>
      <c r="DU23" s="389"/>
      <c r="DV23" s="389"/>
      <c r="DW23" s="389"/>
      <c r="DX23" s="389"/>
      <c r="DY23" s="389"/>
      <c r="DZ23" s="389"/>
      <c r="EA23" s="389"/>
      <c r="EB23" s="389"/>
      <c r="EC23" s="389"/>
      <c r="ED23" s="389"/>
      <c r="EE23" s="389"/>
      <c r="EF23" s="389"/>
      <c r="EG23" s="389"/>
      <c r="EH23" s="389"/>
      <c r="EI23" s="389"/>
      <c r="EJ23" s="389"/>
      <c r="EK23" s="389"/>
      <c r="EL23" s="389"/>
      <c r="EM23" s="389"/>
      <c r="EN23" s="389"/>
      <c r="EO23" s="389"/>
      <c r="EP23" s="389"/>
      <c r="EQ23" s="389"/>
      <c r="ER23" s="389"/>
      <c r="ES23" s="389"/>
      <c r="ET23" s="389"/>
      <c r="EU23" s="389"/>
      <c r="EV23" s="389"/>
      <c r="EW23" s="389"/>
      <c r="EX23" s="389"/>
      <c r="EY23" s="389"/>
      <c r="EZ23" s="389"/>
      <c r="FA23" s="389"/>
      <c r="FB23" s="389"/>
      <c r="FC23" s="389"/>
      <c r="FD23" s="389"/>
      <c r="FE23" s="389"/>
      <c r="FF23" s="389"/>
      <c r="FG23" s="389"/>
      <c r="FH23" s="389"/>
      <c r="FI23" s="389"/>
      <c r="FJ23" s="389"/>
      <c r="FK23" s="389"/>
      <c r="FL23" s="389"/>
      <c r="FM23" s="389"/>
      <c r="FN23" s="389"/>
      <c r="FO23" s="389"/>
      <c r="FP23" s="389"/>
      <c r="FQ23" s="389"/>
      <c r="FR23" s="389"/>
      <c r="FS23" s="389"/>
      <c r="FT23" s="389"/>
      <c r="FU23" s="389"/>
      <c r="FV23" s="389"/>
      <c r="FW23" s="389"/>
      <c r="FX23" s="625" t="s">
        <v>364</v>
      </c>
      <c r="FY23" s="626">
        <v>63</v>
      </c>
      <c r="FZ23" s="626">
        <v>30289306</v>
      </c>
      <c r="GA23" s="626">
        <v>35</v>
      </c>
      <c r="GB23" s="626" t="s">
        <v>3</v>
      </c>
      <c r="GC23" s="626">
        <v>20</v>
      </c>
      <c r="GD23" s="626">
        <v>1970</v>
      </c>
      <c r="GE23" s="626">
        <v>0</v>
      </c>
      <c r="GF23" s="626" t="s">
        <v>792</v>
      </c>
      <c r="GG23" s="626">
        <v>0</v>
      </c>
      <c r="GH23" s="626">
        <v>0</v>
      </c>
      <c r="GI23" s="626" t="s">
        <v>792</v>
      </c>
      <c r="GJ23" s="626">
        <v>0</v>
      </c>
      <c r="GK23" s="626" t="s">
        <v>781</v>
      </c>
      <c r="GL23" s="626" t="s">
        <v>782</v>
      </c>
      <c r="GM23" s="626">
        <v>66</v>
      </c>
      <c r="GN23" s="626" t="s">
        <v>783</v>
      </c>
      <c r="GO23" s="626">
        <v>0</v>
      </c>
      <c r="GP23" s="626">
        <v>0</v>
      </c>
      <c r="GQ23" s="626">
        <v>4</v>
      </c>
      <c r="GR23" s="626">
        <v>2</v>
      </c>
      <c r="GS23" s="626">
        <v>2</v>
      </c>
      <c r="GT23" s="626" t="s">
        <v>783</v>
      </c>
      <c r="GU23" s="626" t="s">
        <v>783</v>
      </c>
      <c r="GV23" s="626" t="s">
        <v>783</v>
      </c>
      <c r="GW23" s="626" t="s">
        <v>783</v>
      </c>
      <c r="GX23" s="626" t="s">
        <v>783</v>
      </c>
      <c r="GY23" s="626">
        <v>1649</v>
      </c>
      <c r="GZ23" s="626">
        <v>0.46</v>
      </c>
      <c r="HA23" s="626">
        <v>5</v>
      </c>
      <c r="HB23" s="626" t="s">
        <v>783</v>
      </c>
      <c r="HC23" s="626" t="s">
        <v>782</v>
      </c>
      <c r="HD23" s="626">
        <v>35</v>
      </c>
      <c r="HE23" s="626" t="s">
        <v>783</v>
      </c>
      <c r="HF23" s="626">
        <v>0</v>
      </c>
      <c r="HG23" s="626" t="s">
        <v>783</v>
      </c>
      <c r="HH23" s="626">
        <v>0</v>
      </c>
      <c r="HI23" s="626">
        <v>1</v>
      </c>
      <c r="HJ23" s="626">
        <v>45</v>
      </c>
      <c r="HK23" s="626" t="s">
        <v>784</v>
      </c>
      <c r="HL23" s="626" t="s">
        <v>785</v>
      </c>
      <c r="HM23" s="626" t="s">
        <v>783</v>
      </c>
      <c r="HN23" s="626" t="s">
        <v>783</v>
      </c>
      <c r="HO23" s="626" t="s">
        <v>783</v>
      </c>
      <c r="HP23" s="626" t="s">
        <v>783</v>
      </c>
      <c r="HQ23" s="626" t="s">
        <v>783</v>
      </c>
      <c r="HR23" s="626">
        <v>3979509</v>
      </c>
      <c r="HS23" s="626" t="s">
        <v>783</v>
      </c>
      <c r="HT23" s="626" t="s">
        <v>786</v>
      </c>
      <c r="HU23" s="626" t="s">
        <v>787</v>
      </c>
      <c r="HV23" s="626">
        <v>4</v>
      </c>
      <c r="HW23" s="626">
        <v>2014</v>
      </c>
      <c r="HX23" s="626">
        <v>63</v>
      </c>
      <c r="HY23" s="626">
        <v>9557</v>
      </c>
      <c r="HZ23" s="626">
        <v>11986</v>
      </c>
      <c r="IA23" s="627">
        <v>41697.500081018516</v>
      </c>
      <c r="IB23" s="626" t="s">
        <v>788</v>
      </c>
      <c r="IC23" s="626">
        <v>3975031</v>
      </c>
      <c r="ID23" s="626">
        <v>2014</v>
      </c>
      <c r="IE23" s="626">
        <v>1712</v>
      </c>
      <c r="IF23" s="626" t="s">
        <v>783</v>
      </c>
      <c r="IG23" s="626" t="s">
        <v>783</v>
      </c>
      <c r="IH23" s="626" t="s">
        <v>783</v>
      </c>
      <c r="II23" s="626" t="s">
        <v>783</v>
      </c>
      <c r="IJ23" s="626" t="s">
        <v>783</v>
      </c>
      <c r="IK23" s="626" t="s">
        <v>783</v>
      </c>
      <c r="IL23" s="626" t="s">
        <v>783</v>
      </c>
      <c r="IM23" s="626" t="s">
        <v>783</v>
      </c>
      <c r="IN23" s="626" t="s">
        <v>783</v>
      </c>
      <c r="IO23" s="626">
        <v>1649</v>
      </c>
      <c r="IP23" s="627">
        <v>40955.597627314812</v>
      </c>
      <c r="IQ23" s="626">
        <v>4</v>
      </c>
      <c r="IR23" s="626" t="s">
        <v>793</v>
      </c>
      <c r="IS23" s="626">
        <v>2</v>
      </c>
      <c r="IT23" s="665">
        <v>41275</v>
      </c>
      <c r="IU23" s="626" t="s">
        <v>783</v>
      </c>
      <c r="IV23" s="626" t="s">
        <v>783</v>
      </c>
      <c r="IW23" s="626" t="s">
        <v>783</v>
      </c>
      <c r="IX23" s="626" t="s">
        <v>781</v>
      </c>
      <c r="IY23" s="626">
        <v>45</v>
      </c>
      <c r="IZ23" s="626" t="s">
        <v>789</v>
      </c>
      <c r="JA23" s="626" t="s">
        <v>783</v>
      </c>
      <c r="JB23" s="626" t="s">
        <v>783</v>
      </c>
      <c r="JC23" s="626" t="s">
        <v>783</v>
      </c>
      <c r="JD23" s="626">
        <v>329387</v>
      </c>
      <c r="JE23" s="626" t="s">
        <v>783</v>
      </c>
      <c r="JF23" s="626" t="s">
        <v>783</v>
      </c>
      <c r="JG23" s="626" t="s">
        <v>804</v>
      </c>
      <c r="JH23" s="626">
        <v>35</v>
      </c>
      <c r="JI23" s="626" t="s">
        <v>783</v>
      </c>
      <c r="JJ23" s="626" t="s">
        <v>783</v>
      </c>
      <c r="JK23" s="626" t="s">
        <v>783</v>
      </c>
      <c r="JL23" s="626" t="s">
        <v>790</v>
      </c>
      <c r="JM23" s="626">
        <v>4</v>
      </c>
      <c r="JN23" s="626">
        <v>1</v>
      </c>
      <c r="JO23" s="626" t="s">
        <v>783</v>
      </c>
      <c r="JP23" s="626">
        <v>12683066</v>
      </c>
      <c r="JQ23" s="626">
        <v>2013</v>
      </c>
      <c r="JR23" s="626">
        <v>12</v>
      </c>
      <c r="JS23" s="626" t="s">
        <v>783</v>
      </c>
      <c r="JT23" s="626" t="s">
        <v>783</v>
      </c>
      <c r="JU23" s="626" t="s">
        <v>818</v>
      </c>
      <c r="JV23" s="628">
        <v>2412.1152830000001</v>
      </c>
      <c r="JW23">
        <f>SUM(JV23:JV23)</f>
        <v>2412.1152830000001</v>
      </c>
      <c r="JX23" s="225">
        <v>1.9768212132575758</v>
      </c>
    </row>
    <row r="24" spans="1:284" ht="16" thickBot="1">
      <c r="A24" s="905" t="s">
        <v>5</v>
      </c>
      <c r="B24" s="79">
        <f t="shared" si="0"/>
        <v>1</v>
      </c>
      <c r="C24" s="871" t="s">
        <v>9</v>
      </c>
      <c r="D24" s="249" t="s">
        <v>135</v>
      </c>
      <c r="E24" s="103" t="s">
        <v>158</v>
      </c>
      <c r="F24" s="888">
        <v>1.28</v>
      </c>
      <c r="G24" s="120" t="e">
        <f>F24+G23</f>
        <v>#REF!</v>
      </c>
      <c r="H24" s="46"/>
      <c r="I24" s="3">
        <v>1.28</v>
      </c>
      <c r="J24" s="29"/>
      <c r="K24" s="18">
        <v>1987</v>
      </c>
      <c r="L24" s="5"/>
      <c r="M24" s="71">
        <v>4</v>
      </c>
      <c r="N24" s="71">
        <v>5</v>
      </c>
      <c r="O24" s="70">
        <v>4</v>
      </c>
      <c r="P24" s="891">
        <f t="shared" si="43"/>
        <v>13</v>
      </c>
      <c r="Q24" s="897">
        <f t="shared" si="44"/>
        <v>80</v>
      </c>
      <c r="R24" s="51"/>
      <c r="S24" s="3">
        <v>1.28</v>
      </c>
      <c r="T24" s="25"/>
      <c r="U24" s="219">
        <f t="shared" si="41"/>
        <v>96000</v>
      </c>
      <c r="V24" s="219" t="s">
        <v>642</v>
      </c>
      <c r="W24" s="1042">
        <f t="shared" si="39"/>
        <v>96000</v>
      </c>
      <c r="X24" s="537">
        <f t="shared" si="40"/>
        <v>63434.903703703705</v>
      </c>
      <c r="Y24" s="538">
        <f t="shared" si="2"/>
        <v>500</v>
      </c>
      <c r="Z24" s="1034">
        <f t="shared" si="3"/>
        <v>159934.90370370372</v>
      </c>
      <c r="AA24" s="883">
        <v>4</v>
      </c>
      <c r="AB24" s="270">
        <f t="shared" si="4"/>
        <v>17354.903703703705</v>
      </c>
      <c r="AC24" s="553">
        <v>0.5</v>
      </c>
      <c r="AD24" s="562">
        <f t="shared" si="5"/>
        <v>46080</v>
      </c>
      <c r="AE24" s="518"/>
      <c r="AF24" s="270">
        <f t="shared" si="6"/>
        <v>0</v>
      </c>
      <c r="AG24" s="270"/>
      <c r="AH24" s="562">
        <f t="shared" si="7"/>
        <v>0</v>
      </c>
      <c r="AI24" s="270"/>
      <c r="AJ24" s="228">
        <v>0</v>
      </c>
      <c r="AK24" s="902"/>
      <c r="AL24" s="902">
        <v>2023</v>
      </c>
      <c r="AM24" s="18" t="str">
        <f t="shared" si="8"/>
        <v xml:space="preserve"> </v>
      </c>
      <c r="AN24" s="747" t="str">
        <f t="shared" si="9"/>
        <v xml:space="preserve"> </v>
      </c>
      <c r="AO24" s="4" t="str">
        <f t="shared" si="10"/>
        <v xml:space="preserve"> </v>
      </c>
      <c r="AP24" s="747" t="str">
        <f t="shared" si="11"/>
        <v xml:space="preserve"> </v>
      </c>
      <c r="AQ24" s="4" t="str">
        <f t="shared" si="12"/>
        <v xml:space="preserve"> </v>
      </c>
      <c r="AR24" s="747" t="str">
        <f t="shared" si="13"/>
        <v xml:space="preserve"> </v>
      </c>
      <c r="AS24" s="4" t="str">
        <f t="shared" si="14"/>
        <v xml:space="preserve"> </v>
      </c>
      <c r="AT24" s="747" t="str">
        <f t="shared" si="15"/>
        <v xml:space="preserve"> </v>
      </c>
      <c r="AU24" s="4" t="str">
        <f t="shared" si="16"/>
        <v xml:space="preserve"> </v>
      </c>
      <c r="AV24" s="747" t="str">
        <f t="shared" si="17"/>
        <v xml:space="preserve"> </v>
      </c>
      <c r="AW24" s="4">
        <f t="shared" si="18"/>
        <v>1.28</v>
      </c>
      <c r="AX24" s="747">
        <f t="shared" si="19"/>
        <v>159934.90370370372</v>
      </c>
      <c r="AY24" s="4" t="str">
        <f t="shared" si="20"/>
        <v xml:space="preserve"> </v>
      </c>
      <c r="AZ24" s="747" t="str">
        <f t="shared" si="21"/>
        <v xml:space="preserve"> </v>
      </c>
      <c r="BA24" s="4" t="str">
        <f t="shared" si="22"/>
        <v xml:space="preserve"> </v>
      </c>
      <c r="BB24" s="747" t="str">
        <f t="shared" si="23"/>
        <v xml:space="preserve"> </v>
      </c>
      <c r="BC24" s="4" t="str">
        <f t="shared" si="24"/>
        <v xml:space="preserve"> </v>
      </c>
      <c r="BD24" s="747" t="str">
        <f t="shared" si="25"/>
        <v xml:space="preserve"> </v>
      </c>
      <c r="BE24" s="4" t="str">
        <f t="shared" si="26"/>
        <v xml:space="preserve"> </v>
      </c>
      <c r="BF24" s="747" t="str">
        <f t="shared" si="27"/>
        <v xml:space="preserve"> </v>
      </c>
      <c r="BG24" s="4" t="str">
        <f t="shared" si="28"/>
        <v xml:space="preserve"> </v>
      </c>
      <c r="BH24" s="747" t="str">
        <f t="shared" si="29"/>
        <v xml:space="preserve"> </v>
      </c>
      <c r="BI24" s="4" t="str">
        <f t="shared" si="30"/>
        <v xml:space="preserve"> </v>
      </c>
      <c r="BJ24" s="747" t="str">
        <f t="shared" si="31"/>
        <v xml:space="preserve"> </v>
      </c>
      <c r="BK24" s="4" t="str">
        <f t="shared" si="32"/>
        <v xml:space="preserve"> </v>
      </c>
      <c r="BL24" s="747" t="str">
        <f t="shared" si="33"/>
        <v xml:space="preserve"> </v>
      </c>
      <c r="BM24" s="4" t="str">
        <f t="shared" si="34"/>
        <v xml:space="preserve"> </v>
      </c>
      <c r="BN24" s="747" t="str">
        <f t="shared" si="35"/>
        <v xml:space="preserve"> </v>
      </c>
      <c r="BO24" s="4" t="str">
        <f t="shared" si="36"/>
        <v xml:space="preserve"> </v>
      </c>
      <c r="BP24" s="747" t="str">
        <f t="shared" si="37"/>
        <v xml:space="preserve"> </v>
      </c>
      <c r="BQ24" s="132"/>
      <c r="BR24" s="132"/>
      <c r="BS24" s="588"/>
      <c r="BT24" s="389"/>
      <c r="BU24" s="389"/>
      <c r="BV24" s="389"/>
      <c r="BW24" s="389"/>
      <c r="BX24" s="389"/>
      <c r="BY24" s="389"/>
      <c r="BZ24" s="389"/>
      <c r="CA24" s="389"/>
      <c r="CB24" s="163">
        <f t="shared" si="38"/>
        <v>0</v>
      </c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89"/>
      <c r="EF24" s="389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389"/>
      <c r="FK24" s="389"/>
      <c r="FL24" s="389"/>
      <c r="FM24" s="389"/>
      <c r="FN24" s="389"/>
      <c r="FO24" s="389"/>
      <c r="FP24" s="389"/>
      <c r="FQ24" s="389"/>
      <c r="FR24" s="389"/>
      <c r="FS24" s="389"/>
      <c r="FT24" s="389"/>
      <c r="FU24" s="389"/>
      <c r="FV24" s="389"/>
      <c r="FW24" s="389"/>
      <c r="FX24" s="655" t="s">
        <v>370</v>
      </c>
      <c r="FY24" s="656">
        <v>234</v>
      </c>
      <c r="FZ24" s="656">
        <v>30289309</v>
      </c>
      <c r="GA24" s="656">
        <v>40</v>
      </c>
      <c r="GB24" s="656" t="s">
        <v>779</v>
      </c>
      <c r="GC24" s="656">
        <v>20</v>
      </c>
      <c r="GD24" s="656">
        <v>2000</v>
      </c>
      <c r="GE24" s="656">
        <v>0</v>
      </c>
      <c r="GF24" s="656" t="s">
        <v>792</v>
      </c>
      <c r="GG24" s="656">
        <v>0</v>
      </c>
      <c r="GH24" s="656">
        <v>0</v>
      </c>
      <c r="GI24" s="656" t="s">
        <v>792</v>
      </c>
      <c r="GJ24" s="656">
        <v>0</v>
      </c>
      <c r="GK24" s="656" t="s">
        <v>781</v>
      </c>
      <c r="GL24" s="656" t="s">
        <v>793</v>
      </c>
      <c r="GM24" s="656">
        <v>66</v>
      </c>
      <c r="GN24" s="656" t="s">
        <v>783</v>
      </c>
      <c r="GO24" s="656">
        <v>0</v>
      </c>
      <c r="GP24" s="656">
        <v>0</v>
      </c>
      <c r="GQ24" s="656">
        <v>4</v>
      </c>
      <c r="GR24" s="656">
        <v>2</v>
      </c>
      <c r="GS24" s="656">
        <v>2</v>
      </c>
      <c r="GT24" s="656" t="s">
        <v>783</v>
      </c>
      <c r="GU24" s="656" t="s">
        <v>783</v>
      </c>
      <c r="GV24" s="656" t="s">
        <v>783</v>
      </c>
      <c r="GW24" s="656" t="s">
        <v>783</v>
      </c>
      <c r="GX24" s="656" t="s">
        <v>783</v>
      </c>
      <c r="GY24" s="656">
        <v>1649</v>
      </c>
      <c r="GZ24" s="656">
        <v>0.25</v>
      </c>
      <c r="HA24" s="656">
        <v>5</v>
      </c>
      <c r="HB24" s="656" t="s">
        <v>783</v>
      </c>
      <c r="HC24" s="656" t="s">
        <v>782</v>
      </c>
      <c r="HD24" s="656">
        <v>15</v>
      </c>
      <c r="HE24" s="656" t="s">
        <v>783</v>
      </c>
      <c r="HF24" s="656">
        <v>0</v>
      </c>
      <c r="HG24" s="656" t="s">
        <v>783</v>
      </c>
      <c r="HH24" s="656">
        <v>0</v>
      </c>
      <c r="HI24" s="656">
        <v>1</v>
      </c>
      <c r="HJ24" s="656">
        <v>45</v>
      </c>
      <c r="HK24" s="656" t="s">
        <v>784</v>
      </c>
      <c r="HL24" s="656" t="s">
        <v>785</v>
      </c>
      <c r="HM24" s="656" t="s">
        <v>783</v>
      </c>
      <c r="HN24" s="656" t="s">
        <v>783</v>
      </c>
      <c r="HO24" s="656" t="s">
        <v>783</v>
      </c>
      <c r="HP24" s="656" t="s">
        <v>783</v>
      </c>
      <c r="HQ24" s="656" t="s">
        <v>783</v>
      </c>
      <c r="HR24" s="656">
        <v>3980786</v>
      </c>
      <c r="HS24" s="656" t="s">
        <v>783</v>
      </c>
      <c r="HT24" s="656" t="s">
        <v>786</v>
      </c>
      <c r="HU24" s="656" t="s">
        <v>787</v>
      </c>
      <c r="HV24" s="656">
        <v>4</v>
      </c>
      <c r="HW24" s="656">
        <v>2014</v>
      </c>
      <c r="HX24" s="656">
        <v>63</v>
      </c>
      <c r="HY24" s="656">
        <v>0</v>
      </c>
      <c r="HZ24" s="656">
        <v>1320</v>
      </c>
      <c r="IA24" s="657">
        <v>41697.500081018516</v>
      </c>
      <c r="IB24" s="656" t="s">
        <v>788</v>
      </c>
      <c r="IC24" s="656">
        <v>3976308</v>
      </c>
      <c r="ID24" s="656">
        <v>2014</v>
      </c>
      <c r="IE24" s="656">
        <v>1712</v>
      </c>
      <c r="IF24" s="656" t="s">
        <v>783</v>
      </c>
      <c r="IG24" s="656" t="s">
        <v>783</v>
      </c>
      <c r="IH24" s="656" t="s">
        <v>783</v>
      </c>
      <c r="II24" s="656" t="s">
        <v>783</v>
      </c>
      <c r="IJ24" s="656" t="s">
        <v>783</v>
      </c>
      <c r="IK24" s="656" t="s">
        <v>783</v>
      </c>
      <c r="IL24" s="656" t="s">
        <v>783</v>
      </c>
      <c r="IM24" s="656" t="s">
        <v>783</v>
      </c>
      <c r="IN24" s="656" t="s">
        <v>783</v>
      </c>
      <c r="IO24" s="656">
        <v>1649</v>
      </c>
      <c r="IP24" s="657">
        <v>37477.354571759257</v>
      </c>
      <c r="IQ24" s="656">
        <v>1</v>
      </c>
      <c r="IR24" s="656" t="s">
        <v>793</v>
      </c>
      <c r="IS24" s="656">
        <v>2</v>
      </c>
      <c r="IT24" s="658">
        <v>41275</v>
      </c>
      <c r="IU24" s="656" t="s">
        <v>783</v>
      </c>
      <c r="IV24" s="656" t="s">
        <v>783</v>
      </c>
      <c r="IW24" s="656" t="s">
        <v>783</v>
      </c>
      <c r="IX24" s="656" t="s">
        <v>781</v>
      </c>
      <c r="IY24" s="656">
        <v>45</v>
      </c>
      <c r="IZ24" s="656" t="s">
        <v>789</v>
      </c>
      <c r="JA24" s="656" t="s">
        <v>783</v>
      </c>
      <c r="JB24" s="656" t="s">
        <v>783</v>
      </c>
      <c r="JC24" s="656" t="s">
        <v>783</v>
      </c>
      <c r="JD24" s="656">
        <v>329388</v>
      </c>
      <c r="JE24" s="656" t="s">
        <v>783</v>
      </c>
      <c r="JF24" s="656" t="s">
        <v>783</v>
      </c>
      <c r="JG24" s="656" t="s">
        <v>804</v>
      </c>
      <c r="JH24" s="656">
        <v>40</v>
      </c>
      <c r="JI24" s="656" t="s">
        <v>783</v>
      </c>
      <c r="JJ24" s="656" t="s">
        <v>783</v>
      </c>
      <c r="JK24" s="656" t="s">
        <v>783</v>
      </c>
      <c r="JL24" s="656" t="s">
        <v>790</v>
      </c>
      <c r="JM24" s="656">
        <v>4</v>
      </c>
      <c r="JN24" s="656">
        <v>2</v>
      </c>
      <c r="JO24" s="656" t="s">
        <v>783</v>
      </c>
      <c r="JP24" s="656" t="s">
        <v>783</v>
      </c>
      <c r="JQ24" s="656" t="s">
        <v>783</v>
      </c>
      <c r="JR24" s="656" t="s">
        <v>783</v>
      </c>
      <c r="JS24" s="656" t="s">
        <v>783</v>
      </c>
      <c r="JT24" s="656" t="s">
        <v>783</v>
      </c>
      <c r="JU24" s="656" t="s">
        <v>819</v>
      </c>
      <c r="JV24" s="659">
        <v>1320.474502</v>
      </c>
      <c r="JW24">
        <f>JV24</f>
        <v>1320.474502</v>
      </c>
      <c r="JX24" s="225">
        <v>0.25008986780303033</v>
      </c>
    </row>
    <row r="25" spans="1:284" ht="16" thickBot="1">
      <c r="A25" s="905" t="s">
        <v>5</v>
      </c>
      <c r="B25" s="79">
        <f t="shared" si="0"/>
        <v>1</v>
      </c>
      <c r="C25" s="871" t="s">
        <v>233</v>
      </c>
      <c r="D25" s="249" t="s">
        <v>168</v>
      </c>
      <c r="E25" s="103" t="s">
        <v>129</v>
      </c>
      <c r="F25" s="888">
        <v>1.07</v>
      </c>
      <c r="G25" s="120" t="e">
        <f>F25+G23</f>
        <v>#REF!</v>
      </c>
      <c r="H25" s="46"/>
      <c r="I25" s="3">
        <v>1.07</v>
      </c>
      <c r="J25" s="29"/>
      <c r="K25" s="18" t="s">
        <v>172</v>
      </c>
      <c r="L25" s="5"/>
      <c r="M25" s="71">
        <v>3</v>
      </c>
      <c r="N25" s="71">
        <v>3</v>
      </c>
      <c r="O25" s="70">
        <v>4</v>
      </c>
      <c r="P25" s="891">
        <f t="shared" si="43"/>
        <v>10</v>
      </c>
      <c r="Q25" s="897">
        <f t="shared" si="44"/>
        <v>36</v>
      </c>
      <c r="R25" s="46"/>
      <c r="S25" s="3">
        <f>I25</f>
        <v>1.07</v>
      </c>
      <c r="T25" s="25"/>
      <c r="U25" s="219">
        <f t="shared" si="41"/>
        <v>80250</v>
      </c>
      <c r="V25" s="219" t="s">
        <v>643</v>
      </c>
      <c r="W25" s="1042">
        <f t="shared" si="39"/>
        <v>104325</v>
      </c>
      <c r="X25" s="537">
        <f t="shared" si="40"/>
        <v>101547.61481481482</v>
      </c>
      <c r="Y25" s="538">
        <f t="shared" si="2"/>
        <v>18528.535333333333</v>
      </c>
      <c r="Z25" s="1034">
        <f t="shared" si="3"/>
        <v>224401.15014814815</v>
      </c>
      <c r="AA25" s="883">
        <v>4</v>
      </c>
      <c r="AB25" s="270">
        <f t="shared" si="4"/>
        <v>14507.614814814813</v>
      </c>
      <c r="AC25" s="553">
        <v>1</v>
      </c>
      <c r="AD25" s="562">
        <f t="shared" si="5"/>
        <v>77040</v>
      </c>
      <c r="AE25" s="518"/>
      <c r="AF25" s="270">
        <f t="shared" si="6"/>
        <v>0</v>
      </c>
      <c r="AG25" s="270" t="s">
        <v>399</v>
      </c>
      <c r="AH25" s="562">
        <f t="shared" si="7"/>
        <v>10000</v>
      </c>
      <c r="AI25" s="270"/>
      <c r="AJ25" s="228">
        <v>0</v>
      </c>
      <c r="AK25" s="902"/>
      <c r="AL25" s="902">
        <v>2024</v>
      </c>
      <c r="AM25" s="18" t="str">
        <f t="shared" si="8"/>
        <v xml:space="preserve"> </v>
      </c>
      <c r="AN25" s="747" t="str">
        <f t="shared" si="9"/>
        <v xml:space="preserve"> </v>
      </c>
      <c r="AO25" s="4" t="str">
        <f t="shared" si="10"/>
        <v xml:space="preserve"> </v>
      </c>
      <c r="AP25" s="747" t="str">
        <f t="shared" si="11"/>
        <v xml:space="preserve"> </v>
      </c>
      <c r="AQ25" s="4" t="str">
        <f t="shared" si="12"/>
        <v xml:space="preserve"> </v>
      </c>
      <c r="AR25" s="747" t="str">
        <f t="shared" si="13"/>
        <v xml:space="preserve"> </v>
      </c>
      <c r="AS25" s="4" t="str">
        <f t="shared" si="14"/>
        <v xml:space="preserve"> </v>
      </c>
      <c r="AT25" s="747" t="str">
        <f t="shared" si="15"/>
        <v xml:space="preserve"> </v>
      </c>
      <c r="AU25" s="4" t="str">
        <f t="shared" si="16"/>
        <v xml:space="preserve"> </v>
      </c>
      <c r="AV25" s="747" t="str">
        <f t="shared" si="17"/>
        <v xml:space="preserve"> </v>
      </c>
      <c r="AW25" s="4" t="str">
        <f t="shared" si="18"/>
        <v xml:space="preserve"> </v>
      </c>
      <c r="AX25" s="747" t="str">
        <f t="shared" si="19"/>
        <v xml:space="preserve"> </v>
      </c>
      <c r="AY25" s="4">
        <f t="shared" si="20"/>
        <v>1.07</v>
      </c>
      <c r="AZ25" s="747">
        <f t="shared" si="21"/>
        <v>224401.15014814815</v>
      </c>
      <c r="BA25" s="4" t="str">
        <f t="shared" si="22"/>
        <v xml:space="preserve"> </v>
      </c>
      <c r="BB25" s="747" t="str">
        <f t="shared" si="23"/>
        <v xml:space="preserve"> </v>
      </c>
      <c r="BC25" s="4" t="str">
        <f t="shared" si="24"/>
        <v xml:space="preserve"> </v>
      </c>
      <c r="BD25" s="747" t="str">
        <f t="shared" si="25"/>
        <v xml:space="preserve"> </v>
      </c>
      <c r="BE25" s="4" t="str">
        <f t="shared" si="26"/>
        <v xml:space="preserve"> </v>
      </c>
      <c r="BF25" s="747" t="str">
        <f t="shared" si="27"/>
        <v xml:space="preserve"> </v>
      </c>
      <c r="BG25" s="4" t="str">
        <f t="shared" si="28"/>
        <v xml:space="preserve"> </v>
      </c>
      <c r="BH25" s="747" t="str">
        <f t="shared" si="29"/>
        <v xml:space="preserve"> </v>
      </c>
      <c r="BI25" s="4" t="str">
        <f t="shared" si="30"/>
        <v xml:space="preserve"> </v>
      </c>
      <c r="BJ25" s="747" t="str">
        <f t="shared" si="31"/>
        <v xml:space="preserve"> </v>
      </c>
      <c r="BK25" s="4" t="str">
        <f t="shared" si="32"/>
        <v xml:space="preserve"> </v>
      </c>
      <c r="BL25" s="747" t="str">
        <f t="shared" si="33"/>
        <v xml:space="preserve"> </v>
      </c>
      <c r="BM25" s="4" t="str">
        <f t="shared" si="34"/>
        <v xml:space="preserve"> </v>
      </c>
      <c r="BN25" s="747" t="str">
        <f t="shared" si="35"/>
        <v xml:space="preserve"> </v>
      </c>
      <c r="BO25" s="4" t="str">
        <f t="shared" si="36"/>
        <v xml:space="preserve"> </v>
      </c>
      <c r="BP25" s="747" t="str">
        <f t="shared" si="37"/>
        <v xml:space="preserve"> </v>
      </c>
      <c r="BQ25" s="133" t="s">
        <v>215</v>
      </c>
      <c r="BR25" s="133"/>
      <c r="BS25" s="389"/>
      <c r="BT25" s="389"/>
      <c r="BU25" s="389"/>
      <c r="BV25" s="389"/>
      <c r="BW25" s="389"/>
      <c r="BX25" s="389"/>
      <c r="BY25" s="389"/>
      <c r="BZ25" s="389"/>
      <c r="CA25" s="389"/>
      <c r="CB25" s="163">
        <f t="shared" si="38"/>
        <v>0</v>
      </c>
      <c r="CC25" s="389"/>
      <c r="CD25" s="389"/>
      <c r="CE25" s="389"/>
      <c r="CF25" s="389"/>
      <c r="CG25" s="389"/>
      <c r="CH25" s="389"/>
      <c r="CI25" s="389"/>
      <c r="CJ25" s="389"/>
      <c r="CK25" s="389"/>
      <c r="CL25" s="389"/>
      <c r="CM25" s="389"/>
      <c r="CN25" s="389"/>
      <c r="CO25" s="389"/>
      <c r="CP25" s="389"/>
      <c r="CQ25" s="389"/>
      <c r="CR25" s="389"/>
      <c r="CS25" s="389"/>
      <c r="CT25" s="389"/>
      <c r="CU25" s="389"/>
      <c r="CV25" s="389"/>
      <c r="CW25" s="389"/>
      <c r="CX25" s="389"/>
      <c r="CY25" s="389"/>
      <c r="CZ25" s="389"/>
      <c r="DA25" s="389"/>
      <c r="DB25" s="389"/>
      <c r="DC25" s="389"/>
      <c r="DD25" s="389"/>
      <c r="DE25" s="389"/>
      <c r="DF25" s="389"/>
      <c r="DG25" s="389"/>
      <c r="DH25" s="389"/>
      <c r="DI25" s="389"/>
      <c r="DJ25" s="389"/>
      <c r="DK25" s="389"/>
      <c r="DL25" s="389"/>
      <c r="DM25" s="389"/>
      <c r="DN25" s="389"/>
      <c r="DO25" s="389"/>
      <c r="DP25" s="389"/>
      <c r="DQ25" s="389"/>
      <c r="DR25" s="389"/>
      <c r="DS25" s="389"/>
      <c r="DT25" s="389"/>
      <c r="DU25" s="389"/>
      <c r="DV25" s="389"/>
      <c r="DW25" s="389"/>
      <c r="DX25" s="389"/>
      <c r="DY25" s="389"/>
      <c r="DZ25" s="389"/>
      <c r="EA25" s="389"/>
      <c r="EB25" s="389"/>
      <c r="EC25" s="389"/>
      <c r="ED25" s="389"/>
      <c r="EE25" s="389"/>
      <c r="EF25" s="389"/>
      <c r="EG25" s="389"/>
      <c r="EH25" s="389"/>
      <c r="EI25" s="389"/>
      <c r="EJ25" s="389"/>
      <c r="EK25" s="389"/>
      <c r="EL25" s="389"/>
      <c r="EM25" s="389"/>
      <c r="EN25" s="389"/>
      <c r="EO25" s="389"/>
      <c r="EP25" s="389"/>
      <c r="EQ25" s="389"/>
      <c r="ER25" s="389"/>
      <c r="ES25" s="389"/>
      <c r="ET25" s="389"/>
      <c r="EU25" s="389"/>
      <c r="EV25" s="389"/>
      <c r="EW25" s="389"/>
      <c r="EX25" s="389"/>
      <c r="EY25" s="389"/>
      <c r="EZ25" s="389"/>
      <c r="FA25" s="389"/>
      <c r="FB25" s="389"/>
      <c r="FC25" s="389"/>
      <c r="FD25" s="389"/>
      <c r="FE25" s="389"/>
      <c r="FF25" s="389"/>
      <c r="FG25" s="389"/>
      <c r="FH25" s="389"/>
      <c r="FI25" s="389"/>
      <c r="FJ25" s="389"/>
      <c r="FK25" s="389"/>
      <c r="FL25" s="389"/>
      <c r="FM25" s="389"/>
      <c r="FN25" s="389"/>
      <c r="FO25" s="389"/>
      <c r="FP25" s="389"/>
      <c r="FQ25" s="389"/>
      <c r="FR25" s="389"/>
      <c r="FS25" s="389"/>
      <c r="FT25" s="389"/>
      <c r="FU25" s="389"/>
      <c r="FV25" s="389"/>
      <c r="FW25" s="389"/>
      <c r="FX25" s="655" t="s">
        <v>359</v>
      </c>
      <c r="FY25" s="656">
        <v>123</v>
      </c>
      <c r="FZ25" s="656">
        <v>30289310</v>
      </c>
      <c r="GA25" s="656">
        <v>35</v>
      </c>
      <c r="GB25" s="656" t="s">
        <v>3</v>
      </c>
      <c r="GC25" s="656">
        <v>16</v>
      </c>
      <c r="GD25" s="656">
        <v>1970</v>
      </c>
      <c r="GE25" s="656">
        <v>0</v>
      </c>
      <c r="GF25" s="656" t="s">
        <v>792</v>
      </c>
      <c r="GG25" s="656">
        <v>0</v>
      </c>
      <c r="GH25" s="656">
        <v>0</v>
      </c>
      <c r="GI25" s="656" t="s">
        <v>792</v>
      </c>
      <c r="GJ25" s="656">
        <v>0</v>
      </c>
      <c r="GK25" s="656" t="s">
        <v>781</v>
      </c>
      <c r="GL25" s="656" t="s">
        <v>782</v>
      </c>
      <c r="GM25" s="656">
        <v>66</v>
      </c>
      <c r="GN25" s="656" t="s">
        <v>783</v>
      </c>
      <c r="GO25" s="656">
        <v>0</v>
      </c>
      <c r="GP25" s="656">
        <v>0</v>
      </c>
      <c r="GQ25" s="656">
        <v>4</v>
      </c>
      <c r="GR25" s="656">
        <v>2</v>
      </c>
      <c r="GS25" s="656">
        <v>2</v>
      </c>
      <c r="GT25" s="656" t="s">
        <v>783</v>
      </c>
      <c r="GU25" s="656" t="s">
        <v>783</v>
      </c>
      <c r="GV25" s="656" t="s">
        <v>783</v>
      </c>
      <c r="GW25" s="656" t="s">
        <v>783</v>
      </c>
      <c r="GX25" s="656" t="s">
        <v>783</v>
      </c>
      <c r="GY25" s="656">
        <v>1649</v>
      </c>
      <c r="GZ25" s="656">
        <v>0.19</v>
      </c>
      <c r="HA25" s="656">
        <v>5</v>
      </c>
      <c r="HB25" s="656" t="s">
        <v>783</v>
      </c>
      <c r="HC25" s="656" t="s">
        <v>782</v>
      </c>
      <c r="HD25" s="656">
        <v>15</v>
      </c>
      <c r="HE25" s="656" t="s">
        <v>783</v>
      </c>
      <c r="HF25" s="656">
        <v>0</v>
      </c>
      <c r="HG25" s="656" t="s">
        <v>783</v>
      </c>
      <c r="HH25" s="656">
        <v>0</v>
      </c>
      <c r="HI25" s="656">
        <v>1</v>
      </c>
      <c r="HJ25" s="656">
        <v>45</v>
      </c>
      <c r="HK25" s="656" t="s">
        <v>784</v>
      </c>
      <c r="HL25" s="656" t="s">
        <v>785</v>
      </c>
      <c r="HM25" s="656" t="s">
        <v>783</v>
      </c>
      <c r="HN25" s="656" t="s">
        <v>783</v>
      </c>
      <c r="HO25" s="656" t="s">
        <v>783</v>
      </c>
      <c r="HP25" s="656" t="s">
        <v>783</v>
      </c>
      <c r="HQ25" s="656" t="s">
        <v>783</v>
      </c>
      <c r="HR25" s="656">
        <v>3979103</v>
      </c>
      <c r="HS25" s="656" t="s">
        <v>783</v>
      </c>
      <c r="HT25" s="656" t="s">
        <v>786</v>
      </c>
      <c r="HU25" s="656" t="s">
        <v>787</v>
      </c>
      <c r="HV25" s="656">
        <v>4</v>
      </c>
      <c r="HW25" s="656">
        <v>2014</v>
      </c>
      <c r="HX25" s="656">
        <v>63</v>
      </c>
      <c r="HY25" s="656">
        <v>0</v>
      </c>
      <c r="HZ25" s="656">
        <v>1003</v>
      </c>
      <c r="IA25" s="657">
        <v>41697.500081018516</v>
      </c>
      <c r="IB25" s="656" t="s">
        <v>788</v>
      </c>
      <c r="IC25" s="656">
        <v>3974625</v>
      </c>
      <c r="ID25" s="656">
        <v>2014</v>
      </c>
      <c r="IE25" s="656">
        <v>1712</v>
      </c>
      <c r="IF25" s="656" t="s">
        <v>783</v>
      </c>
      <c r="IG25" s="656" t="s">
        <v>783</v>
      </c>
      <c r="IH25" s="656" t="s">
        <v>783</v>
      </c>
      <c r="II25" s="656" t="s">
        <v>783</v>
      </c>
      <c r="IJ25" s="656" t="s">
        <v>783</v>
      </c>
      <c r="IK25" s="656" t="s">
        <v>783</v>
      </c>
      <c r="IL25" s="656" t="s">
        <v>783</v>
      </c>
      <c r="IM25" s="656" t="s">
        <v>783</v>
      </c>
      <c r="IN25" s="656" t="s">
        <v>783</v>
      </c>
      <c r="IO25" s="656">
        <v>1649</v>
      </c>
      <c r="IP25" s="657">
        <v>37477.354571759257</v>
      </c>
      <c r="IQ25" s="656">
        <v>4</v>
      </c>
      <c r="IR25" s="656" t="s">
        <v>793</v>
      </c>
      <c r="IS25" s="656">
        <v>2</v>
      </c>
      <c r="IT25" s="658">
        <v>41275</v>
      </c>
      <c r="IU25" s="656" t="s">
        <v>783</v>
      </c>
      <c r="IV25" s="656" t="s">
        <v>783</v>
      </c>
      <c r="IW25" s="656" t="s">
        <v>783</v>
      </c>
      <c r="IX25" s="656" t="s">
        <v>781</v>
      </c>
      <c r="IY25" s="656">
        <v>45</v>
      </c>
      <c r="IZ25" s="656" t="s">
        <v>789</v>
      </c>
      <c r="JA25" s="656" t="s">
        <v>783</v>
      </c>
      <c r="JB25" s="656" t="s">
        <v>783</v>
      </c>
      <c r="JC25" s="656" t="s">
        <v>783</v>
      </c>
      <c r="JD25" s="656">
        <v>329389</v>
      </c>
      <c r="JE25" s="656" t="s">
        <v>783</v>
      </c>
      <c r="JF25" s="656" t="s">
        <v>783</v>
      </c>
      <c r="JG25" s="656" t="s">
        <v>804</v>
      </c>
      <c r="JH25" s="656">
        <v>35</v>
      </c>
      <c r="JI25" s="656" t="s">
        <v>783</v>
      </c>
      <c r="JJ25" s="656" t="s">
        <v>783</v>
      </c>
      <c r="JK25" s="656" t="s">
        <v>783</v>
      </c>
      <c r="JL25" s="656" t="s">
        <v>790</v>
      </c>
      <c r="JM25" s="656">
        <v>4</v>
      </c>
      <c r="JN25" s="656">
        <v>1</v>
      </c>
      <c r="JO25" s="656" t="s">
        <v>783</v>
      </c>
      <c r="JP25" s="656">
        <v>12683066</v>
      </c>
      <c r="JQ25" s="656">
        <v>2013</v>
      </c>
      <c r="JR25" s="656">
        <v>12</v>
      </c>
      <c r="JS25" s="656" t="s">
        <v>783</v>
      </c>
      <c r="JT25" s="656" t="s">
        <v>783</v>
      </c>
      <c r="JU25" s="656" t="s">
        <v>820</v>
      </c>
      <c r="JV25" s="659">
        <v>1054.611134</v>
      </c>
      <c r="JW25">
        <f>JV25</f>
        <v>1054.611134</v>
      </c>
      <c r="JX25" s="225">
        <v>0.19973695719696968</v>
      </c>
    </row>
    <row r="26" spans="1:284" ht="16" thickBot="1">
      <c r="A26" s="905" t="s">
        <v>5</v>
      </c>
      <c r="B26" s="79">
        <f t="shared" si="0"/>
        <v>1</v>
      </c>
      <c r="C26" s="871" t="s">
        <v>62</v>
      </c>
      <c r="D26" s="249" t="s">
        <v>132</v>
      </c>
      <c r="E26" s="103" t="s">
        <v>158</v>
      </c>
      <c r="F26" s="888">
        <v>0.8</v>
      </c>
      <c r="G26" s="120" t="e">
        <f>F26+G23</f>
        <v>#REF!</v>
      </c>
      <c r="H26" s="46"/>
      <c r="I26" s="3">
        <v>0.8</v>
      </c>
      <c r="J26" s="29"/>
      <c r="K26" s="18"/>
      <c r="L26" s="5"/>
      <c r="M26" s="71">
        <v>3</v>
      </c>
      <c r="N26" s="71">
        <v>3</v>
      </c>
      <c r="O26" s="70">
        <v>5</v>
      </c>
      <c r="P26" s="891">
        <f t="shared" si="43"/>
        <v>11</v>
      </c>
      <c r="Q26" s="897">
        <f t="shared" si="44"/>
        <v>45</v>
      </c>
      <c r="R26" s="46"/>
      <c r="S26" s="3">
        <v>0.8</v>
      </c>
      <c r="T26" s="25"/>
      <c r="U26" s="219">
        <f t="shared" si="41"/>
        <v>60000</v>
      </c>
      <c r="V26" s="219" t="s">
        <v>642</v>
      </c>
      <c r="W26" s="1042">
        <f t="shared" si="39"/>
        <v>60000</v>
      </c>
      <c r="X26" s="537">
        <f t="shared" si="40"/>
        <v>30670.222222222226</v>
      </c>
      <c r="Y26" s="538">
        <f t="shared" si="2"/>
        <v>500</v>
      </c>
      <c r="Z26" s="1034">
        <f t="shared" si="3"/>
        <v>91170.222222222219</v>
      </c>
      <c r="AA26" s="883">
        <v>6</v>
      </c>
      <c r="AB26" s="270">
        <f t="shared" si="4"/>
        <v>16270.222222222224</v>
      </c>
      <c r="AC26" s="566">
        <v>0.25</v>
      </c>
      <c r="AD26" s="562">
        <f t="shared" si="5"/>
        <v>14400</v>
      </c>
      <c r="AE26" s="518"/>
      <c r="AF26" s="270">
        <f t="shared" si="6"/>
        <v>0</v>
      </c>
      <c r="AG26" s="270"/>
      <c r="AH26" s="562">
        <f t="shared" si="7"/>
        <v>0</v>
      </c>
      <c r="AI26" s="270"/>
      <c r="AJ26" s="228">
        <v>0</v>
      </c>
      <c r="AK26" s="902"/>
      <c r="AL26" s="902">
        <v>2024</v>
      </c>
      <c r="AM26" s="18" t="str">
        <f t="shared" si="8"/>
        <v xml:space="preserve"> </v>
      </c>
      <c r="AN26" s="747" t="str">
        <f t="shared" si="9"/>
        <v xml:space="preserve"> </v>
      </c>
      <c r="AO26" s="4" t="str">
        <f t="shared" si="10"/>
        <v xml:space="preserve"> </v>
      </c>
      <c r="AP26" s="747" t="str">
        <f t="shared" si="11"/>
        <v xml:space="preserve"> </v>
      </c>
      <c r="AQ26" s="4" t="str">
        <f t="shared" si="12"/>
        <v xml:space="preserve"> </v>
      </c>
      <c r="AR26" s="747" t="str">
        <f t="shared" si="13"/>
        <v xml:space="preserve"> </v>
      </c>
      <c r="AS26" s="4" t="str">
        <f t="shared" si="14"/>
        <v xml:space="preserve"> </v>
      </c>
      <c r="AT26" s="747" t="str">
        <f t="shared" si="15"/>
        <v xml:space="preserve"> </v>
      </c>
      <c r="AU26" s="4" t="str">
        <f t="shared" si="16"/>
        <v xml:space="preserve"> </v>
      </c>
      <c r="AV26" s="747" t="str">
        <f t="shared" si="17"/>
        <v xml:space="preserve"> </v>
      </c>
      <c r="AW26" s="4" t="str">
        <f t="shared" si="18"/>
        <v xml:space="preserve"> </v>
      </c>
      <c r="AX26" s="747" t="str">
        <f t="shared" si="19"/>
        <v xml:space="preserve"> </v>
      </c>
      <c r="AY26" s="4">
        <f t="shared" si="20"/>
        <v>0.8</v>
      </c>
      <c r="AZ26" s="747">
        <f t="shared" si="21"/>
        <v>91170.222222222219</v>
      </c>
      <c r="BA26" s="4" t="str">
        <f t="shared" si="22"/>
        <v xml:space="preserve"> </v>
      </c>
      <c r="BB26" s="747" t="str">
        <f t="shared" si="23"/>
        <v xml:space="preserve"> </v>
      </c>
      <c r="BC26" s="4" t="str">
        <f t="shared" si="24"/>
        <v xml:space="preserve"> </v>
      </c>
      <c r="BD26" s="747" t="str">
        <f t="shared" si="25"/>
        <v xml:space="preserve"> </v>
      </c>
      <c r="BE26" s="4" t="str">
        <f t="shared" si="26"/>
        <v xml:space="preserve"> </v>
      </c>
      <c r="BF26" s="747" t="str">
        <f t="shared" si="27"/>
        <v xml:space="preserve"> </v>
      </c>
      <c r="BG26" s="4" t="str">
        <f t="shared" si="28"/>
        <v xml:space="preserve"> </v>
      </c>
      <c r="BH26" s="747" t="str">
        <f t="shared" si="29"/>
        <v xml:space="preserve"> </v>
      </c>
      <c r="BI26" s="4" t="str">
        <f t="shared" si="30"/>
        <v xml:space="preserve"> </v>
      </c>
      <c r="BJ26" s="747" t="str">
        <f t="shared" si="31"/>
        <v xml:space="preserve"> </v>
      </c>
      <c r="BK26" s="4" t="str">
        <f t="shared" si="32"/>
        <v xml:space="preserve"> </v>
      </c>
      <c r="BL26" s="747" t="str">
        <f t="shared" si="33"/>
        <v xml:space="preserve"> </v>
      </c>
      <c r="BM26" s="4" t="str">
        <f t="shared" si="34"/>
        <v xml:space="preserve"> </v>
      </c>
      <c r="BN26" s="747" t="str">
        <f t="shared" si="35"/>
        <v xml:space="preserve"> </v>
      </c>
      <c r="BO26" s="4" t="str">
        <f t="shared" si="36"/>
        <v xml:space="preserve"> </v>
      </c>
      <c r="BP26" s="747" t="str">
        <f t="shared" si="37"/>
        <v xml:space="preserve"> </v>
      </c>
      <c r="BQ26" s="133"/>
      <c r="BR26" s="133"/>
      <c r="BS26" s="389"/>
      <c r="BT26" s="389"/>
      <c r="BU26" s="389"/>
      <c r="BV26" s="389"/>
      <c r="BW26" s="389"/>
      <c r="BX26" s="389"/>
      <c r="BY26" s="389"/>
      <c r="BZ26" s="389"/>
      <c r="CA26" s="389"/>
      <c r="CB26" s="163">
        <f t="shared" si="38"/>
        <v>0</v>
      </c>
      <c r="CC26" s="389"/>
      <c r="CD26" s="389"/>
      <c r="CE26" s="389"/>
      <c r="CF26" s="389"/>
      <c r="CG26" s="389"/>
      <c r="CH26" s="389"/>
      <c r="CI26" s="389"/>
      <c r="CJ26" s="389"/>
      <c r="CK26" s="389"/>
      <c r="CL26" s="389"/>
      <c r="CM26" s="389"/>
      <c r="CN26" s="389"/>
      <c r="CO26" s="389"/>
      <c r="CP26" s="389"/>
      <c r="CQ26" s="389"/>
      <c r="CR26" s="389"/>
      <c r="CS26" s="389"/>
      <c r="CT26" s="389"/>
      <c r="CU26" s="389"/>
      <c r="CV26" s="389"/>
      <c r="CW26" s="389"/>
      <c r="CX26" s="389"/>
      <c r="CY26" s="389"/>
      <c r="CZ26" s="389"/>
      <c r="DA26" s="389"/>
      <c r="DB26" s="389"/>
      <c r="DC26" s="389"/>
      <c r="DD26" s="389"/>
      <c r="DE26" s="389"/>
      <c r="DF26" s="389"/>
      <c r="DG26" s="389"/>
      <c r="DH26" s="389"/>
      <c r="DI26" s="389"/>
      <c r="DJ26" s="389"/>
      <c r="DK26" s="389"/>
      <c r="DL26" s="389"/>
      <c r="DM26" s="389"/>
      <c r="DN26" s="389"/>
      <c r="DO26" s="389"/>
      <c r="DP26" s="389"/>
      <c r="DQ26" s="389"/>
      <c r="DR26" s="389"/>
      <c r="DS26" s="389"/>
      <c r="DT26" s="389"/>
      <c r="DU26" s="389"/>
      <c r="DV26" s="389"/>
      <c r="DW26" s="389"/>
      <c r="DX26" s="389"/>
      <c r="DY26" s="389"/>
      <c r="DZ26" s="389"/>
      <c r="EA26" s="389"/>
      <c r="EB26" s="389"/>
      <c r="EC26" s="389"/>
      <c r="ED26" s="389"/>
      <c r="EE26" s="389"/>
      <c r="EF26" s="389"/>
      <c r="EG26" s="389"/>
      <c r="EH26" s="389"/>
      <c r="EI26" s="389"/>
      <c r="EJ26" s="389"/>
      <c r="EK26" s="389"/>
      <c r="EL26" s="389"/>
      <c r="EM26" s="389"/>
      <c r="EN26" s="389"/>
      <c r="EO26" s="389"/>
      <c r="EP26" s="389"/>
      <c r="EQ26" s="389"/>
      <c r="ER26" s="389"/>
      <c r="ES26" s="389"/>
      <c r="ET26" s="389"/>
      <c r="EU26" s="389"/>
      <c r="EV26" s="389"/>
      <c r="EW26" s="389"/>
      <c r="EX26" s="389"/>
      <c r="EY26" s="389"/>
      <c r="EZ26" s="389"/>
      <c r="FA26" s="389"/>
      <c r="FB26" s="389"/>
      <c r="FC26" s="389"/>
      <c r="FD26" s="389"/>
      <c r="FE26" s="389"/>
      <c r="FF26" s="389"/>
      <c r="FG26" s="389"/>
      <c r="FH26" s="389"/>
      <c r="FI26" s="389"/>
      <c r="FJ26" s="389"/>
      <c r="FK26" s="389"/>
      <c r="FL26" s="389"/>
      <c r="FM26" s="389"/>
      <c r="FN26" s="389"/>
      <c r="FO26" s="389"/>
      <c r="FP26" s="389"/>
      <c r="FQ26" s="389"/>
      <c r="FR26" s="389"/>
      <c r="FS26" s="389"/>
      <c r="FT26" s="389"/>
      <c r="FU26" s="389"/>
      <c r="FV26" s="389"/>
      <c r="FW26" s="389"/>
      <c r="FX26" s="655" t="s">
        <v>307</v>
      </c>
      <c r="FY26" s="656">
        <v>204</v>
      </c>
      <c r="FZ26" s="656">
        <v>30289313</v>
      </c>
      <c r="GA26" s="656">
        <v>55</v>
      </c>
      <c r="GB26" s="656" t="s">
        <v>798</v>
      </c>
      <c r="GC26" s="656">
        <v>20</v>
      </c>
      <c r="GD26" s="656">
        <v>2004</v>
      </c>
      <c r="GE26" s="656">
        <v>2</v>
      </c>
      <c r="GF26" s="656" t="s">
        <v>148</v>
      </c>
      <c r="GG26" s="656">
        <v>2</v>
      </c>
      <c r="GH26" s="656">
        <v>2</v>
      </c>
      <c r="GI26" s="656" t="s">
        <v>148</v>
      </c>
      <c r="GJ26" s="656">
        <v>2</v>
      </c>
      <c r="GK26" s="656" t="s">
        <v>781</v>
      </c>
      <c r="GL26" s="656" t="s">
        <v>793</v>
      </c>
      <c r="GM26" s="656">
        <v>66</v>
      </c>
      <c r="GN26" s="656" t="s">
        <v>783</v>
      </c>
      <c r="GO26" s="656">
        <v>0</v>
      </c>
      <c r="GP26" s="656">
        <v>0</v>
      </c>
      <c r="GQ26" s="656">
        <v>4</v>
      </c>
      <c r="GR26" s="656">
        <v>2</v>
      </c>
      <c r="GS26" s="656">
        <v>7</v>
      </c>
      <c r="GT26" s="656" t="s">
        <v>783</v>
      </c>
      <c r="GU26" s="656" t="s">
        <v>783</v>
      </c>
      <c r="GV26" s="656" t="s">
        <v>783</v>
      </c>
      <c r="GW26" s="656" t="s">
        <v>783</v>
      </c>
      <c r="GX26" s="656" t="s">
        <v>783</v>
      </c>
      <c r="GY26" s="656">
        <v>1649</v>
      </c>
      <c r="GZ26" s="656">
        <v>0.36</v>
      </c>
      <c r="HA26" s="656">
        <v>5</v>
      </c>
      <c r="HB26" s="656" t="s">
        <v>783</v>
      </c>
      <c r="HC26" s="656" t="s">
        <v>782</v>
      </c>
      <c r="HD26" s="656">
        <v>15</v>
      </c>
      <c r="HE26" s="656" t="s">
        <v>783</v>
      </c>
      <c r="HF26" s="656">
        <v>0</v>
      </c>
      <c r="HG26" s="656" t="s">
        <v>783</v>
      </c>
      <c r="HH26" s="656">
        <v>0</v>
      </c>
      <c r="HI26" s="656">
        <v>1</v>
      </c>
      <c r="HJ26" s="656">
        <v>45</v>
      </c>
      <c r="HK26" s="656" t="s">
        <v>784</v>
      </c>
      <c r="HL26" s="656" t="s">
        <v>785</v>
      </c>
      <c r="HM26" s="656" t="s">
        <v>783</v>
      </c>
      <c r="HN26" s="656" t="s">
        <v>783</v>
      </c>
      <c r="HO26" s="656" t="s">
        <v>783</v>
      </c>
      <c r="HP26" s="656" t="s">
        <v>783</v>
      </c>
      <c r="HQ26" s="656" t="s">
        <v>783</v>
      </c>
      <c r="HR26" s="656">
        <v>3978932</v>
      </c>
      <c r="HS26" s="656" t="s">
        <v>783</v>
      </c>
      <c r="HT26" s="656" t="s">
        <v>786</v>
      </c>
      <c r="HU26" s="656" t="s">
        <v>787</v>
      </c>
      <c r="HV26" s="656">
        <v>4</v>
      </c>
      <c r="HW26" s="656">
        <v>2014</v>
      </c>
      <c r="HX26" s="656">
        <v>63</v>
      </c>
      <c r="HY26" s="656">
        <v>0</v>
      </c>
      <c r="HZ26" s="656">
        <v>1901</v>
      </c>
      <c r="IA26" s="657">
        <v>41697.500081018516</v>
      </c>
      <c r="IB26" s="656" t="s">
        <v>788</v>
      </c>
      <c r="IC26" s="656">
        <v>3974454</v>
      </c>
      <c r="ID26" s="656">
        <v>2014</v>
      </c>
      <c r="IE26" s="656">
        <v>1712</v>
      </c>
      <c r="IF26" s="656" t="s">
        <v>783</v>
      </c>
      <c r="IG26" s="656" t="s">
        <v>783</v>
      </c>
      <c r="IH26" s="656" t="s">
        <v>783</v>
      </c>
      <c r="II26" s="656" t="s">
        <v>783</v>
      </c>
      <c r="IJ26" s="656" t="s">
        <v>783</v>
      </c>
      <c r="IK26" s="656" t="s">
        <v>783</v>
      </c>
      <c r="IL26" s="656" t="s">
        <v>783</v>
      </c>
      <c r="IM26" s="656" t="s">
        <v>783</v>
      </c>
      <c r="IN26" s="656" t="s">
        <v>783</v>
      </c>
      <c r="IO26" s="656">
        <v>1649</v>
      </c>
      <c r="IP26" s="657">
        <v>37477.354571759257</v>
      </c>
      <c r="IQ26" s="656">
        <v>2</v>
      </c>
      <c r="IR26" s="656" t="s">
        <v>793</v>
      </c>
      <c r="IS26" s="656">
        <v>7</v>
      </c>
      <c r="IT26" s="658">
        <v>41275</v>
      </c>
      <c r="IU26" s="656" t="s">
        <v>783</v>
      </c>
      <c r="IV26" s="656" t="s">
        <v>783</v>
      </c>
      <c r="IW26" s="656" t="s">
        <v>783</v>
      </c>
      <c r="IX26" s="656" t="s">
        <v>781</v>
      </c>
      <c r="IY26" s="656">
        <v>45</v>
      </c>
      <c r="IZ26" s="656" t="s">
        <v>789</v>
      </c>
      <c r="JA26" s="656" t="s">
        <v>783</v>
      </c>
      <c r="JB26" s="656" t="s">
        <v>783</v>
      </c>
      <c r="JC26" s="656" t="s">
        <v>783</v>
      </c>
      <c r="JD26" s="656">
        <v>329390</v>
      </c>
      <c r="JE26" s="656" t="s">
        <v>783</v>
      </c>
      <c r="JF26" s="656" t="s">
        <v>783</v>
      </c>
      <c r="JG26" s="656" t="s">
        <v>799</v>
      </c>
      <c r="JH26" s="656">
        <v>55</v>
      </c>
      <c r="JI26" s="656" t="s">
        <v>783</v>
      </c>
      <c r="JJ26" s="656" t="s">
        <v>783</v>
      </c>
      <c r="JK26" s="656" t="s">
        <v>783</v>
      </c>
      <c r="JL26" s="656" t="s">
        <v>790</v>
      </c>
      <c r="JM26" s="656">
        <v>4</v>
      </c>
      <c r="JN26" s="656">
        <v>3</v>
      </c>
      <c r="JO26" s="656" t="s">
        <v>783</v>
      </c>
      <c r="JP26" s="656">
        <v>10711928</v>
      </c>
      <c r="JQ26" s="656">
        <v>2011</v>
      </c>
      <c r="JR26" s="656">
        <v>3</v>
      </c>
      <c r="JS26" s="656" t="s">
        <v>783</v>
      </c>
      <c r="JT26" s="656" t="s">
        <v>783</v>
      </c>
      <c r="JU26" s="656" t="s">
        <v>821</v>
      </c>
      <c r="JV26" s="659">
        <v>1729.0916910000001</v>
      </c>
      <c r="JW26">
        <f>JV26</f>
        <v>1729.0916910000001</v>
      </c>
      <c r="JX26" s="225">
        <v>0.32747948693181822</v>
      </c>
    </row>
    <row r="27" spans="1:284" ht="16" thickBot="1">
      <c r="A27" s="905" t="s">
        <v>5</v>
      </c>
      <c r="B27" s="79">
        <f t="shared" si="0"/>
        <v>1</v>
      </c>
      <c r="C27" s="871" t="s">
        <v>123</v>
      </c>
      <c r="D27" s="249" t="s">
        <v>135</v>
      </c>
      <c r="E27" s="103" t="s">
        <v>199</v>
      </c>
      <c r="F27" s="888">
        <v>0.6</v>
      </c>
      <c r="G27" s="120" t="e">
        <f t="shared" ref="G27:G64" si="45">F27+G26</f>
        <v>#REF!</v>
      </c>
      <c r="H27" s="46"/>
      <c r="I27" s="3">
        <v>0.6</v>
      </c>
      <c r="J27" s="29"/>
      <c r="K27" s="18" t="s">
        <v>15</v>
      </c>
      <c r="L27" s="5"/>
      <c r="M27" s="71">
        <v>2</v>
      </c>
      <c r="N27" s="71">
        <v>3</v>
      </c>
      <c r="O27" s="70">
        <v>5</v>
      </c>
      <c r="P27" s="891">
        <f t="shared" si="43"/>
        <v>10</v>
      </c>
      <c r="Q27" s="897">
        <f t="shared" si="44"/>
        <v>30</v>
      </c>
      <c r="R27" s="46"/>
      <c r="S27" s="3">
        <v>0.6</v>
      </c>
      <c r="T27" s="25"/>
      <c r="U27" s="219">
        <f t="shared" si="41"/>
        <v>45000</v>
      </c>
      <c r="V27" s="219" t="s">
        <v>642</v>
      </c>
      <c r="W27" s="1042">
        <f t="shared" si="39"/>
        <v>45000</v>
      </c>
      <c r="X27" s="537">
        <f t="shared" si="40"/>
        <v>18000</v>
      </c>
      <c r="Y27" s="538">
        <f t="shared" si="2"/>
        <v>500</v>
      </c>
      <c r="Z27" s="1034">
        <f t="shared" si="3"/>
        <v>63500</v>
      </c>
      <c r="AA27" s="883"/>
      <c r="AB27" s="270">
        <f t="shared" si="4"/>
        <v>0</v>
      </c>
      <c r="AC27" s="553"/>
      <c r="AD27" s="562">
        <f t="shared" si="5"/>
        <v>0</v>
      </c>
      <c r="AE27" s="518">
        <v>300</v>
      </c>
      <c r="AF27" s="270">
        <f t="shared" si="6"/>
        <v>18000</v>
      </c>
      <c r="AG27" s="270"/>
      <c r="AH27" s="562">
        <f t="shared" si="7"/>
        <v>0</v>
      </c>
      <c r="AI27" s="270"/>
      <c r="AJ27" s="228">
        <v>0</v>
      </c>
      <c r="AK27" s="902"/>
      <c r="AL27" s="902">
        <v>2024</v>
      </c>
      <c r="AM27" s="18" t="str">
        <f t="shared" si="8"/>
        <v xml:space="preserve"> </v>
      </c>
      <c r="AN27" s="747" t="str">
        <f t="shared" si="9"/>
        <v xml:space="preserve"> </v>
      </c>
      <c r="AO27" s="4" t="str">
        <f t="shared" si="10"/>
        <v xml:space="preserve"> </v>
      </c>
      <c r="AP27" s="747" t="str">
        <f t="shared" si="11"/>
        <v xml:space="preserve"> </v>
      </c>
      <c r="AQ27" s="4" t="str">
        <f t="shared" si="12"/>
        <v xml:space="preserve"> </v>
      </c>
      <c r="AR27" s="747" t="str">
        <f t="shared" si="13"/>
        <v xml:space="preserve"> </v>
      </c>
      <c r="AS27" s="4" t="str">
        <f t="shared" si="14"/>
        <v xml:space="preserve"> </v>
      </c>
      <c r="AT27" s="747" t="str">
        <f t="shared" si="15"/>
        <v xml:space="preserve"> </v>
      </c>
      <c r="AU27" s="4" t="str">
        <f t="shared" si="16"/>
        <v xml:space="preserve"> </v>
      </c>
      <c r="AV27" s="747" t="str">
        <f t="shared" si="17"/>
        <v xml:space="preserve"> </v>
      </c>
      <c r="AW27" s="4" t="str">
        <f t="shared" si="18"/>
        <v xml:space="preserve"> </v>
      </c>
      <c r="AX27" s="747" t="str">
        <f t="shared" si="19"/>
        <v xml:space="preserve"> </v>
      </c>
      <c r="AY27" s="4">
        <f t="shared" si="20"/>
        <v>0.6</v>
      </c>
      <c r="AZ27" s="747">
        <f t="shared" si="21"/>
        <v>63500</v>
      </c>
      <c r="BA27" s="4" t="str">
        <f t="shared" si="22"/>
        <v xml:space="preserve"> </v>
      </c>
      <c r="BB27" s="747" t="str">
        <f t="shared" si="23"/>
        <v xml:space="preserve"> </v>
      </c>
      <c r="BC27" s="4" t="str">
        <f t="shared" si="24"/>
        <v xml:space="preserve"> </v>
      </c>
      <c r="BD27" s="747" t="str">
        <f t="shared" si="25"/>
        <v xml:space="preserve"> </v>
      </c>
      <c r="BE27" s="4" t="str">
        <f t="shared" si="26"/>
        <v xml:space="preserve"> </v>
      </c>
      <c r="BF27" s="747" t="str">
        <f t="shared" si="27"/>
        <v xml:space="preserve"> </v>
      </c>
      <c r="BG27" s="4" t="str">
        <f t="shared" si="28"/>
        <v xml:space="preserve"> </v>
      </c>
      <c r="BH27" s="747" t="str">
        <f t="shared" si="29"/>
        <v xml:space="preserve"> </v>
      </c>
      <c r="BI27" s="4" t="str">
        <f t="shared" si="30"/>
        <v xml:space="preserve"> </v>
      </c>
      <c r="BJ27" s="747" t="str">
        <f t="shared" si="31"/>
        <v xml:space="preserve"> </v>
      </c>
      <c r="BK27" s="4" t="str">
        <f t="shared" si="32"/>
        <v xml:space="preserve"> </v>
      </c>
      <c r="BL27" s="747" t="str">
        <f t="shared" si="33"/>
        <v xml:space="preserve"> </v>
      </c>
      <c r="BM27" s="4" t="str">
        <f t="shared" si="34"/>
        <v xml:space="preserve"> </v>
      </c>
      <c r="BN27" s="747" t="str">
        <f t="shared" si="35"/>
        <v xml:space="preserve"> </v>
      </c>
      <c r="BO27" s="4" t="str">
        <f t="shared" si="36"/>
        <v xml:space="preserve"> </v>
      </c>
      <c r="BP27" s="747" t="str">
        <f t="shared" si="37"/>
        <v xml:space="preserve"> </v>
      </c>
      <c r="BQ27" s="133" t="s">
        <v>200</v>
      </c>
      <c r="BR27" s="133"/>
      <c r="BS27" s="389"/>
      <c r="BT27" s="389"/>
      <c r="BU27" s="389"/>
      <c r="BV27" s="389"/>
      <c r="BW27" s="389"/>
      <c r="BX27" s="389"/>
      <c r="BY27" s="389"/>
      <c r="BZ27" s="389"/>
      <c r="CA27" s="389"/>
      <c r="CB27" s="163">
        <f t="shared" si="38"/>
        <v>0</v>
      </c>
      <c r="CC27" s="389"/>
      <c r="CD27" s="389"/>
      <c r="CE27" s="389"/>
      <c r="CF27" s="389"/>
      <c r="CG27" s="389"/>
      <c r="CH27" s="389"/>
      <c r="CI27" s="389"/>
      <c r="CJ27" s="389"/>
      <c r="CK27" s="389"/>
      <c r="CL27" s="389"/>
      <c r="CM27" s="389"/>
      <c r="CN27" s="389"/>
      <c r="CO27" s="389"/>
      <c r="CP27" s="389"/>
      <c r="CQ27" s="389"/>
      <c r="CR27" s="389"/>
      <c r="CS27" s="389"/>
      <c r="CT27" s="389"/>
      <c r="CU27" s="389"/>
      <c r="CV27" s="389"/>
      <c r="CW27" s="389"/>
      <c r="CX27" s="389"/>
      <c r="CY27" s="389"/>
      <c r="CZ27" s="389"/>
      <c r="DA27" s="389"/>
      <c r="DB27" s="389"/>
      <c r="DC27" s="389"/>
      <c r="DD27" s="389"/>
      <c r="DE27" s="389"/>
      <c r="DF27" s="389"/>
      <c r="DG27" s="389"/>
      <c r="DH27" s="389"/>
      <c r="DI27" s="389"/>
      <c r="DJ27" s="389"/>
      <c r="DK27" s="389"/>
      <c r="DL27" s="389"/>
      <c r="DM27" s="389"/>
      <c r="DN27" s="389"/>
      <c r="DO27" s="389"/>
      <c r="DP27" s="389"/>
      <c r="DQ27" s="389"/>
      <c r="DR27" s="389"/>
      <c r="DS27" s="389"/>
      <c r="DT27" s="389"/>
      <c r="DU27" s="389"/>
      <c r="DV27" s="389"/>
      <c r="DW27" s="389"/>
      <c r="DX27" s="389"/>
      <c r="DY27" s="389"/>
      <c r="DZ27" s="389"/>
      <c r="EA27" s="389"/>
      <c r="EB27" s="389"/>
      <c r="EC27" s="389"/>
      <c r="ED27" s="389"/>
      <c r="EE27" s="389"/>
      <c r="EF27" s="389"/>
      <c r="EG27" s="389"/>
      <c r="EH27" s="389"/>
      <c r="EI27" s="389"/>
      <c r="EJ27" s="389"/>
      <c r="EK27" s="389"/>
      <c r="EL27" s="389"/>
      <c r="EM27" s="389"/>
      <c r="EN27" s="389"/>
      <c r="EO27" s="389"/>
      <c r="EP27" s="389"/>
      <c r="EQ27" s="389"/>
      <c r="ER27" s="389"/>
      <c r="ES27" s="389"/>
      <c r="ET27" s="389"/>
      <c r="EU27" s="389"/>
      <c r="EV27" s="389"/>
      <c r="EW27" s="389"/>
      <c r="EX27" s="389"/>
      <c r="EY27" s="389"/>
      <c r="EZ27" s="389"/>
      <c r="FA27" s="389"/>
      <c r="FB27" s="389"/>
      <c r="FC27" s="389"/>
      <c r="FD27" s="389"/>
      <c r="FE27" s="389"/>
      <c r="FF27" s="389"/>
      <c r="FG27" s="389"/>
      <c r="FH27" s="389"/>
      <c r="FI27" s="389"/>
      <c r="FJ27" s="389"/>
      <c r="FK27" s="389"/>
      <c r="FL27" s="389"/>
      <c r="FM27" s="389"/>
      <c r="FN27" s="389"/>
      <c r="FO27" s="389"/>
      <c r="FP27" s="389"/>
      <c r="FQ27" s="389"/>
      <c r="FR27" s="389"/>
      <c r="FS27" s="389"/>
      <c r="FT27" s="389"/>
      <c r="FU27" s="389"/>
      <c r="FV27" s="389"/>
      <c r="FW27" s="389"/>
      <c r="FX27" s="625" t="s">
        <v>296</v>
      </c>
      <c r="FY27" s="626">
        <v>112</v>
      </c>
      <c r="FZ27" s="626">
        <v>28092668</v>
      </c>
      <c r="GA27" s="626">
        <v>40</v>
      </c>
      <c r="GB27" s="626" t="s">
        <v>779</v>
      </c>
      <c r="GC27" s="626">
        <v>22</v>
      </c>
      <c r="GD27" s="626">
        <v>2012</v>
      </c>
      <c r="GE27" s="626">
        <v>1</v>
      </c>
      <c r="GF27" s="626" t="s">
        <v>780</v>
      </c>
      <c r="GG27" s="626">
        <v>1</v>
      </c>
      <c r="GH27" s="626">
        <v>1</v>
      </c>
      <c r="GI27" s="626" t="s">
        <v>780</v>
      </c>
      <c r="GJ27" s="626">
        <v>1</v>
      </c>
      <c r="GK27" s="626" t="s">
        <v>781</v>
      </c>
      <c r="GL27" s="626" t="s">
        <v>782</v>
      </c>
      <c r="GM27" s="626">
        <v>66</v>
      </c>
      <c r="GN27" s="626" t="s">
        <v>783</v>
      </c>
      <c r="GO27" s="626">
        <v>0</v>
      </c>
      <c r="GP27" s="626">
        <v>0</v>
      </c>
      <c r="GQ27" s="626">
        <v>4</v>
      </c>
      <c r="GR27" s="626">
        <v>2</v>
      </c>
      <c r="GS27" s="626" t="s">
        <v>783</v>
      </c>
      <c r="GT27" s="626" t="s">
        <v>783</v>
      </c>
      <c r="GU27" s="626" t="s">
        <v>783</v>
      </c>
      <c r="GV27" s="626" t="s">
        <v>783</v>
      </c>
      <c r="GW27" s="626" t="s">
        <v>783</v>
      </c>
      <c r="GX27" s="626" t="s">
        <v>783</v>
      </c>
      <c r="GY27" s="626">
        <v>1649</v>
      </c>
      <c r="GZ27" s="626">
        <v>0.09</v>
      </c>
      <c r="HA27" s="626">
        <v>5</v>
      </c>
      <c r="HB27" s="626" t="s">
        <v>783</v>
      </c>
      <c r="HC27" s="626" t="s">
        <v>782</v>
      </c>
      <c r="HD27" s="626">
        <v>15</v>
      </c>
      <c r="HE27" s="626" t="s">
        <v>783</v>
      </c>
      <c r="HF27" s="626">
        <v>0</v>
      </c>
      <c r="HG27" s="626" t="s">
        <v>783</v>
      </c>
      <c r="HH27" s="626">
        <v>0</v>
      </c>
      <c r="HI27" s="626">
        <v>1</v>
      </c>
      <c r="HJ27" s="626">
        <v>45</v>
      </c>
      <c r="HK27" s="626" t="s">
        <v>784</v>
      </c>
      <c r="HL27" s="626" t="s">
        <v>785</v>
      </c>
      <c r="HM27" s="626" t="s">
        <v>783</v>
      </c>
      <c r="HN27" s="626" t="s">
        <v>783</v>
      </c>
      <c r="HO27" s="626" t="s">
        <v>783</v>
      </c>
      <c r="HP27" s="626" t="s">
        <v>783</v>
      </c>
      <c r="HQ27" s="626" t="s">
        <v>783</v>
      </c>
      <c r="HR27" s="626">
        <v>3978959</v>
      </c>
      <c r="HS27" s="626" t="s">
        <v>783</v>
      </c>
      <c r="HT27" s="626" t="s">
        <v>786</v>
      </c>
      <c r="HU27" s="626" t="s">
        <v>787</v>
      </c>
      <c r="HV27" s="626">
        <v>4</v>
      </c>
      <c r="HW27" s="626">
        <v>2013</v>
      </c>
      <c r="HX27" s="626">
        <v>63</v>
      </c>
      <c r="HY27" s="626">
        <v>0</v>
      </c>
      <c r="HZ27" s="626">
        <v>475</v>
      </c>
      <c r="IA27" s="627">
        <v>41358.405266203707</v>
      </c>
      <c r="IB27" s="626" t="s">
        <v>788</v>
      </c>
      <c r="IC27" s="626">
        <v>3974481</v>
      </c>
      <c r="ID27" s="626">
        <v>2013</v>
      </c>
      <c r="IE27" s="626">
        <v>1712</v>
      </c>
      <c r="IF27" s="626" t="s">
        <v>783</v>
      </c>
      <c r="IG27" s="626" t="s">
        <v>783</v>
      </c>
      <c r="IH27" s="626" t="s">
        <v>783</v>
      </c>
      <c r="II27" s="626" t="s">
        <v>783</v>
      </c>
      <c r="IJ27" s="626" t="s">
        <v>783</v>
      </c>
      <c r="IK27" s="626" t="s">
        <v>783</v>
      </c>
      <c r="IL27" s="626" t="s">
        <v>783</v>
      </c>
      <c r="IM27" s="626" t="s">
        <v>783</v>
      </c>
      <c r="IN27" s="626" t="s">
        <v>783</v>
      </c>
      <c r="IO27" s="626">
        <v>1649</v>
      </c>
      <c r="IP27" s="627">
        <v>37477.354571759257</v>
      </c>
      <c r="IQ27" s="626" t="s">
        <v>783</v>
      </c>
      <c r="IR27" s="626" t="s">
        <v>783</v>
      </c>
      <c r="IS27" s="626" t="s">
        <v>783</v>
      </c>
      <c r="IT27" s="626" t="s">
        <v>783</v>
      </c>
      <c r="IU27" s="626" t="s">
        <v>783</v>
      </c>
      <c r="IV27" s="626" t="s">
        <v>783</v>
      </c>
      <c r="IW27" s="626" t="s">
        <v>783</v>
      </c>
      <c r="IX27" s="626" t="s">
        <v>781</v>
      </c>
      <c r="IY27" s="626">
        <v>45</v>
      </c>
      <c r="IZ27" s="626" t="s">
        <v>789</v>
      </c>
      <c r="JA27" s="626" t="s">
        <v>783</v>
      </c>
      <c r="JB27" s="626" t="s">
        <v>783</v>
      </c>
      <c r="JC27" s="626" t="s">
        <v>783</v>
      </c>
      <c r="JD27" s="626">
        <v>329391</v>
      </c>
      <c r="JE27" s="626" t="s">
        <v>783</v>
      </c>
      <c r="JF27" s="626" t="s">
        <v>783</v>
      </c>
      <c r="JG27" s="626" t="s">
        <v>783</v>
      </c>
      <c r="JH27" s="626" t="s">
        <v>783</v>
      </c>
      <c r="JI27" s="626" t="s">
        <v>783</v>
      </c>
      <c r="JJ27" s="626" t="s">
        <v>783</v>
      </c>
      <c r="JK27" s="626" t="s">
        <v>783</v>
      </c>
      <c r="JL27" s="626" t="s">
        <v>790</v>
      </c>
      <c r="JM27" s="626">
        <v>4</v>
      </c>
      <c r="JN27" s="626">
        <v>2</v>
      </c>
      <c r="JO27" s="626" t="s">
        <v>783</v>
      </c>
      <c r="JP27" s="626">
        <v>10711928</v>
      </c>
      <c r="JQ27" s="626">
        <v>2011</v>
      </c>
      <c r="JR27" s="626">
        <v>3</v>
      </c>
      <c r="JS27" s="626" t="s">
        <v>783</v>
      </c>
      <c r="JT27" s="626" t="s">
        <v>783</v>
      </c>
      <c r="JU27" s="626" t="s">
        <v>822</v>
      </c>
      <c r="JV27" s="628">
        <v>435.54978799999998</v>
      </c>
      <c r="JW27">
        <f>SUM(JV27:JV27)</f>
        <v>435.54978799999998</v>
      </c>
      <c r="JX27" s="225">
        <v>0.16268023087121211</v>
      </c>
    </row>
    <row r="28" spans="1:284" ht="16" thickBot="1">
      <c r="A28" s="905" t="s">
        <v>5</v>
      </c>
      <c r="B28" s="79">
        <f t="shared" si="0"/>
        <v>1</v>
      </c>
      <c r="C28" s="871" t="s">
        <v>83</v>
      </c>
      <c r="D28" s="249" t="s">
        <v>162</v>
      </c>
      <c r="E28" s="103" t="s">
        <v>141</v>
      </c>
      <c r="F28" s="888">
        <v>0.28000000000000003</v>
      </c>
      <c r="G28" s="120" t="e">
        <f t="shared" si="45"/>
        <v>#REF!</v>
      </c>
      <c r="H28" s="46"/>
      <c r="I28" s="3">
        <v>0.28000000000000003</v>
      </c>
      <c r="J28" s="29"/>
      <c r="K28" s="18" t="s">
        <v>103</v>
      </c>
      <c r="L28" s="5"/>
      <c r="M28" s="71">
        <v>3</v>
      </c>
      <c r="N28" s="71">
        <v>3</v>
      </c>
      <c r="O28" s="70">
        <v>4</v>
      </c>
      <c r="P28" s="891">
        <f t="shared" si="43"/>
        <v>10</v>
      </c>
      <c r="Q28" s="897">
        <f t="shared" si="44"/>
        <v>36</v>
      </c>
      <c r="R28" s="46"/>
      <c r="S28" s="3">
        <f>I28</f>
        <v>0.28000000000000003</v>
      </c>
      <c r="T28" s="43"/>
      <c r="U28" s="219">
        <f t="shared" si="41"/>
        <v>21000.000000000004</v>
      </c>
      <c r="V28" s="219" t="s">
        <v>642</v>
      </c>
      <c r="W28" s="1042">
        <f t="shared" si="39"/>
        <v>21000.000000000004</v>
      </c>
      <c r="X28" s="537">
        <f t="shared" si="40"/>
        <v>10000</v>
      </c>
      <c r="Y28" s="538">
        <f t="shared" si="2"/>
        <v>500</v>
      </c>
      <c r="Z28" s="1034">
        <f t="shared" si="3"/>
        <v>31500.000000000004</v>
      </c>
      <c r="AA28" s="883"/>
      <c r="AB28" s="270">
        <f t="shared" si="4"/>
        <v>0</v>
      </c>
      <c r="AC28" s="553"/>
      <c r="AD28" s="562">
        <f t="shared" si="5"/>
        <v>0</v>
      </c>
      <c r="AE28" s="518"/>
      <c r="AF28" s="270">
        <f t="shared" si="6"/>
        <v>0</v>
      </c>
      <c r="AG28" s="270" t="s">
        <v>649</v>
      </c>
      <c r="AH28" s="562">
        <f t="shared" si="7"/>
        <v>10000</v>
      </c>
      <c r="AI28" s="270"/>
      <c r="AJ28" s="228">
        <v>0</v>
      </c>
      <c r="AK28" s="902"/>
      <c r="AL28" s="902">
        <v>2024</v>
      </c>
      <c r="AM28" s="18" t="str">
        <f t="shared" si="8"/>
        <v xml:space="preserve"> </v>
      </c>
      <c r="AN28" s="747" t="str">
        <f t="shared" si="9"/>
        <v xml:space="preserve"> </v>
      </c>
      <c r="AO28" s="4" t="str">
        <f t="shared" si="10"/>
        <v xml:space="preserve"> </v>
      </c>
      <c r="AP28" s="747" t="str">
        <f t="shared" si="11"/>
        <v xml:space="preserve"> </v>
      </c>
      <c r="AQ28" s="4" t="str">
        <f t="shared" si="12"/>
        <v xml:space="preserve"> </v>
      </c>
      <c r="AR28" s="747" t="str">
        <f t="shared" si="13"/>
        <v xml:space="preserve"> </v>
      </c>
      <c r="AS28" s="4" t="str">
        <f t="shared" si="14"/>
        <v xml:space="preserve"> </v>
      </c>
      <c r="AT28" s="747" t="str">
        <f t="shared" si="15"/>
        <v xml:space="preserve"> </v>
      </c>
      <c r="AU28" s="4" t="str">
        <f t="shared" si="16"/>
        <v xml:space="preserve"> </v>
      </c>
      <c r="AV28" s="747" t="str">
        <f t="shared" si="17"/>
        <v xml:space="preserve"> </v>
      </c>
      <c r="AW28" s="4" t="str">
        <f t="shared" si="18"/>
        <v xml:space="preserve"> </v>
      </c>
      <c r="AX28" s="747" t="str">
        <f t="shared" si="19"/>
        <v xml:space="preserve"> </v>
      </c>
      <c r="AY28" s="4">
        <f t="shared" si="20"/>
        <v>0.28000000000000003</v>
      </c>
      <c r="AZ28" s="747">
        <f t="shared" si="21"/>
        <v>31500.000000000004</v>
      </c>
      <c r="BA28" s="4" t="str">
        <f t="shared" si="22"/>
        <v xml:space="preserve"> </v>
      </c>
      <c r="BB28" s="747" t="str">
        <f t="shared" si="23"/>
        <v xml:space="preserve"> </v>
      </c>
      <c r="BC28" s="4" t="str">
        <f t="shared" si="24"/>
        <v xml:space="preserve"> </v>
      </c>
      <c r="BD28" s="747" t="str">
        <f t="shared" si="25"/>
        <v xml:space="preserve"> </v>
      </c>
      <c r="BE28" s="4" t="str">
        <f t="shared" si="26"/>
        <v xml:space="preserve"> </v>
      </c>
      <c r="BF28" s="747" t="str">
        <f t="shared" si="27"/>
        <v xml:space="preserve"> </v>
      </c>
      <c r="BG28" s="4" t="str">
        <f t="shared" si="28"/>
        <v xml:space="preserve"> </v>
      </c>
      <c r="BH28" s="747" t="str">
        <f t="shared" si="29"/>
        <v xml:space="preserve"> </v>
      </c>
      <c r="BI28" s="4" t="str">
        <f t="shared" si="30"/>
        <v xml:space="preserve"> </v>
      </c>
      <c r="BJ28" s="747" t="str">
        <f t="shared" si="31"/>
        <v xml:space="preserve"> </v>
      </c>
      <c r="BK28" s="4" t="str">
        <f t="shared" si="32"/>
        <v xml:space="preserve"> </v>
      </c>
      <c r="BL28" s="747" t="str">
        <f t="shared" si="33"/>
        <v xml:space="preserve"> </v>
      </c>
      <c r="BM28" s="4" t="str">
        <f t="shared" si="34"/>
        <v xml:space="preserve"> </v>
      </c>
      <c r="BN28" s="747" t="str">
        <f t="shared" si="35"/>
        <v xml:space="preserve"> </v>
      </c>
      <c r="BO28" s="4" t="str">
        <f t="shared" si="36"/>
        <v xml:space="preserve"> </v>
      </c>
      <c r="BP28" s="747" t="str">
        <f t="shared" si="37"/>
        <v xml:space="preserve"> </v>
      </c>
      <c r="BQ28" s="133" t="s">
        <v>617</v>
      </c>
      <c r="BR28" s="133"/>
      <c r="BS28" s="389"/>
      <c r="BT28" s="389"/>
      <c r="BU28" s="389"/>
      <c r="BV28" s="389"/>
      <c r="BW28" s="389"/>
      <c r="BX28" s="389"/>
      <c r="BY28" s="389"/>
      <c r="BZ28" s="389"/>
      <c r="CA28" s="389"/>
      <c r="CB28" s="163">
        <f t="shared" si="38"/>
        <v>0</v>
      </c>
      <c r="CC28" s="389"/>
      <c r="CD28" s="389"/>
      <c r="CE28" s="389"/>
      <c r="CF28" s="389"/>
      <c r="CG28" s="389"/>
      <c r="CH28" s="389"/>
      <c r="CI28" s="389"/>
      <c r="CJ28" s="389"/>
      <c r="CK28" s="389"/>
      <c r="CL28" s="389"/>
      <c r="CM28" s="389"/>
      <c r="CN28" s="389"/>
      <c r="CO28" s="389"/>
      <c r="CP28" s="389"/>
      <c r="CQ28" s="389"/>
      <c r="CR28" s="389"/>
      <c r="CS28" s="389"/>
      <c r="CT28" s="389"/>
      <c r="CU28" s="389"/>
      <c r="CV28" s="389"/>
      <c r="CW28" s="389"/>
      <c r="CX28" s="389"/>
      <c r="CY28" s="389"/>
      <c r="CZ28" s="389"/>
      <c r="DA28" s="389"/>
      <c r="DB28" s="389"/>
      <c r="DC28" s="389"/>
      <c r="DD28" s="389"/>
      <c r="DE28" s="389"/>
      <c r="DF28" s="389"/>
      <c r="DG28" s="389"/>
      <c r="DH28" s="389"/>
      <c r="DI28" s="389"/>
      <c r="DJ28" s="389"/>
      <c r="DK28" s="389"/>
      <c r="DL28" s="389"/>
      <c r="DM28" s="389"/>
      <c r="DN28" s="389"/>
      <c r="DO28" s="389"/>
      <c r="DP28" s="389"/>
      <c r="DQ28" s="389"/>
      <c r="DR28" s="389"/>
      <c r="DS28" s="389"/>
      <c r="DT28" s="389"/>
      <c r="DU28" s="389"/>
      <c r="DV28" s="389"/>
      <c r="DW28" s="389"/>
      <c r="DX28" s="389"/>
      <c r="DY28" s="389"/>
      <c r="DZ28" s="389"/>
      <c r="EA28" s="389"/>
      <c r="EB28" s="389"/>
      <c r="EC28" s="389"/>
      <c r="ED28" s="389"/>
      <c r="EE28" s="389"/>
      <c r="EF28" s="389"/>
      <c r="EG28" s="389"/>
      <c r="EH28" s="389"/>
      <c r="EI28" s="389"/>
      <c r="EJ28" s="389"/>
      <c r="EK28" s="389"/>
      <c r="EL28" s="389"/>
      <c r="EM28" s="389"/>
      <c r="EN28" s="389"/>
      <c r="EO28" s="389"/>
      <c r="EP28" s="389"/>
      <c r="EQ28" s="389"/>
      <c r="ER28" s="389"/>
      <c r="ES28" s="389"/>
      <c r="ET28" s="389"/>
      <c r="EU28" s="389"/>
      <c r="EV28" s="389"/>
      <c r="EW28" s="389"/>
      <c r="EX28" s="389"/>
      <c r="EY28" s="389"/>
      <c r="EZ28" s="389"/>
      <c r="FA28" s="389"/>
      <c r="FB28" s="389"/>
      <c r="FC28" s="389"/>
      <c r="FD28" s="389"/>
      <c r="FE28" s="389"/>
      <c r="FF28" s="389"/>
      <c r="FG28" s="389"/>
      <c r="FH28" s="389"/>
      <c r="FI28" s="389"/>
      <c r="FJ28" s="389"/>
      <c r="FK28" s="389"/>
      <c r="FL28" s="389"/>
      <c r="FM28" s="389"/>
      <c r="FN28" s="389"/>
      <c r="FO28" s="389"/>
      <c r="FP28" s="389"/>
      <c r="FQ28" s="389"/>
      <c r="FR28" s="389"/>
      <c r="FS28" s="389"/>
      <c r="FT28" s="389"/>
      <c r="FU28" s="389"/>
      <c r="FV28" s="389"/>
      <c r="FW28" s="389"/>
      <c r="FX28" s="655" t="s">
        <v>331</v>
      </c>
      <c r="FY28" s="656">
        <v>103</v>
      </c>
      <c r="FZ28" s="656">
        <v>30289314</v>
      </c>
      <c r="GA28" s="656">
        <v>35</v>
      </c>
      <c r="GB28" s="656" t="s">
        <v>3</v>
      </c>
      <c r="GC28" s="656">
        <v>16</v>
      </c>
      <c r="GD28" s="656">
        <v>1973</v>
      </c>
      <c r="GE28" s="656">
        <v>0</v>
      </c>
      <c r="GF28" s="656" t="s">
        <v>792</v>
      </c>
      <c r="GG28" s="656">
        <v>0</v>
      </c>
      <c r="GH28" s="656">
        <v>0</v>
      </c>
      <c r="GI28" s="656" t="s">
        <v>792</v>
      </c>
      <c r="GJ28" s="656">
        <v>0</v>
      </c>
      <c r="GK28" s="656" t="s">
        <v>781</v>
      </c>
      <c r="GL28" s="656" t="s">
        <v>782</v>
      </c>
      <c r="GM28" s="656">
        <v>66</v>
      </c>
      <c r="GN28" s="656" t="s">
        <v>783</v>
      </c>
      <c r="GO28" s="656">
        <v>0</v>
      </c>
      <c r="GP28" s="656">
        <v>0</v>
      </c>
      <c r="GQ28" s="656">
        <v>4</v>
      </c>
      <c r="GR28" s="656">
        <v>2</v>
      </c>
      <c r="GS28" s="656">
        <v>2</v>
      </c>
      <c r="GT28" s="656" t="s">
        <v>783</v>
      </c>
      <c r="GU28" s="656" t="s">
        <v>783</v>
      </c>
      <c r="GV28" s="656" t="s">
        <v>783</v>
      </c>
      <c r="GW28" s="656" t="s">
        <v>783</v>
      </c>
      <c r="GX28" s="656" t="s">
        <v>783</v>
      </c>
      <c r="GY28" s="656">
        <v>1649</v>
      </c>
      <c r="GZ28" s="656">
        <v>0.12</v>
      </c>
      <c r="HA28" s="656">
        <v>5</v>
      </c>
      <c r="HB28" s="656" t="s">
        <v>783</v>
      </c>
      <c r="HC28" s="656" t="s">
        <v>782</v>
      </c>
      <c r="HD28" s="656">
        <v>15</v>
      </c>
      <c r="HE28" s="656" t="s">
        <v>783</v>
      </c>
      <c r="HF28" s="656">
        <v>0</v>
      </c>
      <c r="HG28" s="656" t="s">
        <v>783</v>
      </c>
      <c r="HH28" s="656">
        <v>0</v>
      </c>
      <c r="HI28" s="656">
        <v>1</v>
      </c>
      <c r="HJ28" s="656">
        <v>45</v>
      </c>
      <c r="HK28" s="656" t="s">
        <v>784</v>
      </c>
      <c r="HL28" s="656" t="s">
        <v>785</v>
      </c>
      <c r="HM28" s="656" t="s">
        <v>783</v>
      </c>
      <c r="HN28" s="656" t="s">
        <v>783</v>
      </c>
      <c r="HO28" s="656" t="s">
        <v>783</v>
      </c>
      <c r="HP28" s="656" t="s">
        <v>783</v>
      </c>
      <c r="HQ28" s="656" t="s">
        <v>783</v>
      </c>
      <c r="HR28" s="656">
        <v>3978925</v>
      </c>
      <c r="HS28" s="656" t="s">
        <v>783</v>
      </c>
      <c r="HT28" s="656" t="s">
        <v>786</v>
      </c>
      <c r="HU28" s="656" t="s">
        <v>787</v>
      </c>
      <c r="HV28" s="656">
        <v>4</v>
      </c>
      <c r="HW28" s="656">
        <v>2014</v>
      </c>
      <c r="HX28" s="656">
        <v>63</v>
      </c>
      <c r="HY28" s="656">
        <v>0</v>
      </c>
      <c r="HZ28" s="656">
        <v>634</v>
      </c>
      <c r="IA28" s="657">
        <v>41697.500081018516</v>
      </c>
      <c r="IB28" s="656" t="s">
        <v>788</v>
      </c>
      <c r="IC28" s="656">
        <v>3974447</v>
      </c>
      <c r="ID28" s="656">
        <v>2014</v>
      </c>
      <c r="IE28" s="656">
        <v>1712</v>
      </c>
      <c r="IF28" s="656" t="s">
        <v>783</v>
      </c>
      <c r="IG28" s="656" t="s">
        <v>783</v>
      </c>
      <c r="IH28" s="656" t="s">
        <v>783</v>
      </c>
      <c r="II28" s="656" t="s">
        <v>783</v>
      </c>
      <c r="IJ28" s="656" t="s">
        <v>783</v>
      </c>
      <c r="IK28" s="656" t="s">
        <v>783</v>
      </c>
      <c r="IL28" s="656" t="s">
        <v>783</v>
      </c>
      <c r="IM28" s="656" t="s">
        <v>783</v>
      </c>
      <c r="IN28" s="656" t="s">
        <v>783</v>
      </c>
      <c r="IO28" s="656">
        <v>1649</v>
      </c>
      <c r="IP28" s="657">
        <v>37477.354571759257</v>
      </c>
      <c r="IQ28" s="656">
        <v>4</v>
      </c>
      <c r="IR28" s="656" t="s">
        <v>793</v>
      </c>
      <c r="IS28" s="656">
        <v>2</v>
      </c>
      <c r="IT28" s="658">
        <v>41275</v>
      </c>
      <c r="IU28" s="656" t="s">
        <v>783</v>
      </c>
      <c r="IV28" s="656" t="s">
        <v>783</v>
      </c>
      <c r="IW28" s="656" t="s">
        <v>783</v>
      </c>
      <c r="IX28" s="656" t="s">
        <v>781</v>
      </c>
      <c r="IY28" s="656">
        <v>45</v>
      </c>
      <c r="IZ28" s="656" t="s">
        <v>789</v>
      </c>
      <c r="JA28" s="656" t="s">
        <v>783</v>
      </c>
      <c r="JB28" s="656" t="s">
        <v>783</v>
      </c>
      <c r="JC28" s="656" t="s">
        <v>783</v>
      </c>
      <c r="JD28" s="656">
        <v>329392</v>
      </c>
      <c r="JE28" s="656" t="s">
        <v>783</v>
      </c>
      <c r="JF28" s="656" t="s">
        <v>783</v>
      </c>
      <c r="JG28" s="656" t="s">
        <v>804</v>
      </c>
      <c r="JH28" s="656">
        <v>35</v>
      </c>
      <c r="JI28" s="656" t="s">
        <v>783</v>
      </c>
      <c r="JJ28" s="656" t="s">
        <v>783</v>
      </c>
      <c r="JK28" s="656" t="s">
        <v>783</v>
      </c>
      <c r="JL28" s="656" t="s">
        <v>790</v>
      </c>
      <c r="JM28" s="656">
        <v>4</v>
      </c>
      <c r="JN28" s="656">
        <v>1</v>
      </c>
      <c r="JO28" s="656" t="s">
        <v>783</v>
      </c>
      <c r="JP28" s="656">
        <v>12683066</v>
      </c>
      <c r="JQ28" s="656">
        <v>2013</v>
      </c>
      <c r="JR28" s="656">
        <v>12</v>
      </c>
      <c r="JS28" s="656" t="s">
        <v>783</v>
      </c>
      <c r="JT28" s="656" t="s">
        <v>783</v>
      </c>
      <c r="JU28" s="656" t="s">
        <v>823</v>
      </c>
      <c r="JV28" s="659">
        <v>565.68701199999998</v>
      </c>
      <c r="JW28">
        <f>JV28</f>
        <v>565.68701199999998</v>
      </c>
      <c r="JX28" s="225">
        <v>0.10713769166666666</v>
      </c>
    </row>
    <row r="29" spans="1:284" ht="16" thickBot="1">
      <c r="A29" s="905" t="s">
        <v>5</v>
      </c>
      <c r="B29" s="79">
        <f t="shared" si="0"/>
        <v>1</v>
      </c>
      <c r="C29" s="871" t="s">
        <v>647</v>
      </c>
      <c r="D29" s="870" t="s">
        <v>162</v>
      </c>
      <c r="E29" s="545" t="s">
        <v>158</v>
      </c>
      <c r="F29" s="888">
        <v>0.06</v>
      </c>
      <c r="G29" s="120" t="e">
        <f t="shared" si="45"/>
        <v>#REF!</v>
      </c>
      <c r="H29" s="30"/>
      <c r="I29" s="11">
        <f>F29</f>
        <v>0.06</v>
      </c>
      <c r="J29" s="56"/>
      <c r="K29" s="20" t="s">
        <v>26</v>
      </c>
      <c r="L29" s="80"/>
      <c r="M29" s="71">
        <v>3</v>
      </c>
      <c r="N29" s="71">
        <v>3</v>
      </c>
      <c r="O29" s="70">
        <v>4</v>
      </c>
      <c r="P29" s="891">
        <f t="shared" si="43"/>
        <v>10</v>
      </c>
      <c r="Q29" s="897">
        <f t="shared" si="44"/>
        <v>36</v>
      </c>
      <c r="R29" s="30"/>
      <c r="S29" s="11">
        <f>I29</f>
        <v>0.06</v>
      </c>
      <c r="T29" s="43"/>
      <c r="U29" s="599">
        <f t="shared" si="41"/>
        <v>4500</v>
      </c>
      <c r="V29" s="219" t="s">
        <v>642</v>
      </c>
      <c r="W29" s="1042">
        <f t="shared" si="39"/>
        <v>4500</v>
      </c>
      <c r="X29" s="537">
        <f t="shared" si="40"/>
        <v>2300.2666666666664</v>
      </c>
      <c r="Y29" s="538">
        <f t="shared" si="2"/>
        <v>500</v>
      </c>
      <c r="Z29" s="1034">
        <f t="shared" si="3"/>
        <v>7300.2666666666664</v>
      </c>
      <c r="AA29" s="883">
        <v>6</v>
      </c>
      <c r="AB29" s="270">
        <f t="shared" si="4"/>
        <v>1220.2666666666667</v>
      </c>
      <c r="AC29" s="566">
        <v>0.25</v>
      </c>
      <c r="AD29" s="562">
        <f t="shared" si="5"/>
        <v>1080</v>
      </c>
      <c r="AE29" s="518"/>
      <c r="AF29" s="270">
        <f t="shared" si="6"/>
        <v>0</v>
      </c>
      <c r="AG29" s="270"/>
      <c r="AH29" s="562">
        <f t="shared" si="7"/>
        <v>0</v>
      </c>
      <c r="AI29" s="270"/>
      <c r="AJ29" s="228">
        <v>0</v>
      </c>
      <c r="AK29" s="902"/>
      <c r="AL29" s="902">
        <v>2024</v>
      </c>
      <c r="AM29" s="18" t="str">
        <f t="shared" si="8"/>
        <v xml:space="preserve"> </v>
      </c>
      <c r="AN29" s="747" t="str">
        <f t="shared" si="9"/>
        <v xml:space="preserve"> </v>
      </c>
      <c r="AO29" s="4" t="str">
        <f t="shared" si="10"/>
        <v xml:space="preserve"> </v>
      </c>
      <c r="AP29" s="747" t="str">
        <f t="shared" si="11"/>
        <v xml:space="preserve"> </v>
      </c>
      <c r="AQ29" s="4" t="str">
        <f t="shared" si="12"/>
        <v xml:space="preserve"> </v>
      </c>
      <c r="AR29" s="747" t="str">
        <f t="shared" si="13"/>
        <v xml:space="preserve"> </v>
      </c>
      <c r="AS29" s="4" t="str">
        <f t="shared" si="14"/>
        <v xml:space="preserve"> </v>
      </c>
      <c r="AT29" s="747" t="str">
        <f t="shared" si="15"/>
        <v xml:space="preserve"> </v>
      </c>
      <c r="AU29" s="4" t="str">
        <f t="shared" si="16"/>
        <v xml:space="preserve"> </v>
      </c>
      <c r="AV29" s="747" t="str">
        <f t="shared" si="17"/>
        <v xml:space="preserve"> </v>
      </c>
      <c r="AW29" s="4" t="str">
        <f t="shared" si="18"/>
        <v xml:space="preserve"> </v>
      </c>
      <c r="AX29" s="747" t="str">
        <f t="shared" si="19"/>
        <v xml:space="preserve"> </v>
      </c>
      <c r="AY29" s="4">
        <f t="shared" si="20"/>
        <v>0.06</v>
      </c>
      <c r="AZ29" s="747">
        <f t="shared" si="21"/>
        <v>7300.2666666666664</v>
      </c>
      <c r="BA29" s="4" t="str">
        <f t="shared" si="22"/>
        <v xml:space="preserve"> </v>
      </c>
      <c r="BB29" s="747" t="str">
        <f t="shared" si="23"/>
        <v xml:space="preserve"> </v>
      </c>
      <c r="BC29" s="4" t="str">
        <f t="shared" si="24"/>
        <v xml:space="preserve"> </v>
      </c>
      <c r="BD29" s="747" t="str">
        <f t="shared" si="25"/>
        <v xml:space="preserve"> </v>
      </c>
      <c r="BE29" s="4" t="str">
        <f t="shared" si="26"/>
        <v xml:space="preserve"> </v>
      </c>
      <c r="BF29" s="747" t="str">
        <f t="shared" si="27"/>
        <v xml:space="preserve"> </v>
      </c>
      <c r="BG29" s="4" t="str">
        <f t="shared" si="28"/>
        <v xml:space="preserve"> </v>
      </c>
      <c r="BH29" s="747" t="str">
        <f t="shared" si="29"/>
        <v xml:space="preserve"> </v>
      </c>
      <c r="BI29" s="4" t="str">
        <f t="shared" si="30"/>
        <v xml:space="preserve"> </v>
      </c>
      <c r="BJ29" s="747" t="str">
        <f t="shared" si="31"/>
        <v xml:space="preserve"> </v>
      </c>
      <c r="BK29" s="4" t="str">
        <f t="shared" si="32"/>
        <v xml:space="preserve"> </v>
      </c>
      <c r="BL29" s="747" t="str">
        <f t="shared" si="33"/>
        <v xml:space="preserve"> </v>
      </c>
      <c r="BM29" s="4" t="str">
        <f t="shared" si="34"/>
        <v xml:space="preserve"> </v>
      </c>
      <c r="BN29" s="747" t="str">
        <f t="shared" si="35"/>
        <v xml:space="preserve"> </v>
      </c>
      <c r="BO29" s="4" t="str">
        <f t="shared" si="36"/>
        <v xml:space="preserve"> </v>
      </c>
      <c r="BP29" s="747" t="str">
        <f t="shared" si="37"/>
        <v xml:space="preserve"> </v>
      </c>
      <c r="BQ29" s="133"/>
      <c r="BR29" s="133"/>
      <c r="BS29" s="389"/>
      <c r="BT29" s="389"/>
      <c r="BU29" s="389"/>
      <c r="BV29" s="389"/>
      <c r="BW29" s="389"/>
      <c r="BX29" s="389"/>
      <c r="BY29" s="389"/>
      <c r="BZ29" s="389"/>
      <c r="CA29" s="389"/>
      <c r="CB29" s="163">
        <f t="shared" si="38"/>
        <v>0</v>
      </c>
      <c r="CC29" s="389"/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389"/>
      <c r="DC29" s="389"/>
      <c r="DD29" s="389"/>
      <c r="DE29" s="389"/>
      <c r="DF29" s="389"/>
      <c r="DG29" s="389"/>
      <c r="DH29" s="389"/>
      <c r="DI29" s="389"/>
      <c r="DJ29" s="389"/>
      <c r="DK29" s="389"/>
      <c r="DL29" s="389"/>
      <c r="DM29" s="389"/>
      <c r="DN29" s="389"/>
      <c r="DO29" s="389"/>
      <c r="DP29" s="389"/>
      <c r="DQ29" s="389"/>
      <c r="DR29" s="389"/>
      <c r="DS29" s="389"/>
      <c r="DT29" s="389"/>
      <c r="DU29" s="389"/>
      <c r="DV29" s="389"/>
      <c r="DW29" s="389"/>
      <c r="DX29" s="389"/>
      <c r="DY29" s="389"/>
      <c r="DZ29" s="389"/>
      <c r="EA29" s="389"/>
      <c r="EB29" s="389"/>
      <c r="EC29" s="389"/>
      <c r="ED29" s="389"/>
      <c r="EE29" s="389"/>
      <c r="EF29" s="389"/>
      <c r="EG29" s="389"/>
      <c r="EH29" s="389"/>
      <c r="EI29" s="389"/>
      <c r="EJ29" s="389"/>
      <c r="EK29" s="389"/>
      <c r="EL29" s="389"/>
      <c r="EM29" s="389"/>
      <c r="EN29" s="389"/>
      <c r="EO29" s="389"/>
      <c r="EP29" s="389"/>
      <c r="EQ29" s="389"/>
      <c r="ER29" s="389"/>
      <c r="ES29" s="389"/>
      <c r="ET29" s="389"/>
      <c r="EU29" s="389"/>
      <c r="EV29" s="389"/>
      <c r="EW29" s="389"/>
      <c r="EX29" s="389"/>
      <c r="EY29" s="389"/>
      <c r="EZ29" s="389"/>
      <c r="FA29" s="389"/>
      <c r="FB29" s="389"/>
      <c r="FC29" s="389"/>
      <c r="FD29" s="389"/>
      <c r="FE29" s="389"/>
      <c r="FF29" s="389"/>
      <c r="FG29" s="389"/>
      <c r="FH29" s="389"/>
      <c r="FI29" s="389"/>
      <c r="FJ29" s="389"/>
      <c r="FK29" s="389"/>
      <c r="FL29" s="389"/>
      <c r="FM29" s="389"/>
      <c r="FN29" s="389"/>
      <c r="FO29" s="389"/>
      <c r="FP29" s="389"/>
      <c r="FQ29" s="389"/>
      <c r="FR29" s="389"/>
      <c r="FS29" s="389"/>
      <c r="FT29" s="389"/>
      <c r="FU29" s="389"/>
      <c r="FV29" s="389"/>
      <c r="FW29" s="389"/>
      <c r="FX29" s="671" t="s">
        <v>374</v>
      </c>
      <c r="FY29" s="672">
        <v>255</v>
      </c>
      <c r="FZ29" s="672">
        <v>28092682</v>
      </c>
      <c r="GA29" s="672">
        <v>40</v>
      </c>
      <c r="GB29" s="672" t="s">
        <v>779</v>
      </c>
      <c r="GC29" s="672">
        <v>22</v>
      </c>
      <c r="GD29" s="672">
        <v>2012</v>
      </c>
      <c r="GE29" s="672">
        <v>1</v>
      </c>
      <c r="GF29" s="672" t="s">
        <v>780</v>
      </c>
      <c r="GG29" s="672">
        <v>1</v>
      </c>
      <c r="GH29" s="672">
        <v>1</v>
      </c>
      <c r="GI29" s="672" t="s">
        <v>780</v>
      </c>
      <c r="GJ29" s="672">
        <v>1</v>
      </c>
      <c r="GK29" s="672" t="s">
        <v>781</v>
      </c>
      <c r="GL29" s="672" t="s">
        <v>782</v>
      </c>
      <c r="GM29" s="672">
        <v>66</v>
      </c>
      <c r="GN29" s="672" t="s">
        <v>783</v>
      </c>
      <c r="GO29" s="672">
        <v>0</v>
      </c>
      <c r="GP29" s="672">
        <v>0</v>
      </c>
      <c r="GQ29" s="672">
        <v>4</v>
      </c>
      <c r="GR29" s="672">
        <v>2</v>
      </c>
      <c r="GS29" s="672" t="s">
        <v>783</v>
      </c>
      <c r="GT29" s="672" t="s">
        <v>783</v>
      </c>
      <c r="GU29" s="672" t="s">
        <v>783</v>
      </c>
      <c r="GV29" s="672" t="s">
        <v>783</v>
      </c>
      <c r="GW29" s="672" t="s">
        <v>783</v>
      </c>
      <c r="GX29" s="672" t="s">
        <v>783</v>
      </c>
      <c r="GY29" s="672">
        <v>1649</v>
      </c>
      <c r="GZ29" s="672">
        <v>0.12</v>
      </c>
      <c r="HA29" s="672">
        <v>5</v>
      </c>
      <c r="HB29" s="672" t="s">
        <v>783</v>
      </c>
      <c r="HC29" s="672" t="s">
        <v>782</v>
      </c>
      <c r="HD29" s="672">
        <v>15</v>
      </c>
      <c r="HE29" s="672" t="s">
        <v>783</v>
      </c>
      <c r="HF29" s="672">
        <v>0</v>
      </c>
      <c r="HG29" s="672" t="s">
        <v>783</v>
      </c>
      <c r="HH29" s="672">
        <v>0</v>
      </c>
      <c r="HI29" s="672">
        <v>1</v>
      </c>
      <c r="HJ29" s="672">
        <v>45</v>
      </c>
      <c r="HK29" s="672" t="s">
        <v>784</v>
      </c>
      <c r="HL29" s="672" t="s">
        <v>785</v>
      </c>
      <c r="HM29" s="672" t="s">
        <v>783</v>
      </c>
      <c r="HN29" s="672" t="s">
        <v>783</v>
      </c>
      <c r="HO29" s="672" t="s">
        <v>783</v>
      </c>
      <c r="HP29" s="672" t="s">
        <v>783</v>
      </c>
      <c r="HQ29" s="672" t="s">
        <v>783</v>
      </c>
      <c r="HR29" s="672">
        <v>3976306</v>
      </c>
      <c r="HS29" s="672" t="s">
        <v>783</v>
      </c>
      <c r="HT29" s="672" t="s">
        <v>786</v>
      </c>
      <c r="HU29" s="672" t="s">
        <v>787</v>
      </c>
      <c r="HV29" s="672">
        <v>4</v>
      </c>
      <c r="HW29" s="672">
        <v>2013</v>
      </c>
      <c r="HX29" s="672">
        <v>63</v>
      </c>
      <c r="HY29" s="672">
        <v>0</v>
      </c>
      <c r="HZ29" s="672">
        <v>634</v>
      </c>
      <c r="IA29" s="673">
        <v>41358.405266203707</v>
      </c>
      <c r="IB29" s="672" t="s">
        <v>788</v>
      </c>
      <c r="IC29" s="672">
        <v>3980784</v>
      </c>
      <c r="ID29" s="672">
        <v>2013</v>
      </c>
      <c r="IE29" s="672">
        <v>1712</v>
      </c>
      <c r="IF29" s="672" t="s">
        <v>783</v>
      </c>
      <c r="IG29" s="672" t="s">
        <v>783</v>
      </c>
      <c r="IH29" s="672" t="s">
        <v>783</v>
      </c>
      <c r="II29" s="672" t="s">
        <v>783</v>
      </c>
      <c r="IJ29" s="672" t="s">
        <v>783</v>
      </c>
      <c r="IK29" s="672" t="s">
        <v>783</v>
      </c>
      <c r="IL29" s="672" t="s">
        <v>783</v>
      </c>
      <c r="IM29" s="672" t="s">
        <v>783</v>
      </c>
      <c r="IN29" s="672" t="s">
        <v>783</v>
      </c>
      <c r="IO29" s="672">
        <v>1649</v>
      </c>
      <c r="IP29" s="673">
        <v>38943.586608796293</v>
      </c>
      <c r="IQ29" s="672" t="s">
        <v>783</v>
      </c>
      <c r="IR29" s="672" t="s">
        <v>783</v>
      </c>
      <c r="IS29" s="672" t="s">
        <v>783</v>
      </c>
      <c r="IT29" s="672" t="s">
        <v>783</v>
      </c>
      <c r="IU29" s="672" t="s">
        <v>783</v>
      </c>
      <c r="IV29" s="672" t="s">
        <v>783</v>
      </c>
      <c r="IW29" s="672" t="s">
        <v>783</v>
      </c>
      <c r="IX29" s="672" t="s">
        <v>781</v>
      </c>
      <c r="IY29" s="672">
        <v>45</v>
      </c>
      <c r="IZ29" s="672" t="s">
        <v>789</v>
      </c>
      <c r="JA29" s="672" t="s">
        <v>783</v>
      </c>
      <c r="JB29" s="672" t="s">
        <v>783</v>
      </c>
      <c r="JC29" s="672" t="s">
        <v>783</v>
      </c>
      <c r="JD29" s="672">
        <v>329394</v>
      </c>
      <c r="JE29" s="672" t="s">
        <v>783</v>
      </c>
      <c r="JF29" s="672" t="s">
        <v>783</v>
      </c>
      <c r="JG29" s="672" t="s">
        <v>783</v>
      </c>
      <c r="JH29" s="672" t="s">
        <v>783</v>
      </c>
      <c r="JI29" s="672" t="s">
        <v>783</v>
      </c>
      <c r="JJ29" s="672" t="s">
        <v>783</v>
      </c>
      <c r="JK29" s="672" t="s">
        <v>783</v>
      </c>
      <c r="JL29" s="672" t="s">
        <v>790</v>
      </c>
      <c r="JM29" s="672">
        <v>4</v>
      </c>
      <c r="JN29" s="672">
        <v>2</v>
      </c>
      <c r="JO29" s="672" t="s">
        <v>783</v>
      </c>
      <c r="JP29" s="672">
        <v>10711928</v>
      </c>
      <c r="JQ29" s="672">
        <v>2011</v>
      </c>
      <c r="JR29" s="672">
        <v>3</v>
      </c>
      <c r="JS29" s="672" t="s">
        <v>783</v>
      </c>
      <c r="JT29" s="672" t="s">
        <v>783</v>
      </c>
      <c r="JU29" s="672" t="s">
        <v>824</v>
      </c>
      <c r="JV29" s="674">
        <v>606.72744499999999</v>
      </c>
      <c r="JW29">
        <f>SUM(JV29:JV29)</f>
        <v>606.72744499999999</v>
      </c>
      <c r="JX29" s="225">
        <v>0.24752887803030302</v>
      </c>
    </row>
    <row r="30" spans="1:284" ht="16" thickBot="1">
      <c r="A30" s="905" t="s">
        <v>5</v>
      </c>
      <c r="B30" s="79">
        <f t="shared" si="0"/>
        <v>1</v>
      </c>
      <c r="C30" s="871" t="s">
        <v>22</v>
      </c>
      <c r="D30" s="249" t="s">
        <v>162</v>
      </c>
      <c r="E30" s="103" t="s">
        <v>158</v>
      </c>
      <c r="F30" s="888">
        <v>0.36</v>
      </c>
      <c r="G30" s="120" t="e">
        <f t="shared" si="45"/>
        <v>#REF!</v>
      </c>
      <c r="H30" s="46"/>
      <c r="I30" s="3">
        <f>F30</f>
        <v>0.36</v>
      </c>
      <c r="J30" s="29"/>
      <c r="K30" s="18" t="s">
        <v>26</v>
      </c>
      <c r="L30" s="5"/>
      <c r="M30" s="71">
        <v>3</v>
      </c>
      <c r="N30" s="71">
        <v>3</v>
      </c>
      <c r="O30" s="70">
        <v>4</v>
      </c>
      <c r="P30" s="891">
        <f t="shared" si="43"/>
        <v>10</v>
      </c>
      <c r="Q30" s="897">
        <f t="shared" si="44"/>
        <v>36</v>
      </c>
      <c r="R30" s="46"/>
      <c r="S30" s="3">
        <f>I30</f>
        <v>0.36</v>
      </c>
      <c r="T30" s="25"/>
      <c r="U30" s="219">
        <f t="shared" si="41"/>
        <v>27000</v>
      </c>
      <c r="V30" s="219" t="s">
        <v>642</v>
      </c>
      <c r="W30" s="1042">
        <f t="shared" si="39"/>
        <v>27000</v>
      </c>
      <c r="X30" s="537">
        <f t="shared" si="40"/>
        <v>13801.599999999999</v>
      </c>
      <c r="Y30" s="538">
        <f t="shared" si="2"/>
        <v>500</v>
      </c>
      <c r="Z30" s="1034">
        <f t="shared" si="3"/>
        <v>41301.599999999999</v>
      </c>
      <c r="AA30" s="883">
        <v>6</v>
      </c>
      <c r="AB30" s="270">
        <f t="shared" si="4"/>
        <v>7321.5999999999995</v>
      </c>
      <c r="AC30" s="566">
        <v>0.25</v>
      </c>
      <c r="AD30" s="562">
        <f t="shared" si="5"/>
        <v>6480</v>
      </c>
      <c r="AE30" s="518"/>
      <c r="AF30" s="270">
        <f t="shared" si="6"/>
        <v>0</v>
      </c>
      <c r="AG30" s="270"/>
      <c r="AH30" s="562">
        <f t="shared" si="7"/>
        <v>0</v>
      </c>
      <c r="AI30" s="270"/>
      <c r="AJ30" s="228">
        <v>0</v>
      </c>
      <c r="AK30" s="902"/>
      <c r="AL30" s="902">
        <v>2024</v>
      </c>
      <c r="AM30" s="18" t="str">
        <f t="shared" si="8"/>
        <v xml:space="preserve"> </v>
      </c>
      <c r="AN30" s="747" t="str">
        <f t="shared" si="9"/>
        <v xml:space="preserve"> </v>
      </c>
      <c r="AO30" s="4" t="str">
        <f t="shared" si="10"/>
        <v xml:space="preserve"> </v>
      </c>
      <c r="AP30" s="747" t="str">
        <f t="shared" si="11"/>
        <v xml:space="preserve"> </v>
      </c>
      <c r="AQ30" s="4" t="str">
        <f t="shared" si="12"/>
        <v xml:space="preserve"> </v>
      </c>
      <c r="AR30" s="747" t="str">
        <f t="shared" si="13"/>
        <v xml:space="preserve"> </v>
      </c>
      <c r="AS30" s="4" t="str">
        <f t="shared" si="14"/>
        <v xml:space="preserve"> </v>
      </c>
      <c r="AT30" s="747" t="str">
        <f t="shared" si="15"/>
        <v xml:space="preserve"> </v>
      </c>
      <c r="AU30" s="4" t="str">
        <f t="shared" si="16"/>
        <v xml:space="preserve"> </v>
      </c>
      <c r="AV30" s="747" t="str">
        <f t="shared" si="17"/>
        <v xml:space="preserve"> </v>
      </c>
      <c r="AW30" s="4" t="str">
        <f t="shared" si="18"/>
        <v xml:space="preserve"> </v>
      </c>
      <c r="AX30" s="747" t="str">
        <f t="shared" si="19"/>
        <v xml:space="preserve"> </v>
      </c>
      <c r="AY30" s="4">
        <f t="shared" si="20"/>
        <v>0.36</v>
      </c>
      <c r="AZ30" s="747">
        <f t="shared" si="21"/>
        <v>41301.599999999999</v>
      </c>
      <c r="BA30" s="4" t="str">
        <f t="shared" si="22"/>
        <v xml:space="preserve"> </v>
      </c>
      <c r="BB30" s="747" t="str">
        <f t="shared" si="23"/>
        <v xml:space="preserve"> </v>
      </c>
      <c r="BC30" s="4" t="str">
        <f t="shared" si="24"/>
        <v xml:space="preserve"> </v>
      </c>
      <c r="BD30" s="747" t="str">
        <f t="shared" si="25"/>
        <v xml:space="preserve"> </v>
      </c>
      <c r="BE30" s="4" t="str">
        <f t="shared" si="26"/>
        <v xml:space="preserve"> </v>
      </c>
      <c r="BF30" s="747" t="str">
        <f t="shared" si="27"/>
        <v xml:space="preserve"> </v>
      </c>
      <c r="BG30" s="4" t="str">
        <f t="shared" si="28"/>
        <v xml:space="preserve"> </v>
      </c>
      <c r="BH30" s="747" t="str">
        <f t="shared" si="29"/>
        <v xml:space="preserve"> </v>
      </c>
      <c r="BI30" s="4" t="str">
        <f t="shared" si="30"/>
        <v xml:space="preserve"> </v>
      </c>
      <c r="BJ30" s="747" t="str">
        <f t="shared" si="31"/>
        <v xml:space="preserve"> </v>
      </c>
      <c r="BK30" s="4" t="str">
        <f t="shared" si="32"/>
        <v xml:space="preserve"> </v>
      </c>
      <c r="BL30" s="747" t="str">
        <f t="shared" si="33"/>
        <v xml:space="preserve"> </v>
      </c>
      <c r="BM30" s="4" t="str">
        <f t="shared" si="34"/>
        <v xml:space="preserve"> </v>
      </c>
      <c r="BN30" s="747" t="str">
        <f t="shared" si="35"/>
        <v xml:space="preserve"> </v>
      </c>
      <c r="BO30" s="4" t="str">
        <f t="shared" si="36"/>
        <v xml:space="preserve"> </v>
      </c>
      <c r="BP30" s="747" t="str">
        <f t="shared" si="37"/>
        <v xml:space="preserve"> </v>
      </c>
      <c r="BQ30" s="133"/>
      <c r="BR30" s="133"/>
      <c r="BS30" s="389"/>
      <c r="BT30" s="389"/>
      <c r="BU30" s="389"/>
      <c r="BV30" s="389"/>
      <c r="BW30" s="389"/>
      <c r="BX30" s="389"/>
      <c r="BY30" s="389"/>
      <c r="BZ30" s="389"/>
      <c r="CA30" s="389"/>
      <c r="CB30" s="163">
        <f t="shared" si="38"/>
        <v>0</v>
      </c>
      <c r="CC30" s="389"/>
      <c r="CD30" s="389"/>
      <c r="CE30" s="389"/>
      <c r="CF30" s="389"/>
      <c r="CG30" s="389"/>
      <c r="CH30" s="389"/>
      <c r="CI30" s="389"/>
      <c r="CJ30" s="389"/>
      <c r="CK30" s="389"/>
      <c r="CL30" s="389"/>
      <c r="CM30" s="389"/>
      <c r="CN30" s="389"/>
      <c r="CO30" s="389"/>
      <c r="CP30" s="389"/>
      <c r="CQ30" s="389"/>
      <c r="CR30" s="389"/>
      <c r="CS30" s="389"/>
      <c r="CT30" s="389"/>
      <c r="CU30" s="389"/>
      <c r="CV30" s="389"/>
      <c r="CW30" s="389"/>
      <c r="CX30" s="389"/>
      <c r="CY30" s="389"/>
      <c r="CZ30" s="389"/>
      <c r="DA30" s="389"/>
      <c r="DB30" s="389"/>
      <c r="DC30" s="389"/>
      <c r="DD30" s="389"/>
      <c r="DE30" s="389"/>
      <c r="DF30" s="389"/>
      <c r="DG30" s="389"/>
      <c r="DH30" s="389"/>
      <c r="DI30" s="389"/>
      <c r="DJ30" s="389"/>
      <c r="DK30" s="389"/>
      <c r="DL30" s="389"/>
      <c r="DM30" s="389"/>
      <c r="DN30" s="389"/>
      <c r="DO30" s="389"/>
      <c r="DP30" s="389"/>
      <c r="DQ30" s="389"/>
      <c r="DR30" s="389"/>
      <c r="DS30" s="389"/>
      <c r="DT30" s="389"/>
      <c r="DU30" s="389"/>
      <c r="DV30" s="389"/>
      <c r="DW30" s="389"/>
      <c r="DX30" s="389"/>
      <c r="DY30" s="389"/>
      <c r="DZ30" s="389"/>
      <c r="EA30" s="389"/>
      <c r="EB30" s="389"/>
      <c r="EC30" s="389"/>
      <c r="ED30" s="389"/>
      <c r="EE30" s="389"/>
      <c r="EF30" s="389"/>
      <c r="EG30" s="389"/>
      <c r="EH30" s="389"/>
      <c r="EI30" s="389"/>
      <c r="EJ30" s="389"/>
      <c r="EK30" s="389"/>
      <c r="EL30" s="389"/>
      <c r="EM30" s="389"/>
      <c r="EN30" s="389"/>
      <c r="EO30" s="389"/>
      <c r="EP30" s="389"/>
      <c r="EQ30" s="389"/>
      <c r="ER30" s="389"/>
      <c r="ES30" s="389"/>
      <c r="ET30" s="389"/>
      <c r="EU30" s="389"/>
      <c r="EV30" s="389"/>
      <c r="EW30" s="389"/>
      <c r="EX30" s="389"/>
      <c r="EY30" s="389"/>
      <c r="EZ30" s="389"/>
      <c r="FA30" s="389"/>
      <c r="FB30" s="389"/>
      <c r="FC30" s="389"/>
      <c r="FD30" s="389"/>
      <c r="FE30" s="389"/>
      <c r="FF30" s="389"/>
      <c r="FG30" s="389"/>
      <c r="FH30" s="389"/>
      <c r="FI30" s="389"/>
      <c r="FJ30" s="389"/>
      <c r="FK30" s="389"/>
      <c r="FL30" s="389"/>
      <c r="FM30" s="389"/>
      <c r="FN30" s="389"/>
      <c r="FO30" s="389"/>
      <c r="FP30" s="389"/>
      <c r="FQ30" s="389"/>
      <c r="FR30" s="389"/>
      <c r="FS30" s="389"/>
      <c r="FT30" s="389"/>
      <c r="FU30" s="389"/>
      <c r="FV30" s="389"/>
      <c r="FW30" s="389"/>
      <c r="FX30" s="671" t="s">
        <v>374</v>
      </c>
      <c r="FY30" s="672">
        <v>255</v>
      </c>
      <c r="FZ30" s="672">
        <v>28092682</v>
      </c>
      <c r="GA30" s="672">
        <v>40</v>
      </c>
      <c r="GB30" s="672" t="s">
        <v>779</v>
      </c>
      <c r="GC30" s="672">
        <v>22</v>
      </c>
      <c r="GD30" s="672">
        <v>2012</v>
      </c>
      <c r="GE30" s="672">
        <v>1</v>
      </c>
      <c r="GF30" s="672" t="s">
        <v>780</v>
      </c>
      <c r="GG30" s="672">
        <v>1</v>
      </c>
      <c r="GH30" s="672">
        <v>1</v>
      </c>
      <c r="GI30" s="672" t="s">
        <v>780</v>
      </c>
      <c r="GJ30" s="672">
        <v>1</v>
      </c>
      <c r="GK30" s="672" t="s">
        <v>781</v>
      </c>
      <c r="GL30" s="672" t="s">
        <v>782</v>
      </c>
      <c r="GM30" s="672">
        <v>66</v>
      </c>
      <c r="GN30" s="672" t="s">
        <v>783</v>
      </c>
      <c r="GO30" s="672">
        <v>0</v>
      </c>
      <c r="GP30" s="672">
        <v>0</v>
      </c>
      <c r="GQ30" s="672">
        <v>4</v>
      </c>
      <c r="GR30" s="672">
        <v>2</v>
      </c>
      <c r="GS30" s="672" t="s">
        <v>783</v>
      </c>
      <c r="GT30" s="672" t="s">
        <v>783</v>
      </c>
      <c r="GU30" s="672" t="s">
        <v>783</v>
      </c>
      <c r="GV30" s="672" t="s">
        <v>783</v>
      </c>
      <c r="GW30" s="672" t="s">
        <v>783</v>
      </c>
      <c r="GX30" s="672" t="s">
        <v>783</v>
      </c>
      <c r="GY30" s="672">
        <v>1649</v>
      </c>
      <c r="GZ30" s="672">
        <v>0.12</v>
      </c>
      <c r="HA30" s="672">
        <v>5</v>
      </c>
      <c r="HB30" s="672" t="s">
        <v>783</v>
      </c>
      <c r="HC30" s="672" t="s">
        <v>782</v>
      </c>
      <c r="HD30" s="672">
        <v>15</v>
      </c>
      <c r="HE30" s="672" t="s">
        <v>783</v>
      </c>
      <c r="HF30" s="672">
        <v>0</v>
      </c>
      <c r="HG30" s="672" t="s">
        <v>783</v>
      </c>
      <c r="HH30" s="672">
        <v>0</v>
      </c>
      <c r="HI30" s="672">
        <v>1</v>
      </c>
      <c r="HJ30" s="672">
        <v>45</v>
      </c>
      <c r="HK30" s="672" t="s">
        <v>784</v>
      </c>
      <c r="HL30" s="672" t="s">
        <v>785</v>
      </c>
      <c r="HM30" s="672" t="s">
        <v>783</v>
      </c>
      <c r="HN30" s="672" t="s">
        <v>783</v>
      </c>
      <c r="HO30" s="672" t="s">
        <v>783</v>
      </c>
      <c r="HP30" s="672" t="s">
        <v>783</v>
      </c>
      <c r="HQ30" s="672" t="s">
        <v>783</v>
      </c>
      <c r="HR30" s="672">
        <v>3976306</v>
      </c>
      <c r="HS30" s="672" t="s">
        <v>783</v>
      </c>
      <c r="HT30" s="672" t="s">
        <v>786</v>
      </c>
      <c r="HU30" s="672" t="s">
        <v>787</v>
      </c>
      <c r="HV30" s="672">
        <v>4</v>
      </c>
      <c r="HW30" s="672">
        <v>2013</v>
      </c>
      <c r="HX30" s="672">
        <v>63</v>
      </c>
      <c r="HY30" s="672">
        <v>0</v>
      </c>
      <c r="HZ30" s="672">
        <v>634</v>
      </c>
      <c r="IA30" s="673">
        <v>41358.405266203707</v>
      </c>
      <c r="IB30" s="672" t="s">
        <v>788</v>
      </c>
      <c r="IC30" s="672">
        <v>3980784</v>
      </c>
      <c r="ID30" s="672">
        <v>2013</v>
      </c>
      <c r="IE30" s="672">
        <v>1712</v>
      </c>
      <c r="IF30" s="672" t="s">
        <v>783</v>
      </c>
      <c r="IG30" s="672" t="s">
        <v>783</v>
      </c>
      <c r="IH30" s="672" t="s">
        <v>783</v>
      </c>
      <c r="II30" s="672" t="s">
        <v>783</v>
      </c>
      <c r="IJ30" s="672" t="s">
        <v>783</v>
      </c>
      <c r="IK30" s="672" t="s">
        <v>783</v>
      </c>
      <c r="IL30" s="672" t="s">
        <v>783</v>
      </c>
      <c r="IM30" s="672" t="s">
        <v>783</v>
      </c>
      <c r="IN30" s="672" t="s">
        <v>783</v>
      </c>
      <c r="IO30" s="672">
        <v>1649</v>
      </c>
      <c r="IP30" s="673">
        <v>38943.586608796293</v>
      </c>
      <c r="IQ30" s="672" t="s">
        <v>783</v>
      </c>
      <c r="IR30" s="672" t="s">
        <v>783</v>
      </c>
      <c r="IS30" s="672" t="s">
        <v>783</v>
      </c>
      <c r="IT30" s="672" t="s">
        <v>783</v>
      </c>
      <c r="IU30" s="672" t="s">
        <v>783</v>
      </c>
      <c r="IV30" s="672" t="s">
        <v>783</v>
      </c>
      <c r="IW30" s="672" t="s">
        <v>783</v>
      </c>
      <c r="IX30" s="672" t="s">
        <v>781</v>
      </c>
      <c r="IY30" s="672">
        <v>45</v>
      </c>
      <c r="IZ30" s="672" t="s">
        <v>789</v>
      </c>
      <c r="JA30" s="672" t="s">
        <v>783</v>
      </c>
      <c r="JB30" s="672" t="s">
        <v>783</v>
      </c>
      <c r="JC30" s="672" t="s">
        <v>783</v>
      </c>
      <c r="JD30" s="672">
        <v>329394</v>
      </c>
      <c r="JE30" s="672" t="s">
        <v>783</v>
      </c>
      <c r="JF30" s="672" t="s">
        <v>783</v>
      </c>
      <c r="JG30" s="672" t="s">
        <v>783</v>
      </c>
      <c r="JH30" s="672" t="s">
        <v>783</v>
      </c>
      <c r="JI30" s="672" t="s">
        <v>783</v>
      </c>
      <c r="JJ30" s="672" t="s">
        <v>783</v>
      </c>
      <c r="JK30" s="672" t="s">
        <v>783</v>
      </c>
      <c r="JL30" s="672" t="s">
        <v>790</v>
      </c>
      <c r="JM30" s="672">
        <v>4</v>
      </c>
      <c r="JN30" s="672">
        <v>2</v>
      </c>
      <c r="JO30" s="672" t="s">
        <v>783</v>
      </c>
      <c r="JP30" s="672">
        <v>10711928</v>
      </c>
      <c r="JQ30" s="672">
        <v>2011</v>
      </c>
      <c r="JR30" s="672">
        <v>3</v>
      </c>
      <c r="JS30" s="672" t="s">
        <v>783</v>
      </c>
      <c r="JT30" s="672" t="s">
        <v>783</v>
      </c>
      <c r="JU30" s="672" t="s">
        <v>824</v>
      </c>
      <c r="JV30" s="674">
        <v>606.72744499999999</v>
      </c>
      <c r="JW30">
        <f t="shared" ref="JW30:JW31" si="46">SUM(JV30:JV30)</f>
        <v>606.72744499999999</v>
      </c>
      <c r="JX30" s="225">
        <v>0.24752887803030302</v>
      </c>
    </row>
    <row r="31" spans="1:284" ht="16" thickBot="1">
      <c r="A31" s="905" t="s">
        <v>5</v>
      </c>
      <c r="B31" s="79">
        <f t="shared" si="0"/>
        <v>1</v>
      </c>
      <c r="C31" s="871" t="s">
        <v>54</v>
      </c>
      <c r="D31" s="249" t="s">
        <v>185</v>
      </c>
      <c r="E31" s="103" t="s">
        <v>193</v>
      </c>
      <c r="F31" s="888">
        <v>0.45</v>
      </c>
      <c r="G31" s="120" t="e">
        <f t="shared" si="45"/>
        <v>#REF!</v>
      </c>
      <c r="H31" s="47"/>
      <c r="I31" s="3">
        <v>0.45</v>
      </c>
      <c r="J31" s="29"/>
      <c r="K31" s="18" t="s">
        <v>195</v>
      </c>
      <c r="L31" s="5"/>
      <c r="M31" s="71">
        <v>2</v>
      </c>
      <c r="N31" s="71">
        <v>3</v>
      </c>
      <c r="O31" s="70">
        <v>3</v>
      </c>
      <c r="P31" s="891">
        <f t="shared" si="43"/>
        <v>8</v>
      </c>
      <c r="Q31" s="897">
        <f t="shared" si="44"/>
        <v>18</v>
      </c>
      <c r="R31" s="46"/>
      <c r="S31" s="3">
        <v>0.45</v>
      </c>
      <c r="T31" s="25"/>
      <c r="U31" s="219">
        <f t="shared" si="41"/>
        <v>33750</v>
      </c>
      <c r="V31" s="219" t="s">
        <v>642</v>
      </c>
      <c r="W31" s="1042">
        <f t="shared" si="39"/>
        <v>33750</v>
      </c>
      <c r="X31" s="537">
        <f t="shared" si="40"/>
        <v>17252</v>
      </c>
      <c r="Y31" s="538">
        <f t="shared" si="2"/>
        <v>500</v>
      </c>
      <c r="Z31" s="1034">
        <f t="shared" si="3"/>
        <v>51502</v>
      </c>
      <c r="AA31" s="883">
        <v>6</v>
      </c>
      <c r="AB31" s="270">
        <f t="shared" si="4"/>
        <v>9152</v>
      </c>
      <c r="AC31" s="566">
        <v>0.25</v>
      </c>
      <c r="AD31" s="562">
        <f t="shared" si="5"/>
        <v>8100</v>
      </c>
      <c r="AE31" s="518"/>
      <c r="AF31" s="270">
        <f t="shared" si="6"/>
        <v>0</v>
      </c>
      <c r="AG31" s="270"/>
      <c r="AH31" s="562">
        <f t="shared" si="7"/>
        <v>0</v>
      </c>
      <c r="AI31" s="270"/>
      <c r="AJ31" s="228">
        <v>0</v>
      </c>
      <c r="AK31" s="902"/>
      <c r="AL31" s="902">
        <v>2025</v>
      </c>
      <c r="AM31" s="18" t="str">
        <f t="shared" si="8"/>
        <v xml:space="preserve"> </v>
      </c>
      <c r="AN31" s="747" t="str">
        <f t="shared" si="9"/>
        <v xml:space="preserve"> </v>
      </c>
      <c r="AO31" s="4" t="str">
        <f t="shared" si="10"/>
        <v xml:space="preserve"> </v>
      </c>
      <c r="AP31" s="747" t="str">
        <f t="shared" si="11"/>
        <v xml:space="preserve"> </v>
      </c>
      <c r="AQ31" s="4" t="str">
        <f t="shared" si="12"/>
        <v xml:space="preserve"> </v>
      </c>
      <c r="AR31" s="747" t="str">
        <f t="shared" si="13"/>
        <v xml:space="preserve"> </v>
      </c>
      <c r="AS31" s="4" t="str">
        <f t="shared" si="14"/>
        <v xml:space="preserve"> </v>
      </c>
      <c r="AT31" s="747" t="str">
        <f t="shared" si="15"/>
        <v xml:space="preserve"> </v>
      </c>
      <c r="AU31" s="4" t="str">
        <f t="shared" si="16"/>
        <v xml:space="preserve"> </v>
      </c>
      <c r="AV31" s="747" t="str">
        <f t="shared" si="17"/>
        <v xml:space="preserve"> </v>
      </c>
      <c r="AW31" s="4" t="str">
        <f t="shared" si="18"/>
        <v xml:space="preserve"> </v>
      </c>
      <c r="AX31" s="747" t="str">
        <f t="shared" si="19"/>
        <v xml:space="preserve"> </v>
      </c>
      <c r="AY31" s="4" t="str">
        <f t="shared" si="20"/>
        <v xml:space="preserve"> </v>
      </c>
      <c r="AZ31" s="747" t="str">
        <f t="shared" si="21"/>
        <v xml:space="preserve"> </v>
      </c>
      <c r="BA31" s="4">
        <f t="shared" si="22"/>
        <v>0.45</v>
      </c>
      <c r="BB31" s="747">
        <f t="shared" si="23"/>
        <v>51502</v>
      </c>
      <c r="BC31" s="4" t="str">
        <f t="shared" si="24"/>
        <v xml:space="preserve"> </v>
      </c>
      <c r="BD31" s="747" t="str">
        <f t="shared" si="25"/>
        <v xml:space="preserve"> </v>
      </c>
      <c r="BE31" s="4" t="str">
        <f t="shared" si="26"/>
        <v xml:space="preserve"> </v>
      </c>
      <c r="BF31" s="747" t="str">
        <f t="shared" si="27"/>
        <v xml:space="preserve"> </v>
      </c>
      <c r="BG31" s="4" t="str">
        <f t="shared" si="28"/>
        <v xml:space="preserve"> </v>
      </c>
      <c r="BH31" s="747" t="str">
        <f t="shared" si="29"/>
        <v xml:space="preserve"> </v>
      </c>
      <c r="BI31" s="4" t="str">
        <f t="shared" si="30"/>
        <v xml:space="preserve"> </v>
      </c>
      <c r="BJ31" s="747" t="str">
        <f t="shared" si="31"/>
        <v xml:space="preserve"> </v>
      </c>
      <c r="BK31" s="4" t="str">
        <f t="shared" si="32"/>
        <v xml:space="preserve"> </v>
      </c>
      <c r="BL31" s="747" t="str">
        <f t="shared" si="33"/>
        <v xml:space="preserve"> </v>
      </c>
      <c r="BM31" s="4" t="str">
        <f t="shared" si="34"/>
        <v xml:space="preserve"> </v>
      </c>
      <c r="BN31" s="747" t="str">
        <f t="shared" si="35"/>
        <v xml:space="preserve"> </v>
      </c>
      <c r="BO31" s="4" t="str">
        <f t="shared" si="36"/>
        <v xml:space="preserve"> </v>
      </c>
      <c r="BP31" s="747" t="str">
        <f t="shared" si="37"/>
        <v xml:space="preserve"> </v>
      </c>
      <c r="BQ31" s="133" t="s">
        <v>264</v>
      </c>
      <c r="BR31" s="133"/>
      <c r="BS31" s="389"/>
      <c r="BT31" s="389"/>
      <c r="BU31" s="389"/>
      <c r="BV31" s="389"/>
      <c r="BW31" s="389"/>
      <c r="BX31" s="389"/>
      <c r="BY31" s="389"/>
      <c r="BZ31" s="389"/>
      <c r="CA31" s="389"/>
      <c r="CB31" s="163">
        <f t="shared" si="38"/>
        <v>0</v>
      </c>
      <c r="CC31" s="389"/>
      <c r="CD31" s="389"/>
      <c r="CE31" s="389"/>
      <c r="CF31" s="389"/>
      <c r="CG31" s="389"/>
      <c r="CH31" s="389"/>
      <c r="CI31" s="389"/>
      <c r="CJ31" s="389"/>
      <c r="CK31" s="389"/>
      <c r="CL31" s="389"/>
      <c r="CM31" s="389"/>
      <c r="CN31" s="389"/>
      <c r="CO31" s="389"/>
      <c r="CP31" s="389"/>
      <c r="CQ31" s="389"/>
      <c r="CR31" s="389"/>
      <c r="CS31" s="389"/>
      <c r="CT31" s="389"/>
      <c r="CU31" s="389"/>
      <c r="CV31" s="389"/>
      <c r="CW31" s="389"/>
      <c r="CX31" s="389"/>
      <c r="CY31" s="389"/>
      <c r="CZ31" s="389"/>
      <c r="DA31" s="389"/>
      <c r="DB31" s="389"/>
      <c r="DC31" s="389"/>
      <c r="DD31" s="389"/>
      <c r="DE31" s="389"/>
      <c r="DF31" s="389"/>
      <c r="DG31" s="389"/>
      <c r="DH31" s="389"/>
      <c r="DI31" s="389"/>
      <c r="DJ31" s="389"/>
      <c r="DK31" s="389"/>
      <c r="DL31" s="389"/>
      <c r="DM31" s="389"/>
      <c r="DN31" s="389"/>
      <c r="DO31" s="389"/>
      <c r="DP31" s="389"/>
      <c r="DQ31" s="389"/>
      <c r="DR31" s="389"/>
      <c r="DS31" s="389"/>
      <c r="DT31" s="389"/>
      <c r="DU31" s="389"/>
      <c r="DV31" s="389"/>
      <c r="DW31" s="389"/>
      <c r="DX31" s="389"/>
      <c r="DY31" s="389"/>
      <c r="DZ31" s="389"/>
      <c r="EA31" s="389"/>
      <c r="EB31" s="389"/>
      <c r="EC31" s="389"/>
      <c r="ED31" s="389"/>
      <c r="EE31" s="389"/>
      <c r="EF31" s="389"/>
      <c r="EG31" s="389"/>
      <c r="EH31" s="389"/>
      <c r="EI31" s="389"/>
      <c r="EJ31" s="389"/>
      <c r="EK31" s="389"/>
      <c r="EL31" s="389"/>
      <c r="EM31" s="389"/>
      <c r="EN31" s="389"/>
      <c r="EO31" s="389"/>
      <c r="EP31" s="389"/>
      <c r="EQ31" s="389"/>
      <c r="ER31" s="389"/>
      <c r="ES31" s="389"/>
      <c r="ET31" s="389"/>
      <c r="EU31" s="389"/>
      <c r="EV31" s="389"/>
      <c r="EW31" s="389"/>
      <c r="EX31" s="389"/>
      <c r="EY31" s="389"/>
      <c r="EZ31" s="389"/>
      <c r="FA31" s="389"/>
      <c r="FB31" s="389"/>
      <c r="FC31" s="389"/>
      <c r="FD31" s="389"/>
      <c r="FE31" s="389"/>
      <c r="FF31" s="389"/>
      <c r="FG31" s="389"/>
      <c r="FH31" s="389"/>
      <c r="FI31" s="389"/>
      <c r="FJ31" s="389"/>
      <c r="FK31" s="389"/>
      <c r="FL31" s="389"/>
      <c r="FM31" s="389"/>
      <c r="FN31" s="389"/>
      <c r="FO31" s="389"/>
      <c r="FP31" s="389"/>
      <c r="FQ31" s="389"/>
      <c r="FR31" s="389"/>
      <c r="FS31" s="389"/>
      <c r="FT31" s="389"/>
      <c r="FU31" s="389"/>
      <c r="FV31" s="389"/>
      <c r="FW31" s="389"/>
      <c r="FX31" s="671" t="s">
        <v>374</v>
      </c>
      <c r="FY31" s="672">
        <v>255</v>
      </c>
      <c r="FZ31" s="672">
        <v>28092682</v>
      </c>
      <c r="GA31" s="672">
        <v>40</v>
      </c>
      <c r="GB31" s="672" t="s">
        <v>779</v>
      </c>
      <c r="GC31" s="672">
        <v>22</v>
      </c>
      <c r="GD31" s="672">
        <v>2012</v>
      </c>
      <c r="GE31" s="672">
        <v>1</v>
      </c>
      <c r="GF31" s="672" t="s">
        <v>780</v>
      </c>
      <c r="GG31" s="672">
        <v>1</v>
      </c>
      <c r="GH31" s="672">
        <v>1</v>
      </c>
      <c r="GI31" s="672" t="s">
        <v>780</v>
      </c>
      <c r="GJ31" s="672">
        <v>1</v>
      </c>
      <c r="GK31" s="672" t="s">
        <v>781</v>
      </c>
      <c r="GL31" s="672" t="s">
        <v>782</v>
      </c>
      <c r="GM31" s="672">
        <v>66</v>
      </c>
      <c r="GN31" s="672" t="s">
        <v>783</v>
      </c>
      <c r="GO31" s="672">
        <v>0</v>
      </c>
      <c r="GP31" s="672">
        <v>0</v>
      </c>
      <c r="GQ31" s="672">
        <v>4</v>
      </c>
      <c r="GR31" s="672">
        <v>2</v>
      </c>
      <c r="GS31" s="672" t="s">
        <v>783</v>
      </c>
      <c r="GT31" s="672" t="s">
        <v>783</v>
      </c>
      <c r="GU31" s="672" t="s">
        <v>783</v>
      </c>
      <c r="GV31" s="672" t="s">
        <v>783</v>
      </c>
      <c r="GW31" s="672" t="s">
        <v>783</v>
      </c>
      <c r="GX31" s="672" t="s">
        <v>783</v>
      </c>
      <c r="GY31" s="672">
        <v>1649</v>
      </c>
      <c r="GZ31" s="672">
        <v>0.12</v>
      </c>
      <c r="HA31" s="672">
        <v>5</v>
      </c>
      <c r="HB31" s="672" t="s">
        <v>783</v>
      </c>
      <c r="HC31" s="672" t="s">
        <v>782</v>
      </c>
      <c r="HD31" s="672">
        <v>15</v>
      </c>
      <c r="HE31" s="672" t="s">
        <v>783</v>
      </c>
      <c r="HF31" s="672">
        <v>0</v>
      </c>
      <c r="HG31" s="672" t="s">
        <v>783</v>
      </c>
      <c r="HH31" s="672">
        <v>0</v>
      </c>
      <c r="HI31" s="672">
        <v>1</v>
      </c>
      <c r="HJ31" s="672">
        <v>45</v>
      </c>
      <c r="HK31" s="672" t="s">
        <v>784</v>
      </c>
      <c r="HL31" s="672" t="s">
        <v>785</v>
      </c>
      <c r="HM31" s="672" t="s">
        <v>783</v>
      </c>
      <c r="HN31" s="672" t="s">
        <v>783</v>
      </c>
      <c r="HO31" s="672" t="s">
        <v>783</v>
      </c>
      <c r="HP31" s="672" t="s">
        <v>783</v>
      </c>
      <c r="HQ31" s="672" t="s">
        <v>783</v>
      </c>
      <c r="HR31" s="672">
        <v>3976306</v>
      </c>
      <c r="HS31" s="672" t="s">
        <v>783</v>
      </c>
      <c r="HT31" s="672" t="s">
        <v>786</v>
      </c>
      <c r="HU31" s="672" t="s">
        <v>787</v>
      </c>
      <c r="HV31" s="672">
        <v>4</v>
      </c>
      <c r="HW31" s="672">
        <v>2013</v>
      </c>
      <c r="HX31" s="672">
        <v>63</v>
      </c>
      <c r="HY31" s="672">
        <v>0</v>
      </c>
      <c r="HZ31" s="672">
        <v>634</v>
      </c>
      <c r="IA31" s="673">
        <v>41358.405266203707</v>
      </c>
      <c r="IB31" s="672" t="s">
        <v>788</v>
      </c>
      <c r="IC31" s="672">
        <v>3980784</v>
      </c>
      <c r="ID31" s="672">
        <v>2013</v>
      </c>
      <c r="IE31" s="672">
        <v>1712</v>
      </c>
      <c r="IF31" s="672" t="s">
        <v>783</v>
      </c>
      <c r="IG31" s="672" t="s">
        <v>783</v>
      </c>
      <c r="IH31" s="672" t="s">
        <v>783</v>
      </c>
      <c r="II31" s="672" t="s">
        <v>783</v>
      </c>
      <c r="IJ31" s="672" t="s">
        <v>783</v>
      </c>
      <c r="IK31" s="672" t="s">
        <v>783</v>
      </c>
      <c r="IL31" s="672" t="s">
        <v>783</v>
      </c>
      <c r="IM31" s="672" t="s">
        <v>783</v>
      </c>
      <c r="IN31" s="672" t="s">
        <v>783</v>
      </c>
      <c r="IO31" s="672">
        <v>1649</v>
      </c>
      <c r="IP31" s="673">
        <v>38943.586608796293</v>
      </c>
      <c r="IQ31" s="672" t="s">
        <v>783</v>
      </c>
      <c r="IR31" s="672" t="s">
        <v>783</v>
      </c>
      <c r="IS31" s="672" t="s">
        <v>783</v>
      </c>
      <c r="IT31" s="672" t="s">
        <v>783</v>
      </c>
      <c r="IU31" s="672" t="s">
        <v>783</v>
      </c>
      <c r="IV31" s="672" t="s">
        <v>783</v>
      </c>
      <c r="IW31" s="672" t="s">
        <v>783</v>
      </c>
      <c r="IX31" s="672" t="s">
        <v>781</v>
      </c>
      <c r="IY31" s="672">
        <v>45</v>
      </c>
      <c r="IZ31" s="672" t="s">
        <v>789</v>
      </c>
      <c r="JA31" s="672" t="s">
        <v>783</v>
      </c>
      <c r="JB31" s="672" t="s">
        <v>783</v>
      </c>
      <c r="JC31" s="672" t="s">
        <v>783</v>
      </c>
      <c r="JD31" s="672">
        <v>329394</v>
      </c>
      <c r="JE31" s="672" t="s">
        <v>783</v>
      </c>
      <c r="JF31" s="672" t="s">
        <v>783</v>
      </c>
      <c r="JG31" s="672" t="s">
        <v>783</v>
      </c>
      <c r="JH31" s="672" t="s">
        <v>783</v>
      </c>
      <c r="JI31" s="672" t="s">
        <v>783</v>
      </c>
      <c r="JJ31" s="672" t="s">
        <v>783</v>
      </c>
      <c r="JK31" s="672" t="s">
        <v>783</v>
      </c>
      <c r="JL31" s="672" t="s">
        <v>790</v>
      </c>
      <c r="JM31" s="672">
        <v>4</v>
      </c>
      <c r="JN31" s="672">
        <v>2</v>
      </c>
      <c r="JO31" s="672" t="s">
        <v>783</v>
      </c>
      <c r="JP31" s="672">
        <v>10711928</v>
      </c>
      <c r="JQ31" s="672">
        <v>2011</v>
      </c>
      <c r="JR31" s="672">
        <v>3</v>
      </c>
      <c r="JS31" s="672" t="s">
        <v>783</v>
      </c>
      <c r="JT31" s="672" t="s">
        <v>783</v>
      </c>
      <c r="JU31" s="672" t="s">
        <v>824</v>
      </c>
      <c r="JV31" s="674">
        <v>606.72744499999999</v>
      </c>
      <c r="JW31">
        <f t="shared" si="46"/>
        <v>606.72744499999999</v>
      </c>
      <c r="JX31" s="225">
        <v>0.24752887803030302</v>
      </c>
    </row>
    <row r="32" spans="1:284" ht="16" thickBot="1">
      <c r="A32" s="905" t="s">
        <v>5</v>
      </c>
      <c r="B32" s="79">
        <f t="shared" si="0"/>
        <v>1</v>
      </c>
      <c r="C32" s="871" t="s">
        <v>57</v>
      </c>
      <c r="D32" s="249" t="s">
        <v>141</v>
      </c>
      <c r="E32" s="103" t="s">
        <v>158</v>
      </c>
      <c r="F32" s="888">
        <v>0.4</v>
      </c>
      <c r="G32" s="120" t="e">
        <f t="shared" si="45"/>
        <v>#REF!</v>
      </c>
      <c r="H32" s="46"/>
      <c r="I32" s="3">
        <v>0.4</v>
      </c>
      <c r="J32" s="29"/>
      <c r="K32" s="18"/>
      <c r="L32" s="5"/>
      <c r="M32" s="71">
        <v>1</v>
      </c>
      <c r="N32" s="71">
        <v>3</v>
      </c>
      <c r="O32" s="70">
        <v>4</v>
      </c>
      <c r="P32" s="891">
        <f t="shared" si="43"/>
        <v>8</v>
      </c>
      <c r="Q32" s="897">
        <f t="shared" si="44"/>
        <v>12</v>
      </c>
      <c r="R32" s="46"/>
      <c r="S32" s="3">
        <v>0.4</v>
      </c>
      <c r="T32" s="25"/>
      <c r="U32" s="219">
        <f t="shared" si="41"/>
        <v>30000</v>
      </c>
      <c r="V32" s="219" t="s">
        <v>642</v>
      </c>
      <c r="W32" s="1042">
        <f t="shared" si="39"/>
        <v>30000</v>
      </c>
      <c r="X32" s="537">
        <f t="shared" si="40"/>
        <v>8303.4074074074088</v>
      </c>
      <c r="Y32" s="538">
        <f t="shared" si="2"/>
        <v>500</v>
      </c>
      <c r="Z32" s="1034">
        <f t="shared" si="3"/>
        <v>38803.407407407409</v>
      </c>
      <c r="AA32" s="883">
        <v>4</v>
      </c>
      <c r="AB32" s="270">
        <f t="shared" si="4"/>
        <v>5423.4074074074078</v>
      </c>
      <c r="AC32" s="553">
        <v>0.1</v>
      </c>
      <c r="AD32" s="562">
        <f t="shared" si="5"/>
        <v>2880.0000000000005</v>
      </c>
      <c r="AE32" s="518"/>
      <c r="AF32" s="270">
        <f t="shared" si="6"/>
        <v>0</v>
      </c>
      <c r="AG32" s="270"/>
      <c r="AH32" s="562">
        <f t="shared" si="7"/>
        <v>0</v>
      </c>
      <c r="AI32" s="270"/>
      <c r="AJ32" s="228">
        <v>0</v>
      </c>
      <c r="AK32" s="902"/>
      <c r="AL32" s="902">
        <v>2025</v>
      </c>
      <c r="AM32" s="18" t="str">
        <f t="shared" si="8"/>
        <v xml:space="preserve"> </v>
      </c>
      <c r="AN32" s="747" t="str">
        <f t="shared" si="9"/>
        <v xml:space="preserve"> </v>
      </c>
      <c r="AO32" s="4" t="str">
        <f t="shared" si="10"/>
        <v xml:space="preserve"> </v>
      </c>
      <c r="AP32" s="747" t="str">
        <f t="shared" si="11"/>
        <v xml:space="preserve"> </v>
      </c>
      <c r="AQ32" s="4" t="str">
        <f t="shared" si="12"/>
        <v xml:space="preserve"> </v>
      </c>
      <c r="AR32" s="747" t="str">
        <f t="shared" si="13"/>
        <v xml:space="preserve"> </v>
      </c>
      <c r="AS32" s="4" t="str">
        <f t="shared" si="14"/>
        <v xml:space="preserve"> </v>
      </c>
      <c r="AT32" s="747" t="str">
        <f t="shared" si="15"/>
        <v xml:space="preserve"> </v>
      </c>
      <c r="AU32" s="4" t="str">
        <f t="shared" si="16"/>
        <v xml:space="preserve"> </v>
      </c>
      <c r="AV32" s="747" t="str">
        <f t="shared" si="17"/>
        <v xml:space="preserve"> </v>
      </c>
      <c r="AW32" s="4" t="str">
        <f t="shared" si="18"/>
        <v xml:space="preserve"> </v>
      </c>
      <c r="AX32" s="747" t="str">
        <f t="shared" si="19"/>
        <v xml:space="preserve"> </v>
      </c>
      <c r="AY32" s="4" t="str">
        <f t="shared" si="20"/>
        <v xml:space="preserve"> </v>
      </c>
      <c r="AZ32" s="747" t="str">
        <f t="shared" si="21"/>
        <v xml:space="preserve"> </v>
      </c>
      <c r="BA32" s="4">
        <f t="shared" si="22"/>
        <v>0.4</v>
      </c>
      <c r="BB32" s="747">
        <f t="shared" si="23"/>
        <v>38803.407407407409</v>
      </c>
      <c r="BC32" s="4" t="str">
        <f t="shared" si="24"/>
        <v xml:space="preserve"> </v>
      </c>
      <c r="BD32" s="747" t="str">
        <f t="shared" si="25"/>
        <v xml:space="preserve"> </v>
      </c>
      <c r="BE32" s="4" t="str">
        <f t="shared" si="26"/>
        <v xml:space="preserve"> </v>
      </c>
      <c r="BF32" s="747" t="str">
        <f t="shared" si="27"/>
        <v xml:space="preserve"> </v>
      </c>
      <c r="BG32" s="4" t="str">
        <f t="shared" si="28"/>
        <v xml:space="preserve"> </v>
      </c>
      <c r="BH32" s="747" t="str">
        <f t="shared" si="29"/>
        <v xml:space="preserve"> </v>
      </c>
      <c r="BI32" s="4" t="str">
        <f t="shared" si="30"/>
        <v xml:space="preserve"> </v>
      </c>
      <c r="BJ32" s="747" t="str">
        <f t="shared" si="31"/>
        <v xml:space="preserve"> </v>
      </c>
      <c r="BK32" s="4" t="str">
        <f t="shared" si="32"/>
        <v xml:space="preserve"> </v>
      </c>
      <c r="BL32" s="747" t="str">
        <f t="shared" si="33"/>
        <v xml:space="preserve"> </v>
      </c>
      <c r="BM32" s="4" t="str">
        <f t="shared" si="34"/>
        <v xml:space="preserve"> </v>
      </c>
      <c r="BN32" s="747" t="str">
        <f t="shared" si="35"/>
        <v xml:space="preserve"> </v>
      </c>
      <c r="BO32" s="4" t="str">
        <f t="shared" si="36"/>
        <v xml:space="preserve"> </v>
      </c>
      <c r="BP32" s="747" t="str">
        <f t="shared" si="37"/>
        <v xml:space="preserve"> </v>
      </c>
      <c r="BQ32" s="133"/>
      <c r="BR32" s="133"/>
      <c r="BS32" s="389"/>
      <c r="BT32" s="389"/>
      <c r="BU32" s="389"/>
      <c r="BV32" s="389"/>
      <c r="BW32" s="389"/>
      <c r="BX32" s="389"/>
      <c r="BY32" s="389"/>
      <c r="BZ32" s="389"/>
      <c r="CA32" s="389"/>
      <c r="CB32" s="163">
        <f t="shared" si="38"/>
        <v>0</v>
      </c>
      <c r="CC32" s="389"/>
      <c r="CD32" s="389"/>
      <c r="CE32" s="389"/>
      <c r="CF32" s="389"/>
      <c r="CG32" s="389"/>
      <c r="CH32" s="389"/>
      <c r="CI32" s="389"/>
      <c r="CJ32" s="389"/>
      <c r="CK32" s="389"/>
      <c r="CL32" s="389"/>
      <c r="CM32" s="389"/>
      <c r="CN32" s="389"/>
      <c r="CO32" s="389"/>
      <c r="CP32" s="389"/>
      <c r="CQ32" s="389"/>
      <c r="CR32" s="389"/>
      <c r="CS32" s="389"/>
      <c r="CT32" s="389"/>
      <c r="CU32" s="389"/>
      <c r="CV32" s="389"/>
      <c r="CW32" s="389"/>
      <c r="CX32" s="389"/>
      <c r="CY32" s="389"/>
      <c r="CZ32" s="389"/>
      <c r="DA32" s="389"/>
      <c r="DB32" s="389"/>
      <c r="DC32" s="389"/>
      <c r="DD32" s="389"/>
      <c r="DE32" s="389"/>
      <c r="DF32" s="389"/>
      <c r="DG32" s="389"/>
      <c r="DH32" s="389"/>
      <c r="DI32" s="389"/>
      <c r="DJ32" s="389"/>
      <c r="DK32" s="389"/>
      <c r="DL32" s="389"/>
      <c r="DM32" s="389"/>
      <c r="DN32" s="389"/>
      <c r="DO32" s="389"/>
      <c r="DP32" s="389"/>
      <c r="DQ32" s="389"/>
      <c r="DR32" s="389"/>
      <c r="DS32" s="389"/>
      <c r="DT32" s="389"/>
      <c r="DU32" s="389"/>
      <c r="DV32" s="389"/>
      <c r="DW32" s="389"/>
      <c r="DX32" s="389"/>
      <c r="DY32" s="389"/>
      <c r="DZ32" s="389"/>
      <c r="EA32" s="389"/>
      <c r="EB32" s="389"/>
      <c r="EC32" s="389"/>
      <c r="ED32" s="389"/>
      <c r="EE32" s="389"/>
      <c r="EF32" s="389"/>
      <c r="EG32" s="389"/>
      <c r="EH32" s="389"/>
      <c r="EI32" s="389"/>
      <c r="EJ32" s="389"/>
      <c r="EK32" s="389"/>
      <c r="EL32" s="389"/>
      <c r="EM32" s="389"/>
      <c r="EN32" s="389"/>
      <c r="EO32" s="389"/>
      <c r="EP32" s="389"/>
      <c r="EQ32" s="389"/>
      <c r="ER32" s="389"/>
      <c r="ES32" s="389"/>
      <c r="ET32" s="389"/>
      <c r="EU32" s="389"/>
      <c r="EV32" s="389"/>
      <c r="EW32" s="389"/>
      <c r="EX32" s="389"/>
      <c r="EY32" s="389"/>
      <c r="EZ32" s="389"/>
      <c r="FA32" s="389"/>
      <c r="FB32" s="389"/>
      <c r="FC32" s="389"/>
      <c r="FD32" s="389"/>
      <c r="FE32" s="389"/>
      <c r="FF32" s="389"/>
      <c r="FG32" s="389"/>
      <c r="FH32" s="389"/>
      <c r="FI32" s="389"/>
      <c r="FJ32" s="389"/>
      <c r="FK32" s="389"/>
      <c r="FL32" s="389"/>
      <c r="FM32" s="389"/>
      <c r="FN32" s="389"/>
      <c r="FO32" s="389"/>
      <c r="FP32" s="389"/>
      <c r="FQ32" s="389"/>
      <c r="FR32" s="389"/>
      <c r="FS32" s="389"/>
      <c r="FT32" s="389"/>
      <c r="FU32" s="389"/>
      <c r="FV32" s="389"/>
      <c r="FW32" s="389"/>
      <c r="FX32" s="716"/>
      <c r="FY32" s="717"/>
      <c r="FZ32" s="717"/>
      <c r="GA32" s="717"/>
      <c r="GB32" s="717"/>
      <c r="GC32" s="717"/>
      <c r="GD32" s="717"/>
      <c r="GE32" s="717"/>
      <c r="GF32" s="717"/>
      <c r="GG32" s="717"/>
      <c r="GH32" s="717"/>
      <c r="GI32" s="717"/>
      <c r="GJ32" s="717"/>
      <c r="GK32" s="717"/>
      <c r="GL32" s="717"/>
      <c r="GM32" s="717"/>
      <c r="GN32" s="717"/>
      <c r="GO32" s="717"/>
      <c r="GP32" s="717"/>
      <c r="GQ32" s="717"/>
      <c r="GR32" s="717"/>
      <c r="GS32" s="717"/>
      <c r="GT32" s="717"/>
      <c r="GU32" s="717"/>
      <c r="GV32" s="717"/>
      <c r="GW32" s="717"/>
      <c r="GX32" s="717"/>
      <c r="GY32" s="717"/>
      <c r="GZ32" s="717"/>
      <c r="HA32" s="717"/>
      <c r="HB32" s="717"/>
      <c r="HC32" s="717"/>
      <c r="HD32" s="717"/>
      <c r="HE32" s="717"/>
      <c r="HF32" s="717"/>
      <c r="HG32" s="717"/>
      <c r="HH32" s="717"/>
      <c r="HI32" s="717"/>
      <c r="HJ32" s="717"/>
      <c r="HK32" s="717"/>
      <c r="HL32" s="717"/>
      <c r="HM32" s="717"/>
      <c r="HN32" s="717"/>
      <c r="HO32" s="717"/>
      <c r="HP32" s="717"/>
      <c r="HQ32" s="717"/>
      <c r="HR32" s="717"/>
      <c r="HS32" s="717"/>
      <c r="HT32" s="717"/>
      <c r="HU32" s="717"/>
      <c r="HV32" s="717"/>
      <c r="HW32" s="717"/>
      <c r="HX32" s="717"/>
      <c r="HY32" s="717"/>
      <c r="HZ32" s="717"/>
      <c r="IA32" s="718"/>
      <c r="IB32" s="717"/>
      <c r="IC32" s="717"/>
      <c r="ID32" s="717"/>
      <c r="IE32" s="717"/>
      <c r="IF32" s="717"/>
      <c r="IG32" s="717"/>
      <c r="IH32" s="717"/>
      <c r="II32" s="717"/>
      <c r="IJ32" s="717"/>
      <c r="IK32" s="717"/>
      <c r="IL32" s="717"/>
      <c r="IM32" s="717"/>
      <c r="IN32" s="717"/>
      <c r="IO32" s="717"/>
      <c r="IP32" s="718"/>
      <c r="IQ32" s="717"/>
      <c r="IR32" s="717"/>
      <c r="IS32" s="717"/>
      <c r="IT32" s="717"/>
      <c r="IU32" s="717"/>
      <c r="IV32" s="717"/>
      <c r="IW32" s="717"/>
      <c r="IX32" s="717"/>
      <c r="IY32" s="717"/>
      <c r="IZ32" s="717"/>
      <c r="JA32" s="717"/>
      <c r="JB32" s="717"/>
      <c r="JC32" s="717"/>
      <c r="JD32" s="717"/>
      <c r="JE32" s="717"/>
      <c r="JF32" s="717"/>
      <c r="JG32" s="717"/>
      <c r="JH32" s="717"/>
      <c r="JI32" s="717"/>
      <c r="JJ32" s="717"/>
      <c r="JK32" s="717"/>
      <c r="JL32" s="717"/>
      <c r="JM32" s="717"/>
      <c r="JN32" s="717"/>
      <c r="JO32" s="717"/>
      <c r="JP32" s="717"/>
      <c r="JQ32" s="717"/>
      <c r="JR32" s="717"/>
      <c r="JS32" s="717"/>
      <c r="JT32" s="717"/>
      <c r="JU32" s="717"/>
      <c r="JV32" s="719"/>
      <c r="JX32" s="225"/>
    </row>
    <row r="33" spans="1:285" ht="16" thickBot="1">
      <c r="A33" s="905" t="s">
        <v>5</v>
      </c>
      <c r="B33" s="79">
        <f t="shared" si="0"/>
        <v>1</v>
      </c>
      <c r="C33" s="871" t="s">
        <v>24</v>
      </c>
      <c r="D33" s="249" t="s">
        <v>162</v>
      </c>
      <c r="E33" s="103" t="s">
        <v>158</v>
      </c>
      <c r="F33" s="888">
        <v>0.75</v>
      </c>
      <c r="G33" s="120" t="e">
        <f t="shared" si="45"/>
        <v>#REF!</v>
      </c>
      <c r="H33" s="46"/>
      <c r="I33" s="3">
        <v>0.75</v>
      </c>
      <c r="J33" s="29"/>
      <c r="K33" s="18">
        <v>1992</v>
      </c>
      <c r="L33" s="5"/>
      <c r="M33" s="71">
        <v>1</v>
      </c>
      <c r="N33" s="71">
        <v>1</v>
      </c>
      <c r="O33" s="70">
        <v>5</v>
      </c>
      <c r="P33" s="891">
        <f t="shared" si="43"/>
        <v>7</v>
      </c>
      <c r="Q33" s="897">
        <f t="shared" si="44"/>
        <v>5</v>
      </c>
      <c r="R33" s="46"/>
      <c r="S33" s="3">
        <v>0.75</v>
      </c>
      <c r="T33" s="25"/>
      <c r="U33" s="219">
        <f t="shared" si="41"/>
        <v>56250</v>
      </c>
      <c r="V33" s="219" t="s">
        <v>642</v>
      </c>
      <c r="W33" s="1042">
        <f t="shared" si="39"/>
        <v>56250</v>
      </c>
      <c r="X33" s="537">
        <f t="shared" si="40"/>
        <v>0</v>
      </c>
      <c r="Y33" s="538">
        <f t="shared" si="2"/>
        <v>500</v>
      </c>
      <c r="Z33" s="1034">
        <f t="shared" si="3"/>
        <v>56750</v>
      </c>
      <c r="AA33" s="883"/>
      <c r="AB33" s="270">
        <f t="shared" si="4"/>
        <v>0</v>
      </c>
      <c r="AC33" s="553"/>
      <c r="AD33" s="562">
        <f t="shared" si="5"/>
        <v>0</v>
      </c>
      <c r="AE33" s="518"/>
      <c r="AF33" s="270">
        <f t="shared" si="6"/>
        <v>0</v>
      </c>
      <c r="AG33" s="270"/>
      <c r="AH33" s="562">
        <f t="shared" si="7"/>
        <v>0</v>
      </c>
      <c r="AI33" s="270"/>
      <c r="AJ33" s="228">
        <v>0</v>
      </c>
      <c r="AK33" s="902"/>
      <c r="AL33" s="902">
        <v>2025</v>
      </c>
      <c r="AM33" s="18" t="str">
        <f t="shared" si="8"/>
        <v xml:space="preserve"> </v>
      </c>
      <c r="AN33" s="747" t="str">
        <f t="shared" si="9"/>
        <v xml:space="preserve"> </v>
      </c>
      <c r="AO33" s="4" t="str">
        <f t="shared" si="10"/>
        <v xml:space="preserve"> </v>
      </c>
      <c r="AP33" s="747" t="str">
        <f t="shared" si="11"/>
        <v xml:space="preserve"> </v>
      </c>
      <c r="AQ33" s="4" t="str">
        <f t="shared" si="12"/>
        <v xml:space="preserve"> </v>
      </c>
      <c r="AR33" s="747" t="str">
        <f t="shared" si="13"/>
        <v xml:space="preserve"> </v>
      </c>
      <c r="AS33" s="4" t="str">
        <f t="shared" si="14"/>
        <v xml:space="preserve"> </v>
      </c>
      <c r="AT33" s="747" t="str">
        <f t="shared" si="15"/>
        <v xml:space="preserve"> </v>
      </c>
      <c r="AU33" s="4" t="str">
        <f t="shared" si="16"/>
        <v xml:space="preserve"> </v>
      </c>
      <c r="AV33" s="747" t="str">
        <f t="shared" si="17"/>
        <v xml:space="preserve"> </v>
      </c>
      <c r="AW33" s="4" t="str">
        <f t="shared" si="18"/>
        <v xml:space="preserve"> </v>
      </c>
      <c r="AX33" s="747" t="str">
        <f t="shared" si="19"/>
        <v xml:space="preserve"> </v>
      </c>
      <c r="AY33" s="4" t="str">
        <f t="shared" si="20"/>
        <v xml:space="preserve"> </v>
      </c>
      <c r="AZ33" s="747" t="str">
        <f t="shared" si="21"/>
        <v xml:space="preserve"> </v>
      </c>
      <c r="BA33" s="4">
        <f t="shared" si="22"/>
        <v>0.75</v>
      </c>
      <c r="BB33" s="747">
        <f t="shared" si="23"/>
        <v>56750</v>
      </c>
      <c r="BC33" s="4" t="str">
        <f t="shared" si="24"/>
        <v xml:space="preserve"> </v>
      </c>
      <c r="BD33" s="747" t="str">
        <f t="shared" si="25"/>
        <v xml:space="preserve"> </v>
      </c>
      <c r="BE33" s="4" t="str">
        <f t="shared" si="26"/>
        <v xml:space="preserve"> </v>
      </c>
      <c r="BF33" s="747" t="str">
        <f t="shared" si="27"/>
        <v xml:space="preserve"> </v>
      </c>
      <c r="BG33" s="4" t="str">
        <f t="shared" si="28"/>
        <v xml:space="preserve"> </v>
      </c>
      <c r="BH33" s="747" t="str">
        <f t="shared" si="29"/>
        <v xml:space="preserve"> </v>
      </c>
      <c r="BI33" s="4" t="str">
        <f t="shared" si="30"/>
        <v xml:space="preserve"> </v>
      </c>
      <c r="BJ33" s="747" t="str">
        <f t="shared" si="31"/>
        <v xml:space="preserve"> </v>
      </c>
      <c r="BK33" s="4" t="str">
        <f t="shared" si="32"/>
        <v xml:space="preserve"> </v>
      </c>
      <c r="BL33" s="747" t="str">
        <f t="shared" si="33"/>
        <v xml:space="preserve"> </v>
      </c>
      <c r="BM33" s="4" t="str">
        <f t="shared" si="34"/>
        <v xml:space="preserve"> </v>
      </c>
      <c r="BN33" s="747" t="str">
        <f t="shared" si="35"/>
        <v xml:space="preserve"> </v>
      </c>
      <c r="BO33" s="4" t="str">
        <f t="shared" si="36"/>
        <v xml:space="preserve"> </v>
      </c>
      <c r="BP33" s="747" t="str">
        <f t="shared" si="37"/>
        <v xml:space="preserve"> </v>
      </c>
      <c r="BQ33" s="133"/>
      <c r="BR33" s="133"/>
      <c r="BS33" s="389"/>
      <c r="BT33" s="389"/>
      <c r="BU33" s="389"/>
      <c r="BV33" s="389"/>
      <c r="BW33" s="389"/>
      <c r="BX33" s="389"/>
      <c r="BY33" s="389"/>
      <c r="BZ33" s="389"/>
      <c r="CA33" s="389"/>
      <c r="CB33" s="163">
        <f t="shared" si="38"/>
        <v>0</v>
      </c>
      <c r="CC33" s="389"/>
      <c r="CD33" s="389"/>
      <c r="CE33" s="389"/>
      <c r="CF33" s="389"/>
      <c r="CG33" s="389"/>
      <c r="CH33" s="389"/>
      <c r="CI33" s="389"/>
      <c r="CJ33" s="389"/>
      <c r="CK33" s="389"/>
      <c r="CL33" s="389"/>
      <c r="CM33" s="389"/>
      <c r="CN33" s="389"/>
      <c r="CO33" s="389"/>
      <c r="CP33" s="389"/>
      <c r="CQ33" s="389"/>
      <c r="CR33" s="389"/>
      <c r="CS33" s="389"/>
      <c r="CT33" s="389"/>
      <c r="CU33" s="389"/>
      <c r="CV33" s="389"/>
      <c r="CW33" s="389"/>
      <c r="CX33" s="389"/>
      <c r="CY33" s="389"/>
      <c r="CZ33" s="389"/>
      <c r="DA33" s="389"/>
      <c r="DB33" s="389"/>
      <c r="DC33" s="389"/>
      <c r="DD33" s="389"/>
      <c r="DE33" s="389"/>
      <c r="DF33" s="389"/>
      <c r="DG33" s="389"/>
      <c r="DH33" s="389"/>
      <c r="DI33" s="389"/>
      <c r="DJ33" s="389"/>
      <c r="DK33" s="389"/>
      <c r="DL33" s="389"/>
      <c r="DM33" s="389"/>
      <c r="DN33" s="389"/>
      <c r="DO33" s="389"/>
      <c r="DP33" s="389"/>
      <c r="DQ33" s="389"/>
      <c r="DR33" s="389"/>
      <c r="DS33" s="389"/>
      <c r="DT33" s="389"/>
      <c r="DU33" s="389"/>
      <c r="DV33" s="389"/>
      <c r="DW33" s="389"/>
      <c r="DX33" s="389"/>
      <c r="DY33" s="389"/>
      <c r="DZ33" s="389"/>
      <c r="EA33" s="389"/>
      <c r="EB33" s="389"/>
      <c r="EC33" s="389"/>
      <c r="ED33" s="389"/>
      <c r="EE33" s="389"/>
      <c r="EF33" s="389"/>
      <c r="EG33" s="389"/>
      <c r="EH33" s="389"/>
      <c r="EI33" s="389"/>
      <c r="EJ33" s="389"/>
      <c r="EK33" s="389"/>
      <c r="EL33" s="389"/>
      <c r="EM33" s="389"/>
      <c r="EN33" s="389"/>
      <c r="EO33" s="389"/>
      <c r="EP33" s="389"/>
      <c r="EQ33" s="389"/>
      <c r="ER33" s="389"/>
      <c r="ES33" s="389"/>
      <c r="ET33" s="389"/>
      <c r="EU33" s="389"/>
      <c r="EV33" s="389"/>
      <c r="EW33" s="389"/>
      <c r="EX33" s="389"/>
      <c r="EY33" s="389"/>
      <c r="EZ33" s="389"/>
      <c r="FA33" s="389"/>
      <c r="FB33" s="389"/>
      <c r="FC33" s="389"/>
      <c r="FD33" s="389"/>
      <c r="FE33" s="389"/>
      <c r="FF33" s="389"/>
      <c r="FG33" s="389"/>
      <c r="FH33" s="389"/>
      <c r="FI33" s="389"/>
      <c r="FJ33" s="389"/>
      <c r="FK33" s="389"/>
      <c r="FL33" s="389"/>
      <c r="FM33" s="389"/>
      <c r="FN33" s="389"/>
      <c r="FO33" s="389"/>
      <c r="FP33" s="389"/>
      <c r="FQ33" s="389"/>
      <c r="FR33" s="389"/>
      <c r="FS33" s="389"/>
      <c r="FT33" s="389"/>
      <c r="FU33" s="389"/>
      <c r="FV33" s="389"/>
      <c r="FW33" s="389"/>
      <c r="FX33" s="621" t="s">
        <v>376</v>
      </c>
      <c r="FY33" s="622">
        <v>124</v>
      </c>
      <c r="FZ33" s="622">
        <v>30289317</v>
      </c>
      <c r="GA33" s="622">
        <v>55</v>
      </c>
      <c r="GB33" s="622" t="s">
        <v>798</v>
      </c>
      <c r="GC33" s="622">
        <v>20</v>
      </c>
      <c r="GD33" s="622">
        <v>1970</v>
      </c>
      <c r="GE33" s="622">
        <v>1</v>
      </c>
      <c r="GF33" s="622" t="s">
        <v>780</v>
      </c>
      <c r="GG33" s="622">
        <v>1</v>
      </c>
      <c r="GH33" s="622">
        <v>1</v>
      </c>
      <c r="GI33" s="622" t="s">
        <v>780</v>
      </c>
      <c r="GJ33" s="622">
        <v>1</v>
      </c>
      <c r="GK33" s="622" t="s">
        <v>781</v>
      </c>
      <c r="GL33" s="622" t="s">
        <v>782</v>
      </c>
      <c r="GM33" s="622">
        <v>66</v>
      </c>
      <c r="GN33" s="622" t="s">
        <v>783</v>
      </c>
      <c r="GO33" s="622">
        <v>0</v>
      </c>
      <c r="GP33" s="622">
        <v>0</v>
      </c>
      <c r="GQ33" s="622">
        <v>4</v>
      </c>
      <c r="GR33" s="622">
        <v>2</v>
      </c>
      <c r="GS33" s="622">
        <v>1</v>
      </c>
      <c r="GT33" s="622" t="s">
        <v>783</v>
      </c>
      <c r="GU33" s="622" t="s">
        <v>783</v>
      </c>
      <c r="GV33" s="622" t="s">
        <v>783</v>
      </c>
      <c r="GW33" s="622" t="s">
        <v>783</v>
      </c>
      <c r="GX33" s="622" t="s">
        <v>783</v>
      </c>
      <c r="GY33" s="622">
        <v>1649</v>
      </c>
      <c r="GZ33" s="622">
        <v>0.4</v>
      </c>
      <c r="HA33" s="622">
        <v>5</v>
      </c>
      <c r="HB33" s="622" t="s">
        <v>783</v>
      </c>
      <c r="HC33" s="622" t="s">
        <v>782</v>
      </c>
      <c r="HD33" s="622">
        <v>35</v>
      </c>
      <c r="HE33" s="622" t="s">
        <v>783</v>
      </c>
      <c r="HF33" s="622">
        <v>0</v>
      </c>
      <c r="HG33" s="622" t="s">
        <v>783</v>
      </c>
      <c r="HH33" s="622">
        <v>0</v>
      </c>
      <c r="HI33" s="622">
        <v>1</v>
      </c>
      <c r="HJ33" s="622">
        <v>45</v>
      </c>
      <c r="HK33" s="622" t="s">
        <v>784</v>
      </c>
      <c r="HL33" s="622" t="s">
        <v>785</v>
      </c>
      <c r="HM33" s="622" t="s">
        <v>783</v>
      </c>
      <c r="HN33" s="622" t="s">
        <v>783</v>
      </c>
      <c r="HO33" s="622" t="s">
        <v>783</v>
      </c>
      <c r="HP33" s="622" t="s">
        <v>783</v>
      </c>
      <c r="HQ33" s="622" t="s">
        <v>783</v>
      </c>
      <c r="HR33" s="622">
        <v>3980110</v>
      </c>
      <c r="HS33" s="622" t="s">
        <v>783</v>
      </c>
      <c r="HT33" s="622" t="s">
        <v>786</v>
      </c>
      <c r="HU33" s="622" t="s">
        <v>787</v>
      </c>
      <c r="HV33" s="622">
        <v>4</v>
      </c>
      <c r="HW33" s="622">
        <v>2014</v>
      </c>
      <c r="HX33" s="622">
        <v>63</v>
      </c>
      <c r="HY33" s="622">
        <v>0</v>
      </c>
      <c r="HZ33" s="622">
        <v>2112</v>
      </c>
      <c r="IA33" s="623">
        <v>41697.500081018516</v>
      </c>
      <c r="IB33" s="622" t="s">
        <v>788</v>
      </c>
      <c r="IC33" s="622">
        <v>3975632</v>
      </c>
      <c r="ID33" s="622">
        <v>2014</v>
      </c>
      <c r="IE33" s="622">
        <v>1712</v>
      </c>
      <c r="IF33" s="622" t="s">
        <v>783</v>
      </c>
      <c r="IG33" s="622" t="s">
        <v>783</v>
      </c>
      <c r="IH33" s="622" t="s">
        <v>783</v>
      </c>
      <c r="II33" s="622" t="s">
        <v>783</v>
      </c>
      <c r="IJ33" s="622" t="s">
        <v>783</v>
      </c>
      <c r="IK33" s="622" t="s">
        <v>783</v>
      </c>
      <c r="IL33" s="622" t="s">
        <v>783</v>
      </c>
      <c r="IM33" s="622" t="s">
        <v>783</v>
      </c>
      <c r="IN33" s="622" t="s">
        <v>783</v>
      </c>
      <c r="IO33" s="622">
        <v>1649</v>
      </c>
      <c r="IP33" s="623">
        <v>37477.354571759257</v>
      </c>
      <c r="IQ33" s="622">
        <v>2</v>
      </c>
      <c r="IR33" s="622" t="s">
        <v>793</v>
      </c>
      <c r="IS33" s="622">
        <v>1</v>
      </c>
      <c r="IT33" s="644">
        <v>41275</v>
      </c>
      <c r="IU33" s="622" t="s">
        <v>783</v>
      </c>
      <c r="IV33" s="622" t="s">
        <v>783</v>
      </c>
      <c r="IW33" s="622" t="s">
        <v>783</v>
      </c>
      <c r="IX33" s="622" t="s">
        <v>781</v>
      </c>
      <c r="IY33" s="622">
        <v>45</v>
      </c>
      <c r="IZ33" s="622" t="s">
        <v>789</v>
      </c>
      <c r="JA33" s="622" t="s">
        <v>783</v>
      </c>
      <c r="JB33" s="622" t="s">
        <v>783</v>
      </c>
      <c r="JC33" s="622" t="s">
        <v>783</v>
      </c>
      <c r="JD33" s="622">
        <v>329395</v>
      </c>
      <c r="JE33" s="622" t="s">
        <v>783</v>
      </c>
      <c r="JF33" s="622" t="s">
        <v>783</v>
      </c>
      <c r="JG33" s="622" t="s">
        <v>795</v>
      </c>
      <c r="JH33" s="622">
        <v>55</v>
      </c>
      <c r="JI33" s="622" t="s">
        <v>783</v>
      </c>
      <c r="JJ33" s="622" t="s">
        <v>783</v>
      </c>
      <c r="JK33" s="622" t="s">
        <v>783</v>
      </c>
      <c r="JL33" s="622" t="s">
        <v>790</v>
      </c>
      <c r="JM33" s="622">
        <v>4</v>
      </c>
      <c r="JN33" s="622">
        <v>3</v>
      </c>
      <c r="JO33" s="622" t="s">
        <v>783</v>
      </c>
      <c r="JP33" s="622">
        <v>10711928</v>
      </c>
      <c r="JQ33" s="622">
        <v>2011</v>
      </c>
      <c r="JR33" s="622">
        <v>3</v>
      </c>
      <c r="JS33" s="622" t="s">
        <v>783</v>
      </c>
      <c r="JT33" s="622" t="s">
        <v>783</v>
      </c>
      <c r="JU33" s="622" t="s">
        <v>825</v>
      </c>
      <c r="JV33" s="624">
        <v>2073.917809</v>
      </c>
      <c r="JW33">
        <f>JV33</f>
        <v>2073.917809</v>
      </c>
      <c r="JX33" s="225">
        <v>0.39278746382575758</v>
      </c>
    </row>
    <row r="34" spans="1:285" ht="16" thickBot="1">
      <c r="A34" s="905" t="s">
        <v>5</v>
      </c>
      <c r="B34" s="79">
        <f t="shared" si="0"/>
        <v>1</v>
      </c>
      <c r="C34" s="871" t="s">
        <v>13</v>
      </c>
      <c r="D34" s="249" t="s">
        <v>162</v>
      </c>
      <c r="E34" s="103" t="s">
        <v>158</v>
      </c>
      <c r="F34" s="888">
        <v>1.25</v>
      </c>
      <c r="G34" s="120" t="e">
        <f t="shared" si="45"/>
        <v>#REF!</v>
      </c>
      <c r="H34" s="30"/>
      <c r="I34" s="3">
        <v>1.25</v>
      </c>
      <c r="J34" s="56"/>
      <c r="K34" s="18">
        <v>1984</v>
      </c>
      <c r="L34" s="5"/>
      <c r="M34" s="71">
        <v>2</v>
      </c>
      <c r="N34" s="71">
        <v>2</v>
      </c>
      <c r="O34" s="70">
        <v>4</v>
      </c>
      <c r="P34" s="891">
        <f t="shared" si="43"/>
        <v>8</v>
      </c>
      <c r="Q34" s="897">
        <f t="shared" si="44"/>
        <v>16</v>
      </c>
      <c r="R34" s="51"/>
      <c r="S34" s="3">
        <v>1.25</v>
      </c>
      <c r="T34" s="25"/>
      <c r="U34" s="219">
        <f t="shared" si="41"/>
        <v>93750</v>
      </c>
      <c r="V34" s="219" t="s">
        <v>642</v>
      </c>
      <c r="W34" s="1042">
        <f t="shared" si="39"/>
        <v>93750</v>
      </c>
      <c r="X34" s="537">
        <f t="shared" si="40"/>
        <v>0</v>
      </c>
      <c r="Y34" s="538">
        <f t="shared" si="2"/>
        <v>500</v>
      </c>
      <c r="Z34" s="1034">
        <f t="shared" si="3"/>
        <v>94250</v>
      </c>
      <c r="AA34" s="883"/>
      <c r="AB34" s="270">
        <f t="shared" si="4"/>
        <v>0</v>
      </c>
      <c r="AC34" s="553"/>
      <c r="AD34" s="562">
        <f t="shared" si="5"/>
        <v>0</v>
      </c>
      <c r="AE34" s="518"/>
      <c r="AF34" s="270">
        <f t="shared" si="6"/>
        <v>0</v>
      </c>
      <c r="AG34" s="270"/>
      <c r="AH34" s="562">
        <f t="shared" si="7"/>
        <v>0</v>
      </c>
      <c r="AI34" s="270"/>
      <c r="AJ34" s="228">
        <v>0</v>
      </c>
      <c r="AK34" s="902"/>
      <c r="AL34" s="902">
        <v>2025</v>
      </c>
      <c r="AM34" s="18" t="str">
        <f t="shared" si="8"/>
        <v xml:space="preserve"> </v>
      </c>
      <c r="AN34" s="747" t="str">
        <f t="shared" si="9"/>
        <v xml:space="preserve"> </v>
      </c>
      <c r="AO34" s="4" t="str">
        <f t="shared" si="10"/>
        <v xml:space="preserve"> </v>
      </c>
      <c r="AP34" s="747" t="str">
        <f t="shared" si="11"/>
        <v xml:space="preserve"> </v>
      </c>
      <c r="AQ34" s="4" t="str">
        <f t="shared" si="12"/>
        <v xml:space="preserve"> </v>
      </c>
      <c r="AR34" s="747" t="str">
        <f t="shared" si="13"/>
        <v xml:space="preserve"> </v>
      </c>
      <c r="AS34" s="4" t="str">
        <f t="shared" si="14"/>
        <v xml:space="preserve"> </v>
      </c>
      <c r="AT34" s="747" t="str">
        <f t="shared" si="15"/>
        <v xml:space="preserve"> </v>
      </c>
      <c r="AU34" s="4" t="str">
        <f t="shared" si="16"/>
        <v xml:space="preserve"> </v>
      </c>
      <c r="AV34" s="747" t="str">
        <f t="shared" si="17"/>
        <v xml:space="preserve"> </v>
      </c>
      <c r="AW34" s="4" t="str">
        <f t="shared" si="18"/>
        <v xml:space="preserve"> </v>
      </c>
      <c r="AX34" s="747" t="str">
        <f t="shared" si="19"/>
        <v xml:space="preserve"> </v>
      </c>
      <c r="AY34" s="4" t="str">
        <f t="shared" si="20"/>
        <v xml:space="preserve"> </v>
      </c>
      <c r="AZ34" s="747" t="str">
        <f t="shared" si="21"/>
        <v xml:space="preserve"> </v>
      </c>
      <c r="BA34" s="4">
        <f t="shared" si="22"/>
        <v>1.25</v>
      </c>
      <c r="BB34" s="747">
        <f t="shared" si="23"/>
        <v>94250</v>
      </c>
      <c r="BC34" s="4" t="str">
        <f t="shared" si="24"/>
        <v xml:space="preserve"> </v>
      </c>
      <c r="BD34" s="747" t="str">
        <f t="shared" si="25"/>
        <v xml:space="preserve"> </v>
      </c>
      <c r="BE34" s="4" t="str">
        <f t="shared" si="26"/>
        <v xml:space="preserve"> </v>
      </c>
      <c r="BF34" s="747" t="str">
        <f t="shared" si="27"/>
        <v xml:space="preserve"> </v>
      </c>
      <c r="BG34" s="4" t="str">
        <f t="shared" si="28"/>
        <v xml:space="preserve"> </v>
      </c>
      <c r="BH34" s="747" t="str">
        <f t="shared" si="29"/>
        <v xml:space="preserve"> </v>
      </c>
      <c r="BI34" s="4" t="str">
        <f t="shared" si="30"/>
        <v xml:space="preserve"> </v>
      </c>
      <c r="BJ34" s="747" t="str">
        <f t="shared" si="31"/>
        <v xml:space="preserve"> </v>
      </c>
      <c r="BK34" s="4" t="str">
        <f t="shared" si="32"/>
        <v xml:space="preserve"> </v>
      </c>
      <c r="BL34" s="747" t="str">
        <f t="shared" si="33"/>
        <v xml:space="preserve"> </v>
      </c>
      <c r="BM34" s="4" t="str">
        <f t="shared" si="34"/>
        <v xml:space="preserve"> </v>
      </c>
      <c r="BN34" s="747" t="str">
        <f t="shared" si="35"/>
        <v xml:space="preserve"> </v>
      </c>
      <c r="BO34" s="4" t="str">
        <f t="shared" si="36"/>
        <v xml:space="preserve"> </v>
      </c>
      <c r="BP34" s="747" t="str">
        <f t="shared" si="37"/>
        <v xml:space="preserve"> </v>
      </c>
      <c r="BQ34" s="133"/>
      <c r="BR34" s="133"/>
      <c r="BS34" s="389"/>
      <c r="BT34" s="389"/>
      <c r="BU34" s="389"/>
      <c r="BV34" s="389"/>
      <c r="BW34" s="389"/>
      <c r="BX34" s="389"/>
      <c r="BY34" s="389"/>
      <c r="BZ34" s="389"/>
      <c r="CA34" s="389"/>
      <c r="CB34" s="163">
        <f t="shared" si="38"/>
        <v>0</v>
      </c>
      <c r="CC34" s="389"/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89"/>
      <c r="DS34" s="389"/>
      <c r="DT34" s="389"/>
      <c r="DU34" s="389"/>
      <c r="DV34" s="389"/>
      <c r="DW34" s="389"/>
      <c r="DX34" s="389"/>
      <c r="DY34" s="389"/>
      <c r="DZ34" s="389"/>
      <c r="EA34" s="389"/>
      <c r="EB34" s="389"/>
      <c r="EC34" s="389"/>
      <c r="ED34" s="389"/>
      <c r="EE34" s="389"/>
      <c r="EF34" s="389"/>
      <c r="EG34" s="389"/>
      <c r="EH34" s="389"/>
      <c r="EI34" s="389"/>
      <c r="EJ34" s="389"/>
      <c r="EK34" s="389"/>
      <c r="EL34" s="389"/>
      <c r="EM34" s="389"/>
      <c r="EN34" s="389"/>
      <c r="EO34" s="389"/>
      <c r="EP34" s="389"/>
      <c r="EQ34" s="389"/>
      <c r="ER34" s="389"/>
      <c r="ES34" s="389"/>
      <c r="ET34" s="389"/>
      <c r="EU34" s="389"/>
      <c r="EV34" s="389"/>
      <c r="EW34" s="389"/>
      <c r="EX34" s="389"/>
      <c r="EY34" s="389"/>
      <c r="EZ34" s="389"/>
      <c r="FA34" s="389"/>
      <c r="FB34" s="389"/>
      <c r="FC34" s="389"/>
      <c r="FD34" s="389"/>
      <c r="FE34" s="389"/>
      <c r="FF34" s="389"/>
      <c r="FG34" s="389"/>
      <c r="FH34" s="389"/>
      <c r="FI34" s="389"/>
      <c r="FJ34" s="389"/>
      <c r="FK34" s="389"/>
      <c r="FL34" s="389"/>
      <c r="FM34" s="389"/>
      <c r="FN34" s="389"/>
      <c r="FO34" s="389"/>
      <c r="FP34" s="389"/>
      <c r="FQ34" s="389"/>
      <c r="FR34" s="389"/>
      <c r="FS34" s="389"/>
      <c r="FT34" s="389"/>
      <c r="FU34" s="389"/>
      <c r="FV34" s="389"/>
      <c r="FW34" s="389"/>
      <c r="FX34" s="621" t="s">
        <v>379</v>
      </c>
      <c r="FY34" s="622">
        <v>288</v>
      </c>
      <c r="FZ34" s="622">
        <v>30289318</v>
      </c>
      <c r="GA34" s="622">
        <v>55</v>
      </c>
      <c r="GB34" s="622" t="s">
        <v>798</v>
      </c>
      <c r="GC34" s="622">
        <v>18</v>
      </c>
      <c r="GD34" s="622">
        <v>2009</v>
      </c>
      <c r="GE34" s="622">
        <v>1</v>
      </c>
      <c r="GF34" s="622" t="s">
        <v>780</v>
      </c>
      <c r="GG34" s="622">
        <v>2</v>
      </c>
      <c r="GH34" s="622">
        <v>1</v>
      </c>
      <c r="GI34" s="622" t="s">
        <v>780</v>
      </c>
      <c r="GJ34" s="622">
        <v>2</v>
      </c>
      <c r="GK34" s="622" t="s">
        <v>781</v>
      </c>
      <c r="GL34" s="622" t="s">
        <v>782</v>
      </c>
      <c r="GM34" s="622">
        <v>50</v>
      </c>
      <c r="GN34" s="622" t="s">
        <v>783</v>
      </c>
      <c r="GO34" s="622">
        <v>0</v>
      </c>
      <c r="GP34" s="622">
        <v>0</v>
      </c>
      <c r="GQ34" s="622">
        <v>4</v>
      </c>
      <c r="GR34" s="622">
        <v>2</v>
      </c>
      <c r="GS34" s="622">
        <v>9</v>
      </c>
      <c r="GT34" s="622" t="s">
        <v>783</v>
      </c>
      <c r="GU34" s="622" t="s">
        <v>783</v>
      </c>
      <c r="GV34" s="622" t="s">
        <v>783</v>
      </c>
      <c r="GW34" s="622" t="s">
        <v>783</v>
      </c>
      <c r="GX34" s="622" t="s">
        <v>783</v>
      </c>
      <c r="GY34" s="622">
        <v>1649</v>
      </c>
      <c r="GZ34" s="622">
        <v>0.4</v>
      </c>
      <c r="HA34" s="622">
        <v>5</v>
      </c>
      <c r="HB34" s="622" t="s">
        <v>783</v>
      </c>
      <c r="HC34" s="622" t="s">
        <v>782</v>
      </c>
      <c r="HD34" s="622">
        <v>15</v>
      </c>
      <c r="HE34" s="622" t="s">
        <v>783</v>
      </c>
      <c r="HF34" s="622">
        <v>0</v>
      </c>
      <c r="HG34" s="622" t="s">
        <v>783</v>
      </c>
      <c r="HH34" s="622">
        <v>0</v>
      </c>
      <c r="HI34" s="622">
        <v>1</v>
      </c>
      <c r="HJ34" s="622">
        <v>45</v>
      </c>
      <c r="HK34" s="622" t="s">
        <v>784</v>
      </c>
      <c r="HL34" s="622" t="s">
        <v>785</v>
      </c>
      <c r="HM34" s="622" t="s">
        <v>783</v>
      </c>
      <c r="HN34" s="622" t="s">
        <v>783</v>
      </c>
      <c r="HO34" s="622" t="s">
        <v>783</v>
      </c>
      <c r="HP34" s="622" t="s">
        <v>783</v>
      </c>
      <c r="HQ34" s="622" t="s">
        <v>783</v>
      </c>
      <c r="HR34" s="622">
        <v>5074781</v>
      </c>
      <c r="HS34" s="622" t="s">
        <v>783</v>
      </c>
      <c r="HT34" s="622" t="s">
        <v>786</v>
      </c>
      <c r="HU34" s="622" t="s">
        <v>787</v>
      </c>
      <c r="HV34" s="622">
        <v>4</v>
      </c>
      <c r="HW34" s="622">
        <v>2014</v>
      </c>
      <c r="HX34" s="622">
        <v>63</v>
      </c>
      <c r="HY34" s="622">
        <v>2587</v>
      </c>
      <c r="HZ34" s="622">
        <v>4699</v>
      </c>
      <c r="IA34" s="623">
        <v>41697.500081018516</v>
      </c>
      <c r="IB34" s="622" t="s">
        <v>788</v>
      </c>
      <c r="IC34" s="622">
        <v>5074780</v>
      </c>
      <c r="ID34" s="622">
        <v>2014</v>
      </c>
      <c r="IE34" s="622">
        <v>1712</v>
      </c>
      <c r="IF34" s="622" t="s">
        <v>783</v>
      </c>
      <c r="IG34" s="622" t="s">
        <v>783</v>
      </c>
      <c r="IH34" s="622" t="s">
        <v>783</v>
      </c>
      <c r="II34" s="622" t="s">
        <v>783</v>
      </c>
      <c r="IJ34" s="622" t="s">
        <v>783</v>
      </c>
      <c r="IK34" s="622" t="s">
        <v>783</v>
      </c>
      <c r="IL34" s="622" t="s">
        <v>783</v>
      </c>
      <c r="IM34" s="622" t="s">
        <v>783</v>
      </c>
      <c r="IN34" s="622" t="s">
        <v>783</v>
      </c>
      <c r="IO34" s="622">
        <v>1649</v>
      </c>
      <c r="IP34" s="623">
        <v>38587.423726851855</v>
      </c>
      <c r="IQ34" s="622">
        <v>2</v>
      </c>
      <c r="IR34" s="622" t="s">
        <v>793</v>
      </c>
      <c r="IS34" s="622">
        <v>9</v>
      </c>
      <c r="IT34" s="644">
        <v>41275</v>
      </c>
      <c r="IU34" s="622" t="s">
        <v>783</v>
      </c>
      <c r="IV34" s="622" t="s">
        <v>783</v>
      </c>
      <c r="IW34" s="622" t="s">
        <v>783</v>
      </c>
      <c r="IX34" s="622" t="s">
        <v>781</v>
      </c>
      <c r="IY34" s="622">
        <v>45</v>
      </c>
      <c r="IZ34" s="622" t="s">
        <v>789</v>
      </c>
      <c r="JA34" s="622" t="s">
        <v>783</v>
      </c>
      <c r="JB34" s="622" t="s">
        <v>783</v>
      </c>
      <c r="JC34" s="622" t="s">
        <v>783</v>
      </c>
      <c r="JD34" s="622">
        <v>329400</v>
      </c>
      <c r="JE34" s="622" t="s">
        <v>783</v>
      </c>
      <c r="JF34" s="622" t="s">
        <v>783</v>
      </c>
      <c r="JG34" s="622" t="s">
        <v>815</v>
      </c>
      <c r="JH34" s="622">
        <v>55</v>
      </c>
      <c r="JI34" s="622" t="s">
        <v>783</v>
      </c>
      <c r="JJ34" s="622" t="s">
        <v>783</v>
      </c>
      <c r="JK34" s="622" t="s">
        <v>783</v>
      </c>
      <c r="JL34" s="622" t="s">
        <v>790</v>
      </c>
      <c r="JM34" s="622">
        <v>4</v>
      </c>
      <c r="JN34" s="622">
        <v>3</v>
      </c>
      <c r="JO34" s="622" t="s">
        <v>783</v>
      </c>
      <c r="JP34" s="622" t="s">
        <v>783</v>
      </c>
      <c r="JQ34" s="622" t="s">
        <v>783</v>
      </c>
      <c r="JR34" s="622" t="s">
        <v>783</v>
      </c>
      <c r="JS34" s="622" t="s">
        <v>783</v>
      </c>
      <c r="JT34" s="622" t="s">
        <v>783</v>
      </c>
      <c r="JU34" s="622" t="s">
        <v>826</v>
      </c>
      <c r="JV34" s="624">
        <v>2134.4923869999998</v>
      </c>
      <c r="JW34">
        <f>JV34</f>
        <v>2134.4923869999998</v>
      </c>
      <c r="JX34" s="225">
        <v>1.39278746382576</v>
      </c>
      <c r="JY34" s="1464">
        <f>JV34/5280</f>
        <v>0.40425992178030301</v>
      </c>
    </row>
    <row r="35" spans="1:285" ht="16" thickBot="1">
      <c r="A35" s="905" t="s">
        <v>5</v>
      </c>
      <c r="B35" s="79">
        <f t="shared" si="0"/>
        <v>1</v>
      </c>
      <c r="C35" s="871" t="s">
        <v>19</v>
      </c>
      <c r="D35" s="249" t="s">
        <v>162</v>
      </c>
      <c r="E35" s="103" t="s">
        <v>158</v>
      </c>
      <c r="F35" s="888">
        <v>0.15</v>
      </c>
      <c r="G35" s="120" t="e">
        <f t="shared" si="45"/>
        <v>#REF!</v>
      </c>
      <c r="H35" s="46"/>
      <c r="I35" s="3">
        <v>0.15</v>
      </c>
      <c r="J35" s="29"/>
      <c r="K35" s="18">
        <v>1971</v>
      </c>
      <c r="L35" s="5"/>
      <c r="M35" s="71">
        <v>2</v>
      </c>
      <c r="N35" s="71">
        <v>2</v>
      </c>
      <c r="O35" s="70">
        <v>5</v>
      </c>
      <c r="P35" s="891">
        <f t="shared" si="43"/>
        <v>9</v>
      </c>
      <c r="Q35" s="897">
        <f t="shared" si="44"/>
        <v>20</v>
      </c>
      <c r="R35" s="46"/>
      <c r="S35" s="3">
        <v>0.15</v>
      </c>
      <c r="T35" s="25"/>
      <c r="U35" s="219">
        <f t="shared" si="41"/>
        <v>11250</v>
      </c>
      <c r="V35" s="219" t="s">
        <v>642</v>
      </c>
      <c r="W35" s="1042">
        <f t="shared" si="39"/>
        <v>11250</v>
      </c>
      <c r="X35" s="537">
        <f t="shared" si="40"/>
        <v>0</v>
      </c>
      <c r="Y35" s="538">
        <f t="shared" si="2"/>
        <v>500</v>
      </c>
      <c r="Z35" s="1034">
        <f t="shared" si="3"/>
        <v>11750</v>
      </c>
      <c r="AA35" s="883"/>
      <c r="AB35" s="270">
        <f t="shared" si="4"/>
        <v>0</v>
      </c>
      <c r="AC35" s="553"/>
      <c r="AD35" s="562">
        <f t="shared" si="5"/>
        <v>0</v>
      </c>
      <c r="AE35" s="518"/>
      <c r="AF35" s="270">
        <f t="shared" si="6"/>
        <v>0</v>
      </c>
      <c r="AG35" s="270"/>
      <c r="AH35" s="562">
        <f t="shared" si="7"/>
        <v>0</v>
      </c>
      <c r="AI35" s="270"/>
      <c r="AJ35" s="228">
        <v>0</v>
      </c>
      <c r="AK35" s="902"/>
      <c r="AL35" s="902">
        <v>2025</v>
      </c>
      <c r="AM35" s="18" t="str">
        <f t="shared" si="8"/>
        <v xml:space="preserve"> </v>
      </c>
      <c r="AN35" s="747" t="str">
        <f t="shared" si="9"/>
        <v xml:space="preserve"> </v>
      </c>
      <c r="AO35" s="4" t="str">
        <f t="shared" si="10"/>
        <v xml:space="preserve"> </v>
      </c>
      <c r="AP35" s="747" t="str">
        <f t="shared" si="11"/>
        <v xml:space="preserve"> </v>
      </c>
      <c r="AQ35" s="4" t="str">
        <f t="shared" si="12"/>
        <v xml:space="preserve"> </v>
      </c>
      <c r="AR35" s="747" t="str">
        <f t="shared" si="13"/>
        <v xml:space="preserve"> </v>
      </c>
      <c r="AS35" s="4" t="str">
        <f t="shared" si="14"/>
        <v xml:space="preserve"> </v>
      </c>
      <c r="AT35" s="747" t="str">
        <f t="shared" si="15"/>
        <v xml:space="preserve"> </v>
      </c>
      <c r="AU35" s="4" t="str">
        <f t="shared" si="16"/>
        <v xml:space="preserve"> </v>
      </c>
      <c r="AV35" s="747" t="str">
        <f t="shared" si="17"/>
        <v xml:space="preserve"> </v>
      </c>
      <c r="AW35" s="4" t="str">
        <f t="shared" si="18"/>
        <v xml:space="preserve"> </v>
      </c>
      <c r="AX35" s="747" t="str">
        <f t="shared" si="19"/>
        <v xml:space="preserve"> </v>
      </c>
      <c r="AY35" s="4" t="str">
        <f t="shared" si="20"/>
        <v xml:space="preserve"> </v>
      </c>
      <c r="AZ35" s="747" t="str">
        <f t="shared" si="21"/>
        <v xml:space="preserve"> </v>
      </c>
      <c r="BA35" s="4">
        <f t="shared" si="22"/>
        <v>0.15</v>
      </c>
      <c r="BB35" s="747">
        <f t="shared" si="23"/>
        <v>11750</v>
      </c>
      <c r="BC35" s="4" t="str">
        <f t="shared" si="24"/>
        <v xml:space="preserve"> </v>
      </c>
      <c r="BD35" s="747" t="str">
        <f t="shared" si="25"/>
        <v xml:space="preserve"> </v>
      </c>
      <c r="BE35" s="4" t="str">
        <f t="shared" si="26"/>
        <v xml:space="preserve"> </v>
      </c>
      <c r="BF35" s="747" t="str">
        <f t="shared" si="27"/>
        <v xml:space="preserve"> </v>
      </c>
      <c r="BG35" s="4" t="str">
        <f t="shared" si="28"/>
        <v xml:space="preserve"> </v>
      </c>
      <c r="BH35" s="747" t="str">
        <f t="shared" si="29"/>
        <v xml:space="preserve"> </v>
      </c>
      <c r="BI35" s="4" t="str">
        <f t="shared" si="30"/>
        <v xml:space="preserve"> </v>
      </c>
      <c r="BJ35" s="747" t="str">
        <f t="shared" si="31"/>
        <v xml:space="preserve"> </v>
      </c>
      <c r="BK35" s="4" t="str">
        <f t="shared" si="32"/>
        <v xml:space="preserve"> </v>
      </c>
      <c r="BL35" s="747" t="str">
        <f t="shared" si="33"/>
        <v xml:space="preserve"> </v>
      </c>
      <c r="BM35" s="4" t="str">
        <f t="shared" si="34"/>
        <v xml:space="preserve"> </v>
      </c>
      <c r="BN35" s="747" t="str">
        <f t="shared" si="35"/>
        <v xml:space="preserve"> </v>
      </c>
      <c r="BO35" s="4" t="str">
        <f t="shared" si="36"/>
        <v xml:space="preserve"> </v>
      </c>
      <c r="BP35" s="747" t="str">
        <f t="shared" si="37"/>
        <v xml:space="preserve"> </v>
      </c>
      <c r="BQ35" s="133" t="s">
        <v>239</v>
      </c>
      <c r="BR35" s="133"/>
      <c r="BS35" s="389"/>
      <c r="BT35" s="389"/>
      <c r="BU35" s="389"/>
      <c r="BV35" s="389"/>
      <c r="BW35" s="389"/>
      <c r="BX35" s="389"/>
      <c r="BY35" s="389"/>
      <c r="BZ35" s="389"/>
      <c r="CA35" s="389"/>
      <c r="CB35" s="163">
        <f t="shared" si="38"/>
        <v>0</v>
      </c>
      <c r="CC35" s="389"/>
      <c r="CD35" s="389"/>
      <c r="CE35" s="389"/>
      <c r="CF35" s="389"/>
      <c r="CG35" s="389"/>
      <c r="CH35" s="389"/>
      <c r="CI35" s="389"/>
      <c r="CJ35" s="389"/>
      <c r="CK35" s="389"/>
      <c r="CL35" s="389"/>
      <c r="CM35" s="389"/>
      <c r="CN35" s="389"/>
      <c r="CO35" s="389"/>
      <c r="CP35" s="389"/>
      <c r="CQ35" s="389"/>
      <c r="CR35" s="389"/>
      <c r="CS35" s="389"/>
      <c r="CT35" s="389"/>
      <c r="CU35" s="389"/>
      <c r="CV35" s="389"/>
      <c r="CW35" s="389"/>
      <c r="CX35" s="389"/>
      <c r="CY35" s="389"/>
      <c r="CZ35" s="389"/>
      <c r="DA35" s="389"/>
      <c r="DB35" s="389"/>
      <c r="DC35" s="389"/>
      <c r="DD35" s="389"/>
      <c r="DE35" s="389"/>
      <c r="DF35" s="389"/>
      <c r="DG35" s="389"/>
      <c r="DH35" s="389"/>
      <c r="DI35" s="389"/>
      <c r="DJ35" s="389"/>
      <c r="DK35" s="389"/>
      <c r="DL35" s="389"/>
      <c r="DM35" s="389"/>
      <c r="DN35" s="389"/>
      <c r="DO35" s="389"/>
      <c r="DP35" s="389"/>
      <c r="DQ35" s="389"/>
      <c r="DR35" s="389"/>
      <c r="DS35" s="389"/>
      <c r="DT35" s="389"/>
      <c r="DU35" s="389"/>
      <c r="DV35" s="389"/>
      <c r="DW35" s="389"/>
      <c r="DX35" s="389"/>
      <c r="DY35" s="389"/>
      <c r="DZ35" s="389"/>
      <c r="EA35" s="389"/>
      <c r="EB35" s="389"/>
      <c r="EC35" s="389"/>
      <c r="ED35" s="389"/>
      <c r="EE35" s="389"/>
      <c r="EF35" s="389"/>
      <c r="EG35" s="389"/>
      <c r="EH35" s="389"/>
      <c r="EI35" s="389"/>
      <c r="EJ35" s="389"/>
      <c r="EK35" s="389"/>
      <c r="EL35" s="389"/>
      <c r="EM35" s="389"/>
      <c r="EN35" s="389"/>
      <c r="EO35" s="389"/>
      <c r="EP35" s="389"/>
      <c r="EQ35" s="389"/>
      <c r="ER35" s="389"/>
      <c r="ES35" s="389"/>
      <c r="ET35" s="389"/>
      <c r="EU35" s="389"/>
      <c r="EV35" s="389"/>
      <c r="EW35" s="389"/>
      <c r="EX35" s="389"/>
      <c r="EY35" s="389"/>
      <c r="EZ35" s="389"/>
      <c r="FA35" s="389"/>
      <c r="FB35" s="389"/>
      <c r="FC35" s="389"/>
      <c r="FD35" s="389"/>
      <c r="FE35" s="389"/>
      <c r="FF35" s="389"/>
      <c r="FG35" s="389"/>
      <c r="FH35" s="389"/>
      <c r="FI35" s="389"/>
      <c r="FJ35" s="389"/>
      <c r="FK35" s="389"/>
      <c r="FL35" s="389"/>
      <c r="FM35" s="389"/>
      <c r="FN35" s="389"/>
      <c r="FO35" s="389"/>
      <c r="FP35" s="389"/>
      <c r="FQ35" s="389"/>
      <c r="FR35" s="389"/>
      <c r="FS35" s="389"/>
      <c r="FT35" s="389"/>
      <c r="FU35" s="389"/>
      <c r="FV35" s="389"/>
      <c r="FW35" s="389"/>
      <c r="FX35" s="625" t="s">
        <v>380</v>
      </c>
      <c r="FY35" s="626">
        <v>70</v>
      </c>
      <c r="FZ35" s="626">
        <v>30289322</v>
      </c>
      <c r="GA35" s="626">
        <v>55</v>
      </c>
      <c r="GB35" s="626" t="s">
        <v>798</v>
      </c>
      <c r="GC35" s="626">
        <v>18</v>
      </c>
      <c r="GD35" s="626">
        <v>2009</v>
      </c>
      <c r="GE35" s="626">
        <v>0</v>
      </c>
      <c r="GF35" s="626" t="s">
        <v>792</v>
      </c>
      <c r="GG35" s="626">
        <v>0</v>
      </c>
      <c r="GH35" s="626">
        <v>0</v>
      </c>
      <c r="GI35" s="626" t="s">
        <v>792</v>
      </c>
      <c r="GJ35" s="626">
        <v>0</v>
      </c>
      <c r="GK35" s="626" t="s">
        <v>781</v>
      </c>
      <c r="GL35" s="626" t="s">
        <v>782</v>
      </c>
      <c r="GM35" s="626">
        <v>66</v>
      </c>
      <c r="GN35" s="626" t="s">
        <v>783</v>
      </c>
      <c r="GO35" s="626">
        <v>0</v>
      </c>
      <c r="GP35" s="626">
        <v>0</v>
      </c>
      <c r="GQ35" s="626">
        <v>4</v>
      </c>
      <c r="GR35" s="626">
        <v>2</v>
      </c>
      <c r="GS35" s="626">
        <v>9</v>
      </c>
      <c r="GT35" s="626" t="s">
        <v>783</v>
      </c>
      <c r="GU35" s="626" t="s">
        <v>783</v>
      </c>
      <c r="GV35" s="626" t="s">
        <v>783</v>
      </c>
      <c r="GW35" s="626" t="s">
        <v>783</v>
      </c>
      <c r="GX35" s="626" t="s">
        <v>783</v>
      </c>
      <c r="GY35" s="626">
        <v>1649</v>
      </c>
      <c r="GZ35" s="626">
        <v>0.39</v>
      </c>
      <c r="HA35" s="626">
        <v>5</v>
      </c>
      <c r="HB35" s="626" t="s">
        <v>783</v>
      </c>
      <c r="HC35" s="626" t="s">
        <v>782</v>
      </c>
      <c r="HD35" s="626">
        <v>15</v>
      </c>
      <c r="HE35" s="626" t="s">
        <v>783</v>
      </c>
      <c r="HF35" s="626">
        <v>0</v>
      </c>
      <c r="HG35" s="626" t="s">
        <v>783</v>
      </c>
      <c r="HH35" s="626">
        <v>0</v>
      </c>
      <c r="HI35" s="626">
        <v>1</v>
      </c>
      <c r="HJ35" s="626">
        <v>45</v>
      </c>
      <c r="HK35" s="626" t="s">
        <v>784</v>
      </c>
      <c r="HL35" s="626" t="s">
        <v>785</v>
      </c>
      <c r="HM35" s="626" t="s">
        <v>783</v>
      </c>
      <c r="HN35" s="626" t="s">
        <v>783</v>
      </c>
      <c r="HO35" s="626" t="s">
        <v>783</v>
      </c>
      <c r="HP35" s="626" t="s">
        <v>783</v>
      </c>
      <c r="HQ35" s="626" t="s">
        <v>783</v>
      </c>
      <c r="HR35" s="626">
        <v>3979228</v>
      </c>
      <c r="HS35" s="626" t="s">
        <v>783</v>
      </c>
      <c r="HT35" s="626" t="s">
        <v>786</v>
      </c>
      <c r="HU35" s="626" t="s">
        <v>787</v>
      </c>
      <c r="HV35" s="626">
        <v>4</v>
      </c>
      <c r="HW35" s="626">
        <v>2014</v>
      </c>
      <c r="HX35" s="626">
        <v>63</v>
      </c>
      <c r="HY35" s="626">
        <v>0</v>
      </c>
      <c r="HZ35" s="626">
        <v>2059</v>
      </c>
      <c r="IA35" s="627">
        <v>41697.500081018516</v>
      </c>
      <c r="IB35" s="626" t="s">
        <v>788</v>
      </c>
      <c r="IC35" s="626">
        <v>3974750</v>
      </c>
      <c r="ID35" s="626">
        <v>2014</v>
      </c>
      <c r="IE35" s="626">
        <v>1712</v>
      </c>
      <c r="IF35" s="626" t="s">
        <v>783</v>
      </c>
      <c r="IG35" s="626" t="s">
        <v>783</v>
      </c>
      <c r="IH35" s="626" t="s">
        <v>783</v>
      </c>
      <c r="II35" s="626" t="s">
        <v>783</v>
      </c>
      <c r="IJ35" s="626" t="s">
        <v>783</v>
      </c>
      <c r="IK35" s="626" t="s">
        <v>783</v>
      </c>
      <c r="IL35" s="626" t="s">
        <v>783</v>
      </c>
      <c r="IM35" s="626" t="s">
        <v>783</v>
      </c>
      <c r="IN35" s="626" t="s">
        <v>783</v>
      </c>
      <c r="IO35" s="626">
        <v>1649</v>
      </c>
      <c r="IP35" s="627">
        <v>37477.354571759257</v>
      </c>
      <c r="IQ35" s="626">
        <v>2</v>
      </c>
      <c r="IR35" s="626" t="s">
        <v>793</v>
      </c>
      <c r="IS35" s="626">
        <v>9</v>
      </c>
      <c r="IT35" s="665">
        <v>41275</v>
      </c>
      <c r="IU35" s="626" t="s">
        <v>783</v>
      </c>
      <c r="IV35" s="626" t="s">
        <v>783</v>
      </c>
      <c r="IW35" s="626" t="s">
        <v>783</v>
      </c>
      <c r="IX35" s="626" t="s">
        <v>781</v>
      </c>
      <c r="IY35" s="626">
        <v>45</v>
      </c>
      <c r="IZ35" s="626" t="s">
        <v>789</v>
      </c>
      <c r="JA35" s="626" t="s">
        <v>783</v>
      </c>
      <c r="JB35" s="626" t="s">
        <v>783</v>
      </c>
      <c r="JC35" s="626" t="s">
        <v>783</v>
      </c>
      <c r="JD35" s="626">
        <v>329401</v>
      </c>
      <c r="JE35" s="626" t="s">
        <v>783</v>
      </c>
      <c r="JF35" s="626" t="s">
        <v>783</v>
      </c>
      <c r="JG35" s="626" t="s">
        <v>815</v>
      </c>
      <c r="JH35" s="626">
        <v>55</v>
      </c>
      <c r="JI35" s="626" t="s">
        <v>783</v>
      </c>
      <c r="JJ35" s="626" t="s">
        <v>783</v>
      </c>
      <c r="JK35" s="626" t="s">
        <v>783</v>
      </c>
      <c r="JL35" s="626" t="s">
        <v>790</v>
      </c>
      <c r="JM35" s="626">
        <v>4</v>
      </c>
      <c r="JN35" s="626">
        <v>3</v>
      </c>
      <c r="JO35" s="626" t="s">
        <v>783</v>
      </c>
      <c r="JP35" s="626" t="s">
        <v>783</v>
      </c>
      <c r="JQ35" s="626" t="s">
        <v>783</v>
      </c>
      <c r="JR35" s="626" t="s">
        <v>783</v>
      </c>
      <c r="JS35" s="626" t="s">
        <v>783</v>
      </c>
      <c r="JT35" s="626" t="s">
        <v>783</v>
      </c>
      <c r="JU35" s="626" t="s">
        <v>827</v>
      </c>
      <c r="JV35" s="628">
        <v>1403.200924</v>
      </c>
      <c r="JW35">
        <f>SUM(JV34:JV35)</f>
        <v>3537.693311</v>
      </c>
      <c r="JX35" s="225">
        <v>1.1651966587121212</v>
      </c>
    </row>
    <row r="36" spans="1:285" ht="16" thickBot="1">
      <c r="A36" s="905" t="s">
        <v>5</v>
      </c>
      <c r="B36" s="79">
        <f t="shared" si="0"/>
        <v>1</v>
      </c>
      <c r="C36" s="871" t="s">
        <v>41</v>
      </c>
      <c r="D36" s="249" t="s">
        <v>141</v>
      </c>
      <c r="E36" s="103" t="s">
        <v>142</v>
      </c>
      <c r="F36" s="888">
        <v>0.5</v>
      </c>
      <c r="G36" s="120" t="e">
        <f t="shared" si="45"/>
        <v>#REF!</v>
      </c>
      <c r="H36" s="46"/>
      <c r="I36" s="3">
        <v>0.5</v>
      </c>
      <c r="J36" s="29"/>
      <c r="K36" s="18">
        <v>1973</v>
      </c>
      <c r="L36" s="5"/>
      <c r="M36" s="71">
        <v>1</v>
      </c>
      <c r="N36" s="71">
        <v>1</v>
      </c>
      <c r="O36" s="70">
        <v>5</v>
      </c>
      <c r="P36" s="891">
        <f t="shared" si="43"/>
        <v>7</v>
      </c>
      <c r="Q36" s="897">
        <f t="shared" si="44"/>
        <v>5</v>
      </c>
      <c r="R36" s="46"/>
      <c r="S36" s="3">
        <v>0.5</v>
      </c>
      <c r="T36" s="25"/>
      <c r="U36" s="219">
        <f t="shared" si="41"/>
        <v>37500</v>
      </c>
      <c r="V36" s="219" t="s">
        <v>642</v>
      </c>
      <c r="W36" s="1042">
        <f t="shared" si="39"/>
        <v>37500</v>
      </c>
      <c r="X36" s="537">
        <f t="shared" si="40"/>
        <v>19168.888888888891</v>
      </c>
      <c r="Y36" s="538">
        <f t="shared" si="2"/>
        <v>500</v>
      </c>
      <c r="Z36" s="1034">
        <f t="shared" si="3"/>
        <v>57168.888888888891</v>
      </c>
      <c r="AA36" s="883">
        <v>6</v>
      </c>
      <c r="AB36" s="270">
        <f t="shared" si="4"/>
        <v>10168.888888888889</v>
      </c>
      <c r="AC36" s="566">
        <v>0.25</v>
      </c>
      <c r="AD36" s="562">
        <f t="shared" si="5"/>
        <v>9000</v>
      </c>
      <c r="AE36" s="518"/>
      <c r="AF36" s="270">
        <f t="shared" si="6"/>
        <v>0</v>
      </c>
      <c r="AG36" s="270"/>
      <c r="AH36" s="562">
        <f t="shared" si="7"/>
        <v>0</v>
      </c>
      <c r="AI36" s="270"/>
      <c r="AJ36" s="228">
        <v>0</v>
      </c>
      <c r="AK36" s="902"/>
      <c r="AL36" s="902">
        <v>2025</v>
      </c>
      <c r="AM36" s="18" t="str">
        <f t="shared" si="8"/>
        <v xml:space="preserve"> </v>
      </c>
      <c r="AN36" s="747" t="str">
        <f t="shared" si="9"/>
        <v xml:space="preserve"> </v>
      </c>
      <c r="AO36" s="4" t="str">
        <f t="shared" si="10"/>
        <v xml:space="preserve"> </v>
      </c>
      <c r="AP36" s="747" t="str">
        <f t="shared" si="11"/>
        <v xml:space="preserve"> </v>
      </c>
      <c r="AQ36" s="4" t="str">
        <f t="shared" si="12"/>
        <v xml:space="preserve"> </v>
      </c>
      <c r="AR36" s="747" t="str">
        <f t="shared" si="13"/>
        <v xml:space="preserve"> </v>
      </c>
      <c r="AS36" s="4" t="str">
        <f t="shared" si="14"/>
        <v xml:space="preserve"> </v>
      </c>
      <c r="AT36" s="747" t="str">
        <f t="shared" si="15"/>
        <v xml:space="preserve"> </v>
      </c>
      <c r="AU36" s="4" t="str">
        <f t="shared" si="16"/>
        <v xml:space="preserve"> </v>
      </c>
      <c r="AV36" s="747" t="str">
        <f t="shared" si="17"/>
        <v xml:space="preserve"> </v>
      </c>
      <c r="AW36" s="4" t="str">
        <f t="shared" si="18"/>
        <v xml:space="preserve"> </v>
      </c>
      <c r="AX36" s="747" t="str">
        <f t="shared" si="19"/>
        <v xml:space="preserve"> </v>
      </c>
      <c r="AY36" s="4" t="str">
        <f t="shared" si="20"/>
        <v xml:space="preserve"> </v>
      </c>
      <c r="AZ36" s="747" t="str">
        <f t="shared" si="21"/>
        <v xml:space="preserve"> </v>
      </c>
      <c r="BA36" s="4">
        <f t="shared" si="22"/>
        <v>0.5</v>
      </c>
      <c r="BB36" s="747">
        <f t="shared" si="23"/>
        <v>57168.888888888891</v>
      </c>
      <c r="BC36" s="4" t="str">
        <f t="shared" si="24"/>
        <v xml:space="preserve"> </v>
      </c>
      <c r="BD36" s="747" t="str">
        <f t="shared" si="25"/>
        <v xml:space="preserve"> </v>
      </c>
      <c r="BE36" s="4" t="str">
        <f t="shared" si="26"/>
        <v xml:space="preserve"> </v>
      </c>
      <c r="BF36" s="747" t="str">
        <f t="shared" si="27"/>
        <v xml:space="preserve"> </v>
      </c>
      <c r="BG36" s="4" t="str">
        <f t="shared" si="28"/>
        <v xml:space="preserve"> </v>
      </c>
      <c r="BH36" s="747" t="str">
        <f t="shared" si="29"/>
        <v xml:space="preserve"> </v>
      </c>
      <c r="BI36" s="4" t="str">
        <f t="shared" si="30"/>
        <v xml:space="preserve"> </v>
      </c>
      <c r="BJ36" s="747" t="str">
        <f t="shared" si="31"/>
        <v xml:space="preserve"> </v>
      </c>
      <c r="BK36" s="4" t="str">
        <f t="shared" si="32"/>
        <v xml:space="preserve"> </v>
      </c>
      <c r="BL36" s="747" t="str">
        <f t="shared" si="33"/>
        <v xml:space="preserve"> </v>
      </c>
      <c r="BM36" s="4" t="str">
        <f t="shared" si="34"/>
        <v xml:space="preserve"> </v>
      </c>
      <c r="BN36" s="747" t="str">
        <f t="shared" si="35"/>
        <v xml:space="preserve"> </v>
      </c>
      <c r="BO36" s="4" t="str">
        <f t="shared" si="36"/>
        <v xml:space="preserve"> </v>
      </c>
      <c r="BP36" s="747" t="str">
        <f t="shared" si="37"/>
        <v xml:space="preserve"> </v>
      </c>
      <c r="BQ36" s="133" t="s">
        <v>240</v>
      </c>
      <c r="BR36" s="133"/>
      <c r="BS36" s="389"/>
      <c r="BT36" s="389"/>
      <c r="BU36" s="389"/>
      <c r="BV36" s="589"/>
      <c r="BW36" s="589"/>
      <c r="BX36" s="589"/>
      <c r="BY36" s="389"/>
      <c r="BZ36" s="389"/>
      <c r="CA36" s="389"/>
      <c r="CB36" s="163">
        <f t="shared" si="38"/>
        <v>0</v>
      </c>
      <c r="CC36" s="389"/>
      <c r="CD36" s="389"/>
      <c r="CE36" s="389"/>
      <c r="CF36" s="389"/>
      <c r="CG36" s="389"/>
      <c r="CH36" s="389"/>
      <c r="CI36" s="389"/>
      <c r="CJ36" s="389"/>
      <c r="CK36" s="389"/>
      <c r="CL36" s="389"/>
      <c r="CM36" s="389"/>
      <c r="CN36" s="389"/>
      <c r="CO36" s="389"/>
      <c r="CP36" s="389"/>
      <c r="CQ36" s="389"/>
      <c r="CR36" s="389"/>
      <c r="CS36" s="389"/>
      <c r="CT36" s="389"/>
      <c r="CU36" s="389"/>
      <c r="CV36" s="389"/>
      <c r="CW36" s="389"/>
      <c r="CX36" s="389"/>
      <c r="CY36" s="389"/>
      <c r="CZ36" s="389"/>
      <c r="DA36" s="389"/>
      <c r="DB36" s="389"/>
      <c r="DC36" s="389"/>
      <c r="DD36" s="389"/>
      <c r="DE36" s="389"/>
      <c r="DF36" s="389"/>
      <c r="DG36" s="389"/>
      <c r="DH36" s="389"/>
      <c r="DI36" s="389"/>
      <c r="DJ36" s="389"/>
      <c r="DK36" s="389"/>
      <c r="DL36" s="389"/>
      <c r="DM36" s="389"/>
      <c r="DN36" s="389"/>
      <c r="DO36" s="389"/>
      <c r="DP36" s="389"/>
      <c r="DQ36" s="389"/>
      <c r="DR36" s="389"/>
      <c r="DS36" s="389"/>
      <c r="DT36" s="389"/>
      <c r="DU36" s="389"/>
      <c r="DV36" s="389"/>
      <c r="DW36" s="389"/>
      <c r="DX36" s="389"/>
      <c r="DY36" s="389"/>
      <c r="DZ36" s="389"/>
      <c r="EA36" s="389"/>
      <c r="EB36" s="389"/>
      <c r="EC36" s="389"/>
      <c r="ED36" s="389"/>
      <c r="EE36" s="389"/>
      <c r="EF36" s="389"/>
      <c r="EG36" s="389"/>
      <c r="EH36" s="389"/>
      <c r="EI36" s="389"/>
      <c r="EJ36" s="389"/>
      <c r="EK36" s="389"/>
      <c r="EL36" s="389"/>
      <c r="EM36" s="389"/>
      <c r="EN36" s="389"/>
      <c r="EO36" s="389"/>
      <c r="EP36" s="389"/>
      <c r="EQ36" s="389"/>
      <c r="ER36" s="389"/>
      <c r="ES36" s="389"/>
      <c r="ET36" s="389"/>
      <c r="EU36" s="389"/>
      <c r="EV36" s="389"/>
      <c r="EW36" s="389"/>
      <c r="EX36" s="389"/>
      <c r="EY36" s="389"/>
      <c r="EZ36" s="389"/>
      <c r="FA36" s="389"/>
      <c r="FB36" s="389"/>
      <c r="FC36" s="389"/>
      <c r="FD36" s="389"/>
      <c r="FE36" s="389"/>
      <c r="FF36" s="389"/>
      <c r="FG36" s="389"/>
      <c r="FH36" s="389"/>
      <c r="FI36" s="389"/>
      <c r="FJ36" s="389"/>
      <c r="FK36" s="389"/>
      <c r="FL36" s="389"/>
      <c r="FM36" s="389"/>
      <c r="FN36" s="389"/>
      <c r="FO36" s="389"/>
      <c r="FP36" s="389"/>
      <c r="FQ36" s="389"/>
      <c r="FR36" s="389"/>
      <c r="FS36" s="389"/>
      <c r="FT36" s="389"/>
      <c r="FU36" s="389"/>
      <c r="FV36" s="389"/>
      <c r="FW36" s="389"/>
      <c r="FX36" s="625" t="s">
        <v>382</v>
      </c>
      <c r="FY36" s="626">
        <v>210</v>
      </c>
      <c r="FZ36" s="626">
        <v>30289325</v>
      </c>
      <c r="GA36" s="626" t="s">
        <v>783</v>
      </c>
      <c r="GB36" s="626"/>
      <c r="GC36" s="626" t="s">
        <v>783</v>
      </c>
      <c r="GD36" s="626" t="s">
        <v>783</v>
      </c>
      <c r="GE36" s="626" t="s">
        <v>783</v>
      </c>
      <c r="GF36" s="626"/>
      <c r="GG36" s="626" t="s">
        <v>783</v>
      </c>
      <c r="GH36" s="626" t="s">
        <v>783</v>
      </c>
      <c r="GI36" s="626"/>
      <c r="GJ36" s="626" t="s">
        <v>783</v>
      </c>
      <c r="GK36" s="626" t="s">
        <v>781</v>
      </c>
      <c r="GL36" s="626" t="s">
        <v>783</v>
      </c>
      <c r="GM36" s="626" t="s">
        <v>783</v>
      </c>
      <c r="GN36" s="626" t="s">
        <v>783</v>
      </c>
      <c r="GO36" s="626" t="s">
        <v>783</v>
      </c>
      <c r="GP36" s="626" t="s">
        <v>783</v>
      </c>
      <c r="GQ36" s="626" t="s">
        <v>783</v>
      </c>
      <c r="GR36" s="626" t="s">
        <v>783</v>
      </c>
      <c r="GS36" s="626" t="s">
        <v>783</v>
      </c>
      <c r="GT36" s="626" t="s">
        <v>783</v>
      </c>
      <c r="GU36" s="626" t="s">
        <v>783</v>
      </c>
      <c r="GV36" s="626" t="s">
        <v>783</v>
      </c>
      <c r="GW36" s="626" t="s">
        <v>783</v>
      </c>
      <c r="GX36" s="626" t="s">
        <v>783</v>
      </c>
      <c r="GY36" s="626">
        <v>1649</v>
      </c>
      <c r="GZ36" s="626">
        <v>0</v>
      </c>
      <c r="HA36" s="626">
        <v>9</v>
      </c>
      <c r="HB36" s="626" t="s">
        <v>783</v>
      </c>
      <c r="HC36" s="626" t="s">
        <v>783</v>
      </c>
      <c r="HD36" s="626" t="s">
        <v>783</v>
      </c>
      <c r="HE36" s="626" t="s">
        <v>783</v>
      </c>
      <c r="HF36" s="626" t="s">
        <v>783</v>
      </c>
      <c r="HG36" s="626" t="s">
        <v>783</v>
      </c>
      <c r="HH36" s="626" t="s">
        <v>783</v>
      </c>
      <c r="HI36" s="626" t="s">
        <v>783</v>
      </c>
      <c r="HJ36" s="626" t="s">
        <v>783</v>
      </c>
      <c r="HK36" s="626" t="s">
        <v>783</v>
      </c>
      <c r="HL36" s="626" t="s">
        <v>783</v>
      </c>
      <c r="HM36" s="626" t="s">
        <v>783</v>
      </c>
      <c r="HN36" s="626" t="s">
        <v>783</v>
      </c>
      <c r="HO36" s="626" t="s">
        <v>783</v>
      </c>
      <c r="HP36" s="626" t="s">
        <v>783</v>
      </c>
      <c r="HQ36" s="626" t="s">
        <v>783</v>
      </c>
      <c r="HR36" s="626">
        <v>5074851</v>
      </c>
      <c r="HS36" s="626" t="s">
        <v>783</v>
      </c>
      <c r="HT36" s="626" t="s">
        <v>786</v>
      </c>
      <c r="HU36" s="626" t="s">
        <v>787</v>
      </c>
      <c r="HV36" s="626">
        <v>4</v>
      </c>
      <c r="HW36" s="626">
        <v>2014</v>
      </c>
      <c r="HX36" s="626">
        <v>63</v>
      </c>
      <c r="HY36" s="626">
        <v>845</v>
      </c>
      <c r="HZ36" s="626">
        <v>2059</v>
      </c>
      <c r="IA36" s="627">
        <v>41697.500081018516</v>
      </c>
      <c r="IB36" s="626" t="s">
        <v>788</v>
      </c>
      <c r="IC36" s="626">
        <v>5074850</v>
      </c>
      <c r="ID36" s="626" t="s">
        <v>783</v>
      </c>
      <c r="IE36" s="626">
        <v>1712</v>
      </c>
      <c r="IF36" s="626" t="s">
        <v>783</v>
      </c>
      <c r="IG36" s="626" t="s">
        <v>783</v>
      </c>
      <c r="IH36" s="626" t="s">
        <v>783</v>
      </c>
      <c r="II36" s="626" t="s">
        <v>783</v>
      </c>
      <c r="IJ36" s="626" t="s">
        <v>783</v>
      </c>
      <c r="IK36" s="626" t="s">
        <v>783</v>
      </c>
      <c r="IL36" s="626" t="s">
        <v>783</v>
      </c>
      <c r="IM36" s="626" t="s">
        <v>783</v>
      </c>
      <c r="IN36" s="626" t="s">
        <v>783</v>
      </c>
      <c r="IO36" s="626">
        <v>2108</v>
      </c>
      <c r="IP36" s="627">
        <v>38587.423726851855</v>
      </c>
      <c r="IQ36" s="626" t="s">
        <v>783</v>
      </c>
      <c r="IR36" s="626" t="s">
        <v>783</v>
      </c>
      <c r="IS36" s="626" t="s">
        <v>783</v>
      </c>
      <c r="IT36" s="626" t="s">
        <v>783</v>
      </c>
      <c r="IU36" s="626" t="s">
        <v>783</v>
      </c>
      <c r="IV36" s="626" t="s">
        <v>783</v>
      </c>
      <c r="IW36" s="626" t="s">
        <v>783</v>
      </c>
      <c r="IX36" s="626" t="s">
        <v>781</v>
      </c>
      <c r="IY36" s="626" t="s">
        <v>783</v>
      </c>
      <c r="IZ36" s="626" t="s">
        <v>783</v>
      </c>
      <c r="JA36" s="626" t="s">
        <v>783</v>
      </c>
      <c r="JB36" s="626" t="s">
        <v>783</v>
      </c>
      <c r="JC36" s="626" t="s">
        <v>783</v>
      </c>
      <c r="JD36" s="626">
        <v>329402</v>
      </c>
      <c r="JE36" s="626" t="s">
        <v>783</v>
      </c>
      <c r="JF36" s="626" t="s">
        <v>783</v>
      </c>
      <c r="JG36" s="626" t="s">
        <v>783</v>
      </c>
      <c r="JH36" s="626" t="s">
        <v>783</v>
      </c>
      <c r="JI36" s="626" t="s">
        <v>783</v>
      </c>
      <c r="JJ36" s="626" t="s">
        <v>783</v>
      </c>
      <c r="JK36" s="626" t="s">
        <v>783</v>
      </c>
      <c r="JL36" s="626" t="s">
        <v>783</v>
      </c>
      <c r="JM36" s="626">
        <v>4</v>
      </c>
      <c r="JN36" s="626" t="s">
        <v>783</v>
      </c>
      <c r="JO36" s="626" t="s">
        <v>783</v>
      </c>
      <c r="JP36" s="626">
        <v>10711928</v>
      </c>
      <c r="JQ36" s="626">
        <v>2011</v>
      </c>
      <c r="JR36" s="626">
        <v>3</v>
      </c>
      <c r="JS36" s="626" t="s">
        <v>783</v>
      </c>
      <c r="JT36" s="626" t="s">
        <v>783</v>
      </c>
      <c r="JU36" s="626" t="s">
        <v>828</v>
      </c>
      <c r="JV36" s="628">
        <v>1207.6382269999999</v>
      </c>
      <c r="JW36">
        <f>SUM(JV36:JV36)</f>
        <v>1207.6382269999999</v>
      </c>
      <c r="JX36" s="225">
        <v>0.38791780984848484</v>
      </c>
      <c r="JY36" s="1464" t="s">
        <v>1003</v>
      </c>
    </row>
    <row r="37" spans="1:285" ht="16" thickBot="1">
      <c r="A37" s="905" t="s">
        <v>5</v>
      </c>
      <c r="B37" s="79">
        <f t="shared" si="0"/>
        <v>1</v>
      </c>
      <c r="C37" s="871" t="s">
        <v>50</v>
      </c>
      <c r="D37" s="249" t="s">
        <v>162</v>
      </c>
      <c r="E37" s="103" t="s">
        <v>25</v>
      </c>
      <c r="F37" s="888">
        <v>0.6</v>
      </c>
      <c r="G37" s="120" t="e">
        <f t="shared" si="45"/>
        <v>#REF!</v>
      </c>
      <c r="H37" s="46"/>
      <c r="I37" s="3">
        <v>0.6</v>
      </c>
      <c r="J37" s="29"/>
      <c r="K37" s="18"/>
      <c r="L37" s="5"/>
      <c r="M37" s="71">
        <v>2</v>
      </c>
      <c r="N37" s="71">
        <v>2</v>
      </c>
      <c r="O37" s="70">
        <v>4</v>
      </c>
      <c r="P37" s="891">
        <f t="shared" si="43"/>
        <v>8</v>
      </c>
      <c r="Q37" s="897">
        <f t="shared" si="44"/>
        <v>16</v>
      </c>
      <c r="R37" s="46"/>
      <c r="S37" s="3">
        <v>0.6</v>
      </c>
      <c r="T37" s="25"/>
      <c r="U37" s="219">
        <f t="shared" si="41"/>
        <v>45000</v>
      </c>
      <c r="V37" s="219" t="s">
        <v>642</v>
      </c>
      <c r="W37" s="1042">
        <f t="shared" si="39"/>
        <v>45000</v>
      </c>
      <c r="X37" s="537">
        <f t="shared" si="40"/>
        <v>0</v>
      </c>
      <c r="Y37" s="538">
        <f t="shared" si="2"/>
        <v>500</v>
      </c>
      <c r="Z37" s="1034">
        <f t="shared" si="3"/>
        <v>45500</v>
      </c>
      <c r="AA37" s="883"/>
      <c r="AB37" s="270">
        <f t="shared" si="4"/>
        <v>0</v>
      </c>
      <c r="AC37" s="553"/>
      <c r="AD37" s="562">
        <f t="shared" si="5"/>
        <v>0</v>
      </c>
      <c r="AE37" s="518"/>
      <c r="AF37" s="270">
        <f t="shared" si="6"/>
        <v>0</v>
      </c>
      <c r="AG37" s="270"/>
      <c r="AH37" s="562">
        <f t="shared" si="7"/>
        <v>0</v>
      </c>
      <c r="AI37" s="270"/>
      <c r="AJ37" s="228">
        <v>0</v>
      </c>
      <c r="AK37" s="902"/>
      <c r="AL37" s="902">
        <v>2025</v>
      </c>
      <c r="AM37" s="18" t="str">
        <f t="shared" si="8"/>
        <v xml:space="preserve"> </v>
      </c>
      <c r="AN37" s="747" t="str">
        <f t="shared" si="9"/>
        <v xml:space="preserve"> </v>
      </c>
      <c r="AO37" s="4" t="str">
        <f t="shared" si="10"/>
        <v xml:space="preserve"> </v>
      </c>
      <c r="AP37" s="747" t="str">
        <f t="shared" si="11"/>
        <v xml:space="preserve"> </v>
      </c>
      <c r="AQ37" s="4" t="str">
        <f t="shared" si="12"/>
        <v xml:space="preserve"> </v>
      </c>
      <c r="AR37" s="747" t="str">
        <f t="shared" si="13"/>
        <v xml:space="preserve"> </v>
      </c>
      <c r="AS37" s="4" t="str">
        <f t="shared" si="14"/>
        <v xml:space="preserve"> </v>
      </c>
      <c r="AT37" s="747" t="str">
        <f t="shared" si="15"/>
        <v xml:space="preserve"> </v>
      </c>
      <c r="AU37" s="4" t="str">
        <f t="shared" si="16"/>
        <v xml:space="preserve"> </v>
      </c>
      <c r="AV37" s="747" t="str">
        <f t="shared" si="17"/>
        <v xml:space="preserve"> </v>
      </c>
      <c r="AW37" s="4" t="str">
        <f t="shared" si="18"/>
        <v xml:space="preserve"> </v>
      </c>
      <c r="AX37" s="747" t="str">
        <f t="shared" si="19"/>
        <v xml:space="preserve"> </v>
      </c>
      <c r="AY37" s="4" t="str">
        <f t="shared" si="20"/>
        <v xml:space="preserve"> </v>
      </c>
      <c r="AZ37" s="747" t="str">
        <f t="shared" si="21"/>
        <v xml:space="preserve"> </v>
      </c>
      <c r="BA37" s="4">
        <f t="shared" si="22"/>
        <v>0.6</v>
      </c>
      <c r="BB37" s="747">
        <f t="shared" si="23"/>
        <v>45500</v>
      </c>
      <c r="BC37" s="4" t="str">
        <f t="shared" si="24"/>
        <v xml:space="preserve"> </v>
      </c>
      <c r="BD37" s="747" t="str">
        <f t="shared" si="25"/>
        <v xml:space="preserve"> </v>
      </c>
      <c r="BE37" s="4" t="str">
        <f t="shared" si="26"/>
        <v xml:space="preserve"> </v>
      </c>
      <c r="BF37" s="747" t="str">
        <f t="shared" si="27"/>
        <v xml:space="preserve"> </v>
      </c>
      <c r="BG37" s="4" t="str">
        <f t="shared" si="28"/>
        <v xml:space="preserve"> </v>
      </c>
      <c r="BH37" s="747" t="str">
        <f t="shared" si="29"/>
        <v xml:space="preserve"> </v>
      </c>
      <c r="BI37" s="4" t="str">
        <f t="shared" si="30"/>
        <v xml:space="preserve"> </v>
      </c>
      <c r="BJ37" s="747" t="str">
        <f t="shared" si="31"/>
        <v xml:space="preserve"> </v>
      </c>
      <c r="BK37" s="4" t="str">
        <f t="shared" si="32"/>
        <v xml:space="preserve"> </v>
      </c>
      <c r="BL37" s="747" t="str">
        <f t="shared" si="33"/>
        <v xml:space="preserve"> </v>
      </c>
      <c r="BM37" s="4" t="str">
        <f t="shared" si="34"/>
        <v xml:space="preserve"> </v>
      </c>
      <c r="BN37" s="747" t="str">
        <f t="shared" si="35"/>
        <v xml:space="preserve"> </v>
      </c>
      <c r="BO37" s="4" t="str">
        <f t="shared" si="36"/>
        <v xml:space="preserve"> </v>
      </c>
      <c r="BP37" s="747" t="str">
        <f t="shared" si="37"/>
        <v xml:space="preserve"> </v>
      </c>
      <c r="BQ37" s="133"/>
      <c r="BR37" s="133"/>
      <c r="BS37" s="389"/>
      <c r="BT37" s="389"/>
      <c r="BU37" s="389"/>
      <c r="BV37" s="389"/>
      <c r="BW37" s="389"/>
      <c r="BX37" s="389"/>
      <c r="BY37" s="389"/>
      <c r="BZ37" s="389"/>
      <c r="CA37" s="389"/>
      <c r="CB37" s="163">
        <f t="shared" si="38"/>
        <v>0</v>
      </c>
      <c r="CC37" s="389"/>
      <c r="CD37" s="389"/>
      <c r="CE37" s="389"/>
      <c r="CF37" s="389"/>
      <c r="CG37" s="389"/>
      <c r="CH37" s="389"/>
      <c r="CI37" s="389"/>
      <c r="CJ37" s="389"/>
      <c r="CK37" s="389"/>
      <c r="CL37" s="389"/>
      <c r="CM37" s="389"/>
      <c r="CN37" s="389"/>
      <c r="CO37" s="389"/>
      <c r="CP37" s="389"/>
      <c r="CQ37" s="389"/>
      <c r="CR37" s="389"/>
      <c r="CS37" s="389"/>
      <c r="CT37" s="389"/>
      <c r="CU37" s="389"/>
      <c r="CV37" s="389"/>
      <c r="CW37" s="389"/>
      <c r="CX37" s="389"/>
      <c r="CY37" s="389"/>
      <c r="CZ37" s="389"/>
      <c r="DA37" s="389"/>
      <c r="DB37" s="389"/>
      <c r="DC37" s="389"/>
      <c r="DD37" s="389"/>
      <c r="DE37" s="389"/>
      <c r="DF37" s="389"/>
      <c r="DG37" s="389"/>
      <c r="DH37" s="389"/>
      <c r="DI37" s="389"/>
      <c r="DJ37" s="389"/>
      <c r="DK37" s="389"/>
      <c r="DL37" s="389"/>
      <c r="DM37" s="389"/>
      <c r="DN37" s="389"/>
      <c r="DO37" s="389"/>
      <c r="DP37" s="389"/>
      <c r="DQ37" s="389"/>
      <c r="DR37" s="389"/>
      <c r="DS37" s="389"/>
      <c r="DT37" s="389"/>
      <c r="DU37" s="389"/>
      <c r="DV37" s="389"/>
      <c r="DW37" s="389"/>
      <c r="DX37" s="389"/>
      <c r="DY37" s="389"/>
      <c r="DZ37" s="389"/>
      <c r="EA37" s="389"/>
      <c r="EB37" s="389"/>
      <c r="EC37" s="389"/>
      <c r="ED37" s="389"/>
      <c r="EE37" s="389"/>
      <c r="EF37" s="389"/>
      <c r="EG37" s="389"/>
      <c r="EH37" s="389"/>
      <c r="EI37" s="389"/>
      <c r="EJ37" s="389"/>
      <c r="EK37" s="389"/>
      <c r="EL37" s="389"/>
      <c r="EM37" s="389"/>
      <c r="EN37" s="389"/>
      <c r="EO37" s="389"/>
      <c r="EP37" s="389"/>
      <c r="EQ37" s="389"/>
      <c r="ER37" s="389"/>
      <c r="ES37" s="389"/>
      <c r="ET37" s="389"/>
      <c r="EU37" s="389"/>
      <c r="EV37" s="389"/>
      <c r="EW37" s="389"/>
      <c r="EX37" s="389"/>
      <c r="EY37" s="389"/>
      <c r="EZ37" s="389"/>
      <c r="FA37" s="389"/>
      <c r="FB37" s="389"/>
      <c r="FC37" s="389"/>
      <c r="FD37" s="389"/>
      <c r="FE37" s="389"/>
      <c r="FF37" s="389"/>
      <c r="FG37" s="389"/>
      <c r="FH37" s="389"/>
      <c r="FI37" s="389"/>
      <c r="FJ37" s="389"/>
      <c r="FK37" s="389"/>
      <c r="FL37" s="389"/>
      <c r="FM37" s="389"/>
      <c r="FN37" s="389"/>
      <c r="FO37" s="389"/>
      <c r="FP37" s="389"/>
      <c r="FQ37" s="389"/>
      <c r="FR37" s="389"/>
      <c r="FS37" s="389"/>
      <c r="FT37" s="389"/>
      <c r="FU37" s="389"/>
      <c r="FV37" s="389"/>
      <c r="FW37" s="389"/>
      <c r="FX37" s="655" t="s">
        <v>384</v>
      </c>
      <c r="FY37" s="656">
        <v>25</v>
      </c>
      <c r="FZ37" s="656">
        <v>30289328</v>
      </c>
      <c r="GA37" s="656">
        <v>55</v>
      </c>
      <c r="GB37" s="656" t="s">
        <v>798</v>
      </c>
      <c r="GC37" s="656">
        <v>16</v>
      </c>
      <c r="GD37" s="656">
        <v>1970</v>
      </c>
      <c r="GE37" s="656">
        <v>0</v>
      </c>
      <c r="GF37" s="656" t="s">
        <v>792</v>
      </c>
      <c r="GG37" s="656">
        <v>0</v>
      </c>
      <c r="GH37" s="656">
        <v>0</v>
      </c>
      <c r="GI37" s="656" t="s">
        <v>792</v>
      </c>
      <c r="GJ37" s="656">
        <v>0</v>
      </c>
      <c r="GK37" s="656" t="s">
        <v>781</v>
      </c>
      <c r="GL37" s="656" t="s">
        <v>782</v>
      </c>
      <c r="GM37" s="656">
        <v>66</v>
      </c>
      <c r="GN37" s="656" t="s">
        <v>783</v>
      </c>
      <c r="GO37" s="656">
        <v>0</v>
      </c>
      <c r="GP37" s="656">
        <v>0</v>
      </c>
      <c r="GQ37" s="656">
        <v>4</v>
      </c>
      <c r="GR37" s="656">
        <v>2</v>
      </c>
      <c r="GS37" s="656">
        <v>1</v>
      </c>
      <c r="GT37" s="656" t="s">
        <v>783</v>
      </c>
      <c r="GU37" s="656" t="s">
        <v>783</v>
      </c>
      <c r="GV37" s="656" t="s">
        <v>783</v>
      </c>
      <c r="GW37" s="656" t="s">
        <v>783</v>
      </c>
      <c r="GX37" s="656" t="s">
        <v>783</v>
      </c>
      <c r="GY37" s="656">
        <v>1649</v>
      </c>
      <c r="GZ37" s="656">
        <v>0.75</v>
      </c>
      <c r="HA37" s="656">
        <v>5</v>
      </c>
      <c r="HB37" s="656" t="s">
        <v>783</v>
      </c>
      <c r="HC37" s="656" t="s">
        <v>782</v>
      </c>
      <c r="HD37" s="656">
        <v>35</v>
      </c>
      <c r="HE37" s="656" t="s">
        <v>783</v>
      </c>
      <c r="HF37" s="656">
        <v>0</v>
      </c>
      <c r="HG37" s="656" t="s">
        <v>783</v>
      </c>
      <c r="HH37" s="656">
        <v>0</v>
      </c>
      <c r="HI37" s="656">
        <v>1</v>
      </c>
      <c r="HJ37" s="656">
        <v>45</v>
      </c>
      <c r="HK37" s="656" t="s">
        <v>784</v>
      </c>
      <c r="HL37" s="656" t="s">
        <v>785</v>
      </c>
      <c r="HM37" s="656" t="s">
        <v>783</v>
      </c>
      <c r="HN37" s="656" t="s">
        <v>783</v>
      </c>
      <c r="HO37" s="656" t="s">
        <v>783</v>
      </c>
      <c r="HP37" s="656" t="s">
        <v>783</v>
      </c>
      <c r="HQ37" s="656" t="s">
        <v>783</v>
      </c>
      <c r="HR37" s="656">
        <v>3980155</v>
      </c>
      <c r="HS37" s="656" t="s">
        <v>783</v>
      </c>
      <c r="HT37" s="656" t="s">
        <v>786</v>
      </c>
      <c r="HU37" s="656" t="s">
        <v>787</v>
      </c>
      <c r="HV37" s="656">
        <v>4</v>
      </c>
      <c r="HW37" s="656">
        <v>2014</v>
      </c>
      <c r="HX37" s="656">
        <v>63</v>
      </c>
      <c r="HY37" s="656">
        <v>0</v>
      </c>
      <c r="HZ37" s="656">
        <v>3960</v>
      </c>
      <c r="IA37" s="657">
        <v>41697.500081018516</v>
      </c>
      <c r="IB37" s="656" t="s">
        <v>788</v>
      </c>
      <c r="IC37" s="656">
        <v>3975677</v>
      </c>
      <c r="ID37" s="656">
        <v>2014</v>
      </c>
      <c r="IE37" s="656">
        <v>1712</v>
      </c>
      <c r="IF37" s="656" t="s">
        <v>783</v>
      </c>
      <c r="IG37" s="656" t="s">
        <v>783</v>
      </c>
      <c r="IH37" s="656" t="s">
        <v>783</v>
      </c>
      <c r="II37" s="656" t="s">
        <v>783</v>
      </c>
      <c r="IJ37" s="656" t="s">
        <v>783</v>
      </c>
      <c r="IK37" s="656" t="s">
        <v>783</v>
      </c>
      <c r="IL37" s="656" t="s">
        <v>783</v>
      </c>
      <c r="IM37" s="656" t="s">
        <v>783</v>
      </c>
      <c r="IN37" s="656" t="s">
        <v>783</v>
      </c>
      <c r="IO37" s="656">
        <v>1649</v>
      </c>
      <c r="IP37" s="657">
        <v>37477.354571759257</v>
      </c>
      <c r="IQ37" s="656">
        <v>2</v>
      </c>
      <c r="IR37" s="656" t="s">
        <v>793</v>
      </c>
      <c r="IS37" s="656">
        <v>1</v>
      </c>
      <c r="IT37" s="658">
        <v>41275</v>
      </c>
      <c r="IU37" s="656" t="s">
        <v>783</v>
      </c>
      <c r="IV37" s="656" t="s">
        <v>783</v>
      </c>
      <c r="IW37" s="656" t="s">
        <v>783</v>
      </c>
      <c r="IX37" s="656" t="s">
        <v>781</v>
      </c>
      <c r="IY37" s="656">
        <v>45</v>
      </c>
      <c r="IZ37" s="656" t="s">
        <v>789</v>
      </c>
      <c r="JA37" s="656" t="s">
        <v>783</v>
      </c>
      <c r="JB37" s="656" t="s">
        <v>783</v>
      </c>
      <c r="JC37" s="656" t="s">
        <v>783</v>
      </c>
      <c r="JD37" s="656">
        <v>329403</v>
      </c>
      <c r="JE37" s="656" t="s">
        <v>783</v>
      </c>
      <c r="JF37" s="656" t="s">
        <v>783</v>
      </c>
      <c r="JG37" s="656" t="s">
        <v>795</v>
      </c>
      <c r="JH37" s="656">
        <v>55</v>
      </c>
      <c r="JI37" s="656" t="s">
        <v>783</v>
      </c>
      <c r="JJ37" s="656" t="s">
        <v>783</v>
      </c>
      <c r="JK37" s="656" t="s">
        <v>783</v>
      </c>
      <c r="JL37" s="656" t="s">
        <v>790</v>
      </c>
      <c r="JM37" s="656">
        <v>4</v>
      </c>
      <c r="JN37" s="656">
        <v>3</v>
      </c>
      <c r="JO37" s="656" t="s">
        <v>783</v>
      </c>
      <c r="JP37" s="656" t="s">
        <v>783</v>
      </c>
      <c r="JQ37" s="656" t="s">
        <v>783</v>
      </c>
      <c r="JR37" s="656" t="s">
        <v>783</v>
      </c>
      <c r="JS37" s="656" t="s">
        <v>783</v>
      </c>
      <c r="JT37" s="656" t="s">
        <v>783</v>
      </c>
      <c r="JU37" s="656" t="s">
        <v>829</v>
      </c>
      <c r="JV37" s="659">
        <v>3979.9378940000001</v>
      </c>
      <c r="JW37">
        <f>JV37</f>
        <v>3979.9378940000001</v>
      </c>
      <c r="JX37" s="225">
        <v>0.75377611628787877</v>
      </c>
    </row>
    <row r="38" spans="1:285" ht="16" thickBot="1">
      <c r="A38" s="905" t="s">
        <v>5</v>
      </c>
      <c r="B38" s="79">
        <f t="shared" si="0"/>
        <v>1</v>
      </c>
      <c r="C38" s="871" t="s">
        <v>101</v>
      </c>
      <c r="D38" s="249" t="s">
        <v>185</v>
      </c>
      <c r="E38" s="103" t="s">
        <v>34</v>
      </c>
      <c r="F38" s="888">
        <v>0.05</v>
      </c>
      <c r="G38" s="120" t="e">
        <f t="shared" si="45"/>
        <v>#REF!</v>
      </c>
      <c r="H38" s="46"/>
      <c r="I38" s="3">
        <v>0.05</v>
      </c>
      <c r="J38" s="29"/>
      <c r="K38" s="18"/>
      <c r="L38" s="5"/>
      <c r="M38" s="71">
        <v>1</v>
      </c>
      <c r="N38" s="71">
        <v>1</v>
      </c>
      <c r="O38" s="70">
        <v>5</v>
      </c>
      <c r="P38" s="891">
        <f t="shared" si="43"/>
        <v>7</v>
      </c>
      <c r="Q38" s="897">
        <f t="shared" si="44"/>
        <v>5</v>
      </c>
      <c r="R38" s="46"/>
      <c r="S38" s="3">
        <v>0.05</v>
      </c>
      <c r="T38" s="25"/>
      <c r="U38" s="219">
        <f t="shared" si="41"/>
        <v>3750</v>
      </c>
      <c r="V38" s="219" t="s">
        <v>642</v>
      </c>
      <c r="W38" s="1042">
        <f t="shared" si="39"/>
        <v>3750</v>
      </c>
      <c r="X38" s="537">
        <f t="shared" si="40"/>
        <v>0</v>
      </c>
      <c r="Y38" s="538">
        <f t="shared" si="2"/>
        <v>500</v>
      </c>
      <c r="Z38" s="1034">
        <f t="shared" si="3"/>
        <v>4250</v>
      </c>
      <c r="AA38" s="883"/>
      <c r="AB38" s="270">
        <f t="shared" si="4"/>
        <v>0</v>
      </c>
      <c r="AC38" s="553"/>
      <c r="AD38" s="562">
        <f t="shared" si="5"/>
        <v>0</v>
      </c>
      <c r="AE38" s="518"/>
      <c r="AF38" s="270">
        <f t="shared" si="6"/>
        <v>0</v>
      </c>
      <c r="AG38" s="270"/>
      <c r="AH38" s="562">
        <f t="shared" si="7"/>
        <v>0</v>
      </c>
      <c r="AI38" s="270"/>
      <c r="AJ38" s="228">
        <v>0</v>
      </c>
      <c r="AK38" s="902"/>
      <c r="AL38" s="902">
        <v>2025</v>
      </c>
      <c r="AM38" s="18" t="str">
        <f t="shared" si="8"/>
        <v xml:space="preserve"> </v>
      </c>
      <c r="AN38" s="747" t="str">
        <f t="shared" si="9"/>
        <v xml:space="preserve"> </v>
      </c>
      <c r="AO38" s="4" t="str">
        <f t="shared" si="10"/>
        <v xml:space="preserve"> </v>
      </c>
      <c r="AP38" s="747" t="str">
        <f t="shared" si="11"/>
        <v xml:space="preserve"> </v>
      </c>
      <c r="AQ38" s="4" t="str">
        <f t="shared" si="12"/>
        <v xml:space="preserve"> </v>
      </c>
      <c r="AR38" s="747" t="str">
        <f t="shared" si="13"/>
        <v xml:space="preserve"> </v>
      </c>
      <c r="AS38" s="4" t="str">
        <f t="shared" si="14"/>
        <v xml:space="preserve"> </v>
      </c>
      <c r="AT38" s="747" t="str">
        <f t="shared" si="15"/>
        <v xml:space="preserve"> </v>
      </c>
      <c r="AU38" s="4" t="str">
        <f t="shared" si="16"/>
        <v xml:space="preserve"> </v>
      </c>
      <c r="AV38" s="747" t="str">
        <f t="shared" si="17"/>
        <v xml:space="preserve"> </v>
      </c>
      <c r="AW38" s="4" t="str">
        <f t="shared" si="18"/>
        <v xml:space="preserve"> </v>
      </c>
      <c r="AX38" s="747" t="str">
        <f t="shared" si="19"/>
        <v xml:space="preserve"> </v>
      </c>
      <c r="AY38" s="4" t="str">
        <f t="shared" si="20"/>
        <v xml:space="preserve"> </v>
      </c>
      <c r="AZ38" s="747" t="str">
        <f t="shared" si="21"/>
        <v xml:space="preserve"> </v>
      </c>
      <c r="BA38" s="4">
        <f t="shared" si="22"/>
        <v>0.05</v>
      </c>
      <c r="BB38" s="747">
        <f t="shared" si="23"/>
        <v>4250</v>
      </c>
      <c r="BC38" s="4" t="str">
        <f t="shared" si="24"/>
        <v xml:space="preserve"> </v>
      </c>
      <c r="BD38" s="747" t="str">
        <f t="shared" si="25"/>
        <v xml:space="preserve"> </v>
      </c>
      <c r="BE38" s="4" t="str">
        <f t="shared" si="26"/>
        <v xml:space="preserve"> </v>
      </c>
      <c r="BF38" s="747" t="str">
        <f t="shared" si="27"/>
        <v xml:space="preserve"> </v>
      </c>
      <c r="BG38" s="4" t="str">
        <f t="shared" si="28"/>
        <v xml:space="preserve"> </v>
      </c>
      <c r="BH38" s="747" t="str">
        <f t="shared" si="29"/>
        <v xml:space="preserve"> </v>
      </c>
      <c r="BI38" s="4" t="str">
        <f t="shared" si="30"/>
        <v xml:space="preserve"> </v>
      </c>
      <c r="BJ38" s="747" t="str">
        <f t="shared" si="31"/>
        <v xml:space="preserve"> </v>
      </c>
      <c r="BK38" s="4" t="str">
        <f t="shared" si="32"/>
        <v xml:space="preserve"> </v>
      </c>
      <c r="BL38" s="747" t="str">
        <f t="shared" si="33"/>
        <v xml:space="preserve"> </v>
      </c>
      <c r="BM38" s="4" t="str">
        <f t="shared" si="34"/>
        <v xml:space="preserve"> </v>
      </c>
      <c r="BN38" s="747" t="str">
        <f t="shared" si="35"/>
        <v xml:space="preserve"> </v>
      </c>
      <c r="BO38" s="4" t="str">
        <f t="shared" si="36"/>
        <v xml:space="preserve"> </v>
      </c>
      <c r="BP38" s="747" t="str">
        <f t="shared" si="37"/>
        <v xml:space="preserve"> </v>
      </c>
      <c r="BQ38" s="133"/>
      <c r="BR38" s="133"/>
      <c r="BS38" s="389"/>
      <c r="BT38" s="588"/>
      <c r="BU38" s="588"/>
      <c r="BV38" s="389"/>
      <c r="BW38" s="389"/>
      <c r="BX38" s="389"/>
      <c r="BY38" s="389"/>
      <c r="BZ38" s="389"/>
      <c r="CA38" s="389"/>
      <c r="CB38" s="163">
        <f t="shared" si="38"/>
        <v>0</v>
      </c>
      <c r="CC38" s="389"/>
      <c r="CD38" s="389"/>
      <c r="CE38" s="389"/>
      <c r="CF38" s="389"/>
      <c r="CG38" s="389"/>
      <c r="CH38" s="389"/>
      <c r="CI38" s="389"/>
      <c r="CJ38" s="389"/>
      <c r="CK38" s="389"/>
      <c r="CL38" s="389"/>
      <c r="CM38" s="389"/>
      <c r="CN38" s="389"/>
      <c r="CO38" s="389"/>
      <c r="CP38" s="389"/>
      <c r="CQ38" s="389"/>
      <c r="CR38" s="389"/>
      <c r="CS38" s="389"/>
      <c r="CT38" s="389"/>
      <c r="CU38" s="389"/>
      <c r="CV38" s="389"/>
      <c r="CW38" s="389"/>
      <c r="CX38" s="389"/>
      <c r="CY38" s="389"/>
      <c r="CZ38" s="389"/>
      <c r="DA38" s="389"/>
      <c r="DB38" s="389"/>
      <c r="DC38" s="389"/>
      <c r="DD38" s="389"/>
      <c r="DE38" s="389"/>
      <c r="DF38" s="389"/>
      <c r="DG38" s="389"/>
      <c r="DH38" s="389"/>
      <c r="DI38" s="389"/>
      <c r="DJ38" s="389"/>
      <c r="DK38" s="389"/>
      <c r="DL38" s="389"/>
      <c r="DM38" s="389"/>
      <c r="DN38" s="389"/>
      <c r="DO38" s="389"/>
      <c r="DP38" s="389"/>
      <c r="DQ38" s="389"/>
      <c r="DR38" s="389"/>
      <c r="DS38" s="389"/>
      <c r="DT38" s="389"/>
      <c r="DU38" s="389"/>
      <c r="DV38" s="389"/>
      <c r="DW38" s="389"/>
      <c r="DX38" s="389"/>
      <c r="DY38" s="389"/>
      <c r="DZ38" s="389"/>
      <c r="EA38" s="389"/>
      <c r="EB38" s="389"/>
      <c r="EC38" s="389"/>
      <c r="ED38" s="389"/>
      <c r="EE38" s="389"/>
      <c r="EF38" s="389"/>
      <c r="EG38" s="389"/>
      <c r="EH38" s="389"/>
      <c r="EI38" s="389"/>
      <c r="EJ38" s="389"/>
      <c r="EK38" s="389"/>
      <c r="EL38" s="389"/>
      <c r="EM38" s="389"/>
      <c r="EN38" s="389"/>
      <c r="EO38" s="389"/>
      <c r="EP38" s="389"/>
      <c r="EQ38" s="389"/>
      <c r="ER38" s="389"/>
      <c r="ES38" s="389"/>
      <c r="ET38" s="389"/>
      <c r="EU38" s="389"/>
      <c r="EV38" s="389"/>
      <c r="EW38" s="389"/>
      <c r="EX38" s="389"/>
      <c r="EY38" s="389"/>
      <c r="EZ38" s="389"/>
      <c r="FA38" s="389"/>
      <c r="FB38" s="389"/>
      <c r="FC38" s="389"/>
      <c r="FD38" s="389"/>
      <c r="FE38" s="389"/>
      <c r="FF38" s="389"/>
      <c r="FG38" s="389"/>
      <c r="FH38" s="389"/>
      <c r="FI38" s="389"/>
      <c r="FJ38" s="389"/>
      <c r="FK38" s="389"/>
      <c r="FL38" s="389"/>
      <c r="FM38" s="389"/>
      <c r="FN38" s="389"/>
      <c r="FO38" s="389"/>
      <c r="FP38" s="389"/>
      <c r="FQ38" s="389"/>
      <c r="FR38" s="389"/>
      <c r="FS38" s="389"/>
      <c r="FT38" s="389"/>
      <c r="FU38" s="389"/>
      <c r="FV38" s="389"/>
      <c r="FW38" s="389"/>
      <c r="FX38" s="655" t="s">
        <v>388</v>
      </c>
      <c r="FY38" s="656">
        <v>111</v>
      </c>
      <c r="FZ38" s="656">
        <v>31477030</v>
      </c>
      <c r="GA38" s="656">
        <v>70</v>
      </c>
      <c r="GB38" s="656" t="s">
        <v>830</v>
      </c>
      <c r="GC38" s="656">
        <v>22</v>
      </c>
      <c r="GD38" s="656">
        <v>2014</v>
      </c>
      <c r="GE38" s="656">
        <v>1</v>
      </c>
      <c r="GF38" s="656" t="s">
        <v>780</v>
      </c>
      <c r="GG38" s="656">
        <v>2</v>
      </c>
      <c r="GH38" s="656">
        <v>1</v>
      </c>
      <c r="GI38" s="656" t="s">
        <v>780</v>
      </c>
      <c r="GJ38" s="656">
        <v>2</v>
      </c>
      <c r="GK38" s="656" t="s">
        <v>781</v>
      </c>
      <c r="GL38" s="656" t="s">
        <v>782</v>
      </c>
      <c r="GM38" s="656">
        <v>66</v>
      </c>
      <c r="GN38" s="656" t="s">
        <v>783</v>
      </c>
      <c r="GO38" s="656">
        <v>0</v>
      </c>
      <c r="GP38" s="656">
        <v>0</v>
      </c>
      <c r="GQ38" s="656">
        <v>3</v>
      </c>
      <c r="GR38" s="656">
        <v>2</v>
      </c>
      <c r="GS38" s="656">
        <v>10</v>
      </c>
      <c r="GT38" s="656" t="s">
        <v>783</v>
      </c>
      <c r="GU38" s="656" t="s">
        <v>783</v>
      </c>
      <c r="GV38" s="656" t="s">
        <v>783</v>
      </c>
      <c r="GW38" s="656" t="s">
        <v>783</v>
      </c>
      <c r="GX38" s="656" t="s">
        <v>783</v>
      </c>
      <c r="GY38" s="656">
        <v>1649</v>
      </c>
      <c r="GZ38" s="656">
        <v>0.12</v>
      </c>
      <c r="HA38" s="656">
        <v>5</v>
      </c>
      <c r="HB38" s="656" t="s">
        <v>783</v>
      </c>
      <c r="HC38" s="656" t="s">
        <v>782</v>
      </c>
      <c r="HD38" s="656">
        <v>15</v>
      </c>
      <c r="HE38" s="656" t="s">
        <v>783</v>
      </c>
      <c r="HF38" s="656">
        <v>0</v>
      </c>
      <c r="HG38" s="656" t="s">
        <v>783</v>
      </c>
      <c r="HH38" s="656">
        <v>0</v>
      </c>
      <c r="HI38" s="656">
        <v>1</v>
      </c>
      <c r="HJ38" s="656">
        <v>45</v>
      </c>
      <c r="HK38" s="656" t="s">
        <v>784</v>
      </c>
      <c r="HL38" s="656" t="s">
        <v>785</v>
      </c>
      <c r="HM38" s="656" t="s">
        <v>783</v>
      </c>
      <c r="HN38" s="656" t="s">
        <v>783</v>
      </c>
      <c r="HO38" s="656" t="s">
        <v>783</v>
      </c>
      <c r="HP38" s="656" t="s">
        <v>783</v>
      </c>
      <c r="HQ38" s="656" t="s">
        <v>783</v>
      </c>
      <c r="HR38" s="656">
        <v>3980759</v>
      </c>
      <c r="HS38" s="656" t="s">
        <v>783</v>
      </c>
      <c r="HT38" s="656" t="s">
        <v>786</v>
      </c>
      <c r="HU38" s="656" t="s">
        <v>787</v>
      </c>
      <c r="HV38" s="656">
        <v>4</v>
      </c>
      <c r="HW38" s="656">
        <v>2015</v>
      </c>
      <c r="HX38" s="656">
        <v>63</v>
      </c>
      <c r="HY38" s="656">
        <v>0</v>
      </c>
      <c r="HZ38" s="656">
        <v>634</v>
      </c>
      <c r="IA38" s="657">
        <v>42089.480439814812</v>
      </c>
      <c r="IB38" s="656" t="s">
        <v>788</v>
      </c>
      <c r="IC38" s="656">
        <v>3976281</v>
      </c>
      <c r="ID38" s="656">
        <v>2015</v>
      </c>
      <c r="IE38" s="656">
        <v>1712</v>
      </c>
      <c r="IF38" s="656" t="s">
        <v>783</v>
      </c>
      <c r="IG38" s="656" t="s">
        <v>783</v>
      </c>
      <c r="IH38" s="656" t="s">
        <v>783</v>
      </c>
      <c r="II38" s="656" t="s">
        <v>783</v>
      </c>
      <c r="IJ38" s="656" t="s">
        <v>783</v>
      </c>
      <c r="IK38" s="656" t="s">
        <v>783</v>
      </c>
      <c r="IL38" s="656" t="s">
        <v>783</v>
      </c>
      <c r="IM38" s="656" t="s">
        <v>783</v>
      </c>
      <c r="IN38" s="656" t="s">
        <v>783</v>
      </c>
      <c r="IO38" s="656">
        <v>1649</v>
      </c>
      <c r="IP38" s="657">
        <v>37477.354571759257</v>
      </c>
      <c r="IQ38" s="656">
        <v>2</v>
      </c>
      <c r="IR38" s="656" t="s">
        <v>793</v>
      </c>
      <c r="IS38" s="656">
        <v>10</v>
      </c>
      <c r="IT38" s="658">
        <v>41640</v>
      </c>
      <c r="IU38" s="656" t="s">
        <v>783</v>
      </c>
      <c r="IV38" s="656" t="s">
        <v>783</v>
      </c>
      <c r="IW38" s="656" t="s">
        <v>783</v>
      </c>
      <c r="IX38" s="656" t="s">
        <v>781</v>
      </c>
      <c r="IY38" s="656">
        <v>45</v>
      </c>
      <c r="IZ38" s="656" t="s">
        <v>789</v>
      </c>
      <c r="JA38" s="656" t="s">
        <v>783</v>
      </c>
      <c r="JB38" s="656" t="s">
        <v>783</v>
      </c>
      <c r="JC38" s="656" t="s">
        <v>783</v>
      </c>
      <c r="JD38" s="656">
        <v>329404</v>
      </c>
      <c r="JE38" s="656" t="s">
        <v>783</v>
      </c>
      <c r="JF38" s="656" t="s">
        <v>783</v>
      </c>
      <c r="JG38" s="656" t="s">
        <v>815</v>
      </c>
      <c r="JH38" s="656">
        <v>70</v>
      </c>
      <c r="JI38" s="656" t="s">
        <v>783</v>
      </c>
      <c r="JJ38" s="656" t="s">
        <v>783</v>
      </c>
      <c r="JK38" s="656" t="s">
        <v>783</v>
      </c>
      <c r="JL38" s="656" t="s">
        <v>790</v>
      </c>
      <c r="JM38" s="656">
        <v>4</v>
      </c>
      <c r="JN38" s="656">
        <v>4</v>
      </c>
      <c r="JO38" s="656" t="s">
        <v>783</v>
      </c>
      <c r="JP38" s="656" t="s">
        <v>783</v>
      </c>
      <c r="JQ38" s="656" t="s">
        <v>783</v>
      </c>
      <c r="JR38" s="656" t="s">
        <v>783</v>
      </c>
      <c r="JS38" s="656" t="s">
        <v>783</v>
      </c>
      <c r="JT38" s="656" t="s">
        <v>783</v>
      </c>
      <c r="JU38" s="656" t="s">
        <v>831</v>
      </c>
      <c r="JV38" s="659">
        <v>651.20856000000003</v>
      </c>
      <c r="JW38">
        <f>JV38</f>
        <v>651.20856000000003</v>
      </c>
      <c r="JX38" s="225">
        <v>0.12333495454545455</v>
      </c>
    </row>
    <row r="39" spans="1:285" ht="16" thickBot="1">
      <c r="A39" s="905" t="s">
        <v>5</v>
      </c>
      <c r="B39" s="79">
        <f t="shared" si="0"/>
        <v>1</v>
      </c>
      <c r="C39" s="871" t="s">
        <v>8</v>
      </c>
      <c r="D39" s="249" t="s">
        <v>162</v>
      </c>
      <c r="E39" s="103" t="s">
        <v>116</v>
      </c>
      <c r="F39" s="888">
        <v>1.03</v>
      </c>
      <c r="G39" s="120" t="e">
        <f t="shared" si="45"/>
        <v>#REF!</v>
      </c>
      <c r="H39" s="46"/>
      <c r="I39" s="3">
        <v>1.03</v>
      </c>
      <c r="J39" s="29"/>
      <c r="K39" s="18">
        <v>1991</v>
      </c>
      <c r="L39" s="5"/>
      <c r="M39" s="71">
        <v>2</v>
      </c>
      <c r="N39" s="71">
        <v>3</v>
      </c>
      <c r="O39" s="70">
        <v>5</v>
      </c>
      <c r="P39" s="891">
        <f t="shared" si="43"/>
        <v>10</v>
      </c>
      <c r="Q39" s="897">
        <f t="shared" si="44"/>
        <v>30</v>
      </c>
      <c r="R39" s="46"/>
      <c r="S39" s="3">
        <v>1.03</v>
      </c>
      <c r="T39" s="25"/>
      <c r="U39" s="219">
        <f t="shared" si="41"/>
        <v>77250</v>
      </c>
      <c r="V39" s="219" t="s">
        <v>642</v>
      </c>
      <c r="W39" s="1042">
        <f t="shared" si="39"/>
        <v>77250</v>
      </c>
      <c r="X39" s="537">
        <f t="shared" si="40"/>
        <v>0</v>
      </c>
      <c r="Y39" s="538">
        <f t="shared" si="2"/>
        <v>500</v>
      </c>
      <c r="Z39" s="1034">
        <f t="shared" si="3"/>
        <v>77750</v>
      </c>
      <c r="AA39" s="883"/>
      <c r="AB39" s="270">
        <f t="shared" si="4"/>
        <v>0</v>
      </c>
      <c r="AC39" s="553"/>
      <c r="AD39" s="562">
        <f t="shared" si="5"/>
        <v>0</v>
      </c>
      <c r="AE39" s="518"/>
      <c r="AF39" s="270">
        <f t="shared" si="6"/>
        <v>0</v>
      </c>
      <c r="AG39" s="270"/>
      <c r="AH39" s="562">
        <f t="shared" si="7"/>
        <v>0</v>
      </c>
      <c r="AI39" s="270"/>
      <c r="AJ39" s="228">
        <v>0</v>
      </c>
      <c r="AK39" s="902"/>
      <c r="AL39" s="902">
        <v>2025</v>
      </c>
      <c r="AM39" s="18" t="str">
        <f t="shared" si="8"/>
        <v xml:space="preserve"> </v>
      </c>
      <c r="AN39" s="747" t="str">
        <f t="shared" si="9"/>
        <v xml:space="preserve"> </v>
      </c>
      <c r="AO39" s="4" t="str">
        <f t="shared" si="10"/>
        <v xml:space="preserve"> </v>
      </c>
      <c r="AP39" s="747" t="str">
        <f t="shared" si="11"/>
        <v xml:space="preserve"> </v>
      </c>
      <c r="AQ39" s="4" t="str">
        <f t="shared" si="12"/>
        <v xml:space="preserve"> </v>
      </c>
      <c r="AR39" s="747" t="str">
        <f t="shared" si="13"/>
        <v xml:space="preserve"> </v>
      </c>
      <c r="AS39" s="4" t="str">
        <f t="shared" si="14"/>
        <v xml:space="preserve"> </v>
      </c>
      <c r="AT39" s="747" t="str">
        <f t="shared" si="15"/>
        <v xml:space="preserve"> </v>
      </c>
      <c r="AU39" s="4" t="str">
        <f t="shared" si="16"/>
        <v xml:space="preserve"> </v>
      </c>
      <c r="AV39" s="747" t="str">
        <f t="shared" si="17"/>
        <v xml:space="preserve"> </v>
      </c>
      <c r="AW39" s="4" t="str">
        <f t="shared" si="18"/>
        <v xml:space="preserve"> </v>
      </c>
      <c r="AX39" s="747" t="str">
        <f t="shared" si="19"/>
        <v xml:space="preserve"> </v>
      </c>
      <c r="AY39" s="4" t="str">
        <f t="shared" si="20"/>
        <v xml:space="preserve"> </v>
      </c>
      <c r="AZ39" s="747" t="str">
        <f t="shared" si="21"/>
        <v xml:space="preserve"> </v>
      </c>
      <c r="BA39" s="4">
        <f t="shared" si="22"/>
        <v>1.03</v>
      </c>
      <c r="BB39" s="747">
        <f t="shared" si="23"/>
        <v>77750</v>
      </c>
      <c r="BC39" s="4" t="str">
        <f t="shared" si="24"/>
        <v xml:space="preserve"> </v>
      </c>
      <c r="BD39" s="747" t="str">
        <f t="shared" si="25"/>
        <v xml:space="preserve"> </v>
      </c>
      <c r="BE39" s="4" t="str">
        <f t="shared" si="26"/>
        <v xml:space="preserve"> </v>
      </c>
      <c r="BF39" s="747" t="str">
        <f t="shared" si="27"/>
        <v xml:space="preserve"> </v>
      </c>
      <c r="BG39" s="4" t="str">
        <f t="shared" si="28"/>
        <v xml:space="preserve"> </v>
      </c>
      <c r="BH39" s="747" t="str">
        <f t="shared" si="29"/>
        <v xml:space="preserve"> </v>
      </c>
      <c r="BI39" s="4" t="str">
        <f t="shared" si="30"/>
        <v xml:space="preserve"> </v>
      </c>
      <c r="BJ39" s="747" t="str">
        <f t="shared" si="31"/>
        <v xml:space="preserve"> </v>
      </c>
      <c r="BK39" s="4" t="str">
        <f t="shared" si="32"/>
        <v xml:space="preserve"> </v>
      </c>
      <c r="BL39" s="747" t="str">
        <f t="shared" si="33"/>
        <v xml:space="preserve"> </v>
      </c>
      <c r="BM39" s="4" t="str">
        <f t="shared" si="34"/>
        <v xml:space="preserve"> </v>
      </c>
      <c r="BN39" s="747" t="str">
        <f t="shared" si="35"/>
        <v xml:space="preserve"> </v>
      </c>
      <c r="BO39" s="4" t="str">
        <f t="shared" si="36"/>
        <v xml:space="preserve"> </v>
      </c>
      <c r="BP39" s="747" t="str">
        <f t="shared" si="37"/>
        <v xml:space="preserve"> </v>
      </c>
      <c r="BQ39" s="133"/>
      <c r="BR39" s="133"/>
      <c r="BS39" s="389"/>
      <c r="BT39" s="389"/>
      <c r="BU39" s="389"/>
      <c r="BV39" s="389"/>
      <c r="BW39" s="389"/>
      <c r="BX39" s="389"/>
      <c r="BY39" s="389"/>
      <c r="BZ39" s="389"/>
      <c r="CA39" s="389"/>
      <c r="CB39" s="163">
        <f t="shared" si="38"/>
        <v>0</v>
      </c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89"/>
      <c r="EF39" s="389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671" t="s">
        <v>294</v>
      </c>
      <c r="FY39" s="672">
        <v>199</v>
      </c>
      <c r="FZ39" s="672">
        <v>28092644</v>
      </c>
      <c r="GA39" s="672">
        <v>40</v>
      </c>
      <c r="GB39" s="672" t="s">
        <v>779</v>
      </c>
      <c r="GC39" s="672">
        <v>22</v>
      </c>
      <c r="GD39" s="672">
        <v>2012</v>
      </c>
      <c r="GE39" s="672">
        <v>2</v>
      </c>
      <c r="GF39" s="672" t="s">
        <v>148</v>
      </c>
      <c r="GG39" s="672">
        <v>4</v>
      </c>
      <c r="GH39" s="672">
        <v>2</v>
      </c>
      <c r="GI39" s="672" t="s">
        <v>148</v>
      </c>
      <c r="GJ39" s="672">
        <v>4</v>
      </c>
      <c r="GK39" s="672" t="s">
        <v>781</v>
      </c>
      <c r="GL39" s="672" t="s">
        <v>793</v>
      </c>
      <c r="GM39" s="672">
        <v>66</v>
      </c>
      <c r="GN39" s="672" t="s">
        <v>783</v>
      </c>
      <c r="GO39" s="672">
        <v>0</v>
      </c>
      <c r="GP39" s="672">
        <v>0</v>
      </c>
      <c r="GQ39" s="672">
        <v>4</v>
      </c>
      <c r="GR39" s="672">
        <v>2</v>
      </c>
      <c r="GS39" s="672" t="s">
        <v>783</v>
      </c>
      <c r="GT39" s="672" t="s">
        <v>783</v>
      </c>
      <c r="GU39" s="672" t="s">
        <v>783</v>
      </c>
      <c r="GV39" s="672" t="s">
        <v>783</v>
      </c>
      <c r="GW39" s="672" t="s">
        <v>783</v>
      </c>
      <c r="GX39" s="672" t="s">
        <v>783</v>
      </c>
      <c r="GY39" s="672">
        <v>1649</v>
      </c>
      <c r="GZ39" s="672">
        <v>0.08</v>
      </c>
      <c r="HA39" s="672">
        <v>5</v>
      </c>
      <c r="HB39" s="672" t="s">
        <v>783</v>
      </c>
      <c r="HC39" s="672" t="s">
        <v>782</v>
      </c>
      <c r="HD39" s="672">
        <v>25</v>
      </c>
      <c r="HE39" s="672">
        <v>1995</v>
      </c>
      <c r="HF39" s="672">
        <v>0</v>
      </c>
      <c r="HG39" s="672" t="s">
        <v>783</v>
      </c>
      <c r="HH39" s="672">
        <v>0</v>
      </c>
      <c r="HI39" s="672">
        <v>1</v>
      </c>
      <c r="HJ39" s="672">
        <v>45</v>
      </c>
      <c r="HK39" s="672" t="s">
        <v>784</v>
      </c>
      <c r="HL39" s="672" t="s">
        <v>785</v>
      </c>
      <c r="HM39" s="672" t="s">
        <v>783</v>
      </c>
      <c r="HN39" s="672" t="s">
        <v>783</v>
      </c>
      <c r="HO39" s="672" t="s">
        <v>783</v>
      </c>
      <c r="HP39" s="672" t="s">
        <v>783</v>
      </c>
      <c r="HQ39" s="672" t="s">
        <v>783</v>
      </c>
      <c r="HR39" s="672">
        <v>3980785</v>
      </c>
      <c r="HS39" s="672" t="s">
        <v>783</v>
      </c>
      <c r="HT39" s="672" t="s">
        <v>786</v>
      </c>
      <c r="HU39" s="672" t="s">
        <v>787</v>
      </c>
      <c r="HV39" s="672">
        <v>4</v>
      </c>
      <c r="HW39" s="672">
        <v>2013</v>
      </c>
      <c r="HX39" s="672">
        <v>63</v>
      </c>
      <c r="HY39" s="672">
        <v>0</v>
      </c>
      <c r="HZ39" s="672">
        <v>422</v>
      </c>
      <c r="IA39" s="673">
        <v>41358.405266203707</v>
      </c>
      <c r="IB39" s="672" t="s">
        <v>788</v>
      </c>
      <c r="IC39" s="672">
        <v>3976307</v>
      </c>
      <c r="ID39" s="672">
        <v>2013</v>
      </c>
      <c r="IE39" s="672">
        <v>1712</v>
      </c>
      <c r="IF39" s="672" t="s">
        <v>783</v>
      </c>
      <c r="IG39" s="672" t="s">
        <v>783</v>
      </c>
      <c r="IH39" s="672" t="s">
        <v>783</v>
      </c>
      <c r="II39" s="672" t="s">
        <v>783</v>
      </c>
      <c r="IJ39" s="672" t="s">
        <v>783</v>
      </c>
      <c r="IK39" s="672" t="s">
        <v>783</v>
      </c>
      <c r="IL39" s="672" t="s">
        <v>783</v>
      </c>
      <c r="IM39" s="672" t="s">
        <v>783</v>
      </c>
      <c r="IN39" s="672" t="s">
        <v>783</v>
      </c>
      <c r="IO39" s="672">
        <v>1649</v>
      </c>
      <c r="IP39" s="673">
        <v>37600.566631944443</v>
      </c>
      <c r="IQ39" s="672" t="s">
        <v>783</v>
      </c>
      <c r="IR39" s="672" t="s">
        <v>783</v>
      </c>
      <c r="IS39" s="672" t="s">
        <v>783</v>
      </c>
      <c r="IT39" s="672" t="s">
        <v>783</v>
      </c>
      <c r="IU39" s="672" t="s">
        <v>783</v>
      </c>
      <c r="IV39" s="672" t="s">
        <v>783</v>
      </c>
      <c r="IW39" s="672" t="s">
        <v>783</v>
      </c>
      <c r="IX39" s="672" t="s">
        <v>781</v>
      </c>
      <c r="IY39" s="672">
        <v>45</v>
      </c>
      <c r="IZ39" s="672" t="s">
        <v>789</v>
      </c>
      <c r="JA39" s="672" t="s">
        <v>783</v>
      </c>
      <c r="JB39" s="672" t="s">
        <v>783</v>
      </c>
      <c r="JC39" s="672" t="s">
        <v>783</v>
      </c>
      <c r="JD39" s="672">
        <v>329405</v>
      </c>
      <c r="JE39" s="672" t="s">
        <v>783</v>
      </c>
      <c r="JF39" s="672" t="s">
        <v>783</v>
      </c>
      <c r="JG39" s="672" t="s">
        <v>783</v>
      </c>
      <c r="JH39" s="672" t="s">
        <v>783</v>
      </c>
      <c r="JI39" s="672" t="s">
        <v>783</v>
      </c>
      <c r="JJ39" s="672" t="s">
        <v>783</v>
      </c>
      <c r="JK39" s="672" t="s">
        <v>783</v>
      </c>
      <c r="JL39" s="672" t="s">
        <v>790</v>
      </c>
      <c r="JM39" s="672">
        <v>4</v>
      </c>
      <c r="JN39" s="672">
        <v>2</v>
      </c>
      <c r="JO39" s="672" t="s">
        <v>783</v>
      </c>
      <c r="JP39" s="672">
        <v>12480278</v>
      </c>
      <c r="JQ39" s="672">
        <v>2012</v>
      </c>
      <c r="JR39" s="672">
        <v>0</v>
      </c>
      <c r="JS39" s="672" t="s">
        <v>783</v>
      </c>
      <c r="JT39" s="672" t="s">
        <v>783</v>
      </c>
      <c r="JU39" s="672" t="s">
        <v>832</v>
      </c>
      <c r="JV39" s="674">
        <v>557.43870600000002</v>
      </c>
      <c r="JW39">
        <f>SUM(JV39:JV39)</f>
        <v>557.43870600000002</v>
      </c>
      <c r="JX39" s="225">
        <v>0.32098320909090905</v>
      </c>
    </row>
    <row r="40" spans="1:285" ht="16" thickBot="1">
      <c r="A40" s="905" t="s">
        <v>5</v>
      </c>
      <c r="B40" s="79">
        <f t="shared" si="0"/>
        <v>1</v>
      </c>
      <c r="C40" s="871" t="s">
        <v>68</v>
      </c>
      <c r="D40" s="249" t="s">
        <v>218</v>
      </c>
      <c r="E40" s="103" t="s">
        <v>219</v>
      </c>
      <c r="F40" s="888">
        <v>0.2</v>
      </c>
      <c r="G40" s="120" t="e">
        <f t="shared" si="45"/>
        <v>#REF!</v>
      </c>
      <c r="H40" s="46"/>
      <c r="I40" s="3">
        <v>0.2</v>
      </c>
      <c r="J40" s="29"/>
      <c r="K40" s="18"/>
      <c r="L40" s="5"/>
      <c r="M40" s="71">
        <v>1</v>
      </c>
      <c r="N40" s="71">
        <v>2</v>
      </c>
      <c r="O40" s="70">
        <v>4</v>
      </c>
      <c r="P40" s="891">
        <f t="shared" si="43"/>
        <v>7</v>
      </c>
      <c r="Q40" s="897">
        <f t="shared" si="44"/>
        <v>8</v>
      </c>
      <c r="R40" s="46"/>
      <c r="S40" s="3">
        <v>0.2</v>
      </c>
      <c r="T40" s="25"/>
      <c r="U40" s="219">
        <f t="shared" si="41"/>
        <v>15000</v>
      </c>
      <c r="V40" s="219" t="s">
        <v>642</v>
      </c>
      <c r="W40" s="1042">
        <f t="shared" si="39"/>
        <v>15000</v>
      </c>
      <c r="X40" s="537">
        <f t="shared" si="40"/>
        <v>7667.5555555555566</v>
      </c>
      <c r="Y40" s="538">
        <f t="shared" si="2"/>
        <v>500</v>
      </c>
      <c r="Z40" s="1034">
        <f t="shared" si="3"/>
        <v>23167.555555555555</v>
      </c>
      <c r="AA40" s="883">
        <v>6</v>
      </c>
      <c r="AB40" s="270">
        <f t="shared" si="4"/>
        <v>4067.5555555555561</v>
      </c>
      <c r="AC40" s="566">
        <v>0.25</v>
      </c>
      <c r="AD40" s="562">
        <f t="shared" si="5"/>
        <v>3600</v>
      </c>
      <c r="AE40" s="518"/>
      <c r="AF40" s="270">
        <f t="shared" si="6"/>
        <v>0</v>
      </c>
      <c r="AG40" s="270"/>
      <c r="AH40" s="562">
        <f t="shared" si="7"/>
        <v>0</v>
      </c>
      <c r="AI40" s="270"/>
      <c r="AJ40" s="228">
        <v>0</v>
      </c>
      <c r="AK40" s="902"/>
      <c r="AL40" s="902">
        <v>2025</v>
      </c>
      <c r="AM40" s="18" t="str">
        <f t="shared" si="8"/>
        <v xml:space="preserve"> </v>
      </c>
      <c r="AN40" s="747" t="str">
        <f t="shared" si="9"/>
        <v xml:space="preserve"> </v>
      </c>
      <c r="AO40" s="4" t="str">
        <f t="shared" si="10"/>
        <v xml:space="preserve"> </v>
      </c>
      <c r="AP40" s="747" t="str">
        <f t="shared" si="11"/>
        <v xml:space="preserve"> </v>
      </c>
      <c r="AQ40" s="4" t="str">
        <f t="shared" si="12"/>
        <v xml:space="preserve"> </v>
      </c>
      <c r="AR40" s="747" t="str">
        <f t="shared" si="13"/>
        <v xml:space="preserve"> </v>
      </c>
      <c r="AS40" s="4" t="str">
        <f t="shared" si="14"/>
        <v xml:space="preserve"> </v>
      </c>
      <c r="AT40" s="747" t="str">
        <f t="shared" si="15"/>
        <v xml:space="preserve"> </v>
      </c>
      <c r="AU40" s="4" t="str">
        <f t="shared" si="16"/>
        <v xml:space="preserve"> </v>
      </c>
      <c r="AV40" s="747" t="str">
        <f t="shared" si="17"/>
        <v xml:space="preserve"> </v>
      </c>
      <c r="AW40" s="4" t="str">
        <f t="shared" si="18"/>
        <v xml:space="preserve"> </v>
      </c>
      <c r="AX40" s="747" t="str">
        <f t="shared" si="19"/>
        <v xml:space="preserve"> </v>
      </c>
      <c r="AY40" s="4" t="str">
        <f t="shared" si="20"/>
        <v xml:space="preserve"> </v>
      </c>
      <c r="AZ40" s="747" t="str">
        <f t="shared" si="21"/>
        <v xml:space="preserve"> </v>
      </c>
      <c r="BA40" s="4">
        <f t="shared" si="22"/>
        <v>0.2</v>
      </c>
      <c r="BB40" s="747">
        <f t="shared" si="23"/>
        <v>23167.555555555555</v>
      </c>
      <c r="BC40" s="4" t="str">
        <f t="shared" si="24"/>
        <v xml:space="preserve"> </v>
      </c>
      <c r="BD40" s="747" t="str">
        <f t="shared" si="25"/>
        <v xml:space="preserve"> </v>
      </c>
      <c r="BE40" s="4" t="str">
        <f t="shared" si="26"/>
        <v xml:space="preserve"> </v>
      </c>
      <c r="BF40" s="747" t="str">
        <f t="shared" si="27"/>
        <v xml:space="preserve"> </v>
      </c>
      <c r="BG40" s="4" t="str">
        <f t="shared" si="28"/>
        <v xml:space="preserve"> </v>
      </c>
      <c r="BH40" s="747" t="str">
        <f t="shared" si="29"/>
        <v xml:space="preserve"> </v>
      </c>
      <c r="BI40" s="4" t="str">
        <f t="shared" si="30"/>
        <v xml:space="preserve"> </v>
      </c>
      <c r="BJ40" s="747" t="str">
        <f t="shared" si="31"/>
        <v xml:space="preserve"> </v>
      </c>
      <c r="BK40" s="4" t="str">
        <f t="shared" si="32"/>
        <v xml:space="preserve"> </v>
      </c>
      <c r="BL40" s="747" t="str">
        <f t="shared" si="33"/>
        <v xml:space="preserve"> </v>
      </c>
      <c r="BM40" s="4" t="str">
        <f t="shared" si="34"/>
        <v xml:space="preserve"> </v>
      </c>
      <c r="BN40" s="747" t="str">
        <f t="shared" si="35"/>
        <v xml:space="preserve"> </v>
      </c>
      <c r="BO40" s="4" t="str">
        <f t="shared" si="36"/>
        <v xml:space="preserve"> </v>
      </c>
      <c r="BP40" s="747" t="str">
        <f t="shared" si="37"/>
        <v xml:space="preserve"> </v>
      </c>
      <c r="BQ40" s="133"/>
      <c r="BR40" s="133"/>
      <c r="BS40" s="389"/>
      <c r="BT40" s="389"/>
      <c r="BU40" s="389"/>
      <c r="BV40" s="389"/>
      <c r="BW40" s="389"/>
      <c r="BX40" s="389"/>
      <c r="BY40" s="389"/>
      <c r="BZ40" s="389"/>
      <c r="CA40" s="389"/>
      <c r="CB40" s="163">
        <f t="shared" si="38"/>
        <v>0</v>
      </c>
      <c r="CC40" s="389"/>
      <c r="CD40" s="389"/>
      <c r="CE40" s="389"/>
      <c r="CF40" s="389"/>
      <c r="CG40" s="389"/>
      <c r="CH40" s="389"/>
      <c r="CI40" s="389"/>
      <c r="CJ40" s="389"/>
      <c r="CK40" s="389"/>
      <c r="CL40" s="389"/>
      <c r="CM40" s="389"/>
      <c r="CN40" s="389"/>
      <c r="CO40" s="389"/>
      <c r="CP40" s="389"/>
      <c r="CQ40" s="389"/>
      <c r="CR40" s="389"/>
      <c r="CS40" s="389"/>
      <c r="CT40" s="389"/>
      <c r="CU40" s="389"/>
      <c r="CV40" s="389"/>
      <c r="CW40" s="389"/>
      <c r="CX40" s="389"/>
      <c r="CY40" s="389"/>
      <c r="CZ40" s="389"/>
      <c r="DA40" s="389"/>
      <c r="DB40" s="389"/>
      <c r="DC40" s="389"/>
      <c r="DD40" s="389"/>
      <c r="DE40" s="389"/>
      <c r="DF40" s="389"/>
      <c r="DG40" s="389"/>
      <c r="DH40" s="389"/>
      <c r="DI40" s="389"/>
      <c r="DJ40" s="389"/>
      <c r="DK40" s="389"/>
      <c r="DL40" s="389"/>
      <c r="DM40" s="389"/>
      <c r="DN40" s="389"/>
      <c r="DO40" s="389"/>
      <c r="DP40" s="389"/>
      <c r="DQ40" s="389"/>
      <c r="DR40" s="389"/>
      <c r="DS40" s="389"/>
      <c r="DT40" s="389"/>
      <c r="DU40" s="389"/>
      <c r="DV40" s="389"/>
      <c r="DW40" s="389"/>
      <c r="DX40" s="389"/>
      <c r="DY40" s="389"/>
      <c r="DZ40" s="389"/>
      <c r="EA40" s="389"/>
      <c r="EB40" s="389"/>
      <c r="EC40" s="389"/>
      <c r="ED40" s="389"/>
      <c r="EE40" s="389"/>
      <c r="EF40" s="389"/>
      <c r="EG40" s="389"/>
      <c r="EH40" s="389"/>
      <c r="EI40" s="389"/>
      <c r="EJ40" s="389"/>
      <c r="EK40" s="389"/>
      <c r="EL40" s="389"/>
      <c r="EM40" s="389"/>
      <c r="EN40" s="389"/>
      <c r="EO40" s="389"/>
      <c r="EP40" s="389"/>
      <c r="EQ40" s="389"/>
      <c r="ER40" s="389"/>
      <c r="ES40" s="389"/>
      <c r="ET40" s="389"/>
      <c r="EU40" s="389"/>
      <c r="EV40" s="389"/>
      <c r="EW40" s="389"/>
      <c r="EX40" s="389"/>
      <c r="EY40" s="389"/>
      <c r="EZ40" s="389"/>
      <c r="FA40" s="389"/>
      <c r="FB40" s="389"/>
      <c r="FC40" s="389"/>
      <c r="FD40" s="389"/>
      <c r="FE40" s="389"/>
      <c r="FF40" s="389"/>
      <c r="FG40" s="389"/>
      <c r="FH40" s="389"/>
      <c r="FI40" s="389"/>
      <c r="FJ40" s="389"/>
      <c r="FK40" s="389"/>
      <c r="FL40" s="389"/>
      <c r="FM40" s="389"/>
      <c r="FN40" s="389"/>
      <c r="FO40" s="389"/>
      <c r="FP40" s="389"/>
      <c r="FQ40" s="389"/>
      <c r="FR40" s="389"/>
      <c r="FS40" s="389"/>
      <c r="FT40" s="389"/>
      <c r="FU40" s="389"/>
      <c r="FV40" s="389"/>
      <c r="FW40" s="389"/>
      <c r="FX40" s="655" t="s">
        <v>392</v>
      </c>
      <c r="FY40" s="656">
        <v>294</v>
      </c>
      <c r="FZ40" s="656">
        <v>32434916</v>
      </c>
      <c r="GA40" s="656">
        <v>55</v>
      </c>
      <c r="GB40" s="656" t="s">
        <v>798</v>
      </c>
      <c r="GC40" s="656">
        <v>20</v>
      </c>
      <c r="GD40" s="656">
        <v>1987</v>
      </c>
      <c r="GE40" s="656">
        <v>2</v>
      </c>
      <c r="GF40" s="656" t="s">
        <v>148</v>
      </c>
      <c r="GG40" s="656">
        <v>2</v>
      </c>
      <c r="GH40" s="656">
        <v>2</v>
      </c>
      <c r="GI40" s="656" t="s">
        <v>148</v>
      </c>
      <c r="GJ40" s="656">
        <v>2</v>
      </c>
      <c r="GK40" s="656" t="s">
        <v>781</v>
      </c>
      <c r="GL40" s="656" t="s">
        <v>793</v>
      </c>
      <c r="GM40" s="656">
        <v>66</v>
      </c>
      <c r="GN40" s="656" t="s">
        <v>783</v>
      </c>
      <c r="GO40" s="656">
        <v>0</v>
      </c>
      <c r="GP40" s="656">
        <v>0</v>
      </c>
      <c r="GQ40" s="656">
        <v>4</v>
      </c>
      <c r="GR40" s="656">
        <v>2</v>
      </c>
      <c r="GS40" s="656">
        <v>2</v>
      </c>
      <c r="GT40" s="656" t="s">
        <v>783</v>
      </c>
      <c r="GU40" s="656" t="s">
        <v>783</v>
      </c>
      <c r="GV40" s="656" t="s">
        <v>783</v>
      </c>
      <c r="GW40" s="656" t="s">
        <v>783</v>
      </c>
      <c r="GX40" s="656" t="s">
        <v>783</v>
      </c>
      <c r="GY40" s="656">
        <v>1649</v>
      </c>
      <c r="GZ40" s="656">
        <v>0.27</v>
      </c>
      <c r="HA40" s="656">
        <v>5</v>
      </c>
      <c r="HB40" s="656" t="s">
        <v>783</v>
      </c>
      <c r="HC40" s="656" t="s">
        <v>782</v>
      </c>
      <c r="HD40" s="656">
        <v>25</v>
      </c>
      <c r="HE40" s="656" t="s">
        <v>783</v>
      </c>
      <c r="HF40" s="656">
        <v>0</v>
      </c>
      <c r="HG40" s="656" t="s">
        <v>783</v>
      </c>
      <c r="HH40" s="656">
        <v>0</v>
      </c>
      <c r="HI40" s="656">
        <v>1</v>
      </c>
      <c r="HJ40" s="656">
        <v>45</v>
      </c>
      <c r="HK40" s="656" t="s">
        <v>784</v>
      </c>
      <c r="HL40" s="656" t="s">
        <v>785</v>
      </c>
      <c r="HM40" s="656" t="s">
        <v>783</v>
      </c>
      <c r="HN40" s="656" t="s">
        <v>783</v>
      </c>
      <c r="HO40" s="656" t="s">
        <v>783</v>
      </c>
      <c r="HP40" s="656" t="s">
        <v>783</v>
      </c>
      <c r="HQ40" s="656" t="s">
        <v>783</v>
      </c>
      <c r="HR40" s="656">
        <v>3979223</v>
      </c>
      <c r="HS40" s="656" t="s">
        <v>783</v>
      </c>
      <c r="HT40" s="656" t="s">
        <v>786</v>
      </c>
      <c r="HU40" s="656" t="s">
        <v>787</v>
      </c>
      <c r="HV40" s="656">
        <v>4</v>
      </c>
      <c r="HW40" s="656">
        <v>2016</v>
      </c>
      <c r="HX40" s="656">
        <v>63</v>
      </c>
      <c r="HY40" s="656">
        <v>0</v>
      </c>
      <c r="HZ40" s="656">
        <v>1426</v>
      </c>
      <c r="IA40" s="657">
        <v>42227.682129629633</v>
      </c>
      <c r="IB40" s="656" t="s">
        <v>788</v>
      </c>
      <c r="IC40" s="656">
        <v>3974745</v>
      </c>
      <c r="ID40" s="656">
        <v>2014</v>
      </c>
      <c r="IE40" s="656">
        <v>1712</v>
      </c>
      <c r="IF40" s="656" t="s">
        <v>783</v>
      </c>
      <c r="IG40" s="656" t="s">
        <v>783</v>
      </c>
      <c r="IH40" s="656" t="s">
        <v>783</v>
      </c>
      <c r="II40" s="656" t="s">
        <v>783</v>
      </c>
      <c r="IJ40" s="656" t="s">
        <v>783</v>
      </c>
      <c r="IK40" s="656" t="s">
        <v>783</v>
      </c>
      <c r="IL40" s="656" t="s">
        <v>783</v>
      </c>
      <c r="IM40" s="656" t="s">
        <v>783</v>
      </c>
      <c r="IN40" s="656" t="s">
        <v>783</v>
      </c>
      <c r="IO40" s="656">
        <v>1649</v>
      </c>
      <c r="IP40" s="657">
        <v>37477.354571759257</v>
      </c>
      <c r="IQ40" s="656">
        <v>2</v>
      </c>
      <c r="IR40" s="656" t="s">
        <v>793</v>
      </c>
      <c r="IS40" s="656">
        <v>2</v>
      </c>
      <c r="IT40" s="658">
        <v>41275</v>
      </c>
      <c r="IU40" s="656" t="s">
        <v>783</v>
      </c>
      <c r="IV40" s="656" t="s">
        <v>783</v>
      </c>
      <c r="IW40" s="656" t="s">
        <v>783</v>
      </c>
      <c r="IX40" s="656" t="s">
        <v>781</v>
      </c>
      <c r="IY40" s="656">
        <v>45</v>
      </c>
      <c r="IZ40" s="656" t="s">
        <v>789</v>
      </c>
      <c r="JA40" s="656" t="s">
        <v>783</v>
      </c>
      <c r="JB40" s="656" t="s">
        <v>783</v>
      </c>
      <c r="JC40" s="656" t="s">
        <v>783</v>
      </c>
      <c r="JD40" s="656">
        <v>329406</v>
      </c>
      <c r="JE40" s="656" t="s">
        <v>783</v>
      </c>
      <c r="JF40" s="656" t="s">
        <v>783</v>
      </c>
      <c r="JG40" s="656" t="s">
        <v>802</v>
      </c>
      <c r="JH40" s="656">
        <v>55</v>
      </c>
      <c r="JI40" s="656" t="s">
        <v>783</v>
      </c>
      <c r="JJ40" s="656" t="s">
        <v>783</v>
      </c>
      <c r="JK40" s="656" t="s">
        <v>783</v>
      </c>
      <c r="JL40" s="656" t="s">
        <v>790</v>
      </c>
      <c r="JM40" s="656">
        <v>4</v>
      </c>
      <c r="JN40" s="656">
        <v>3</v>
      </c>
      <c r="JO40" s="656" t="s">
        <v>783</v>
      </c>
      <c r="JP40" s="656">
        <v>10711928</v>
      </c>
      <c r="JQ40" s="656">
        <v>2011</v>
      </c>
      <c r="JR40" s="656">
        <v>3</v>
      </c>
      <c r="JS40" s="656" t="s">
        <v>783</v>
      </c>
      <c r="JT40" s="656" t="s">
        <v>783</v>
      </c>
      <c r="JU40" s="656" t="s">
        <v>833</v>
      </c>
      <c r="JV40" s="659">
        <v>1445.630062</v>
      </c>
      <c r="JW40">
        <f>JV40</f>
        <v>1445.630062</v>
      </c>
      <c r="JX40" s="225">
        <v>0.27379357234848484</v>
      </c>
    </row>
    <row r="41" spans="1:285" ht="16" thickBot="1">
      <c r="A41" s="905" t="s">
        <v>5</v>
      </c>
      <c r="B41" s="79">
        <f t="shared" si="0"/>
        <v>1</v>
      </c>
      <c r="C41" s="871" t="s">
        <v>105</v>
      </c>
      <c r="D41" s="249" t="s">
        <v>157</v>
      </c>
      <c r="E41" s="103" t="s">
        <v>158</v>
      </c>
      <c r="F41" s="888">
        <v>0.94</v>
      </c>
      <c r="G41" s="120" t="e">
        <f t="shared" si="45"/>
        <v>#REF!</v>
      </c>
      <c r="H41" s="46"/>
      <c r="I41" s="3">
        <v>0.94</v>
      </c>
      <c r="J41" s="29"/>
      <c r="K41" s="18"/>
      <c r="L41" s="5"/>
      <c r="M41" s="71">
        <v>2</v>
      </c>
      <c r="N41" s="75">
        <v>0.5</v>
      </c>
      <c r="O41" s="70">
        <v>4</v>
      </c>
      <c r="P41" s="893">
        <f t="shared" si="43"/>
        <v>6.5</v>
      </c>
      <c r="Q41" s="897">
        <f t="shared" si="44"/>
        <v>4</v>
      </c>
      <c r="R41" s="46"/>
      <c r="S41" s="3">
        <v>0.94</v>
      </c>
      <c r="T41" s="25"/>
      <c r="U41" s="219">
        <f t="shared" si="41"/>
        <v>70500</v>
      </c>
      <c r="V41" s="219" t="s">
        <v>642</v>
      </c>
      <c r="W41" s="1042">
        <f t="shared" si="39"/>
        <v>70500</v>
      </c>
      <c r="X41" s="537">
        <f t="shared" si="40"/>
        <v>0</v>
      </c>
      <c r="Y41" s="538">
        <f t="shared" si="2"/>
        <v>500</v>
      </c>
      <c r="Z41" s="1034">
        <f t="shared" si="3"/>
        <v>71000</v>
      </c>
      <c r="AA41" s="883"/>
      <c r="AB41" s="270">
        <f t="shared" si="4"/>
        <v>0</v>
      </c>
      <c r="AC41" s="553"/>
      <c r="AD41" s="562">
        <f t="shared" si="5"/>
        <v>0</v>
      </c>
      <c r="AE41" s="518"/>
      <c r="AF41" s="270">
        <f t="shared" si="6"/>
        <v>0</v>
      </c>
      <c r="AG41" s="270"/>
      <c r="AH41" s="562">
        <f t="shared" si="7"/>
        <v>0</v>
      </c>
      <c r="AI41" s="270"/>
      <c r="AJ41" s="228">
        <v>0</v>
      </c>
      <c r="AK41" s="902"/>
      <c r="AL41" s="902">
        <v>2026</v>
      </c>
      <c r="AM41" s="18" t="str">
        <f t="shared" si="8"/>
        <v xml:space="preserve"> </v>
      </c>
      <c r="AN41" s="747" t="str">
        <f t="shared" si="9"/>
        <v xml:space="preserve"> </v>
      </c>
      <c r="AO41" s="4" t="str">
        <f t="shared" si="10"/>
        <v xml:space="preserve"> </v>
      </c>
      <c r="AP41" s="747" t="str">
        <f t="shared" si="11"/>
        <v xml:space="preserve"> </v>
      </c>
      <c r="AQ41" s="4" t="str">
        <f t="shared" si="12"/>
        <v xml:space="preserve"> </v>
      </c>
      <c r="AR41" s="747" t="str">
        <f t="shared" si="13"/>
        <v xml:space="preserve"> </v>
      </c>
      <c r="AS41" s="4" t="str">
        <f t="shared" si="14"/>
        <v xml:space="preserve"> </v>
      </c>
      <c r="AT41" s="747" t="str">
        <f t="shared" si="15"/>
        <v xml:space="preserve"> </v>
      </c>
      <c r="AU41" s="4" t="str">
        <f t="shared" si="16"/>
        <v xml:space="preserve"> </v>
      </c>
      <c r="AV41" s="747" t="str">
        <f t="shared" si="17"/>
        <v xml:space="preserve"> </v>
      </c>
      <c r="AW41" s="4" t="str">
        <f t="shared" si="18"/>
        <v xml:space="preserve"> </v>
      </c>
      <c r="AX41" s="747" t="str">
        <f t="shared" si="19"/>
        <v xml:space="preserve"> </v>
      </c>
      <c r="AY41" s="4" t="str">
        <f t="shared" si="20"/>
        <v xml:space="preserve"> </v>
      </c>
      <c r="AZ41" s="747" t="str">
        <f t="shared" si="21"/>
        <v xml:space="preserve"> </v>
      </c>
      <c r="BA41" s="4" t="str">
        <f t="shared" si="22"/>
        <v xml:space="preserve"> </v>
      </c>
      <c r="BB41" s="747" t="str">
        <f t="shared" si="23"/>
        <v xml:space="preserve"> </v>
      </c>
      <c r="BC41" s="4">
        <f t="shared" si="24"/>
        <v>0.94</v>
      </c>
      <c r="BD41" s="747">
        <f t="shared" si="25"/>
        <v>71000</v>
      </c>
      <c r="BE41" s="4" t="str">
        <f t="shared" si="26"/>
        <v xml:space="preserve"> </v>
      </c>
      <c r="BF41" s="747" t="str">
        <f t="shared" si="27"/>
        <v xml:space="preserve"> </v>
      </c>
      <c r="BG41" s="4" t="str">
        <f t="shared" si="28"/>
        <v xml:space="preserve"> </v>
      </c>
      <c r="BH41" s="747" t="str">
        <f t="shared" si="29"/>
        <v xml:space="preserve"> </v>
      </c>
      <c r="BI41" s="4" t="str">
        <f t="shared" si="30"/>
        <v xml:space="preserve"> </v>
      </c>
      <c r="BJ41" s="747" t="str">
        <f t="shared" si="31"/>
        <v xml:space="preserve"> </v>
      </c>
      <c r="BK41" s="4" t="str">
        <f t="shared" si="32"/>
        <v xml:space="preserve"> </v>
      </c>
      <c r="BL41" s="747" t="str">
        <f t="shared" si="33"/>
        <v xml:space="preserve"> </v>
      </c>
      <c r="BM41" s="4" t="str">
        <f t="shared" si="34"/>
        <v xml:space="preserve"> </v>
      </c>
      <c r="BN41" s="747" t="str">
        <f t="shared" si="35"/>
        <v xml:space="preserve"> </v>
      </c>
      <c r="BO41" s="4" t="str">
        <f t="shared" si="36"/>
        <v xml:space="preserve"> </v>
      </c>
      <c r="BP41" s="747" t="str">
        <f t="shared" si="37"/>
        <v xml:space="preserve"> </v>
      </c>
      <c r="BQ41" s="133"/>
      <c r="BR41" s="133"/>
      <c r="BS41" s="389"/>
      <c r="BT41" s="389"/>
      <c r="BU41" s="389"/>
      <c r="BV41" s="389"/>
      <c r="BW41" s="389"/>
      <c r="BX41" s="389"/>
      <c r="BY41" s="389"/>
      <c r="BZ41" s="596"/>
      <c r="CA41" s="596"/>
      <c r="CB41" s="163">
        <f t="shared" si="38"/>
        <v>0</v>
      </c>
      <c r="CC41" s="596"/>
      <c r="CD41" s="596"/>
      <c r="CE41" s="389"/>
      <c r="CF41" s="389"/>
      <c r="CG41" s="389"/>
      <c r="CH41" s="389"/>
      <c r="CI41" s="389"/>
      <c r="CJ41" s="389"/>
      <c r="CK41" s="389"/>
      <c r="CL41" s="389"/>
      <c r="CM41" s="389"/>
      <c r="CN41" s="389"/>
      <c r="CO41" s="389"/>
      <c r="CP41" s="389"/>
      <c r="CQ41" s="389"/>
      <c r="CR41" s="389"/>
      <c r="CS41" s="389"/>
      <c r="CT41" s="389"/>
      <c r="CU41" s="389"/>
      <c r="CV41" s="389"/>
      <c r="CW41" s="389"/>
      <c r="CX41" s="389"/>
      <c r="CY41" s="389"/>
      <c r="CZ41" s="389"/>
      <c r="DA41" s="389"/>
      <c r="DB41" s="389"/>
      <c r="DC41" s="389"/>
      <c r="DD41" s="389"/>
      <c r="DE41" s="389"/>
      <c r="DF41" s="389"/>
      <c r="DG41" s="389"/>
      <c r="DH41" s="389"/>
      <c r="DI41" s="389"/>
      <c r="DJ41" s="389"/>
      <c r="DK41" s="389"/>
      <c r="DL41" s="389"/>
      <c r="DM41" s="389"/>
      <c r="DN41" s="389"/>
      <c r="DO41" s="389"/>
      <c r="DP41" s="389"/>
      <c r="DQ41" s="389"/>
      <c r="DR41" s="389"/>
      <c r="DS41" s="389"/>
      <c r="DT41" s="389"/>
      <c r="DU41" s="389"/>
      <c r="DV41" s="389"/>
      <c r="DW41" s="389"/>
      <c r="DX41" s="389"/>
      <c r="DY41" s="389"/>
      <c r="DZ41" s="389"/>
      <c r="EA41" s="389"/>
      <c r="EB41" s="389"/>
      <c r="EC41" s="389"/>
      <c r="ED41" s="389"/>
      <c r="EE41" s="389"/>
      <c r="EF41" s="389"/>
      <c r="EG41" s="389"/>
      <c r="EH41" s="389"/>
      <c r="EI41" s="389"/>
      <c r="EJ41" s="389"/>
      <c r="EK41" s="389"/>
      <c r="EL41" s="389"/>
      <c r="EM41" s="389"/>
      <c r="EN41" s="389"/>
      <c r="EO41" s="389"/>
      <c r="EP41" s="389"/>
      <c r="EQ41" s="389"/>
      <c r="ER41" s="389"/>
      <c r="ES41" s="389"/>
      <c r="ET41" s="389"/>
      <c r="EU41" s="389"/>
      <c r="EV41" s="389"/>
      <c r="EW41" s="389"/>
      <c r="EX41" s="389"/>
      <c r="EY41" s="389"/>
      <c r="EZ41" s="389"/>
      <c r="FA41" s="389"/>
      <c r="FB41" s="389"/>
      <c r="FC41" s="389"/>
      <c r="FD41" s="389"/>
      <c r="FE41" s="389"/>
      <c r="FF41" s="389"/>
      <c r="FG41" s="389"/>
      <c r="FH41" s="389"/>
      <c r="FI41" s="389"/>
      <c r="FJ41" s="389"/>
      <c r="FK41" s="389"/>
      <c r="FL41" s="389"/>
      <c r="FM41" s="389"/>
      <c r="FN41" s="389"/>
      <c r="FO41" s="389"/>
      <c r="FP41" s="389"/>
      <c r="FQ41" s="389"/>
      <c r="FR41" s="389"/>
      <c r="FS41" s="389"/>
      <c r="FT41" s="389"/>
      <c r="FU41" s="389"/>
      <c r="FV41" s="389"/>
      <c r="FW41" s="389"/>
      <c r="FX41" s="666"/>
      <c r="FY41" s="667"/>
      <c r="FZ41" s="667"/>
      <c r="GA41" s="667"/>
      <c r="GB41" s="667"/>
      <c r="GC41" s="667"/>
      <c r="GD41" s="667"/>
      <c r="GE41" s="667"/>
      <c r="GF41" s="667"/>
      <c r="GG41" s="667"/>
      <c r="GH41" s="667"/>
      <c r="GI41" s="667"/>
      <c r="GJ41" s="667"/>
      <c r="GK41" s="667"/>
      <c r="GL41" s="667"/>
      <c r="GM41" s="667"/>
      <c r="GN41" s="667"/>
      <c r="GO41" s="667"/>
      <c r="GP41" s="667"/>
      <c r="GQ41" s="667"/>
      <c r="GR41" s="667"/>
      <c r="GS41" s="667"/>
      <c r="GT41" s="667"/>
      <c r="GU41" s="667"/>
      <c r="GV41" s="667"/>
      <c r="GW41" s="667"/>
      <c r="GX41" s="667"/>
      <c r="GY41" s="667"/>
      <c r="GZ41" s="667"/>
      <c r="HA41" s="667"/>
      <c r="HB41" s="667"/>
      <c r="HC41" s="667"/>
      <c r="HD41" s="667"/>
      <c r="HE41" s="667"/>
      <c r="HF41" s="667"/>
      <c r="HG41" s="667"/>
      <c r="HH41" s="667"/>
      <c r="HI41" s="667"/>
      <c r="HJ41" s="667"/>
      <c r="HK41" s="667"/>
      <c r="HL41" s="667"/>
      <c r="HM41" s="667"/>
      <c r="HN41" s="667"/>
      <c r="HO41" s="667"/>
      <c r="HP41" s="667"/>
      <c r="HQ41" s="667"/>
      <c r="HR41" s="667"/>
      <c r="HS41" s="667"/>
      <c r="HT41" s="667"/>
      <c r="HU41" s="667"/>
      <c r="HV41" s="667"/>
      <c r="HW41" s="667"/>
      <c r="HX41" s="667"/>
      <c r="HY41" s="667"/>
      <c r="HZ41" s="667"/>
      <c r="IA41" s="668"/>
      <c r="IB41" s="667"/>
      <c r="IC41" s="667"/>
      <c r="ID41" s="667"/>
      <c r="IE41" s="667"/>
      <c r="IF41" s="667"/>
      <c r="IG41" s="667"/>
      <c r="IH41" s="667"/>
      <c r="II41" s="667"/>
      <c r="IJ41" s="667"/>
      <c r="IK41" s="667"/>
      <c r="IL41" s="667"/>
      <c r="IM41" s="667"/>
      <c r="IN41" s="667"/>
      <c r="IO41" s="667"/>
      <c r="IP41" s="668"/>
      <c r="IQ41" s="667"/>
      <c r="IR41" s="667"/>
      <c r="IS41" s="667"/>
      <c r="IT41" s="669"/>
      <c r="IU41" s="667"/>
      <c r="IV41" s="667"/>
      <c r="IW41" s="667"/>
      <c r="IX41" s="667"/>
      <c r="IY41" s="667"/>
      <c r="IZ41" s="667"/>
      <c r="JA41" s="667"/>
      <c r="JB41" s="667"/>
      <c r="JC41" s="667"/>
      <c r="JD41" s="667"/>
      <c r="JE41" s="667"/>
      <c r="JF41" s="667"/>
      <c r="JG41" s="667"/>
      <c r="JH41" s="667"/>
      <c r="JI41" s="667"/>
      <c r="JJ41" s="667"/>
      <c r="JK41" s="667"/>
      <c r="JL41" s="667"/>
      <c r="JM41" s="667"/>
      <c r="JN41" s="667"/>
      <c r="JO41" s="667"/>
      <c r="JP41" s="667"/>
      <c r="JQ41" s="667"/>
      <c r="JR41" s="667"/>
      <c r="JS41" s="667"/>
      <c r="JT41" s="667"/>
      <c r="JU41" s="667"/>
      <c r="JV41" s="670"/>
      <c r="JX41" s="225"/>
    </row>
    <row r="42" spans="1:285" ht="16" thickBot="1">
      <c r="A42" s="905" t="s">
        <v>5</v>
      </c>
      <c r="B42" s="79">
        <f t="shared" si="0"/>
        <v>1</v>
      </c>
      <c r="C42" s="871" t="s">
        <v>120</v>
      </c>
      <c r="D42" s="249" t="s">
        <v>157</v>
      </c>
      <c r="E42" s="103" t="s">
        <v>65</v>
      </c>
      <c r="F42" s="888">
        <v>0.13</v>
      </c>
      <c r="G42" s="120" t="e">
        <f t="shared" si="45"/>
        <v>#REF!</v>
      </c>
      <c r="H42" s="46"/>
      <c r="I42" s="3">
        <v>0.13</v>
      </c>
      <c r="J42" s="29"/>
      <c r="K42" s="18"/>
      <c r="L42" s="5"/>
      <c r="M42" s="71">
        <v>1</v>
      </c>
      <c r="N42" s="71">
        <v>1</v>
      </c>
      <c r="O42" s="70">
        <v>4</v>
      </c>
      <c r="P42" s="891">
        <f t="shared" si="43"/>
        <v>6</v>
      </c>
      <c r="Q42" s="897">
        <f t="shared" si="44"/>
        <v>4</v>
      </c>
      <c r="R42" s="46"/>
      <c r="S42" s="3">
        <v>0.13</v>
      </c>
      <c r="T42" s="25"/>
      <c r="U42" s="219">
        <f t="shared" si="41"/>
        <v>9750</v>
      </c>
      <c r="V42" s="219" t="s">
        <v>642</v>
      </c>
      <c r="W42" s="1042">
        <f t="shared" si="39"/>
        <v>9750</v>
      </c>
      <c r="X42" s="537">
        <f t="shared" si="40"/>
        <v>4983.9111111111115</v>
      </c>
      <c r="Y42" s="538">
        <f t="shared" si="2"/>
        <v>500</v>
      </c>
      <c r="Z42" s="1034">
        <f t="shared" si="3"/>
        <v>15233.911111111112</v>
      </c>
      <c r="AA42" s="883">
        <v>6</v>
      </c>
      <c r="AB42" s="270">
        <f t="shared" si="4"/>
        <v>2643.9111111111115</v>
      </c>
      <c r="AC42" s="566">
        <v>0.25</v>
      </c>
      <c r="AD42" s="562">
        <f t="shared" si="5"/>
        <v>2340</v>
      </c>
      <c r="AE42" s="518"/>
      <c r="AF42" s="270">
        <f t="shared" si="6"/>
        <v>0</v>
      </c>
      <c r="AG42" s="270"/>
      <c r="AH42" s="562">
        <f t="shared" si="7"/>
        <v>0</v>
      </c>
      <c r="AI42" s="270"/>
      <c r="AJ42" s="228">
        <v>0</v>
      </c>
      <c r="AK42" s="902"/>
      <c r="AL42" s="902">
        <v>2026</v>
      </c>
      <c r="AM42" s="18" t="str">
        <f t="shared" si="8"/>
        <v xml:space="preserve"> </v>
      </c>
      <c r="AN42" s="747" t="str">
        <f t="shared" si="9"/>
        <v xml:space="preserve"> </v>
      </c>
      <c r="AO42" s="4" t="str">
        <f t="shared" si="10"/>
        <v xml:space="preserve"> </v>
      </c>
      <c r="AP42" s="747" t="str">
        <f t="shared" si="11"/>
        <v xml:space="preserve"> </v>
      </c>
      <c r="AQ42" s="4" t="str">
        <f t="shared" si="12"/>
        <v xml:space="preserve"> </v>
      </c>
      <c r="AR42" s="747" t="str">
        <f t="shared" si="13"/>
        <v xml:space="preserve"> </v>
      </c>
      <c r="AS42" s="4" t="str">
        <f t="shared" si="14"/>
        <v xml:space="preserve"> </v>
      </c>
      <c r="AT42" s="747" t="str">
        <f t="shared" si="15"/>
        <v xml:space="preserve"> </v>
      </c>
      <c r="AU42" s="4" t="str">
        <f t="shared" si="16"/>
        <v xml:space="preserve"> </v>
      </c>
      <c r="AV42" s="747" t="str">
        <f t="shared" si="17"/>
        <v xml:space="preserve"> </v>
      </c>
      <c r="AW42" s="4" t="str">
        <f t="shared" si="18"/>
        <v xml:space="preserve"> </v>
      </c>
      <c r="AX42" s="747" t="str">
        <f t="shared" si="19"/>
        <v xml:space="preserve"> </v>
      </c>
      <c r="AY42" s="4" t="str">
        <f t="shared" si="20"/>
        <v xml:space="preserve"> </v>
      </c>
      <c r="AZ42" s="747" t="str">
        <f t="shared" si="21"/>
        <v xml:space="preserve"> </v>
      </c>
      <c r="BA42" s="4" t="str">
        <f t="shared" si="22"/>
        <v xml:space="preserve"> </v>
      </c>
      <c r="BB42" s="747" t="str">
        <f t="shared" si="23"/>
        <v xml:space="preserve"> </v>
      </c>
      <c r="BC42" s="4">
        <f t="shared" si="24"/>
        <v>0.13</v>
      </c>
      <c r="BD42" s="747">
        <f t="shared" si="25"/>
        <v>15233.911111111112</v>
      </c>
      <c r="BE42" s="4" t="str">
        <f t="shared" si="26"/>
        <v xml:space="preserve"> </v>
      </c>
      <c r="BF42" s="747" t="str">
        <f t="shared" si="27"/>
        <v xml:space="preserve"> </v>
      </c>
      <c r="BG42" s="4" t="str">
        <f t="shared" si="28"/>
        <v xml:space="preserve"> </v>
      </c>
      <c r="BH42" s="747" t="str">
        <f t="shared" si="29"/>
        <v xml:space="preserve"> </v>
      </c>
      <c r="BI42" s="4" t="str">
        <f t="shared" si="30"/>
        <v xml:space="preserve"> </v>
      </c>
      <c r="BJ42" s="747" t="str">
        <f t="shared" si="31"/>
        <v xml:space="preserve"> </v>
      </c>
      <c r="BK42" s="4" t="str">
        <f t="shared" si="32"/>
        <v xml:space="preserve"> </v>
      </c>
      <c r="BL42" s="747" t="str">
        <f t="shared" si="33"/>
        <v xml:space="preserve"> </v>
      </c>
      <c r="BM42" s="4" t="str">
        <f t="shared" si="34"/>
        <v xml:space="preserve"> </v>
      </c>
      <c r="BN42" s="747" t="str">
        <f t="shared" si="35"/>
        <v xml:space="preserve"> </v>
      </c>
      <c r="BO42" s="4" t="str">
        <f t="shared" si="36"/>
        <v xml:space="preserve"> </v>
      </c>
      <c r="BP42" s="747" t="str">
        <f t="shared" si="37"/>
        <v xml:space="preserve"> </v>
      </c>
      <c r="BQ42" s="133"/>
      <c r="BR42" s="133"/>
      <c r="BS42" s="389"/>
      <c r="BT42" s="389"/>
      <c r="BU42" s="389"/>
      <c r="BV42" s="389"/>
      <c r="BW42" s="389"/>
      <c r="BX42" s="389"/>
      <c r="BY42" s="389"/>
      <c r="BZ42" s="389"/>
      <c r="CA42" s="389"/>
      <c r="CB42" s="163">
        <f t="shared" si="38"/>
        <v>0</v>
      </c>
      <c r="CC42" s="389"/>
      <c r="CD42" s="389"/>
      <c r="CE42" s="389"/>
      <c r="CF42" s="389"/>
      <c r="CG42" s="389"/>
      <c r="CH42" s="389"/>
      <c r="CI42" s="389"/>
      <c r="CJ42" s="389"/>
      <c r="CK42" s="389"/>
      <c r="CL42" s="389"/>
      <c r="CM42" s="389"/>
      <c r="CN42" s="389"/>
      <c r="CO42" s="389"/>
      <c r="CP42" s="389"/>
      <c r="CQ42" s="389"/>
      <c r="CR42" s="389"/>
      <c r="CS42" s="389"/>
      <c r="CT42" s="389"/>
      <c r="CU42" s="389"/>
      <c r="CV42" s="389"/>
      <c r="CW42" s="389"/>
      <c r="CX42" s="389"/>
      <c r="CY42" s="389"/>
      <c r="CZ42" s="389"/>
      <c r="DA42" s="389"/>
      <c r="DB42" s="389"/>
      <c r="DC42" s="389"/>
      <c r="DD42" s="389"/>
      <c r="DE42" s="389"/>
      <c r="DF42" s="389"/>
      <c r="DG42" s="389"/>
      <c r="DH42" s="389"/>
      <c r="DI42" s="389"/>
      <c r="DJ42" s="389"/>
      <c r="DK42" s="389"/>
      <c r="DL42" s="389"/>
      <c r="DM42" s="389"/>
      <c r="DN42" s="389"/>
      <c r="DO42" s="389"/>
      <c r="DP42" s="389"/>
      <c r="DQ42" s="389"/>
      <c r="DR42" s="389"/>
      <c r="DS42" s="389"/>
      <c r="DT42" s="389"/>
      <c r="DU42" s="389"/>
      <c r="DV42" s="389"/>
      <c r="DW42" s="389"/>
      <c r="DX42" s="389"/>
      <c r="DY42" s="389"/>
      <c r="DZ42" s="389"/>
      <c r="EA42" s="389"/>
      <c r="EB42" s="389"/>
      <c r="EC42" s="389"/>
      <c r="ED42" s="389"/>
      <c r="EE42" s="389"/>
      <c r="EF42" s="389"/>
      <c r="EG42" s="389"/>
      <c r="EH42" s="389"/>
      <c r="EI42" s="389"/>
      <c r="EJ42" s="389"/>
      <c r="EK42" s="389"/>
      <c r="EL42" s="389"/>
      <c r="EM42" s="389"/>
      <c r="EN42" s="389"/>
      <c r="EO42" s="389"/>
      <c r="EP42" s="389"/>
      <c r="EQ42" s="389"/>
      <c r="ER42" s="389"/>
      <c r="ES42" s="389"/>
      <c r="ET42" s="389"/>
      <c r="EU42" s="389"/>
      <c r="EV42" s="389"/>
      <c r="EW42" s="389"/>
      <c r="EX42" s="389"/>
      <c r="EY42" s="389"/>
      <c r="EZ42" s="389"/>
      <c r="FA42" s="389"/>
      <c r="FB42" s="389"/>
      <c r="FC42" s="389"/>
      <c r="FD42" s="389"/>
      <c r="FE42" s="389"/>
      <c r="FF42" s="389"/>
      <c r="FG42" s="389"/>
      <c r="FH42" s="389"/>
      <c r="FI42" s="389"/>
      <c r="FJ42" s="389"/>
      <c r="FK42" s="389"/>
      <c r="FL42" s="389"/>
      <c r="FM42" s="389"/>
      <c r="FN42" s="389"/>
      <c r="FO42" s="389"/>
      <c r="FP42" s="389"/>
      <c r="FQ42" s="389"/>
      <c r="FR42" s="389"/>
      <c r="FS42" s="389"/>
      <c r="FT42" s="389"/>
      <c r="FU42" s="389"/>
      <c r="FV42" s="389"/>
      <c r="FW42" s="389"/>
      <c r="FX42" s="625" t="s">
        <v>394</v>
      </c>
      <c r="FY42" s="626">
        <v>152</v>
      </c>
      <c r="FZ42" s="626">
        <v>30289335</v>
      </c>
      <c r="GA42" s="626">
        <v>35</v>
      </c>
      <c r="GB42" s="626" t="s">
        <v>3</v>
      </c>
      <c r="GC42" s="626">
        <v>20</v>
      </c>
      <c r="GD42" s="626">
        <v>1979</v>
      </c>
      <c r="GE42" s="626">
        <v>0</v>
      </c>
      <c r="GF42" s="626" t="s">
        <v>792</v>
      </c>
      <c r="GG42" s="626">
        <v>0</v>
      </c>
      <c r="GH42" s="626">
        <v>0</v>
      </c>
      <c r="GI42" s="626" t="s">
        <v>792</v>
      </c>
      <c r="GJ42" s="626">
        <v>0</v>
      </c>
      <c r="GK42" s="626" t="s">
        <v>781</v>
      </c>
      <c r="GL42" s="626" t="s">
        <v>782</v>
      </c>
      <c r="GM42" s="626">
        <v>66</v>
      </c>
      <c r="GN42" s="626" t="s">
        <v>783</v>
      </c>
      <c r="GO42" s="626">
        <v>0</v>
      </c>
      <c r="GP42" s="626">
        <v>0</v>
      </c>
      <c r="GQ42" s="626">
        <v>4</v>
      </c>
      <c r="GR42" s="626">
        <v>2</v>
      </c>
      <c r="GS42" s="626">
        <v>1</v>
      </c>
      <c r="GT42" s="626" t="s">
        <v>783</v>
      </c>
      <c r="GU42" s="626" t="s">
        <v>783</v>
      </c>
      <c r="GV42" s="626" t="s">
        <v>783</v>
      </c>
      <c r="GW42" s="626" t="s">
        <v>783</v>
      </c>
      <c r="GX42" s="626" t="s">
        <v>783</v>
      </c>
      <c r="GY42" s="626">
        <v>1649</v>
      </c>
      <c r="GZ42" s="626">
        <v>0.27</v>
      </c>
      <c r="HA42" s="626">
        <v>5</v>
      </c>
      <c r="HB42" s="626" t="s">
        <v>783</v>
      </c>
      <c r="HC42" s="626" t="s">
        <v>782</v>
      </c>
      <c r="HD42" s="626">
        <v>15</v>
      </c>
      <c r="HE42" s="626" t="s">
        <v>783</v>
      </c>
      <c r="HF42" s="626">
        <v>0</v>
      </c>
      <c r="HG42" s="626" t="s">
        <v>783</v>
      </c>
      <c r="HH42" s="626">
        <v>0</v>
      </c>
      <c r="HI42" s="626">
        <v>1</v>
      </c>
      <c r="HJ42" s="626">
        <v>45</v>
      </c>
      <c r="HK42" s="626" t="s">
        <v>784</v>
      </c>
      <c r="HL42" s="626" t="s">
        <v>785</v>
      </c>
      <c r="HM42" s="626" t="s">
        <v>783</v>
      </c>
      <c r="HN42" s="626" t="s">
        <v>783</v>
      </c>
      <c r="HO42" s="626" t="s">
        <v>783</v>
      </c>
      <c r="HP42" s="626" t="s">
        <v>783</v>
      </c>
      <c r="HQ42" s="626" t="s">
        <v>783</v>
      </c>
      <c r="HR42" s="626">
        <v>3980156</v>
      </c>
      <c r="HS42" s="626" t="s">
        <v>783</v>
      </c>
      <c r="HT42" s="626" t="s">
        <v>786</v>
      </c>
      <c r="HU42" s="626" t="s">
        <v>787</v>
      </c>
      <c r="HV42" s="626">
        <v>4</v>
      </c>
      <c r="HW42" s="626">
        <v>2014</v>
      </c>
      <c r="HX42" s="626">
        <v>63</v>
      </c>
      <c r="HY42" s="626">
        <v>0</v>
      </c>
      <c r="HZ42" s="626">
        <v>1426</v>
      </c>
      <c r="IA42" s="627">
        <v>41697.500081018516</v>
      </c>
      <c r="IB42" s="626" t="s">
        <v>788</v>
      </c>
      <c r="IC42" s="626">
        <v>3975678</v>
      </c>
      <c r="ID42" s="626">
        <v>2014</v>
      </c>
      <c r="IE42" s="626">
        <v>1712</v>
      </c>
      <c r="IF42" s="626" t="s">
        <v>783</v>
      </c>
      <c r="IG42" s="626" t="s">
        <v>783</v>
      </c>
      <c r="IH42" s="626" t="s">
        <v>783</v>
      </c>
      <c r="II42" s="626" t="s">
        <v>783</v>
      </c>
      <c r="IJ42" s="626" t="s">
        <v>783</v>
      </c>
      <c r="IK42" s="626" t="s">
        <v>783</v>
      </c>
      <c r="IL42" s="626" t="s">
        <v>783</v>
      </c>
      <c r="IM42" s="626" t="s">
        <v>783</v>
      </c>
      <c r="IN42" s="626" t="s">
        <v>783</v>
      </c>
      <c r="IO42" s="626">
        <v>1649</v>
      </c>
      <c r="IP42" s="627">
        <v>37477.354571759257</v>
      </c>
      <c r="IQ42" s="626">
        <v>4</v>
      </c>
      <c r="IR42" s="626" t="s">
        <v>793</v>
      </c>
      <c r="IS42" s="626">
        <v>1</v>
      </c>
      <c r="IT42" s="665">
        <v>41275</v>
      </c>
      <c r="IU42" s="626" t="s">
        <v>783</v>
      </c>
      <c r="IV42" s="626" t="s">
        <v>783</v>
      </c>
      <c r="IW42" s="626" t="s">
        <v>783</v>
      </c>
      <c r="IX42" s="626" t="s">
        <v>781</v>
      </c>
      <c r="IY42" s="626">
        <v>45</v>
      </c>
      <c r="IZ42" s="626" t="s">
        <v>789</v>
      </c>
      <c r="JA42" s="626" t="s">
        <v>783</v>
      </c>
      <c r="JB42" s="626" t="s">
        <v>783</v>
      </c>
      <c r="JC42" s="626" t="s">
        <v>783</v>
      </c>
      <c r="JD42" s="626">
        <v>329408</v>
      </c>
      <c r="JE42" s="626" t="s">
        <v>783</v>
      </c>
      <c r="JF42" s="626" t="s">
        <v>783</v>
      </c>
      <c r="JG42" s="626" t="s">
        <v>795</v>
      </c>
      <c r="JH42" s="626">
        <v>35</v>
      </c>
      <c r="JI42" s="626" t="s">
        <v>783</v>
      </c>
      <c r="JJ42" s="626" t="s">
        <v>783</v>
      </c>
      <c r="JK42" s="626" t="s">
        <v>783</v>
      </c>
      <c r="JL42" s="626" t="s">
        <v>790</v>
      </c>
      <c r="JM42" s="626">
        <v>4</v>
      </c>
      <c r="JN42" s="626">
        <v>1</v>
      </c>
      <c r="JO42" s="626" t="s">
        <v>783</v>
      </c>
      <c r="JP42" s="626">
        <v>12683066</v>
      </c>
      <c r="JQ42" s="626">
        <v>2013</v>
      </c>
      <c r="JR42" s="626">
        <v>12</v>
      </c>
      <c r="JS42" s="626" t="s">
        <v>783</v>
      </c>
      <c r="JT42" s="626" t="s">
        <v>783</v>
      </c>
      <c r="JU42" s="626" t="s">
        <v>834</v>
      </c>
      <c r="JV42" s="628">
        <v>1410.751906</v>
      </c>
      <c r="JW42">
        <f>SUM(JV41:JV42)</f>
        <v>1410.751906</v>
      </c>
      <c r="JX42" s="225">
        <v>0.33999953257575755</v>
      </c>
    </row>
    <row r="43" spans="1:285" ht="16" thickBot="1">
      <c r="A43" s="905" t="s">
        <v>5</v>
      </c>
      <c r="B43" s="79">
        <f t="shared" si="0"/>
        <v>1</v>
      </c>
      <c r="C43" s="871" t="s">
        <v>121</v>
      </c>
      <c r="D43" s="249" t="s">
        <v>141</v>
      </c>
      <c r="E43" s="103" t="s">
        <v>57</v>
      </c>
      <c r="F43" s="888">
        <v>0.15</v>
      </c>
      <c r="G43" s="120" t="e">
        <f t="shared" si="45"/>
        <v>#REF!</v>
      </c>
      <c r="H43" s="46"/>
      <c r="I43" s="3">
        <v>0.15</v>
      </c>
      <c r="J43" s="29"/>
      <c r="K43" s="18"/>
      <c r="L43" s="5"/>
      <c r="M43" s="71">
        <v>1</v>
      </c>
      <c r="N43" s="71">
        <v>1</v>
      </c>
      <c r="O43" s="70">
        <v>4</v>
      </c>
      <c r="P43" s="891">
        <f t="shared" si="43"/>
        <v>6</v>
      </c>
      <c r="Q43" s="897">
        <f t="shared" si="44"/>
        <v>4</v>
      </c>
      <c r="R43" s="46"/>
      <c r="S43" s="3">
        <v>0.15</v>
      </c>
      <c r="T43" s="25"/>
      <c r="U43" s="219">
        <f t="shared" si="41"/>
        <v>11250</v>
      </c>
      <c r="V43" s="219" t="s">
        <v>642</v>
      </c>
      <c r="W43" s="1042">
        <f t="shared" si="39"/>
        <v>11250</v>
      </c>
      <c r="X43" s="537">
        <f t="shared" si="40"/>
        <v>0</v>
      </c>
      <c r="Y43" s="538">
        <f t="shared" si="2"/>
        <v>500</v>
      </c>
      <c r="Z43" s="1034">
        <f t="shared" si="3"/>
        <v>11750</v>
      </c>
      <c r="AA43" s="883"/>
      <c r="AB43" s="270">
        <f t="shared" si="4"/>
        <v>0</v>
      </c>
      <c r="AC43" s="553"/>
      <c r="AD43" s="562">
        <f t="shared" si="5"/>
        <v>0</v>
      </c>
      <c r="AE43" s="518"/>
      <c r="AF43" s="270">
        <f t="shared" si="6"/>
        <v>0</v>
      </c>
      <c r="AG43" s="270"/>
      <c r="AH43" s="562">
        <f t="shared" si="7"/>
        <v>0</v>
      </c>
      <c r="AI43" s="270"/>
      <c r="AJ43" s="228">
        <v>0</v>
      </c>
      <c r="AK43" s="902"/>
      <c r="AL43" s="902">
        <v>2026</v>
      </c>
      <c r="AM43" s="18" t="str">
        <f t="shared" si="8"/>
        <v xml:space="preserve"> </v>
      </c>
      <c r="AN43" s="747" t="str">
        <f t="shared" si="9"/>
        <v xml:space="preserve"> </v>
      </c>
      <c r="AO43" s="4" t="str">
        <f t="shared" si="10"/>
        <v xml:space="preserve"> </v>
      </c>
      <c r="AP43" s="747" t="str">
        <f t="shared" si="11"/>
        <v xml:space="preserve"> </v>
      </c>
      <c r="AQ43" s="4" t="str">
        <f t="shared" si="12"/>
        <v xml:space="preserve"> </v>
      </c>
      <c r="AR43" s="747" t="str">
        <f t="shared" si="13"/>
        <v xml:space="preserve"> </v>
      </c>
      <c r="AS43" s="4" t="str">
        <f t="shared" si="14"/>
        <v xml:space="preserve"> </v>
      </c>
      <c r="AT43" s="747" t="str">
        <f t="shared" si="15"/>
        <v xml:space="preserve"> </v>
      </c>
      <c r="AU43" s="4" t="str">
        <f t="shared" si="16"/>
        <v xml:space="preserve"> </v>
      </c>
      <c r="AV43" s="747" t="str">
        <f t="shared" si="17"/>
        <v xml:space="preserve"> </v>
      </c>
      <c r="AW43" s="4" t="str">
        <f t="shared" si="18"/>
        <v xml:space="preserve"> </v>
      </c>
      <c r="AX43" s="747" t="str">
        <f t="shared" si="19"/>
        <v xml:space="preserve"> </v>
      </c>
      <c r="AY43" s="4" t="str">
        <f t="shared" si="20"/>
        <v xml:space="preserve"> </v>
      </c>
      <c r="AZ43" s="747" t="str">
        <f t="shared" si="21"/>
        <v xml:space="preserve"> </v>
      </c>
      <c r="BA43" s="4" t="str">
        <f t="shared" si="22"/>
        <v xml:space="preserve"> </v>
      </c>
      <c r="BB43" s="747" t="str">
        <f t="shared" si="23"/>
        <v xml:space="preserve"> </v>
      </c>
      <c r="BC43" s="4">
        <f t="shared" si="24"/>
        <v>0.15</v>
      </c>
      <c r="BD43" s="747">
        <f t="shared" si="25"/>
        <v>11750</v>
      </c>
      <c r="BE43" s="4" t="str">
        <f t="shared" si="26"/>
        <v xml:space="preserve"> </v>
      </c>
      <c r="BF43" s="747" t="str">
        <f t="shared" si="27"/>
        <v xml:space="preserve"> </v>
      </c>
      <c r="BG43" s="4" t="str">
        <f t="shared" si="28"/>
        <v xml:space="preserve"> </v>
      </c>
      <c r="BH43" s="747" t="str">
        <f t="shared" si="29"/>
        <v xml:space="preserve"> </v>
      </c>
      <c r="BI43" s="4" t="str">
        <f t="shared" si="30"/>
        <v xml:space="preserve"> </v>
      </c>
      <c r="BJ43" s="747" t="str">
        <f t="shared" si="31"/>
        <v xml:space="preserve"> </v>
      </c>
      <c r="BK43" s="4" t="str">
        <f t="shared" si="32"/>
        <v xml:space="preserve"> </v>
      </c>
      <c r="BL43" s="747" t="str">
        <f t="shared" si="33"/>
        <v xml:space="preserve"> </v>
      </c>
      <c r="BM43" s="4" t="str">
        <f t="shared" si="34"/>
        <v xml:space="preserve"> </v>
      </c>
      <c r="BN43" s="747" t="str">
        <f t="shared" si="35"/>
        <v xml:space="preserve"> </v>
      </c>
      <c r="BO43" s="4" t="str">
        <f t="shared" si="36"/>
        <v xml:space="preserve"> </v>
      </c>
      <c r="BP43" s="747" t="str">
        <f t="shared" si="37"/>
        <v xml:space="preserve"> </v>
      </c>
      <c r="BQ43" s="133" t="s">
        <v>244</v>
      </c>
      <c r="BR43" s="133"/>
      <c r="BS43" s="389"/>
      <c r="BT43" s="389"/>
      <c r="BU43" s="389"/>
      <c r="BV43" s="389"/>
      <c r="BW43" s="389"/>
      <c r="BX43" s="389"/>
      <c r="BY43" s="389"/>
      <c r="BZ43" s="389"/>
      <c r="CA43" s="389"/>
      <c r="CB43" s="163">
        <f t="shared" si="38"/>
        <v>0</v>
      </c>
      <c r="CC43" s="389"/>
      <c r="CD43" s="389"/>
      <c r="CE43" s="389"/>
      <c r="CF43" s="389"/>
      <c r="CG43" s="389"/>
      <c r="CH43" s="389"/>
      <c r="CI43" s="389"/>
      <c r="CJ43" s="389"/>
      <c r="CK43" s="389"/>
      <c r="CL43" s="389"/>
      <c r="CM43" s="389"/>
      <c r="CN43" s="389"/>
      <c r="CO43" s="389"/>
      <c r="CP43" s="389"/>
      <c r="CQ43" s="389"/>
      <c r="CR43" s="389"/>
      <c r="CS43" s="389"/>
      <c r="CT43" s="389"/>
      <c r="CU43" s="389"/>
      <c r="CV43" s="389"/>
      <c r="CW43" s="389"/>
      <c r="CX43" s="389"/>
      <c r="CY43" s="389"/>
      <c r="CZ43" s="389"/>
      <c r="DA43" s="389"/>
      <c r="DB43" s="389"/>
      <c r="DC43" s="389"/>
      <c r="DD43" s="389"/>
      <c r="DE43" s="389"/>
      <c r="DF43" s="389"/>
      <c r="DG43" s="389"/>
      <c r="DH43" s="389"/>
      <c r="DI43" s="389"/>
      <c r="DJ43" s="389"/>
      <c r="DK43" s="389"/>
      <c r="DL43" s="389"/>
      <c r="DM43" s="389"/>
      <c r="DN43" s="389"/>
      <c r="DO43" s="389"/>
      <c r="DP43" s="389"/>
      <c r="DQ43" s="389"/>
      <c r="DR43" s="389"/>
      <c r="DS43" s="389"/>
      <c r="DT43" s="389"/>
      <c r="DU43" s="389"/>
      <c r="DV43" s="389"/>
      <c r="DW43" s="389"/>
      <c r="DX43" s="389"/>
      <c r="DY43" s="389"/>
      <c r="DZ43" s="389"/>
      <c r="EA43" s="389"/>
      <c r="EB43" s="389"/>
      <c r="EC43" s="389"/>
      <c r="ED43" s="389"/>
      <c r="EE43" s="389"/>
      <c r="EF43" s="389"/>
      <c r="EG43" s="389"/>
      <c r="EH43" s="389"/>
      <c r="EI43" s="389"/>
      <c r="EJ43" s="389"/>
      <c r="EK43" s="389"/>
      <c r="EL43" s="389"/>
      <c r="EM43" s="389"/>
      <c r="EN43" s="389"/>
      <c r="EO43" s="389"/>
      <c r="EP43" s="389"/>
      <c r="EQ43" s="389"/>
      <c r="ER43" s="389"/>
      <c r="ES43" s="389"/>
      <c r="ET43" s="389"/>
      <c r="EU43" s="389"/>
      <c r="EV43" s="389"/>
      <c r="EW43" s="389"/>
      <c r="EX43" s="389"/>
      <c r="EY43" s="389"/>
      <c r="EZ43" s="389"/>
      <c r="FA43" s="389"/>
      <c r="FB43" s="389"/>
      <c r="FC43" s="389"/>
      <c r="FD43" s="389"/>
      <c r="FE43" s="389"/>
      <c r="FF43" s="389"/>
      <c r="FG43" s="389"/>
      <c r="FH43" s="389"/>
      <c r="FI43" s="389"/>
      <c r="FJ43" s="389"/>
      <c r="FK43" s="389"/>
      <c r="FL43" s="389"/>
      <c r="FM43" s="389"/>
      <c r="FN43" s="389"/>
      <c r="FO43" s="389"/>
      <c r="FP43" s="389"/>
      <c r="FQ43" s="389"/>
      <c r="FR43" s="389"/>
      <c r="FS43" s="389"/>
      <c r="FT43" s="389"/>
      <c r="FU43" s="389"/>
      <c r="FV43" s="389"/>
      <c r="FW43" s="389"/>
      <c r="FX43" s="671" t="s">
        <v>373</v>
      </c>
      <c r="FY43" s="672">
        <v>16</v>
      </c>
      <c r="FZ43" s="672">
        <v>28092643</v>
      </c>
      <c r="GA43" s="672">
        <v>40</v>
      </c>
      <c r="GB43" s="672" t="s">
        <v>779</v>
      </c>
      <c r="GC43" s="672">
        <v>22</v>
      </c>
      <c r="GD43" s="672">
        <v>2012</v>
      </c>
      <c r="GE43" s="672">
        <v>0</v>
      </c>
      <c r="GF43" s="672" t="s">
        <v>792</v>
      </c>
      <c r="GG43" s="672">
        <v>0</v>
      </c>
      <c r="GH43" s="672">
        <v>0</v>
      </c>
      <c r="GI43" s="672" t="s">
        <v>792</v>
      </c>
      <c r="GJ43" s="672">
        <v>0</v>
      </c>
      <c r="GK43" s="672" t="s">
        <v>781</v>
      </c>
      <c r="GL43" s="672" t="s">
        <v>782</v>
      </c>
      <c r="GM43" s="672">
        <v>66</v>
      </c>
      <c r="GN43" s="672" t="s">
        <v>783</v>
      </c>
      <c r="GO43" s="672">
        <v>0</v>
      </c>
      <c r="GP43" s="672">
        <v>0</v>
      </c>
      <c r="GQ43" s="672">
        <v>4</v>
      </c>
      <c r="GR43" s="672">
        <v>1</v>
      </c>
      <c r="GS43" s="672" t="s">
        <v>783</v>
      </c>
      <c r="GT43" s="672" t="s">
        <v>783</v>
      </c>
      <c r="GU43" s="672" t="s">
        <v>783</v>
      </c>
      <c r="GV43" s="672" t="s">
        <v>783</v>
      </c>
      <c r="GW43" s="672" t="s">
        <v>783</v>
      </c>
      <c r="GX43" s="672" t="s">
        <v>783</v>
      </c>
      <c r="GY43" s="672">
        <v>1649</v>
      </c>
      <c r="GZ43" s="672">
        <v>0.05</v>
      </c>
      <c r="HA43" s="672">
        <v>5</v>
      </c>
      <c r="HB43" s="672" t="s">
        <v>783</v>
      </c>
      <c r="HC43" s="672" t="s">
        <v>782</v>
      </c>
      <c r="HD43" s="672">
        <v>15</v>
      </c>
      <c r="HE43" s="672" t="s">
        <v>783</v>
      </c>
      <c r="HF43" s="672">
        <v>0</v>
      </c>
      <c r="HG43" s="672" t="s">
        <v>783</v>
      </c>
      <c r="HH43" s="672">
        <v>0</v>
      </c>
      <c r="HI43" s="672">
        <v>1</v>
      </c>
      <c r="HJ43" s="672">
        <v>45</v>
      </c>
      <c r="HK43" s="672" t="s">
        <v>784</v>
      </c>
      <c r="HL43" s="672" t="s">
        <v>785</v>
      </c>
      <c r="HM43" s="672" t="s">
        <v>783</v>
      </c>
      <c r="HN43" s="672" t="s">
        <v>783</v>
      </c>
      <c r="HO43" s="672" t="s">
        <v>783</v>
      </c>
      <c r="HP43" s="672" t="s">
        <v>783</v>
      </c>
      <c r="HQ43" s="672" t="s">
        <v>783</v>
      </c>
      <c r="HR43" s="672">
        <v>3980785</v>
      </c>
      <c r="HS43" s="672" t="s">
        <v>783</v>
      </c>
      <c r="HT43" s="672" t="s">
        <v>786</v>
      </c>
      <c r="HU43" s="672" t="s">
        <v>787</v>
      </c>
      <c r="HV43" s="672">
        <v>4</v>
      </c>
      <c r="HW43" s="672">
        <v>2013</v>
      </c>
      <c r="HX43" s="672">
        <v>63</v>
      </c>
      <c r="HY43" s="672">
        <v>422</v>
      </c>
      <c r="HZ43" s="672">
        <v>686</v>
      </c>
      <c r="IA43" s="673">
        <v>41358.405266203707</v>
      </c>
      <c r="IB43" s="672" t="s">
        <v>788</v>
      </c>
      <c r="IC43" s="672">
        <v>3976307</v>
      </c>
      <c r="ID43" s="672">
        <v>2013</v>
      </c>
      <c r="IE43" s="672">
        <v>1712</v>
      </c>
      <c r="IF43" s="672" t="s">
        <v>783</v>
      </c>
      <c r="IG43" s="672" t="s">
        <v>783</v>
      </c>
      <c r="IH43" s="672" t="s">
        <v>783</v>
      </c>
      <c r="II43" s="672" t="s">
        <v>783</v>
      </c>
      <c r="IJ43" s="672" t="s">
        <v>783</v>
      </c>
      <c r="IK43" s="672" t="s">
        <v>783</v>
      </c>
      <c r="IL43" s="672" t="s">
        <v>783</v>
      </c>
      <c r="IM43" s="672" t="s">
        <v>783</v>
      </c>
      <c r="IN43" s="672" t="s">
        <v>783</v>
      </c>
      <c r="IO43" s="672">
        <v>1649</v>
      </c>
      <c r="IP43" s="673">
        <v>37600.566631944443</v>
      </c>
      <c r="IQ43" s="672" t="s">
        <v>783</v>
      </c>
      <c r="IR43" s="672" t="s">
        <v>783</v>
      </c>
      <c r="IS43" s="672" t="s">
        <v>783</v>
      </c>
      <c r="IT43" s="672" t="s">
        <v>783</v>
      </c>
      <c r="IU43" s="672" t="s">
        <v>783</v>
      </c>
      <c r="IV43" s="672" t="s">
        <v>783</v>
      </c>
      <c r="IW43" s="672" t="s">
        <v>783</v>
      </c>
      <c r="IX43" s="672" t="s">
        <v>781</v>
      </c>
      <c r="IY43" s="672">
        <v>45</v>
      </c>
      <c r="IZ43" s="672" t="s">
        <v>789</v>
      </c>
      <c r="JA43" s="672" t="s">
        <v>783</v>
      </c>
      <c r="JB43" s="672" t="s">
        <v>783</v>
      </c>
      <c r="JC43" s="672" t="s">
        <v>783</v>
      </c>
      <c r="JD43" s="672">
        <v>329409</v>
      </c>
      <c r="JE43" s="672" t="s">
        <v>783</v>
      </c>
      <c r="JF43" s="672" t="s">
        <v>783</v>
      </c>
      <c r="JG43" s="672" t="s">
        <v>783</v>
      </c>
      <c r="JH43" s="672" t="s">
        <v>783</v>
      </c>
      <c r="JI43" s="672" t="s">
        <v>783</v>
      </c>
      <c r="JJ43" s="672" t="s">
        <v>783</v>
      </c>
      <c r="JK43" s="672" t="s">
        <v>783</v>
      </c>
      <c r="JL43" s="672" t="s">
        <v>790</v>
      </c>
      <c r="JM43" s="672">
        <v>4</v>
      </c>
      <c r="JN43" s="672">
        <v>2</v>
      </c>
      <c r="JO43" s="672" t="s">
        <v>783</v>
      </c>
      <c r="JP43" s="672" t="s">
        <v>783</v>
      </c>
      <c r="JQ43" s="672" t="s">
        <v>783</v>
      </c>
      <c r="JR43" s="672" t="s">
        <v>783</v>
      </c>
      <c r="JS43" s="672" t="s">
        <v>783</v>
      </c>
      <c r="JT43" s="672" t="s">
        <v>783</v>
      </c>
      <c r="JU43" s="672" t="s">
        <v>835</v>
      </c>
      <c r="JV43" s="674">
        <v>348.73087600000002</v>
      </c>
      <c r="JW43">
        <f>SUM(JV43:JV43)</f>
        <v>348.73087600000002</v>
      </c>
      <c r="JX43" s="225">
        <v>0.22217404564393942</v>
      </c>
    </row>
    <row r="44" spans="1:285" ht="16" thickBot="1">
      <c r="A44" s="905" t="s">
        <v>5</v>
      </c>
      <c r="B44" s="79">
        <f t="shared" si="0"/>
        <v>1</v>
      </c>
      <c r="C44" s="871" t="s">
        <v>227</v>
      </c>
      <c r="D44" s="249" t="s">
        <v>223</v>
      </c>
      <c r="E44" s="103" t="s">
        <v>82</v>
      </c>
      <c r="F44" s="888">
        <v>0.11</v>
      </c>
      <c r="G44" s="120" t="e">
        <f t="shared" si="45"/>
        <v>#REF!</v>
      </c>
      <c r="H44" s="46"/>
      <c r="I44" s="3">
        <v>0.11</v>
      </c>
      <c r="J44" s="29"/>
      <c r="K44" s="18"/>
      <c r="L44" s="5"/>
      <c r="M44" s="71">
        <v>1</v>
      </c>
      <c r="N44" s="71">
        <v>1</v>
      </c>
      <c r="O44" s="70">
        <v>4</v>
      </c>
      <c r="P44" s="891">
        <f t="shared" si="43"/>
        <v>6</v>
      </c>
      <c r="Q44" s="897">
        <f t="shared" si="44"/>
        <v>4</v>
      </c>
      <c r="R44" s="46"/>
      <c r="S44" s="3">
        <v>0.11</v>
      </c>
      <c r="T44" s="25"/>
      <c r="U44" s="219">
        <f t="shared" si="41"/>
        <v>8250</v>
      </c>
      <c r="V44" s="219" t="s">
        <v>642</v>
      </c>
      <c r="W44" s="1042">
        <f t="shared" si="39"/>
        <v>8250</v>
      </c>
      <c r="X44" s="537">
        <f t="shared" si="40"/>
        <v>0</v>
      </c>
      <c r="Y44" s="538">
        <f t="shared" si="2"/>
        <v>500</v>
      </c>
      <c r="Z44" s="1034">
        <f t="shared" si="3"/>
        <v>8750</v>
      </c>
      <c r="AA44" s="883"/>
      <c r="AB44" s="270">
        <f t="shared" si="4"/>
        <v>0</v>
      </c>
      <c r="AC44" s="553"/>
      <c r="AD44" s="562">
        <f t="shared" si="5"/>
        <v>0</v>
      </c>
      <c r="AE44" s="518"/>
      <c r="AF44" s="270">
        <f t="shared" si="6"/>
        <v>0</v>
      </c>
      <c r="AG44" s="270"/>
      <c r="AH44" s="562">
        <f t="shared" si="7"/>
        <v>0</v>
      </c>
      <c r="AI44" s="270"/>
      <c r="AJ44" s="228">
        <v>0</v>
      </c>
      <c r="AK44" s="902"/>
      <c r="AL44" s="902">
        <v>2026</v>
      </c>
      <c r="AM44" s="18" t="str">
        <f t="shared" si="8"/>
        <v xml:space="preserve"> </v>
      </c>
      <c r="AN44" s="747" t="str">
        <f t="shared" si="9"/>
        <v xml:space="preserve"> </v>
      </c>
      <c r="AO44" s="4" t="str">
        <f t="shared" si="10"/>
        <v xml:space="preserve"> </v>
      </c>
      <c r="AP44" s="747" t="str">
        <f t="shared" si="11"/>
        <v xml:space="preserve"> </v>
      </c>
      <c r="AQ44" s="4" t="str">
        <f t="shared" si="12"/>
        <v xml:space="preserve"> </v>
      </c>
      <c r="AR44" s="747" t="str">
        <f t="shared" si="13"/>
        <v xml:space="preserve"> </v>
      </c>
      <c r="AS44" s="4" t="str">
        <f t="shared" si="14"/>
        <v xml:space="preserve"> </v>
      </c>
      <c r="AT44" s="747" t="str">
        <f t="shared" si="15"/>
        <v xml:space="preserve"> </v>
      </c>
      <c r="AU44" s="4" t="str">
        <f t="shared" si="16"/>
        <v xml:space="preserve"> </v>
      </c>
      <c r="AV44" s="747" t="str">
        <f t="shared" si="17"/>
        <v xml:space="preserve"> </v>
      </c>
      <c r="AW44" s="4" t="str">
        <f t="shared" si="18"/>
        <v xml:space="preserve"> </v>
      </c>
      <c r="AX44" s="747" t="str">
        <f t="shared" si="19"/>
        <v xml:space="preserve"> </v>
      </c>
      <c r="AY44" s="4" t="str">
        <f t="shared" si="20"/>
        <v xml:space="preserve"> </v>
      </c>
      <c r="AZ44" s="747" t="str">
        <f t="shared" si="21"/>
        <v xml:space="preserve"> </v>
      </c>
      <c r="BA44" s="4" t="str">
        <f t="shared" si="22"/>
        <v xml:space="preserve"> </v>
      </c>
      <c r="BB44" s="747" t="str">
        <f t="shared" si="23"/>
        <v xml:space="preserve"> </v>
      </c>
      <c r="BC44" s="4">
        <f t="shared" si="24"/>
        <v>0.11</v>
      </c>
      <c r="BD44" s="747">
        <f t="shared" si="25"/>
        <v>8750</v>
      </c>
      <c r="BE44" s="4" t="str">
        <f t="shared" si="26"/>
        <v xml:space="preserve"> </v>
      </c>
      <c r="BF44" s="747" t="str">
        <f t="shared" si="27"/>
        <v xml:space="preserve"> </v>
      </c>
      <c r="BG44" s="4" t="str">
        <f t="shared" si="28"/>
        <v xml:space="preserve"> </v>
      </c>
      <c r="BH44" s="747" t="str">
        <f t="shared" si="29"/>
        <v xml:space="preserve"> </v>
      </c>
      <c r="BI44" s="4" t="str">
        <f t="shared" si="30"/>
        <v xml:space="preserve"> </v>
      </c>
      <c r="BJ44" s="747" t="str">
        <f t="shared" si="31"/>
        <v xml:space="preserve"> </v>
      </c>
      <c r="BK44" s="4" t="str">
        <f t="shared" si="32"/>
        <v xml:space="preserve"> </v>
      </c>
      <c r="BL44" s="747" t="str">
        <f t="shared" si="33"/>
        <v xml:space="preserve"> </v>
      </c>
      <c r="BM44" s="4" t="str">
        <f t="shared" si="34"/>
        <v xml:space="preserve"> </v>
      </c>
      <c r="BN44" s="747" t="str">
        <f t="shared" si="35"/>
        <v xml:space="preserve"> </v>
      </c>
      <c r="BO44" s="4" t="str">
        <f t="shared" si="36"/>
        <v xml:space="preserve"> </v>
      </c>
      <c r="BP44" s="747" t="str">
        <f t="shared" si="37"/>
        <v xml:space="preserve"> </v>
      </c>
      <c r="BQ44" s="133"/>
      <c r="BR44" s="133"/>
      <c r="BS44" s="389"/>
      <c r="BT44" s="389"/>
      <c r="BU44" s="389"/>
      <c r="BV44" s="389"/>
      <c r="BW44" s="389"/>
      <c r="BX44" s="389"/>
      <c r="BY44" s="389"/>
      <c r="BZ44" s="389"/>
      <c r="CA44" s="389"/>
      <c r="CB44" s="163">
        <f t="shared" si="38"/>
        <v>0</v>
      </c>
      <c r="CC44" s="389"/>
      <c r="CD44" s="389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89"/>
      <c r="EF44" s="389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621" t="s">
        <v>397</v>
      </c>
      <c r="FY44" s="622">
        <v>233</v>
      </c>
      <c r="FZ44" s="622">
        <v>30289338</v>
      </c>
      <c r="GA44" s="622">
        <v>55</v>
      </c>
      <c r="GB44" s="622" t="s">
        <v>798</v>
      </c>
      <c r="GC44" s="622">
        <v>18</v>
      </c>
      <c r="GD44" s="622">
        <v>1970</v>
      </c>
      <c r="GE44" s="622">
        <v>1</v>
      </c>
      <c r="GF44" s="622" t="s">
        <v>780</v>
      </c>
      <c r="GG44" s="622">
        <v>2</v>
      </c>
      <c r="GH44" s="622">
        <v>1</v>
      </c>
      <c r="GI44" s="622" t="s">
        <v>780</v>
      </c>
      <c r="GJ44" s="622">
        <v>2</v>
      </c>
      <c r="GK44" s="622" t="s">
        <v>781</v>
      </c>
      <c r="GL44" s="622" t="s">
        <v>782</v>
      </c>
      <c r="GM44" s="622">
        <v>66</v>
      </c>
      <c r="GN44" s="622" t="s">
        <v>783</v>
      </c>
      <c r="GO44" s="622">
        <v>0</v>
      </c>
      <c r="GP44" s="622">
        <v>0</v>
      </c>
      <c r="GQ44" s="622">
        <v>4</v>
      </c>
      <c r="GR44" s="622">
        <v>2</v>
      </c>
      <c r="GS44" s="622">
        <v>3</v>
      </c>
      <c r="GT44" s="622" t="s">
        <v>783</v>
      </c>
      <c r="GU44" s="622" t="s">
        <v>783</v>
      </c>
      <c r="GV44" s="622" t="s">
        <v>783</v>
      </c>
      <c r="GW44" s="622" t="s">
        <v>783</v>
      </c>
      <c r="GX44" s="622" t="s">
        <v>783</v>
      </c>
      <c r="GY44" s="622">
        <v>1649</v>
      </c>
      <c r="GZ44" s="622">
        <v>0.8</v>
      </c>
      <c r="HA44" s="622">
        <v>5</v>
      </c>
      <c r="HB44" s="622" t="s">
        <v>783</v>
      </c>
      <c r="HC44" s="622" t="s">
        <v>782</v>
      </c>
      <c r="HD44" s="622">
        <v>35</v>
      </c>
      <c r="HE44" s="622" t="s">
        <v>783</v>
      </c>
      <c r="HF44" s="622">
        <v>0</v>
      </c>
      <c r="HG44" s="622" t="s">
        <v>783</v>
      </c>
      <c r="HH44" s="622">
        <v>0</v>
      </c>
      <c r="HI44" s="622">
        <v>1</v>
      </c>
      <c r="HJ44" s="622">
        <v>45</v>
      </c>
      <c r="HK44" s="622" t="s">
        <v>784</v>
      </c>
      <c r="HL44" s="622" t="s">
        <v>785</v>
      </c>
      <c r="HM44" s="622" t="s">
        <v>783</v>
      </c>
      <c r="HN44" s="622" t="s">
        <v>783</v>
      </c>
      <c r="HO44" s="622" t="s">
        <v>783</v>
      </c>
      <c r="HP44" s="622" t="s">
        <v>783</v>
      </c>
      <c r="HQ44" s="622" t="s">
        <v>783</v>
      </c>
      <c r="HR44" s="622">
        <v>3978969</v>
      </c>
      <c r="HS44" s="622" t="s">
        <v>783</v>
      </c>
      <c r="HT44" s="622" t="s">
        <v>786</v>
      </c>
      <c r="HU44" s="622" t="s">
        <v>787</v>
      </c>
      <c r="HV44" s="622">
        <v>4</v>
      </c>
      <c r="HW44" s="622">
        <v>2014</v>
      </c>
      <c r="HX44" s="622">
        <v>63</v>
      </c>
      <c r="HY44" s="622">
        <v>0</v>
      </c>
      <c r="HZ44" s="622">
        <v>4224</v>
      </c>
      <c r="IA44" s="623">
        <v>41697.500081018516</v>
      </c>
      <c r="IB44" s="622" t="s">
        <v>788</v>
      </c>
      <c r="IC44" s="622">
        <v>3974491</v>
      </c>
      <c r="ID44" s="622">
        <v>2014</v>
      </c>
      <c r="IE44" s="622">
        <v>1712</v>
      </c>
      <c r="IF44" s="622" t="s">
        <v>783</v>
      </c>
      <c r="IG44" s="622" t="s">
        <v>783</v>
      </c>
      <c r="IH44" s="622" t="s">
        <v>783</v>
      </c>
      <c r="II44" s="622" t="s">
        <v>783</v>
      </c>
      <c r="IJ44" s="622" t="s">
        <v>783</v>
      </c>
      <c r="IK44" s="622" t="s">
        <v>783</v>
      </c>
      <c r="IL44" s="622" t="s">
        <v>783</v>
      </c>
      <c r="IM44" s="622" t="s">
        <v>783</v>
      </c>
      <c r="IN44" s="622" t="s">
        <v>783</v>
      </c>
      <c r="IO44" s="622">
        <v>1649</v>
      </c>
      <c r="IP44" s="623">
        <v>37477.354571759257</v>
      </c>
      <c r="IQ44" s="622">
        <v>2</v>
      </c>
      <c r="IR44" s="622" t="s">
        <v>793</v>
      </c>
      <c r="IS44" s="622">
        <v>3</v>
      </c>
      <c r="IT44" s="644">
        <v>41275</v>
      </c>
      <c r="IU44" s="622" t="s">
        <v>783</v>
      </c>
      <c r="IV44" s="622" t="s">
        <v>783</v>
      </c>
      <c r="IW44" s="622" t="s">
        <v>783</v>
      </c>
      <c r="IX44" s="622" t="s">
        <v>781</v>
      </c>
      <c r="IY44" s="622">
        <v>45</v>
      </c>
      <c r="IZ44" s="622" t="s">
        <v>789</v>
      </c>
      <c r="JA44" s="622" t="s">
        <v>783</v>
      </c>
      <c r="JB44" s="622" t="s">
        <v>783</v>
      </c>
      <c r="JC44" s="622" t="s">
        <v>783</v>
      </c>
      <c r="JD44" s="622">
        <v>329410</v>
      </c>
      <c r="JE44" s="622" t="s">
        <v>783</v>
      </c>
      <c r="JF44" s="622" t="s">
        <v>783</v>
      </c>
      <c r="JG44" s="622" t="s">
        <v>804</v>
      </c>
      <c r="JH44" s="622">
        <v>55</v>
      </c>
      <c r="JI44" s="622" t="s">
        <v>783</v>
      </c>
      <c r="JJ44" s="622" t="s">
        <v>783</v>
      </c>
      <c r="JK44" s="622" t="s">
        <v>783</v>
      </c>
      <c r="JL44" s="622" t="s">
        <v>790</v>
      </c>
      <c r="JM44" s="622">
        <v>4</v>
      </c>
      <c r="JN44" s="622">
        <v>3</v>
      </c>
      <c r="JO44" s="622" t="s">
        <v>783</v>
      </c>
      <c r="JP44" s="622">
        <v>10711928</v>
      </c>
      <c r="JQ44" s="622">
        <v>2011</v>
      </c>
      <c r="JR44" s="622">
        <v>3</v>
      </c>
      <c r="JS44" s="622" t="s">
        <v>783</v>
      </c>
      <c r="JT44" s="622" t="s">
        <v>783</v>
      </c>
      <c r="JU44" s="622" t="s">
        <v>836</v>
      </c>
      <c r="JV44" s="624">
        <v>4203.3794600000001</v>
      </c>
      <c r="JW44">
        <f>JV44</f>
        <v>4203.3794600000001</v>
      </c>
      <c r="JX44" s="225">
        <v>0.79609459469696975</v>
      </c>
    </row>
    <row r="45" spans="1:285" ht="16" thickBot="1">
      <c r="A45" s="905" t="s">
        <v>5</v>
      </c>
      <c r="B45" s="79">
        <f t="shared" si="0"/>
        <v>1</v>
      </c>
      <c r="C45" s="871" t="s">
        <v>82</v>
      </c>
      <c r="D45" s="249" t="s">
        <v>135</v>
      </c>
      <c r="E45" s="103" t="s">
        <v>213</v>
      </c>
      <c r="F45" s="888">
        <v>0.2</v>
      </c>
      <c r="G45" s="120" t="e">
        <f t="shared" si="45"/>
        <v>#REF!</v>
      </c>
      <c r="H45" s="46"/>
      <c r="I45" s="3">
        <v>0.2</v>
      </c>
      <c r="J45" s="29"/>
      <c r="K45" s="18"/>
      <c r="L45" s="5"/>
      <c r="M45" s="71">
        <v>1</v>
      </c>
      <c r="N45" s="71">
        <v>1</v>
      </c>
      <c r="O45" s="70">
        <v>4</v>
      </c>
      <c r="P45" s="891">
        <f t="shared" si="43"/>
        <v>6</v>
      </c>
      <c r="Q45" s="897">
        <f t="shared" si="44"/>
        <v>4</v>
      </c>
      <c r="R45" s="46"/>
      <c r="S45" s="3">
        <v>0.2</v>
      </c>
      <c r="T45" s="25"/>
      <c r="U45" s="219">
        <f t="shared" si="41"/>
        <v>15000</v>
      </c>
      <c r="V45" s="219" t="s">
        <v>642</v>
      </c>
      <c r="W45" s="1042">
        <f t="shared" si="39"/>
        <v>15000</v>
      </c>
      <c r="X45" s="537">
        <f t="shared" si="40"/>
        <v>4955.8518518518522</v>
      </c>
      <c r="Y45" s="538">
        <f t="shared" si="2"/>
        <v>500</v>
      </c>
      <c r="Z45" s="1034">
        <f t="shared" si="3"/>
        <v>20455.851851851854</v>
      </c>
      <c r="AA45" s="883">
        <v>2</v>
      </c>
      <c r="AB45" s="270">
        <f t="shared" si="4"/>
        <v>1355.851851851852</v>
      </c>
      <c r="AC45" s="566">
        <v>0.25</v>
      </c>
      <c r="AD45" s="562">
        <f t="shared" si="5"/>
        <v>3600</v>
      </c>
      <c r="AE45" s="518"/>
      <c r="AF45" s="270">
        <f t="shared" si="6"/>
        <v>0</v>
      </c>
      <c r="AG45" s="270"/>
      <c r="AH45" s="562">
        <f t="shared" si="7"/>
        <v>0</v>
      </c>
      <c r="AI45" s="270"/>
      <c r="AJ45" s="228">
        <v>0</v>
      </c>
      <c r="AK45" s="902"/>
      <c r="AL45" s="902">
        <v>2026</v>
      </c>
      <c r="AM45" s="18" t="str">
        <f t="shared" si="8"/>
        <v xml:space="preserve"> </v>
      </c>
      <c r="AN45" s="747" t="str">
        <f t="shared" si="9"/>
        <v xml:space="preserve"> </v>
      </c>
      <c r="AO45" s="4" t="str">
        <f t="shared" si="10"/>
        <v xml:space="preserve"> </v>
      </c>
      <c r="AP45" s="747" t="str">
        <f t="shared" si="11"/>
        <v xml:space="preserve"> </v>
      </c>
      <c r="AQ45" s="4" t="str">
        <f t="shared" si="12"/>
        <v xml:space="preserve"> </v>
      </c>
      <c r="AR45" s="747" t="str">
        <f t="shared" si="13"/>
        <v xml:space="preserve"> </v>
      </c>
      <c r="AS45" s="4" t="str">
        <f t="shared" si="14"/>
        <v xml:space="preserve"> </v>
      </c>
      <c r="AT45" s="747" t="str">
        <f t="shared" si="15"/>
        <v xml:space="preserve"> </v>
      </c>
      <c r="AU45" s="4" t="str">
        <f t="shared" si="16"/>
        <v xml:space="preserve"> </v>
      </c>
      <c r="AV45" s="747" t="str">
        <f t="shared" si="17"/>
        <v xml:space="preserve"> </v>
      </c>
      <c r="AW45" s="4" t="str">
        <f t="shared" si="18"/>
        <v xml:space="preserve"> </v>
      </c>
      <c r="AX45" s="747" t="str">
        <f t="shared" si="19"/>
        <v xml:space="preserve"> </v>
      </c>
      <c r="AY45" s="4" t="str">
        <f t="shared" si="20"/>
        <v xml:space="preserve"> </v>
      </c>
      <c r="AZ45" s="747" t="str">
        <f t="shared" si="21"/>
        <v xml:space="preserve"> </v>
      </c>
      <c r="BA45" s="4" t="str">
        <f t="shared" si="22"/>
        <v xml:space="preserve"> </v>
      </c>
      <c r="BB45" s="747" t="str">
        <f t="shared" si="23"/>
        <v xml:space="preserve"> </v>
      </c>
      <c r="BC45" s="4">
        <f t="shared" si="24"/>
        <v>0.2</v>
      </c>
      <c r="BD45" s="747">
        <f t="shared" si="25"/>
        <v>20455.851851851854</v>
      </c>
      <c r="BE45" s="4" t="str">
        <f t="shared" si="26"/>
        <v xml:space="preserve"> </v>
      </c>
      <c r="BF45" s="747" t="str">
        <f t="shared" si="27"/>
        <v xml:space="preserve"> </v>
      </c>
      <c r="BG45" s="4" t="str">
        <f t="shared" si="28"/>
        <v xml:space="preserve"> </v>
      </c>
      <c r="BH45" s="747" t="str">
        <f t="shared" si="29"/>
        <v xml:space="preserve"> </v>
      </c>
      <c r="BI45" s="4" t="str">
        <f t="shared" si="30"/>
        <v xml:space="preserve"> </v>
      </c>
      <c r="BJ45" s="747" t="str">
        <f t="shared" si="31"/>
        <v xml:space="preserve"> </v>
      </c>
      <c r="BK45" s="4" t="str">
        <f t="shared" si="32"/>
        <v xml:space="preserve"> </v>
      </c>
      <c r="BL45" s="747" t="str">
        <f t="shared" si="33"/>
        <v xml:space="preserve"> </v>
      </c>
      <c r="BM45" s="4" t="str">
        <f t="shared" si="34"/>
        <v xml:space="preserve"> </v>
      </c>
      <c r="BN45" s="747" t="str">
        <f t="shared" si="35"/>
        <v xml:space="preserve"> </v>
      </c>
      <c r="BO45" s="4" t="str">
        <f t="shared" si="36"/>
        <v xml:space="preserve"> </v>
      </c>
      <c r="BP45" s="747" t="str">
        <f t="shared" si="37"/>
        <v xml:space="preserve"> </v>
      </c>
      <c r="BQ45" s="133"/>
      <c r="BR45" s="133"/>
      <c r="BS45" s="389"/>
      <c r="BT45" s="389"/>
      <c r="BU45" s="389"/>
      <c r="BV45" s="389"/>
      <c r="BW45" s="389"/>
      <c r="BX45" s="389"/>
      <c r="BY45" s="389"/>
      <c r="BZ45" s="389"/>
      <c r="CA45" s="389"/>
      <c r="CB45" s="163">
        <f t="shared" si="38"/>
        <v>0</v>
      </c>
      <c r="CC45" s="389"/>
      <c r="CD45" s="389"/>
      <c r="CE45" s="389"/>
      <c r="CF45" s="389"/>
      <c r="CG45" s="389"/>
      <c r="CH45" s="389"/>
      <c r="CI45" s="389"/>
      <c r="CJ45" s="389"/>
      <c r="CK45" s="389"/>
      <c r="CL45" s="389"/>
      <c r="CM45" s="389"/>
      <c r="CN45" s="389"/>
      <c r="CO45" s="389"/>
      <c r="CP45" s="389"/>
      <c r="CQ45" s="389"/>
      <c r="CR45" s="389"/>
      <c r="CS45" s="389"/>
      <c r="CT45" s="389"/>
      <c r="CU45" s="389"/>
      <c r="CV45" s="389"/>
      <c r="CW45" s="389"/>
      <c r="CX45" s="389"/>
      <c r="CY45" s="389"/>
      <c r="CZ45" s="389"/>
      <c r="DA45" s="389"/>
      <c r="DB45" s="389"/>
      <c r="DC45" s="389"/>
      <c r="DD45" s="389"/>
      <c r="DE45" s="389"/>
      <c r="DF45" s="389"/>
      <c r="DG45" s="389"/>
      <c r="DH45" s="389"/>
      <c r="DI45" s="389"/>
      <c r="DJ45" s="389"/>
      <c r="DK45" s="389"/>
      <c r="DL45" s="389"/>
      <c r="DM45" s="389"/>
      <c r="DN45" s="389"/>
      <c r="DO45" s="389"/>
      <c r="DP45" s="389"/>
      <c r="DQ45" s="389"/>
      <c r="DR45" s="389"/>
      <c r="DS45" s="389"/>
      <c r="DT45" s="389"/>
      <c r="DU45" s="389"/>
      <c r="DV45" s="389"/>
      <c r="DW45" s="389"/>
      <c r="DX45" s="389"/>
      <c r="DY45" s="389"/>
      <c r="DZ45" s="389"/>
      <c r="EA45" s="389"/>
      <c r="EB45" s="389"/>
      <c r="EC45" s="389"/>
      <c r="ED45" s="389"/>
      <c r="EE45" s="389"/>
      <c r="EF45" s="389"/>
      <c r="EG45" s="389"/>
      <c r="EH45" s="389"/>
      <c r="EI45" s="389"/>
      <c r="EJ45" s="389"/>
      <c r="EK45" s="389"/>
      <c r="EL45" s="389"/>
      <c r="EM45" s="389"/>
      <c r="EN45" s="389"/>
      <c r="EO45" s="389"/>
      <c r="EP45" s="389"/>
      <c r="EQ45" s="389"/>
      <c r="ER45" s="389"/>
      <c r="ES45" s="389"/>
      <c r="ET45" s="389"/>
      <c r="EU45" s="389"/>
      <c r="EV45" s="389"/>
      <c r="EW45" s="389"/>
      <c r="EX45" s="389"/>
      <c r="EY45" s="389"/>
      <c r="EZ45" s="389"/>
      <c r="FA45" s="389"/>
      <c r="FB45" s="389"/>
      <c r="FC45" s="389"/>
      <c r="FD45" s="389"/>
      <c r="FE45" s="389"/>
      <c r="FF45" s="389"/>
      <c r="FG45" s="389"/>
      <c r="FH45" s="389"/>
      <c r="FI45" s="389"/>
      <c r="FJ45" s="389"/>
      <c r="FK45" s="389"/>
      <c r="FL45" s="389"/>
      <c r="FM45" s="389"/>
      <c r="FN45" s="389"/>
      <c r="FO45" s="389"/>
      <c r="FP45" s="389"/>
      <c r="FQ45" s="389"/>
      <c r="FR45" s="389"/>
      <c r="FS45" s="389"/>
      <c r="FT45" s="389"/>
      <c r="FU45" s="389"/>
      <c r="FV45" s="389"/>
      <c r="FW45" s="389"/>
      <c r="FX45" s="639" t="s">
        <v>308</v>
      </c>
      <c r="FY45" s="640">
        <v>82</v>
      </c>
      <c r="FZ45" s="640">
        <v>30289359</v>
      </c>
      <c r="GA45" s="640" t="s">
        <v>783</v>
      </c>
      <c r="GB45" s="640"/>
      <c r="GC45" s="640" t="s">
        <v>783</v>
      </c>
      <c r="GD45" s="640" t="s">
        <v>783</v>
      </c>
      <c r="GE45" s="640" t="s">
        <v>783</v>
      </c>
      <c r="GF45" s="640"/>
      <c r="GG45" s="640" t="s">
        <v>783</v>
      </c>
      <c r="GH45" s="640" t="s">
        <v>783</v>
      </c>
      <c r="GI45" s="640"/>
      <c r="GJ45" s="640" t="s">
        <v>783</v>
      </c>
      <c r="GK45" s="640" t="s">
        <v>781</v>
      </c>
      <c r="GL45" s="640" t="s">
        <v>783</v>
      </c>
      <c r="GM45" s="640" t="s">
        <v>783</v>
      </c>
      <c r="GN45" s="640" t="s">
        <v>783</v>
      </c>
      <c r="GO45" s="640" t="s">
        <v>783</v>
      </c>
      <c r="GP45" s="640" t="s">
        <v>783</v>
      </c>
      <c r="GQ45" s="640" t="s">
        <v>783</v>
      </c>
      <c r="GR45" s="640" t="s">
        <v>783</v>
      </c>
      <c r="GS45" s="640" t="s">
        <v>783</v>
      </c>
      <c r="GT45" s="640" t="s">
        <v>783</v>
      </c>
      <c r="GU45" s="640" t="s">
        <v>783</v>
      </c>
      <c r="GV45" s="640" t="s">
        <v>783</v>
      </c>
      <c r="GW45" s="640" t="s">
        <v>783</v>
      </c>
      <c r="GX45" s="640" t="s">
        <v>783</v>
      </c>
      <c r="GY45" s="640">
        <v>1649</v>
      </c>
      <c r="GZ45" s="640">
        <v>0</v>
      </c>
      <c r="HA45" s="640">
        <v>9</v>
      </c>
      <c r="HB45" s="640" t="s">
        <v>783</v>
      </c>
      <c r="HC45" s="640" t="s">
        <v>783</v>
      </c>
      <c r="HD45" s="640" t="s">
        <v>783</v>
      </c>
      <c r="HE45" s="640" t="s">
        <v>783</v>
      </c>
      <c r="HF45" s="640" t="s">
        <v>783</v>
      </c>
      <c r="HG45" s="640" t="s">
        <v>783</v>
      </c>
      <c r="HH45" s="640" t="s">
        <v>783</v>
      </c>
      <c r="HI45" s="640" t="s">
        <v>783</v>
      </c>
      <c r="HJ45" s="640" t="s">
        <v>783</v>
      </c>
      <c r="HK45" s="640" t="s">
        <v>783</v>
      </c>
      <c r="HL45" s="640" t="s">
        <v>783</v>
      </c>
      <c r="HM45" s="640" t="s">
        <v>783</v>
      </c>
      <c r="HN45" s="640" t="s">
        <v>783</v>
      </c>
      <c r="HO45" s="640" t="s">
        <v>783</v>
      </c>
      <c r="HP45" s="640" t="s">
        <v>783</v>
      </c>
      <c r="HQ45" s="640" t="s">
        <v>783</v>
      </c>
      <c r="HR45" s="640">
        <v>5074761</v>
      </c>
      <c r="HS45" s="640" t="s">
        <v>783</v>
      </c>
      <c r="HT45" s="640" t="s">
        <v>786</v>
      </c>
      <c r="HU45" s="640" t="s">
        <v>787</v>
      </c>
      <c r="HV45" s="640">
        <v>4</v>
      </c>
      <c r="HW45" s="640">
        <v>2014</v>
      </c>
      <c r="HX45" s="640">
        <v>63</v>
      </c>
      <c r="HY45" s="640">
        <v>0</v>
      </c>
      <c r="HZ45" s="640">
        <v>4805</v>
      </c>
      <c r="IA45" s="641">
        <v>41697.500081018516</v>
      </c>
      <c r="IB45" s="640" t="s">
        <v>788</v>
      </c>
      <c r="IC45" s="640">
        <v>5074760</v>
      </c>
      <c r="ID45" s="640">
        <v>2014</v>
      </c>
      <c r="IE45" s="640">
        <v>1712</v>
      </c>
      <c r="IF45" s="640" t="s">
        <v>783</v>
      </c>
      <c r="IG45" s="640" t="s">
        <v>783</v>
      </c>
      <c r="IH45" s="640" t="s">
        <v>783</v>
      </c>
      <c r="II45" s="640" t="s">
        <v>783</v>
      </c>
      <c r="IJ45" s="640" t="s">
        <v>783</v>
      </c>
      <c r="IK45" s="640" t="s">
        <v>783</v>
      </c>
      <c r="IL45" s="640" t="s">
        <v>783</v>
      </c>
      <c r="IM45" s="640" t="s">
        <v>783</v>
      </c>
      <c r="IN45" s="640" t="s">
        <v>783</v>
      </c>
      <c r="IO45" s="640">
        <v>2108</v>
      </c>
      <c r="IP45" s="641">
        <v>38587.423726851855</v>
      </c>
      <c r="IQ45" s="640" t="s">
        <v>783</v>
      </c>
      <c r="IR45" s="640" t="s">
        <v>783</v>
      </c>
      <c r="IS45" s="640" t="s">
        <v>783</v>
      </c>
      <c r="IT45" s="640" t="s">
        <v>783</v>
      </c>
      <c r="IU45" s="640" t="s">
        <v>783</v>
      </c>
      <c r="IV45" s="640" t="s">
        <v>783</v>
      </c>
      <c r="IW45" s="640" t="s">
        <v>783</v>
      </c>
      <c r="IX45" s="640" t="s">
        <v>781</v>
      </c>
      <c r="IY45" s="640" t="s">
        <v>783</v>
      </c>
      <c r="IZ45" s="640" t="s">
        <v>783</v>
      </c>
      <c r="JA45" s="640" t="s">
        <v>783</v>
      </c>
      <c r="JB45" s="640" t="s">
        <v>783</v>
      </c>
      <c r="JC45" s="640" t="s">
        <v>783</v>
      </c>
      <c r="JD45" s="640">
        <v>329412</v>
      </c>
      <c r="JE45" s="640" t="s">
        <v>783</v>
      </c>
      <c r="JF45" s="640" t="s">
        <v>783</v>
      </c>
      <c r="JG45" s="640" t="s">
        <v>783</v>
      </c>
      <c r="JH45" s="640" t="s">
        <v>783</v>
      </c>
      <c r="JI45" s="640" t="s">
        <v>783</v>
      </c>
      <c r="JJ45" s="640" t="s">
        <v>783</v>
      </c>
      <c r="JK45" s="640" t="s">
        <v>783</v>
      </c>
      <c r="JL45" s="640" t="s">
        <v>783</v>
      </c>
      <c r="JM45" s="640">
        <v>4</v>
      </c>
      <c r="JN45" s="640" t="s">
        <v>783</v>
      </c>
      <c r="JO45" s="640" t="s">
        <v>783</v>
      </c>
      <c r="JP45" s="640">
        <v>10711928</v>
      </c>
      <c r="JQ45" s="640">
        <v>2011</v>
      </c>
      <c r="JR45" s="640">
        <v>3</v>
      </c>
      <c r="JS45" s="640" t="s">
        <v>783</v>
      </c>
      <c r="JT45" s="640" t="s">
        <v>783</v>
      </c>
      <c r="JU45" s="640" t="s">
        <v>837</v>
      </c>
      <c r="JV45" s="643">
        <v>4811.9065680000003</v>
      </c>
      <c r="JW45">
        <f>SUM(JV45:JV45)</f>
        <v>4811.9065680000003</v>
      </c>
      <c r="JX45" s="225">
        <v>2.5384711204545454</v>
      </c>
    </row>
    <row r="46" spans="1:285" ht="16" thickBot="1">
      <c r="A46" s="905" t="s">
        <v>5</v>
      </c>
      <c r="B46" s="79">
        <f t="shared" si="0"/>
        <v>1</v>
      </c>
      <c r="C46" s="871" t="s">
        <v>119</v>
      </c>
      <c r="D46" s="249" t="s">
        <v>135</v>
      </c>
      <c r="E46" s="103" t="s">
        <v>213</v>
      </c>
      <c r="F46" s="888">
        <v>0.06</v>
      </c>
      <c r="G46" s="120" t="e">
        <f t="shared" si="45"/>
        <v>#REF!</v>
      </c>
      <c r="H46" s="46"/>
      <c r="I46" s="3">
        <f>F46</f>
        <v>0.06</v>
      </c>
      <c r="J46" s="29"/>
      <c r="K46" s="18"/>
      <c r="L46" s="5"/>
      <c r="M46" s="71">
        <v>1</v>
      </c>
      <c r="N46" s="71">
        <v>1</v>
      </c>
      <c r="O46" s="70">
        <v>4</v>
      </c>
      <c r="P46" s="891">
        <f t="shared" si="43"/>
        <v>6</v>
      </c>
      <c r="Q46" s="897">
        <f t="shared" si="44"/>
        <v>4</v>
      </c>
      <c r="R46" s="46"/>
      <c r="S46" s="3">
        <v>0.06</v>
      </c>
      <c r="T46" s="25"/>
      <c r="U46" s="219">
        <f t="shared" si="41"/>
        <v>4500</v>
      </c>
      <c r="V46" s="219" t="s">
        <v>642</v>
      </c>
      <c r="W46" s="1042">
        <f t="shared" si="39"/>
        <v>4500</v>
      </c>
      <c r="X46" s="537">
        <f t="shared" si="40"/>
        <v>12160</v>
      </c>
      <c r="Y46" s="538">
        <f t="shared" si="2"/>
        <v>500</v>
      </c>
      <c r="Z46" s="1034">
        <f t="shared" si="3"/>
        <v>17160</v>
      </c>
      <c r="AA46" s="883"/>
      <c r="AB46" s="270">
        <f t="shared" si="4"/>
        <v>0</v>
      </c>
      <c r="AC46" s="553">
        <v>0.5</v>
      </c>
      <c r="AD46" s="562">
        <f t="shared" si="5"/>
        <v>2160</v>
      </c>
      <c r="AE46" s="518"/>
      <c r="AF46" s="270">
        <f t="shared" si="6"/>
        <v>0</v>
      </c>
      <c r="AG46" s="270" t="s">
        <v>317</v>
      </c>
      <c r="AH46" s="562">
        <f t="shared" si="7"/>
        <v>10000</v>
      </c>
      <c r="AI46" s="270"/>
      <c r="AJ46" s="228">
        <v>0</v>
      </c>
      <c r="AK46" s="902"/>
      <c r="AL46" s="902">
        <v>2026</v>
      </c>
      <c r="AM46" s="18" t="str">
        <f t="shared" si="8"/>
        <v xml:space="preserve"> </v>
      </c>
      <c r="AN46" s="747" t="str">
        <f t="shared" si="9"/>
        <v xml:space="preserve"> </v>
      </c>
      <c r="AO46" s="4" t="str">
        <f t="shared" si="10"/>
        <v xml:space="preserve"> </v>
      </c>
      <c r="AP46" s="747" t="str">
        <f t="shared" si="11"/>
        <v xml:space="preserve"> </v>
      </c>
      <c r="AQ46" s="4" t="str">
        <f t="shared" si="12"/>
        <v xml:space="preserve"> </v>
      </c>
      <c r="AR46" s="747" t="str">
        <f t="shared" si="13"/>
        <v xml:space="preserve"> </v>
      </c>
      <c r="AS46" s="4" t="str">
        <f t="shared" si="14"/>
        <v xml:space="preserve"> </v>
      </c>
      <c r="AT46" s="747" t="str">
        <f t="shared" si="15"/>
        <v xml:space="preserve"> </v>
      </c>
      <c r="AU46" s="4" t="str">
        <f t="shared" si="16"/>
        <v xml:space="preserve"> </v>
      </c>
      <c r="AV46" s="747" t="str">
        <f t="shared" si="17"/>
        <v xml:space="preserve"> </v>
      </c>
      <c r="AW46" s="4" t="str">
        <f t="shared" si="18"/>
        <v xml:space="preserve"> </v>
      </c>
      <c r="AX46" s="747" t="str">
        <f t="shared" si="19"/>
        <v xml:space="preserve"> </v>
      </c>
      <c r="AY46" s="4" t="str">
        <f t="shared" si="20"/>
        <v xml:space="preserve"> </v>
      </c>
      <c r="AZ46" s="747" t="str">
        <f t="shared" si="21"/>
        <v xml:space="preserve"> </v>
      </c>
      <c r="BA46" s="4" t="str">
        <f t="shared" si="22"/>
        <v xml:space="preserve"> </v>
      </c>
      <c r="BB46" s="747" t="str">
        <f t="shared" si="23"/>
        <v xml:space="preserve"> </v>
      </c>
      <c r="BC46" s="4">
        <f t="shared" si="24"/>
        <v>0.06</v>
      </c>
      <c r="BD46" s="747">
        <f t="shared" si="25"/>
        <v>17160</v>
      </c>
      <c r="BE46" s="4" t="str">
        <f t="shared" si="26"/>
        <v xml:space="preserve"> </v>
      </c>
      <c r="BF46" s="747" t="str">
        <f t="shared" si="27"/>
        <v xml:space="preserve"> </v>
      </c>
      <c r="BG46" s="4" t="str">
        <f t="shared" si="28"/>
        <v xml:space="preserve"> </v>
      </c>
      <c r="BH46" s="747" t="str">
        <f t="shared" si="29"/>
        <v xml:space="preserve"> </v>
      </c>
      <c r="BI46" s="4" t="str">
        <f t="shared" si="30"/>
        <v xml:space="preserve"> </v>
      </c>
      <c r="BJ46" s="747" t="str">
        <f t="shared" si="31"/>
        <v xml:space="preserve"> </v>
      </c>
      <c r="BK46" s="4" t="str">
        <f t="shared" si="32"/>
        <v xml:space="preserve"> </v>
      </c>
      <c r="BL46" s="747" t="str">
        <f t="shared" si="33"/>
        <v xml:space="preserve"> </v>
      </c>
      <c r="BM46" s="4" t="str">
        <f t="shared" si="34"/>
        <v xml:space="preserve"> </v>
      </c>
      <c r="BN46" s="747" t="str">
        <f t="shared" si="35"/>
        <v xml:space="preserve"> </v>
      </c>
      <c r="BO46" s="4" t="str">
        <f t="shared" si="36"/>
        <v xml:space="preserve"> </v>
      </c>
      <c r="BP46" s="747" t="str">
        <f t="shared" si="37"/>
        <v xml:space="preserve"> </v>
      </c>
      <c r="BQ46" s="133"/>
      <c r="BR46" s="133"/>
      <c r="BS46" s="389"/>
      <c r="BT46" s="389"/>
      <c r="BU46" s="389"/>
      <c r="BV46" s="389"/>
      <c r="BW46" s="389"/>
      <c r="BX46" s="389"/>
      <c r="BY46" s="389"/>
      <c r="BZ46" s="389"/>
      <c r="CA46" s="389"/>
      <c r="CB46" s="163">
        <f t="shared" si="38"/>
        <v>0</v>
      </c>
      <c r="CC46" s="389"/>
      <c r="CD46" s="389"/>
      <c r="CE46" s="389"/>
      <c r="CF46" s="389"/>
      <c r="CG46" s="389"/>
      <c r="CH46" s="389"/>
      <c r="CI46" s="389"/>
      <c r="CJ46" s="389"/>
      <c r="CK46" s="389"/>
      <c r="CL46" s="389"/>
      <c r="CM46" s="389"/>
      <c r="CN46" s="389"/>
      <c r="CO46" s="389"/>
      <c r="CP46" s="389"/>
      <c r="CQ46" s="389"/>
      <c r="CR46" s="389"/>
      <c r="CS46" s="389"/>
      <c r="CT46" s="389"/>
      <c r="CU46" s="389"/>
      <c r="CV46" s="389"/>
      <c r="CW46" s="389"/>
      <c r="CX46" s="389"/>
      <c r="CY46" s="389"/>
      <c r="CZ46" s="389"/>
      <c r="DA46" s="389"/>
      <c r="DB46" s="389"/>
      <c r="DC46" s="389"/>
      <c r="DD46" s="389"/>
      <c r="DE46" s="389"/>
      <c r="DF46" s="389"/>
      <c r="DG46" s="389"/>
      <c r="DH46" s="389"/>
      <c r="DI46" s="389"/>
      <c r="DJ46" s="389"/>
      <c r="DK46" s="389"/>
      <c r="DL46" s="389"/>
      <c r="DM46" s="389"/>
      <c r="DN46" s="389"/>
      <c r="DO46" s="389"/>
      <c r="DP46" s="389"/>
      <c r="DQ46" s="389"/>
      <c r="DR46" s="389"/>
      <c r="DS46" s="389"/>
      <c r="DT46" s="389"/>
      <c r="DU46" s="389"/>
      <c r="DV46" s="389"/>
      <c r="DW46" s="389"/>
      <c r="DX46" s="389"/>
      <c r="DY46" s="389"/>
      <c r="DZ46" s="389"/>
      <c r="EA46" s="389"/>
      <c r="EB46" s="389"/>
      <c r="EC46" s="389"/>
      <c r="ED46" s="389"/>
      <c r="EE46" s="389"/>
      <c r="EF46" s="389"/>
      <c r="EG46" s="389"/>
      <c r="EH46" s="389"/>
      <c r="EI46" s="389"/>
      <c r="EJ46" s="389"/>
      <c r="EK46" s="389"/>
      <c r="EL46" s="389"/>
      <c r="EM46" s="389"/>
      <c r="EN46" s="389"/>
      <c r="EO46" s="389"/>
      <c r="EP46" s="389"/>
      <c r="EQ46" s="389"/>
      <c r="ER46" s="389"/>
      <c r="ES46" s="389"/>
      <c r="ET46" s="389"/>
      <c r="EU46" s="389"/>
      <c r="EV46" s="389"/>
      <c r="EW46" s="389"/>
      <c r="EX46" s="389"/>
      <c r="EY46" s="389"/>
      <c r="EZ46" s="389"/>
      <c r="FA46" s="389"/>
      <c r="FB46" s="389"/>
      <c r="FC46" s="389"/>
      <c r="FD46" s="389"/>
      <c r="FE46" s="389"/>
      <c r="FF46" s="389"/>
      <c r="FG46" s="389"/>
      <c r="FH46" s="389"/>
      <c r="FI46" s="389"/>
      <c r="FJ46" s="389"/>
      <c r="FK46" s="389"/>
      <c r="FL46" s="389"/>
      <c r="FM46" s="389"/>
      <c r="FN46" s="389"/>
      <c r="FO46" s="389"/>
      <c r="FP46" s="389"/>
      <c r="FQ46" s="389"/>
      <c r="FR46" s="389"/>
      <c r="FS46" s="389"/>
      <c r="FT46" s="389"/>
      <c r="FU46" s="389"/>
      <c r="FV46" s="389"/>
      <c r="FW46" s="389"/>
      <c r="FX46" s="621" t="s">
        <v>408</v>
      </c>
      <c r="FY46" s="622">
        <v>180</v>
      </c>
      <c r="FZ46" s="622">
        <v>30289363</v>
      </c>
      <c r="GA46" s="622">
        <v>35</v>
      </c>
      <c r="GB46" s="622" t="s">
        <v>3</v>
      </c>
      <c r="GC46" s="622">
        <v>24</v>
      </c>
      <c r="GD46" s="622">
        <v>1970</v>
      </c>
      <c r="GE46" s="622">
        <v>0</v>
      </c>
      <c r="GF46" s="622" t="s">
        <v>792</v>
      </c>
      <c r="GG46" s="622">
        <v>0</v>
      </c>
      <c r="GH46" s="622">
        <v>0</v>
      </c>
      <c r="GI46" s="622" t="s">
        <v>792</v>
      </c>
      <c r="GJ46" s="622">
        <v>0</v>
      </c>
      <c r="GK46" s="622" t="s">
        <v>781</v>
      </c>
      <c r="GL46" s="622" t="s">
        <v>782</v>
      </c>
      <c r="GM46" s="622">
        <v>66</v>
      </c>
      <c r="GN46" s="622" t="s">
        <v>783</v>
      </c>
      <c r="GO46" s="622">
        <v>0</v>
      </c>
      <c r="GP46" s="622">
        <v>0</v>
      </c>
      <c r="GQ46" s="622">
        <v>4</v>
      </c>
      <c r="GR46" s="622">
        <v>2</v>
      </c>
      <c r="GS46" s="622">
        <v>1</v>
      </c>
      <c r="GT46" s="622" t="s">
        <v>783</v>
      </c>
      <c r="GU46" s="622" t="s">
        <v>783</v>
      </c>
      <c r="GV46" s="622" t="s">
        <v>783</v>
      </c>
      <c r="GW46" s="622" t="s">
        <v>783</v>
      </c>
      <c r="GX46" s="622" t="s">
        <v>783</v>
      </c>
      <c r="GY46" s="622">
        <v>1649</v>
      </c>
      <c r="GZ46" s="622">
        <v>0.8</v>
      </c>
      <c r="HA46" s="622">
        <v>5</v>
      </c>
      <c r="HB46" s="622" t="s">
        <v>783</v>
      </c>
      <c r="HC46" s="622" t="s">
        <v>782</v>
      </c>
      <c r="HD46" s="622">
        <v>15</v>
      </c>
      <c r="HE46" s="622" t="s">
        <v>783</v>
      </c>
      <c r="HF46" s="622">
        <v>0</v>
      </c>
      <c r="HG46" s="622" t="s">
        <v>783</v>
      </c>
      <c r="HH46" s="622">
        <v>0</v>
      </c>
      <c r="HI46" s="622">
        <v>1</v>
      </c>
      <c r="HJ46" s="622">
        <v>45</v>
      </c>
      <c r="HK46" s="622" t="s">
        <v>784</v>
      </c>
      <c r="HL46" s="622" t="s">
        <v>785</v>
      </c>
      <c r="HM46" s="622" t="s">
        <v>783</v>
      </c>
      <c r="HN46" s="622" t="s">
        <v>783</v>
      </c>
      <c r="HO46" s="622" t="s">
        <v>783</v>
      </c>
      <c r="HP46" s="622" t="s">
        <v>783</v>
      </c>
      <c r="HQ46" s="622" t="s">
        <v>783</v>
      </c>
      <c r="HR46" s="622">
        <v>3980101</v>
      </c>
      <c r="HS46" s="622" t="s">
        <v>783</v>
      </c>
      <c r="HT46" s="622" t="s">
        <v>786</v>
      </c>
      <c r="HU46" s="622" t="s">
        <v>787</v>
      </c>
      <c r="HV46" s="622">
        <v>4</v>
      </c>
      <c r="HW46" s="622">
        <v>2014</v>
      </c>
      <c r="HX46" s="622">
        <v>63</v>
      </c>
      <c r="HY46" s="622">
        <v>0</v>
      </c>
      <c r="HZ46" s="622">
        <v>4224</v>
      </c>
      <c r="IA46" s="623">
        <v>41697.500081018516</v>
      </c>
      <c r="IB46" s="622" t="s">
        <v>788</v>
      </c>
      <c r="IC46" s="622">
        <v>3975623</v>
      </c>
      <c r="ID46" s="622">
        <v>2014</v>
      </c>
      <c r="IE46" s="622">
        <v>1712</v>
      </c>
      <c r="IF46" s="622" t="s">
        <v>783</v>
      </c>
      <c r="IG46" s="622" t="s">
        <v>783</v>
      </c>
      <c r="IH46" s="622" t="s">
        <v>783</v>
      </c>
      <c r="II46" s="622" t="s">
        <v>783</v>
      </c>
      <c r="IJ46" s="622" t="s">
        <v>783</v>
      </c>
      <c r="IK46" s="622" t="s">
        <v>783</v>
      </c>
      <c r="IL46" s="622" t="s">
        <v>783</v>
      </c>
      <c r="IM46" s="622" t="s">
        <v>783</v>
      </c>
      <c r="IN46" s="622" t="s">
        <v>783</v>
      </c>
      <c r="IO46" s="622">
        <v>1649</v>
      </c>
      <c r="IP46" s="623">
        <v>37477.354571759257</v>
      </c>
      <c r="IQ46" s="622">
        <v>4</v>
      </c>
      <c r="IR46" s="622" t="s">
        <v>793</v>
      </c>
      <c r="IS46" s="622">
        <v>1</v>
      </c>
      <c r="IT46" s="644">
        <v>41275</v>
      </c>
      <c r="IU46" s="622" t="s">
        <v>783</v>
      </c>
      <c r="IV46" s="622" t="s">
        <v>783</v>
      </c>
      <c r="IW46" s="622" t="s">
        <v>783</v>
      </c>
      <c r="IX46" s="622" t="s">
        <v>781</v>
      </c>
      <c r="IY46" s="622">
        <v>45</v>
      </c>
      <c r="IZ46" s="622" t="s">
        <v>789</v>
      </c>
      <c r="JA46" s="622" t="s">
        <v>783</v>
      </c>
      <c r="JB46" s="622" t="s">
        <v>783</v>
      </c>
      <c r="JC46" s="622" t="s">
        <v>783</v>
      </c>
      <c r="JD46" s="622">
        <v>329413</v>
      </c>
      <c r="JE46" s="622" t="s">
        <v>783</v>
      </c>
      <c r="JF46" s="622" t="s">
        <v>783</v>
      </c>
      <c r="JG46" s="622" t="s">
        <v>795</v>
      </c>
      <c r="JH46" s="622">
        <v>35</v>
      </c>
      <c r="JI46" s="622" t="s">
        <v>783</v>
      </c>
      <c r="JJ46" s="622" t="s">
        <v>783</v>
      </c>
      <c r="JK46" s="622" t="s">
        <v>783</v>
      </c>
      <c r="JL46" s="622" t="s">
        <v>790</v>
      </c>
      <c r="JM46" s="622">
        <v>4</v>
      </c>
      <c r="JN46" s="622">
        <v>1</v>
      </c>
      <c r="JO46" s="622" t="s">
        <v>783</v>
      </c>
      <c r="JP46" s="622">
        <v>12683066</v>
      </c>
      <c r="JQ46" s="622">
        <v>2013</v>
      </c>
      <c r="JR46" s="622">
        <v>12</v>
      </c>
      <c r="JS46" s="622" t="s">
        <v>783</v>
      </c>
      <c r="JT46" s="622" t="s">
        <v>783</v>
      </c>
      <c r="JU46" s="622" t="s">
        <v>838</v>
      </c>
      <c r="JV46" s="624">
        <v>4205.3557680000004</v>
      </c>
      <c r="JW46">
        <f>JV46</f>
        <v>4205.3557680000004</v>
      </c>
      <c r="JX46" s="225">
        <v>0.79646889545454547</v>
      </c>
    </row>
    <row r="47" spans="1:285" ht="16" thickBot="1">
      <c r="A47" s="905" t="s">
        <v>5</v>
      </c>
      <c r="B47" s="79">
        <f t="shared" si="0"/>
        <v>1</v>
      </c>
      <c r="C47" s="871" t="s">
        <v>59</v>
      </c>
      <c r="D47" s="249" t="s">
        <v>173</v>
      </c>
      <c r="E47" s="103" t="s">
        <v>132</v>
      </c>
      <c r="F47" s="888">
        <v>0.27</v>
      </c>
      <c r="G47" s="120" t="e">
        <f t="shared" si="45"/>
        <v>#REF!</v>
      </c>
      <c r="H47" s="46"/>
      <c r="I47" s="3">
        <v>0.27</v>
      </c>
      <c r="J47" s="29"/>
      <c r="K47" s="18"/>
      <c r="L47" s="5"/>
      <c r="M47" s="71">
        <v>4</v>
      </c>
      <c r="N47" s="71">
        <v>2</v>
      </c>
      <c r="O47" s="70">
        <v>3</v>
      </c>
      <c r="P47" s="891">
        <f t="shared" si="43"/>
        <v>9</v>
      </c>
      <c r="Q47" s="897">
        <f t="shared" si="44"/>
        <v>24</v>
      </c>
      <c r="R47" s="46"/>
      <c r="S47" s="3">
        <v>0.27</v>
      </c>
      <c r="T47" s="25"/>
      <c r="U47" s="219">
        <f t="shared" si="41"/>
        <v>20250</v>
      </c>
      <c r="V47" s="219" t="s">
        <v>642</v>
      </c>
      <c r="W47" s="1042">
        <f t="shared" si="39"/>
        <v>20250</v>
      </c>
      <c r="X47" s="537">
        <f t="shared" si="40"/>
        <v>4860</v>
      </c>
      <c r="Y47" s="538">
        <f t="shared" si="2"/>
        <v>500</v>
      </c>
      <c r="Z47" s="1034">
        <f t="shared" si="3"/>
        <v>25610</v>
      </c>
      <c r="AA47" s="883"/>
      <c r="AB47" s="270">
        <f t="shared" si="4"/>
        <v>0</v>
      </c>
      <c r="AC47" s="553">
        <v>0.25</v>
      </c>
      <c r="AD47" s="562">
        <f t="shared" si="5"/>
        <v>4860</v>
      </c>
      <c r="AE47" s="518"/>
      <c r="AF47" s="270">
        <f t="shared" si="6"/>
        <v>0</v>
      </c>
      <c r="AG47" s="270"/>
      <c r="AH47" s="562">
        <f t="shared" si="7"/>
        <v>0</v>
      </c>
      <c r="AI47" s="270"/>
      <c r="AJ47" s="228">
        <v>0</v>
      </c>
      <c r="AK47" s="902">
        <v>2018</v>
      </c>
      <c r="AL47" s="902">
        <v>2026</v>
      </c>
      <c r="AM47" s="18" t="str">
        <f t="shared" si="8"/>
        <v xml:space="preserve"> </v>
      </c>
      <c r="AN47" s="747" t="str">
        <f t="shared" si="9"/>
        <v xml:space="preserve"> </v>
      </c>
      <c r="AO47" s="4" t="str">
        <f t="shared" si="10"/>
        <v xml:space="preserve"> </v>
      </c>
      <c r="AP47" s="747" t="str">
        <f t="shared" si="11"/>
        <v xml:space="preserve"> </v>
      </c>
      <c r="AQ47" s="4" t="str">
        <f t="shared" si="12"/>
        <v xml:space="preserve"> </v>
      </c>
      <c r="AR47" s="747" t="str">
        <f t="shared" si="13"/>
        <v xml:space="preserve"> </v>
      </c>
      <c r="AS47" s="4" t="str">
        <f t="shared" si="14"/>
        <v xml:space="preserve"> </v>
      </c>
      <c r="AT47" s="747" t="str">
        <f t="shared" si="15"/>
        <v xml:space="preserve"> </v>
      </c>
      <c r="AU47" s="4" t="str">
        <f t="shared" si="16"/>
        <v xml:space="preserve"> </v>
      </c>
      <c r="AV47" s="747" t="str">
        <f t="shared" si="17"/>
        <v xml:space="preserve"> </v>
      </c>
      <c r="AW47" s="4" t="str">
        <f t="shared" si="18"/>
        <v xml:space="preserve"> </v>
      </c>
      <c r="AX47" s="747" t="str">
        <f t="shared" si="19"/>
        <v xml:space="preserve"> </v>
      </c>
      <c r="AY47" s="4" t="str">
        <f t="shared" si="20"/>
        <v xml:space="preserve"> </v>
      </c>
      <c r="AZ47" s="747" t="str">
        <f t="shared" si="21"/>
        <v xml:space="preserve"> </v>
      </c>
      <c r="BA47" s="4" t="str">
        <f t="shared" si="22"/>
        <v xml:space="preserve"> </v>
      </c>
      <c r="BB47" s="747" t="str">
        <f t="shared" si="23"/>
        <v xml:space="preserve"> </v>
      </c>
      <c r="BC47" s="4">
        <f t="shared" si="24"/>
        <v>0.27</v>
      </c>
      <c r="BD47" s="747">
        <f t="shared" si="25"/>
        <v>25610</v>
      </c>
      <c r="BE47" s="4" t="str">
        <f t="shared" si="26"/>
        <v xml:space="preserve"> </v>
      </c>
      <c r="BF47" s="747" t="str">
        <f t="shared" si="27"/>
        <v xml:space="preserve"> </v>
      </c>
      <c r="BG47" s="4" t="str">
        <f t="shared" si="28"/>
        <v xml:space="preserve"> </v>
      </c>
      <c r="BH47" s="747" t="str">
        <f t="shared" si="29"/>
        <v xml:space="preserve"> </v>
      </c>
      <c r="BI47" s="4" t="str">
        <f t="shared" si="30"/>
        <v xml:space="preserve"> </v>
      </c>
      <c r="BJ47" s="747" t="str">
        <f t="shared" si="31"/>
        <v xml:space="preserve"> </v>
      </c>
      <c r="BK47" s="4" t="str">
        <f t="shared" si="32"/>
        <v xml:space="preserve"> </v>
      </c>
      <c r="BL47" s="747" t="str">
        <f t="shared" si="33"/>
        <v xml:space="preserve"> </v>
      </c>
      <c r="BM47" s="4" t="str">
        <f t="shared" si="34"/>
        <v xml:space="preserve"> </v>
      </c>
      <c r="BN47" s="747" t="str">
        <f t="shared" si="35"/>
        <v xml:space="preserve"> </v>
      </c>
      <c r="BO47" s="4" t="str">
        <f t="shared" si="36"/>
        <v xml:space="preserve"> </v>
      </c>
      <c r="BP47" s="747" t="str">
        <f t="shared" si="37"/>
        <v xml:space="preserve"> </v>
      </c>
      <c r="BQ47" s="133"/>
      <c r="BR47" s="133"/>
      <c r="BS47" s="389"/>
      <c r="BT47" s="389"/>
      <c r="BU47" s="389"/>
      <c r="BV47" s="389"/>
      <c r="BW47" s="389"/>
      <c r="BX47" s="389"/>
      <c r="BY47" s="389"/>
      <c r="BZ47" s="389"/>
      <c r="CA47" s="389"/>
      <c r="CB47" s="163">
        <f t="shared" si="38"/>
        <v>0</v>
      </c>
      <c r="CC47" s="389"/>
      <c r="CD47" s="389"/>
      <c r="CE47" s="389"/>
      <c r="CF47" s="389"/>
      <c r="CG47" s="389"/>
      <c r="CH47" s="389"/>
      <c r="CI47" s="389"/>
      <c r="CJ47" s="389"/>
      <c r="CK47" s="389"/>
      <c r="CL47" s="389"/>
      <c r="CM47" s="389"/>
      <c r="CN47" s="389"/>
      <c r="CO47" s="389"/>
      <c r="CP47" s="389"/>
      <c r="CQ47" s="389"/>
      <c r="CR47" s="389"/>
      <c r="CS47" s="389"/>
      <c r="CT47" s="389"/>
      <c r="CU47" s="389"/>
      <c r="CV47" s="389"/>
      <c r="CW47" s="389"/>
      <c r="CX47" s="389"/>
      <c r="CY47" s="389"/>
      <c r="CZ47" s="389"/>
      <c r="DA47" s="389"/>
      <c r="DB47" s="389"/>
      <c r="DC47" s="389"/>
      <c r="DD47" s="389"/>
      <c r="DE47" s="389"/>
      <c r="DF47" s="389"/>
      <c r="DG47" s="389"/>
      <c r="DH47" s="389"/>
      <c r="DI47" s="389"/>
      <c r="DJ47" s="389"/>
      <c r="DK47" s="389"/>
      <c r="DL47" s="389"/>
      <c r="DM47" s="389"/>
      <c r="DN47" s="389"/>
      <c r="DO47" s="389"/>
      <c r="DP47" s="389"/>
      <c r="DQ47" s="389"/>
      <c r="DR47" s="389"/>
      <c r="DS47" s="389"/>
      <c r="DT47" s="389"/>
      <c r="DU47" s="389"/>
      <c r="DV47" s="389"/>
      <c r="DW47" s="389"/>
      <c r="DX47" s="389"/>
      <c r="DY47" s="389"/>
      <c r="DZ47" s="389"/>
      <c r="EA47" s="389"/>
      <c r="EB47" s="389"/>
      <c r="EC47" s="389"/>
      <c r="ED47" s="389"/>
      <c r="EE47" s="389"/>
      <c r="EF47" s="389"/>
      <c r="EG47" s="389"/>
      <c r="EH47" s="389"/>
      <c r="EI47" s="389"/>
      <c r="EJ47" s="389"/>
      <c r="EK47" s="389"/>
      <c r="EL47" s="389"/>
      <c r="EM47" s="389"/>
      <c r="EN47" s="389"/>
      <c r="EO47" s="389"/>
      <c r="EP47" s="389"/>
      <c r="EQ47" s="389"/>
      <c r="ER47" s="389"/>
      <c r="ES47" s="389"/>
      <c r="ET47" s="389"/>
      <c r="EU47" s="389"/>
      <c r="EV47" s="389"/>
      <c r="EW47" s="389"/>
      <c r="EX47" s="389"/>
      <c r="EY47" s="389"/>
      <c r="EZ47" s="389"/>
      <c r="FA47" s="389"/>
      <c r="FB47" s="389"/>
      <c r="FC47" s="389"/>
      <c r="FD47" s="389"/>
      <c r="FE47" s="389"/>
      <c r="FF47" s="389"/>
      <c r="FG47" s="389"/>
      <c r="FH47" s="389"/>
      <c r="FI47" s="389"/>
      <c r="FJ47" s="389"/>
      <c r="FK47" s="389"/>
      <c r="FL47" s="389"/>
      <c r="FM47" s="389"/>
      <c r="FN47" s="389"/>
      <c r="FO47" s="389"/>
      <c r="FP47" s="389"/>
      <c r="FQ47" s="389"/>
      <c r="FR47" s="389"/>
      <c r="FS47" s="389"/>
      <c r="FT47" s="389"/>
      <c r="FU47" s="389"/>
      <c r="FV47" s="389"/>
      <c r="FW47" s="389"/>
      <c r="FX47" s="655" t="s">
        <v>410</v>
      </c>
      <c r="FY47" s="656">
        <v>157</v>
      </c>
      <c r="FZ47" s="656">
        <v>32434922</v>
      </c>
      <c r="GA47" s="656">
        <v>30</v>
      </c>
      <c r="GB47" s="656" t="s">
        <v>813</v>
      </c>
      <c r="GC47" s="656">
        <v>14</v>
      </c>
      <c r="GD47" s="656">
        <v>1970</v>
      </c>
      <c r="GE47" s="656">
        <v>0</v>
      </c>
      <c r="GF47" s="656" t="s">
        <v>792</v>
      </c>
      <c r="GG47" s="656">
        <v>0</v>
      </c>
      <c r="GH47" s="656">
        <v>0</v>
      </c>
      <c r="GI47" s="656" t="s">
        <v>792</v>
      </c>
      <c r="GJ47" s="656">
        <v>0</v>
      </c>
      <c r="GK47" s="656" t="s">
        <v>781</v>
      </c>
      <c r="GL47" s="656" t="s">
        <v>782</v>
      </c>
      <c r="GM47" s="656">
        <v>66</v>
      </c>
      <c r="GN47" s="656" t="s">
        <v>783</v>
      </c>
      <c r="GO47" s="656">
        <v>0</v>
      </c>
      <c r="GP47" s="656">
        <v>0</v>
      </c>
      <c r="GQ47" s="656">
        <v>4</v>
      </c>
      <c r="GR47" s="656">
        <v>1</v>
      </c>
      <c r="GS47" s="656">
        <v>1</v>
      </c>
      <c r="GT47" s="656" t="s">
        <v>783</v>
      </c>
      <c r="GU47" s="656" t="s">
        <v>783</v>
      </c>
      <c r="GV47" s="656" t="s">
        <v>783</v>
      </c>
      <c r="GW47" s="656" t="s">
        <v>783</v>
      </c>
      <c r="GX47" s="656" t="s">
        <v>783</v>
      </c>
      <c r="GY47" s="656">
        <v>1649</v>
      </c>
      <c r="GZ47" s="656">
        <v>0.22</v>
      </c>
      <c r="HA47" s="656">
        <v>5</v>
      </c>
      <c r="HB47" s="656" t="s">
        <v>783</v>
      </c>
      <c r="HC47" s="656" t="s">
        <v>782</v>
      </c>
      <c r="HD47" s="656">
        <v>35</v>
      </c>
      <c r="HE47" s="656" t="s">
        <v>783</v>
      </c>
      <c r="HF47" s="656">
        <v>0</v>
      </c>
      <c r="HG47" s="656" t="s">
        <v>783</v>
      </c>
      <c r="HH47" s="656">
        <v>0</v>
      </c>
      <c r="HI47" s="656">
        <v>1</v>
      </c>
      <c r="HJ47" s="656">
        <v>45</v>
      </c>
      <c r="HK47" s="656" t="s">
        <v>784</v>
      </c>
      <c r="HL47" s="656" t="s">
        <v>785</v>
      </c>
      <c r="HM47" s="656" t="s">
        <v>783</v>
      </c>
      <c r="HN47" s="656" t="s">
        <v>783</v>
      </c>
      <c r="HO47" s="656" t="s">
        <v>783</v>
      </c>
      <c r="HP47" s="656" t="s">
        <v>783</v>
      </c>
      <c r="HQ47" s="656" t="s">
        <v>783</v>
      </c>
      <c r="HR47" s="656">
        <v>3978993</v>
      </c>
      <c r="HS47" s="656" t="s">
        <v>783</v>
      </c>
      <c r="HT47" s="656" t="s">
        <v>786</v>
      </c>
      <c r="HU47" s="656" t="s">
        <v>787</v>
      </c>
      <c r="HV47" s="656">
        <v>4</v>
      </c>
      <c r="HW47" s="656">
        <v>2016</v>
      </c>
      <c r="HX47" s="656">
        <v>63</v>
      </c>
      <c r="HY47" s="656">
        <v>0</v>
      </c>
      <c r="HZ47" s="656">
        <v>1162</v>
      </c>
      <c r="IA47" s="657">
        <v>42227.682129629633</v>
      </c>
      <c r="IB47" s="656" t="s">
        <v>788</v>
      </c>
      <c r="IC47" s="656">
        <v>3974515</v>
      </c>
      <c r="ID47" s="656">
        <v>2014</v>
      </c>
      <c r="IE47" s="656">
        <v>1712</v>
      </c>
      <c r="IF47" s="656" t="s">
        <v>783</v>
      </c>
      <c r="IG47" s="656" t="s">
        <v>783</v>
      </c>
      <c r="IH47" s="656" t="s">
        <v>783</v>
      </c>
      <c r="II47" s="656" t="s">
        <v>783</v>
      </c>
      <c r="IJ47" s="656" t="s">
        <v>783</v>
      </c>
      <c r="IK47" s="656" t="s">
        <v>783</v>
      </c>
      <c r="IL47" s="656" t="s">
        <v>783</v>
      </c>
      <c r="IM47" s="656" t="s">
        <v>783</v>
      </c>
      <c r="IN47" s="656" t="s">
        <v>783</v>
      </c>
      <c r="IO47" s="656">
        <v>1649</v>
      </c>
      <c r="IP47" s="657">
        <v>37477.354571759257</v>
      </c>
      <c r="IQ47" s="656">
        <v>18</v>
      </c>
      <c r="IR47" s="656" t="s">
        <v>793</v>
      </c>
      <c r="IS47" s="656">
        <v>1</v>
      </c>
      <c r="IT47" s="658">
        <v>41275</v>
      </c>
      <c r="IU47" s="656" t="s">
        <v>783</v>
      </c>
      <c r="IV47" s="656" t="s">
        <v>783</v>
      </c>
      <c r="IW47" s="656" t="s">
        <v>783</v>
      </c>
      <c r="IX47" s="656" t="s">
        <v>781</v>
      </c>
      <c r="IY47" s="656">
        <v>45</v>
      </c>
      <c r="IZ47" s="656" t="s">
        <v>789</v>
      </c>
      <c r="JA47" s="656" t="s">
        <v>783</v>
      </c>
      <c r="JB47" s="656" t="s">
        <v>783</v>
      </c>
      <c r="JC47" s="656" t="s">
        <v>783</v>
      </c>
      <c r="JD47" s="656">
        <v>329415</v>
      </c>
      <c r="JE47" s="656" t="s">
        <v>783</v>
      </c>
      <c r="JF47" s="656" t="s">
        <v>783</v>
      </c>
      <c r="JG47" s="656" t="s">
        <v>804</v>
      </c>
      <c r="JH47" s="656">
        <v>30</v>
      </c>
      <c r="JI47" s="656" t="s">
        <v>783</v>
      </c>
      <c r="JJ47" s="656" t="s">
        <v>783</v>
      </c>
      <c r="JK47" s="656" t="s">
        <v>783</v>
      </c>
      <c r="JL47" s="656" t="s">
        <v>790</v>
      </c>
      <c r="JM47" s="656">
        <v>4</v>
      </c>
      <c r="JN47" s="656">
        <v>1</v>
      </c>
      <c r="JO47" s="656" t="s">
        <v>783</v>
      </c>
      <c r="JP47" s="656">
        <v>10699502</v>
      </c>
      <c r="JQ47" s="656">
        <v>2011</v>
      </c>
      <c r="JR47" s="656">
        <v>12</v>
      </c>
      <c r="JS47" s="656" t="s">
        <v>783</v>
      </c>
      <c r="JT47" s="656" t="s">
        <v>783</v>
      </c>
      <c r="JU47" s="656" t="s">
        <v>839</v>
      </c>
      <c r="JV47" s="659">
        <v>1160.0001</v>
      </c>
      <c r="JW47">
        <f>JV47</f>
        <v>1160.0001</v>
      </c>
      <c r="JX47" s="225">
        <v>0.21969698863636364</v>
      </c>
    </row>
    <row r="48" spans="1:285" ht="16" thickBot="1">
      <c r="A48" s="905" t="s">
        <v>5</v>
      </c>
      <c r="B48" s="79">
        <f t="shared" si="0"/>
        <v>1</v>
      </c>
      <c r="C48" s="871" t="s">
        <v>51</v>
      </c>
      <c r="D48" s="249" t="s">
        <v>185</v>
      </c>
      <c r="E48" s="103" t="s">
        <v>130</v>
      </c>
      <c r="F48" s="888">
        <v>1.9</v>
      </c>
      <c r="G48" s="120" t="e">
        <f t="shared" si="45"/>
        <v>#REF!</v>
      </c>
      <c r="H48" s="46"/>
      <c r="I48" s="33">
        <v>1.9</v>
      </c>
      <c r="J48" s="29"/>
      <c r="K48" s="18"/>
      <c r="L48" s="5"/>
      <c r="M48" s="71">
        <v>4</v>
      </c>
      <c r="N48" s="71">
        <v>5</v>
      </c>
      <c r="O48" s="70">
        <v>2</v>
      </c>
      <c r="P48" s="891">
        <f t="shared" si="43"/>
        <v>11</v>
      </c>
      <c r="Q48" s="897">
        <f t="shared" si="44"/>
        <v>40</v>
      </c>
      <c r="R48" s="46"/>
      <c r="S48" s="547">
        <f>I48</f>
        <v>1.9</v>
      </c>
      <c r="T48" s="25"/>
      <c r="U48" s="219">
        <f t="shared" si="41"/>
        <v>142500</v>
      </c>
      <c r="V48" s="219" t="s">
        <v>642</v>
      </c>
      <c r="W48" s="1042">
        <f t="shared" si="39"/>
        <v>142500</v>
      </c>
      <c r="X48" s="537">
        <f t="shared" si="40"/>
        <v>72841.777777777781</v>
      </c>
      <c r="Y48" s="538">
        <f t="shared" si="2"/>
        <v>500</v>
      </c>
      <c r="Z48" s="1034">
        <f t="shared" si="3"/>
        <v>215841.77777777778</v>
      </c>
      <c r="AA48" s="883">
        <v>6</v>
      </c>
      <c r="AB48" s="270">
        <f t="shared" si="4"/>
        <v>38641.777777777774</v>
      </c>
      <c r="AC48" s="566">
        <v>0.25</v>
      </c>
      <c r="AD48" s="562">
        <f t="shared" si="5"/>
        <v>34200</v>
      </c>
      <c r="AE48" s="518"/>
      <c r="AF48" s="270">
        <f t="shared" si="6"/>
        <v>0</v>
      </c>
      <c r="AG48" s="270"/>
      <c r="AH48" s="562">
        <f t="shared" si="7"/>
        <v>0</v>
      </c>
      <c r="AI48" s="270"/>
      <c r="AJ48" s="228">
        <v>0</v>
      </c>
      <c r="AK48" s="902">
        <v>2018</v>
      </c>
      <c r="AL48" s="902">
        <v>2026</v>
      </c>
      <c r="AM48" s="18" t="str">
        <f t="shared" si="8"/>
        <v xml:space="preserve"> </v>
      </c>
      <c r="AN48" s="747" t="str">
        <f t="shared" si="9"/>
        <v xml:space="preserve"> </v>
      </c>
      <c r="AO48" s="4" t="str">
        <f t="shared" si="10"/>
        <v xml:space="preserve"> </v>
      </c>
      <c r="AP48" s="747" t="str">
        <f t="shared" si="11"/>
        <v xml:space="preserve"> </v>
      </c>
      <c r="AQ48" s="4" t="str">
        <f t="shared" si="12"/>
        <v xml:space="preserve"> </v>
      </c>
      <c r="AR48" s="747" t="str">
        <f t="shared" si="13"/>
        <v xml:space="preserve"> </v>
      </c>
      <c r="AS48" s="4" t="str">
        <f t="shared" si="14"/>
        <v xml:space="preserve"> </v>
      </c>
      <c r="AT48" s="747" t="str">
        <f t="shared" si="15"/>
        <v xml:space="preserve"> </v>
      </c>
      <c r="AU48" s="4" t="str">
        <f t="shared" si="16"/>
        <v xml:space="preserve"> </v>
      </c>
      <c r="AV48" s="747" t="str">
        <f t="shared" si="17"/>
        <v xml:space="preserve"> </v>
      </c>
      <c r="AW48" s="4" t="str">
        <f t="shared" si="18"/>
        <v xml:space="preserve"> </v>
      </c>
      <c r="AX48" s="747" t="str">
        <f t="shared" si="19"/>
        <v xml:space="preserve"> </v>
      </c>
      <c r="AY48" s="4" t="str">
        <f t="shared" si="20"/>
        <v xml:space="preserve"> </v>
      </c>
      <c r="AZ48" s="747" t="str">
        <f t="shared" si="21"/>
        <v xml:space="preserve"> </v>
      </c>
      <c r="BA48" s="4" t="str">
        <f t="shared" si="22"/>
        <v xml:space="preserve"> </v>
      </c>
      <c r="BB48" s="747" t="str">
        <f t="shared" si="23"/>
        <v xml:space="preserve"> </v>
      </c>
      <c r="BC48" s="4">
        <f t="shared" si="24"/>
        <v>1.9</v>
      </c>
      <c r="BD48" s="747">
        <f t="shared" si="25"/>
        <v>215841.77777777778</v>
      </c>
      <c r="BE48" s="4" t="str">
        <f t="shared" si="26"/>
        <v xml:space="preserve"> </v>
      </c>
      <c r="BF48" s="747" t="str">
        <f t="shared" si="27"/>
        <v xml:space="preserve"> </v>
      </c>
      <c r="BG48" s="4" t="str">
        <f t="shared" si="28"/>
        <v xml:space="preserve"> </v>
      </c>
      <c r="BH48" s="747" t="str">
        <f t="shared" si="29"/>
        <v xml:space="preserve"> </v>
      </c>
      <c r="BI48" s="4" t="str">
        <f t="shared" si="30"/>
        <v xml:space="preserve"> </v>
      </c>
      <c r="BJ48" s="747" t="str">
        <f t="shared" si="31"/>
        <v xml:space="preserve"> </v>
      </c>
      <c r="BK48" s="4" t="str">
        <f t="shared" si="32"/>
        <v xml:space="preserve"> </v>
      </c>
      <c r="BL48" s="747" t="str">
        <f t="shared" si="33"/>
        <v xml:space="preserve"> </v>
      </c>
      <c r="BM48" s="4" t="str">
        <f t="shared" si="34"/>
        <v xml:space="preserve"> </v>
      </c>
      <c r="BN48" s="747" t="str">
        <f t="shared" si="35"/>
        <v xml:space="preserve"> </v>
      </c>
      <c r="BO48" s="4" t="str">
        <f t="shared" si="36"/>
        <v xml:space="preserve"> </v>
      </c>
      <c r="BP48" s="747" t="str">
        <f t="shared" si="37"/>
        <v xml:space="preserve"> </v>
      </c>
      <c r="BQ48" s="133" t="s">
        <v>626</v>
      </c>
      <c r="BR48" s="133"/>
      <c r="BS48" s="389"/>
      <c r="BT48" s="389"/>
      <c r="BU48" s="389"/>
      <c r="BV48" s="389"/>
      <c r="BW48" s="389"/>
      <c r="BX48" s="389"/>
      <c r="BY48" s="389"/>
      <c r="BZ48" s="389"/>
      <c r="CA48" s="389"/>
      <c r="CB48" s="163">
        <f t="shared" si="38"/>
        <v>0</v>
      </c>
      <c r="CC48" s="389"/>
      <c r="CD48" s="389"/>
      <c r="CE48" s="389"/>
      <c r="CF48" s="389"/>
      <c r="CG48" s="389"/>
      <c r="CH48" s="389"/>
      <c r="CI48" s="389"/>
      <c r="CJ48" s="389"/>
      <c r="CK48" s="389"/>
      <c r="CL48" s="389"/>
      <c r="CM48" s="389"/>
      <c r="CN48" s="389"/>
      <c r="CO48" s="389"/>
      <c r="CP48" s="389"/>
      <c r="CQ48" s="389"/>
      <c r="CR48" s="389"/>
      <c r="CS48" s="389"/>
      <c r="CT48" s="389"/>
      <c r="CU48" s="389"/>
      <c r="CV48" s="389"/>
      <c r="CW48" s="389"/>
      <c r="CX48" s="389"/>
      <c r="CY48" s="389"/>
      <c r="CZ48" s="389"/>
      <c r="DA48" s="389"/>
      <c r="DB48" s="389"/>
      <c r="DC48" s="389"/>
      <c r="DD48" s="389"/>
      <c r="DE48" s="389"/>
      <c r="DF48" s="389"/>
      <c r="DG48" s="389"/>
      <c r="DH48" s="389"/>
      <c r="DI48" s="389"/>
      <c r="DJ48" s="389"/>
      <c r="DK48" s="389"/>
      <c r="DL48" s="389"/>
      <c r="DM48" s="389"/>
      <c r="DN48" s="389"/>
      <c r="DO48" s="389"/>
      <c r="DP48" s="389"/>
      <c r="DQ48" s="389"/>
      <c r="DR48" s="389"/>
      <c r="DS48" s="389"/>
      <c r="DT48" s="389"/>
      <c r="DU48" s="389"/>
      <c r="DV48" s="389"/>
      <c r="DW48" s="389"/>
      <c r="DX48" s="389"/>
      <c r="DY48" s="389"/>
      <c r="DZ48" s="389"/>
      <c r="EA48" s="389"/>
      <c r="EB48" s="389"/>
      <c r="EC48" s="389"/>
      <c r="ED48" s="389"/>
      <c r="EE48" s="389"/>
      <c r="EF48" s="389"/>
      <c r="EG48" s="389"/>
      <c r="EH48" s="389"/>
      <c r="EI48" s="389"/>
      <c r="EJ48" s="389"/>
      <c r="EK48" s="389"/>
      <c r="EL48" s="389"/>
      <c r="EM48" s="389"/>
      <c r="EN48" s="389"/>
      <c r="EO48" s="389"/>
      <c r="EP48" s="389"/>
      <c r="EQ48" s="389"/>
      <c r="ER48" s="389"/>
      <c r="ES48" s="389"/>
      <c r="ET48" s="389"/>
      <c r="EU48" s="389"/>
      <c r="EV48" s="389"/>
      <c r="EW48" s="389"/>
      <c r="EX48" s="389"/>
      <c r="EY48" s="389"/>
      <c r="EZ48" s="389"/>
      <c r="FA48" s="389"/>
      <c r="FB48" s="389"/>
      <c r="FC48" s="389"/>
      <c r="FD48" s="389"/>
      <c r="FE48" s="389"/>
      <c r="FF48" s="389"/>
      <c r="FG48" s="389"/>
      <c r="FH48" s="389"/>
      <c r="FI48" s="389"/>
      <c r="FJ48" s="389"/>
      <c r="FK48" s="389"/>
      <c r="FL48" s="389"/>
      <c r="FM48" s="389"/>
      <c r="FN48" s="389"/>
      <c r="FO48" s="389"/>
      <c r="FP48" s="389"/>
      <c r="FQ48" s="389"/>
      <c r="FR48" s="389"/>
      <c r="FS48" s="389"/>
      <c r="FT48" s="389"/>
      <c r="FU48" s="389"/>
      <c r="FV48" s="389"/>
      <c r="FW48" s="389"/>
      <c r="FX48" s="625" t="s">
        <v>400</v>
      </c>
      <c r="FY48" s="626">
        <v>268</v>
      </c>
      <c r="FZ48" s="626">
        <v>32434962</v>
      </c>
      <c r="GA48" s="626">
        <v>30</v>
      </c>
      <c r="GB48" s="626" t="s">
        <v>813</v>
      </c>
      <c r="GC48" s="626">
        <v>14</v>
      </c>
      <c r="GD48" s="626">
        <v>1983</v>
      </c>
      <c r="GE48" s="626">
        <v>0</v>
      </c>
      <c r="GF48" s="626" t="s">
        <v>792</v>
      </c>
      <c r="GG48" s="626">
        <v>0</v>
      </c>
      <c r="GH48" s="626">
        <v>0</v>
      </c>
      <c r="GI48" s="626" t="s">
        <v>792</v>
      </c>
      <c r="GJ48" s="626">
        <v>0</v>
      </c>
      <c r="GK48" s="626" t="s">
        <v>781</v>
      </c>
      <c r="GL48" s="626" t="s">
        <v>782</v>
      </c>
      <c r="GM48" s="626">
        <v>66</v>
      </c>
      <c r="GN48" s="626" t="s">
        <v>783</v>
      </c>
      <c r="GO48" s="626">
        <v>0</v>
      </c>
      <c r="GP48" s="626">
        <v>0</v>
      </c>
      <c r="GQ48" s="626">
        <v>4</v>
      </c>
      <c r="GR48" s="626">
        <v>1</v>
      </c>
      <c r="GS48" s="626">
        <v>1</v>
      </c>
      <c r="GT48" s="626" t="s">
        <v>783</v>
      </c>
      <c r="GU48" s="626" t="s">
        <v>783</v>
      </c>
      <c r="GV48" s="626" t="s">
        <v>783</v>
      </c>
      <c r="GW48" s="626" t="s">
        <v>783</v>
      </c>
      <c r="GX48" s="626" t="s">
        <v>783</v>
      </c>
      <c r="GY48" s="626">
        <v>1649</v>
      </c>
      <c r="GZ48" s="626">
        <v>2.23</v>
      </c>
      <c r="HA48" s="626">
        <v>5</v>
      </c>
      <c r="HB48" s="626" t="s">
        <v>783</v>
      </c>
      <c r="HC48" s="626" t="s">
        <v>782</v>
      </c>
      <c r="HD48" s="626">
        <v>15</v>
      </c>
      <c r="HE48" s="626" t="s">
        <v>783</v>
      </c>
      <c r="HF48" s="626">
        <v>0</v>
      </c>
      <c r="HG48" s="626" t="s">
        <v>783</v>
      </c>
      <c r="HH48" s="626">
        <v>0</v>
      </c>
      <c r="HI48" s="626">
        <v>1</v>
      </c>
      <c r="HJ48" s="626">
        <v>45</v>
      </c>
      <c r="HK48" s="626" t="s">
        <v>784</v>
      </c>
      <c r="HL48" s="626" t="s">
        <v>785</v>
      </c>
      <c r="HM48" s="626" t="s">
        <v>783</v>
      </c>
      <c r="HN48" s="626" t="s">
        <v>783</v>
      </c>
      <c r="HO48" s="626" t="s">
        <v>783</v>
      </c>
      <c r="HP48" s="626" t="s">
        <v>783</v>
      </c>
      <c r="HQ48" s="626" t="s">
        <v>783</v>
      </c>
      <c r="HR48" s="626">
        <v>3980127</v>
      </c>
      <c r="HS48" s="626" t="s">
        <v>783</v>
      </c>
      <c r="HT48" s="626" t="s">
        <v>786</v>
      </c>
      <c r="HU48" s="626" t="s">
        <v>787</v>
      </c>
      <c r="HV48" s="626">
        <v>4</v>
      </c>
      <c r="HW48" s="626">
        <v>2016</v>
      </c>
      <c r="HX48" s="626">
        <v>63</v>
      </c>
      <c r="HY48" s="626">
        <v>0</v>
      </c>
      <c r="HZ48" s="626">
        <v>11774</v>
      </c>
      <c r="IA48" s="627">
        <v>42227.682129629633</v>
      </c>
      <c r="IB48" s="626" t="s">
        <v>788</v>
      </c>
      <c r="IC48" s="626">
        <v>3975649</v>
      </c>
      <c r="ID48" s="626">
        <v>2016</v>
      </c>
      <c r="IE48" s="626">
        <v>1712</v>
      </c>
      <c r="IF48" s="626" t="s">
        <v>783</v>
      </c>
      <c r="IG48" s="626" t="s">
        <v>783</v>
      </c>
      <c r="IH48" s="626" t="s">
        <v>783</v>
      </c>
      <c r="II48" s="626" t="s">
        <v>783</v>
      </c>
      <c r="IJ48" s="626" t="s">
        <v>783</v>
      </c>
      <c r="IK48" s="626" t="s">
        <v>783</v>
      </c>
      <c r="IL48" s="626" t="s">
        <v>783</v>
      </c>
      <c r="IM48" s="626" t="s">
        <v>783</v>
      </c>
      <c r="IN48" s="626" t="s">
        <v>783</v>
      </c>
      <c r="IO48" s="626">
        <v>1649</v>
      </c>
      <c r="IP48" s="627">
        <v>37477.354571759257</v>
      </c>
      <c r="IQ48" s="626">
        <v>18</v>
      </c>
      <c r="IR48" s="626" t="s">
        <v>793</v>
      </c>
      <c r="IS48" s="626">
        <v>1</v>
      </c>
      <c r="IT48" s="665">
        <v>41275</v>
      </c>
      <c r="IU48" s="626" t="s">
        <v>783</v>
      </c>
      <c r="IV48" s="626" t="s">
        <v>783</v>
      </c>
      <c r="IW48" s="626" t="s">
        <v>783</v>
      </c>
      <c r="IX48" s="626" t="s">
        <v>781</v>
      </c>
      <c r="IY48" s="626">
        <v>45</v>
      </c>
      <c r="IZ48" s="626" t="s">
        <v>789</v>
      </c>
      <c r="JA48" s="626" t="s">
        <v>783</v>
      </c>
      <c r="JB48" s="626" t="s">
        <v>783</v>
      </c>
      <c r="JC48" s="626" t="s">
        <v>783</v>
      </c>
      <c r="JD48" s="626">
        <v>329414</v>
      </c>
      <c r="JE48" s="626" t="s">
        <v>783</v>
      </c>
      <c r="JF48" s="626" t="s">
        <v>783</v>
      </c>
      <c r="JG48" s="626" t="s">
        <v>804</v>
      </c>
      <c r="JH48" s="626">
        <v>30</v>
      </c>
      <c r="JI48" s="626" t="s">
        <v>783</v>
      </c>
      <c r="JJ48" s="626" t="s">
        <v>783</v>
      </c>
      <c r="JK48" s="626" t="s">
        <v>783</v>
      </c>
      <c r="JL48" s="626" t="s">
        <v>790</v>
      </c>
      <c r="JM48" s="626">
        <v>4</v>
      </c>
      <c r="JN48" s="626">
        <v>1</v>
      </c>
      <c r="JO48" s="626" t="s">
        <v>783</v>
      </c>
      <c r="JP48" s="626">
        <v>10915783</v>
      </c>
      <c r="JQ48" s="626">
        <v>2011</v>
      </c>
      <c r="JR48" s="626">
        <v>11</v>
      </c>
      <c r="JS48" s="626" t="s">
        <v>783</v>
      </c>
      <c r="JT48" s="626" t="s">
        <v>783</v>
      </c>
      <c r="JU48" s="626" t="s">
        <v>840</v>
      </c>
      <c r="JV48" s="628">
        <v>11738.275022</v>
      </c>
      <c r="JW48">
        <f>SUM(JV48:JV48)</f>
        <v>11738.275022</v>
      </c>
      <c r="JX48" s="225">
        <v>2.9387309295454545</v>
      </c>
    </row>
    <row r="49" spans="1:284" ht="16" thickBot="1">
      <c r="A49" s="905" t="s">
        <v>5</v>
      </c>
      <c r="B49" s="79">
        <f t="shared" si="0"/>
        <v>1</v>
      </c>
      <c r="C49" s="871" t="s">
        <v>102</v>
      </c>
      <c r="D49" s="249" t="s">
        <v>185</v>
      </c>
      <c r="E49" s="103" t="s">
        <v>34</v>
      </c>
      <c r="F49" s="888">
        <v>0.22</v>
      </c>
      <c r="G49" s="120" t="e">
        <f t="shared" si="45"/>
        <v>#REF!</v>
      </c>
      <c r="H49" s="46"/>
      <c r="I49" s="3">
        <v>0.22</v>
      </c>
      <c r="J49" s="29"/>
      <c r="K49" s="18"/>
      <c r="L49" s="5"/>
      <c r="M49" s="71">
        <v>1</v>
      </c>
      <c r="N49" s="71">
        <v>1</v>
      </c>
      <c r="O49" s="70">
        <v>5</v>
      </c>
      <c r="P49" s="891">
        <f t="shared" si="43"/>
        <v>7</v>
      </c>
      <c r="Q49" s="897">
        <f t="shared" si="44"/>
        <v>5</v>
      </c>
      <c r="R49" s="46"/>
      <c r="S49" s="3">
        <v>0.22</v>
      </c>
      <c r="T49" s="25"/>
      <c r="U49" s="219">
        <f t="shared" si="41"/>
        <v>16500</v>
      </c>
      <c r="V49" s="219" t="s">
        <v>642</v>
      </c>
      <c r="W49" s="1042">
        <f t="shared" si="39"/>
        <v>16500</v>
      </c>
      <c r="X49" s="537">
        <f t="shared" si="40"/>
        <v>8434.3111111111102</v>
      </c>
      <c r="Y49" s="538">
        <f t="shared" si="2"/>
        <v>500</v>
      </c>
      <c r="Z49" s="1034">
        <f t="shared" si="3"/>
        <v>25434.31111111111</v>
      </c>
      <c r="AA49" s="883">
        <v>6</v>
      </c>
      <c r="AB49" s="270">
        <f t="shared" si="4"/>
        <v>4474.3111111111111</v>
      </c>
      <c r="AC49" s="566">
        <v>0.25</v>
      </c>
      <c r="AD49" s="562">
        <f t="shared" si="5"/>
        <v>3960</v>
      </c>
      <c r="AE49" s="518"/>
      <c r="AF49" s="270">
        <f t="shared" si="6"/>
        <v>0</v>
      </c>
      <c r="AG49" s="270"/>
      <c r="AH49" s="562">
        <f t="shared" si="7"/>
        <v>0</v>
      </c>
      <c r="AI49" s="270"/>
      <c r="AJ49" s="228">
        <v>0</v>
      </c>
      <c r="AK49" s="902"/>
      <c r="AL49" s="902">
        <v>2026</v>
      </c>
      <c r="AM49" s="18" t="str">
        <f t="shared" si="8"/>
        <v xml:space="preserve"> </v>
      </c>
      <c r="AN49" s="747" t="str">
        <f t="shared" si="9"/>
        <v xml:space="preserve"> </v>
      </c>
      <c r="AO49" s="4" t="str">
        <f t="shared" si="10"/>
        <v xml:space="preserve"> </v>
      </c>
      <c r="AP49" s="747" t="str">
        <f t="shared" si="11"/>
        <v xml:space="preserve"> </v>
      </c>
      <c r="AQ49" s="4" t="str">
        <f t="shared" si="12"/>
        <v xml:space="preserve"> </v>
      </c>
      <c r="AR49" s="747" t="str">
        <f t="shared" si="13"/>
        <v xml:space="preserve"> </v>
      </c>
      <c r="AS49" s="4" t="str">
        <f t="shared" si="14"/>
        <v xml:space="preserve"> </v>
      </c>
      <c r="AT49" s="747" t="str">
        <f t="shared" si="15"/>
        <v xml:space="preserve"> </v>
      </c>
      <c r="AU49" s="4" t="str">
        <f t="shared" si="16"/>
        <v xml:space="preserve"> </v>
      </c>
      <c r="AV49" s="747" t="str">
        <f t="shared" si="17"/>
        <v xml:space="preserve"> </v>
      </c>
      <c r="AW49" s="4" t="str">
        <f t="shared" si="18"/>
        <v xml:space="preserve"> </v>
      </c>
      <c r="AX49" s="747" t="str">
        <f t="shared" si="19"/>
        <v xml:space="preserve"> </v>
      </c>
      <c r="AY49" s="4" t="str">
        <f t="shared" si="20"/>
        <v xml:space="preserve"> </v>
      </c>
      <c r="AZ49" s="747" t="str">
        <f t="shared" si="21"/>
        <v xml:space="preserve"> </v>
      </c>
      <c r="BA49" s="4" t="str">
        <f t="shared" si="22"/>
        <v xml:space="preserve"> </v>
      </c>
      <c r="BB49" s="747" t="str">
        <f t="shared" si="23"/>
        <v xml:space="preserve"> </v>
      </c>
      <c r="BC49" s="4">
        <f t="shared" si="24"/>
        <v>0.22</v>
      </c>
      <c r="BD49" s="747">
        <f t="shared" si="25"/>
        <v>25434.31111111111</v>
      </c>
      <c r="BE49" s="4" t="str">
        <f t="shared" si="26"/>
        <v xml:space="preserve"> </v>
      </c>
      <c r="BF49" s="747" t="str">
        <f t="shared" si="27"/>
        <v xml:space="preserve"> </v>
      </c>
      <c r="BG49" s="4" t="str">
        <f t="shared" si="28"/>
        <v xml:space="preserve"> </v>
      </c>
      <c r="BH49" s="747" t="str">
        <f t="shared" si="29"/>
        <v xml:space="preserve"> </v>
      </c>
      <c r="BI49" s="4" t="str">
        <f t="shared" si="30"/>
        <v xml:space="preserve"> </v>
      </c>
      <c r="BJ49" s="747" t="str">
        <f t="shared" si="31"/>
        <v xml:space="preserve"> </v>
      </c>
      <c r="BK49" s="4" t="str">
        <f t="shared" si="32"/>
        <v xml:space="preserve"> </v>
      </c>
      <c r="BL49" s="747" t="str">
        <f t="shared" si="33"/>
        <v xml:space="preserve"> </v>
      </c>
      <c r="BM49" s="4" t="str">
        <f t="shared" si="34"/>
        <v xml:space="preserve"> </v>
      </c>
      <c r="BN49" s="747" t="str">
        <f t="shared" si="35"/>
        <v xml:space="preserve"> </v>
      </c>
      <c r="BO49" s="4" t="str">
        <f t="shared" si="36"/>
        <v xml:space="preserve"> </v>
      </c>
      <c r="BP49" s="747" t="str">
        <f t="shared" si="37"/>
        <v xml:space="preserve"> </v>
      </c>
      <c r="BQ49" s="133" t="s">
        <v>201</v>
      </c>
      <c r="BR49" s="133"/>
      <c r="BS49" s="389"/>
      <c r="BT49" s="389"/>
      <c r="BU49" s="389"/>
      <c r="BV49" s="389"/>
      <c r="BW49" s="389"/>
      <c r="BX49" s="389"/>
      <c r="BY49" s="389"/>
      <c r="BZ49" s="389"/>
      <c r="CA49" s="389"/>
      <c r="CB49" s="163">
        <f t="shared" si="38"/>
        <v>0</v>
      </c>
      <c r="CC49" s="389"/>
      <c r="CD49" s="389"/>
      <c r="CE49" s="389"/>
      <c r="CF49" s="389"/>
      <c r="CG49" s="389"/>
      <c r="CH49" s="389"/>
      <c r="CI49" s="389"/>
      <c r="CJ49" s="389"/>
      <c r="CK49" s="389"/>
      <c r="CL49" s="389"/>
      <c r="CM49" s="389"/>
      <c r="CN49" s="389"/>
      <c r="CO49" s="389"/>
      <c r="CP49" s="389"/>
      <c r="CQ49" s="389"/>
      <c r="CR49" s="389"/>
      <c r="CS49" s="389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89"/>
      <c r="DJ49" s="389"/>
      <c r="DK49" s="389"/>
      <c r="DL49" s="389"/>
      <c r="DM49" s="389"/>
      <c r="DN49" s="389"/>
      <c r="DO49" s="389"/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89"/>
      <c r="EB49" s="389"/>
      <c r="EC49" s="389"/>
      <c r="ED49" s="389"/>
      <c r="EE49" s="389"/>
      <c r="EF49" s="389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89"/>
      <c r="FJ49" s="389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  <c r="FU49" s="389"/>
      <c r="FV49" s="389"/>
      <c r="FW49" s="389"/>
      <c r="FX49" s="720"/>
      <c r="FY49" s="721"/>
      <c r="FZ49" s="721"/>
      <c r="GA49" s="721"/>
      <c r="GB49" s="721"/>
      <c r="GC49" s="721"/>
      <c r="GD49" s="721"/>
      <c r="GE49" s="721"/>
      <c r="GF49" s="721"/>
      <c r="GG49" s="721"/>
      <c r="GH49" s="721"/>
      <c r="GI49" s="721"/>
      <c r="GJ49" s="721"/>
      <c r="GK49" s="721"/>
      <c r="GL49" s="721"/>
      <c r="GM49" s="721"/>
      <c r="GN49" s="721"/>
      <c r="GO49" s="721"/>
      <c r="GP49" s="721"/>
      <c r="GQ49" s="721"/>
      <c r="GR49" s="721"/>
      <c r="GS49" s="721"/>
      <c r="GT49" s="721"/>
      <c r="GU49" s="721"/>
      <c r="GV49" s="721"/>
      <c r="GW49" s="721"/>
      <c r="GX49" s="721"/>
      <c r="GY49" s="721"/>
      <c r="GZ49" s="721"/>
      <c r="HA49" s="721"/>
      <c r="HB49" s="721"/>
      <c r="HC49" s="721"/>
      <c r="HD49" s="721"/>
      <c r="HE49" s="721"/>
      <c r="HF49" s="721"/>
      <c r="HG49" s="721"/>
      <c r="HH49" s="721"/>
      <c r="HI49" s="721"/>
      <c r="HJ49" s="721"/>
      <c r="HK49" s="721"/>
      <c r="HL49" s="721"/>
      <c r="HM49" s="721"/>
      <c r="HN49" s="721"/>
      <c r="HO49" s="721"/>
      <c r="HP49" s="721"/>
      <c r="HQ49" s="721"/>
      <c r="HR49" s="721"/>
      <c r="HS49" s="721"/>
      <c r="HT49" s="721"/>
      <c r="HU49" s="721"/>
      <c r="HV49" s="721"/>
      <c r="HW49" s="721"/>
      <c r="HX49" s="721"/>
      <c r="HY49" s="721"/>
      <c r="HZ49" s="721"/>
      <c r="IA49" s="722"/>
      <c r="IB49" s="721"/>
      <c r="IC49" s="721"/>
      <c r="ID49" s="721"/>
      <c r="IE49" s="721"/>
      <c r="IF49" s="721"/>
      <c r="IG49" s="721"/>
      <c r="IH49" s="721"/>
      <c r="II49" s="721"/>
      <c r="IJ49" s="721"/>
      <c r="IK49" s="721"/>
      <c r="IL49" s="721"/>
      <c r="IM49" s="721"/>
      <c r="IN49" s="721"/>
      <c r="IO49" s="721"/>
      <c r="IP49" s="722"/>
      <c r="IQ49" s="721"/>
      <c r="IR49" s="721"/>
      <c r="IS49" s="721"/>
      <c r="IT49" s="723"/>
      <c r="IU49" s="721"/>
      <c r="IV49" s="721"/>
      <c r="IW49" s="721"/>
      <c r="IX49" s="721"/>
      <c r="IY49" s="721"/>
      <c r="IZ49" s="721"/>
      <c r="JA49" s="721"/>
      <c r="JB49" s="721"/>
      <c r="JC49" s="721"/>
      <c r="JD49" s="721"/>
      <c r="JE49" s="721"/>
      <c r="JF49" s="721"/>
      <c r="JG49" s="721"/>
      <c r="JH49" s="721"/>
      <c r="JI49" s="721"/>
      <c r="JJ49" s="721"/>
      <c r="JK49" s="721"/>
      <c r="JL49" s="721"/>
      <c r="JM49" s="721"/>
      <c r="JN49" s="721"/>
      <c r="JO49" s="721"/>
      <c r="JP49" s="721"/>
      <c r="JQ49" s="721"/>
      <c r="JR49" s="721"/>
      <c r="JS49" s="721"/>
      <c r="JT49" s="721"/>
      <c r="JU49" s="721"/>
      <c r="JV49" s="724"/>
      <c r="JX49" s="225"/>
    </row>
    <row r="50" spans="1:284" ht="16" thickBot="1">
      <c r="A50" s="905" t="s">
        <v>5</v>
      </c>
      <c r="B50" s="79">
        <f t="shared" si="0"/>
        <v>1</v>
      </c>
      <c r="C50" s="1469" t="s">
        <v>47</v>
      </c>
      <c r="D50" s="249" t="s">
        <v>141</v>
      </c>
      <c r="E50" s="103" t="s">
        <v>158</v>
      </c>
      <c r="F50" s="888">
        <v>1.55</v>
      </c>
      <c r="G50" s="120" t="e">
        <f t="shared" si="45"/>
        <v>#REF!</v>
      </c>
      <c r="H50" s="46"/>
      <c r="I50" s="3">
        <v>1.55</v>
      </c>
      <c r="J50" s="29"/>
      <c r="K50" s="18" t="s">
        <v>49</v>
      </c>
      <c r="L50" s="5"/>
      <c r="M50" s="71">
        <v>4</v>
      </c>
      <c r="N50" s="71">
        <v>5</v>
      </c>
      <c r="O50" s="70">
        <v>2</v>
      </c>
      <c r="P50" s="892">
        <v>15</v>
      </c>
      <c r="Q50" s="896">
        <v>124</v>
      </c>
      <c r="R50" s="46"/>
      <c r="S50" s="11">
        <v>1.55</v>
      </c>
      <c r="T50" s="546"/>
      <c r="U50" s="219">
        <f t="shared" si="41"/>
        <v>116250</v>
      </c>
      <c r="V50" s="1045" t="s">
        <v>643</v>
      </c>
      <c r="W50" s="1042">
        <f t="shared" si="39"/>
        <v>151125</v>
      </c>
      <c r="X50" s="537">
        <f t="shared" si="40"/>
        <v>59423.555555555555</v>
      </c>
      <c r="Y50" s="538">
        <f t="shared" si="2"/>
        <v>18949.37</v>
      </c>
      <c r="Z50" s="1034">
        <f t="shared" si="3"/>
        <v>229497.92555555556</v>
      </c>
      <c r="AA50" s="883">
        <v>6</v>
      </c>
      <c r="AB50" s="270">
        <f t="shared" si="4"/>
        <v>31523.555555555555</v>
      </c>
      <c r="AC50" s="566">
        <v>0.25</v>
      </c>
      <c r="AD50" s="562">
        <f t="shared" si="5"/>
        <v>27900</v>
      </c>
      <c r="AE50" s="518"/>
      <c r="AF50" s="270">
        <f t="shared" si="6"/>
        <v>0</v>
      </c>
      <c r="AG50" s="270"/>
      <c r="AH50" s="562">
        <f t="shared" si="7"/>
        <v>0</v>
      </c>
      <c r="AI50" s="270"/>
      <c r="AJ50" s="228">
        <v>0</v>
      </c>
      <c r="AK50" s="902">
        <v>2018</v>
      </c>
      <c r="AL50" s="902">
        <v>2027</v>
      </c>
      <c r="AM50" s="18" t="str">
        <f t="shared" si="8"/>
        <v xml:space="preserve"> </v>
      </c>
      <c r="AN50" s="747" t="str">
        <f t="shared" si="9"/>
        <v xml:space="preserve"> </v>
      </c>
      <c r="AO50" s="4" t="str">
        <f t="shared" si="10"/>
        <v xml:space="preserve"> </v>
      </c>
      <c r="AP50" s="747" t="str">
        <f t="shared" si="11"/>
        <v xml:space="preserve"> </v>
      </c>
      <c r="AQ50" s="4" t="str">
        <f t="shared" si="12"/>
        <v xml:space="preserve"> </v>
      </c>
      <c r="AR50" s="747" t="str">
        <f t="shared" si="13"/>
        <v xml:space="preserve"> </v>
      </c>
      <c r="AS50" s="4" t="str">
        <f t="shared" si="14"/>
        <v xml:space="preserve"> </v>
      </c>
      <c r="AT50" s="747" t="str">
        <f t="shared" si="15"/>
        <v xml:space="preserve"> </v>
      </c>
      <c r="AU50" s="4" t="str">
        <f t="shared" si="16"/>
        <v xml:space="preserve"> </v>
      </c>
      <c r="AV50" s="747" t="str">
        <f t="shared" si="17"/>
        <v xml:space="preserve"> </v>
      </c>
      <c r="AW50" s="4" t="str">
        <f t="shared" si="18"/>
        <v xml:space="preserve"> </v>
      </c>
      <c r="AX50" s="747" t="str">
        <f t="shared" si="19"/>
        <v xml:space="preserve"> </v>
      </c>
      <c r="AY50" s="4" t="str">
        <f t="shared" si="20"/>
        <v xml:space="preserve"> </v>
      </c>
      <c r="AZ50" s="747" t="str">
        <f t="shared" si="21"/>
        <v xml:space="preserve"> </v>
      </c>
      <c r="BA50" s="4" t="str">
        <f t="shared" si="22"/>
        <v xml:space="preserve"> </v>
      </c>
      <c r="BB50" s="747" t="str">
        <f t="shared" si="23"/>
        <v xml:space="preserve"> </v>
      </c>
      <c r="BC50" s="4" t="str">
        <f t="shared" si="24"/>
        <v xml:space="preserve"> </v>
      </c>
      <c r="BD50" s="747" t="str">
        <f t="shared" si="25"/>
        <v xml:space="preserve"> </v>
      </c>
      <c r="BE50" s="4">
        <f t="shared" si="26"/>
        <v>1.55</v>
      </c>
      <c r="BF50" s="747">
        <f t="shared" si="27"/>
        <v>229497.92555555556</v>
      </c>
      <c r="BG50" s="4" t="str">
        <f t="shared" si="28"/>
        <v xml:space="preserve"> </v>
      </c>
      <c r="BH50" s="747" t="str">
        <f t="shared" si="29"/>
        <v xml:space="preserve"> </v>
      </c>
      <c r="BI50" s="4" t="str">
        <f t="shared" si="30"/>
        <v xml:space="preserve"> </v>
      </c>
      <c r="BJ50" s="747" t="str">
        <f t="shared" si="31"/>
        <v xml:space="preserve"> </v>
      </c>
      <c r="BK50" s="4" t="str">
        <f t="shared" si="32"/>
        <v xml:space="preserve"> </v>
      </c>
      <c r="BL50" s="747" t="str">
        <f t="shared" si="33"/>
        <v xml:space="preserve"> </v>
      </c>
      <c r="BM50" s="4" t="str">
        <f t="shared" si="34"/>
        <v xml:space="preserve"> </v>
      </c>
      <c r="BN50" s="747" t="str">
        <f t="shared" si="35"/>
        <v xml:space="preserve"> </v>
      </c>
      <c r="BO50" s="4" t="str">
        <f t="shared" si="36"/>
        <v xml:space="preserve"> </v>
      </c>
      <c r="BP50" s="747" t="str">
        <f t="shared" si="37"/>
        <v xml:space="preserve"> </v>
      </c>
      <c r="BQ50" s="133" t="s">
        <v>615</v>
      </c>
      <c r="BR50" s="133"/>
      <c r="BS50" s="389"/>
      <c r="BT50" s="389"/>
      <c r="BU50" s="389"/>
      <c r="BV50" s="389"/>
      <c r="BW50" s="389"/>
      <c r="BX50" s="389"/>
      <c r="BY50" s="389"/>
      <c r="BZ50" s="389"/>
      <c r="CA50" s="389"/>
      <c r="CB50" s="163">
        <f t="shared" si="38"/>
        <v>0</v>
      </c>
      <c r="CC50" s="389"/>
      <c r="CD50" s="389"/>
      <c r="CE50" s="389"/>
      <c r="CF50" s="389"/>
      <c r="CG50" s="389"/>
      <c r="CH50" s="389"/>
      <c r="CI50" s="389"/>
      <c r="CJ50" s="389"/>
      <c r="CK50" s="389"/>
      <c r="CL50" s="389"/>
      <c r="CM50" s="389"/>
      <c r="CN50" s="389"/>
      <c r="CO50" s="389"/>
      <c r="CP50" s="389"/>
      <c r="CQ50" s="389"/>
      <c r="CR50" s="389"/>
      <c r="CS50" s="389"/>
      <c r="CT50" s="389"/>
      <c r="CU50" s="389"/>
      <c r="CV50" s="389"/>
      <c r="CW50" s="389"/>
      <c r="CX50" s="389"/>
      <c r="CY50" s="389"/>
      <c r="CZ50" s="389"/>
      <c r="DA50" s="389"/>
      <c r="DB50" s="389"/>
      <c r="DC50" s="389"/>
      <c r="DD50" s="389"/>
      <c r="DE50" s="389"/>
      <c r="DF50" s="389"/>
      <c r="DG50" s="389"/>
      <c r="DH50" s="389"/>
      <c r="DI50" s="389"/>
      <c r="DJ50" s="389"/>
      <c r="DK50" s="389"/>
      <c r="DL50" s="389"/>
      <c r="DM50" s="389"/>
      <c r="DN50" s="389"/>
      <c r="DO50" s="389"/>
      <c r="DP50" s="389"/>
      <c r="DQ50" s="389"/>
      <c r="DR50" s="389"/>
      <c r="DS50" s="389"/>
      <c r="DT50" s="389"/>
      <c r="DU50" s="389"/>
      <c r="DV50" s="389"/>
      <c r="DW50" s="389"/>
      <c r="DX50" s="389"/>
      <c r="DY50" s="389"/>
      <c r="DZ50" s="389"/>
      <c r="EA50" s="389"/>
      <c r="EB50" s="389"/>
      <c r="EC50" s="389"/>
      <c r="ED50" s="389"/>
      <c r="EE50" s="389"/>
      <c r="EF50" s="389"/>
      <c r="EG50" s="389"/>
      <c r="EH50" s="389"/>
      <c r="EI50" s="389"/>
      <c r="EJ50" s="389"/>
      <c r="EK50" s="389"/>
      <c r="EL50" s="389"/>
      <c r="EM50" s="389"/>
      <c r="EN50" s="389"/>
      <c r="EO50" s="389"/>
      <c r="EP50" s="389"/>
      <c r="EQ50" s="389"/>
      <c r="ER50" s="389"/>
      <c r="ES50" s="389"/>
      <c r="ET50" s="389"/>
      <c r="EU50" s="389"/>
      <c r="EV50" s="389"/>
      <c r="EW50" s="389"/>
      <c r="EX50" s="389"/>
      <c r="EY50" s="389"/>
      <c r="EZ50" s="389"/>
      <c r="FA50" s="389"/>
      <c r="FB50" s="389"/>
      <c r="FC50" s="389"/>
      <c r="FD50" s="389"/>
      <c r="FE50" s="389"/>
      <c r="FF50" s="389"/>
      <c r="FG50" s="389"/>
      <c r="FH50" s="389"/>
      <c r="FI50" s="389"/>
      <c r="FJ50" s="389"/>
      <c r="FK50" s="389"/>
      <c r="FL50" s="389"/>
      <c r="FM50" s="389"/>
      <c r="FN50" s="389"/>
      <c r="FO50" s="389"/>
      <c r="FP50" s="389"/>
      <c r="FQ50" s="389"/>
      <c r="FR50" s="389"/>
      <c r="FS50" s="389"/>
      <c r="FT50" s="389"/>
      <c r="FU50" s="389"/>
      <c r="FV50" s="389"/>
      <c r="FW50" s="389"/>
      <c r="FX50" s="720"/>
      <c r="FY50" s="721"/>
      <c r="FZ50" s="721"/>
      <c r="GA50" s="721"/>
      <c r="GB50" s="721"/>
      <c r="GC50" s="721"/>
      <c r="GD50" s="721"/>
      <c r="GE50" s="721"/>
      <c r="GF50" s="721"/>
      <c r="GG50" s="721"/>
      <c r="GH50" s="721"/>
      <c r="GI50" s="721"/>
      <c r="GJ50" s="721"/>
      <c r="GK50" s="721"/>
      <c r="GL50" s="721"/>
      <c r="GM50" s="721"/>
      <c r="GN50" s="721"/>
      <c r="GO50" s="721"/>
      <c r="GP50" s="721"/>
      <c r="GQ50" s="721"/>
      <c r="GR50" s="721"/>
      <c r="GS50" s="721"/>
      <c r="GT50" s="721"/>
      <c r="GU50" s="721"/>
      <c r="GV50" s="721"/>
      <c r="GW50" s="721"/>
      <c r="GX50" s="721"/>
      <c r="GY50" s="721"/>
      <c r="GZ50" s="721"/>
      <c r="HA50" s="721"/>
      <c r="HB50" s="721"/>
      <c r="HC50" s="721"/>
      <c r="HD50" s="721"/>
      <c r="HE50" s="721"/>
      <c r="HF50" s="721"/>
      <c r="HG50" s="721"/>
      <c r="HH50" s="721"/>
      <c r="HI50" s="721"/>
      <c r="HJ50" s="721"/>
      <c r="HK50" s="721"/>
      <c r="HL50" s="721"/>
      <c r="HM50" s="721"/>
      <c r="HN50" s="721"/>
      <c r="HO50" s="721"/>
      <c r="HP50" s="721"/>
      <c r="HQ50" s="721"/>
      <c r="HR50" s="721"/>
      <c r="HS50" s="721"/>
      <c r="HT50" s="721"/>
      <c r="HU50" s="721"/>
      <c r="HV50" s="721"/>
      <c r="HW50" s="721"/>
      <c r="HX50" s="721"/>
      <c r="HY50" s="721"/>
      <c r="HZ50" s="721"/>
      <c r="IA50" s="722"/>
      <c r="IB50" s="721"/>
      <c r="IC50" s="721"/>
      <c r="ID50" s="721"/>
      <c r="IE50" s="721"/>
      <c r="IF50" s="721"/>
      <c r="IG50" s="721"/>
      <c r="IH50" s="721"/>
      <c r="II50" s="721"/>
      <c r="IJ50" s="721"/>
      <c r="IK50" s="721"/>
      <c r="IL50" s="721"/>
      <c r="IM50" s="721"/>
      <c r="IN50" s="721"/>
      <c r="IO50" s="721"/>
      <c r="IP50" s="722"/>
      <c r="IQ50" s="721"/>
      <c r="IR50" s="721"/>
      <c r="IS50" s="721"/>
      <c r="IT50" s="723"/>
      <c r="IU50" s="721"/>
      <c r="IV50" s="721"/>
      <c r="IW50" s="721"/>
      <c r="IX50" s="721"/>
      <c r="IY50" s="721"/>
      <c r="IZ50" s="721"/>
      <c r="JA50" s="721"/>
      <c r="JB50" s="721"/>
      <c r="JC50" s="721"/>
      <c r="JD50" s="721"/>
      <c r="JE50" s="721"/>
      <c r="JF50" s="721"/>
      <c r="JG50" s="721"/>
      <c r="JH50" s="721"/>
      <c r="JI50" s="721"/>
      <c r="JJ50" s="721"/>
      <c r="JK50" s="721"/>
      <c r="JL50" s="721"/>
      <c r="JM50" s="721"/>
      <c r="JN50" s="721"/>
      <c r="JO50" s="721"/>
      <c r="JP50" s="721"/>
      <c r="JQ50" s="721"/>
      <c r="JR50" s="721"/>
      <c r="JS50" s="721"/>
      <c r="JT50" s="721"/>
      <c r="JU50" s="721"/>
      <c r="JV50" s="724"/>
      <c r="JX50" s="225"/>
    </row>
    <row r="51" spans="1:284" ht="16" thickBot="1">
      <c r="A51" s="905" t="s">
        <v>5</v>
      </c>
      <c r="B51" s="79">
        <f t="shared" si="0"/>
        <v>1</v>
      </c>
      <c r="C51" s="871" t="s">
        <v>23</v>
      </c>
      <c r="D51" s="249" t="s">
        <v>162</v>
      </c>
      <c r="E51" s="103" t="s">
        <v>158</v>
      </c>
      <c r="F51" s="888">
        <v>1.58</v>
      </c>
      <c r="G51" s="120" t="e">
        <f t="shared" si="45"/>
        <v>#REF!</v>
      </c>
      <c r="H51" s="46"/>
      <c r="I51" s="3">
        <f>F51</f>
        <v>1.58</v>
      </c>
      <c r="J51" s="29"/>
      <c r="K51" s="18">
        <v>1974</v>
      </c>
      <c r="L51" s="5"/>
      <c r="M51" s="71">
        <v>3</v>
      </c>
      <c r="N51" s="71">
        <v>2</v>
      </c>
      <c r="O51" s="70">
        <v>3</v>
      </c>
      <c r="P51" s="891">
        <f t="shared" ref="P51:P78" si="47">SUM(M51:O51)</f>
        <v>8</v>
      </c>
      <c r="Q51" s="896">
        <v>124</v>
      </c>
      <c r="R51" s="46"/>
      <c r="S51" s="3">
        <f>I51</f>
        <v>1.58</v>
      </c>
      <c r="T51" s="25"/>
      <c r="U51" s="219">
        <f t="shared" si="41"/>
        <v>118500</v>
      </c>
      <c r="V51" s="1045" t="s">
        <v>642</v>
      </c>
      <c r="W51" s="1042">
        <f t="shared" si="39"/>
        <v>118500</v>
      </c>
      <c r="X51" s="537">
        <f t="shared" si="40"/>
        <v>0</v>
      </c>
      <c r="Y51" s="538">
        <f t="shared" si="2"/>
        <v>500</v>
      </c>
      <c r="Z51" s="1034">
        <f t="shared" si="3"/>
        <v>119000</v>
      </c>
      <c r="AA51" s="883"/>
      <c r="AB51" s="270">
        <f t="shared" si="4"/>
        <v>0</v>
      </c>
      <c r="AC51" s="553"/>
      <c r="AD51" s="562">
        <f t="shared" si="5"/>
        <v>0</v>
      </c>
      <c r="AE51" s="518"/>
      <c r="AF51" s="270">
        <f t="shared" si="6"/>
        <v>0</v>
      </c>
      <c r="AG51" s="270"/>
      <c r="AH51" s="562">
        <f t="shared" si="7"/>
        <v>0</v>
      </c>
      <c r="AI51" s="270"/>
      <c r="AJ51" s="228">
        <v>0</v>
      </c>
      <c r="AK51" s="902">
        <v>2018</v>
      </c>
      <c r="AL51" s="902">
        <v>2028</v>
      </c>
      <c r="AM51" s="18" t="str">
        <f t="shared" si="8"/>
        <v xml:space="preserve"> </v>
      </c>
      <c r="AN51" s="747" t="str">
        <f t="shared" si="9"/>
        <v xml:space="preserve"> </v>
      </c>
      <c r="AO51" s="4" t="str">
        <f t="shared" si="10"/>
        <v xml:space="preserve"> </v>
      </c>
      <c r="AP51" s="747" t="str">
        <f t="shared" si="11"/>
        <v xml:space="preserve"> </v>
      </c>
      <c r="AQ51" s="4" t="str">
        <f t="shared" si="12"/>
        <v xml:space="preserve"> </v>
      </c>
      <c r="AR51" s="747" t="str">
        <f t="shared" si="13"/>
        <v xml:space="preserve"> </v>
      </c>
      <c r="AS51" s="4" t="str">
        <f t="shared" si="14"/>
        <v xml:space="preserve"> </v>
      </c>
      <c r="AT51" s="747" t="str">
        <f t="shared" si="15"/>
        <v xml:space="preserve"> </v>
      </c>
      <c r="AU51" s="4" t="str">
        <f t="shared" si="16"/>
        <v xml:space="preserve"> </v>
      </c>
      <c r="AV51" s="747" t="str">
        <f t="shared" si="17"/>
        <v xml:space="preserve"> </v>
      </c>
      <c r="AW51" s="4" t="str">
        <f t="shared" si="18"/>
        <v xml:space="preserve"> </v>
      </c>
      <c r="AX51" s="747" t="str">
        <f t="shared" si="19"/>
        <v xml:space="preserve"> </v>
      </c>
      <c r="AY51" s="4" t="str">
        <f t="shared" si="20"/>
        <v xml:space="preserve"> </v>
      </c>
      <c r="AZ51" s="747" t="str">
        <f t="shared" si="21"/>
        <v xml:space="preserve"> </v>
      </c>
      <c r="BA51" s="4" t="str">
        <f t="shared" si="22"/>
        <v xml:space="preserve"> </v>
      </c>
      <c r="BB51" s="747" t="str">
        <f t="shared" si="23"/>
        <v xml:space="preserve"> </v>
      </c>
      <c r="BC51" s="4" t="str">
        <f t="shared" si="24"/>
        <v xml:space="preserve"> </v>
      </c>
      <c r="BD51" s="747" t="str">
        <f t="shared" si="25"/>
        <v xml:space="preserve"> </v>
      </c>
      <c r="BE51" s="4" t="str">
        <f t="shared" si="26"/>
        <v xml:space="preserve"> </v>
      </c>
      <c r="BF51" s="747" t="str">
        <f t="shared" si="27"/>
        <v xml:space="preserve"> </v>
      </c>
      <c r="BG51" s="4">
        <f t="shared" si="28"/>
        <v>1.58</v>
      </c>
      <c r="BH51" s="747">
        <f t="shared" si="29"/>
        <v>119000</v>
      </c>
      <c r="BI51" s="4" t="str">
        <f t="shared" si="30"/>
        <v xml:space="preserve"> </v>
      </c>
      <c r="BJ51" s="747" t="str">
        <f t="shared" si="31"/>
        <v xml:space="preserve"> </v>
      </c>
      <c r="BK51" s="4" t="str">
        <f t="shared" si="32"/>
        <v xml:space="preserve"> </v>
      </c>
      <c r="BL51" s="747" t="str">
        <f t="shared" si="33"/>
        <v xml:space="preserve"> </v>
      </c>
      <c r="BM51" s="4" t="str">
        <f t="shared" si="34"/>
        <v xml:space="preserve"> </v>
      </c>
      <c r="BN51" s="747" t="str">
        <f t="shared" si="35"/>
        <v xml:space="preserve"> </v>
      </c>
      <c r="BO51" s="4" t="str">
        <f t="shared" si="36"/>
        <v xml:space="preserve"> </v>
      </c>
      <c r="BP51" s="747" t="str">
        <f t="shared" si="37"/>
        <v xml:space="preserve"> </v>
      </c>
      <c r="BQ51" s="133" t="s">
        <v>189</v>
      </c>
      <c r="BR51" s="133"/>
      <c r="BS51" s="389"/>
      <c r="BT51" s="389"/>
      <c r="BU51" s="389"/>
      <c r="BV51" s="389"/>
      <c r="BW51" s="389"/>
      <c r="BX51" s="389"/>
      <c r="BY51" s="389"/>
      <c r="BZ51" s="389"/>
      <c r="CA51" s="389"/>
      <c r="CB51" s="163">
        <f t="shared" si="38"/>
        <v>0</v>
      </c>
      <c r="CC51" s="389"/>
      <c r="CD51" s="389"/>
      <c r="CE51" s="389"/>
      <c r="CF51" s="389"/>
      <c r="CG51" s="389"/>
      <c r="CH51" s="389"/>
      <c r="CI51" s="389"/>
      <c r="CJ51" s="389"/>
      <c r="CK51" s="389"/>
      <c r="CL51" s="389"/>
      <c r="CM51" s="389"/>
      <c r="CN51" s="389"/>
      <c r="CO51" s="389"/>
      <c r="CP51" s="389"/>
      <c r="CQ51" s="389"/>
      <c r="CR51" s="389"/>
      <c r="CS51" s="389"/>
      <c r="CT51" s="389"/>
      <c r="CU51" s="389"/>
      <c r="CV51" s="389"/>
      <c r="CW51" s="389"/>
      <c r="CX51" s="389"/>
      <c r="CY51" s="389"/>
      <c r="CZ51" s="389"/>
      <c r="DA51" s="389"/>
      <c r="DB51" s="389"/>
      <c r="DC51" s="389"/>
      <c r="DD51" s="389"/>
      <c r="DE51" s="389"/>
      <c r="DF51" s="389"/>
      <c r="DG51" s="389"/>
      <c r="DH51" s="389"/>
      <c r="DI51" s="389"/>
      <c r="DJ51" s="389"/>
      <c r="DK51" s="389"/>
      <c r="DL51" s="389"/>
      <c r="DM51" s="389"/>
      <c r="DN51" s="389"/>
      <c r="DO51" s="389"/>
      <c r="DP51" s="389"/>
      <c r="DQ51" s="389"/>
      <c r="DR51" s="389"/>
      <c r="DS51" s="389"/>
      <c r="DT51" s="389"/>
      <c r="DU51" s="389"/>
      <c r="DV51" s="389"/>
      <c r="DW51" s="389"/>
      <c r="DX51" s="389"/>
      <c r="DY51" s="389"/>
      <c r="DZ51" s="389"/>
      <c r="EA51" s="389"/>
      <c r="EB51" s="389"/>
      <c r="EC51" s="389"/>
      <c r="ED51" s="389"/>
      <c r="EE51" s="389"/>
      <c r="EF51" s="389"/>
      <c r="EG51" s="389"/>
      <c r="EH51" s="389"/>
      <c r="EI51" s="389"/>
      <c r="EJ51" s="389"/>
      <c r="EK51" s="389"/>
      <c r="EL51" s="389"/>
      <c r="EM51" s="389"/>
      <c r="EN51" s="389"/>
      <c r="EO51" s="389"/>
      <c r="EP51" s="389"/>
      <c r="EQ51" s="389"/>
      <c r="ER51" s="389"/>
      <c r="ES51" s="389"/>
      <c r="ET51" s="389"/>
      <c r="EU51" s="389"/>
      <c r="EV51" s="389"/>
      <c r="EW51" s="389"/>
      <c r="EX51" s="389"/>
      <c r="EY51" s="389"/>
      <c r="EZ51" s="389"/>
      <c r="FA51" s="389"/>
      <c r="FB51" s="389"/>
      <c r="FC51" s="389"/>
      <c r="FD51" s="389"/>
      <c r="FE51" s="389"/>
      <c r="FF51" s="389"/>
      <c r="FG51" s="389"/>
      <c r="FH51" s="389"/>
      <c r="FI51" s="389"/>
      <c r="FJ51" s="389"/>
      <c r="FK51" s="389"/>
      <c r="FL51" s="389"/>
      <c r="FM51" s="389"/>
      <c r="FN51" s="389"/>
      <c r="FO51" s="389"/>
      <c r="FP51" s="389"/>
      <c r="FQ51" s="389"/>
      <c r="FR51" s="389"/>
      <c r="FS51" s="389"/>
      <c r="FT51" s="389"/>
      <c r="FU51" s="389"/>
      <c r="FV51" s="389"/>
      <c r="FW51" s="389"/>
      <c r="FX51" s="655" t="s">
        <v>841</v>
      </c>
      <c r="FY51" s="656">
        <v>149</v>
      </c>
      <c r="FZ51" s="656">
        <v>10315344</v>
      </c>
      <c r="GA51" s="656" t="s">
        <v>783</v>
      </c>
      <c r="GB51" s="656"/>
      <c r="GC51" s="656" t="s">
        <v>783</v>
      </c>
      <c r="GD51" s="656" t="s">
        <v>783</v>
      </c>
      <c r="GE51" s="656" t="s">
        <v>783</v>
      </c>
      <c r="GF51" s="656"/>
      <c r="GG51" s="656" t="s">
        <v>783</v>
      </c>
      <c r="GH51" s="656" t="s">
        <v>783</v>
      </c>
      <c r="GI51" s="656"/>
      <c r="GJ51" s="656" t="s">
        <v>783</v>
      </c>
      <c r="GK51" s="656" t="s">
        <v>781</v>
      </c>
      <c r="GL51" s="656" t="s">
        <v>783</v>
      </c>
      <c r="GM51" s="656" t="s">
        <v>783</v>
      </c>
      <c r="GN51" s="656" t="s">
        <v>783</v>
      </c>
      <c r="GO51" s="656" t="s">
        <v>783</v>
      </c>
      <c r="GP51" s="656" t="s">
        <v>783</v>
      </c>
      <c r="GQ51" s="656" t="s">
        <v>783</v>
      </c>
      <c r="GR51" s="656" t="s">
        <v>783</v>
      </c>
      <c r="GS51" s="656" t="s">
        <v>783</v>
      </c>
      <c r="GT51" s="656" t="s">
        <v>783</v>
      </c>
      <c r="GU51" s="656" t="s">
        <v>783</v>
      </c>
      <c r="GV51" s="656" t="s">
        <v>783</v>
      </c>
      <c r="GW51" s="656" t="s">
        <v>783</v>
      </c>
      <c r="GX51" s="656" t="s">
        <v>783</v>
      </c>
      <c r="GY51" s="656">
        <v>1649</v>
      </c>
      <c r="GZ51" s="656">
        <v>0</v>
      </c>
      <c r="HA51" s="656">
        <v>9</v>
      </c>
      <c r="HB51" s="656" t="s">
        <v>783</v>
      </c>
      <c r="HC51" s="656" t="s">
        <v>783</v>
      </c>
      <c r="HD51" s="656" t="s">
        <v>783</v>
      </c>
      <c r="HE51" s="656" t="s">
        <v>783</v>
      </c>
      <c r="HF51" s="656" t="s">
        <v>783</v>
      </c>
      <c r="HG51" s="656" t="s">
        <v>783</v>
      </c>
      <c r="HH51" s="656" t="s">
        <v>783</v>
      </c>
      <c r="HI51" s="656" t="s">
        <v>783</v>
      </c>
      <c r="HJ51" s="656" t="s">
        <v>783</v>
      </c>
      <c r="HK51" s="656" t="s">
        <v>783</v>
      </c>
      <c r="HL51" s="656" t="s">
        <v>783</v>
      </c>
      <c r="HM51" s="656" t="s">
        <v>783</v>
      </c>
      <c r="HN51" s="656" t="s">
        <v>783</v>
      </c>
      <c r="HO51" s="656" t="s">
        <v>783</v>
      </c>
      <c r="HP51" s="656" t="s">
        <v>783</v>
      </c>
      <c r="HQ51" s="656" t="s">
        <v>783</v>
      </c>
      <c r="HR51" s="656">
        <v>3980767</v>
      </c>
      <c r="HS51" s="656" t="s">
        <v>783</v>
      </c>
      <c r="HT51" s="656" t="s">
        <v>786</v>
      </c>
      <c r="HU51" s="656" t="s">
        <v>787</v>
      </c>
      <c r="HV51" s="656">
        <v>4</v>
      </c>
      <c r="HW51" s="656">
        <v>2006</v>
      </c>
      <c r="HX51" s="656">
        <v>63</v>
      </c>
      <c r="HY51" s="656">
        <v>0</v>
      </c>
      <c r="HZ51" s="656">
        <v>1214</v>
      </c>
      <c r="IA51" s="657">
        <v>38560.614988425928</v>
      </c>
      <c r="IB51" s="656" t="s">
        <v>788</v>
      </c>
      <c r="IC51" s="656">
        <v>3976289</v>
      </c>
      <c r="ID51" s="656" t="s">
        <v>783</v>
      </c>
      <c r="IE51" s="656">
        <v>1712</v>
      </c>
      <c r="IF51" s="656" t="s">
        <v>783</v>
      </c>
      <c r="IG51" s="656" t="s">
        <v>783</v>
      </c>
      <c r="IH51" s="656" t="s">
        <v>783</v>
      </c>
      <c r="II51" s="656" t="s">
        <v>783</v>
      </c>
      <c r="IJ51" s="656" t="s">
        <v>783</v>
      </c>
      <c r="IK51" s="656" t="s">
        <v>783</v>
      </c>
      <c r="IL51" s="656" t="s">
        <v>783</v>
      </c>
      <c r="IM51" s="656" t="s">
        <v>783</v>
      </c>
      <c r="IN51" s="656" t="s">
        <v>783</v>
      </c>
      <c r="IO51" s="656">
        <v>2108</v>
      </c>
      <c r="IP51" s="657">
        <v>37477.341331018521</v>
      </c>
      <c r="IQ51" s="656" t="s">
        <v>783</v>
      </c>
      <c r="IR51" s="656" t="s">
        <v>783</v>
      </c>
      <c r="IS51" s="656" t="s">
        <v>783</v>
      </c>
      <c r="IT51" s="656" t="s">
        <v>783</v>
      </c>
      <c r="IU51" s="656" t="s">
        <v>783</v>
      </c>
      <c r="IV51" s="656" t="s">
        <v>783</v>
      </c>
      <c r="IW51" s="656" t="s">
        <v>783</v>
      </c>
      <c r="IX51" s="656" t="s">
        <v>781</v>
      </c>
      <c r="IY51" s="656" t="s">
        <v>783</v>
      </c>
      <c r="IZ51" s="656" t="s">
        <v>783</v>
      </c>
      <c r="JA51" s="656" t="s">
        <v>783</v>
      </c>
      <c r="JB51" s="656" t="s">
        <v>783</v>
      </c>
      <c r="JC51" s="656" t="s">
        <v>783</v>
      </c>
      <c r="JD51" s="656">
        <v>329416</v>
      </c>
      <c r="JE51" s="656" t="s">
        <v>783</v>
      </c>
      <c r="JF51" s="656" t="s">
        <v>783</v>
      </c>
      <c r="JG51" s="656" t="s">
        <v>783</v>
      </c>
      <c r="JH51" s="656" t="s">
        <v>783</v>
      </c>
      <c r="JI51" s="656" t="s">
        <v>783</v>
      </c>
      <c r="JJ51" s="656" t="s">
        <v>783</v>
      </c>
      <c r="JK51" s="656" t="s">
        <v>783</v>
      </c>
      <c r="JL51" s="656" t="s">
        <v>783</v>
      </c>
      <c r="JM51" s="656">
        <v>4</v>
      </c>
      <c r="JN51" s="656" t="s">
        <v>783</v>
      </c>
      <c r="JO51" s="656" t="s">
        <v>783</v>
      </c>
      <c r="JP51" s="656" t="s">
        <v>783</v>
      </c>
      <c r="JQ51" s="656" t="s">
        <v>783</v>
      </c>
      <c r="JR51" s="656" t="s">
        <v>783</v>
      </c>
      <c r="JS51" s="656" t="s">
        <v>783</v>
      </c>
      <c r="JT51" s="656" t="s">
        <v>783</v>
      </c>
      <c r="JU51" s="656" t="s">
        <v>842</v>
      </c>
      <c r="JV51" s="659">
        <v>1200.8223499999999</v>
      </c>
      <c r="JW51">
        <f>JV51</f>
        <v>1200.8223499999999</v>
      </c>
      <c r="JX51" s="225">
        <v>0.22742847537878785</v>
      </c>
    </row>
    <row r="52" spans="1:284" ht="16" thickBot="1">
      <c r="A52" s="905" t="s">
        <v>5</v>
      </c>
      <c r="B52" s="79">
        <f t="shared" si="0"/>
        <v>1</v>
      </c>
      <c r="C52" s="871" t="s">
        <v>122</v>
      </c>
      <c r="D52" s="249" t="s">
        <v>185</v>
      </c>
      <c r="E52" s="103" t="s">
        <v>197</v>
      </c>
      <c r="F52" s="888">
        <v>1.1000000000000001</v>
      </c>
      <c r="G52" s="120" t="e">
        <f t="shared" si="45"/>
        <v>#REF!</v>
      </c>
      <c r="H52" s="46"/>
      <c r="I52" s="3">
        <v>1.1000000000000001</v>
      </c>
      <c r="J52" s="29"/>
      <c r="K52" s="18">
        <v>1978</v>
      </c>
      <c r="L52" s="5"/>
      <c r="M52" s="71">
        <v>3</v>
      </c>
      <c r="N52" s="71">
        <v>4</v>
      </c>
      <c r="O52" s="253">
        <v>2</v>
      </c>
      <c r="P52" s="891">
        <f t="shared" si="47"/>
        <v>9</v>
      </c>
      <c r="Q52" s="897">
        <f>O52*N52*M52</f>
        <v>24</v>
      </c>
      <c r="R52" s="46"/>
      <c r="S52" s="3">
        <v>1.1000000000000001</v>
      </c>
      <c r="T52" s="43"/>
      <c r="U52" s="219">
        <f>S52*$Z$146</f>
        <v>82500</v>
      </c>
      <c r="V52" s="219" t="s">
        <v>642</v>
      </c>
      <c r="W52" s="1042">
        <f t="shared" si="39"/>
        <v>82500</v>
      </c>
      <c r="X52" s="537">
        <f t="shared" si="40"/>
        <v>0</v>
      </c>
      <c r="Y52" s="538">
        <f t="shared" si="2"/>
        <v>500</v>
      </c>
      <c r="Z52" s="1034">
        <f t="shared" si="3"/>
        <v>83000</v>
      </c>
      <c r="AA52" s="883"/>
      <c r="AB52" s="270">
        <f t="shared" si="4"/>
        <v>0</v>
      </c>
      <c r="AC52" s="553"/>
      <c r="AD52" s="562">
        <f t="shared" si="5"/>
        <v>0</v>
      </c>
      <c r="AE52" s="518"/>
      <c r="AF52" s="270">
        <f t="shared" si="6"/>
        <v>0</v>
      </c>
      <c r="AG52" s="270"/>
      <c r="AH52" s="562">
        <f t="shared" si="7"/>
        <v>0</v>
      </c>
      <c r="AI52" s="270"/>
      <c r="AJ52" s="228">
        <v>0</v>
      </c>
      <c r="AK52" s="902">
        <v>2020</v>
      </c>
      <c r="AL52" s="902">
        <v>2028</v>
      </c>
      <c r="AM52" s="18" t="str">
        <f t="shared" si="8"/>
        <v xml:space="preserve"> </v>
      </c>
      <c r="AN52" s="747" t="str">
        <f t="shared" si="9"/>
        <v xml:space="preserve"> </v>
      </c>
      <c r="AO52" s="4" t="str">
        <f t="shared" si="10"/>
        <v xml:space="preserve"> </v>
      </c>
      <c r="AP52" s="747" t="str">
        <f t="shared" si="11"/>
        <v xml:space="preserve"> </v>
      </c>
      <c r="AQ52" s="4" t="str">
        <f t="shared" si="12"/>
        <v xml:space="preserve"> </v>
      </c>
      <c r="AR52" s="747" t="str">
        <f t="shared" si="13"/>
        <v xml:space="preserve"> </v>
      </c>
      <c r="AS52" s="4" t="str">
        <f t="shared" si="14"/>
        <v xml:space="preserve"> </v>
      </c>
      <c r="AT52" s="747" t="str">
        <f t="shared" si="15"/>
        <v xml:space="preserve"> </v>
      </c>
      <c r="AU52" s="4" t="str">
        <f t="shared" si="16"/>
        <v xml:space="preserve"> </v>
      </c>
      <c r="AV52" s="747" t="str">
        <f t="shared" si="17"/>
        <v xml:space="preserve"> </v>
      </c>
      <c r="AW52" s="4" t="str">
        <f t="shared" si="18"/>
        <v xml:space="preserve"> </v>
      </c>
      <c r="AX52" s="747" t="str">
        <f t="shared" si="19"/>
        <v xml:space="preserve"> </v>
      </c>
      <c r="AY52" s="4" t="str">
        <f t="shared" si="20"/>
        <v xml:space="preserve"> </v>
      </c>
      <c r="AZ52" s="747" t="str">
        <f t="shared" si="21"/>
        <v xml:space="preserve"> </v>
      </c>
      <c r="BA52" s="4" t="str">
        <f t="shared" si="22"/>
        <v xml:space="preserve"> </v>
      </c>
      <c r="BB52" s="747" t="str">
        <f t="shared" si="23"/>
        <v xml:space="preserve"> </v>
      </c>
      <c r="BC52" s="4" t="str">
        <f t="shared" si="24"/>
        <v xml:space="preserve"> </v>
      </c>
      <c r="BD52" s="747" t="str">
        <f t="shared" si="25"/>
        <v xml:space="preserve"> </v>
      </c>
      <c r="BE52" s="4" t="str">
        <f t="shared" si="26"/>
        <v xml:space="preserve"> </v>
      </c>
      <c r="BF52" s="747" t="str">
        <f t="shared" si="27"/>
        <v xml:space="preserve"> </v>
      </c>
      <c r="BG52" s="4">
        <f t="shared" si="28"/>
        <v>1.1000000000000001</v>
      </c>
      <c r="BH52" s="747">
        <f t="shared" si="29"/>
        <v>83000</v>
      </c>
      <c r="BI52" s="4" t="str">
        <f t="shared" si="30"/>
        <v xml:space="preserve"> </v>
      </c>
      <c r="BJ52" s="747" t="str">
        <f t="shared" si="31"/>
        <v xml:space="preserve"> </v>
      </c>
      <c r="BK52" s="4" t="str">
        <f t="shared" si="32"/>
        <v xml:space="preserve"> </v>
      </c>
      <c r="BL52" s="747" t="str">
        <f t="shared" si="33"/>
        <v xml:space="preserve"> </v>
      </c>
      <c r="BM52" s="4" t="str">
        <f t="shared" si="34"/>
        <v xml:space="preserve"> </v>
      </c>
      <c r="BN52" s="747" t="str">
        <f t="shared" si="35"/>
        <v xml:space="preserve"> </v>
      </c>
      <c r="BO52" s="4" t="str">
        <f t="shared" si="36"/>
        <v xml:space="preserve"> </v>
      </c>
      <c r="BP52" s="747" t="str">
        <f t="shared" si="37"/>
        <v xml:space="preserve"> </v>
      </c>
      <c r="BQ52" s="133" t="s">
        <v>202</v>
      </c>
      <c r="BR52" s="133"/>
      <c r="BS52" s="389"/>
      <c r="BT52" s="389"/>
      <c r="BU52" s="389"/>
      <c r="BV52" s="389"/>
      <c r="BW52" s="389"/>
      <c r="BX52" s="389"/>
      <c r="BY52" s="389"/>
      <c r="BZ52" s="389"/>
      <c r="CA52" s="389"/>
      <c r="CB52" s="163">
        <f t="shared" si="38"/>
        <v>0</v>
      </c>
      <c r="CC52" s="389"/>
      <c r="CD52" s="389"/>
      <c r="CE52" s="389"/>
      <c r="CF52" s="389"/>
      <c r="CG52" s="389"/>
      <c r="CH52" s="389"/>
      <c r="CI52" s="389"/>
      <c r="CJ52" s="389"/>
      <c r="CK52" s="389"/>
      <c r="CL52" s="389"/>
      <c r="CM52" s="389"/>
      <c r="CN52" s="389"/>
      <c r="CO52" s="389"/>
      <c r="CP52" s="389"/>
      <c r="CQ52" s="389"/>
      <c r="CR52" s="389"/>
      <c r="CS52" s="389"/>
      <c r="CT52" s="389"/>
      <c r="CU52" s="389"/>
      <c r="CV52" s="389"/>
      <c r="CW52" s="389"/>
      <c r="CX52" s="389"/>
      <c r="CY52" s="389"/>
      <c r="CZ52" s="389"/>
      <c r="DA52" s="389"/>
      <c r="DB52" s="389"/>
      <c r="DC52" s="389"/>
      <c r="DD52" s="389"/>
      <c r="DE52" s="389"/>
      <c r="DF52" s="389"/>
      <c r="DG52" s="389"/>
      <c r="DH52" s="389"/>
      <c r="DI52" s="389"/>
      <c r="DJ52" s="389"/>
      <c r="DK52" s="389"/>
      <c r="DL52" s="389"/>
      <c r="DM52" s="389"/>
      <c r="DN52" s="389"/>
      <c r="DO52" s="389"/>
      <c r="DP52" s="389"/>
      <c r="DQ52" s="389"/>
      <c r="DR52" s="389"/>
      <c r="DS52" s="389"/>
      <c r="DT52" s="389"/>
      <c r="DU52" s="389"/>
      <c r="DV52" s="389"/>
      <c r="DW52" s="389"/>
      <c r="DX52" s="389"/>
      <c r="DY52" s="389"/>
      <c r="DZ52" s="389"/>
      <c r="EA52" s="389"/>
      <c r="EB52" s="389"/>
      <c r="EC52" s="389"/>
      <c r="ED52" s="389"/>
      <c r="EE52" s="389"/>
      <c r="EF52" s="389"/>
      <c r="EG52" s="389"/>
      <c r="EH52" s="389"/>
      <c r="EI52" s="389"/>
      <c r="EJ52" s="389"/>
      <c r="EK52" s="389"/>
      <c r="EL52" s="389"/>
      <c r="EM52" s="389"/>
      <c r="EN52" s="389"/>
      <c r="EO52" s="389"/>
      <c r="EP52" s="389"/>
      <c r="EQ52" s="389"/>
      <c r="ER52" s="389"/>
      <c r="ES52" s="389"/>
      <c r="ET52" s="389"/>
      <c r="EU52" s="389"/>
      <c r="EV52" s="389"/>
      <c r="EW52" s="389"/>
      <c r="EX52" s="389"/>
      <c r="EY52" s="389"/>
      <c r="EZ52" s="389"/>
      <c r="FA52" s="389"/>
      <c r="FB52" s="389"/>
      <c r="FC52" s="389"/>
      <c r="FD52" s="389"/>
      <c r="FE52" s="389"/>
      <c r="FF52" s="389"/>
      <c r="FG52" s="389"/>
      <c r="FH52" s="389"/>
      <c r="FI52" s="389"/>
      <c r="FJ52" s="389"/>
      <c r="FK52" s="389"/>
      <c r="FL52" s="389"/>
      <c r="FM52" s="389"/>
      <c r="FN52" s="389"/>
      <c r="FO52" s="389"/>
      <c r="FP52" s="389"/>
      <c r="FQ52" s="389"/>
      <c r="FR52" s="389"/>
      <c r="FS52" s="389"/>
      <c r="FT52" s="389"/>
      <c r="FU52" s="389"/>
      <c r="FV52" s="389"/>
      <c r="FW52" s="389"/>
      <c r="FX52" s="625" t="s">
        <v>414</v>
      </c>
      <c r="FY52" s="626">
        <v>106</v>
      </c>
      <c r="FZ52" s="626">
        <v>30289381</v>
      </c>
      <c r="GA52" s="626">
        <v>40</v>
      </c>
      <c r="GB52" s="626" t="s">
        <v>779</v>
      </c>
      <c r="GC52" s="626">
        <v>22</v>
      </c>
      <c r="GD52" s="626">
        <v>2006</v>
      </c>
      <c r="GE52" s="626">
        <v>2</v>
      </c>
      <c r="GF52" s="626" t="s">
        <v>148</v>
      </c>
      <c r="GG52" s="626">
        <v>2</v>
      </c>
      <c r="GH52" s="626">
        <v>2</v>
      </c>
      <c r="GI52" s="626" t="s">
        <v>148</v>
      </c>
      <c r="GJ52" s="626">
        <v>2</v>
      </c>
      <c r="GK52" s="626" t="s">
        <v>781</v>
      </c>
      <c r="GL52" s="626" t="s">
        <v>782</v>
      </c>
      <c r="GM52" s="626">
        <v>66</v>
      </c>
      <c r="GN52" s="626" t="s">
        <v>783</v>
      </c>
      <c r="GO52" s="626">
        <v>0</v>
      </c>
      <c r="GP52" s="626">
        <v>0</v>
      </c>
      <c r="GQ52" s="626">
        <v>4</v>
      </c>
      <c r="GR52" s="626">
        <v>2</v>
      </c>
      <c r="GS52" s="626">
        <v>1</v>
      </c>
      <c r="GT52" s="626" t="s">
        <v>783</v>
      </c>
      <c r="GU52" s="626" t="s">
        <v>783</v>
      </c>
      <c r="GV52" s="626" t="s">
        <v>783</v>
      </c>
      <c r="GW52" s="626" t="s">
        <v>783</v>
      </c>
      <c r="GX52" s="626" t="s">
        <v>783</v>
      </c>
      <c r="GY52" s="626">
        <v>1649</v>
      </c>
      <c r="GZ52" s="626">
        <v>1.48</v>
      </c>
      <c r="HA52" s="626">
        <v>5</v>
      </c>
      <c r="HB52" s="626" t="s">
        <v>783</v>
      </c>
      <c r="HC52" s="626" t="s">
        <v>782</v>
      </c>
      <c r="HD52" s="626">
        <v>35</v>
      </c>
      <c r="HE52" s="626" t="s">
        <v>783</v>
      </c>
      <c r="HF52" s="626">
        <v>0</v>
      </c>
      <c r="HG52" s="626" t="s">
        <v>783</v>
      </c>
      <c r="HH52" s="626">
        <v>0</v>
      </c>
      <c r="HI52" s="626">
        <v>1</v>
      </c>
      <c r="HJ52" s="626">
        <v>45</v>
      </c>
      <c r="HK52" s="626" t="s">
        <v>784</v>
      </c>
      <c r="HL52" s="626" t="s">
        <v>785</v>
      </c>
      <c r="HM52" s="626" t="s">
        <v>783</v>
      </c>
      <c r="HN52" s="626" t="s">
        <v>783</v>
      </c>
      <c r="HO52" s="626" t="s">
        <v>783</v>
      </c>
      <c r="HP52" s="626" t="s">
        <v>783</v>
      </c>
      <c r="HQ52" s="626" t="s">
        <v>783</v>
      </c>
      <c r="HR52" s="626">
        <v>3980163</v>
      </c>
      <c r="HS52" s="626" t="s">
        <v>783</v>
      </c>
      <c r="HT52" s="626" t="s">
        <v>786</v>
      </c>
      <c r="HU52" s="626" t="s">
        <v>787</v>
      </c>
      <c r="HV52" s="626">
        <v>4</v>
      </c>
      <c r="HW52" s="626">
        <v>2014</v>
      </c>
      <c r="HX52" s="626">
        <v>63</v>
      </c>
      <c r="HY52" s="626">
        <v>2640</v>
      </c>
      <c r="HZ52" s="626">
        <v>10454</v>
      </c>
      <c r="IA52" s="627">
        <v>41697.500081018516</v>
      </c>
      <c r="IB52" s="626" t="s">
        <v>788</v>
      </c>
      <c r="IC52" s="626">
        <v>3975685</v>
      </c>
      <c r="ID52" s="626">
        <v>2014</v>
      </c>
      <c r="IE52" s="626">
        <v>1712</v>
      </c>
      <c r="IF52" s="626" t="s">
        <v>783</v>
      </c>
      <c r="IG52" s="626" t="s">
        <v>783</v>
      </c>
      <c r="IH52" s="626" t="s">
        <v>783</v>
      </c>
      <c r="II52" s="626" t="s">
        <v>783</v>
      </c>
      <c r="IJ52" s="626" t="s">
        <v>783</v>
      </c>
      <c r="IK52" s="626" t="s">
        <v>783</v>
      </c>
      <c r="IL52" s="626" t="s">
        <v>783</v>
      </c>
      <c r="IM52" s="626" t="s">
        <v>783</v>
      </c>
      <c r="IN52" s="626" t="s">
        <v>783</v>
      </c>
      <c r="IO52" s="626">
        <v>1649</v>
      </c>
      <c r="IP52" s="627">
        <v>37477.354571759257</v>
      </c>
      <c r="IQ52" s="626">
        <v>1</v>
      </c>
      <c r="IR52" s="626" t="s">
        <v>793</v>
      </c>
      <c r="IS52" s="626">
        <v>1</v>
      </c>
      <c r="IT52" s="665">
        <v>40544</v>
      </c>
      <c r="IU52" s="626" t="s">
        <v>783</v>
      </c>
      <c r="IV52" s="626" t="s">
        <v>783</v>
      </c>
      <c r="IW52" s="626" t="s">
        <v>783</v>
      </c>
      <c r="IX52" s="626" t="s">
        <v>781</v>
      </c>
      <c r="IY52" s="626">
        <v>45</v>
      </c>
      <c r="IZ52" s="626" t="s">
        <v>789</v>
      </c>
      <c r="JA52" s="626" t="s">
        <v>783</v>
      </c>
      <c r="JB52" s="626" t="s">
        <v>783</v>
      </c>
      <c r="JC52" s="626" t="s">
        <v>783</v>
      </c>
      <c r="JD52" s="626">
        <v>329417</v>
      </c>
      <c r="JE52" s="626" t="s">
        <v>783</v>
      </c>
      <c r="JF52" s="626" t="s">
        <v>783</v>
      </c>
      <c r="JG52" s="626" t="s">
        <v>795</v>
      </c>
      <c r="JH52" s="626">
        <v>40</v>
      </c>
      <c r="JI52" s="626" t="s">
        <v>783</v>
      </c>
      <c r="JJ52" s="626" t="s">
        <v>783</v>
      </c>
      <c r="JK52" s="626" t="s">
        <v>783</v>
      </c>
      <c r="JL52" s="626" t="s">
        <v>790</v>
      </c>
      <c r="JM52" s="626">
        <v>4</v>
      </c>
      <c r="JN52" s="626">
        <v>2</v>
      </c>
      <c r="JO52" s="626" t="s">
        <v>783</v>
      </c>
      <c r="JP52" s="626">
        <v>10711928</v>
      </c>
      <c r="JQ52" s="626">
        <v>2011</v>
      </c>
      <c r="JR52" s="626">
        <v>3</v>
      </c>
      <c r="JS52" s="626" t="s">
        <v>783</v>
      </c>
      <c r="JT52" s="626" t="s">
        <v>783</v>
      </c>
      <c r="JU52" s="626" t="s">
        <v>844</v>
      </c>
      <c r="JV52" s="628">
        <v>7772.1464219999998</v>
      </c>
      <c r="JW52">
        <f>SUM(JV52:JV52)</f>
        <v>7772.1464219999998</v>
      </c>
      <c r="JX52" s="225">
        <v>1.9693191092803028</v>
      </c>
    </row>
    <row r="53" spans="1:284" ht="16" thickBot="1">
      <c r="A53" s="905" t="s">
        <v>5</v>
      </c>
      <c r="B53" s="79">
        <f t="shared" si="0"/>
        <v>1</v>
      </c>
      <c r="C53" s="871" t="s">
        <v>226</v>
      </c>
      <c r="D53" s="249" t="s">
        <v>135</v>
      </c>
      <c r="E53" s="103" t="s">
        <v>224</v>
      </c>
      <c r="F53" s="888">
        <v>1</v>
      </c>
      <c r="G53" s="120" t="e">
        <f t="shared" si="45"/>
        <v>#REF!</v>
      </c>
      <c r="H53" s="46"/>
      <c r="I53" s="33">
        <v>1</v>
      </c>
      <c r="J53" s="29"/>
      <c r="K53" s="18">
        <v>1991</v>
      </c>
      <c r="L53" s="5"/>
      <c r="M53" s="71">
        <v>4</v>
      </c>
      <c r="N53" s="71">
        <v>4</v>
      </c>
      <c r="O53" s="70">
        <v>2</v>
      </c>
      <c r="P53" s="891">
        <f t="shared" si="47"/>
        <v>10</v>
      </c>
      <c r="Q53" s="897">
        <f>O53*N53*M53</f>
        <v>32</v>
      </c>
      <c r="R53" s="46"/>
      <c r="S53" s="547">
        <f>I53</f>
        <v>1</v>
      </c>
      <c r="T53" s="25"/>
      <c r="U53" s="219">
        <f t="shared" ref="U53:U116" si="48">S53*$Z$146+T53*$AA$146</f>
        <v>75000</v>
      </c>
      <c r="V53" s="219" t="s">
        <v>642</v>
      </c>
      <c r="W53" s="1042">
        <f t="shared" si="39"/>
        <v>75000</v>
      </c>
      <c r="X53" s="537">
        <f t="shared" si="40"/>
        <v>0</v>
      </c>
      <c r="Y53" s="538">
        <f t="shared" si="2"/>
        <v>500</v>
      </c>
      <c r="Z53" s="1034">
        <f t="shared" si="3"/>
        <v>75500</v>
      </c>
      <c r="AA53" s="883"/>
      <c r="AB53" s="270">
        <f t="shared" si="4"/>
        <v>0</v>
      </c>
      <c r="AC53" s="553"/>
      <c r="AD53" s="562">
        <f t="shared" si="5"/>
        <v>0</v>
      </c>
      <c r="AE53" s="518"/>
      <c r="AF53" s="270">
        <f t="shared" si="6"/>
        <v>0</v>
      </c>
      <c r="AG53" s="270"/>
      <c r="AH53" s="562">
        <f t="shared" si="7"/>
        <v>0</v>
      </c>
      <c r="AI53" s="270"/>
      <c r="AJ53" s="228">
        <v>0</v>
      </c>
      <c r="AK53" s="902">
        <v>2019</v>
      </c>
      <c r="AL53" s="902">
        <v>2028</v>
      </c>
      <c r="AM53" s="18" t="str">
        <f t="shared" si="8"/>
        <v xml:space="preserve"> </v>
      </c>
      <c r="AN53" s="747" t="str">
        <f t="shared" si="9"/>
        <v xml:space="preserve"> </v>
      </c>
      <c r="AO53" s="4" t="str">
        <f t="shared" si="10"/>
        <v xml:space="preserve"> </v>
      </c>
      <c r="AP53" s="747" t="str">
        <f t="shared" si="11"/>
        <v xml:space="preserve"> </v>
      </c>
      <c r="AQ53" s="4" t="str">
        <f t="shared" si="12"/>
        <v xml:space="preserve"> </v>
      </c>
      <c r="AR53" s="747" t="str">
        <f t="shared" si="13"/>
        <v xml:space="preserve"> </v>
      </c>
      <c r="AS53" s="4" t="str">
        <f t="shared" si="14"/>
        <v xml:space="preserve"> </v>
      </c>
      <c r="AT53" s="747" t="str">
        <f t="shared" si="15"/>
        <v xml:space="preserve"> </v>
      </c>
      <c r="AU53" s="4" t="str">
        <f t="shared" si="16"/>
        <v xml:space="preserve"> </v>
      </c>
      <c r="AV53" s="747" t="str">
        <f t="shared" si="17"/>
        <v xml:space="preserve"> </v>
      </c>
      <c r="AW53" s="4" t="str">
        <f t="shared" si="18"/>
        <v xml:space="preserve"> </v>
      </c>
      <c r="AX53" s="747" t="str">
        <f t="shared" si="19"/>
        <v xml:space="preserve"> </v>
      </c>
      <c r="AY53" s="4" t="str">
        <f t="shared" si="20"/>
        <v xml:space="preserve"> </v>
      </c>
      <c r="AZ53" s="747" t="str">
        <f t="shared" si="21"/>
        <v xml:space="preserve"> </v>
      </c>
      <c r="BA53" s="4" t="str">
        <f t="shared" si="22"/>
        <v xml:space="preserve"> </v>
      </c>
      <c r="BB53" s="747" t="str">
        <f t="shared" si="23"/>
        <v xml:space="preserve"> </v>
      </c>
      <c r="BC53" s="4" t="str">
        <f t="shared" si="24"/>
        <v xml:space="preserve"> </v>
      </c>
      <c r="BD53" s="747" t="str">
        <f t="shared" si="25"/>
        <v xml:space="preserve"> </v>
      </c>
      <c r="BE53" s="4" t="str">
        <f t="shared" si="26"/>
        <v xml:space="preserve"> </v>
      </c>
      <c r="BF53" s="747" t="str">
        <f t="shared" si="27"/>
        <v xml:space="preserve"> </v>
      </c>
      <c r="BG53" s="4">
        <f t="shared" si="28"/>
        <v>1</v>
      </c>
      <c r="BH53" s="747">
        <f t="shared" si="29"/>
        <v>75500</v>
      </c>
      <c r="BI53" s="4" t="str">
        <f t="shared" si="30"/>
        <v xml:space="preserve"> </v>
      </c>
      <c r="BJ53" s="747" t="str">
        <f t="shared" si="31"/>
        <v xml:space="preserve"> </v>
      </c>
      <c r="BK53" s="4" t="str">
        <f t="shared" si="32"/>
        <v xml:space="preserve"> </v>
      </c>
      <c r="BL53" s="747" t="str">
        <f t="shared" si="33"/>
        <v xml:space="preserve"> </v>
      </c>
      <c r="BM53" s="4" t="str">
        <f t="shared" si="34"/>
        <v xml:space="preserve"> </v>
      </c>
      <c r="BN53" s="747" t="str">
        <f t="shared" si="35"/>
        <v xml:space="preserve"> </v>
      </c>
      <c r="BO53" s="4" t="str">
        <f t="shared" si="36"/>
        <v xml:space="preserve"> </v>
      </c>
      <c r="BP53" s="747" t="str">
        <f t="shared" si="37"/>
        <v xml:space="preserve"> </v>
      </c>
      <c r="BQ53" s="133"/>
      <c r="BR53" s="133"/>
      <c r="BS53" s="389"/>
      <c r="BT53" s="389"/>
      <c r="BU53" s="389"/>
      <c r="BV53" s="389"/>
      <c r="BW53" s="389"/>
      <c r="BX53" s="389"/>
      <c r="BY53" s="389"/>
      <c r="BZ53" s="389"/>
      <c r="CA53" s="389"/>
      <c r="CB53" s="163">
        <f t="shared" si="38"/>
        <v>0</v>
      </c>
      <c r="CC53" s="389"/>
      <c r="CD53" s="389"/>
      <c r="CE53" s="389"/>
      <c r="CF53" s="389"/>
      <c r="CG53" s="389"/>
      <c r="CH53" s="389"/>
      <c r="CI53" s="389"/>
      <c r="CJ53" s="389"/>
      <c r="CK53" s="389"/>
      <c r="CL53" s="389"/>
      <c r="CM53" s="389"/>
      <c r="CN53" s="389"/>
      <c r="CO53" s="389"/>
      <c r="CP53" s="389"/>
      <c r="CQ53" s="389"/>
      <c r="CR53" s="389"/>
      <c r="CS53" s="389"/>
      <c r="CT53" s="389"/>
      <c r="CU53" s="389"/>
      <c r="CV53" s="389"/>
      <c r="CW53" s="389"/>
      <c r="CX53" s="389"/>
      <c r="CY53" s="389"/>
      <c r="CZ53" s="389"/>
      <c r="DA53" s="389"/>
      <c r="DB53" s="389"/>
      <c r="DC53" s="389"/>
      <c r="DD53" s="389"/>
      <c r="DE53" s="389"/>
      <c r="DF53" s="389"/>
      <c r="DG53" s="389"/>
      <c r="DH53" s="389"/>
      <c r="DI53" s="389"/>
      <c r="DJ53" s="389"/>
      <c r="DK53" s="389"/>
      <c r="DL53" s="389"/>
      <c r="DM53" s="389"/>
      <c r="DN53" s="389"/>
      <c r="DO53" s="389"/>
      <c r="DP53" s="389"/>
      <c r="DQ53" s="389"/>
      <c r="DR53" s="389"/>
      <c r="DS53" s="389"/>
      <c r="DT53" s="389"/>
      <c r="DU53" s="389"/>
      <c r="DV53" s="389"/>
      <c r="DW53" s="389"/>
      <c r="DX53" s="389"/>
      <c r="DY53" s="389"/>
      <c r="DZ53" s="389"/>
      <c r="EA53" s="389"/>
      <c r="EB53" s="389"/>
      <c r="EC53" s="389"/>
      <c r="ED53" s="389"/>
      <c r="EE53" s="389"/>
      <c r="EF53" s="389"/>
      <c r="EG53" s="389"/>
      <c r="EH53" s="389"/>
      <c r="EI53" s="389"/>
      <c r="EJ53" s="389"/>
      <c r="EK53" s="389"/>
      <c r="EL53" s="389"/>
      <c r="EM53" s="389"/>
      <c r="EN53" s="389"/>
      <c r="EO53" s="389"/>
      <c r="EP53" s="389"/>
      <c r="EQ53" s="389"/>
      <c r="ER53" s="389"/>
      <c r="ES53" s="389"/>
      <c r="ET53" s="389"/>
      <c r="EU53" s="389"/>
      <c r="EV53" s="389"/>
      <c r="EW53" s="389"/>
      <c r="EX53" s="389"/>
      <c r="EY53" s="389"/>
      <c r="EZ53" s="389"/>
      <c r="FA53" s="389"/>
      <c r="FB53" s="389"/>
      <c r="FC53" s="389"/>
      <c r="FD53" s="389"/>
      <c r="FE53" s="389"/>
      <c r="FF53" s="389"/>
      <c r="FG53" s="389"/>
      <c r="FH53" s="389"/>
      <c r="FI53" s="389"/>
      <c r="FJ53" s="389"/>
      <c r="FK53" s="389"/>
      <c r="FL53" s="389"/>
      <c r="FM53" s="389"/>
      <c r="FN53" s="389"/>
      <c r="FO53" s="389"/>
      <c r="FP53" s="389"/>
      <c r="FQ53" s="389"/>
      <c r="FR53" s="389"/>
      <c r="FS53" s="389"/>
      <c r="FT53" s="389"/>
      <c r="FU53" s="389"/>
      <c r="FV53" s="389"/>
      <c r="FW53" s="389"/>
      <c r="FX53" s="625" t="s">
        <v>414</v>
      </c>
      <c r="FY53" s="626">
        <v>106</v>
      </c>
      <c r="FZ53" s="626">
        <v>30289381</v>
      </c>
      <c r="GA53" s="626">
        <v>40</v>
      </c>
      <c r="GB53" s="626" t="s">
        <v>779</v>
      </c>
      <c r="GC53" s="626">
        <v>22</v>
      </c>
      <c r="GD53" s="626">
        <v>2006</v>
      </c>
      <c r="GE53" s="626">
        <v>2</v>
      </c>
      <c r="GF53" s="626" t="s">
        <v>148</v>
      </c>
      <c r="GG53" s="626">
        <v>2</v>
      </c>
      <c r="GH53" s="626">
        <v>2</v>
      </c>
      <c r="GI53" s="626" t="s">
        <v>148</v>
      </c>
      <c r="GJ53" s="626">
        <v>2</v>
      </c>
      <c r="GK53" s="626" t="s">
        <v>781</v>
      </c>
      <c r="GL53" s="626" t="s">
        <v>782</v>
      </c>
      <c r="GM53" s="626">
        <v>66</v>
      </c>
      <c r="GN53" s="626" t="s">
        <v>783</v>
      </c>
      <c r="GO53" s="626">
        <v>0</v>
      </c>
      <c r="GP53" s="626">
        <v>0</v>
      </c>
      <c r="GQ53" s="626">
        <v>4</v>
      </c>
      <c r="GR53" s="626">
        <v>2</v>
      </c>
      <c r="GS53" s="626">
        <v>1</v>
      </c>
      <c r="GT53" s="626" t="s">
        <v>783</v>
      </c>
      <c r="GU53" s="626" t="s">
        <v>783</v>
      </c>
      <c r="GV53" s="626" t="s">
        <v>783</v>
      </c>
      <c r="GW53" s="626" t="s">
        <v>783</v>
      </c>
      <c r="GX53" s="626" t="s">
        <v>783</v>
      </c>
      <c r="GY53" s="626">
        <v>1649</v>
      </c>
      <c r="GZ53" s="626">
        <v>1.48</v>
      </c>
      <c r="HA53" s="626">
        <v>5</v>
      </c>
      <c r="HB53" s="626" t="s">
        <v>783</v>
      </c>
      <c r="HC53" s="626" t="s">
        <v>782</v>
      </c>
      <c r="HD53" s="626">
        <v>35</v>
      </c>
      <c r="HE53" s="626" t="s">
        <v>783</v>
      </c>
      <c r="HF53" s="626">
        <v>0</v>
      </c>
      <c r="HG53" s="626" t="s">
        <v>783</v>
      </c>
      <c r="HH53" s="626">
        <v>0</v>
      </c>
      <c r="HI53" s="626">
        <v>1</v>
      </c>
      <c r="HJ53" s="626">
        <v>45</v>
      </c>
      <c r="HK53" s="626" t="s">
        <v>784</v>
      </c>
      <c r="HL53" s="626" t="s">
        <v>785</v>
      </c>
      <c r="HM53" s="626" t="s">
        <v>783</v>
      </c>
      <c r="HN53" s="626" t="s">
        <v>783</v>
      </c>
      <c r="HO53" s="626" t="s">
        <v>783</v>
      </c>
      <c r="HP53" s="626" t="s">
        <v>783</v>
      </c>
      <c r="HQ53" s="626" t="s">
        <v>783</v>
      </c>
      <c r="HR53" s="626">
        <v>3980163</v>
      </c>
      <c r="HS53" s="626" t="s">
        <v>783</v>
      </c>
      <c r="HT53" s="626" t="s">
        <v>786</v>
      </c>
      <c r="HU53" s="626" t="s">
        <v>787</v>
      </c>
      <c r="HV53" s="626">
        <v>4</v>
      </c>
      <c r="HW53" s="626">
        <v>2014</v>
      </c>
      <c r="HX53" s="626">
        <v>63</v>
      </c>
      <c r="HY53" s="626">
        <v>2640</v>
      </c>
      <c r="HZ53" s="626">
        <v>10454</v>
      </c>
      <c r="IA53" s="627">
        <v>41697.500081018516</v>
      </c>
      <c r="IB53" s="626" t="s">
        <v>788</v>
      </c>
      <c r="IC53" s="626">
        <v>3975685</v>
      </c>
      <c r="ID53" s="626">
        <v>2014</v>
      </c>
      <c r="IE53" s="626">
        <v>1712</v>
      </c>
      <c r="IF53" s="626" t="s">
        <v>783</v>
      </c>
      <c r="IG53" s="626" t="s">
        <v>783</v>
      </c>
      <c r="IH53" s="626" t="s">
        <v>783</v>
      </c>
      <c r="II53" s="626" t="s">
        <v>783</v>
      </c>
      <c r="IJ53" s="626" t="s">
        <v>783</v>
      </c>
      <c r="IK53" s="626" t="s">
        <v>783</v>
      </c>
      <c r="IL53" s="626" t="s">
        <v>783</v>
      </c>
      <c r="IM53" s="626" t="s">
        <v>783</v>
      </c>
      <c r="IN53" s="626" t="s">
        <v>783</v>
      </c>
      <c r="IO53" s="626">
        <v>1649</v>
      </c>
      <c r="IP53" s="627">
        <v>37477.354571759257</v>
      </c>
      <c r="IQ53" s="626">
        <v>1</v>
      </c>
      <c r="IR53" s="626" t="s">
        <v>793</v>
      </c>
      <c r="IS53" s="626">
        <v>1</v>
      </c>
      <c r="IT53" s="665">
        <v>40544</v>
      </c>
      <c r="IU53" s="626" t="s">
        <v>783</v>
      </c>
      <c r="IV53" s="626" t="s">
        <v>783</v>
      </c>
      <c r="IW53" s="626" t="s">
        <v>783</v>
      </c>
      <c r="IX53" s="626" t="s">
        <v>781</v>
      </c>
      <c r="IY53" s="626">
        <v>45</v>
      </c>
      <c r="IZ53" s="626" t="s">
        <v>789</v>
      </c>
      <c r="JA53" s="626" t="s">
        <v>783</v>
      </c>
      <c r="JB53" s="626" t="s">
        <v>783</v>
      </c>
      <c r="JC53" s="626" t="s">
        <v>783</v>
      </c>
      <c r="JD53" s="626">
        <v>329417</v>
      </c>
      <c r="JE53" s="626" t="s">
        <v>783</v>
      </c>
      <c r="JF53" s="626" t="s">
        <v>783</v>
      </c>
      <c r="JG53" s="626" t="s">
        <v>795</v>
      </c>
      <c r="JH53" s="626">
        <v>40</v>
      </c>
      <c r="JI53" s="626" t="s">
        <v>783</v>
      </c>
      <c r="JJ53" s="626" t="s">
        <v>783</v>
      </c>
      <c r="JK53" s="626" t="s">
        <v>783</v>
      </c>
      <c r="JL53" s="626" t="s">
        <v>790</v>
      </c>
      <c r="JM53" s="626">
        <v>4</v>
      </c>
      <c r="JN53" s="626">
        <v>2</v>
      </c>
      <c r="JO53" s="626" t="s">
        <v>783</v>
      </c>
      <c r="JP53" s="626">
        <v>10711928</v>
      </c>
      <c r="JQ53" s="626">
        <v>2011</v>
      </c>
      <c r="JR53" s="626">
        <v>3</v>
      </c>
      <c r="JS53" s="626" t="s">
        <v>783</v>
      </c>
      <c r="JT53" s="626" t="s">
        <v>783</v>
      </c>
      <c r="JU53" s="626" t="s">
        <v>844</v>
      </c>
      <c r="JV53" s="628">
        <v>7772.1464219999998</v>
      </c>
      <c r="JW53">
        <f>SUM(JV53:JV53)</f>
        <v>7772.1464219999998</v>
      </c>
      <c r="JX53" s="225">
        <v>1.9693191092803028</v>
      </c>
    </row>
    <row r="54" spans="1:284" ht="16" thickBot="1">
      <c r="A54" s="905" t="s">
        <v>5</v>
      </c>
      <c r="B54" s="79">
        <f t="shared" si="0"/>
        <v>1</v>
      </c>
      <c r="C54" s="871" t="s">
        <v>66</v>
      </c>
      <c r="D54" s="249" t="s">
        <v>168</v>
      </c>
      <c r="E54" s="103" t="s">
        <v>158</v>
      </c>
      <c r="F54" s="888">
        <v>0.6</v>
      </c>
      <c r="G54" s="120" t="e">
        <f t="shared" si="45"/>
        <v>#REF!</v>
      </c>
      <c r="H54" s="46"/>
      <c r="I54" s="3">
        <v>0.6</v>
      </c>
      <c r="J54" s="29"/>
      <c r="K54" s="18"/>
      <c r="L54" s="5"/>
      <c r="M54" s="71">
        <v>3</v>
      </c>
      <c r="N54" s="71">
        <v>4</v>
      </c>
      <c r="O54" s="70">
        <v>3</v>
      </c>
      <c r="P54" s="891">
        <f t="shared" si="47"/>
        <v>10</v>
      </c>
      <c r="Q54" s="897">
        <f>O54*N54*M54</f>
        <v>36</v>
      </c>
      <c r="R54" s="46"/>
      <c r="S54" s="3">
        <v>0.6</v>
      </c>
      <c r="T54" s="25"/>
      <c r="U54" s="219">
        <f t="shared" si="48"/>
        <v>45000</v>
      </c>
      <c r="V54" s="219" t="s">
        <v>642</v>
      </c>
      <c r="W54" s="1042">
        <f t="shared" si="39"/>
        <v>45000</v>
      </c>
      <c r="X54" s="537">
        <f t="shared" si="40"/>
        <v>23002.666666666664</v>
      </c>
      <c r="Y54" s="538">
        <f t="shared" si="2"/>
        <v>500</v>
      </c>
      <c r="Z54" s="1034">
        <f t="shared" si="3"/>
        <v>68502.666666666657</v>
      </c>
      <c r="AA54" s="883">
        <v>6</v>
      </c>
      <c r="AB54" s="270">
        <f t="shared" si="4"/>
        <v>12202.666666666666</v>
      </c>
      <c r="AC54" s="566">
        <v>0.25</v>
      </c>
      <c r="AD54" s="562">
        <f t="shared" si="5"/>
        <v>10800</v>
      </c>
      <c r="AE54" s="518"/>
      <c r="AF54" s="270">
        <f t="shared" si="6"/>
        <v>0</v>
      </c>
      <c r="AG54" s="270"/>
      <c r="AH54" s="562">
        <f t="shared" si="7"/>
        <v>0</v>
      </c>
      <c r="AI54" s="270"/>
      <c r="AJ54" s="228">
        <v>0</v>
      </c>
      <c r="AK54" s="902">
        <v>2018</v>
      </c>
      <c r="AL54" s="902">
        <v>2028</v>
      </c>
      <c r="AM54" s="18" t="str">
        <f t="shared" si="8"/>
        <v xml:space="preserve"> </v>
      </c>
      <c r="AN54" s="747" t="str">
        <f t="shared" si="9"/>
        <v xml:space="preserve"> </v>
      </c>
      <c r="AO54" s="4" t="str">
        <f t="shared" si="10"/>
        <v xml:space="preserve"> </v>
      </c>
      <c r="AP54" s="747" t="str">
        <f t="shared" si="11"/>
        <v xml:space="preserve"> </v>
      </c>
      <c r="AQ54" s="4" t="str">
        <f t="shared" si="12"/>
        <v xml:space="preserve"> </v>
      </c>
      <c r="AR54" s="747" t="str">
        <f t="shared" si="13"/>
        <v xml:space="preserve"> </v>
      </c>
      <c r="AS54" s="4" t="str">
        <f t="shared" si="14"/>
        <v xml:space="preserve"> </v>
      </c>
      <c r="AT54" s="747" t="str">
        <f t="shared" si="15"/>
        <v xml:space="preserve"> </v>
      </c>
      <c r="AU54" s="4" t="str">
        <f t="shared" si="16"/>
        <v xml:space="preserve"> </v>
      </c>
      <c r="AV54" s="747" t="str">
        <f t="shared" si="17"/>
        <v xml:space="preserve"> </v>
      </c>
      <c r="AW54" s="4" t="str">
        <f t="shared" si="18"/>
        <v xml:space="preserve"> </v>
      </c>
      <c r="AX54" s="747" t="str">
        <f t="shared" si="19"/>
        <v xml:space="preserve"> </v>
      </c>
      <c r="AY54" s="4" t="str">
        <f t="shared" si="20"/>
        <v xml:space="preserve"> </v>
      </c>
      <c r="AZ54" s="747" t="str">
        <f t="shared" si="21"/>
        <v xml:space="preserve"> </v>
      </c>
      <c r="BA54" s="4" t="str">
        <f t="shared" si="22"/>
        <v xml:space="preserve"> </v>
      </c>
      <c r="BB54" s="747" t="str">
        <f t="shared" si="23"/>
        <v xml:space="preserve"> </v>
      </c>
      <c r="BC54" s="4" t="str">
        <f t="shared" si="24"/>
        <v xml:space="preserve"> </v>
      </c>
      <c r="BD54" s="747" t="str">
        <f t="shared" si="25"/>
        <v xml:space="preserve"> </v>
      </c>
      <c r="BE54" s="4" t="str">
        <f t="shared" si="26"/>
        <v xml:space="preserve"> </v>
      </c>
      <c r="BF54" s="747" t="str">
        <f t="shared" si="27"/>
        <v xml:space="preserve"> </v>
      </c>
      <c r="BG54" s="4">
        <f t="shared" si="28"/>
        <v>0.6</v>
      </c>
      <c r="BH54" s="747">
        <f t="shared" si="29"/>
        <v>68502.666666666657</v>
      </c>
      <c r="BI54" s="4" t="str">
        <f t="shared" si="30"/>
        <v xml:space="preserve"> </v>
      </c>
      <c r="BJ54" s="747" t="str">
        <f t="shared" si="31"/>
        <v xml:space="preserve"> </v>
      </c>
      <c r="BK54" s="4" t="str">
        <f t="shared" si="32"/>
        <v xml:space="preserve"> </v>
      </c>
      <c r="BL54" s="747" t="str">
        <f t="shared" si="33"/>
        <v xml:space="preserve"> </v>
      </c>
      <c r="BM54" s="4" t="str">
        <f t="shared" si="34"/>
        <v xml:space="preserve"> </v>
      </c>
      <c r="BN54" s="747" t="str">
        <f t="shared" si="35"/>
        <v xml:space="preserve"> </v>
      </c>
      <c r="BO54" s="4" t="str">
        <f t="shared" si="36"/>
        <v xml:space="preserve"> </v>
      </c>
      <c r="BP54" s="747" t="str">
        <f t="shared" si="37"/>
        <v xml:space="preserve"> </v>
      </c>
      <c r="BQ54" s="133"/>
      <c r="BR54" s="133"/>
      <c r="BS54" s="389"/>
      <c r="BT54" s="389"/>
      <c r="BU54" s="389"/>
      <c r="BV54" s="389"/>
      <c r="BW54" s="389"/>
      <c r="BX54" s="389"/>
      <c r="BY54" s="389"/>
      <c r="BZ54" s="389"/>
      <c r="CA54" s="389"/>
      <c r="CB54" s="163">
        <f t="shared" si="38"/>
        <v>0</v>
      </c>
      <c r="CC54" s="389"/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89"/>
      <c r="EF54" s="389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  <c r="FK54" s="389"/>
      <c r="FL54" s="389"/>
      <c r="FM54" s="389"/>
      <c r="FN54" s="389"/>
      <c r="FO54" s="389"/>
      <c r="FP54" s="389"/>
      <c r="FQ54" s="389"/>
      <c r="FR54" s="389"/>
      <c r="FS54" s="389"/>
      <c r="FT54" s="389"/>
      <c r="FU54" s="389"/>
      <c r="FV54" s="389"/>
      <c r="FW54" s="389"/>
      <c r="FX54" s="625" t="s">
        <v>395</v>
      </c>
      <c r="FY54" s="626">
        <v>126</v>
      </c>
      <c r="FZ54" s="626">
        <v>35434488</v>
      </c>
      <c r="GA54" s="626">
        <v>55</v>
      </c>
      <c r="GB54" s="626" t="s">
        <v>798</v>
      </c>
      <c r="GC54" s="626">
        <v>22</v>
      </c>
      <c r="GD54" s="626">
        <v>1995</v>
      </c>
      <c r="GE54" s="626">
        <v>0</v>
      </c>
      <c r="GF54" s="626" t="s">
        <v>792</v>
      </c>
      <c r="GG54" s="626">
        <v>0</v>
      </c>
      <c r="GH54" s="626">
        <v>0</v>
      </c>
      <c r="GI54" s="626" t="s">
        <v>792</v>
      </c>
      <c r="GJ54" s="626">
        <v>0</v>
      </c>
      <c r="GK54" s="626" t="s">
        <v>781</v>
      </c>
      <c r="GL54" s="626" t="s">
        <v>782</v>
      </c>
      <c r="GM54" s="626">
        <v>66</v>
      </c>
      <c r="GN54" s="626" t="s">
        <v>783</v>
      </c>
      <c r="GO54" s="626">
        <v>0</v>
      </c>
      <c r="GP54" s="626">
        <v>0</v>
      </c>
      <c r="GQ54" s="626">
        <v>4</v>
      </c>
      <c r="GR54" s="626">
        <v>2</v>
      </c>
      <c r="GS54" s="626">
        <v>3</v>
      </c>
      <c r="GT54" s="626" t="s">
        <v>783</v>
      </c>
      <c r="GU54" s="626" t="s">
        <v>783</v>
      </c>
      <c r="GV54" s="626" t="s">
        <v>783</v>
      </c>
      <c r="GW54" s="626" t="s">
        <v>783</v>
      </c>
      <c r="GX54" s="626" t="s">
        <v>783</v>
      </c>
      <c r="GY54" s="626">
        <v>1649</v>
      </c>
      <c r="GZ54" s="626">
        <v>0.55000000000000004</v>
      </c>
      <c r="HA54" s="626">
        <v>5</v>
      </c>
      <c r="HB54" s="626" t="s">
        <v>783</v>
      </c>
      <c r="HC54" s="626" t="s">
        <v>782</v>
      </c>
      <c r="HD54" s="626">
        <v>15</v>
      </c>
      <c r="HE54" s="626" t="s">
        <v>783</v>
      </c>
      <c r="HF54" s="626">
        <v>0</v>
      </c>
      <c r="HG54" s="626" t="s">
        <v>783</v>
      </c>
      <c r="HH54" s="626">
        <v>0</v>
      </c>
      <c r="HI54" s="626">
        <v>1</v>
      </c>
      <c r="HJ54" s="626">
        <v>45</v>
      </c>
      <c r="HK54" s="626" t="s">
        <v>784</v>
      </c>
      <c r="HL54" s="626" t="s">
        <v>785</v>
      </c>
      <c r="HM54" s="626" t="s">
        <v>783</v>
      </c>
      <c r="HN54" s="626" t="s">
        <v>783</v>
      </c>
      <c r="HO54" s="626" t="s">
        <v>783</v>
      </c>
      <c r="HP54" s="626" t="s">
        <v>783</v>
      </c>
      <c r="HQ54" s="626" t="s">
        <v>783</v>
      </c>
      <c r="HR54" s="626">
        <v>3979924</v>
      </c>
      <c r="HS54" s="626" t="s">
        <v>783</v>
      </c>
      <c r="HT54" s="626" t="s">
        <v>786</v>
      </c>
      <c r="HU54" s="626" t="s">
        <v>787</v>
      </c>
      <c r="HV54" s="626">
        <v>4</v>
      </c>
      <c r="HW54" s="626">
        <v>2016</v>
      </c>
      <c r="HX54" s="626">
        <v>63</v>
      </c>
      <c r="HY54" s="626">
        <v>1215</v>
      </c>
      <c r="HZ54" s="626">
        <v>4119</v>
      </c>
      <c r="IA54" s="627">
        <v>42347.555590277778</v>
      </c>
      <c r="IB54" s="626" t="s">
        <v>788</v>
      </c>
      <c r="IC54" s="626">
        <v>3975446</v>
      </c>
      <c r="ID54" s="626">
        <v>2016</v>
      </c>
      <c r="IE54" s="626">
        <v>1712</v>
      </c>
      <c r="IF54" s="626" t="s">
        <v>783</v>
      </c>
      <c r="IG54" s="626" t="s">
        <v>783</v>
      </c>
      <c r="IH54" s="626" t="s">
        <v>783</v>
      </c>
      <c r="II54" s="626" t="s">
        <v>783</v>
      </c>
      <c r="IJ54" s="626" t="s">
        <v>783</v>
      </c>
      <c r="IK54" s="626" t="s">
        <v>783</v>
      </c>
      <c r="IL54" s="626" t="s">
        <v>783</v>
      </c>
      <c r="IM54" s="626" t="s">
        <v>783</v>
      </c>
      <c r="IN54" s="626" t="s">
        <v>783</v>
      </c>
      <c r="IO54" s="626">
        <v>1649</v>
      </c>
      <c r="IP54" s="627">
        <v>37477.354571759257</v>
      </c>
      <c r="IQ54" s="626">
        <v>2</v>
      </c>
      <c r="IR54" s="626" t="s">
        <v>793</v>
      </c>
      <c r="IS54" s="626">
        <v>3</v>
      </c>
      <c r="IT54" s="665">
        <v>41275</v>
      </c>
      <c r="IU54" s="626" t="s">
        <v>783</v>
      </c>
      <c r="IV54" s="626" t="s">
        <v>783</v>
      </c>
      <c r="IW54" s="626" t="s">
        <v>783</v>
      </c>
      <c r="IX54" s="626" t="s">
        <v>781</v>
      </c>
      <c r="IY54" s="626">
        <v>45</v>
      </c>
      <c r="IZ54" s="626" t="s">
        <v>789</v>
      </c>
      <c r="JA54" s="626" t="s">
        <v>783</v>
      </c>
      <c r="JB54" s="626" t="s">
        <v>783</v>
      </c>
      <c r="JC54" s="626" t="s">
        <v>783</v>
      </c>
      <c r="JD54" s="626">
        <v>329418</v>
      </c>
      <c r="JE54" s="626" t="s">
        <v>783</v>
      </c>
      <c r="JF54" s="626" t="s">
        <v>783</v>
      </c>
      <c r="JG54" s="626" t="s">
        <v>804</v>
      </c>
      <c r="JH54" s="626">
        <v>55</v>
      </c>
      <c r="JI54" s="626" t="s">
        <v>783</v>
      </c>
      <c r="JJ54" s="626" t="s">
        <v>783</v>
      </c>
      <c r="JK54" s="626" t="s">
        <v>783</v>
      </c>
      <c r="JL54" s="626" t="s">
        <v>790</v>
      </c>
      <c r="JM54" s="626">
        <v>4</v>
      </c>
      <c r="JN54" s="626">
        <v>3</v>
      </c>
      <c r="JO54" s="626" t="s">
        <v>783</v>
      </c>
      <c r="JP54" s="626">
        <v>10711928</v>
      </c>
      <c r="JQ54" s="626">
        <v>2011</v>
      </c>
      <c r="JR54" s="626">
        <v>3</v>
      </c>
      <c r="JS54" s="626" t="s">
        <v>783</v>
      </c>
      <c r="JT54" s="626" t="s">
        <v>783</v>
      </c>
      <c r="JU54" s="626" t="s">
        <v>845</v>
      </c>
      <c r="JV54" s="628">
        <v>2880.3597669999999</v>
      </c>
      <c r="JW54">
        <f>SUM(JV54:JV54)</f>
        <v>2880.3597669999999</v>
      </c>
      <c r="JX54" s="225">
        <v>2.0610491454545454</v>
      </c>
    </row>
    <row r="55" spans="1:284" ht="16" thickBot="1">
      <c r="A55" s="905" t="s">
        <v>5</v>
      </c>
      <c r="B55" s="79">
        <f t="shared" si="0"/>
        <v>1</v>
      </c>
      <c r="C55" s="871" t="s">
        <v>4</v>
      </c>
      <c r="D55" s="249" t="s">
        <v>135</v>
      </c>
      <c r="E55" s="103" t="s">
        <v>158</v>
      </c>
      <c r="F55" s="888">
        <v>1.36</v>
      </c>
      <c r="G55" s="120" t="e">
        <f t="shared" si="45"/>
        <v>#REF!</v>
      </c>
      <c r="H55" s="46"/>
      <c r="I55" s="33">
        <v>1.36</v>
      </c>
      <c r="J55" s="29"/>
      <c r="K55" s="18" t="s">
        <v>6</v>
      </c>
      <c r="L55" s="5"/>
      <c r="M55" s="71">
        <v>4</v>
      </c>
      <c r="N55" s="71">
        <v>5</v>
      </c>
      <c r="O55" s="70">
        <v>2</v>
      </c>
      <c r="P55" s="891">
        <f t="shared" si="47"/>
        <v>11</v>
      </c>
      <c r="Q55" s="897">
        <f>O55*N55*M55</f>
        <v>40</v>
      </c>
      <c r="R55" s="46"/>
      <c r="S55" s="547">
        <f>I55</f>
        <v>1.36</v>
      </c>
      <c r="T55" s="25"/>
      <c r="U55" s="219">
        <f t="shared" si="48"/>
        <v>102000.00000000001</v>
      </c>
      <c r="V55" s="219" t="s">
        <v>642</v>
      </c>
      <c r="W55" s="1042">
        <f t="shared" si="39"/>
        <v>102000.00000000001</v>
      </c>
      <c r="X55" s="537">
        <f t="shared" si="40"/>
        <v>0</v>
      </c>
      <c r="Y55" s="538">
        <f t="shared" si="2"/>
        <v>500</v>
      </c>
      <c r="Z55" s="1034">
        <f t="shared" si="3"/>
        <v>102500.00000000001</v>
      </c>
      <c r="AA55" s="883"/>
      <c r="AB55" s="270">
        <f t="shared" si="4"/>
        <v>0</v>
      </c>
      <c r="AC55" s="553"/>
      <c r="AD55" s="562">
        <f t="shared" si="5"/>
        <v>0</v>
      </c>
      <c r="AE55" s="518"/>
      <c r="AF55" s="270">
        <f t="shared" si="6"/>
        <v>0</v>
      </c>
      <c r="AG55" s="270"/>
      <c r="AH55" s="562">
        <f t="shared" si="7"/>
        <v>0</v>
      </c>
      <c r="AI55" s="270"/>
      <c r="AJ55" s="228">
        <v>0</v>
      </c>
      <c r="AK55" s="902">
        <v>2019</v>
      </c>
      <c r="AL55" s="902">
        <v>2028</v>
      </c>
      <c r="AM55" s="18" t="str">
        <f t="shared" si="8"/>
        <v xml:space="preserve"> </v>
      </c>
      <c r="AN55" s="747" t="str">
        <f t="shared" si="9"/>
        <v xml:space="preserve"> </v>
      </c>
      <c r="AO55" s="4" t="str">
        <f t="shared" si="10"/>
        <v xml:space="preserve"> </v>
      </c>
      <c r="AP55" s="747" t="str">
        <f t="shared" si="11"/>
        <v xml:space="preserve"> </v>
      </c>
      <c r="AQ55" s="4" t="str">
        <f t="shared" si="12"/>
        <v xml:space="preserve"> </v>
      </c>
      <c r="AR55" s="747" t="str">
        <f t="shared" si="13"/>
        <v xml:space="preserve"> </v>
      </c>
      <c r="AS55" s="4" t="str">
        <f t="shared" si="14"/>
        <v xml:space="preserve"> </v>
      </c>
      <c r="AT55" s="747" t="str">
        <f t="shared" si="15"/>
        <v xml:space="preserve"> </v>
      </c>
      <c r="AU55" s="4" t="str">
        <f t="shared" si="16"/>
        <v xml:space="preserve"> </v>
      </c>
      <c r="AV55" s="747" t="str">
        <f t="shared" si="17"/>
        <v xml:space="preserve"> </v>
      </c>
      <c r="AW55" s="4" t="str">
        <f t="shared" si="18"/>
        <v xml:space="preserve"> </v>
      </c>
      <c r="AX55" s="747" t="str">
        <f t="shared" si="19"/>
        <v xml:space="preserve"> </v>
      </c>
      <c r="AY55" s="4" t="str">
        <f t="shared" si="20"/>
        <v xml:space="preserve"> </v>
      </c>
      <c r="AZ55" s="747" t="str">
        <f t="shared" si="21"/>
        <v xml:space="preserve"> </v>
      </c>
      <c r="BA55" s="4" t="str">
        <f t="shared" si="22"/>
        <v xml:space="preserve"> </v>
      </c>
      <c r="BB55" s="747" t="str">
        <f t="shared" si="23"/>
        <v xml:space="preserve"> </v>
      </c>
      <c r="BC55" s="4" t="str">
        <f t="shared" si="24"/>
        <v xml:space="preserve"> </v>
      </c>
      <c r="BD55" s="747" t="str">
        <f t="shared" si="25"/>
        <v xml:space="preserve"> </v>
      </c>
      <c r="BE55" s="4" t="str">
        <f t="shared" si="26"/>
        <v xml:space="preserve"> </v>
      </c>
      <c r="BF55" s="747" t="str">
        <f t="shared" si="27"/>
        <v xml:space="preserve"> </v>
      </c>
      <c r="BG55" s="4">
        <f t="shared" si="28"/>
        <v>1.36</v>
      </c>
      <c r="BH55" s="747">
        <f t="shared" si="29"/>
        <v>102500.00000000001</v>
      </c>
      <c r="BI55" s="4" t="str">
        <f t="shared" si="30"/>
        <v xml:space="preserve"> </v>
      </c>
      <c r="BJ55" s="747" t="str">
        <f t="shared" si="31"/>
        <v xml:space="preserve"> </v>
      </c>
      <c r="BK55" s="4" t="str">
        <f t="shared" si="32"/>
        <v xml:space="preserve"> </v>
      </c>
      <c r="BL55" s="747" t="str">
        <f t="shared" si="33"/>
        <v xml:space="preserve"> </v>
      </c>
      <c r="BM55" s="4" t="str">
        <f t="shared" si="34"/>
        <v xml:space="preserve"> </v>
      </c>
      <c r="BN55" s="747" t="str">
        <f t="shared" si="35"/>
        <v xml:space="preserve"> </v>
      </c>
      <c r="BO55" s="4" t="str">
        <f t="shared" si="36"/>
        <v xml:space="preserve"> </v>
      </c>
      <c r="BP55" s="747" t="str">
        <f t="shared" si="37"/>
        <v xml:space="preserve"> </v>
      </c>
      <c r="BQ55" s="133"/>
      <c r="BR55" s="133"/>
      <c r="BS55" s="389"/>
      <c r="BT55" s="389"/>
      <c r="BU55" s="389"/>
      <c r="BV55" s="389"/>
      <c r="BW55" s="389"/>
      <c r="BX55" s="389"/>
      <c r="BY55" s="389"/>
      <c r="BZ55" s="389"/>
      <c r="CA55" s="389"/>
      <c r="CB55" s="163">
        <f t="shared" si="38"/>
        <v>0</v>
      </c>
      <c r="CC55" s="389"/>
      <c r="CD55" s="389"/>
      <c r="CE55" s="389"/>
      <c r="CF55" s="389"/>
      <c r="CG55" s="389"/>
      <c r="CH55" s="389"/>
      <c r="CI55" s="389"/>
      <c r="CJ55" s="389"/>
      <c r="CK55" s="389"/>
      <c r="CL55" s="389"/>
      <c r="CM55" s="389"/>
      <c r="CN55" s="389"/>
      <c r="CO55" s="389"/>
      <c r="CP55" s="389"/>
      <c r="CQ55" s="389"/>
      <c r="CR55" s="389"/>
      <c r="CS55" s="389"/>
      <c r="CT55" s="389"/>
      <c r="CU55" s="389"/>
      <c r="CV55" s="389"/>
      <c r="CW55" s="389"/>
      <c r="CX55" s="389"/>
      <c r="CY55" s="389"/>
      <c r="CZ55" s="389"/>
      <c r="DA55" s="389"/>
      <c r="DB55" s="389"/>
      <c r="DC55" s="389"/>
      <c r="DD55" s="389"/>
      <c r="DE55" s="389"/>
      <c r="DF55" s="389"/>
      <c r="DG55" s="389"/>
      <c r="DH55" s="389"/>
      <c r="DI55" s="389"/>
      <c r="DJ55" s="389"/>
      <c r="DK55" s="389"/>
      <c r="DL55" s="389"/>
      <c r="DM55" s="389"/>
      <c r="DN55" s="389"/>
      <c r="DO55" s="389"/>
      <c r="DP55" s="389"/>
      <c r="DQ55" s="389"/>
      <c r="DR55" s="389"/>
      <c r="DS55" s="389"/>
      <c r="DT55" s="389"/>
      <c r="DU55" s="389"/>
      <c r="DV55" s="389"/>
      <c r="DW55" s="389"/>
      <c r="DX55" s="389"/>
      <c r="DY55" s="389"/>
      <c r="DZ55" s="389"/>
      <c r="EA55" s="389"/>
      <c r="EB55" s="389"/>
      <c r="EC55" s="389"/>
      <c r="ED55" s="389"/>
      <c r="EE55" s="389"/>
      <c r="EF55" s="389"/>
      <c r="EG55" s="389"/>
      <c r="EH55" s="389"/>
      <c r="EI55" s="389"/>
      <c r="EJ55" s="389"/>
      <c r="EK55" s="389"/>
      <c r="EL55" s="389"/>
      <c r="EM55" s="389"/>
      <c r="EN55" s="389"/>
      <c r="EO55" s="389"/>
      <c r="EP55" s="389"/>
      <c r="EQ55" s="389"/>
      <c r="ER55" s="389"/>
      <c r="ES55" s="389"/>
      <c r="ET55" s="389"/>
      <c r="EU55" s="389"/>
      <c r="EV55" s="389"/>
      <c r="EW55" s="389"/>
      <c r="EX55" s="389"/>
      <c r="EY55" s="389"/>
      <c r="EZ55" s="389"/>
      <c r="FA55" s="389"/>
      <c r="FB55" s="389"/>
      <c r="FC55" s="389"/>
      <c r="FD55" s="389"/>
      <c r="FE55" s="389"/>
      <c r="FF55" s="389"/>
      <c r="FG55" s="389"/>
      <c r="FH55" s="389"/>
      <c r="FI55" s="389"/>
      <c r="FJ55" s="389"/>
      <c r="FK55" s="389"/>
      <c r="FL55" s="389"/>
      <c r="FM55" s="389"/>
      <c r="FN55" s="389"/>
      <c r="FO55" s="389"/>
      <c r="FP55" s="389"/>
      <c r="FQ55" s="389"/>
      <c r="FR55" s="389"/>
      <c r="FS55" s="389"/>
      <c r="FT55" s="389"/>
      <c r="FU55" s="389"/>
      <c r="FV55" s="389"/>
      <c r="FW55" s="389"/>
      <c r="FX55" s="625" t="s">
        <v>422</v>
      </c>
      <c r="FY55" s="626">
        <v>281</v>
      </c>
      <c r="FZ55" s="626">
        <v>30289403</v>
      </c>
      <c r="GA55" s="626" t="s">
        <v>783</v>
      </c>
      <c r="GB55" s="626"/>
      <c r="GC55" s="626" t="s">
        <v>783</v>
      </c>
      <c r="GD55" s="626" t="s">
        <v>783</v>
      </c>
      <c r="GE55" s="626" t="s">
        <v>783</v>
      </c>
      <c r="GF55" s="626"/>
      <c r="GG55" s="626" t="s">
        <v>783</v>
      </c>
      <c r="GH55" s="626" t="s">
        <v>783</v>
      </c>
      <c r="GI55" s="626"/>
      <c r="GJ55" s="626" t="s">
        <v>783</v>
      </c>
      <c r="GK55" s="626" t="s">
        <v>781</v>
      </c>
      <c r="GL55" s="626" t="s">
        <v>783</v>
      </c>
      <c r="GM55" s="626" t="s">
        <v>783</v>
      </c>
      <c r="GN55" s="626" t="s">
        <v>783</v>
      </c>
      <c r="GO55" s="626" t="s">
        <v>783</v>
      </c>
      <c r="GP55" s="626" t="s">
        <v>783</v>
      </c>
      <c r="GQ55" s="626" t="s">
        <v>783</v>
      </c>
      <c r="GR55" s="626" t="s">
        <v>783</v>
      </c>
      <c r="GS55" s="626" t="s">
        <v>783</v>
      </c>
      <c r="GT55" s="626" t="s">
        <v>783</v>
      </c>
      <c r="GU55" s="626" t="s">
        <v>783</v>
      </c>
      <c r="GV55" s="626" t="s">
        <v>783</v>
      </c>
      <c r="GW55" s="626" t="s">
        <v>783</v>
      </c>
      <c r="GX55" s="626" t="s">
        <v>783</v>
      </c>
      <c r="GY55" s="626">
        <v>1649</v>
      </c>
      <c r="GZ55" s="626">
        <v>0</v>
      </c>
      <c r="HA55" s="626">
        <v>9</v>
      </c>
      <c r="HB55" s="626" t="s">
        <v>783</v>
      </c>
      <c r="HC55" s="626" t="s">
        <v>783</v>
      </c>
      <c r="HD55" s="626" t="s">
        <v>783</v>
      </c>
      <c r="HE55" s="626" t="s">
        <v>783</v>
      </c>
      <c r="HF55" s="626" t="s">
        <v>783</v>
      </c>
      <c r="HG55" s="626" t="s">
        <v>783</v>
      </c>
      <c r="HH55" s="626" t="s">
        <v>783</v>
      </c>
      <c r="HI55" s="626" t="s">
        <v>783</v>
      </c>
      <c r="HJ55" s="626" t="s">
        <v>783</v>
      </c>
      <c r="HK55" s="626" t="s">
        <v>783</v>
      </c>
      <c r="HL55" s="626" t="s">
        <v>783</v>
      </c>
      <c r="HM55" s="626" t="s">
        <v>783</v>
      </c>
      <c r="HN55" s="626" t="s">
        <v>783</v>
      </c>
      <c r="HO55" s="626" t="s">
        <v>783</v>
      </c>
      <c r="HP55" s="626" t="s">
        <v>783</v>
      </c>
      <c r="HQ55" s="626" t="s">
        <v>783</v>
      </c>
      <c r="HR55" s="626">
        <v>5074702</v>
      </c>
      <c r="HS55" s="626" t="s">
        <v>783</v>
      </c>
      <c r="HT55" s="626" t="s">
        <v>786</v>
      </c>
      <c r="HU55" s="626" t="s">
        <v>787</v>
      </c>
      <c r="HV55" s="626">
        <v>4</v>
      </c>
      <c r="HW55" s="626">
        <v>2014</v>
      </c>
      <c r="HX55" s="626">
        <v>63</v>
      </c>
      <c r="HY55" s="626">
        <v>4224</v>
      </c>
      <c r="HZ55" s="626">
        <v>4699</v>
      </c>
      <c r="IA55" s="627">
        <v>41697.500081018516</v>
      </c>
      <c r="IB55" s="626" t="s">
        <v>788</v>
      </c>
      <c r="IC55" s="626">
        <v>5074703</v>
      </c>
      <c r="ID55" s="626" t="s">
        <v>783</v>
      </c>
      <c r="IE55" s="626">
        <v>1712</v>
      </c>
      <c r="IF55" s="626" t="s">
        <v>783</v>
      </c>
      <c r="IG55" s="626" t="s">
        <v>783</v>
      </c>
      <c r="IH55" s="626" t="s">
        <v>783</v>
      </c>
      <c r="II55" s="626" t="s">
        <v>783</v>
      </c>
      <c r="IJ55" s="626" t="s">
        <v>783</v>
      </c>
      <c r="IK55" s="626" t="s">
        <v>783</v>
      </c>
      <c r="IL55" s="626" t="s">
        <v>783</v>
      </c>
      <c r="IM55" s="626" t="s">
        <v>783</v>
      </c>
      <c r="IN55" s="626" t="s">
        <v>783</v>
      </c>
      <c r="IO55" s="626">
        <v>2108</v>
      </c>
      <c r="IP55" s="627">
        <v>38587.423726851855</v>
      </c>
      <c r="IQ55" s="626" t="s">
        <v>783</v>
      </c>
      <c r="IR55" s="626" t="s">
        <v>783</v>
      </c>
      <c r="IS55" s="626" t="s">
        <v>783</v>
      </c>
      <c r="IT55" s="626" t="s">
        <v>783</v>
      </c>
      <c r="IU55" s="626" t="s">
        <v>783</v>
      </c>
      <c r="IV55" s="626" t="s">
        <v>783</v>
      </c>
      <c r="IW55" s="626" t="s">
        <v>783</v>
      </c>
      <c r="IX55" s="626" t="s">
        <v>781</v>
      </c>
      <c r="IY55" s="626" t="s">
        <v>783</v>
      </c>
      <c r="IZ55" s="626" t="s">
        <v>783</v>
      </c>
      <c r="JA55" s="626" t="s">
        <v>783</v>
      </c>
      <c r="JB55" s="626" t="s">
        <v>783</v>
      </c>
      <c r="JC55" s="626" t="s">
        <v>783</v>
      </c>
      <c r="JD55" s="626">
        <v>329419</v>
      </c>
      <c r="JE55" s="626" t="s">
        <v>783</v>
      </c>
      <c r="JF55" s="626" t="s">
        <v>783</v>
      </c>
      <c r="JG55" s="626" t="s">
        <v>783</v>
      </c>
      <c r="JH55" s="626" t="s">
        <v>783</v>
      </c>
      <c r="JI55" s="626" t="s">
        <v>783</v>
      </c>
      <c r="JJ55" s="626" t="s">
        <v>783</v>
      </c>
      <c r="JK55" s="626" t="s">
        <v>783</v>
      </c>
      <c r="JL55" s="626" t="s">
        <v>783</v>
      </c>
      <c r="JM55" s="626">
        <v>4</v>
      </c>
      <c r="JN55" s="626" t="s">
        <v>783</v>
      </c>
      <c r="JO55" s="626" t="s">
        <v>783</v>
      </c>
      <c r="JP55" s="626">
        <v>10711928</v>
      </c>
      <c r="JQ55" s="626">
        <v>2011</v>
      </c>
      <c r="JR55" s="626">
        <v>3</v>
      </c>
      <c r="JS55" s="626" t="s">
        <v>783</v>
      </c>
      <c r="JT55" s="626" t="s">
        <v>783</v>
      </c>
      <c r="JU55" s="626" t="s">
        <v>846</v>
      </c>
      <c r="JV55" s="628">
        <v>476.336206</v>
      </c>
      <c r="JW55">
        <f>SUM(JV55:JV55)</f>
        <v>476.336206</v>
      </c>
      <c r="JX55" s="225">
        <v>2.1276688058712123</v>
      </c>
    </row>
    <row r="56" spans="1:284" ht="16" thickBot="1">
      <c r="A56" s="905" t="s">
        <v>5</v>
      </c>
      <c r="B56" s="79">
        <f t="shared" si="0"/>
        <v>1</v>
      </c>
      <c r="C56" s="871" t="s">
        <v>92</v>
      </c>
      <c r="D56" s="249" t="s">
        <v>132</v>
      </c>
      <c r="E56" s="103" t="s">
        <v>59</v>
      </c>
      <c r="F56" s="888">
        <v>0.09</v>
      </c>
      <c r="G56" s="120" t="e">
        <f t="shared" si="45"/>
        <v>#REF!</v>
      </c>
      <c r="H56" s="46"/>
      <c r="I56" s="11">
        <v>0.09</v>
      </c>
      <c r="J56" s="29"/>
      <c r="K56" s="18"/>
      <c r="L56" s="5"/>
      <c r="M56" s="71">
        <v>2</v>
      </c>
      <c r="N56" s="71">
        <v>1</v>
      </c>
      <c r="O56" s="70">
        <v>2</v>
      </c>
      <c r="P56" s="891">
        <f t="shared" si="47"/>
        <v>5</v>
      </c>
      <c r="Q56" s="896">
        <v>125</v>
      </c>
      <c r="R56" s="46"/>
      <c r="S56" s="3">
        <v>0.09</v>
      </c>
      <c r="T56" s="25"/>
      <c r="U56" s="219">
        <f t="shared" si="48"/>
        <v>6750</v>
      </c>
      <c r="V56" s="219" t="s">
        <v>642</v>
      </c>
      <c r="W56" s="1042">
        <f t="shared" si="39"/>
        <v>6750</v>
      </c>
      <c r="X56" s="537">
        <f t="shared" si="40"/>
        <v>0</v>
      </c>
      <c r="Y56" s="538">
        <f t="shared" si="2"/>
        <v>500</v>
      </c>
      <c r="Z56" s="1034">
        <f t="shared" si="3"/>
        <v>7250</v>
      </c>
      <c r="AA56" s="883"/>
      <c r="AB56" s="270">
        <f t="shared" si="4"/>
        <v>0</v>
      </c>
      <c r="AC56" s="553"/>
      <c r="AD56" s="562">
        <f t="shared" si="5"/>
        <v>0</v>
      </c>
      <c r="AE56" s="518"/>
      <c r="AF56" s="270">
        <f t="shared" si="6"/>
        <v>0</v>
      </c>
      <c r="AG56" s="270"/>
      <c r="AH56" s="562">
        <f t="shared" si="7"/>
        <v>0</v>
      </c>
      <c r="AI56" s="270"/>
      <c r="AJ56" s="228">
        <v>0</v>
      </c>
      <c r="AK56" s="902">
        <v>2020</v>
      </c>
      <c r="AL56" s="902">
        <v>2029</v>
      </c>
      <c r="AM56" s="18" t="str">
        <f t="shared" si="8"/>
        <v xml:space="preserve"> </v>
      </c>
      <c r="AN56" s="747" t="str">
        <f t="shared" si="9"/>
        <v xml:space="preserve"> </v>
      </c>
      <c r="AO56" s="4" t="str">
        <f t="shared" si="10"/>
        <v xml:space="preserve"> </v>
      </c>
      <c r="AP56" s="747" t="str">
        <f t="shared" si="11"/>
        <v xml:space="preserve"> </v>
      </c>
      <c r="AQ56" s="4" t="str">
        <f t="shared" si="12"/>
        <v xml:space="preserve"> </v>
      </c>
      <c r="AR56" s="747" t="str">
        <f t="shared" si="13"/>
        <v xml:space="preserve"> </v>
      </c>
      <c r="AS56" s="4" t="str">
        <f t="shared" si="14"/>
        <v xml:space="preserve"> </v>
      </c>
      <c r="AT56" s="747" t="str">
        <f t="shared" si="15"/>
        <v xml:space="preserve"> </v>
      </c>
      <c r="AU56" s="4" t="str">
        <f t="shared" si="16"/>
        <v xml:space="preserve"> </v>
      </c>
      <c r="AV56" s="747" t="str">
        <f t="shared" si="17"/>
        <v xml:space="preserve"> </v>
      </c>
      <c r="AW56" s="4" t="str">
        <f t="shared" si="18"/>
        <v xml:space="preserve"> </v>
      </c>
      <c r="AX56" s="747" t="str">
        <f t="shared" si="19"/>
        <v xml:space="preserve"> </v>
      </c>
      <c r="AY56" s="4" t="str">
        <f t="shared" si="20"/>
        <v xml:space="preserve"> </v>
      </c>
      <c r="AZ56" s="747" t="str">
        <f t="shared" si="21"/>
        <v xml:space="preserve"> </v>
      </c>
      <c r="BA56" s="4" t="str">
        <f t="shared" si="22"/>
        <v xml:space="preserve"> </v>
      </c>
      <c r="BB56" s="747" t="str">
        <f t="shared" si="23"/>
        <v xml:space="preserve"> </v>
      </c>
      <c r="BC56" s="4" t="str">
        <f t="shared" si="24"/>
        <v xml:space="preserve"> </v>
      </c>
      <c r="BD56" s="747" t="str">
        <f t="shared" si="25"/>
        <v xml:space="preserve"> </v>
      </c>
      <c r="BE56" s="4" t="str">
        <f t="shared" si="26"/>
        <v xml:space="preserve"> </v>
      </c>
      <c r="BF56" s="747" t="str">
        <f t="shared" si="27"/>
        <v xml:space="preserve"> </v>
      </c>
      <c r="BG56" s="4" t="str">
        <f t="shared" si="28"/>
        <v xml:space="preserve"> </v>
      </c>
      <c r="BH56" s="747" t="str">
        <f t="shared" si="29"/>
        <v xml:space="preserve"> </v>
      </c>
      <c r="BI56" s="4">
        <f t="shared" si="30"/>
        <v>0.09</v>
      </c>
      <c r="BJ56" s="747">
        <f t="shared" si="31"/>
        <v>7250</v>
      </c>
      <c r="BK56" s="4" t="str">
        <f t="shared" si="32"/>
        <v xml:space="preserve"> </v>
      </c>
      <c r="BL56" s="747" t="str">
        <f t="shared" si="33"/>
        <v xml:space="preserve"> </v>
      </c>
      <c r="BM56" s="4" t="str">
        <f t="shared" si="34"/>
        <v xml:space="preserve"> </v>
      </c>
      <c r="BN56" s="747" t="str">
        <f t="shared" si="35"/>
        <v xml:space="preserve"> </v>
      </c>
      <c r="BO56" s="4" t="str">
        <f t="shared" si="36"/>
        <v xml:space="preserve"> </v>
      </c>
      <c r="BP56" s="747" t="str">
        <f t="shared" si="37"/>
        <v xml:space="preserve"> </v>
      </c>
      <c r="BQ56" s="133"/>
      <c r="BR56" s="133"/>
      <c r="BS56" s="389"/>
      <c r="BT56" s="389"/>
      <c r="BU56" s="389"/>
      <c r="BV56" s="389"/>
      <c r="BW56" s="389"/>
      <c r="BX56" s="389"/>
      <c r="BY56" s="596"/>
      <c r="BZ56" s="389"/>
      <c r="CA56" s="389"/>
      <c r="CB56" s="163">
        <f t="shared" si="38"/>
        <v>0</v>
      </c>
      <c r="CC56" s="389"/>
      <c r="CD56" s="389"/>
      <c r="CE56" s="389"/>
      <c r="CF56" s="389"/>
      <c r="CG56" s="389"/>
      <c r="CH56" s="389"/>
      <c r="CI56" s="389"/>
      <c r="CJ56" s="389"/>
      <c r="CK56" s="389"/>
      <c r="CL56" s="389"/>
      <c r="CM56" s="389"/>
      <c r="CN56" s="389"/>
      <c r="CO56" s="389"/>
      <c r="CP56" s="389"/>
      <c r="CQ56" s="389"/>
      <c r="CR56" s="389"/>
      <c r="CS56" s="389"/>
      <c r="CT56" s="389"/>
      <c r="CU56" s="389"/>
      <c r="CV56" s="389"/>
      <c r="CW56" s="389"/>
      <c r="CX56" s="389"/>
      <c r="CY56" s="389"/>
      <c r="CZ56" s="389"/>
      <c r="DA56" s="389"/>
      <c r="DB56" s="389"/>
      <c r="DC56" s="389"/>
      <c r="DD56" s="389"/>
      <c r="DE56" s="389"/>
      <c r="DF56" s="389"/>
      <c r="DG56" s="389"/>
      <c r="DH56" s="389"/>
      <c r="DI56" s="389"/>
      <c r="DJ56" s="389"/>
      <c r="DK56" s="389"/>
      <c r="DL56" s="389"/>
      <c r="DM56" s="389"/>
      <c r="DN56" s="389"/>
      <c r="DO56" s="389"/>
      <c r="DP56" s="389"/>
      <c r="DQ56" s="389"/>
      <c r="DR56" s="389"/>
      <c r="DS56" s="389"/>
      <c r="DT56" s="389"/>
      <c r="DU56" s="389"/>
      <c r="DV56" s="389"/>
      <c r="DW56" s="389"/>
      <c r="DX56" s="389"/>
      <c r="DY56" s="389"/>
      <c r="DZ56" s="389"/>
      <c r="EA56" s="389"/>
      <c r="EB56" s="389"/>
      <c r="EC56" s="389"/>
      <c r="ED56" s="389"/>
      <c r="EE56" s="389"/>
      <c r="EF56" s="389"/>
      <c r="EG56" s="389"/>
      <c r="EH56" s="389"/>
      <c r="EI56" s="389"/>
      <c r="EJ56" s="389"/>
      <c r="EK56" s="389"/>
      <c r="EL56" s="389"/>
      <c r="EM56" s="389"/>
      <c r="EN56" s="389"/>
      <c r="EO56" s="389"/>
      <c r="EP56" s="389"/>
      <c r="EQ56" s="389"/>
      <c r="ER56" s="389"/>
      <c r="ES56" s="389"/>
      <c r="ET56" s="389"/>
      <c r="EU56" s="389"/>
      <c r="EV56" s="389"/>
      <c r="EW56" s="389"/>
      <c r="EX56" s="389"/>
      <c r="EY56" s="389"/>
      <c r="EZ56" s="389"/>
      <c r="FA56" s="389"/>
      <c r="FB56" s="389"/>
      <c r="FC56" s="389"/>
      <c r="FD56" s="389"/>
      <c r="FE56" s="389"/>
      <c r="FF56" s="389"/>
      <c r="FG56" s="389"/>
      <c r="FH56" s="389"/>
      <c r="FI56" s="389"/>
      <c r="FJ56" s="389"/>
      <c r="FK56" s="389"/>
      <c r="FL56" s="389"/>
      <c r="FM56" s="389"/>
      <c r="FN56" s="389"/>
      <c r="FO56" s="389"/>
      <c r="FP56" s="389"/>
      <c r="FQ56" s="389"/>
      <c r="FR56" s="389"/>
      <c r="FS56" s="389"/>
      <c r="FT56" s="389"/>
      <c r="FU56" s="389"/>
      <c r="FV56" s="389"/>
      <c r="FW56" s="389"/>
      <c r="FX56" s="621" t="s">
        <v>424</v>
      </c>
      <c r="FY56" s="622">
        <v>73</v>
      </c>
      <c r="FZ56" s="622">
        <v>30289414</v>
      </c>
      <c r="GA56" s="622">
        <v>55</v>
      </c>
      <c r="GB56" s="622" t="s">
        <v>798</v>
      </c>
      <c r="GC56" s="622">
        <v>18</v>
      </c>
      <c r="GD56" s="622">
        <v>2009</v>
      </c>
      <c r="GE56" s="622">
        <v>1</v>
      </c>
      <c r="GF56" s="622" t="s">
        <v>780</v>
      </c>
      <c r="GG56" s="622">
        <v>2</v>
      </c>
      <c r="GH56" s="622">
        <v>1</v>
      </c>
      <c r="GI56" s="622" t="s">
        <v>780</v>
      </c>
      <c r="GJ56" s="622">
        <v>2</v>
      </c>
      <c r="GK56" s="622" t="s">
        <v>781</v>
      </c>
      <c r="GL56" s="622" t="s">
        <v>782</v>
      </c>
      <c r="GM56" s="622">
        <v>66</v>
      </c>
      <c r="GN56" s="622" t="s">
        <v>783</v>
      </c>
      <c r="GO56" s="622">
        <v>0</v>
      </c>
      <c r="GP56" s="622">
        <v>0</v>
      </c>
      <c r="GQ56" s="622">
        <v>4</v>
      </c>
      <c r="GR56" s="622">
        <v>2</v>
      </c>
      <c r="GS56" s="622">
        <v>9</v>
      </c>
      <c r="GT56" s="622" t="s">
        <v>783</v>
      </c>
      <c r="GU56" s="622" t="s">
        <v>783</v>
      </c>
      <c r="GV56" s="622" t="s">
        <v>783</v>
      </c>
      <c r="GW56" s="622" t="s">
        <v>783</v>
      </c>
      <c r="GX56" s="622" t="s">
        <v>783</v>
      </c>
      <c r="GY56" s="622">
        <v>1649</v>
      </c>
      <c r="GZ56" s="622">
        <v>0.23</v>
      </c>
      <c r="HA56" s="622">
        <v>5</v>
      </c>
      <c r="HB56" s="622" t="s">
        <v>783</v>
      </c>
      <c r="HC56" s="622" t="s">
        <v>782</v>
      </c>
      <c r="HD56" s="622">
        <v>15</v>
      </c>
      <c r="HE56" s="622" t="s">
        <v>783</v>
      </c>
      <c r="HF56" s="622">
        <v>0</v>
      </c>
      <c r="HG56" s="622" t="s">
        <v>783</v>
      </c>
      <c r="HH56" s="622">
        <v>0</v>
      </c>
      <c r="HI56" s="622">
        <v>1</v>
      </c>
      <c r="HJ56" s="622">
        <v>45</v>
      </c>
      <c r="HK56" s="622" t="s">
        <v>784</v>
      </c>
      <c r="HL56" s="622" t="s">
        <v>785</v>
      </c>
      <c r="HM56" s="622" t="s">
        <v>783</v>
      </c>
      <c r="HN56" s="622" t="s">
        <v>783</v>
      </c>
      <c r="HO56" s="622" t="s">
        <v>783</v>
      </c>
      <c r="HP56" s="622" t="s">
        <v>783</v>
      </c>
      <c r="HQ56" s="622" t="s">
        <v>783</v>
      </c>
      <c r="HR56" s="622">
        <v>3980715</v>
      </c>
      <c r="HS56" s="622" t="s">
        <v>783</v>
      </c>
      <c r="HT56" s="622" t="s">
        <v>786</v>
      </c>
      <c r="HU56" s="622" t="s">
        <v>787</v>
      </c>
      <c r="HV56" s="622">
        <v>4</v>
      </c>
      <c r="HW56" s="622">
        <v>2014</v>
      </c>
      <c r="HX56" s="622">
        <v>63</v>
      </c>
      <c r="HY56" s="622">
        <v>581</v>
      </c>
      <c r="HZ56" s="622">
        <v>1795</v>
      </c>
      <c r="IA56" s="623">
        <v>41697.500081018516</v>
      </c>
      <c r="IB56" s="622" t="s">
        <v>788</v>
      </c>
      <c r="IC56" s="622">
        <v>3976237</v>
      </c>
      <c r="ID56" s="622">
        <v>2014</v>
      </c>
      <c r="IE56" s="622">
        <v>1712</v>
      </c>
      <c r="IF56" s="622" t="s">
        <v>783</v>
      </c>
      <c r="IG56" s="622" t="s">
        <v>783</v>
      </c>
      <c r="IH56" s="622" t="s">
        <v>783</v>
      </c>
      <c r="II56" s="622" t="s">
        <v>783</v>
      </c>
      <c r="IJ56" s="622" t="s">
        <v>783</v>
      </c>
      <c r="IK56" s="622" t="s">
        <v>783</v>
      </c>
      <c r="IL56" s="622" t="s">
        <v>783</v>
      </c>
      <c r="IM56" s="622" t="s">
        <v>783</v>
      </c>
      <c r="IN56" s="622" t="s">
        <v>783</v>
      </c>
      <c r="IO56" s="622">
        <v>1649</v>
      </c>
      <c r="IP56" s="623">
        <v>39296.319722222222</v>
      </c>
      <c r="IQ56" s="622">
        <v>2</v>
      </c>
      <c r="IR56" s="622" t="s">
        <v>793</v>
      </c>
      <c r="IS56" s="622">
        <v>9</v>
      </c>
      <c r="IT56" s="644">
        <v>41275</v>
      </c>
      <c r="IU56" s="622" t="s">
        <v>783</v>
      </c>
      <c r="IV56" s="622" t="s">
        <v>783</v>
      </c>
      <c r="IW56" s="622" t="s">
        <v>783</v>
      </c>
      <c r="IX56" s="622" t="s">
        <v>781</v>
      </c>
      <c r="IY56" s="622">
        <v>45</v>
      </c>
      <c r="IZ56" s="622" t="s">
        <v>789</v>
      </c>
      <c r="JA56" s="622" t="s">
        <v>783</v>
      </c>
      <c r="JB56" s="622" t="s">
        <v>783</v>
      </c>
      <c r="JC56" s="622" t="s">
        <v>783</v>
      </c>
      <c r="JD56" s="622">
        <v>329421</v>
      </c>
      <c r="JE56" s="622" t="s">
        <v>783</v>
      </c>
      <c r="JF56" s="622" t="s">
        <v>783</v>
      </c>
      <c r="JG56" s="622" t="s">
        <v>815</v>
      </c>
      <c r="JH56" s="622">
        <v>55</v>
      </c>
      <c r="JI56" s="622" t="s">
        <v>783</v>
      </c>
      <c r="JJ56" s="622" t="s">
        <v>783</v>
      </c>
      <c r="JK56" s="622" t="s">
        <v>783</v>
      </c>
      <c r="JL56" s="622" t="s">
        <v>790</v>
      </c>
      <c r="JM56" s="622">
        <v>4</v>
      </c>
      <c r="JN56" s="622">
        <v>3</v>
      </c>
      <c r="JO56" s="622" t="s">
        <v>783</v>
      </c>
      <c r="JP56" s="622">
        <v>10711928</v>
      </c>
      <c r="JQ56" s="622">
        <v>2011</v>
      </c>
      <c r="JR56" s="622">
        <v>3</v>
      </c>
      <c r="JS56" s="622" t="s">
        <v>783</v>
      </c>
      <c r="JT56" s="622" t="s">
        <v>783</v>
      </c>
      <c r="JU56" s="622" t="s">
        <v>847</v>
      </c>
      <c r="JV56" s="624">
        <v>1141.411891</v>
      </c>
      <c r="JX56" s="225"/>
    </row>
    <row r="57" spans="1:284" ht="16" thickBot="1">
      <c r="A57" s="905" t="s">
        <v>5</v>
      </c>
      <c r="B57" s="79">
        <f t="shared" si="0"/>
        <v>1</v>
      </c>
      <c r="C57" s="871" t="s">
        <v>234</v>
      </c>
      <c r="D57" s="249" t="s">
        <v>168</v>
      </c>
      <c r="E57" s="103" t="s">
        <v>129</v>
      </c>
      <c r="F57" s="888">
        <v>2.15</v>
      </c>
      <c r="G57" s="120" t="e">
        <f t="shared" si="45"/>
        <v>#REF!</v>
      </c>
      <c r="H57" s="46"/>
      <c r="I57" s="33">
        <v>2.15</v>
      </c>
      <c r="J57" s="29"/>
      <c r="K57" s="18"/>
      <c r="L57" s="5"/>
      <c r="M57" s="71">
        <v>3</v>
      </c>
      <c r="N57" s="71">
        <v>3</v>
      </c>
      <c r="O57" s="70">
        <v>3</v>
      </c>
      <c r="P57" s="891">
        <f t="shared" si="47"/>
        <v>9</v>
      </c>
      <c r="Q57" s="897">
        <f t="shared" ref="Q57:Q64" si="49">O57*N57*M57</f>
        <v>27</v>
      </c>
      <c r="R57" s="46"/>
      <c r="S57" s="33">
        <f>I57</f>
        <v>2.15</v>
      </c>
      <c r="T57" s="25"/>
      <c r="U57" s="219">
        <f t="shared" si="48"/>
        <v>161250</v>
      </c>
      <c r="V57" s="219" t="s">
        <v>642</v>
      </c>
      <c r="W57" s="1042">
        <f t="shared" si="39"/>
        <v>161250</v>
      </c>
      <c r="X57" s="537">
        <f t="shared" si="40"/>
        <v>183950.8148148148</v>
      </c>
      <c r="Y57" s="538">
        <f t="shared" si="2"/>
        <v>500</v>
      </c>
      <c r="Z57" s="1034">
        <f t="shared" si="3"/>
        <v>345700.81481481483</v>
      </c>
      <c r="AA57" s="883">
        <v>4</v>
      </c>
      <c r="AB57" s="270">
        <f t="shared" si="4"/>
        <v>29150.814814814814</v>
      </c>
      <c r="AC57" s="553">
        <v>1</v>
      </c>
      <c r="AD57" s="562">
        <f t="shared" si="5"/>
        <v>154800</v>
      </c>
      <c r="AE57" s="518"/>
      <c r="AF57" s="270">
        <f t="shared" si="6"/>
        <v>0</v>
      </c>
      <c r="AG57" s="270"/>
      <c r="AH57" s="562">
        <f t="shared" si="7"/>
        <v>0</v>
      </c>
      <c r="AI57" s="270"/>
      <c r="AJ57" s="228">
        <v>0</v>
      </c>
      <c r="AK57" s="902">
        <v>2019</v>
      </c>
      <c r="AL57" s="902">
        <f>AK57+10</f>
        <v>2029</v>
      </c>
      <c r="AM57" s="18" t="str">
        <f t="shared" si="8"/>
        <v xml:space="preserve"> </v>
      </c>
      <c r="AN57" s="747" t="str">
        <f t="shared" si="9"/>
        <v xml:space="preserve"> </v>
      </c>
      <c r="AO57" s="4" t="str">
        <f t="shared" si="10"/>
        <v xml:space="preserve"> </v>
      </c>
      <c r="AP57" s="747" t="str">
        <f t="shared" si="11"/>
        <v xml:space="preserve"> </v>
      </c>
      <c r="AQ57" s="4" t="str">
        <f t="shared" si="12"/>
        <v xml:space="preserve"> </v>
      </c>
      <c r="AR57" s="747" t="str">
        <f t="shared" si="13"/>
        <v xml:space="preserve"> </v>
      </c>
      <c r="AS57" s="4" t="str">
        <f t="shared" si="14"/>
        <v xml:space="preserve"> </v>
      </c>
      <c r="AT57" s="747" t="str">
        <f t="shared" si="15"/>
        <v xml:space="preserve"> </v>
      </c>
      <c r="AU57" s="4" t="str">
        <f t="shared" si="16"/>
        <v xml:space="preserve"> </v>
      </c>
      <c r="AV57" s="747" t="str">
        <f t="shared" si="17"/>
        <v xml:space="preserve"> </v>
      </c>
      <c r="AW57" s="4" t="str">
        <f t="shared" si="18"/>
        <v xml:space="preserve"> </v>
      </c>
      <c r="AX57" s="747" t="str">
        <f t="shared" si="19"/>
        <v xml:space="preserve"> </v>
      </c>
      <c r="AY57" s="4" t="str">
        <f t="shared" si="20"/>
        <v xml:space="preserve"> </v>
      </c>
      <c r="AZ57" s="747" t="str">
        <f t="shared" si="21"/>
        <v xml:space="preserve"> </v>
      </c>
      <c r="BA57" s="4" t="str">
        <f t="shared" si="22"/>
        <v xml:space="preserve"> </v>
      </c>
      <c r="BB57" s="747" t="str">
        <f t="shared" si="23"/>
        <v xml:space="preserve"> </v>
      </c>
      <c r="BC57" s="4" t="str">
        <f t="shared" si="24"/>
        <v xml:space="preserve"> </v>
      </c>
      <c r="BD57" s="747" t="str">
        <f t="shared" si="25"/>
        <v xml:space="preserve"> </v>
      </c>
      <c r="BE57" s="4" t="str">
        <f t="shared" si="26"/>
        <v xml:space="preserve"> </v>
      </c>
      <c r="BF57" s="747" t="str">
        <f t="shared" si="27"/>
        <v xml:space="preserve"> </v>
      </c>
      <c r="BG57" s="4" t="str">
        <f t="shared" si="28"/>
        <v xml:space="preserve"> </v>
      </c>
      <c r="BH57" s="747" t="str">
        <f t="shared" si="29"/>
        <v xml:space="preserve"> </v>
      </c>
      <c r="BI57" s="4">
        <f t="shared" si="30"/>
        <v>2.15</v>
      </c>
      <c r="BJ57" s="747">
        <f t="shared" si="31"/>
        <v>345700.81481481483</v>
      </c>
      <c r="BK57" s="4" t="str">
        <f t="shared" si="32"/>
        <v xml:space="preserve"> </v>
      </c>
      <c r="BL57" s="747" t="str">
        <f t="shared" si="33"/>
        <v xml:space="preserve"> </v>
      </c>
      <c r="BM57" s="4" t="str">
        <f t="shared" si="34"/>
        <v xml:space="preserve"> </v>
      </c>
      <c r="BN57" s="747" t="str">
        <f t="shared" si="35"/>
        <v xml:space="preserve"> </v>
      </c>
      <c r="BO57" s="4" t="str">
        <f t="shared" si="36"/>
        <v xml:space="preserve"> </v>
      </c>
      <c r="BP57" s="747" t="str">
        <f t="shared" si="37"/>
        <v xml:space="preserve"> </v>
      </c>
      <c r="BQ57" s="133"/>
      <c r="BR57" s="133"/>
      <c r="BS57" s="389"/>
      <c r="BT57" s="389"/>
      <c r="BU57" s="389"/>
      <c r="BV57" s="389"/>
      <c r="BW57" s="389"/>
      <c r="BX57" s="389"/>
      <c r="BY57" s="389"/>
      <c r="BZ57" s="389"/>
      <c r="CA57" s="389"/>
      <c r="CB57" s="163">
        <f t="shared" si="38"/>
        <v>0</v>
      </c>
      <c r="CC57" s="389"/>
      <c r="CD57" s="389"/>
      <c r="CE57" s="389"/>
      <c r="CF57" s="389"/>
      <c r="CG57" s="389"/>
      <c r="CH57" s="389"/>
      <c r="CI57" s="389"/>
      <c r="CJ57" s="389"/>
      <c r="CK57" s="389"/>
      <c r="CL57" s="389"/>
      <c r="CM57" s="389"/>
      <c r="CN57" s="389"/>
      <c r="CO57" s="389"/>
      <c r="CP57" s="389"/>
      <c r="CQ57" s="389"/>
      <c r="CR57" s="389"/>
      <c r="CS57" s="389"/>
      <c r="CT57" s="389"/>
      <c r="CU57" s="389"/>
      <c r="CV57" s="389"/>
      <c r="CW57" s="389"/>
      <c r="CX57" s="389"/>
      <c r="CY57" s="389"/>
      <c r="CZ57" s="389"/>
      <c r="DA57" s="389"/>
      <c r="DB57" s="389"/>
      <c r="DC57" s="389"/>
      <c r="DD57" s="389"/>
      <c r="DE57" s="389"/>
      <c r="DF57" s="389"/>
      <c r="DG57" s="389"/>
      <c r="DH57" s="389"/>
      <c r="DI57" s="389"/>
      <c r="DJ57" s="389"/>
      <c r="DK57" s="389"/>
      <c r="DL57" s="389"/>
      <c r="DM57" s="389"/>
      <c r="DN57" s="389"/>
      <c r="DO57" s="389"/>
      <c r="DP57" s="389"/>
      <c r="DQ57" s="389"/>
      <c r="DR57" s="389"/>
      <c r="DS57" s="389"/>
      <c r="DT57" s="389"/>
      <c r="DU57" s="389"/>
      <c r="DV57" s="389"/>
      <c r="DW57" s="389"/>
      <c r="DX57" s="389"/>
      <c r="DY57" s="389"/>
      <c r="DZ57" s="389"/>
      <c r="EA57" s="389"/>
      <c r="EB57" s="389"/>
      <c r="EC57" s="389"/>
      <c r="ED57" s="389"/>
      <c r="EE57" s="389"/>
      <c r="EF57" s="389"/>
      <c r="EG57" s="389"/>
      <c r="EH57" s="389"/>
      <c r="EI57" s="389"/>
      <c r="EJ57" s="389"/>
      <c r="EK57" s="389"/>
      <c r="EL57" s="389"/>
      <c r="EM57" s="389"/>
      <c r="EN57" s="389"/>
      <c r="EO57" s="389"/>
      <c r="EP57" s="389"/>
      <c r="EQ57" s="389"/>
      <c r="ER57" s="389"/>
      <c r="ES57" s="389"/>
      <c r="ET57" s="389"/>
      <c r="EU57" s="389"/>
      <c r="EV57" s="389"/>
      <c r="EW57" s="389"/>
      <c r="EX57" s="389"/>
      <c r="EY57" s="389"/>
      <c r="EZ57" s="389"/>
      <c r="FA57" s="389"/>
      <c r="FB57" s="389"/>
      <c r="FC57" s="389"/>
      <c r="FD57" s="389"/>
      <c r="FE57" s="389"/>
      <c r="FF57" s="389"/>
      <c r="FG57" s="389"/>
      <c r="FH57" s="389"/>
      <c r="FI57" s="389"/>
      <c r="FJ57" s="389"/>
      <c r="FK57" s="389"/>
      <c r="FL57" s="389"/>
      <c r="FM57" s="389"/>
      <c r="FN57" s="389"/>
      <c r="FO57" s="389"/>
      <c r="FP57" s="389"/>
      <c r="FQ57" s="389"/>
      <c r="FR57" s="389"/>
      <c r="FS57" s="389"/>
      <c r="FT57" s="389"/>
      <c r="FU57" s="389"/>
      <c r="FV57" s="389"/>
      <c r="FW57" s="389"/>
      <c r="FX57" s="660" t="s">
        <v>424</v>
      </c>
      <c r="FY57" s="661">
        <v>96</v>
      </c>
      <c r="FZ57" s="661">
        <v>30289408</v>
      </c>
      <c r="GA57" s="661">
        <v>55</v>
      </c>
      <c r="GB57" s="661" t="s">
        <v>798</v>
      </c>
      <c r="GC57" s="661">
        <v>18</v>
      </c>
      <c r="GD57" s="661">
        <v>2009</v>
      </c>
      <c r="GE57" s="661">
        <v>1</v>
      </c>
      <c r="GF57" s="661" t="s">
        <v>780</v>
      </c>
      <c r="GG57" s="661">
        <v>2</v>
      </c>
      <c r="GH57" s="661">
        <v>1</v>
      </c>
      <c r="GI57" s="661" t="s">
        <v>780</v>
      </c>
      <c r="GJ57" s="661">
        <v>2</v>
      </c>
      <c r="GK57" s="661" t="s">
        <v>781</v>
      </c>
      <c r="GL57" s="661" t="s">
        <v>782</v>
      </c>
      <c r="GM57" s="661">
        <v>66</v>
      </c>
      <c r="GN57" s="661" t="s">
        <v>783</v>
      </c>
      <c r="GO57" s="661">
        <v>0</v>
      </c>
      <c r="GP57" s="661">
        <v>0</v>
      </c>
      <c r="GQ57" s="661">
        <v>4</v>
      </c>
      <c r="GR57" s="661">
        <v>2</v>
      </c>
      <c r="GS57" s="661">
        <v>9</v>
      </c>
      <c r="GT57" s="661" t="s">
        <v>783</v>
      </c>
      <c r="GU57" s="661" t="s">
        <v>783</v>
      </c>
      <c r="GV57" s="661" t="s">
        <v>783</v>
      </c>
      <c r="GW57" s="661" t="s">
        <v>783</v>
      </c>
      <c r="GX57" s="661" t="s">
        <v>783</v>
      </c>
      <c r="GY57" s="661">
        <v>1649</v>
      </c>
      <c r="GZ57" s="661">
        <v>0.01</v>
      </c>
      <c r="HA57" s="661">
        <v>5</v>
      </c>
      <c r="HB57" s="661" t="s">
        <v>783</v>
      </c>
      <c r="HC57" s="661" t="s">
        <v>782</v>
      </c>
      <c r="HD57" s="661">
        <v>15</v>
      </c>
      <c r="HE57" s="661" t="s">
        <v>783</v>
      </c>
      <c r="HF57" s="661">
        <v>0</v>
      </c>
      <c r="HG57" s="661" t="s">
        <v>783</v>
      </c>
      <c r="HH57" s="661">
        <v>0</v>
      </c>
      <c r="HI57" s="661">
        <v>1</v>
      </c>
      <c r="HJ57" s="661">
        <v>45</v>
      </c>
      <c r="HK57" s="661" t="s">
        <v>784</v>
      </c>
      <c r="HL57" s="661" t="s">
        <v>785</v>
      </c>
      <c r="HM57" s="661" t="s">
        <v>783</v>
      </c>
      <c r="HN57" s="661" t="s">
        <v>783</v>
      </c>
      <c r="HO57" s="661" t="s">
        <v>783</v>
      </c>
      <c r="HP57" s="661" t="s">
        <v>783</v>
      </c>
      <c r="HQ57" s="661" t="s">
        <v>783</v>
      </c>
      <c r="HR57" s="661">
        <v>3978962</v>
      </c>
      <c r="HS57" s="661" t="s">
        <v>783</v>
      </c>
      <c r="HT57" s="661" t="s">
        <v>786</v>
      </c>
      <c r="HU57" s="661" t="s">
        <v>787</v>
      </c>
      <c r="HV57" s="661">
        <v>4</v>
      </c>
      <c r="HW57" s="661">
        <v>2014</v>
      </c>
      <c r="HX57" s="661">
        <v>63</v>
      </c>
      <c r="HY57" s="661">
        <v>0</v>
      </c>
      <c r="HZ57" s="661">
        <v>53</v>
      </c>
      <c r="IA57" s="662">
        <v>41697.500081018516</v>
      </c>
      <c r="IB57" s="661" t="s">
        <v>788</v>
      </c>
      <c r="IC57" s="661">
        <v>3974484</v>
      </c>
      <c r="ID57" s="661">
        <v>2014</v>
      </c>
      <c r="IE57" s="661">
        <v>1712</v>
      </c>
      <c r="IF57" s="661" t="s">
        <v>783</v>
      </c>
      <c r="IG57" s="661" t="s">
        <v>783</v>
      </c>
      <c r="IH57" s="661" t="s">
        <v>783</v>
      </c>
      <c r="II57" s="661" t="s">
        <v>783</v>
      </c>
      <c r="IJ57" s="661" t="s">
        <v>783</v>
      </c>
      <c r="IK57" s="661" t="s">
        <v>783</v>
      </c>
      <c r="IL57" s="661" t="s">
        <v>783</v>
      </c>
      <c r="IM57" s="661" t="s">
        <v>783</v>
      </c>
      <c r="IN57" s="661" t="s">
        <v>783</v>
      </c>
      <c r="IO57" s="661">
        <v>1649</v>
      </c>
      <c r="IP57" s="662">
        <v>37477.354571759257</v>
      </c>
      <c r="IQ57" s="661">
        <v>2</v>
      </c>
      <c r="IR57" s="661" t="s">
        <v>793</v>
      </c>
      <c r="IS57" s="661">
        <v>9</v>
      </c>
      <c r="IT57" s="663">
        <v>41275</v>
      </c>
      <c r="IU57" s="661" t="s">
        <v>783</v>
      </c>
      <c r="IV57" s="661" t="s">
        <v>783</v>
      </c>
      <c r="IW57" s="661" t="s">
        <v>783</v>
      </c>
      <c r="IX57" s="661" t="s">
        <v>781</v>
      </c>
      <c r="IY57" s="661">
        <v>45</v>
      </c>
      <c r="IZ57" s="661" t="s">
        <v>789</v>
      </c>
      <c r="JA57" s="661" t="s">
        <v>783</v>
      </c>
      <c r="JB57" s="661" t="s">
        <v>783</v>
      </c>
      <c r="JC57" s="661" t="s">
        <v>783</v>
      </c>
      <c r="JD57" s="661">
        <v>329421</v>
      </c>
      <c r="JE57" s="661" t="s">
        <v>783</v>
      </c>
      <c r="JF57" s="661" t="s">
        <v>783</v>
      </c>
      <c r="JG57" s="661" t="s">
        <v>815</v>
      </c>
      <c r="JH57" s="661">
        <v>55</v>
      </c>
      <c r="JI57" s="661" t="s">
        <v>783</v>
      </c>
      <c r="JJ57" s="661" t="s">
        <v>783</v>
      </c>
      <c r="JK57" s="661" t="s">
        <v>783</v>
      </c>
      <c r="JL57" s="661" t="s">
        <v>790</v>
      </c>
      <c r="JM57" s="661">
        <v>4</v>
      </c>
      <c r="JN57" s="661">
        <v>3</v>
      </c>
      <c r="JO57" s="661" t="s">
        <v>783</v>
      </c>
      <c r="JP57" s="661" t="s">
        <v>783</v>
      </c>
      <c r="JQ57" s="661" t="s">
        <v>783</v>
      </c>
      <c r="JR57" s="661" t="s">
        <v>783</v>
      </c>
      <c r="JS57" s="661" t="s">
        <v>783</v>
      </c>
      <c r="JT57" s="661" t="s">
        <v>783</v>
      </c>
      <c r="JU57" s="661" t="s">
        <v>848</v>
      </c>
      <c r="JV57" s="664">
        <v>25.130922000000002</v>
      </c>
      <c r="JX57" s="225"/>
    </row>
    <row r="58" spans="1:284" ht="16" thickBot="1">
      <c r="A58" s="905" t="s">
        <v>5</v>
      </c>
      <c r="B58" s="79">
        <f t="shared" si="0"/>
        <v>1</v>
      </c>
      <c r="C58" s="871" t="s">
        <v>212</v>
      </c>
      <c r="D58" s="249" t="s">
        <v>135</v>
      </c>
      <c r="E58" s="103" t="s">
        <v>213</v>
      </c>
      <c r="F58" s="888">
        <v>1.24</v>
      </c>
      <c r="G58" s="120" t="e">
        <f t="shared" si="45"/>
        <v>#REF!</v>
      </c>
      <c r="H58" s="46"/>
      <c r="I58" s="3">
        <v>1.24</v>
      </c>
      <c r="J58" s="29"/>
      <c r="K58" s="18">
        <v>1970</v>
      </c>
      <c r="L58" s="5"/>
      <c r="M58" s="71">
        <v>3</v>
      </c>
      <c r="N58" s="71">
        <v>3</v>
      </c>
      <c r="O58" s="70">
        <v>3</v>
      </c>
      <c r="P58" s="891">
        <f t="shared" si="47"/>
        <v>9</v>
      </c>
      <c r="Q58" s="897">
        <f t="shared" si="49"/>
        <v>27</v>
      </c>
      <c r="R58" s="46"/>
      <c r="S58" s="3">
        <f>I58</f>
        <v>1.24</v>
      </c>
      <c r="T58" s="25"/>
      <c r="U58" s="219">
        <f t="shared" si="48"/>
        <v>93000</v>
      </c>
      <c r="V58" s="219" t="s">
        <v>642</v>
      </c>
      <c r="W58" s="1042">
        <f t="shared" si="39"/>
        <v>93000</v>
      </c>
      <c r="X58" s="537">
        <f t="shared" si="40"/>
        <v>0</v>
      </c>
      <c r="Y58" s="538">
        <f t="shared" si="2"/>
        <v>500</v>
      </c>
      <c r="Z58" s="1034">
        <f t="shared" si="3"/>
        <v>93500</v>
      </c>
      <c r="AA58" s="883"/>
      <c r="AB58" s="270">
        <f t="shared" si="4"/>
        <v>0</v>
      </c>
      <c r="AC58" s="553"/>
      <c r="AD58" s="562">
        <f t="shared" si="5"/>
        <v>0</v>
      </c>
      <c r="AE58" s="518"/>
      <c r="AF58" s="270">
        <f t="shared" si="6"/>
        <v>0</v>
      </c>
      <c r="AG58" s="270"/>
      <c r="AH58" s="562">
        <f t="shared" si="7"/>
        <v>0</v>
      </c>
      <c r="AI58" s="270"/>
      <c r="AJ58" s="228">
        <v>0</v>
      </c>
      <c r="AK58" s="902">
        <v>2019</v>
      </c>
      <c r="AL58" s="902">
        <f>AK58+10</f>
        <v>2029</v>
      </c>
      <c r="AM58" s="18" t="str">
        <f t="shared" si="8"/>
        <v xml:space="preserve"> </v>
      </c>
      <c r="AN58" s="747" t="str">
        <f t="shared" si="9"/>
        <v xml:space="preserve"> </v>
      </c>
      <c r="AO58" s="4" t="str">
        <f t="shared" si="10"/>
        <v xml:space="preserve"> </v>
      </c>
      <c r="AP58" s="747" t="str">
        <f t="shared" si="11"/>
        <v xml:space="preserve"> </v>
      </c>
      <c r="AQ58" s="4" t="str">
        <f t="shared" si="12"/>
        <v xml:space="preserve"> </v>
      </c>
      <c r="AR58" s="747" t="str">
        <f t="shared" si="13"/>
        <v xml:space="preserve"> </v>
      </c>
      <c r="AS58" s="4" t="str">
        <f t="shared" si="14"/>
        <v xml:space="preserve"> </v>
      </c>
      <c r="AT58" s="747" t="str">
        <f t="shared" si="15"/>
        <v xml:space="preserve"> </v>
      </c>
      <c r="AU58" s="4" t="str">
        <f t="shared" si="16"/>
        <v xml:space="preserve"> </v>
      </c>
      <c r="AV58" s="747" t="str">
        <f t="shared" si="17"/>
        <v xml:space="preserve"> </v>
      </c>
      <c r="AW58" s="4" t="str">
        <f t="shared" si="18"/>
        <v xml:space="preserve"> </v>
      </c>
      <c r="AX58" s="747" t="str">
        <f t="shared" si="19"/>
        <v xml:space="preserve"> </v>
      </c>
      <c r="AY58" s="4" t="str">
        <f t="shared" si="20"/>
        <v xml:space="preserve"> </v>
      </c>
      <c r="AZ58" s="747" t="str">
        <f t="shared" si="21"/>
        <v xml:space="preserve"> </v>
      </c>
      <c r="BA58" s="4" t="str">
        <f t="shared" si="22"/>
        <v xml:space="preserve"> </v>
      </c>
      <c r="BB58" s="747" t="str">
        <f t="shared" si="23"/>
        <v xml:space="preserve"> </v>
      </c>
      <c r="BC58" s="4" t="str">
        <f t="shared" si="24"/>
        <v xml:space="preserve"> </v>
      </c>
      <c r="BD58" s="747" t="str">
        <f t="shared" si="25"/>
        <v xml:space="preserve"> </v>
      </c>
      <c r="BE58" s="4" t="str">
        <f t="shared" si="26"/>
        <v xml:space="preserve"> </v>
      </c>
      <c r="BF58" s="747" t="str">
        <f t="shared" si="27"/>
        <v xml:space="preserve"> </v>
      </c>
      <c r="BG58" s="4" t="str">
        <f t="shared" si="28"/>
        <v xml:space="preserve"> </v>
      </c>
      <c r="BH58" s="747" t="str">
        <f t="shared" si="29"/>
        <v xml:space="preserve"> </v>
      </c>
      <c r="BI58" s="4">
        <f t="shared" si="30"/>
        <v>1.24</v>
      </c>
      <c r="BJ58" s="747">
        <f t="shared" si="31"/>
        <v>93500</v>
      </c>
      <c r="BK58" s="4" t="str">
        <f t="shared" si="32"/>
        <v xml:space="preserve"> </v>
      </c>
      <c r="BL58" s="747" t="str">
        <f t="shared" si="33"/>
        <v xml:space="preserve"> </v>
      </c>
      <c r="BM58" s="4" t="str">
        <f t="shared" si="34"/>
        <v xml:space="preserve"> </v>
      </c>
      <c r="BN58" s="747" t="str">
        <f t="shared" si="35"/>
        <v xml:space="preserve"> </v>
      </c>
      <c r="BO58" s="4" t="str">
        <f t="shared" si="36"/>
        <v xml:space="preserve"> </v>
      </c>
      <c r="BP58" s="747" t="str">
        <f t="shared" si="37"/>
        <v xml:space="preserve"> </v>
      </c>
      <c r="BQ58" s="133" t="s">
        <v>214</v>
      </c>
      <c r="BR58" s="133"/>
      <c r="BS58" s="389"/>
      <c r="BT58" s="389"/>
      <c r="BU58" s="389"/>
      <c r="BV58" s="389"/>
      <c r="BW58" s="389"/>
      <c r="BX58" s="389"/>
      <c r="BY58" s="389"/>
      <c r="BZ58" s="389"/>
      <c r="CA58" s="389"/>
      <c r="CB58" s="163">
        <f t="shared" si="38"/>
        <v>0</v>
      </c>
      <c r="CC58" s="389"/>
      <c r="CD58" s="389"/>
      <c r="CE58" s="389"/>
      <c r="CF58" s="389"/>
      <c r="CG58" s="389"/>
      <c r="CH58" s="389"/>
      <c r="CI58" s="389"/>
      <c r="CJ58" s="389"/>
      <c r="CK58" s="389"/>
      <c r="CL58" s="389"/>
      <c r="CM58" s="389"/>
      <c r="CN58" s="389"/>
      <c r="CO58" s="389"/>
      <c r="CP58" s="389"/>
      <c r="CQ58" s="389"/>
      <c r="CR58" s="389"/>
      <c r="CS58" s="389"/>
      <c r="CT58" s="389"/>
      <c r="CU58" s="389"/>
      <c r="CV58" s="389"/>
      <c r="CW58" s="389"/>
      <c r="CX58" s="389"/>
      <c r="CY58" s="389"/>
      <c r="CZ58" s="389"/>
      <c r="DA58" s="389"/>
      <c r="DB58" s="389"/>
      <c r="DC58" s="389"/>
      <c r="DD58" s="389"/>
      <c r="DE58" s="389"/>
      <c r="DF58" s="389"/>
      <c r="DG58" s="389"/>
      <c r="DH58" s="389"/>
      <c r="DI58" s="389"/>
      <c r="DJ58" s="389"/>
      <c r="DK58" s="389"/>
      <c r="DL58" s="389"/>
      <c r="DM58" s="389"/>
      <c r="DN58" s="389"/>
      <c r="DO58" s="389"/>
      <c r="DP58" s="389"/>
      <c r="DQ58" s="389"/>
      <c r="DR58" s="389"/>
      <c r="DS58" s="389"/>
      <c r="DT58" s="389"/>
      <c r="DU58" s="389"/>
      <c r="DV58" s="389"/>
      <c r="DW58" s="389"/>
      <c r="DX58" s="389"/>
      <c r="DY58" s="389"/>
      <c r="DZ58" s="389"/>
      <c r="EA58" s="389"/>
      <c r="EB58" s="389"/>
      <c r="EC58" s="389"/>
      <c r="ED58" s="389"/>
      <c r="EE58" s="389"/>
      <c r="EF58" s="389"/>
      <c r="EG58" s="389"/>
      <c r="EH58" s="389"/>
      <c r="EI58" s="389"/>
      <c r="EJ58" s="389"/>
      <c r="EK58" s="389"/>
      <c r="EL58" s="389"/>
      <c r="EM58" s="389"/>
      <c r="EN58" s="389"/>
      <c r="EO58" s="389"/>
      <c r="EP58" s="389"/>
      <c r="EQ58" s="389"/>
      <c r="ER58" s="389"/>
      <c r="ES58" s="389"/>
      <c r="ET58" s="389"/>
      <c r="EU58" s="389"/>
      <c r="EV58" s="389"/>
      <c r="EW58" s="389"/>
      <c r="EX58" s="389"/>
      <c r="EY58" s="389"/>
      <c r="EZ58" s="389"/>
      <c r="FA58" s="389"/>
      <c r="FB58" s="389"/>
      <c r="FC58" s="389"/>
      <c r="FD58" s="389"/>
      <c r="FE58" s="389"/>
      <c r="FF58" s="389"/>
      <c r="FG58" s="389"/>
      <c r="FH58" s="389"/>
      <c r="FI58" s="389"/>
      <c r="FJ58" s="389"/>
      <c r="FK58" s="389"/>
      <c r="FL58" s="389"/>
      <c r="FM58" s="389"/>
      <c r="FN58" s="389"/>
      <c r="FO58" s="389"/>
      <c r="FP58" s="389"/>
      <c r="FQ58" s="389"/>
      <c r="FR58" s="389"/>
      <c r="FS58" s="389"/>
      <c r="FT58" s="389"/>
      <c r="FU58" s="389"/>
      <c r="FV58" s="389"/>
      <c r="FW58" s="389"/>
      <c r="FX58" s="625" t="s">
        <v>424</v>
      </c>
      <c r="FY58" s="626">
        <v>229</v>
      </c>
      <c r="FZ58" s="626">
        <v>30289415</v>
      </c>
      <c r="GA58" s="626">
        <v>35</v>
      </c>
      <c r="GB58" s="626" t="s">
        <v>3</v>
      </c>
      <c r="GC58" s="626">
        <v>16</v>
      </c>
      <c r="GD58" s="626">
        <v>2009</v>
      </c>
      <c r="GE58" s="626">
        <v>0</v>
      </c>
      <c r="GF58" s="626" t="s">
        <v>792</v>
      </c>
      <c r="GG58" s="626">
        <v>0</v>
      </c>
      <c r="GH58" s="626">
        <v>0</v>
      </c>
      <c r="GI58" s="626" t="s">
        <v>792</v>
      </c>
      <c r="GJ58" s="626">
        <v>0</v>
      </c>
      <c r="GK58" s="626" t="s">
        <v>781</v>
      </c>
      <c r="GL58" s="626" t="s">
        <v>782</v>
      </c>
      <c r="GM58" s="626">
        <v>50</v>
      </c>
      <c r="GN58" s="626" t="s">
        <v>783</v>
      </c>
      <c r="GO58" s="626">
        <v>0</v>
      </c>
      <c r="GP58" s="626">
        <v>0</v>
      </c>
      <c r="GQ58" s="626">
        <v>4</v>
      </c>
      <c r="GR58" s="626">
        <v>2</v>
      </c>
      <c r="GS58" s="626">
        <v>1</v>
      </c>
      <c r="GT58" s="626" t="s">
        <v>783</v>
      </c>
      <c r="GU58" s="626" t="s">
        <v>783</v>
      </c>
      <c r="GV58" s="626" t="s">
        <v>783</v>
      </c>
      <c r="GW58" s="626" t="s">
        <v>783</v>
      </c>
      <c r="GX58" s="626" t="s">
        <v>783</v>
      </c>
      <c r="GY58" s="626">
        <v>1649</v>
      </c>
      <c r="GZ58" s="626">
        <v>0.11</v>
      </c>
      <c r="HA58" s="626">
        <v>5</v>
      </c>
      <c r="HB58" s="626" t="s">
        <v>783</v>
      </c>
      <c r="HC58" s="626" t="s">
        <v>782</v>
      </c>
      <c r="HD58" s="626">
        <v>15</v>
      </c>
      <c r="HE58" s="626" t="s">
        <v>783</v>
      </c>
      <c r="HF58" s="626">
        <v>0</v>
      </c>
      <c r="HG58" s="626" t="s">
        <v>783</v>
      </c>
      <c r="HH58" s="626">
        <v>0</v>
      </c>
      <c r="HI58" s="626">
        <v>1</v>
      </c>
      <c r="HJ58" s="626">
        <v>45</v>
      </c>
      <c r="HK58" s="626" t="s">
        <v>784</v>
      </c>
      <c r="HL58" s="626" t="s">
        <v>785</v>
      </c>
      <c r="HM58" s="626" t="s">
        <v>783</v>
      </c>
      <c r="HN58" s="626" t="s">
        <v>783</v>
      </c>
      <c r="HO58" s="626" t="s">
        <v>783</v>
      </c>
      <c r="HP58" s="626" t="s">
        <v>783</v>
      </c>
      <c r="HQ58" s="626" t="s">
        <v>783</v>
      </c>
      <c r="HR58" s="626">
        <v>3980715</v>
      </c>
      <c r="HS58" s="626" t="s">
        <v>783</v>
      </c>
      <c r="HT58" s="626" t="s">
        <v>786</v>
      </c>
      <c r="HU58" s="626" t="s">
        <v>787</v>
      </c>
      <c r="HV58" s="626">
        <v>4</v>
      </c>
      <c r="HW58" s="626">
        <v>2014</v>
      </c>
      <c r="HX58" s="626">
        <v>63</v>
      </c>
      <c r="HY58" s="626">
        <v>0</v>
      </c>
      <c r="HZ58" s="626">
        <v>581</v>
      </c>
      <c r="IA58" s="627">
        <v>41697.500081018516</v>
      </c>
      <c r="IB58" s="626" t="s">
        <v>788</v>
      </c>
      <c r="IC58" s="626">
        <v>3976237</v>
      </c>
      <c r="ID58" s="626">
        <v>2014</v>
      </c>
      <c r="IE58" s="626">
        <v>1712</v>
      </c>
      <c r="IF58" s="626" t="s">
        <v>783</v>
      </c>
      <c r="IG58" s="626" t="s">
        <v>783</v>
      </c>
      <c r="IH58" s="626" t="s">
        <v>783</v>
      </c>
      <c r="II58" s="626" t="s">
        <v>783</v>
      </c>
      <c r="IJ58" s="626" t="s">
        <v>783</v>
      </c>
      <c r="IK58" s="626" t="s">
        <v>783</v>
      </c>
      <c r="IL58" s="626" t="s">
        <v>783</v>
      </c>
      <c r="IM58" s="626" t="s">
        <v>783</v>
      </c>
      <c r="IN58" s="626" t="s">
        <v>783</v>
      </c>
      <c r="IO58" s="626">
        <v>1649</v>
      </c>
      <c r="IP58" s="627">
        <v>39296.319722222222</v>
      </c>
      <c r="IQ58" s="626">
        <v>4</v>
      </c>
      <c r="IR58" s="626" t="s">
        <v>793</v>
      </c>
      <c r="IS58" s="626">
        <v>1</v>
      </c>
      <c r="IT58" s="665">
        <v>41275</v>
      </c>
      <c r="IU58" s="626" t="s">
        <v>783</v>
      </c>
      <c r="IV58" s="626" t="s">
        <v>783</v>
      </c>
      <c r="IW58" s="626" t="s">
        <v>783</v>
      </c>
      <c r="IX58" s="626" t="s">
        <v>781</v>
      </c>
      <c r="IY58" s="626">
        <v>45</v>
      </c>
      <c r="IZ58" s="626" t="s">
        <v>789</v>
      </c>
      <c r="JA58" s="626" t="s">
        <v>783</v>
      </c>
      <c r="JB58" s="626" t="s">
        <v>783</v>
      </c>
      <c r="JC58" s="626" t="s">
        <v>783</v>
      </c>
      <c r="JD58" s="626">
        <v>329421</v>
      </c>
      <c r="JE58" s="626" t="s">
        <v>783</v>
      </c>
      <c r="JF58" s="626" t="s">
        <v>783</v>
      </c>
      <c r="JG58" s="626" t="s">
        <v>795</v>
      </c>
      <c r="JH58" s="626">
        <v>35</v>
      </c>
      <c r="JI58" s="626" t="s">
        <v>783</v>
      </c>
      <c r="JJ58" s="626" t="s">
        <v>783</v>
      </c>
      <c r="JK58" s="626" t="s">
        <v>783</v>
      </c>
      <c r="JL58" s="626" t="s">
        <v>790</v>
      </c>
      <c r="JM58" s="626">
        <v>4</v>
      </c>
      <c r="JN58" s="626">
        <v>1</v>
      </c>
      <c r="JO58" s="626" t="s">
        <v>783</v>
      </c>
      <c r="JP58" s="626">
        <v>12683066</v>
      </c>
      <c r="JQ58" s="626">
        <v>2013</v>
      </c>
      <c r="JR58" s="626">
        <v>12</v>
      </c>
      <c r="JS58" s="626" t="s">
        <v>783</v>
      </c>
      <c r="JT58" s="626" t="s">
        <v>783</v>
      </c>
      <c r="JU58" s="626" t="s">
        <v>849</v>
      </c>
      <c r="JV58" s="628">
        <v>546.25796300000002</v>
      </c>
      <c r="JW58">
        <f>SUM(JV56:JV58)</f>
        <v>1712.800776</v>
      </c>
      <c r="JX58" s="225">
        <v>0.32439408636363637</v>
      </c>
    </row>
    <row r="59" spans="1:284" ht="16" thickBot="1">
      <c r="A59" s="905" t="s">
        <v>5</v>
      </c>
      <c r="B59" s="79">
        <f t="shared" si="0"/>
        <v>1</v>
      </c>
      <c r="C59" s="871" t="s">
        <v>74</v>
      </c>
      <c r="D59" s="249" t="s">
        <v>157</v>
      </c>
      <c r="E59" s="103" t="s">
        <v>158</v>
      </c>
      <c r="F59" s="888">
        <v>0.75</v>
      </c>
      <c r="G59" s="120" t="e">
        <f t="shared" si="45"/>
        <v>#REF!</v>
      </c>
      <c r="H59" s="46"/>
      <c r="I59" s="3">
        <v>0.75</v>
      </c>
      <c r="J59" s="29"/>
      <c r="K59" s="18" t="s">
        <v>77</v>
      </c>
      <c r="L59" s="5"/>
      <c r="M59" s="71">
        <v>2</v>
      </c>
      <c r="N59" s="71">
        <v>3</v>
      </c>
      <c r="O59" s="70">
        <v>3</v>
      </c>
      <c r="P59" s="891">
        <f t="shared" si="47"/>
        <v>8</v>
      </c>
      <c r="Q59" s="897">
        <f t="shared" si="49"/>
        <v>18</v>
      </c>
      <c r="R59" s="46"/>
      <c r="S59" s="3">
        <v>0.75</v>
      </c>
      <c r="T59" s="25"/>
      <c r="U59" s="219">
        <f t="shared" si="48"/>
        <v>56250</v>
      </c>
      <c r="V59" s="219" t="s">
        <v>642</v>
      </c>
      <c r="W59" s="1042">
        <f t="shared" si="39"/>
        <v>56250</v>
      </c>
      <c r="X59" s="537">
        <f t="shared" si="40"/>
        <v>0</v>
      </c>
      <c r="Y59" s="538">
        <f t="shared" si="2"/>
        <v>500</v>
      </c>
      <c r="Z59" s="1034">
        <f t="shared" si="3"/>
        <v>56750</v>
      </c>
      <c r="AA59" s="883"/>
      <c r="AB59" s="270">
        <f t="shared" si="4"/>
        <v>0</v>
      </c>
      <c r="AC59" s="553"/>
      <c r="AD59" s="562">
        <f t="shared" si="5"/>
        <v>0</v>
      </c>
      <c r="AE59" s="518"/>
      <c r="AF59" s="270">
        <f t="shared" si="6"/>
        <v>0</v>
      </c>
      <c r="AG59" s="270"/>
      <c r="AH59" s="562">
        <f t="shared" si="7"/>
        <v>0</v>
      </c>
      <c r="AI59" s="270"/>
      <c r="AJ59" s="228">
        <v>0</v>
      </c>
      <c r="AK59" s="902">
        <v>2020</v>
      </c>
      <c r="AL59" s="902">
        <v>2029</v>
      </c>
      <c r="AM59" s="18" t="str">
        <f t="shared" si="8"/>
        <v xml:space="preserve"> </v>
      </c>
      <c r="AN59" s="747" t="str">
        <f t="shared" si="9"/>
        <v xml:space="preserve"> </v>
      </c>
      <c r="AO59" s="4" t="str">
        <f t="shared" si="10"/>
        <v xml:space="preserve"> </v>
      </c>
      <c r="AP59" s="747" t="str">
        <f t="shared" si="11"/>
        <v xml:space="preserve"> </v>
      </c>
      <c r="AQ59" s="4" t="str">
        <f t="shared" si="12"/>
        <v xml:space="preserve"> </v>
      </c>
      <c r="AR59" s="747" t="str">
        <f t="shared" si="13"/>
        <v xml:space="preserve"> </v>
      </c>
      <c r="AS59" s="4" t="str">
        <f t="shared" si="14"/>
        <v xml:space="preserve"> </v>
      </c>
      <c r="AT59" s="747" t="str">
        <f t="shared" si="15"/>
        <v xml:space="preserve"> </v>
      </c>
      <c r="AU59" s="4" t="str">
        <f t="shared" si="16"/>
        <v xml:space="preserve"> </v>
      </c>
      <c r="AV59" s="747" t="str">
        <f t="shared" si="17"/>
        <v xml:space="preserve"> </v>
      </c>
      <c r="AW59" s="4" t="str">
        <f t="shared" si="18"/>
        <v xml:space="preserve"> </v>
      </c>
      <c r="AX59" s="747" t="str">
        <f t="shared" si="19"/>
        <v xml:space="preserve"> </v>
      </c>
      <c r="AY59" s="4" t="str">
        <f t="shared" si="20"/>
        <v xml:space="preserve"> </v>
      </c>
      <c r="AZ59" s="747" t="str">
        <f t="shared" si="21"/>
        <v xml:space="preserve"> </v>
      </c>
      <c r="BA59" s="4" t="str">
        <f t="shared" si="22"/>
        <v xml:space="preserve"> </v>
      </c>
      <c r="BB59" s="747" t="str">
        <f t="shared" si="23"/>
        <v xml:space="preserve"> </v>
      </c>
      <c r="BC59" s="4" t="str">
        <f t="shared" si="24"/>
        <v xml:space="preserve"> </v>
      </c>
      <c r="BD59" s="747" t="str">
        <f t="shared" si="25"/>
        <v xml:space="preserve"> </v>
      </c>
      <c r="BE59" s="4" t="str">
        <f t="shared" si="26"/>
        <v xml:space="preserve"> </v>
      </c>
      <c r="BF59" s="747" t="str">
        <f t="shared" si="27"/>
        <v xml:space="preserve"> </v>
      </c>
      <c r="BG59" s="4" t="str">
        <f t="shared" si="28"/>
        <v xml:space="preserve"> </v>
      </c>
      <c r="BH59" s="747" t="str">
        <f t="shared" si="29"/>
        <v xml:space="preserve"> </v>
      </c>
      <c r="BI59" s="4">
        <f t="shared" si="30"/>
        <v>0.75</v>
      </c>
      <c r="BJ59" s="747">
        <f t="shared" si="31"/>
        <v>56750</v>
      </c>
      <c r="BK59" s="4" t="str">
        <f t="shared" si="32"/>
        <v xml:space="preserve"> </v>
      </c>
      <c r="BL59" s="747" t="str">
        <f t="shared" si="33"/>
        <v xml:space="preserve"> </v>
      </c>
      <c r="BM59" s="4" t="str">
        <f t="shared" si="34"/>
        <v xml:space="preserve"> </v>
      </c>
      <c r="BN59" s="747" t="str">
        <f t="shared" si="35"/>
        <v xml:space="preserve"> </v>
      </c>
      <c r="BO59" s="4" t="str">
        <f t="shared" si="36"/>
        <v xml:space="preserve"> </v>
      </c>
      <c r="BP59" s="747" t="str">
        <f t="shared" si="37"/>
        <v xml:space="preserve"> </v>
      </c>
      <c r="BQ59" s="133" t="s">
        <v>241</v>
      </c>
      <c r="BR59" s="133"/>
      <c r="BS59" s="389"/>
      <c r="BT59" s="389"/>
      <c r="BU59" s="389"/>
      <c r="BV59" s="389"/>
      <c r="BW59" s="389"/>
      <c r="BX59" s="389"/>
      <c r="BY59" s="389"/>
      <c r="BZ59" s="389"/>
      <c r="CA59" s="389"/>
      <c r="CB59" s="163">
        <f t="shared" si="38"/>
        <v>0</v>
      </c>
      <c r="CC59" s="389"/>
      <c r="CD59" s="389"/>
      <c r="CE59" s="389"/>
      <c r="CF59" s="389"/>
      <c r="CG59" s="389"/>
      <c r="CH59" s="389"/>
      <c r="CI59" s="389"/>
      <c r="CJ59" s="389"/>
      <c r="CK59" s="389"/>
      <c r="CL59" s="389"/>
      <c r="CM59" s="389"/>
      <c r="CN59" s="389"/>
      <c r="CO59" s="389"/>
      <c r="CP59" s="389"/>
      <c r="CQ59" s="389"/>
      <c r="CR59" s="389"/>
      <c r="CS59" s="389"/>
      <c r="CT59" s="389"/>
      <c r="CU59" s="389"/>
      <c r="CV59" s="389"/>
      <c r="CW59" s="389"/>
      <c r="CX59" s="389"/>
      <c r="CY59" s="389"/>
      <c r="CZ59" s="389"/>
      <c r="DA59" s="389"/>
      <c r="DB59" s="389"/>
      <c r="DC59" s="389"/>
      <c r="DD59" s="389"/>
      <c r="DE59" s="389"/>
      <c r="DF59" s="389"/>
      <c r="DG59" s="389"/>
      <c r="DH59" s="389"/>
      <c r="DI59" s="389"/>
      <c r="DJ59" s="389"/>
      <c r="DK59" s="389"/>
      <c r="DL59" s="389"/>
      <c r="DM59" s="389"/>
      <c r="DN59" s="389"/>
      <c r="DO59" s="389"/>
      <c r="DP59" s="389"/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89"/>
      <c r="EB59" s="389"/>
      <c r="EC59" s="389"/>
      <c r="ED59" s="389"/>
      <c r="EE59" s="389"/>
      <c r="EF59" s="389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89"/>
      <c r="FJ59" s="389"/>
      <c r="FK59" s="389"/>
      <c r="FL59" s="389"/>
      <c r="FM59" s="389"/>
      <c r="FN59" s="389"/>
      <c r="FO59" s="389"/>
      <c r="FP59" s="389"/>
      <c r="FQ59" s="389"/>
      <c r="FR59" s="389"/>
      <c r="FS59" s="389"/>
      <c r="FT59" s="389"/>
      <c r="FU59" s="389"/>
      <c r="FV59" s="389"/>
      <c r="FW59" s="389"/>
      <c r="FX59" s="625" t="s">
        <v>424</v>
      </c>
      <c r="FY59" s="626">
        <v>229</v>
      </c>
      <c r="FZ59" s="626">
        <v>30289415</v>
      </c>
      <c r="GA59" s="626">
        <v>35</v>
      </c>
      <c r="GB59" s="626" t="s">
        <v>3</v>
      </c>
      <c r="GC59" s="626">
        <v>16</v>
      </c>
      <c r="GD59" s="626">
        <v>2009</v>
      </c>
      <c r="GE59" s="626">
        <v>0</v>
      </c>
      <c r="GF59" s="626" t="s">
        <v>792</v>
      </c>
      <c r="GG59" s="626">
        <v>0</v>
      </c>
      <c r="GH59" s="626">
        <v>0</v>
      </c>
      <c r="GI59" s="626" t="s">
        <v>792</v>
      </c>
      <c r="GJ59" s="626">
        <v>0</v>
      </c>
      <c r="GK59" s="626" t="s">
        <v>781</v>
      </c>
      <c r="GL59" s="626" t="s">
        <v>782</v>
      </c>
      <c r="GM59" s="626">
        <v>50</v>
      </c>
      <c r="GN59" s="626" t="s">
        <v>783</v>
      </c>
      <c r="GO59" s="626">
        <v>0</v>
      </c>
      <c r="GP59" s="626">
        <v>0</v>
      </c>
      <c r="GQ59" s="626">
        <v>4</v>
      </c>
      <c r="GR59" s="626">
        <v>2</v>
      </c>
      <c r="GS59" s="626">
        <v>1</v>
      </c>
      <c r="GT59" s="626" t="s">
        <v>783</v>
      </c>
      <c r="GU59" s="626" t="s">
        <v>783</v>
      </c>
      <c r="GV59" s="626" t="s">
        <v>783</v>
      </c>
      <c r="GW59" s="626" t="s">
        <v>783</v>
      </c>
      <c r="GX59" s="626" t="s">
        <v>783</v>
      </c>
      <c r="GY59" s="626">
        <v>1649</v>
      </c>
      <c r="GZ59" s="626">
        <v>0.11</v>
      </c>
      <c r="HA59" s="626">
        <v>5</v>
      </c>
      <c r="HB59" s="626" t="s">
        <v>783</v>
      </c>
      <c r="HC59" s="626" t="s">
        <v>782</v>
      </c>
      <c r="HD59" s="626">
        <v>15</v>
      </c>
      <c r="HE59" s="626" t="s">
        <v>783</v>
      </c>
      <c r="HF59" s="626">
        <v>0</v>
      </c>
      <c r="HG59" s="626" t="s">
        <v>783</v>
      </c>
      <c r="HH59" s="626">
        <v>0</v>
      </c>
      <c r="HI59" s="626">
        <v>1</v>
      </c>
      <c r="HJ59" s="626">
        <v>45</v>
      </c>
      <c r="HK59" s="626" t="s">
        <v>784</v>
      </c>
      <c r="HL59" s="626" t="s">
        <v>785</v>
      </c>
      <c r="HM59" s="626" t="s">
        <v>783</v>
      </c>
      <c r="HN59" s="626" t="s">
        <v>783</v>
      </c>
      <c r="HO59" s="626" t="s">
        <v>783</v>
      </c>
      <c r="HP59" s="626" t="s">
        <v>783</v>
      </c>
      <c r="HQ59" s="626" t="s">
        <v>783</v>
      </c>
      <c r="HR59" s="626">
        <v>3980715</v>
      </c>
      <c r="HS59" s="626" t="s">
        <v>783</v>
      </c>
      <c r="HT59" s="626" t="s">
        <v>786</v>
      </c>
      <c r="HU59" s="626" t="s">
        <v>787</v>
      </c>
      <c r="HV59" s="626">
        <v>4</v>
      </c>
      <c r="HW59" s="626">
        <v>2014</v>
      </c>
      <c r="HX59" s="626">
        <v>63</v>
      </c>
      <c r="HY59" s="626">
        <v>0</v>
      </c>
      <c r="HZ59" s="626">
        <v>581</v>
      </c>
      <c r="IA59" s="627">
        <v>41697.500081018516</v>
      </c>
      <c r="IB59" s="626" t="s">
        <v>788</v>
      </c>
      <c r="IC59" s="626">
        <v>3976237</v>
      </c>
      <c r="ID59" s="626">
        <v>2014</v>
      </c>
      <c r="IE59" s="626">
        <v>1712</v>
      </c>
      <c r="IF59" s="626" t="s">
        <v>783</v>
      </c>
      <c r="IG59" s="626" t="s">
        <v>783</v>
      </c>
      <c r="IH59" s="626" t="s">
        <v>783</v>
      </c>
      <c r="II59" s="626" t="s">
        <v>783</v>
      </c>
      <c r="IJ59" s="626" t="s">
        <v>783</v>
      </c>
      <c r="IK59" s="626" t="s">
        <v>783</v>
      </c>
      <c r="IL59" s="626" t="s">
        <v>783</v>
      </c>
      <c r="IM59" s="626" t="s">
        <v>783</v>
      </c>
      <c r="IN59" s="626" t="s">
        <v>783</v>
      </c>
      <c r="IO59" s="626">
        <v>1649</v>
      </c>
      <c r="IP59" s="627">
        <v>39296.319722222222</v>
      </c>
      <c r="IQ59" s="626">
        <v>4</v>
      </c>
      <c r="IR59" s="626" t="s">
        <v>793</v>
      </c>
      <c r="IS59" s="626">
        <v>1</v>
      </c>
      <c r="IT59" s="665">
        <v>41275</v>
      </c>
      <c r="IU59" s="626" t="s">
        <v>783</v>
      </c>
      <c r="IV59" s="626" t="s">
        <v>783</v>
      </c>
      <c r="IW59" s="626" t="s">
        <v>783</v>
      </c>
      <c r="IX59" s="626" t="s">
        <v>781</v>
      </c>
      <c r="IY59" s="626">
        <v>45</v>
      </c>
      <c r="IZ59" s="626" t="s">
        <v>789</v>
      </c>
      <c r="JA59" s="626" t="s">
        <v>783</v>
      </c>
      <c r="JB59" s="626" t="s">
        <v>783</v>
      </c>
      <c r="JC59" s="626" t="s">
        <v>783</v>
      </c>
      <c r="JD59" s="626">
        <v>329421</v>
      </c>
      <c r="JE59" s="626" t="s">
        <v>783</v>
      </c>
      <c r="JF59" s="626" t="s">
        <v>783</v>
      </c>
      <c r="JG59" s="626" t="s">
        <v>795</v>
      </c>
      <c r="JH59" s="626">
        <v>35</v>
      </c>
      <c r="JI59" s="626" t="s">
        <v>783</v>
      </c>
      <c r="JJ59" s="626" t="s">
        <v>783</v>
      </c>
      <c r="JK59" s="626" t="s">
        <v>783</v>
      </c>
      <c r="JL59" s="626" t="s">
        <v>790</v>
      </c>
      <c r="JM59" s="626">
        <v>4</v>
      </c>
      <c r="JN59" s="626">
        <v>1</v>
      </c>
      <c r="JO59" s="626" t="s">
        <v>783</v>
      </c>
      <c r="JP59" s="626">
        <v>12683066</v>
      </c>
      <c r="JQ59" s="626">
        <v>2013</v>
      </c>
      <c r="JR59" s="626">
        <v>12</v>
      </c>
      <c r="JS59" s="626" t="s">
        <v>783</v>
      </c>
      <c r="JT59" s="626" t="s">
        <v>783</v>
      </c>
      <c r="JU59" s="626" t="s">
        <v>849</v>
      </c>
      <c r="JV59" s="628">
        <v>546.25796300000002</v>
      </c>
      <c r="JW59">
        <f>SUM(JV57:JV59)</f>
        <v>1117.6468480000001</v>
      </c>
      <c r="JX59" s="225">
        <v>0.32439408636363637</v>
      </c>
    </row>
    <row r="60" spans="1:284" ht="16" thickBot="1">
      <c r="A60" s="905" t="s">
        <v>5</v>
      </c>
      <c r="B60" s="79">
        <f t="shared" si="0"/>
        <v>1</v>
      </c>
      <c r="C60" s="871" t="s">
        <v>70</v>
      </c>
      <c r="D60" s="249" t="s">
        <v>243</v>
      </c>
      <c r="E60" s="103" t="s">
        <v>158</v>
      </c>
      <c r="F60" s="888">
        <v>0.43</v>
      </c>
      <c r="G60" s="120" t="e">
        <f t="shared" si="45"/>
        <v>#REF!</v>
      </c>
      <c r="H60" s="46"/>
      <c r="I60" s="3">
        <v>0.43</v>
      </c>
      <c r="J60" s="29"/>
      <c r="K60" s="18"/>
      <c r="L60" s="5"/>
      <c r="M60" s="71">
        <v>2</v>
      </c>
      <c r="N60" s="71">
        <v>3</v>
      </c>
      <c r="O60" s="70">
        <v>3</v>
      </c>
      <c r="P60" s="891">
        <f t="shared" si="47"/>
        <v>8</v>
      </c>
      <c r="Q60" s="897">
        <f t="shared" si="49"/>
        <v>18</v>
      </c>
      <c r="R60" s="46"/>
      <c r="S60" s="3">
        <v>0.43</v>
      </c>
      <c r="T60" s="25"/>
      <c r="U60" s="219">
        <f t="shared" si="48"/>
        <v>32250</v>
      </c>
      <c r="V60" s="219" t="s">
        <v>642</v>
      </c>
      <c r="W60" s="1042">
        <f t="shared" si="39"/>
        <v>32250</v>
      </c>
      <c r="X60" s="537">
        <f t="shared" si="40"/>
        <v>0</v>
      </c>
      <c r="Y60" s="538">
        <f t="shared" si="2"/>
        <v>500</v>
      </c>
      <c r="Z60" s="1034">
        <f t="shared" si="3"/>
        <v>32750</v>
      </c>
      <c r="AA60" s="883"/>
      <c r="AB60" s="270">
        <f t="shared" si="4"/>
        <v>0</v>
      </c>
      <c r="AC60" s="553"/>
      <c r="AD60" s="562">
        <f t="shared" si="5"/>
        <v>0</v>
      </c>
      <c r="AE60" s="518"/>
      <c r="AF60" s="270">
        <f t="shared" si="6"/>
        <v>0</v>
      </c>
      <c r="AG60" s="270"/>
      <c r="AH60" s="562">
        <f t="shared" si="7"/>
        <v>0</v>
      </c>
      <c r="AI60" s="270"/>
      <c r="AJ60" s="228">
        <v>0</v>
      </c>
      <c r="AK60" s="902">
        <v>2020</v>
      </c>
      <c r="AL60" s="902">
        <v>2029</v>
      </c>
      <c r="AM60" s="18" t="str">
        <f t="shared" si="8"/>
        <v xml:space="preserve"> </v>
      </c>
      <c r="AN60" s="747" t="str">
        <f t="shared" si="9"/>
        <v xml:space="preserve"> </v>
      </c>
      <c r="AO60" s="4" t="str">
        <f t="shared" si="10"/>
        <v xml:space="preserve"> </v>
      </c>
      <c r="AP60" s="747" t="str">
        <f t="shared" si="11"/>
        <v xml:space="preserve"> </v>
      </c>
      <c r="AQ60" s="4" t="str">
        <f t="shared" si="12"/>
        <v xml:space="preserve"> </v>
      </c>
      <c r="AR60" s="747" t="str">
        <f t="shared" si="13"/>
        <v xml:space="preserve"> </v>
      </c>
      <c r="AS60" s="4" t="str">
        <f t="shared" si="14"/>
        <v xml:space="preserve"> </v>
      </c>
      <c r="AT60" s="747" t="str">
        <f t="shared" si="15"/>
        <v xml:space="preserve"> </v>
      </c>
      <c r="AU60" s="4" t="str">
        <f t="shared" si="16"/>
        <v xml:space="preserve"> </v>
      </c>
      <c r="AV60" s="747" t="str">
        <f t="shared" si="17"/>
        <v xml:space="preserve"> </v>
      </c>
      <c r="AW60" s="4" t="str">
        <f t="shared" si="18"/>
        <v xml:space="preserve"> </v>
      </c>
      <c r="AX60" s="747" t="str">
        <f t="shared" si="19"/>
        <v xml:space="preserve"> </v>
      </c>
      <c r="AY60" s="4" t="str">
        <f t="shared" si="20"/>
        <v xml:space="preserve"> </v>
      </c>
      <c r="AZ60" s="747" t="str">
        <f t="shared" si="21"/>
        <v xml:space="preserve"> </v>
      </c>
      <c r="BA60" s="4" t="str">
        <f t="shared" si="22"/>
        <v xml:space="preserve"> </v>
      </c>
      <c r="BB60" s="747" t="str">
        <f t="shared" si="23"/>
        <v xml:space="preserve"> </v>
      </c>
      <c r="BC60" s="4" t="str">
        <f t="shared" si="24"/>
        <v xml:space="preserve"> </v>
      </c>
      <c r="BD60" s="747" t="str">
        <f t="shared" si="25"/>
        <v xml:space="preserve"> </v>
      </c>
      <c r="BE60" s="4" t="str">
        <f t="shared" si="26"/>
        <v xml:space="preserve"> </v>
      </c>
      <c r="BF60" s="747" t="str">
        <f t="shared" si="27"/>
        <v xml:space="preserve"> </v>
      </c>
      <c r="BG60" s="4" t="str">
        <f t="shared" si="28"/>
        <v xml:space="preserve"> </v>
      </c>
      <c r="BH60" s="747" t="str">
        <f t="shared" si="29"/>
        <v xml:space="preserve"> </v>
      </c>
      <c r="BI60" s="4">
        <f t="shared" si="30"/>
        <v>0.43</v>
      </c>
      <c r="BJ60" s="747">
        <f t="shared" si="31"/>
        <v>32750</v>
      </c>
      <c r="BK60" s="4" t="str">
        <f t="shared" si="32"/>
        <v xml:space="preserve"> </v>
      </c>
      <c r="BL60" s="747" t="str">
        <f t="shared" si="33"/>
        <v xml:space="preserve"> </v>
      </c>
      <c r="BM60" s="4" t="str">
        <f t="shared" si="34"/>
        <v xml:space="preserve"> </v>
      </c>
      <c r="BN60" s="747" t="str">
        <f t="shared" si="35"/>
        <v xml:space="preserve"> </v>
      </c>
      <c r="BO60" s="4" t="str">
        <f t="shared" si="36"/>
        <v xml:space="preserve"> </v>
      </c>
      <c r="BP60" s="747" t="str">
        <f t="shared" si="37"/>
        <v xml:space="preserve"> </v>
      </c>
      <c r="BQ60" s="133"/>
      <c r="BR60" s="133"/>
      <c r="BS60" s="389"/>
      <c r="BT60" s="389"/>
      <c r="BU60" s="389"/>
      <c r="BV60" s="389"/>
      <c r="BW60" s="389"/>
      <c r="BX60" s="389"/>
      <c r="BY60" s="389"/>
      <c r="BZ60" s="389"/>
      <c r="CA60" s="389"/>
      <c r="CB60" s="163">
        <f t="shared" si="38"/>
        <v>0</v>
      </c>
      <c r="CC60" s="389"/>
      <c r="CD60" s="389"/>
      <c r="CE60" s="389"/>
      <c r="CF60" s="389"/>
      <c r="CG60" s="389"/>
      <c r="CH60" s="389"/>
      <c r="CI60" s="389"/>
      <c r="CJ60" s="389"/>
      <c r="CK60" s="389"/>
      <c r="CL60" s="389"/>
      <c r="CM60" s="389"/>
      <c r="CN60" s="389"/>
      <c r="CO60" s="389"/>
      <c r="CP60" s="389"/>
      <c r="CQ60" s="389"/>
      <c r="CR60" s="389"/>
      <c r="CS60" s="389"/>
      <c r="CT60" s="389"/>
      <c r="CU60" s="389"/>
      <c r="CV60" s="389"/>
      <c r="CW60" s="389"/>
      <c r="CX60" s="389"/>
      <c r="CY60" s="389"/>
      <c r="CZ60" s="389"/>
      <c r="DA60" s="389"/>
      <c r="DB60" s="389"/>
      <c r="DC60" s="389"/>
      <c r="DD60" s="389"/>
      <c r="DE60" s="389"/>
      <c r="DF60" s="389"/>
      <c r="DG60" s="389"/>
      <c r="DH60" s="389"/>
      <c r="DI60" s="389"/>
      <c r="DJ60" s="389"/>
      <c r="DK60" s="389"/>
      <c r="DL60" s="389"/>
      <c r="DM60" s="389"/>
      <c r="DN60" s="389"/>
      <c r="DO60" s="389"/>
      <c r="DP60" s="389"/>
      <c r="DQ60" s="389"/>
      <c r="DR60" s="389"/>
      <c r="DS60" s="389"/>
      <c r="DT60" s="389"/>
      <c r="DU60" s="389"/>
      <c r="DV60" s="389"/>
      <c r="DW60" s="389"/>
      <c r="DX60" s="389"/>
      <c r="DY60" s="389"/>
      <c r="DZ60" s="389"/>
      <c r="EA60" s="389"/>
      <c r="EB60" s="389"/>
      <c r="EC60" s="389"/>
      <c r="ED60" s="389"/>
      <c r="EE60" s="389"/>
      <c r="EF60" s="389"/>
      <c r="EG60" s="389"/>
      <c r="EH60" s="389"/>
      <c r="EI60" s="389"/>
      <c r="EJ60" s="389"/>
      <c r="EK60" s="389"/>
      <c r="EL60" s="389"/>
      <c r="EM60" s="389"/>
      <c r="EN60" s="389"/>
      <c r="EO60" s="389"/>
      <c r="EP60" s="389"/>
      <c r="EQ60" s="389"/>
      <c r="ER60" s="389"/>
      <c r="ES60" s="389"/>
      <c r="ET60" s="389"/>
      <c r="EU60" s="389"/>
      <c r="EV60" s="389"/>
      <c r="EW60" s="389"/>
      <c r="EX60" s="389"/>
      <c r="EY60" s="389"/>
      <c r="EZ60" s="389"/>
      <c r="FA60" s="389"/>
      <c r="FB60" s="389"/>
      <c r="FC60" s="389"/>
      <c r="FD60" s="389"/>
      <c r="FE60" s="389"/>
      <c r="FF60" s="389"/>
      <c r="FG60" s="389"/>
      <c r="FH60" s="389"/>
      <c r="FI60" s="389"/>
      <c r="FJ60" s="389"/>
      <c r="FK60" s="389"/>
      <c r="FL60" s="389"/>
      <c r="FM60" s="389"/>
      <c r="FN60" s="389"/>
      <c r="FO60" s="389"/>
      <c r="FP60" s="389"/>
      <c r="FQ60" s="389"/>
      <c r="FR60" s="389"/>
      <c r="FS60" s="389"/>
      <c r="FT60" s="389"/>
      <c r="FU60" s="389"/>
      <c r="FV60" s="389"/>
      <c r="FW60" s="389"/>
      <c r="FX60" s="655" t="s">
        <v>398</v>
      </c>
      <c r="FY60" s="656">
        <v>6</v>
      </c>
      <c r="FZ60" s="656">
        <v>10315230</v>
      </c>
      <c r="GA60" s="656" t="s">
        <v>783</v>
      </c>
      <c r="GB60" s="656"/>
      <c r="GC60" s="656" t="s">
        <v>783</v>
      </c>
      <c r="GD60" s="656" t="s">
        <v>783</v>
      </c>
      <c r="GE60" s="656" t="s">
        <v>783</v>
      </c>
      <c r="GF60" s="656"/>
      <c r="GG60" s="656" t="s">
        <v>783</v>
      </c>
      <c r="GH60" s="656" t="s">
        <v>783</v>
      </c>
      <c r="GI60" s="656"/>
      <c r="GJ60" s="656" t="s">
        <v>783</v>
      </c>
      <c r="GK60" s="656" t="s">
        <v>781</v>
      </c>
      <c r="GL60" s="656" t="s">
        <v>783</v>
      </c>
      <c r="GM60" s="656" t="s">
        <v>783</v>
      </c>
      <c r="GN60" s="656" t="s">
        <v>783</v>
      </c>
      <c r="GO60" s="656" t="s">
        <v>783</v>
      </c>
      <c r="GP60" s="656" t="s">
        <v>783</v>
      </c>
      <c r="GQ60" s="656" t="s">
        <v>783</v>
      </c>
      <c r="GR60" s="656" t="s">
        <v>783</v>
      </c>
      <c r="GS60" s="656" t="s">
        <v>783</v>
      </c>
      <c r="GT60" s="656" t="s">
        <v>783</v>
      </c>
      <c r="GU60" s="656" t="s">
        <v>783</v>
      </c>
      <c r="GV60" s="656" t="s">
        <v>783</v>
      </c>
      <c r="GW60" s="656" t="s">
        <v>783</v>
      </c>
      <c r="GX60" s="656" t="s">
        <v>783</v>
      </c>
      <c r="GY60" s="656">
        <v>1649</v>
      </c>
      <c r="GZ60" s="656">
        <v>0</v>
      </c>
      <c r="HA60" s="656">
        <v>9</v>
      </c>
      <c r="HB60" s="656" t="s">
        <v>783</v>
      </c>
      <c r="HC60" s="656" t="s">
        <v>783</v>
      </c>
      <c r="HD60" s="656" t="s">
        <v>783</v>
      </c>
      <c r="HE60" s="656" t="s">
        <v>783</v>
      </c>
      <c r="HF60" s="656" t="s">
        <v>783</v>
      </c>
      <c r="HG60" s="656" t="s">
        <v>783</v>
      </c>
      <c r="HH60" s="656" t="s">
        <v>783</v>
      </c>
      <c r="HI60" s="656" t="s">
        <v>783</v>
      </c>
      <c r="HJ60" s="656" t="s">
        <v>783</v>
      </c>
      <c r="HK60" s="656" t="s">
        <v>783</v>
      </c>
      <c r="HL60" s="656" t="s">
        <v>783</v>
      </c>
      <c r="HM60" s="656" t="s">
        <v>783</v>
      </c>
      <c r="HN60" s="656" t="s">
        <v>783</v>
      </c>
      <c r="HO60" s="656" t="s">
        <v>783</v>
      </c>
      <c r="HP60" s="656" t="s">
        <v>783</v>
      </c>
      <c r="HQ60" s="656" t="s">
        <v>783</v>
      </c>
      <c r="HR60" s="656">
        <v>3978970</v>
      </c>
      <c r="HS60" s="656" t="s">
        <v>783</v>
      </c>
      <c r="HT60" s="656" t="s">
        <v>786</v>
      </c>
      <c r="HU60" s="656" t="s">
        <v>787</v>
      </c>
      <c r="HV60" s="656">
        <v>4</v>
      </c>
      <c r="HW60" s="656">
        <v>2006</v>
      </c>
      <c r="HX60" s="656">
        <v>63</v>
      </c>
      <c r="HY60" s="656">
        <v>0</v>
      </c>
      <c r="HZ60" s="656">
        <v>13570</v>
      </c>
      <c r="IA60" s="657">
        <v>38560.614988425928</v>
      </c>
      <c r="IB60" s="656" t="s">
        <v>788</v>
      </c>
      <c r="IC60" s="656">
        <v>3974492</v>
      </c>
      <c r="ID60" s="656" t="s">
        <v>783</v>
      </c>
      <c r="IE60" s="656">
        <v>1712</v>
      </c>
      <c r="IF60" s="656" t="s">
        <v>783</v>
      </c>
      <c r="IG60" s="656" t="s">
        <v>783</v>
      </c>
      <c r="IH60" s="656" t="s">
        <v>783</v>
      </c>
      <c r="II60" s="656" t="s">
        <v>783</v>
      </c>
      <c r="IJ60" s="656" t="s">
        <v>783</v>
      </c>
      <c r="IK60" s="656" t="s">
        <v>783</v>
      </c>
      <c r="IL60" s="656" t="s">
        <v>783</v>
      </c>
      <c r="IM60" s="656" t="s">
        <v>783</v>
      </c>
      <c r="IN60" s="656" t="s">
        <v>783</v>
      </c>
      <c r="IO60" s="656">
        <v>2108</v>
      </c>
      <c r="IP60" s="657">
        <v>37477.341331018521</v>
      </c>
      <c r="IQ60" s="656" t="s">
        <v>783</v>
      </c>
      <c r="IR60" s="656" t="s">
        <v>783</v>
      </c>
      <c r="IS60" s="656" t="s">
        <v>783</v>
      </c>
      <c r="IT60" s="656" t="s">
        <v>783</v>
      </c>
      <c r="IU60" s="656" t="s">
        <v>783</v>
      </c>
      <c r="IV60" s="656" t="s">
        <v>783</v>
      </c>
      <c r="IW60" s="656" t="s">
        <v>783</v>
      </c>
      <c r="IX60" s="656" t="s">
        <v>781</v>
      </c>
      <c r="IY60" s="656" t="s">
        <v>783</v>
      </c>
      <c r="IZ60" s="656" t="s">
        <v>783</v>
      </c>
      <c r="JA60" s="656" t="s">
        <v>783</v>
      </c>
      <c r="JB60" s="656" t="s">
        <v>783</v>
      </c>
      <c r="JC60" s="656" t="s">
        <v>783</v>
      </c>
      <c r="JD60" s="656">
        <v>329422</v>
      </c>
      <c r="JE60" s="656" t="s">
        <v>783</v>
      </c>
      <c r="JF60" s="656" t="s">
        <v>783</v>
      </c>
      <c r="JG60" s="656" t="s">
        <v>783</v>
      </c>
      <c r="JH60" s="656" t="s">
        <v>783</v>
      </c>
      <c r="JI60" s="656" t="s">
        <v>783</v>
      </c>
      <c r="JJ60" s="656" t="s">
        <v>783</v>
      </c>
      <c r="JK60" s="656" t="s">
        <v>783</v>
      </c>
      <c r="JL60" s="656" t="s">
        <v>783</v>
      </c>
      <c r="JM60" s="656">
        <v>4</v>
      </c>
      <c r="JN60" s="656" t="s">
        <v>783</v>
      </c>
      <c r="JO60" s="656" t="s">
        <v>783</v>
      </c>
      <c r="JP60" s="656" t="s">
        <v>783</v>
      </c>
      <c r="JQ60" s="656" t="s">
        <v>783</v>
      </c>
      <c r="JR60" s="656" t="s">
        <v>783</v>
      </c>
      <c r="JS60" s="656" t="s">
        <v>783</v>
      </c>
      <c r="JT60" s="656" t="s">
        <v>783</v>
      </c>
      <c r="JU60" s="656" t="s">
        <v>850</v>
      </c>
      <c r="JV60" s="659">
        <v>13562.314313000001</v>
      </c>
      <c r="JW60">
        <f>JV60</f>
        <v>13562.314313000001</v>
      </c>
      <c r="JX60" s="225">
        <v>2.5686201350378788</v>
      </c>
    </row>
    <row r="61" spans="1:284" ht="16" thickBot="1">
      <c r="A61" s="905" t="s">
        <v>5</v>
      </c>
      <c r="B61" s="79">
        <f t="shared" si="0"/>
        <v>2</v>
      </c>
      <c r="C61" s="1469" t="s">
        <v>225</v>
      </c>
      <c r="D61" s="249" t="s">
        <v>157</v>
      </c>
      <c r="E61" s="103" t="s">
        <v>158</v>
      </c>
      <c r="F61" s="888">
        <v>1.7</v>
      </c>
      <c r="G61" s="120" t="e">
        <f t="shared" si="45"/>
        <v>#REF!</v>
      </c>
      <c r="H61" s="46"/>
      <c r="I61" s="2"/>
      <c r="J61" s="32">
        <v>1.7</v>
      </c>
      <c r="K61" s="18"/>
      <c r="L61" s="5"/>
      <c r="M61" s="71">
        <v>4</v>
      </c>
      <c r="N61" s="71">
        <v>3</v>
      </c>
      <c r="O61" s="70">
        <v>2</v>
      </c>
      <c r="P61" s="891">
        <f t="shared" si="47"/>
        <v>9</v>
      </c>
      <c r="Q61" s="897">
        <f t="shared" si="49"/>
        <v>24</v>
      </c>
      <c r="R61" s="46"/>
      <c r="S61" s="2">
        <v>1.7</v>
      </c>
      <c r="T61" s="546"/>
      <c r="U61" s="1039">
        <f t="shared" si="48"/>
        <v>127500</v>
      </c>
      <c r="V61" s="219" t="s">
        <v>642</v>
      </c>
      <c r="W61" s="1042">
        <f t="shared" si="39"/>
        <v>127500</v>
      </c>
      <c r="X61" s="537">
        <f t="shared" si="40"/>
        <v>0</v>
      </c>
      <c r="Y61" s="538">
        <f t="shared" si="2"/>
        <v>500</v>
      </c>
      <c r="Z61" s="1034">
        <f t="shared" si="3"/>
        <v>128000</v>
      </c>
      <c r="AA61" s="883"/>
      <c r="AB61" s="270">
        <f t="shared" si="4"/>
        <v>0</v>
      </c>
      <c r="AC61" s="553"/>
      <c r="AD61" s="562">
        <f t="shared" si="5"/>
        <v>0</v>
      </c>
      <c r="AE61" s="518"/>
      <c r="AF61" s="270">
        <f t="shared" si="6"/>
        <v>0</v>
      </c>
      <c r="AG61" s="270"/>
      <c r="AH61" s="562">
        <f t="shared" si="7"/>
        <v>0</v>
      </c>
      <c r="AI61" s="270"/>
      <c r="AJ61" s="228">
        <v>0</v>
      </c>
      <c r="AK61" s="902">
        <v>2020</v>
      </c>
      <c r="AL61" s="902">
        <f>AK61+10</f>
        <v>2030</v>
      </c>
      <c r="AM61" s="18" t="str">
        <f t="shared" si="8"/>
        <v xml:space="preserve"> </v>
      </c>
      <c r="AN61" s="747" t="str">
        <f t="shared" si="9"/>
        <v xml:space="preserve"> </v>
      </c>
      <c r="AO61" s="4" t="str">
        <f t="shared" si="10"/>
        <v xml:space="preserve"> </v>
      </c>
      <c r="AP61" s="747" t="str">
        <f t="shared" si="11"/>
        <v xml:space="preserve"> </v>
      </c>
      <c r="AQ61" s="4" t="str">
        <f t="shared" si="12"/>
        <v xml:space="preserve"> </v>
      </c>
      <c r="AR61" s="747" t="str">
        <f t="shared" si="13"/>
        <v xml:space="preserve"> </v>
      </c>
      <c r="AS61" s="4" t="str">
        <f t="shared" si="14"/>
        <v xml:space="preserve"> </v>
      </c>
      <c r="AT61" s="747" t="str">
        <f t="shared" si="15"/>
        <v xml:space="preserve"> </v>
      </c>
      <c r="AU61" s="4" t="str">
        <f t="shared" si="16"/>
        <v xml:space="preserve"> </v>
      </c>
      <c r="AV61" s="747" t="str">
        <f t="shared" si="17"/>
        <v xml:space="preserve"> </v>
      </c>
      <c r="AW61" s="4" t="str">
        <f t="shared" si="18"/>
        <v xml:space="preserve"> </v>
      </c>
      <c r="AX61" s="747" t="str">
        <f t="shared" si="19"/>
        <v xml:space="preserve"> </v>
      </c>
      <c r="AY61" s="4" t="str">
        <f t="shared" si="20"/>
        <v xml:space="preserve"> </v>
      </c>
      <c r="AZ61" s="747" t="str">
        <f t="shared" si="21"/>
        <v xml:space="preserve"> </v>
      </c>
      <c r="BA61" s="4" t="str">
        <f t="shared" si="22"/>
        <v xml:space="preserve"> </v>
      </c>
      <c r="BB61" s="747" t="str">
        <f t="shared" si="23"/>
        <v xml:space="preserve"> </v>
      </c>
      <c r="BC61" s="4" t="str">
        <f t="shared" si="24"/>
        <v xml:space="preserve"> </v>
      </c>
      <c r="BD61" s="747" t="str">
        <f t="shared" si="25"/>
        <v xml:space="preserve"> </v>
      </c>
      <c r="BE61" s="4" t="str">
        <f t="shared" si="26"/>
        <v xml:space="preserve"> </v>
      </c>
      <c r="BF61" s="747" t="str">
        <f t="shared" si="27"/>
        <v xml:space="preserve"> </v>
      </c>
      <c r="BG61" s="4" t="str">
        <f t="shared" si="28"/>
        <v xml:space="preserve"> </v>
      </c>
      <c r="BH61" s="747" t="str">
        <f t="shared" si="29"/>
        <v xml:space="preserve"> </v>
      </c>
      <c r="BI61" s="4" t="str">
        <f t="shared" si="30"/>
        <v xml:space="preserve"> </v>
      </c>
      <c r="BJ61" s="747" t="str">
        <f t="shared" si="31"/>
        <v xml:space="preserve"> </v>
      </c>
      <c r="BK61" s="4">
        <f t="shared" si="32"/>
        <v>1.7</v>
      </c>
      <c r="BL61" s="747">
        <f t="shared" si="33"/>
        <v>128000</v>
      </c>
      <c r="BM61" s="4" t="str">
        <f t="shared" si="34"/>
        <v xml:space="preserve"> </v>
      </c>
      <c r="BN61" s="747" t="str">
        <f t="shared" si="35"/>
        <v xml:space="preserve"> </v>
      </c>
      <c r="BO61" s="4" t="str">
        <f t="shared" si="36"/>
        <v xml:space="preserve"> </v>
      </c>
      <c r="BP61" s="747" t="str">
        <f t="shared" si="37"/>
        <v xml:space="preserve"> </v>
      </c>
      <c r="BQ61" s="133" t="s">
        <v>626</v>
      </c>
      <c r="BR61" s="133"/>
      <c r="BS61" s="389"/>
      <c r="BT61" s="389"/>
      <c r="BU61" s="389"/>
      <c r="BV61" s="389"/>
      <c r="BW61" s="389"/>
      <c r="BX61" s="389"/>
      <c r="BY61" s="389"/>
      <c r="BZ61" s="389"/>
      <c r="CA61" s="389"/>
      <c r="CB61" s="163">
        <f t="shared" si="38"/>
        <v>0</v>
      </c>
      <c r="CC61" s="389"/>
      <c r="CD61" s="389"/>
      <c r="CE61" s="389"/>
      <c r="CF61" s="389"/>
      <c r="CG61" s="389"/>
      <c r="CH61" s="389"/>
      <c r="CI61" s="389"/>
      <c r="CJ61" s="389"/>
      <c r="CK61" s="389"/>
      <c r="CL61" s="389"/>
      <c r="CM61" s="389"/>
      <c r="CN61" s="389"/>
      <c r="CO61" s="389"/>
      <c r="CP61" s="389"/>
      <c r="CQ61" s="389"/>
      <c r="CR61" s="389"/>
      <c r="CS61" s="389"/>
      <c r="CT61" s="389"/>
      <c r="CU61" s="389"/>
      <c r="CV61" s="389"/>
      <c r="CW61" s="389"/>
      <c r="CX61" s="389"/>
      <c r="CY61" s="389"/>
      <c r="CZ61" s="389"/>
      <c r="DA61" s="389"/>
      <c r="DB61" s="389"/>
      <c r="DC61" s="389"/>
      <c r="DD61" s="389"/>
      <c r="DE61" s="389"/>
      <c r="DF61" s="389"/>
      <c r="DG61" s="389"/>
      <c r="DH61" s="389"/>
      <c r="DI61" s="389"/>
      <c r="DJ61" s="389"/>
      <c r="DK61" s="389"/>
      <c r="DL61" s="389"/>
      <c r="DM61" s="389"/>
      <c r="DN61" s="389"/>
      <c r="DO61" s="389"/>
      <c r="DP61" s="389"/>
      <c r="DQ61" s="389"/>
      <c r="DR61" s="389"/>
      <c r="DS61" s="389"/>
      <c r="DT61" s="389"/>
      <c r="DU61" s="389"/>
      <c r="DV61" s="389"/>
      <c r="DW61" s="389"/>
      <c r="DX61" s="389"/>
      <c r="DY61" s="389"/>
      <c r="DZ61" s="389"/>
      <c r="EA61" s="389"/>
      <c r="EB61" s="389"/>
      <c r="EC61" s="389"/>
      <c r="ED61" s="389"/>
      <c r="EE61" s="389"/>
      <c r="EF61" s="389"/>
      <c r="EG61" s="389"/>
      <c r="EH61" s="389"/>
      <c r="EI61" s="389"/>
      <c r="EJ61" s="389"/>
      <c r="EK61" s="389"/>
      <c r="EL61" s="389"/>
      <c r="EM61" s="389"/>
      <c r="EN61" s="389"/>
      <c r="EO61" s="389"/>
      <c r="EP61" s="389"/>
      <c r="EQ61" s="389"/>
      <c r="ER61" s="389"/>
      <c r="ES61" s="389"/>
      <c r="ET61" s="389"/>
      <c r="EU61" s="389"/>
      <c r="EV61" s="389"/>
      <c r="EW61" s="389"/>
      <c r="EX61" s="389"/>
      <c r="EY61" s="389"/>
      <c r="EZ61" s="389"/>
      <c r="FA61" s="389"/>
      <c r="FB61" s="389"/>
      <c r="FC61" s="389"/>
      <c r="FD61" s="389"/>
      <c r="FE61" s="389"/>
      <c r="FF61" s="389"/>
      <c r="FG61" s="389"/>
      <c r="FH61" s="389"/>
      <c r="FI61" s="389"/>
      <c r="FJ61" s="389"/>
      <c r="FK61" s="389"/>
      <c r="FL61" s="389"/>
      <c r="FM61" s="389"/>
      <c r="FN61" s="389"/>
      <c r="FO61" s="389"/>
      <c r="FP61" s="389"/>
      <c r="FQ61" s="389"/>
      <c r="FR61" s="389"/>
      <c r="FS61" s="389"/>
      <c r="FT61" s="389"/>
      <c r="FU61" s="389"/>
      <c r="FV61" s="389"/>
      <c r="FW61" s="389"/>
      <c r="FX61" s="666" t="s">
        <v>427</v>
      </c>
      <c r="FY61" s="667">
        <v>47</v>
      </c>
      <c r="FZ61" s="667">
        <v>30289418</v>
      </c>
      <c r="GA61" s="667">
        <v>35</v>
      </c>
      <c r="GB61" s="667" t="s">
        <v>3</v>
      </c>
      <c r="GC61" s="667">
        <v>16</v>
      </c>
      <c r="GD61" s="667">
        <v>1990</v>
      </c>
      <c r="GE61" s="667">
        <v>0</v>
      </c>
      <c r="GF61" s="667" t="s">
        <v>792</v>
      </c>
      <c r="GG61" s="667">
        <v>0</v>
      </c>
      <c r="GH61" s="667">
        <v>0</v>
      </c>
      <c r="GI61" s="667" t="s">
        <v>792</v>
      </c>
      <c r="GJ61" s="667">
        <v>0</v>
      </c>
      <c r="GK61" s="667" t="s">
        <v>781</v>
      </c>
      <c r="GL61" s="667" t="s">
        <v>782</v>
      </c>
      <c r="GM61" s="667">
        <v>66</v>
      </c>
      <c r="GN61" s="667" t="s">
        <v>783</v>
      </c>
      <c r="GO61" s="667">
        <v>0</v>
      </c>
      <c r="GP61" s="667">
        <v>0</v>
      </c>
      <c r="GQ61" s="667">
        <v>4</v>
      </c>
      <c r="GR61" s="667">
        <v>2</v>
      </c>
      <c r="GS61" s="667">
        <v>1</v>
      </c>
      <c r="GT61" s="667" t="s">
        <v>783</v>
      </c>
      <c r="GU61" s="667" t="s">
        <v>783</v>
      </c>
      <c r="GV61" s="667" t="s">
        <v>783</v>
      </c>
      <c r="GW61" s="667" t="s">
        <v>783</v>
      </c>
      <c r="GX61" s="667" t="s">
        <v>783</v>
      </c>
      <c r="GY61" s="667">
        <v>1649</v>
      </c>
      <c r="GZ61" s="667">
        <v>0.15</v>
      </c>
      <c r="HA61" s="667">
        <v>5</v>
      </c>
      <c r="HB61" s="667" t="s">
        <v>783</v>
      </c>
      <c r="HC61" s="667" t="s">
        <v>793</v>
      </c>
      <c r="HD61" s="667">
        <v>10</v>
      </c>
      <c r="HE61" s="667" t="s">
        <v>783</v>
      </c>
      <c r="HF61" s="667">
        <v>0</v>
      </c>
      <c r="HG61" s="667" t="s">
        <v>783</v>
      </c>
      <c r="HH61" s="667">
        <v>0</v>
      </c>
      <c r="HI61" s="667">
        <v>1</v>
      </c>
      <c r="HJ61" s="667">
        <v>45</v>
      </c>
      <c r="HK61" s="667" t="s">
        <v>784</v>
      </c>
      <c r="HL61" s="667" t="s">
        <v>785</v>
      </c>
      <c r="HM61" s="667" t="s">
        <v>783</v>
      </c>
      <c r="HN61" s="667" t="s">
        <v>783</v>
      </c>
      <c r="HO61" s="667" t="s">
        <v>783</v>
      </c>
      <c r="HP61" s="667" t="s">
        <v>783</v>
      </c>
      <c r="HQ61" s="667" t="s">
        <v>783</v>
      </c>
      <c r="HR61" s="667">
        <v>3980780</v>
      </c>
      <c r="HS61" s="667" t="s">
        <v>783</v>
      </c>
      <c r="HT61" s="667" t="s">
        <v>786</v>
      </c>
      <c r="HU61" s="667" t="s">
        <v>787</v>
      </c>
      <c r="HV61" s="667">
        <v>4</v>
      </c>
      <c r="HW61" s="667">
        <v>2014</v>
      </c>
      <c r="HX61" s="667">
        <v>63</v>
      </c>
      <c r="HY61" s="667">
        <v>0</v>
      </c>
      <c r="HZ61" s="667">
        <v>792</v>
      </c>
      <c r="IA61" s="668">
        <v>41697.500081018516</v>
      </c>
      <c r="IB61" s="667" t="s">
        <v>788</v>
      </c>
      <c r="IC61" s="667">
        <v>3976302</v>
      </c>
      <c r="ID61" s="667">
        <v>2014</v>
      </c>
      <c r="IE61" s="667">
        <v>1712</v>
      </c>
      <c r="IF61" s="667" t="s">
        <v>783</v>
      </c>
      <c r="IG61" s="667" t="s">
        <v>783</v>
      </c>
      <c r="IH61" s="667" t="s">
        <v>783</v>
      </c>
      <c r="II61" s="667" t="s">
        <v>783</v>
      </c>
      <c r="IJ61" s="667" t="s">
        <v>783</v>
      </c>
      <c r="IK61" s="667" t="s">
        <v>783</v>
      </c>
      <c r="IL61" s="667" t="s">
        <v>783</v>
      </c>
      <c r="IM61" s="667" t="s">
        <v>783</v>
      </c>
      <c r="IN61" s="667" t="s">
        <v>783</v>
      </c>
      <c r="IO61" s="667">
        <v>1649</v>
      </c>
      <c r="IP61" s="668">
        <v>37477.354571759257</v>
      </c>
      <c r="IQ61" s="667">
        <v>4</v>
      </c>
      <c r="IR61" s="667" t="s">
        <v>793</v>
      </c>
      <c r="IS61" s="667">
        <v>1</v>
      </c>
      <c r="IT61" s="669">
        <v>41275</v>
      </c>
      <c r="IU61" s="667" t="s">
        <v>783</v>
      </c>
      <c r="IV61" s="667" t="s">
        <v>783</v>
      </c>
      <c r="IW61" s="667" t="s">
        <v>783</v>
      </c>
      <c r="IX61" s="667" t="s">
        <v>781</v>
      </c>
      <c r="IY61" s="667">
        <v>45</v>
      </c>
      <c r="IZ61" s="667" t="s">
        <v>789</v>
      </c>
      <c r="JA61" s="667" t="s">
        <v>783</v>
      </c>
      <c r="JB61" s="667" t="s">
        <v>783</v>
      </c>
      <c r="JC61" s="667" t="s">
        <v>783</v>
      </c>
      <c r="JD61" s="667">
        <v>329423</v>
      </c>
      <c r="JE61" s="667" t="s">
        <v>783</v>
      </c>
      <c r="JF61" s="667" t="s">
        <v>783</v>
      </c>
      <c r="JG61" s="667" t="s">
        <v>795</v>
      </c>
      <c r="JH61" s="667">
        <v>35</v>
      </c>
      <c r="JI61" s="667" t="s">
        <v>783</v>
      </c>
      <c r="JJ61" s="667" t="s">
        <v>783</v>
      </c>
      <c r="JK61" s="667" t="s">
        <v>783</v>
      </c>
      <c r="JL61" s="667" t="s">
        <v>790</v>
      </c>
      <c r="JM61" s="667">
        <v>4</v>
      </c>
      <c r="JN61" s="667">
        <v>1</v>
      </c>
      <c r="JO61" s="667" t="s">
        <v>783</v>
      </c>
      <c r="JP61" s="667">
        <v>12683066</v>
      </c>
      <c r="JQ61" s="667">
        <v>2013</v>
      </c>
      <c r="JR61" s="667">
        <v>12</v>
      </c>
      <c r="JS61" s="667" t="s">
        <v>783</v>
      </c>
      <c r="JT61" s="667" t="s">
        <v>783</v>
      </c>
      <c r="JU61" s="667" t="s">
        <v>851</v>
      </c>
      <c r="JV61" s="670">
        <v>732.19570199999998</v>
      </c>
      <c r="JW61">
        <f>JV61</f>
        <v>732.19570199999998</v>
      </c>
      <c r="JX61" s="225">
        <v>0.13867342840909092</v>
      </c>
    </row>
    <row r="62" spans="1:284" ht="16" thickBot="1">
      <c r="A62" s="905" t="s">
        <v>5</v>
      </c>
      <c r="B62" s="79">
        <f t="shared" si="0"/>
        <v>1</v>
      </c>
      <c r="C62" s="871" t="s">
        <v>27</v>
      </c>
      <c r="D62" s="249" t="s">
        <v>162</v>
      </c>
      <c r="E62" s="103" t="s">
        <v>158</v>
      </c>
      <c r="F62" s="888">
        <v>0.5</v>
      </c>
      <c r="G62" s="120" t="e">
        <f t="shared" si="45"/>
        <v>#REF!</v>
      </c>
      <c r="H62" s="46"/>
      <c r="I62" s="33">
        <v>0.5</v>
      </c>
      <c r="J62" s="29"/>
      <c r="K62" s="18"/>
      <c r="L62" s="5"/>
      <c r="M62" s="71">
        <v>2</v>
      </c>
      <c r="N62" s="71">
        <v>2</v>
      </c>
      <c r="O62" s="70">
        <v>2</v>
      </c>
      <c r="P62" s="891">
        <f t="shared" si="47"/>
        <v>6</v>
      </c>
      <c r="Q62" s="897">
        <f t="shared" si="49"/>
        <v>8</v>
      </c>
      <c r="R62" s="46"/>
      <c r="S62" s="547">
        <f>I62</f>
        <v>0.5</v>
      </c>
      <c r="T62" s="25"/>
      <c r="U62" s="219">
        <f t="shared" si="48"/>
        <v>37500</v>
      </c>
      <c r="V62" s="219" t="s">
        <v>642</v>
      </c>
      <c r="W62" s="1042">
        <f t="shared" si="39"/>
        <v>37500</v>
      </c>
      <c r="X62" s="537">
        <f t="shared" si="40"/>
        <v>19168.888888888891</v>
      </c>
      <c r="Y62" s="538">
        <f t="shared" si="2"/>
        <v>500</v>
      </c>
      <c r="Z62" s="1034">
        <f t="shared" si="3"/>
        <v>57168.888888888891</v>
      </c>
      <c r="AA62" s="883">
        <v>6</v>
      </c>
      <c r="AB62" s="270">
        <f t="shared" si="4"/>
        <v>10168.888888888889</v>
      </c>
      <c r="AC62" s="566">
        <v>0.25</v>
      </c>
      <c r="AD62" s="562">
        <f t="shared" si="5"/>
        <v>9000</v>
      </c>
      <c r="AE62" s="518"/>
      <c r="AF62" s="270">
        <f t="shared" si="6"/>
        <v>0</v>
      </c>
      <c r="AG62" s="270"/>
      <c r="AH62" s="562">
        <f t="shared" si="7"/>
        <v>0</v>
      </c>
      <c r="AI62" s="270"/>
      <c r="AJ62" s="228">
        <v>0</v>
      </c>
      <c r="AK62" s="902">
        <v>2020</v>
      </c>
      <c r="AL62" s="902">
        <f>AK62+10</f>
        <v>2030</v>
      </c>
      <c r="AM62" s="18" t="str">
        <f t="shared" si="8"/>
        <v xml:space="preserve"> </v>
      </c>
      <c r="AN62" s="747" t="str">
        <f t="shared" si="9"/>
        <v xml:space="preserve"> </v>
      </c>
      <c r="AO62" s="4" t="str">
        <f t="shared" si="10"/>
        <v xml:space="preserve"> </v>
      </c>
      <c r="AP62" s="747" t="str">
        <f t="shared" si="11"/>
        <v xml:space="preserve"> </v>
      </c>
      <c r="AQ62" s="4" t="str">
        <f t="shared" si="12"/>
        <v xml:space="preserve"> </v>
      </c>
      <c r="AR62" s="747" t="str">
        <f t="shared" si="13"/>
        <v xml:space="preserve"> </v>
      </c>
      <c r="AS62" s="4" t="str">
        <f t="shared" si="14"/>
        <v xml:space="preserve"> </v>
      </c>
      <c r="AT62" s="747" t="str">
        <f t="shared" si="15"/>
        <v xml:space="preserve"> </v>
      </c>
      <c r="AU62" s="4" t="str">
        <f t="shared" si="16"/>
        <v xml:space="preserve"> </v>
      </c>
      <c r="AV62" s="747" t="str">
        <f t="shared" si="17"/>
        <v xml:space="preserve"> </v>
      </c>
      <c r="AW62" s="4" t="str">
        <f t="shared" si="18"/>
        <v xml:space="preserve"> </v>
      </c>
      <c r="AX62" s="747" t="str">
        <f t="shared" si="19"/>
        <v xml:space="preserve"> </v>
      </c>
      <c r="AY62" s="4" t="str">
        <f t="shared" si="20"/>
        <v xml:space="preserve"> </v>
      </c>
      <c r="AZ62" s="747" t="str">
        <f t="shared" si="21"/>
        <v xml:space="preserve"> </v>
      </c>
      <c r="BA62" s="4" t="str">
        <f t="shared" si="22"/>
        <v xml:space="preserve"> </v>
      </c>
      <c r="BB62" s="747" t="str">
        <f t="shared" si="23"/>
        <v xml:space="preserve"> </v>
      </c>
      <c r="BC62" s="4" t="str">
        <f t="shared" si="24"/>
        <v xml:space="preserve"> </v>
      </c>
      <c r="BD62" s="747" t="str">
        <f t="shared" si="25"/>
        <v xml:space="preserve"> </v>
      </c>
      <c r="BE62" s="4" t="str">
        <f t="shared" si="26"/>
        <v xml:space="preserve"> </v>
      </c>
      <c r="BF62" s="747" t="str">
        <f t="shared" si="27"/>
        <v xml:space="preserve"> </v>
      </c>
      <c r="BG62" s="4" t="str">
        <f t="shared" si="28"/>
        <v xml:space="preserve"> </v>
      </c>
      <c r="BH62" s="747" t="str">
        <f t="shared" si="29"/>
        <v xml:space="preserve"> </v>
      </c>
      <c r="BI62" s="4" t="str">
        <f t="shared" si="30"/>
        <v xml:space="preserve"> </v>
      </c>
      <c r="BJ62" s="747" t="str">
        <f t="shared" si="31"/>
        <v xml:space="preserve"> </v>
      </c>
      <c r="BK62" s="4">
        <f t="shared" si="32"/>
        <v>0.5</v>
      </c>
      <c r="BL62" s="747">
        <f t="shared" si="33"/>
        <v>57168.888888888891</v>
      </c>
      <c r="BM62" s="4" t="str">
        <f t="shared" si="34"/>
        <v xml:space="preserve"> </v>
      </c>
      <c r="BN62" s="747" t="str">
        <f t="shared" si="35"/>
        <v xml:space="preserve"> </v>
      </c>
      <c r="BO62" s="4" t="str">
        <f t="shared" si="36"/>
        <v xml:space="preserve"> </v>
      </c>
      <c r="BP62" s="747" t="str">
        <f t="shared" si="37"/>
        <v xml:space="preserve"> </v>
      </c>
      <c r="BQ62" s="133"/>
      <c r="BR62" s="133"/>
      <c r="BS62" s="389"/>
      <c r="BT62" s="389"/>
      <c r="BU62" s="389"/>
      <c r="BV62" s="389"/>
      <c r="BW62" s="389"/>
      <c r="BX62" s="389"/>
      <c r="BY62" s="389"/>
      <c r="BZ62" s="389"/>
      <c r="CA62" s="389"/>
      <c r="CB62" s="163">
        <f t="shared" si="38"/>
        <v>0</v>
      </c>
      <c r="CC62" s="389"/>
      <c r="CD62" s="389"/>
      <c r="CE62" s="389"/>
      <c r="CF62" s="389"/>
      <c r="CG62" s="389"/>
      <c r="CH62" s="389"/>
      <c r="CI62" s="389"/>
      <c r="CJ62" s="389"/>
      <c r="CK62" s="389"/>
      <c r="CL62" s="389"/>
      <c r="CM62" s="389"/>
      <c r="CN62" s="389"/>
      <c r="CO62" s="389"/>
      <c r="CP62" s="389"/>
      <c r="CQ62" s="389"/>
      <c r="CR62" s="389"/>
      <c r="CS62" s="389"/>
      <c r="CT62" s="389"/>
      <c r="CU62" s="389"/>
      <c r="CV62" s="389"/>
      <c r="CW62" s="389"/>
      <c r="CX62" s="389"/>
      <c r="CY62" s="389"/>
      <c r="CZ62" s="389"/>
      <c r="DA62" s="389"/>
      <c r="DB62" s="389"/>
      <c r="DC62" s="389"/>
      <c r="DD62" s="389"/>
      <c r="DE62" s="389"/>
      <c r="DF62" s="389"/>
      <c r="DG62" s="389"/>
      <c r="DH62" s="389"/>
      <c r="DI62" s="389"/>
      <c r="DJ62" s="389"/>
      <c r="DK62" s="389"/>
      <c r="DL62" s="389"/>
      <c r="DM62" s="389"/>
      <c r="DN62" s="389"/>
      <c r="DO62" s="389"/>
      <c r="DP62" s="389"/>
      <c r="DQ62" s="389"/>
      <c r="DR62" s="389"/>
      <c r="DS62" s="389"/>
      <c r="DT62" s="389"/>
      <c r="DU62" s="389"/>
      <c r="DV62" s="389"/>
      <c r="DW62" s="389"/>
      <c r="DX62" s="389"/>
      <c r="DY62" s="389"/>
      <c r="DZ62" s="389"/>
      <c r="EA62" s="389"/>
      <c r="EB62" s="389"/>
      <c r="EC62" s="389"/>
      <c r="ED62" s="389"/>
      <c r="EE62" s="389"/>
      <c r="EF62" s="389"/>
      <c r="EG62" s="389"/>
      <c r="EH62" s="389"/>
      <c r="EI62" s="389"/>
      <c r="EJ62" s="389"/>
      <c r="EK62" s="389"/>
      <c r="EL62" s="389"/>
      <c r="EM62" s="389"/>
      <c r="EN62" s="389"/>
      <c r="EO62" s="389"/>
      <c r="EP62" s="389"/>
      <c r="EQ62" s="389"/>
      <c r="ER62" s="389"/>
      <c r="ES62" s="389"/>
      <c r="ET62" s="389"/>
      <c r="EU62" s="389"/>
      <c r="EV62" s="389"/>
      <c r="EW62" s="389"/>
      <c r="EX62" s="389"/>
      <c r="EY62" s="389"/>
      <c r="EZ62" s="389"/>
      <c r="FA62" s="389"/>
      <c r="FB62" s="389"/>
      <c r="FC62" s="389"/>
      <c r="FD62" s="389"/>
      <c r="FE62" s="389"/>
      <c r="FF62" s="389"/>
      <c r="FG62" s="389"/>
      <c r="FH62" s="389"/>
      <c r="FI62" s="389"/>
      <c r="FJ62" s="389"/>
      <c r="FK62" s="389"/>
      <c r="FL62" s="389"/>
      <c r="FM62" s="389"/>
      <c r="FN62" s="389"/>
      <c r="FO62" s="389"/>
      <c r="FP62" s="389"/>
      <c r="FQ62" s="389"/>
      <c r="FR62" s="389"/>
      <c r="FS62" s="389"/>
      <c r="FT62" s="389"/>
      <c r="FU62" s="389"/>
      <c r="FV62" s="389"/>
      <c r="FW62" s="389"/>
      <c r="FX62" s="650" t="s">
        <v>427</v>
      </c>
      <c r="FY62" s="651"/>
      <c r="FZ62" s="651"/>
      <c r="GA62" s="651"/>
      <c r="GB62" s="651"/>
      <c r="GC62" s="651"/>
      <c r="GD62" s="651"/>
      <c r="GE62" s="651"/>
      <c r="GF62" s="651"/>
      <c r="GG62" s="651"/>
      <c r="GH62" s="651"/>
      <c r="GI62" s="651"/>
      <c r="GJ62" s="651"/>
      <c r="GK62" s="651"/>
      <c r="GL62" s="651"/>
      <c r="GM62" s="651"/>
      <c r="GN62" s="651"/>
      <c r="GO62" s="651"/>
      <c r="GP62" s="651"/>
      <c r="GQ62" s="651"/>
      <c r="GR62" s="651"/>
      <c r="GS62" s="651"/>
      <c r="GT62" s="651"/>
      <c r="GU62" s="651"/>
      <c r="GV62" s="651"/>
      <c r="GW62" s="651"/>
      <c r="GX62" s="651"/>
      <c r="GY62" s="651"/>
      <c r="GZ62" s="651"/>
      <c r="HA62" s="651"/>
      <c r="HB62" s="651"/>
      <c r="HC62" s="651"/>
      <c r="HD62" s="651"/>
      <c r="HE62" s="651"/>
      <c r="HF62" s="651"/>
      <c r="HG62" s="651"/>
      <c r="HH62" s="651"/>
      <c r="HI62" s="651"/>
      <c r="HJ62" s="651"/>
      <c r="HK62" s="651"/>
      <c r="HL62" s="651"/>
      <c r="HM62" s="651"/>
      <c r="HN62" s="651"/>
      <c r="HO62" s="651"/>
      <c r="HP62" s="651"/>
      <c r="HQ62" s="651"/>
      <c r="HR62" s="651"/>
      <c r="HS62" s="651"/>
      <c r="HT62" s="651"/>
      <c r="HU62" s="651"/>
      <c r="HV62" s="651"/>
      <c r="HW62" s="651"/>
      <c r="HX62" s="651"/>
      <c r="HY62" s="651"/>
      <c r="HZ62" s="651"/>
      <c r="IA62" s="652"/>
      <c r="IB62" s="651"/>
      <c r="IC62" s="651"/>
      <c r="ID62" s="651"/>
      <c r="IE62" s="651"/>
      <c r="IF62" s="651"/>
      <c r="IG62" s="651"/>
      <c r="IH62" s="651"/>
      <c r="II62" s="651"/>
      <c r="IJ62" s="651"/>
      <c r="IK62" s="651"/>
      <c r="IL62" s="651"/>
      <c r="IM62" s="651"/>
      <c r="IN62" s="651"/>
      <c r="IO62" s="651"/>
      <c r="IP62" s="652"/>
      <c r="IQ62" s="651"/>
      <c r="IR62" s="651"/>
      <c r="IS62" s="651"/>
      <c r="IT62" s="653"/>
      <c r="IU62" s="651"/>
      <c r="IV62" s="651"/>
      <c r="IW62" s="651"/>
      <c r="IX62" s="651"/>
      <c r="IY62" s="651"/>
      <c r="IZ62" s="651"/>
      <c r="JA62" s="651"/>
      <c r="JB62" s="651"/>
      <c r="JC62" s="651"/>
      <c r="JD62" s="651"/>
      <c r="JE62" s="651"/>
      <c r="JF62" s="651"/>
      <c r="JG62" s="651"/>
      <c r="JH62" s="651"/>
      <c r="JI62" s="651"/>
      <c r="JJ62" s="651"/>
      <c r="JK62" s="651"/>
      <c r="JL62" s="651"/>
      <c r="JM62" s="651"/>
      <c r="JN62" s="651"/>
      <c r="JO62" s="651"/>
      <c r="JP62" s="651"/>
      <c r="JQ62" s="651"/>
      <c r="JR62" s="651"/>
      <c r="JS62" s="651"/>
      <c r="JT62" s="651"/>
      <c r="JU62" s="651"/>
      <c r="JV62" s="654"/>
      <c r="JX62" s="225"/>
    </row>
    <row r="63" spans="1:284" ht="16" thickBot="1">
      <c r="A63" s="905" t="s">
        <v>5</v>
      </c>
      <c r="B63" s="79">
        <f t="shared" si="0"/>
        <v>1</v>
      </c>
      <c r="C63" s="871" t="s">
        <v>90</v>
      </c>
      <c r="D63" s="249" t="s">
        <v>162</v>
      </c>
      <c r="E63" s="103" t="s">
        <v>182</v>
      </c>
      <c r="F63" s="888">
        <v>0.25</v>
      </c>
      <c r="G63" s="120" t="e">
        <f t="shared" si="45"/>
        <v>#REF!</v>
      </c>
      <c r="H63" s="46"/>
      <c r="I63" s="3">
        <v>0.25</v>
      </c>
      <c r="J63" s="29"/>
      <c r="K63" s="18">
        <v>1988</v>
      </c>
      <c r="L63" s="5"/>
      <c r="M63" s="71">
        <v>1</v>
      </c>
      <c r="N63" s="71">
        <v>3</v>
      </c>
      <c r="O63" s="70">
        <v>3</v>
      </c>
      <c r="P63" s="891">
        <f t="shared" si="47"/>
        <v>7</v>
      </c>
      <c r="Q63" s="897">
        <f t="shared" si="49"/>
        <v>9</v>
      </c>
      <c r="R63" s="30"/>
      <c r="S63" s="3">
        <v>0.25</v>
      </c>
      <c r="T63" s="25"/>
      <c r="U63" s="219">
        <f t="shared" si="48"/>
        <v>18750</v>
      </c>
      <c r="V63" s="219" t="s">
        <v>642</v>
      </c>
      <c r="W63" s="1042">
        <f t="shared" si="39"/>
        <v>18750</v>
      </c>
      <c r="X63" s="537">
        <f t="shared" si="40"/>
        <v>7889.6296296296296</v>
      </c>
      <c r="Y63" s="538">
        <f t="shared" si="2"/>
        <v>500</v>
      </c>
      <c r="Z63" s="1034">
        <f t="shared" si="3"/>
        <v>27139.629629629628</v>
      </c>
      <c r="AA63" s="883">
        <v>4</v>
      </c>
      <c r="AB63" s="270">
        <f t="shared" si="4"/>
        <v>3389.6296296296296</v>
      </c>
      <c r="AC63" s="566">
        <v>0.25</v>
      </c>
      <c r="AD63" s="562">
        <f t="shared" si="5"/>
        <v>4500</v>
      </c>
      <c r="AE63" s="518"/>
      <c r="AF63" s="270">
        <f t="shared" si="6"/>
        <v>0</v>
      </c>
      <c r="AG63" s="270"/>
      <c r="AH63" s="562">
        <f t="shared" si="7"/>
        <v>0</v>
      </c>
      <c r="AI63" s="270"/>
      <c r="AJ63" s="228">
        <v>0</v>
      </c>
      <c r="AK63" s="902">
        <v>2020</v>
      </c>
      <c r="AL63" s="902">
        <f>AK63+10</f>
        <v>2030</v>
      </c>
      <c r="AM63" s="18" t="str">
        <f t="shared" si="8"/>
        <v xml:space="preserve"> </v>
      </c>
      <c r="AN63" s="747" t="str">
        <f t="shared" si="9"/>
        <v xml:space="preserve"> </v>
      </c>
      <c r="AO63" s="4" t="str">
        <f t="shared" si="10"/>
        <v xml:space="preserve"> </v>
      </c>
      <c r="AP63" s="747" t="str">
        <f t="shared" si="11"/>
        <v xml:space="preserve"> </v>
      </c>
      <c r="AQ63" s="4" t="str">
        <f t="shared" si="12"/>
        <v xml:space="preserve"> </v>
      </c>
      <c r="AR63" s="747" t="str">
        <f t="shared" si="13"/>
        <v xml:space="preserve"> </v>
      </c>
      <c r="AS63" s="4" t="str">
        <f t="shared" si="14"/>
        <v xml:space="preserve"> </v>
      </c>
      <c r="AT63" s="747" t="str">
        <f t="shared" si="15"/>
        <v xml:space="preserve"> </v>
      </c>
      <c r="AU63" s="4" t="str">
        <f t="shared" si="16"/>
        <v xml:space="preserve"> </v>
      </c>
      <c r="AV63" s="747" t="str">
        <f t="shared" si="17"/>
        <v xml:space="preserve"> </v>
      </c>
      <c r="AW63" s="4" t="str">
        <f t="shared" si="18"/>
        <v xml:space="preserve"> </v>
      </c>
      <c r="AX63" s="747" t="str">
        <f t="shared" si="19"/>
        <v xml:space="preserve"> </v>
      </c>
      <c r="AY63" s="4" t="str">
        <f t="shared" si="20"/>
        <v xml:space="preserve"> </v>
      </c>
      <c r="AZ63" s="747" t="str">
        <f t="shared" si="21"/>
        <v xml:space="preserve"> </v>
      </c>
      <c r="BA63" s="4" t="str">
        <f t="shared" si="22"/>
        <v xml:space="preserve"> </v>
      </c>
      <c r="BB63" s="747" t="str">
        <f t="shared" si="23"/>
        <v xml:space="preserve"> </v>
      </c>
      <c r="BC63" s="4" t="str">
        <f t="shared" si="24"/>
        <v xml:space="preserve"> </v>
      </c>
      <c r="BD63" s="747" t="str">
        <f t="shared" si="25"/>
        <v xml:space="preserve"> </v>
      </c>
      <c r="BE63" s="4" t="str">
        <f t="shared" si="26"/>
        <v xml:space="preserve"> </v>
      </c>
      <c r="BF63" s="747" t="str">
        <f t="shared" si="27"/>
        <v xml:space="preserve"> </v>
      </c>
      <c r="BG63" s="4" t="str">
        <f t="shared" si="28"/>
        <v xml:space="preserve"> </v>
      </c>
      <c r="BH63" s="747" t="str">
        <f t="shared" si="29"/>
        <v xml:space="preserve"> </v>
      </c>
      <c r="BI63" s="4" t="str">
        <f t="shared" si="30"/>
        <v xml:space="preserve"> </v>
      </c>
      <c r="BJ63" s="747" t="str">
        <f t="shared" si="31"/>
        <v xml:space="preserve"> </v>
      </c>
      <c r="BK63" s="4">
        <f t="shared" si="32"/>
        <v>0.25</v>
      </c>
      <c r="BL63" s="747">
        <f t="shared" si="33"/>
        <v>27139.629629629628</v>
      </c>
      <c r="BM63" s="4" t="str">
        <f t="shared" si="34"/>
        <v xml:space="preserve"> </v>
      </c>
      <c r="BN63" s="747" t="str">
        <f t="shared" si="35"/>
        <v xml:space="preserve"> </v>
      </c>
      <c r="BO63" s="4" t="str">
        <f t="shared" si="36"/>
        <v xml:space="preserve"> </v>
      </c>
      <c r="BP63" s="747" t="str">
        <f t="shared" si="37"/>
        <v xml:space="preserve"> </v>
      </c>
      <c r="BQ63" s="133"/>
      <c r="BR63" s="133"/>
      <c r="BS63" s="389"/>
      <c r="BT63" s="389"/>
      <c r="BU63" s="389"/>
      <c r="BV63" s="389"/>
      <c r="BW63" s="389"/>
      <c r="BX63" s="389"/>
      <c r="BY63" s="389"/>
      <c r="BZ63" s="389"/>
      <c r="CA63" s="389"/>
      <c r="CB63" s="163">
        <f t="shared" si="38"/>
        <v>0</v>
      </c>
      <c r="CC63" s="389"/>
      <c r="CD63" s="389"/>
      <c r="CE63" s="389"/>
      <c r="CF63" s="389"/>
      <c r="CG63" s="389"/>
      <c r="CH63" s="389"/>
      <c r="CI63" s="389"/>
      <c r="CJ63" s="389"/>
      <c r="CK63" s="389"/>
      <c r="CL63" s="389"/>
      <c r="CM63" s="389"/>
      <c r="CN63" s="389"/>
      <c r="CO63" s="389"/>
      <c r="CP63" s="389"/>
      <c r="CQ63" s="389"/>
      <c r="CR63" s="389"/>
      <c r="CS63" s="389"/>
      <c r="CT63" s="389"/>
      <c r="CU63" s="389"/>
      <c r="CV63" s="389"/>
      <c r="CW63" s="389"/>
      <c r="CX63" s="389"/>
      <c r="CY63" s="389"/>
      <c r="CZ63" s="389"/>
      <c r="DA63" s="389"/>
      <c r="DB63" s="389"/>
      <c r="DC63" s="389"/>
      <c r="DD63" s="389"/>
      <c r="DE63" s="389"/>
      <c r="DF63" s="389"/>
      <c r="DG63" s="389"/>
      <c r="DH63" s="389"/>
      <c r="DI63" s="389"/>
      <c r="DJ63" s="389"/>
      <c r="DK63" s="389"/>
      <c r="DL63" s="389"/>
      <c r="DM63" s="389"/>
      <c r="DN63" s="389"/>
      <c r="DO63" s="389"/>
      <c r="DP63" s="389"/>
      <c r="DQ63" s="389"/>
      <c r="DR63" s="389"/>
      <c r="DS63" s="389"/>
      <c r="DT63" s="389"/>
      <c r="DU63" s="389"/>
      <c r="DV63" s="389"/>
      <c r="DW63" s="389"/>
      <c r="DX63" s="389"/>
      <c r="DY63" s="389"/>
      <c r="DZ63" s="389"/>
      <c r="EA63" s="389"/>
      <c r="EB63" s="389"/>
      <c r="EC63" s="389"/>
      <c r="ED63" s="389"/>
      <c r="EE63" s="389"/>
      <c r="EF63" s="389"/>
      <c r="EG63" s="389"/>
      <c r="EH63" s="389"/>
      <c r="EI63" s="389"/>
      <c r="EJ63" s="389"/>
      <c r="EK63" s="389"/>
      <c r="EL63" s="389"/>
      <c r="EM63" s="389"/>
      <c r="EN63" s="389"/>
      <c r="EO63" s="389"/>
      <c r="EP63" s="389"/>
      <c r="EQ63" s="389"/>
      <c r="ER63" s="389"/>
      <c r="ES63" s="389"/>
      <c r="ET63" s="389"/>
      <c r="EU63" s="389"/>
      <c r="EV63" s="389"/>
      <c r="EW63" s="389"/>
      <c r="EX63" s="389"/>
      <c r="EY63" s="389"/>
      <c r="EZ63" s="389"/>
      <c r="FA63" s="389"/>
      <c r="FB63" s="389"/>
      <c r="FC63" s="389"/>
      <c r="FD63" s="389"/>
      <c r="FE63" s="389"/>
      <c r="FF63" s="389"/>
      <c r="FG63" s="389"/>
      <c r="FH63" s="389"/>
      <c r="FI63" s="389"/>
      <c r="FJ63" s="389"/>
      <c r="FK63" s="389"/>
      <c r="FL63" s="389"/>
      <c r="FM63" s="389"/>
      <c r="FN63" s="389"/>
      <c r="FO63" s="389"/>
      <c r="FP63" s="389"/>
      <c r="FQ63" s="389"/>
      <c r="FR63" s="389"/>
      <c r="FS63" s="389"/>
      <c r="FT63" s="389"/>
      <c r="FU63" s="389"/>
      <c r="FV63" s="389"/>
      <c r="FW63" s="389"/>
      <c r="FX63" s="655" t="s">
        <v>430</v>
      </c>
      <c r="FY63" s="656">
        <v>219</v>
      </c>
      <c r="FZ63" s="656">
        <v>30289420</v>
      </c>
      <c r="GA63" s="656">
        <v>55</v>
      </c>
      <c r="GB63" s="656" t="s">
        <v>798</v>
      </c>
      <c r="GC63" s="656">
        <v>20</v>
      </c>
      <c r="GD63" s="656">
        <v>1994</v>
      </c>
      <c r="GE63" s="656">
        <v>1</v>
      </c>
      <c r="GF63" s="656" t="s">
        <v>780</v>
      </c>
      <c r="GG63" s="656">
        <v>2</v>
      </c>
      <c r="GH63" s="656">
        <v>1</v>
      </c>
      <c r="GI63" s="656" t="s">
        <v>780</v>
      </c>
      <c r="GJ63" s="656">
        <v>2</v>
      </c>
      <c r="GK63" s="656" t="s">
        <v>781</v>
      </c>
      <c r="GL63" s="656" t="s">
        <v>782</v>
      </c>
      <c r="GM63" s="656">
        <v>66</v>
      </c>
      <c r="GN63" s="656" t="s">
        <v>783</v>
      </c>
      <c r="GO63" s="656">
        <v>0</v>
      </c>
      <c r="GP63" s="656">
        <v>0</v>
      </c>
      <c r="GQ63" s="656">
        <v>4</v>
      </c>
      <c r="GR63" s="656">
        <v>2</v>
      </c>
      <c r="GS63" s="656">
        <v>2</v>
      </c>
      <c r="GT63" s="656" t="s">
        <v>783</v>
      </c>
      <c r="GU63" s="656" t="s">
        <v>783</v>
      </c>
      <c r="GV63" s="656" t="s">
        <v>783</v>
      </c>
      <c r="GW63" s="656" t="s">
        <v>783</v>
      </c>
      <c r="GX63" s="656" t="s">
        <v>783</v>
      </c>
      <c r="GY63" s="656">
        <v>1649</v>
      </c>
      <c r="GZ63" s="656">
        <v>0.25</v>
      </c>
      <c r="HA63" s="656">
        <v>5</v>
      </c>
      <c r="HB63" s="656" t="s">
        <v>783</v>
      </c>
      <c r="HC63" s="656" t="s">
        <v>782</v>
      </c>
      <c r="HD63" s="656">
        <v>15</v>
      </c>
      <c r="HE63" s="656" t="s">
        <v>783</v>
      </c>
      <c r="HF63" s="656">
        <v>0</v>
      </c>
      <c r="HG63" s="656" t="s">
        <v>783</v>
      </c>
      <c r="HH63" s="656">
        <v>0</v>
      </c>
      <c r="HI63" s="656">
        <v>1</v>
      </c>
      <c r="HJ63" s="656">
        <v>45</v>
      </c>
      <c r="HK63" s="656" t="s">
        <v>784</v>
      </c>
      <c r="HL63" s="656" t="s">
        <v>785</v>
      </c>
      <c r="HM63" s="656" t="s">
        <v>783</v>
      </c>
      <c r="HN63" s="656" t="s">
        <v>783</v>
      </c>
      <c r="HO63" s="656" t="s">
        <v>783</v>
      </c>
      <c r="HP63" s="656" t="s">
        <v>783</v>
      </c>
      <c r="HQ63" s="656" t="s">
        <v>783</v>
      </c>
      <c r="HR63" s="656">
        <v>3978945</v>
      </c>
      <c r="HS63" s="656" t="s">
        <v>783</v>
      </c>
      <c r="HT63" s="656" t="s">
        <v>786</v>
      </c>
      <c r="HU63" s="656" t="s">
        <v>787</v>
      </c>
      <c r="HV63" s="656">
        <v>4</v>
      </c>
      <c r="HW63" s="656">
        <v>2014</v>
      </c>
      <c r="HX63" s="656">
        <v>63</v>
      </c>
      <c r="HY63" s="656">
        <v>0</v>
      </c>
      <c r="HZ63" s="656">
        <v>1320</v>
      </c>
      <c r="IA63" s="657">
        <v>41697.500081018516</v>
      </c>
      <c r="IB63" s="656" t="s">
        <v>788</v>
      </c>
      <c r="IC63" s="656">
        <v>3974467</v>
      </c>
      <c r="ID63" s="656">
        <v>2014</v>
      </c>
      <c r="IE63" s="656">
        <v>1712</v>
      </c>
      <c r="IF63" s="656" t="s">
        <v>783</v>
      </c>
      <c r="IG63" s="656" t="s">
        <v>783</v>
      </c>
      <c r="IH63" s="656" t="s">
        <v>783</v>
      </c>
      <c r="II63" s="656" t="s">
        <v>783</v>
      </c>
      <c r="IJ63" s="656" t="s">
        <v>783</v>
      </c>
      <c r="IK63" s="656" t="s">
        <v>783</v>
      </c>
      <c r="IL63" s="656" t="s">
        <v>783</v>
      </c>
      <c r="IM63" s="656" t="s">
        <v>783</v>
      </c>
      <c r="IN63" s="656" t="s">
        <v>783</v>
      </c>
      <c r="IO63" s="656">
        <v>1649</v>
      </c>
      <c r="IP63" s="657">
        <v>37477.354571759257</v>
      </c>
      <c r="IQ63" s="656">
        <v>2</v>
      </c>
      <c r="IR63" s="656" t="s">
        <v>793</v>
      </c>
      <c r="IS63" s="656">
        <v>2</v>
      </c>
      <c r="IT63" s="658">
        <v>41275</v>
      </c>
      <c r="IU63" s="656" t="s">
        <v>783</v>
      </c>
      <c r="IV63" s="656" t="s">
        <v>783</v>
      </c>
      <c r="IW63" s="656" t="s">
        <v>783</v>
      </c>
      <c r="IX63" s="656" t="s">
        <v>781</v>
      </c>
      <c r="IY63" s="656">
        <v>45</v>
      </c>
      <c r="IZ63" s="656" t="s">
        <v>789</v>
      </c>
      <c r="JA63" s="656" t="s">
        <v>783</v>
      </c>
      <c r="JB63" s="656" t="s">
        <v>783</v>
      </c>
      <c r="JC63" s="656" t="s">
        <v>783</v>
      </c>
      <c r="JD63" s="656">
        <v>329424</v>
      </c>
      <c r="JE63" s="656" t="s">
        <v>783</v>
      </c>
      <c r="JF63" s="656" t="s">
        <v>783</v>
      </c>
      <c r="JG63" s="656" t="s">
        <v>802</v>
      </c>
      <c r="JH63" s="656">
        <v>55</v>
      </c>
      <c r="JI63" s="656" t="s">
        <v>783</v>
      </c>
      <c r="JJ63" s="656" t="s">
        <v>783</v>
      </c>
      <c r="JK63" s="656" t="s">
        <v>783</v>
      </c>
      <c r="JL63" s="656" t="s">
        <v>790</v>
      </c>
      <c r="JM63" s="656">
        <v>4</v>
      </c>
      <c r="JN63" s="656">
        <v>3</v>
      </c>
      <c r="JO63" s="656" t="s">
        <v>783</v>
      </c>
      <c r="JP63" s="656">
        <v>10711928</v>
      </c>
      <c r="JQ63" s="656">
        <v>2011</v>
      </c>
      <c r="JR63" s="656">
        <v>3</v>
      </c>
      <c r="JS63" s="656" t="s">
        <v>783</v>
      </c>
      <c r="JT63" s="656" t="s">
        <v>783</v>
      </c>
      <c r="JU63" s="656" t="s">
        <v>852</v>
      </c>
      <c r="JV63" s="659">
        <v>1315.759922</v>
      </c>
      <c r="JW63">
        <f>JV63</f>
        <v>1315.759922</v>
      </c>
      <c r="JX63" s="225">
        <v>0.2491969549242424</v>
      </c>
    </row>
    <row r="64" spans="1:284" ht="16" thickBot="1">
      <c r="A64" s="905" t="s">
        <v>5</v>
      </c>
      <c r="B64" s="79">
        <f t="shared" si="0"/>
        <v>1</v>
      </c>
      <c r="C64" s="871" t="s">
        <v>40</v>
      </c>
      <c r="D64" s="249" t="s">
        <v>141</v>
      </c>
      <c r="E64" s="103" t="s">
        <v>32</v>
      </c>
      <c r="F64" s="888">
        <v>0.27</v>
      </c>
      <c r="G64" s="120" t="e">
        <f t="shared" si="45"/>
        <v>#REF!</v>
      </c>
      <c r="H64" s="46"/>
      <c r="I64" s="33">
        <v>0.27</v>
      </c>
      <c r="J64" s="29"/>
      <c r="K64" s="18"/>
      <c r="L64" s="5"/>
      <c r="M64" s="71">
        <v>1</v>
      </c>
      <c r="N64" s="71">
        <v>3</v>
      </c>
      <c r="O64" s="70">
        <v>3</v>
      </c>
      <c r="P64" s="891">
        <f t="shared" si="47"/>
        <v>7</v>
      </c>
      <c r="Q64" s="897">
        <f t="shared" si="49"/>
        <v>9</v>
      </c>
      <c r="R64" s="51"/>
      <c r="S64" s="547">
        <f>I64</f>
        <v>0.27</v>
      </c>
      <c r="T64" s="25"/>
      <c r="U64" s="219">
        <f t="shared" si="48"/>
        <v>20250</v>
      </c>
      <c r="V64" s="219" t="s">
        <v>642</v>
      </c>
      <c r="W64" s="1042">
        <f t="shared" si="39"/>
        <v>20250</v>
      </c>
      <c r="X64" s="537">
        <f t="shared" si="40"/>
        <v>7605.6</v>
      </c>
      <c r="Y64" s="538">
        <f t="shared" si="2"/>
        <v>500</v>
      </c>
      <c r="Z64" s="1034">
        <f t="shared" si="3"/>
        <v>28355.599999999999</v>
      </c>
      <c r="AA64" s="883">
        <v>3</v>
      </c>
      <c r="AB64" s="270">
        <f t="shared" si="4"/>
        <v>2745.6000000000004</v>
      </c>
      <c r="AC64" s="566">
        <v>0.25</v>
      </c>
      <c r="AD64" s="562">
        <f t="shared" si="5"/>
        <v>4860</v>
      </c>
      <c r="AE64" s="518"/>
      <c r="AF64" s="270">
        <f t="shared" si="6"/>
        <v>0</v>
      </c>
      <c r="AG64" s="270"/>
      <c r="AH64" s="562">
        <f t="shared" si="7"/>
        <v>0</v>
      </c>
      <c r="AI64" s="270"/>
      <c r="AJ64" s="228">
        <v>0</v>
      </c>
      <c r="AK64" s="902">
        <v>2021</v>
      </c>
      <c r="AL64" s="902">
        <v>2030</v>
      </c>
      <c r="AM64" s="18" t="str">
        <f t="shared" si="8"/>
        <v xml:space="preserve"> </v>
      </c>
      <c r="AN64" s="747" t="str">
        <f t="shared" si="9"/>
        <v xml:space="preserve"> </v>
      </c>
      <c r="AO64" s="4" t="str">
        <f t="shared" si="10"/>
        <v xml:space="preserve"> </v>
      </c>
      <c r="AP64" s="747" t="str">
        <f t="shared" si="11"/>
        <v xml:space="preserve"> </v>
      </c>
      <c r="AQ64" s="4" t="str">
        <f t="shared" si="12"/>
        <v xml:space="preserve"> </v>
      </c>
      <c r="AR64" s="747" t="str">
        <f t="shared" si="13"/>
        <v xml:space="preserve"> </v>
      </c>
      <c r="AS64" s="4" t="str">
        <f t="shared" si="14"/>
        <v xml:space="preserve"> </v>
      </c>
      <c r="AT64" s="747" t="str">
        <f t="shared" si="15"/>
        <v xml:space="preserve"> </v>
      </c>
      <c r="AU64" s="4" t="str">
        <f t="shared" si="16"/>
        <v xml:space="preserve"> </v>
      </c>
      <c r="AV64" s="747" t="str">
        <f t="shared" si="17"/>
        <v xml:space="preserve"> </v>
      </c>
      <c r="AW64" s="4" t="str">
        <f t="shared" si="18"/>
        <v xml:space="preserve"> </v>
      </c>
      <c r="AX64" s="747" t="str">
        <f t="shared" si="19"/>
        <v xml:space="preserve"> </v>
      </c>
      <c r="AY64" s="4" t="str">
        <f t="shared" si="20"/>
        <v xml:space="preserve"> </v>
      </c>
      <c r="AZ64" s="747" t="str">
        <f t="shared" si="21"/>
        <v xml:space="preserve"> </v>
      </c>
      <c r="BA64" s="4" t="str">
        <f t="shared" si="22"/>
        <v xml:space="preserve"> </v>
      </c>
      <c r="BB64" s="747" t="str">
        <f t="shared" si="23"/>
        <v xml:space="preserve"> </v>
      </c>
      <c r="BC64" s="4" t="str">
        <f t="shared" si="24"/>
        <v xml:space="preserve"> </v>
      </c>
      <c r="BD64" s="747" t="str">
        <f t="shared" si="25"/>
        <v xml:space="preserve"> </v>
      </c>
      <c r="BE64" s="4" t="str">
        <f t="shared" si="26"/>
        <v xml:space="preserve"> </v>
      </c>
      <c r="BF64" s="747" t="str">
        <f t="shared" si="27"/>
        <v xml:space="preserve"> </v>
      </c>
      <c r="BG64" s="4" t="str">
        <f t="shared" si="28"/>
        <v xml:space="preserve"> </v>
      </c>
      <c r="BH64" s="747" t="str">
        <f t="shared" si="29"/>
        <v xml:space="preserve"> </v>
      </c>
      <c r="BI64" s="4" t="str">
        <f t="shared" si="30"/>
        <v xml:space="preserve"> </v>
      </c>
      <c r="BJ64" s="747" t="str">
        <f t="shared" si="31"/>
        <v xml:space="preserve"> </v>
      </c>
      <c r="BK64" s="4">
        <f t="shared" si="32"/>
        <v>0.27</v>
      </c>
      <c r="BL64" s="747">
        <f t="shared" si="33"/>
        <v>28355.599999999999</v>
      </c>
      <c r="BM64" s="4" t="str">
        <f t="shared" si="34"/>
        <v xml:space="preserve"> </v>
      </c>
      <c r="BN64" s="747" t="str">
        <f t="shared" si="35"/>
        <v xml:space="preserve"> </v>
      </c>
      <c r="BO64" s="4" t="str">
        <f t="shared" si="36"/>
        <v xml:space="preserve"> </v>
      </c>
      <c r="BP64" s="747" t="str">
        <f t="shared" si="37"/>
        <v xml:space="preserve"> </v>
      </c>
      <c r="BQ64" s="133"/>
      <c r="BR64" s="133"/>
      <c r="BS64" s="389"/>
      <c r="BT64" s="389"/>
      <c r="BU64" s="389"/>
      <c r="BV64" s="389"/>
      <c r="BW64" s="389"/>
      <c r="BX64" s="389"/>
      <c r="BY64" s="389"/>
      <c r="BZ64" s="389"/>
      <c r="CA64" s="389"/>
      <c r="CB64" s="163">
        <f t="shared" si="38"/>
        <v>0</v>
      </c>
      <c r="CC64" s="389"/>
      <c r="CD64" s="389"/>
      <c r="CE64" s="389"/>
      <c r="CF64" s="389"/>
      <c r="CG64" s="389"/>
      <c r="CH64" s="389"/>
      <c r="CI64" s="389"/>
      <c r="CJ64" s="389"/>
      <c r="CK64" s="389"/>
      <c r="CL64" s="389"/>
      <c r="CM64" s="389"/>
      <c r="CN64" s="389"/>
      <c r="CO64" s="389"/>
      <c r="CP64" s="389"/>
      <c r="CQ64" s="389"/>
      <c r="CR64" s="389"/>
      <c r="CS64" s="389"/>
      <c r="CT64" s="389"/>
      <c r="CU64" s="389"/>
      <c r="CV64" s="389"/>
      <c r="CW64" s="389"/>
      <c r="CX64" s="389"/>
      <c r="CY64" s="389"/>
      <c r="CZ64" s="389"/>
      <c r="DA64" s="389"/>
      <c r="DB64" s="389"/>
      <c r="DC64" s="389"/>
      <c r="DD64" s="389"/>
      <c r="DE64" s="389"/>
      <c r="DF64" s="389"/>
      <c r="DG64" s="389"/>
      <c r="DH64" s="389"/>
      <c r="DI64" s="389"/>
      <c r="DJ64" s="389"/>
      <c r="DK64" s="389"/>
      <c r="DL64" s="389"/>
      <c r="DM64" s="389"/>
      <c r="DN64" s="389"/>
      <c r="DO64" s="389"/>
      <c r="DP64" s="389"/>
      <c r="DQ64" s="389"/>
      <c r="DR64" s="389"/>
      <c r="DS64" s="389"/>
      <c r="DT64" s="389"/>
      <c r="DU64" s="389"/>
      <c r="DV64" s="389"/>
      <c r="DW64" s="389"/>
      <c r="DX64" s="389"/>
      <c r="DY64" s="389"/>
      <c r="DZ64" s="389"/>
      <c r="EA64" s="389"/>
      <c r="EB64" s="389"/>
      <c r="EC64" s="389"/>
      <c r="ED64" s="389"/>
      <c r="EE64" s="389"/>
      <c r="EF64" s="389"/>
      <c r="EG64" s="389"/>
      <c r="EH64" s="389"/>
      <c r="EI64" s="389"/>
      <c r="EJ64" s="389"/>
      <c r="EK64" s="389"/>
      <c r="EL64" s="389"/>
      <c r="EM64" s="389"/>
      <c r="EN64" s="389"/>
      <c r="EO64" s="389"/>
      <c r="EP64" s="389"/>
      <c r="EQ64" s="389"/>
      <c r="ER64" s="389"/>
      <c r="ES64" s="389"/>
      <c r="ET64" s="389"/>
      <c r="EU64" s="389"/>
      <c r="EV64" s="389"/>
      <c r="EW64" s="389"/>
      <c r="EX64" s="389"/>
      <c r="EY64" s="389"/>
      <c r="EZ64" s="389"/>
      <c r="FA64" s="389"/>
      <c r="FB64" s="389"/>
      <c r="FC64" s="389"/>
      <c r="FD64" s="389"/>
      <c r="FE64" s="389"/>
      <c r="FF64" s="389"/>
      <c r="FG64" s="389"/>
      <c r="FH64" s="389"/>
      <c r="FI64" s="389"/>
      <c r="FJ64" s="389"/>
      <c r="FK64" s="389"/>
      <c r="FL64" s="389"/>
      <c r="FM64" s="389"/>
      <c r="FN64" s="389"/>
      <c r="FO64" s="389"/>
      <c r="FP64" s="389"/>
      <c r="FQ64" s="389"/>
      <c r="FR64" s="389"/>
      <c r="FS64" s="389"/>
      <c r="FT64" s="389"/>
      <c r="FU64" s="389"/>
      <c r="FV64" s="389"/>
      <c r="FW64" s="389"/>
      <c r="FX64" s="685" t="s">
        <v>305</v>
      </c>
      <c r="FY64" s="686">
        <v>94</v>
      </c>
      <c r="FZ64" s="686">
        <v>28194079</v>
      </c>
      <c r="GA64" s="686">
        <v>40</v>
      </c>
      <c r="GB64" s="686" t="s">
        <v>779</v>
      </c>
      <c r="GC64" s="686">
        <v>20</v>
      </c>
      <c r="GD64" s="686">
        <v>2007</v>
      </c>
      <c r="GE64" s="686" t="s">
        <v>783</v>
      </c>
      <c r="GF64" s="686"/>
      <c r="GG64" s="686" t="s">
        <v>783</v>
      </c>
      <c r="GH64" s="686" t="s">
        <v>783</v>
      </c>
      <c r="GI64" s="686"/>
      <c r="GJ64" s="686" t="s">
        <v>783</v>
      </c>
      <c r="GK64" s="686" t="s">
        <v>781</v>
      </c>
      <c r="GL64" s="686" t="s">
        <v>793</v>
      </c>
      <c r="GM64" s="686">
        <v>66</v>
      </c>
      <c r="GN64" s="686" t="s">
        <v>783</v>
      </c>
      <c r="GO64" s="686" t="s">
        <v>783</v>
      </c>
      <c r="GP64" s="686" t="s">
        <v>783</v>
      </c>
      <c r="GQ64" s="686" t="s">
        <v>783</v>
      </c>
      <c r="GR64" s="686">
        <v>2</v>
      </c>
      <c r="GS64" s="686" t="s">
        <v>783</v>
      </c>
      <c r="GT64" s="686" t="s">
        <v>783</v>
      </c>
      <c r="GU64" s="686" t="s">
        <v>783</v>
      </c>
      <c r="GV64" s="686" t="s">
        <v>783</v>
      </c>
      <c r="GW64" s="686" t="s">
        <v>783</v>
      </c>
      <c r="GX64" s="686" t="s">
        <v>783</v>
      </c>
      <c r="GY64" s="686">
        <v>1649</v>
      </c>
      <c r="GZ64" s="686">
        <v>0.42</v>
      </c>
      <c r="HA64" s="686">
        <v>5</v>
      </c>
      <c r="HB64" s="686" t="s">
        <v>783</v>
      </c>
      <c r="HC64" s="686" t="s">
        <v>783</v>
      </c>
      <c r="HD64" s="686" t="s">
        <v>783</v>
      </c>
      <c r="HE64" s="686" t="s">
        <v>783</v>
      </c>
      <c r="HF64" s="686" t="s">
        <v>783</v>
      </c>
      <c r="HG64" s="686" t="s">
        <v>783</v>
      </c>
      <c r="HH64" s="686">
        <v>0</v>
      </c>
      <c r="HI64" s="686">
        <v>1</v>
      </c>
      <c r="HJ64" s="686">
        <v>45</v>
      </c>
      <c r="HK64" s="686" t="s">
        <v>784</v>
      </c>
      <c r="HL64" s="686" t="s">
        <v>785</v>
      </c>
      <c r="HM64" s="686" t="s">
        <v>783</v>
      </c>
      <c r="HN64" s="686" t="s">
        <v>783</v>
      </c>
      <c r="HO64" s="686" t="s">
        <v>783</v>
      </c>
      <c r="HP64" s="686" t="s">
        <v>783</v>
      </c>
      <c r="HQ64" s="686" t="s">
        <v>783</v>
      </c>
      <c r="HR64" s="686">
        <v>5108697</v>
      </c>
      <c r="HS64" s="686" t="s">
        <v>783</v>
      </c>
      <c r="HT64" s="686" t="s">
        <v>786</v>
      </c>
      <c r="HU64" s="686" t="s">
        <v>787</v>
      </c>
      <c r="HV64" s="686">
        <v>4</v>
      </c>
      <c r="HW64" s="686">
        <v>2013</v>
      </c>
      <c r="HX64" s="686">
        <v>63</v>
      </c>
      <c r="HY64" s="686">
        <v>0</v>
      </c>
      <c r="HZ64" s="686">
        <v>2230</v>
      </c>
      <c r="IA64" s="687">
        <v>41372.719525462962</v>
      </c>
      <c r="IB64" s="686" t="s">
        <v>788</v>
      </c>
      <c r="IC64" s="686">
        <v>5108696</v>
      </c>
      <c r="ID64" s="686">
        <v>2012</v>
      </c>
      <c r="IE64" s="686">
        <v>1712</v>
      </c>
      <c r="IF64" s="686" t="s">
        <v>783</v>
      </c>
      <c r="IG64" s="686" t="s">
        <v>783</v>
      </c>
      <c r="IH64" s="686" t="s">
        <v>783</v>
      </c>
      <c r="II64" s="686" t="s">
        <v>783</v>
      </c>
      <c r="IJ64" s="686" t="s">
        <v>783</v>
      </c>
      <c r="IK64" s="686" t="s">
        <v>783</v>
      </c>
      <c r="IL64" s="686" t="s">
        <v>783</v>
      </c>
      <c r="IM64" s="686" t="s">
        <v>783</v>
      </c>
      <c r="IN64" s="686" t="s">
        <v>783</v>
      </c>
      <c r="IO64" s="686">
        <v>1649</v>
      </c>
      <c r="IP64" s="687">
        <v>39100.311979166669</v>
      </c>
      <c r="IQ64" s="686" t="s">
        <v>783</v>
      </c>
      <c r="IR64" s="686" t="s">
        <v>783</v>
      </c>
      <c r="IS64" s="686" t="s">
        <v>783</v>
      </c>
      <c r="IT64" s="686" t="s">
        <v>783</v>
      </c>
      <c r="IU64" s="686" t="s">
        <v>783</v>
      </c>
      <c r="IV64" s="686" t="s">
        <v>783</v>
      </c>
      <c r="IW64" s="686" t="s">
        <v>783</v>
      </c>
      <c r="IX64" s="686" t="s">
        <v>781</v>
      </c>
      <c r="IY64" s="686">
        <v>45</v>
      </c>
      <c r="IZ64" s="686" t="s">
        <v>789</v>
      </c>
      <c r="JA64" s="686" t="s">
        <v>783</v>
      </c>
      <c r="JB64" s="686" t="s">
        <v>783</v>
      </c>
      <c r="JC64" s="686" t="s">
        <v>783</v>
      </c>
      <c r="JD64" s="686">
        <v>529240</v>
      </c>
      <c r="JE64" s="686" t="s">
        <v>783</v>
      </c>
      <c r="JF64" s="686" t="s">
        <v>783</v>
      </c>
      <c r="JG64" s="686" t="s">
        <v>783</v>
      </c>
      <c r="JH64" s="686" t="s">
        <v>783</v>
      </c>
      <c r="JI64" s="686" t="s">
        <v>783</v>
      </c>
      <c r="JJ64" s="686" t="s">
        <v>783</v>
      </c>
      <c r="JK64" s="686" t="s">
        <v>783</v>
      </c>
      <c r="JL64" s="686" t="s">
        <v>783</v>
      </c>
      <c r="JM64" s="686">
        <v>4</v>
      </c>
      <c r="JN64" s="686">
        <v>2</v>
      </c>
      <c r="JO64" s="686" t="s">
        <v>783</v>
      </c>
      <c r="JP64" s="686">
        <v>10711928</v>
      </c>
      <c r="JQ64" s="686">
        <v>2011</v>
      </c>
      <c r="JR64" s="686">
        <v>3</v>
      </c>
      <c r="JS64" s="686" t="s">
        <v>783</v>
      </c>
      <c r="JT64" s="686" t="s">
        <v>783</v>
      </c>
      <c r="JU64" s="686" t="s">
        <v>853</v>
      </c>
      <c r="JV64" s="688">
        <v>2230.6257380000002</v>
      </c>
      <c r="JW64">
        <f>JV64</f>
        <v>2230.6257380000002</v>
      </c>
      <c r="JX64" s="225">
        <v>0.42246699583333336</v>
      </c>
    </row>
    <row r="65" spans="1:284" ht="16" thickBot="1">
      <c r="A65" s="905">
        <f>B65</f>
        <v>1</v>
      </c>
      <c r="B65" s="79">
        <f t="shared" si="0"/>
        <v>1</v>
      </c>
      <c r="C65" s="871" t="s">
        <v>33</v>
      </c>
      <c r="D65" s="249" t="s">
        <v>136</v>
      </c>
      <c r="E65" s="103" t="s">
        <v>137</v>
      </c>
      <c r="F65" s="888">
        <v>0.25</v>
      </c>
      <c r="G65" s="120">
        <f>F65</f>
        <v>0.25</v>
      </c>
      <c r="H65" s="46"/>
      <c r="I65" s="33">
        <v>0.25</v>
      </c>
      <c r="J65" s="29"/>
      <c r="K65" s="18"/>
      <c r="L65" s="5" t="s">
        <v>140</v>
      </c>
      <c r="M65" s="71">
        <v>1</v>
      </c>
      <c r="N65" s="71">
        <v>1</v>
      </c>
      <c r="O65" s="70">
        <v>2</v>
      </c>
      <c r="P65" s="891">
        <f t="shared" si="47"/>
        <v>4</v>
      </c>
      <c r="Q65" s="897"/>
      <c r="R65" s="46"/>
      <c r="S65" s="547">
        <v>0.25</v>
      </c>
      <c r="T65" s="25"/>
      <c r="U65" s="219">
        <f t="shared" si="48"/>
        <v>18750</v>
      </c>
      <c r="V65" s="219" t="s">
        <v>642</v>
      </c>
      <c r="W65" s="1042">
        <f t="shared" si="39"/>
        <v>18750</v>
      </c>
      <c r="X65" s="537">
        <f t="shared" si="40"/>
        <v>0</v>
      </c>
      <c r="Y65" s="538">
        <f t="shared" si="2"/>
        <v>500</v>
      </c>
      <c r="Z65" s="1034">
        <f t="shared" si="3"/>
        <v>19250</v>
      </c>
      <c r="AA65" s="883"/>
      <c r="AB65" s="270">
        <f t="shared" si="4"/>
        <v>0</v>
      </c>
      <c r="AC65" s="553"/>
      <c r="AD65" s="562">
        <f t="shared" si="5"/>
        <v>0</v>
      </c>
      <c r="AE65" s="518"/>
      <c r="AF65" s="270">
        <f t="shared" si="6"/>
        <v>0</v>
      </c>
      <c r="AG65" s="270"/>
      <c r="AH65" s="562">
        <f t="shared" si="7"/>
        <v>0</v>
      </c>
      <c r="AI65" s="270"/>
      <c r="AJ65" s="228">
        <v>0</v>
      </c>
      <c r="AK65" s="902">
        <v>2021</v>
      </c>
      <c r="AL65" s="902">
        <f t="shared" ref="AL65:AL78" si="50">AK65+10</f>
        <v>2031</v>
      </c>
      <c r="AM65" s="18" t="str">
        <f t="shared" si="8"/>
        <v xml:space="preserve"> </v>
      </c>
      <c r="AN65" s="747" t="str">
        <f t="shared" si="9"/>
        <v xml:space="preserve"> </v>
      </c>
      <c r="AO65" s="4" t="str">
        <f t="shared" si="10"/>
        <v xml:space="preserve"> </v>
      </c>
      <c r="AP65" s="747" t="str">
        <f t="shared" si="11"/>
        <v xml:space="preserve"> </v>
      </c>
      <c r="AQ65" s="4" t="str">
        <f t="shared" si="12"/>
        <v xml:space="preserve"> </v>
      </c>
      <c r="AR65" s="747" t="str">
        <f t="shared" si="13"/>
        <v xml:space="preserve"> </v>
      </c>
      <c r="AS65" s="4" t="str">
        <f t="shared" si="14"/>
        <v xml:space="preserve"> </v>
      </c>
      <c r="AT65" s="747" t="str">
        <f t="shared" si="15"/>
        <v xml:space="preserve"> </v>
      </c>
      <c r="AU65" s="4" t="str">
        <f t="shared" si="16"/>
        <v xml:space="preserve"> </v>
      </c>
      <c r="AV65" s="747" t="str">
        <f t="shared" si="17"/>
        <v xml:space="preserve"> </v>
      </c>
      <c r="AW65" s="4" t="str">
        <f t="shared" si="18"/>
        <v xml:space="preserve"> </v>
      </c>
      <c r="AX65" s="747" t="str">
        <f t="shared" si="19"/>
        <v xml:space="preserve"> </v>
      </c>
      <c r="AY65" s="4" t="str">
        <f t="shared" si="20"/>
        <v xml:space="preserve"> </v>
      </c>
      <c r="AZ65" s="747" t="str">
        <f t="shared" si="21"/>
        <v xml:space="preserve"> </v>
      </c>
      <c r="BA65" s="4" t="str">
        <f t="shared" si="22"/>
        <v xml:space="preserve"> </v>
      </c>
      <c r="BB65" s="747" t="str">
        <f t="shared" si="23"/>
        <v xml:space="preserve"> </v>
      </c>
      <c r="BC65" s="4" t="str">
        <f t="shared" si="24"/>
        <v xml:space="preserve"> </v>
      </c>
      <c r="BD65" s="747" t="str">
        <f t="shared" si="25"/>
        <v xml:space="preserve"> </v>
      </c>
      <c r="BE65" s="4" t="str">
        <f t="shared" si="26"/>
        <v xml:space="preserve"> </v>
      </c>
      <c r="BF65" s="747" t="str">
        <f t="shared" si="27"/>
        <v xml:space="preserve"> </v>
      </c>
      <c r="BG65" s="4" t="str">
        <f t="shared" si="28"/>
        <v xml:space="preserve"> </v>
      </c>
      <c r="BH65" s="747" t="str">
        <f t="shared" si="29"/>
        <v xml:space="preserve"> </v>
      </c>
      <c r="BI65" s="4" t="str">
        <f t="shared" si="30"/>
        <v xml:space="preserve"> </v>
      </c>
      <c r="BJ65" s="747" t="str">
        <f t="shared" si="31"/>
        <v xml:space="preserve"> </v>
      </c>
      <c r="BK65" s="4" t="str">
        <f t="shared" si="32"/>
        <v xml:space="preserve"> </v>
      </c>
      <c r="BL65" s="747" t="str">
        <f t="shared" si="33"/>
        <v xml:space="preserve"> </v>
      </c>
      <c r="BM65" s="4">
        <f t="shared" si="34"/>
        <v>0.25</v>
      </c>
      <c r="BN65" s="747">
        <f t="shared" si="35"/>
        <v>19250</v>
      </c>
      <c r="BO65" s="4" t="str">
        <f t="shared" si="36"/>
        <v xml:space="preserve"> </v>
      </c>
      <c r="BP65" s="747" t="str">
        <f t="shared" si="37"/>
        <v xml:space="preserve"> </v>
      </c>
      <c r="BQ65" s="133"/>
      <c r="BR65" s="133"/>
      <c r="BS65" s="389"/>
      <c r="BT65" s="389"/>
      <c r="BU65" s="389"/>
      <c r="BV65" s="389"/>
      <c r="BW65" s="389"/>
      <c r="BX65" s="389"/>
      <c r="BY65" s="389"/>
      <c r="BZ65" s="389"/>
      <c r="CA65" s="389"/>
      <c r="CB65" s="163">
        <f t="shared" si="38"/>
        <v>0</v>
      </c>
      <c r="CC65" s="389"/>
      <c r="CD65" s="389"/>
      <c r="CE65" s="389"/>
      <c r="CF65" s="389"/>
      <c r="CG65" s="389"/>
      <c r="CH65" s="389"/>
      <c r="CI65" s="389"/>
      <c r="CJ65" s="389"/>
      <c r="CK65" s="389"/>
      <c r="CL65" s="389"/>
      <c r="CM65" s="389"/>
      <c r="CN65" s="389"/>
      <c r="CO65" s="389"/>
      <c r="CP65" s="389"/>
      <c r="CQ65" s="389"/>
      <c r="CR65" s="389"/>
      <c r="CS65" s="389"/>
      <c r="CT65" s="389"/>
      <c r="CU65" s="389"/>
      <c r="CV65" s="389"/>
      <c r="CW65" s="389"/>
      <c r="CX65" s="389"/>
      <c r="CY65" s="389"/>
      <c r="CZ65" s="389"/>
      <c r="DA65" s="589"/>
      <c r="DB65" s="589"/>
      <c r="DC65" s="589"/>
      <c r="DD65" s="589"/>
      <c r="DE65" s="589"/>
      <c r="DF65" s="589"/>
      <c r="DG65" s="589"/>
      <c r="DH65" s="589"/>
      <c r="DI65" s="589"/>
      <c r="DJ65" s="589"/>
      <c r="DK65" s="589"/>
      <c r="DL65" s="589"/>
      <c r="DM65" s="589"/>
      <c r="DN65" s="589"/>
      <c r="DO65" s="589"/>
      <c r="DP65" s="589"/>
      <c r="DQ65" s="589"/>
      <c r="DR65" s="589"/>
      <c r="DS65" s="589"/>
      <c r="DT65" s="589"/>
      <c r="DU65" s="589"/>
      <c r="DV65" s="589"/>
      <c r="DW65" s="589"/>
      <c r="DX65" s="589"/>
      <c r="DY65" s="589"/>
      <c r="DZ65" s="589"/>
      <c r="EA65" s="589"/>
      <c r="EB65" s="589"/>
      <c r="EC65" s="589"/>
      <c r="ED65" s="589"/>
      <c r="EE65" s="589"/>
      <c r="EF65" s="589"/>
      <c r="EG65" s="589"/>
      <c r="EH65" s="589"/>
      <c r="EI65" s="589"/>
      <c r="EJ65" s="589"/>
      <c r="EK65" s="589"/>
      <c r="EL65" s="589"/>
      <c r="EM65" s="589"/>
      <c r="EN65" s="589"/>
      <c r="EO65" s="589"/>
      <c r="EP65" s="589"/>
      <c r="EQ65" s="589"/>
      <c r="ER65" s="589"/>
      <c r="ES65" s="589"/>
      <c r="ET65" s="589"/>
      <c r="EU65" s="589"/>
      <c r="EV65" s="589"/>
      <c r="EW65" s="589"/>
      <c r="EX65" s="589"/>
      <c r="EY65" s="589"/>
      <c r="EZ65" s="589"/>
      <c r="FA65" s="589"/>
      <c r="FB65" s="589"/>
      <c r="FC65" s="589"/>
      <c r="FD65" s="589"/>
      <c r="FE65" s="589"/>
      <c r="FF65" s="589"/>
      <c r="FG65" s="589"/>
      <c r="FH65" s="589"/>
      <c r="FI65" s="589"/>
      <c r="FJ65" s="589"/>
      <c r="FK65" s="589"/>
      <c r="FL65" s="589"/>
      <c r="FM65" s="589"/>
      <c r="FN65" s="589"/>
      <c r="FO65" s="589"/>
      <c r="FP65" s="589"/>
      <c r="FQ65" s="589"/>
      <c r="FR65" s="589"/>
      <c r="FS65" s="589"/>
      <c r="FT65" s="589"/>
      <c r="FU65" s="589"/>
      <c r="FV65" s="589"/>
      <c r="FW65" s="589"/>
      <c r="FX65" s="655" t="s">
        <v>433</v>
      </c>
      <c r="FY65" s="656">
        <v>226</v>
      </c>
      <c r="FZ65" s="656">
        <v>32434929</v>
      </c>
      <c r="GA65" s="656">
        <v>35</v>
      </c>
      <c r="GB65" s="656" t="s">
        <v>3</v>
      </c>
      <c r="GC65" s="656">
        <v>22</v>
      </c>
      <c r="GD65" s="656">
        <v>1973</v>
      </c>
      <c r="GE65" s="656">
        <v>0</v>
      </c>
      <c r="GF65" s="656" t="s">
        <v>792</v>
      </c>
      <c r="GG65" s="656">
        <v>0</v>
      </c>
      <c r="GH65" s="656">
        <v>0</v>
      </c>
      <c r="GI65" s="656" t="s">
        <v>792</v>
      </c>
      <c r="GJ65" s="656">
        <v>0</v>
      </c>
      <c r="GK65" s="656" t="s">
        <v>781</v>
      </c>
      <c r="GL65" s="656" t="s">
        <v>782</v>
      </c>
      <c r="GM65" s="656">
        <v>66</v>
      </c>
      <c r="GN65" s="656" t="s">
        <v>783</v>
      </c>
      <c r="GO65" s="656">
        <v>0</v>
      </c>
      <c r="GP65" s="656">
        <v>0</v>
      </c>
      <c r="GQ65" s="656">
        <v>4</v>
      </c>
      <c r="GR65" s="656">
        <v>2</v>
      </c>
      <c r="GS65" s="656">
        <v>1</v>
      </c>
      <c r="GT65" s="656" t="s">
        <v>783</v>
      </c>
      <c r="GU65" s="656" t="s">
        <v>783</v>
      </c>
      <c r="GV65" s="656" t="s">
        <v>783</v>
      </c>
      <c r="GW65" s="656" t="s">
        <v>783</v>
      </c>
      <c r="GX65" s="656" t="s">
        <v>783</v>
      </c>
      <c r="GY65" s="656">
        <v>1649</v>
      </c>
      <c r="GZ65" s="656">
        <v>0.43</v>
      </c>
      <c r="HA65" s="656">
        <v>5</v>
      </c>
      <c r="HB65" s="656" t="s">
        <v>783</v>
      </c>
      <c r="HC65" s="656" t="s">
        <v>782</v>
      </c>
      <c r="HD65" s="656">
        <v>15</v>
      </c>
      <c r="HE65" s="656" t="s">
        <v>783</v>
      </c>
      <c r="HF65" s="656">
        <v>0</v>
      </c>
      <c r="HG65" s="656" t="s">
        <v>783</v>
      </c>
      <c r="HH65" s="656">
        <v>0</v>
      </c>
      <c r="HI65" s="656">
        <v>1</v>
      </c>
      <c r="HJ65" s="656">
        <v>45</v>
      </c>
      <c r="HK65" s="656" t="s">
        <v>784</v>
      </c>
      <c r="HL65" s="656" t="s">
        <v>785</v>
      </c>
      <c r="HM65" s="656" t="s">
        <v>783</v>
      </c>
      <c r="HN65" s="656" t="s">
        <v>783</v>
      </c>
      <c r="HO65" s="656" t="s">
        <v>783</v>
      </c>
      <c r="HP65" s="656" t="s">
        <v>783</v>
      </c>
      <c r="HQ65" s="656" t="s">
        <v>783</v>
      </c>
      <c r="HR65" s="656">
        <v>3979225</v>
      </c>
      <c r="HS65" s="656" t="s">
        <v>783</v>
      </c>
      <c r="HT65" s="656" t="s">
        <v>786</v>
      </c>
      <c r="HU65" s="656" t="s">
        <v>787</v>
      </c>
      <c r="HV65" s="656">
        <v>4</v>
      </c>
      <c r="HW65" s="656">
        <v>2016</v>
      </c>
      <c r="HX65" s="656">
        <v>63</v>
      </c>
      <c r="HY65" s="656">
        <v>1215</v>
      </c>
      <c r="HZ65" s="656">
        <v>3485</v>
      </c>
      <c r="IA65" s="657">
        <v>42227.682129629633</v>
      </c>
      <c r="IB65" s="656" t="s">
        <v>788</v>
      </c>
      <c r="IC65" s="656">
        <v>3974747</v>
      </c>
      <c r="ID65" s="656">
        <v>2014</v>
      </c>
      <c r="IE65" s="656">
        <v>1712</v>
      </c>
      <c r="IF65" s="656" t="s">
        <v>783</v>
      </c>
      <c r="IG65" s="656" t="s">
        <v>783</v>
      </c>
      <c r="IH65" s="656" t="s">
        <v>783</v>
      </c>
      <c r="II65" s="656" t="s">
        <v>783</v>
      </c>
      <c r="IJ65" s="656" t="s">
        <v>783</v>
      </c>
      <c r="IK65" s="656" t="s">
        <v>783</v>
      </c>
      <c r="IL65" s="656" t="s">
        <v>783</v>
      </c>
      <c r="IM65" s="656" t="s">
        <v>783</v>
      </c>
      <c r="IN65" s="656" t="s">
        <v>783</v>
      </c>
      <c r="IO65" s="656">
        <v>1649</v>
      </c>
      <c r="IP65" s="657">
        <v>37600.566631944443</v>
      </c>
      <c r="IQ65" s="656">
        <v>4</v>
      </c>
      <c r="IR65" s="656" t="s">
        <v>793</v>
      </c>
      <c r="IS65" s="656">
        <v>1</v>
      </c>
      <c r="IT65" s="658">
        <v>41275</v>
      </c>
      <c r="IU65" s="656" t="s">
        <v>783</v>
      </c>
      <c r="IV65" s="656" t="s">
        <v>783</v>
      </c>
      <c r="IW65" s="656" t="s">
        <v>783</v>
      </c>
      <c r="IX65" s="656" t="s">
        <v>781</v>
      </c>
      <c r="IY65" s="656">
        <v>45</v>
      </c>
      <c r="IZ65" s="656" t="s">
        <v>789</v>
      </c>
      <c r="JA65" s="656" t="s">
        <v>783</v>
      </c>
      <c r="JB65" s="656" t="s">
        <v>783</v>
      </c>
      <c r="JC65" s="656" t="s">
        <v>783</v>
      </c>
      <c r="JD65" s="656">
        <v>329425</v>
      </c>
      <c r="JE65" s="656" t="s">
        <v>783</v>
      </c>
      <c r="JF65" s="656" t="s">
        <v>783</v>
      </c>
      <c r="JG65" s="656" t="s">
        <v>795</v>
      </c>
      <c r="JH65" s="656">
        <v>35</v>
      </c>
      <c r="JI65" s="656" t="s">
        <v>783</v>
      </c>
      <c r="JJ65" s="656" t="s">
        <v>783</v>
      </c>
      <c r="JK65" s="656" t="s">
        <v>783</v>
      </c>
      <c r="JL65" s="656" t="s">
        <v>790</v>
      </c>
      <c r="JM65" s="656">
        <v>4</v>
      </c>
      <c r="JN65" s="656">
        <v>1</v>
      </c>
      <c r="JO65" s="656" t="s">
        <v>783</v>
      </c>
      <c r="JP65" s="656">
        <v>12683066</v>
      </c>
      <c r="JQ65" s="656">
        <v>2013</v>
      </c>
      <c r="JR65" s="656">
        <v>12</v>
      </c>
      <c r="JS65" s="656" t="s">
        <v>783</v>
      </c>
      <c r="JT65" s="656" t="s">
        <v>783</v>
      </c>
      <c r="JU65" s="656" t="s">
        <v>854</v>
      </c>
      <c r="JV65" s="659">
        <v>2274.5497420000002</v>
      </c>
      <c r="JW65">
        <f>JV65</f>
        <v>2274.5497420000002</v>
      </c>
      <c r="JX65" s="225">
        <v>0.43078593598484849</v>
      </c>
    </row>
    <row r="66" spans="1:284" ht="16" thickBot="1">
      <c r="A66" s="905" t="s">
        <v>5</v>
      </c>
      <c r="B66" s="79">
        <f t="shared" si="0"/>
        <v>1</v>
      </c>
      <c r="C66" s="871" t="s">
        <v>108</v>
      </c>
      <c r="D66" s="249" t="s">
        <v>141</v>
      </c>
      <c r="E66" s="103" t="s">
        <v>32</v>
      </c>
      <c r="F66" s="888">
        <v>0.36</v>
      </c>
      <c r="G66" s="120">
        <f t="shared" ref="G66:G78" si="51">F66+G65</f>
        <v>0.61</v>
      </c>
      <c r="H66" s="46"/>
      <c r="I66" s="33">
        <v>0.36</v>
      </c>
      <c r="J66" s="29"/>
      <c r="K66" s="18">
        <v>1984</v>
      </c>
      <c r="L66" s="5"/>
      <c r="M66" s="71">
        <v>1</v>
      </c>
      <c r="N66" s="71">
        <v>2</v>
      </c>
      <c r="O66" s="70">
        <v>2</v>
      </c>
      <c r="P66" s="891">
        <f t="shared" si="47"/>
        <v>5</v>
      </c>
      <c r="Q66" s="897">
        <f t="shared" ref="Q66:Q78" si="52">O66*N66*M66</f>
        <v>4</v>
      </c>
      <c r="R66" s="46"/>
      <c r="S66" s="547">
        <f>I66</f>
        <v>0.36</v>
      </c>
      <c r="T66" s="25"/>
      <c r="U66" s="219">
        <f t="shared" si="48"/>
        <v>27000</v>
      </c>
      <c r="V66" s="219" t="s">
        <v>642</v>
      </c>
      <c r="W66" s="1042">
        <f t="shared" si="39"/>
        <v>27000</v>
      </c>
      <c r="X66" s="537">
        <f t="shared" si="40"/>
        <v>0</v>
      </c>
      <c r="Y66" s="538">
        <f t="shared" si="2"/>
        <v>500</v>
      </c>
      <c r="Z66" s="1034">
        <f t="shared" si="3"/>
        <v>27500</v>
      </c>
      <c r="AA66" s="883"/>
      <c r="AB66" s="270">
        <f t="shared" si="4"/>
        <v>0</v>
      </c>
      <c r="AC66" s="553"/>
      <c r="AD66" s="562">
        <f t="shared" si="5"/>
        <v>0</v>
      </c>
      <c r="AE66" s="518"/>
      <c r="AF66" s="270">
        <f t="shared" si="6"/>
        <v>0</v>
      </c>
      <c r="AG66" s="270"/>
      <c r="AH66" s="562">
        <f t="shared" si="7"/>
        <v>0</v>
      </c>
      <c r="AI66" s="270"/>
      <c r="AJ66" s="228">
        <v>0</v>
      </c>
      <c r="AK66" s="902">
        <v>2021</v>
      </c>
      <c r="AL66" s="902">
        <f t="shared" si="50"/>
        <v>2031</v>
      </c>
      <c r="AM66" s="18" t="str">
        <f t="shared" si="8"/>
        <v xml:space="preserve"> </v>
      </c>
      <c r="AN66" s="747" t="str">
        <f t="shared" si="9"/>
        <v xml:space="preserve"> </v>
      </c>
      <c r="AO66" s="4" t="str">
        <f t="shared" si="10"/>
        <v xml:space="preserve"> </v>
      </c>
      <c r="AP66" s="747" t="str">
        <f t="shared" si="11"/>
        <v xml:space="preserve"> </v>
      </c>
      <c r="AQ66" s="4" t="str">
        <f t="shared" si="12"/>
        <v xml:space="preserve"> </v>
      </c>
      <c r="AR66" s="747" t="str">
        <f t="shared" si="13"/>
        <v xml:space="preserve"> </v>
      </c>
      <c r="AS66" s="4" t="str">
        <f t="shared" si="14"/>
        <v xml:space="preserve"> </v>
      </c>
      <c r="AT66" s="747" t="str">
        <f t="shared" si="15"/>
        <v xml:space="preserve"> </v>
      </c>
      <c r="AU66" s="4" t="str">
        <f t="shared" si="16"/>
        <v xml:space="preserve"> </v>
      </c>
      <c r="AV66" s="747" t="str">
        <f t="shared" si="17"/>
        <v xml:space="preserve"> </v>
      </c>
      <c r="AW66" s="4" t="str">
        <f t="shared" si="18"/>
        <v xml:space="preserve"> </v>
      </c>
      <c r="AX66" s="747" t="str">
        <f t="shared" si="19"/>
        <v xml:space="preserve"> </v>
      </c>
      <c r="AY66" s="4" t="str">
        <f t="shared" si="20"/>
        <v xml:space="preserve"> </v>
      </c>
      <c r="AZ66" s="747" t="str">
        <f t="shared" si="21"/>
        <v xml:space="preserve"> </v>
      </c>
      <c r="BA66" s="4" t="str">
        <f t="shared" si="22"/>
        <v xml:space="preserve"> </v>
      </c>
      <c r="BB66" s="747" t="str">
        <f t="shared" si="23"/>
        <v xml:space="preserve"> </v>
      </c>
      <c r="BC66" s="4" t="str">
        <f t="shared" si="24"/>
        <v xml:space="preserve"> </v>
      </c>
      <c r="BD66" s="747" t="str">
        <f t="shared" si="25"/>
        <v xml:space="preserve"> </v>
      </c>
      <c r="BE66" s="4" t="str">
        <f t="shared" si="26"/>
        <v xml:space="preserve"> </v>
      </c>
      <c r="BF66" s="747" t="str">
        <f t="shared" si="27"/>
        <v xml:space="preserve"> </v>
      </c>
      <c r="BG66" s="4" t="str">
        <f t="shared" si="28"/>
        <v xml:space="preserve"> </v>
      </c>
      <c r="BH66" s="747" t="str">
        <f t="shared" si="29"/>
        <v xml:space="preserve"> </v>
      </c>
      <c r="BI66" s="4" t="str">
        <f t="shared" si="30"/>
        <v xml:space="preserve"> </v>
      </c>
      <c r="BJ66" s="747" t="str">
        <f t="shared" si="31"/>
        <v xml:space="preserve"> </v>
      </c>
      <c r="BK66" s="4" t="str">
        <f t="shared" si="32"/>
        <v xml:space="preserve"> </v>
      </c>
      <c r="BL66" s="747" t="str">
        <f t="shared" si="33"/>
        <v xml:space="preserve"> </v>
      </c>
      <c r="BM66" s="4">
        <f t="shared" si="34"/>
        <v>0.36</v>
      </c>
      <c r="BN66" s="747">
        <f t="shared" si="35"/>
        <v>27500</v>
      </c>
      <c r="BO66" s="4" t="str">
        <f t="shared" si="36"/>
        <v xml:space="preserve"> </v>
      </c>
      <c r="BP66" s="747" t="str">
        <f t="shared" si="37"/>
        <v xml:space="preserve"> </v>
      </c>
      <c r="BQ66" s="133"/>
      <c r="BR66" s="133"/>
      <c r="BS66" s="389"/>
      <c r="BT66" s="389"/>
      <c r="BU66" s="389"/>
      <c r="BV66" s="389"/>
      <c r="BW66" s="389"/>
      <c r="BX66" s="389"/>
      <c r="BY66" s="389"/>
      <c r="BZ66" s="389"/>
      <c r="CA66" s="389"/>
      <c r="CB66" s="163">
        <f t="shared" si="38"/>
        <v>0</v>
      </c>
      <c r="CC66" s="389"/>
      <c r="CD66" s="389"/>
      <c r="CE66" s="389"/>
      <c r="CF66" s="389"/>
      <c r="CG66" s="389"/>
      <c r="CH66" s="389"/>
      <c r="CI66" s="389"/>
      <c r="CJ66" s="389"/>
      <c r="CK66" s="389"/>
      <c r="CL66" s="389"/>
      <c r="CM66" s="389"/>
      <c r="CN66" s="389"/>
      <c r="CO66" s="389"/>
      <c r="CP66" s="389"/>
      <c r="CQ66" s="389"/>
      <c r="CR66" s="389"/>
      <c r="CS66" s="389"/>
      <c r="CT66" s="389"/>
      <c r="CU66" s="389"/>
      <c r="CV66" s="389"/>
      <c r="CW66" s="389"/>
      <c r="CX66" s="389"/>
      <c r="CY66" s="389"/>
      <c r="CZ66" s="389"/>
      <c r="DA66" s="389"/>
      <c r="DB66" s="389"/>
      <c r="DC66" s="389"/>
      <c r="DD66" s="389"/>
      <c r="DE66" s="389"/>
      <c r="DF66" s="389"/>
      <c r="DG66" s="389"/>
      <c r="DH66" s="389"/>
      <c r="DI66" s="389"/>
      <c r="DJ66" s="389"/>
      <c r="DK66" s="389"/>
      <c r="DL66" s="389"/>
      <c r="DM66" s="389"/>
      <c r="DN66" s="389"/>
      <c r="DO66" s="389"/>
      <c r="DP66" s="389"/>
      <c r="DQ66" s="389"/>
      <c r="DR66" s="389"/>
      <c r="DS66" s="389"/>
      <c r="DT66" s="389"/>
      <c r="DU66" s="389"/>
      <c r="DV66" s="389"/>
      <c r="DW66" s="389"/>
      <c r="DX66" s="389"/>
      <c r="DY66" s="389"/>
      <c r="DZ66" s="389"/>
      <c r="EA66" s="389"/>
      <c r="EB66" s="389"/>
      <c r="EC66" s="389"/>
      <c r="ED66" s="389"/>
      <c r="EE66" s="389"/>
      <c r="EF66" s="389"/>
      <c r="EG66" s="389"/>
      <c r="EH66" s="389"/>
      <c r="EI66" s="389"/>
      <c r="EJ66" s="389"/>
      <c r="EK66" s="389"/>
      <c r="EL66" s="389"/>
      <c r="EM66" s="389"/>
      <c r="EN66" s="389"/>
      <c r="EO66" s="389"/>
      <c r="EP66" s="389"/>
      <c r="EQ66" s="389"/>
      <c r="ER66" s="389"/>
      <c r="ES66" s="389"/>
      <c r="ET66" s="389"/>
      <c r="EU66" s="389"/>
      <c r="EV66" s="389"/>
      <c r="EW66" s="389"/>
      <c r="EX66" s="389"/>
      <c r="EY66" s="389"/>
      <c r="EZ66" s="389"/>
      <c r="FA66" s="389"/>
      <c r="FB66" s="389"/>
      <c r="FC66" s="389"/>
      <c r="FD66" s="389"/>
      <c r="FE66" s="389"/>
      <c r="FF66" s="389"/>
      <c r="FG66" s="389"/>
      <c r="FH66" s="389"/>
      <c r="FI66" s="389"/>
      <c r="FJ66" s="389"/>
      <c r="FK66" s="389"/>
      <c r="FL66" s="389"/>
      <c r="FM66" s="389"/>
      <c r="FN66" s="389"/>
      <c r="FO66" s="389"/>
      <c r="FP66" s="389"/>
      <c r="FQ66" s="389"/>
      <c r="FR66" s="389"/>
      <c r="FS66" s="389"/>
      <c r="FT66" s="389"/>
      <c r="FU66" s="389"/>
      <c r="FV66" s="389"/>
      <c r="FW66" s="389"/>
      <c r="FX66" s="621" t="s">
        <v>437</v>
      </c>
      <c r="FY66" s="622">
        <v>44</v>
      </c>
      <c r="FZ66" s="622">
        <v>30289430</v>
      </c>
      <c r="GA66" s="622">
        <v>55</v>
      </c>
      <c r="GB66" s="622" t="s">
        <v>798</v>
      </c>
      <c r="GC66" s="622">
        <v>20</v>
      </c>
      <c r="GD66" s="622">
        <v>1973</v>
      </c>
      <c r="GE66" s="622">
        <v>1</v>
      </c>
      <c r="GF66" s="622" t="s">
        <v>780</v>
      </c>
      <c r="GG66" s="622">
        <v>2</v>
      </c>
      <c r="GH66" s="622">
        <v>1</v>
      </c>
      <c r="GI66" s="622" t="s">
        <v>780</v>
      </c>
      <c r="GJ66" s="622">
        <v>2</v>
      </c>
      <c r="GK66" s="622" t="s">
        <v>781</v>
      </c>
      <c r="GL66" s="622" t="s">
        <v>782</v>
      </c>
      <c r="GM66" s="622">
        <v>66</v>
      </c>
      <c r="GN66" s="622" t="s">
        <v>783</v>
      </c>
      <c r="GO66" s="622">
        <v>0</v>
      </c>
      <c r="GP66" s="622">
        <v>0</v>
      </c>
      <c r="GQ66" s="622">
        <v>4</v>
      </c>
      <c r="GR66" s="622">
        <v>2</v>
      </c>
      <c r="GS66" s="622">
        <v>2</v>
      </c>
      <c r="GT66" s="622" t="s">
        <v>783</v>
      </c>
      <c r="GU66" s="622" t="s">
        <v>783</v>
      </c>
      <c r="GV66" s="622" t="s">
        <v>783</v>
      </c>
      <c r="GW66" s="622" t="s">
        <v>783</v>
      </c>
      <c r="GX66" s="622" t="s">
        <v>783</v>
      </c>
      <c r="GY66" s="622">
        <v>1649</v>
      </c>
      <c r="GZ66" s="622">
        <v>0.19</v>
      </c>
      <c r="HA66" s="622">
        <v>5</v>
      </c>
      <c r="HB66" s="622" t="s">
        <v>783</v>
      </c>
      <c r="HC66" s="622" t="s">
        <v>782</v>
      </c>
      <c r="HD66" s="622">
        <v>75</v>
      </c>
      <c r="HE66" s="622" t="s">
        <v>783</v>
      </c>
      <c r="HF66" s="622">
        <v>0</v>
      </c>
      <c r="HG66" s="622" t="s">
        <v>783</v>
      </c>
      <c r="HH66" s="622">
        <v>0</v>
      </c>
      <c r="HI66" s="622">
        <v>1</v>
      </c>
      <c r="HJ66" s="622">
        <v>45</v>
      </c>
      <c r="HK66" s="622" t="s">
        <v>784</v>
      </c>
      <c r="HL66" s="622" t="s">
        <v>785</v>
      </c>
      <c r="HM66" s="622" t="s">
        <v>783</v>
      </c>
      <c r="HN66" s="622" t="s">
        <v>783</v>
      </c>
      <c r="HO66" s="622" t="s">
        <v>783</v>
      </c>
      <c r="HP66" s="622" t="s">
        <v>783</v>
      </c>
      <c r="HQ66" s="622" t="s">
        <v>783</v>
      </c>
      <c r="HR66" s="622">
        <v>3980118</v>
      </c>
      <c r="HS66" s="622" t="s">
        <v>783</v>
      </c>
      <c r="HT66" s="622" t="s">
        <v>786</v>
      </c>
      <c r="HU66" s="622" t="s">
        <v>787</v>
      </c>
      <c r="HV66" s="622">
        <v>4</v>
      </c>
      <c r="HW66" s="622">
        <v>2014</v>
      </c>
      <c r="HX66" s="622">
        <v>63</v>
      </c>
      <c r="HY66" s="622">
        <v>0</v>
      </c>
      <c r="HZ66" s="622">
        <v>1003</v>
      </c>
      <c r="IA66" s="623">
        <v>41697.500081018516</v>
      </c>
      <c r="IB66" s="622" t="s">
        <v>788</v>
      </c>
      <c r="IC66" s="622">
        <v>3975640</v>
      </c>
      <c r="ID66" s="622">
        <v>2014</v>
      </c>
      <c r="IE66" s="622">
        <v>1712</v>
      </c>
      <c r="IF66" s="622" t="s">
        <v>783</v>
      </c>
      <c r="IG66" s="622" t="s">
        <v>783</v>
      </c>
      <c r="IH66" s="622" t="s">
        <v>783</v>
      </c>
      <c r="II66" s="622" t="s">
        <v>783</v>
      </c>
      <c r="IJ66" s="622" t="s">
        <v>783</v>
      </c>
      <c r="IK66" s="622" t="s">
        <v>783</v>
      </c>
      <c r="IL66" s="622" t="s">
        <v>783</v>
      </c>
      <c r="IM66" s="622" t="s">
        <v>783</v>
      </c>
      <c r="IN66" s="622" t="s">
        <v>783</v>
      </c>
      <c r="IO66" s="622">
        <v>1649</v>
      </c>
      <c r="IP66" s="623">
        <v>37477.354571759257</v>
      </c>
      <c r="IQ66" s="622">
        <v>2</v>
      </c>
      <c r="IR66" s="622" t="s">
        <v>793</v>
      </c>
      <c r="IS66" s="622">
        <v>2</v>
      </c>
      <c r="IT66" s="644">
        <v>41275</v>
      </c>
      <c r="IU66" s="622" t="s">
        <v>783</v>
      </c>
      <c r="IV66" s="622" t="s">
        <v>783</v>
      </c>
      <c r="IW66" s="622" t="s">
        <v>783</v>
      </c>
      <c r="IX66" s="622" t="s">
        <v>781</v>
      </c>
      <c r="IY66" s="622">
        <v>45</v>
      </c>
      <c r="IZ66" s="622" t="s">
        <v>789</v>
      </c>
      <c r="JA66" s="622" t="s">
        <v>783</v>
      </c>
      <c r="JB66" s="622" t="s">
        <v>783</v>
      </c>
      <c r="JC66" s="622" t="s">
        <v>783</v>
      </c>
      <c r="JD66" s="622">
        <v>329426</v>
      </c>
      <c r="JE66" s="622" t="s">
        <v>783</v>
      </c>
      <c r="JF66" s="622" t="s">
        <v>783</v>
      </c>
      <c r="JG66" s="622" t="s">
        <v>802</v>
      </c>
      <c r="JH66" s="622">
        <v>55</v>
      </c>
      <c r="JI66" s="622" t="s">
        <v>783</v>
      </c>
      <c r="JJ66" s="622" t="s">
        <v>783</v>
      </c>
      <c r="JK66" s="622" t="s">
        <v>783</v>
      </c>
      <c r="JL66" s="622" t="s">
        <v>790</v>
      </c>
      <c r="JM66" s="622">
        <v>4</v>
      </c>
      <c r="JN66" s="622">
        <v>3</v>
      </c>
      <c r="JO66" s="622" t="s">
        <v>783</v>
      </c>
      <c r="JP66" s="622">
        <v>10711928</v>
      </c>
      <c r="JQ66" s="622">
        <v>2011</v>
      </c>
      <c r="JR66" s="622">
        <v>3</v>
      </c>
      <c r="JS66" s="622" t="s">
        <v>783</v>
      </c>
      <c r="JT66" s="622" t="s">
        <v>783</v>
      </c>
      <c r="JU66" s="622" t="s">
        <v>855</v>
      </c>
      <c r="JV66" s="624">
        <v>1000.85136</v>
      </c>
      <c r="JX66" s="225"/>
    </row>
    <row r="67" spans="1:284" ht="16" thickBot="1">
      <c r="A67" s="905" t="s">
        <v>5</v>
      </c>
      <c r="B67" s="79">
        <f t="shared" si="0"/>
        <v>1</v>
      </c>
      <c r="C67" s="871" t="s">
        <v>80</v>
      </c>
      <c r="D67" s="249" t="s">
        <v>164</v>
      </c>
      <c r="E67" s="103" t="s">
        <v>165</v>
      </c>
      <c r="F67" s="888">
        <v>0.17</v>
      </c>
      <c r="G67" s="120">
        <f t="shared" si="51"/>
        <v>0.78</v>
      </c>
      <c r="H67" s="46"/>
      <c r="I67" s="33">
        <v>0.17</v>
      </c>
      <c r="J67" s="29"/>
      <c r="K67" s="18"/>
      <c r="L67" s="5"/>
      <c r="M67" s="71">
        <v>1</v>
      </c>
      <c r="N67" s="71">
        <v>1</v>
      </c>
      <c r="O67" s="70">
        <v>2</v>
      </c>
      <c r="P67" s="891">
        <f t="shared" si="47"/>
        <v>4</v>
      </c>
      <c r="Q67" s="897">
        <f t="shared" si="52"/>
        <v>2</v>
      </c>
      <c r="R67" s="46"/>
      <c r="S67" s="547">
        <f>I67</f>
        <v>0.17</v>
      </c>
      <c r="T67" s="25"/>
      <c r="U67" s="219">
        <f t="shared" si="48"/>
        <v>12750.000000000002</v>
      </c>
      <c r="V67" s="219" t="s">
        <v>642</v>
      </c>
      <c r="W67" s="1042">
        <f t="shared" si="39"/>
        <v>12750.000000000002</v>
      </c>
      <c r="X67" s="537">
        <f t="shared" si="40"/>
        <v>0</v>
      </c>
      <c r="Y67" s="538">
        <f t="shared" si="2"/>
        <v>500</v>
      </c>
      <c r="Z67" s="1034">
        <f t="shared" si="3"/>
        <v>13250.000000000002</v>
      </c>
      <c r="AA67" s="883"/>
      <c r="AB67" s="270">
        <f t="shared" si="4"/>
        <v>0</v>
      </c>
      <c r="AC67" s="553"/>
      <c r="AD67" s="562">
        <f t="shared" si="5"/>
        <v>0</v>
      </c>
      <c r="AE67" s="518"/>
      <c r="AF67" s="270">
        <f t="shared" si="6"/>
        <v>0</v>
      </c>
      <c r="AG67" s="270"/>
      <c r="AH67" s="562">
        <f t="shared" si="7"/>
        <v>0</v>
      </c>
      <c r="AI67" s="270"/>
      <c r="AJ67" s="228">
        <v>0</v>
      </c>
      <c r="AK67" s="902">
        <v>2021</v>
      </c>
      <c r="AL67" s="902">
        <f t="shared" si="50"/>
        <v>2031</v>
      </c>
      <c r="AM67" s="18" t="str">
        <f t="shared" si="8"/>
        <v xml:space="preserve"> </v>
      </c>
      <c r="AN67" s="747" t="str">
        <f t="shared" si="9"/>
        <v xml:space="preserve"> </v>
      </c>
      <c r="AO67" s="4" t="str">
        <f t="shared" si="10"/>
        <v xml:space="preserve"> </v>
      </c>
      <c r="AP67" s="747" t="str">
        <f t="shared" si="11"/>
        <v xml:space="preserve"> </v>
      </c>
      <c r="AQ67" s="4" t="str">
        <f t="shared" si="12"/>
        <v xml:space="preserve"> </v>
      </c>
      <c r="AR67" s="747" t="str">
        <f t="shared" si="13"/>
        <v xml:space="preserve"> </v>
      </c>
      <c r="AS67" s="4" t="str">
        <f t="shared" si="14"/>
        <v xml:space="preserve"> </v>
      </c>
      <c r="AT67" s="747" t="str">
        <f t="shared" si="15"/>
        <v xml:space="preserve"> </v>
      </c>
      <c r="AU67" s="4" t="str">
        <f t="shared" si="16"/>
        <v xml:space="preserve"> </v>
      </c>
      <c r="AV67" s="747" t="str">
        <f t="shared" si="17"/>
        <v xml:space="preserve"> </v>
      </c>
      <c r="AW67" s="4" t="str">
        <f t="shared" si="18"/>
        <v xml:space="preserve"> </v>
      </c>
      <c r="AX67" s="747" t="str">
        <f t="shared" si="19"/>
        <v xml:space="preserve"> </v>
      </c>
      <c r="AY67" s="4" t="str">
        <f t="shared" si="20"/>
        <v xml:space="preserve"> </v>
      </c>
      <c r="AZ67" s="747" t="str">
        <f t="shared" si="21"/>
        <v xml:space="preserve"> </v>
      </c>
      <c r="BA67" s="4" t="str">
        <f t="shared" si="22"/>
        <v xml:space="preserve"> </v>
      </c>
      <c r="BB67" s="747" t="str">
        <f t="shared" si="23"/>
        <v xml:space="preserve"> </v>
      </c>
      <c r="BC67" s="4" t="str">
        <f t="shared" si="24"/>
        <v xml:space="preserve"> </v>
      </c>
      <c r="BD67" s="747" t="str">
        <f t="shared" si="25"/>
        <v xml:space="preserve"> </v>
      </c>
      <c r="BE67" s="4" t="str">
        <f t="shared" si="26"/>
        <v xml:space="preserve"> </v>
      </c>
      <c r="BF67" s="747" t="str">
        <f t="shared" si="27"/>
        <v xml:space="preserve"> </v>
      </c>
      <c r="BG67" s="4" t="str">
        <f t="shared" si="28"/>
        <v xml:space="preserve"> </v>
      </c>
      <c r="BH67" s="747" t="str">
        <f t="shared" si="29"/>
        <v xml:space="preserve"> </v>
      </c>
      <c r="BI67" s="4" t="str">
        <f t="shared" si="30"/>
        <v xml:space="preserve"> </v>
      </c>
      <c r="BJ67" s="747" t="str">
        <f t="shared" si="31"/>
        <v xml:space="preserve"> </v>
      </c>
      <c r="BK67" s="4" t="str">
        <f t="shared" si="32"/>
        <v xml:space="preserve"> </v>
      </c>
      <c r="BL67" s="747" t="str">
        <f t="shared" si="33"/>
        <v xml:space="preserve"> </v>
      </c>
      <c r="BM67" s="4">
        <f t="shared" si="34"/>
        <v>0.17</v>
      </c>
      <c r="BN67" s="747">
        <f t="shared" si="35"/>
        <v>13250.000000000002</v>
      </c>
      <c r="BO67" s="4" t="str">
        <f t="shared" si="36"/>
        <v xml:space="preserve"> </v>
      </c>
      <c r="BP67" s="747" t="str">
        <f t="shared" si="37"/>
        <v xml:space="preserve"> </v>
      </c>
      <c r="BQ67" s="133"/>
      <c r="BR67" s="133"/>
      <c r="BS67" s="389"/>
      <c r="BT67" s="389"/>
      <c r="BU67" s="389"/>
      <c r="BV67" s="389"/>
      <c r="BW67" s="389"/>
      <c r="BX67" s="389"/>
      <c r="BY67" s="389"/>
      <c r="BZ67" s="389"/>
      <c r="CA67" s="389"/>
      <c r="CB67" s="163">
        <f t="shared" si="38"/>
        <v>0</v>
      </c>
      <c r="CC67" s="389"/>
      <c r="CD67" s="389"/>
      <c r="CE67" s="389"/>
      <c r="CF67" s="389"/>
      <c r="CG67" s="389"/>
      <c r="CH67" s="389"/>
      <c r="CI67" s="389"/>
      <c r="CJ67" s="389"/>
      <c r="CK67" s="389"/>
      <c r="CL67" s="389"/>
      <c r="CM67" s="389"/>
      <c r="CN67" s="389"/>
      <c r="CO67" s="389"/>
      <c r="CP67" s="389"/>
      <c r="CQ67" s="389"/>
      <c r="CR67" s="389"/>
      <c r="CS67" s="389"/>
      <c r="CT67" s="389"/>
      <c r="CU67" s="389"/>
      <c r="CV67" s="389"/>
      <c r="CW67" s="389"/>
      <c r="CX67" s="389"/>
      <c r="CY67" s="389"/>
      <c r="CZ67" s="389"/>
      <c r="DA67" s="389"/>
      <c r="DB67" s="389"/>
      <c r="DC67" s="389"/>
      <c r="DD67" s="389"/>
      <c r="DE67" s="389"/>
      <c r="DF67" s="389"/>
      <c r="DG67" s="389"/>
      <c r="DH67" s="389"/>
      <c r="DI67" s="389"/>
      <c r="DJ67" s="389"/>
      <c r="DK67" s="389"/>
      <c r="DL67" s="389"/>
      <c r="DM67" s="389"/>
      <c r="DN67" s="389"/>
      <c r="DO67" s="389"/>
      <c r="DP67" s="389"/>
      <c r="DQ67" s="389"/>
      <c r="DR67" s="389"/>
      <c r="DS67" s="389"/>
      <c r="DT67" s="389"/>
      <c r="DU67" s="389"/>
      <c r="DV67" s="389"/>
      <c r="DW67" s="389"/>
      <c r="DX67" s="389"/>
      <c r="DY67" s="389"/>
      <c r="DZ67" s="389"/>
      <c r="EA67" s="389"/>
      <c r="EB67" s="389"/>
      <c r="EC67" s="389"/>
      <c r="ED67" s="389"/>
      <c r="EE67" s="389"/>
      <c r="EF67" s="389"/>
      <c r="EG67" s="389"/>
      <c r="EH67" s="389"/>
      <c r="EI67" s="389"/>
      <c r="EJ67" s="389"/>
      <c r="EK67" s="389"/>
      <c r="EL67" s="389"/>
      <c r="EM67" s="389"/>
      <c r="EN67" s="389"/>
      <c r="EO67" s="389"/>
      <c r="EP67" s="389"/>
      <c r="EQ67" s="389"/>
      <c r="ER67" s="389"/>
      <c r="ES67" s="389"/>
      <c r="ET67" s="389"/>
      <c r="EU67" s="389"/>
      <c r="EV67" s="389"/>
      <c r="EW67" s="389"/>
      <c r="EX67" s="389"/>
      <c r="EY67" s="389"/>
      <c r="EZ67" s="389"/>
      <c r="FA67" s="389"/>
      <c r="FB67" s="389"/>
      <c r="FC67" s="389"/>
      <c r="FD67" s="389"/>
      <c r="FE67" s="389"/>
      <c r="FF67" s="389"/>
      <c r="FG67" s="389"/>
      <c r="FH67" s="389"/>
      <c r="FI67" s="389"/>
      <c r="FJ67" s="389"/>
      <c r="FK67" s="389"/>
      <c r="FL67" s="389"/>
      <c r="FM67" s="389"/>
      <c r="FN67" s="389"/>
      <c r="FO67" s="389"/>
      <c r="FP67" s="389"/>
      <c r="FQ67" s="389"/>
      <c r="FR67" s="389"/>
      <c r="FS67" s="389"/>
      <c r="FT67" s="389"/>
      <c r="FU67" s="389"/>
      <c r="FV67" s="389"/>
      <c r="FW67" s="389"/>
      <c r="FX67" s="660" t="s">
        <v>437</v>
      </c>
      <c r="FY67" s="661">
        <v>45</v>
      </c>
      <c r="FZ67" s="661">
        <v>30289427</v>
      </c>
      <c r="GA67" s="661">
        <v>55</v>
      </c>
      <c r="GB67" s="661" t="s">
        <v>798</v>
      </c>
      <c r="GC67" s="661">
        <v>20</v>
      </c>
      <c r="GD67" s="661">
        <v>1973</v>
      </c>
      <c r="GE67" s="661">
        <v>1</v>
      </c>
      <c r="GF67" s="661" t="s">
        <v>780</v>
      </c>
      <c r="GG67" s="661">
        <v>2</v>
      </c>
      <c r="GH67" s="661">
        <v>1</v>
      </c>
      <c r="GI67" s="661" t="s">
        <v>780</v>
      </c>
      <c r="GJ67" s="661">
        <v>2</v>
      </c>
      <c r="GK67" s="661" t="s">
        <v>781</v>
      </c>
      <c r="GL67" s="661" t="s">
        <v>782</v>
      </c>
      <c r="GM67" s="661">
        <v>66</v>
      </c>
      <c r="GN67" s="661" t="s">
        <v>783</v>
      </c>
      <c r="GO67" s="661">
        <v>0</v>
      </c>
      <c r="GP67" s="661">
        <v>0</v>
      </c>
      <c r="GQ67" s="661">
        <v>4</v>
      </c>
      <c r="GR67" s="661">
        <v>2</v>
      </c>
      <c r="GS67" s="661">
        <v>2</v>
      </c>
      <c r="GT67" s="661" t="s">
        <v>783</v>
      </c>
      <c r="GU67" s="661" t="s">
        <v>783</v>
      </c>
      <c r="GV67" s="661" t="s">
        <v>783</v>
      </c>
      <c r="GW67" s="661" t="s">
        <v>783</v>
      </c>
      <c r="GX67" s="661" t="s">
        <v>783</v>
      </c>
      <c r="GY67" s="661">
        <v>1649</v>
      </c>
      <c r="GZ67" s="661">
        <v>7.0000000000000007E-2</v>
      </c>
      <c r="HA67" s="661">
        <v>5</v>
      </c>
      <c r="HB67" s="661" t="s">
        <v>783</v>
      </c>
      <c r="HC67" s="661" t="s">
        <v>782</v>
      </c>
      <c r="HD67" s="661">
        <v>75</v>
      </c>
      <c r="HE67" s="661" t="s">
        <v>783</v>
      </c>
      <c r="HF67" s="661">
        <v>0</v>
      </c>
      <c r="HG67" s="661" t="s">
        <v>783</v>
      </c>
      <c r="HH67" s="661">
        <v>0</v>
      </c>
      <c r="HI67" s="661">
        <v>1</v>
      </c>
      <c r="HJ67" s="661">
        <v>45</v>
      </c>
      <c r="HK67" s="661" t="s">
        <v>784</v>
      </c>
      <c r="HL67" s="661" t="s">
        <v>785</v>
      </c>
      <c r="HM67" s="661" t="s">
        <v>783</v>
      </c>
      <c r="HN67" s="661" t="s">
        <v>783</v>
      </c>
      <c r="HO67" s="661" t="s">
        <v>783</v>
      </c>
      <c r="HP67" s="661" t="s">
        <v>783</v>
      </c>
      <c r="HQ67" s="661" t="s">
        <v>783</v>
      </c>
      <c r="HR67" s="661">
        <v>3980116</v>
      </c>
      <c r="HS67" s="661" t="s">
        <v>783</v>
      </c>
      <c r="HT67" s="661" t="s">
        <v>786</v>
      </c>
      <c r="HU67" s="661" t="s">
        <v>787</v>
      </c>
      <c r="HV67" s="661">
        <v>4</v>
      </c>
      <c r="HW67" s="661">
        <v>2014</v>
      </c>
      <c r="HX67" s="661">
        <v>63</v>
      </c>
      <c r="HY67" s="661">
        <v>0</v>
      </c>
      <c r="HZ67" s="661">
        <v>370</v>
      </c>
      <c r="IA67" s="662">
        <v>41697.500081018516</v>
      </c>
      <c r="IB67" s="661" t="s">
        <v>788</v>
      </c>
      <c r="IC67" s="661">
        <v>3975638</v>
      </c>
      <c r="ID67" s="661">
        <v>2014</v>
      </c>
      <c r="IE67" s="661">
        <v>1712</v>
      </c>
      <c r="IF67" s="661" t="s">
        <v>783</v>
      </c>
      <c r="IG67" s="661" t="s">
        <v>783</v>
      </c>
      <c r="IH67" s="661" t="s">
        <v>783</v>
      </c>
      <c r="II67" s="661" t="s">
        <v>783</v>
      </c>
      <c r="IJ67" s="661" t="s">
        <v>783</v>
      </c>
      <c r="IK67" s="661" t="s">
        <v>783</v>
      </c>
      <c r="IL67" s="661" t="s">
        <v>783</v>
      </c>
      <c r="IM67" s="661" t="s">
        <v>783</v>
      </c>
      <c r="IN67" s="661" t="s">
        <v>783</v>
      </c>
      <c r="IO67" s="661">
        <v>1649</v>
      </c>
      <c r="IP67" s="662">
        <v>37477.354571759257</v>
      </c>
      <c r="IQ67" s="661">
        <v>2</v>
      </c>
      <c r="IR67" s="661" t="s">
        <v>793</v>
      </c>
      <c r="IS67" s="661">
        <v>2</v>
      </c>
      <c r="IT67" s="663">
        <v>41275</v>
      </c>
      <c r="IU67" s="661" t="s">
        <v>783</v>
      </c>
      <c r="IV67" s="661" t="s">
        <v>783</v>
      </c>
      <c r="IW67" s="661" t="s">
        <v>783</v>
      </c>
      <c r="IX67" s="661" t="s">
        <v>781</v>
      </c>
      <c r="IY67" s="661">
        <v>45</v>
      </c>
      <c r="IZ67" s="661" t="s">
        <v>789</v>
      </c>
      <c r="JA67" s="661" t="s">
        <v>783</v>
      </c>
      <c r="JB67" s="661" t="s">
        <v>783</v>
      </c>
      <c r="JC67" s="661" t="s">
        <v>783</v>
      </c>
      <c r="JD67" s="661">
        <v>329426</v>
      </c>
      <c r="JE67" s="661" t="s">
        <v>783</v>
      </c>
      <c r="JF67" s="661" t="s">
        <v>783</v>
      </c>
      <c r="JG67" s="661" t="s">
        <v>802</v>
      </c>
      <c r="JH67" s="661">
        <v>55</v>
      </c>
      <c r="JI67" s="661" t="s">
        <v>783</v>
      </c>
      <c r="JJ67" s="661" t="s">
        <v>783</v>
      </c>
      <c r="JK67" s="661" t="s">
        <v>783</v>
      </c>
      <c r="JL67" s="661" t="s">
        <v>790</v>
      </c>
      <c r="JM67" s="661">
        <v>4</v>
      </c>
      <c r="JN67" s="661">
        <v>3</v>
      </c>
      <c r="JO67" s="661" t="s">
        <v>783</v>
      </c>
      <c r="JP67" s="661">
        <v>10711928</v>
      </c>
      <c r="JQ67" s="661">
        <v>2011</v>
      </c>
      <c r="JR67" s="661">
        <v>3</v>
      </c>
      <c r="JS67" s="661" t="s">
        <v>783</v>
      </c>
      <c r="JT67" s="661" t="s">
        <v>783</v>
      </c>
      <c r="JU67" s="661" t="s">
        <v>856</v>
      </c>
      <c r="JV67" s="664">
        <v>364.84504700000002</v>
      </c>
      <c r="JX67" s="225"/>
    </row>
    <row r="68" spans="1:284" ht="16" thickBot="1">
      <c r="A68" s="905" t="s">
        <v>5</v>
      </c>
      <c r="B68" s="79">
        <f t="shared" ref="B68:B131" si="53">IF(AND(H68&gt;0,R68&gt;0),4,(IF(AND(H68&gt;0,R68=""),3,(IF(AND(I68&gt;0,S68&gt;0),1,(IF(AND(J68&gt;0,T68&gt;0),1,2)))))))</f>
        <v>1</v>
      </c>
      <c r="C68" s="871" t="s">
        <v>81</v>
      </c>
      <c r="D68" s="249" t="s">
        <v>164</v>
      </c>
      <c r="E68" s="103" t="s">
        <v>109</v>
      </c>
      <c r="F68" s="888">
        <v>0.25</v>
      </c>
      <c r="G68" s="120">
        <f t="shared" si="51"/>
        <v>1.03</v>
      </c>
      <c r="H68" s="46"/>
      <c r="I68" s="33">
        <v>0.25</v>
      </c>
      <c r="J68" s="29"/>
      <c r="K68" s="18"/>
      <c r="L68" s="5"/>
      <c r="M68" s="71">
        <v>2</v>
      </c>
      <c r="N68" s="71">
        <v>1</v>
      </c>
      <c r="O68" s="70">
        <v>2</v>
      </c>
      <c r="P68" s="891">
        <f t="shared" si="47"/>
        <v>5</v>
      </c>
      <c r="Q68" s="897">
        <f t="shared" si="52"/>
        <v>4</v>
      </c>
      <c r="R68" s="46"/>
      <c r="S68" s="547">
        <f>I68</f>
        <v>0.25</v>
      </c>
      <c r="T68" s="25"/>
      <c r="U68" s="219">
        <f t="shared" si="48"/>
        <v>18750</v>
      </c>
      <c r="V68" s="219" t="s">
        <v>642</v>
      </c>
      <c r="W68" s="1042">
        <f t="shared" si="39"/>
        <v>18750</v>
      </c>
      <c r="X68" s="537">
        <f t="shared" si="40"/>
        <v>0</v>
      </c>
      <c r="Y68" s="538">
        <f t="shared" ref="Y68:Y113" si="54">IF(V68="RC",(IF(((W68+X68)*0.09)&gt;3000,((W68+X68)*0.09),3000)),(IF((X68+W68)=0,0,500)))</f>
        <v>500</v>
      </c>
      <c r="Z68" s="1034">
        <f t="shared" ref="Z68:Z131" si="55">IF((S68+T68)=0,0,(X68+W68+Y68))</f>
        <v>19250</v>
      </c>
      <c r="AA68" s="883"/>
      <c r="AB68" s="270">
        <f t="shared" ref="AB68:AB113" si="56">AA68*26*F68*440/27*$Z$151</f>
        <v>0</v>
      </c>
      <c r="AC68" s="553"/>
      <c r="AD68" s="562">
        <f t="shared" ref="AD68:AD113" si="57">F68*AC68*$Z$152</f>
        <v>0</v>
      </c>
      <c r="AE68" s="518"/>
      <c r="AF68" s="270">
        <f t="shared" ref="AF68:AF131" si="58">AE68*$Z$153</f>
        <v>0</v>
      </c>
      <c r="AG68" s="270"/>
      <c r="AH68" s="562">
        <f t="shared" ref="AH68:AH131" si="59">IF(AG68="",AG68*0,10000)</f>
        <v>0</v>
      </c>
      <c r="AI68" s="270"/>
      <c r="AJ68" s="228">
        <v>0</v>
      </c>
      <c r="AK68" s="902">
        <v>2021</v>
      </c>
      <c r="AL68" s="902">
        <f t="shared" si="50"/>
        <v>2031</v>
      </c>
      <c r="AM68" s="18" t="str">
        <f t="shared" ref="AM68:AM131" si="60">IF(($AL68=2018),($S68+$T68)," ")</f>
        <v xml:space="preserve"> </v>
      </c>
      <c r="AN68" s="747" t="str">
        <f t="shared" ref="AN68:AN131" si="61">IF($AM68=" ", " ", $Z68)</f>
        <v xml:space="preserve"> </v>
      </c>
      <c r="AO68" s="4" t="str">
        <f t="shared" ref="AO68:AO131" si="62">IF(($AL68=2019),($S68+$T68)," ")</f>
        <v xml:space="preserve"> </v>
      </c>
      <c r="AP68" s="747" t="str">
        <f t="shared" ref="AP68:AP131" si="63">IF($AO68=" ", " ", $Z68)</f>
        <v xml:space="preserve"> </v>
      </c>
      <c r="AQ68" s="4" t="str">
        <f t="shared" ref="AQ68:AQ131" si="64">IF(($AL68=2020),($S68+$T68)," ")</f>
        <v xml:space="preserve"> </v>
      </c>
      <c r="AR68" s="747" t="str">
        <f t="shared" ref="AR68:AR131" si="65">IF(AQ68=" ", " ", $Z68)</f>
        <v xml:space="preserve"> </v>
      </c>
      <c r="AS68" s="4" t="str">
        <f t="shared" ref="AS68:AS131" si="66">IF(($AL68=2021),($S68+$T68)," ")</f>
        <v xml:space="preserve"> </v>
      </c>
      <c r="AT68" s="747" t="str">
        <f t="shared" ref="AT68:AT131" si="67">IF(AS68=" ", " ", $Z68)</f>
        <v xml:space="preserve"> </v>
      </c>
      <c r="AU68" s="4" t="str">
        <f t="shared" ref="AU68:AU131" si="68">IF(($AL68=2022),($S68+$T68)," ")</f>
        <v xml:space="preserve"> </v>
      </c>
      <c r="AV68" s="747" t="str">
        <f t="shared" ref="AV68:AV131" si="69">IF(AU68=" ", " ", $Z68)</f>
        <v xml:space="preserve"> </v>
      </c>
      <c r="AW68" s="4" t="str">
        <f t="shared" ref="AW68:AW131" si="70">IF(($AL68=2023),($S68+$T68)," ")</f>
        <v xml:space="preserve"> </v>
      </c>
      <c r="AX68" s="747" t="str">
        <f t="shared" ref="AX68:AX131" si="71">IF(AW68=" ", " ", $Z68)</f>
        <v xml:space="preserve"> </v>
      </c>
      <c r="AY68" s="4" t="str">
        <f t="shared" ref="AY68:AY131" si="72">IF(($AL68=2024),($S68+$T68)," ")</f>
        <v xml:space="preserve"> </v>
      </c>
      <c r="AZ68" s="747" t="str">
        <f t="shared" ref="AZ68:AZ131" si="73">IF(AY68=" ", " ", $Z68)</f>
        <v xml:space="preserve"> </v>
      </c>
      <c r="BA68" s="4" t="str">
        <f t="shared" ref="BA68:BA131" si="74">IF(($AL68=2025),($S68+$T68)," ")</f>
        <v xml:space="preserve"> </v>
      </c>
      <c r="BB68" s="747" t="str">
        <f t="shared" ref="BB68:BB131" si="75">IF(BA68=" ", " ", $Z68)</f>
        <v xml:space="preserve"> </v>
      </c>
      <c r="BC68" s="4" t="str">
        <f t="shared" ref="BC68:BC131" si="76">IF(($AL68=2026),($S68+$T68)," ")</f>
        <v xml:space="preserve"> </v>
      </c>
      <c r="BD68" s="747" t="str">
        <f t="shared" ref="BD68:BD131" si="77">IF(BC68=" ", " ", $Z68)</f>
        <v xml:space="preserve"> </v>
      </c>
      <c r="BE68" s="4" t="str">
        <f t="shared" ref="BE68:BE131" si="78">IF(($AL68=2027),($S68+$T68)," ")</f>
        <v xml:space="preserve"> </v>
      </c>
      <c r="BF68" s="747" t="str">
        <f t="shared" ref="BF68:BF131" si="79">IF(BE68=" ", " ", $Z68)</f>
        <v xml:space="preserve"> </v>
      </c>
      <c r="BG68" s="4" t="str">
        <f t="shared" ref="BG68:BG131" si="80">IF(($AL68=2028),($S68+$T68)," ")</f>
        <v xml:space="preserve"> </v>
      </c>
      <c r="BH68" s="747" t="str">
        <f t="shared" ref="BH68:BH131" si="81">IF(BG68=" ", " ", $Z68)</f>
        <v xml:space="preserve"> </v>
      </c>
      <c r="BI68" s="4" t="str">
        <f t="shared" ref="BI68:BI131" si="82">IF(($AL68=2029),($S68+$T68)," ")</f>
        <v xml:space="preserve"> </v>
      </c>
      <c r="BJ68" s="747" t="str">
        <f t="shared" ref="BJ68:BJ131" si="83">IF(BI68=" ", " ", $Z68)</f>
        <v xml:space="preserve"> </v>
      </c>
      <c r="BK68" s="4" t="str">
        <f t="shared" ref="BK68:BK131" si="84">IF(($AL68=2030),($S68+$T68)," ")</f>
        <v xml:space="preserve"> </v>
      </c>
      <c r="BL68" s="747" t="str">
        <f t="shared" ref="BL68:BL131" si="85">IF(BK68=" ", " ", $Z68)</f>
        <v xml:space="preserve"> </v>
      </c>
      <c r="BM68" s="4">
        <f t="shared" ref="BM68:BM131" si="86">IF(($AL68=2031),($S68+$T68)," ")</f>
        <v>0.25</v>
      </c>
      <c r="BN68" s="747">
        <f t="shared" ref="BN68:BN131" si="87">IF(BM68=" ", " ", $Z68)</f>
        <v>19250</v>
      </c>
      <c r="BO68" s="4" t="str">
        <f t="shared" ref="BO68:BO131" si="88">IF(($AL68=2032),($S68+$T68)," ")</f>
        <v xml:space="preserve"> </v>
      </c>
      <c r="BP68" s="747" t="str">
        <f t="shared" ref="BP68:BP131" si="89">IF(BO68=" ", " ", $Z68)</f>
        <v xml:space="preserve"> </v>
      </c>
      <c r="BQ68" s="133"/>
      <c r="BR68" s="133"/>
      <c r="BS68" s="389"/>
      <c r="BT68" s="389"/>
      <c r="BU68" s="389"/>
      <c r="BV68" s="389"/>
      <c r="BW68" s="389"/>
      <c r="BX68" s="389"/>
      <c r="BY68" s="589"/>
      <c r="BZ68" s="589"/>
      <c r="CA68" s="589"/>
      <c r="CB68" s="163">
        <f t="shared" si="38"/>
        <v>0</v>
      </c>
      <c r="CC68" s="589"/>
      <c r="CD68" s="589"/>
      <c r="CE68" s="389"/>
      <c r="CF68" s="389"/>
      <c r="CG68" s="389"/>
      <c r="CH68" s="389"/>
      <c r="CI68" s="389"/>
      <c r="CJ68" s="389"/>
      <c r="CK68" s="389"/>
      <c r="CL68" s="389"/>
      <c r="CM68" s="389"/>
      <c r="CN68" s="389"/>
      <c r="CO68" s="389"/>
      <c r="CP68" s="389"/>
      <c r="CQ68" s="389"/>
      <c r="CR68" s="389"/>
      <c r="CS68" s="389"/>
      <c r="CT68" s="389"/>
      <c r="CU68" s="389"/>
      <c r="CV68" s="389"/>
      <c r="CW68" s="389"/>
      <c r="CX68" s="389"/>
      <c r="CY68" s="389"/>
      <c r="CZ68" s="389"/>
      <c r="DA68" s="389"/>
      <c r="DB68" s="389"/>
      <c r="DC68" s="389"/>
      <c r="DD68" s="389"/>
      <c r="DE68" s="389"/>
      <c r="DF68" s="389"/>
      <c r="DG68" s="389"/>
      <c r="DH68" s="389"/>
      <c r="DI68" s="389"/>
      <c r="DJ68" s="389"/>
      <c r="DK68" s="389"/>
      <c r="DL68" s="389"/>
      <c r="DM68" s="389"/>
      <c r="DN68" s="389"/>
      <c r="DO68" s="389"/>
      <c r="DP68" s="389"/>
      <c r="DQ68" s="389"/>
      <c r="DR68" s="389"/>
      <c r="DS68" s="389"/>
      <c r="DT68" s="389"/>
      <c r="DU68" s="389"/>
      <c r="DV68" s="389"/>
      <c r="DW68" s="389"/>
      <c r="DX68" s="389"/>
      <c r="DY68" s="389"/>
      <c r="DZ68" s="389"/>
      <c r="EA68" s="389"/>
      <c r="EB68" s="389"/>
      <c r="EC68" s="389"/>
      <c r="ED68" s="389"/>
      <c r="EE68" s="389"/>
      <c r="EF68" s="389"/>
      <c r="EG68" s="389"/>
      <c r="EH68" s="389"/>
      <c r="EI68" s="389"/>
      <c r="EJ68" s="389"/>
      <c r="EK68" s="389"/>
      <c r="EL68" s="389"/>
      <c r="EM68" s="389"/>
      <c r="EN68" s="389"/>
      <c r="EO68" s="389"/>
      <c r="EP68" s="389"/>
      <c r="EQ68" s="389"/>
      <c r="ER68" s="389"/>
      <c r="ES68" s="389"/>
      <c r="ET68" s="389"/>
      <c r="EU68" s="389"/>
      <c r="EV68" s="389"/>
      <c r="EW68" s="389"/>
      <c r="EX68" s="389"/>
      <c r="EY68" s="389"/>
      <c r="EZ68" s="389"/>
      <c r="FA68" s="389"/>
      <c r="FB68" s="389"/>
      <c r="FC68" s="389"/>
      <c r="FD68" s="389"/>
      <c r="FE68" s="389"/>
      <c r="FF68" s="389"/>
      <c r="FG68" s="389"/>
      <c r="FH68" s="389"/>
      <c r="FI68" s="389"/>
      <c r="FJ68" s="389"/>
      <c r="FK68" s="389"/>
      <c r="FL68" s="389"/>
      <c r="FM68" s="389"/>
      <c r="FN68" s="389"/>
      <c r="FO68" s="389"/>
      <c r="FP68" s="389"/>
      <c r="FQ68" s="389"/>
      <c r="FR68" s="389"/>
      <c r="FS68" s="389"/>
      <c r="FT68" s="389"/>
      <c r="FU68" s="389"/>
      <c r="FV68" s="389"/>
      <c r="FW68" s="389"/>
      <c r="FX68" s="625" t="s">
        <v>437</v>
      </c>
      <c r="FY68" s="626">
        <v>283</v>
      </c>
      <c r="FZ68" s="626">
        <v>30289428</v>
      </c>
      <c r="GA68" s="626">
        <v>55</v>
      </c>
      <c r="GB68" s="626" t="s">
        <v>798</v>
      </c>
      <c r="GC68" s="626">
        <v>20</v>
      </c>
      <c r="GD68" s="626">
        <v>1973</v>
      </c>
      <c r="GE68" s="626">
        <v>1</v>
      </c>
      <c r="GF68" s="626" t="s">
        <v>780</v>
      </c>
      <c r="GG68" s="626">
        <v>2</v>
      </c>
      <c r="GH68" s="626">
        <v>1</v>
      </c>
      <c r="GI68" s="626" t="s">
        <v>780</v>
      </c>
      <c r="GJ68" s="626">
        <v>2</v>
      </c>
      <c r="GK68" s="626" t="s">
        <v>781</v>
      </c>
      <c r="GL68" s="626" t="s">
        <v>782</v>
      </c>
      <c r="GM68" s="626">
        <v>66</v>
      </c>
      <c r="GN68" s="626" t="s">
        <v>783</v>
      </c>
      <c r="GO68" s="626">
        <v>0</v>
      </c>
      <c r="GP68" s="626">
        <v>0</v>
      </c>
      <c r="GQ68" s="626">
        <v>4</v>
      </c>
      <c r="GR68" s="626">
        <v>2</v>
      </c>
      <c r="GS68" s="626">
        <v>2</v>
      </c>
      <c r="GT68" s="626" t="s">
        <v>783</v>
      </c>
      <c r="GU68" s="626" t="s">
        <v>783</v>
      </c>
      <c r="GV68" s="626" t="s">
        <v>783</v>
      </c>
      <c r="GW68" s="626" t="s">
        <v>783</v>
      </c>
      <c r="GX68" s="626" t="s">
        <v>783</v>
      </c>
      <c r="GY68" s="626">
        <v>1649</v>
      </c>
      <c r="GZ68" s="626">
        <v>0.01</v>
      </c>
      <c r="HA68" s="626">
        <v>5</v>
      </c>
      <c r="HB68" s="626" t="s">
        <v>783</v>
      </c>
      <c r="HC68" s="626" t="s">
        <v>782</v>
      </c>
      <c r="HD68" s="626">
        <v>75</v>
      </c>
      <c r="HE68" s="626" t="s">
        <v>783</v>
      </c>
      <c r="HF68" s="626">
        <v>0</v>
      </c>
      <c r="HG68" s="626" t="s">
        <v>783</v>
      </c>
      <c r="HH68" s="626">
        <v>0</v>
      </c>
      <c r="HI68" s="626">
        <v>1</v>
      </c>
      <c r="HJ68" s="626">
        <v>45</v>
      </c>
      <c r="HK68" s="626" t="s">
        <v>784</v>
      </c>
      <c r="HL68" s="626" t="s">
        <v>785</v>
      </c>
      <c r="HM68" s="626" t="s">
        <v>783</v>
      </c>
      <c r="HN68" s="626" t="s">
        <v>783</v>
      </c>
      <c r="HO68" s="626" t="s">
        <v>783</v>
      </c>
      <c r="HP68" s="626" t="s">
        <v>783</v>
      </c>
      <c r="HQ68" s="626" t="s">
        <v>783</v>
      </c>
      <c r="HR68" s="626">
        <v>3980117</v>
      </c>
      <c r="HS68" s="626" t="s">
        <v>783</v>
      </c>
      <c r="HT68" s="626" t="s">
        <v>786</v>
      </c>
      <c r="HU68" s="626" t="s">
        <v>787</v>
      </c>
      <c r="HV68" s="626">
        <v>4</v>
      </c>
      <c r="HW68" s="626">
        <v>2014</v>
      </c>
      <c r="HX68" s="626">
        <v>63</v>
      </c>
      <c r="HY68" s="626">
        <v>0</v>
      </c>
      <c r="HZ68" s="626">
        <v>53</v>
      </c>
      <c r="IA68" s="627">
        <v>41697.500081018516</v>
      </c>
      <c r="IB68" s="626" t="s">
        <v>788</v>
      </c>
      <c r="IC68" s="626">
        <v>3975639</v>
      </c>
      <c r="ID68" s="626">
        <v>2014</v>
      </c>
      <c r="IE68" s="626">
        <v>1712</v>
      </c>
      <c r="IF68" s="626" t="s">
        <v>783</v>
      </c>
      <c r="IG68" s="626" t="s">
        <v>783</v>
      </c>
      <c r="IH68" s="626" t="s">
        <v>783</v>
      </c>
      <c r="II68" s="626" t="s">
        <v>783</v>
      </c>
      <c r="IJ68" s="626" t="s">
        <v>783</v>
      </c>
      <c r="IK68" s="626" t="s">
        <v>783</v>
      </c>
      <c r="IL68" s="626" t="s">
        <v>783</v>
      </c>
      <c r="IM68" s="626" t="s">
        <v>783</v>
      </c>
      <c r="IN68" s="626" t="s">
        <v>783</v>
      </c>
      <c r="IO68" s="626">
        <v>1649</v>
      </c>
      <c r="IP68" s="627">
        <v>37477.354571759257</v>
      </c>
      <c r="IQ68" s="626">
        <v>2</v>
      </c>
      <c r="IR68" s="626" t="s">
        <v>793</v>
      </c>
      <c r="IS68" s="626">
        <v>2</v>
      </c>
      <c r="IT68" s="665">
        <v>41275</v>
      </c>
      <c r="IU68" s="626" t="s">
        <v>783</v>
      </c>
      <c r="IV68" s="626" t="s">
        <v>783</v>
      </c>
      <c r="IW68" s="626" t="s">
        <v>783</v>
      </c>
      <c r="IX68" s="626" t="s">
        <v>781</v>
      </c>
      <c r="IY68" s="626">
        <v>45</v>
      </c>
      <c r="IZ68" s="626" t="s">
        <v>789</v>
      </c>
      <c r="JA68" s="626" t="s">
        <v>783</v>
      </c>
      <c r="JB68" s="626" t="s">
        <v>783</v>
      </c>
      <c r="JC68" s="626" t="s">
        <v>783</v>
      </c>
      <c r="JD68" s="626">
        <v>329426</v>
      </c>
      <c r="JE68" s="626" t="s">
        <v>783</v>
      </c>
      <c r="JF68" s="626" t="s">
        <v>783</v>
      </c>
      <c r="JG68" s="626" t="s">
        <v>802</v>
      </c>
      <c r="JH68" s="626">
        <v>55</v>
      </c>
      <c r="JI68" s="626" t="s">
        <v>783</v>
      </c>
      <c r="JJ68" s="626" t="s">
        <v>783</v>
      </c>
      <c r="JK68" s="626" t="s">
        <v>783</v>
      </c>
      <c r="JL68" s="626" t="s">
        <v>790</v>
      </c>
      <c r="JM68" s="626">
        <v>4</v>
      </c>
      <c r="JN68" s="626">
        <v>3</v>
      </c>
      <c r="JO68" s="626" t="s">
        <v>783</v>
      </c>
      <c r="JP68" s="626">
        <v>10711928</v>
      </c>
      <c r="JQ68" s="626">
        <v>2011</v>
      </c>
      <c r="JR68" s="626">
        <v>3</v>
      </c>
      <c r="JS68" s="626" t="s">
        <v>783</v>
      </c>
      <c r="JT68" s="626" t="s">
        <v>783</v>
      </c>
      <c r="JU68" s="626" t="s">
        <v>857</v>
      </c>
      <c r="JV68" s="628">
        <v>73.470059000000006</v>
      </c>
      <c r="JW68">
        <f>SUM(JV66:JV68)</f>
        <v>1439.1664659999999</v>
      </c>
      <c r="JX68" s="225">
        <v>0.27256940643939392</v>
      </c>
    </row>
    <row r="69" spans="1:284" ht="16" thickBot="1">
      <c r="A69" s="905" t="s">
        <v>5</v>
      </c>
      <c r="B69" s="79">
        <f t="shared" si="53"/>
        <v>1</v>
      </c>
      <c r="C69" s="871" t="s">
        <v>29</v>
      </c>
      <c r="D69" s="249" t="s">
        <v>162</v>
      </c>
      <c r="E69" s="103" t="s">
        <v>158</v>
      </c>
      <c r="F69" s="888">
        <v>0.18</v>
      </c>
      <c r="G69" s="120">
        <f t="shared" si="51"/>
        <v>1.21</v>
      </c>
      <c r="H69" s="46"/>
      <c r="I69" s="33">
        <v>0.18</v>
      </c>
      <c r="J69" s="29"/>
      <c r="K69" s="18"/>
      <c r="L69" s="5"/>
      <c r="M69" s="75">
        <v>1</v>
      </c>
      <c r="N69" s="75">
        <v>0.5</v>
      </c>
      <c r="O69" s="76">
        <v>1</v>
      </c>
      <c r="P69" s="893">
        <f t="shared" si="47"/>
        <v>2.5</v>
      </c>
      <c r="Q69" s="897">
        <f t="shared" si="52"/>
        <v>0.5</v>
      </c>
      <c r="R69" s="46"/>
      <c r="S69" s="547">
        <f>I69</f>
        <v>0.18</v>
      </c>
      <c r="T69" s="25"/>
      <c r="U69" s="219">
        <f t="shared" si="48"/>
        <v>13500</v>
      </c>
      <c r="V69" s="219" t="s">
        <v>642</v>
      </c>
      <c r="W69" s="1042">
        <f t="shared" si="39"/>
        <v>13500</v>
      </c>
      <c r="X69" s="537">
        <f t="shared" si="40"/>
        <v>0</v>
      </c>
      <c r="Y69" s="538">
        <f t="shared" si="54"/>
        <v>500</v>
      </c>
      <c r="Z69" s="1034">
        <f t="shared" si="55"/>
        <v>14000</v>
      </c>
      <c r="AA69" s="883"/>
      <c r="AB69" s="270">
        <f t="shared" si="56"/>
        <v>0</v>
      </c>
      <c r="AC69" s="553"/>
      <c r="AD69" s="562">
        <f t="shared" si="57"/>
        <v>0</v>
      </c>
      <c r="AE69" s="518"/>
      <c r="AF69" s="270">
        <f t="shared" si="58"/>
        <v>0</v>
      </c>
      <c r="AG69" s="270"/>
      <c r="AH69" s="562">
        <f t="shared" si="59"/>
        <v>0</v>
      </c>
      <c r="AI69" s="270"/>
      <c r="AJ69" s="228">
        <v>0</v>
      </c>
      <c r="AK69" s="902">
        <v>2021</v>
      </c>
      <c r="AL69" s="902">
        <f t="shared" si="50"/>
        <v>2031</v>
      </c>
      <c r="AM69" s="18" t="str">
        <f t="shared" si="60"/>
        <v xml:space="preserve"> </v>
      </c>
      <c r="AN69" s="747" t="str">
        <f t="shared" si="61"/>
        <v xml:space="preserve"> </v>
      </c>
      <c r="AO69" s="4" t="str">
        <f t="shared" si="62"/>
        <v xml:space="preserve"> </v>
      </c>
      <c r="AP69" s="747" t="str">
        <f t="shared" si="63"/>
        <v xml:space="preserve"> </v>
      </c>
      <c r="AQ69" s="4" t="str">
        <f t="shared" si="64"/>
        <v xml:space="preserve"> </v>
      </c>
      <c r="AR69" s="747" t="str">
        <f t="shared" si="65"/>
        <v xml:space="preserve"> </v>
      </c>
      <c r="AS69" s="4" t="str">
        <f t="shared" si="66"/>
        <v xml:space="preserve"> </v>
      </c>
      <c r="AT69" s="747" t="str">
        <f t="shared" si="67"/>
        <v xml:space="preserve"> </v>
      </c>
      <c r="AU69" s="4" t="str">
        <f t="shared" si="68"/>
        <v xml:space="preserve"> </v>
      </c>
      <c r="AV69" s="747" t="str">
        <f t="shared" si="69"/>
        <v xml:space="preserve"> </v>
      </c>
      <c r="AW69" s="4" t="str">
        <f t="shared" si="70"/>
        <v xml:space="preserve"> </v>
      </c>
      <c r="AX69" s="747" t="str">
        <f t="shared" si="71"/>
        <v xml:space="preserve"> </v>
      </c>
      <c r="AY69" s="4" t="str">
        <f t="shared" si="72"/>
        <v xml:space="preserve"> </v>
      </c>
      <c r="AZ69" s="747" t="str">
        <f t="shared" si="73"/>
        <v xml:space="preserve"> </v>
      </c>
      <c r="BA69" s="4" t="str">
        <f t="shared" si="74"/>
        <v xml:space="preserve"> </v>
      </c>
      <c r="BB69" s="747" t="str">
        <f t="shared" si="75"/>
        <v xml:space="preserve"> </v>
      </c>
      <c r="BC69" s="4" t="str">
        <f t="shared" si="76"/>
        <v xml:space="preserve"> </v>
      </c>
      <c r="BD69" s="747" t="str">
        <f t="shared" si="77"/>
        <v xml:space="preserve"> </v>
      </c>
      <c r="BE69" s="4" t="str">
        <f t="shared" si="78"/>
        <v xml:space="preserve"> </v>
      </c>
      <c r="BF69" s="747" t="str">
        <f t="shared" si="79"/>
        <v xml:space="preserve"> </v>
      </c>
      <c r="BG69" s="4" t="str">
        <f t="shared" si="80"/>
        <v xml:space="preserve"> </v>
      </c>
      <c r="BH69" s="747" t="str">
        <f t="shared" si="81"/>
        <v xml:space="preserve"> </v>
      </c>
      <c r="BI69" s="4" t="str">
        <f t="shared" si="82"/>
        <v xml:space="preserve"> </v>
      </c>
      <c r="BJ69" s="747" t="str">
        <f t="shared" si="83"/>
        <v xml:space="preserve"> </v>
      </c>
      <c r="BK69" s="4" t="str">
        <f t="shared" si="84"/>
        <v xml:space="preserve"> </v>
      </c>
      <c r="BL69" s="747" t="str">
        <f t="shared" si="85"/>
        <v xml:space="preserve"> </v>
      </c>
      <c r="BM69" s="4">
        <f t="shared" si="86"/>
        <v>0.18</v>
      </c>
      <c r="BN69" s="747">
        <f t="shared" si="87"/>
        <v>14000</v>
      </c>
      <c r="BO69" s="4" t="str">
        <f t="shared" si="88"/>
        <v xml:space="preserve"> </v>
      </c>
      <c r="BP69" s="747" t="str">
        <f t="shared" si="89"/>
        <v xml:space="preserve"> </v>
      </c>
      <c r="BQ69" s="133"/>
      <c r="BR69" s="133"/>
      <c r="BS69" s="389"/>
      <c r="BT69" s="389"/>
      <c r="BU69" s="389"/>
      <c r="BV69" s="389"/>
      <c r="BW69" s="389"/>
      <c r="BX69" s="389"/>
      <c r="BY69" s="389"/>
      <c r="BZ69" s="389"/>
      <c r="CA69" s="389"/>
      <c r="CB69" s="163">
        <f t="shared" ref="CB69:CB132" si="90">(F69+H69+I69+J69+R69+S69+T69)/3-F69</f>
        <v>0</v>
      </c>
      <c r="CC69" s="389"/>
      <c r="CD69" s="389"/>
      <c r="CE69" s="3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588"/>
      <c r="DB69" s="588"/>
      <c r="DC69" s="588"/>
      <c r="DD69" s="588"/>
      <c r="DE69" s="588"/>
      <c r="DF69" s="588"/>
      <c r="DG69" s="588"/>
      <c r="DH69" s="588"/>
      <c r="DI69" s="588"/>
      <c r="DJ69" s="588"/>
      <c r="DK69" s="588"/>
      <c r="DL69" s="588"/>
      <c r="DM69" s="588"/>
      <c r="DN69" s="588"/>
      <c r="DO69" s="588"/>
      <c r="DP69" s="588"/>
      <c r="DQ69" s="588"/>
      <c r="DR69" s="588"/>
      <c r="DS69" s="588"/>
      <c r="DT69" s="588"/>
      <c r="DU69" s="588"/>
      <c r="DV69" s="588"/>
      <c r="DW69" s="588"/>
      <c r="DX69" s="588"/>
      <c r="DY69" s="588"/>
      <c r="DZ69" s="588"/>
      <c r="EA69" s="588"/>
      <c r="EB69" s="588"/>
      <c r="EC69" s="588"/>
      <c r="ED69" s="588"/>
      <c r="EE69" s="588"/>
      <c r="EF69" s="588"/>
      <c r="EG69" s="588"/>
      <c r="EH69" s="588"/>
      <c r="EI69" s="588"/>
      <c r="EJ69" s="588"/>
      <c r="EK69" s="588"/>
      <c r="EL69" s="588"/>
      <c r="EM69" s="588"/>
      <c r="EN69" s="588"/>
      <c r="EO69" s="588"/>
      <c r="EP69" s="588"/>
      <c r="EQ69" s="588"/>
      <c r="ER69" s="588"/>
      <c r="ES69" s="588"/>
      <c r="ET69" s="588"/>
      <c r="EU69" s="588"/>
      <c r="EV69" s="588"/>
      <c r="EW69" s="588"/>
      <c r="EX69" s="588"/>
      <c r="EY69" s="588"/>
      <c r="EZ69" s="588"/>
      <c r="FA69" s="588"/>
      <c r="FB69" s="588"/>
      <c r="FC69" s="588"/>
      <c r="FD69" s="588"/>
      <c r="FE69" s="588"/>
      <c r="FF69" s="588"/>
      <c r="FG69" s="588"/>
      <c r="FH69" s="588"/>
      <c r="FI69" s="588"/>
      <c r="FJ69" s="588"/>
      <c r="FK69" s="588"/>
      <c r="FL69" s="588"/>
      <c r="FM69" s="588"/>
      <c r="FN69" s="588"/>
      <c r="FO69" s="588"/>
      <c r="FP69" s="588"/>
      <c r="FQ69" s="588"/>
      <c r="FR69" s="588"/>
      <c r="FS69" s="588"/>
      <c r="FT69" s="588"/>
      <c r="FU69" s="588"/>
      <c r="FV69" s="588"/>
      <c r="FW69" s="588"/>
      <c r="FX69" s="655" t="s">
        <v>439</v>
      </c>
      <c r="FY69" s="656">
        <v>141</v>
      </c>
      <c r="FZ69" s="656">
        <v>30289432</v>
      </c>
      <c r="GA69" s="656">
        <v>55</v>
      </c>
      <c r="GB69" s="656" t="s">
        <v>798</v>
      </c>
      <c r="GC69" s="656">
        <v>18</v>
      </c>
      <c r="GD69" s="656">
        <v>1998</v>
      </c>
      <c r="GE69" s="656">
        <v>0</v>
      </c>
      <c r="GF69" s="656" t="s">
        <v>792</v>
      </c>
      <c r="GG69" s="656">
        <v>0</v>
      </c>
      <c r="GH69" s="656">
        <v>0</v>
      </c>
      <c r="GI69" s="656" t="s">
        <v>792</v>
      </c>
      <c r="GJ69" s="656">
        <v>0</v>
      </c>
      <c r="GK69" s="656" t="s">
        <v>781</v>
      </c>
      <c r="GL69" s="656" t="s">
        <v>782</v>
      </c>
      <c r="GM69" s="656">
        <v>66</v>
      </c>
      <c r="GN69" s="656" t="s">
        <v>783</v>
      </c>
      <c r="GO69" s="656">
        <v>0</v>
      </c>
      <c r="GP69" s="656">
        <v>0</v>
      </c>
      <c r="GQ69" s="656">
        <v>4</v>
      </c>
      <c r="GR69" s="656">
        <v>2</v>
      </c>
      <c r="GS69" s="656">
        <v>7</v>
      </c>
      <c r="GT69" s="656" t="s">
        <v>783</v>
      </c>
      <c r="GU69" s="656" t="s">
        <v>783</v>
      </c>
      <c r="GV69" s="656" t="s">
        <v>783</v>
      </c>
      <c r="GW69" s="656" t="s">
        <v>783</v>
      </c>
      <c r="GX69" s="656" t="s">
        <v>783</v>
      </c>
      <c r="GY69" s="656">
        <v>1649</v>
      </c>
      <c r="GZ69" s="656">
        <v>0.45</v>
      </c>
      <c r="HA69" s="656">
        <v>5</v>
      </c>
      <c r="HB69" s="656" t="s">
        <v>783</v>
      </c>
      <c r="HC69" s="656" t="s">
        <v>782</v>
      </c>
      <c r="HD69" s="656">
        <v>15</v>
      </c>
      <c r="HE69" s="656" t="s">
        <v>783</v>
      </c>
      <c r="HF69" s="656">
        <v>0</v>
      </c>
      <c r="HG69" s="656" t="s">
        <v>783</v>
      </c>
      <c r="HH69" s="656">
        <v>0</v>
      </c>
      <c r="HI69" s="656">
        <v>1</v>
      </c>
      <c r="HJ69" s="656">
        <v>45</v>
      </c>
      <c r="HK69" s="656" t="s">
        <v>784</v>
      </c>
      <c r="HL69" s="656" t="s">
        <v>785</v>
      </c>
      <c r="HM69" s="656" t="s">
        <v>783</v>
      </c>
      <c r="HN69" s="656" t="s">
        <v>783</v>
      </c>
      <c r="HO69" s="656" t="s">
        <v>783</v>
      </c>
      <c r="HP69" s="656" t="s">
        <v>783</v>
      </c>
      <c r="HQ69" s="656" t="s">
        <v>783</v>
      </c>
      <c r="HR69" s="656">
        <v>3980764</v>
      </c>
      <c r="HS69" s="656" t="s">
        <v>783</v>
      </c>
      <c r="HT69" s="656" t="s">
        <v>786</v>
      </c>
      <c r="HU69" s="656" t="s">
        <v>787</v>
      </c>
      <c r="HV69" s="656">
        <v>4</v>
      </c>
      <c r="HW69" s="656">
        <v>2014</v>
      </c>
      <c r="HX69" s="656">
        <v>63</v>
      </c>
      <c r="HY69" s="656">
        <v>0</v>
      </c>
      <c r="HZ69" s="656">
        <v>2376</v>
      </c>
      <c r="IA69" s="657">
        <v>41697.500081018516</v>
      </c>
      <c r="IB69" s="656" t="s">
        <v>788</v>
      </c>
      <c r="IC69" s="656">
        <v>3976286</v>
      </c>
      <c r="ID69" s="656">
        <v>2014</v>
      </c>
      <c r="IE69" s="656">
        <v>1712</v>
      </c>
      <c r="IF69" s="656" t="s">
        <v>783</v>
      </c>
      <c r="IG69" s="656" t="s">
        <v>783</v>
      </c>
      <c r="IH69" s="656" t="s">
        <v>783</v>
      </c>
      <c r="II69" s="656" t="s">
        <v>783</v>
      </c>
      <c r="IJ69" s="656" t="s">
        <v>783</v>
      </c>
      <c r="IK69" s="656" t="s">
        <v>783</v>
      </c>
      <c r="IL69" s="656" t="s">
        <v>783</v>
      </c>
      <c r="IM69" s="656" t="s">
        <v>783</v>
      </c>
      <c r="IN69" s="656" t="s">
        <v>783</v>
      </c>
      <c r="IO69" s="656">
        <v>1649</v>
      </c>
      <c r="IP69" s="657">
        <v>37477.354571759257</v>
      </c>
      <c r="IQ69" s="656">
        <v>2</v>
      </c>
      <c r="IR69" s="656" t="s">
        <v>793</v>
      </c>
      <c r="IS69" s="656">
        <v>7</v>
      </c>
      <c r="IT69" s="658">
        <v>41275</v>
      </c>
      <c r="IU69" s="656" t="s">
        <v>783</v>
      </c>
      <c r="IV69" s="656" t="s">
        <v>783</v>
      </c>
      <c r="IW69" s="656" t="s">
        <v>783</v>
      </c>
      <c r="IX69" s="656" t="s">
        <v>781</v>
      </c>
      <c r="IY69" s="656">
        <v>45</v>
      </c>
      <c r="IZ69" s="656" t="s">
        <v>789</v>
      </c>
      <c r="JA69" s="656" t="s">
        <v>783</v>
      </c>
      <c r="JB69" s="656" t="s">
        <v>783</v>
      </c>
      <c r="JC69" s="656" t="s">
        <v>783</v>
      </c>
      <c r="JD69" s="656">
        <v>329427</v>
      </c>
      <c r="JE69" s="656" t="s">
        <v>783</v>
      </c>
      <c r="JF69" s="656" t="s">
        <v>783</v>
      </c>
      <c r="JG69" s="656" t="s">
        <v>799</v>
      </c>
      <c r="JH69" s="656">
        <v>55</v>
      </c>
      <c r="JI69" s="656" t="s">
        <v>783</v>
      </c>
      <c r="JJ69" s="656" t="s">
        <v>783</v>
      </c>
      <c r="JK69" s="656" t="s">
        <v>783</v>
      </c>
      <c r="JL69" s="656" t="s">
        <v>790</v>
      </c>
      <c r="JM69" s="656">
        <v>4</v>
      </c>
      <c r="JN69" s="656">
        <v>3</v>
      </c>
      <c r="JO69" s="656" t="s">
        <v>783</v>
      </c>
      <c r="JP69" s="656" t="s">
        <v>783</v>
      </c>
      <c r="JQ69" s="656" t="s">
        <v>783</v>
      </c>
      <c r="JR69" s="656" t="s">
        <v>783</v>
      </c>
      <c r="JS69" s="656" t="s">
        <v>783</v>
      </c>
      <c r="JT69" s="656" t="s">
        <v>783</v>
      </c>
      <c r="JU69" s="656" t="s">
        <v>858</v>
      </c>
      <c r="JV69" s="659">
        <v>2376.7266159999999</v>
      </c>
      <c r="JW69">
        <f>JV69</f>
        <v>2376.7266159999999</v>
      </c>
      <c r="JX69" s="225">
        <v>0.45013761666666663</v>
      </c>
    </row>
    <row r="70" spans="1:284" ht="16" thickBot="1">
      <c r="A70" s="905" t="s">
        <v>5</v>
      </c>
      <c r="B70" s="79">
        <f t="shared" si="53"/>
        <v>1</v>
      </c>
      <c r="C70" s="871" t="s">
        <v>109</v>
      </c>
      <c r="D70" s="249" t="s">
        <v>166</v>
      </c>
      <c r="E70" s="103" t="s">
        <v>167</v>
      </c>
      <c r="F70" s="888">
        <v>0.31</v>
      </c>
      <c r="G70" s="120">
        <f t="shared" si="51"/>
        <v>1.52</v>
      </c>
      <c r="H70" s="46"/>
      <c r="I70" s="33">
        <v>0.31</v>
      </c>
      <c r="J70" s="29"/>
      <c r="K70" s="18"/>
      <c r="L70" s="5"/>
      <c r="M70" s="71">
        <v>2</v>
      </c>
      <c r="N70" s="71">
        <v>1</v>
      </c>
      <c r="O70" s="70">
        <v>2</v>
      </c>
      <c r="P70" s="891">
        <f t="shared" si="47"/>
        <v>5</v>
      </c>
      <c r="Q70" s="897">
        <f t="shared" si="52"/>
        <v>4</v>
      </c>
      <c r="R70" s="46"/>
      <c r="S70" s="547">
        <f>I70</f>
        <v>0.31</v>
      </c>
      <c r="T70" s="25"/>
      <c r="U70" s="219">
        <f t="shared" si="48"/>
        <v>23250</v>
      </c>
      <c r="V70" s="219" t="s">
        <v>642</v>
      </c>
      <c r="W70" s="1042">
        <f t="shared" ref="W70:W133" si="91">IF(V70="RC", (U70*1.1+15000*S70),U70)</f>
        <v>23250</v>
      </c>
      <c r="X70" s="537">
        <f t="shared" si="40"/>
        <v>0</v>
      </c>
      <c r="Y70" s="538">
        <f t="shared" si="54"/>
        <v>500</v>
      </c>
      <c r="Z70" s="1034">
        <f t="shared" si="55"/>
        <v>23750</v>
      </c>
      <c r="AA70" s="883"/>
      <c r="AB70" s="270">
        <f t="shared" si="56"/>
        <v>0</v>
      </c>
      <c r="AC70" s="553"/>
      <c r="AD70" s="562">
        <f t="shared" si="57"/>
        <v>0</v>
      </c>
      <c r="AE70" s="518"/>
      <c r="AF70" s="270">
        <f t="shared" si="58"/>
        <v>0</v>
      </c>
      <c r="AG70" s="270"/>
      <c r="AH70" s="562">
        <f t="shared" si="59"/>
        <v>0</v>
      </c>
      <c r="AI70" s="270"/>
      <c r="AJ70" s="228">
        <v>0</v>
      </c>
      <c r="AK70" s="902">
        <v>2021</v>
      </c>
      <c r="AL70" s="902">
        <f t="shared" si="50"/>
        <v>2031</v>
      </c>
      <c r="AM70" s="18" t="str">
        <f t="shared" si="60"/>
        <v xml:space="preserve"> </v>
      </c>
      <c r="AN70" s="747" t="str">
        <f t="shared" si="61"/>
        <v xml:space="preserve"> </v>
      </c>
      <c r="AO70" s="4" t="str">
        <f t="shared" si="62"/>
        <v xml:space="preserve"> </v>
      </c>
      <c r="AP70" s="747" t="str">
        <f t="shared" si="63"/>
        <v xml:space="preserve"> </v>
      </c>
      <c r="AQ70" s="4" t="str">
        <f t="shared" si="64"/>
        <v xml:space="preserve"> </v>
      </c>
      <c r="AR70" s="747" t="str">
        <f t="shared" si="65"/>
        <v xml:space="preserve"> </v>
      </c>
      <c r="AS70" s="4" t="str">
        <f t="shared" si="66"/>
        <v xml:space="preserve"> </v>
      </c>
      <c r="AT70" s="747" t="str">
        <f t="shared" si="67"/>
        <v xml:space="preserve"> </v>
      </c>
      <c r="AU70" s="4" t="str">
        <f t="shared" si="68"/>
        <v xml:space="preserve"> </v>
      </c>
      <c r="AV70" s="747" t="str">
        <f t="shared" si="69"/>
        <v xml:space="preserve"> </v>
      </c>
      <c r="AW70" s="4" t="str">
        <f t="shared" si="70"/>
        <v xml:space="preserve"> </v>
      </c>
      <c r="AX70" s="747" t="str">
        <f t="shared" si="71"/>
        <v xml:space="preserve"> </v>
      </c>
      <c r="AY70" s="4" t="str">
        <f t="shared" si="72"/>
        <v xml:space="preserve"> </v>
      </c>
      <c r="AZ70" s="747" t="str">
        <f t="shared" si="73"/>
        <v xml:space="preserve"> </v>
      </c>
      <c r="BA70" s="4" t="str">
        <f t="shared" si="74"/>
        <v xml:space="preserve"> </v>
      </c>
      <c r="BB70" s="747" t="str">
        <f t="shared" si="75"/>
        <v xml:space="preserve"> </v>
      </c>
      <c r="BC70" s="4" t="str">
        <f t="shared" si="76"/>
        <v xml:space="preserve"> </v>
      </c>
      <c r="BD70" s="747" t="str">
        <f t="shared" si="77"/>
        <v xml:space="preserve"> </v>
      </c>
      <c r="BE70" s="4" t="str">
        <f t="shared" si="78"/>
        <v xml:space="preserve"> </v>
      </c>
      <c r="BF70" s="747" t="str">
        <f t="shared" si="79"/>
        <v xml:space="preserve"> </v>
      </c>
      <c r="BG70" s="4" t="str">
        <f t="shared" si="80"/>
        <v xml:space="preserve"> </v>
      </c>
      <c r="BH70" s="747" t="str">
        <f t="shared" si="81"/>
        <v xml:space="preserve"> </v>
      </c>
      <c r="BI70" s="4" t="str">
        <f t="shared" si="82"/>
        <v xml:space="preserve"> </v>
      </c>
      <c r="BJ70" s="747" t="str">
        <f t="shared" si="83"/>
        <v xml:space="preserve"> </v>
      </c>
      <c r="BK70" s="4" t="str">
        <f t="shared" si="84"/>
        <v xml:space="preserve"> </v>
      </c>
      <c r="BL70" s="747" t="str">
        <f t="shared" si="85"/>
        <v xml:space="preserve"> </v>
      </c>
      <c r="BM70" s="4">
        <f t="shared" si="86"/>
        <v>0.31</v>
      </c>
      <c r="BN70" s="747">
        <f t="shared" si="87"/>
        <v>23750</v>
      </c>
      <c r="BO70" s="4" t="str">
        <f t="shared" si="88"/>
        <v xml:space="preserve"> </v>
      </c>
      <c r="BP70" s="747" t="str">
        <f t="shared" si="89"/>
        <v xml:space="preserve"> </v>
      </c>
      <c r="BQ70" s="133"/>
      <c r="BR70" s="133"/>
      <c r="BS70" s="389"/>
      <c r="BT70" s="389"/>
      <c r="BU70" s="389"/>
      <c r="BV70" s="389"/>
      <c r="BW70" s="389"/>
      <c r="BX70" s="389"/>
      <c r="BY70" s="389"/>
      <c r="BZ70" s="389"/>
      <c r="CA70" s="389"/>
      <c r="CB70" s="163">
        <f t="shared" si="90"/>
        <v>0</v>
      </c>
      <c r="CC70" s="389"/>
      <c r="CD70" s="389"/>
      <c r="CE70" s="389"/>
      <c r="CF70" s="389"/>
      <c r="CG70" s="389"/>
      <c r="CH70" s="389"/>
      <c r="CI70" s="389"/>
      <c r="CJ70" s="389"/>
      <c r="CK70" s="389"/>
      <c r="CL70" s="389"/>
      <c r="CM70" s="389"/>
      <c r="CN70" s="389"/>
      <c r="CO70" s="389"/>
      <c r="CP70" s="389"/>
      <c r="CQ70" s="389"/>
      <c r="CR70" s="389"/>
      <c r="CS70" s="389"/>
      <c r="CT70" s="389"/>
      <c r="CU70" s="389"/>
      <c r="CV70" s="389"/>
      <c r="CW70" s="389"/>
      <c r="CX70" s="389"/>
      <c r="CY70" s="389"/>
      <c r="CZ70" s="389"/>
      <c r="DA70" s="389"/>
      <c r="DB70" s="389"/>
      <c r="DC70" s="389"/>
      <c r="DD70" s="389"/>
      <c r="DE70" s="389"/>
      <c r="DF70" s="389"/>
      <c r="DG70" s="389"/>
      <c r="DH70" s="389"/>
      <c r="DI70" s="389"/>
      <c r="DJ70" s="389"/>
      <c r="DK70" s="389"/>
      <c r="DL70" s="389"/>
      <c r="DM70" s="389"/>
      <c r="DN70" s="389"/>
      <c r="DO70" s="389"/>
      <c r="DP70" s="389"/>
      <c r="DQ70" s="389"/>
      <c r="DR70" s="389"/>
      <c r="DS70" s="389"/>
      <c r="DT70" s="389"/>
      <c r="DU70" s="389"/>
      <c r="DV70" s="389"/>
      <c r="DW70" s="389"/>
      <c r="DX70" s="389"/>
      <c r="DY70" s="389"/>
      <c r="DZ70" s="389"/>
      <c r="EA70" s="389"/>
      <c r="EB70" s="389"/>
      <c r="EC70" s="389"/>
      <c r="ED70" s="389"/>
      <c r="EE70" s="389"/>
      <c r="EF70" s="389"/>
      <c r="EG70" s="389"/>
      <c r="EH70" s="389"/>
      <c r="EI70" s="389"/>
      <c r="EJ70" s="389"/>
      <c r="EK70" s="389"/>
      <c r="EL70" s="389"/>
      <c r="EM70" s="389"/>
      <c r="EN70" s="389"/>
      <c r="EO70" s="389"/>
      <c r="EP70" s="389"/>
      <c r="EQ70" s="389"/>
      <c r="ER70" s="389"/>
      <c r="ES70" s="389"/>
      <c r="ET70" s="389"/>
      <c r="EU70" s="389"/>
      <c r="EV70" s="389"/>
      <c r="EW70" s="389"/>
      <c r="EX70" s="389"/>
      <c r="EY70" s="389"/>
      <c r="EZ70" s="389"/>
      <c r="FA70" s="389"/>
      <c r="FB70" s="389"/>
      <c r="FC70" s="389"/>
      <c r="FD70" s="389"/>
      <c r="FE70" s="389"/>
      <c r="FF70" s="389"/>
      <c r="FG70" s="389"/>
      <c r="FH70" s="389"/>
      <c r="FI70" s="389"/>
      <c r="FJ70" s="389"/>
      <c r="FK70" s="389"/>
      <c r="FL70" s="389"/>
      <c r="FM70" s="389"/>
      <c r="FN70" s="389"/>
      <c r="FO70" s="389"/>
      <c r="FP70" s="389"/>
      <c r="FQ70" s="389"/>
      <c r="FR70" s="389"/>
      <c r="FS70" s="389"/>
      <c r="FT70" s="389"/>
      <c r="FU70" s="389"/>
      <c r="FV70" s="389"/>
      <c r="FW70" s="389"/>
      <c r="FX70" s="666" t="s">
        <v>440</v>
      </c>
      <c r="FY70" s="667">
        <v>84</v>
      </c>
      <c r="FZ70" s="667">
        <v>32434869</v>
      </c>
      <c r="GA70" s="667">
        <v>55</v>
      </c>
      <c r="GB70" s="667" t="s">
        <v>798</v>
      </c>
      <c r="GC70" s="667">
        <v>18</v>
      </c>
      <c r="GD70" s="667">
        <v>1970</v>
      </c>
      <c r="GE70" s="667">
        <v>1</v>
      </c>
      <c r="GF70" s="667" t="s">
        <v>780</v>
      </c>
      <c r="GG70" s="667">
        <v>2</v>
      </c>
      <c r="GH70" s="667">
        <v>1</v>
      </c>
      <c r="GI70" s="667" t="s">
        <v>780</v>
      </c>
      <c r="GJ70" s="667">
        <v>2</v>
      </c>
      <c r="GK70" s="667" t="s">
        <v>781</v>
      </c>
      <c r="GL70" s="667" t="s">
        <v>782</v>
      </c>
      <c r="GM70" s="667">
        <v>66</v>
      </c>
      <c r="GN70" s="667" t="s">
        <v>783</v>
      </c>
      <c r="GO70" s="667">
        <v>0</v>
      </c>
      <c r="GP70" s="667">
        <v>0</v>
      </c>
      <c r="GQ70" s="667">
        <v>4</v>
      </c>
      <c r="GR70" s="667">
        <v>2</v>
      </c>
      <c r="GS70" s="667">
        <v>3</v>
      </c>
      <c r="GT70" s="667" t="s">
        <v>783</v>
      </c>
      <c r="GU70" s="667" t="s">
        <v>783</v>
      </c>
      <c r="GV70" s="667" t="s">
        <v>783</v>
      </c>
      <c r="GW70" s="667" t="s">
        <v>783</v>
      </c>
      <c r="GX70" s="667" t="s">
        <v>783</v>
      </c>
      <c r="GY70" s="667">
        <v>1649</v>
      </c>
      <c r="GZ70" s="667">
        <v>0.6</v>
      </c>
      <c r="HA70" s="667">
        <v>5</v>
      </c>
      <c r="HB70" s="667" t="s">
        <v>783</v>
      </c>
      <c r="HC70" s="667" t="s">
        <v>782</v>
      </c>
      <c r="HD70" s="667">
        <v>75</v>
      </c>
      <c r="HE70" s="667" t="s">
        <v>783</v>
      </c>
      <c r="HF70" s="667">
        <v>0</v>
      </c>
      <c r="HG70" s="667" t="s">
        <v>783</v>
      </c>
      <c r="HH70" s="667">
        <v>0</v>
      </c>
      <c r="HI70" s="667">
        <v>1</v>
      </c>
      <c r="HJ70" s="667">
        <v>45</v>
      </c>
      <c r="HK70" s="667" t="s">
        <v>784</v>
      </c>
      <c r="HL70" s="667" t="s">
        <v>785</v>
      </c>
      <c r="HM70" s="667" t="s">
        <v>783</v>
      </c>
      <c r="HN70" s="667" t="s">
        <v>783</v>
      </c>
      <c r="HO70" s="667" t="s">
        <v>783</v>
      </c>
      <c r="HP70" s="667" t="s">
        <v>783</v>
      </c>
      <c r="HQ70" s="667" t="s">
        <v>783</v>
      </c>
      <c r="HR70" s="667">
        <v>3980131</v>
      </c>
      <c r="HS70" s="667" t="s">
        <v>783</v>
      </c>
      <c r="HT70" s="667" t="s">
        <v>786</v>
      </c>
      <c r="HU70" s="667" t="s">
        <v>787</v>
      </c>
      <c r="HV70" s="667">
        <v>4</v>
      </c>
      <c r="HW70" s="667">
        <v>2016</v>
      </c>
      <c r="HX70" s="667">
        <v>63</v>
      </c>
      <c r="HY70" s="667">
        <v>0</v>
      </c>
      <c r="HZ70" s="667">
        <v>3168</v>
      </c>
      <c r="IA70" s="668">
        <v>42227.682129629633</v>
      </c>
      <c r="IB70" s="667" t="s">
        <v>788</v>
      </c>
      <c r="IC70" s="667">
        <v>3975653</v>
      </c>
      <c r="ID70" s="667">
        <v>2014</v>
      </c>
      <c r="IE70" s="667">
        <v>1712</v>
      </c>
      <c r="IF70" s="667" t="s">
        <v>783</v>
      </c>
      <c r="IG70" s="667" t="s">
        <v>783</v>
      </c>
      <c r="IH70" s="667" t="s">
        <v>783</v>
      </c>
      <c r="II70" s="667" t="s">
        <v>783</v>
      </c>
      <c r="IJ70" s="667" t="s">
        <v>783</v>
      </c>
      <c r="IK70" s="667" t="s">
        <v>783</v>
      </c>
      <c r="IL70" s="667" t="s">
        <v>783</v>
      </c>
      <c r="IM70" s="667" t="s">
        <v>783</v>
      </c>
      <c r="IN70" s="667" t="s">
        <v>783</v>
      </c>
      <c r="IO70" s="667">
        <v>1649</v>
      </c>
      <c r="IP70" s="668">
        <v>37477.354571759257</v>
      </c>
      <c r="IQ70" s="667">
        <v>2</v>
      </c>
      <c r="IR70" s="667" t="s">
        <v>793</v>
      </c>
      <c r="IS70" s="667">
        <v>3</v>
      </c>
      <c r="IT70" s="669">
        <v>41275</v>
      </c>
      <c r="IU70" s="667" t="s">
        <v>783</v>
      </c>
      <c r="IV70" s="667" t="s">
        <v>783</v>
      </c>
      <c r="IW70" s="667" t="s">
        <v>783</v>
      </c>
      <c r="IX70" s="667" t="s">
        <v>781</v>
      </c>
      <c r="IY70" s="667">
        <v>45</v>
      </c>
      <c r="IZ70" s="667" t="s">
        <v>789</v>
      </c>
      <c r="JA70" s="667" t="s">
        <v>783</v>
      </c>
      <c r="JB70" s="667" t="s">
        <v>783</v>
      </c>
      <c r="JC70" s="667" t="s">
        <v>783</v>
      </c>
      <c r="JD70" s="667">
        <v>329428</v>
      </c>
      <c r="JE70" s="667" t="s">
        <v>783</v>
      </c>
      <c r="JF70" s="667" t="s">
        <v>783</v>
      </c>
      <c r="JG70" s="667" t="s">
        <v>804</v>
      </c>
      <c r="JH70" s="667">
        <v>55</v>
      </c>
      <c r="JI70" s="667" t="s">
        <v>783</v>
      </c>
      <c r="JJ70" s="667" t="s">
        <v>783</v>
      </c>
      <c r="JK70" s="667" t="s">
        <v>783</v>
      </c>
      <c r="JL70" s="667" t="s">
        <v>790</v>
      </c>
      <c r="JM70" s="667">
        <v>4</v>
      </c>
      <c r="JN70" s="667">
        <v>3</v>
      </c>
      <c r="JO70" s="667" t="s">
        <v>783</v>
      </c>
      <c r="JP70" s="667">
        <v>10711928</v>
      </c>
      <c r="JQ70" s="667">
        <v>2011</v>
      </c>
      <c r="JR70" s="667">
        <v>3</v>
      </c>
      <c r="JS70" s="667" t="s">
        <v>783</v>
      </c>
      <c r="JT70" s="667" t="s">
        <v>783</v>
      </c>
      <c r="JU70" s="667" t="s">
        <v>859</v>
      </c>
      <c r="JV70" s="670">
        <v>3391.113848</v>
      </c>
      <c r="JW70">
        <f>JV70</f>
        <v>3391.113848</v>
      </c>
      <c r="JX70" s="225">
        <v>0.64225641060606065</v>
      </c>
    </row>
    <row r="71" spans="1:284" ht="16" thickBot="1">
      <c r="A71" s="905" t="s">
        <v>5</v>
      </c>
      <c r="B71" s="79">
        <f t="shared" si="53"/>
        <v>1</v>
      </c>
      <c r="C71" s="871" t="s">
        <v>107</v>
      </c>
      <c r="D71" s="249" t="s">
        <v>135</v>
      </c>
      <c r="E71" s="103" t="s">
        <v>158</v>
      </c>
      <c r="F71" s="888">
        <v>0.25</v>
      </c>
      <c r="G71" s="120">
        <f t="shared" si="51"/>
        <v>1.77</v>
      </c>
      <c r="H71" s="46"/>
      <c r="I71" s="3">
        <v>0.25</v>
      </c>
      <c r="J71" s="29"/>
      <c r="K71" s="18"/>
      <c r="L71" s="5"/>
      <c r="M71" s="71">
        <v>1</v>
      </c>
      <c r="N71" s="71">
        <v>1</v>
      </c>
      <c r="O71" s="70">
        <v>3</v>
      </c>
      <c r="P71" s="891">
        <f t="shared" si="47"/>
        <v>5</v>
      </c>
      <c r="Q71" s="897">
        <f t="shared" si="52"/>
        <v>3</v>
      </c>
      <c r="R71" s="46"/>
      <c r="S71" s="3">
        <v>0.25</v>
      </c>
      <c r="T71" s="25"/>
      <c r="U71" s="219">
        <f t="shared" si="48"/>
        <v>18750</v>
      </c>
      <c r="V71" s="219" t="s">
        <v>642</v>
      </c>
      <c r="W71" s="1042">
        <f t="shared" si="91"/>
        <v>18750</v>
      </c>
      <c r="X71" s="537">
        <f t="shared" ref="X71:X134" si="92">AB71+AD71+AF71+AH71+AJ71</f>
        <v>7042.2222222222226</v>
      </c>
      <c r="Y71" s="538">
        <f t="shared" si="54"/>
        <v>500</v>
      </c>
      <c r="Z71" s="1034">
        <f t="shared" si="55"/>
        <v>26292.222222222223</v>
      </c>
      <c r="AA71" s="883">
        <v>3</v>
      </c>
      <c r="AB71" s="270">
        <f t="shared" si="56"/>
        <v>2542.2222222222222</v>
      </c>
      <c r="AC71" s="566">
        <v>0.25</v>
      </c>
      <c r="AD71" s="562">
        <f t="shared" si="57"/>
        <v>4500</v>
      </c>
      <c r="AE71" s="518"/>
      <c r="AF71" s="270">
        <f t="shared" si="58"/>
        <v>0</v>
      </c>
      <c r="AG71" s="270"/>
      <c r="AH71" s="562">
        <f t="shared" si="59"/>
        <v>0</v>
      </c>
      <c r="AI71" s="270"/>
      <c r="AJ71" s="228">
        <v>0</v>
      </c>
      <c r="AK71" s="902">
        <v>2021</v>
      </c>
      <c r="AL71" s="902">
        <f t="shared" si="50"/>
        <v>2031</v>
      </c>
      <c r="AM71" s="18" t="str">
        <f t="shared" si="60"/>
        <v xml:space="preserve"> </v>
      </c>
      <c r="AN71" s="747" t="str">
        <f t="shared" si="61"/>
        <v xml:space="preserve"> </v>
      </c>
      <c r="AO71" s="4" t="str">
        <f t="shared" si="62"/>
        <v xml:space="preserve"> </v>
      </c>
      <c r="AP71" s="747" t="str">
        <f t="shared" si="63"/>
        <v xml:space="preserve"> </v>
      </c>
      <c r="AQ71" s="4" t="str">
        <f t="shared" si="64"/>
        <v xml:space="preserve"> </v>
      </c>
      <c r="AR71" s="747" t="str">
        <f t="shared" si="65"/>
        <v xml:space="preserve"> </v>
      </c>
      <c r="AS71" s="4" t="str">
        <f t="shared" si="66"/>
        <v xml:space="preserve"> </v>
      </c>
      <c r="AT71" s="747" t="str">
        <f t="shared" si="67"/>
        <v xml:space="preserve"> </v>
      </c>
      <c r="AU71" s="4" t="str">
        <f t="shared" si="68"/>
        <v xml:space="preserve"> </v>
      </c>
      <c r="AV71" s="747" t="str">
        <f t="shared" si="69"/>
        <v xml:space="preserve"> </v>
      </c>
      <c r="AW71" s="4" t="str">
        <f t="shared" si="70"/>
        <v xml:space="preserve"> </v>
      </c>
      <c r="AX71" s="747" t="str">
        <f t="shared" si="71"/>
        <v xml:space="preserve"> </v>
      </c>
      <c r="AY71" s="4" t="str">
        <f t="shared" si="72"/>
        <v xml:space="preserve"> </v>
      </c>
      <c r="AZ71" s="747" t="str">
        <f t="shared" si="73"/>
        <v xml:space="preserve"> </v>
      </c>
      <c r="BA71" s="4" t="str">
        <f t="shared" si="74"/>
        <v xml:space="preserve"> </v>
      </c>
      <c r="BB71" s="747" t="str">
        <f t="shared" si="75"/>
        <v xml:space="preserve"> </v>
      </c>
      <c r="BC71" s="4" t="str">
        <f t="shared" si="76"/>
        <v xml:space="preserve"> </v>
      </c>
      <c r="BD71" s="747" t="str">
        <f t="shared" si="77"/>
        <v xml:space="preserve"> </v>
      </c>
      <c r="BE71" s="4" t="str">
        <f t="shared" si="78"/>
        <v xml:space="preserve"> </v>
      </c>
      <c r="BF71" s="747" t="str">
        <f t="shared" si="79"/>
        <v xml:space="preserve"> </v>
      </c>
      <c r="BG71" s="4" t="str">
        <f t="shared" si="80"/>
        <v xml:space="preserve"> </v>
      </c>
      <c r="BH71" s="747" t="str">
        <f t="shared" si="81"/>
        <v xml:space="preserve"> </v>
      </c>
      <c r="BI71" s="4" t="str">
        <f t="shared" si="82"/>
        <v xml:space="preserve"> </v>
      </c>
      <c r="BJ71" s="747" t="str">
        <f t="shared" si="83"/>
        <v xml:space="preserve"> </v>
      </c>
      <c r="BK71" s="4" t="str">
        <f t="shared" si="84"/>
        <v xml:space="preserve"> </v>
      </c>
      <c r="BL71" s="747" t="str">
        <f t="shared" si="85"/>
        <v xml:space="preserve"> </v>
      </c>
      <c r="BM71" s="4">
        <f t="shared" si="86"/>
        <v>0.25</v>
      </c>
      <c r="BN71" s="747">
        <f t="shared" si="87"/>
        <v>26292.222222222223</v>
      </c>
      <c r="BO71" s="4" t="str">
        <f t="shared" si="88"/>
        <v xml:space="preserve"> </v>
      </c>
      <c r="BP71" s="747" t="str">
        <f t="shared" si="89"/>
        <v xml:space="preserve"> </v>
      </c>
      <c r="BQ71" s="133"/>
      <c r="BR71" s="133"/>
      <c r="BS71" s="389"/>
      <c r="BT71" s="389"/>
      <c r="BU71" s="389"/>
      <c r="BV71" s="389"/>
      <c r="BW71" s="389"/>
      <c r="BX71" s="389"/>
      <c r="BY71" s="389"/>
      <c r="BZ71" s="389"/>
      <c r="CA71" s="389"/>
      <c r="CB71" s="163">
        <f t="shared" si="90"/>
        <v>0</v>
      </c>
      <c r="CC71" s="389"/>
      <c r="CD71" s="389"/>
      <c r="CE71" s="389"/>
      <c r="CF71" s="389"/>
      <c r="CG71" s="389"/>
      <c r="CH71" s="389"/>
      <c r="CI71" s="389"/>
      <c r="CJ71" s="389"/>
      <c r="CK71" s="389"/>
      <c r="CL71" s="389"/>
      <c r="CM71" s="389"/>
      <c r="CN71" s="389"/>
      <c r="CO71" s="389"/>
      <c r="CP71" s="389"/>
      <c r="CQ71" s="389"/>
      <c r="CR71" s="389"/>
      <c r="CS71" s="389"/>
      <c r="CT71" s="389"/>
      <c r="CU71" s="389"/>
      <c r="CV71" s="389"/>
      <c r="CW71" s="389"/>
      <c r="CX71" s="389"/>
      <c r="CY71" s="389"/>
      <c r="CZ71" s="389"/>
      <c r="DA71" s="389"/>
      <c r="DB71" s="389"/>
      <c r="DC71" s="389"/>
      <c r="DD71" s="389"/>
      <c r="DE71" s="389"/>
      <c r="DF71" s="389"/>
      <c r="DG71" s="389"/>
      <c r="DH71" s="389"/>
      <c r="DI71" s="389"/>
      <c r="DJ71" s="389"/>
      <c r="DK71" s="389"/>
      <c r="DL71" s="389"/>
      <c r="DM71" s="389"/>
      <c r="DN71" s="389"/>
      <c r="DO71" s="389"/>
      <c r="DP71" s="389"/>
      <c r="DQ71" s="389"/>
      <c r="DR71" s="389"/>
      <c r="DS71" s="389"/>
      <c r="DT71" s="389"/>
      <c r="DU71" s="389"/>
      <c r="DV71" s="389"/>
      <c r="DW71" s="389"/>
      <c r="DX71" s="389"/>
      <c r="DY71" s="389"/>
      <c r="DZ71" s="389"/>
      <c r="EA71" s="389"/>
      <c r="EB71" s="389"/>
      <c r="EC71" s="389"/>
      <c r="ED71" s="389"/>
      <c r="EE71" s="389"/>
      <c r="EF71" s="389"/>
      <c r="EG71" s="389"/>
      <c r="EH71" s="389"/>
      <c r="EI71" s="389"/>
      <c r="EJ71" s="389"/>
      <c r="EK71" s="389"/>
      <c r="EL71" s="389"/>
      <c r="EM71" s="389"/>
      <c r="EN71" s="389"/>
      <c r="EO71" s="389"/>
      <c r="EP71" s="389"/>
      <c r="EQ71" s="389"/>
      <c r="ER71" s="389"/>
      <c r="ES71" s="389"/>
      <c r="ET71" s="389"/>
      <c r="EU71" s="389"/>
      <c r="EV71" s="389"/>
      <c r="EW71" s="389"/>
      <c r="EX71" s="389"/>
      <c r="EY71" s="389"/>
      <c r="EZ71" s="389"/>
      <c r="FA71" s="389"/>
      <c r="FB71" s="389"/>
      <c r="FC71" s="389"/>
      <c r="FD71" s="389"/>
      <c r="FE71" s="389"/>
      <c r="FF71" s="389"/>
      <c r="FG71" s="389"/>
      <c r="FH71" s="389"/>
      <c r="FI71" s="389"/>
      <c r="FJ71" s="389"/>
      <c r="FK71" s="389"/>
      <c r="FL71" s="389"/>
      <c r="FM71" s="389"/>
      <c r="FN71" s="389"/>
      <c r="FO71" s="389"/>
      <c r="FP71" s="389"/>
      <c r="FQ71" s="389"/>
      <c r="FR71" s="389"/>
      <c r="FS71" s="389"/>
      <c r="FT71" s="389"/>
      <c r="FU71" s="389"/>
      <c r="FV71" s="389"/>
      <c r="FW71" s="389"/>
      <c r="FX71" s="650" t="s">
        <v>440</v>
      </c>
      <c r="FY71" s="651"/>
      <c r="FZ71" s="651"/>
      <c r="GA71" s="651"/>
      <c r="GB71" s="651"/>
      <c r="GC71" s="651"/>
      <c r="GD71" s="651"/>
      <c r="GE71" s="651"/>
      <c r="GF71" s="651"/>
      <c r="GG71" s="651"/>
      <c r="GH71" s="651"/>
      <c r="GI71" s="651"/>
      <c r="GJ71" s="651"/>
      <c r="GK71" s="651"/>
      <c r="GL71" s="651"/>
      <c r="GM71" s="651"/>
      <c r="GN71" s="651"/>
      <c r="GO71" s="651"/>
      <c r="GP71" s="651"/>
      <c r="GQ71" s="651"/>
      <c r="GR71" s="651"/>
      <c r="GS71" s="651"/>
      <c r="GT71" s="651"/>
      <c r="GU71" s="651"/>
      <c r="GV71" s="651"/>
      <c r="GW71" s="651"/>
      <c r="GX71" s="651"/>
      <c r="GY71" s="651"/>
      <c r="GZ71" s="651"/>
      <c r="HA71" s="651"/>
      <c r="HB71" s="651"/>
      <c r="HC71" s="651"/>
      <c r="HD71" s="651"/>
      <c r="HE71" s="651"/>
      <c r="HF71" s="651"/>
      <c r="HG71" s="651"/>
      <c r="HH71" s="651"/>
      <c r="HI71" s="651"/>
      <c r="HJ71" s="651"/>
      <c r="HK71" s="651"/>
      <c r="HL71" s="651"/>
      <c r="HM71" s="651"/>
      <c r="HN71" s="651"/>
      <c r="HO71" s="651"/>
      <c r="HP71" s="651"/>
      <c r="HQ71" s="651"/>
      <c r="HR71" s="651"/>
      <c r="HS71" s="651"/>
      <c r="HT71" s="651"/>
      <c r="HU71" s="651"/>
      <c r="HV71" s="651"/>
      <c r="HW71" s="651"/>
      <c r="HX71" s="651"/>
      <c r="HY71" s="651"/>
      <c r="HZ71" s="651"/>
      <c r="IA71" s="652"/>
      <c r="IB71" s="651"/>
      <c r="IC71" s="651"/>
      <c r="ID71" s="651"/>
      <c r="IE71" s="651"/>
      <c r="IF71" s="651"/>
      <c r="IG71" s="651"/>
      <c r="IH71" s="651"/>
      <c r="II71" s="651"/>
      <c r="IJ71" s="651"/>
      <c r="IK71" s="651"/>
      <c r="IL71" s="651"/>
      <c r="IM71" s="651"/>
      <c r="IN71" s="651"/>
      <c r="IO71" s="651"/>
      <c r="IP71" s="652"/>
      <c r="IQ71" s="651"/>
      <c r="IR71" s="651"/>
      <c r="IS71" s="651"/>
      <c r="IT71" s="653"/>
      <c r="IU71" s="651"/>
      <c r="IV71" s="651"/>
      <c r="IW71" s="651"/>
      <c r="IX71" s="651"/>
      <c r="IY71" s="651"/>
      <c r="IZ71" s="651"/>
      <c r="JA71" s="651"/>
      <c r="JB71" s="651"/>
      <c r="JC71" s="651"/>
      <c r="JD71" s="651"/>
      <c r="JE71" s="651"/>
      <c r="JF71" s="651"/>
      <c r="JG71" s="651"/>
      <c r="JH71" s="651"/>
      <c r="JI71" s="651"/>
      <c r="JJ71" s="651"/>
      <c r="JK71" s="651"/>
      <c r="JL71" s="651"/>
      <c r="JM71" s="651"/>
      <c r="JN71" s="651"/>
      <c r="JO71" s="651"/>
      <c r="JP71" s="651"/>
      <c r="JQ71" s="651"/>
      <c r="JR71" s="651"/>
      <c r="JS71" s="651"/>
      <c r="JT71" s="651"/>
      <c r="JU71" s="651"/>
      <c r="JV71" s="654"/>
      <c r="JX71" s="225"/>
    </row>
    <row r="72" spans="1:284" ht="16" thickBot="1">
      <c r="A72" s="905" t="s">
        <v>5</v>
      </c>
      <c r="B72" s="79">
        <f t="shared" si="53"/>
        <v>1</v>
      </c>
      <c r="C72" s="871" t="s">
        <v>111</v>
      </c>
      <c r="D72" s="249" t="s">
        <v>132</v>
      </c>
      <c r="E72" s="103" t="s">
        <v>59</v>
      </c>
      <c r="F72" s="888">
        <v>0.14000000000000001</v>
      </c>
      <c r="G72" s="120">
        <f t="shared" si="51"/>
        <v>1.9100000000000001</v>
      </c>
      <c r="H72" s="46"/>
      <c r="I72" s="3">
        <v>0.14000000000000001</v>
      </c>
      <c r="J72" s="29"/>
      <c r="K72" s="18"/>
      <c r="L72" s="5"/>
      <c r="M72" s="71">
        <v>2</v>
      </c>
      <c r="N72" s="71">
        <v>1</v>
      </c>
      <c r="O72" s="70">
        <v>2</v>
      </c>
      <c r="P72" s="891">
        <f t="shared" si="47"/>
        <v>5</v>
      </c>
      <c r="Q72" s="897">
        <f t="shared" si="52"/>
        <v>4</v>
      </c>
      <c r="R72" s="46"/>
      <c r="S72" s="3">
        <v>0.14000000000000001</v>
      </c>
      <c r="T72" s="25"/>
      <c r="U72" s="219">
        <f t="shared" si="48"/>
        <v>10500.000000000002</v>
      </c>
      <c r="V72" s="219" t="s">
        <v>642</v>
      </c>
      <c r="W72" s="1042">
        <f t="shared" si="91"/>
        <v>10500.000000000002</v>
      </c>
      <c r="X72" s="537">
        <f t="shared" si="92"/>
        <v>0</v>
      </c>
      <c r="Y72" s="538">
        <f t="shared" si="54"/>
        <v>500</v>
      </c>
      <c r="Z72" s="1034">
        <f t="shared" si="55"/>
        <v>11000.000000000002</v>
      </c>
      <c r="AA72" s="883"/>
      <c r="AB72" s="270">
        <f t="shared" si="56"/>
        <v>0</v>
      </c>
      <c r="AC72" s="553"/>
      <c r="AD72" s="562">
        <f t="shared" si="57"/>
        <v>0</v>
      </c>
      <c r="AE72" s="518"/>
      <c r="AF72" s="270">
        <f t="shared" si="58"/>
        <v>0</v>
      </c>
      <c r="AG72" s="270"/>
      <c r="AH72" s="562">
        <f t="shared" si="59"/>
        <v>0</v>
      </c>
      <c r="AI72" s="270"/>
      <c r="AJ72" s="228">
        <v>0</v>
      </c>
      <c r="AK72" s="902">
        <v>2021</v>
      </c>
      <c r="AL72" s="902">
        <f t="shared" si="50"/>
        <v>2031</v>
      </c>
      <c r="AM72" s="18" t="str">
        <f t="shared" si="60"/>
        <v xml:space="preserve"> </v>
      </c>
      <c r="AN72" s="747" t="str">
        <f t="shared" si="61"/>
        <v xml:space="preserve"> </v>
      </c>
      <c r="AO72" s="4" t="str">
        <f t="shared" si="62"/>
        <v xml:space="preserve"> </v>
      </c>
      <c r="AP72" s="747" t="str">
        <f t="shared" si="63"/>
        <v xml:space="preserve"> </v>
      </c>
      <c r="AQ72" s="4" t="str">
        <f t="shared" si="64"/>
        <v xml:space="preserve"> </v>
      </c>
      <c r="AR72" s="747" t="str">
        <f t="shared" si="65"/>
        <v xml:space="preserve"> </v>
      </c>
      <c r="AS72" s="4" t="str">
        <f t="shared" si="66"/>
        <v xml:space="preserve"> </v>
      </c>
      <c r="AT72" s="747" t="str">
        <f t="shared" si="67"/>
        <v xml:space="preserve"> </v>
      </c>
      <c r="AU72" s="4" t="str">
        <f t="shared" si="68"/>
        <v xml:space="preserve"> </v>
      </c>
      <c r="AV72" s="747" t="str">
        <f t="shared" si="69"/>
        <v xml:space="preserve"> </v>
      </c>
      <c r="AW72" s="4" t="str">
        <f t="shared" si="70"/>
        <v xml:space="preserve"> </v>
      </c>
      <c r="AX72" s="747" t="str">
        <f t="shared" si="71"/>
        <v xml:space="preserve"> </v>
      </c>
      <c r="AY72" s="4" t="str">
        <f t="shared" si="72"/>
        <v xml:space="preserve"> </v>
      </c>
      <c r="AZ72" s="747" t="str">
        <f t="shared" si="73"/>
        <v xml:space="preserve"> </v>
      </c>
      <c r="BA72" s="4" t="str">
        <f t="shared" si="74"/>
        <v xml:space="preserve"> </v>
      </c>
      <c r="BB72" s="747" t="str">
        <f t="shared" si="75"/>
        <v xml:space="preserve"> </v>
      </c>
      <c r="BC72" s="4" t="str">
        <f t="shared" si="76"/>
        <v xml:space="preserve"> </v>
      </c>
      <c r="BD72" s="747" t="str">
        <f t="shared" si="77"/>
        <v xml:space="preserve"> </v>
      </c>
      <c r="BE72" s="4" t="str">
        <f t="shared" si="78"/>
        <v xml:space="preserve"> </v>
      </c>
      <c r="BF72" s="747" t="str">
        <f t="shared" si="79"/>
        <v xml:space="preserve"> </v>
      </c>
      <c r="BG72" s="4" t="str">
        <f t="shared" si="80"/>
        <v xml:space="preserve"> </v>
      </c>
      <c r="BH72" s="747" t="str">
        <f t="shared" si="81"/>
        <v xml:space="preserve"> </v>
      </c>
      <c r="BI72" s="4" t="str">
        <f t="shared" si="82"/>
        <v xml:space="preserve"> </v>
      </c>
      <c r="BJ72" s="747" t="str">
        <f t="shared" si="83"/>
        <v xml:space="preserve"> </v>
      </c>
      <c r="BK72" s="4" t="str">
        <f t="shared" si="84"/>
        <v xml:space="preserve"> </v>
      </c>
      <c r="BL72" s="747" t="str">
        <f t="shared" si="85"/>
        <v xml:space="preserve"> </v>
      </c>
      <c r="BM72" s="4">
        <f t="shared" si="86"/>
        <v>0.14000000000000001</v>
      </c>
      <c r="BN72" s="747">
        <f t="shared" si="87"/>
        <v>11000.000000000002</v>
      </c>
      <c r="BO72" s="4" t="str">
        <f t="shared" si="88"/>
        <v xml:space="preserve"> </v>
      </c>
      <c r="BP72" s="747" t="str">
        <f t="shared" si="89"/>
        <v xml:space="preserve"> </v>
      </c>
      <c r="BQ72" s="133"/>
      <c r="BR72" s="133"/>
      <c r="BS72" s="389"/>
      <c r="BT72" s="389"/>
      <c r="BU72" s="389"/>
      <c r="BV72" s="389"/>
      <c r="BW72" s="389"/>
      <c r="BX72" s="389"/>
      <c r="BY72" s="389"/>
      <c r="BZ72" s="389"/>
      <c r="CA72" s="389"/>
      <c r="CB72" s="163">
        <f t="shared" si="90"/>
        <v>0</v>
      </c>
      <c r="CC72" s="389"/>
      <c r="CD72" s="389"/>
      <c r="CE72" s="389"/>
      <c r="CF72" s="389"/>
      <c r="CG72" s="389"/>
      <c r="CH72" s="389"/>
      <c r="CI72" s="389"/>
      <c r="CJ72" s="389"/>
      <c r="CK72" s="389"/>
      <c r="CL72" s="389"/>
      <c r="CM72" s="389"/>
      <c r="CN72" s="389"/>
      <c r="CO72" s="389"/>
      <c r="CP72" s="389"/>
      <c r="CQ72" s="389"/>
      <c r="CR72" s="389"/>
      <c r="CS72" s="389"/>
      <c r="CT72" s="389"/>
      <c r="CU72" s="389"/>
      <c r="CV72" s="389"/>
      <c r="CW72" s="389"/>
      <c r="CX72" s="389"/>
      <c r="CY72" s="389"/>
      <c r="CZ72" s="389"/>
      <c r="DA72" s="389"/>
      <c r="DB72" s="389"/>
      <c r="DC72" s="389"/>
      <c r="DD72" s="389"/>
      <c r="DE72" s="389"/>
      <c r="DF72" s="389"/>
      <c r="DG72" s="389"/>
      <c r="DH72" s="389"/>
      <c r="DI72" s="389"/>
      <c r="DJ72" s="389"/>
      <c r="DK72" s="389"/>
      <c r="DL72" s="389"/>
      <c r="DM72" s="389"/>
      <c r="DN72" s="389"/>
      <c r="DO72" s="389"/>
      <c r="DP72" s="389"/>
      <c r="DQ72" s="389"/>
      <c r="DR72" s="389"/>
      <c r="DS72" s="389"/>
      <c r="DT72" s="389"/>
      <c r="DU72" s="389"/>
      <c r="DV72" s="389"/>
      <c r="DW72" s="389"/>
      <c r="DX72" s="389"/>
      <c r="DY72" s="389"/>
      <c r="DZ72" s="389"/>
      <c r="EA72" s="389"/>
      <c r="EB72" s="389"/>
      <c r="EC72" s="389"/>
      <c r="ED72" s="389"/>
      <c r="EE72" s="389"/>
      <c r="EF72" s="389"/>
      <c r="EG72" s="389"/>
      <c r="EH72" s="389"/>
      <c r="EI72" s="389"/>
      <c r="EJ72" s="389"/>
      <c r="EK72" s="389"/>
      <c r="EL72" s="389"/>
      <c r="EM72" s="389"/>
      <c r="EN72" s="389"/>
      <c r="EO72" s="389"/>
      <c r="EP72" s="389"/>
      <c r="EQ72" s="389"/>
      <c r="ER72" s="389"/>
      <c r="ES72" s="389"/>
      <c r="ET72" s="389"/>
      <c r="EU72" s="389"/>
      <c r="EV72" s="389"/>
      <c r="EW72" s="389"/>
      <c r="EX72" s="389"/>
      <c r="EY72" s="389"/>
      <c r="EZ72" s="389"/>
      <c r="FA72" s="389"/>
      <c r="FB72" s="389"/>
      <c r="FC72" s="389"/>
      <c r="FD72" s="389"/>
      <c r="FE72" s="389"/>
      <c r="FF72" s="389"/>
      <c r="FG72" s="389"/>
      <c r="FH72" s="389"/>
      <c r="FI72" s="389"/>
      <c r="FJ72" s="389"/>
      <c r="FK72" s="389"/>
      <c r="FL72" s="389"/>
      <c r="FM72" s="389"/>
      <c r="FN72" s="389"/>
      <c r="FO72" s="389"/>
      <c r="FP72" s="389"/>
      <c r="FQ72" s="389"/>
      <c r="FR72" s="389"/>
      <c r="FS72" s="389"/>
      <c r="FT72" s="389"/>
      <c r="FU72" s="389"/>
      <c r="FV72" s="389"/>
      <c r="FW72" s="389"/>
      <c r="FX72" s="634" t="s">
        <v>198</v>
      </c>
      <c r="FY72" s="635">
        <v>249</v>
      </c>
      <c r="FZ72" s="635">
        <v>30289436</v>
      </c>
      <c r="GA72" s="635">
        <v>52</v>
      </c>
      <c r="GB72" s="635" t="s">
        <v>817</v>
      </c>
      <c r="GC72" s="635">
        <v>20</v>
      </c>
      <c r="GD72" s="635">
        <v>1995</v>
      </c>
      <c r="GE72" s="635">
        <v>1</v>
      </c>
      <c r="GF72" s="635" t="s">
        <v>780</v>
      </c>
      <c r="GG72" s="635">
        <v>2</v>
      </c>
      <c r="GH72" s="635">
        <v>1</v>
      </c>
      <c r="GI72" s="635" t="s">
        <v>780</v>
      </c>
      <c r="GJ72" s="635">
        <v>2</v>
      </c>
      <c r="GK72" s="635" t="s">
        <v>781</v>
      </c>
      <c r="GL72" s="635" t="s">
        <v>782</v>
      </c>
      <c r="GM72" s="635">
        <v>66</v>
      </c>
      <c r="GN72" s="635" t="s">
        <v>783</v>
      </c>
      <c r="GO72" s="635">
        <v>0</v>
      </c>
      <c r="GP72" s="635">
        <v>0</v>
      </c>
      <c r="GQ72" s="635">
        <v>4</v>
      </c>
      <c r="GR72" s="635">
        <v>2</v>
      </c>
      <c r="GS72" s="635">
        <v>3</v>
      </c>
      <c r="GT72" s="635" t="s">
        <v>783</v>
      </c>
      <c r="GU72" s="635" t="s">
        <v>783</v>
      </c>
      <c r="GV72" s="635" t="s">
        <v>783</v>
      </c>
      <c r="GW72" s="635" t="s">
        <v>783</v>
      </c>
      <c r="GX72" s="635" t="s">
        <v>783</v>
      </c>
      <c r="GY72" s="635">
        <v>1649</v>
      </c>
      <c r="GZ72" s="635">
        <v>0.89</v>
      </c>
      <c r="HA72" s="635">
        <v>5</v>
      </c>
      <c r="HB72" s="635" t="s">
        <v>783</v>
      </c>
      <c r="HC72" s="635" t="s">
        <v>782</v>
      </c>
      <c r="HD72" s="635">
        <v>275</v>
      </c>
      <c r="HE72" s="635" t="s">
        <v>783</v>
      </c>
      <c r="HF72" s="635">
        <v>0</v>
      </c>
      <c r="HG72" s="635" t="s">
        <v>783</v>
      </c>
      <c r="HH72" s="635">
        <v>0</v>
      </c>
      <c r="HI72" s="635">
        <v>1</v>
      </c>
      <c r="HJ72" s="635">
        <v>45</v>
      </c>
      <c r="HK72" s="635" t="s">
        <v>784</v>
      </c>
      <c r="HL72" s="635" t="s">
        <v>785</v>
      </c>
      <c r="HM72" s="635" t="s">
        <v>783</v>
      </c>
      <c r="HN72" s="635" t="s">
        <v>783</v>
      </c>
      <c r="HO72" s="635" t="s">
        <v>783</v>
      </c>
      <c r="HP72" s="635" t="s">
        <v>783</v>
      </c>
      <c r="HQ72" s="635" t="s">
        <v>783</v>
      </c>
      <c r="HR72" s="635">
        <v>3976525</v>
      </c>
      <c r="HS72" s="635" t="s">
        <v>783</v>
      </c>
      <c r="HT72" s="635" t="s">
        <v>786</v>
      </c>
      <c r="HU72" s="635" t="s">
        <v>787</v>
      </c>
      <c r="HV72" s="635">
        <v>4</v>
      </c>
      <c r="HW72" s="635">
        <v>2014</v>
      </c>
      <c r="HX72" s="635">
        <v>63</v>
      </c>
      <c r="HY72" s="635">
        <v>0</v>
      </c>
      <c r="HZ72" s="635">
        <v>4699</v>
      </c>
      <c r="IA72" s="636">
        <v>41697.500081018516</v>
      </c>
      <c r="IB72" s="635" t="s">
        <v>788</v>
      </c>
      <c r="IC72" s="635">
        <v>3981003</v>
      </c>
      <c r="ID72" s="635">
        <v>2014</v>
      </c>
      <c r="IE72" s="635">
        <v>1712</v>
      </c>
      <c r="IF72" s="635" t="s">
        <v>783</v>
      </c>
      <c r="IG72" s="635" t="s">
        <v>783</v>
      </c>
      <c r="IH72" s="635" t="s">
        <v>783</v>
      </c>
      <c r="II72" s="635" t="s">
        <v>783</v>
      </c>
      <c r="IJ72" s="635" t="s">
        <v>783</v>
      </c>
      <c r="IK72" s="635" t="s">
        <v>783</v>
      </c>
      <c r="IL72" s="635" t="s">
        <v>783</v>
      </c>
      <c r="IM72" s="635" t="s">
        <v>783</v>
      </c>
      <c r="IN72" s="635" t="s">
        <v>783</v>
      </c>
      <c r="IO72" s="635">
        <v>1649</v>
      </c>
      <c r="IP72" s="636">
        <v>37477.354571759257</v>
      </c>
      <c r="IQ72" s="635">
        <v>2</v>
      </c>
      <c r="IR72" s="635" t="s">
        <v>793</v>
      </c>
      <c r="IS72" s="635">
        <v>3</v>
      </c>
      <c r="IT72" s="637">
        <v>41275</v>
      </c>
      <c r="IU72" s="635" t="s">
        <v>783</v>
      </c>
      <c r="IV72" s="635" t="s">
        <v>783</v>
      </c>
      <c r="IW72" s="635" t="s">
        <v>783</v>
      </c>
      <c r="IX72" s="635" t="s">
        <v>781</v>
      </c>
      <c r="IY72" s="635">
        <v>45</v>
      </c>
      <c r="IZ72" s="635" t="s">
        <v>789</v>
      </c>
      <c r="JA72" s="635" t="s">
        <v>783</v>
      </c>
      <c r="JB72" s="635" t="s">
        <v>783</v>
      </c>
      <c r="JC72" s="635" t="s">
        <v>783</v>
      </c>
      <c r="JD72" s="635">
        <v>329429</v>
      </c>
      <c r="JE72" s="635" t="s">
        <v>783</v>
      </c>
      <c r="JF72" s="635" t="s">
        <v>783</v>
      </c>
      <c r="JG72" s="635" t="s">
        <v>804</v>
      </c>
      <c r="JH72" s="635">
        <v>52</v>
      </c>
      <c r="JI72" s="635" t="s">
        <v>783</v>
      </c>
      <c r="JJ72" s="635" t="s">
        <v>783</v>
      </c>
      <c r="JK72" s="635" t="s">
        <v>783</v>
      </c>
      <c r="JL72" s="635" t="s">
        <v>790</v>
      </c>
      <c r="JM72" s="635">
        <v>4</v>
      </c>
      <c r="JN72" s="635">
        <v>4</v>
      </c>
      <c r="JO72" s="635" t="s">
        <v>783</v>
      </c>
      <c r="JP72" s="635" t="s">
        <v>783</v>
      </c>
      <c r="JQ72" s="635" t="s">
        <v>783</v>
      </c>
      <c r="JR72" s="635" t="s">
        <v>783</v>
      </c>
      <c r="JS72" s="635" t="s">
        <v>783</v>
      </c>
      <c r="JT72" s="635" t="s">
        <v>783</v>
      </c>
      <c r="JU72" s="635" t="s">
        <v>861</v>
      </c>
      <c r="JV72" s="638">
        <v>4676.2831740000001</v>
      </c>
      <c r="JX72" s="225"/>
    </row>
    <row r="73" spans="1:284" ht="16" thickBot="1">
      <c r="A73" s="905" t="s">
        <v>5</v>
      </c>
      <c r="B73" s="79">
        <f t="shared" si="53"/>
        <v>1</v>
      </c>
      <c r="C73" s="871" t="s">
        <v>93</v>
      </c>
      <c r="D73" s="249" t="s">
        <v>162</v>
      </c>
      <c r="E73" s="103" t="s">
        <v>80</v>
      </c>
      <c r="F73" s="888">
        <v>0.2</v>
      </c>
      <c r="G73" s="120">
        <f t="shared" si="51"/>
        <v>2.1100000000000003</v>
      </c>
      <c r="H73" s="46"/>
      <c r="I73" s="33">
        <v>0.2</v>
      </c>
      <c r="J73" s="29"/>
      <c r="K73" s="18"/>
      <c r="L73" s="5"/>
      <c r="M73" s="71">
        <v>1</v>
      </c>
      <c r="N73" s="71">
        <v>1</v>
      </c>
      <c r="O73" s="70">
        <v>2</v>
      </c>
      <c r="P73" s="891">
        <f t="shared" si="47"/>
        <v>4</v>
      </c>
      <c r="Q73" s="897">
        <f t="shared" si="52"/>
        <v>2</v>
      </c>
      <c r="R73" s="46"/>
      <c r="S73" s="547">
        <f>I73</f>
        <v>0.2</v>
      </c>
      <c r="T73" s="25"/>
      <c r="U73" s="219">
        <f t="shared" si="48"/>
        <v>15000</v>
      </c>
      <c r="V73" s="219" t="s">
        <v>642</v>
      </c>
      <c r="W73" s="1042">
        <f t="shared" si="91"/>
        <v>15000</v>
      </c>
      <c r="X73" s="537">
        <f t="shared" si="92"/>
        <v>0</v>
      </c>
      <c r="Y73" s="538">
        <f t="shared" si="54"/>
        <v>500</v>
      </c>
      <c r="Z73" s="1034">
        <f t="shared" si="55"/>
        <v>15500</v>
      </c>
      <c r="AA73" s="883"/>
      <c r="AB73" s="270">
        <f t="shared" si="56"/>
        <v>0</v>
      </c>
      <c r="AC73" s="553"/>
      <c r="AD73" s="562">
        <f t="shared" si="57"/>
        <v>0</v>
      </c>
      <c r="AE73" s="518"/>
      <c r="AF73" s="270">
        <f t="shared" si="58"/>
        <v>0</v>
      </c>
      <c r="AG73" s="270"/>
      <c r="AH73" s="562">
        <f t="shared" si="59"/>
        <v>0</v>
      </c>
      <c r="AI73" s="270"/>
      <c r="AJ73" s="228">
        <v>0</v>
      </c>
      <c r="AK73" s="902">
        <v>2021</v>
      </c>
      <c r="AL73" s="902">
        <f t="shared" si="50"/>
        <v>2031</v>
      </c>
      <c r="AM73" s="18" t="str">
        <f t="shared" si="60"/>
        <v xml:space="preserve"> </v>
      </c>
      <c r="AN73" s="747" t="str">
        <f t="shared" si="61"/>
        <v xml:space="preserve"> </v>
      </c>
      <c r="AO73" s="4" t="str">
        <f t="shared" si="62"/>
        <v xml:space="preserve"> </v>
      </c>
      <c r="AP73" s="747" t="str">
        <f t="shared" si="63"/>
        <v xml:space="preserve"> </v>
      </c>
      <c r="AQ73" s="4" t="str">
        <f t="shared" si="64"/>
        <v xml:space="preserve"> </v>
      </c>
      <c r="AR73" s="747" t="str">
        <f t="shared" si="65"/>
        <v xml:space="preserve"> </v>
      </c>
      <c r="AS73" s="4" t="str">
        <f t="shared" si="66"/>
        <v xml:space="preserve"> </v>
      </c>
      <c r="AT73" s="747" t="str">
        <f t="shared" si="67"/>
        <v xml:space="preserve"> </v>
      </c>
      <c r="AU73" s="4" t="str">
        <f t="shared" si="68"/>
        <v xml:space="preserve"> </v>
      </c>
      <c r="AV73" s="747" t="str">
        <f t="shared" si="69"/>
        <v xml:space="preserve"> </v>
      </c>
      <c r="AW73" s="4" t="str">
        <f t="shared" si="70"/>
        <v xml:space="preserve"> </v>
      </c>
      <c r="AX73" s="747" t="str">
        <f t="shared" si="71"/>
        <v xml:space="preserve"> </v>
      </c>
      <c r="AY73" s="4" t="str">
        <f t="shared" si="72"/>
        <v xml:space="preserve"> </v>
      </c>
      <c r="AZ73" s="747" t="str">
        <f t="shared" si="73"/>
        <v xml:space="preserve"> </v>
      </c>
      <c r="BA73" s="4" t="str">
        <f t="shared" si="74"/>
        <v xml:space="preserve"> </v>
      </c>
      <c r="BB73" s="747" t="str">
        <f t="shared" si="75"/>
        <v xml:space="preserve"> </v>
      </c>
      <c r="BC73" s="4" t="str">
        <f t="shared" si="76"/>
        <v xml:space="preserve"> </v>
      </c>
      <c r="BD73" s="747" t="str">
        <f t="shared" si="77"/>
        <v xml:space="preserve"> </v>
      </c>
      <c r="BE73" s="4" t="str">
        <f t="shared" si="78"/>
        <v xml:space="preserve"> </v>
      </c>
      <c r="BF73" s="747" t="str">
        <f t="shared" si="79"/>
        <v xml:space="preserve"> </v>
      </c>
      <c r="BG73" s="4" t="str">
        <f t="shared" si="80"/>
        <v xml:space="preserve"> </v>
      </c>
      <c r="BH73" s="747" t="str">
        <f t="shared" si="81"/>
        <v xml:space="preserve"> </v>
      </c>
      <c r="BI73" s="4" t="str">
        <f t="shared" si="82"/>
        <v xml:space="preserve"> </v>
      </c>
      <c r="BJ73" s="747" t="str">
        <f t="shared" si="83"/>
        <v xml:space="preserve"> </v>
      </c>
      <c r="BK73" s="4" t="str">
        <f t="shared" si="84"/>
        <v xml:space="preserve"> </v>
      </c>
      <c r="BL73" s="747" t="str">
        <f t="shared" si="85"/>
        <v xml:space="preserve"> </v>
      </c>
      <c r="BM73" s="4">
        <f t="shared" si="86"/>
        <v>0.2</v>
      </c>
      <c r="BN73" s="747">
        <f t="shared" si="87"/>
        <v>15500</v>
      </c>
      <c r="BO73" s="4" t="str">
        <f t="shared" si="88"/>
        <v xml:space="preserve"> </v>
      </c>
      <c r="BP73" s="747" t="str">
        <f t="shared" si="89"/>
        <v xml:space="preserve"> </v>
      </c>
      <c r="BQ73" s="133"/>
      <c r="BR73" s="133"/>
      <c r="BS73" s="389"/>
      <c r="BT73" s="389"/>
      <c r="BU73" s="389"/>
      <c r="BV73" s="389"/>
      <c r="BW73" s="389"/>
      <c r="BX73" s="389"/>
      <c r="BY73" s="389"/>
      <c r="BZ73" s="389"/>
      <c r="CA73" s="389"/>
      <c r="CB73" s="163">
        <f t="shared" si="90"/>
        <v>0</v>
      </c>
      <c r="CC73" s="389"/>
      <c r="CD73" s="389"/>
      <c r="CE73" s="596"/>
      <c r="CF73" s="596"/>
      <c r="CG73" s="596"/>
      <c r="CH73" s="596"/>
      <c r="CI73" s="596"/>
      <c r="CJ73" s="596"/>
      <c r="CK73" s="596"/>
      <c r="CL73" s="596"/>
      <c r="CM73" s="596"/>
      <c r="CN73" s="596"/>
      <c r="CO73" s="596"/>
      <c r="CP73" s="596"/>
      <c r="CQ73" s="596"/>
      <c r="CR73" s="596"/>
      <c r="CS73" s="596"/>
      <c r="CT73" s="596"/>
      <c r="CU73" s="596"/>
      <c r="CV73" s="596"/>
      <c r="CW73" s="596"/>
      <c r="CX73" s="596"/>
      <c r="CY73" s="596"/>
      <c r="CZ73" s="596"/>
      <c r="DA73" s="389"/>
      <c r="DB73" s="389"/>
      <c r="DC73" s="389"/>
      <c r="DD73" s="389"/>
      <c r="DE73" s="389"/>
      <c r="DF73" s="389"/>
      <c r="DG73" s="389"/>
      <c r="DH73" s="389"/>
      <c r="DI73" s="389"/>
      <c r="DJ73" s="389"/>
      <c r="DK73" s="389"/>
      <c r="DL73" s="389"/>
      <c r="DM73" s="389"/>
      <c r="DN73" s="389"/>
      <c r="DO73" s="389"/>
      <c r="DP73" s="389"/>
      <c r="DQ73" s="389"/>
      <c r="DR73" s="389"/>
      <c r="DS73" s="389"/>
      <c r="DT73" s="389"/>
      <c r="DU73" s="389"/>
      <c r="DV73" s="389"/>
      <c r="DW73" s="389"/>
      <c r="DX73" s="389"/>
      <c r="DY73" s="389"/>
      <c r="DZ73" s="389"/>
      <c r="EA73" s="389"/>
      <c r="EB73" s="389"/>
      <c r="EC73" s="389"/>
      <c r="ED73" s="389"/>
      <c r="EE73" s="389"/>
      <c r="EF73" s="389"/>
      <c r="EG73" s="389"/>
      <c r="EH73" s="389"/>
      <c r="EI73" s="389"/>
      <c r="EJ73" s="389"/>
      <c r="EK73" s="389"/>
      <c r="EL73" s="389"/>
      <c r="EM73" s="389"/>
      <c r="EN73" s="389"/>
      <c r="EO73" s="389"/>
      <c r="EP73" s="389"/>
      <c r="EQ73" s="389"/>
      <c r="ER73" s="389"/>
      <c r="ES73" s="389"/>
      <c r="ET73" s="389"/>
      <c r="EU73" s="389"/>
      <c r="EV73" s="389"/>
      <c r="EW73" s="389"/>
      <c r="EX73" s="389"/>
      <c r="EY73" s="389"/>
      <c r="EZ73" s="389"/>
      <c r="FA73" s="389"/>
      <c r="FB73" s="389"/>
      <c r="FC73" s="389"/>
      <c r="FD73" s="389"/>
      <c r="FE73" s="389"/>
      <c r="FF73" s="389"/>
      <c r="FG73" s="389"/>
      <c r="FH73" s="389"/>
      <c r="FI73" s="389"/>
      <c r="FJ73" s="389"/>
      <c r="FK73" s="389"/>
      <c r="FL73" s="389"/>
      <c r="FM73" s="389"/>
      <c r="FN73" s="389"/>
      <c r="FO73" s="389"/>
      <c r="FP73" s="389"/>
      <c r="FQ73" s="389"/>
      <c r="FR73" s="389"/>
      <c r="FS73" s="389"/>
      <c r="FT73" s="389"/>
      <c r="FU73" s="389"/>
      <c r="FV73" s="389"/>
      <c r="FW73" s="389"/>
      <c r="FX73" s="634" t="s">
        <v>198</v>
      </c>
      <c r="FY73" s="635">
        <v>21</v>
      </c>
      <c r="FZ73" s="635">
        <v>30289440</v>
      </c>
      <c r="GA73" s="635">
        <v>55</v>
      </c>
      <c r="GB73" s="635" t="s">
        <v>798</v>
      </c>
      <c r="GC73" s="635">
        <v>20</v>
      </c>
      <c r="GD73" s="635">
        <v>2010</v>
      </c>
      <c r="GE73" s="635">
        <v>1</v>
      </c>
      <c r="GF73" s="635" t="s">
        <v>780</v>
      </c>
      <c r="GG73" s="635">
        <v>2</v>
      </c>
      <c r="GH73" s="635">
        <v>1</v>
      </c>
      <c r="GI73" s="635" t="s">
        <v>780</v>
      </c>
      <c r="GJ73" s="635">
        <v>2</v>
      </c>
      <c r="GK73" s="635" t="s">
        <v>781</v>
      </c>
      <c r="GL73" s="635" t="s">
        <v>782</v>
      </c>
      <c r="GM73" s="635">
        <v>66</v>
      </c>
      <c r="GN73" s="635" t="s">
        <v>783</v>
      </c>
      <c r="GO73" s="635">
        <v>0</v>
      </c>
      <c r="GP73" s="635">
        <v>0</v>
      </c>
      <c r="GQ73" s="635">
        <v>4</v>
      </c>
      <c r="GR73" s="635">
        <v>2</v>
      </c>
      <c r="GS73" s="635">
        <v>9</v>
      </c>
      <c r="GT73" s="635" t="s">
        <v>783</v>
      </c>
      <c r="GU73" s="635" t="s">
        <v>783</v>
      </c>
      <c r="GV73" s="635" t="s">
        <v>783</v>
      </c>
      <c r="GW73" s="635" t="s">
        <v>783</v>
      </c>
      <c r="GX73" s="635" t="s">
        <v>783</v>
      </c>
      <c r="GY73" s="635">
        <v>1649</v>
      </c>
      <c r="GZ73" s="635">
        <v>0.76</v>
      </c>
      <c r="HA73" s="635">
        <v>5</v>
      </c>
      <c r="HB73" s="635" t="s">
        <v>783</v>
      </c>
      <c r="HC73" s="635" t="s">
        <v>782</v>
      </c>
      <c r="HD73" s="635">
        <v>150</v>
      </c>
      <c r="HE73" s="635" t="s">
        <v>783</v>
      </c>
      <c r="HF73" s="635">
        <v>0</v>
      </c>
      <c r="HG73" s="635" t="s">
        <v>783</v>
      </c>
      <c r="HH73" s="635">
        <v>0</v>
      </c>
      <c r="HI73" s="635">
        <v>1</v>
      </c>
      <c r="HJ73" s="635">
        <v>45</v>
      </c>
      <c r="HK73" s="635" t="s">
        <v>784</v>
      </c>
      <c r="HL73" s="635" t="s">
        <v>785</v>
      </c>
      <c r="HM73" s="635" t="s">
        <v>783</v>
      </c>
      <c r="HN73" s="635" t="s">
        <v>783</v>
      </c>
      <c r="HO73" s="635" t="s">
        <v>783</v>
      </c>
      <c r="HP73" s="635" t="s">
        <v>783</v>
      </c>
      <c r="HQ73" s="635" t="s">
        <v>783</v>
      </c>
      <c r="HR73" s="635">
        <v>3974452</v>
      </c>
      <c r="HS73" s="635" t="s">
        <v>783</v>
      </c>
      <c r="HT73" s="635" t="s">
        <v>786</v>
      </c>
      <c r="HU73" s="635" t="s">
        <v>787</v>
      </c>
      <c r="HV73" s="635">
        <v>4</v>
      </c>
      <c r="HW73" s="635">
        <v>2014</v>
      </c>
      <c r="HX73" s="635">
        <v>63</v>
      </c>
      <c r="HY73" s="635">
        <v>0</v>
      </c>
      <c r="HZ73" s="635">
        <v>4013</v>
      </c>
      <c r="IA73" s="636">
        <v>41697.500081018516</v>
      </c>
      <c r="IB73" s="635" t="s">
        <v>788</v>
      </c>
      <c r="IC73" s="635">
        <v>3978930</v>
      </c>
      <c r="ID73" s="635">
        <v>2014</v>
      </c>
      <c r="IE73" s="635">
        <v>1712</v>
      </c>
      <c r="IF73" s="635" t="s">
        <v>783</v>
      </c>
      <c r="IG73" s="635" t="s">
        <v>783</v>
      </c>
      <c r="IH73" s="635" t="s">
        <v>783</v>
      </c>
      <c r="II73" s="635" t="s">
        <v>783</v>
      </c>
      <c r="IJ73" s="635" t="s">
        <v>783</v>
      </c>
      <c r="IK73" s="635" t="s">
        <v>783</v>
      </c>
      <c r="IL73" s="635" t="s">
        <v>783</v>
      </c>
      <c r="IM73" s="635" t="s">
        <v>783</v>
      </c>
      <c r="IN73" s="635" t="s">
        <v>783</v>
      </c>
      <c r="IO73" s="635">
        <v>1649</v>
      </c>
      <c r="IP73" s="636">
        <v>37477.354571759257</v>
      </c>
      <c r="IQ73" s="635">
        <v>2</v>
      </c>
      <c r="IR73" s="635" t="s">
        <v>793</v>
      </c>
      <c r="IS73" s="635">
        <v>9</v>
      </c>
      <c r="IT73" s="637">
        <v>41275</v>
      </c>
      <c r="IU73" s="635" t="s">
        <v>783</v>
      </c>
      <c r="IV73" s="635" t="s">
        <v>783</v>
      </c>
      <c r="IW73" s="635" t="s">
        <v>783</v>
      </c>
      <c r="IX73" s="635" t="s">
        <v>781</v>
      </c>
      <c r="IY73" s="635">
        <v>45</v>
      </c>
      <c r="IZ73" s="635" t="s">
        <v>789</v>
      </c>
      <c r="JA73" s="635" t="s">
        <v>783</v>
      </c>
      <c r="JB73" s="635" t="s">
        <v>783</v>
      </c>
      <c r="JC73" s="635" t="s">
        <v>783</v>
      </c>
      <c r="JD73" s="635">
        <v>329429</v>
      </c>
      <c r="JE73" s="635" t="s">
        <v>783</v>
      </c>
      <c r="JF73" s="635" t="s">
        <v>783</v>
      </c>
      <c r="JG73" s="635" t="s">
        <v>815</v>
      </c>
      <c r="JH73" s="635">
        <v>55</v>
      </c>
      <c r="JI73" s="635" t="s">
        <v>783</v>
      </c>
      <c r="JJ73" s="635" t="s">
        <v>783</v>
      </c>
      <c r="JK73" s="635" t="s">
        <v>783</v>
      </c>
      <c r="JL73" s="635" t="s">
        <v>790</v>
      </c>
      <c r="JM73" s="635">
        <v>4</v>
      </c>
      <c r="JN73" s="635">
        <v>3</v>
      </c>
      <c r="JO73" s="635" t="s">
        <v>783</v>
      </c>
      <c r="JP73" s="635" t="s">
        <v>783</v>
      </c>
      <c r="JQ73" s="635" t="s">
        <v>783</v>
      </c>
      <c r="JR73" s="635" t="s">
        <v>783</v>
      </c>
      <c r="JS73" s="635" t="s">
        <v>783</v>
      </c>
      <c r="JT73" s="635" t="s">
        <v>783</v>
      </c>
      <c r="JU73" s="635" t="s">
        <v>862</v>
      </c>
      <c r="JV73" s="638">
        <v>4010.0851579999999</v>
      </c>
      <c r="JX73" s="225"/>
    </row>
    <row r="74" spans="1:284" ht="16" thickBot="1">
      <c r="A74" s="905" t="s">
        <v>5</v>
      </c>
      <c r="B74" s="79">
        <f t="shared" si="53"/>
        <v>1</v>
      </c>
      <c r="C74" s="871" t="s">
        <v>61</v>
      </c>
      <c r="D74" s="249" t="s">
        <v>135</v>
      </c>
      <c r="E74" s="103" t="s">
        <v>213</v>
      </c>
      <c r="F74" s="888">
        <v>0.54</v>
      </c>
      <c r="G74" s="120">
        <f t="shared" si="51"/>
        <v>2.6500000000000004</v>
      </c>
      <c r="H74" s="46"/>
      <c r="I74" s="33">
        <v>0.54</v>
      </c>
      <c r="J74" s="29"/>
      <c r="K74" s="18"/>
      <c r="L74" s="5"/>
      <c r="M74" s="71">
        <v>1</v>
      </c>
      <c r="N74" s="71">
        <v>1</v>
      </c>
      <c r="O74" s="70">
        <v>3</v>
      </c>
      <c r="P74" s="891">
        <f t="shared" si="47"/>
        <v>5</v>
      </c>
      <c r="Q74" s="897">
        <f t="shared" si="52"/>
        <v>3</v>
      </c>
      <c r="R74" s="46"/>
      <c r="S74" s="585">
        <v>0.54</v>
      </c>
      <c r="T74" s="25"/>
      <c r="U74" s="219">
        <f t="shared" si="48"/>
        <v>40500</v>
      </c>
      <c r="V74" s="219" t="s">
        <v>642</v>
      </c>
      <c r="W74" s="1042">
        <f t="shared" si="91"/>
        <v>40500</v>
      </c>
      <c r="X74" s="537">
        <f t="shared" si="92"/>
        <v>0</v>
      </c>
      <c r="Y74" s="538">
        <f t="shared" si="54"/>
        <v>500</v>
      </c>
      <c r="Z74" s="1034">
        <f t="shared" si="55"/>
        <v>41000</v>
      </c>
      <c r="AA74" s="883"/>
      <c r="AB74" s="270">
        <f t="shared" si="56"/>
        <v>0</v>
      </c>
      <c r="AC74" s="553"/>
      <c r="AD74" s="562">
        <f t="shared" si="57"/>
        <v>0</v>
      </c>
      <c r="AE74" s="518"/>
      <c r="AF74" s="270">
        <f t="shared" si="58"/>
        <v>0</v>
      </c>
      <c r="AG74" s="270"/>
      <c r="AH74" s="562">
        <f t="shared" si="59"/>
        <v>0</v>
      </c>
      <c r="AI74" s="270"/>
      <c r="AJ74" s="228">
        <v>0</v>
      </c>
      <c r="AK74" s="902">
        <v>2021</v>
      </c>
      <c r="AL74" s="902">
        <f t="shared" si="50"/>
        <v>2031</v>
      </c>
      <c r="AM74" s="18" t="str">
        <f t="shared" si="60"/>
        <v xml:space="preserve"> </v>
      </c>
      <c r="AN74" s="747" t="str">
        <f t="shared" si="61"/>
        <v xml:space="preserve"> </v>
      </c>
      <c r="AO74" s="4" t="str">
        <f t="shared" si="62"/>
        <v xml:space="preserve"> </v>
      </c>
      <c r="AP74" s="747" t="str">
        <f t="shared" si="63"/>
        <v xml:space="preserve"> </v>
      </c>
      <c r="AQ74" s="4" t="str">
        <f t="shared" si="64"/>
        <v xml:space="preserve"> </v>
      </c>
      <c r="AR74" s="747" t="str">
        <f t="shared" si="65"/>
        <v xml:space="preserve"> </v>
      </c>
      <c r="AS74" s="4" t="str">
        <f t="shared" si="66"/>
        <v xml:space="preserve"> </v>
      </c>
      <c r="AT74" s="747" t="str">
        <f t="shared" si="67"/>
        <v xml:space="preserve"> </v>
      </c>
      <c r="AU74" s="4" t="str">
        <f t="shared" si="68"/>
        <v xml:space="preserve"> </v>
      </c>
      <c r="AV74" s="747" t="str">
        <f t="shared" si="69"/>
        <v xml:space="preserve"> </v>
      </c>
      <c r="AW74" s="4" t="str">
        <f t="shared" si="70"/>
        <v xml:space="preserve"> </v>
      </c>
      <c r="AX74" s="747" t="str">
        <f t="shared" si="71"/>
        <v xml:space="preserve"> </v>
      </c>
      <c r="AY74" s="4" t="str">
        <f t="shared" si="72"/>
        <v xml:space="preserve"> </v>
      </c>
      <c r="AZ74" s="747" t="str">
        <f t="shared" si="73"/>
        <v xml:space="preserve"> </v>
      </c>
      <c r="BA74" s="4" t="str">
        <f t="shared" si="74"/>
        <v xml:space="preserve"> </v>
      </c>
      <c r="BB74" s="747" t="str">
        <f t="shared" si="75"/>
        <v xml:space="preserve"> </v>
      </c>
      <c r="BC74" s="4" t="str">
        <f t="shared" si="76"/>
        <v xml:space="preserve"> </v>
      </c>
      <c r="BD74" s="747" t="str">
        <f t="shared" si="77"/>
        <v xml:space="preserve"> </v>
      </c>
      <c r="BE74" s="4" t="str">
        <f t="shared" si="78"/>
        <v xml:space="preserve"> </v>
      </c>
      <c r="BF74" s="747" t="str">
        <f t="shared" si="79"/>
        <v xml:space="preserve"> </v>
      </c>
      <c r="BG74" s="4" t="str">
        <f t="shared" si="80"/>
        <v xml:space="preserve"> </v>
      </c>
      <c r="BH74" s="747" t="str">
        <f t="shared" si="81"/>
        <v xml:space="preserve"> </v>
      </c>
      <c r="BI74" s="4" t="str">
        <f t="shared" si="82"/>
        <v xml:space="preserve"> </v>
      </c>
      <c r="BJ74" s="747" t="str">
        <f t="shared" si="83"/>
        <v xml:space="preserve"> </v>
      </c>
      <c r="BK74" s="4" t="str">
        <f t="shared" si="84"/>
        <v xml:space="preserve"> </v>
      </c>
      <c r="BL74" s="747" t="str">
        <f t="shared" si="85"/>
        <v xml:space="preserve"> </v>
      </c>
      <c r="BM74" s="4">
        <f t="shared" si="86"/>
        <v>0.54</v>
      </c>
      <c r="BN74" s="747">
        <f t="shared" si="87"/>
        <v>41000</v>
      </c>
      <c r="BO74" s="4" t="str">
        <f t="shared" si="88"/>
        <v xml:space="preserve"> </v>
      </c>
      <c r="BP74" s="747" t="str">
        <f t="shared" si="89"/>
        <v xml:space="preserve"> </v>
      </c>
      <c r="BQ74" s="133"/>
      <c r="BR74" s="133"/>
      <c r="BS74" s="389"/>
      <c r="BT74" s="389"/>
      <c r="BU74" s="389"/>
      <c r="BV74" s="389"/>
      <c r="BW74" s="389"/>
      <c r="BX74" s="389"/>
      <c r="BY74" s="389"/>
      <c r="BZ74" s="389"/>
      <c r="CA74" s="389"/>
      <c r="CB74" s="163">
        <f t="shared" si="90"/>
        <v>0</v>
      </c>
      <c r="CC74" s="389"/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389"/>
      <c r="DN74" s="389"/>
      <c r="DO74" s="389"/>
      <c r="DP74" s="389"/>
      <c r="DQ74" s="389"/>
      <c r="DR74" s="389"/>
      <c r="DS74" s="389"/>
      <c r="DT74" s="389"/>
      <c r="DU74" s="389"/>
      <c r="DV74" s="389"/>
      <c r="DW74" s="389"/>
      <c r="DX74" s="389"/>
      <c r="DY74" s="389"/>
      <c r="DZ74" s="389"/>
      <c r="EA74" s="389"/>
      <c r="EB74" s="389"/>
      <c r="EC74" s="389"/>
      <c r="ED74" s="389"/>
      <c r="EE74" s="389"/>
      <c r="EF74" s="389"/>
      <c r="EG74" s="389"/>
      <c r="EH74" s="389"/>
      <c r="EI74" s="389"/>
      <c r="EJ74" s="389"/>
      <c r="EK74" s="389"/>
      <c r="EL74" s="389"/>
      <c r="EM74" s="389"/>
      <c r="EN74" s="389"/>
      <c r="EO74" s="389"/>
      <c r="EP74" s="389"/>
      <c r="EQ74" s="389"/>
      <c r="ER74" s="389"/>
      <c r="ES74" s="389"/>
      <c r="ET74" s="389"/>
      <c r="EU74" s="389"/>
      <c r="EV74" s="389"/>
      <c r="EW74" s="389"/>
      <c r="EX74" s="389"/>
      <c r="EY74" s="389"/>
      <c r="EZ74" s="389"/>
      <c r="FA74" s="389"/>
      <c r="FB74" s="389"/>
      <c r="FC74" s="389"/>
      <c r="FD74" s="389"/>
      <c r="FE74" s="389"/>
      <c r="FF74" s="389"/>
      <c r="FG74" s="389"/>
      <c r="FH74" s="389"/>
      <c r="FI74" s="389"/>
      <c r="FJ74" s="389"/>
      <c r="FK74" s="389"/>
      <c r="FL74" s="389"/>
      <c r="FM74" s="389"/>
      <c r="FN74" s="389"/>
      <c r="FO74" s="389"/>
      <c r="FP74" s="389"/>
      <c r="FQ74" s="389"/>
      <c r="FR74" s="389"/>
      <c r="FS74" s="389"/>
      <c r="FT74" s="389"/>
      <c r="FU74" s="389"/>
      <c r="FV74" s="389"/>
      <c r="FW74" s="389"/>
      <c r="FX74" s="634" t="s">
        <v>198</v>
      </c>
      <c r="FY74" s="635">
        <v>46</v>
      </c>
      <c r="FZ74" s="635">
        <v>36244981</v>
      </c>
      <c r="GA74" s="635">
        <v>55</v>
      </c>
      <c r="GB74" s="635" t="s">
        <v>798</v>
      </c>
      <c r="GC74" s="635">
        <v>20</v>
      </c>
      <c r="GD74" s="635">
        <v>2011</v>
      </c>
      <c r="GE74" s="635">
        <v>1</v>
      </c>
      <c r="GF74" s="635" t="s">
        <v>780</v>
      </c>
      <c r="GG74" s="635">
        <v>2</v>
      </c>
      <c r="GH74" s="635">
        <v>1</v>
      </c>
      <c r="GI74" s="635" t="s">
        <v>780</v>
      </c>
      <c r="GJ74" s="635">
        <v>2</v>
      </c>
      <c r="GK74" s="635" t="s">
        <v>781</v>
      </c>
      <c r="GL74" s="635" t="s">
        <v>782</v>
      </c>
      <c r="GM74" s="635">
        <v>66</v>
      </c>
      <c r="GN74" s="635" t="s">
        <v>783</v>
      </c>
      <c r="GO74" s="635">
        <v>0</v>
      </c>
      <c r="GP74" s="635">
        <v>0</v>
      </c>
      <c r="GQ74" s="635">
        <v>4</v>
      </c>
      <c r="GR74" s="635">
        <v>2</v>
      </c>
      <c r="GS74" s="635">
        <v>9</v>
      </c>
      <c r="GT74" s="635" t="s">
        <v>783</v>
      </c>
      <c r="GU74" s="635" t="s">
        <v>783</v>
      </c>
      <c r="GV74" s="635" t="s">
        <v>783</v>
      </c>
      <c r="GW74" s="635" t="s">
        <v>783</v>
      </c>
      <c r="GX74" s="635" t="s">
        <v>783</v>
      </c>
      <c r="GY74" s="635">
        <v>1649</v>
      </c>
      <c r="GZ74" s="635">
        <v>0.33</v>
      </c>
      <c r="HA74" s="635">
        <v>5</v>
      </c>
      <c r="HB74" s="635" t="s">
        <v>783</v>
      </c>
      <c r="HC74" s="635" t="s">
        <v>782</v>
      </c>
      <c r="HD74" s="635">
        <v>35</v>
      </c>
      <c r="HE74" s="635" t="s">
        <v>783</v>
      </c>
      <c r="HF74" s="635">
        <v>0</v>
      </c>
      <c r="HG74" s="635" t="s">
        <v>783</v>
      </c>
      <c r="HH74" s="635">
        <v>0</v>
      </c>
      <c r="HI74" s="635">
        <v>1</v>
      </c>
      <c r="HJ74" s="635">
        <v>45</v>
      </c>
      <c r="HK74" s="635" t="s">
        <v>784</v>
      </c>
      <c r="HL74" s="635" t="s">
        <v>785</v>
      </c>
      <c r="HM74" s="635" t="s">
        <v>783</v>
      </c>
      <c r="HN74" s="635" t="s">
        <v>783</v>
      </c>
      <c r="HO74" s="635" t="s">
        <v>783</v>
      </c>
      <c r="HP74" s="635" t="s">
        <v>783</v>
      </c>
      <c r="HQ74" s="635" t="s">
        <v>783</v>
      </c>
      <c r="HR74" s="635">
        <v>3979236</v>
      </c>
      <c r="HS74" s="635" t="s">
        <v>783</v>
      </c>
      <c r="HT74" s="635" t="s">
        <v>786</v>
      </c>
      <c r="HU74" s="635" t="s">
        <v>787</v>
      </c>
      <c r="HV74" s="635">
        <v>4</v>
      </c>
      <c r="HW74" s="635">
        <v>2016</v>
      </c>
      <c r="HX74" s="635">
        <v>63</v>
      </c>
      <c r="HY74" s="635">
        <v>0</v>
      </c>
      <c r="HZ74" s="635">
        <v>1743</v>
      </c>
      <c r="IA74" s="636">
        <v>42374.403182870374</v>
      </c>
      <c r="IB74" s="635" t="s">
        <v>788</v>
      </c>
      <c r="IC74" s="635">
        <v>3974758</v>
      </c>
      <c r="ID74" s="635">
        <v>2016</v>
      </c>
      <c r="IE74" s="635">
        <v>1712</v>
      </c>
      <c r="IF74" s="635" t="s">
        <v>783</v>
      </c>
      <c r="IG74" s="635" t="s">
        <v>783</v>
      </c>
      <c r="IH74" s="635" t="s">
        <v>783</v>
      </c>
      <c r="II74" s="635" t="s">
        <v>783</v>
      </c>
      <c r="IJ74" s="635" t="s">
        <v>783</v>
      </c>
      <c r="IK74" s="635" t="s">
        <v>783</v>
      </c>
      <c r="IL74" s="635" t="s">
        <v>783</v>
      </c>
      <c r="IM74" s="635" t="s">
        <v>783</v>
      </c>
      <c r="IN74" s="635" t="s">
        <v>783</v>
      </c>
      <c r="IO74" s="635">
        <v>1649</v>
      </c>
      <c r="IP74" s="636">
        <v>41004.418078703704</v>
      </c>
      <c r="IQ74" s="635">
        <v>2</v>
      </c>
      <c r="IR74" s="635" t="s">
        <v>793</v>
      </c>
      <c r="IS74" s="635">
        <v>9</v>
      </c>
      <c r="IT74" s="637">
        <v>41275</v>
      </c>
      <c r="IU74" s="635" t="s">
        <v>783</v>
      </c>
      <c r="IV74" s="635" t="s">
        <v>783</v>
      </c>
      <c r="IW74" s="635" t="s">
        <v>783</v>
      </c>
      <c r="IX74" s="635" t="s">
        <v>781</v>
      </c>
      <c r="IY74" s="635">
        <v>45</v>
      </c>
      <c r="IZ74" s="635" t="s">
        <v>789</v>
      </c>
      <c r="JA74" s="635" t="s">
        <v>783</v>
      </c>
      <c r="JB74" s="635" t="s">
        <v>783</v>
      </c>
      <c r="JC74" s="635" t="s">
        <v>783</v>
      </c>
      <c r="JD74" s="635">
        <v>329429</v>
      </c>
      <c r="JE74" s="635" t="s">
        <v>783</v>
      </c>
      <c r="JF74" s="635" t="s">
        <v>783</v>
      </c>
      <c r="JG74" s="635" t="s">
        <v>815</v>
      </c>
      <c r="JH74" s="635">
        <v>55</v>
      </c>
      <c r="JI74" s="635" t="s">
        <v>783</v>
      </c>
      <c r="JJ74" s="635" t="s">
        <v>783</v>
      </c>
      <c r="JK74" s="635" t="s">
        <v>783</v>
      </c>
      <c r="JL74" s="635" t="s">
        <v>790</v>
      </c>
      <c r="JM74" s="635">
        <v>4</v>
      </c>
      <c r="JN74" s="635">
        <v>3</v>
      </c>
      <c r="JO74" s="635" t="s">
        <v>783</v>
      </c>
      <c r="JP74" s="635">
        <v>10711928</v>
      </c>
      <c r="JQ74" s="635">
        <v>2011</v>
      </c>
      <c r="JR74" s="635">
        <v>3</v>
      </c>
      <c r="JS74" s="635" t="s">
        <v>783</v>
      </c>
      <c r="JT74" s="635" t="s">
        <v>783</v>
      </c>
      <c r="JU74" s="635" t="s">
        <v>863</v>
      </c>
      <c r="JV74" s="638">
        <v>1985.9931799999999</v>
      </c>
      <c r="JX74" s="225"/>
    </row>
    <row r="75" spans="1:284" ht="16" thickBot="1">
      <c r="A75" s="905" t="s">
        <v>5</v>
      </c>
      <c r="B75" s="79">
        <f t="shared" si="53"/>
        <v>1</v>
      </c>
      <c r="C75" s="871" t="s">
        <v>21</v>
      </c>
      <c r="D75" s="249" t="s">
        <v>168</v>
      </c>
      <c r="E75" s="103" t="s">
        <v>162</v>
      </c>
      <c r="F75" s="888">
        <v>0.63</v>
      </c>
      <c r="G75" s="120">
        <f t="shared" si="51"/>
        <v>3.2800000000000002</v>
      </c>
      <c r="H75" s="46"/>
      <c r="I75" s="33">
        <v>0.63</v>
      </c>
      <c r="J75" s="29"/>
      <c r="K75" s="18"/>
      <c r="L75" s="5"/>
      <c r="M75" s="71">
        <v>2</v>
      </c>
      <c r="N75" s="71">
        <v>1</v>
      </c>
      <c r="O75" s="70">
        <v>3</v>
      </c>
      <c r="P75" s="891">
        <f t="shared" si="47"/>
        <v>6</v>
      </c>
      <c r="Q75" s="897">
        <f t="shared" si="52"/>
        <v>6</v>
      </c>
      <c r="R75" s="46"/>
      <c r="S75" s="547">
        <f>I75</f>
        <v>0.63</v>
      </c>
      <c r="T75" s="25"/>
      <c r="U75" s="219">
        <f t="shared" si="48"/>
        <v>47250</v>
      </c>
      <c r="V75" s="219" t="s">
        <v>642</v>
      </c>
      <c r="W75" s="1042">
        <f t="shared" si="91"/>
        <v>47250</v>
      </c>
      <c r="X75" s="537">
        <f t="shared" si="92"/>
        <v>0</v>
      </c>
      <c r="Y75" s="538">
        <f t="shared" si="54"/>
        <v>500</v>
      </c>
      <c r="Z75" s="1034">
        <f t="shared" si="55"/>
        <v>47750</v>
      </c>
      <c r="AA75" s="883"/>
      <c r="AB75" s="270">
        <f t="shared" si="56"/>
        <v>0</v>
      </c>
      <c r="AC75" s="553"/>
      <c r="AD75" s="562">
        <f t="shared" si="57"/>
        <v>0</v>
      </c>
      <c r="AE75" s="518"/>
      <c r="AF75" s="270">
        <f t="shared" si="58"/>
        <v>0</v>
      </c>
      <c r="AG75" s="270"/>
      <c r="AH75" s="562">
        <f t="shared" si="59"/>
        <v>0</v>
      </c>
      <c r="AI75" s="270"/>
      <c r="AJ75" s="228">
        <v>0</v>
      </c>
      <c r="AK75" s="902">
        <v>2021</v>
      </c>
      <c r="AL75" s="902">
        <f t="shared" si="50"/>
        <v>2031</v>
      </c>
      <c r="AM75" s="18" t="str">
        <f t="shared" si="60"/>
        <v xml:space="preserve"> </v>
      </c>
      <c r="AN75" s="747" t="str">
        <f t="shared" si="61"/>
        <v xml:space="preserve"> </v>
      </c>
      <c r="AO75" s="4" t="str">
        <f t="shared" si="62"/>
        <v xml:space="preserve"> </v>
      </c>
      <c r="AP75" s="747" t="str">
        <f t="shared" si="63"/>
        <v xml:space="preserve"> </v>
      </c>
      <c r="AQ75" s="4" t="str">
        <f t="shared" si="64"/>
        <v xml:space="preserve"> </v>
      </c>
      <c r="AR75" s="747" t="str">
        <f t="shared" si="65"/>
        <v xml:space="preserve"> </v>
      </c>
      <c r="AS75" s="4" t="str">
        <f t="shared" si="66"/>
        <v xml:space="preserve"> </v>
      </c>
      <c r="AT75" s="747" t="str">
        <f t="shared" si="67"/>
        <v xml:space="preserve"> </v>
      </c>
      <c r="AU75" s="4" t="str">
        <f t="shared" si="68"/>
        <v xml:space="preserve"> </v>
      </c>
      <c r="AV75" s="747" t="str">
        <f t="shared" si="69"/>
        <v xml:space="preserve"> </v>
      </c>
      <c r="AW75" s="4" t="str">
        <f t="shared" si="70"/>
        <v xml:space="preserve"> </v>
      </c>
      <c r="AX75" s="747" t="str">
        <f t="shared" si="71"/>
        <v xml:space="preserve"> </v>
      </c>
      <c r="AY75" s="4" t="str">
        <f t="shared" si="72"/>
        <v xml:space="preserve"> </v>
      </c>
      <c r="AZ75" s="747" t="str">
        <f t="shared" si="73"/>
        <v xml:space="preserve"> </v>
      </c>
      <c r="BA75" s="4" t="str">
        <f t="shared" si="74"/>
        <v xml:space="preserve"> </v>
      </c>
      <c r="BB75" s="747" t="str">
        <f t="shared" si="75"/>
        <v xml:space="preserve"> </v>
      </c>
      <c r="BC75" s="4" t="str">
        <f t="shared" si="76"/>
        <v xml:space="preserve"> </v>
      </c>
      <c r="BD75" s="747" t="str">
        <f t="shared" si="77"/>
        <v xml:space="preserve"> </v>
      </c>
      <c r="BE75" s="4" t="str">
        <f t="shared" si="78"/>
        <v xml:space="preserve"> </v>
      </c>
      <c r="BF75" s="747" t="str">
        <f t="shared" si="79"/>
        <v xml:space="preserve"> </v>
      </c>
      <c r="BG75" s="4" t="str">
        <f t="shared" si="80"/>
        <v xml:space="preserve"> </v>
      </c>
      <c r="BH75" s="747" t="str">
        <f t="shared" si="81"/>
        <v xml:space="preserve"> </v>
      </c>
      <c r="BI75" s="4" t="str">
        <f t="shared" si="82"/>
        <v xml:space="preserve"> </v>
      </c>
      <c r="BJ75" s="747" t="str">
        <f t="shared" si="83"/>
        <v xml:space="preserve"> </v>
      </c>
      <c r="BK75" s="4" t="str">
        <f t="shared" si="84"/>
        <v xml:space="preserve"> </v>
      </c>
      <c r="BL75" s="747" t="str">
        <f t="shared" si="85"/>
        <v xml:space="preserve"> </v>
      </c>
      <c r="BM75" s="4">
        <f t="shared" si="86"/>
        <v>0.63</v>
      </c>
      <c r="BN75" s="747">
        <f t="shared" si="87"/>
        <v>47750</v>
      </c>
      <c r="BO75" s="4" t="str">
        <f t="shared" si="88"/>
        <v xml:space="preserve"> </v>
      </c>
      <c r="BP75" s="747" t="str">
        <f t="shared" si="89"/>
        <v xml:space="preserve"> </v>
      </c>
      <c r="BQ75" s="133"/>
      <c r="BR75" s="133"/>
      <c r="BS75" s="389"/>
      <c r="BT75" s="596"/>
      <c r="BU75" s="596"/>
      <c r="BV75" s="389"/>
      <c r="BW75" s="389"/>
      <c r="BX75" s="389"/>
      <c r="BY75" s="389"/>
      <c r="BZ75" s="389"/>
      <c r="CA75" s="389"/>
      <c r="CB75" s="163">
        <f t="shared" si="90"/>
        <v>0</v>
      </c>
      <c r="CC75" s="389"/>
      <c r="CD75" s="389"/>
      <c r="CE75" s="389"/>
      <c r="CF75" s="389"/>
      <c r="CG75" s="389"/>
      <c r="CH75" s="389"/>
      <c r="CI75" s="389"/>
      <c r="CJ75" s="389"/>
      <c r="CK75" s="389"/>
      <c r="CL75" s="389"/>
      <c r="CM75" s="389"/>
      <c r="CN75" s="389"/>
      <c r="CO75" s="389"/>
      <c r="CP75" s="389"/>
      <c r="CQ75" s="389"/>
      <c r="CR75" s="389"/>
      <c r="CS75" s="389"/>
      <c r="CT75" s="389"/>
      <c r="CU75" s="389"/>
      <c r="CV75" s="389"/>
      <c r="CW75" s="389"/>
      <c r="CX75" s="389"/>
      <c r="CY75" s="389"/>
      <c r="CZ75" s="389"/>
      <c r="DA75" s="389"/>
      <c r="DB75" s="389"/>
      <c r="DC75" s="389"/>
      <c r="DD75" s="389"/>
      <c r="DE75" s="389"/>
      <c r="DF75" s="389"/>
      <c r="DG75" s="389"/>
      <c r="DH75" s="389"/>
      <c r="DI75" s="389"/>
      <c r="DJ75" s="389"/>
      <c r="DK75" s="389"/>
      <c r="DL75" s="389"/>
      <c r="DM75" s="389"/>
      <c r="DN75" s="389"/>
      <c r="DO75" s="389"/>
      <c r="DP75" s="389"/>
      <c r="DQ75" s="389"/>
      <c r="DR75" s="389"/>
      <c r="DS75" s="389"/>
      <c r="DT75" s="389"/>
      <c r="DU75" s="389"/>
      <c r="DV75" s="389"/>
      <c r="DW75" s="389"/>
      <c r="DX75" s="389"/>
      <c r="DY75" s="389"/>
      <c r="DZ75" s="389"/>
      <c r="EA75" s="389"/>
      <c r="EB75" s="389"/>
      <c r="EC75" s="389"/>
      <c r="ED75" s="389"/>
      <c r="EE75" s="389"/>
      <c r="EF75" s="389"/>
      <c r="EG75" s="389"/>
      <c r="EH75" s="389"/>
      <c r="EI75" s="389"/>
      <c r="EJ75" s="389"/>
      <c r="EK75" s="389"/>
      <c r="EL75" s="389"/>
      <c r="EM75" s="389"/>
      <c r="EN75" s="389"/>
      <c r="EO75" s="389"/>
      <c r="EP75" s="389"/>
      <c r="EQ75" s="389"/>
      <c r="ER75" s="389"/>
      <c r="ES75" s="389"/>
      <c r="ET75" s="389"/>
      <c r="EU75" s="389"/>
      <c r="EV75" s="389"/>
      <c r="EW75" s="389"/>
      <c r="EX75" s="389"/>
      <c r="EY75" s="389"/>
      <c r="EZ75" s="389"/>
      <c r="FA75" s="389"/>
      <c r="FB75" s="389"/>
      <c r="FC75" s="389"/>
      <c r="FD75" s="389"/>
      <c r="FE75" s="389"/>
      <c r="FF75" s="389"/>
      <c r="FG75" s="389"/>
      <c r="FH75" s="389"/>
      <c r="FI75" s="389"/>
      <c r="FJ75" s="389"/>
      <c r="FK75" s="389"/>
      <c r="FL75" s="389"/>
      <c r="FM75" s="389"/>
      <c r="FN75" s="389"/>
      <c r="FO75" s="389"/>
      <c r="FP75" s="389"/>
      <c r="FQ75" s="389"/>
      <c r="FR75" s="389"/>
      <c r="FS75" s="389"/>
      <c r="FT75" s="389"/>
      <c r="FU75" s="389"/>
      <c r="FV75" s="389"/>
      <c r="FW75" s="389"/>
      <c r="FX75" s="634" t="s">
        <v>198</v>
      </c>
      <c r="FY75" s="635">
        <v>55</v>
      </c>
      <c r="FZ75" s="635">
        <v>30289442</v>
      </c>
      <c r="GA75" s="635">
        <v>55</v>
      </c>
      <c r="GB75" s="635" t="s">
        <v>798</v>
      </c>
      <c r="GC75" s="635">
        <v>20</v>
      </c>
      <c r="GD75" s="635">
        <v>2010</v>
      </c>
      <c r="GE75" s="635">
        <v>1</v>
      </c>
      <c r="GF75" s="635" t="s">
        <v>780</v>
      </c>
      <c r="GG75" s="635">
        <v>2</v>
      </c>
      <c r="GH75" s="635">
        <v>1</v>
      </c>
      <c r="GI75" s="635" t="s">
        <v>780</v>
      </c>
      <c r="GJ75" s="635">
        <v>2</v>
      </c>
      <c r="GK75" s="635" t="s">
        <v>781</v>
      </c>
      <c r="GL75" s="635" t="s">
        <v>782</v>
      </c>
      <c r="GM75" s="635">
        <v>66</v>
      </c>
      <c r="GN75" s="635" t="s">
        <v>783</v>
      </c>
      <c r="GO75" s="635">
        <v>0</v>
      </c>
      <c r="GP75" s="635">
        <v>0</v>
      </c>
      <c r="GQ75" s="635">
        <v>4</v>
      </c>
      <c r="GR75" s="635">
        <v>2</v>
      </c>
      <c r="GS75" s="635">
        <v>9</v>
      </c>
      <c r="GT75" s="635" t="s">
        <v>783</v>
      </c>
      <c r="GU75" s="635" t="s">
        <v>783</v>
      </c>
      <c r="GV75" s="635" t="s">
        <v>783</v>
      </c>
      <c r="GW75" s="635" t="s">
        <v>783</v>
      </c>
      <c r="GX75" s="635" t="s">
        <v>783</v>
      </c>
      <c r="GY75" s="635">
        <v>1649</v>
      </c>
      <c r="GZ75" s="635">
        <v>1.21</v>
      </c>
      <c r="HA75" s="635">
        <v>5</v>
      </c>
      <c r="HB75" s="635" t="s">
        <v>783</v>
      </c>
      <c r="HC75" s="635" t="s">
        <v>782</v>
      </c>
      <c r="HD75" s="635">
        <v>150</v>
      </c>
      <c r="HE75" s="635" t="s">
        <v>783</v>
      </c>
      <c r="HF75" s="635">
        <v>0</v>
      </c>
      <c r="HG75" s="635" t="s">
        <v>783</v>
      </c>
      <c r="HH75" s="635">
        <v>0</v>
      </c>
      <c r="HI75" s="635">
        <v>1</v>
      </c>
      <c r="HJ75" s="635">
        <v>45</v>
      </c>
      <c r="HK75" s="635" t="s">
        <v>784</v>
      </c>
      <c r="HL75" s="635" t="s">
        <v>785</v>
      </c>
      <c r="HM75" s="635" t="s">
        <v>783</v>
      </c>
      <c r="HN75" s="635" t="s">
        <v>783</v>
      </c>
      <c r="HO75" s="635" t="s">
        <v>783</v>
      </c>
      <c r="HP75" s="635" t="s">
        <v>783</v>
      </c>
      <c r="HQ75" s="635" t="s">
        <v>783</v>
      </c>
      <c r="HR75" s="635">
        <v>3975627</v>
      </c>
      <c r="HS75" s="635" t="s">
        <v>783</v>
      </c>
      <c r="HT75" s="635" t="s">
        <v>786</v>
      </c>
      <c r="HU75" s="635" t="s">
        <v>787</v>
      </c>
      <c r="HV75" s="635">
        <v>4</v>
      </c>
      <c r="HW75" s="635">
        <v>2014</v>
      </c>
      <c r="HX75" s="635">
        <v>63</v>
      </c>
      <c r="HY75" s="635">
        <v>0</v>
      </c>
      <c r="HZ75" s="635">
        <v>6389</v>
      </c>
      <c r="IA75" s="636">
        <v>41697.500081018516</v>
      </c>
      <c r="IB75" s="635" t="s">
        <v>788</v>
      </c>
      <c r="IC75" s="635">
        <v>3980105</v>
      </c>
      <c r="ID75" s="635">
        <v>2014</v>
      </c>
      <c r="IE75" s="635">
        <v>1712</v>
      </c>
      <c r="IF75" s="635" t="s">
        <v>783</v>
      </c>
      <c r="IG75" s="635" t="s">
        <v>783</v>
      </c>
      <c r="IH75" s="635" t="s">
        <v>783</v>
      </c>
      <c r="II75" s="635" t="s">
        <v>783</v>
      </c>
      <c r="IJ75" s="635" t="s">
        <v>783</v>
      </c>
      <c r="IK75" s="635" t="s">
        <v>783</v>
      </c>
      <c r="IL75" s="635" t="s">
        <v>783</v>
      </c>
      <c r="IM75" s="635" t="s">
        <v>783</v>
      </c>
      <c r="IN75" s="635" t="s">
        <v>783</v>
      </c>
      <c r="IO75" s="635">
        <v>1649</v>
      </c>
      <c r="IP75" s="636">
        <v>37477.354571759257</v>
      </c>
      <c r="IQ75" s="635">
        <v>2</v>
      </c>
      <c r="IR75" s="635" t="s">
        <v>793</v>
      </c>
      <c r="IS75" s="635">
        <v>9</v>
      </c>
      <c r="IT75" s="637">
        <v>41275</v>
      </c>
      <c r="IU75" s="635" t="s">
        <v>783</v>
      </c>
      <c r="IV75" s="635" t="s">
        <v>783</v>
      </c>
      <c r="IW75" s="635" t="s">
        <v>783</v>
      </c>
      <c r="IX75" s="635" t="s">
        <v>781</v>
      </c>
      <c r="IY75" s="635">
        <v>45</v>
      </c>
      <c r="IZ75" s="635" t="s">
        <v>789</v>
      </c>
      <c r="JA75" s="635" t="s">
        <v>783</v>
      </c>
      <c r="JB75" s="635" t="s">
        <v>783</v>
      </c>
      <c r="JC75" s="635" t="s">
        <v>783</v>
      </c>
      <c r="JD75" s="635">
        <v>329429</v>
      </c>
      <c r="JE75" s="635" t="s">
        <v>783</v>
      </c>
      <c r="JF75" s="635" t="s">
        <v>783</v>
      </c>
      <c r="JG75" s="635" t="s">
        <v>815</v>
      </c>
      <c r="JH75" s="635">
        <v>55</v>
      </c>
      <c r="JI75" s="635" t="s">
        <v>783</v>
      </c>
      <c r="JJ75" s="635" t="s">
        <v>783</v>
      </c>
      <c r="JK75" s="635" t="s">
        <v>783</v>
      </c>
      <c r="JL75" s="635" t="s">
        <v>790</v>
      </c>
      <c r="JM75" s="635">
        <v>4</v>
      </c>
      <c r="JN75" s="635">
        <v>3</v>
      </c>
      <c r="JO75" s="635" t="s">
        <v>783</v>
      </c>
      <c r="JP75" s="635" t="s">
        <v>783</v>
      </c>
      <c r="JQ75" s="635" t="s">
        <v>783</v>
      </c>
      <c r="JR75" s="635" t="s">
        <v>783</v>
      </c>
      <c r="JS75" s="635" t="s">
        <v>783</v>
      </c>
      <c r="JT75" s="635" t="s">
        <v>783</v>
      </c>
      <c r="JU75" s="635" t="s">
        <v>864</v>
      </c>
      <c r="JV75" s="638">
        <v>6348.7940170000002</v>
      </c>
      <c r="JX75" s="225"/>
    </row>
    <row r="76" spans="1:284" ht="16" thickBot="1">
      <c r="A76" s="905" t="s">
        <v>5</v>
      </c>
      <c r="B76" s="79">
        <f t="shared" si="53"/>
        <v>1</v>
      </c>
      <c r="C76" s="871" t="s">
        <v>10</v>
      </c>
      <c r="D76" s="249" t="s">
        <v>135</v>
      </c>
      <c r="E76" s="103" t="s">
        <v>235</v>
      </c>
      <c r="F76" s="888">
        <v>0.45</v>
      </c>
      <c r="G76" s="120">
        <f t="shared" si="51"/>
        <v>3.7300000000000004</v>
      </c>
      <c r="H76" s="46"/>
      <c r="I76" s="3">
        <v>0.45</v>
      </c>
      <c r="J76" s="29"/>
      <c r="K76" s="18">
        <v>1984</v>
      </c>
      <c r="L76" s="5"/>
      <c r="M76" s="71">
        <v>1</v>
      </c>
      <c r="N76" s="71">
        <v>2</v>
      </c>
      <c r="O76" s="70">
        <v>3</v>
      </c>
      <c r="P76" s="891">
        <f t="shared" si="47"/>
        <v>6</v>
      </c>
      <c r="Q76" s="897">
        <f t="shared" si="52"/>
        <v>6</v>
      </c>
      <c r="R76" s="46"/>
      <c r="S76" s="3">
        <v>0.45</v>
      </c>
      <c r="T76" s="25"/>
      <c r="U76" s="219">
        <f t="shared" si="48"/>
        <v>33750</v>
      </c>
      <c r="V76" s="219" t="s">
        <v>642</v>
      </c>
      <c r="W76" s="1042">
        <f t="shared" si="91"/>
        <v>33750</v>
      </c>
      <c r="X76" s="537">
        <f t="shared" si="92"/>
        <v>17252</v>
      </c>
      <c r="Y76" s="538">
        <f t="shared" si="54"/>
        <v>500</v>
      </c>
      <c r="Z76" s="1034">
        <f t="shared" si="55"/>
        <v>51502</v>
      </c>
      <c r="AA76" s="883">
        <v>6</v>
      </c>
      <c r="AB76" s="270">
        <f t="shared" si="56"/>
        <v>9152</v>
      </c>
      <c r="AC76" s="566">
        <v>0.25</v>
      </c>
      <c r="AD76" s="562">
        <f t="shared" si="57"/>
        <v>8100</v>
      </c>
      <c r="AE76" s="518"/>
      <c r="AF76" s="270">
        <f t="shared" si="58"/>
        <v>0</v>
      </c>
      <c r="AG76" s="270"/>
      <c r="AH76" s="562">
        <f t="shared" si="59"/>
        <v>0</v>
      </c>
      <c r="AI76" s="270"/>
      <c r="AJ76" s="228">
        <v>0</v>
      </c>
      <c r="AK76" s="902">
        <v>2021</v>
      </c>
      <c r="AL76" s="902">
        <f t="shared" si="50"/>
        <v>2031</v>
      </c>
      <c r="AM76" s="18" t="str">
        <f t="shared" si="60"/>
        <v xml:space="preserve"> </v>
      </c>
      <c r="AN76" s="747" t="str">
        <f t="shared" si="61"/>
        <v xml:space="preserve"> </v>
      </c>
      <c r="AO76" s="4" t="str">
        <f t="shared" si="62"/>
        <v xml:space="preserve"> </v>
      </c>
      <c r="AP76" s="747" t="str">
        <f t="shared" si="63"/>
        <v xml:space="preserve"> </v>
      </c>
      <c r="AQ76" s="4" t="str">
        <f t="shared" si="64"/>
        <v xml:space="preserve"> </v>
      </c>
      <c r="AR76" s="747" t="str">
        <f t="shared" si="65"/>
        <v xml:space="preserve"> </v>
      </c>
      <c r="AS76" s="4" t="str">
        <f t="shared" si="66"/>
        <v xml:space="preserve"> </v>
      </c>
      <c r="AT76" s="747" t="str">
        <f t="shared" si="67"/>
        <v xml:space="preserve"> </v>
      </c>
      <c r="AU76" s="4" t="str">
        <f t="shared" si="68"/>
        <v xml:space="preserve"> </v>
      </c>
      <c r="AV76" s="747" t="str">
        <f t="shared" si="69"/>
        <v xml:space="preserve"> </v>
      </c>
      <c r="AW76" s="4" t="str">
        <f t="shared" si="70"/>
        <v xml:space="preserve"> </v>
      </c>
      <c r="AX76" s="747" t="str">
        <f t="shared" si="71"/>
        <v xml:space="preserve"> </v>
      </c>
      <c r="AY76" s="4" t="str">
        <f t="shared" si="72"/>
        <v xml:space="preserve"> </v>
      </c>
      <c r="AZ76" s="747" t="str">
        <f t="shared" si="73"/>
        <v xml:space="preserve"> </v>
      </c>
      <c r="BA76" s="4" t="str">
        <f t="shared" si="74"/>
        <v xml:space="preserve"> </v>
      </c>
      <c r="BB76" s="747" t="str">
        <f t="shared" si="75"/>
        <v xml:space="preserve"> </v>
      </c>
      <c r="BC76" s="4" t="str">
        <f t="shared" si="76"/>
        <v xml:space="preserve"> </v>
      </c>
      <c r="BD76" s="747" t="str">
        <f t="shared" si="77"/>
        <v xml:space="preserve"> </v>
      </c>
      <c r="BE76" s="4" t="str">
        <f t="shared" si="78"/>
        <v xml:space="preserve"> </v>
      </c>
      <c r="BF76" s="747" t="str">
        <f t="shared" si="79"/>
        <v xml:space="preserve"> </v>
      </c>
      <c r="BG76" s="4" t="str">
        <f t="shared" si="80"/>
        <v xml:space="preserve"> </v>
      </c>
      <c r="BH76" s="747" t="str">
        <f t="shared" si="81"/>
        <v xml:space="preserve"> </v>
      </c>
      <c r="BI76" s="4" t="str">
        <f t="shared" si="82"/>
        <v xml:space="preserve"> </v>
      </c>
      <c r="BJ76" s="747" t="str">
        <f t="shared" si="83"/>
        <v xml:space="preserve"> </v>
      </c>
      <c r="BK76" s="4" t="str">
        <f t="shared" si="84"/>
        <v xml:space="preserve"> </v>
      </c>
      <c r="BL76" s="747" t="str">
        <f t="shared" si="85"/>
        <v xml:space="preserve"> </v>
      </c>
      <c r="BM76" s="4">
        <f t="shared" si="86"/>
        <v>0.45</v>
      </c>
      <c r="BN76" s="747">
        <f t="shared" si="87"/>
        <v>51502</v>
      </c>
      <c r="BO76" s="4" t="str">
        <f t="shared" si="88"/>
        <v xml:space="preserve"> </v>
      </c>
      <c r="BP76" s="747" t="str">
        <f t="shared" si="89"/>
        <v xml:space="preserve"> </v>
      </c>
      <c r="BQ76" s="133" t="s">
        <v>237</v>
      </c>
      <c r="BR76" s="133"/>
      <c r="BS76" s="389"/>
      <c r="BT76" s="389"/>
      <c r="BU76" s="389"/>
      <c r="BV76" s="389"/>
      <c r="BW76" s="389"/>
      <c r="BX76" s="389"/>
      <c r="BY76" s="389"/>
      <c r="BZ76" s="389"/>
      <c r="CA76" s="389"/>
      <c r="CB76" s="163">
        <f t="shared" si="90"/>
        <v>0</v>
      </c>
      <c r="CC76" s="389"/>
      <c r="CD76" s="389"/>
      <c r="CE76" s="389"/>
      <c r="CF76" s="389"/>
      <c r="CG76" s="389"/>
      <c r="CH76" s="389"/>
      <c r="CI76" s="389"/>
      <c r="CJ76" s="389"/>
      <c r="CK76" s="389"/>
      <c r="CL76" s="389"/>
      <c r="CM76" s="389"/>
      <c r="CN76" s="389"/>
      <c r="CO76" s="389"/>
      <c r="CP76" s="389"/>
      <c r="CQ76" s="389"/>
      <c r="CR76" s="389"/>
      <c r="CS76" s="389"/>
      <c r="CT76" s="389"/>
      <c r="CU76" s="389"/>
      <c r="CV76" s="389"/>
      <c r="CW76" s="389"/>
      <c r="CX76" s="389"/>
      <c r="CY76" s="389"/>
      <c r="CZ76" s="389"/>
      <c r="DA76" s="389"/>
      <c r="DB76" s="389"/>
      <c r="DC76" s="389"/>
      <c r="DD76" s="389"/>
      <c r="DE76" s="389"/>
      <c r="DF76" s="389"/>
      <c r="DG76" s="389"/>
      <c r="DH76" s="389"/>
      <c r="DI76" s="389"/>
      <c r="DJ76" s="389"/>
      <c r="DK76" s="389"/>
      <c r="DL76" s="389"/>
      <c r="DM76" s="389"/>
      <c r="DN76" s="389"/>
      <c r="DO76" s="389"/>
      <c r="DP76" s="389"/>
      <c r="DQ76" s="389"/>
      <c r="DR76" s="389"/>
      <c r="DS76" s="389"/>
      <c r="DT76" s="389"/>
      <c r="DU76" s="389"/>
      <c r="DV76" s="389"/>
      <c r="DW76" s="389"/>
      <c r="DX76" s="389"/>
      <c r="DY76" s="389"/>
      <c r="DZ76" s="389"/>
      <c r="EA76" s="389"/>
      <c r="EB76" s="389"/>
      <c r="EC76" s="389"/>
      <c r="ED76" s="389"/>
      <c r="EE76" s="389"/>
      <c r="EF76" s="389"/>
      <c r="EG76" s="389"/>
      <c r="EH76" s="389"/>
      <c r="EI76" s="389"/>
      <c r="EJ76" s="389"/>
      <c r="EK76" s="389"/>
      <c r="EL76" s="389"/>
      <c r="EM76" s="389"/>
      <c r="EN76" s="389"/>
      <c r="EO76" s="389"/>
      <c r="EP76" s="389"/>
      <c r="EQ76" s="389"/>
      <c r="ER76" s="389"/>
      <c r="ES76" s="389"/>
      <c r="ET76" s="389"/>
      <c r="EU76" s="389"/>
      <c r="EV76" s="389"/>
      <c r="EW76" s="389"/>
      <c r="EX76" s="389"/>
      <c r="EY76" s="389"/>
      <c r="EZ76" s="389"/>
      <c r="FA76" s="389"/>
      <c r="FB76" s="389"/>
      <c r="FC76" s="389"/>
      <c r="FD76" s="389"/>
      <c r="FE76" s="389"/>
      <c r="FF76" s="389"/>
      <c r="FG76" s="389"/>
      <c r="FH76" s="389"/>
      <c r="FI76" s="389"/>
      <c r="FJ76" s="389"/>
      <c r="FK76" s="389"/>
      <c r="FL76" s="389"/>
      <c r="FM76" s="389"/>
      <c r="FN76" s="389"/>
      <c r="FO76" s="389"/>
      <c r="FP76" s="389"/>
      <c r="FQ76" s="389"/>
      <c r="FR76" s="389"/>
      <c r="FS76" s="389"/>
      <c r="FT76" s="389"/>
      <c r="FU76" s="389"/>
      <c r="FV76" s="389"/>
      <c r="FW76" s="389"/>
      <c r="FX76" s="634" t="s">
        <v>198</v>
      </c>
      <c r="FY76" s="635">
        <v>122</v>
      </c>
      <c r="FZ76" s="635">
        <v>30289461</v>
      </c>
      <c r="GA76" s="635">
        <v>55</v>
      </c>
      <c r="GB76" s="635" t="s">
        <v>798</v>
      </c>
      <c r="GC76" s="635">
        <v>20</v>
      </c>
      <c r="GD76" s="635">
        <v>2011</v>
      </c>
      <c r="GE76" s="635">
        <v>1</v>
      </c>
      <c r="GF76" s="635" t="s">
        <v>780</v>
      </c>
      <c r="GG76" s="635">
        <v>2</v>
      </c>
      <c r="GH76" s="635">
        <v>1</v>
      </c>
      <c r="GI76" s="635" t="s">
        <v>780</v>
      </c>
      <c r="GJ76" s="635">
        <v>2</v>
      </c>
      <c r="GK76" s="635" t="s">
        <v>781</v>
      </c>
      <c r="GL76" s="635" t="s">
        <v>782</v>
      </c>
      <c r="GM76" s="635">
        <v>66</v>
      </c>
      <c r="GN76" s="635" t="s">
        <v>783</v>
      </c>
      <c r="GO76" s="635">
        <v>0</v>
      </c>
      <c r="GP76" s="635">
        <v>0</v>
      </c>
      <c r="GQ76" s="635">
        <v>4</v>
      </c>
      <c r="GR76" s="635">
        <v>2</v>
      </c>
      <c r="GS76" s="635">
        <v>9</v>
      </c>
      <c r="GT76" s="635" t="s">
        <v>783</v>
      </c>
      <c r="GU76" s="635" t="s">
        <v>783</v>
      </c>
      <c r="GV76" s="635" t="s">
        <v>783</v>
      </c>
      <c r="GW76" s="635" t="s">
        <v>783</v>
      </c>
      <c r="GX76" s="635" t="s">
        <v>783</v>
      </c>
      <c r="GY76" s="635">
        <v>1649</v>
      </c>
      <c r="GZ76" s="635">
        <v>0.23</v>
      </c>
      <c r="HA76" s="635">
        <v>5</v>
      </c>
      <c r="HB76" s="635" t="s">
        <v>783</v>
      </c>
      <c r="HC76" s="635" t="s">
        <v>782</v>
      </c>
      <c r="HD76" s="635">
        <v>35</v>
      </c>
      <c r="HE76" s="635" t="s">
        <v>783</v>
      </c>
      <c r="HF76" s="635">
        <v>0</v>
      </c>
      <c r="HG76" s="635" t="s">
        <v>783</v>
      </c>
      <c r="HH76" s="635">
        <v>0</v>
      </c>
      <c r="HI76" s="635">
        <v>1</v>
      </c>
      <c r="HJ76" s="635">
        <v>45</v>
      </c>
      <c r="HK76" s="635" t="s">
        <v>784</v>
      </c>
      <c r="HL76" s="635" t="s">
        <v>785</v>
      </c>
      <c r="HM76" s="635" t="s">
        <v>783</v>
      </c>
      <c r="HN76" s="635" t="s">
        <v>783</v>
      </c>
      <c r="HO76" s="635" t="s">
        <v>783</v>
      </c>
      <c r="HP76" s="635" t="s">
        <v>783</v>
      </c>
      <c r="HQ76" s="635" t="s">
        <v>783</v>
      </c>
      <c r="HR76" s="635">
        <v>3980094</v>
      </c>
      <c r="HS76" s="635" t="s">
        <v>783</v>
      </c>
      <c r="HT76" s="635" t="s">
        <v>786</v>
      </c>
      <c r="HU76" s="635" t="s">
        <v>787</v>
      </c>
      <c r="HV76" s="635">
        <v>4</v>
      </c>
      <c r="HW76" s="635">
        <v>2014</v>
      </c>
      <c r="HX76" s="635">
        <v>63</v>
      </c>
      <c r="HY76" s="635">
        <v>0</v>
      </c>
      <c r="HZ76" s="635">
        <v>1214</v>
      </c>
      <c r="IA76" s="636">
        <v>41697.500081018516</v>
      </c>
      <c r="IB76" s="635" t="s">
        <v>788</v>
      </c>
      <c r="IC76" s="635">
        <v>3975616</v>
      </c>
      <c r="ID76" s="635">
        <v>2014</v>
      </c>
      <c r="IE76" s="635">
        <v>1712</v>
      </c>
      <c r="IF76" s="635" t="s">
        <v>783</v>
      </c>
      <c r="IG76" s="635" t="s">
        <v>783</v>
      </c>
      <c r="IH76" s="635" t="s">
        <v>783</v>
      </c>
      <c r="II76" s="635" t="s">
        <v>783</v>
      </c>
      <c r="IJ76" s="635" t="s">
        <v>783</v>
      </c>
      <c r="IK76" s="635" t="s">
        <v>783</v>
      </c>
      <c r="IL76" s="635" t="s">
        <v>783</v>
      </c>
      <c r="IM76" s="635" t="s">
        <v>783</v>
      </c>
      <c r="IN76" s="635" t="s">
        <v>783</v>
      </c>
      <c r="IO76" s="635">
        <v>1649</v>
      </c>
      <c r="IP76" s="636">
        <v>41004.418263888889</v>
      </c>
      <c r="IQ76" s="635">
        <v>2</v>
      </c>
      <c r="IR76" s="635" t="s">
        <v>793</v>
      </c>
      <c r="IS76" s="635">
        <v>9</v>
      </c>
      <c r="IT76" s="637">
        <v>41275</v>
      </c>
      <c r="IU76" s="635" t="s">
        <v>783</v>
      </c>
      <c r="IV76" s="635" t="s">
        <v>783</v>
      </c>
      <c r="IW76" s="635" t="s">
        <v>783</v>
      </c>
      <c r="IX76" s="635" t="s">
        <v>781</v>
      </c>
      <c r="IY76" s="635">
        <v>45</v>
      </c>
      <c r="IZ76" s="635" t="s">
        <v>789</v>
      </c>
      <c r="JA76" s="635" t="s">
        <v>783</v>
      </c>
      <c r="JB76" s="635" t="s">
        <v>783</v>
      </c>
      <c r="JC76" s="635" t="s">
        <v>783</v>
      </c>
      <c r="JD76" s="635">
        <v>329429</v>
      </c>
      <c r="JE76" s="635" t="s">
        <v>783</v>
      </c>
      <c r="JF76" s="635" t="s">
        <v>783</v>
      </c>
      <c r="JG76" s="635" t="s">
        <v>815</v>
      </c>
      <c r="JH76" s="635">
        <v>55</v>
      </c>
      <c r="JI76" s="635" t="s">
        <v>783</v>
      </c>
      <c r="JJ76" s="635" t="s">
        <v>783</v>
      </c>
      <c r="JK76" s="635" t="s">
        <v>783</v>
      </c>
      <c r="JL76" s="635" t="s">
        <v>790</v>
      </c>
      <c r="JM76" s="635">
        <v>4</v>
      </c>
      <c r="JN76" s="635">
        <v>3</v>
      </c>
      <c r="JO76" s="635" t="s">
        <v>783</v>
      </c>
      <c r="JP76" s="635">
        <v>10711928</v>
      </c>
      <c r="JQ76" s="635">
        <v>2011</v>
      </c>
      <c r="JR76" s="635">
        <v>3</v>
      </c>
      <c r="JS76" s="635" t="s">
        <v>783</v>
      </c>
      <c r="JT76" s="635" t="s">
        <v>783</v>
      </c>
      <c r="JU76" s="635" t="s">
        <v>865</v>
      </c>
      <c r="JV76" s="638">
        <v>1223.418208</v>
      </c>
      <c r="JX76" s="225"/>
    </row>
    <row r="77" spans="1:284" ht="16" thickBot="1">
      <c r="A77" s="905" t="s">
        <v>5</v>
      </c>
      <c r="B77" s="79">
        <f t="shared" si="53"/>
        <v>1</v>
      </c>
      <c r="C77" s="871" t="s">
        <v>99</v>
      </c>
      <c r="D77" s="249" t="s">
        <v>185</v>
      </c>
      <c r="E77" s="103" t="s">
        <v>194</v>
      </c>
      <c r="F77" s="888">
        <v>0.09</v>
      </c>
      <c r="G77" s="120">
        <f t="shared" si="51"/>
        <v>3.8200000000000003</v>
      </c>
      <c r="H77" s="46"/>
      <c r="I77" s="3">
        <v>0.09</v>
      </c>
      <c r="J77" s="29"/>
      <c r="K77" s="18"/>
      <c r="L77" s="5"/>
      <c r="M77" s="71">
        <v>1</v>
      </c>
      <c r="N77" s="71">
        <v>1</v>
      </c>
      <c r="O77" s="70">
        <v>3</v>
      </c>
      <c r="P77" s="891">
        <f t="shared" si="47"/>
        <v>5</v>
      </c>
      <c r="Q77" s="897">
        <f t="shared" si="52"/>
        <v>3</v>
      </c>
      <c r="R77" s="46"/>
      <c r="S77" s="3">
        <v>0.09</v>
      </c>
      <c r="T77" s="25"/>
      <c r="U77" s="219">
        <f t="shared" si="48"/>
        <v>6750</v>
      </c>
      <c r="V77" s="219" t="s">
        <v>642</v>
      </c>
      <c r="W77" s="1042">
        <f t="shared" si="91"/>
        <v>6750</v>
      </c>
      <c r="X77" s="537">
        <f t="shared" si="92"/>
        <v>3450.3999999999996</v>
      </c>
      <c r="Y77" s="538">
        <f t="shared" si="54"/>
        <v>500</v>
      </c>
      <c r="Z77" s="1034">
        <f t="shared" si="55"/>
        <v>10700.4</v>
      </c>
      <c r="AA77" s="883">
        <v>6</v>
      </c>
      <c r="AB77" s="270">
        <f t="shared" si="56"/>
        <v>1830.3999999999999</v>
      </c>
      <c r="AC77" s="566">
        <v>0.25</v>
      </c>
      <c r="AD77" s="562">
        <f t="shared" si="57"/>
        <v>1620</v>
      </c>
      <c r="AE77" s="518"/>
      <c r="AF77" s="270">
        <f t="shared" si="58"/>
        <v>0</v>
      </c>
      <c r="AG77" s="270"/>
      <c r="AH77" s="562">
        <f t="shared" si="59"/>
        <v>0</v>
      </c>
      <c r="AI77" s="270"/>
      <c r="AJ77" s="228">
        <v>0</v>
      </c>
      <c r="AK77" s="902">
        <v>2021</v>
      </c>
      <c r="AL77" s="902">
        <f t="shared" si="50"/>
        <v>2031</v>
      </c>
      <c r="AM77" s="18" t="str">
        <f t="shared" si="60"/>
        <v xml:space="preserve"> </v>
      </c>
      <c r="AN77" s="747" t="str">
        <f t="shared" si="61"/>
        <v xml:space="preserve"> </v>
      </c>
      <c r="AO77" s="4" t="str">
        <f t="shared" si="62"/>
        <v xml:space="preserve"> </v>
      </c>
      <c r="AP77" s="747" t="str">
        <f t="shared" si="63"/>
        <v xml:space="preserve"> </v>
      </c>
      <c r="AQ77" s="4" t="str">
        <f t="shared" si="64"/>
        <v xml:space="preserve"> </v>
      </c>
      <c r="AR77" s="747" t="str">
        <f t="shared" si="65"/>
        <v xml:space="preserve"> </v>
      </c>
      <c r="AS77" s="4" t="str">
        <f t="shared" si="66"/>
        <v xml:space="preserve"> </v>
      </c>
      <c r="AT77" s="747" t="str">
        <f t="shared" si="67"/>
        <v xml:space="preserve"> </v>
      </c>
      <c r="AU77" s="4" t="str">
        <f t="shared" si="68"/>
        <v xml:space="preserve"> </v>
      </c>
      <c r="AV77" s="747" t="str">
        <f t="shared" si="69"/>
        <v xml:space="preserve"> </v>
      </c>
      <c r="AW77" s="4" t="str">
        <f t="shared" si="70"/>
        <v xml:space="preserve"> </v>
      </c>
      <c r="AX77" s="747" t="str">
        <f t="shared" si="71"/>
        <v xml:space="preserve"> </v>
      </c>
      <c r="AY77" s="4" t="str">
        <f t="shared" si="72"/>
        <v xml:space="preserve"> </v>
      </c>
      <c r="AZ77" s="747" t="str">
        <f t="shared" si="73"/>
        <v xml:space="preserve"> </v>
      </c>
      <c r="BA77" s="4" t="str">
        <f t="shared" si="74"/>
        <v xml:space="preserve"> </v>
      </c>
      <c r="BB77" s="747" t="str">
        <f t="shared" si="75"/>
        <v xml:space="preserve"> </v>
      </c>
      <c r="BC77" s="4" t="str">
        <f t="shared" si="76"/>
        <v xml:space="preserve"> </v>
      </c>
      <c r="BD77" s="747" t="str">
        <f t="shared" si="77"/>
        <v xml:space="preserve"> </v>
      </c>
      <c r="BE77" s="4" t="str">
        <f t="shared" si="78"/>
        <v xml:space="preserve"> </v>
      </c>
      <c r="BF77" s="747" t="str">
        <f t="shared" si="79"/>
        <v xml:space="preserve"> </v>
      </c>
      <c r="BG77" s="4" t="str">
        <f t="shared" si="80"/>
        <v xml:space="preserve"> </v>
      </c>
      <c r="BH77" s="747" t="str">
        <f t="shared" si="81"/>
        <v xml:space="preserve"> </v>
      </c>
      <c r="BI77" s="4" t="str">
        <f t="shared" si="82"/>
        <v xml:space="preserve"> </v>
      </c>
      <c r="BJ77" s="747" t="str">
        <f t="shared" si="83"/>
        <v xml:space="preserve"> </v>
      </c>
      <c r="BK77" s="4" t="str">
        <f t="shared" si="84"/>
        <v xml:space="preserve"> </v>
      </c>
      <c r="BL77" s="747" t="str">
        <f t="shared" si="85"/>
        <v xml:space="preserve"> </v>
      </c>
      <c r="BM77" s="4">
        <f t="shared" si="86"/>
        <v>0.09</v>
      </c>
      <c r="BN77" s="747">
        <f t="shared" si="87"/>
        <v>10700.4</v>
      </c>
      <c r="BO77" s="4" t="str">
        <f t="shared" si="88"/>
        <v xml:space="preserve"> </v>
      </c>
      <c r="BP77" s="747" t="str">
        <f t="shared" si="89"/>
        <v xml:space="preserve"> </v>
      </c>
      <c r="BQ77" s="133"/>
      <c r="BR77" s="133"/>
      <c r="BS77" s="389"/>
      <c r="BT77" s="389"/>
      <c r="BU77" s="389"/>
      <c r="BV77" s="389"/>
      <c r="BW77" s="389"/>
      <c r="BX77" s="389"/>
      <c r="BY77" s="389"/>
      <c r="BZ77" s="389"/>
      <c r="CA77" s="389"/>
      <c r="CB77" s="163">
        <f t="shared" si="90"/>
        <v>0</v>
      </c>
      <c r="CC77" s="389"/>
      <c r="CD77" s="389"/>
      <c r="CE77" s="389"/>
      <c r="CF77" s="389"/>
      <c r="CG77" s="389"/>
      <c r="CH77" s="389"/>
      <c r="CI77" s="389"/>
      <c r="CJ77" s="389"/>
      <c r="CK77" s="389"/>
      <c r="CL77" s="389"/>
      <c r="CM77" s="389"/>
      <c r="CN77" s="389"/>
      <c r="CO77" s="389"/>
      <c r="CP77" s="389"/>
      <c r="CQ77" s="389"/>
      <c r="CR77" s="389"/>
      <c r="CS77" s="389"/>
      <c r="CT77" s="389"/>
      <c r="CU77" s="389"/>
      <c r="CV77" s="389"/>
      <c r="CW77" s="389"/>
      <c r="CX77" s="389"/>
      <c r="CY77" s="389"/>
      <c r="CZ77" s="389"/>
      <c r="DA77" s="389"/>
      <c r="DB77" s="389"/>
      <c r="DC77" s="389"/>
      <c r="DD77" s="389"/>
      <c r="DE77" s="389"/>
      <c r="DF77" s="389"/>
      <c r="DG77" s="389"/>
      <c r="DH77" s="389"/>
      <c r="DI77" s="389"/>
      <c r="DJ77" s="389"/>
      <c r="DK77" s="389"/>
      <c r="DL77" s="389"/>
      <c r="DM77" s="389"/>
      <c r="DN77" s="389"/>
      <c r="DO77" s="389"/>
      <c r="DP77" s="389"/>
      <c r="DQ77" s="389"/>
      <c r="DR77" s="389"/>
      <c r="DS77" s="389"/>
      <c r="DT77" s="389"/>
      <c r="DU77" s="389"/>
      <c r="DV77" s="389"/>
      <c r="DW77" s="389"/>
      <c r="DX77" s="389"/>
      <c r="DY77" s="389"/>
      <c r="DZ77" s="389"/>
      <c r="EA77" s="389"/>
      <c r="EB77" s="389"/>
      <c r="EC77" s="389"/>
      <c r="ED77" s="389"/>
      <c r="EE77" s="389"/>
      <c r="EF77" s="389"/>
      <c r="EG77" s="389"/>
      <c r="EH77" s="389"/>
      <c r="EI77" s="389"/>
      <c r="EJ77" s="389"/>
      <c r="EK77" s="389"/>
      <c r="EL77" s="389"/>
      <c r="EM77" s="389"/>
      <c r="EN77" s="389"/>
      <c r="EO77" s="389"/>
      <c r="EP77" s="389"/>
      <c r="EQ77" s="389"/>
      <c r="ER77" s="389"/>
      <c r="ES77" s="389"/>
      <c r="ET77" s="389"/>
      <c r="EU77" s="389"/>
      <c r="EV77" s="389"/>
      <c r="EW77" s="389"/>
      <c r="EX77" s="389"/>
      <c r="EY77" s="389"/>
      <c r="EZ77" s="389"/>
      <c r="FA77" s="389"/>
      <c r="FB77" s="389"/>
      <c r="FC77" s="389"/>
      <c r="FD77" s="389"/>
      <c r="FE77" s="389"/>
      <c r="FF77" s="389"/>
      <c r="FG77" s="389"/>
      <c r="FH77" s="389"/>
      <c r="FI77" s="389"/>
      <c r="FJ77" s="389"/>
      <c r="FK77" s="389"/>
      <c r="FL77" s="389"/>
      <c r="FM77" s="389"/>
      <c r="FN77" s="389"/>
      <c r="FO77" s="389"/>
      <c r="FP77" s="389"/>
      <c r="FQ77" s="389"/>
      <c r="FR77" s="389"/>
      <c r="FS77" s="389"/>
      <c r="FT77" s="389"/>
      <c r="FU77" s="389"/>
      <c r="FV77" s="389"/>
      <c r="FW77" s="389"/>
      <c r="FX77" s="634" t="s">
        <v>198</v>
      </c>
      <c r="FY77" s="635">
        <v>201</v>
      </c>
      <c r="FZ77" s="635">
        <v>36244979</v>
      </c>
      <c r="GA77" s="635">
        <v>55</v>
      </c>
      <c r="GB77" s="635" t="s">
        <v>798</v>
      </c>
      <c r="GC77" s="635">
        <v>20</v>
      </c>
      <c r="GD77" s="635">
        <v>2011</v>
      </c>
      <c r="GE77" s="635">
        <v>1</v>
      </c>
      <c r="GF77" s="635" t="s">
        <v>780</v>
      </c>
      <c r="GG77" s="635">
        <v>2</v>
      </c>
      <c r="GH77" s="635">
        <v>1</v>
      </c>
      <c r="GI77" s="635" t="s">
        <v>780</v>
      </c>
      <c r="GJ77" s="635">
        <v>2</v>
      </c>
      <c r="GK77" s="635" t="s">
        <v>781</v>
      </c>
      <c r="GL77" s="635" t="s">
        <v>782</v>
      </c>
      <c r="GM77" s="635">
        <v>66</v>
      </c>
      <c r="GN77" s="635" t="s">
        <v>783</v>
      </c>
      <c r="GO77" s="635">
        <v>0</v>
      </c>
      <c r="GP77" s="635">
        <v>0</v>
      </c>
      <c r="GQ77" s="635">
        <v>4</v>
      </c>
      <c r="GR77" s="635">
        <v>2</v>
      </c>
      <c r="GS77" s="635">
        <v>9</v>
      </c>
      <c r="GT77" s="635" t="s">
        <v>783</v>
      </c>
      <c r="GU77" s="635" t="s">
        <v>783</v>
      </c>
      <c r="GV77" s="635" t="s">
        <v>783</v>
      </c>
      <c r="GW77" s="635" t="s">
        <v>783</v>
      </c>
      <c r="GX77" s="635" t="s">
        <v>783</v>
      </c>
      <c r="GY77" s="635">
        <v>1649</v>
      </c>
      <c r="GZ77" s="635">
        <v>0.31</v>
      </c>
      <c r="HA77" s="635">
        <v>5</v>
      </c>
      <c r="HB77" s="635" t="s">
        <v>783</v>
      </c>
      <c r="HC77" s="635" t="s">
        <v>782</v>
      </c>
      <c r="HD77" s="635">
        <v>35</v>
      </c>
      <c r="HE77" s="635" t="s">
        <v>783</v>
      </c>
      <c r="HF77" s="635">
        <v>0</v>
      </c>
      <c r="HG77" s="635" t="s">
        <v>783</v>
      </c>
      <c r="HH77" s="635">
        <v>0</v>
      </c>
      <c r="HI77" s="635">
        <v>1</v>
      </c>
      <c r="HJ77" s="635">
        <v>45</v>
      </c>
      <c r="HK77" s="635" t="s">
        <v>784</v>
      </c>
      <c r="HL77" s="635" t="s">
        <v>785</v>
      </c>
      <c r="HM77" s="635" t="s">
        <v>783</v>
      </c>
      <c r="HN77" s="635" t="s">
        <v>783</v>
      </c>
      <c r="HO77" s="635" t="s">
        <v>783</v>
      </c>
      <c r="HP77" s="635" t="s">
        <v>783</v>
      </c>
      <c r="HQ77" s="635" t="s">
        <v>783</v>
      </c>
      <c r="HR77" s="635">
        <v>3979236</v>
      </c>
      <c r="HS77" s="635" t="s">
        <v>783</v>
      </c>
      <c r="HT77" s="635" t="s">
        <v>786</v>
      </c>
      <c r="HU77" s="635" t="s">
        <v>787</v>
      </c>
      <c r="HV77" s="635">
        <v>4</v>
      </c>
      <c r="HW77" s="635">
        <v>2016</v>
      </c>
      <c r="HX77" s="635">
        <v>63</v>
      </c>
      <c r="HY77" s="635">
        <v>3432</v>
      </c>
      <c r="HZ77" s="635">
        <v>5069</v>
      </c>
      <c r="IA77" s="636">
        <v>42374.403182870374</v>
      </c>
      <c r="IB77" s="635" t="s">
        <v>788</v>
      </c>
      <c r="IC77" s="635">
        <v>3974758</v>
      </c>
      <c r="ID77" s="635">
        <v>2016</v>
      </c>
      <c r="IE77" s="635">
        <v>1712</v>
      </c>
      <c r="IF77" s="635" t="s">
        <v>783</v>
      </c>
      <c r="IG77" s="635" t="s">
        <v>783</v>
      </c>
      <c r="IH77" s="635" t="s">
        <v>783</v>
      </c>
      <c r="II77" s="635" t="s">
        <v>783</v>
      </c>
      <c r="IJ77" s="635" t="s">
        <v>783</v>
      </c>
      <c r="IK77" s="635" t="s">
        <v>783</v>
      </c>
      <c r="IL77" s="635" t="s">
        <v>783</v>
      </c>
      <c r="IM77" s="635" t="s">
        <v>783</v>
      </c>
      <c r="IN77" s="635" t="s">
        <v>783</v>
      </c>
      <c r="IO77" s="635">
        <v>1649</v>
      </c>
      <c r="IP77" s="636">
        <v>41004.418078703704</v>
      </c>
      <c r="IQ77" s="635">
        <v>2</v>
      </c>
      <c r="IR77" s="635" t="s">
        <v>793</v>
      </c>
      <c r="IS77" s="635">
        <v>9</v>
      </c>
      <c r="IT77" s="637">
        <v>41275</v>
      </c>
      <c r="IU77" s="635" t="s">
        <v>783</v>
      </c>
      <c r="IV77" s="635" t="s">
        <v>783</v>
      </c>
      <c r="IW77" s="635" t="s">
        <v>783</v>
      </c>
      <c r="IX77" s="635" t="s">
        <v>781</v>
      </c>
      <c r="IY77" s="635">
        <v>45</v>
      </c>
      <c r="IZ77" s="635" t="s">
        <v>789</v>
      </c>
      <c r="JA77" s="635" t="s">
        <v>783</v>
      </c>
      <c r="JB77" s="635" t="s">
        <v>783</v>
      </c>
      <c r="JC77" s="635" t="s">
        <v>783</v>
      </c>
      <c r="JD77" s="635">
        <v>329429</v>
      </c>
      <c r="JE77" s="635" t="s">
        <v>783</v>
      </c>
      <c r="JF77" s="635" t="s">
        <v>783</v>
      </c>
      <c r="JG77" s="635" t="s">
        <v>815</v>
      </c>
      <c r="JH77" s="635">
        <v>55</v>
      </c>
      <c r="JI77" s="635" t="s">
        <v>783</v>
      </c>
      <c r="JJ77" s="635" t="s">
        <v>783</v>
      </c>
      <c r="JK77" s="635" t="s">
        <v>783</v>
      </c>
      <c r="JL77" s="635" t="s">
        <v>790</v>
      </c>
      <c r="JM77" s="635">
        <v>4</v>
      </c>
      <c r="JN77" s="635">
        <v>3</v>
      </c>
      <c r="JO77" s="635" t="s">
        <v>783</v>
      </c>
      <c r="JP77" s="635">
        <v>10711928</v>
      </c>
      <c r="JQ77" s="635">
        <v>2011</v>
      </c>
      <c r="JR77" s="635">
        <v>3</v>
      </c>
      <c r="JS77" s="635" t="s">
        <v>783</v>
      </c>
      <c r="JT77" s="635" t="s">
        <v>783</v>
      </c>
      <c r="JU77" s="635" t="s">
        <v>866</v>
      </c>
      <c r="JV77" s="638">
        <v>1865.2195380000001</v>
      </c>
      <c r="JX77" s="225"/>
    </row>
    <row r="78" spans="1:284" ht="16" thickBot="1">
      <c r="A78" s="905" t="s">
        <v>5</v>
      </c>
      <c r="B78" s="79">
        <f t="shared" si="53"/>
        <v>1</v>
      </c>
      <c r="C78" s="871" t="s">
        <v>96</v>
      </c>
      <c r="D78" s="249" t="s">
        <v>132</v>
      </c>
      <c r="E78" s="103" t="s">
        <v>158</v>
      </c>
      <c r="F78" s="888">
        <v>0.12</v>
      </c>
      <c r="G78" s="120">
        <f t="shared" si="51"/>
        <v>3.9400000000000004</v>
      </c>
      <c r="H78" s="46"/>
      <c r="I78" s="3">
        <v>0.12</v>
      </c>
      <c r="J78" s="29"/>
      <c r="K78" s="18"/>
      <c r="L78" s="5"/>
      <c r="M78" s="71">
        <v>1</v>
      </c>
      <c r="N78" s="71">
        <v>1</v>
      </c>
      <c r="O78" s="70">
        <v>2</v>
      </c>
      <c r="P78" s="891">
        <f t="shared" si="47"/>
        <v>4</v>
      </c>
      <c r="Q78" s="897">
        <f t="shared" si="52"/>
        <v>2</v>
      </c>
      <c r="R78" s="46"/>
      <c r="S78" s="3">
        <v>0.12</v>
      </c>
      <c r="T78" s="25"/>
      <c r="U78" s="219">
        <f t="shared" si="48"/>
        <v>9000</v>
      </c>
      <c r="V78" s="219" t="s">
        <v>642</v>
      </c>
      <c r="W78" s="1042">
        <f t="shared" si="91"/>
        <v>9000</v>
      </c>
      <c r="X78" s="537">
        <f t="shared" si="92"/>
        <v>3787.0222222222219</v>
      </c>
      <c r="Y78" s="538">
        <f t="shared" si="54"/>
        <v>500</v>
      </c>
      <c r="Z78" s="1034">
        <f t="shared" si="55"/>
        <v>13287.022222222222</v>
      </c>
      <c r="AA78" s="883">
        <v>4</v>
      </c>
      <c r="AB78" s="270">
        <f t="shared" si="56"/>
        <v>1627.0222222222221</v>
      </c>
      <c r="AC78" s="566">
        <v>0.25</v>
      </c>
      <c r="AD78" s="562">
        <f t="shared" si="57"/>
        <v>2160</v>
      </c>
      <c r="AE78" s="518"/>
      <c r="AF78" s="270">
        <f t="shared" si="58"/>
        <v>0</v>
      </c>
      <c r="AG78" s="270"/>
      <c r="AH78" s="562">
        <f t="shared" si="59"/>
        <v>0</v>
      </c>
      <c r="AI78" s="270"/>
      <c r="AJ78" s="228">
        <v>0</v>
      </c>
      <c r="AK78" s="902">
        <v>2021</v>
      </c>
      <c r="AL78" s="902">
        <f t="shared" si="50"/>
        <v>2031</v>
      </c>
      <c r="AM78" s="18" t="str">
        <f t="shared" si="60"/>
        <v xml:space="preserve"> </v>
      </c>
      <c r="AN78" s="747" t="str">
        <f t="shared" si="61"/>
        <v xml:space="preserve"> </v>
      </c>
      <c r="AO78" s="4" t="str">
        <f t="shared" si="62"/>
        <v xml:space="preserve"> </v>
      </c>
      <c r="AP78" s="747" t="str">
        <f t="shared" si="63"/>
        <v xml:space="preserve"> </v>
      </c>
      <c r="AQ78" s="4" t="str">
        <f t="shared" si="64"/>
        <v xml:space="preserve"> </v>
      </c>
      <c r="AR78" s="747" t="str">
        <f t="shared" si="65"/>
        <v xml:space="preserve"> </v>
      </c>
      <c r="AS78" s="4" t="str">
        <f t="shared" si="66"/>
        <v xml:space="preserve"> </v>
      </c>
      <c r="AT78" s="747" t="str">
        <f t="shared" si="67"/>
        <v xml:space="preserve"> </v>
      </c>
      <c r="AU78" s="4" t="str">
        <f t="shared" si="68"/>
        <v xml:space="preserve"> </v>
      </c>
      <c r="AV78" s="747" t="str">
        <f t="shared" si="69"/>
        <v xml:space="preserve"> </v>
      </c>
      <c r="AW78" s="4" t="str">
        <f t="shared" si="70"/>
        <v xml:space="preserve"> </v>
      </c>
      <c r="AX78" s="747" t="str">
        <f t="shared" si="71"/>
        <v xml:space="preserve"> </v>
      </c>
      <c r="AY78" s="4" t="str">
        <f t="shared" si="72"/>
        <v xml:space="preserve"> </v>
      </c>
      <c r="AZ78" s="747" t="str">
        <f t="shared" si="73"/>
        <v xml:space="preserve"> </v>
      </c>
      <c r="BA78" s="4" t="str">
        <f t="shared" si="74"/>
        <v xml:space="preserve"> </v>
      </c>
      <c r="BB78" s="747" t="str">
        <f t="shared" si="75"/>
        <v xml:space="preserve"> </v>
      </c>
      <c r="BC78" s="4" t="str">
        <f t="shared" si="76"/>
        <v xml:space="preserve"> </v>
      </c>
      <c r="BD78" s="747" t="str">
        <f t="shared" si="77"/>
        <v xml:space="preserve"> </v>
      </c>
      <c r="BE78" s="4" t="str">
        <f t="shared" si="78"/>
        <v xml:space="preserve"> </v>
      </c>
      <c r="BF78" s="747" t="str">
        <f t="shared" si="79"/>
        <v xml:space="preserve"> </v>
      </c>
      <c r="BG78" s="4" t="str">
        <f t="shared" si="80"/>
        <v xml:space="preserve"> </v>
      </c>
      <c r="BH78" s="747" t="str">
        <f t="shared" si="81"/>
        <v xml:space="preserve"> </v>
      </c>
      <c r="BI78" s="4" t="str">
        <f t="shared" si="82"/>
        <v xml:space="preserve"> </v>
      </c>
      <c r="BJ78" s="747" t="str">
        <f t="shared" si="83"/>
        <v xml:space="preserve"> </v>
      </c>
      <c r="BK78" s="4" t="str">
        <f t="shared" si="84"/>
        <v xml:space="preserve"> </v>
      </c>
      <c r="BL78" s="747" t="str">
        <f t="shared" si="85"/>
        <v xml:space="preserve"> </v>
      </c>
      <c r="BM78" s="4">
        <f t="shared" si="86"/>
        <v>0.12</v>
      </c>
      <c r="BN78" s="747">
        <f t="shared" si="87"/>
        <v>13287.022222222222</v>
      </c>
      <c r="BO78" s="4" t="str">
        <f t="shared" si="88"/>
        <v xml:space="preserve"> </v>
      </c>
      <c r="BP78" s="747" t="str">
        <f t="shared" si="89"/>
        <v xml:space="preserve"> </v>
      </c>
      <c r="BQ78" s="133"/>
      <c r="BR78" s="133"/>
      <c r="BS78" s="389"/>
      <c r="BT78" s="389"/>
      <c r="BU78" s="389"/>
      <c r="BV78" s="389"/>
      <c r="BW78" s="389"/>
      <c r="BX78" s="389"/>
      <c r="BY78" s="389"/>
      <c r="BZ78" s="389"/>
      <c r="CA78" s="389"/>
      <c r="CB78" s="163">
        <f t="shared" si="90"/>
        <v>0</v>
      </c>
      <c r="CC78" s="389"/>
      <c r="CD78" s="389"/>
      <c r="CE78" s="389"/>
      <c r="CF78" s="389"/>
      <c r="CG78" s="389"/>
      <c r="CH78" s="389"/>
      <c r="CI78" s="389"/>
      <c r="CJ78" s="389"/>
      <c r="CK78" s="389"/>
      <c r="CL78" s="389"/>
      <c r="CM78" s="389"/>
      <c r="CN78" s="389"/>
      <c r="CO78" s="389"/>
      <c r="CP78" s="389"/>
      <c r="CQ78" s="389"/>
      <c r="CR78" s="389"/>
      <c r="CS78" s="389"/>
      <c r="CT78" s="389"/>
      <c r="CU78" s="389"/>
      <c r="CV78" s="389"/>
      <c r="CW78" s="389"/>
      <c r="CX78" s="389"/>
      <c r="CY78" s="389"/>
      <c r="CZ78" s="389"/>
      <c r="DA78" s="389"/>
      <c r="DB78" s="389"/>
      <c r="DC78" s="389"/>
      <c r="DD78" s="389"/>
      <c r="DE78" s="389"/>
      <c r="DF78" s="389"/>
      <c r="DG78" s="389"/>
      <c r="DH78" s="389"/>
      <c r="DI78" s="389"/>
      <c r="DJ78" s="389"/>
      <c r="DK78" s="389"/>
      <c r="DL78" s="389"/>
      <c r="DM78" s="389"/>
      <c r="DN78" s="389"/>
      <c r="DO78" s="389"/>
      <c r="DP78" s="389"/>
      <c r="DQ78" s="389"/>
      <c r="DR78" s="389"/>
      <c r="DS78" s="389"/>
      <c r="DT78" s="389"/>
      <c r="DU78" s="389"/>
      <c r="DV78" s="389"/>
      <c r="DW78" s="389"/>
      <c r="DX78" s="389"/>
      <c r="DY78" s="389"/>
      <c r="DZ78" s="389"/>
      <c r="EA78" s="389"/>
      <c r="EB78" s="389"/>
      <c r="EC78" s="389"/>
      <c r="ED78" s="389"/>
      <c r="EE78" s="389"/>
      <c r="EF78" s="389"/>
      <c r="EG78" s="389"/>
      <c r="EH78" s="389"/>
      <c r="EI78" s="389"/>
      <c r="EJ78" s="389"/>
      <c r="EK78" s="389"/>
      <c r="EL78" s="389"/>
      <c r="EM78" s="389"/>
      <c r="EN78" s="389"/>
      <c r="EO78" s="389"/>
      <c r="EP78" s="389"/>
      <c r="EQ78" s="389"/>
      <c r="ER78" s="389"/>
      <c r="ES78" s="389"/>
      <c r="ET78" s="389"/>
      <c r="EU78" s="389"/>
      <c r="EV78" s="389"/>
      <c r="EW78" s="389"/>
      <c r="EX78" s="389"/>
      <c r="EY78" s="389"/>
      <c r="EZ78" s="389"/>
      <c r="FA78" s="389"/>
      <c r="FB78" s="389"/>
      <c r="FC78" s="389"/>
      <c r="FD78" s="389"/>
      <c r="FE78" s="389"/>
      <c r="FF78" s="389"/>
      <c r="FG78" s="389"/>
      <c r="FH78" s="389"/>
      <c r="FI78" s="389"/>
      <c r="FJ78" s="389"/>
      <c r="FK78" s="389"/>
      <c r="FL78" s="389"/>
      <c r="FM78" s="389"/>
      <c r="FN78" s="389"/>
      <c r="FO78" s="389"/>
      <c r="FP78" s="389"/>
      <c r="FQ78" s="389"/>
      <c r="FR78" s="389"/>
      <c r="FS78" s="389"/>
      <c r="FT78" s="389"/>
      <c r="FU78" s="389"/>
      <c r="FV78" s="389"/>
      <c r="FW78" s="389"/>
      <c r="FX78" s="634" t="s">
        <v>198</v>
      </c>
      <c r="FY78" s="635">
        <v>252</v>
      </c>
      <c r="FZ78" s="635">
        <v>30289444</v>
      </c>
      <c r="GA78" s="635">
        <v>55</v>
      </c>
      <c r="GB78" s="635" t="s">
        <v>798</v>
      </c>
      <c r="GC78" s="635">
        <v>20</v>
      </c>
      <c r="GD78" s="635">
        <v>2011</v>
      </c>
      <c r="GE78" s="635">
        <v>1</v>
      </c>
      <c r="GF78" s="635" t="s">
        <v>780</v>
      </c>
      <c r="GG78" s="635">
        <v>2</v>
      </c>
      <c r="GH78" s="635">
        <v>1</v>
      </c>
      <c r="GI78" s="635" t="s">
        <v>780</v>
      </c>
      <c r="GJ78" s="635">
        <v>2</v>
      </c>
      <c r="GK78" s="635" t="s">
        <v>781</v>
      </c>
      <c r="GL78" s="635" t="s">
        <v>782</v>
      </c>
      <c r="GM78" s="635">
        <v>66</v>
      </c>
      <c r="GN78" s="635" t="s">
        <v>783</v>
      </c>
      <c r="GO78" s="635">
        <v>0</v>
      </c>
      <c r="GP78" s="635">
        <v>0</v>
      </c>
      <c r="GQ78" s="635">
        <v>4</v>
      </c>
      <c r="GR78" s="635">
        <v>2</v>
      </c>
      <c r="GS78" s="635">
        <v>9</v>
      </c>
      <c r="GT78" s="635" t="s">
        <v>783</v>
      </c>
      <c r="GU78" s="635" t="s">
        <v>783</v>
      </c>
      <c r="GV78" s="635" t="s">
        <v>783</v>
      </c>
      <c r="GW78" s="635" t="s">
        <v>783</v>
      </c>
      <c r="GX78" s="635" t="s">
        <v>783</v>
      </c>
      <c r="GY78" s="635">
        <v>1649</v>
      </c>
      <c r="GZ78" s="635">
        <v>0.42</v>
      </c>
      <c r="HA78" s="635">
        <v>5</v>
      </c>
      <c r="HB78" s="635" t="s">
        <v>783</v>
      </c>
      <c r="HC78" s="635" t="s">
        <v>782</v>
      </c>
      <c r="HD78" s="635">
        <v>150</v>
      </c>
      <c r="HE78" s="635" t="s">
        <v>783</v>
      </c>
      <c r="HF78" s="635">
        <v>0</v>
      </c>
      <c r="HG78" s="635" t="s">
        <v>783</v>
      </c>
      <c r="HH78" s="635">
        <v>0</v>
      </c>
      <c r="HI78" s="635">
        <v>1</v>
      </c>
      <c r="HJ78" s="635">
        <v>45</v>
      </c>
      <c r="HK78" s="635" t="s">
        <v>784</v>
      </c>
      <c r="HL78" s="635" t="s">
        <v>785</v>
      </c>
      <c r="HM78" s="635" t="s">
        <v>783</v>
      </c>
      <c r="HN78" s="635" t="s">
        <v>783</v>
      </c>
      <c r="HO78" s="635" t="s">
        <v>783</v>
      </c>
      <c r="HP78" s="635" t="s">
        <v>783</v>
      </c>
      <c r="HQ78" s="635" t="s">
        <v>783</v>
      </c>
      <c r="HR78" s="635">
        <v>3975626</v>
      </c>
      <c r="HS78" s="635" t="s">
        <v>783</v>
      </c>
      <c r="HT78" s="635" t="s">
        <v>786</v>
      </c>
      <c r="HU78" s="635" t="s">
        <v>787</v>
      </c>
      <c r="HV78" s="635">
        <v>4</v>
      </c>
      <c r="HW78" s="635">
        <v>2014</v>
      </c>
      <c r="HX78" s="635">
        <v>63</v>
      </c>
      <c r="HY78" s="635">
        <v>0</v>
      </c>
      <c r="HZ78" s="635">
        <v>2218</v>
      </c>
      <c r="IA78" s="636">
        <v>41697.500081018516</v>
      </c>
      <c r="IB78" s="635" t="s">
        <v>788</v>
      </c>
      <c r="IC78" s="635">
        <v>3980104</v>
      </c>
      <c r="ID78" s="635">
        <v>2014</v>
      </c>
      <c r="IE78" s="635">
        <v>1712</v>
      </c>
      <c r="IF78" s="635" t="s">
        <v>783</v>
      </c>
      <c r="IG78" s="635" t="s">
        <v>783</v>
      </c>
      <c r="IH78" s="635" t="s">
        <v>783</v>
      </c>
      <c r="II78" s="635" t="s">
        <v>783</v>
      </c>
      <c r="IJ78" s="635" t="s">
        <v>783</v>
      </c>
      <c r="IK78" s="635" t="s">
        <v>783</v>
      </c>
      <c r="IL78" s="635" t="s">
        <v>783</v>
      </c>
      <c r="IM78" s="635" t="s">
        <v>783</v>
      </c>
      <c r="IN78" s="635" t="s">
        <v>783</v>
      </c>
      <c r="IO78" s="635">
        <v>1649</v>
      </c>
      <c r="IP78" s="636">
        <v>37477.354571759257</v>
      </c>
      <c r="IQ78" s="635">
        <v>2</v>
      </c>
      <c r="IR78" s="635" t="s">
        <v>793</v>
      </c>
      <c r="IS78" s="635">
        <v>9</v>
      </c>
      <c r="IT78" s="637">
        <v>41275</v>
      </c>
      <c r="IU78" s="635" t="s">
        <v>783</v>
      </c>
      <c r="IV78" s="635" t="s">
        <v>783</v>
      </c>
      <c r="IW78" s="635" t="s">
        <v>783</v>
      </c>
      <c r="IX78" s="635" t="s">
        <v>781</v>
      </c>
      <c r="IY78" s="635">
        <v>45</v>
      </c>
      <c r="IZ78" s="635" t="s">
        <v>789</v>
      </c>
      <c r="JA78" s="635" t="s">
        <v>783</v>
      </c>
      <c r="JB78" s="635" t="s">
        <v>783</v>
      </c>
      <c r="JC78" s="635" t="s">
        <v>783</v>
      </c>
      <c r="JD78" s="635">
        <v>329429</v>
      </c>
      <c r="JE78" s="635" t="s">
        <v>783</v>
      </c>
      <c r="JF78" s="635" t="s">
        <v>783</v>
      </c>
      <c r="JG78" s="635" t="s">
        <v>815</v>
      </c>
      <c r="JH78" s="635">
        <v>55</v>
      </c>
      <c r="JI78" s="635" t="s">
        <v>783</v>
      </c>
      <c r="JJ78" s="635" t="s">
        <v>783</v>
      </c>
      <c r="JK78" s="635" t="s">
        <v>783</v>
      </c>
      <c r="JL78" s="635" t="s">
        <v>790</v>
      </c>
      <c r="JM78" s="635">
        <v>4</v>
      </c>
      <c r="JN78" s="635">
        <v>3</v>
      </c>
      <c r="JO78" s="635" t="s">
        <v>783</v>
      </c>
      <c r="JP78" s="635" t="s">
        <v>783</v>
      </c>
      <c r="JQ78" s="635" t="s">
        <v>783</v>
      </c>
      <c r="JR78" s="635" t="s">
        <v>783</v>
      </c>
      <c r="JS78" s="635" t="s">
        <v>783</v>
      </c>
      <c r="JT78" s="635" t="s">
        <v>783</v>
      </c>
      <c r="JU78" s="635" t="s">
        <v>867</v>
      </c>
      <c r="JV78" s="638">
        <v>2217.695663</v>
      </c>
      <c r="JX78" s="225"/>
    </row>
    <row r="79" spans="1:284" ht="16" thickBot="1">
      <c r="A79" s="905" t="s">
        <v>5</v>
      </c>
      <c r="B79" s="79">
        <f t="shared" si="53"/>
        <v>1</v>
      </c>
      <c r="C79" s="871" t="s">
        <v>124</v>
      </c>
      <c r="D79" s="249" t="s">
        <v>185</v>
      </c>
      <c r="E79" s="103" t="s">
        <v>198</v>
      </c>
      <c r="F79" s="888">
        <v>0.9</v>
      </c>
      <c r="G79" s="120" t="e">
        <f>F79+#REF!</f>
        <v>#REF!</v>
      </c>
      <c r="H79" s="49"/>
      <c r="I79" s="3">
        <v>0.9</v>
      </c>
      <c r="J79" s="29"/>
      <c r="K79" s="18">
        <v>1983</v>
      </c>
      <c r="L79" s="5"/>
      <c r="M79" s="71">
        <v>3</v>
      </c>
      <c r="N79" s="71">
        <v>4</v>
      </c>
      <c r="O79" s="70">
        <v>1</v>
      </c>
      <c r="P79" s="892">
        <v>15</v>
      </c>
      <c r="Q79" s="896">
        <v>124</v>
      </c>
      <c r="R79" s="30"/>
      <c r="S79" s="3">
        <f>I79</f>
        <v>0.9</v>
      </c>
      <c r="T79" s="25"/>
      <c r="U79" s="219">
        <f t="shared" si="48"/>
        <v>67500</v>
      </c>
      <c r="V79" s="219" t="s">
        <v>642</v>
      </c>
      <c r="W79" s="1042">
        <f t="shared" si="91"/>
        <v>67500</v>
      </c>
      <c r="X79" s="537">
        <f t="shared" si="92"/>
        <v>28402.666666666672</v>
      </c>
      <c r="Y79" s="538">
        <f t="shared" si="54"/>
        <v>500</v>
      </c>
      <c r="Z79" s="1034">
        <f t="shared" si="55"/>
        <v>96402.666666666672</v>
      </c>
      <c r="AA79" s="883">
        <v>4</v>
      </c>
      <c r="AB79" s="270">
        <f t="shared" si="56"/>
        <v>12202.66666666667</v>
      </c>
      <c r="AC79" s="566">
        <v>0.25</v>
      </c>
      <c r="AD79" s="562">
        <f t="shared" si="57"/>
        <v>16200</v>
      </c>
      <c r="AE79" s="518"/>
      <c r="AF79" s="270">
        <f t="shared" si="58"/>
        <v>0</v>
      </c>
      <c r="AG79" s="270"/>
      <c r="AH79" s="562">
        <f t="shared" si="59"/>
        <v>0</v>
      </c>
      <c r="AI79" s="270"/>
      <c r="AJ79" s="228">
        <v>0</v>
      </c>
      <c r="AK79" s="902">
        <v>2022</v>
      </c>
      <c r="AL79" s="902">
        <v>2031</v>
      </c>
      <c r="AM79" s="18" t="str">
        <f t="shared" si="60"/>
        <v xml:space="preserve"> </v>
      </c>
      <c r="AN79" s="747" t="str">
        <f t="shared" si="61"/>
        <v xml:space="preserve"> </v>
      </c>
      <c r="AO79" s="4" t="str">
        <f t="shared" si="62"/>
        <v xml:space="preserve"> </v>
      </c>
      <c r="AP79" s="747" t="str">
        <f t="shared" si="63"/>
        <v xml:space="preserve"> </v>
      </c>
      <c r="AQ79" s="4" t="str">
        <f t="shared" si="64"/>
        <v xml:space="preserve"> </v>
      </c>
      <c r="AR79" s="747" t="str">
        <f t="shared" si="65"/>
        <v xml:space="preserve"> </v>
      </c>
      <c r="AS79" s="4" t="str">
        <f t="shared" si="66"/>
        <v xml:space="preserve"> </v>
      </c>
      <c r="AT79" s="747" t="str">
        <f t="shared" si="67"/>
        <v xml:space="preserve"> </v>
      </c>
      <c r="AU79" s="4" t="str">
        <f t="shared" si="68"/>
        <v xml:space="preserve"> </v>
      </c>
      <c r="AV79" s="747" t="str">
        <f t="shared" si="69"/>
        <v xml:space="preserve"> </v>
      </c>
      <c r="AW79" s="4" t="str">
        <f t="shared" si="70"/>
        <v xml:space="preserve"> </v>
      </c>
      <c r="AX79" s="747" t="str">
        <f t="shared" si="71"/>
        <v xml:space="preserve"> </v>
      </c>
      <c r="AY79" s="4" t="str">
        <f t="shared" si="72"/>
        <v xml:space="preserve"> </v>
      </c>
      <c r="AZ79" s="747" t="str">
        <f t="shared" si="73"/>
        <v xml:space="preserve"> </v>
      </c>
      <c r="BA79" s="4" t="str">
        <f t="shared" si="74"/>
        <v xml:space="preserve"> </v>
      </c>
      <c r="BB79" s="747" t="str">
        <f t="shared" si="75"/>
        <v xml:space="preserve"> </v>
      </c>
      <c r="BC79" s="4" t="str">
        <f t="shared" si="76"/>
        <v xml:space="preserve"> </v>
      </c>
      <c r="BD79" s="747" t="str">
        <f t="shared" si="77"/>
        <v xml:space="preserve"> </v>
      </c>
      <c r="BE79" s="4" t="str">
        <f t="shared" si="78"/>
        <v xml:space="preserve"> </v>
      </c>
      <c r="BF79" s="747" t="str">
        <f t="shared" si="79"/>
        <v xml:space="preserve"> </v>
      </c>
      <c r="BG79" s="4" t="str">
        <f t="shared" si="80"/>
        <v xml:space="preserve"> </v>
      </c>
      <c r="BH79" s="747" t="str">
        <f t="shared" si="81"/>
        <v xml:space="preserve"> </v>
      </c>
      <c r="BI79" s="4" t="str">
        <f t="shared" si="82"/>
        <v xml:space="preserve"> </v>
      </c>
      <c r="BJ79" s="747" t="str">
        <f t="shared" si="83"/>
        <v xml:space="preserve"> </v>
      </c>
      <c r="BK79" s="4" t="str">
        <f t="shared" si="84"/>
        <v xml:space="preserve"> </v>
      </c>
      <c r="BL79" s="747" t="str">
        <f t="shared" si="85"/>
        <v xml:space="preserve"> </v>
      </c>
      <c r="BM79" s="4">
        <f t="shared" si="86"/>
        <v>0.9</v>
      </c>
      <c r="BN79" s="747">
        <f t="shared" si="87"/>
        <v>96402.666666666672</v>
      </c>
      <c r="BO79" s="4" t="str">
        <f t="shared" si="88"/>
        <v xml:space="preserve"> </v>
      </c>
      <c r="BP79" s="747" t="str">
        <f t="shared" si="89"/>
        <v xml:space="preserve"> </v>
      </c>
      <c r="BQ79" s="133" t="s">
        <v>625</v>
      </c>
      <c r="BR79" s="133"/>
      <c r="BS79" s="389"/>
      <c r="BT79" s="389"/>
      <c r="BU79" s="389"/>
      <c r="BV79" s="389"/>
      <c r="BW79" s="389"/>
      <c r="BX79" s="389"/>
      <c r="BY79" s="389"/>
      <c r="BZ79" s="389"/>
      <c r="CA79" s="389"/>
      <c r="CB79" s="163">
        <f t="shared" si="90"/>
        <v>0</v>
      </c>
      <c r="CC79" s="389"/>
      <c r="CD79" s="389"/>
      <c r="CE79" s="589"/>
      <c r="CF79" s="589"/>
      <c r="CG79" s="589"/>
      <c r="CH79" s="589"/>
      <c r="CI79" s="589"/>
      <c r="CJ79" s="589"/>
      <c r="CK79" s="589"/>
      <c r="CL79" s="589"/>
      <c r="CM79" s="589"/>
      <c r="CN79" s="589"/>
      <c r="CO79" s="589"/>
      <c r="CP79" s="589"/>
      <c r="CQ79" s="589"/>
      <c r="CR79" s="589"/>
      <c r="CS79" s="589"/>
      <c r="CT79" s="589"/>
      <c r="CU79" s="589"/>
      <c r="CV79" s="589"/>
      <c r="CW79" s="589"/>
      <c r="CX79" s="589"/>
      <c r="CY79" s="589"/>
      <c r="CZ79" s="5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389"/>
      <c r="DN79" s="389"/>
      <c r="DO79" s="389"/>
      <c r="DP79" s="389"/>
      <c r="DQ79" s="389"/>
      <c r="DR79" s="389"/>
      <c r="DS79" s="389"/>
      <c r="DT79" s="389"/>
      <c r="DU79" s="389"/>
      <c r="DV79" s="389"/>
      <c r="DW79" s="389"/>
      <c r="DX79" s="389"/>
      <c r="DY79" s="389"/>
      <c r="DZ79" s="389"/>
      <c r="EA79" s="389"/>
      <c r="EB79" s="389"/>
      <c r="EC79" s="389"/>
      <c r="ED79" s="389"/>
      <c r="EE79" s="389"/>
      <c r="EF79" s="389"/>
      <c r="EG79" s="389"/>
      <c r="EH79" s="389"/>
      <c r="EI79" s="389"/>
      <c r="EJ79" s="389"/>
      <c r="EK79" s="389"/>
      <c r="EL79" s="389"/>
      <c r="EM79" s="389"/>
      <c r="EN79" s="389"/>
      <c r="EO79" s="389"/>
      <c r="EP79" s="389"/>
      <c r="EQ79" s="389"/>
      <c r="ER79" s="389"/>
      <c r="ES79" s="389"/>
      <c r="ET79" s="389"/>
      <c r="EU79" s="389"/>
      <c r="EV79" s="389"/>
      <c r="EW79" s="389"/>
      <c r="EX79" s="389"/>
      <c r="EY79" s="389"/>
      <c r="EZ79" s="389"/>
      <c r="FA79" s="389"/>
      <c r="FB79" s="389"/>
      <c r="FC79" s="389"/>
      <c r="FD79" s="389"/>
      <c r="FE79" s="389"/>
      <c r="FF79" s="389"/>
      <c r="FG79" s="389"/>
      <c r="FH79" s="389"/>
      <c r="FI79" s="389"/>
      <c r="FJ79" s="389"/>
      <c r="FK79" s="389"/>
      <c r="FL79" s="389"/>
      <c r="FM79" s="389"/>
      <c r="FN79" s="389"/>
      <c r="FO79" s="389"/>
      <c r="FP79" s="389"/>
      <c r="FQ79" s="389"/>
      <c r="FR79" s="389"/>
      <c r="FS79" s="389"/>
      <c r="FT79" s="389"/>
      <c r="FU79" s="389"/>
      <c r="FV79" s="389"/>
      <c r="FW79" s="389"/>
      <c r="FX79" s="639" t="s">
        <v>198</v>
      </c>
      <c r="FY79" s="640">
        <v>279</v>
      </c>
      <c r="FZ79" s="640">
        <v>30289458</v>
      </c>
      <c r="GA79" s="640">
        <v>55</v>
      </c>
      <c r="GB79" s="640" t="s">
        <v>798</v>
      </c>
      <c r="GC79" s="640">
        <v>20</v>
      </c>
      <c r="GD79" s="640">
        <v>2011</v>
      </c>
      <c r="GE79" s="640">
        <v>1</v>
      </c>
      <c r="GF79" s="640" t="s">
        <v>780</v>
      </c>
      <c r="GG79" s="640">
        <v>2</v>
      </c>
      <c r="GH79" s="640">
        <v>1</v>
      </c>
      <c r="GI79" s="640" t="s">
        <v>780</v>
      </c>
      <c r="GJ79" s="640">
        <v>2</v>
      </c>
      <c r="GK79" s="640" t="s">
        <v>781</v>
      </c>
      <c r="GL79" s="640" t="s">
        <v>782</v>
      </c>
      <c r="GM79" s="640">
        <v>66</v>
      </c>
      <c r="GN79" s="640" t="s">
        <v>783</v>
      </c>
      <c r="GO79" s="640">
        <v>0</v>
      </c>
      <c r="GP79" s="640">
        <v>0</v>
      </c>
      <c r="GQ79" s="640">
        <v>4</v>
      </c>
      <c r="GR79" s="640">
        <v>2</v>
      </c>
      <c r="GS79" s="640">
        <v>9</v>
      </c>
      <c r="GT79" s="640" t="s">
        <v>783</v>
      </c>
      <c r="GU79" s="640" t="s">
        <v>783</v>
      </c>
      <c r="GV79" s="640" t="s">
        <v>783</v>
      </c>
      <c r="GW79" s="640" t="s">
        <v>783</v>
      </c>
      <c r="GX79" s="640" t="s">
        <v>783</v>
      </c>
      <c r="GY79" s="640">
        <v>1649</v>
      </c>
      <c r="GZ79" s="640">
        <v>0.1</v>
      </c>
      <c r="HA79" s="640">
        <v>5</v>
      </c>
      <c r="HB79" s="640" t="s">
        <v>783</v>
      </c>
      <c r="HC79" s="640" t="s">
        <v>782</v>
      </c>
      <c r="HD79" s="640">
        <v>35</v>
      </c>
      <c r="HE79" s="640" t="s">
        <v>783</v>
      </c>
      <c r="HF79" s="640">
        <v>0</v>
      </c>
      <c r="HG79" s="640" t="s">
        <v>783</v>
      </c>
      <c r="HH79" s="640">
        <v>0</v>
      </c>
      <c r="HI79" s="640">
        <v>1</v>
      </c>
      <c r="HJ79" s="640">
        <v>45</v>
      </c>
      <c r="HK79" s="640" t="s">
        <v>784</v>
      </c>
      <c r="HL79" s="640" t="s">
        <v>785</v>
      </c>
      <c r="HM79" s="640" t="s">
        <v>783</v>
      </c>
      <c r="HN79" s="640" t="s">
        <v>783</v>
      </c>
      <c r="HO79" s="640" t="s">
        <v>783</v>
      </c>
      <c r="HP79" s="640" t="s">
        <v>783</v>
      </c>
      <c r="HQ79" s="640" t="s">
        <v>783</v>
      </c>
      <c r="HR79" s="640">
        <v>3979237</v>
      </c>
      <c r="HS79" s="640" t="s">
        <v>783</v>
      </c>
      <c r="HT79" s="640" t="s">
        <v>786</v>
      </c>
      <c r="HU79" s="640" t="s">
        <v>787</v>
      </c>
      <c r="HV79" s="640">
        <v>4</v>
      </c>
      <c r="HW79" s="640">
        <v>2014</v>
      </c>
      <c r="HX79" s="640">
        <v>63</v>
      </c>
      <c r="HY79" s="640">
        <v>0</v>
      </c>
      <c r="HZ79" s="640">
        <v>528</v>
      </c>
      <c r="IA79" s="641">
        <v>41697.500081018516</v>
      </c>
      <c r="IB79" s="640" t="s">
        <v>788</v>
      </c>
      <c r="IC79" s="640">
        <v>3974759</v>
      </c>
      <c r="ID79" s="640">
        <v>2014</v>
      </c>
      <c r="IE79" s="640">
        <v>1712</v>
      </c>
      <c r="IF79" s="640" t="s">
        <v>783</v>
      </c>
      <c r="IG79" s="640" t="s">
        <v>783</v>
      </c>
      <c r="IH79" s="640" t="s">
        <v>783</v>
      </c>
      <c r="II79" s="640" t="s">
        <v>783</v>
      </c>
      <c r="IJ79" s="640" t="s">
        <v>783</v>
      </c>
      <c r="IK79" s="640" t="s">
        <v>783</v>
      </c>
      <c r="IL79" s="640" t="s">
        <v>783</v>
      </c>
      <c r="IM79" s="640" t="s">
        <v>783</v>
      </c>
      <c r="IN79" s="640" t="s">
        <v>783</v>
      </c>
      <c r="IO79" s="640">
        <v>1649</v>
      </c>
      <c r="IP79" s="641">
        <v>41004.418171296296</v>
      </c>
      <c r="IQ79" s="640">
        <v>2</v>
      </c>
      <c r="IR79" s="640" t="s">
        <v>793</v>
      </c>
      <c r="IS79" s="640">
        <v>9</v>
      </c>
      <c r="IT79" s="642">
        <v>41275</v>
      </c>
      <c r="IU79" s="640" t="s">
        <v>783</v>
      </c>
      <c r="IV79" s="640" t="s">
        <v>783</v>
      </c>
      <c r="IW79" s="640" t="s">
        <v>783</v>
      </c>
      <c r="IX79" s="640" t="s">
        <v>781</v>
      </c>
      <c r="IY79" s="640">
        <v>45</v>
      </c>
      <c r="IZ79" s="640" t="s">
        <v>789</v>
      </c>
      <c r="JA79" s="640" t="s">
        <v>783</v>
      </c>
      <c r="JB79" s="640" t="s">
        <v>783</v>
      </c>
      <c r="JC79" s="640" t="s">
        <v>783</v>
      </c>
      <c r="JD79" s="640">
        <v>329429</v>
      </c>
      <c r="JE79" s="640" t="s">
        <v>783</v>
      </c>
      <c r="JF79" s="640" t="s">
        <v>783</v>
      </c>
      <c r="JG79" s="640" t="s">
        <v>815</v>
      </c>
      <c r="JH79" s="640">
        <v>55</v>
      </c>
      <c r="JI79" s="640" t="s">
        <v>783</v>
      </c>
      <c r="JJ79" s="640" t="s">
        <v>783</v>
      </c>
      <c r="JK79" s="640" t="s">
        <v>783</v>
      </c>
      <c r="JL79" s="640" t="s">
        <v>790</v>
      </c>
      <c r="JM79" s="640">
        <v>4</v>
      </c>
      <c r="JN79" s="640">
        <v>3</v>
      </c>
      <c r="JO79" s="640" t="s">
        <v>783</v>
      </c>
      <c r="JP79" s="640">
        <v>10711928</v>
      </c>
      <c r="JQ79" s="640">
        <v>2011</v>
      </c>
      <c r="JR79" s="640">
        <v>3</v>
      </c>
      <c r="JS79" s="640" t="s">
        <v>783</v>
      </c>
      <c r="JT79" s="640" t="s">
        <v>783</v>
      </c>
      <c r="JU79" s="640" t="s">
        <v>868</v>
      </c>
      <c r="JV79" s="643">
        <v>533.31659000000002</v>
      </c>
      <c r="JW79">
        <f>SUM(JV6:JV79)</f>
        <v>165392.66615400001</v>
      </c>
      <c r="JX79" s="225">
        <v>4.5803907342803027</v>
      </c>
    </row>
    <row r="80" spans="1:284" ht="16" thickBot="1">
      <c r="A80" s="905" t="s">
        <v>5</v>
      </c>
      <c r="B80" s="79">
        <f t="shared" si="53"/>
        <v>1</v>
      </c>
      <c r="C80" s="871" t="s">
        <v>17</v>
      </c>
      <c r="D80" s="249" t="s">
        <v>162</v>
      </c>
      <c r="E80" s="103" t="s">
        <v>45</v>
      </c>
      <c r="F80" s="888">
        <v>0.1</v>
      </c>
      <c r="G80" s="120" t="e">
        <f t="shared" ref="G80:G87" si="93">F80+G79</f>
        <v>#REF!</v>
      </c>
      <c r="H80" s="30"/>
      <c r="I80" s="33">
        <v>0.1</v>
      </c>
      <c r="J80" s="29"/>
      <c r="K80" s="18"/>
      <c r="L80" s="5"/>
      <c r="M80" s="75">
        <v>1</v>
      </c>
      <c r="N80" s="75">
        <v>0.5</v>
      </c>
      <c r="O80" s="76">
        <v>2</v>
      </c>
      <c r="P80" s="893">
        <f t="shared" ref="P80:P123" si="94">SUM(M80:O80)</f>
        <v>3.5</v>
      </c>
      <c r="Q80" s="897">
        <f t="shared" ref="Q80:Q85" si="95">O80*N80*M80</f>
        <v>1</v>
      </c>
      <c r="R80" s="30"/>
      <c r="S80" s="547">
        <f>I80</f>
        <v>0.1</v>
      </c>
      <c r="T80" s="25"/>
      <c r="U80" s="219">
        <f t="shared" si="48"/>
        <v>7500</v>
      </c>
      <c r="V80" s="219" t="s">
        <v>642</v>
      </c>
      <c r="W80" s="1042">
        <f t="shared" si="91"/>
        <v>7500</v>
      </c>
      <c r="X80" s="537">
        <f t="shared" si="92"/>
        <v>0</v>
      </c>
      <c r="Y80" s="538">
        <f t="shared" si="54"/>
        <v>500</v>
      </c>
      <c r="Z80" s="1034">
        <f t="shared" si="55"/>
        <v>8000</v>
      </c>
      <c r="AA80" s="883"/>
      <c r="AB80" s="270">
        <f t="shared" si="56"/>
        <v>0</v>
      </c>
      <c r="AC80" s="553"/>
      <c r="AD80" s="562">
        <f t="shared" si="57"/>
        <v>0</v>
      </c>
      <c r="AE80" s="518"/>
      <c r="AF80" s="270">
        <f t="shared" si="58"/>
        <v>0</v>
      </c>
      <c r="AG80" s="270"/>
      <c r="AH80" s="562">
        <f t="shared" si="59"/>
        <v>0</v>
      </c>
      <c r="AI80" s="270"/>
      <c r="AJ80" s="228">
        <v>0</v>
      </c>
      <c r="AK80" s="902">
        <v>2021</v>
      </c>
      <c r="AL80" s="902">
        <f>AK80+10</f>
        <v>2031</v>
      </c>
      <c r="AM80" s="18" t="str">
        <f t="shared" si="60"/>
        <v xml:space="preserve"> </v>
      </c>
      <c r="AN80" s="747" t="str">
        <f t="shared" si="61"/>
        <v xml:space="preserve"> </v>
      </c>
      <c r="AO80" s="4" t="str">
        <f t="shared" si="62"/>
        <v xml:space="preserve"> </v>
      </c>
      <c r="AP80" s="747" t="str">
        <f t="shared" si="63"/>
        <v xml:space="preserve"> </v>
      </c>
      <c r="AQ80" s="4" t="str">
        <f t="shared" si="64"/>
        <v xml:space="preserve"> </v>
      </c>
      <c r="AR80" s="747" t="str">
        <f t="shared" si="65"/>
        <v xml:space="preserve"> </v>
      </c>
      <c r="AS80" s="4" t="str">
        <f t="shared" si="66"/>
        <v xml:space="preserve"> </v>
      </c>
      <c r="AT80" s="747" t="str">
        <f t="shared" si="67"/>
        <v xml:space="preserve"> </v>
      </c>
      <c r="AU80" s="4" t="str">
        <f t="shared" si="68"/>
        <v xml:space="preserve"> </v>
      </c>
      <c r="AV80" s="747" t="str">
        <f t="shared" si="69"/>
        <v xml:space="preserve"> </v>
      </c>
      <c r="AW80" s="4" t="str">
        <f t="shared" si="70"/>
        <v xml:space="preserve"> </v>
      </c>
      <c r="AX80" s="747" t="str">
        <f t="shared" si="71"/>
        <v xml:space="preserve"> </v>
      </c>
      <c r="AY80" s="4" t="str">
        <f t="shared" si="72"/>
        <v xml:space="preserve"> </v>
      </c>
      <c r="AZ80" s="747" t="str">
        <f t="shared" si="73"/>
        <v xml:space="preserve"> </v>
      </c>
      <c r="BA80" s="4" t="str">
        <f t="shared" si="74"/>
        <v xml:space="preserve"> </v>
      </c>
      <c r="BB80" s="747" t="str">
        <f t="shared" si="75"/>
        <v xml:space="preserve"> </v>
      </c>
      <c r="BC80" s="4" t="str">
        <f t="shared" si="76"/>
        <v xml:space="preserve"> </v>
      </c>
      <c r="BD80" s="747" t="str">
        <f t="shared" si="77"/>
        <v xml:space="preserve"> </v>
      </c>
      <c r="BE80" s="4" t="str">
        <f t="shared" si="78"/>
        <v xml:space="preserve"> </v>
      </c>
      <c r="BF80" s="747" t="str">
        <f t="shared" si="79"/>
        <v xml:space="preserve"> </v>
      </c>
      <c r="BG80" s="4" t="str">
        <f t="shared" si="80"/>
        <v xml:space="preserve"> </v>
      </c>
      <c r="BH80" s="747" t="str">
        <f t="shared" si="81"/>
        <v xml:space="preserve"> </v>
      </c>
      <c r="BI80" s="4" t="str">
        <f t="shared" si="82"/>
        <v xml:space="preserve"> </v>
      </c>
      <c r="BJ80" s="747" t="str">
        <f t="shared" si="83"/>
        <v xml:space="preserve"> </v>
      </c>
      <c r="BK80" s="4" t="str">
        <f t="shared" si="84"/>
        <v xml:space="preserve"> </v>
      </c>
      <c r="BL80" s="747" t="str">
        <f t="shared" si="85"/>
        <v xml:space="preserve"> </v>
      </c>
      <c r="BM80" s="4">
        <f t="shared" si="86"/>
        <v>0.1</v>
      </c>
      <c r="BN80" s="747">
        <f t="shared" si="87"/>
        <v>8000</v>
      </c>
      <c r="BO80" s="4" t="str">
        <f t="shared" si="88"/>
        <v xml:space="preserve"> </v>
      </c>
      <c r="BP80" s="747" t="str">
        <f t="shared" si="89"/>
        <v xml:space="preserve"> </v>
      </c>
      <c r="BQ80" s="133"/>
      <c r="BR80" s="133"/>
      <c r="BS80" s="389"/>
      <c r="BT80" s="389"/>
      <c r="BU80" s="389"/>
      <c r="BV80" s="389"/>
      <c r="BW80" s="389"/>
      <c r="BX80" s="389"/>
      <c r="BY80" s="389"/>
      <c r="BZ80" s="389"/>
      <c r="CA80" s="389"/>
      <c r="CB80" s="163">
        <f t="shared" si="90"/>
        <v>0</v>
      </c>
      <c r="CC80" s="389"/>
      <c r="CD80" s="389"/>
      <c r="CE80" s="588"/>
      <c r="CF80" s="588"/>
      <c r="CG80" s="588"/>
      <c r="CH80" s="588"/>
      <c r="CI80" s="588"/>
      <c r="CJ80" s="588"/>
      <c r="CK80" s="588"/>
      <c r="CL80" s="588"/>
      <c r="CM80" s="588"/>
      <c r="CN80" s="588"/>
      <c r="CO80" s="588"/>
      <c r="CP80" s="588"/>
      <c r="CQ80" s="588"/>
      <c r="CR80" s="588"/>
      <c r="CS80" s="588"/>
      <c r="CT80" s="588"/>
      <c r="CU80" s="588"/>
      <c r="CV80" s="588"/>
      <c r="CW80" s="588"/>
      <c r="CX80" s="588"/>
      <c r="CY80" s="588"/>
      <c r="CZ80" s="588"/>
      <c r="DA80" s="389"/>
      <c r="DB80" s="389"/>
      <c r="DC80" s="389"/>
      <c r="DD80" s="389"/>
      <c r="DE80" s="389"/>
      <c r="DF80" s="389"/>
      <c r="DG80" s="389"/>
      <c r="DH80" s="389"/>
      <c r="DI80" s="389"/>
      <c r="DJ80" s="389"/>
      <c r="DK80" s="389"/>
      <c r="DL80" s="389"/>
      <c r="DM80" s="389"/>
      <c r="DN80" s="389"/>
      <c r="DO80" s="389"/>
      <c r="DP80" s="389"/>
      <c r="DQ80" s="389"/>
      <c r="DR80" s="389"/>
      <c r="DS80" s="389"/>
      <c r="DT80" s="389"/>
      <c r="DU80" s="389"/>
      <c r="DV80" s="389"/>
      <c r="DW80" s="389"/>
      <c r="DX80" s="389"/>
      <c r="DY80" s="389"/>
      <c r="DZ80" s="389"/>
      <c r="EA80" s="389"/>
      <c r="EB80" s="389"/>
      <c r="EC80" s="389"/>
      <c r="ED80" s="389"/>
      <c r="EE80" s="389"/>
      <c r="EF80" s="389"/>
      <c r="EG80" s="389"/>
      <c r="EH80" s="389"/>
      <c r="EI80" s="389"/>
      <c r="EJ80" s="389"/>
      <c r="EK80" s="389"/>
      <c r="EL80" s="389"/>
      <c r="EM80" s="389"/>
      <c r="EN80" s="389"/>
      <c r="EO80" s="389"/>
      <c r="EP80" s="389"/>
      <c r="EQ80" s="389"/>
      <c r="ER80" s="389"/>
      <c r="ES80" s="389"/>
      <c r="ET80" s="389"/>
      <c r="EU80" s="389"/>
      <c r="EV80" s="389"/>
      <c r="EW80" s="389"/>
      <c r="EX80" s="389"/>
      <c r="EY80" s="389"/>
      <c r="EZ80" s="389"/>
      <c r="FA80" s="389"/>
      <c r="FB80" s="389"/>
      <c r="FC80" s="389"/>
      <c r="FD80" s="389"/>
      <c r="FE80" s="389"/>
      <c r="FF80" s="389"/>
      <c r="FG80" s="389"/>
      <c r="FH80" s="389"/>
      <c r="FI80" s="389"/>
      <c r="FJ80" s="389"/>
      <c r="FK80" s="389"/>
      <c r="FL80" s="389"/>
      <c r="FM80" s="389"/>
      <c r="FN80" s="389"/>
      <c r="FO80" s="389"/>
      <c r="FP80" s="389"/>
      <c r="FQ80" s="389"/>
      <c r="FR80" s="389"/>
      <c r="FS80" s="389"/>
      <c r="FT80" s="389"/>
      <c r="FU80" s="389"/>
      <c r="FV80" s="389"/>
      <c r="FW80" s="389"/>
      <c r="FX80" s="621" t="s">
        <v>449</v>
      </c>
      <c r="FY80" s="622">
        <v>13</v>
      </c>
      <c r="FZ80" s="622">
        <v>30289466</v>
      </c>
      <c r="GA80" s="622">
        <v>55</v>
      </c>
      <c r="GB80" s="622" t="s">
        <v>798</v>
      </c>
      <c r="GC80" s="622">
        <v>18</v>
      </c>
      <c r="GD80" s="622">
        <v>1979</v>
      </c>
      <c r="GE80" s="622">
        <v>1</v>
      </c>
      <c r="GF80" s="622" t="s">
        <v>780</v>
      </c>
      <c r="GG80" s="622">
        <v>1</v>
      </c>
      <c r="GH80" s="622">
        <v>1</v>
      </c>
      <c r="GI80" s="622" t="s">
        <v>780</v>
      </c>
      <c r="GJ80" s="622">
        <v>1</v>
      </c>
      <c r="GK80" s="622" t="s">
        <v>781</v>
      </c>
      <c r="GL80" s="622" t="s">
        <v>782</v>
      </c>
      <c r="GM80" s="622">
        <v>66</v>
      </c>
      <c r="GN80" s="622" t="s">
        <v>783</v>
      </c>
      <c r="GO80" s="622">
        <v>0</v>
      </c>
      <c r="GP80" s="622">
        <v>0</v>
      </c>
      <c r="GQ80" s="622">
        <v>4</v>
      </c>
      <c r="GR80" s="622">
        <v>2</v>
      </c>
      <c r="GS80" s="622">
        <v>2</v>
      </c>
      <c r="GT80" s="622" t="s">
        <v>783</v>
      </c>
      <c r="GU80" s="622" t="s">
        <v>783</v>
      </c>
      <c r="GV80" s="622" t="s">
        <v>783</v>
      </c>
      <c r="GW80" s="622" t="s">
        <v>783</v>
      </c>
      <c r="GX80" s="622" t="s">
        <v>783</v>
      </c>
      <c r="GY80" s="622">
        <v>1649</v>
      </c>
      <c r="GZ80" s="622">
        <v>0.82</v>
      </c>
      <c r="HA80" s="622">
        <v>5</v>
      </c>
      <c r="HB80" s="622" t="s">
        <v>783</v>
      </c>
      <c r="HC80" s="622" t="s">
        <v>782</v>
      </c>
      <c r="HD80" s="622">
        <v>35</v>
      </c>
      <c r="HE80" s="622" t="s">
        <v>783</v>
      </c>
      <c r="HF80" s="622">
        <v>0</v>
      </c>
      <c r="HG80" s="622" t="s">
        <v>783</v>
      </c>
      <c r="HH80" s="622">
        <v>0</v>
      </c>
      <c r="HI80" s="622">
        <v>1</v>
      </c>
      <c r="HJ80" s="622">
        <v>45</v>
      </c>
      <c r="HK80" s="622" t="s">
        <v>784</v>
      </c>
      <c r="HL80" s="622" t="s">
        <v>785</v>
      </c>
      <c r="HM80" s="622" t="s">
        <v>783</v>
      </c>
      <c r="HN80" s="622" t="s">
        <v>783</v>
      </c>
      <c r="HO80" s="622" t="s">
        <v>783</v>
      </c>
      <c r="HP80" s="622" t="s">
        <v>783</v>
      </c>
      <c r="HQ80" s="622" t="s">
        <v>783</v>
      </c>
      <c r="HR80" s="622">
        <v>5074795</v>
      </c>
      <c r="HS80" s="622" t="s">
        <v>783</v>
      </c>
      <c r="HT80" s="622" t="s">
        <v>786</v>
      </c>
      <c r="HU80" s="622" t="s">
        <v>787</v>
      </c>
      <c r="HV80" s="622">
        <v>4</v>
      </c>
      <c r="HW80" s="622">
        <v>2014</v>
      </c>
      <c r="HX80" s="622">
        <v>63</v>
      </c>
      <c r="HY80" s="622">
        <v>1742</v>
      </c>
      <c r="HZ80" s="622">
        <v>6072</v>
      </c>
      <c r="IA80" s="623">
        <v>41697.500081018516</v>
      </c>
      <c r="IB80" s="622" t="s">
        <v>788</v>
      </c>
      <c r="IC80" s="622">
        <v>5074794</v>
      </c>
      <c r="ID80" s="622">
        <v>2014</v>
      </c>
      <c r="IE80" s="622">
        <v>1712</v>
      </c>
      <c r="IF80" s="622" t="s">
        <v>783</v>
      </c>
      <c r="IG80" s="622" t="s">
        <v>783</v>
      </c>
      <c r="IH80" s="622" t="s">
        <v>783</v>
      </c>
      <c r="II80" s="622" t="s">
        <v>783</v>
      </c>
      <c r="IJ80" s="622" t="s">
        <v>783</v>
      </c>
      <c r="IK80" s="622" t="s">
        <v>783</v>
      </c>
      <c r="IL80" s="622" t="s">
        <v>783</v>
      </c>
      <c r="IM80" s="622" t="s">
        <v>783</v>
      </c>
      <c r="IN80" s="622" t="s">
        <v>783</v>
      </c>
      <c r="IO80" s="622">
        <v>1649</v>
      </c>
      <c r="IP80" s="623">
        <v>38587.423726851855</v>
      </c>
      <c r="IQ80" s="622">
        <v>2</v>
      </c>
      <c r="IR80" s="622" t="s">
        <v>793</v>
      </c>
      <c r="IS80" s="622">
        <v>2</v>
      </c>
      <c r="IT80" s="644">
        <v>41275</v>
      </c>
      <c r="IU80" s="622" t="s">
        <v>783</v>
      </c>
      <c r="IV80" s="622" t="s">
        <v>783</v>
      </c>
      <c r="IW80" s="622" t="s">
        <v>783</v>
      </c>
      <c r="IX80" s="622" t="s">
        <v>781</v>
      </c>
      <c r="IY80" s="622">
        <v>45</v>
      </c>
      <c r="IZ80" s="622" t="s">
        <v>789</v>
      </c>
      <c r="JA80" s="622" t="s">
        <v>783</v>
      </c>
      <c r="JB80" s="622" t="s">
        <v>783</v>
      </c>
      <c r="JC80" s="622" t="s">
        <v>783</v>
      </c>
      <c r="JD80" s="622">
        <v>329430</v>
      </c>
      <c r="JE80" s="622" t="s">
        <v>783</v>
      </c>
      <c r="JF80" s="622" t="s">
        <v>783</v>
      </c>
      <c r="JG80" s="622" t="s">
        <v>802</v>
      </c>
      <c r="JH80" s="622">
        <v>55</v>
      </c>
      <c r="JI80" s="622" t="s">
        <v>783</v>
      </c>
      <c r="JJ80" s="622" t="s">
        <v>783</v>
      </c>
      <c r="JK80" s="622" t="s">
        <v>783</v>
      </c>
      <c r="JL80" s="622" t="s">
        <v>790</v>
      </c>
      <c r="JM80" s="622">
        <v>4</v>
      </c>
      <c r="JN80" s="622">
        <v>3</v>
      </c>
      <c r="JO80" s="622" t="s">
        <v>783</v>
      </c>
      <c r="JP80" s="622">
        <v>10711928</v>
      </c>
      <c r="JQ80" s="622">
        <v>2011</v>
      </c>
      <c r="JR80" s="622">
        <v>3</v>
      </c>
      <c r="JS80" s="622" t="s">
        <v>783</v>
      </c>
      <c r="JT80" s="622" t="s">
        <v>783</v>
      </c>
      <c r="JU80" s="622" t="s">
        <v>869</v>
      </c>
      <c r="JV80" s="624">
        <v>4324.8232239999998</v>
      </c>
      <c r="JX80" s="225"/>
    </row>
    <row r="81" spans="1:284" ht="16" thickBot="1">
      <c r="A81" s="905" t="s">
        <v>5</v>
      </c>
      <c r="B81" s="79">
        <f t="shared" si="53"/>
        <v>1</v>
      </c>
      <c r="C81" s="871" t="s">
        <v>112</v>
      </c>
      <c r="D81" s="249" t="s">
        <v>190</v>
      </c>
      <c r="E81" s="103" t="s">
        <v>59</v>
      </c>
      <c r="F81" s="888">
        <v>0.2</v>
      </c>
      <c r="G81" s="120" t="e">
        <f t="shared" si="93"/>
        <v>#REF!</v>
      </c>
      <c r="H81" s="46"/>
      <c r="I81" s="33">
        <v>0.2</v>
      </c>
      <c r="J81" s="29"/>
      <c r="K81" s="18"/>
      <c r="L81" s="5"/>
      <c r="M81" s="71">
        <v>1</v>
      </c>
      <c r="N81" s="71">
        <v>1</v>
      </c>
      <c r="O81" s="70">
        <v>3</v>
      </c>
      <c r="P81" s="891">
        <f t="shared" si="94"/>
        <v>5</v>
      </c>
      <c r="Q81" s="897">
        <f t="shared" si="95"/>
        <v>3</v>
      </c>
      <c r="R81" s="46"/>
      <c r="S81" s="547">
        <f>I81</f>
        <v>0.2</v>
      </c>
      <c r="T81" s="25"/>
      <c r="U81" s="219">
        <f t="shared" si="48"/>
        <v>15000</v>
      </c>
      <c r="V81" s="219" t="s">
        <v>642</v>
      </c>
      <c r="W81" s="1042">
        <f t="shared" si="91"/>
        <v>15000</v>
      </c>
      <c r="X81" s="537">
        <f t="shared" si="92"/>
        <v>7667.5555555555566</v>
      </c>
      <c r="Y81" s="538">
        <f t="shared" si="54"/>
        <v>500</v>
      </c>
      <c r="Z81" s="1034">
        <f t="shared" si="55"/>
        <v>23167.555555555555</v>
      </c>
      <c r="AA81" s="883">
        <v>6</v>
      </c>
      <c r="AB81" s="270">
        <f t="shared" si="56"/>
        <v>4067.5555555555561</v>
      </c>
      <c r="AC81" s="566">
        <v>0.25</v>
      </c>
      <c r="AD81" s="562">
        <f t="shared" si="57"/>
        <v>3600</v>
      </c>
      <c r="AE81" s="518"/>
      <c r="AF81" s="270">
        <f t="shared" si="58"/>
        <v>0</v>
      </c>
      <c r="AG81" s="270"/>
      <c r="AH81" s="562">
        <f t="shared" si="59"/>
        <v>0</v>
      </c>
      <c r="AI81" s="270"/>
      <c r="AJ81" s="228">
        <v>0</v>
      </c>
      <c r="AK81" s="902">
        <v>2021</v>
      </c>
      <c r="AL81" s="902">
        <f>AK81+10</f>
        <v>2031</v>
      </c>
      <c r="AM81" s="18" t="str">
        <f t="shared" si="60"/>
        <v xml:space="preserve"> </v>
      </c>
      <c r="AN81" s="747" t="str">
        <f t="shared" si="61"/>
        <v xml:space="preserve"> </v>
      </c>
      <c r="AO81" s="4" t="str">
        <f t="shared" si="62"/>
        <v xml:space="preserve"> </v>
      </c>
      <c r="AP81" s="747" t="str">
        <f t="shared" si="63"/>
        <v xml:space="preserve"> </v>
      </c>
      <c r="AQ81" s="4" t="str">
        <f t="shared" si="64"/>
        <v xml:space="preserve"> </v>
      </c>
      <c r="AR81" s="747" t="str">
        <f t="shared" si="65"/>
        <v xml:space="preserve"> </v>
      </c>
      <c r="AS81" s="4" t="str">
        <f t="shared" si="66"/>
        <v xml:space="preserve"> </v>
      </c>
      <c r="AT81" s="747" t="str">
        <f t="shared" si="67"/>
        <v xml:space="preserve"> </v>
      </c>
      <c r="AU81" s="4" t="str">
        <f t="shared" si="68"/>
        <v xml:space="preserve"> </v>
      </c>
      <c r="AV81" s="747" t="str">
        <f t="shared" si="69"/>
        <v xml:space="preserve"> </v>
      </c>
      <c r="AW81" s="4" t="str">
        <f t="shared" si="70"/>
        <v xml:space="preserve"> </v>
      </c>
      <c r="AX81" s="747" t="str">
        <f t="shared" si="71"/>
        <v xml:space="preserve"> </v>
      </c>
      <c r="AY81" s="4" t="str">
        <f t="shared" si="72"/>
        <v xml:space="preserve"> </v>
      </c>
      <c r="AZ81" s="747" t="str">
        <f t="shared" si="73"/>
        <v xml:space="preserve"> </v>
      </c>
      <c r="BA81" s="4" t="str">
        <f t="shared" si="74"/>
        <v xml:space="preserve"> </v>
      </c>
      <c r="BB81" s="747" t="str">
        <f t="shared" si="75"/>
        <v xml:space="preserve"> </v>
      </c>
      <c r="BC81" s="4" t="str">
        <f t="shared" si="76"/>
        <v xml:space="preserve"> </v>
      </c>
      <c r="BD81" s="747" t="str">
        <f t="shared" si="77"/>
        <v xml:space="preserve"> </v>
      </c>
      <c r="BE81" s="4" t="str">
        <f t="shared" si="78"/>
        <v xml:space="preserve"> </v>
      </c>
      <c r="BF81" s="747" t="str">
        <f t="shared" si="79"/>
        <v xml:space="preserve"> </v>
      </c>
      <c r="BG81" s="4" t="str">
        <f t="shared" si="80"/>
        <v xml:space="preserve"> </v>
      </c>
      <c r="BH81" s="747" t="str">
        <f t="shared" si="81"/>
        <v xml:space="preserve"> </v>
      </c>
      <c r="BI81" s="4" t="str">
        <f t="shared" si="82"/>
        <v xml:space="preserve"> </v>
      </c>
      <c r="BJ81" s="747" t="str">
        <f t="shared" si="83"/>
        <v xml:space="preserve"> </v>
      </c>
      <c r="BK81" s="4" t="str">
        <f t="shared" si="84"/>
        <v xml:space="preserve"> </v>
      </c>
      <c r="BL81" s="747" t="str">
        <f t="shared" si="85"/>
        <v xml:space="preserve"> </v>
      </c>
      <c r="BM81" s="4">
        <f t="shared" si="86"/>
        <v>0.2</v>
      </c>
      <c r="BN81" s="747">
        <f t="shared" si="87"/>
        <v>23167.555555555555</v>
      </c>
      <c r="BO81" s="4" t="str">
        <f t="shared" si="88"/>
        <v xml:space="preserve"> </v>
      </c>
      <c r="BP81" s="747" t="str">
        <f t="shared" si="89"/>
        <v xml:space="preserve"> </v>
      </c>
      <c r="BQ81" s="133"/>
      <c r="BR81" s="133"/>
      <c r="BS81" s="389"/>
      <c r="BT81" s="389"/>
      <c r="BU81" s="389"/>
      <c r="BV81" s="389"/>
      <c r="BW81" s="389"/>
      <c r="BX81" s="389"/>
      <c r="BY81" s="389"/>
      <c r="BZ81" s="389"/>
      <c r="CA81" s="389"/>
      <c r="CB81" s="163">
        <f t="shared" si="90"/>
        <v>0</v>
      </c>
      <c r="CC81" s="389"/>
      <c r="CD81" s="389"/>
      <c r="CE81" s="389"/>
      <c r="CF81" s="389"/>
      <c r="CG81" s="389"/>
      <c r="CH81" s="389"/>
      <c r="CI81" s="389"/>
      <c r="CJ81" s="389"/>
      <c r="CK81" s="389"/>
      <c r="CL81" s="389"/>
      <c r="CM81" s="389"/>
      <c r="CN81" s="389"/>
      <c r="CO81" s="389"/>
      <c r="CP81" s="389"/>
      <c r="CQ81" s="389"/>
      <c r="CR81" s="389"/>
      <c r="CS81" s="389"/>
      <c r="CT81" s="389"/>
      <c r="CU81" s="389"/>
      <c r="CV81" s="389"/>
      <c r="CW81" s="389"/>
      <c r="CX81" s="389"/>
      <c r="CY81" s="389"/>
      <c r="CZ81" s="389"/>
      <c r="DA81" s="389"/>
      <c r="DB81" s="389"/>
      <c r="DC81" s="389"/>
      <c r="DD81" s="389"/>
      <c r="DE81" s="389"/>
      <c r="DF81" s="389"/>
      <c r="DG81" s="389"/>
      <c r="DH81" s="389"/>
      <c r="DI81" s="389"/>
      <c r="DJ81" s="389"/>
      <c r="DK81" s="389"/>
      <c r="DL81" s="389"/>
      <c r="DM81" s="389"/>
      <c r="DN81" s="389"/>
      <c r="DO81" s="389"/>
      <c r="DP81" s="389"/>
      <c r="DQ81" s="389"/>
      <c r="DR81" s="389"/>
      <c r="DS81" s="389"/>
      <c r="DT81" s="389"/>
      <c r="DU81" s="389"/>
      <c r="DV81" s="389"/>
      <c r="DW81" s="389"/>
      <c r="DX81" s="389"/>
      <c r="DY81" s="389"/>
      <c r="DZ81" s="389"/>
      <c r="EA81" s="389"/>
      <c r="EB81" s="389"/>
      <c r="EC81" s="389"/>
      <c r="ED81" s="389"/>
      <c r="EE81" s="389"/>
      <c r="EF81" s="389"/>
      <c r="EG81" s="389"/>
      <c r="EH81" s="389"/>
      <c r="EI81" s="389"/>
      <c r="EJ81" s="389"/>
      <c r="EK81" s="389"/>
      <c r="EL81" s="389"/>
      <c r="EM81" s="389"/>
      <c r="EN81" s="389"/>
      <c r="EO81" s="389"/>
      <c r="EP81" s="389"/>
      <c r="EQ81" s="389"/>
      <c r="ER81" s="389"/>
      <c r="ES81" s="389"/>
      <c r="ET81" s="389"/>
      <c r="EU81" s="389"/>
      <c r="EV81" s="389"/>
      <c r="EW81" s="389"/>
      <c r="EX81" s="389"/>
      <c r="EY81" s="389"/>
      <c r="EZ81" s="389"/>
      <c r="FA81" s="389"/>
      <c r="FB81" s="389"/>
      <c r="FC81" s="389"/>
      <c r="FD81" s="389"/>
      <c r="FE81" s="389"/>
      <c r="FF81" s="389"/>
      <c r="FG81" s="389"/>
      <c r="FH81" s="389"/>
      <c r="FI81" s="389"/>
      <c r="FJ81" s="389"/>
      <c r="FK81" s="389"/>
      <c r="FL81" s="389"/>
      <c r="FM81" s="389"/>
      <c r="FN81" s="389"/>
      <c r="FO81" s="389"/>
      <c r="FP81" s="389"/>
      <c r="FQ81" s="389"/>
      <c r="FR81" s="389"/>
      <c r="FS81" s="389"/>
      <c r="FT81" s="389"/>
      <c r="FU81" s="389"/>
      <c r="FV81" s="389"/>
      <c r="FW81" s="389"/>
      <c r="FX81" s="660" t="s">
        <v>449</v>
      </c>
      <c r="FY81" s="661">
        <v>290</v>
      </c>
      <c r="FZ81" s="661">
        <v>30289463</v>
      </c>
      <c r="GA81" s="661">
        <v>55</v>
      </c>
      <c r="GB81" s="661" t="s">
        <v>798</v>
      </c>
      <c r="GC81" s="661">
        <v>20</v>
      </c>
      <c r="GD81" s="661">
        <v>1970</v>
      </c>
      <c r="GE81" s="661">
        <v>1</v>
      </c>
      <c r="GF81" s="661" t="s">
        <v>780</v>
      </c>
      <c r="GG81" s="661">
        <v>1</v>
      </c>
      <c r="GH81" s="661">
        <v>1</v>
      </c>
      <c r="GI81" s="661" t="s">
        <v>780</v>
      </c>
      <c r="GJ81" s="661">
        <v>1</v>
      </c>
      <c r="GK81" s="661" t="s">
        <v>781</v>
      </c>
      <c r="GL81" s="661" t="s">
        <v>782</v>
      </c>
      <c r="GM81" s="661">
        <v>50</v>
      </c>
      <c r="GN81" s="661" t="s">
        <v>783</v>
      </c>
      <c r="GO81" s="661">
        <v>0</v>
      </c>
      <c r="GP81" s="661">
        <v>0</v>
      </c>
      <c r="GQ81" s="661">
        <v>4</v>
      </c>
      <c r="GR81" s="661">
        <v>2</v>
      </c>
      <c r="GS81" s="661">
        <v>2</v>
      </c>
      <c r="GT81" s="661" t="s">
        <v>783</v>
      </c>
      <c r="GU81" s="661" t="s">
        <v>783</v>
      </c>
      <c r="GV81" s="661" t="s">
        <v>783</v>
      </c>
      <c r="GW81" s="661" t="s">
        <v>783</v>
      </c>
      <c r="GX81" s="661" t="s">
        <v>783</v>
      </c>
      <c r="GY81" s="661">
        <v>1649</v>
      </c>
      <c r="GZ81" s="661">
        <v>0.28000000000000003</v>
      </c>
      <c r="HA81" s="661">
        <v>5</v>
      </c>
      <c r="HB81" s="661" t="s">
        <v>783</v>
      </c>
      <c r="HC81" s="661" t="s">
        <v>782</v>
      </c>
      <c r="HD81" s="661">
        <v>35</v>
      </c>
      <c r="HE81" s="661" t="s">
        <v>783</v>
      </c>
      <c r="HF81" s="661">
        <v>0</v>
      </c>
      <c r="HG81" s="661" t="s">
        <v>783</v>
      </c>
      <c r="HH81" s="661">
        <v>0</v>
      </c>
      <c r="HI81" s="661">
        <v>1</v>
      </c>
      <c r="HJ81" s="661">
        <v>45</v>
      </c>
      <c r="HK81" s="661" t="s">
        <v>784</v>
      </c>
      <c r="HL81" s="661" t="s">
        <v>785</v>
      </c>
      <c r="HM81" s="661" t="s">
        <v>783</v>
      </c>
      <c r="HN81" s="661" t="s">
        <v>783</v>
      </c>
      <c r="HO81" s="661" t="s">
        <v>783</v>
      </c>
      <c r="HP81" s="661" t="s">
        <v>783</v>
      </c>
      <c r="HQ81" s="661" t="s">
        <v>783</v>
      </c>
      <c r="HR81" s="661">
        <v>3978903</v>
      </c>
      <c r="HS81" s="661" t="s">
        <v>783</v>
      </c>
      <c r="HT81" s="661" t="s">
        <v>786</v>
      </c>
      <c r="HU81" s="661" t="s">
        <v>787</v>
      </c>
      <c r="HV81" s="661">
        <v>4</v>
      </c>
      <c r="HW81" s="661">
        <v>2014</v>
      </c>
      <c r="HX81" s="661">
        <v>63</v>
      </c>
      <c r="HY81" s="661">
        <v>0</v>
      </c>
      <c r="HZ81" s="661">
        <v>1478</v>
      </c>
      <c r="IA81" s="662">
        <v>41697.500081018516</v>
      </c>
      <c r="IB81" s="661" t="s">
        <v>788</v>
      </c>
      <c r="IC81" s="661">
        <v>3974425</v>
      </c>
      <c r="ID81" s="661">
        <v>2014</v>
      </c>
      <c r="IE81" s="661">
        <v>1712</v>
      </c>
      <c r="IF81" s="661" t="s">
        <v>783</v>
      </c>
      <c r="IG81" s="661" t="s">
        <v>783</v>
      </c>
      <c r="IH81" s="661" t="s">
        <v>783</v>
      </c>
      <c r="II81" s="661" t="s">
        <v>783</v>
      </c>
      <c r="IJ81" s="661" t="s">
        <v>783</v>
      </c>
      <c r="IK81" s="661" t="s">
        <v>783</v>
      </c>
      <c r="IL81" s="661" t="s">
        <v>783</v>
      </c>
      <c r="IM81" s="661" t="s">
        <v>783</v>
      </c>
      <c r="IN81" s="661" t="s">
        <v>783</v>
      </c>
      <c r="IO81" s="661">
        <v>1649</v>
      </c>
      <c r="IP81" s="662">
        <v>37477.354571759257</v>
      </c>
      <c r="IQ81" s="661">
        <v>2</v>
      </c>
      <c r="IR81" s="661" t="s">
        <v>793</v>
      </c>
      <c r="IS81" s="661">
        <v>2</v>
      </c>
      <c r="IT81" s="663">
        <v>41275</v>
      </c>
      <c r="IU81" s="661" t="s">
        <v>783</v>
      </c>
      <c r="IV81" s="661" t="s">
        <v>783</v>
      </c>
      <c r="IW81" s="661" t="s">
        <v>783</v>
      </c>
      <c r="IX81" s="661" t="s">
        <v>781</v>
      </c>
      <c r="IY81" s="661">
        <v>45</v>
      </c>
      <c r="IZ81" s="661" t="s">
        <v>789</v>
      </c>
      <c r="JA81" s="661" t="s">
        <v>783</v>
      </c>
      <c r="JB81" s="661" t="s">
        <v>783</v>
      </c>
      <c r="JC81" s="661" t="s">
        <v>783</v>
      </c>
      <c r="JD81" s="661">
        <v>329430</v>
      </c>
      <c r="JE81" s="661" t="s">
        <v>783</v>
      </c>
      <c r="JF81" s="661" t="s">
        <v>783</v>
      </c>
      <c r="JG81" s="661" t="s">
        <v>802</v>
      </c>
      <c r="JH81" s="661">
        <v>55</v>
      </c>
      <c r="JI81" s="661" t="s">
        <v>783</v>
      </c>
      <c r="JJ81" s="661" t="s">
        <v>783</v>
      </c>
      <c r="JK81" s="661" t="s">
        <v>783</v>
      </c>
      <c r="JL81" s="661" t="s">
        <v>790</v>
      </c>
      <c r="JM81" s="661">
        <v>4</v>
      </c>
      <c r="JN81" s="661">
        <v>3</v>
      </c>
      <c r="JO81" s="661" t="s">
        <v>783</v>
      </c>
      <c r="JP81" s="661">
        <v>10711928</v>
      </c>
      <c r="JQ81" s="661">
        <v>2011</v>
      </c>
      <c r="JR81" s="661">
        <v>3</v>
      </c>
      <c r="JS81" s="661" t="s">
        <v>783</v>
      </c>
      <c r="JT81" s="661" t="s">
        <v>783</v>
      </c>
      <c r="JU81" s="661" t="s">
        <v>870</v>
      </c>
      <c r="JV81" s="664">
        <v>1490.2674939999999</v>
      </c>
      <c r="JX81" s="225"/>
    </row>
    <row r="82" spans="1:284" ht="16" thickBot="1">
      <c r="A82" s="905" t="s">
        <v>5</v>
      </c>
      <c r="B82" s="79">
        <f t="shared" si="53"/>
        <v>2</v>
      </c>
      <c r="C82" s="1469" t="s">
        <v>71</v>
      </c>
      <c r="D82" s="249" t="s">
        <v>141</v>
      </c>
      <c r="E82" s="103" t="s">
        <v>32</v>
      </c>
      <c r="F82" s="888">
        <v>0.44</v>
      </c>
      <c r="G82" s="120" t="e">
        <f t="shared" si="93"/>
        <v>#REF!</v>
      </c>
      <c r="H82" s="46"/>
      <c r="I82" s="2"/>
      <c r="J82" s="32">
        <v>0.44</v>
      </c>
      <c r="K82" s="18"/>
      <c r="L82" s="5"/>
      <c r="M82" s="71">
        <v>1</v>
      </c>
      <c r="N82" s="71">
        <v>1</v>
      </c>
      <c r="O82" s="70">
        <v>1</v>
      </c>
      <c r="P82" s="891">
        <f t="shared" si="94"/>
        <v>3</v>
      </c>
      <c r="Q82" s="897">
        <f t="shared" si="95"/>
        <v>1</v>
      </c>
      <c r="R82" s="46"/>
      <c r="S82" s="11">
        <v>0.44</v>
      </c>
      <c r="T82" s="546"/>
      <c r="U82" s="219">
        <f t="shared" si="48"/>
        <v>33000</v>
      </c>
      <c r="V82" s="219" t="s">
        <v>642</v>
      </c>
      <c r="W82" s="1042">
        <f t="shared" si="91"/>
        <v>33000</v>
      </c>
      <c r="X82" s="537">
        <f t="shared" si="92"/>
        <v>13885.748148148148</v>
      </c>
      <c r="Y82" s="538">
        <f t="shared" si="54"/>
        <v>500</v>
      </c>
      <c r="Z82" s="1034">
        <f t="shared" si="55"/>
        <v>47385.748148148152</v>
      </c>
      <c r="AA82" s="883">
        <v>4</v>
      </c>
      <c r="AB82" s="270">
        <f t="shared" si="56"/>
        <v>5965.7481481481473</v>
      </c>
      <c r="AC82" s="566">
        <v>0.25</v>
      </c>
      <c r="AD82" s="562">
        <f t="shared" si="57"/>
        <v>7920</v>
      </c>
      <c r="AE82" s="518"/>
      <c r="AF82" s="270">
        <f t="shared" si="58"/>
        <v>0</v>
      </c>
      <c r="AG82" s="270"/>
      <c r="AH82" s="562">
        <f t="shared" si="59"/>
        <v>0</v>
      </c>
      <c r="AI82" s="270"/>
      <c r="AJ82" s="228">
        <v>0</v>
      </c>
      <c r="AK82" s="902">
        <v>2022</v>
      </c>
      <c r="AL82" s="902">
        <f>AK82+10</f>
        <v>2032</v>
      </c>
      <c r="AM82" s="18" t="str">
        <f t="shared" si="60"/>
        <v xml:space="preserve"> </v>
      </c>
      <c r="AN82" s="747" t="str">
        <f t="shared" si="61"/>
        <v xml:space="preserve"> </v>
      </c>
      <c r="AO82" s="4" t="str">
        <f t="shared" si="62"/>
        <v xml:space="preserve"> </v>
      </c>
      <c r="AP82" s="747" t="str">
        <f t="shared" si="63"/>
        <v xml:space="preserve"> </v>
      </c>
      <c r="AQ82" s="4" t="str">
        <f t="shared" si="64"/>
        <v xml:space="preserve"> </v>
      </c>
      <c r="AR82" s="747" t="str">
        <f t="shared" si="65"/>
        <v xml:space="preserve"> </v>
      </c>
      <c r="AS82" s="4" t="str">
        <f t="shared" si="66"/>
        <v xml:space="preserve"> </v>
      </c>
      <c r="AT82" s="747" t="str">
        <f t="shared" si="67"/>
        <v xml:space="preserve"> </v>
      </c>
      <c r="AU82" s="4" t="str">
        <f t="shared" si="68"/>
        <v xml:space="preserve"> </v>
      </c>
      <c r="AV82" s="747" t="str">
        <f t="shared" si="69"/>
        <v xml:space="preserve"> </v>
      </c>
      <c r="AW82" s="4" t="str">
        <f t="shared" si="70"/>
        <v xml:space="preserve"> </v>
      </c>
      <c r="AX82" s="747" t="str">
        <f t="shared" si="71"/>
        <v xml:space="preserve"> </v>
      </c>
      <c r="AY82" s="4" t="str">
        <f t="shared" si="72"/>
        <v xml:space="preserve"> </v>
      </c>
      <c r="AZ82" s="747" t="str">
        <f t="shared" si="73"/>
        <v xml:space="preserve"> </v>
      </c>
      <c r="BA82" s="4" t="str">
        <f t="shared" si="74"/>
        <v xml:space="preserve"> </v>
      </c>
      <c r="BB82" s="747" t="str">
        <f t="shared" si="75"/>
        <v xml:space="preserve"> </v>
      </c>
      <c r="BC82" s="4" t="str">
        <f t="shared" si="76"/>
        <v xml:space="preserve"> </v>
      </c>
      <c r="BD82" s="747" t="str">
        <f t="shared" si="77"/>
        <v xml:space="preserve"> </v>
      </c>
      <c r="BE82" s="4" t="str">
        <f t="shared" si="78"/>
        <v xml:space="preserve"> </v>
      </c>
      <c r="BF82" s="747" t="str">
        <f t="shared" si="79"/>
        <v xml:space="preserve"> </v>
      </c>
      <c r="BG82" s="4" t="str">
        <f t="shared" si="80"/>
        <v xml:space="preserve"> </v>
      </c>
      <c r="BH82" s="747" t="str">
        <f t="shared" si="81"/>
        <v xml:space="preserve"> </v>
      </c>
      <c r="BI82" s="4" t="str">
        <f t="shared" si="82"/>
        <v xml:space="preserve"> </v>
      </c>
      <c r="BJ82" s="747" t="str">
        <f t="shared" si="83"/>
        <v xml:space="preserve"> </v>
      </c>
      <c r="BK82" s="4" t="str">
        <f t="shared" si="84"/>
        <v xml:space="preserve"> </v>
      </c>
      <c r="BL82" s="747" t="str">
        <f t="shared" si="85"/>
        <v xml:space="preserve"> </v>
      </c>
      <c r="BM82" s="4" t="str">
        <f t="shared" si="86"/>
        <v xml:space="preserve"> </v>
      </c>
      <c r="BN82" s="747" t="str">
        <f t="shared" si="87"/>
        <v xml:space="preserve"> </v>
      </c>
      <c r="BO82" s="4">
        <f t="shared" si="88"/>
        <v>0.44</v>
      </c>
      <c r="BP82" s="747">
        <f t="shared" si="89"/>
        <v>47385.748148148152</v>
      </c>
      <c r="BQ82" s="133"/>
      <c r="BR82" s="133"/>
      <c r="BS82" s="389"/>
      <c r="BT82" s="389"/>
      <c r="BU82" s="389"/>
      <c r="BV82" s="389"/>
      <c r="BW82" s="389"/>
      <c r="BX82" s="389"/>
      <c r="BY82" s="389"/>
      <c r="BZ82" s="389"/>
      <c r="CA82" s="389"/>
      <c r="CB82" s="163">
        <f t="shared" si="90"/>
        <v>0</v>
      </c>
      <c r="CC82" s="389"/>
      <c r="CD82" s="389"/>
      <c r="CE82" s="389"/>
      <c r="CF82" s="389"/>
      <c r="CG82" s="389"/>
      <c r="CH82" s="389"/>
      <c r="CI82" s="389"/>
      <c r="CJ82" s="389"/>
      <c r="CK82" s="389"/>
      <c r="CL82" s="389"/>
      <c r="CM82" s="389"/>
      <c r="CN82" s="389"/>
      <c r="CO82" s="389"/>
      <c r="CP82" s="389"/>
      <c r="CQ82" s="389"/>
      <c r="CR82" s="389"/>
      <c r="CS82" s="389"/>
      <c r="CT82" s="389"/>
      <c r="CU82" s="389"/>
      <c r="CV82" s="389"/>
      <c r="CW82" s="389"/>
      <c r="CX82" s="389"/>
      <c r="CY82" s="389"/>
      <c r="CZ82" s="389"/>
      <c r="DA82" s="389"/>
      <c r="DB82" s="389"/>
      <c r="DC82" s="389"/>
      <c r="DD82" s="389"/>
      <c r="DE82" s="389"/>
      <c r="DF82" s="389"/>
      <c r="DG82" s="389"/>
      <c r="DH82" s="389"/>
      <c r="DI82" s="389"/>
      <c r="DJ82" s="389"/>
      <c r="DK82" s="389"/>
      <c r="DL82" s="389"/>
      <c r="DM82" s="389"/>
      <c r="DN82" s="389"/>
      <c r="DO82" s="389"/>
      <c r="DP82" s="389"/>
      <c r="DQ82" s="389"/>
      <c r="DR82" s="389"/>
      <c r="DS82" s="389"/>
      <c r="DT82" s="389"/>
      <c r="DU82" s="389"/>
      <c r="DV82" s="389"/>
      <c r="DW82" s="389"/>
      <c r="DX82" s="389"/>
      <c r="DY82" s="389"/>
      <c r="DZ82" s="389"/>
      <c r="EA82" s="389"/>
      <c r="EB82" s="389"/>
      <c r="EC82" s="389"/>
      <c r="ED82" s="389"/>
      <c r="EE82" s="389"/>
      <c r="EF82" s="389"/>
      <c r="EG82" s="389"/>
      <c r="EH82" s="389"/>
      <c r="EI82" s="389"/>
      <c r="EJ82" s="389"/>
      <c r="EK82" s="389"/>
      <c r="EL82" s="389"/>
      <c r="EM82" s="389"/>
      <c r="EN82" s="389"/>
      <c r="EO82" s="389"/>
      <c r="EP82" s="389"/>
      <c r="EQ82" s="389"/>
      <c r="ER82" s="389"/>
      <c r="ES82" s="389"/>
      <c r="ET82" s="389"/>
      <c r="EU82" s="389"/>
      <c r="EV82" s="389"/>
      <c r="EW82" s="389"/>
      <c r="EX82" s="389"/>
      <c r="EY82" s="389"/>
      <c r="EZ82" s="389"/>
      <c r="FA82" s="389"/>
      <c r="FB82" s="389"/>
      <c r="FC82" s="389"/>
      <c r="FD82" s="389"/>
      <c r="FE82" s="389"/>
      <c r="FF82" s="389"/>
      <c r="FG82" s="389"/>
      <c r="FH82" s="389"/>
      <c r="FI82" s="389"/>
      <c r="FJ82" s="389"/>
      <c r="FK82" s="389"/>
      <c r="FL82" s="389"/>
      <c r="FM82" s="389"/>
      <c r="FN82" s="389"/>
      <c r="FO82" s="389"/>
      <c r="FP82" s="389"/>
      <c r="FQ82" s="389"/>
      <c r="FR82" s="389"/>
      <c r="FS82" s="389"/>
      <c r="FT82" s="389"/>
      <c r="FU82" s="389"/>
      <c r="FV82" s="389"/>
      <c r="FW82" s="389"/>
      <c r="FX82" s="625" t="s">
        <v>449</v>
      </c>
      <c r="FY82" s="626">
        <v>298</v>
      </c>
      <c r="FZ82" s="626">
        <v>30289467</v>
      </c>
      <c r="GA82" s="626" t="s">
        <v>783</v>
      </c>
      <c r="GB82" s="626"/>
      <c r="GC82" s="626" t="s">
        <v>783</v>
      </c>
      <c r="GD82" s="626" t="s">
        <v>783</v>
      </c>
      <c r="GE82" s="626" t="s">
        <v>783</v>
      </c>
      <c r="GF82" s="626"/>
      <c r="GG82" s="626" t="s">
        <v>783</v>
      </c>
      <c r="GH82" s="626" t="s">
        <v>783</v>
      </c>
      <c r="GI82" s="626"/>
      <c r="GJ82" s="626" t="s">
        <v>783</v>
      </c>
      <c r="GK82" s="626" t="s">
        <v>781</v>
      </c>
      <c r="GL82" s="626" t="s">
        <v>783</v>
      </c>
      <c r="GM82" s="626" t="s">
        <v>783</v>
      </c>
      <c r="GN82" s="626" t="s">
        <v>783</v>
      </c>
      <c r="GO82" s="626" t="s">
        <v>783</v>
      </c>
      <c r="GP82" s="626" t="s">
        <v>783</v>
      </c>
      <c r="GQ82" s="626" t="s">
        <v>783</v>
      </c>
      <c r="GR82" s="626" t="s">
        <v>783</v>
      </c>
      <c r="GS82" s="626" t="s">
        <v>783</v>
      </c>
      <c r="GT82" s="626" t="s">
        <v>783</v>
      </c>
      <c r="GU82" s="626" t="s">
        <v>783</v>
      </c>
      <c r="GV82" s="626" t="s">
        <v>783</v>
      </c>
      <c r="GW82" s="626" t="s">
        <v>783</v>
      </c>
      <c r="GX82" s="626" t="s">
        <v>783</v>
      </c>
      <c r="GY82" s="626">
        <v>1649</v>
      </c>
      <c r="GZ82" s="626">
        <v>0</v>
      </c>
      <c r="HA82" s="626">
        <v>9</v>
      </c>
      <c r="HB82" s="626" t="s">
        <v>783</v>
      </c>
      <c r="HC82" s="626" t="s">
        <v>783</v>
      </c>
      <c r="HD82" s="626" t="s">
        <v>783</v>
      </c>
      <c r="HE82" s="626" t="s">
        <v>783</v>
      </c>
      <c r="HF82" s="626" t="s">
        <v>783</v>
      </c>
      <c r="HG82" s="626" t="s">
        <v>783</v>
      </c>
      <c r="HH82" s="626" t="s">
        <v>783</v>
      </c>
      <c r="HI82" s="626" t="s">
        <v>783</v>
      </c>
      <c r="HJ82" s="626" t="s">
        <v>783</v>
      </c>
      <c r="HK82" s="626" t="s">
        <v>783</v>
      </c>
      <c r="HL82" s="626" t="s">
        <v>783</v>
      </c>
      <c r="HM82" s="626" t="s">
        <v>783</v>
      </c>
      <c r="HN82" s="626" t="s">
        <v>783</v>
      </c>
      <c r="HO82" s="626" t="s">
        <v>783</v>
      </c>
      <c r="HP82" s="626" t="s">
        <v>783</v>
      </c>
      <c r="HQ82" s="626" t="s">
        <v>783</v>
      </c>
      <c r="HR82" s="626">
        <v>5074795</v>
      </c>
      <c r="HS82" s="626" t="s">
        <v>783</v>
      </c>
      <c r="HT82" s="626" t="s">
        <v>786</v>
      </c>
      <c r="HU82" s="626" t="s">
        <v>787</v>
      </c>
      <c r="HV82" s="626">
        <v>4</v>
      </c>
      <c r="HW82" s="626">
        <v>2014</v>
      </c>
      <c r="HX82" s="626">
        <v>63</v>
      </c>
      <c r="HY82" s="626">
        <v>0</v>
      </c>
      <c r="HZ82" s="626">
        <v>1742</v>
      </c>
      <c r="IA82" s="627">
        <v>41697.500081018516</v>
      </c>
      <c r="IB82" s="626" t="s">
        <v>788</v>
      </c>
      <c r="IC82" s="626">
        <v>5074794</v>
      </c>
      <c r="ID82" s="626">
        <v>2014</v>
      </c>
      <c r="IE82" s="626">
        <v>1712</v>
      </c>
      <c r="IF82" s="626" t="s">
        <v>783</v>
      </c>
      <c r="IG82" s="626" t="s">
        <v>783</v>
      </c>
      <c r="IH82" s="626" t="s">
        <v>783</v>
      </c>
      <c r="II82" s="626" t="s">
        <v>783</v>
      </c>
      <c r="IJ82" s="626" t="s">
        <v>783</v>
      </c>
      <c r="IK82" s="626" t="s">
        <v>783</v>
      </c>
      <c r="IL82" s="626" t="s">
        <v>783</v>
      </c>
      <c r="IM82" s="626" t="s">
        <v>783</v>
      </c>
      <c r="IN82" s="626" t="s">
        <v>783</v>
      </c>
      <c r="IO82" s="626">
        <v>2108</v>
      </c>
      <c r="IP82" s="627">
        <v>38587.423726851855</v>
      </c>
      <c r="IQ82" s="626" t="s">
        <v>783</v>
      </c>
      <c r="IR82" s="626" t="s">
        <v>783</v>
      </c>
      <c r="IS82" s="626" t="s">
        <v>783</v>
      </c>
      <c r="IT82" s="626" t="s">
        <v>783</v>
      </c>
      <c r="IU82" s="626" t="s">
        <v>783</v>
      </c>
      <c r="IV82" s="626" t="s">
        <v>783</v>
      </c>
      <c r="IW82" s="626" t="s">
        <v>783</v>
      </c>
      <c r="IX82" s="626" t="s">
        <v>781</v>
      </c>
      <c r="IY82" s="626" t="s">
        <v>783</v>
      </c>
      <c r="IZ82" s="626" t="s">
        <v>783</v>
      </c>
      <c r="JA82" s="626" t="s">
        <v>783</v>
      </c>
      <c r="JB82" s="626" t="s">
        <v>783</v>
      </c>
      <c r="JC82" s="626" t="s">
        <v>783</v>
      </c>
      <c r="JD82" s="626">
        <v>329430</v>
      </c>
      <c r="JE82" s="626" t="s">
        <v>783</v>
      </c>
      <c r="JF82" s="626" t="s">
        <v>783</v>
      </c>
      <c r="JG82" s="626" t="s">
        <v>783</v>
      </c>
      <c r="JH82" s="626" t="s">
        <v>783</v>
      </c>
      <c r="JI82" s="626" t="s">
        <v>783</v>
      </c>
      <c r="JJ82" s="626" t="s">
        <v>783</v>
      </c>
      <c r="JK82" s="626" t="s">
        <v>783</v>
      </c>
      <c r="JL82" s="626" t="s">
        <v>783</v>
      </c>
      <c r="JM82" s="626">
        <v>4</v>
      </c>
      <c r="JN82" s="626" t="s">
        <v>783</v>
      </c>
      <c r="JO82" s="626" t="s">
        <v>783</v>
      </c>
      <c r="JP82" s="626">
        <v>10711928</v>
      </c>
      <c r="JQ82" s="626">
        <v>2011</v>
      </c>
      <c r="JR82" s="626">
        <v>3</v>
      </c>
      <c r="JS82" s="626" t="s">
        <v>783</v>
      </c>
      <c r="JT82" s="626" t="s">
        <v>783</v>
      </c>
      <c r="JU82" s="626" t="s">
        <v>871</v>
      </c>
      <c r="JV82" s="628">
        <v>1739.91345</v>
      </c>
      <c r="JW82">
        <f>SUM(JV80:JV82)</f>
        <v>7555.0041679999995</v>
      </c>
      <c r="JX82" s="225">
        <v>1.4308720015151515</v>
      </c>
    </row>
    <row r="83" spans="1:284" ht="16" thickBot="1">
      <c r="A83" s="905" t="s">
        <v>5</v>
      </c>
      <c r="B83" s="79">
        <f t="shared" si="53"/>
        <v>1</v>
      </c>
      <c r="C83" s="1469" t="s">
        <v>128</v>
      </c>
      <c r="D83" s="249" t="s">
        <v>141</v>
      </c>
      <c r="E83" s="103" t="s">
        <v>158</v>
      </c>
      <c r="F83" s="888">
        <v>1.1000000000000001</v>
      </c>
      <c r="G83" s="120" t="e">
        <f t="shared" si="93"/>
        <v>#REF!</v>
      </c>
      <c r="H83" s="46"/>
      <c r="I83" s="3">
        <v>1.1000000000000001</v>
      </c>
      <c r="J83" s="56"/>
      <c r="K83" s="18"/>
      <c r="L83" s="5"/>
      <c r="M83" s="71">
        <v>5</v>
      </c>
      <c r="N83" s="71">
        <v>5</v>
      </c>
      <c r="O83" s="70">
        <v>3</v>
      </c>
      <c r="P83" s="891">
        <f t="shared" si="94"/>
        <v>13</v>
      </c>
      <c r="Q83" s="897">
        <f t="shared" si="95"/>
        <v>75</v>
      </c>
      <c r="R83" s="46"/>
      <c r="S83" s="3">
        <v>1.1000000000000001</v>
      </c>
      <c r="T83" s="43"/>
      <c r="U83" s="219">
        <f t="shared" si="48"/>
        <v>82500</v>
      </c>
      <c r="V83" s="219" t="s">
        <v>642</v>
      </c>
      <c r="W83" s="1042">
        <f t="shared" si="91"/>
        <v>82500</v>
      </c>
      <c r="X83" s="537">
        <f t="shared" si="92"/>
        <v>0</v>
      </c>
      <c r="Y83" s="538">
        <f t="shared" si="54"/>
        <v>500</v>
      </c>
      <c r="Z83" s="1034">
        <f t="shared" si="55"/>
        <v>83000</v>
      </c>
      <c r="AA83" s="883"/>
      <c r="AB83" s="270">
        <f t="shared" si="56"/>
        <v>0</v>
      </c>
      <c r="AC83" s="553"/>
      <c r="AD83" s="562">
        <f t="shared" si="57"/>
        <v>0</v>
      </c>
      <c r="AE83" s="518"/>
      <c r="AF83" s="270">
        <f t="shared" si="58"/>
        <v>0</v>
      </c>
      <c r="AG83" s="270"/>
      <c r="AH83" s="562">
        <f t="shared" si="59"/>
        <v>0</v>
      </c>
      <c r="AI83" s="270"/>
      <c r="AJ83" s="228">
        <v>0</v>
      </c>
      <c r="AK83" s="902">
        <v>2022</v>
      </c>
      <c r="AL83" s="902">
        <f>AK83+10</f>
        <v>2032</v>
      </c>
      <c r="AM83" s="18" t="str">
        <f t="shared" si="60"/>
        <v xml:space="preserve"> </v>
      </c>
      <c r="AN83" s="747" t="str">
        <f t="shared" si="61"/>
        <v xml:space="preserve"> </v>
      </c>
      <c r="AO83" s="4" t="str">
        <f t="shared" si="62"/>
        <v xml:space="preserve"> </v>
      </c>
      <c r="AP83" s="747" t="str">
        <f t="shared" si="63"/>
        <v xml:space="preserve"> </v>
      </c>
      <c r="AQ83" s="4" t="str">
        <f t="shared" si="64"/>
        <v xml:space="preserve"> </v>
      </c>
      <c r="AR83" s="747" t="str">
        <f t="shared" si="65"/>
        <v xml:space="preserve"> </v>
      </c>
      <c r="AS83" s="4" t="str">
        <f t="shared" si="66"/>
        <v xml:space="preserve"> </v>
      </c>
      <c r="AT83" s="747" t="str">
        <f t="shared" si="67"/>
        <v xml:space="preserve"> </v>
      </c>
      <c r="AU83" s="4" t="str">
        <f t="shared" si="68"/>
        <v xml:space="preserve"> </v>
      </c>
      <c r="AV83" s="747" t="str">
        <f t="shared" si="69"/>
        <v xml:space="preserve"> </v>
      </c>
      <c r="AW83" s="4" t="str">
        <f t="shared" si="70"/>
        <v xml:space="preserve"> </v>
      </c>
      <c r="AX83" s="747" t="str">
        <f t="shared" si="71"/>
        <v xml:space="preserve"> </v>
      </c>
      <c r="AY83" s="4" t="str">
        <f t="shared" si="72"/>
        <v xml:space="preserve"> </v>
      </c>
      <c r="AZ83" s="747" t="str">
        <f t="shared" si="73"/>
        <v xml:space="preserve"> </v>
      </c>
      <c r="BA83" s="4" t="str">
        <f t="shared" si="74"/>
        <v xml:space="preserve"> </v>
      </c>
      <c r="BB83" s="747" t="str">
        <f t="shared" si="75"/>
        <v xml:space="preserve"> </v>
      </c>
      <c r="BC83" s="4" t="str">
        <f t="shared" si="76"/>
        <v xml:space="preserve"> </v>
      </c>
      <c r="BD83" s="747" t="str">
        <f t="shared" si="77"/>
        <v xml:space="preserve"> </v>
      </c>
      <c r="BE83" s="4" t="str">
        <f t="shared" si="78"/>
        <v xml:space="preserve"> </v>
      </c>
      <c r="BF83" s="747" t="str">
        <f t="shared" si="79"/>
        <v xml:space="preserve"> </v>
      </c>
      <c r="BG83" s="4" t="str">
        <f t="shared" si="80"/>
        <v xml:space="preserve"> </v>
      </c>
      <c r="BH83" s="747" t="str">
        <f t="shared" si="81"/>
        <v xml:space="preserve"> </v>
      </c>
      <c r="BI83" s="4" t="str">
        <f t="shared" si="82"/>
        <v xml:space="preserve"> </v>
      </c>
      <c r="BJ83" s="747" t="str">
        <f t="shared" si="83"/>
        <v xml:space="preserve"> </v>
      </c>
      <c r="BK83" s="4" t="str">
        <f t="shared" si="84"/>
        <v xml:space="preserve"> </v>
      </c>
      <c r="BL83" s="747" t="str">
        <f t="shared" si="85"/>
        <v xml:space="preserve"> </v>
      </c>
      <c r="BM83" s="4" t="str">
        <f t="shared" si="86"/>
        <v xml:space="preserve"> </v>
      </c>
      <c r="BN83" s="747" t="str">
        <f t="shared" si="87"/>
        <v xml:space="preserve"> </v>
      </c>
      <c r="BO83" s="4">
        <f t="shared" si="88"/>
        <v>1.1000000000000001</v>
      </c>
      <c r="BP83" s="747">
        <f t="shared" si="89"/>
        <v>83000</v>
      </c>
      <c r="BQ83" s="133" t="s">
        <v>12</v>
      </c>
      <c r="BR83" s="133"/>
      <c r="BS83" s="389"/>
      <c r="BT83" s="389"/>
      <c r="BU83" s="389"/>
      <c r="BV83" s="389"/>
      <c r="BW83" s="389"/>
      <c r="BX83" s="389"/>
      <c r="BY83" s="389"/>
      <c r="BZ83" s="389"/>
      <c r="CA83" s="389"/>
      <c r="CB83" s="163">
        <f t="shared" si="90"/>
        <v>0</v>
      </c>
      <c r="CC83" s="389"/>
      <c r="CD83" s="389"/>
      <c r="CE83" s="389"/>
      <c r="CF83" s="389"/>
      <c r="CG83" s="389"/>
      <c r="CH83" s="389"/>
      <c r="CI83" s="389"/>
      <c r="CJ83" s="389"/>
      <c r="CK83" s="389"/>
      <c r="CL83" s="389"/>
      <c r="CM83" s="389"/>
      <c r="CN83" s="389"/>
      <c r="CO83" s="389"/>
      <c r="CP83" s="389"/>
      <c r="CQ83" s="389"/>
      <c r="CR83" s="389"/>
      <c r="CS83" s="389"/>
      <c r="CT83" s="389"/>
      <c r="CU83" s="389"/>
      <c r="CV83" s="389"/>
      <c r="CW83" s="389"/>
      <c r="CX83" s="389"/>
      <c r="CY83" s="389"/>
      <c r="CZ83" s="389"/>
      <c r="DA83" s="389"/>
      <c r="DB83" s="389"/>
      <c r="DC83" s="389"/>
      <c r="DD83" s="389"/>
      <c r="DE83" s="389"/>
      <c r="DF83" s="389"/>
      <c r="DG83" s="389"/>
      <c r="DH83" s="389"/>
      <c r="DI83" s="389"/>
      <c r="DJ83" s="389"/>
      <c r="DK83" s="389"/>
      <c r="DL83" s="389"/>
      <c r="DM83" s="389"/>
      <c r="DN83" s="389"/>
      <c r="DO83" s="389"/>
      <c r="DP83" s="389"/>
      <c r="DQ83" s="389"/>
      <c r="DR83" s="389"/>
      <c r="DS83" s="389"/>
      <c r="DT83" s="389"/>
      <c r="DU83" s="389"/>
      <c r="DV83" s="389"/>
      <c r="DW83" s="389"/>
      <c r="DX83" s="389"/>
      <c r="DY83" s="389"/>
      <c r="DZ83" s="389"/>
      <c r="EA83" s="389"/>
      <c r="EB83" s="389"/>
      <c r="EC83" s="389"/>
      <c r="ED83" s="389"/>
      <c r="EE83" s="389"/>
      <c r="EF83" s="389"/>
      <c r="EG83" s="389"/>
      <c r="EH83" s="389"/>
      <c r="EI83" s="389"/>
      <c r="EJ83" s="389"/>
      <c r="EK83" s="389"/>
      <c r="EL83" s="389"/>
      <c r="EM83" s="389"/>
      <c r="EN83" s="389"/>
      <c r="EO83" s="389"/>
      <c r="EP83" s="389"/>
      <c r="EQ83" s="389"/>
      <c r="ER83" s="389"/>
      <c r="ES83" s="389"/>
      <c r="ET83" s="389"/>
      <c r="EU83" s="389"/>
      <c r="EV83" s="389"/>
      <c r="EW83" s="389"/>
      <c r="EX83" s="389"/>
      <c r="EY83" s="389"/>
      <c r="EZ83" s="389"/>
      <c r="FA83" s="389"/>
      <c r="FB83" s="389"/>
      <c r="FC83" s="389"/>
      <c r="FD83" s="389"/>
      <c r="FE83" s="389"/>
      <c r="FF83" s="389"/>
      <c r="FG83" s="389"/>
      <c r="FH83" s="389"/>
      <c r="FI83" s="389"/>
      <c r="FJ83" s="389"/>
      <c r="FK83" s="389"/>
      <c r="FL83" s="389"/>
      <c r="FM83" s="389"/>
      <c r="FN83" s="389"/>
      <c r="FO83" s="389"/>
      <c r="FP83" s="389"/>
      <c r="FQ83" s="389"/>
      <c r="FR83" s="389"/>
      <c r="FS83" s="389"/>
      <c r="FT83" s="389"/>
      <c r="FU83" s="389"/>
      <c r="FV83" s="389"/>
      <c r="FW83" s="389"/>
      <c r="FX83" s="666" t="s">
        <v>452</v>
      </c>
      <c r="FY83" s="667">
        <v>120</v>
      </c>
      <c r="FZ83" s="667">
        <v>30289471</v>
      </c>
      <c r="GA83" s="667">
        <v>55</v>
      </c>
      <c r="GB83" s="667" t="s">
        <v>798</v>
      </c>
      <c r="GC83" s="667">
        <v>18</v>
      </c>
      <c r="GD83" s="667">
        <v>1973</v>
      </c>
      <c r="GE83" s="667">
        <v>1</v>
      </c>
      <c r="GF83" s="667" t="s">
        <v>780</v>
      </c>
      <c r="GG83" s="667">
        <v>1</v>
      </c>
      <c r="GH83" s="667">
        <v>1</v>
      </c>
      <c r="GI83" s="667" t="s">
        <v>780</v>
      </c>
      <c r="GJ83" s="667">
        <v>1</v>
      </c>
      <c r="GK83" s="667" t="s">
        <v>781</v>
      </c>
      <c r="GL83" s="667" t="s">
        <v>782</v>
      </c>
      <c r="GM83" s="667">
        <v>66</v>
      </c>
      <c r="GN83" s="667" t="s">
        <v>783</v>
      </c>
      <c r="GO83" s="667">
        <v>0</v>
      </c>
      <c r="GP83" s="667">
        <v>0</v>
      </c>
      <c r="GQ83" s="667">
        <v>4</v>
      </c>
      <c r="GR83" s="667">
        <v>2</v>
      </c>
      <c r="GS83" s="667">
        <v>2</v>
      </c>
      <c r="GT83" s="667" t="s">
        <v>783</v>
      </c>
      <c r="GU83" s="667" t="s">
        <v>783</v>
      </c>
      <c r="GV83" s="667" t="s">
        <v>783</v>
      </c>
      <c r="GW83" s="667" t="s">
        <v>783</v>
      </c>
      <c r="GX83" s="667" t="s">
        <v>783</v>
      </c>
      <c r="GY83" s="667">
        <v>1649</v>
      </c>
      <c r="GZ83" s="667">
        <v>0.27</v>
      </c>
      <c r="HA83" s="667">
        <v>5</v>
      </c>
      <c r="HB83" s="667" t="s">
        <v>783</v>
      </c>
      <c r="HC83" s="667" t="s">
        <v>782</v>
      </c>
      <c r="HD83" s="667">
        <v>15</v>
      </c>
      <c r="HE83" s="667" t="s">
        <v>783</v>
      </c>
      <c r="HF83" s="667">
        <v>0</v>
      </c>
      <c r="HG83" s="667" t="s">
        <v>783</v>
      </c>
      <c r="HH83" s="667">
        <v>0</v>
      </c>
      <c r="HI83" s="667">
        <v>1</v>
      </c>
      <c r="HJ83" s="667">
        <v>45</v>
      </c>
      <c r="HK83" s="667" t="s">
        <v>784</v>
      </c>
      <c r="HL83" s="667" t="s">
        <v>785</v>
      </c>
      <c r="HM83" s="667" t="s">
        <v>783</v>
      </c>
      <c r="HN83" s="667" t="s">
        <v>783</v>
      </c>
      <c r="HO83" s="667" t="s">
        <v>783</v>
      </c>
      <c r="HP83" s="667" t="s">
        <v>783</v>
      </c>
      <c r="HQ83" s="667" t="s">
        <v>783</v>
      </c>
      <c r="HR83" s="667">
        <v>3978943</v>
      </c>
      <c r="HS83" s="667" t="s">
        <v>783</v>
      </c>
      <c r="HT83" s="667" t="s">
        <v>786</v>
      </c>
      <c r="HU83" s="667" t="s">
        <v>787</v>
      </c>
      <c r="HV83" s="667">
        <v>4</v>
      </c>
      <c r="HW83" s="667">
        <v>2014</v>
      </c>
      <c r="HX83" s="667">
        <v>63</v>
      </c>
      <c r="HY83" s="667">
        <v>0</v>
      </c>
      <c r="HZ83" s="667">
        <v>1426</v>
      </c>
      <c r="IA83" s="668">
        <v>41697.500081018516</v>
      </c>
      <c r="IB83" s="667" t="s">
        <v>788</v>
      </c>
      <c r="IC83" s="667">
        <v>3974465</v>
      </c>
      <c r="ID83" s="667">
        <v>2014</v>
      </c>
      <c r="IE83" s="667">
        <v>1712</v>
      </c>
      <c r="IF83" s="667" t="s">
        <v>783</v>
      </c>
      <c r="IG83" s="667" t="s">
        <v>783</v>
      </c>
      <c r="IH83" s="667" t="s">
        <v>783</v>
      </c>
      <c r="II83" s="667" t="s">
        <v>783</v>
      </c>
      <c r="IJ83" s="667" t="s">
        <v>783</v>
      </c>
      <c r="IK83" s="667" t="s">
        <v>783</v>
      </c>
      <c r="IL83" s="667" t="s">
        <v>783</v>
      </c>
      <c r="IM83" s="667" t="s">
        <v>783</v>
      </c>
      <c r="IN83" s="667" t="s">
        <v>783</v>
      </c>
      <c r="IO83" s="667">
        <v>1649</v>
      </c>
      <c r="IP83" s="668">
        <v>37477.354571759257</v>
      </c>
      <c r="IQ83" s="667">
        <v>2</v>
      </c>
      <c r="IR83" s="667" t="s">
        <v>793</v>
      </c>
      <c r="IS83" s="667">
        <v>2</v>
      </c>
      <c r="IT83" s="669">
        <v>41275</v>
      </c>
      <c r="IU83" s="667" t="s">
        <v>783</v>
      </c>
      <c r="IV83" s="667" t="s">
        <v>783</v>
      </c>
      <c r="IW83" s="667" t="s">
        <v>783</v>
      </c>
      <c r="IX83" s="667" t="s">
        <v>781</v>
      </c>
      <c r="IY83" s="667">
        <v>45</v>
      </c>
      <c r="IZ83" s="667" t="s">
        <v>789</v>
      </c>
      <c r="JA83" s="667" t="s">
        <v>783</v>
      </c>
      <c r="JB83" s="667" t="s">
        <v>783</v>
      </c>
      <c r="JC83" s="667" t="s">
        <v>783</v>
      </c>
      <c r="JD83" s="667">
        <v>329432</v>
      </c>
      <c r="JE83" s="667" t="s">
        <v>783</v>
      </c>
      <c r="JF83" s="667" t="s">
        <v>783</v>
      </c>
      <c r="JG83" s="667" t="s">
        <v>802</v>
      </c>
      <c r="JH83" s="667">
        <v>55</v>
      </c>
      <c r="JI83" s="667" t="s">
        <v>783</v>
      </c>
      <c r="JJ83" s="667" t="s">
        <v>783</v>
      </c>
      <c r="JK83" s="667" t="s">
        <v>783</v>
      </c>
      <c r="JL83" s="667" t="s">
        <v>790</v>
      </c>
      <c r="JM83" s="667">
        <v>4</v>
      </c>
      <c r="JN83" s="667">
        <v>3</v>
      </c>
      <c r="JO83" s="667" t="s">
        <v>783</v>
      </c>
      <c r="JP83" s="667">
        <v>10711928</v>
      </c>
      <c r="JQ83" s="667">
        <v>2011</v>
      </c>
      <c r="JR83" s="667">
        <v>3</v>
      </c>
      <c r="JS83" s="667" t="s">
        <v>783</v>
      </c>
      <c r="JT83" s="667" t="s">
        <v>783</v>
      </c>
      <c r="JU83" s="667" t="s">
        <v>872</v>
      </c>
      <c r="JV83" s="670">
        <v>1476.424902</v>
      </c>
      <c r="JX83" s="225"/>
    </row>
    <row r="84" spans="1:284" ht="16" thickBot="1">
      <c r="A84" s="905" t="s">
        <v>5</v>
      </c>
      <c r="B84" s="79">
        <f t="shared" si="53"/>
        <v>1</v>
      </c>
      <c r="C84" s="871" t="s">
        <v>1035</v>
      </c>
      <c r="D84" s="249" t="s">
        <v>135</v>
      </c>
      <c r="E84" s="103" t="s">
        <v>230</v>
      </c>
      <c r="F84" s="888">
        <v>1.07</v>
      </c>
      <c r="G84" s="120" t="e">
        <f t="shared" si="93"/>
        <v>#REF!</v>
      </c>
      <c r="H84" s="46"/>
      <c r="I84" s="33">
        <v>1.07</v>
      </c>
      <c r="J84" s="29"/>
      <c r="K84" s="18"/>
      <c r="L84" s="5"/>
      <c r="M84" s="71">
        <v>3</v>
      </c>
      <c r="N84" s="71">
        <v>1</v>
      </c>
      <c r="O84" s="70">
        <v>3</v>
      </c>
      <c r="P84" s="891">
        <f t="shared" si="94"/>
        <v>7</v>
      </c>
      <c r="Q84" s="897">
        <f t="shared" si="95"/>
        <v>9</v>
      </c>
      <c r="R84" s="46"/>
      <c r="S84" s="547">
        <f>I84</f>
        <v>1.07</v>
      </c>
      <c r="T84" s="25"/>
      <c r="U84" s="219">
        <f t="shared" si="48"/>
        <v>80250</v>
      </c>
      <c r="V84" s="219" t="s">
        <v>642</v>
      </c>
      <c r="W84" s="1042">
        <f t="shared" si="91"/>
        <v>80250</v>
      </c>
      <c r="X84" s="537">
        <f t="shared" si="92"/>
        <v>22211.614814814813</v>
      </c>
      <c r="Y84" s="538">
        <f t="shared" si="54"/>
        <v>500</v>
      </c>
      <c r="Z84" s="1034">
        <f t="shared" si="55"/>
        <v>102961.61481481482</v>
      </c>
      <c r="AA84" s="883">
        <v>4</v>
      </c>
      <c r="AB84" s="270">
        <f t="shared" si="56"/>
        <v>14507.614814814813</v>
      </c>
      <c r="AC84" s="553">
        <v>0.1</v>
      </c>
      <c r="AD84" s="562">
        <f t="shared" si="57"/>
        <v>7704.0000000000009</v>
      </c>
      <c r="AE84" s="518"/>
      <c r="AF84" s="270">
        <f t="shared" si="58"/>
        <v>0</v>
      </c>
      <c r="AG84" s="270"/>
      <c r="AH84" s="562">
        <f t="shared" si="59"/>
        <v>0</v>
      </c>
      <c r="AI84" s="270"/>
      <c r="AJ84" s="228">
        <v>0</v>
      </c>
      <c r="AK84" s="902">
        <v>2021</v>
      </c>
      <c r="AL84" s="902">
        <v>2032</v>
      </c>
      <c r="AM84" s="18" t="str">
        <f t="shared" si="60"/>
        <v xml:space="preserve"> </v>
      </c>
      <c r="AN84" s="747" t="str">
        <f t="shared" si="61"/>
        <v xml:space="preserve"> </v>
      </c>
      <c r="AO84" s="4" t="str">
        <f t="shared" si="62"/>
        <v xml:space="preserve"> </v>
      </c>
      <c r="AP84" s="747" t="str">
        <f t="shared" si="63"/>
        <v xml:space="preserve"> </v>
      </c>
      <c r="AQ84" s="4" t="str">
        <f t="shared" si="64"/>
        <v xml:space="preserve"> </v>
      </c>
      <c r="AR84" s="747" t="str">
        <f t="shared" si="65"/>
        <v xml:space="preserve"> </v>
      </c>
      <c r="AS84" s="4" t="str">
        <f t="shared" si="66"/>
        <v xml:space="preserve"> </v>
      </c>
      <c r="AT84" s="747" t="str">
        <f t="shared" si="67"/>
        <v xml:space="preserve"> </v>
      </c>
      <c r="AU84" s="4" t="str">
        <f t="shared" si="68"/>
        <v xml:space="preserve"> </v>
      </c>
      <c r="AV84" s="747" t="str">
        <f t="shared" si="69"/>
        <v xml:space="preserve"> </v>
      </c>
      <c r="AW84" s="4" t="str">
        <f t="shared" si="70"/>
        <v xml:space="preserve"> </v>
      </c>
      <c r="AX84" s="747" t="str">
        <f t="shared" si="71"/>
        <v xml:space="preserve"> </v>
      </c>
      <c r="AY84" s="4" t="str">
        <f t="shared" si="72"/>
        <v xml:space="preserve"> </v>
      </c>
      <c r="AZ84" s="747" t="str">
        <f t="shared" si="73"/>
        <v xml:space="preserve"> </v>
      </c>
      <c r="BA84" s="4" t="str">
        <f t="shared" si="74"/>
        <v xml:space="preserve"> </v>
      </c>
      <c r="BB84" s="747" t="str">
        <f t="shared" si="75"/>
        <v xml:space="preserve"> </v>
      </c>
      <c r="BC84" s="4" t="str">
        <f t="shared" si="76"/>
        <v xml:space="preserve"> </v>
      </c>
      <c r="BD84" s="747" t="str">
        <f t="shared" si="77"/>
        <v xml:space="preserve"> </v>
      </c>
      <c r="BE84" s="4" t="str">
        <f t="shared" si="78"/>
        <v xml:space="preserve"> </v>
      </c>
      <c r="BF84" s="747" t="str">
        <f t="shared" si="79"/>
        <v xml:space="preserve"> </v>
      </c>
      <c r="BG84" s="4" t="str">
        <f t="shared" si="80"/>
        <v xml:space="preserve"> </v>
      </c>
      <c r="BH84" s="747" t="str">
        <f t="shared" si="81"/>
        <v xml:space="preserve"> </v>
      </c>
      <c r="BI84" s="4" t="str">
        <f t="shared" si="82"/>
        <v xml:space="preserve"> </v>
      </c>
      <c r="BJ84" s="747" t="str">
        <f t="shared" si="83"/>
        <v xml:space="preserve"> </v>
      </c>
      <c r="BK84" s="4" t="str">
        <f t="shared" si="84"/>
        <v xml:space="preserve"> </v>
      </c>
      <c r="BL84" s="747" t="str">
        <f t="shared" si="85"/>
        <v xml:space="preserve"> </v>
      </c>
      <c r="BM84" s="4" t="str">
        <f t="shared" si="86"/>
        <v xml:space="preserve"> </v>
      </c>
      <c r="BN84" s="747" t="str">
        <f t="shared" si="87"/>
        <v xml:space="preserve"> </v>
      </c>
      <c r="BO84" s="4">
        <f t="shared" si="88"/>
        <v>1.07</v>
      </c>
      <c r="BP84" s="747">
        <f t="shared" si="89"/>
        <v>102961.61481481482</v>
      </c>
      <c r="BQ84" s="133"/>
      <c r="BR84" s="133"/>
      <c r="BS84" s="389"/>
      <c r="BT84" s="389"/>
      <c r="BU84" s="389"/>
      <c r="BV84" s="389"/>
      <c r="BW84" s="389"/>
      <c r="BX84" s="389"/>
      <c r="BY84" s="389"/>
      <c r="BZ84" s="389"/>
      <c r="CA84" s="389"/>
      <c r="CB84" s="163">
        <f t="shared" si="90"/>
        <v>0</v>
      </c>
      <c r="CC84" s="389"/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389"/>
      <c r="CT84" s="389"/>
      <c r="CU84" s="389"/>
      <c r="CV84" s="389"/>
      <c r="CW84" s="389"/>
      <c r="CX84" s="389"/>
      <c r="CY84" s="389"/>
      <c r="CZ84" s="389"/>
      <c r="DA84" s="596"/>
      <c r="DB84" s="596"/>
      <c r="DC84" s="596"/>
      <c r="DD84" s="596"/>
      <c r="DE84" s="596"/>
      <c r="DF84" s="596"/>
      <c r="DG84" s="596"/>
      <c r="DH84" s="596"/>
      <c r="DI84" s="596"/>
      <c r="DJ84" s="596"/>
      <c r="DK84" s="596"/>
      <c r="DL84" s="596"/>
      <c r="DM84" s="596"/>
      <c r="DN84" s="596"/>
      <c r="DO84" s="596"/>
      <c r="DP84" s="596"/>
      <c r="DQ84" s="596"/>
      <c r="DR84" s="596"/>
      <c r="DS84" s="596"/>
      <c r="DT84" s="596"/>
      <c r="DU84" s="596"/>
      <c r="DV84" s="596"/>
      <c r="DW84" s="596"/>
      <c r="DX84" s="596"/>
      <c r="DY84" s="596"/>
      <c r="DZ84" s="596"/>
      <c r="EA84" s="596"/>
      <c r="EB84" s="596"/>
      <c r="EC84" s="596"/>
      <c r="ED84" s="596"/>
      <c r="EE84" s="596"/>
      <c r="EF84" s="596"/>
      <c r="EG84" s="596"/>
      <c r="EH84" s="596"/>
      <c r="EI84" s="596"/>
      <c r="EJ84" s="596"/>
      <c r="EK84" s="596"/>
      <c r="EL84" s="596"/>
      <c r="EM84" s="596"/>
      <c r="EN84" s="596"/>
      <c r="EO84" s="596"/>
      <c r="EP84" s="596"/>
      <c r="EQ84" s="596"/>
      <c r="ER84" s="596"/>
      <c r="ES84" s="596"/>
      <c r="ET84" s="596"/>
      <c r="EU84" s="596"/>
      <c r="EV84" s="596"/>
      <c r="EW84" s="596"/>
      <c r="EX84" s="596"/>
      <c r="EY84" s="596"/>
      <c r="EZ84" s="596"/>
      <c r="FA84" s="596"/>
      <c r="FB84" s="596"/>
      <c r="FC84" s="596"/>
      <c r="FD84" s="596"/>
      <c r="FE84" s="596"/>
      <c r="FF84" s="596"/>
      <c r="FG84" s="596"/>
      <c r="FH84" s="596"/>
      <c r="FI84" s="596"/>
      <c r="FJ84" s="596"/>
      <c r="FK84" s="596"/>
      <c r="FL84" s="596"/>
      <c r="FM84" s="596"/>
      <c r="FN84" s="596"/>
      <c r="FO84" s="596"/>
      <c r="FP84" s="596"/>
      <c r="FQ84" s="596"/>
      <c r="FR84" s="596"/>
      <c r="FS84" s="596"/>
      <c r="FT84" s="596"/>
      <c r="FU84" s="596"/>
      <c r="FV84" s="596"/>
      <c r="FW84" s="596"/>
      <c r="FX84" s="625" t="s">
        <v>452</v>
      </c>
      <c r="FY84" s="626">
        <v>153</v>
      </c>
      <c r="FZ84" s="626">
        <v>30289469</v>
      </c>
      <c r="GA84" s="626">
        <v>55</v>
      </c>
      <c r="GB84" s="626" t="s">
        <v>798</v>
      </c>
      <c r="GC84" s="626">
        <v>18</v>
      </c>
      <c r="GD84" s="626">
        <v>1973</v>
      </c>
      <c r="GE84" s="626">
        <v>1</v>
      </c>
      <c r="GF84" s="626" t="s">
        <v>780</v>
      </c>
      <c r="GG84" s="626">
        <v>1</v>
      </c>
      <c r="GH84" s="626">
        <v>1</v>
      </c>
      <c r="GI84" s="626" t="s">
        <v>780</v>
      </c>
      <c r="GJ84" s="626">
        <v>1</v>
      </c>
      <c r="GK84" s="626" t="s">
        <v>781</v>
      </c>
      <c r="GL84" s="626" t="s">
        <v>782</v>
      </c>
      <c r="GM84" s="626">
        <v>66</v>
      </c>
      <c r="GN84" s="626" t="s">
        <v>783</v>
      </c>
      <c r="GO84" s="626">
        <v>0</v>
      </c>
      <c r="GP84" s="626">
        <v>0</v>
      </c>
      <c r="GQ84" s="626">
        <v>4</v>
      </c>
      <c r="GR84" s="626">
        <v>2</v>
      </c>
      <c r="GS84" s="626">
        <v>2</v>
      </c>
      <c r="GT84" s="626" t="s">
        <v>783</v>
      </c>
      <c r="GU84" s="626" t="s">
        <v>783</v>
      </c>
      <c r="GV84" s="626" t="s">
        <v>783</v>
      </c>
      <c r="GW84" s="626" t="s">
        <v>783</v>
      </c>
      <c r="GX84" s="626" t="s">
        <v>783</v>
      </c>
      <c r="GY84" s="626">
        <v>1649</v>
      </c>
      <c r="GZ84" s="626">
        <v>0.06</v>
      </c>
      <c r="HA84" s="626">
        <v>5</v>
      </c>
      <c r="HB84" s="626" t="s">
        <v>783</v>
      </c>
      <c r="HC84" s="626" t="s">
        <v>782</v>
      </c>
      <c r="HD84" s="626">
        <v>15</v>
      </c>
      <c r="HE84" s="626" t="s">
        <v>783</v>
      </c>
      <c r="HF84" s="626">
        <v>0</v>
      </c>
      <c r="HG84" s="626" t="s">
        <v>783</v>
      </c>
      <c r="HH84" s="626">
        <v>0</v>
      </c>
      <c r="HI84" s="626">
        <v>1</v>
      </c>
      <c r="HJ84" s="626">
        <v>45</v>
      </c>
      <c r="HK84" s="626" t="s">
        <v>784</v>
      </c>
      <c r="HL84" s="626" t="s">
        <v>785</v>
      </c>
      <c r="HM84" s="626" t="s">
        <v>783</v>
      </c>
      <c r="HN84" s="626" t="s">
        <v>783</v>
      </c>
      <c r="HO84" s="626" t="s">
        <v>783</v>
      </c>
      <c r="HP84" s="626" t="s">
        <v>783</v>
      </c>
      <c r="HQ84" s="626" t="s">
        <v>783</v>
      </c>
      <c r="HR84" s="626">
        <v>3978946</v>
      </c>
      <c r="HS84" s="626" t="s">
        <v>783</v>
      </c>
      <c r="HT84" s="626" t="s">
        <v>786</v>
      </c>
      <c r="HU84" s="626" t="s">
        <v>787</v>
      </c>
      <c r="HV84" s="626">
        <v>4</v>
      </c>
      <c r="HW84" s="626">
        <v>2014</v>
      </c>
      <c r="HX84" s="626">
        <v>63</v>
      </c>
      <c r="HY84" s="626">
        <v>0</v>
      </c>
      <c r="HZ84" s="626">
        <v>317</v>
      </c>
      <c r="IA84" s="627">
        <v>41697.500081018516</v>
      </c>
      <c r="IB84" s="626" t="s">
        <v>788</v>
      </c>
      <c r="IC84" s="626">
        <v>3974468</v>
      </c>
      <c r="ID84" s="626">
        <v>2014</v>
      </c>
      <c r="IE84" s="626">
        <v>1712</v>
      </c>
      <c r="IF84" s="626" t="s">
        <v>783</v>
      </c>
      <c r="IG84" s="626" t="s">
        <v>783</v>
      </c>
      <c r="IH84" s="626" t="s">
        <v>783</v>
      </c>
      <c r="II84" s="626" t="s">
        <v>783</v>
      </c>
      <c r="IJ84" s="626" t="s">
        <v>783</v>
      </c>
      <c r="IK84" s="626" t="s">
        <v>783</v>
      </c>
      <c r="IL84" s="626" t="s">
        <v>783</v>
      </c>
      <c r="IM84" s="626" t="s">
        <v>783</v>
      </c>
      <c r="IN84" s="626" t="s">
        <v>783</v>
      </c>
      <c r="IO84" s="626">
        <v>1649</v>
      </c>
      <c r="IP84" s="627">
        <v>37477.354571759257</v>
      </c>
      <c r="IQ84" s="626">
        <v>2</v>
      </c>
      <c r="IR84" s="626" t="s">
        <v>793</v>
      </c>
      <c r="IS84" s="626">
        <v>2</v>
      </c>
      <c r="IT84" s="665">
        <v>41275</v>
      </c>
      <c r="IU84" s="626" t="s">
        <v>783</v>
      </c>
      <c r="IV84" s="626" t="s">
        <v>783</v>
      </c>
      <c r="IW84" s="626" t="s">
        <v>783</v>
      </c>
      <c r="IX84" s="626" t="s">
        <v>781</v>
      </c>
      <c r="IY84" s="626">
        <v>45</v>
      </c>
      <c r="IZ84" s="626" t="s">
        <v>789</v>
      </c>
      <c r="JA84" s="626" t="s">
        <v>783</v>
      </c>
      <c r="JB84" s="626" t="s">
        <v>783</v>
      </c>
      <c r="JC84" s="626" t="s">
        <v>783</v>
      </c>
      <c r="JD84" s="626">
        <v>329432</v>
      </c>
      <c r="JE84" s="626" t="s">
        <v>783</v>
      </c>
      <c r="JF84" s="626" t="s">
        <v>783</v>
      </c>
      <c r="JG84" s="626" t="s">
        <v>802</v>
      </c>
      <c r="JH84" s="626">
        <v>55</v>
      </c>
      <c r="JI84" s="626" t="s">
        <v>783</v>
      </c>
      <c r="JJ84" s="626" t="s">
        <v>783</v>
      </c>
      <c r="JK84" s="626" t="s">
        <v>783</v>
      </c>
      <c r="JL84" s="626" t="s">
        <v>790</v>
      </c>
      <c r="JM84" s="626">
        <v>4</v>
      </c>
      <c r="JN84" s="626">
        <v>3</v>
      </c>
      <c r="JO84" s="626" t="s">
        <v>783</v>
      </c>
      <c r="JP84" s="626">
        <v>10711928</v>
      </c>
      <c r="JQ84" s="626">
        <v>2011</v>
      </c>
      <c r="JR84" s="626">
        <v>3</v>
      </c>
      <c r="JS84" s="626" t="s">
        <v>783</v>
      </c>
      <c r="JT84" s="626" t="s">
        <v>783</v>
      </c>
      <c r="JU84" s="626" t="s">
        <v>873</v>
      </c>
      <c r="JV84" s="628">
        <v>324.15437600000001</v>
      </c>
      <c r="JW84">
        <f>SUM(JV83:JV84)</f>
        <v>1800.5792779999999</v>
      </c>
      <c r="JX84" s="225">
        <v>0.34101880265151513</v>
      </c>
    </row>
    <row r="85" spans="1:284" ht="16" thickBot="1">
      <c r="A85" s="905" t="s">
        <v>5</v>
      </c>
      <c r="B85" s="79">
        <f t="shared" si="53"/>
        <v>1</v>
      </c>
      <c r="C85" s="871" t="s">
        <v>30</v>
      </c>
      <c r="D85" s="249" t="s">
        <v>157</v>
      </c>
      <c r="E85" s="103" t="s">
        <v>211</v>
      </c>
      <c r="F85" s="888">
        <v>0.54</v>
      </c>
      <c r="G85" s="120" t="e">
        <f t="shared" si="93"/>
        <v>#REF!</v>
      </c>
      <c r="H85" s="46"/>
      <c r="I85" s="33">
        <v>0.54</v>
      </c>
      <c r="J85" s="29"/>
      <c r="K85" s="18" t="s">
        <v>36</v>
      </c>
      <c r="L85" s="5"/>
      <c r="M85" s="71">
        <v>2</v>
      </c>
      <c r="N85" s="71">
        <v>2</v>
      </c>
      <c r="O85" s="70">
        <v>2</v>
      </c>
      <c r="P85" s="891">
        <f t="shared" si="94"/>
        <v>6</v>
      </c>
      <c r="Q85" s="897">
        <f t="shared" si="95"/>
        <v>8</v>
      </c>
      <c r="R85" s="46"/>
      <c r="S85" s="547">
        <f>I85</f>
        <v>0.54</v>
      </c>
      <c r="T85" s="25"/>
      <c r="U85" s="219">
        <f t="shared" si="48"/>
        <v>40500</v>
      </c>
      <c r="V85" s="219" t="s">
        <v>642</v>
      </c>
      <c r="W85" s="1042">
        <f t="shared" si="91"/>
        <v>40500</v>
      </c>
      <c r="X85" s="537">
        <f t="shared" si="92"/>
        <v>20702.400000000001</v>
      </c>
      <c r="Y85" s="538">
        <f t="shared" si="54"/>
        <v>500</v>
      </c>
      <c r="Z85" s="1034">
        <f t="shared" si="55"/>
        <v>61702.400000000001</v>
      </c>
      <c r="AA85" s="883">
        <v>6</v>
      </c>
      <c r="AB85" s="270">
        <f t="shared" si="56"/>
        <v>10982.400000000001</v>
      </c>
      <c r="AC85" s="566">
        <v>0.25</v>
      </c>
      <c r="AD85" s="562">
        <f t="shared" si="57"/>
        <v>9720</v>
      </c>
      <c r="AE85" s="518"/>
      <c r="AF85" s="270">
        <f t="shared" si="58"/>
        <v>0</v>
      </c>
      <c r="AG85" s="270"/>
      <c r="AH85" s="562">
        <f t="shared" si="59"/>
        <v>0</v>
      </c>
      <c r="AI85" s="270"/>
      <c r="AJ85" s="228">
        <v>0</v>
      </c>
      <c r="AK85" s="902">
        <v>2020</v>
      </c>
      <c r="AL85" s="902">
        <v>2032</v>
      </c>
      <c r="AM85" s="18" t="str">
        <f t="shared" si="60"/>
        <v xml:space="preserve"> </v>
      </c>
      <c r="AN85" s="747" t="str">
        <f t="shared" si="61"/>
        <v xml:space="preserve"> </v>
      </c>
      <c r="AO85" s="4" t="str">
        <f t="shared" si="62"/>
        <v xml:space="preserve"> </v>
      </c>
      <c r="AP85" s="747" t="str">
        <f t="shared" si="63"/>
        <v xml:space="preserve"> </v>
      </c>
      <c r="AQ85" s="4" t="str">
        <f t="shared" si="64"/>
        <v xml:space="preserve"> </v>
      </c>
      <c r="AR85" s="747" t="str">
        <f t="shared" si="65"/>
        <v xml:space="preserve"> </v>
      </c>
      <c r="AS85" s="4" t="str">
        <f t="shared" si="66"/>
        <v xml:space="preserve"> </v>
      </c>
      <c r="AT85" s="747" t="str">
        <f t="shared" si="67"/>
        <v xml:space="preserve"> </v>
      </c>
      <c r="AU85" s="4" t="str">
        <f t="shared" si="68"/>
        <v xml:space="preserve"> </v>
      </c>
      <c r="AV85" s="747" t="str">
        <f t="shared" si="69"/>
        <v xml:space="preserve"> </v>
      </c>
      <c r="AW85" s="4" t="str">
        <f t="shared" si="70"/>
        <v xml:space="preserve"> </v>
      </c>
      <c r="AX85" s="747" t="str">
        <f t="shared" si="71"/>
        <v xml:space="preserve"> </v>
      </c>
      <c r="AY85" s="4" t="str">
        <f t="shared" si="72"/>
        <v xml:space="preserve"> </v>
      </c>
      <c r="AZ85" s="747" t="str">
        <f t="shared" si="73"/>
        <v xml:space="preserve"> </v>
      </c>
      <c r="BA85" s="4" t="str">
        <f t="shared" si="74"/>
        <v xml:space="preserve"> </v>
      </c>
      <c r="BB85" s="747" t="str">
        <f t="shared" si="75"/>
        <v xml:space="preserve"> </v>
      </c>
      <c r="BC85" s="4" t="str">
        <f t="shared" si="76"/>
        <v xml:space="preserve"> </v>
      </c>
      <c r="BD85" s="747" t="str">
        <f t="shared" si="77"/>
        <v xml:space="preserve"> </v>
      </c>
      <c r="BE85" s="4" t="str">
        <f t="shared" si="78"/>
        <v xml:space="preserve"> </v>
      </c>
      <c r="BF85" s="747" t="str">
        <f t="shared" si="79"/>
        <v xml:space="preserve"> </v>
      </c>
      <c r="BG85" s="4" t="str">
        <f t="shared" si="80"/>
        <v xml:space="preserve"> </v>
      </c>
      <c r="BH85" s="747" t="str">
        <f t="shared" si="81"/>
        <v xml:space="preserve"> </v>
      </c>
      <c r="BI85" s="4" t="str">
        <f t="shared" si="82"/>
        <v xml:space="preserve"> </v>
      </c>
      <c r="BJ85" s="747" t="str">
        <f t="shared" si="83"/>
        <v xml:space="preserve"> </v>
      </c>
      <c r="BK85" s="4" t="str">
        <f t="shared" si="84"/>
        <v xml:space="preserve"> </v>
      </c>
      <c r="BL85" s="747" t="str">
        <f t="shared" si="85"/>
        <v xml:space="preserve"> </v>
      </c>
      <c r="BM85" s="4" t="str">
        <f t="shared" si="86"/>
        <v xml:space="preserve"> </v>
      </c>
      <c r="BN85" s="747" t="str">
        <f t="shared" si="87"/>
        <v xml:space="preserve"> </v>
      </c>
      <c r="BO85" s="4">
        <f t="shared" si="88"/>
        <v>0.54</v>
      </c>
      <c r="BP85" s="747">
        <f t="shared" si="89"/>
        <v>61702.400000000001</v>
      </c>
      <c r="BQ85" s="133" t="s">
        <v>627</v>
      </c>
      <c r="BR85" s="133"/>
      <c r="BS85" s="389"/>
      <c r="BT85" s="389"/>
      <c r="BU85" s="389"/>
      <c r="BV85" s="389"/>
      <c r="BW85" s="389"/>
      <c r="BX85" s="389"/>
      <c r="BY85" s="389"/>
      <c r="BZ85" s="389"/>
      <c r="CA85" s="389"/>
      <c r="CB85" s="163">
        <f t="shared" si="90"/>
        <v>0</v>
      </c>
      <c r="CC85" s="389"/>
      <c r="CD85" s="389"/>
      <c r="CE85" s="389"/>
      <c r="CF85" s="389"/>
      <c r="CG85" s="389"/>
      <c r="CH85" s="389"/>
      <c r="CI85" s="389"/>
      <c r="CJ85" s="389"/>
      <c r="CK85" s="389"/>
      <c r="CL85" s="389"/>
      <c r="CM85" s="389"/>
      <c r="CN85" s="389"/>
      <c r="CO85" s="389"/>
      <c r="CP85" s="389"/>
      <c r="CQ85" s="389"/>
      <c r="CR85" s="389"/>
      <c r="CS85" s="389"/>
      <c r="CT85" s="389"/>
      <c r="CU85" s="389"/>
      <c r="CV85" s="389"/>
      <c r="CW85" s="389"/>
      <c r="CX85" s="389"/>
      <c r="CY85" s="389"/>
      <c r="CZ85" s="389"/>
      <c r="DA85" s="389"/>
      <c r="DB85" s="389"/>
      <c r="DC85" s="389"/>
      <c r="DD85" s="389"/>
      <c r="DE85" s="389"/>
      <c r="DF85" s="389"/>
      <c r="DG85" s="389"/>
      <c r="DH85" s="389"/>
      <c r="DI85" s="389"/>
      <c r="DJ85" s="389"/>
      <c r="DK85" s="389"/>
      <c r="DL85" s="389"/>
      <c r="DM85" s="389"/>
      <c r="DN85" s="389"/>
      <c r="DO85" s="389"/>
      <c r="DP85" s="389"/>
      <c r="DQ85" s="389"/>
      <c r="DR85" s="389"/>
      <c r="DS85" s="389"/>
      <c r="DT85" s="389"/>
      <c r="DU85" s="389"/>
      <c r="DV85" s="389"/>
      <c r="DW85" s="389"/>
      <c r="DX85" s="389"/>
      <c r="DY85" s="389"/>
      <c r="DZ85" s="389"/>
      <c r="EA85" s="389"/>
      <c r="EB85" s="389"/>
      <c r="EC85" s="389"/>
      <c r="ED85" s="389"/>
      <c r="EE85" s="389"/>
      <c r="EF85" s="389"/>
      <c r="EG85" s="389"/>
      <c r="EH85" s="389"/>
      <c r="EI85" s="389"/>
      <c r="EJ85" s="389"/>
      <c r="EK85" s="389"/>
      <c r="EL85" s="389"/>
      <c r="EM85" s="389"/>
      <c r="EN85" s="389"/>
      <c r="EO85" s="389"/>
      <c r="EP85" s="389"/>
      <c r="EQ85" s="389"/>
      <c r="ER85" s="389"/>
      <c r="ES85" s="389"/>
      <c r="ET85" s="389"/>
      <c r="EU85" s="389"/>
      <c r="EV85" s="389"/>
      <c r="EW85" s="389"/>
      <c r="EX85" s="389"/>
      <c r="EY85" s="389"/>
      <c r="EZ85" s="389"/>
      <c r="FA85" s="389"/>
      <c r="FB85" s="389"/>
      <c r="FC85" s="389"/>
      <c r="FD85" s="389"/>
      <c r="FE85" s="389"/>
      <c r="FF85" s="389"/>
      <c r="FG85" s="389"/>
      <c r="FH85" s="389"/>
      <c r="FI85" s="389"/>
      <c r="FJ85" s="389"/>
      <c r="FK85" s="389"/>
      <c r="FL85" s="389"/>
      <c r="FM85" s="389"/>
      <c r="FN85" s="389"/>
      <c r="FO85" s="389"/>
      <c r="FP85" s="389"/>
      <c r="FQ85" s="389"/>
      <c r="FR85" s="389"/>
      <c r="FS85" s="389"/>
      <c r="FT85" s="389"/>
      <c r="FU85" s="389"/>
      <c r="FV85" s="389"/>
      <c r="FW85" s="389"/>
      <c r="FX85" s="844" t="s">
        <v>426</v>
      </c>
      <c r="FY85" s="845">
        <v>218</v>
      </c>
      <c r="FZ85" s="845">
        <v>32434999</v>
      </c>
      <c r="GA85" s="845">
        <v>55</v>
      </c>
      <c r="GB85" s="845" t="s">
        <v>798</v>
      </c>
      <c r="GC85" s="845">
        <v>16</v>
      </c>
      <c r="GD85" s="845">
        <v>1971</v>
      </c>
      <c r="GE85" s="845">
        <v>1</v>
      </c>
      <c r="GF85" s="845" t="s">
        <v>780</v>
      </c>
      <c r="GG85" s="845">
        <v>2</v>
      </c>
      <c r="GH85" s="845">
        <v>1</v>
      </c>
      <c r="GI85" s="845" t="s">
        <v>780</v>
      </c>
      <c r="GJ85" s="845">
        <v>2</v>
      </c>
      <c r="GK85" s="845" t="s">
        <v>781</v>
      </c>
      <c r="GL85" s="845" t="s">
        <v>782</v>
      </c>
      <c r="GM85" s="845">
        <v>66</v>
      </c>
      <c r="GN85" s="845" t="s">
        <v>783</v>
      </c>
      <c r="GO85" s="845">
        <v>0</v>
      </c>
      <c r="GP85" s="845">
        <v>0</v>
      </c>
      <c r="GQ85" s="845">
        <v>4</v>
      </c>
      <c r="GR85" s="845">
        <v>2</v>
      </c>
      <c r="GS85" s="845">
        <v>2</v>
      </c>
      <c r="GT85" s="845" t="s">
        <v>783</v>
      </c>
      <c r="GU85" s="845" t="s">
        <v>783</v>
      </c>
      <c r="GV85" s="845" t="s">
        <v>783</v>
      </c>
      <c r="GW85" s="845" t="s">
        <v>783</v>
      </c>
      <c r="GX85" s="845" t="s">
        <v>783</v>
      </c>
      <c r="GY85" s="845">
        <v>1649</v>
      </c>
      <c r="GZ85" s="845">
        <v>0.51</v>
      </c>
      <c r="HA85" s="845">
        <v>5</v>
      </c>
      <c r="HB85" s="845" t="s">
        <v>783</v>
      </c>
      <c r="HC85" s="845" t="s">
        <v>782</v>
      </c>
      <c r="HD85" s="845">
        <v>35</v>
      </c>
      <c r="HE85" s="845" t="s">
        <v>783</v>
      </c>
      <c r="HF85" s="845">
        <v>0</v>
      </c>
      <c r="HG85" s="845" t="s">
        <v>783</v>
      </c>
      <c r="HH85" s="845">
        <v>0</v>
      </c>
      <c r="HI85" s="845">
        <v>1</v>
      </c>
      <c r="HJ85" s="845">
        <v>45</v>
      </c>
      <c r="HK85" s="845" t="s">
        <v>784</v>
      </c>
      <c r="HL85" s="845" t="s">
        <v>785</v>
      </c>
      <c r="HM85" s="845" t="s">
        <v>783</v>
      </c>
      <c r="HN85" s="845" t="s">
        <v>783</v>
      </c>
      <c r="HO85" s="845" t="s">
        <v>783</v>
      </c>
      <c r="HP85" s="845" t="s">
        <v>783</v>
      </c>
      <c r="HQ85" s="845" t="s">
        <v>783</v>
      </c>
      <c r="HR85" s="845">
        <v>4184512</v>
      </c>
      <c r="HS85" s="845" t="s">
        <v>783</v>
      </c>
      <c r="HT85" s="845" t="s">
        <v>786</v>
      </c>
      <c r="HU85" s="845" t="s">
        <v>787</v>
      </c>
      <c r="HV85" s="845">
        <v>4</v>
      </c>
      <c r="HW85" s="845">
        <v>2016</v>
      </c>
      <c r="HX85" s="845">
        <v>63</v>
      </c>
      <c r="HY85" s="845">
        <v>0</v>
      </c>
      <c r="HZ85" s="845">
        <v>2693</v>
      </c>
      <c r="IA85" s="846">
        <v>42227.682129629633</v>
      </c>
      <c r="IB85" s="845" t="s">
        <v>788</v>
      </c>
      <c r="IC85" s="845">
        <v>4184511</v>
      </c>
      <c r="ID85" s="845">
        <v>2014</v>
      </c>
      <c r="IE85" s="845">
        <v>1712</v>
      </c>
      <c r="IF85" s="845" t="s">
        <v>783</v>
      </c>
      <c r="IG85" s="845" t="s">
        <v>783</v>
      </c>
      <c r="IH85" s="845" t="s">
        <v>783</v>
      </c>
      <c r="II85" s="845" t="s">
        <v>783</v>
      </c>
      <c r="IJ85" s="845" t="s">
        <v>783</v>
      </c>
      <c r="IK85" s="845" t="s">
        <v>783</v>
      </c>
      <c r="IL85" s="845" t="s">
        <v>783</v>
      </c>
      <c r="IM85" s="845" t="s">
        <v>783</v>
      </c>
      <c r="IN85" s="845" t="s">
        <v>783</v>
      </c>
      <c r="IO85" s="845">
        <v>1649</v>
      </c>
      <c r="IP85" s="846">
        <v>37477.354571759257</v>
      </c>
      <c r="IQ85" s="845">
        <v>2</v>
      </c>
      <c r="IR85" s="845" t="s">
        <v>793</v>
      </c>
      <c r="IS85" s="845">
        <v>2</v>
      </c>
      <c r="IT85" s="847">
        <v>41275</v>
      </c>
      <c r="IU85" s="845" t="s">
        <v>783</v>
      </c>
      <c r="IV85" s="845" t="s">
        <v>783</v>
      </c>
      <c r="IW85" s="845" t="s">
        <v>783</v>
      </c>
      <c r="IX85" s="845" t="s">
        <v>781</v>
      </c>
      <c r="IY85" s="845">
        <v>45</v>
      </c>
      <c r="IZ85" s="845" t="s">
        <v>789</v>
      </c>
      <c r="JA85" s="845" t="s">
        <v>783</v>
      </c>
      <c r="JB85" s="845" t="s">
        <v>783</v>
      </c>
      <c r="JC85" s="845" t="s">
        <v>783</v>
      </c>
      <c r="JD85" s="845">
        <v>329434</v>
      </c>
      <c r="JE85" s="845" t="s">
        <v>783</v>
      </c>
      <c r="JF85" s="845" t="s">
        <v>783</v>
      </c>
      <c r="JG85" s="845" t="s">
        <v>802</v>
      </c>
      <c r="JH85" s="845">
        <v>55</v>
      </c>
      <c r="JI85" s="845" t="s">
        <v>783</v>
      </c>
      <c r="JJ85" s="845" t="s">
        <v>783</v>
      </c>
      <c r="JK85" s="845" t="s">
        <v>783</v>
      </c>
      <c r="JL85" s="845" t="s">
        <v>790</v>
      </c>
      <c r="JM85" s="845">
        <v>4</v>
      </c>
      <c r="JN85" s="845">
        <v>3</v>
      </c>
      <c r="JO85" s="845" t="s">
        <v>783</v>
      </c>
      <c r="JP85" s="845" t="s">
        <v>783</v>
      </c>
      <c r="JQ85" s="845" t="s">
        <v>783</v>
      </c>
      <c r="JR85" s="845" t="s">
        <v>783</v>
      </c>
      <c r="JS85" s="845" t="s">
        <v>783</v>
      </c>
      <c r="JT85" s="845" t="s">
        <v>783</v>
      </c>
      <c r="JU85" s="845" t="s">
        <v>874</v>
      </c>
      <c r="JV85" s="848">
        <v>2695.569082</v>
      </c>
      <c r="JX85" s="225"/>
    </row>
    <row r="86" spans="1:284" ht="16" thickBot="1">
      <c r="A86" s="905" t="s">
        <v>5</v>
      </c>
      <c r="B86" s="79">
        <f t="shared" si="53"/>
        <v>1</v>
      </c>
      <c r="C86" s="871" t="s">
        <v>1032</v>
      </c>
      <c r="D86" s="249" t="s">
        <v>162</v>
      </c>
      <c r="E86" s="103" t="s">
        <v>45</v>
      </c>
      <c r="F86" s="888">
        <v>1.25</v>
      </c>
      <c r="G86" s="120" t="e">
        <f t="shared" si="93"/>
        <v>#REF!</v>
      </c>
      <c r="H86" s="30"/>
      <c r="I86" s="33">
        <v>1.25</v>
      </c>
      <c r="J86" s="29"/>
      <c r="K86" s="18"/>
      <c r="L86" s="5"/>
      <c r="M86" s="71"/>
      <c r="N86" s="71"/>
      <c r="O86" s="70"/>
      <c r="P86" s="891">
        <f t="shared" si="94"/>
        <v>0</v>
      </c>
      <c r="Q86" s="897"/>
      <c r="R86" s="30"/>
      <c r="S86" s="547">
        <f>I86</f>
        <v>1.25</v>
      </c>
      <c r="T86" s="25"/>
      <c r="U86" s="219">
        <f t="shared" si="48"/>
        <v>93750</v>
      </c>
      <c r="V86" s="219" t="s">
        <v>642</v>
      </c>
      <c r="W86" s="1042">
        <f t="shared" si="91"/>
        <v>93750</v>
      </c>
      <c r="X86" s="537">
        <f t="shared" si="92"/>
        <v>0</v>
      </c>
      <c r="Y86" s="538">
        <f t="shared" si="54"/>
        <v>500</v>
      </c>
      <c r="Z86" s="1034">
        <f t="shared" si="55"/>
        <v>94250</v>
      </c>
      <c r="AA86" s="883"/>
      <c r="AB86" s="270">
        <f t="shared" si="56"/>
        <v>0</v>
      </c>
      <c r="AC86" s="553"/>
      <c r="AD86" s="562">
        <f t="shared" si="57"/>
        <v>0</v>
      </c>
      <c r="AE86" s="518"/>
      <c r="AF86" s="270">
        <f t="shared" si="58"/>
        <v>0</v>
      </c>
      <c r="AG86" s="270"/>
      <c r="AH86" s="562">
        <f t="shared" si="59"/>
        <v>0</v>
      </c>
      <c r="AI86" s="270"/>
      <c r="AJ86" s="228">
        <v>0</v>
      </c>
      <c r="AK86" s="902"/>
      <c r="AL86" s="902">
        <v>2032</v>
      </c>
      <c r="AM86" s="18" t="str">
        <f t="shared" si="60"/>
        <v xml:space="preserve"> </v>
      </c>
      <c r="AN86" s="747" t="str">
        <f t="shared" si="61"/>
        <v xml:space="preserve"> </v>
      </c>
      <c r="AO86" s="4" t="str">
        <f t="shared" si="62"/>
        <v xml:space="preserve"> </v>
      </c>
      <c r="AP86" s="747" t="str">
        <f t="shared" si="63"/>
        <v xml:space="preserve"> </v>
      </c>
      <c r="AQ86" s="4" t="str">
        <f t="shared" si="64"/>
        <v xml:space="preserve"> </v>
      </c>
      <c r="AR86" s="747" t="str">
        <f t="shared" si="65"/>
        <v xml:space="preserve"> </v>
      </c>
      <c r="AS86" s="4" t="str">
        <f t="shared" si="66"/>
        <v xml:space="preserve"> </v>
      </c>
      <c r="AT86" s="747" t="str">
        <f t="shared" si="67"/>
        <v xml:space="preserve"> </v>
      </c>
      <c r="AU86" s="4" t="str">
        <f t="shared" si="68"/>
        <v xml:space="preserve"> </v>
      </c>
      <c r="AV86" s="747" t="str">
        <f t="shared" si="69"/>
        <v xml:space="preserve"> </v>
      </c>
      <c r="AW86" s="4" t="str">
        <f t="shared" si="70"/>
        <v xml:space="preserve"> </v>
      </c>
      <c r="AX86" s="747" t="str">
        <f t="shared" si="71"/>
        <v xml:space="preserve"> </v>
      </c>
      <c r="AY86" s="4" t="str">
        <f t="shared" si="72"/>
        <v xml:space="preserve"> </v>
      </c>
      <c r="AZ86" s="747" t="str">
        <f t="shared" si="73"/>
        <v xml:space="preserve"> </v>
      </c>
      <c r="BA86" s="4" t="str">
        <f t="shared" si="74"/>
        <v xml:space="preserve"> </v>
      </c>
      <c r="BB86" s="747" t="str">
        <f t="shared" si="75"/>
        <v xml:space="preserve"> </v>
      </c>
      <c r="BC86" s="4" t="str">
        <f t="shared" si="76"/>
        <v xml:space="preserve"> </v>
      </c>
      <c r="BD86" s="747" t="str">
        <f t="shared" si="77"/>
        <v xml:space="preserve"> </v>
      </c>
      <c r="BE86" s="4" t="str">
        <f t="shared" si="78"/>
        <v xml:space="preserve"> </v>
      </c>
      <c r="BF86" s="747" t="str">
        <f t="shared" si="79"/>
        <v xml:space="preserve"> </v>
      </c>
      <c r="BG86" s="4" t="str">
        <f t="shared" si="80"/>
        <v xml:space="preserve"> </v>
      </c>
      <c r="BH86" s="747" t="str">
        <f t="shared" si="81"/>
        <v xml:space="preserve"> </v>
      </c>
      <c r="BI86" s="4" t="str">
        <f t="shared" si="82"/>
        <v xml:space="preserve"> </v>
      </c>
      <c r="BJ86" s="747" t="str">
        <f t="shared" si="83"/>
        <v xml:space="preserve"> </v>
      </c>
      <c r="BK86" s="4" t="str">
        <f t="shared" si="84"/>
        <v xml:space="preserve"> </v>
      </c>
      <c r="BL86" s="747" t="str">
        <f t="shared" si="85"/>
        <v xml:space="preserve"> </v>
      </c>
      <c r="BM86" s="4" t="str">
        <f t="shared" si="86"/>
        <v xml:space="preserve"> </v>
      </c>
      <c r="BN86" s="747" t="str">
        <f t="shared" si="87"/>
        <v xml:space="preserve"> </v>
      </c>
      <c r="BO86" s="4">
        <f t="shared" si="88"/>
        <v>1.25</v>
      </c>
      <c r="BP86" s="747">
        <f t="shared" si="89"/>
        <v>94250</v>
      </c>
      <c r="BQ86" s="133"/>
      <c r="BR86" s="133"/>
      <c r="BS86" s="389"/>
      <c r="BT86" s="389"/>
      <c r="BU86" s="389"/>
      <c r="BV86" s="725"/>
      <c r="BW86" s="725"/>
      <c r="BX86" s="725"/>
      <c r="BY86" s="389"/>
      <c r="BZ86" s="389"/>
      <c r="CA86" s="389"/>
      <c r="CB86" s="163">
        <f t="shared" si="90"/>
        <v>0</v>
      </c>
      <c r="CC86" s="389"/>
      <c r="CD86" s="389"/>
      <c r="CE86" s="389"/>
      <c r="CF86" s="389"/>
      <c r="CG86" s="389"/>
      <c r="CH86" s="389"/>
      <c r="CI86" s="389"/>
      <c r="CJ86" s="389"/>
      <c r="CK86" s="389"/>
      <c r="CL86" s="389"/>
      <c r="CM86" s="389"/>
      <c r="CN86" s="389"/>
      <c r="CO86" s="389"/>
      <c r="CP86" s="389"/>
      <c r="CQ86" s="389"/>
      <c r="CR86" s="389"/>
      <c r="CS86" s="389"/>
      <c r="CT86" s="389"/>
      <c r="CU86" s="389"/>
      <c r="CV86" s="389"/>
      <c r="CW86" s="389"/>
      <c r="CX86" s="389"/>
      <c r="CY86" s="389"/>
      <c r="CZ86" s="389"/>
      <c r="DA86" s="389"/>
      <c r="DB86" s="389"/>
      <c r="DC86" s="389"/>
      <c r="DD86" s="389"/>
      <c r="DE86" s="389"/>
      <c r="DF86" s="389"/>
      <c r="DG86" s="389"/>
      <c r="DH86" s="389"/>
      <c r="DI86" s="389"/>
      <c r="DJ86" s="389"/>
      <c r="DK86" s="389"/>
      <c r="DL86" s="389"/>
      <c r="DM86" s="389"/>
      <c r="DN86" s="389"/>
      <c r="DO86" s="389"/>
      <c r="DP86" s="389"/>
      <c r="DQ86" s="389"/>
      <c r="DR86" s="389"/>
      <c r="DS86" s="389"/>
      <c r="DT86" s="389"/>
      <c r="DU86" s="389"/>
      <c r="DV86" s="389"/>
      <c r="DW86" s="389"/>
      <c r="DX86" s="389"/>
      <c r="DY86" s="389"/>
      <c r="DZ86" s="389"/>
      <c r="EA86" s="389"/>
      <c r="EB86" s="389"/>
      <c r="EC86" s="389"/>
      <c r="ED86" s="389"/>
      <c r="EE86" s="389"/>
      <c r="EF86" s="389"/>
      <c r="EG86" s="389"/>
      <c r="EH86" s="389"/>
      <c r="EI86" s="389"/>
      <c r="EJ86" s="389"/>
      <c r="EK86" s="389"/>
      <c r="EL86" s="389"/>
      <c r="EM86" s="389"/>
      <c r="EN86" s="389"/>
      <c r="EO86" s="389"/>
      <c r="EP86" s="389"/>
      <c r="EQ86" s="389"/>
      <c r="ER86" s="389"/>
      <c r="ES86" s="389"/>
      <c r="ET86" s="389"/>
      <c r="EU86" s="389"/>
      <c r="EV86" s="389"/>
      <c r="EW86" s="389"/>
      <c r="EX86" s="389"/>
      <c r="EY86" s="389"/>
      <c r="EZ86" s="389"/>
      <c r="FA86" s="389"/>
      <c r="FB86" s="389"/>
      <c r="FC86" s="389"/>
      <c r="FD86" s="389"/>
      <c r="FE86" s="389"/>
      <c r="FF86" s="389"/>
      <c r="FG86" s="389"/>
      <c r="FH86" s="389"/>
      <c r="FI86" s="389"/>
      <c r="FJ86" s="389"/>
      <c r="FK86" s="389"/>
      <c r="FL86" s="389"/>
      <c r="FM86" s="389"/>
      <c r="FN86" s="389"/>
      <c r="FO86" s="389"/>
      <c r="FP86" s="389"/>
      <c r="FQ86" s="389"/>
      <c r="FR86" s="389"/>
      <c r="FS86" s="389"/>
      <c r="FT86" s="389"/>
      <c r="FU86" s="389"/>
      <c r="FV86" s="389"/>
      <c r="FW86" s="389"/>
      <c r="FX86" s="849" t="s">
        <v>426</v>
      </c>
      <c r="FY86" s="850">
        <v>52</v>
      </c>
      <c r="FZ86" s="850">
        <v>32434902</v>
      </c>
      <c r="GA86" s="850">
        <v>52</v>
      </c>
      <c r="GB86" s="850" t="s">
        <v>817</v>
      </c>
      <c r="GC86" s="850">
        <v>18</v>
      </c>
      <c r="GD86" s="850">
        <v>1980</v>
      </c>
      <c r="GE86" s="850">
        <v>2</v>
      </c>
      <c r="GF86" s="850" t="s">
        <v>148</v>
      </c>
      <c r="GG86" s="850">
        <v>5</v>
      </c>
      <c r="GH86" s="850">
        <v>2</v>
      </c>
      <c r="GI86" s="850" t="s">
        <v>148</v>
      </c>
      <c r="GJ86" s="850">
        <v>5</v>
      </c>
      <c r="GK86" s="850" t="s">
        <v>781</v>
      </c>
      <c r="GL86" s="850" t="s">
        <v>782</v>
      </c>
      <c r="GM86" s="850">
        <v>66</v>
      </c>
      <c r="GN86" s="850" t="s">
        <v>783</v>
      </c>
      <c r="GO86" s="850">
        <v>0</v>
      </c>
      <c r="GP86" s="850">
        <v>0</v>
      </c>
      <c r="GQ86" s="850">
        <v>4</v>
      </c>
      <c r="GR86" s="850">
        <v>2</v>
      </c>
      <c r="GS86" s="850">
        <v>2</v>
      </c>
      <c r="GT86" s="850" t="s">
        <v>783</v>
      </c>
      <c r="GU86" s="850" t="s">
        <v>783</v>
      </c>
      <c r="GV86" s="850" t="s">
        <v>783</v>
      </c>
      <c r="GW86" s="850" t="s">
        <v>783</v>
      </c>
      <c r="GX86" s="850" t="s">
        <v>783</v>
      </c>
      <c r="GY86" s="850">
        <v>1649</v>
      </c>
      <c r="GZ86" s="850">
        <v>0.28000000000000003</v>
      </c>
      <c r="HA86" s="850">
        <v>5</v>
      </c>
      <c r="HB86" s="850" t="s">
        <v>783</v>
      </c>
      <c r="HC86" s="850" t="s">
        <v>782</v>
      </c>
      <c r="HD86" s="850">
        <v>15</v>
      </c>
      <c r="HE86" s="850" t="s">
        <v>783</v>
      </c>
      <c r="HF86" s="850">
        <v>0</v>
      </c>
      <c r="HG86" s="850" t="s">
        <v>783</v>
      </c>
      <c r="HH86" s="850">
        <v>0</v>
      </c>
      <c r="HI86" s="850">
        <v>1</v>
      </c>
      <c r="HJ86" s="850">
        <v>45</v>
      </c>
      <c r="HK86" s="850" t="s">
        <v>784</v>
      </c>
      <c r="HL86" s="850" t="s">
        <v>785</v>
      </c>
      <c r="HM86" s="850" t="s">
        <v>783</v>
      </c>
      <c r="HN86" s="850" t="s">
        <v>783</v>
      </c>
      <c r="HO86" s="850" t="s">
        <v>783</v>
      </c>
      <c r="HP86" s="850" t="s">
        <v>783</v>
      </c>
      <c r="HQ86" s="850" t="s">
        <v>783</v>
      </c>
      <c r="HR86" s="850">
        <v>3980140</v>
      </c>
      <c r="HS86" s="850" t="s">
        <v>783</v>
      </c>
      <c r="HT86" s="850" t="s">
        <v>786</v>
      </c>
      <c r="HU86" s="850" t="s">
        <v>787</v>
      </c>
      <c r="HV86" s="850">
        <v>4</v>
      </c>
      <c r="HW86" s="850">
        <v>2016</v>
      </c>
      <c r="HX86" s="850">
        <v>63</v>
      </c>
      <c r="HY86" s="850">
        <v>0</v>
      </c>
      <c r="HZ86" s="850">
        <v>1478</v>
      </c>
      <c r="IA86" s="851">
        <v>42227.682129629633</v>
      </c>
      <c r="IB86" s="850" t="s">
        <v>788</v>
      </c>
      <c r="IC86" s="850">
        <v>3975662</v>
      </c>
      <c r="ID86" s="850">
        <v>2014</v>
      </c>
      <c r="IE86" s="850">
        <v>1712</v>
      </c>
      <c r="IF86" s="850" t="s">
        <v>783</v>
      </c>
      <c r="IG86" s="850" t="s">
        <v>783</v>
      </c>
      <c r="IH86" s="850" t="s">
        <v>783</v>
      </c>
      <c r="II86" s="850" t="s">
        <v>783</v>
      </c>
      <c r="IJ86" s="850" t="s">
        <v>783</v>
      </c>
      <c r="IK86" s="850" t="s">
        <v>783</v>
      </c>
      <c r="IL86" s="850" t="s">
        <v>783</v>
      </c>
      <c r="IM86" s="850" t="s">
        <v>783</v>
      </c>
      <c r="IN86" s="850" t="s">
        <v>783</v>
      </c>
      <c r="IO86" s="850">
        <v>1649</v>
      </c>
      <c r="IP86" s="851">
        <v>37477.354571759257</v>
      </c>
      <c r="IQ86" s="850">
        <v>2</v>
      </c>
      <c r="IR86" s="850" t="s">
        <v>793</v>
      </c>
      <c r="IS86" s="850">
        <v>2</v>
      </c>
      <c r="IT86" s="852">
        <v>41275</v>
      </c>
      <c r="IU86" s="850" t="s">
        <v>783</v>
      </c>
      <c r="IV86" s="850" t="s">
        <v>783</v>
      </c>
      <c r="IW86" s="850" t="s">
        <v>783</v>
      </c>
      <c r="IX86" s="850" t="s">
        <v>781</v>
      </c>
      <c r="IY86" s="850">
        <v>45</v>
      </c>
      <c r="IZ86" s="850" t="s">
        <v>789</v>
      </c>
      <c r="JA86" s="850" t="s">
        <v>783</v>
      </c>
      <c r="JB86" s="850" t="s">
        <v>783</v>
      </c>
      <c r="JC86" s="850" t="s">
        <v>783</v>
      </c>
      <c r="JD86" s="850">
        <v>329434</v>
      </c>
      <c r="JE86" s="850" t="s">
        <v>783</v>
      </c>
      <c r="JF86" s="850" t="s">
        <v>783</v>
      </c>
      <c r="JG86" s="850" t="s">
        <v>802</v>
      </c>
      <c r="JH86" s="850">
        <v>52</v>
      </c>
      <c r="JI86" s="850" t="s">
        <v>783</v>
      </c>
      <c r="JJ86" s="850" t="s">
        <v>783</v>
      </c>
      <c r="JK86" s="850" t="s">
        <v>783</v>
      </c>
      <c r="JL86" s="850" t="s">
        <v>790</v>
      </c>
      <c r="JM86" s="850">
        <v>4</v>
      </c>
      <c r="JN86" s="850">
        <v>4</v>
      </c>
      <c r="JO86" s="850" t="s">
        <v>783</v>
      </c>
      <c r="JP86" s="850" t="s">
        <v>783</v>
      </c>
      <c r="JQ86" s="850" t="s">
        <v>783</v>
      </c>
      <c r="JR86" s="850" t="s">
        <v>783</v>
      </c>
      <c r="JS86" s="850" t="s">
        <v>783</v>
      </c>
      <c r="JT86" s="850" t="s">
        <v>783</v>
      </c>
      <c r="JU86" s="850" t="s">
        <v>875</v>
      </c>
      <c r="JV86" s="853">
        <v>1462.901296</v>
      </c>
      <c r="JX86" s="225"/>
    </row>
    <row r="87" spans="1:284" ht="16" thickBot="1">
      <c r="A87" s="905" t="s">
        <v>5</v>
      </c>
      <c r="B87" s="79">
        <f t="shared" si="53"/>
        <v>2</v>
      </c>
      <c r="C87" s="1471" t="s">
        <v>79</v>
      </c>
      <c r="D87" s="868" t="s">
        <v>250</v>
      </c>
      <c r="E87" s="407"/>
      <c r="F87" s="889">
        <v>0.12</v>
      </c>
      <c r="G87" s="481" t="e">
        <f t="shared" si="93"/>
        <v>#REF!</v>
      </c>
      <c r="H87" s="48"/>
      <c r="I87" s="7"/>
      <c r="J87" s="1182">
        <v>0.12</v>
      </c>
      <c r="K87" s="19">
        <v>1987</v>
      </c>
      <c r="L87" s="8"/>
      <c r="M87" s="410">
        <v>4</v>
      </c>
      <c r="N87" s="410">
        <v>1</v>
      </c>
      <c r="O87" s="411">
        <v>1</v>
      </c>
      <c r="P87" s="894">
        <f t="shared" si="94"/>
        <v>6</v>
      </c>
      <c r="Q87" s="898">
        <f>O87*N87*M87</f>
        <v>4</v>
      </c>
      <c r="R87" s="48"/>
      <c r="S87" s="7">
        <v>0.12</v>
      </c>
      <c r="T87" s="1183"/>
      <c r="U87" s="418">
        <f t="shared" si="48"/>
        <v>9000</v>
      </c>
      <c r="V87" s="418" t="s">
        <v>642</v>
      </c>
      <c r="W87" s="1044">
        <f t="shared" si="91"/>
        <v>9000</v>
      </c>
      <c r="X87" s="528">
        <f t="shared" si="92"/>
        <v>0</v>
      </c>
      <c r="Y87" s="529">
        <f t="shared" si="54"/>
        <v>500</v>
      </c>
      <c r="Z87" s="1269">
        <f t="shared" si="55"/>
        <v>9500</v>
      </c>
      <c r="AA87" s="880"/>
      <c r="AB87" s="544">
        <f t="shared" si="56"/>
        <v>0</v>
      </c>
      <c r="AC87" s="550"/>
      <c r="AD87" s="559">
        <f t="shared" si="57"/>
        <v>0</v>
      </c>
      <c r="AE87" s="515"/>
      <c r="AF87" s="544">
        <f t="shared" si="58"/>
        <v>0</v>
      </c>
      <c r="AG87" s="544"/>
      <c r="AH87" s="559">
        <f t="shared" si="59"/>
        <v>0</v>
      </c>
      <c r="AI87" s="544"/>
      <c r="AJ87" s="593">
        <v>0</v>
      </c>
      <c r="AK87" s="903">
        <v>2022</v>
      </c>
      <c r="AL87" s="903">
        <f>AK87+10</f>
        <v>2032</v>
      </c>
      <c r="AM87" s="19" t="str">
        <f t="shared" si="60"/>
        <v xml:space="preserve"> </v>
      </c>
      <c r="AN87" s="748" t="str">
        <f t="shared" si="61"/>
        <v xml:space="preserve"> </v>
      </c>
      <c r="AO87" s="6" t="str">
        <f t="shared" si="62"/>
        <v xml:space="preserve"> </v>
      </c>
      <c r="AP87" s="748" t="str">
        <f t="shared" si="63"/>
        <v xml:space="preserve"> </v>
      </c>
      <c r="AQ87" s="6" t="str">
        <f t="shared" si="64"/>
        <v xml:space="preserve"> </v>
      </c>
      <c r="AR87" s="748" t="str">
        <f t="shared" si="65"/>
        <v xml:space="preserve"> </v>
      </c>
      <c r="AS87" s="6" t="str">
        <f t="shared" si="66"/>
        <v xml:space="preserve"> </v>
      </c>
      <c r="AT87" s="748" t="str">
        <f t="shared" si="67"/>
        <v xml:space="preserve"> </v>
      </c>
      <c r="AU87" s="4" t="str">
        <f t="shared" si="68"/>
        <v xml:space="preserve"> </v>
      </c>
      <c r="AV87" s="747" t="str">
        <f t="shared" si="69"/>
        <v xml:space="preserve"> </v>
      </c>
      <c r="AW87" s="4" t="str">
        <f t="shared" si="70"/>
        <v xml:space="preserve"> </v>
      </c>
      <c r="AX87" s="747" t="str">
        <f t="shared" si="71"/>
        <v xml:space="preserve"> </v>
      </c>
      <c r="AY87" s="4" t="str">
        <f t="shared" si="72"/>
        <v xml:space="preserve"> </v>
      </c>
      <c r="AZ87" s="747" t="str">
        <f t="shared" si="73"/>
        <v xml:space="preserve"> </v>
      </c>
      <c r="BA87" s="4" t="str">
        <f t="shared" si="74"/>
        <v xml:space="preserve"> </v>
      </c>
      <c r="BB87" s="747" t="str">
        <f t="shared" si="75"/>
        <v xml:space="preserve"> </v>
      </c>
      <c r="BC87" s="4" t="str">
        <f t="shared" si="76"/>
        <v xml:space="preserve"> </v>
      </c>
      <c r="BD87" s="747" t="str">
        <f t="shared" si="77"/>
        <v xml:space="preserve"> </v>
      </c>
      <c r="BE87" s="4" t="str">
        <f t="shared" si="78"/>
        <v xml:space="preserve"> </v>
      </c>
      <c r="BF87" s="747" t="str">
        <f t="shared" si="79"/>
        <v xml:space="preserve"> </v>
      </c>
      <c r="BG87" s="4" t="str">
        <f t="shared" si="80"/>
        <v xml:space="preserve"> </v>
      </c>
      <c r="BH87" s="747" t="str">
        <f t="shared" si="81"/>
        <v xml:space="preserve"> </v>
      </c>
      <c r="BI87" s="4" t="str">
        <f t="shared" si="82"/>
        <v xml:space="preserve"> </v>
      </c>
      <c r="BJ87" s="747" t="str">
        <f t="shared" si="83"/>
        <v xml:space="preserve"> </v>
      </c>
      <c r="BK87" s="4" t="str">
        <f t="shared" si="84"/>
        <v xml:space="preserve"> </v>
      </c>
      <c r="BL87" s="747" t="str">
        <f t="shared" si="85"/>
        <v xml:space="preserve"> </v>
      </c>
      <c r="BM87" s="4" t="str">
        <f t="shared" si="86"/>
        <v xml:space="preserve"> </v>
      </c>
      <c r="BN87" s="747" t="str">
        <f t="shared" si="87"/>
        <v xml:space="preserve"> </v>
      </c>
      <c r="BO87" s="4">
        <f t="shared" si="88"/>
        <v>0.12</v>
      </c>
      <c r="BP87" s="747">
        <f t="shared" si="89"/>
        <v>9500</v>
      </c>
      <c r="BQ87" s="133"/>
      <c r="BR87" s="133"/>
      <c r="BS87" s="389"/>
      <c r="BT87" s="389"/>
      <c r="BU87" s="389"/>
      <c r="BV87" s="389"/>
      <c r="BW87" s="389"/>
      <c r="BX87" s="389"/>
      <c r="BY87" s="389"/>
      <c r="BZ87" s="389"/>
      <c r="CA87" s="389"/>
      <c r="CB87" s="163">
        <f t="shared" si="90"/>
        <v>0</v>
      </c>
      <c r="CC87" s="389"/>
      <c r="CD87" s="389"/>
      <c r="CE87" s="389"/>
      <c r="CF87" s="389"/>
      <c r="CG87" s="389"/>
      <c r="CH87" s="389"/>
      <c r="CI87" s="389"/>
      <c r="CJ87" s="389"/>
      <c r="CK87" s="389"/>
      <c r="CL87" s="389"/>
      <c r="CM87" s="389"/>
      <c r="CN87" s="389"/>
      <c r="CO87" s="389"/>
      <c r="CP87" s="389"/>
      <c r="CQ87" s="389"/>
      <c r="CR87" s="389"/>
      <c r="CS87" s="389"/>
      <c r="CT87" s="389"/>
      <c r="CU87" s="389"/>
      <c r="CV87" s="389"/>
      <c r="CW87" s="389"/>
      <c r="CX87" s="389"/>
      <c r="CY87" s="389"/>
      <c r="CZ87" s="389"/>
      <c r="DA87" s="389"/>
      <c r="DB87" s="389"/>
      <c r="DC87" s="389"/>
      <c r="DD87" s="389"/>
      <c r="DE87" s="389"/>
      <c r="DF87" s="389"/>
      <c r="DG87" s="389"/>
      <c r="DH87" s="389"/>
      <c r="DI87" s="389"/>
      <c r="DJ87" s="389"/>
      <c r="DK87" s="389"/>
      <c r="DL87" s="389"/>
      <c r="DM87" s="389"/>
      <c r="DN87" s="389"/>
      <c r="DO87" s="389"/>
      <c r="DP87" s="389"/>
      <c r="DQ87" s="389"/>
      <c r="DR87" s="389"/>
      <c r="DS87" s="389"/>
      <c r="DT87" s="389"/>
      <c r="DU87" s="389"/>
      <c r="DV87" s="389"/>
      <c r="DW87" s="389"/>
      <c r="DX87" s="389"/>
      <c r="DY87" s="389"/>
      <c r="DZ87" s="389"/>
      <c r="EA87" s="389"/>
      <c r="EB87" s="389"/>
      <c r="EC87" s="389"/>
      <c r="ED87" s="389"/>
      <c r="EE87" s="389"/>
      <c r="EF87" s="389"/>
      <c r="EG87" s="389"/>
      <c r="EH87" s="389"/>
      <c r="EI87" s="389"/>
      <c r="EJ87" s="389"/>
      <c r="EK87" s="389"/>
      <c r="EL87" s="389"/>
      <c r="EM87" s="389"/>
      <c r="EN87" s="389"/>
      <c r="EO87" s="389"/>
      <c r="EP87" s="389"/>
      <c r="EQ87" s="389"/>
      <c r="ER87" s="389"/>
      <c r="ES87" s="389"/>
      <c r="ET87" s="389"/>
      <c r="EU87" s="389"/>
      <c r="EV87" s="389"/>
      <c r="EW87" s="389"/>
      <c r="EX87" s="389"/>
      <c r="EY87" s="389"/>
      <c r="EZ87" s="389"/>
      <c r="FA87" s="389"/>
      <c r="FB87" s="389"/>
      <c r="FC87" s="389"/>
      <c r="FD87" s="389"/>
      <c r="FE87" s="389"/>
      <c r="FF87" s="389"/>
      <c r="FG87" s="389"/>
      <c r="FH87" s="389"/>
      <c r="FI87" s="389"/>
      <c r="FJ87" s="389"/>
      <c r="FK87" s="389"/>
      <c r="FL87" s="389"/>
      <c r="FM87" s="389"/>
      <c r="FN87" s="389"/>
      <c r="FO87" s="389"/>
      <c r="FP87" s="389"/>
      <c r="FQ87" s="389"/>
      <c r="FR87" s="389"/>
      <c r="FS87" s="389"/>
      <c r="FT87" s="389"/>
      <c r="FU87" s="389"/>
      <c r="FV87" s="389"/>
      <c r="FW87" s="389"/>
      <c r="FX87" s="854" t="s">
        <v>426</v>
      </c>
      <c r="FY87" s="855">
        <v>159</v>
      </c>
      <c r="FZ87" s="855">
        <v>32434895</v>
      </c>
      <c r="GA87" s="855">
        <v>52</v>
      </c>
      <c r="GB87" s="855" t="s">
        <v>817</v>
      </c>
      <c r="GC87" s="855">
        <v>18</v>
      </c>
      <c r="GD87" s="855">
        <v>1980</v>
      </c>
      <c r="GE87" s="855">
        <v>2</v>
      </c>
      <c r="GF87" s="855" t="s">
        <v>148</v>
      </c>
      <c r="GG87" s="855">
        <v>5</v>
      </c>
      <c r="GH87" s="855">
        <v>2</v>
      </c>
      <c r="GI87" s="855" t="s">
        <v>148</v>
      </c>
      <c r="GJ87" s="855">
        <v>5</v>
      </c>
      <c r="GK87" s="855" t="s">
        <v>781</v>
      </c>
      <c r="GL87" s="855" t="s">
        <v>782</v>
      </c>
      <c r="GM87" s="855">
        <v>66</v>
      </c>
      <c r="GN87" s="855" t="s">
        <v>783</v>
      </c>
      <c r="GO87" s="855">
        <v>0</v>
      </c>
      <c r="GP87" s="855">
        <v>0</v>
      </c>
      <c r="GQ87" s="855">
        <v>4</v>
      </c>
      <c r="GR87" s="855">
        <v>2</v>
      </c>
      <c r="GS87" s="855">
        <v>2</v>
      </c>
      <c r="GT87" s="855" t="s">
        <v>783</v>
      </c>
      <c r="GU87" s="855" t="s">
        <v>783</v>
      </c>
      <c r="GV87" s="855" t="s">
        <v>783</v>
      </c>
      <c r="GW87" s="855" t="s">
        <v>783</v>
      </c>
      <c r="GX87" s="855" t="s">
        <v>783</v>
      </c>
      <c r="GY87" s="855">
        <v>1649</v>
      </c>
      <c r="GZ87" s="855">
        <v>0.49</v>
      </c>
      <c r="HA87" s="855">
        <v>5</v>
      </c>
      <c r="HB87" s="855" t="s">
        <v>783</v>
      </c>
      <c r="HC87" s="855" t="s">
        <v>782</v>
      </c>
      <c r="HD87" s="855">
        <v>15</v>
      </c>
      <c r="HE87" s="855" t="s">
        <v>783</v>
      </c>
      <c r="HF87" s="855">
        <v>0</v>
      </c>
      <c r="HG87" s="855" t="s">
        <v>783</v>
      </c>
      <c r="HH87" s="855">
        <v>0</v>
      </c>
      <c r="HI87" s="855">
        <v>1</v>
      </c>
      <c r="HJ87" s="855">
        <v>45</v>
      </c>
      <c r="HK87" s="855" t="s">
        <v>784</v>
      </c>
      <c r="HL87" s="855" t="s">
        <v>785</v>
      </c>
      <c r="HM87" s="855" t="s">
        <v>783</v>
      </c>
      <c r="HN87" s="855" t="s">
        <v>783</v>
      </c>
      <c r="HO87" s="855" t="s">
        <v>783</v>
      </c>
      <c r="HP87" s="855" t="s">
        <v>783</v>
      </c>
      <c r="HQ87" s="855" t="s">
        <v>783</v>
      </c>
      <c r="HR87" s="855">
        <v>3980139</v>
      </c>
      <c r="HS87" s="855" t="s">
        <v>783</v>
      </c>
      <c r="HT87" s="855" t="s">
        <v>786</v>
      </c>
      <c r="HU87" s="855" t="s">
        <v>787</v>
      </c>
      <c r="HV87" s="855">
        <v>4</v>
      </c>
      <c r="HW87" s="855">
        <v>2016</v>
      </c>
      <c r="HX87" s="855">
        <v>63</v>
      </c>
      <c r="HY87" s="855">
        <v>0</v>
      </c>
      <c r="HZ87" s="855">
        <v>2587</v>
      </c>
      <c r="IA87" s="856">
        <v>42227.682129629633</v>
      </c>
      <c r="IB87" s="855" t="s">
        <v>788</v>
      </c>
      <c r="IC87" s="855">
        <v>3975661</v>
      </c>
      <c r="ID87" s="855">
        <v>2014</v>
      </c>
      <c r="IE87" s="855">
        <v>1712</v>
      </c>
      <c r="IF87" s="855" t="s">
        <v>783</v>
      </c>
      <c r="IG87" s="855" t="s">
        <v>783</v>
      </c>
      <c r="IH87" s="855" t="s">
        <v>783</v>
      </c>
      <c r="II87" s="855" t="s">
        <v>783</v>
      </c>
      <c r="IJ87" s="855" t="s">
        <v>783</v>
      </c>
      <c r="IK87" s="855" t="s">
        <v>783</v>
      </c>
      <c r="IL87" s="855" t="s">
        <v>783</v>
      </c>
      <c r="IM87" s="855" t="s">
        <v>783</v>
      </c>
      <c r="IN87" s="855" t="s">
        <v>783</v>
      </c>
      <c r="IO87" s="855">
        <v>1649</v>
      </c>
      <c r="IP87" s="856">
        <v>37477.354571759257</v>
      </c>
      <c r="IQ87" s="855">
        <v>2</v>
      </c>
      <c r="IR87" s="855" t="s">
        <v>793</v>
      </c>
      <c r="IS87" s="855">
        <v>2</v>
      </c>
      <c r="IT87" s="857">
        <v>41275</v>
      </c>
      <c r="IU87" s="855" t="s">
        <v>783</v>
      </c>
      <c r="IV87" s="855" t="s">
        <v>783</v>
      </c>
      <c r="IW87" s="855" t="s">
        <v>783</v>
      </c>
      <c r="IX87" s="855" t="s">
        <v>781</v>
      </c>
      <c r="IY87" s="855">
        <v>45</v>
      </c>
      <c r="IZ87" s="855" t="s">
        <v>789</v>
      </c>
      <c r="JA87" s="855" t="s">
        <v>783</v>
      </c>
      <c r="JB87" s="855" t="s">
        <v>783</v>
      </c>
      <c r="JC87" s="855" t="s">
        <v>783</v>
      </c>
      <c r="JD87" s="855">
        <v>329434</v>
      </c>
      <c r="JE87" s="855" t="s">
        <v>783</v>
      </c>
      <c r="JF87" s="855" t="s">
        <v>783</v>
      </c>
      <c r="JG87" s="855" t="s">
        <v>802</v>
      </c>
      <c r="JH87" s="855">
        <v>52</v>
      </c>
      <c r="JI87" s="855" t="s">
        <v>783</v>
      </c>
      <c r="JJ87" s="855" t="s">
        <v>783</v>
      </c>
      <c r="JK87" s="855" t="s">
        <v>783</v>
      </c>
      <c r="JL87" s="855" t="s">
        <v>790</v>
      </c>
      <c r="JM87" s="855">
        <v>4</v>
      </c>
      <c r="JN87" s="855">
        <v>4</v>
      </c>
      <c r="JO87" s="855" t="s">
        <v>783</v>
      </c>
      <c r="JP87" s="855" t="s">
        <v>783</v>
      </c>
      <c r="JQ87" s="855" t="s">
        <v>783</v>
      </c>
      <c r="JR87" s="855" t="s">
        <v>783</v>
      </c>
      <c r="JS87" s="855" t="s">
        <v>783</v>
      </c>
      <c r="JT87" s="855" t="s">
        <v>783</v>
      </c>
      <c r="JU87" s="855" t="s">
        <v>876</v>
      </c>
      <c r="JV87" s="858">
        <v>2613.8273210000002</v>
      </c>
      <c r="JW87">
        <f>SUM(JV85:JV87)</f>
        <v>6772.2976990000006</v>
      </c>
      <c r="JX87" s="225">
        <v>1.2826321399621214</v>
      </c>
    </row>
    <row r="88" spans="1:284" ht="16" thickBot="1">
      <c r="A88" s="905" t="s">
        <v>5</v>
      </c>
      <c r="B88" s="79">
        <f t="shared" si="53"/>
        <v>2</v>
      </c>
      <c r="C88" s="1472" t="s">
        <v>45</v>
      </c>
      <c r="D88" s="869" t="s">
        <v>162</v>
      </c>
      <c r="E88" s="167" t="s">
        <v>158</v>
      </c>
      <c r="F88" s="963">
        <v>3.26</v>
      </c>
      <c r="G88" s="144" t="e">
        <f>F88+G86</f>
        <v>#REF!</v>
      </c>
      <c r="H88" s="45"/>
      <c r="I88" s="14"/>
      <c r="J88" s="493">
        <v>3.26</v>
      </c>
      <c r="K88" s="17" t="s">
        <v>48</v>
      </c>
      <c r="L88" s="9">
        <v>2015</v>
      </c>
      <c r="M88" s="72">
        <v>3</v>
      </c>
      <c r="N88" s="72">
        <v>3</v>
      </c>
      <c r="O88" s="73">
        <v>1</v>
      </c>
      <c r="P88" s="965">
        <f t="shared" si="94"/>
        <v>7</v>
      </c>
      <c r="Q88" s="966">
        <f>O88*N88*M88</f>
        <v>9</v>
      </c>
      <c r="R88" s="53"/>
      <c r="S88" s="14">
        <v>3.26</v>
      </c>
      <c r="T88" s="1266"/>
      <c r="U88" s="1267">
        <f t="shared" si="48"/>
        <v>244499.99999999997</v>
      </c>
      <c r="V88" s="218" t="s">
        <v>642</v>
      </c>
      <c r="W88" s="1268">
        <f t="shared" si="91"/>
        <v>244499.99999999997</v>
      </c>
      <c r="X88" s="525">
        <f t="shared" si="92"/>
        <v>73680</v>
      </c>
      <c r="Y88" s="526">
        <f t="shared" si="54"/>
        <v>500</v>
      </c>
      <c r="Z88" s="1033">
        <f t="shared" si="55"/>
        <v>318680</v>
      </c>
      <c r="AA88" s="881"/>
      <c r="AB88" s="494">
        <f t="shared" si="56"/>
        <v>0</v>
      </c>
      <c r="AC88" s="551">
        <v>0.25</v>
      </c>
      <c r="AD88" s="560">
        <f t="shared" si="57"/>
        <v>58679.999999999993</v>
      </c>
      <c r="AE88" s="516">
        <v>250</v>
      </c>
      <c r="AF88" s="494">
        <f t="shared" si="58"/>
        <v>15000</v>
      </c>
      <c r="AG88" s="494"/>
      <c r="AH88" s="560">
        <f t="shared" si="59"/>
        <v>0</v>
      </c>
      <c r="AI88" s="494"/>
      <c r="AJ88" s="804">
        <v>0</v>
      </c>
      <c r="AK88" s="969">
        <v>2022</v>
      </c>
      <c r="AL88" s="969">
        <f>AK88+15</f>
        <v>2037</v>
      </c>
      <c r="AM88" s="17" t="str">
        <f t="shared" si="60"/>
        <v xml:space="preserve"> </v>
      </c>
      <c r="AN88" s="979" t="str">
        <f t="shared" si="61"/>
        <v xml:space="preserve"> </v>
      </c>
      <c r="AO88" s="980" t="str">
        <f t="shared" si="62"/>
        <v xml:space="preserve"> </v>
      </c>
      <c r="AP88" s="979" t="str">
        <f t="shared" si="63"/>
        <v xml:space="preserve"> </v>
      </c>
      <c r="AQ88" s="980" t="str">
        <f t="shared" si="64"/>
        <v xml:space="preserve"> </v>
      </c>
      <c r="AR88" s="979" t="str">
        <f t="shared" si="65"/>
        <v xml:space="preserve"> </v>
      </c>
      <c r="AS88" s="980" t="str">
        <f t="shared" si="66"/>
        <v xml:space="preserve"> </v>
      </c>
      <c r="AT88" s="979" t="str">
        <f t="shared" si="67"/>
        <v xml:space="preserve"> </v>
      </c>
      <c r="AU88" s="4" t="str">
        <f t="shared" si="68"/>
        <v xml:space="preserve"> </v>
      </c>
      <c r="AV88" s="747" t="str">
        <f t="shared" si="69"/>
        <v xml:space="preserve"> </v>
      </c>
      <c r="AW88" s="4" t="str">
        <f t="shared" si="70"/>
        <v xml:space="preserve"> </v>
      </c>
      <c r="AX88" s="747" t="str">
        <f t="shared" si="71"/>
        <v xml:space="preserve"> </v>
      </c>
      <c r="AY88" s="4" t="str">
        <f t="shared" si="72"/>
        <v xml:space="preserve"> </v>
      </c>
      <c r="AZ88" s="747" t="str">
        <f t="shared" si="73"/>
        <v xml:space="preserve"> </v>
      </c>
      <c r="BA88" s="4" t="str">
        <f t="shared" si="74"/>
        <v xml:space="preserve"> </v>
      </c>
      <c r="BB88" s="747" t="str">
        <f t="shared" si="75"/>
        <v xml:space="preserve"> </v>
      </c>
      <c r="BC88" s="4" t="str">
        <f t="shared" si="76"/>
        <v xml:space="preserve"> </v>
      </c>
      <c r="BD88" s="747" t="str">
        <f t="shared" si="77"/>
        <v xml:space="preserve"> </v>
      </c>
      <c r="BE88" s="4" t="str">
        <f t="shared" si="78"/>
        <v xml:space="preserve"> </v>
      </c>
      <c r="BF88" s="747" t="str">
        <f t="shared" si="79"/>
        <v xml:space="preserve"> </v>
      </c>
      <c r="BG88" s="4" t="str">
        <f t="shared" si="80"/>
        <v xml:space="preserve"> </v>
      </c>
      <c r="BH88" s="747" t="str">
        <f t="shared" si="81"/>
        <v xml:space="preserve"> </v>
      </c>
      <c r="BI88" s="4" t="str">
        <f t="shared" si="82"/>
        <v xml:space="preserve"> </v>
      </c>
      <c r="BJ88" s="747" t="str">
        <f t="shared" si="83"/>
        <v xml:space="preserve"> </v>
      </c>
      <c r="BK88" s="4" t="str">
        <f t="shared" si="84"/>
        <v xml:space="preserve"> </v>
      </c>
      <c r="BL88" s="747" t="str">
        <f t="shared" si="85"/>
        <v xml:space="preserve"> </v>
      </c>
      <c r="BM88" s="4" t="str">
        <f t="shared" si="86"/>
        <v xml:space="preserve"> </v>
      </c>
      <c r="BN88" s="747" t="str">
        <f t="shared" si="87"/>
        <v xml:space="preserve"> </v>
      </c>
      <c r="BO88" s="4" t="str">
        <f t="shared" si="88"/>
        <v xml:space="preserve"> </v>
      </c>
      <c r="BP88" s="747" t="str">
        <f t="shared" si="89"/>
        <v xml:space="preserve"> </v>
      </c>
      <c r="BQ88" s="133" t="s">
        <v>265</v>
      </c>
      <c r="BR88" s="133"/>
      <c r="BS88" s="389"/>
      <c r="BT88" s="389"/>
      <c r="BU88" s="389"/>
      <c r="BV88" s="389"/>
      <c r="BW88" s="389"/>
      <c r="BX88" s="389"/>
      <c r="BY88" s="389"/>
      <c r="BZ88" s="389"/>
      <c r="CA88" s="389"/>
      <c r="CB88" s="163">
        <f t="shared" si="90"/>
        <v>0</v>
      </c>
      <c r="CC88" s="389"/>
      <c r="CD88" s="389"/>
      <c r="CE88" s="389"/>
      <c r="CF88" s="389"/>
      <c r="CG88" s="389"/>
      <c r="CH88" s="389"/>
      <c r="CI88" s="389"/>
      <c r="CJ88" s="389"/>
      <c r="CK88" s="389"/>
      <c r="CL88" s="389"/>
      <c r="CM88" s="389"/>
      <c r="CN88" s="389"/>
      <c r="CO88" s="389"/>
      <c r="CP88" s="389"/>
      <c r="CQ88" s="389"/>
      <c r="CR88" s="389"/>
      <c r="CS88" s="389"/>
      <c r="CT88" s="389"/>
      <c r="CU88" s="389"/>
      <c r="CV88" s="389"/>
      <c r="CW88" s="389"/>
      <c r="CX88" s="389"/>
      <c r="CY88" s="389"/>
      <c r="CZ88" s="389"/>
      <c r="DA88" s="389"/>
      <c r="DB88" s="389"/>
      <c r="DC88" s="389"/>
      <c r="DD88" s="389"/>
      <c r="DE88" s="389"/>
      <c r="DF88" s="389"/>
      <c r="DG88" s="389"/>
      <c r="DH88" s="389"/>
      <c r="DI88" s="389"/>
      <c r="DJ88" s="389"/>
      <c r="DK88" s="389"/>
      <c r="DL88" s="389"/>
      <c r="DM88" s="389"/>
      <c r="DN88" s="389"/>
      <c r="DO88" s="389"/>
      <c r="DP88" s="389"/>
      <c r="DQ88" s="389"/>
      <c r="DR88" s="389"/>
      <c r="DS88" s="389"/>
      <c r="DT88" s="389"/>
      <c r="DU88" s="389"/>
      <c r="DV88" s="389"/>
      <c r="DW88" s="389"/>
      <c r="DX88" s="389"/>
      <c r="DY88" s="389"/>
      <c r="DZ88" s="389"/>
      <c r="EA88" s="389"/>
      <c r="EB88" s="389"/>
      <c r="EC88" s="389"/>
      <c r="ED88" s="389"/>
      <c r="EE88" s="389"/>
      <c r="EF88" s="389"/>
      <c r="EG88" s="389"/>
      <c r="EH88" s="389"/>
      <c r="EI88" s="389"/>
      <c r="EJ88" s="389"/>
      <c r="EK88" s="389"/>
      <c r="EL88" s="389"/>
      <c r="EM88" s="389"/>
      <c r="EN88" s="389"/>
      <c r="EO88" s="389"/>
      <c r="EP88" s="389"/>
      <c r="EQ88" s="389"/>
      <c r="ER88" s="389"/>
      <c r="ES88" s="389"/>
      <c r="ET88" s="389"/>
      <c r="EU88" s="389"/>
      <c r="EV88" s="389"/>
      <c r="EW88" s="389"/>
      <c r="EX88" s="389"/>
      <c r="EY88" s="389"/>
      <c r="EZ88" s="389"/>
      <c r="FA88" s="389"/>
      <c r="FB88" s="389"/>
      <c r="FC88" s="389"/>
      <c r="FD88" s="389"/>
      <c r="FE88" s="389"/>
      <c r="FF88" s="389"/>
      <c r="FG88" s="389"/>
      <c r="FH88" s="389"/>
      <c r="FI88" s="389"/>
      <c r="FJ88" s="389"/>
      <c r="FK88" s="389"/>
      <c r="FL88" s="389"/>
      <c r="FM88" s="389"/>
      <c r="FN88" s="389"/>
      <c r="FO88" s="389"/>
      <c r="FP88" s="389"/>
      <c r="FQ88" s="389"/>
      <c r="FR88" s="389"/>
      <c r="FS88" s="389"/>
      <c r="FT88" s="389"/>
      <c r="FU88" s="389"/>
      <c r="FV88" s="389"/>
      <c r="FW88" s="389"/>
      <c r="FX88" s="655" t="s">
        <v>457</v>
      </c>
      <c r="FY88" s="656">
        <v>85</v>
      </c>
      <c r="FZ88" s="656">
        <v>32434964</v>
      </c>
      <c r="GA88" s="656">
        <v>35</v>
      </c>
      <c r="GB88" s="656" t="s">
        <v>3</v>
      </c>
      <c r="GC88" s="656">
        <v>18</v>
      </c>
      <c r="GD88" s="656">
        <v>1970</v>
      </c>
      <c r="GE88" s="656">
        <v>0</v>
      </c>
      <c r="GF88" s="656" t="s">
        <v>792</v>
      </c>
      <c r="GG88" s="656">
        <v>0</v>
      </c>
      <c r="GH88" s="656">
        <v>0</v>
      </c>
      <c r="GI88" s="656" t="s">
        <v>792</v>
      </c>
      <c r="GJ88" s="656">
        <v>0</v>
      </c>
      <c r="GK88" s="656" t="s">
        <v>781</v>
      </c>
      <c r="GL88" s="656" t="s">
        <v>782</v>
      </c>
      <c r="GM88" s="656">
        <v>66</v>
      </c>
      <c r="GN88" s="656" t="s">
        <v>783</v>
      </c>
      <c r="GO88" s="656">
        <v>0</v>
      </c>
      <c r="GP88" s="656">
        <v>0</v>
      </c>
      <c r="GQ88" s="656">
        <v>4</v>
      </c>
      <c r="GR88" s="656">
        <v>2</v>
      </c>
      <c r="GS88" s="656">
        <v>1</v>
      </c>
      <c r="GT88" s="656" t="s">
        <v>783</v>
      </c>
      <c r="GU88" s="656" t="s">
        <v>783</v>
      </c>
      <c r="GV88" s="656" t="s">
        <v>783</v>
      </c>
      <c r="GW88" s="656" t="s">
        <v>783</v>
      </c>
      <c r="GX88" s="656" t="s">
        <v>783</v>
      </c>
      <c r="GY88" s="656">
        <v>1649</v>
      </c>
      <c r="GZ88" s="656">
        <v>0.08</v>
      </c>
      <c r="HA88" s="656">
        <v>5</v>
      </c>
      <c r="HB88" s="656" t="s">
        <v>783</v>
      </c>
      <c r="HC88" s="656" t="s">
        <v>782</v>
      </c>
      <c r="HD88" s="656">
        <v>15</v>
      </c>
      <c r="HE88" s="656" t="s">
        <v>783</v>
      </c>
      <c r="HF88" s="656">
        <v>0</v>
      </c>
      <c r="HG88" s="656" t="s">
        <v>783</v>
      </c>
      <c r="HH88" s="656">
        <v>0</v>
      </c>
      <c r="HI88" s="656">
        <v>1</v>
      </c>
      <c r="HJ88" s="656">
        <v>45</v>
      </c>
      <c r="HK88" s="656" t="s">
        <v>784</v>
      </c>
      <c r="HL88" s="656" t="s">
        <v>785</v>
      </c>
      <c r="HM88" s="656" t="s">
        <v>783</v>
      </c>
      <c r="HN88" s="656" t="s">
        <v>783</v>
      </c>
      <c r="HO88" s="656" t="s">
        <v>783</v>
      </c>
      <c r="HP88" s="656" t="s">
        <v>783</v>
      </c>
      <c r="HQ88" s="656" t="s">
        <v>783</v>
      </c>
      <c r="HR88" s="656">
        <v>3978974</v>
      </c>
      <c r="HS88" s="656" t="s">
        <v>783</v>
      </c>
      <c r="HT88" s="656" t="s">
        <v>786</v>
      </c>
      <c r="HU88" s="656" t="s">
        <v>787</v>
      </c>
      <c r="HV88" s="656">
        <v>4</v>
      </c>
      <c r="HW88" s="656">
        <v>2016</v>
      </c>
      <c r="HX88" s="656">
        <v>63</v>
      </c>
      <c r="HY88" s="656">
        <v>0</v>
      </c>
      <c r="HZ88" s="656">
        <v>422</v>
      </c>
      <c r="IA88" s="657">
        <v>42227.682129629633</v>
      </c>
      <c r="IB88" s="656" t="s">
        <v>788</v>
      </c>
      <c r="IC88" s="656">
        <v>3974496</v>
      </c>
      <c r="ID88" s="656">
        <v>2014</v>
      </c>
      <c r="IE88" s="656">
        <v>1712</v>
      </c>
      <c r="IF88" s="656" t="s">
        <v>783</v>
      </c>
      <c r="IG88" s="656" t="s">
        <v>783</v>
      </c>
      <c r="IH88" s="656" t="s">
        <v>783</v>
      </c>
      <c r="II88" s="656" t="s">
        <v>783</v>
      </c>
      <c r="IJ88" s="656" t="s">
        <v>783</v>
      </c>
      <c r="IK88" s="656" t="s">
        <v>783</v>
      </c>
      <c r="IL88" s="656" t="s">
        <v>783</v>
      </c>
      <c r="IM88" s="656" t="s">
        <v>783</v>
      </c>
      <c r="IN88" s="656" t="s">
        <v>783</v>
      </c>
      <c r="IO88" s="656">
        <v>1649</v>
      </c>
      <c r="IP88" s="657">
        <v>37477.354571759257</v>
      </c>
      <c r="IQ88" s="656">
        <v>4</v>
      </c>
      <c r="IR88" s="656" t="s">
        <v>793</v>
      </c>
      <c r="IS88" s="656">
        <v>1</v>
      </c>
      <c r="IT88" s="658">
        <v>41275</v>
      </c>
      <c r="IU88" s="656" t="s">
        <v>783</v>
      </c>
      <c r="IV88" s="656" t="s">
        <v>783</v>
      </c>
      <c r="IW88" s="656" t="s">
        <v>783</v>
      </c>
      <c r="IX88" s="656" t="s">
        <v>781</v>
      </c>
      <c r="IY88" s="656">
        <v>45</v>
      </c>
      <c r="IZ88" s="656" t="s">
        <v>789</v>
      </c>
      <c r="JA88" s="656" t="s">
        <v>783</v>
      </c>
      <c r="JB88" s="656" t="s">
        <v>783</v>
      </c>
      <c r="JC88" s="656" t="s">
        <v>783</v>
      </c>
      <c r="JD88" s="656">
        <v>329435</v>
      </c>
      <c r="JE88" s="656" t="s">
        <v>783</v>
      </c>
      <c r="JF88" s="656" t="s">
        <v>783</v>
      </c>
      <c r="JG88" s="656" t="s">
        <v>795</v>
      </c>
      <c r="JH88" s="656">
        <v>35</v>
      </c>
      <c r="JI88" s="656" t="s">
        <v>783</v>
      </c>
      <c r="JJ88" s="656" t="s">
        <v>783</v>
      </c>
      <c r="JK88" s="656" t="s">
        <v>783</v>
      </c>
      <c r="JL88" s="656" t="s">
        <v>790</v>
      </c>
      <c r="JM88" s="656">
        <v>4</v>
      </c>
      <c r="JN88" s="656">
        <v>1</v>
      </c>
      <c r="JO88" s="656" t="s">
        <v>783</v>
      </c>
      <c r="JP88" s="656">
        <v>12683066</v>
      </c>
      <c r="JQ88" s="656">
        <v>2013</v>
      </c>
      <c r="JR88" s="656">
        <v>12</v>
      </c>
      <c r="JS88" s="656" t="s">
        <v>783</v>
      </c>
      <c r="JT88" s="656" t="s">
        <v>783</v>
      </c>
      <c r="JU88" s="656" t="s">
        <v>877</v>
      </c>
      <c r="JV88" s="659">
        <v>397.02870999999999</v>
      </c>
      <c r="JW88">
        <f>JV88</f>
        <v>397.02870999999999</v>
      </c>
      <c r="JX88" s="225">
        <v>7.5194831439393942E-2</v>
      </c>
    </row>
    <row r="89" spans="1:284" ht="16" thickBot="1">
      <c r="A89" s="905" t="s">
        <v>5</v>
      </c>
      <c r="B89" s="79">
        <f t="shared" si="53"/>
        <v>4</v>
      </c>
      <c r="C89" s="871" t="s">
        <v>262</v>
      </c>
      <c r="D89" s="249"/>
      <c r="E89" s="103"/>
      <c r="F89" s="888">
        <v>0.9</v>
      </c>
      <c r="G89" s="120" t="e">
        <f t="shared" ref="G89:G128" si="96">F89+G88</f>
        <v>#REF!</v>
      </c>
      <c r="H89" s="47">
        <v>0.9</v>
      </c>
      <c r="I89" s="2"/>
      <c r="J89" s="56"/>
      <c r="K89" s="18"/>
      <c r="L89" s="5"/>
      <c r="M89" s="71">
        <v>2</v>
      </c>
      <c r="N89" s="71">
        <v>1</v>
      </c>
      <c r="O89" s="70">
        <v>4</v>
      </c>
      <c r="P89" s="891">
        <f t="shared" si="94"/>
        <v>7</v>
      </c>
      <c r="Q89" s="896">
        <v>124</v>
      </c>
      <c r="R89" s="30">
        <f t="shared" ref="R89:R113" si="97">H89</f>
        <v>0.9</v>
      </c>
      <c r="S89" s="11"/>
      <c r="T89" s="546"/>
      <c r="U89" s="219">
        <f t="shared" si="48"/>
        <v>0</v>
      </c>
      <c r="V89" s="1045" t="s">
        <v>643</v>
      </c>
      <c r="W89" s="1042">
        <f t="shared" si="91"/>
        <v>0</v>
      </c>
      <c r="X89" s="537">
        <f t="shared" si="92"/>
        <v>34504</v>
      </c>
      <c r="Y89" s="538">
        <f t="shared" si="54"/>
        <v>3105.3599999999997</v>
      </c>
      <c r="Z89" s="1034">
        <f t="shared" si="55"/>
        <v>0</v>
      </c>
      <c r="AA89" s="883">
        <v>6</v>
      </c>
      <c r="AB89" s="270">
        <f t="shared" si="56"/>
        <v>18304</v>
      </c>
      <c r="AC89" s="566">
        <v>0.25</v>
      </c>
      <c r="AD89" s="562">
        <f t="shared" si="57"/>
        <v>16200</v>
      </c>
      <c r="AE89" s="518"/>
      <c r="AF89" s="270">
        <f t="shared" si="58"/>
        <v>0</v>
      </c>
      <c r="AG89" s="270"/>
      <c r="AH89" s="562">
        <f t="shared" si="59"/>
        <v>0</v>
      </c>
      <c r="AI89" s="270"/>
      <c r="AJ89" s="228">
        <v>0</v>
      </c>
      <c r="AK89" s="902"/>
      <c r="AL89" s="902"/>
      <c r="AM89" s="18" t="str">
        <f t="shared" si="60"/>
        <v xml:space="preserve"> </v>
      </c>
      <c r="AN89" s="747" t="str">
        <f t="shared" si="61"/>
        <v xml:space="preserve"> </v>
      </c>
      <c r="AO89" s="4" t="str">
        <f t="shared" si="62"/>
        <v xml:space="preserve"> </v>
      </c>
      <c r="AP89" s="747" t="str">
        <f t="shared" si="63"/>
        <v xml:space="preserve"> </v>
      </c>
      <c r="AQ89" s="79" t="str">
        <f t="shared" si="64"/>
        <v xml:space="preserve"> </v>
      </c>
      <c r="AR89" s="749" t="str">
        <f t="shared" si="65"/>
        <v xml:space="preserve"> </v>
      </c>
      <c r="AS89" s="12" t="str">
        <f t="shared" si="66"/>
        <v xml:space="preserve"> </v>
      </c>
      <c r="AT89" s="789" t="str">
        <f t="shared" si="67"/>
        <v xml:space="preserve"> </v>
      </c>
      <c r="AU89" s="4" t="str">
        <f t="shared" si="68"/>
        <v xml:space="preserve"> </v>
      </c>
      <c r="AV89" s="747" t="str">
        <f t="shared" si="69"/>
        <v xml:space="preserve"> </v>
      </c>
      <c r="AW89" s="4" t="str">
        <f t="shared" si="70"/>
        <v xml:space="preserve"> </v>
      </c>
      <c r="AX89" s="747" t="str">
        <f t="shared" si="71"/>
        <v xml:space="preserve"> </v>
      </c>
      <c r="AY89" s="4" t="str">
        <f t="shared" si="72"/>
        <v xml:space="preserve"> </v>
      </c>
      <c r="AZ89" s="747" t="str">
        <f t="shared" si="73"/>
        <v xml:space="preserve"> </v>
      </c>
      <c r="BA89" s="4" t="str">
        <f t="shared" si="74"/>
        <v xml:space="preserve"> </v>
      </c>
      <c r="BB89" s="747" t="str">
        <f t="shared" si="75"/>
        <v xml:space="preserve"> </v>
      </c>
      <c r="BC89" s="4" t="str">
        <f t="shared" si="76"/>
        <v xml:space="preserve"> </v>
      </c>
      <c r="BD89" s="747" t="str">
        <f t="shared" si="77"/>
        <v xml:space="preserve"> </v>
      </c>
      <c r="BE89" s="4" t="str">
        <f t="shared" si="78"/>
        <v xml:space="preserve"> </v>
      </c>
      <c r="BF89" s="747" t="str">
        <f t="shared" si="79"/>
        <v xml:space="preserve"> </v>
      </c>
      <c r="BG89" s="4" t="str">
        <f t="shared" si="80"/>
        <v xml:space="preserve"> </v>
      </c>
      <c r="BH89" s="747" t="str">
        <f t="shared" si="81"/>
        <v xml:space="preserve"> </v>
      </c>
      <c r="BI89" s="4" t="str">
        <f t="shared" si="82"/>
        <v xml:space="preserve"> </v>
      </c>
      <c r="BJ89" s="747" t="str">
        <f t="shared" si="83"/>
        <v xml:space="preserve"> </v>
      </c>
      <c r="BK89" s="4" t="str">
        <f t="shared" si="84"/>
        <v xml:space="preserve"> </v>
      </c>
      <c r="BL89" s="747" t="str">
        <f t="shared" si="85"/>
        <v xml:space="preserve"> </v>
      </c>
      <c r="BM89" s="4" t="str">
        <f t="shared" si="86"/>
        <v xml:space="preserve"> </v>
      </c>
      <c r="BN89" s="747" t="str">
        <f t="shared" si="87"/>
        <v xml:space="preserve"> </v>
      </c>
      <c r="BO89" s="4" t="str">
        <f t="shared" si="88"/>
        <v xml:space="preserve"> </v>
      </c>
      <c r="BP89" s="747" t="str">
        <f t="shared" si="89"/>
        <v xml:space="preserve"> </v>
      </c>
      <c r="BQ89" s="133" t="s">
        <v>548</v>
      </c>
      <c r="BR89" s="133"/>
      <c r="BS89" s="389"/>
      <c r="BT89" s="389"/>
      <c r="BU89" s="389"/>
      <c r="BV89" s="389"/>
      <c r="BW89" s="389"/>
      <c r="BX89" s="389"/>
      <c r="BY89" s="389"/>
      <c r="BZ89" s="389"/>
      <c r="CA89" s="389"/>
      <c r="CB89" s="163">
        <f t="shared" si="90"/>
        <v>0</v>
      </c>
      <c r="CC89" s="389"/>
      <c r="CD89" s="389"/>
      <c r="CE89" s="389"/>
      <c r="CF89" s="389"/>
      <c r="CG89" s="389"/>
      <c r="CH89" s="389"/>
      <c r="CI89" s="389"/>
      <c r="CJ89" s="389"/>
      <c r="CK89" s="389"/>
      <c r="CL89" s="389"/>
      <c r="CM89" s="389"/>
      <c r="CN89" s="389"/>
      <c r="CO89" s="389"/>
      <c r="CP89" s="389"/>
      <c r="CQ89" s="389"/>
      <c r="CR89" s="389"/>
      <c r="CS89" s="389"/>
      <c r="CT89" s="389"/>
      <c r="CU89" s="389"/>
      <c r="CV89" s="389"/>
      <c r="CW89" s="389"/>
      <c r="CX89" s="389"/>
      <c r="CY89" s="389"/>
      <c r="CZ89" s="389"/>
      <c r="DA89" s="389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389"/>
      <c r="DN89" s="389"/>
      <c r="DO89" s="389"/>
      <c r="DP89" s="389"/>
      <c r="DQ89" s="389"/>
      <c r="DR89" s="389"/>
      <c r="DS89" s="389"/>
      <c r="DT89" s="389"/>
      <c r="DU89" s="389"/>
      <c r="DV89" s="389"/>
      <c r="DW89" s="389"/>
      <c r="DX89" s="389"/>
      <c r="DY89" s="389"/>
      <c r="DZ89" s="389"/>
      <c r="EA89" s="389"/>
      <c r="EB89" s="389"/>
      <c r="EC89" s="389"/>
      <c r="ED89" s="389"/>
      <c r="EE89" s="389"/>
      <c r="EF89" s="389"/>
      <c r="EG89" s="389"/>
      <c r="EH89" s="389"/>
      <c r="EI89" s="389"/>
      <c r="EJ89" s="389"/>
      <c r="EK89" s="389"/>
      <c r="EL89" s="389"/>
      <c r="EM89" s="389"/>
      <c r="EN89" s="389"/>
      <c r="EO89" s="389"/>
      <c r="EP89" s="389"/>
      <c r="EQ89" s="389"/>
      <c r="ER89" s="389"/>
      <c r="ES89" s="389"/>
      <c r="ET89" s="389"/>
      <c r="EU89" s="389"/>
      <c r="EV89" s="389"/>
      <c r="EW89" s="389"/>
      <c r="EX89" s="389"/>
      <c r="EY89" s="389"/>
      <c r="EZ89" s="389"/>
      <c r="FA89" s="389"/>
      <c r="FB89" s="389"/>
      <c r="FC89" s="389"/>
      <c r="FD89" s="389"/>
      <c r="FE89" s="389"/>
      <c r="FF89" s="389"/>
      <c r="FG89" s="389"/>
      <c r="FH89" s="389"/>
      <c r="FI89" s="389"/>
      <c r="FJ89" s="389"/>
      <c r="FK89" s="389"/>
      <c r="FL89" s="389"/>
      <c r="FM89" s="389"/>
      <c r="FN89" s="389"/>
      <c r="FO89" s="389"/>
      <c r="FP89" s="389"/>
      <c r="FQ89" s="389"/>
      <c r="FR89" s="389"/>
      <c r="FS89" s="389"/>
      <c r="FT89" s="389"/>
      <c r="FU89" s="389"/>
      <c r="FV89" s="389"/>
      <c r="FW89" s="389"/>
      <c r="FX89" s="655" t="s">
        <v>458</v>
      </c>
      <c r="FY89" s="656">
        <v>160</v>
      </c>
      <c r="FZ89" s="656">
        <v>32434876</v>
      </c>
      <c r="GA89" s="656">
        <v>35</v>
      </c>
      <c r="GB89" s="656" t="s">
        <v>3</v>
      </c>
      <c r="GC89" s="656">
        <v>20</v>
      </c>
      <c r="GD89" s="656">
        <v>1970</v>
      </c>
      <c r="GE89" s="656">
        <v>0</v>
      </c>
      <c r="GF89" s="656" t="s">
        <v>792</v>
      </c>
      <c r="GG89" s="656">
        <v>0</v>
      </c>
      <c r="GH89" s="656">
        <v>0</v>
      </c>
      <c r="GI89" s="656" t="s">
        <v>792</v>
      </c>
      <c r="GJ89" s="656">
        <v>0</v>
      </c>
      <c r="GK89" s="656" t="s">
        <v>781</v>
      </c>
      <c r="GL89" s="656" t="s">
        <v>782</v>
      </c>
      <c r="GM89" s="656">
        <v>66</v>
      </c>
      <c r="GN89" s="656" t="s">
        <v>783</v>
      </c>
      <c r="GO89" s="656">
        <v>0</v>
      </c>
      <c r="GP89" s="656">
        <v>0</v>
      </c>
      <c r="GQ89" s="656">
        <v>4</v>
      </c>
      <c r="GR89" s="656">
        <v>2</v>
      </c>
      <c r="GS89" s="656">
        <v>1</v>
      </c>
      <c r="GT89" s="656" t="s">
        <v>783</v>
      </c>
      <c r="GU89" s="656" t="s">
        <v>783</v>
      </c>
      <c r="GV89" s="656" t="s">
        <v>783</v>
      </c>
      <c r="GW89" s="656" t="s">
        <v>783</v>
      </c>
      <c r="GX89" s="656" t="s">
        <v>783</v>
      </c>
      <c r="GY89" s="656">
        <v>1649</v>
      </c>
      <c r="GZ89" s="656">
        <v>0.54</v>
      </c>
      <c r="HA89" s="656">
        <v>5</v>
      </c>
      <c r="HB89" s="656" t="s">
        <v>783</v>
      </c>
      <c r="HC89" s="656" t="s">
        <v>782</v>
      </c>
      <c r="HD89" s="656">
        <v>15</v>
      </c>
      <c r="HE89" s="656" t="s">
        <v>783</v>
      </c>
      <c r="HF89" s="656">
        <v>0</v>
      </c>
      <c r="HG89" s="656" t="s">
        <v>783</v>
      </c>
      <c r="HH89" s="656">
        <v>0</v>
      </c>
      <c r="HI89" s="656">
        <v>1</v>
      </c>
      <c r="HJ89" s="656">
        <v>45</v>
      </c>
      <c r="HK89" s="656" t="s">
        <v>784</v>
      </c>
      <c r="HL89" s="656" t="s">
        <v>785</v>
      </c>
      <c r="HM89" s="656" t="s">
        <v>783</v>
      </c>
      <c r="HN89" s="656" t="s">
        <v>783</v>
      </c>
      <c r="HO89" s="656" t="s">
        <v>783</v>
      </c>
      <c r="HP89" s="656" t="s">
        <v>783</v>
      </c>
      <c r="HQ89" s="656" t="s">
        <v>783</v>
      </c>
      <c r="HR89" s="656">
        <v>3978968</v>
      </c>
      <c r="HS89" s="656" t="s">
        <v>783</v>
      </c>
      <c r="HT89" s="656" t="s">
        <v>786</v>
      </c>
      <c r="HU89" s="656" t="s">
        <v>787</v>
      </c>
      <c r="HV89" s="656">
        <v>4</v>
      </c>
      <c r="HW89" s="656">
        <v>2016</v>
      </c>
      <c r="HX89" s="656">
        <v>63</v>
      </c>
      <c r="HY89" s="656">
        <v>0</v>
      </c>
      <c r="HZ89" s="656">
        <v>2851</v>
      </c>
      <c r="IA89" s="657">
        <v>42227.682129629633</v>
      </c>
      <c r="IB89" s="656" t="s">
        <v>788</v>
      </c>
      <c r="IC89" s="656">
        <v>3974490</v>
      </c>
      <c r="ID89" s="656">
        <v>2014</v>
      </c>
      <c r="IE89" s="656">
        <v>1712</v>
      </c>
      <c r="IF89" s="656" t="s">
        <v>783</v>
      </c>
      <c r="IG89" s="656" t="s">
        <v>783</v>
      </c>
      <c r="IH89" s="656" t="s">
        <v>783</v>
      </c>
      <c r="II89" s="656" t="s">
        <v>783</v>
      </c>
      <c r="IJ89" s="656" t="s">
        <v>783</v>
      </c>
      <c r="IK89" s="656" t="s">
        <v>783</v>
      </c>
      <c r="IL89" s="656" t="s">
        <v>783</v>
      </c>
      <c r="IM89" s="656" t="s">
        <v>783</v>
      </c>
      <c r="IN89" s="656" t="s">
        <v>783</v>
      </c>
      <c r="IO89" s="656">
        <v>1649</v>
      </c>
      <c r="IP89" s="657">
        <v>37477.354571759257</v>
      </c>
      <c r="IQ89" s="656">
        <v>4</v>
      </c>
      <c r="IR89" s="656" t="s">
        <v>793</v>
      </c>
      <c r="IS89" s="656">
        <v>1</v>
      </c>
      <c r="IT89" s="658">
        <v>41275</v>
      </c>
      <c r="IU89" s="656" t="s">
        <v>783</v>
      </c>
      <c r="IV89" s="656" t="s">
        <v>783</v>
      </c>
      <c r="IW89" s="656" t="s">
        <v>783</v>
      </c>
      <c r="IX89" s="656" t="s">
        <v>781</v>
      </c>
      <c r="IY89" s="656">
        <v>45</v>
      </c>
      <c r="IZ89" s="656" t="s">
        <v>789</v>
      </c>
      <c r="JA89" s="656" t="s">
        <v>783</v>
      </c>
      <c r="JB89" s="656" t="s">
        <v>783</v>
      </c>
      <c r="JC89" s="656" t="s">
        <v>783</v>
      </c>
      <c r="JD89" s="656">
        <v>329436</v>
      </c>
      <c r="JE89" s="656" t="s">
        <v>783</v>
      </c>
      <c r="JF89" s="656" t="s">
        <v>783</v>
      </c>
      <c r="JG89" s="656" t="s">
        <v>795</v>
      </c>
      <c r="JH89" s="656">
        <v>35</v>
      </c>
      <c r="JI89" s="656" t="s">
        <v>783</v>
      </c>
      <c r="JJ89" s="656" t="s">
        <v>783</v>
      </c>
      <c r="JK89" s="656" t="s">
        <v>783</v>
      </c>
      <c r="JL89" s="656" t="s">
        <v>790</v>
      </c>
      <c r="JM89" s="656">
        <v>4</v>
      </c>
      <c r="JN89" s="656">
        <v>1</v>
      </c>
      <c r="JO89" s="656" t="s">
        <v>783</v>
      </c>
      <c r="JP89" s="656">
        <v>12683066</v>
      </c>
      <c r="JQ89" s="656">
        <v>2013</v>
      </c>
      <c r="JR89" s="656">
        <v>12</v>
      </c>
      <c r="JS89" s="656" t="s">
        <v>783</v>
      </c>
      <c r="JT89" s="656" t="s">
        <v>783</v>
      </c>
      <c r="JU89" s="656" t="s">
        <v>878</v>
      </c>
      <c r="JV89" s="659">
        <v>2843.5650719999999</v>
      </c>
      <c r="JW89">
        <f>JV89</f>
        <v>2843.5650719999999</v>
      </c>
      <c r="JX89" s="225">
        <v>0.53855399090909084</v>
      </c>
    </row>
    <row r="90" spans="1:284" ht="16" thickBot="1">
      <c r="A90" s="905" t="s">
        <v>5</v>
      </c>
      <c r="B90" s="79">
        <f t="shared" si="53"/>
        <v>4</v>
      </c>
      <c r="C90" s="871" t="s">
        <v>54</v>
      </c>
      <c r="D90" s="249" t="s">
        <v>185</v>
      </c>
      <c r="E90" s="103" t="s">
        <v>193</v>
      </c>
      <c r="F90" s="888">
        <v>0.15</v>
      </c>
      <c r="G90" s="120" t="e">
        <f t="shared" si="96"/>
        <v>#REF!</v>
      </c>
      <c r="H90" s="47">
        <v>0.15</v>
      </c>
      <c r="I90" s="3"/>
      <c r="J90" s="29"/>
      <c r="K90" s="18" t="s">
        <v>195</v>
      </c>
      <c r="L90" s="5"/>
      <c r="M90" s="71">
        <v>2</v>
      </c>
      <c r="N90" s="71">
        <v>3</v>
      </c>
      <c r="O90" s="70">
        <v>3</v>
      </c>
      <c r="P90" s="891">
        <f t="shared" si="94"/>
        <v>8</v>
      </c>
      <c r="Q90" s="897">
        <f t="shared" ref="Q90:Q113" si="98">O90*N90*M90</f>
        <v>18</v>
      </c>
      <c r="R90" s="51">
        <f t="shared" si="97"/>
        <v>0.15</v>
      </c>
      <c r="S90" s="3"/>
      <c r="T90" s="25"/>
      <c r="U90" s="219">
        <f t="shared" si="48"/>
        <v>0</v>
      </c>
      <c r="V90" s="219" t="s">
        <v>642</v>
      </c>
      <c r="W90" s="1042">
        <f t="shared" si="91"/>
        <v>0</v>
      </c>
      <c r="X90" s="537">
        <f t="shared" si="92"/>
        <v>5750.6666666666661</v>
      </c>
      <c r="Y90" s="538">
        <f t="shared" si="54"/>
        <v>500</v>
      </c>
      <c r="Z90" s="1034">
        <f t="shared" si="55"/>
        <v>0</v>
      </c>
      <c r="AA90" s="883">
        <v>6</v>
      </c>
      <c r="AB90" s="270">
        <f t="shared" si="56"/>
        <v>3050.6666666666665</v>
      </c>
      <c r="AC90" s="566">
        <v>0.25</v>
      </c>
      <c r="AD90" s="562">
        <f t="shared" si="57"/>
        <v>2700</v>
      </c>
      <c r="AE90" s="518"/>
      <c r="AF90" s="270">
        <f t="shared" si="58"/>
        <v>0</v>
      </c>
      <c r="AG90" s="270"/>
      <c r="AH90" s="562">
        <f t="shared" si="59"/>
        <v>0</v>
      </c>
      <c r="AI90" s="270"/>
      <c r="AJ90" s="228">
        <v>0</v>
      </c>
      <c r="AK90" s="902"/>
      <c r="AL90" s="902"/>
      <c r="AM90" s="18" t="str">
        <f t="shared" si="60"/>
        <v xml:space="preserve"> </v>
      </c>
      <c r="AN90" s="747" t="str">
        <f t="shared" si="61"/>
        <v xml:space="preserve"> </v>
      </c>
      <c r="AO90" s="4" t="str">
        <f t="shared" si="62"/>
        <v xml:space="preserve"> </v>
      </c>
      <c r="AP90" s="747" t="str">
        <f t="shared" si="63"/>
        <v xml:space="preserve"> </v>
      </c>
      <c r="AQ90" s="4" t="str">
        <f t="shared" si="64"/>
        <v xml:space="preserve"> </v>
      </c>
      <c r="AR90" s="747" t="str">
        <f t="shared" si="65"/>
        <v xml:space="preserve"> </v>
      </c>
      <c r="AS90" s="4" t="str">
        <f t="shared" si="66"/>
        <v xml:space="preserve"> </v>
      </c>
      <c r="AT90" s="747" t="str">
        <f t="shared" si="67"/>
        <v xml:space="preserve"> </v>
      </c>
      <c r="AU90" s="4" t="str">
        <f t="shared" si="68"/>
        <v xml:space="preserve"> </v>
      </c>
      <c r="AV90" s="747" t="str">
        <f t="shared" si="69"/>
        <v xml:space="preserve"> </v>
      </c>
      <c r="AW90" s="4" t="str">
        <f t="shared" si="70"/>
        <v xml:space="preserve"> </v>
      </c>
      <c r="AX90" s="747" t="str">
        <f t="shared" si="71"/>
        <v xml:space="preserve"> </v>
      </c>
      <c r="AY90" s="4" t="str">
        <f t="shared" si="72"/>
        <v xml:space="preserve"> </v>
      </c>
      <c r="AZ90" s="747" t="str">
        <f t="shared" si="73"/>
        <v xml:space="preserve"> </v>
      </c>
      <c r="BA90" s="4" t="str">
        <f t="shared" si="74"/>
        <v xml:space="preserve"> </v>
      </c>
      <c r="BB90" s="747" t="str">
        <f t="shared" si="75"/>
        <v xml:space="preserve"> </v>
      </c>
      <c r="BC90" s="4" t="str">
        <f t="shared" si="76"/>
        <v xml:space="preserve"> </v>
      </c>
      <c r="BD90" s="747" t="str">
        <f t="shared" si="77"/>
        <v xml:space="preserve"> </v>
      </c>
      <c r="BE90" s="4" t="str">
        <f t="shared" si="78"/>
        <v xml:space="preserve"> </v>
      </c>
      <c r="BF90" s="747" t="str">
        <f t="shared" si="79"/>
        <v xml:space="preserve"> </v>
      </c>
      <c r="BG90" s="4" t="str">
        <f t="shared" si="80"/>
        <v xml:space="preserve"> </v>
      </c>
      <c r="BH90" s="747" t="str">
        <f t="shared" si="81"/>
        <v xml:space="preserve"> </v>
      </c>
      <c r="BI90" s="4" t="str">
        <f t="shared" si="82"/>
        <v xml:space="preserve"> </v>
      </c>
      <c r="BJ90" s="747" t="str">
        <f t="shared" si="83"/>
        <v xml:space="preserve"> </v>
      </c>
      <c r="BK90" s="4" t="str">
        <f t="shared" si="84"/>
        <v xml:space="preserve"> </v>
      </c>
      <c r="BL90" s="747" t="str">
        <f t="shared" si="85"/>
        <v xml:space="preserve"> </v>
      </c>
      <c r="BM90" s="4" t="str">
        <f t="shared" si="86"/>
        <v xml:space="preserve"> </v>
      </c>
      <c r="BN90" s="747" t="str">
        <f t="shared" si="87"/>
        <v xml:space="preserve"> </v>
      </c>
      <c r="BO90" s="4" t="str">
        <f t="shared" si="88"/>
        <v xml:space="preserve"> </v>
      </c>
      <c r="BP90" s="747" t="str">
        <f t="shared" si="89"/>
        <v xml:space="preserve"> </v>
      </c>
      <c r="BQ90" s="133" t="s">
        <v>264</v>
      </c>
      <c r="BR90" s="133"/>
      <c r="BS90" s="389"/>
      <c r="BT90" s="389"/>
      <c r="BU90" s="389"/>
      <c r="BV90" s="389"/>
      <c r="BW90" s="389"/>
      <c r="BX90" s="389"/>
      <c r="BY90" s="389"/>
      <c r="BZ90" s="389"/>
      <c r="CA90" s="389"/>
      <c r="CB90" s="163">
        <f t="shared" si="90"/>
        <v>0</v>
      </c>
      <c r="CC90" s="389"/>
      <c r="CD90" s="389"/>
      <c r="CE90" s="389"/>
      <c r="CF90" s="389"/>
      <c r="CG90" s="389"/>
      <c r="CH90" s="389"/>
      <c r="CI90" s="389"/>
      <c r="CJ90" s="389"/>
      <c r="CK90" s="389"/>
      <c r="CL90" s="389"/>
      <c r="CM90" s="389"/>
      <c r="CN90" s="389"/>
      <c r="CO90" s="389"/>
      <c r="CP90" s="389"/>
      <c r="CQ90" s="389"/>
      <c r="CR90" s="389"/>
      <c r="CS90" s="389"/>
      <c r="CT90" s="389"/>
      <c r="CU90" s="389"/>
      <c r="CV90" s="389"/>
      <c r="CW90" s="389"/>
      <c r="CX90" s="389"/>
      <c r="CY90" s="389"/>
      <c r="CZ90" s="389"/>
      <c r="DA90" s="389"/>
      <c r="DB90" s="389"/>
      <c r="DC90" s="389"/>
      <c r="DD90" s="389"/>
      <c r="DE90" s="389"/>
      <c r="DF90" s="389"/>
      <c r="DG90" s="389"/>
      <c r="DH90" s="389"/>
      <c r="DI90" s="389"/>
      <c r="DJ90" s="389"/>
      <c r="DK90" s="389"/>
      <c r="DL90" s="389"/>
      <c r="DM90" s="389"/>
      <c r="DN90" s="389"/>
      <c r="DO90" s="389"/>
      <c r="DP90" s="389"/>
      <c r="DQ90" s="389"/>
      <c r="DR90" s="389"/>
      <c r="DS90" s="389"/>
      <c r="DT90" s="389"/>
      <c r="DU90" s="389"/>
      <c r="DV90" s="389"/>
      <c r="DW90" s="389"/>
      <c r="DX90" s="389"/>
      <c r="DY90" s="389"/>
      <c r="DZ90" s="389"/>
      <c r="EA90" s="389"/>
      <c r="EB90" s="389"/>
      <c r="EC90" s="389"/>
      <c r="ED90" s="389"/>
      <c r="EE90" s="389"/>
      <c r="EF90" s="389"/>
      <c r="EG90" s="389"/>
      <c r="EH90" s="389"/>
      <c r="EI90" s="389"/>
      <c r="EJ90" s="389"/>
      <c r="EK90" s="389"/>
      <c r="EL90" s="389"/>
      <c r="EM90" s="389"/>
      <c r="EN90" s="389"/>
      <c r="EO90" s="389"/>
      <c r="EP90" s="389"/>
      <c r="EQ90" s="389"/>
      <c r="ER90" s="389"/>
      <c r="ES90" s="389"/>
      <c r="ET90" s="389"/>
      <c r="EU90" s="389"/>
      <c r="EV90" s="389"/>
      <c r="EW90" s="389"/>
      <c r="EX90" s="389"/>
      <c r="EY90" s="389"/>
      <c r="EZ90" s="389"/>
      <c r="FA90" s="389"/>
      <c r="FB90" s="389"/>
      <c r="FC90" s="389"/>
      <c r="FD90" s="389"/>
      <c r="FE90" s="389"/>
      <c r="FF90" s="389"/>
      <c r="FG90" s="389"/>
      <c r="FH90" s="389"/>
      <c r="FI90" s="389"/>
      <c r="FJ90" s="389"/>
      <c r="FK90" s="389"/>
      <c r="FL90" s="389"/>
      <c r="FM90" s="389"/>
      <c r="FN90" s="389"/>
      <c r="FO90" s="389"/>
      <c r="FP90" s="389"/>
      <c r="FQ90" s="389"/>
      <c r="FR90" s="389"/>
      <c r="FS90" s="389"/>
      <c r="FT90" s="389"/>
      <c r="FU90" s="389"/>
      <c r="FV90" s="389"/>
      <c r="FW90" s="389"/>
      <c r="FX90" s="666" t="s">
        <v>460</v>
      </c>
      <c r="FY90" s="667">
        <v>110</v>
      </c>
      <c r="FZ90" s="667">
        <v>30289484</v>
      </c>
      <c r="GA90" s="667">
        <v>52</v>
      </c>
      <c r="GB90" s="667" t="s">
        <v>817</v>
      </c>
      <c r="GC90" s="667">
        <v>20</v>
      </c>
      <c r="GD90" s="667">
        <v>1970</v>
      </c>
      <c r="GE90" s="667">
        <v>1</v>
      </c>
      <c r="GF90" s="667" t="s">
        <v>780</v>
      </c>
      <c r="GG90" s="667">
        <v>2</v>
      </c>
      <c r="GH90" s="667">
        <v>1</v>
      </c>
      <c r="GI90" s="667" t="s">
        <v>780</v>
      </c>
      <c r="GJ90" s="667">
        <v>2</v>
      </c>
      <c r="GK90" s="667" t="s">
        <v>781</v>
      </c>
      <c r="GL90" s="667" t="s">
        <v>782</v>
      </c>
      <c r="GM90" s="667">
        <v>50</v>
      </c>
      <c r="GN90" s="667" t="s">
        <v>783</v>
      </c>
      <c r="GO90" s="667">
        <v>0</v>
      </c>
      <c r="GP90" s="667">
        <v>0</v>
      </c>
      <c r="GQ90" s="667">
        <v>4</v>
      </c>
      <c r="GR90" s="667">
        <v>2</v>
      </c>
      <c r="GS90" s="667">
        <v>1</v>
      </c>
      <c r="GT90" s="667" t="s">
        <v>783</v>
      </c>
      <c r="GU90" s="667" t="s">
        <v>783</v>
      </c>
      <c r="GV90" s="667" t="s">
        <v>783</v>
      </c>
      <c r="GW90" s="667" t="s">
        <v>783</v>
      </c>
      <c r="GX90" s="667" t="s">
        <v>783</v>
      </c>
      <c r="GY90" s="667">
        <v>1649</v>
      </c>
      <c r="GZ90" s="667">
        <v>0.65</v>
      </c>
      <c r="HA90" s="667">
        <v>5</v>
      </c>
      <c r="HB90" s="667" t="s">
        <v>783</v>
      </c>
      <c r="HC90" s="667" t="s">
        <v>782</v>
      </c>
      <c r="HD90" s="667">
        <v>35</v>
      </c>
      <c r="HE90" s="667" t="s">
        <v>783</v>
      </c>
      <c r="HF90" s="667">
        <v>0</v>
      </c>
      <c r="HG90" s="667" t="s">
        <v>783</v>
      </c>
      <c r="HH90" s="667">
        <v>0</v>
      </c>
      <c r="HI90" s="667">
        <v>1</v>
      </c>
      <c r="HJ90" s="667">
        <v>45</v>
      </c>
      <c r="HK90" s="667" t="s">
        <v>784</v>
      </c>
      <c r="HL90" s="667" t="s">
        <v>785</v>
      </c>
      <c r="HM90" s="667" t="s">
        <v>783</v>
      </c>
      <c r="HN90" s="667" t="s">
        <v>783</v>
      </c>
      <c r="HO90" s="667" t="s">
        <v>783</v>
      </c>
      <c r="HP90" s="667" t="s">
        <v>783</v>
      </c>
      <c r="HQ90" s="667" t="s">
        <v>783</v>
      </c>
      <c r="HR90" s="667">
        <v>5074771</v>
      </c>
      <c r="HS90" s="667" t="s">
        <v>783</v>
      </c>
      <c r="HT90" s="667" t="s">
        <v>786</v>
      </c>
      <c r="HU90" s="667" t="s">
        <v>787</v>
      </c>
      <c r="HV90" s="667">
        <v>4</v>
      </c>
      <c r="HW90" s="667">
        <v>2014</v>
      </c>
      <c r="HX90" s="667">
        <v>63</v>
      </c>
      <c r="HY90" s="667">
        <v>0</v>
      </c>
      <c r="HZ90" s="667">
        <v>3432</v>
      </c>
      <c r="IA90" s="668">
        <v>41697.500081018516</v>
      </c>
      <c r="IB90" s="667" t="s">
        <v>788</v>
      </c>
      <c r="IC90" s="667">
        <v>5074770</v>
      </c>
      <c r="ID90" s="667">
        <v>2014</v>
      </c>
      <c r="IE90" s="667">
        <v>1712</v>
      </c>
      <c r="IF90" s="667" t="s">
        <v>783</v>
      </c>
      <c r="IG90" s="667" t="s">
        <v>783</v>
      </c>
      <c r="IH90" s="667" t="s">
        <v>783</v>
      </c>
      <c r="II90" s="667" t="s">
        <v>783</v>
      </c>
      <c r="IJ90" s="667" t="s">
        <v>783</v>
      </c>
      <c r="IK90" s="667" t="s">
        <v>783</v>
      </c>
      <c r="IL90" s="667" t="s">
        <v>783</v>
      </c>
      <c r="IM90" s="667" t="s">
        <v>783</v>
      </c>
      <c r="IN90" s="667" t="s">
        <v>783</v>
      </c>
      <c r="IO90" s="667">
        <v>1649</v>
      </c>
      <c r="IP90" s="668">
        <v>38587.423726851855</v>
      </c>
      <c r="IQ90" s="667">
        <v>2</v>
      </c>
      <c r="IR90" s="667" t="s">
        <v>793</v>
      </c>
      <c r="IS90" s="667">
        <v>1</v>
      </c>
      <c r="IT90" s="669">
        <v>41275</v>
      </c>
      <c r="IU90" s="667" t="s">
        <v>783</v>
      </c>
      <c r="IV90" s="667" t="s">
        <v>783</v>
      </c>
      <c r="IW90" s="667" t="s">
        <v>783</v>
      </c>
      <c r="IX90" s="667" t="s">
        <v>781</v>
      </c>
      <c r="IY90" s="667">
        <v>45</v>
      </c>
      <c r="IZ90" s="667" t="s">
        <v>789</v>
      </c>
      <c r="JA90" s="667" t="s">
        <v>783</v>
      </c>
      <c r="JB90" s="667" t="s">
        <v>783</v>
      </c>
      <c r="JC90" s="667" t="s">
        <v>783</v>
      </c>
      <c r="JD90" s="667">
        <v>329437</v>
      </c>
      <c r="JE90" s="667" t="s">
        <v>783</v>
      </c>
      <c r="JF90" s="667" t="s">
        <v>783</v>
      </c>
      <c r="JG90" s="667" t="s">
        <v>795</v>
      </c>
      <c r="JH90" s="667">
        <v>52</v>
      </c>
      <c r="JI90" s="667" t="s">
        <v>783</v>
      </c>
      <c r="JJ90" s="667" t="s">
        <v>783</v>
      </c>
      <c r="JK90" s="667" t="s">
        <v>783</v>
      </c>
      <c r="JL90" s="667" t="s">
        <v>790</v>
      </c>
      <c r="JM90" s="667">
        <v>4</v>
      </c>
      <c r="JN90" s="667">
        <v>4</v>
      </c>
      <c r="JO90" s="667" t="s">
        <v>783</v>
      </c>
      <c r="JP90" s="667">
        <v>10711928</v>
      </c>
      <c r="JQ90" s="667">
        <v>2011</v>
      </c>
      <c r="JR90" s="667">
        <v>3</v>
      </c>
      <c r="JS90" s="667" t="s">
        <v>783</v>
      </c>
      <c r="JT90" s="667" t="s">
        <v>783</v>
      </c>
      <c r="JU90" s="667" t="s">
        <v>879</v>
      </c>
      <c r="JV90" s="670">
        <v>3583.8704429999998</v>
      </c>
      <c r="JX90" s="225"/>
    </row>
    <row r="91" spans="1:284" ht="16" thickBot="1">
      <c r="A91" s="905" t="s">
        <v>5</v>
      </c>
      <c r="B91" s="79">
        <f t="shared" si="53"/>
        <v>4</v>
      </c>
      <c r="C91" s="871" t="s">
        <v>11</v>
      </c>
      <c r="D91" s="249" t="s">
        <v>135</v>
      </c>
      <c r="E91" s="103" t="s">
        <v>235</v>
      </c>
      <c r="F91" s="888">
        <v>0.35</v>
      </c>
      <c r="G91" s="120" t="e">
        <f t="shared" si="96"/>
        <v>#REF!</v>
      </c>
      <c r="H91" s="47">
        <v>0.35</v>
      </c>
      <c r="I91" s="2"/>
      <c r="J91" s="29"/>
      <c r="K91" s="18"/>
      <c r="L91" s="5"/>
      <c r="M91" s="71">
        <v>1</v>
      </c>
      <c r="N91" s="71">
        <v>1</v>
      </c>
      <c r="O91" s="70">
        <v>3</v>
      </c>
      <c r="P91" s="891">
        <f t="shared" si="94"/>
        <v>5</v>
      </c>
      <c r="Q91" s="897">
        <f t="shared" si="98"/>
        <v>3</v>
      </c>
      <c r="R91" s="51">
        <f t="shared" si="97"/>
        <v>0.35</v>
      </c>
      <c r="S91" s="3"/>
      <c r="T91" s="25"/>
      <c r="U91" s="219">
        <f t="shared" si="48"/>
        <v>0</v>
      </c>
      <c r="V91" s="219" t="s">
        <v>642</v>
      </c>
      <c r="W91" s="1042">
        <f t="shared" si="91"/>
        <v>0</v>
      </c>
      <c r="X91" s="537">
        <f t="shared" si="92"/>
        <v>11045.481481481482</v>
      </c>
      <c r="Y91" s="538">
        <f t="shared" si="54"/>
        <v>500</v>
      </c>
      <c r="Z91" s="1034">
        <f t="shared" si="55"/>
        <v>0</v>
      </c>
      <c r="AA91" s="883">
        <v>4</v>
      </c>
      <c r="AB91" s="270">
        <f t="shared" si="56"/>
        <v>4745.4814814814818</v>
      </c>
      <c r="AC91" s="566">
        <v>0.25</v>
      </c>
      <c r="AD91" s="562">
        <f t="shared" si="57"/>
        <v>6300</v>
      </c>
      <c r="AE91" s="518"/>
      <c r="AF91" s="270">
        <f t="shared" si="58"/>
        <v>0</v>
      </c>
      <c r="AG91" s="270"/>
      <c r="AH91" s="562">
        <f t="shared" si="59"/>
        <v>0</v>
      </c>
      <c r="AI91" s="270"/>
      <c r="AJ91" s="228">
        <v>0</v>
      </c>
      <c r="AK91" s="902"/>
      <c r="AL91" s="902"/>
      <c r="AM91" s="18" t="str">
        <f t="shared" si="60"/>
        <v xml:space="preserve"> </v>
      </c>
      <c r="AN91" s="747" t="str">
        <f t="shared" si="61"/>
        <v xml:space="preserve"> </v>
      </c>
      <c r="AO91" s="4" t="str">
        <f t="shared" si="62"/>
        <v xml:space="preserve"> </v>
      </c>
      <c r="AP91" s="747" t="str">
        <f t="shared" si="63"/>
        <v xml:space="preserve"> </v>
      </c>
      <c r="AQ91" s="4" t="str">
        <f t="shared" si="64"/>
        <v xml:space="preserve"> </v>
      </c>
      <c r="AR91" s="747" t="str">
        <f t="shared" si="65"/>
        <v xml:space="preserve"> </v>
      </c>
      <c r="AS91" s="4" t="str">
        <f t="shared" si="66"/>
        <v xml:space="preserve"> </v>
      </c>
      <c r="AT91" s="747" t="str">
        <f t="shared" si="67"/>
        <v xml:space="preserve"> </v>
      </c>
      <c r="AU91" s="4" t="str">
        <f t="shared" si="68"/>
        <v xml:space="preserve"> </v>
      </c>
      <c r="AV91" s="747" t="str">
        <f t="shared" si="69"/>
        <v xml:space="preserve"> </v>
      </c>
      <c r="AW91" s="4" t="str">
        <f t="shared" si="70"/>
        <v xml:space="preserve"> </v>
      </c>
      <c r="AX91" s="747" t="str">
        <f t="shared" si="71"/>
        <v xml:space="preserve"> </v>
      </c>
      <c r="AY91" s="4" t="str">
        <f t="shared" si="72"/>
        <v xml:space="preserve"> </v>
      </c>
      <c r="AZ91" s="747" t="str">
        <f t="shared" si="73"/>
        <v xml:space="preserve"> </v>
      </c>
      <c r="BA91" s="4" t="str">
        <f t="shared" si="74"/>
        <v xml:space="preserve"> </v>
      </c>
      <c r="BB91" s="747" t="str">
        <f t="shared" si="75"/>
        <v xml:space="preserve"> </v>
      </c>
      <c r="BC91" s="4" t="str">
        <f t="shared" si="76"/>
        <v xml:space="preserve"> </v>
      </c>
      <c r="BD91" s="747" t="str">
        <f t="shared" si="77"/>
        <v xml:space="preserve"> </v>
      </c>
      <c r="BE91" s="4" t="str">
        <f t="shared" si="78"/>
        <v xml:space="preserve"> </v>
      </c>
      <c r="BF91" s="747" t="str">
        <f t="shared" si="79"/>
        <v xml:space="preserve"> </v>
      </c>
      <c r="BG91" s="4" t="str">
        <f t="shared" si="80"/>
        <v xml:space="preserve"> </v>
      </c>
      <c r="BH91" s="747" t="str">
        <f t="shared" si="81"/>
        <v xml:space="preserve"> </v>
      </c>
      <c r="BI91" s="4" t="str">
        <f t="shared" si="82"/>
        <v xml:space="preserve"> </v>
      </c>
      <c r="BJ91" s="747" t="str">
        <f t="shared" si="83"/>
        <v xml:space="preserve"> </v>
      </c>
      <c r="BK91" s="4" t="str">
        <f t="shared" si="84"/>
        <v xml:space="preserve"> </v>
      </c>
      <c r="BL91" s="747" t="str">
        <f t="shared" si="85"/>
        <v xml:space="preserve"> </v>
      </c>
      <c r="BM91" s="4" t="str">
        <f t="shared" si="86"/>
        <v xml:space="preserve"> </v>
      </c>
      <c r="BN91" s="747" t="str">
        <f t="shared" si="87"/>
        <v xml:space="preserve"> </v>
      </c>
      <c r="BO91" s="4" t="str">
        <f t="shared" si="88"/>
        <v xml:space="preserve"> </v>
      </c>
      <c r="BP91" s="747" t="str">
        <f t="shared" si="89"/>
        <v xml:space="preserve"> </v>
      </c>
      <c r="BQ91" s="133" t="s">
        <v>237</v>
      </c>
      <c r="BR91" s="133"/>
      <c r="BS91" s="389"/>
      <c r="BT91" s="389"/>
      <c r="BU91" s="389"/>
      <c r="BV91" s="389"/>
      <c r="BW91" s="389"/>
      <c r="BX91" s="389"/>
      <c r="BY91" s="389"/>
      <c r="BZ91" s="389"/>
      <c r="CA91" s="389"/>
      <c r="CB91" s="163">
        <f t="shared" si="90"/>
        <v>0</v>
      </c>
      <c r="CC91" s="389"/>
      <c r="CD91" s="389"/>
      <c r="CE91" s="389"/>
      <c r="CF91" s="389"/>
      <c r="CG91" s="389"/>
      <c r="CH91" s="389"/>
      <c r="CI91" s="389"/>
      <c r="CJ91" s="389"/>
      <c r="CK91" s="389"/>
      <c r="CL91" s="389"/>
      <c r="CM91" s="389"/>
      <c r="CN91" s="389"/>
      <c r="CO91" s="389"/>
      <c r="CP91" s="389"/>
      <c r="CQ91" s="389"/>
      <c r="CR91" s="389"/>
      <c r="CS91" s="389"/>
      <c r="CT91" s="389"/>
      <c r="CU91" s="389"/>
      <c r="CV91" s="389"/>
      <c r="CW91" s="389"/>
      <c r="CX91" s="389"/>
      <c r="CY91" s="389"/>
      <c r="CZ91" s="389"/>
      <c r="DA91" s="389"/>
      <c r="DB91" s="389"/>
      <c r="DC91" s="389"/>
      <c r="DD91" s="389"/>
      <c r="DE91" s="389"/>
      <c r="DF91" s="389"/>
      <c r="DG91" s="389"/>
      <c r="DH91" s="389"/>
      <c r="DI91" s="389"/>
      <c r="DJ91" s="389"/>
      <c r="DK91" s="389"/>
      <c r="DL91" s="389"/>
      <c r="DM91" s="389"/>
      <c r="DN91" s="389"/>
      <c r="DO91" s="389"/>
      <c r="DP91" s="389"/>
      <c r="DQ91" s="389"/>
      <c r="DR91" s="389"/>
      <c r="DS91" s="389"/>
      <c r="DT91" s="389"/>
      <c r="DU91" s="389"/>
      <c r="DV91" s="389"/>
      <c r="DW91" s="389"/>
      <c r="DX91" s="389"/>
      <c r="DY91" s="389"/>
      <c r="DZ91" s="389"/>
      <c r="EA91" s="389"/>
      <c r="EB91" s="389"/>
      <c r="EC91" s="389"/>
      <c r="ED91" s="389"/>
      <c r="EE91" s="389"/>
      <c r="EF91" s="389"/>
      <c r="EG91" s="389"/>
      <c r="EH91" s="389"/>
      <c r="EI91" s="389"/>
      <c r="EJ91" s="389"/>
      <c r="EK91" s="389"/>
      <c r="EL91" s="389"/>
      <c r="EM91" s="389"/>
      <c r="EN91" s="389"/>
      <c r="EO91" s="389"/>
      <c r="EP91" s="389"/>
      <c r="EQ91" s="389"/>
      <c r="ER91" s="389"/>
      <c r="ES91" s="389"/>
      <c r="ET91" s="389"/>
      <c r="EU91" s="389"/>
      <c r="EV91" s="389"/>
      <c r="EW91" s="389"/>
      <c r="EX91" s="389"/>
      <c r="EY91" s="389"/>
      <c r="EZ91" s="389"/>
      <c r="FA91" s="389"/>
      <c r="FB91" s="389"/>
      <c r="FC91" s="389"/>
      <c r="FD91" s="389"/>
      <c r="FE91" s="389"/>
      <c r="FF91" s="389"/>
      <c r="FG91" s="389"/>
      <c r="FH91" s="389"/>
      <c r="FI91" s="389"/>
      <c r="FJ91" s="389"/>
      <c r="FK91" s="389"/>
      <c r="FL91" s="389"/>
      <c r="FM91" s="389"/>
      <c r="FN91" s="389"/>
      <c r="FO91" s="389"/>
      <c r="FP91" s="389"/>
      <c r="FQ91" s="389"/>
      <c r="FR91" s="389"/>
      <c r="FS91" s="389"/>
      <c r="FT91" s="389"/>
      <c r="FU91" s="389"/>
      <c r="FV91" s="389"/>
      <c r="FW91" s="389"/>
      <c r="FX91" s="660" t="s">
        <v>460</v>
      </c>
      <c r="FY91" s="661">
        <v>200</v>
      </c>
      <c r="FZ91" s="661">
        <v>30289487</v>
      </c>
      <c r="GA91" s="661">
        <v>52</v>
      </c>
      <c r="GB91" s="661" t="s">
        <v>817</v>
      </c>
      <c r="GC91" s="661">
        <v>20</v>
      </c>
      <c r="GD91" s="661">
        <v>1970</v>
      </c>
      <c r="GE91" s="661">
        <v>1</v>
      </c>
      <c r="GF91" s="661" t="s">
        <v>780</v>
      </c>
      <c r="GG91" s="661">
        <v>2</v>
      </c>
      <c r="GH91" s="661">
        <v>1</v>
      </c>
      <c r="GI91" s="661" t="s">
        <v>780</v>
      </c>
      <c r="GJ91" s="661">
        <v>2</v>
      </c>
      <c r="GK91" s="661" t="s">
        <v>781</v>
      </c>
      <c r="GL91" s="661" t="s">
        <v>782</v>
      </c>
      <c r="GM91" s="661">
        <v>50</v>
      </c>
      <c r="GN91" s="661" t="s">
        <v>783</v>
      </c>
      <c r="GO91" s="661">
        <v>0</v>
      </c>
      <c r="GP91" s="661">
        <v>0</v>
      </c>
      <c r="GQ91" s="661">
        <v>4</v>
      </c>
      <c r="GR91" s="661">
        <v>2</v>
      </c>
      <c r="GS91" s="661">
        <v>1</v>
      </c>
      <c r="GT91" s="661" t="s">
        <v>783</v>
      </c>
      <c r="GU91" s="661" t="s">
        <v>783</v>
      </c>
      <c r="GV91" s="661" t="s">
        <v>783</v>
      </c>
      <c r="GW91" s="661" t="s">
        <v>783</v>
      </c>
      <c r="GX91" s="661" t="s">
        <v>783</v>
      </c>
      <c r="GY91" s="661">
        <v>1649</v>
      </c>
      <c r="GZ91" s="661">
        <v>0.67</v>
      </c>
      <c r="HA91" s="661">
        <v>5</v>
      </c>
      <c r="HB91" s="661" t="s">
        <v>783</v>
      </c>
      <c r="HC91" s="661" t="s">
        <v>782</v>
      </c>
      <c r="HD91" s="661">
        <v>75</v>
      </c>
      <c r="HE91" s="661" t="s">
        <v>783</v>
      </c>
      <c r="HF91" s="661">
        <v>0</v>
      </c>
      <c r="HG91" s="661" t="s">
        <v>783</v>
      </c>
      <c r="HH91" s="661">
        <v>0</v>
      </c>
      <c r="HI91" s="661">
        <v>1</v>
      </c>
      <c r="HJ91" s="661">
        <v>45</v>
      </c>
      <c r="HK91" s="661" t="s">
        <v>784</v>
      </c>
      <c r="HL91" s="661" t="s">
        <v>785</v>
      </c>
      <c r="HM91" s="661" t="s">
        <v>783</v>
      </c>
      <c r="HN91" s="661" t="s">
        <v>783</v>
      </c>
      <c r="HO91" s="661" t="s">
        <v>783</v>
      </c>
      <c r="HP91" s="661" t="s">
        <v>783</v>
      </c>
      <c r="HQ91" s="661" t="s">
        <v>783</v>
      </c>
      <c r="HR91" s="661">
        <v>3978912</v>
      </c>
      <c r="HS91" s="661" t="s">
        <v>783</v>
      </c>
      <c r="HT91" s="661" t="s">
        <v>786</v>
      </c>
      <c r="HU91" s="661" t="s">
        <v>787</v>
      </c>
      <c r="HV91" s="661">
        <v>4</v>
      </c>
      <c r="HW91" s="661">
        <v>2014</v>
      </c>
      <c r="HX91" s="661">
        <v>63</v>
      </c>
      <c r="HY91" s="661">
        <v>0</v>
      </c>
      <c r="HZ91" s="661">
        <v>3538</v>
      </c>
      <c r="IA91" s="662">
        <v>41697.500081018516</v>
      </c>
      <c r="IB91" s="661" t="s">
        <v>788</v>
      </c>
      <c r="IC91" s="661">
        <v>3974434</v>
      </c>
      <c r="ID91" s="661">
        <v>2014</v>
      </c>
      <c r="IE91" s="661">
        <v>1712</v>
      </c>
      <c r="IF91" s="661" t="s">
        <v>783</v>
      </c>
      <c r="IG91" s="661" t="s">
        <v>783</v>
      </c>
      <c r="IH91" s="661" t="s">
        <v>783</v>
      </c>
      <c r="II91" s="661" t="s">
        <v>783</v>
      </c>
      <c r="IJ91" s="661" t="s">
        <v>783</v>
      </c>
      <c r="IK91" s="661" t="s">
        <v>783</v>
      </c>
      <c r="IL91" s="661" t="s">
        <v>783</v>
      </c>
      <c r="IM91" s="661" t="s">
        <v>783</v>
      </c>
      <c r="IN91" s="661" t="s">
        <v>783</v>
      </c>
      <c r="IO91" s="661">
        <v>1649</v>
      </c>
      <c r="IP91" s="662">
        <v>37477.354571759257</v>
      </c>
      <c r="IQ91" s="661">
        <v>2</v>
      </c>
      <c r="IR91" s="661" t="s">
        <v>793</v>
      </c>
      <c r="IS91" s="661">
        <v>1</v>
      </c>
      <c r="IT91" s="663">
        <v>41275</v>
      </c>
      <c r="IU91" s="661" t="s">
        <v>783</v>
      </c>
      <c r="IV91" s="661" t="s">
        <v>783</v>
      </c>
      <c r="IW91" s="661" t="s">
        <v>783</v>
      </c>
      <c r="IX91" s="661" t="s">
        <v>781</v>
      </c>
      <c r="IY91" s="661">
        <v>45</v>
      </c>
      <c r="IZ91" s="661" t="s">
        <v>789</v>
      </c>
      <c r="JA91" s="661" t="s">
        <v>783</v>
      </c>
      <c r="JB91" s="661" t="s">
        <v>783</v>
      </c>
      <c r="JC91" s="661" t="s">
        <v>783</v>
      </c>
      <c r="JD91" s="661">
        <v>329437</v>
      </c>
      <c r="JE91" s="661" t="s">
        <v>783</v>
      </c>
      <c r="JF91" s="661" t="s">
        <v>783</v>
      </c>
      <c r="JG91" s="661" t="s">
        <v>795</v>
      </c>
      <c r="JH91" s="661">
        <v>52</v>
      </c>
      <c r="JI91" s="661" t="s">
        <v>783</v>
      </c>
      <c r="JJ91" s="661" t="s">
        <v>783</v>
      </c>
      <c r="JK91" s="661" t="s">
        <v>783</v>
      </c>
      <c r="JL91" s="661" t="s">
        <v>790</v>
      </c>
      <c r="JM91" s="661">
        <v>4</v>
      </c>
      <c r="JN91" s="661">
        <v>4</v>
      </c>
      <c r="JO91" s="661" t="s">
        <v>783</v>
      </c>
      <c r="JP91" s="661">
        <v>10711928</v>
      </c>
      <c r="JQ91" s="661">
        <v>2011</v>
      </c>
      <c r="JR91" s="661">
        <v>3</v>
      </c>
      <c r="JS91" s="661" t="s">
        <v>783</v>
      </c>
      <c r="JT91" s="661" t="s">
        <v>783</v>
      </c>
      <c r="JU91" s="661" t="s">
        <v>880</v>
      </c>
      <c r="JV91" s="664">
        <v>3608.6614890000001</v>
      </c>
      <c r="JX91" s="225"/>
    </row>
    <row r="92" spans="1:284" ht="16" thickBot="1">
      <c r="A92" s="905" t="s">
        <v>5</v>
      </c>
      <c r="B92" s="79">
        <f t="shared" si="53"/>
        <v>4</v>
      </c>
      <c r="C92" s="871" t="s">
        <v>16</v>
      </c>
      <c r="D92" s="249" t="s">
        <v>192</v>
      </c>
      <c r="E92" s="103" t="s">
        <v>45</v>
      </c>
      <c r="F92" s="888">
        <v>0.41</v>
      </c>
      <c r="G92" s="120" t="e">
        <f t="shared" si="96"/>
        <v>#REF!</v>
      </c>
      <c r="H92" s="49">
        <v>0.41</v>
      </c>
      <c r="I92" s="2"/>
      <c r="J92" s="29"/>
      <c r="K92" s="18"/>
      <c r="L92" s="5"/>
      <c r="M92" s="71">
        <v>1</v>
      </c>
      <c r="N92" s="71">
        <v>1</v>
      </c>
      <c r="O92" s="70">
        <v>3</v>
      </c>
      <c r="P92" s="891">
        <f t="shared" si="94"/>
        <v>5</v>
      </c>
      <c r="Q92" s="897">
        <f t="shared" si="98"/>
        <v>3</v>
      </c>
      <c r="R92" s="51">
        <f t="shared" si="97"/>
        <v>0.41</v>
      </c>
      <c r="S92" s="3"/>
      <c r="T92" s="25"/>
      <c r="U92" s="219">
        <f t="shared" si="48"/>
        <v>0</v>
      </c>
      <c r="V92" s="219" t="s">
        <v>642</v>
      </c>
      <c r="W92" s="1042">
        <f t="shared" si="91"/>
        <v>0</v>
      </c>
      <c r="X92" s="537">
        <f t="shared" si="92"/>
        <v>10000</v>
      </c>
      <c r="Y92" s="538">
        <f t="shared" si="54"/>
        <v>500</v>
      </c>
      <c r="Z92" s="1034">
        <f t="shared" si="55"/>
        <v>0</v>
      </c>
      <c r="AA92" s="883"/>
      <c r="AB92" s="270">
        <f t="shared" si="56"/>
        <v>0</v>
      </c>
      <c r="AC92" s="553"/>
      <c r="AD92" s="562">
        <f t="shared" si="57"/>
        <v>0</v>
      </c>
      <c r="AE92" s="518"/>
      <c r="AF92" s="270">
        <f t="shared" si="58"/>
        <v>0</v>
      </c>
      <c r="AG92" s="270" t="s">
        <v>350</v>
      </c>
      <c r="AH92" s="562">
        <f t="shared" si="59"/>
        <v>10000</v>
      </c>
      <c r="AI92" s="270"/>
      <c r="AJ92" s="228">
        <v>0</v>
      </c>
      <c r="AK92" s="902"/>
      <c r="AL92" s="902"/>
      <c r="AM92" s="18" t="str">
        <f t="shared" si="60"/>
        <v xml:space="preserve"> </v>
      </c>
      <c r="AN92" s="747" t="str">
        <f t="shared" si="61"/>
        <v xml:space="preserve"> </v>
      </c>
      <c r="AO92" s="4" t="str">
        <f t="shared" si="62"/>
        <v xml:space="preserve"> </v>
      </c>
      <c r="AP92" s="747" t="str">
        <f t="shared" si="63"/>
        <v xml:space="preserve"> </v>
      </c>
      <c r="AQ92" s="4" t="str">
        <f t="shared" si="64"/>
        <v xml:space="preserve"> </v>
      </c>
      <c r="AR92" s="747" t="str">
        <f t="shared" si="65"/>
        <v xml:space="preserve"> </v>
      </c>
      <c r="AS92" s="4" t="str">
        <f t="shared" si="66"/>
        <v xml:space="preserve"> </v>
      </c>
      <c r="AT92" s="747" t="str">
        <f t="shared" si="67"/>
        <v xml:space="preserve"> </v>
      </c>
      <c r="AU92" s="4" t="str">
        <f t="shared" si="68"/>
        <v xml:space="preserve"> </v>
      </c>
      <c r="AV92" s="747" t="str">
        <f t="shared" si="69"/>
        <v xml:space="preserve"> </v>
      </c>
      <c r="AW92" s="4" t="str">
        <f t="shared" si="70"/>
        <v xml:space="preserve"> </v>
      </c>
      <c r="AX92" s="747" t="str">
        <f t="shared" si="71"/>
        <v xml:space="preserve"> </v>
      </c>
      <c r="AY92" s="4" t="str">
        <f t="shared" si="72"/>
        <v xml:space="preserve"> </v>
      </c>
      <c r="AZ92" s="747" t="str">
        <f t="shared" si="73"/>
        <v xml:space="preserve"> </v>
      </c>
      <c r="BA92" s="4" t="str">
        <f t="shared" si="74"/>
        <v xml:space="preserve"> </v>
      </c>
      <c r="BB92" s="747" t="str">
        <f t="shared" si="75"/>
        <v xml:space="preserve"> </v>
      </c>
      <c r="BC92" s="4" t="str">
        <f t="shared" si="76"/>
        <v xml:space="preserve"> </v>
      </c>
      <c r="BD92" s="747" t="str">
        <f t="shared" si="77"/>
        <v xml:space="preserve"> </v>
      </c>
      <c r="BE92" s="4" t="str">
        <f t="shared" si="78"/>
        <v xml:space="preserve"> </v>
      </c>
      <c r="BF92" s="747" t="str">
        <f t="shared" si="79"/>
        <v xml:space="preserve"> </v>
      </c>
      <c r="BG92" s="4" t="str">
        <f t="shared" si="80"/>
        <v xml:space="preserve"> </v>
      </c>
      <c r="BH92" s="747" t="str">
        <f t="shared" si="81"/>
        <v xml:space="preserve"> </v>
      </c>
      <c r="BI92" s="4" t="str">
        <f t="shared" si="82"/>
        <v xml:space="preserve"> </v>
      </c>
      <c r="BJ92" s="747" t="str">
        <f t="shared" si="83"/>
        <v xml:space="preserve"> </v>
      </c>
      <c r="BK92" s="4" t="str">
        <f t="shared" si="84"/>
        <v xml:space="preserve"> </v>
      </c>
      <c r="BL92" s="747" t="str">
        <f t="shared" si="85"/>
        <v xml:space="preserve"> </v>
      </c>
      <c r="BM92" s="4" t="str">
        <f t="shared" si="86"/>
        <v xml:space="preserve"> </v>
      </c>
      <c r="BN92" s="747" t="str">
        <f t="shared" si="87"/>
        <v xml:space="preserve"> </v>
      </c>
      <c r="BO92" s="4" t="str">
        <f t="shared" si="88"/>
        <v xml:space="preserve"> </v>
      </c>
      <c r="BP92" s="747" t="str">
        <f t="shared" si="89"/>
        <v xml:space="preserve"> </v>
      </c>
      <c r="BQ92" s="133"/>
      <c r="BR92" s="133"/>
      <c r="BS92" s="389"/>
      <c r="BT92" s="389"/>
      <c r="BU92" s="389"/>
      <c r="BV92" s="389"/>
      <c r="BW92" s="389"/>
      <c r="BX92" s="389"/>
      <c r="BY92" s="389"/>
      <c r="BZ92" s="389"/>
      <c r="CA92" s="389"/>
      <c r="CB92" s="163">
        <f t="shared" si="90"/>
        <v>0</v>
      </c>
      <c r="CC92" s="389"/>
      <c r="CD92" s="389"/>
      <c r="CE92" s="389"/>
      <c r="CF92" s="389"/>
      <c r="CG92" s="389"/>
      <c r="CH92" s="389"/>
      <c r="CI92" s="389"/>
      <c r="CJ92" s="389"/>
      <c r="CK92" s="389"/>
      <c r="CL92" s="389"/>
      <c r="CM92" s="389"/>
      <c r="CN92" s="389"/>
      <c r="CO92" s="389"/>
      <c r="CP92" s="389"/>
      <c r="CQ92" s="389"/>
      <c r="CR92" s="389"/>
      <c r="CS92" s="389"/>
      <c r="CT92" s="389"/>
      <c r="CU92" s="389"/>
      <c r="CV92" s="389"/>
      <c r="CW92" s="389"/>
      <c r="CX92" s="389"/>
      <c r="CY92" s="389"/>
      <c r="CZ92" s="389"/>
      <c r="DA92" s="389"/>
      <c r="DB92" s="389"/>
      <c r="DC92" s="389"/>
      <c r="DD92" s="389"/>
      <c r="DE92" s="389"/>
      <c r="DF92" s="389"/>
      <c r="DG92" s="389"/>
      <c r="DH92" s="389"/>
      <c r="DI92" s="389"/>
      <c r="DJ92" s="389"/>
      <c r="DK92" s="389"/>
      <c r="DL92" s="389"/>
      <c r="DM92" s="389"/>
      <c r="DN92" s="389"/>
      <c r="DO92" s="389"/>
      <c r="DP92" s="389"/>
      <c r="DQ92" s="389"/>
      <c r="DR92" s="389"/>
      <c r="DS92" s="389"/>
      <c r="DT92" s="389"/>
      <c r="DU92" s="389"/>
      <c r="DV92" s="389"/>
      <c r="DW92" s="389"/>
      <c r="DX92" s="389"/>
      <c r="DY92" s="389"/>
      <c r="DZ92" s="389"/>
      <c r="EA92" s="389"/>
      <c r="EB92" s="389"/>
      <c r="EC92" s="389"/>
      <c r="ED92" s="389"/>
      <c r="EE92" s="389"/>
      <c r="EF92" s="389"/>
      <c r="EG92" s="389"/>
      <c r="EH92" s="389"/>
      <c r="EI92" s="389"/>
      <c r="EJ92" s="389"/>
      <c r="EK92" s="389"/>
      <c r="EL92" s="389"/>
      <c r="EM92" s="389"/>
      <c r="EN92" s="389"/>
      <c r="EO92" s="389"/>
      <c r="EP92" s="389"/>
      <c r="EQ92" s="389"/>
      <c r="ER92" s="389"/>
      <c r="ES92" s="389"/>
      <c r="ET92" s="389"/>
      <c r="EU92" s="389"/>
      <c r="EV92" s="389"/>
      <c r="EW92" s="389"/>
      <c r="EX92" s="389"/>
      <c r="EY92" s="389"/>
      <c r="EZ92" s="389"/>
      <c r="FA92" s="389"/>
      <c r="FB92" s="389"/>
      <c r="FC92" s="389"/>
      <c r="FD92" s="389"/>
      <c r="FE92" s="389"/>
      <c r="FF92" s="389"/>
      <c r="FG92" s="389"/>
      <c r="FH92" s="389"/>
      <c r="FI92" s="389"/>
      <c r="FJ92" s="389"/>
      <c r="FK92" s="389"/>
      <c r="FL92" s="389"/>
      <c r="FM92" s="389"/>
      <c r="FN92" s="389"/>
      <c r="FO92" s="389"/>
      <c r="FP92" s="389"/>
      <c r="FQ92" s="389"/>
      <c r="FR92" s="389"/>
      <c r="FS92" s="389"/>
      <c r="FT92" s="389"/>
      <c r="FU92" s="389"/>
      <c r="FV92" s="389"/>
      <c r="FW92" s="389"/>
      <c r="FX92" s="625" t="s">
        <v>460</v>
      </c>
      <c r="FY92" s="626">
        <v>81</v>
      </c>
      <c r="FZ92" s="626">
        <v>30289485</v>
      </c>
      <c r="GA92" s="626" t="s">
        <v>783</v>
      </c>
      <c r="GB92" s="626"/>
      <c r="GC92" s="626" t="s">
        <v>783</v>
      </c>
      <c r="GD92" s="626" t="s">
        <v>783</v>
      </c>
      <c r="GE92" s="626" t="s">
        <v>783</v>
      </c>
      <c r="GF92" s="626"/>
      <c r="GG92" s="626" t="s">
        <v>783</v>
      </c>
      <c r="GH92" s="626" t="s">
        <v>783</v>
      </c>
      <c r="GI92" s="626"/>
      <c r="GJ92" s="626" t="s">
        <v>783</v>
      </c>
      <c r="GK92" s="626" t="s">
        <v>781</v>
      </c>
      <c r="GL92" s="626" t="s">
        <v>783</v>
      </c>
      <c r="GM92" s="626" t="s">
        <v>783</v>
      </c>
      <c r="GN92" s="626" t="s">
        <v>783</v>
      </c>
      <c r="GO92" s="626" t="s">
        <v>783</v>
      </c>
      <c r="GP92" s="626" t="s">
        <v>783</v>
      </c>
      <c r="GQ92" s="626" t="s">
        <v>783</v>
      </c>
      <c r="GR92" s="626" t="s">
        <v>783</v>
      </c>
      <c r="GS92" s="626" t="s">
        <v>783</v>
      </c>
      <c r="GT92" s="626" t="s">
        <v>783</v>
      </c>
      <c r="GU92" s="626" t="s">
        <v>783</v>
      </c>
      <c r="GV92" s="626" t="s">
        <v>783</v>
      </c>
      <c r="GW92" s="626" t="s">
        <v>783</v>
      </c>
      <c r="GX92" s="626" t="s">
        <v>783</v>
      </c>
      <c r="GY92" s="626">
        <v>1649</v>
      </c>
      <c r="GZ92" s="626">
        <v>0</v>
      </c>
      <c r="HA92" s="626">
        <v>9</v>
      </c>
      <c r="HB92" s="626" t="s">
        <v>783</v>
      </c>
      <c r="HC92" s="626" t="s">
        <v>783</v>
      </c>
      <c r="HD92" s="626" t="s">
        <v>783</v>
      </c>
      <c r="HE92" s="626" t="s">
        <v>783</v>
      </c>
      <c r="HF92" s="626" t="s">
        <v>783</v>
      </c>
      <c r="HG92" s="626" t="s">
        <v>783</v>
      </c>
      <c r="HH92" s="626" t="s">
        <v>783</v>
      </c>
      <c r="HI92" s="626" t="s">
        <v>783</v>
      </c>
      <c r="HJ92" s="626" t="s">
        <v>783</v>
      </c>
      <c r="HK92" s="626" t="s">
        <v>783</v>
      </c>
      <c r="HL92" s="626" t="s">
        <v>783</v>
      </c>
      <c r="HM92" s="626" t="s">
        <v>783</v>
      </c>
      <c r="HN92" s="626" t="s">
        <v>783</v>
      </c>
      <c r="HO92" s="626" t="s">
        <v>783</v>
      </c>
      <c r="HP92" s="626" t="s">
        <v>783</v>
      </c>
      <c r="HQ92" s="626" t="s">
        <v>783</v>
      </c>
      <c r="HR92" s="626">
        <v>5074771</v>
      </c>
      <c r="HS92" s="626" t="s">
        <v>783</v>
      </c>
      <c r="HT92" s="626" t="s">
        <v>786</v>
      </c>
      <c r="HU92" s="626" t="s">
        <v>787</v>
      </c>
      <c r="HV92" s="626">
        <v>4</v>
      </c>
      <c r="HW92" s="626">
        <v>2014</v>
      </c>
      <c r="HX92" s="626">
        <v>63</v>
      </c>
      <c r="HY92" s="626">
        <v>3432</v>
      </c>
      <c r="HZ92" s="626">
        <v>3854</v>
      </c>
      <c r="IA92" s="627">
        <v>41697.500081018516</v>
      </c>
      <c r="IB92" s="626" t="s">
        <v>788</v>
      </c>
      <c r="IC92" s="626">
        <v>5074770</v>
      </c>
      <c r="ID92" s="626" t="s">
        <v>783</v>
      </c>
      <c r="IE92" s="626">
        <v>1712</v>
      </c>
      <c r="IF92" s="626" t="s">
        <v>783</v>
      </c>
      <c r="IG92" s="626" t="s">
        <v>783</v>
      </c>
      <c r="IH92" s="626" t="s">
        <v>783</v>
      </c>
      <c r="II92" s="626" t="s">
        <v>783</v>
      </c>
      <c r="IJ92" s="626" t="s">
        <v>783</v>
      </c>
      <c r="IK92" s="626" t="s">
        <v>783</v>
      </c>
      <c r="IL92" s="626" t="s">
        <v>783</v>
      </c>
      <c r="IM92" s="626" t="s">
        <v>783</v>
      </c>
      <c r="IN92" s="626" t="s">
        <v>783</v>
      </c>
      <c r="IO92" s="626">
        <v>2108</v>
      </c>
      <c r="IP92" s="627">
        <v>38670.58394675926</v>
      </c>
      <c r="IQ92" s="626" t="s">
        <v>783</v>
      </c>
      <c r="IR92" s="626" t="s">
        <v>783</v>
      </c>
      <c r="IS92" s="626" t="s">
        <v>783</v>
      </c>
      <c r="IT92" s="626" t="s">
        <v>783</v>
      </c>
      <c r="IU92" s="626" t="s">
        <v>783</v>
      </c>
      <c r="IV92" s="626" t="s">
        <v>783</v>
      </c>
      <c r="IW92" s="626" t="s">
        <v>783</v>
      </c>
      <c r="IX92" s="626" t="s">
        <v>781</v>
      </c>
      <c r="IY92" s="626" t="s">
        <v>783</v>
      </c>
      <c r="IZ92" s="626" t="s">
        <v>783</v>
      </c>
      <c r="JA92" s="626" t="s">
        <v>783</v>
      </c>
      <c r="JB92" s="626" t="s">
        <v>783</v>
      </c>
      <c r="JC92" s="626" t="s">
        <v>783</v>
      </c>
      <c r="JD92" s="626">
        <v>329437</v>
      </c>
      <c r="JE92" s="626" t="s">
        <v>783</v>
      </c>
      <c r="JF92" s="626" t="s">
        <v>783</v>
      </c>
      <c r="JG92" s="626" t="s">
        <v>783</v>
      </c>
      <c r="JH92" s="626" t="s">
        <v>783</v>
      </c>
      <c r="JI92" s="626" t="s">
        <v>783</v>
      </c>
      <c r="JJ92" s="626" t="s">
        <v>783</v>
      </c>
      <c r="JK92" s="626" t="s">
        <v>783</v>
      </c>
      <c r="JL92" s="626" t="s">
        <v>783</v>
      </c>
      <c r="JM92" s="626">
        <v>4</v>
      </c>
      <c r="JN92" s="626" t="s">
        <v>783</v>
      </c>
      <c r="JO92" s="626" t="s">
        <v>783</v>
      </c>
      <c r="JP92" s="626">
        <v>10711928</v>
      </c>
      <c r="JQ92" s="626">
        <v>2011</v>
      </c>
      <c r="JR92" s="626">
        <v>3</v>
      </c>
      <c r="JS92" s="626" t="s">
        <v>783</v>
      </c>
      <c r="JT92" s="626" t="s">
        <v>783</v>
      </c>
      <c r="JU92" s="626" t="s">
        <v>881</v>
      </c>
      <c r="JV92" s="628">
        <v>440.67452800000001</v>
      </c>
      <c r="JW92">
        <f>SUM(JV90:JV92)</f>
        <v>7633.2064599999994</v>
      </c>
      <c r="JX92" s="225">
        <v>1.4456830416666666</v>
      </c>
    </row>
    <row r="93" spans="1:284" ht="16" thickBot="1">
      <c r="A93" s="905" t="s">
        <v>5</v>
      </c>
      <c r="B93" s="79">
        <f t="shared" si="53"/>
        <v>4</v>
      </c>
      <c r="C93" s="871" t="s">
        <v>72</v>
      </c>
      <c r="D93" s="249" t="s">
        <v>157</v>
      </c>
      <c r="E93" s="103" t="s">
        <v>158</v>
      </c>
      <c r="F93" s="888">
        <v>1.2</v>
      </c>
      <c r="G93" s="120" t="e">
        <f t="shared" si="96"/>
        <v>#REF!</v>
      </c>
      <c r="H93" s="47">
        <v>1.2</v>
      </c>
      <c r="I93" s="3"/>
      <c r="J93" s="32"/>
      <c r="K93" s="18">
        <v>1976</v>
      </c>
      <c r="L93" s="5"/>
      <c r="M93" s="71">
        <v>5</v>
      </c>
      <c r="N93" s="71">
        <v>3</v>
      </c>
      <c r="O93" s="70">
        <v>4</v>
      </c>
      <c r="P93" s="891">
        <f t="shared" si="94"/>
        <v>12</v>
      </c>
      <c r="Q93" s="897">
        <f t="shared" si="98"/>
        <v>60</v>
      </c>
      <c r="R93" s="46">
        <f t="shared" si="97"/>
        <v>1.2</v>
      </c>
      <c r="S93" s="3"/>
      <c r="T93" s="25"/>
      <c r="U93" s="219">
        <f t="shared" si="48"/>
        <v>0</v>
      </c>
      <c r="V93" s="219" t="s">
        <v>642</v>
      </c>
      <c r="W93" s="1042">
        <f t="shared" si="91"/>
        <v>0</v>
      </c>
      <c r="X93" s="537">
        <f t="shared" si="92"/>
        <v>46005.333333333328</v>
      </c>
      <c r="Y93" s="538">
        <f t="shared" si="54"/>
        <v>500</v>
      </c>
      <c r="Z93" s="1034">
        <f t="shared" si="55"/>
        <v>0</v>
      </c>
      <c r="AA93" s="883">
        <v>6</v>
      </c>
      <c r="AB93" s="270">
        <f t="shared" si="56"/>
        <v>24405.333333333332</v>
      </c>
      <c r="AC93" s="566">
        <v>0.25</v>
      </c>
      <c r="AD93" s="562">
        <f t="shared" si="57"/>
        <v>21600</v>
      </c>
      <c r="AE93" s="518"/>
      <c r="AF93" s="270">
        <f t="shared" si="58"/>
        <v>0</v>
      </c>
      <c r="AG93" s="270"/>
      <c r="AH93" s="562">
        <f t="shared" si="59"/>
        <v>0</v>
      </c>
      <c r="AI93" s="270"/>
      <c r="AJ93" s="228">
        <v>0</v>
      </c>
      <c r="AK93" s="902"/>
      <c r="AL93" s="902"/>
      <c r="AM93" s="18" t="str">
        <f t="shared" si="60"/>
        <v xml:space="preserve"> </v>
      </c>
      <c r="AN93" s="747" t="str">
        <f t="shared" si="61"/>
        <v xml:space="preserve"> </v>
      </c>
      <c r="AO93" s="4" t="str">
        <f t="shared" si="62"/>
        <v xml:space="preserve"> </v>
      </c>
      <c r="AP93" s="747" t="str">
        <f t="shared" si="63"/>
        <v xml:space="preserve"> </v>
      </c>
      <c r="AQ93" s="4" t="str">
        <f t="shared" si="64"/>
        <v xml:space="preserve"> </v>
      </c>
      <c r="AR93" s="747" t="str">
        <f t="shared" si="65"/>
        <v xml:space="preserve"> </v>
      </c>
      <c r="AS93" s="4" t="str">
        <f t="shared" si="66"/>
        <v xml:space="preserve"> </v>
      </c>
      <c r="AT93" s="747" t="str">
        <f t="shared" si="67"/>
        <v xml:space="preserve"> </v>
      </c>
      <c r="AU93" s="4" t="str">
        <f t="shared" si="68"/>
        <v xml:space="preserve"> </v>
      </c>
      <c r="AV93" s="747" t="str">
        <f t="shared" si="69"/>
        <v xml:space="preserve"> </v>
      </c>
      <c r="AW93" s="4" t="str">
        <f t="shared" si="70"/>
        <v xml:space="preserve"> </v>
      </c>
      <c r="AX93" s="747" t="str">
        <f t="shared" si="71"/>
        <v xml:space="preserve"> </v>
      </c>
      <c r="AY93" s="4" t="str">
        <f t="shared" si="72"/>
        <v xml:space="preserve"> </v>
      </c>
      <c r="AZ93" s="747" t="str">
        <f t="shared" si="73"/>
        <v xml:space="preserve"> </v>
      </c>
      <c r="BA93" s="4" t="str">
        <f t="shared" si="74"/>
        <v xml:space="preserve"> </v>
      </c>
      <c r="BB93" s="747" t="str">
        <f t="shared" si="75"/>
        <v xml:space="preserve"> </v>
      </c>
      <c r="BC93" s="4" t="str">
        <f t="shared" si="76"/>
        <v xml:space="preserve"> </v>
      </c>
      <c r="BD93" s="747" t="str">
        <f t="shared" si="77"/>
        <v xml:space="preserve"> </v>
      </c>
      <c r="BE93" s="4" t="str">
        <f t="shared" si="78"/>
        <v xml:space="preserve"> </v>
      </c>
      <c r="BF93" s="747" t="str">
        <f t="shared" si="79"/>
        <v xml:space="preserve"> </v>
      </c>
      <c r="BG93" s="4" t="str">
        <f t="shared" si="80"/>
        <v xml:space="preserve"> </v>
      </c>
      <c r="BH93" s="747" t="str">
        <f t="shared" si="81"/>
        <v xml:space="preserve"> </v>
      </c>
      <c r="BI93" s="4" t="str">
        <f t="shared" si="82"/>
        <v xml:space="preserve"> </v>
      </c>
      <c r="BJ93" s="747" t="str">
        <f t="shared" si="83"/>
        <v xml:space="preserve"> </v>
      </c>
      <c r="BK93" s="4" t="str">
        <f t="shared" si="84"/>
        <v xml:space="preserve"> </v>
      </c>
      <c r="BL93" s="747" t="str">
        <f t="shared" si="85"/>
        <v xml:space="preserve"> </v>
      </c>
      <c r="BM93" s="4" t="str">
        <f t="shared" si="86"/>
        <v xml:space="preserve"> </v>
      </c>
      <c r="BN93" s="747" t="str">
        <f t="shared" si="87"/>
        <v xml:space="preserve"> </v>
      </c>
      <c r="BO93" s="4" t="str">
        <f t="shared" si="88"/>
        <v xml:space="preserve"> </v>
      </c>
      <c r="BP93" s="747" t="str">
        <f t="shared" si="89"/>
        <v xml:space="preserve"> </v>
      </c>
      <c r="BQ93" s="133"/>
      <c r="BR93" s="133"/>
      <c r="BS93" s="389"/>
      <c r="BT93" s="389"/>
      <c r="BU93" s="389"/>
      <c r="BV93" s="389"/>
      <c r="BW93" s="389"/>
      <c r="BX93" s="389"/>
      <c r="BY93" s="389"/>
      <c r="BZ93" s="389"/>
      <c r="CA93" s="389"/>
      <c r="CB93" s="163">
        <f t="shared" si="90"/>
        <v>0</v>
      </c>
      <c r="CC93" s="389"/>
      <c r="CD93" s="389"/>
      <c r="CE93" s="389"/>
      <c r="CF93" s="389"/>
      <c r="CG93" s="389"/>
      <c r="CH93" s="389"/>
      <c r="CI93" s="389"/>
      <c r="CJ93" s="389"/>
      <c r="CK93" s="389"/>
      <c r="CL93" s="389"/>
      <c r="CM93" s="389"/>
      <c r="CN93" s="389"/>
      <c r="CO93" s="389"/>
      <c r="CP93" s="389"/>
      <c r="CQ93" s="389"/>
      <c r="CR93" s="389"/>
      <c r="CS93" s="389"/>
      <c r="CT93" s="389"/>
      <c r="CU93" s="389"/>
      <c r="CV93" s="389"/>
      <c r="CW93" s="389"/>
      <c r="CX93" s="389"/>
      <c r="CY93" s="389"/>
      <c r="CZ93" s="389"/>
      <c r="DA93" s="389"/>
      <c r="DB93" s="389"/>
      <c r="DC93" s="389"/>
      <c r="DD93" s="389"/>
      <c r="DE93" s="389"/>
      <c r="DF93" s="389"/>
      <c r="DG93" s="389"/>
      <c r="DH93" s="389"/>
      <c r="DI93" s="389"/>
      <c r="DJ93" s="389"/>
      <c r="DK93" s="389"/>
      <c r="DL93" s="389"/>
      <c r="DM93" s="389"/>
      <c r="DN93" s="389"/>
      <c r="DO93" s="389"/>
      <c r="DP93" s="389"/>
      <c r="DQ93" s="389"/>
      <c r="DR93" s="389"/>
      <c r="DS93" s="389"/>
      <c r="DT93" s="389"/>
      <c r="DU93" s="389"/>
      <c r="DV93" s="389"/>
      <c r="DW93" s="389"/>
      <c r="DX93" s="389"/>
      <c r="DY93" s="389"/>
      <c r="DZ93" s="389"/>
      <c r="EA93" s="389"/>
      <c r="EB93" s="389"/>
      <c r="EC93" s="389"/>
      <c r="ED93" s="389"/>
      <c r="EE93" s="389"/>
      <c r="EF93" s="389"/>
      <c r="EG93" s="389"/>
      <c r="EH93" s="389"/>
      <c r="EI93" s="389"/>
      <c r="EJ93" s="389"/>
      <c r="EK93" s="389"/>
      <c r="EL93" s="389"/>
      <c r="EM93" s="389"/>
      <c r="EN93" s="389"/>
      <c r="EO93" s="389"/>
      <c r="EP93" s="389"/>
      <c r="EQ93" s="389"/>
      <c r="ER93" s="389"/>
      <c r="ES93" s="389"/>
      <c r="ET93" s="389"/>
      <c r="EU93" s="389"/>
      <c r="EV93" s="389"/>
      <c r="EW93" s="389"/>
      <c r="EX93" s="389"/>
      <c r="EY93" s="389"/>
      <c r="EZ93" s="389"/>
      <c r="FA93" s="389"/>
      <c r="FB93" s="389"/>
      <c r="FC93" s="389"/>
      <c r="FD93" s="389"/>
      <c r="FE93" s="389"/>
      <c r="FF93" s="389"/>
      <c r="FG93" s="389"/>
      <c r="FH93" s="389"/>
      <c r="FI93" s="389"/>
      <c r="FJ93" s="389"/>
      <c r="FK93" s="389"/>
      <c r="FL93" s="389"/>
      <c r="FM93" s="389"/>
      <c r="FN93" s="389"/>
      <c r="FO93" s="389"/>
      <c r="FP93" s="389"/>
      <c r="FQ93" s="389"/>
      <c r="FR93" s="389"/>
      <c r="FS93" s="389"/>
      <c r="FT93" s="389"/>
      <c r="FU93" s="389"/>
      <c r="FV93" s="389"/>
      <c r="FW93" s="389"/>
      <c r="FX93" s="655" t="s">
        <v>354</v>
      </c>
      <c r="FY93" s="656">
        <v>247</v>
      </c>
      <c r="FZ93" s="656">
        <v>30289488</v>
      </c>
      <c r="GA93" s="656">
        <v>30</v>
      </c>
      <c r="GB93" s="656" t="s">
        <v>813</v>
      </c>
      <c r="GC93" s="656">
        <v>16</v>
      </c>
      <c r="GD93" s="656">
        <v>1970</v>
      </c>
      <c r="GE93" s="656">
        <v>0</v>
      </c>
      <c r="GF93" s="656" t="s">
        <v>792</v>
      </c>
      <c r="GG93" s="656">
        <v>0</v>
      </c>
      <c r="GH93" s="656">
        <v>0</v>
      </c>
      <c r="GI93" s="656" t="s">
        <v>792</v>
      </c>
      <c r="GJ93" s="656">
        <v>0</v>
      </c>
      <c r="GK93" s="656" t="s">
        <v>781</v>
      </c>
      <c r="GL93" s="656" t="s">
        <v>782</v>
      </c>
      <c r="GM93" s="656">
        <v>66</v>
      </c>
      <c r="GN93" s="656" t="s">
        <v>783</v>
      </c>
      <c r="GO93" s="656">
        <v>0</v>
      </c>
      <c r="GP93" s="656">
        <v>0</v>
      </c>
      <c r="GQ93" s="656">
        <v>4</v>
      </c>
      <c r="GR93" s="656">
        <v>2</v>
      </c>
      <c r="GS93" s="656">
        <v>1</v>
      </c>
      <c r="GT93" s="656" t="s">
        <v>783</v>
      </c>
      <c r="GU93" s="656" t="s">
        <v>783</v>
      </c>
      <c r="GV93" s="656" t="s">
        <v>783</v>
      </c>
      <c r="GW93" s="656" t="s">
        <v>783</v>
      </c>
      <c r="GX93" s="656" t="s">
        <v>783</v>
      </c>
      <c r="GY93" s="656">
        <v>1649</v>
      </c>
      <c r="GZ93" s="656">
        <v>1.31</v>
      </c>
      <c r="HA93" s="656">
        <v>5</v>
      </c>
      <c r="HB93" s="656" t="s">
        <v>783</v>
      </c>
      <c r="HC93" s="656" t="s">
        <v>782</v>
      </c>
      <c r="HD93" s="656">
        <v>75</v>
      </c>
      <c r="HE93" s="656" t="s">
        <v>783</v>
      </c>
      <c r="HF93" s="656">
        <v>0</v>
      </c>
      <c r="HG93" s="656" t="s">
        <v>783</v>
      </c>
      <c r="HH93" s="656">
        <v>0</v>
      </c>
      <c r="HI93" s="656">
        <v>1</v>
      </c>
      <c r="HJ93" s="656">
        <v>45</v>
      </c>
      <c r="HK93" s="656" t="s">
        <v>784</v>
      </c>
      <c r="HL93" s="656" t="s">
        <v>785</v>
      </c>
      <c r="HM93" s="656" t="s">
        <v>783</v>
      </c>
      <c r="HN93" s="656" t="s">
        <v>783</v>
      </c>
      <c r="HO93" s="656" t="s">
        <v>783</v>
      </c>
      <c r="HP93" s="656" t="s">
        <v>783</v>
      </c>
      <c r="HQ93" s="656" t="s">
        <v>783</v>
      </c>
      <c r="HR93" s="656">
        <v>3979229</v>
      </c>
      <c r="HS93" s="656" t="s">
        <v>783</v>
      </c>
      <c r="HT93" s="656" t="s">
        <v>786</v>
      </c>
      <c r="HU93" s="656" t="s">
        <v>787</v>
      </c>
      <c r="HV93" s="656">
        <v>4</v>
      </c>
      <c r="HW93" s="656">
        <v>2014</v>
      </c>
      <c r="HX93" s="656">
        <v>63</v>
      </c>
      <c r="HY93" s="656">
        <v>0</v>
      </c>
      <c r="HZ93" s="656">
        <v>6917</v>
      </c>
      <c r="IA93" s="657">
        <v>41697.500081018516</v>
      </c>
      <c r="IB93" s="656" t="s">
        <v>788</v>
      </c>
      <c r="IC93" s="656">
        <v>3974751</v>
      </c>
      <c r="ID93" s="656">
        <v>2014</v>
      </c>
      <c r="IE93" s="656">
        <v>1712</v>
      </c>
      <c r="IF93" s="656" t="s">
        <v>783</v>
      </c>
      <c r="IG93" s="656" t="s">
        <v>783</v>
      </c>
      <c r="IH93" s="656" t="s">
        <v>783</v>
      </c>
      <c r="II93" s="656" t="s">
        <v>783</v>
      </c>
      <c r="IJ93" s="656" t="s">
        <v>783</v>
      </c>
      <c r="IK93" s="656" t="s">
        <v>783</v>
      </c>
      <c r="IL93" s="656" t="s">
        <v>783</v>
      </c>
      <c r="IM93" s="656" t="s">
        <v>783</v>
      </c>
      <c r="IN93" s="656" t="s">
        <v>783</v>
      </c>
      <c r="IO93" s="656">
        <v>1649</v>
      </c>
      <c r="IP93" s="657">
        <v>37477.354571759257</v>
      </c>
      <c r="IQ93" s="656">
        <v>18</v>
      </c>
      <c r="IR93" s="656" t="s">
        <v>793</v>
      </c>
      <c r="IS93" s="656">
        <v>1</v>
      </c>
      <c r="IT93" s="658">
        <v>41275</v>
      </c>
      <c r="IU93" s="656" t="s">
        <v>783</v>
      </c>
      <c r="IV93" s="656" t="s">
        <v>783</v>
      </c>
      <c r="IW93" s="656" t="s">
        <v>783</v>
      </c>
      <c r="IX93" s="656" t="s">
        <v>781</v>
      </c>
      <c r="IY93" s="656">
        <v>45</v>
      </c>
      <c r="IZ93" s="656" t="s">
        <v>789</v>
      </c>
      <c r="JA93" s="656" t="s">
        <v>783</v>
      </c>
      <c r="JB93" s="656" t="s">
        <v>783</v>
      </c>
      <c r="JC93" s="656" t="s">
        <v>783</v>
      </c>
      <c r="JD93" s="656">
        <v>329438</v>
      </c>
      <c r="JE93" s="656" t="s">
        <v>783</v>
      </c>
      <c r="JF93" s="656" t="s">
        <v>783</v>
      </c>
      <c r="JG93" s="656" t="s">
        <v>804</v>
      </c>
      <c r="JH93" s="656">
        <v>30</v>
      </c>
      <c r="JI93" s="656" t="s">
        <v>783</v>
      </c>
      <c r="JJ93" s="656" t="s">
        <v>783</v>
      </c>
      <c r="JK93" s="656" t="s">
        <v>783</v>
      </c>
      <c r="JL93" s="656" t="s">
        <v>790</v>
      </c>
      <c r="JM93" s="656">
        <v>4</v>
      </c>
      <c r="JN93" s="656">
        <v>1</v>
      </c>
      <c r="JO93" s="656" t="s">
        <v>783</v>
      </c>
      <c r="JP93" s="656">
        <v>10915783</v>
      </c>
      <c r="JQ93" s="656">
        <v>2011</v>
      </c>
      <c r="JR93" s="656">
        <v>11</v>
      </c>
      <c r="JS93" s="656" t="s">
        <v>783</v>
      </c>
      <c r="JT93" s="656" t="s">
        <v>783</v>
      </c>
      <c r="JU93" s="656" t="s">
        <v>882</v>
      </c>
      <c r="JV93" s="659">
        <v>6931.8508430000002</v>
      </c>
      <c r="JW93">
        <f>JV93</f>
        <v>6931.8508430000002</v>
      </c>
      <c r="JX93" s="225">
        <v>1.3128505384469698</v>
      </c>
    </row>
    <row r="94" spans="1:284" ht="16" thickBot="1">
      <c r="A94" s="905" t="s">
        <v>5</v>
      </c>
      <c r="B94" s="79">
        <f t="shared" si="53"/>
        <v>4</v>
      </c>
      <c r="C94" s="871" t="s">
        <v>196</v>
      </c>
      <c r="D94" s="249" t="s">
        <v>185</v>
      </c>
      <c r="E94" s="103" t="s">
        <v>34</v>
      </c>
      <c r="F94" s="888">
        <v>0.25</v>
      </c>
      <c r="G94" s="120" t="e">
        <f t="shared" si="96"/>
        <v>#REF!</v>
      </c>
      <c r="H94" s="51">
        <v>0.25</v>
      </c>
      <c r="I94" s="2"/>
      <c r="J94" s="29"/>
      <c r="K94" s="18"/>
      <c r="L94" s="5"/>
      <c r="M94" s="71">
        <v>1</v>
      </c>
      <c r="N94" s="71">
        <v>1</v>
      </c>
      <c r="O94" s="70">
        <v>2</v>
      </c>
      <c r="P94" s="891">
        <f t="shared" si="94"/>
        <v>4</v>
      </c>
      <c r="Q94" s="897">
        <f t="shared" si="98"/>
        <v>2</v>
      </c>
      <c r="R94" s="51">
        <f t="shared" si="97"/>
        <v>0.25</v>
      </c>
      <c r="S94" s="547"/>
      <c r="T94" s="25"/>
      <c r="U94" s="219">
        <f t="shared" si="48"/>
        <v>0</v>
      </c>
      <c r="V94" s="219" t="s">
        <v>642</v>
      </c>
      <c r="W94" s="1042">
        <f t="shared" si="91"/>
        <v>0</v>
      </c>
      <c r="X94" s="537">
        <f t="shared" si="92"/>
        <v>5189.6296296296296</v>
      </c>
      <c r="Y94" s="538">
        <f t="shared" si="54"/>
        <v>500</v>
      </c>
      <c r="Z94" s="1034">
        <f t="shared" si="55"/>
        <v>0</v>
      </c>
      <c r="AA94" s="883">
        <v>4</v>
      </c>
      <c r="AB94" s="270">
        <f t="shared" si="56"/>
        <v>3389.6296296296296</v>
      </c>
      <c r="AC94" s="553">
        <v>0.1</v>
      </c>
      <c r="AD94" s="562">
        <f t="shared" si="57"/>
        <v>1800</v>
      </c>
      <c r="AE94" s="518"/>
      <c r="AF94" s="270">
        <f t="shared" si="58"/>
        <v>0</v>
      </c>
      <c r="AG94" s="270"/>
      <c r="AH94" s="562">
        <f t="shared" si="59"/>
        <v>0</v>
      </c>
      <c r="AI94" s="270"/>
      <c r="AJ94" s="228">
        <v>0</v>
      </c>
      <c r="AK94" s="902"/>
      <c r="AL94" s="902"/>
      <c r="AM94" s="18" t="str">
        <f t="shared" si="60"/>
        <v xml:space="preserve"> </v>
      </c>
      <c r="AN94" s="747" t="str">
        <f t="shared" si="61"/>
        <v xml:space="preserve"> </v>
      </c>
      <c r="AO94" s="4" t="str">
        <f t="shared" si="62"/>
        <v xml:space="preserve"> </v>
      </c>
      <c r="AP94" s="747" t="str">
        <f t="shared" si="63"/>
        <v xml:space="preserve"> </v>
      </c>
      <c r="AQ94" s="4" t="str">
        <f t="shared" si="64"/>
        <v xml:space="preserve"> </v>
      </c>
      <c r="AR94" s="747" t="str">
        <f t="shared" si="65"/>
        <v xml:space="preserve"> </v>
      </c>
      <c r="AS94" s="4" t="str">
        <f t="shared" si="66"/>
        <v xml:space="preserve"> </v>
      </c>
      <c r="AT94" s="747" t="str">
        <f t="shared" si="67"/>
        <v xml:space="preserve"> </v>
      </c>
      <c r="AU94" s="4" t="str">
        <f t="shared" si="68"/>
        <v xml:space="preserve"> </v>
      </c>
      <c r="AV94" s="747" t="str">
        <f t="shared" si="69"/>
        <v xml:space="preserve"> </v>
      </c>
      <c r="AW94" s="4" t="str">
        <f t="shared" si="70"/>
        <v xml:space="preserve"> </v>
      </c>
      <c r="AX94" s="747" t="str">
        <f t="shared" si="71"/>
        <v xml:space="preserve"> </v>
      </c>
      <c r="AY94" s="4" t="str">
        <f t="shared" si="72"/>
        <v xml:space="preserve"> </v>
      </c>
      <c r="AZ94" s="747" t="str">
        <f t="shared" si="73"/>
        <v xml:space="preserve"> </v>
      </c>
      <c r="BA94" s="4" t="str">
        <f t="shared" si="74"/>
        <v xml:space="preserve"> </v>
      </c>
      <c r="BB94" s="747" t="str">
        <f t="shared" si="75"/>
        <v xml:space="preserve"> </v>
      </c>
      <c r="BC94" s="4" t="str">
        <f t="shared" si="76"/>
        <v xml:space="preserve"> </v>
      </c>
      <c r="BD94" s="747" t="str">
        <f t="shared" si="77"/>
        <v xml:space="preserve"> </v>
      </c>
      <c r="BE94" s="4" t="str">
        <f t="shared" si="78"/>
        <v xml:space="preserve"> </v>
      </c>
      <c r="BF94" s="747" t="str">
        <f t="shared" si="79"/>
        <v xml:space="preserve"> </v>
      </c>
      <c r="BG94" s="4" t="str">
        <f t="shared" si="80"/>
        <v xml:space="preserve"> </v>
      </c>
      <c r="BH94" s="747" t="str">
        <f t="shared" si="81"/>
        <v xml:space="preserve"> </v>
      </c>
      <c r="BI94" s="4" t="str">
        <f t="shared" si="82"/>
        <v xml:space="preserve"> </v>
      </c>
      <c r="BJ94" s="747" t="str">
        <f t="shared" si="83"/>
        <v xml:space="preserve"> </v>
      </c>
      <c r="BK94" s="4" t="str">
        <f t="shared" si="84"/>
        <v xml:space="preserve"> </v>
      </c>
      <c r="BL94" s="747" t="str">
        <f t="shared" si="85"/>
        <v xml:space="preserve"> </v>
      </c>
      <c r="BM94" s="4" t="str">
        <f t="shared" si="86"/>
        <v xml:space="preserve"> </v>
      </c>
      <c r="BN94" s="747" t="str">
        <f t="shared" si="87"/>
        <v xml:space="preserve"> </v>
      </c>
      <c r="BO94" s="4" t="str">
        <f t="shared" si="88"/>
        <v xml:space="preserve"> </v>
      </c>
      <c r="BP94" s="747" t="str">
        <f t="shared" si="89"/>
        <v xml:space="preserve"> </v>
      </c>
      <c r="BQ94" s="133"/>
      <c r="BR94" s="133"/>
      <c r="BS94" s="389"/>
      <c r="BT94" s="389"/>
      <c r="BU94" s="389"/>
      <c r="BV94" s="389"/>
      <c r="BW94" s="389"/>
      <c r="BX94" s="389"/>
      <c r="BY94" s="588"/>
      <c r="BZ94" s="588"/>
      <c r="CA94" s="588"/>
      <c r="CB94" s="163">
        <f t="shared" si="90"/>
        <v>0</v>
      </c>
      <c r="CC94" s="588"/>
      <c r="CD94" s="588"/>
      <c r="CE94" s="389"/>
      <c r="CF94" s="389"/>
      <c r="CG94" s="389"/>
      <c r="CH94" s="389"/>
      <c r="CI94" s="389"/>
      <c r="CJ94" s="389"/>
      <c r="CK94" s="389"/>
      <c r="CL94" s="389"/>
      <c r="CM94" s="389"/>
      <c r="CN94" s="389"/>
      <c r="CO94" s="389"/>
      <c r="CP94" s="389"/>
      <c r="CQ94" s="389"/>
      <c r="CR94" s="389"/>
      <c r="CS94" s="389"/>
      <c r="CT94" s="389"/>
      <c r="CU94" s="389"/>
      <c r="CV94" s="389"/>
      <c r="CW94" s="389"/>
      <c r="CX94" s="389"/>
      <c r="CY94" s="389"/>
      <c r="CZ94" s="389"/>
      <c r="DA94" s="389"/>
      <c r="DB94" s="389"/>
      <c r="DC94" s="389"/>
      <c r="DD94" s="389"/>
      <c r="DE94" s="389"/>
      <c r="DF94" s="389"/>
      <c r="DG94" s="389"/>
      <c r="DH94" s="389"/>
      <c r="DI94" s="389"/>
      <c r="DJ94" s="389"/>
      <c r="DK94" s="389"/>
      <c r="DL94" s="389"/>
      <c r="DM94" s="389"/>
      <c r="DN94" s="389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89"/>
      <c r="EF94" s="389"/>
      <c r="EG94" s="389"/>
      <c r="EH94" s="389"/>
      <c r="EI94" s="389"/>
      <c r="EJ94" s="389"/>
      <c r="EK94" s="389"/>
      <c r="EL94" s="389"/>
      <c r="EM94" s="389"/>
      <c r="EN94" s="389"/>
      <c r="EO94" s="389"/>
      <c r="EP94" s="389"/>
      <c r="EQ94" s="389"/>
      <c r="ER94" s="389"/>
      <c r="ES94" s="389"/>
      <c r="ET94" s="389"/>
      <c r="EU94" s="389"/>
      <c r="EV94" s="389"/>
      <c r="EW94" s="389"/>
      <c r="EX94" s="389"/>
      <c r="EY94" s="389"/>
      <c r="EZ94" s="389"/>
      <c r="FA94" s="389"/>
      <c r="FB94" s="389"/>
      <c r="FC94" s="389"/>
      <c r="FD94" s="389"/>
      <c r="FE94" s="389"/>
      <c r="FF94" s="389"/>
      <c r="FG94" s="389"/>
      <c r="FH94" s="389"/>
      <c r="FI94" s="389"/>
      <c r="FJ94" s="389"/>
      <c r="FK94" s="389"/>
      <c r="FL94" s="389"/>
      <c r="FM94" s="389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666" t="s">
        <v>402</v>
      </c>
      <c r="FY94" s="667">
        <v>282</v>
      </c>
      <c r="FZ94" s="667">
        <v>30289490</v>
      </c>
      <c r="GA94" s="667">
        <v>55</v>
      </c>
      <c r="GB94" s="667" t="s">
        <v>798</v>
      </c>
      <c r="GC94" s="667">
        <v>20</v>
      </c>
      <c r="GD94" s="667">
        <v>1970</v>
      </c>
      <c r="GE94" s="667">
        <v>1</v>
      </c>
      <c r="GF94" s="667" t="s">
        <v>780</v>
      </c>
      <c r="GG94" s="667">
        <v>2</v>
      </c>
      <c r="GH94" s="667">
        <v>1</v>
      </c>
      <c r="GI94" s="667" t="s">
        <v>780</v>
      </c>
      <c r="GJ94" s="667">
        <v>2</v>
      </c>
      <c r="GK94" s="667" t="s">
        <v>781</v>
      </c>
      <c r="GL94" s="667" t="s">
        <v>782</v>
      </c>
      <c r="GM94" s="667">
        <v>66</v>
      </c>
      <c r="GN94" s="667" t="s">
        <v>783</v>
      </c>
      <c r="GO94" s="667">
        <v>0</v>
      </c>
      <c r="GP94" s="667">
        <v>0</v>
      </c>
      <c r="GQ94" s="667">
        <v>4</v>
      </c>
      <c r="GR94" s="667">
        <v>2</v>
      </c>
      <c r="GS94" s="667">
        <v>1</v>
      </c>
      <c r="GT94" s="667" t="s">
        <v>783</v>
      </c>
      <c r="GU94" s="667" t="s">
        <v>783</v>
      </c>
      <c r="GV94" s="667" t="s">
        <v>783</v>
      </c>
      <c r="GW94" s="667" t="s">
        <v>783</v>
      </c>
      <c r="GX94" s="667" t="s">
        <v>783</v>
      </c>
      <c r="GY94" s="667">
        <v>1649</v>
      </c>
      <c r="GZ94" s="667">
        <v>0.89</v>
      </c>
      <c r="HA94" s="667">
        <v>5</v>
      </c>
      <c r="HB94" s="667" t="s">
        <v>783</v>
      </c>
      <c r="HC94" s="667" t="s">
        <v>782</v>
      </c>
      <c r="HD94" s="667">
        <v>150</v>
      </c>
      <c r="HE94" s="667" t="s">
        <v>783</v>
      </c>
      <c r="HF94" s="667">
        <v>0</v>
      </c>
      <c r="HG94" s="667" t="s">
        <v>783</v>
      </c>
      <c r="HH94" s="667">
        <v>0</v>
      </c>
      <c r="HI94" s="667">
        <v>1</v>
      </c>
      <c r="HJ94" s="667">
        <v>45</v>
      </c>
      <c r="HK94" s="667" t="s">
        <v>784</v>
      </c>
      <c r="HL94" s="667" t="s">
        <v>785</v>
      </c>
      <c r="HM94" s="667" t="s">
        <v>783</v>
      </c>
      <c r="HN94" s="667" t="s">
        <v>783</v>
      </c>
      <c r="HO94" s="667" t="s">
        <v>783</v>
      </c>
      <c r="HP94" s="667" t="s">
        <v>783</v>
      </c>
      <c r="HQ94" s="667" t="s">
        <v>783</v>
      </c>
      <c r="HR94" s="667">
        <v>3980121</v>
      </c>
      <c r="HS94" s="667" t="s">
        <v>783</v>
      </c>
      <c r="HT94" s="667" t="s">
        <v>786</v>
      </c>
      <c r="HU94" s="667" t="s">
        <v>787</v>
      </c>
      <c r="HV94" s="667">
        <v>4</v>
      </c>
      <c r="HW94" s="667">
        <v>2014</v>
      </c>
      <c r="HX94" s="667">
        <v>63</v>
      </c>
      <c r="HY94" s="667">
        <v>0</v>
      </c>
      <c r="HZ94" s="667">
        <v>4699</v>
      </c>
      <c r="IA94" s="668">
        <v>41697.500081018516</v>
      </c>
      <c r="IB94" s="667" t="s">
        <v>788</v>
      </c>
      <c r="IC94" s="667">
        <v>3975643</v>
      </c>
      <c r="ID94" s="667">
        <v>2014</v>
      </c>
      <c r="IE94" s="667">
        <v>1712</v>
      </c>
      <c r="IF94" s="667" t="s">
        <v>783</v>
      </c>
      <c r="IG94" s="667" t="s">
        <v>783</v>
      </c>
      <c r="IH94" s="667" t="s">
        <v>783</v>
      </c>
      <c r="II94" s="667" t="s">
        <v>783</v>
      </c>
      <c r="IJ94" s="667" t="s">
        <v>783</v>
      </c>
      <c r="IK94" s="667" t="s">
        <v>783</v>
      </c>
      <c r="IL94" s="667" t="s">
        <v>783</v>
      </c>
      <c r="IM94" s="667" t="s">
        <v>783</v>
      </c>
      <c r="IN94" s="667" t="s">
        <v>783</v>
      </c>
      <c r="IO94" s="667">
        <v>1649</v>
      </c>
      <c r="IP94" s="668">
        <v>37477.354571759257</v>
      </c>
      <c r="IQ94" s="667">
        <v>2</v>
      </c>
      <c r="IR94" s="667" t="s">
        <v>793</v>
      </c>
      <c r="IS94" s="667">
        <v>1</v>
      </c>
      <c r="IT94" s="669">
        <v>41275</v>
      </c>
      <c r="IU94" s="667" t="s">
        <v>783</v>
      </c>
      <c r="IV94" s="667" t="s">
        <v>783</v>
      </c>
      <c r="IW94" s="667" t="s">
        <v>783</v>
      </c>
      <c r="IX94" s="667" t="s">
        <v>781</v>
      </c>
      <c r="IY94" s="667">
        <v>45</v>
      </c>
      <c r="IZ94" s="667" t="s">
        <v>789</v>
      </c>
      <c r="JA94" s="667" t="s">
        <v>783</v>
      </c>
      <c r="JB94" s="667" t="s">
        <v>783</v>
      </c>
      <c r="JC94" s="667" t="s">
        <v>783</v>
      </c>
      <c r="JD94" s="667">
        <v>329439</v>
      </c>
      <c r="JE94" s="667" t="s">
        <v>783</v>
      </c>
      <c r="JF94" s="667" t="s">
        <v>783</v>
      </c>
      <c r="JG94" s="667" t="s">
        <v>795</v>
      </c>
      <c r="JH94" s="667">
        <v>55</v>
      </c>
      <c r="JI94" s="667" t="s">
        <v>783</v>
      </c>
      <c r="JJ94" s="667" t="s">
        <v>783</v>
      </c>
      <c r="JK94" s="667" t="s">
        <v>783</v>
      </c>
      <c r="JL94" s="667" t="s">
        <v>790</v>
      </c>
      <c r="JM94" s="667">
        <v>4</v>
      </c>
      <c r="JN94" s="667">
        <v>3</v>
      </c>
      <c r="JO94" s="667" t="s">
        <v>783</v>
      </c>
      <c r="JP94" s="667">
        <v>10711928</v>
      </c>
      <c r="JQ94" s="667">
        <v>2011</v>
      </c>
      <c r="JR94" s="667">
        <v>3</v>
      </c>
      <c r="JS94" s="667" t="s">
        <v>783</v>
      </c>
      <c r="JT94" s="667" t="s">
        <v>783</v>
      </c>
      <c r="JU94" s="667" t="s">
        <v>883</v>
      </c>
      <c r="JV94" s="670">
        <v>4670.1777750000001</v>
      </c>
      <c r="JX94" s="225"/>
    </row>
    <row r="95" spans="1:284" ht="16" thickBot="1">
      <c r="A95" s="905" t="s">
        <v>5</v>
      </c>
      <c r="B95" s="79">
        <f t="shared" si="53"/>
        <v>4</v>
      </c>
      <c r="C95" s="871" t="s">
        <v>18</v>
      </c>
      <c r="D95" s="249" t="s">
        <v>162</v>
      </c>
      <c r="E95" s="103" t="s">
        <v>45</v>
      </c>
      <c r="F95" s="888">
        <v>0.19</v>
      </c>
      <c r="G95" s="120" t="e">
        <f t="shared" si="96"/>
        <v>#REF!</v>
      </c>
      <c r="H95" s="49">
        <v>0.19</v>
      </c>
      <c r="I95" s="2"/>
      <c r="J95" s="29"/>
      <c r="K95" s="18"/>
      <c r="L95" s="5"/>
      <c r="M95" s="71">
        <v>1</v>
      </c>
      <c r="N95" s="71">
        <v>1</v>
      </c>
      <c r="O95" s="70">
        <v>3</v>
      </c>
      <c r="P95" s="891">
        <f t="shared" si="94"/>
        <v>5</v>
      </c>
      <c r="Q95" s="897">
        <f t="shared" si="98"/>
        <v>3</v>
      </c>
      <c r="R95" s="51">
        <f t="shared" si="97"/>
        <v>0.19</v>
      </c>
      <c r="S95" s="3"/>
      <c r="T95" s="25"/>
      <c r="U95" s="219">
        <f t="shared" si="48"/>
        <v>0</v>
      </c>
      <c r="V95" s="219" t="s">
        <v>642</v>
      </c>
      <c r="W95" s="1042">
        <f t="shared" si="91"/>
        <v>0</v>
      </c>
      <c r="X95" s="537">
        <f t="shared" si="92"/>
        <v>10000</v>
      </c>
      <c r="Y95" s="538">
        <f t="shared" si="54"/>
        <v>500</v>
      </c>
      <c r="Z95" s="1034">
        <f t="shared" si="55"/>
        <v>0</v>
      </c>
      <c r="AA95" s="883"/>
      <c r="AB95" s="270">
        <f t="shared" si="56"/>
        <v>0</v>
      </c>
      <c r="AC95" s="553"/>
      <c r="AD95" s="562">
        <f t="shared" si="57"/>
        <v>0</v>
      </c>
      <c r="AE95" s="518"/>
      <c r="AF95" s="270">
        <f t="shared" si="58"/>
        <v>0</v>
      </c>
      <c r="AG95" s="270" t="s">
        <v>383</v>
      </c>
      <c r="AH95" s="562">
        <f t="shared" si="59"/>
        <v>10000</v>
      </c>
      <c r="AI95" s="270"/>
      <c r="AJ95" s="228">
        <v>0</v>
      </c>
      <c r="AK95" s="902"/>
      <c r="AL95" s="902"/>
      <c r="AM95" s="18" t="str">
        <f t="shared" si="60"/>
        <v xml:space="preserve"> </v>
      </c>
      <c r="AN95" s="747" t="str">
        <f t="shared" si="61"/>
        <v xml:space="preserve"> </v>
      </c>
      <c r="AO95" s="4" t="str">
        <f t="shared" si="62"/>
        <v xml:space="preserve"> </v>
      </c>
      <c r="AP95" s="747" t="str">
        <f t="shared" si="63"/>
        <v xml:space="preserve"> </v>
      </c>
      <c r="AQ95" s="4" t="str">
        <f t="shared" si="64"/>
        <v xml:space="preserve"> </v>
      </c>
      <c r="AR95" s="747" t="str">
        <f t="shared" si="65"/>
        <v xml:space="preserve"> </v>
      </c>
      <c r="AS95" s="4" t="str">
        <f t="shared" si="66"/>
        <v xml:space="preserve"> </v>
      </c>
      <c r="AT95" s="747" t="str">
        <f t="shared" si="67"/>
        <v xml:space="preserve"> </v>
      </c>
      <c r="AU95" s="4" t="str">
        <f t="shared" si="68"/>
        <v xml:space="preserve"> </v>
      </c>
      <c r="AV95" s="747" t="str">
        <f t="shared" si="69"/>
        <v xml:space="preserve"> </v>
      </c>
      <c r="AW95" s="4" t="str">
        <f t="shared" si="70"/>
        <v xml:space="preserve"> </v>
      </c>
      <c r="AX95" s="747" t="str">
        <f t="shared" si="71"/>
        <v xml:space="preserve"> </v>
      </c>
      <c r="AY95" s="4" t="str">
        <f t="shared" si="72"/>
        <v xml:space="preserve"> </v>
      </c>
      <c r="AZ95" s="747" t="str">
        <f t="shared" si="73"/>
        <v xml:space="preserve"> </v>
      </c>
      <c r="BA95" s="4" t="str">
        <f t="shared" si="74"/>
        <v xml:space="preserve"> </v>
      </c>
      <c r="BB95" s="747" t="str">
        <f t="shared" si="75"/>
        <v xml:space="preserve"> </v>
      </c>
      <c r="BC95" s="4" t="str">
        <f t="shared" si="76"/>
        <v xml:space="preserve"> </v>
      </c>
      <c r="BD95" s="747" t="str">
        <f t="shared" si="77"/>
        <v xml:space="preserve"> </v>
      </c>
      <c r="BE95" s="4" t="str">
        <f t="shared" si="78"/>
        <v xml:space="preserve"> </v>
      </c>
      <c r="BF95" s="747" t="str">
        <f t="shared" si="79"/>
        <v xml:space="preserve"> </v>
      </c>
      <c r="BG95" s="4" t="str">
        <f t="shared" si="80"/>
        <v xml:space="preserve"> </v>
      </c>
      <c r="BH95" s="747" t="str">
        <f t="shared" si="81"/>
        <v xml:space="preserve"> </v>
      </c>
      <c r="BI95" s="4" t="str">
        <f t="shared" si="82"/>
        <v xml:space="preserve"> </v>
      </c>
      <c r="BJ95" s="747" t="str">
        <f t="shared" si="83"/>
        <v xml:space="preserve"> </v>
      </c>
      <c r="BK95" s="4" t="str">
        <f t="shared" si="84"/>
        <v xml:space="preserve"> </v>
      </c>
      <c r="BL95" s="747" t="str">
        <f t="shared" si="85"/>
        <v xml:space="preserve"> </v>
      </c>
      <c r="BM95" s="4" t="str">
        <f t="shared" si="86"/>
        <v xml:space="preserve"> </v>
      </c>
      <c r="BN95" s="747" t="str">
        <f t="shared" si="87"/>
        <v xml:space="preserve"> </v>
      </c>
      <c r="BO95" s="4" t="str">
        <f t="shared" si="88"/>
        <v xml:space="preserve"> </v>
      </c>
      <c r="BP95" s="747" t="str">
        <f t="shared" si="89"/>
        <v xml:space="preserve"> </v>
      </c>
      <c r="BQ95" s="133"/>
      <c r="BR95" s="133"/>
      <c r="BS95" s="389"/>
      <c r="BT95" s="389"/>
      <c r="BU95" s="389"/>
      <c r="BV95" s="389"/>
      <c r="BW95" s="389"/>
      <c r="BX95" s="389"/>
      <c r="BY95" s="389"/>
      <c r="BZ95" s="389"/>
      <c r="CA95" s="389"/>
      <c r="CB95" s="163">
        <f t="shared" si="90"/>
        <v>0</v>
      </c>
      <c r="CC95" s="389"/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389"/>
      <c r="CO95" s="389"/>
      <c r="CP95" s="389"/>
      <c r="CQ95" s="389"/>
      <c r="CR95" s="389"/>
      <c r="CS95" s="389"/>
      <c r="CT95" s="389"/>
      <c r="CU95" s="389"/>
      <c r="CV95" s="389"/>
      <c r="CW95" s="389"/>
      <c r="CX95" s="389"/>
      <c r="CY95" s="389"/>
      <c r="CZ95" s="389"/>
      <c r="DA95" s="389"/>
      <c r="DB95" s="389"/>
      <c r="DC95" s="389"/>
      <c r="DD95" s="389"/>
      <c r="DE95" s="389"/>
      <c r="DF95" s="389"/>
      <c r="DG95" s="389"/>
      <c r="DH95" s="389"/>
      <c r="DI95" s="389"/>
      <c r="DJ95" s="389"/>
      <c r="DK95" s="389"/>
      <c r="DL95" s="389"/>
      <c r="DM95" s="389"/>
      <c r="DN95" s="389"/>
      <c r="DO95" s="389"/>
      <c r="DP95" s="389"/>
      <c r="DQ95" s="389"/>
      <c r="DR95" s="389"/>
      <c r="DS95" s="389"/>
      <c r="DT95" s="389"/>
      <c r="DU95" s="389"/>
      <c r="DV95" s="389"/>
      <c r="DW95" s="389"/>
      <c r="DX95" s="389"/>
      <c r="DY95" s="389"/>
      <c r="DZ95" s="389"/>
      <c r="EA95" s="389"/>
      <c r="EB95" s="389"/>
      <c r="EC95" s="389"/>
      <c r="ED95" s="389"/>
      <c r="EE95" s="389"/>
      <c r="EF95" s="389"/>
      <c r="EG95" s="389"/>
      <c r="EH95" s="389"/>
      <c r="EI95" s="389"/>
      <c r="EJ95" s="389"/>
      <c r="EK95" s="389"/>
      <c r="EL95" s="389"/>
      <c r="EM95" s="389"/>
      <c r="EN95" s="389"/>
      <c r="EO95" s="389"/>
      <c r="EP95" s="389"/>
      <c r="EQ95" s="389"/>
      <c r="ER95" s="389"/>
      <c r="ES95" s="389"/>
      <c r="ET95" s="389"/>
      <c r="EU95" s="389"/>
      <c r="EV95" s="389"/>
      <c r="EW95" s="389"/>
      <c r="EX95" s="389"/>
      <c r="EY95" s="389"/>
      <c r="EZ95" s="389"/>
      <c r="FA95" s="389"/>
      <c r="FB95" s="389"/>
      <c r="FC95" s="389"/>
      <c r="FD95" s="389"/>
      <c r="FE95" s="389"/>
      <c r="FF95" s="389"/>
      <c r="FG95" s="389"/>
      <c r="FH95" s="389"/>
      <c r="FI95" s="389"/>
      <c r="FJ95" s="389"/>
      <c r="FK95" s="389"/>
      <c r="FL95" s="389"/>
      <c r="FM95" s="389"/>
      <c r="FN95" s="389"/>
      <c r="FO95" s="389"/>
      <c r="FP95" s="389"/>
      <c r="FQ95" s="389"/>
      <c r="FR95" s="389"/>
      <c r="FS95" s="389"/>
      <c r="FT95" s="389"/>
      <c r="FU95" s="389"/>
      <c r="FV95" s="389"/>
      <c r="FW95" s="389"/>
      <c r="FX95" s="660" t="s">
        <v>402</v>
      </c>
      <c r="FY95" s="661">
        <v>302</v>
      </c>
      <c r="FZ95" s="661">
        <v>30289492</v>
      </c>
      <c r="GA95" s="661">
        <v>55</v>
      </c>
      <c r="GB95" s="661" t="s">
        <v>798</v>
      </c>
      <c r="GC95" s="661">
        <v>18</v>
      </c>
      <c r="GD95" s="661">
        <v>1970</v>
      </c>
      <c r="GE95" s="661">
        <v>1</v>
      </c>
      <c r="GF95" s="661" t="s">
        <v>780</v>
      </c>
      <c r="GG95" s="661">
        <v>2</v>
      </c>
      <c r="GH95" s="661">
        <v>1</v>
      </c>
      <c r="GI95" s="661" t="s">
        <v>780</v>
      </c>
      <c r="GJ95" s="661">
        <v>2</v>
      </c>
      <c r="GK95" s="661" t="s">
        <v>781</v>
      </c>
      <c r="GL95" s="661" t="s">
        <v>782</v>
      </c>
      <c r="GM95" s="661">
        <v>66</v>
      </c>
      <c r="GN95" s="661" t="s">
        <v>783</v>
      </c>
      <c r="GO95" s="661">
        <v>0</v>
      </c>
      <c r="GP95" s="661">
        <v>0</v>
      </c>
      <c r="GQ95" s="661">
        <v>4</v>
      </c>
      <c r="GR95" s="661">
        <v>2</v>
      </c>
      <c r="GS95" s="661">
        <v>1</v>
      </c>
      <c r="GT95" s="661" t="s">
        <v>783</v>
      </c>
      <c r="GU95" s="661" t="s">
        <v>783</v>
      </c>
      <c r="GV95" s="661" t="s">
        <v>783</v>
      </c>
      <c r="GW95" s="661" t="s">
        <v>783</v>
      </c>
      <c r="GX95" s="661" t="s">
        <v>783</v>
      </c>
      <c r="GY95" s="661">
        <v>1649</v>
      </c>
      <c r="GZ95" s="661">
        <v>0.25</v>
      </c>
      <c r="HA95" s="661">
        <v>5</v>
      </c>
      <c r="HB95" s="661" t="s">
        <v>783</v>
      </c>
      <c r="HC95" s="661" t="s">
        <v>782</v>
      </c>
      <c r="HD95" s="661">
        <v>35</v>
      </c>
      <c r="HE95" s="661" t="s">
        <v>783</v>
      </c>
      <c r="HF95" s="661">
        <v>0</v>
      </c>
      <c r="HG95" s="661" t="s">
        <v>783</v>
      </c>
      <c r="HH95" s="661">
        <v>0</v>
      </c>
      <c r="HI95" s="661">
        <v>1</v>
      </c>
      <c r="HJ95" s="661">
        <v>45</v>
      </c>
      <c r="HK95" s="661" t="s">
        <v>784</v>
      </c>
      <c r="HL95" s="661" t="s">
        <v>785</v>
      </c>
      <c r="HM95" s="661" t="s">
        <v>783</v>
      </c>
      <c r="HN95" s="661" t="s">
        <v>783</v>
      </c>
      <c r="HO95" s="661" t="s">
        <v>783</v>
      </c>
      <c r="HP95" s="661" t="s">
        <v>783</v>
      </c>
      <c r="HQ95" s="661" t="s">
        <v>783</v>
      </c>
      <c r="HR95" s="661">
        <v>3980122</v>
      </c>
      <c r="HS95" s="661" t="s">
        <v>783</v>
      </c>
      <c r="HT95" s="661" t="s">
        <v>786</v>
      </c>
      <c r="HU95" s="661" t="s">
        <v>787</v>
      </c>
      <c r="HV95" s="661">
        <v>4</v>
      </c>
      <c r="HW95" s="661">
        <v>2014</v>
      </c>
      <c r="HX95" s="661">
        <v>63</v>
      </c>
      <c r="HY95" s="661">
        <v>0</v>
      </c>
      <c r="HZ95" s="661">
        <v>1320</v>
      </c>
      <c r="IA95" s="662">
        <v>41697.500081018516</v>
      </c>
      <c r="IB95" s="661" t="s">
        <v>788</v>
      </c>
      <c r="IC95" s="661">
        <v>3975644</v>
      </c>
      <c r="ID95" s="661">
        <v>2014</v>
      </c>
      <c r="IE95" s="661">
        <v>1712</v>
      </c>
      <c r="IF95" s="661" t="s">
        <v>783</v>
      </c>
      <c r="IG95" s="661" t="s">
        <v>783</v>
      </c>
      <c r="IH95" s="661" t="s">
        <v>783</v>
      </c>
      <c r="II95" s="661" t="s">
        <v>783</v>
      </c>
      <c r="IJ95" s="661" t="s">
        <v>783</v>
      </c>
      <c r="IK95" s="661" t="s">
        <v>783</v>
      </c>
      <c r="IL95" s="661" t="s">
        <v>783</v>
      </c>
      <c r="IM95" s="661" t="s">
        <v>783</v>
      </c>
      <c r="IN95" s="661" t="s">
        <v>783</v>
      </c>
      <c r="IO95" s="661">
        <v>1649</v>
      </c>
      <c r="IP95" s="662">
        <v>37477.354571759257</v>
      </c>
      <c r="IQ95" s="661">
        <v>2</v>
      </c>
      <c r="IR95" s="661" t="s">
        <v>793</v>
      </c>
      <c r="IS95" s="661">
        <v>1</v>
      </c>
      <c r="IT95" s="663">
        <v>41275</v>
      </c>
      <c r="IU95" s="661" t="s">
        <v>783</v>
      </c>
      <c r="IV95" s="661" t="s">
        <v>783</v>
      </c>
      <c r="IW95" s="661" t="s">
        <v>783</v>
      </c>
      <c r="IX95" s="661" t="s">
        <v>781</v>
      </c>
      <c r="IY95" s="661">
        <v>45</v>
      </c>
      <c r="IZ95" s="661" t="s">
        <v>789</v>
      </c>
      <c r="JA95" s="661" t="s">
        <v>783</v>
      </c>
      <c r="JB95" s="661" t="s">
        <v>783</v>
      </c>
      <c r="JC95" s="661" t="s">
        <v>783</v>
      </c>
      <c r="JD95" s="661">
        <v>329439</v>
      </c>
      <c r="JE95" s="661" t="s">
        <v>783</v>
      </c>
      <c r="JF95" s="661" t="s">
        <v>783</v>
      </c>
      <c r="JG95" s="661" t="s">
        <v>795</v>
      </c>
      <c r="JH95" s="661">
        <v>55</v>
      </c>
      <c r="JI95" s="661" t="s">
        <v>783</v>
      </c>
      <c r="JJ95" s="661" t="s">
        <v>783</v>
      </c>
      <c r="JK95" s="661" t="s">
        <v>783</v>
      </c>
      <c r="JL95" s="661" t="s">
        <v>790</v>
      </c>
      <c r="JM95" s="661">
        <v>4</v>
      </c>
      <c r="JN95" s="661">
        <v>3</v>
      </c>
      <c r="JO95" s="661" t="s">
        <v>783</v>
      </c>
      <c r="JP95" s="661">
        <v>10711928</v>
      </c>
      <c r="JQ95" s="661">
        <v>2011</v>
      </c>
      <c r="JR95" s="661">
        <v>3</v>
      </c>
      <c r="JS95" s="661" t="s">
        <v>783</v>
      </c>
      <c r="JT95" s="661" t="s">
        <v>783</v>
      </c>
      <c r="JU95" s="661" t="s">
        <v>884</v>
      </c>
      <c r="JV95" s="664">
        <v>1358.8699160000001</v>
      </c>
      <c r="JW95">
        <f>SUM(JV94:JV95)</f>
        <v>6029.0476909999998</v>
      </c>
      <c r="JX95" s="225">
        <v>1.1418650929924241</v>
      </c>
    </row>
    <row r="96" spans="1:284" ht="16" thickBot="1">
      <c r="A96" s="905" t="s">
        <v>5</v>
      </c>
      <c r="B96" s="79">
        <f t="shared" si="53"/>
        <v>4</v>
      </c>
      <c r="C96" s="871" t="s">
        <v>98</v>
      </c>
      <c r="D96" s="249" t="s">
        <v>185</v>
      </c>
      <c r="E96" s="103" t="s">
        <v>194</v>
      </c>
      <c r="F96" s="888">
        <v>0.12</v>
      </c>
      <c r="G96" s="120" t="e">
        <f t="shared" si="96"/>
        <v>#REF!</v>
      </c>
      <c r="H96" s="47">
        <v>0.12</v>
      </c>
      <c r="I96" s="11"/>
      <c r="J96" s="29"/>
      <c r="K96" s="18"/>
      <c r="L96" s="5"/>
      <c r="M96" s="71">
        <v>1</v>
      </c>
      <c r="N96" s="71">
        <v>1</v>
      </c>
      <c r="O96" s="70">
        <v>4</v>
      </c>
      <c r="P96" s="891">
        <f t="shared" si="94"/>
        <v>6</v>
      </c>
      <c r="Q96" s="897">
        <f t="shared" si="98"/>
        <v>4</v>
      </c>
      <c r="R96" s="51">
        <f t="shared" si="97"/>
        <v>0.12</v>
      </c>
      <c r="S96" s="3"/>
      <c r="T96" s="25"/>
      <c r="U96" s="219">
        <f t="shared" si="48"/>
        <v>0</v>
      </c>
      <c r="V96" s="219" t="s">
        <v>642</v>
      </c>
      <c r="W96" s="1042">
        <f t="shared" si="91"/>
        <v>0</v>
      </c>
      <c r="X96" s="537">
        <f t="shared" si="92"/>
        <v>3787.0222222222219</v>
      </c>
      <c r="Y96" s="538">
        <f t="shared" si="54"/>
        <v>500</v>
      </c>
      <c r="Z96" s="1034">
        <f t="shared" si="55"/>
        <v>0</v>
      </c>
      <c r="AA96" s="883">
        <v>4</v>
      </c>
      <c r="AB96" s="270">
        <f t="shared" si="56"/>
        <v>1627.0222222222221</v>
      </c>
      <c r="AC96" s="566">
        <v>0.25</v>
      </c>
      <c r="AD96" s="562">
        <f t="shared" si="57"/>
        <v>2160</v>
      </c>
      <c r="AE96" s="518"/>
      <c r="AF96" s="270">
        <f t="shared" si="58"/>
        <v>0</v>
      </c>
      <c r="AG96" s="270"/>
      <c r="AH96" s="562">
        <f t="shared" si="59"/>
        <v>0</v>
      </c>
      <c r="AI96" s="270"/>
      <c r="AJ96" s="228">
        <v>0</v>
      </c>
      <c r="AK96" s="902"/>
      <c r="AL96" s="902"/>
      <c r="AM96" s="18" t="str">
        <f t="shared" si="60"/>
        <v xml:space="preserve"> </v>
      </c>
      <c r="AN96" s="747" t="str">
        <f t="shared" si="61"/>
        <v xml:space="preserve"> </v>
      </c>
      <c r="AO96" s="4" t="str">
        <f t="shared" si="62"/>
        <v xml:space="preserve"> </v>
      </c>
      <c r="AP96" s="747" t="str">
        <f t="shared" si="63"/>
        <v xml:space="preserve"> </v>
      </c>
      <c r="AQ96" s="4" t="str">
        <f t="shared" si="64"/>
        <v xml:space="preserve"> </v>
      </c>
      <c r="AR96" s="747" t="str">
        <f t="shared" si="65"/>
        <v xml:space="preserve"> </v>
      </c>
      <c r="AS96" s="4" t="str">
        <f t="shared" si="66"/>
        <v xml:space="preserve"> </v>
      </c>
      <c r="AT96" s="747" t="str">
        <f t="shared" si="67"/>
        <v xml:space="preserve"> </v>
      </c>
      <c r="AU96" s="4" t="str">
        <f t="shared" si="68"/>
        <v xml:space="preserve"> </v>
      </c>
      <c r="AV96" s="747" t="str">
        <f t="shared" si="69"/>
        <v xml:space="preserve"> </v>
      </c>
      <c r="AW96" s="4" t="str">
        <f t="shared" si="70"/>
        <v xml:space="preserve"> </v>
      </c>
      <c r="AX96" s="747" t="str">
        <f t="shared" si="71"/>
        <v xml:space="preserve"> </v>
      </c>
      <c r="AY96" s="4" t="str">
        <f t="shared" si="72"/>
        <v xml:space="preserve"> </v>
      </c>
      <c r="AZ96" s="747" t="str">
        <f t="shared" si="73"/>
        <v xml:space="preserve"> </v>
      </c>
      <c r="BA96" s="4" t="str">
        <f t="shared" si="74"/>
        <v xml:space="preserve"> </v>
      </c>
      <c r="BB96" s="747" t="str">
        <f t="shared" si="75"/>
        <v xml:space="preserve"> </v>
      </c>
      <c r="BC96" s="4" t="str">
        <f t="shared" si="76"/>
        <v xml:space="preserve"> </v>
      </c>
      <c r="BD96" s="747" t="str">
        <f t="shared" si="77"/>
        <v xml:space="preserve"> </v>
      </c>
      <c r="BE96" s="4" t="str">
        <f t="shared" si="78"/>
        <v xml:space="preserve"> </v>
      </c>
      <c r="BF96" s="747" t="str">
        <f t="shared" si="79"/>
        <v xml:space="preserve"> </v>
      </c>
      <c r="BG96" s="4" t="str">
        <f t="shared" si="80"/>
        <v xml:space="preserve"> </v>
      </c>
      <c r="BH96" s="747" t="str">
        <f t="shared" si="81"/>
        <v xml:space="preserve"> </v>
      </c>
      <c r="BI96" s="4" t="str">
        <f t="shared" si="82"/>
        <v xml:space="preserve"> </v>
      </c>
      <c r="BJ96" s="747" t="str">
        <f t="shared" si="83"/>
        <v xml:space="preserve"> </v>
      </c>
      <c r="BK96" s="4" t="str">
        <f t="shared" si="84"/>
        <v xml:space="preserve"> </v>
      </c>
      <c r="BL96" s="747" t="str">
        <f t="shared" si="85"/>
        <v xml:space="preserve"> </v>
      </c>
      <c r="BM96" s="4" t="str">
        <f t="shared" si="86"/>
        <v xml:space="preserve"> </v>
      </c>
      <c r="BN96" s="747" t="str">
        <f t="shared" si="87"/>
        <v xml:space="preserve"> </v>
      </c>
      <c r="BO96" s="4" t="str">
        <f t="shared" si="88"/>
        <v xml:space="preserve"> </v>
      </c>
      <c r="BP96" s="747" t="str">
        <f t="shared" si="89"/>
        <v xml:space="preserve"> </v>
      </c>
      <c r="BQ96" s="133"/>
      <c r="BR96" s="133"/>
      <c r="BS96" s="389"/>
      <c r="BT96" s="389"/>
      <c r="BU96" s="389"/>
      <c r="BV96" s="389"/>
      <c r="BW96" s="389"/>
      <c r="BX96" s="389"/>
      <c r="BY96" s="389"/>
      <c r="BZ96" s="389"/>
      <c r="CA96" s="389"/>
      <c r="CB96" s="163">
        <f t="shared" si="90"/>
        <v>0</v>
      </c>
      <c r="CC96" s="389"/>
      <c r="CD96" s="389"/>
      <c r="CE96" s="389"/>
      <c r="CF96" s="389"/>
      <c r="CG96" s="389"/>
      <c r="CH96" s="389"/>
      <c r="CI96" s="389"/>
      <c r="CJ96" s="389"/>
      <c r="CK96" s="389"/>
      <c r="CL96" s="389"/>
      <c r="CM96" s="389"/>
      <c r="CN96" s="389"/>
      <c r="CO96" s="389"/>
      <c r="CP96" s="389"/>
      <c r="CQ96" s="389"/>
      <c r="CR96" s="389"/>
      <c r="CS96" s="389"/>
      <c r="CT96" s="389"/>
      <c r="CU96" s="389"/>
      <c r="CV96" s="389"/>
      <c r="CW96" s="389"/>
      <c r="CX96" s="389"/>
      <c r="CY96" s="389"/>
      <c r="CZ96" s="389"/>
      <c r="DA96" s="389"/>
      <c r="DB96" s="389"/>
      <c r="DC96" s="389"/>
      <c r="DD96" s="389"/>
      <c r="DE96" s="389"/>
      <c r="DF96" s="389"/>
      <c r="DG96" s="389"/>
      <c r="DH96" s="389"/>
      <c r="DI96" s="389"/>
      <c r="DJ96" s="389"/>
      <c r="DK96" s="389"/>
      <c r="DL96" s="389"/>
      <c r="DM96" s="389"/>
      <c r="DN96" s="389"/>
      <c r="DO96" s="389"/>
      <c r="DP96" s="389"/>
      <c r="DQ96" s="389"/>
      <c r="DR96" s="389"/>
      <c r="DS96" s="389"/>
      <c r="DT96" s="389"/>
      <c r="DU96" s="389"/>
      <c r="DV96" s="389"/>
      <c r="DW96" s="389"/>
      <c r="DX96" s="389"/>
      <c r="DY96" s="389"/>
      <c r="DZ96" s="389"/>
      <c r="EA96" s="389"/>
      <c r="EB96" s="389"/>
      <c r="EC96" s="389"/>
      <c r="ED96" s="389"/>
      <c r="EE96" s="389"/>
      <c r="EF96" s="389"/>
      <c r="EG96" s="389"/>
      <c r="EH96" s="389"/>
      <c r="EI96" s="389"/>
      <c r="EJ96" s="389"/>
      <c r="EK96" s="389"/>
      <c r="EL96" s="389"/>
      <c r="EM96" s="389"/>
      <c r="EN96" s="389"/>
      <c r="EO96" s="389"/>
      <c r="EP96" s="389"/>
      <c r="EQ96" s="389"/>
      <c r="ER96" s="389"/>
      <c r="ES96" s="389"/>
      <c r="ET96" s="389"/>
      <c r="EU96" s="389"/>
      <c r="EV96" s="389"/>
      <c r="EW96" s="389"/>
      <c r="EX96" s="389"/>
      <c r="EY96" s="389"/>
      <c r="EZ96" s="389"/>
      <c r="FA96" s="389"/>
      <c r="FB96" s="389"/>
      <c r="FC96" s="389"/>
      <c r="FD96" s="389"/>
      <c r="FE96" s="389"/>
      <c r="FF96" s="389"/>
      <c r="FG96" s="389"/>
      <c r="FH96" s="389"/>
      <c r="FI96" s="389"/>
      <c r="FJ96" s="389"/>
      <c r="FK96" s="389"/>
      <c r="FL96" s="389"/>
      <c r="FM96" s="389"/>
      <c r="FN96" s="389"/>
      <c r="FO96" s="389"/>
      <c r="FP96" s="389"/>
      <c r="FQ96" s="389"/>
      <c r="FR96" s="389"/>
      <c r="FS96" s="389"/>
      <c r="FT96" s="389"/>
      <c r="FU96" s="389"/>
      <c r="FV96" s="389"/>
      <c r="FW96" s="389"/>
      <c r="FX96" s="689" t="s">
        <v>402</v>
      </c>
      <c r="FY96" s="690"/>
      <c r="FZ96" s="690"/>
      <c r="GA96" s="690"/>
      <c r="GB96" s="690"/>
      <c r="GC96" s="690"/>
      <c r="GD96" s="690"/>
      <c r="GE96" s="690"/>
      <c r="GF96" s="690"/>
      <c r="GG96" s="690"/>
      <c r="GH96" s="690"/>
      <c r="GI96" s="690"/>
      <c r="GJ96" s="690"/>
      <c r="GK96" s="690"/>
      <c r="GL96" s="690"/>
      <c r="GM96" s="690"/>
      <c r="GN96" s="690"/>
      <c r="GO96" s="690"/>
      <c r="GP96" s="690"/>
      <c r="GQ96" s="690"/>
      <c r="GR96" s="690"/>
      <c r="GS96" s="690"/>
      <c r="GT96" s="690"/>
      <c r="GU96" s="690"/>
      <c r="GV96" s="690"/>
      <c r="GW96" s="690"/>
      <c r="GX96" s="690"/>
      <c r="GY96" s="690"/>
      <c r="GZ96" s="690"/>
      <c r="HA96" s="690"/>
      <c r="HB96" s="690"/>
      <c r="HC96" s="690"/>
      <c r="HD96" s="690"/>
      <c r="HE96" s="690"/>
      <c r="HF96" s="690"/>
      <c r="HG96" s="690"/>
      <c r="HH96" s="690"/>
      <c r="HI96" s="690"/>
      <c r="HJ96" s="690"/>
      <c r="HK96" s="690"/>
      <c r="HL96" s="690"/>
      <c r="HM96" s="690"/>
      <c r="HN96" s="690"/>
      <c r="HO96" s="690"/>
      <c r="HP96" s="690"/>
      <c r="HQ96" s="690"/>
      <c r="HR96" s="690"/>
      <c r="HS96" s="690"/>
      <c r="HT96" s="690"/>
      <c r="HU96" s="690"/>
      <c r="HV96" s="690"/>
      <c r="HW96" s="690"/>
      <c r="HX96" s="690"/>
      <c r="HY96" s="690"/>
      <c r="HZ96" s="690"/>
      <c r="IA96" s="691"/>
      <c r="IB96" s="690"/>
      <c r="IC96" s="690"/>
      <c r="ID96" s="690"/>
      <c r="IE96" s="690"/>
      <c r="IF96" s="690"/>
      <c r="IG96" s="690"/>
      <c r="IH96" s="690"/>
      <c r="II96" s="690"/>
      <c r="IJ96" s="690"/>
      <c r="IK96" s="690"/>
      <c r="IL96" s="690"/>
      <c r="IM96" s="690"/>
      <c r="IN96" s="690"/>
      <c r="IO96" s="690"/>
      <c r="IP96" s="691"/>
      <c r="IQ96" s="690"/>
      <c r="IR96" s="690"/>
      <c r="IS96" s="690"/>
      <c r="IT96" s="692"/>
      <c r="IU96" s="690"/>
      <c r="IV96" s="690"/>
      <c r="IW96" s="690"/>
      <c r="IX96" s="690"/>
      <c r="IY96" s="690"/>
      <c r="IZ96" s="690"/>
      <c r="JA96" s="690"/>
      <c r="JB96" s="690"/>
      <c r="JC96" s="690"/>
      <c r="JD96" s="690"/>
      <c r="JE96" s="690"/>
      <c r="JF96" s="690"/>
      <c r="JG96" s="690"/>
      <c r="JH96" s="690"/>
      <c r="JI96" s="690"/>
      <c r="JJ96" s="690"/>
      <c r="JK96" s="690"/>
      <c r="JL96" s="690"/>
      <c r="JM96" s="690"/>
      <c r="JN96" s="690"/>
      <c r="JO96" s="690"/>
      <c r="JP96" s="690"/>
      <c r="JQ96" s="690"/>
      <c r="JR96" s="690"/>
      <c r="JS96" s="690"/>
      <c r="JT96" s="690"/>
      <c r="JU96" s="690"/>
      <c r="JV96" s="693"/>
      <c r="JX96" s="225"/>
    </row>
    <row r="97" spans="1:284" ht="16" thickBot="1">
      <c r="A97" s="905" t="s">
        <v>5</v>
      </c>
      <c r="B97" s="79">
        <f t="shared" si="53"/>
        <v>4</v>
      </c>
      <c r="C97" s="871" t="s">
        <v>115</v>
      </c>
      <c r="D97" s="249" t="s">
        <v>135</v>
      </c>
      <c r="E97" s="103" t="s">
        <v>213</v>
      </c>
      <c r="F97" s="888">
        <v>0.5</v>
      </c>
      <c r="G97" s="120" t="e">
        <f t="shared" si="96"/>
        <v>#REF!</v>
      </c>
      <c r="H97" s="49">
        <v>0.5</v>
      </c>
      <c r="I97" s="2"/>
      <c r="J97" s="29"/>
      <c r="K97" s="18"/>
      <c r="L97" s="5"/>
      <c r="M97" s="75">
        <v>1</v>
      </c>
      <c r="N97" s="75">
        <v>0.5</v>
      </c>
      <c r="O97" s="76">
        <v>3</v>
      </c>
      <c r="P97" s="893">
        <f t="shared" si="94"/>
        <v>4.5</v>
      </c>
      <c r="Q97" s="897">
        <f t="shared" si="98"/>
        <v>1.5</v>
      </c>
      <c r="R97" s="51">
        <f t="shared" si="97"/>
        <v>0.5</v>
      </c>
      <c r="S97" s="3"/>
      <c r="T97" s="25"/>
      <c r="U97" s="219">
        <f t="shared" si="48"/>
        <v>0</v>
      </c>
      <c r="V97" s="219" t="s">
        <v>642</v>
      </c>
      <c r="W97" s="1042">
        <f t="shared" si="91"/>
        <v>0</v>
      </c>
      <c r="X97" s="537">
        <f t="shared" si="92"/>
        <v>0</v>
      </c>
      <c r="Y97" s="538">
        <f t="shared" si="54"/>
        <v>0</v>
      </c>
      <c r="Z97" s="1034">
        <f t="shared" si="55"/>
        <v>0</v>
      </c>
      <c r="AA97" s="883"/>
      <c r="AB97" s="270">
        <f t="shared" si="56"/>
        <v>0</v>
      </c>
      <c r="AC97" s="553"/>
      <c r="AD97" s="562">
        <f t="shared" si="57"/>
        <v>0</v>
      </c>
      <c r="AE97" s="518"/>
      <c r="AF97" s="270">
        <f t="shared" si="58"/>
        <v>0</v>
      </c>
      <c r="AG97" s="270"/>
      <c r="AH97" s="562">
        <f t="shared" si="59"/>
        <v>0</v>
      </c>
      <c r="AI97" s="270"/>
      <c r="AJ97" s="228">
        <v>0</v>
      </c>
      <c r="AK97" s="902"/>
      <c r="AL97" s="902"/>
      <c r="AM97" s="18" t="str">
        <f t="shared" si="60"/>
        <v xml:space="preserve"> </v>
      </c>
      <c r="AN97" s="747" t="str">
        <f t="shared" si="61"/>
        <v xml:space="preserve"> </v>
      </c>
      <c r="AO97" s="4" t="str">
        <f t="shared" si="62"/>
        <v xml:space="preserve"> </v>
      </c>
      <c r="AP97" s="747" t="str">
        <f t="shared" si="63"/>
        <v xml:space="preserve"> </v>
      </c>
      <c r="AQ97" s="4" t="str">
        <f t="shared" si="64"/>
        <v xml:space="preserve"> </v>
      </c>
      <c r="AR97" s="747" t="str">
        <f t="shared" si="65"/>
        <v xml:space="preserve"> </v>
      </c>
      <c r="AS97" s="4" t="str">
        <f t="shared" si="66"/>
        <v xml:space="preserve"> </v>
      </c>
      <c r="AT97" s="747" t="str">
        <f t="shared" si="67"/>
        <v xml:space="preserve"> </v>
      </c>
      <c r="AU97" s="4" t="str">
        <f t="shared" si="68"/>
        <v xml:space="preserve"> </v>
      </c>
      <c r="AV97" s="747" t="str">
        <f t="shared" si="69"/>
        <v xml:space="preserve"> </v>
      </c>
      <c r="AW97" s="4" t="str">
        <f t="shared" si="70"/>
        <v xml:space="preserve"> </v>
      </c>
      <c r="AX97" s="747" t="str">
        <f t="shared" si="71"/>
        <v xml:space="preserve"> </v>
      </c>
      <c r="AY97" s="4" t="str">
        <f t="shared" si="72"/>
        <v xml:space="preserve"> </v>
      </c>
      <c r="AZ97" s="747" t="str">
        <f t="shared" si="73"/>
        <v xml:space="preserve"> </v>
      </c>
      <c r="BA97" s="4" t="str">
        <f t="shared" si="74"/>
        <v xml:space="preserve"> </v>
      </c>
      <c r="BB97" s="747" t="str">
        <f t="shared" si="75"/>
        <v xml:space="preserve"> </v>
      </c>
      <c r="BC97" s="4" t="str">
        <f t="shared" si="76"/>
        <v xml:space="preserve"> </v>
      </c>
      <c r="BD97" s="747" t="str">
        <f t="shared" si="77"/>
        <v xml:space="preserve"> </v>
      </c>
      <c r="BE97" s="4" t="str">
        <f t="shared" si="78"/>
        <v xml:space="preserve"> </v>
      </c>
      <c r="BF97" s="747" t="str">
        <f t="shared" si="79"/>
        <v xml:space="preserve"> </v>
      </c>
      <c r="BG97" s="4" t="str">
        <f t="shared" si="80"/>
        <v xml:space="preserve"> </v>
      </c>
      <c r="BH97" s="747" t="str">
        <f t="shared" si="81"/>
        <v xml:space="preserve"> </v>
      </c>
      <c r="BI97" s="4" t="str">
        <f t="shared" si="82"/>
        <v xml:space="preserve"> </v>
      </c>
      <c r="BJ97" s="747" t="str">
        <f t="shared" si="83"/>
        <v xml:space="preserve"> </v>
      </c>
      <c r="BK97" s="4" t="str">
        <f t="shared" si="84"/>
        <v xml:space="preserve"> </v>
      </c>
      <c r="BL97" s="747" t="str">
        <f t="shared" si="85"/>
        <v xml:space="preserve"> </v>
      </c>
      <c r="BM97" s="4" t="str">
        <f t="shared" si="86"/>
        <v xml:space="preserve"> </v>
      </c>
      <c r="BN97" s="747" t="str">
        <f t="shared" si="87"/>
        <v xml:space="preserve"> </v>
      </c>
      <c r="BO97" s="4" t="str">
        <f t="shared" si="88"/>
        <v xml:space="preserve"> </v>
      </c>
      <c r="BP97" s="747" t="str">
        <f t="shared" si="89"/>
        <v xml:space="preserve"> </v>
      </c>
      <c r="BQ97" s="133"/>
      <c r="BR97" s="133"/>
      <c r="BS97" s="389"/>
      <c r="BT97" s="389"/>
      <c r="BU97" s="389"/>
      <c r="BV97" s="389"/>
      <c r="BW97" s="389"/>
      <c r="BX97" s="389"/>
      <c r="BY97" s="389"/>
      <c r="BZ97" s="389"/>
      <c r="CA97" s="389"/>
      <c r="CB97" s="163">
        <f t="shared" si="90"/>
        <v>0</v>
      </c>
      <c r="CC97" s="389"/>
      <c r="CD97" s="389"/>
      <c r="CE97" s="389"/>
      <c r="CF97" s="389"/>
      <c r="CG97" s="389"/>
      <c r="CH97" s="389"/>
      <c r="CI97" s="389"/>
      <c r="CJ97" s="389"/>
      <c r="CK97" s="389"/>
      <c r="CL97" s="389"/>
      <c r="CM97" s="389"/>
      <c r="CN97" s="389"/>
      <c r="CO97" s="389"/>
      <c r="CP97" s="389"/>
      <c r="CQ97" s="389"/>
      <c r="CR97" s="389"/>
      <c r="CS97" s="389"/>
      <c r="CT97" s="389"/>
      <c r="CU97" s="389"/>
      <c r="CV97" s="389"/>
      <c r="CW97" s="389"/>
      <c r="CX97" s="389"/>
      <c r="CY97" s="389"/>
      <c r="CZ97" s="389"/>
      <c r="DA97" s="389"/>
      <c r="DB97" s="389"/>
      <c r="DC97" s="389"/>
      <c r="DD97" s="389"/>
      <c r="DE97" s="389"/>
      <c r="DF97" s="389"/>
      <c r="DG97" s="389"/>
      <c r="DH97" s="389"/>
      <c r="DI97" s="389"/>
      <c r="DJ97" s="389"/>
      <c r="DK97" s="389"/>
      <c r="DL97" s="389"/>
      <c r="DM97" s="389"/>
      <c r="DN97" s="389"/>
      <c r="DO97" s="389"/>
      <c r="DP97" s="389"/>
      <c r="DQ97" s="389"/>
      <c r="DR97" s="389"/>
      <c r="DS97" s="389"/>
      <c r="DT97" s="389"/>
      <c r="DU97" s="389"/>
      <c r="DV97" s="389"/>
      <c r="DW97" s="389"/>
      <c r="DX97" s="389"/>
      <c r="DY97" s="389"/>
      <c r="DZ97" s="389"/>
      <c r="EA97" s="389"/>
      <c r="EB97" s="389"/>
      <c r="EC97" s="389"/>
      <c r="ED97" s="389"/>
      <c r="EE97" s="389"/>
      <c r="EF97" s="389"/>
      <c r="EG97" s="389"/>
      <c r="EH97" s="389"/>
      <c r="EI97" s="389"/>
      <c r="EJ97" s="389"/>
      <c r="EK97" s="389"/>
      <c r="EL97" s="389"/>
      <c r="EM97" s="389"/>
      <c r="EN97" s="389"/>
      <c r="EO97" s="389"/>
      <c r="EP97" s="389"/>
      <c r="EQ97" s="389"/>
      <c r="ER97" s="389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389"/>
      <c r="FL97" s="389"/>
      <c r="FM97" s="389"/>
      <c r="FN97" s="389"/>
      <c r="FO97" s="389"/>
      <c r="FP97" s="389"/>
      <c r="FQ97" s="389"/>
      <c r="FR97" s="389"/>
      <c r="FS97" s="389"/>
      <c r="FT97" s="389"/>
      <c r="FU97" s="389"/>
      <c r="FV97" s="389"/>
      <c r="FW97" s="389"/>
      <c r="FX97" s="655" t="s">
        <v>462</v>
      </c>
      <c r="FY97" s="656">
        <v>238</v>
      </c>
      <c r="FZ97" s="656">
        <v>35528725</v>
      </c>
      <c r="GA97" s="656">
        <v>55</v>
      </c>
      <c r="GB97" s="656" t="s">
        <v>798</v>
      </c>
      <c r="GC97" s="656">
        <v>18</v>
      </c>
      <c r="GD97" s="656">
        <v>2009</v>
      </c>
      <c r="GE97" s="656">
        <v>1</v>
      </c>
      <c r="GF97" s="656" t="s">
        <v>780</v>
      </c>
      <c r="GG97" s="656">
        <v>1</v>
      </c>
      <c r="GH97" s="656">
        <v>1</v>
      </c>
      <c r="GI97" s="656" t="s">
        <v>780</v>
      </c>
      <c r="GJ97" s="656">
        <v>1</v>
      </c>
      <c r="GK97" s="656" t="s">
        <v>781</v>
      </c>
      <c r="GL97" s="656" t="s">
        <v>782</v>
      </c>
      <c r="GM97" s="656">
        <v>66</v>
      </c>
      <c r="GN97" s="656" t="s">
        <v>783</v>
      </c>
      <c r="GO97" s="656">
        <v>0</v>
      </c>
      <c r="GP97" s="656">
        <v>0</v>
      </c>
      <c r="GQ97" s="656">
        <v>4</v>
      </c>
      <c r="GR97" s="656">
        <v>2</v>
      </c>
      <c r="GS97" s="656">
        <v>3</v>
      </c>
      <c r="GT97" s="656" t="s">
        <v>783</v>
      </c>
      <c r="GU97" s="656" t="s">
        <v>783</v>
      </c>
      <c r="GV97" s="656" t="s">
        <v>783</v>
      </c>
      <c r="GW97" s="656" t="s">
        <v>783</v>
      </c>
      <c r="GX97" s="656" t="s">
        <v>783</v>
      </c>
      <c r="GY97" s="656">
        <v>1649</v>
      </c>
      <c r="GZ97" s="656">
        <v>1.24</v>
      </c>
      <c r="HA97" s="656">
        <v>5</v>
      </c>
      <c r="HB97" s="656" t="s">
        <v>783</v>
      </c>
      <c r="HC97" s="656" t="s">
        <v>782</v>
      </c>
      <c r="HD97" s="656">
        <v>35</v>
      </c>
      <c r="HE97" s="656" t="s">
        <v>783</v>
      </c>
      <c r="HF97" s="656">
        <v>0</v>
      </c>
      <c r="HG97" s="656" t="s">
        <v>783</v>
      </c>
      <c r="HH97" s="656">
        <v>0</v>
      </c>
      <c r="HI97" s="656">
        <v>1</v>
      </c>
      <c r="HJ97" s="656">
        <v>45</v>
      </c>
      <c r="HK97" s="656" t="s">
        <v>784</v>
      </c>
      <c r="HL97" s="656" t="s">
        <v>785</v>
      </c>
      <c r="HM97" s="656" t="s">
        <v>783</v>
      </c>
      <c r="HN97" s="656" t="s">
        <v>783</v>
      </c>
      <c r="HO97" s="656" t="s">
        <v>783</v>
      </c>
      <c r="HP97" s="656" t="s">
        <v>783</v>
      </c>
      <c r="HQ97" s="656" t="s">
        <v>783</v>
      </c>
      <c r="HR97" s="656">
        <v>3979906</v>
      </c>
      <c r="HS97" s="656" t="s">
        <v>783</v>
      </c>
      <c r="HT97" s="656" t="s">
        <v>786</v>
      </c>
      <c r="HU97" s="656" t="s">
        <v>787</v>
      </c>
      <c r="HV97" s="656">
        <v>4</v>
      </c>
      <c r="HW97" s="656">
        <v>2016</v>
      </c>
      <c r="HX97" s="656">
        <v>63</v>
      </c>
      <c r="HY97" s="656">
        <v>0</v>
      </c>
      <c r="HZ97" s="656">
        <v>6547</v>
      </c>
      <c r="IA97" s="657">
        <v>42348.42765046296</v>
      </c>
      <c r="IB97" s="656" t="s">
        <v>788</v>
      </c>
      <c r="IC97" s="656">
        <v>3975428</v>
      </c>
      <c r="ID97" s="656">
        <v>2016</v>
      </c>
      <c r="IE97" s="656">
        <v>1712</v>
      </c>
      <c r="IF97" s="656" t="s">
        <v>783</v>
      </c>
      <c r="IG97" s="656" t="s">
        <v>783</v>
      </c>
      <c r="IH97" s="656" t="s">
        <v>783</v>
      </c>
      <c r="II97" s="656" t="s">
        <v>783</v>
      </c>
      <c r="IJ97" s="656" t="s">
        <v>783</v>
      </c>
      <c r="IK97" s="656" t="s">
        <v>783</v>
      </c>
      <c r="IL97" s="656" t="s">
        <v>783</v>
      </c>
      <c r="IM97" s="656" t="s">
        <v>783</v>
      </c>
      <c r="IN97" s="656" t="s">
        <v>783</v>
      </c>
      <c r="IO97" s="656">
        <v>1649</v>
      </c>
      <c r="IP97" s="657">
        <v>37477.354571759257</v>
      </c>
      <c r="IQ97" s="656">
        <v>2</v>
      </c>
      <c r="IR97" s="656" t="s">
        <v>793</v>
      </c>
      <c r="IS97" s="656">
        <v>3</v>
      </c>
      <c r="IT97" s="658">
        <v>41275</v>
      </c>
      <c r="IU97" s="656" t="s">
        <v>783</v>
      </c>
      <c r="IV97" s="656" t="s">
        <v>783</v>
      </c>
      <c r="IW97" s="656" t="s">
        <v>783</v>
      </c>
      <c r="IX97" s="656" t="s">
        <v>781</v>
      </c>
      <c r="IY97" s="656">
        <v>45</v>
      </c>
      <c r="IZ97" s="656" t="s">
        <v>789</v>
      </c>
      <c r="JA97" s="656" t="s">
        <v>783</v>
      </c>
      <c r="JB97" s="656" t="s">
        <v>783</v>
      </c>
      <c r="JC97" s="656" t="s">
        <v>783</v>
      </c>
      <c r="JD97" s="656">
        <v>329440</v>
      </c>
      <c r="JE97" s="656" t="s">
        <v>783</v>
      </c>
      <c r="JF97" s="656" t="s">
        <v>783</v>
      </c>
      <c r="JG97" s="656" t="s">
        <v>804</v>
      </c>
      <c r="JH97" s="656">
        <v>55</v>
      </c>
      <c r="JI97" s="656" t="s">
        <v>783</v>
      </c>
      <c r="JJ97" s="656" t="s">
        <v>783</v>
      </c>
      <c r="JK97" s="656" t="s">
        <v>783</v>
      </c>
      <c r="JL97" s="656" t="s">
        <v>790</v>
      </c>
      <c r="JM97" s="656">
        <v>4</v>
      </c>
      <c r="JN97" s="656">
        <v>3</v>
      </c>
      <c r="JO97" s="656" t="s">
        <v>783</v>
      </c>
      <c r="JP97" s="656">
        <v>10711928</v>
      </c>
      <c r="JQ97" s="656">
        <v>2011</v>
      </c>
      <c r="JR97" s="656">
        <v>3</v>
      </c>
      <c r="JS97" s="656" t="s">
        <v>783</v>
      </c>
      <c r="JT97" s="656" t="s">
        <v>783</v>
      </c>
      <c r="JU97" s="656" t="s">
        <v>885</v>
      </c>
      <c r="JV97" s="659">
        <v>6584.2824700000001</v>
      </c>
      <c r="JW97">
        <f>JV97</f>
        <v>6584.2824700000001</v>
      </c>
      <c r="JX97" s="225">
        <v>1.2470231950757575</v>
      </c>
    </row>
    <row r="98" spans="1:284" ht="16" thickBot="1">
      <c r="A98" s="905" t="s">
        <v>5</v>
      </c>
      <c r="B98" s="79">
        <f t="shared" si="53"/>
        <v>4</v>
      </c>
      <c r="C98" s="871" t="s">
        <v>28</v>
      </c>
      <c r="D98" s="249" t="s">
        <v>162</v>
      </c>
      <c r="E98" s="103" t="s">
        <v>158</v>
      </c>
      <c r="F98" s="888">
        <v>0.5</v>
      </c>
      <c r="G98" s="120" t="e">
        <f t="shared" si="96"/>
        <v>#REF!</v>
      </c>
      <c r="H98" s="47">
        <v>0.5</v>
      </c>
      <c r="I98" s="2"/>
      <c r="J98" s="29"/>
      <c r="K98" s="18"/>
      <c r="L98" s="5"/>
      <c r="M98" s="71">
        <v>2</v>
      </c>
      <c r="N98" s="71">
        <v>2</v>
      </c>
      <c r="O98" s="70">
        <v>3</v>
      </c>
      <c r="P98" s="891">
        <f t="shared" si="94"/>
        <v>7</v>
      </c>
      <c r="Q98" s="897">
        <f t="shared" si="98"/>
        <v>12</v>
      </c>
      <c r="R98" s="51">
        <f t="shared" si="97"/>
        <v>0.5</v>
      </c>
      <c r="S98" s="3"/>
      <c r="T98" s="25"/>
      <c r="U98" s="219">
        <f t="shared" si="48"/>
        <v>0</v>
      </c>
      <c r="V98" s="219" t="s">
        <v>642</v>
      </c>
      <c r="W98" s="1042">
        <f t="shared" si="91"/>
        <v>0</v>
      </c>
      <c r="X98" s="537">
        <f t="shared" si="92"/>
        <v>19168.888888888891</v>
      </c>
      <c r="Y98" s="538">
        <f t="shared" si="54"/>
        <v>500</v>
      </c>
      <c r="Z98" s="1034">
        <f t="shared" si="55"/>
        <v>0</v>
      </c>
      <c r="AA98" s="883">
        <v>6</v>
      </c>
      <c r="AB98" s="270">
        <f t="shared" si="56"/>
        <v>10168.888888888889</v>
      </c>
      <c r="AC98" s="566">
        <v>0.25</v>
      </c>
      <c r="AD98" s="562">
        <f t="shared" si="57"/>
        <v>9000</v>
      </c>
      <c r="AE98" s="518"/>
      <c r="AF98" s="270">
        <f t="shared" si="58"/>
        <v>0</v>
      </c>
      <c r="AG98" s="270"/>
      <c r="AH98" s="562">
        <f t="shared" si="59"/>
        <v>0</v>
      </c>
      <c r="AI98" s="270"/>
      <c r="AJ98" s="228">
        <v>0</v>
      </c>
      <c r="AK98" s="902"/>
      <c r="AL98" s="902"/>
      <c r="AM98" s="18" t="str">
        <f t="shared" si="60"/>
        <v xml:space="preserve"> </v>
      </c>
      <c r="AN98" s="747" t="str">
        <f t="shared" si="61"/>
        <v xml:space="preserve"> </v>
      </c>
      <c r="AO98" s="4" t="str">
        <f t="shared" si="62"/>
        <v xml:space="preserve"> </v>
      </c>
      <c r="AP98" s="747" t="str">
        <f t="shared" si="63"/>
        <v xml:space="preserve"> </v>
      </c>
      <c r="AQ98" s="4" t="str">
        <f t="shared" si="64"/>
        <v xml:space="preserve"> </v>
      </c>
      <c r="AR98" s="747" t="str">
        <f t="shared" si="65"/>
        <v xml:space="preserve"> </v>
      </c>
      <c r="AS98" s="4" t="str">
        <f t="shared" si="66"/>
        <v xml:space="preserve"> </v>
      </c>
      <c r="AT98" s="747" t="str">
        <f t="shared" si="67"/>
        <v xml:space="preserve"> </v>
      </c>
      <c r="AU98" s="4" t="str">
        <f t="shared" si="68"/>
        <v xml:space="preserve"> </v>
      </c>
      <c r="AV98" s="747" t="str">
        <f t="shared" si="69"/>
        <v xml:space="preserve"> </v>
      </c>
      <c r="AW98" s="4" t="str">
        <f t="shared" si="70"/>
        <v xml:space="preserve"> </v>
      </c>
      <c r="AX98" s="747" t="str">
        <f t="shared" si="71"/>
        <v xml:space="preserve"> </v>
      </c>
      <c r="AY98" s="4" t="str">
        <f t="shared" si="72"/>
        <v xml:space="preserve"> </v>
      </c>
      <c r="AZ98" s="747" t="str">
        <f t="shared" si="73"/>
        <v xml:space="preserve"> </v>
      </c>
      <c r="BA98" s="4" t="str">
        <f t="shared" si="74"/>
        <v xml:space="preserve"> </v>
      </c>
      <c r="BB98" s="747" t="str">
        <f t="shared" si="75"/>
        <v xml:space="preserve"> </v>
      </c>
      <c r="BC98" s="4" t="str">
        <f t="shared" si="76"/>
        <v xml:space="preserve"> </v>
      </c>
      <c r="BD98" s="747" t="str">
        <f t="shared" si="77"/>
        <v xml:space="preserve"> </v>
      </c>
      <c r="BE98" s="4" t="str">
        <f t="shared" si="78"/>
        <v xml:space="preserve"> </v>
      </c>
      <c r="BF98" s="747" t="str">
        <f t="shared" si="79"/>
        <v xml:space="preserve"> </v>
      </c>
      <c r="BG98" s="4" t="str">
        <f t="shared" si="80"/>
        <v xml:space="preserve"> </v>
      </c>
      <c r="BH98" s="747" t="str">
        <f t="shared" si="81"/>
        <v xml:space="preserve"> </v>
      </c>
      <c r="BI98" s="4" t="str">
        <f t="shared" si="82"/>
        <v xml:space="preserve"> </v>
      </c>
      <c r="BJ98" s="747" t="str">
        <f t="shared" si="83"/>
        <v xml:space="preserve"> </v>
      </c>
      <c r="BK98" s="4" t="str">
        <f t="shared" si="84"/>
        <v xml:space="preserve"> </v>
      </c>
      <c r="BL98" s="747" t="str">
        <f t="shared" si="85"/>
        <v xml:space="preserve"> </v>
      </c>
      <c r="BM98" s="4" t="str">
        <f t="shared" si="86"/>
        <v xml:space="preserve"> </v>
      </c>
      <c r="BN98" s="747" t="str">
        <f t="shared" si="87"/>
        <v xml:space="preserve"> </v>
      </c>
      <c r="BO98" s="4" t="str">
        <f t="shared" si="88"/>
        <v xml:space="preserve"> </v>
      </c>
      <c r="BP98" s="747" t="str">
        <f t="shared" si="89"/>
        <v xml:space="preserve"> </v>
      </c>
      <c r="BQ98" s="133" t="s">
        <v>222</v>
      </c>
      <c r="BR98" s="133"/>
      <c r="BS98" s="389"/>
      <c r="BT98" s="389"/>
      <c r="BU98" s="389"/>
      <c r="BV98" s="389"/>
      <c r="BW98" s="389"/>
      <c r="BX98" s="389"/>
      <c r="BY98" s="389"/>
      <c r="BZ98" s="389"/>
      <c r="CA98" s="389"/>
      <c r="CB98" s="163">
        <f t="shared" si="90"/>
        <v>0</v>
      </c>
      <c r="CC98" s="389"/>
      <c r="CD98" s="389"/>
      <c r="CE98" s="389"/>
      <c r="CF98" s="389"/>
      <c r="CG98" s="389"/>
      <c r="CH98" s="389"/>
      <c r="CI98" s="389"/>
      <c r="CJ98" s="389"/>
      <c r="CK98" s="389"/>
      <c r="CL98" s="389"/>
      <c r="CM98" s="389"/>
      <c r="CN98" s="389"/>
      <c r="CO98" s="389"/>
      <c r="CP98" s="389"/>
      <c r="CQ98" s="389"/>
      <c r="CR98" s="389"/>
      <c r="CS98" s="389"/>
      <c r="CT98" s="389"/>
      <c r="CU98" s="389"/>
      <c r="CV98" s="389"/>
      <c r="CW98" s="389"/>
      <c r="CX98" s="389"/>
      <c r="CY98" s="389"/>
      <c r="CZ98" s="389"/>
      <c r="DA98" s="389"/>
      <c r="DB98" s="389"/>
      <c r="DC98" s="389"/>
      <c r="DD98" s="389"/>
      <c r="DE98" s="389"/>
      <c r="DF98" s="389"/>
      <c r="DG98" s="389"/>
      <c r="DH98" s="389"/>
      <c r="DI98" s="389"/>
      <c r="DJ98" s="389"/>
      <c r="DK98" s="389"/>
      <c r="DL98" s="389"/>
      <c r="DM98" s="389"/>
      <c r="DN98" s="389"/>
      <c r="DO98" s="389"/>
      <c r="DP98" s="389"/>
      <c r="DQ98" s="389"/>
      <c r="DR98" s="389"/>
      <c r="DS98" s="389"/>
      <c r="DT98" s="389"/>
      <c r="DU98" s="389"/>
      <c r="DV98" s="389"/>
      <c r="DW98" s="389"/>
      <c r="DX98" s="389"/>
      <c r="DY98" s="389"/>
      <c r="DZ98" s="389"/>
      <c r="EA98" s="389"/>
      <c r="EB98" s="389"/>
      <c r="EC98" s="389"/>
      <c r="ED98" s="389"/>
      <c r="EE98" s="389"/>
      <c r="EF98" s="389"/>
      <c r="EG98" s="389"/>
      <c r="EH98" s="389"/>
      <c r="EI98" s="389"/>
      <c r="EJ98" s="389"/>
      <c r="EK98" s="389"/>
      <c r="EL98" s="389"/>
      <c r="EM98" s="389"/>
      <c r="EN98" s="389"/>
      <c r="EO98" s="389"/>
      <c r="EP98" s="389"/>
      <c r="EQ98" s="389"/>
      <c r="ER98" s="389"/>
      <c r="ES98" s="389"/>
      <c r="ET98" s="389"/>
      <c r="EU98" s="389"/>
      <c r="EV98" s="389"/>
      <c r="EW98" s="389"/>
      <c r="EX98" s="389"/>
      <c r="EY98" s="389"/>
      <c r="EZ98" s="389"/>
      <c r="FA98" s="389"/>
      <c r="FB98" s="389"/>
      <c r="FC98" s="389"/>
      <c r="FD98" s="389"/>
      <c r="FE98" s="389"/>
      <c r="FF98" s="389"/>
      <c r="FG98" s="389"/>
      <c r="FH98" s="389"/>
      <c r="FI98" s="389"/>
      <c r="FJ98" s="389"/>
      <c r="FK98" s="389"/>
      <c r="FL98" s="389"/>
      <c r="FM98" s="389"/>
      <c r="FN98" s="389"/>
      <c r="FO98" s="389"/>
      <c r="FP98" s="389"/>
      <c r="FQ98" s="389"/>
      <c r="FR98" s="389"/>
      <c r="FS98" s="389"/>
      <c r="FT98" s="389"/>
      <c r="FU98" s="389"/>
      <c r="FV98" s="389"/>
      <c r="FW98" s="389"/>
      <c r="FX98" s="666" t="s">
        <v>465</v>
      </c>
      <c r="FY98" s="667">
        <v>12</v>
      </c>
      <c r="FZ98" s="667">
        <v>30289503</v>
      </c>
      <c r="GA98" s="667">
        <v>55</v>
      </c>
      <c r="GB98" s="667" t="s">
        <v>798</v>
      </c>
      <c r="GC98" s="667">
        <v>18</v>
      </c>
      <c r="GD98" s="667">
        <v>1998</v>
      </c>
      <c r="GE98" s="667">
        <v>1</v>
      </c>
      <c r="GF98" s="667" t="s">
        <v>780</v>
      </c>
      <c r="GG98" s="667">
        <v>5</v>
      </c>
      <c r="GH98" s="667">
        <v>1</v>
      </c>
      <c r="GI98" s="667" t="s">
        <v>780</v>
      </c>
      <c r="GJ98" s="667">
        <v>5</v>
      </c>
      <c r="GK98" s="667" t="s">
        <v>781</v>
      </c>
      <c r="GL98" s="667" t="s">
        <v>782</v>
      </c>
      <c r="GM98" s="667">
        <v>100</v>
      </c>
      <c r="GN98" s="667" t="s">
        <v>783</v>
      </c>
      <c r="GO98" s="667">
        <v>0</v>
      </c>
      <c r="GP98" s="667">
        <v>0</v>
      </c>
      <c r="GQ98" s="667">
        <v>4</v>
      </c>
      <c r="GR98" s="667">
        <v>2</v>
      </c>
      <c r="GS98" s="667">
        <v>7</v>
      </c>
      <c r="GT98" s="667" t="s">
        <v>783</v>
      </c>
      <c r="GU98" s="667" t="s">
        <v>783</v>
      </c>
      <c r="GV98" s="667" t="s">
        <v>783</v>
      </c>
      <c r="GW98" s="667" t="s">
        <v>783</v>
      </c>
      <c r="GX98" s="667" t="s">
        <v>783</v>
      </c>
      <c r="GY98" s="667">
        <v>1649</v>
      </c>
      <c r="GZ98" s="667">
        <v>0.14000000000000001</v>
      </c>
      <c r="HA98" s="667">
        <v>5</v>
      </c>
      <c r="HB98" s="667" t="s">
        <v>783</v>
      </c>
      <c r="HC98" s="667" t="s">
        <v>782</v>
      </c>
      <c r="HD98" s="667">
        <v>35</v>
      </c>
      <c r="HE98" s="667" t="s">
        <v>783</v>
      </c>
      <c r="HF98" s="667">
        <v>0</v>
      </c>
      <c r="HG98" s="667" t="s">
        <v>783</v>
      </c>
      <c r="HH98" s="667">
        <v>0</v>
      </c>
      <c r="HI98" s="667">
        <v>1</v>
      </c>
      <c r="HJ98" s="667">
        <v>45</v>
      </c>
      <c r="HK98" s="667" t="s">
        <v>784</v>
      </c>
      <c r="HL98" s="667" t="s">
        <v>785</v>
      </c>
      <c r="HM98" s="667" t="s">
        <v>783</v>
      </c>
      <c r="HN98" s="667" t="s">
        <v>783</v>
      </c>
      <c r="HO98" s="667" t="s">
        <v>783</v>
      </c>
      <c r="HP98" s="667" t="s">
        <v>783</v>
      </c>
      <c r="HQ98" s="667" t="s">
        <v>783</v>
      </c>
      <c r="HR98" s="667">
        <v>3979001</v>
      </c>
      <c r="HS98" s="667" t="s">
        <v>783</v>
      </c>
      <c r="HT98" s="667" t="s">
        <v>786</v>
      </c>
      <c r="HU98" s="667" t="s">
        <v>787</v>
      </c>
      <c r="HV98" s="667">
        <v>4</v>
      </c>
      <c r="HW98" s="667">
        <v>2014</v>
      </c>
      <c r="HX98" s="667">
        <v>63</v>
      </c>
      <c r="HY98" s="667">
        <v>0</v>
      </c>
      <c r="HZ98" s="667">
        <v>739</v>
      </c>
      <c r="IA98" s="668">
        <v>41697.500081018516</v>
      </c>
      <c r="IB98" s="667" t="s">
        <v>788</v>
      </c>
      <c r="IC98" s="667">
        <v>3974523</v>
      </c>
      <c r="ID98" s="667">
        <v>2014</v>
      </c>
      <c r="IE98" s="667">
        <v>1712</v>
      </c>
      <c r="IF98" s="667" t="s">
        <v>783</v>
      </c>
      <c r="IG98" s="667" t="s">
        <v>783</v>
      </c>
      <c r="IH98" s="667" t="s">
        <v>783</v>
      </c>
      <c r="II98" s="667" t="s">
        <v>783</v>
      </c>
      <c r="IJ98" s="667" t="s">
        <v>783</v>
      </c>
      <c r="IK98" s="667" t="s">
        <v>783</v>
      </c>
      <c r="IL98" s="667" t="s">
        <v>783</v>
      </c>
      <c r="IM98" s="667" t="s">
        <v>783</v>
      </c>
      <c r="IN98" s="667" t="s">
        <v>783</v>
      </c>
      <c r="IO98" s="667">
        <v>1649</v>
      </c>
      <c r="IP98" s="668">
        <v>37477.354571759257</v>
      </c>
      <c r="IQ98" s="667">
        <v>2</v>
      </c>
      <c r="IR98" s="667" t="s">
        <v>793</v>
      </c>
      <c r="IS98" s="667">
        <v>7</v>
      </c>
      <c r="IT98" s="669">
        <v>41275</v>
      </c>
      <c r="IU98" s="667" t="s">
        <v>783</v>
      </c>
      <c r="IV98" s="667" t="s">
        <v>783</v>
      </c>
      <c r="IW98" s="667" t="s">
        <v>783</v>
      </c>
      <c r="IX98" s="667" t="s">
        <v>781</v>
      </c>
      <c r="IY98" s="667">
        <v>45</v>
      </c>
      <c r="IZ98" s="667" t="s">
        <v>789</v>
      </c>
      <c r="JA98" s="667" t="s">
        <v>783</v>
      </c>
      <c r="JB98" s="667" t="s">
        <v>783</v>
      </c>
      <c r="JC98" s="667" t="s">
        <v>783</v>
      </c>
      <c r="JD98" s="667">
        <v>329441</v>
      </c>
      <c r="JE98" s="667" t="s">
        <v>783</v>
      </c>
      <c r="JF98" s="667" t="s">
        <v>783</v>
      </c>
      <c r="JG98" s="667" t="s">
        <v>799</v>
      </c>
      <c r="JH98" s="667">
        <v>55</v>
      </c>
      <c r="JI98" s="667" t="s">
        <v>783</v>
      </c>
      <c r="JJ98" s="667" t="s">
        <v>783</v>
      </c>
      <c r="JK98" s="667" t="s">
        <v>783</v>
      </c>
      <c r="JL98" s="667" t="s">
        <v>790</v>
      </c>
      <c r="JM98" s="667">
        <v>4</v>
      </c>
      <c r="JN98" s="667">
        <v>3</v>
      </c>
      <c r="JO98" s="667" t="s">
        <v>783</v>
      </c>
      <c r="JP98" s="667" t="s">
        <v>783</v>
      </c>
      <c r="JQ98" s="667" t="s">
        <v>783</v>
      </c>
      <c r="JR98" s="667" t="s">
        <v>783</v>
      </c>
      <c r="JS98" s="667" t="s">
        <v>783</v>
      </c>
      <c r="JT98" s="667" t="s">
        <v>783</v>
      </c>
      <c r="JU98" s="667" t="s">
        <v>886</v>
      </c>
      <c r="JV98" s="670">
        <v>741.14919399999997</v>
      </c>
      <c r="JX98" s="225"/>
    </row>
    <row r="99" spans="1:284" ht="16" thickBot="1">
      <c r="A99" s="905" t="s">
        <v>5</v>
      </c>
      <c r="B99" s="79">
        <f t="shared" si="53"/>
        <v>4</v>
      </c>
      <c r="C99" s="871" t="s">
        <v>88</v>
      </c>
      <c r="D99" s="249" t="s">
        <v>162</v>
      </c>
      <c r="E99" s="103" t="s">
        <v>25</v>
      </c>
      <c r="F99" s="888">
        <v>0.34</v>
      </c>
      <c r="G99" s="120" t="e">
        <f t="shared" si="96"/>
        <v>#REF!</v>
      </c>
      <c r="H99" s="50">
        <v>0.34</v>
      </c>
      <c r="I99" s="2"/>
      <c r="J99" s="29"/>
      <c r="K99" s="18"/>
      <c r="L99" s="5"/>
      <c r="M99" s="71">
        <v>3</v>
      </c>
      <c r="N99" s="71">
        <v>2</v>
      </c>
      <c r="O99" s="70">
        <v>2</v>
      </c>
      <c r="P99" s="891">
        <f t="shared" si="94"/>
        <v>7</v>
      </c>
      <c r="Q99" s="897">
        <f t="shared" si="98"/>
        <v>12</v>
      </c>
      <c r="R99" s="51">
        <f t="shared" si="97"/>
        <v>0.34</v>
      </c>
      <c r="S99" s="547"/>
      <c r="T99" s="25"/>
      <c r="U99" s="219">
        <f t="shared" si="48"/>
        <v>0</v>
      </c>
      <c r="V99" s="219" t="s">
        <v>642</v>
      </c>
      <c r="W99" s="1042">
        <f t="shared" si="91"/>
        <v>0</v>
      </c>
      <c r="X99" s="537">
        <f t="shared" si="92"/>
        <v>0</v>
      </c>
      <c r="Y99" s="538">
        <f t="shared" si="54"/>
        <v>0</v>
      </c>
      <c r="Z99" s="1034">
        <f t="shared" si="55"/>
        <v>0</v>
      </c>
      <c r="AA99" s="883"/>
      <c r="AB99" s="270">
        <f t="shared" si="56"/>
        <v>0</v>
      </c>
      <c r="AC99" s="553"/>
      <c r="AD99" s="562">
        <f t="shared" si="57"/>
        <v>0</v>
      </c>
      <c r="AE99" s="518"/>
      <c r="AF99" s="270">
        <f t="shared" si="58"/>
        <v>0</v>
      </c>
      <c r="AG99" s="270"/>
      <c r="AH99" s="562">
        <f t="shared" si="59"/>
        <v>0</v>
      </c>
      <c r="AI99" s="270"/>
      <c r="AJ99" s="228">
        <v>0</v>
      </c>
      <c r="AK99" s="902"/>
      <c r="AL99" s="902"/>
      <c r="AM99" s="18" t="str">
        <f t="shared" si="60"/>
        <v xml:space="preserve"> </v>
      </c>
      <c r="AN99" s="747" t="str">
        <f t="shared" si="61"/>
        <v xml:space="preserve"> </v>
      </c>
      <c r="AO99" s="4" t="str">
        <f t="shared" si="62"/>
        <v xml:space="preserve"> </v>
      </c>
      <c r="AP99" s="747" t="str">
        <f t="shared" si="63"/>
        <v xml:space="preserve"> </v>
      </c>
      <c r="AQ99" s="4" t="str">
        <f t="shared" si="64"/>
        <v xml:space="preserve"> </v>
      </c>
      <c r="AR99" s="747" t="str">
        <f t="shared" si="65"/>
        <v xml:space="preserve"> </v>
      </c>
      <c r="AS99" s="4" t="str">
        <f t="shared" si="66"/>
        <v xml:space="preserve"> </v>
      </c>
      <c r="AT99" s="747" t="str">
        <f t="shared" si="67"/>
        <v xml:space="preserve"> </v>
      </c>
      <c r="AU99" s="4" t="str">
        <f t="shared" si="68"/>
        <v xml:space="preserve"> </v>
      </c>
      <c r="AV99" s="747" t="str">
        <f t="shared" si="69"/>
        <v xml:space="preserve"> </v>
      </c>
      <c r="AW99" s="4" t="str">
        <f t="shared" si="70"/>
        <v xml:space="preserve"> </v>
      </c>
      <c r="AX99" s="747" t="str">
        <f t="shared" si="71"/>
        <v xml:space="preserve"> </v>
      </c>
      <c r="AY99" s="4" t="str">
        <f t="shared" si="72"/>
        <v xml:space="preserve"> </v>
      </c>
      <c r="AZ99" s="747" t="str">
        <f t="shared" si="73"/>
        <v xml:space="preserve"> </v>
      </c>
      <c r="BA99" s="4" t="str">
        <f t="shared" si="74"/>
        <v xml:space="preserve"> </v>
      </c>
      <c r="BB99" s="747" t="str">
        <f t="shared" si="75"/>
        <v xml:space="preserve"> </v>
      </c>
      <c r="BC99" s="4" t="str">
        <f t="shared" si="76"/>
        <v xml:space="preserve"> </v>
      </c>
      <c r="BD99" s="747" t="str">
        <f t="shared" si="77"/>
        <v xml:space="preserve"> </v>
      </c>
      <c r="BE99" s="4" t="str">
        <f t="shared" si="78"/>
        <v xml:space="preserve"> </v>
      </c>
      <c r="BF99" s="747" t="str">
        <f t="shared" si="79"/>
        <v xml:space="preserve"> </v>
      </c>
      <c r="BG99" s="4" t="str">
        <f t="shared" si="80"/>
        <v xml:space="preserve"> </v>
      </c>
      <c r="BH99" s="747" t="str">
        <f t="shared" si="81"/>
        <v xml:space="preserve"> </v>
      </c>
      <c r="BI99" s="4" t="str">
        <f t="shared" si="82"/>
        <v xml:space="preserve"> </v>
      </c>
      <c r="BJ99" s="747" t="str">
        <f t="shared" si="83"/>
        <v xml:space="preserve"> </v>
      </c>
      <c r="BK99" s="4" t="str">
        <f t="shared" si="84"/>
        <v xml:space="preserve"> </v>
      </c>
      <c r="BL99" s="747" t="str">
        <f t="shared" si="85"/>
        <v xml:space="preserve"> </v>
      </c>
      <c r="BM99" s="4" t="str">
        <f t="shared" si="86"/>
        <v xml:space="preserve"> </v>
      </c>
      <c r="BN99" s="747" t="str">
        <f t="shared" si="87"/>
        <v xml:space="preserve"> </v>
      </c>
      <c r="BO99" s="4" t="str">
        <f t="shared" si="88"/>
        <v xml:space="preserve"> </v>
      </c>
      <c r="BP99" s="747" t="str">
        <f t="shared" si="89"/>
        <v xml:space="preserve"> </v>
      </c>
      <c r="BQ99" s="133" t="s">
        <v>208</v>
      </c>
      <c r="BR99" s="133"/>
      <c r="BS99" s="389"/>
      <c r="BT99" s="389"/>
      <c r="BU99" s="389"/>
      <c r="BV99" s="389"/>
      <c r="BW99" s="389"/>
      <c r="BX99" s="389"/>
      <c r="BY99" s="389"/>
      <c r="BZ99" s="389"/>
      <c r="CA99" s="389"/>
      <c r="CB99" s="163">
        <f t="shared" si="90"/>
        <v>0</v>
      </c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89"/>
      <c r="EF99" s="389"/>
      <c r="EG99" s="389"/>
      <c r="EH99" s="389"/>
      <c r="EI99" s="389"/>
      <c r="EJ99" s="389"/>
      <c r="EK99" s="389"/>
      <c r="EL99" s="389"/>
      <c r="EM99" s="389"/>
      <c r="EN99" s="389"/>
      <c r="EO99" s="389"/>
      <c r="EP99" s="389"/>
      <c r="EQ99" s="389"/>
      <c r="ER99" s="389"/>
      <c r="ES99" s="389"/>
      <c r="ET99" s="389"/>
      <c r="EU99" s="389"/>
      <c r="EV99" s="389"/>
      <c r="EW99" s="389"/>
      <c r="EX99" s="389"/>
      <c r="EY99" s="389"/>
      <c r="EZ99" s="389"/>
      <c r="FA99" s="389"/>
      <c r="FB99" s="389"/>
      <c r="FC99" s="389"/>
      <c r="FD99" s="389"/>
      <c r="FE99" s="389"/>
      <c r="FF99" s="389"/>
      <c r="FG99" s="389"/>
      <c r="FH99" s="389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625" t="s">
        <v>465</v>
      </c>
      <c r="FY99" s="626">
        <v>148</v>
      </c>
      <c r="FZ99" s="626">
        <v>30289502</v>
      </c>
      <c r="GA99" s="626">
        <v>55</v>
      </c>
      <c r="GB99" s="626" t="s">
        <v>798</v>
      </c>
      <c r="GC99" s="626">
        <v>18</v>
      </c>
      <c r="GD99" s="626">
        <v>1998</v>
      </c>
      <c r="GE99" s="626">
        <v>1</v>
      </c>
      <c r="GF99" s="626" t="s">
        <v>780</v>
      </c>
      <c r="GG99" s="626">
        <v>1</v>
      </c>
      <c r="GH99" s="626">
        <v>1</v>
      </c>
      <c r="GI99" s="626" t="s">
        <v>780</v>
      </c>
      <c r="GJ99" s="626">
        <v>1</v>
      </c>
      <c r="GK99" s="626" t="s">
        <v>781</v>
      </c>
      <c r="GL99" s="626" t="s">
        <v>782</v>
      </c>
      <c r="GM99" s="626">
        <v>66</v>
      </c>
      <c r="GN99" s="626" t="s">
        <v>783</v>
      </c>
      <c r="GO99" s="626">
        <v>0</v>
      </c>
      <c r="GP99" s="626">
        <v>0</v>
      </c>
      <c r="GQ99" s="626">
        <v>4</v>
      </c>
      <c r="GR99" s="626">
        <v>2</v>
      </c>
      <c r="GS99" s="626">
        <v>7</v>
      </c>
      <c r="GT99" s="626" t="s">
        <v>783</v>
      </c>
      <c r="GU99" s="626" t="s">
        <v>783</v>
      </c>
      <c r="GV99" s="626" t="s">
        <v>783</v>
      </c>
      <c r="GW99" s="626" t="s">
        <v>783</v>
      </c>
      <c r="GX99" s="626" t="s">
        <v>783</v>
      </c>
      <c r="GY99" s="626">
        <v>1649</v>
      </c>
      <c r="GZ99" s="626">
        <v>1.56</v>
      </c>
      <c r="HA99" s="626">
        <v>5</v>
      </c>
      <c r="HB99" s="626" t="s">
        <v>783</v>
      </c>
      <c r="HC99" s="626" t="s">
        <v>782</v>
      </c>
      <c r="HD99" s="626">
        <v>35</v>
      </c>
      <c r="HE99" s="626" t="s">
        <v>783</v>
      </c>
      <c r="HF99" s="626">
        <v>0</v>
      </c>
      <c r="HG99" s="626" t="s">
        <v>783</v>
      </c>
      <c r="HH99" s="626">
        <v>0</v>
      </c>
      <c r="HI99" s="626">
        <v>1</v>
      </c>
      <c r="HJ99" s="626">
        <v>45</v>
      </c>
      <c r="HK99" s="626" t="s">
        <v>784</v>
      </c>
      <c r="HL99" s="626" t="s">
        <v>785</v>
      </c>
      <c r="HM99" s="626" t="s">
        <v>783</v>
      </c>
      <c r="HN99" s="626" t="s">
        <v>783</v>
      </c>
      <c r="HO99" s="626" t="s">
        <v>783</v>
      </c>
      <c r="HP99" s="626" t="s">
        <v>783</v>
      </c>
      <c r="HQ99" s="626" t="s">
        <v>783</v>
      </c>
      <c r="HR99" s="626">
        <v>3979001</v>
      </c>
      <c r="HS99" s="626" t="s">
        <v>783</v>
      </c>
      <c r="HT99" s="626" t="s">
        <v>786</v>
      </c>
      <c r="HU99" s="626" t="s">
        <v>787</v>
      </c>
      <c r="HV99" s="626">
        <v>4</v>
      </c>
      <c r="HW99" s="626">
        <v>2014</v>
      </c>
      <c r="HX99" s="626">
        <v>63</v>
      </c>
      <c r="HY99" s="626">
        <v>739</v>
      </c>
      <c r="HZ99" s="626">
        <v>8976</v>
      </c>
      <c r="IA99" s="627">
        <v>41697.500081018516</v>
      </c>
      <c r="IB99" s="626" t="s">
        <v>788</v>
      </c>
      <c r="IC99" s="626">
        <v>3974523</v>
      </c>
      <c r="ID99" s="626">
        <v>2014</v>
      </c>
      <c r="IE99" s="626">
        <v>1712</v>
      </c>
      <c r="IF99" s="626" t="s">
        <v>783</v>
      </c>
      <c r="IG99" s="626" t="s">
        <v>783</v>
      </c>
      <c r="IH99" s="626" t="s">
        <v>783</v>
      </c>
      <c r="II99" s="626" t="s">
        <v>783</v>
      </c>
      <c r="IJ99" s="626" t="s">
        <v>783</v>
      </c>
      <c r="IK99" s="626" t="s">
        <v>783</v>
      </c>
      <c r="IL99" s="626" t="s">
        <v>783</v>
      </c>
      <c r="IM99" s="626" t="s">
        <v>783</v>
      </c>
      <c r="IN99" s="626" t="s">
        <v>783</v>
      </c>
      <c r="IO99" s="626">
        <v>1649</v>
      </c>
      <c r="IP99" s="627">
        <v>37477.354571759257</v>
      </c>
      <c r="IQ99" s="626">
        <v>2</v>
      </c>
      <c r="IR99" s="626" t="s">
        <v>793</v>
      </c>
      <c r="IS99" s="626">
        <v>7</v>
      </c>
      <c r="IT99" s="665">
        <v>41275</v>
      </c>
      <c r="IU99" s="626" t="s">
        <v>783</v>
      </c>
      <c r="IV99" s="626" t="s">
        <v>783</v>
      </c>
      <c r="IW99" s="626" t="s">
        <v>783</v>
      </c>
      <c r="IX99" s="626" t="s">
        <v>781</v>
      </c>
      <c r="IY99" s="626">
        <v>45</v>
      </c>
      <c r="IZ99" s="626" t="s">
        <v>789</v>
      </c>
      <c r="JA99" s="626" t="s">
        <v>783</v>
      </c>
      <c r="JB99" s="626" t="s">
        <v>783</v>
      </c>
      <c r="JC99" s="626" t="s">
        <v>783</v>
      </c>
      <c r="JD99" s="626">
        <v>329441</v>
      </c>
      <c r="JE99" s="626" t="s">
        <v>783</v>
      </c>
      <c r="JF99" s="626" t="s">
        <v>783</v>
      </c>
      <c r="JG99" s="626" t="s">
        <v>799</v>
      </c>
      <c r="JH99" s="626">
        <v>55</v>
      </c>
      <c r="JI99" s="626" t="s">
        <v>783</v>
      </c>
      <c r="JJ99" s="626" t="s">
        <v>783</v>
      </c>
      <c r="JK99" s="626" t="s">
        <v>783</v>
      </c>
      <c r="JL99" s="626" t="s">
        <v>790</v>
      </c>
      <c r="JM99" s="626">
        <v>4</v>
      </c>
      <c r="JN99" s="626">
        <v>3</v>
      </c>
      <c r="JO99" s="626" t="s">
        <v>783</v>
      </c>
      <c r="JP99" s="626" t="s">
        <v>783</v>
      </c>
      <c r="JQ99" s="626" t="s">
        <v>783</v>
      </c>
      <c r="JR99" s="626" t="s">
        <v>783</v>
      </c>
      <c r="JS99" s="626" t="s">
        <v>783</v>
      </c>
      <c r="JT99" s="626" t="s">
        <v>783</v>
      </c>
      <c r="JU99" s="626" t="s">
        <v>887</v>
      </c>
      <c r="JV99" s="628">
        <v>8260.9921030000005</v>
      </c>
      <c r="JW99">
        <f>SUM(JV98:JV99)</f>
        <v>9002.1412970000001</v>
      </c>
      <c r="JX99" s="225">
        <v>1.7049510032196971</v>
      </c>
    </row>
    <row r="100" spans="1:284" ht="16" thickBot="1">
      <c r="A100" s="905" t="s">
        <v>5</v>
      </c>
      <c r="B100" s="79">
        <f t="shared" si="53"/>
        <v>4</v>
      </c>
      <c r="C100" s="871" t="s">
        <v>78</v>
      </c>
      <c r="D100" s="249" t="s">
        <v>141</v>
      </c>
      <c r="E100" s="103" t="s">
        <v>128</v>
      </c>
      <c r="F100" s="888">
        <v>0.8</v>
      </c>
      <c r="G100" s="120" t="e">
        <f t="shared" si="96"/>
        <v>#REF!</v>
      </c>
      <c r="H100" s="49">
        <v>0.8</v>
      </c>
      <c r="I100" s="2"/>
      <c r="J100" s="29"/>
      <c r="K100" s="18"/>
      <c r="L100" s="5"/>
      <c r="M100" s="71">
        <v>3</v>
      </c>
      <c r="N100" s="71">
        <v>1</v>
      </c>
      <c r="O100" s="70">
        <v>3</v>
      </c>
      <c r="P100" s="891">
        <f t="shared" si="94"/>
        <v>7</v>
      </c>
      <c r="Q100" s="897">
        <f t="shared" si="98"/>
        <v>9</v>
      </c>
      <c r="R100" s="51">
        <f t="shared" si="97"/>
        <v>0.8</v>
      </c>
      <c r="S100" s="3"/>
      <c r="T100" s="25"/>
      <c r="U100" s="219">
        <f t="shared" si="48"/>
        <v>0</v>
      </c>
      <c r="V100" s="219" t="s">
        <v>642</v>
      </c>
      <c r="W100" s="1042">
        <f t="shared" si="91"/>
        <v>0</v>
      </c>
      <c r="X100" s="537">
        <f t="shared" si="92"/>
        <v>30670.222222222226</v>
      </c>
      <c r="Y100" s="538">
        <f t="shared" si="54"/>
        <v>500</v>
      </c>
      <c r="Z100" s="1034">
        <f t="shared" si="55"/>
        <v>0</v>
      </c>
      <c r="AA100" s="883">
        <v>6</v>
      </c>
      <c r="AB100" s="270">
        <f t="shared" si="56"/>
        <v>16270.222222222224</v>
      </c>
      <c r="AC100" s="566">
        <v>0.25</v>
      </c>
      <c r="AD100" s="562">
        <f t="shared" si="57"/>
        <v>14400</v>
      </c>
      <c r="AE100" s="518"/>
      <c r="AF100" s="270">
        <f t="shared" si="58"/>
        <v>0</v>
      </c>
      <c r="AG100" s="270"/>
      <c r="AH100" s="562">
        <f t="shared" si="59"/>
        <v>0</v>
      </c>
      <c r="AI100" s="270"/>
      <c r="AJ100" s="228">
        <v>0</v>
      </c>
      <c r="AK100" s="902"/>
      <c r="AL100" s="902"/>
      <c r="AM100" s="18" t="str">
        <f t="shared" si="60"/>
        <v xml:space="preserve"> </v>
      </c>
      <c r="AN100" s="747" t="str">
        <f t="shared" si="61"/>
        <v xml:space="preserve"> </v>
      </c>
      <c r="AO100" s="4" t="str">
        <f t="shared" si="62"/>
        <v xml:space="preserve"> </v>
      </c>
      <c r="AP100" s="747" t="str">
        <f t="shared" si="63"/>
        <v xml:space="preserve"> </v>
      </c>
      <c r="AQ100" s="4" t="str">
        <f t="shared" si="64"/>
        <v xml:space="preserve"> </v>
      </c>
      <c r="AR100" s="747" t="str">
        <f t="shared" si="65"/>
        <v xml:space="preserve"> </v>
      </c>
      <c r="AS100" s="4" t="str">
        <f t="shared" si="66"/>
        <v xml:space="preserve"> </v>
      </c>
      <c r="AT100" s="747" t="str">
        <f t="shared" si="67"/>
        <v xml:space="preserve"> </v>
      </c>
      <c r="AU100" s="4" t="str">
        <f t="shared" si="68"/>
        <v xml:space="preserve"> </v>
      </c>
      <c r="AV100" s="747" t="str">
        <f t="shared" si="69"/>
        <v xml:space="preserve"> </v>
      </c>
      <c r="AW100" s="4" t="str">
        <f t="shared" si="70"/>
        <v xml:space="preserve"> </v>
      </c>
      <c r="AX100" s="747" t="str">
        <f t="shared" si="71"/>
        <v xml:space="preserve"> </v>
      </c>
      <c r="AY100" s="4" t="str">
        <f t="shared" si="72"/>
        <v xml:space="preserve"> </v>
      </c>
      <c r="AZ100" s="747" t="str">
        <f t="shared" si="73"/>
        <v xml:space="preserve"> </v>
      </c>
      <c r="BA100" s="4" t="str">
        <f t="shared" si="74"/>
        <v xml:space="preserve"> </v>
      </c>
      <c r="BB100" s="747" t="str">
        <f t="shared" si="75"/>
        <v xml:space="preserve"> </v>
      </c>
      <c r="BC100" s="4" t="str">
        <f t="shared" si="76"/>
        <v xml:space="preserve"> </v>
      </c>
      <c r="BD100" s="747" t="str">
        <f t="shared" si="77"/>
        <v xml:space="preserve"> </v>
      </c>
      <c r="BE100" s="4" t="str">
        <f t="shared" si="78"/>
        <v xml:space="preserve"> </v>
      </c>
      <c r="BF100" s="747" t="str">
        <f t="shared" si="79"/>
        <v xml:space="preserve"> </v>
      </c>
      <c r="BG100" s="4" t="str">
        <f t="shared" si="80"/>
        <v xml:space="preserve"> </v>
      </c>
      <c r="BH100" s="747" t="str">
        <f t="shared" si="81"/>
        <v xml:space="preserve"> </v>
      </c>
      <c r="BI100" s="4" t="str">
        <f t="shared" si="82"/>
        <v xml:space="preserve"> </v>
      </c>
      <c r="BJ100" s="747" t="str">
        <f t="shared" si="83"/>
        <v xml:space="preserve"> </v>
      </c>
      <c r="BK100" s="4" t="str">
        <f t="shared" si="84"/>
        <v xml:space="preserve"> </v>
      </c>
      <c r="BL100" s="747" t="str">
        <f t="shared" si="85"/>
        <v xml:space="preserve"> </v>
      </c>
      <c r="BM100" s="4" t="str">
        <f t="shared" si="86"/>
        <v xml:space="preserve"> </v>
      </c>
      <c r="BN100" s="747" t="str">
        <f t="shared" si="87"/>
        <v xml:space="preserve"> </v>
      </c>
      <c r="BO100" s="4" t="str">
        <f t="shared" si="88"/>
        <v xml:space="preserve"> </v>
      </c>
      <c r="BP100" s="747" t="str">
        <f t="shared" si="89"/>
        <v xml:space="preserve"> </v>
      </c>
      <c r="BQ100" s="133" t="s">
        <v>618</v>
      </c>
      <c r="BR100" s="133"/>
      <c r="BS100" s="389"/>
      <c r="BT100" s="389"/>
      <c r="BU100" s="389"/>
      <c r="BV100" s="389"/>
      <c r="BW100" s="389"/>
      <c r="BX100" s="389"/>
      <c r="BY100" s="389"/>
      <c r="BZ100" s="389"/>
      <c r="CA100" s="389"/>
      <c r="CB100" s="163">
        <f t="shared" si="90"/>
        <v>0</v>
      </c>
      <c r="CC100" s="389"/>
      <c r="CD100" s="389"/>
      <c r="CE100" s="389"/>
      <c r="CF100" s="389"/>
      <c r="CG100" s="389"/>
      <c r="CH100" s="389"/>
      <c r="CI100" s="389"/>
      <c r="CJ100" s="389"/>
      <c r="CK100" s="389"/>
      <c r="CL100" s="389"/>
      <c r="CM100" s="389"/>
      <c r="CN100" s="389"/>
      <c r="CO100" s="389"/>
      <c r="CP100" s="389"/>
      <c r="CQ100" s="389"/>
      <c r="CR100" s="389"/>
      <c r="CS100" s="389"/>
      <c r="CT100" s="389"/>
      <c r="CU100" s="389"/>
      <c r="CV100" s="389"/>
      <c r="CW100" s="389"/>
      <c r="CX100" s="389"/>
      <c r="CY100" s="389"/>
      <c r="CZ100" s="389"/>
      <c r="DA100" s="389"/>
      <c r="DB100" s="389"/>
      <c r="DC100" s="389"/>
      <c r="DD100" s="389"/>
      <c r="DE100" s="389"/>
      <c r="DF100" s="389"/>
      <c r="DG100" s="389"/>
      <c r="DH100" s="389"/>
      <c r="DI100" s="389"/>
      <c r="DJ100" s="389"/>
      <c r="DK100" s="389"/>
      <c r="DL100" s="389"/>
      <c r="DM100" s="389"/>
      <c r="DN100" s="389"/>
      <c r="DO100" s="389"/>
      <c r="DP100" s="389"/>
      <c r="DQ100" s="389"/>
      <c r="DR100" s="389"/>
      <c r="DS100" s="389"/>
      <c r="DT100" s="389"/>
      <c r="DU100" s="389"/>
      <c r="DV100" s="389"/>
      <c r="DW100" s="389"/>
      <c r="DX100" s="389"/>
      <c r="DY100" s="389"/>
      <c r="DZ100" s="389"/>
      <c r="EA100" s="389"/>
      <c r="EB100" s="389"/>
      <c r="EC100" s="389"/>
      <c r="ED100" s="389"/>
      <c r="EE100" s="389"/>
      <c r="EF100" s="389"/>
      <c r="EG100" s="389"/>
      <c r="EH100" s="389"/>
      <c r="EI100" s="389"/>
      <c r="EJ100" s="389"/>
      <c r="EK100" s="389"/>
      <c r="EL100" s="389"/>
      <c r="EM100" s="389"/>
      <c r="EN100" s="389"/>
      <c r="EO100" s="389"/>
      <c r="EP100" s="389"/>
      <c r="EQ100" s="389"/>
      <c r="ER100" s="389"/>
      <c r="ES100" s="389"/>
      <c r="ET100" s="389"/>
      <c r="EU100" s="389"/>
      <c r="EV100" s="389"/>
      <c r="EW100" s="389"/>
      <c r="EX100" s="389"/>
      <c r="EY100" s="389"/>
      <c r="EZ100" s="389"/>
      <c r="FA100" s="389"/>
      <c r="FB100" s="389"/>
      <c r="FC100" s="389"/>
      <c r="FD100" s="389"/>
      <c r="FE100" s="389"/>
      <c r="FF100" s="389"/>
      <c r="FG100" s="389"/>
      <c r="FH100" s="389"/>
      <c r="FI100" s="389"/>
      <c r="FJ100" s="389"/>
      <c r="FK100" s="389"/>
      <c r="FL100" s="389"/>
      <c r="FM100" s="389"/>
      <c r="FN100" s="389"/>
      <c r="FO100" s="389"/>
      <c r="FP100" s="389"/>
      <c r="FQ100" s="389"/>
      <c r="FR100" s="389"/>
      <c r="FS100" s="389"/>
      <c r="FT100" s="389"/>
      <c r="FU100" s="389"/>
      <c r="FV100" s="389"/>
      <c r="FW100" s="389"/>
      <c r="FX100" s="655" t="s">
        <v>358</v>
      </c>
      <c r="FY100" s="656">
        <v>72</v>
      </c>
      <c r="FZ100" s="656">
        <v>30289506</v>
      </c>
      <c r="GA100" s="656">
        <v>35</v>
      </c>
      <c r="GB100" s="656" t="s">
        <v>3</v>
      </c>
      <c r="GC100" s="656">
        <v>18</v>
      </c>
      <c r="GD100" s="656">
        <v>1973</v>
      </c>
      <c r="GE100" s="656">
        <v>0</v>
      </c>
      <c r="GF100" s="656" t="s">
        <v>792</v>
      </c>
      <c r="GG100" s="656">
        <v>0</v>
      </c>
      <c r="GH100" s="656">
        <v>0</v>
      </c>
      <c r="GI100" s="656" t="s">
        <v>792</v>
      </c>
      <c r="GJ100" s="656">
        <v>0</v>
      </c>
      <c r="GK100" s="656" t="s">
        <v>781</v>
      </c>
      <c r="GL100" s="656" t="s">
        <v>782</v>
      </c>
      <c r="GM100" s="656">
        <v>66</v>
      </c>
      <c r="GN100" s="656" t="s">
        <v>783</v>
      </c>
      <c r="GO100" s="656">
        <v>0</v>
      </c>
      <c r="GP100" s="656">
        <v>0</v>
      </c>
      <c r="GQ100" s="656">
        <v>4</v>
      </c>
      <c r="GR100" s="656">
        <v>2</v>
      </c>
      <c r="GS100" s="656">
        <v>1</v>
      </c>
      <c r="GT100" s="656" t="s">
        <v>783</v>
      </c>
      <c r="GU100" s="656" t="s">
        <v>783</v>
      </c>
      <c r="GV100" s="656" t="s">
        <v>783</v>
      </c>
      <c r="GW100" s="656" t="s">
        <v>783</v>
      </c>
      <c r="GX100" s="656" t="s">
        <v>783</v>
      </c>
      <c r="GY100" s="656">
        <v>1649</v>
      </c>
      <c r="GZ100" s="656">
        <v>0.4</v>
      </c>
      <c r="HA100" s="656">
        <v>5</v>
      </c>
      <c r="HB100" s="656" t="s">
        <v>783</v>
      </c>
      <c r="HC100" s="656" t="s">
        <v>782</v>
      </c>
      <c r="HD100" s="656">
        <v>15</v>
      </c>
      <c r="HE100" s="656" t="s">
        <v>783</v>
      </c>
      <c r="HF100" s="656">
        <v>0</v>
      </c>
      <c r="HG100" s="656" t="s">
        <v>783</v>
      </c>
      <c r="HH100" s="656">
        <v>0</v>
      </c>
      <c r="HI100" s="656">
        <v>1</v>
      </c>
      <c r="HJ100" s="656">
        <v>45</v>
      </c>
      <c r="HK100" s="656" t="s">
        <v>784</v>
      </c>
      <c r="HL100" s="656" t="s">
        <v>785</v>
      </c>
      <c r="HM100" s="656" t="s">
        <v>783</v>
      </c>
      <c r="HN100" s="656" t="s">
        <v>783</v>
      </c>
      <c r="HO100" s="656" t="s">
        <v>783</v>
      </c>
      <c r="HP100" s="656" t="s">
        <v>783</v>
      </c>
      <c r="HQ100" s="656" t="s">
        <v>783</v>
      </c>
      <c r="HR100" s="656">
        <v>3980766</v>
      </c>
      <c r="HS100" s="656" t="s">
        <v>783</v>
      </c>
      <c r="HT100" s="656" t="s">
        <v>786</v>
      </c>
      <c r="HU100" s="656" t="s">
        <v>787</v>
      </c>
      <c r="HV100" s="656">
        <v>4</v>
      </c>
      <c r="HW100" s="656">
        <v>2014</v>
      </c>
      <c r="HX100" s="656">
        <v>63</v>
      </c>
      <c r="HY100" s="656">
        <v>0</v>
      </c>
      <c r="HZ100" s="656">
        <v>2112</v>
      </c>
      <c r="IA100" s="657">
        <v>41697.500081018516</v>
      </c>
      <c r="IB100" s="656" t="s">
        <v>788</v>
      </c>
      <c r="IC100" s="656">
        <v>3976288</v>
      </c>
      <c r="ID100" s="656">
        <v>2014</v>
      </c>
      <c r="IE100" s="656">
        <v>1712</v>
      </c>
      <c r="IF100" s="656" t="s">
        <v>783</v>
      </c>
      <c r="IG100" s="656" t="s">
        <v>783</v>
      </c>
      <c r="IH100" s="656" t="s">
        <v>783</v>
      </c>
      <c r="II100" s="656" t="s">
        <v>783</v>
      </c>
      <c r="IJ100" s="656" t="s">
        <v>783</v>
      </c>
      <c r="IK100" s="656" t="s">
        <v>783</v>
      </c>
      <c r="IL100" s="656" t="s">
        <v>783</v>
      </c>
      <c r="IM100" s="656" t="s">
        <v>783</v>
      </c>
      <c r="IN100" s="656" t="s">
        <v>783</v>
      </c>
      <c r="IO100" s="656">
        <v>1649</v>
      </c>
      <c r="IP100" s="657">
        <v>37477.354571759257</v>
      </c>
      <c r="IQ100" s="656">
        <v>4</v>
      </c>
      <c r="IR100" s="656" t="s">
        <v>793</v>
      </c>
      <c r="IS100" s="656">
        <v>1</v>
      </c>
      <c r="IT100" s="658">
        <v>41275</v>
      </c>
      <c r="IU100" s="656" t="s">
        <v>783</v>
      </c>
      <c r="IV100" s="656" t="s">
        <v>783</v>
      </c>
      <c r="IW100" s="656" t="s">
        <v>783</v>
      </c>
      <c r="IX100" s="656" t="s">
        <v>781</v>
      </c>
      <c r="IY100" s="656">
        <v>45</v>
      </c>
      <c r="IZ100" s="656" t="s">
        <v>789</v>
      </c>
      <c r="JA100" s="656" t="s">
        <v>783</v>
      </c>
      <c r="JB100" s="656" t="s">
        <v>783</v>
      </c>
      <c r="JC100" s="656" t="s">
        <v>783</v>
      </c>
      <c r="JD100" s="656">
        <v>329442</v>
      </c>
      <c r="JE100" s="656" t="s">
        <v>783</v>
      </c>
      <c r="JF100" s="656" t="s">
        <v>783</v>
      </c>
      <c r="JG100" s="656" t="s">
        <v>795</v>
      </c>
      <c r="JH100" s="656">
        <v>35</v>
      </c>
      <c r="JI100" s="656" t="s">
        <v>783</v>
      </c>
      <c r="JJ100" s="656" t="s">
        <v>783</v>
      </c>
      <c r="JK100" s="656" t="s">
        <v>783</v>
      </c>
      <c r="JL100" s="656" t="s">
        <v>790</v>
      </c>
      <c r="JM100" s="656">
        <v>4</v>
      </c>
      <c r="JN100" s="656">
        <v>1</v>
      </c>
      <c r="JO100" s="656" t="s">
        <v>783</v>
      </c>
      <c r="JP100" s="656">
        <v>12683066</v>
      </c>
      <c r="JQ100" s="656">
        <v>2013</v>
      </c>
      <c r="JR100" s="656">
        <v>12</v>
      </c>
      <c r="JS100" s="656" t="s">
        <v>783</v>
      </c>
      <c r="JT100" s="656" t="s">
        <v>783</v>
      </c>
      <c r="JU100" s="656" t="s">
        <v>888</v>
      </c>
      <c r="JV100" s="659">
        <v>2112.912296</v>
      </c>
      <c r="JW100">
        <f>JV100</f>
        <v>2112.912296</v>
      </c>
      <c r="JX100" s="225">
        <v>0.40017278333333334</v>
      </c>
    </row>
    <row r="101" spans="1:284" ht="16" thickBot="1">
      <c r="A101" s="905" t="s">
        <v>5</v>
      </c>
      <c r="B101" s="79">
        <f t="shared" si="53"/>
        <v>4</v>
      </c>
      <c r="C101" s="1404" t="s">
        <v>76</v>
      </c>
      <c r="D101" s="249" t="s">
        <v>69</v>
      </c>
      <c r="E101" s="103" t="s">
        <v>180</v>
      </c>
      <c r="F101" s="888">
        <v>0.22</v>
      </c>
      <c r="G101" s="120" t="e">
        <f t="shared" si="96"/>
        <v>#REF!</v>
      </c>
      <c r="H101" s="50">
        <v>0.22</v>
      </c>
      <c r="I101" s="2"/>
      <c r="J101" s="29"/>
      <c r="K101" s="18"/>
      <c r="L101" s="5"/>
      <c r="M101" s="75">
        <v>1</v>
      </c>
      <c r="N101" s="75">
        <v>0.5</v>
      </c>
      <c r="O101" s="76">
        <v>3</v>
      </c>
      <c r="P101" s="893">
        <f t="shared" si="94"/>
        <v>4.5</v>
      </c>
      <c r="Q101" s="897">
        <f t="shared" si="98"/>
        <v>1.5</v>
      </c>
      <c r="R101" s="51">
        <f t="shared" si="97"/>
        <v>0.22</v>
      </c>
      <c r="S101" s="547"/>
      <c r="T101" s="25"/>
      <c r="U101" s="219">
        <f t="shared" si="48"/>
        <v>0</v>
      </c>
      <c r="V101" s="219" t="s">
        <v>642</v>
      </c>
      <c r="W101" s="1042">
        <f t="shared" si="91"/>
        <v>0</v>
      </c>
      <c r="X101" s="537">
        <f t="shared" si="92"/>
        <v>0</v>
      </c>
      <c r="Y101" s="538">
        <f t="shared" si="54"/>
        <v>0</v>
      </c>
      <c r="Z101" s="1034">
        <f t="shared" si="55"/>
        <v>0</v>
      </c>
      <c r="AA101" s="883"/>
      <c r="AB101" s="270">
        <f t="shared" si="56"/>
        <v>0</v>
      </c>
      <c r="AC101" s="553"/>
      <c r="AD101" s="562">
        <f t="shared" si="57"/>
        <v>0</v>
      </c>
      <c r="AE101" s="518"/>
      <c r="AF101" s="270">
        <f t="shared" si="58"/>
        <v>0</v>
      </c>
      <c r="AG101" s="270"/>
      <c r="AH101" s="562">
        <f t="shared" si="59"/>
        <v>0</v>
      </c>
      <c r="AI101" s="270"/>
      <c r="AJ101" s="228">
        <v>0</v>
      </c>
      <c r="AK101" s="902"/>
      <c r="AL101" s="902"/>
      <c r="AM101" s="18" t="str">
        <f t="shared" si="60"/>
        <v xml:space="preserve"> </v>
      </c>
      <c r="AN101" s="747" t="str">
        <f t="shared" si="61"/>
        <v xml:space="preserve"> </v>
      </c>
      <c r="AO101" s="4" t="str">
        <f t="shared" si="62"/>
        <v xml:space="preserve"> </v>
      </c>
      <c r="AP101" s="747" t="str">
        <f t="shared" si="63"/>
        <v xml:space="preserve"> </v>
      </c>
      <c r="AQ101" s="4" t="str">
        <f t="shared" si="64"/>
        <v xml:space="preserve"> </v>
      </c>
      <c r="AR101" s="747" t="str">
        <f t="shared" si="65"/>
        <v xml:space="preserve"> </v>
      </c>
      <c r="AS101" s="4" t="str">
        <f t="shared" si="66"/>
        <v xml:space="preserve"> </v>
      </c>
      <c r="AT101" s="747" t="str">
        <f t="shared" si="67"/>
        <v xml:space="preserve"> </v>
      </c>
      <c r="AU101" s="4" t="str">
        <f t="shared" si="68"/>
        <v xml:space="preserve"> </v>
      </c>
      <c r="AV101" s="747" t="str">
        <f t="shared" si="69"/>
        <v xml:space="preserve"> </v>
      </c>
      <c r="AW101" s="4" t="str">
        <f t="shared" si="70"/>
        <v xml:space="preserve"> </v>
      </c>
      <c r="AX101" s="747" t="str">
        <f t="shared" si="71"/>
        <v xml:space="preserve"> </v>
      </c>
      <c r="AY101" s="4" t="str">
        <f t="shared" si="72"/>
        <v xml:space="preserve"> </v>
      </c>
      <c r="AZ101" s="747" t="str">
        <f t="shared" si="73"/>
        <v xml:space="preserve"> </v>
      </c>
      <c r="BA101" s="4" t="str">
        <f t="shared" si="74"/>
        <v xml:space="preserve"> </v>
      </c>
      <c r="BB101" s="747" t="str">
        <f t="shared" si="75"/>
        <v xml:space="preserve"> </v>
      </c>
      <c r="BC101" s="4" t="str">
        <f t="shared" si="76"/>
        <v xml:space="preserve"> </v>
      </c>
      <c r="BD101" s="747" t="str">
        <f t="shared" si="77"/>
        <v xml:space="preserve"> </v>
      </c>
      <c r="BE101" s="4" t="str">
        <f t="shared" si="78"/>
        <v xml:space="preserve"> </v>
      </c>
      <c r="BF101" s="747" t="str">
        <f t="shared" si="79"/>
        <v xml:space="preserve"> </v>
      </c>
      <c r="BG101" s="4" t="str">
        <f t="shared" si="80"/>
        <v xml:space="preserve"> </v>
      </c>
      <c r="BH101" s="747" t="str">
        <f t="shared" si="81"/>
        <v xml:space="preserve"> </v>
      </c>
      <c r="BI101" s="4" t="str">
        <f t="shared" si="82"/>
        <v xml:space="preserve"> </v>
      </c>
      <c r="BJ101" s="747" t="str">
        <f t="shared" si="83"/>
        <v xml:space="preserve"> </v>
      </c>
      <c r="BK101" s="4" t="str">
        <f t="shared" si="84"/>
        <v xml:space="preserve"> </v>
      </c>
      <c r="BL101" s="747" t="str">
        <f t="shared" si="85"/>
        <v xml:space="preserve"> </v>
      </c>
      <c r="BM101" s="4" t="str">
        <f t="shared" si="86"/>
        <v xml:space="preserve"> </v>
      </c>
      <c r="BN101" s="747" t="str">
        <f t="shared" si="87"/>
        <v xml:space="preserve"> </v>
      </c>
      <c r="BO101" s="4" t="str">
        <f t="shared" si="88"/>
        <v xml:space="preserve"> </v>
      </c>
      <c r="BP101" s="747" t="str">
        <f t="shared" si="89"/>
        <v xml:space="preserve"> </v>
      </c>
      <c r="BQ101" s="133"/>
      <c r="BR101" s="133"/>
      <c r="BS101" s="389"/>
      <c r="BT101" s="389"/>
      <c r="BU101" s="389"/>
      <c r="BV101" s="389"/>
      <c r="BW101" s="389"/>
      <c r="BX101" s="389"/>
      <c r="BY101" s="389"/>
      <c r="BZ101" s="389"/>
      <c r="CA101" s="389"/>
      <c r="CB101" s="163">
        <f t="shared" si="90"/>
        <v>0</v>
      </c>
      <c r="CC101" s="389"/>
      <c r="CD101" s="389"/>
      <c r="CE101" s="389"/>
      <c r="CF101" s="389"/>
      <c r="CG101" s="389"/>
      <c r="CH101" s="389"/>
      <c r="CI101" s="389"/>
      <c r="CJ101" s="389"/>
      <c r="CK101" s="389"/>
      <c r="CL101" s="389"/>
      <c r="CM101" s="389"/>
      <c r="CN101" s="389"/>
      <c r="CO101" s="389"/>
      <c r="CP101" s="389"/>
      <c r="CQ101" s="389"/>
      <c r="CR101" s="389"/>
      <c r="CS101" s="389"/>
      <c r="CT101" s="389"/>
      <c r="CU101" s="389"/>
      <c r="CV101" s="389"/>
      <c r="CW101" s="389"/>
      <c r="CX101" s="389"/>
      <c r="CY101" s="389"/>
      <c r="CZ101" s="389"/>
      <c r="DA101" s="389"/>
      <c r="DB101" s="389"/>
      <c r="DC101" s="389"/>
      <c r="DD101" s="389"/>
      <c r="DE101" s="389"/>
      <c r="DF101" s="389"/>
      <c r="DG101" s="389"/>
      <c r="DH101" s="389"/>
      <c r="DI101" s="389"/>
      <c r="DJ101" s="389"/>
      <c r="DK101" s="389"/>
      <c r="DL101" s="389"/>
      <c r="DM101" s="389"/>
      <c r="DN101" s="389"/>
      <c r="DO101" s="389"/>
      <c r="DP101" s="389"/>
      <c r="DQ101" s="389"/>
      <c r="DR101" s="389"/>
      <c r="DS101" s="389"/>
      <c r="DT101" s="389"/>
      <c r="DU101" s="389"/>
      <c r="DV101" s="389"/>
      <c r="DW101" s="389"/>
      <c r="DX101" s="389"/>
      <c r="DY101" s="389"/>
      <c r="DZ101" s="389"/>
      <c r="EA101" s="389"/>
      <c r="EB101" s="389"/>
      <c r="EC101" s="389"/>
      <c r="ED101" s="389"/>
      <c r="EE101" s="389"/>
      <c r="EF101" s="389"/>
      <c r="EG101" s="389"/>
      <c r="EH101" s="389"/>
      <c r="EI101" s="389"/>
      <c r="EJ101" s="389"/>
      <c r="EK101" s="389"/>
      <c r="EL101" s="389"/>
      <c r="EM101" s="389"/>
      <c r="EN101" s="389"/>
      <c r="EO101" s="389"/>
      <c r="EP101" s="389"/>
      <c r="EQ101" s="389"/>
      <c r="ER101" s="389"/>
      <c r="ES101" s="389"/>
      <c r="ET101" s="389"/>
      <c r="EU101" s="389"/>
      <c r="EV101" s="389"/>
      <c r="EW101" s="389"/>
      <c r="EX101" s="389"/>
      <c r="EY101" s="389"/>
      <c r="EZ101" s="389"/>
      <c r="FA101" s="389"/>
      <c r="FB101" s="389"/>
      <c r="FC101" s="389"/>
      <c r="FD101" s="389"/>
      <c r="FE101" s="389"/>
      <c r="FF101" s="389"/>
      <c r="FG101" s="389"/>
      <c r="FH101" s="389"/>
      <c r="FI101" s="389"/>
      <c r="FJ101" s="389"/>
      <c r="FK101" s="389"/>
      <c r="FL101" s="389"/>
      <c r="FM101" s="389"/>
      <c r="FN101" s="389"/>
      <c r="FO101" s="389"/>
      <c r="FP101" s="389"/>
      <c r="FQ101" s="389"/>
      <c r="FR101" s="389"/>
      <c r="FS101" s="389"/>
      <c r="FT101" s="389"/>
      <c r="FU101" s="389"/>
      <c r="FV101" s="389"/>
      <c r="FW101" s="389"/>
      <c r="FX101" s="666" t="s">
        <v>889</v>
      </c>
      <c r="FY101" s="667">
        <v>241</v>
      </c>
      <c r="FZ101" s="667">
        <v>10315027</v>
      </c>
      <c r="GA101" s="667" t="s">
        <v>783</v>
      </c>
      <c r="GB101" s="667"/>
      <c r="GC101" s="667" t="s">
        <v>783</v>
      </c>
      <c r="GD101" s="667" t="s">
        <v>783</v>
      </c>
      <c r="GE101" s="667" t="s">
        <v>783</v>
      </c>
      <c r="GF101" s="667"/>
      <c r="GG101" s="667" t="s">
        <v>783</v>
      </c>
      <c r="GH101" s="667" t="s">
        <v>783</v>
      </c>
      <c r="GI101" s="667"/>
      <c r="GJ101" s="667" t="s">
        <v>783</v>
      </c>
      <c r="GK101" s="667" t="s">
        <v>781</v>
      </c>
      <c r="GL101" s="667" t="s">
        <v>783</v>
      </c>
      <c r="GM101" s="667" t="s">
        <v>783</v>
      </c>
      <c r="GN101" s="667" t="s">
        <v>783</v>
      </c>
      <c r="GO101" s="667" t="s">
        <v>783</v>
      </c>
      <c r="GP101" s="667" t="s">
        <v>783</v>
      </c>
      <c r="GQ101" s="667" t="s">
        <v>783</v>
      </c>
      <c r="GR101" s="667" t="s">
        <v>783</v>
      </c>
      <c r="GS101" s="667" t="s">
        <v>783</v>
      </c>
      <c r="GT101" s="667" t="s">
        <v>783</v>
      </c>
      <c r="GU101" s="667" t="s">
        <v>783</v>
      </c>
      <c r="GV101" s="667" t="s">
        <v>783</v>
      </c>
      <c r="GW101" s="667" t="s">
        <v>783</v>
      </c>
      <c r="GX101" s="667" t="s">
        <v>783</v>
      </c>
      <c r="GY101" s="667">
        <v>1649</v>
      </c>
      <c r="GZ101" s="667">
        <v>0</v>
      </c>
      <c r="HA101" s="667">
        <v>9</v>
      </c>
      <c r="HB101" s="667" t="s">
        <v>783</v>
      </c>
      <c r="HC101" s="667" t="s">
        <v>783</v>
      </c>
      <c r="HD101" s="667" t="s">
        <v>783</v>
      </c>
      <c r="HE101" s="667" t="s">
        <v>783</v>
      </c>
      <c r="HF101" s="667" t="s">
        <v>783</v>
      </c>
      <c r="HG101" s="667" t="s">
        <v>783</v>
      </c>
      <c r="HH101" s="667" t="s">
        <v>783</v>
      </c>
      <c r="HI101" s="667" t="s">
        <v>783</v>
      </c>
      <c r="HJ101" s="667" t="s">
        <v>783</v>
      </c>
      <c r="HK101" s="667" t="s">
        <v>783</v>
      </c>
      <c r="HL101" s="667" t="s">
        <v>783</v>
      </c>
      <c r="HM101" s="667" t="s">
        <v>783</v>
      </c>
      <c r="HN101" s="667" t="s">
        <v>783</v>
      </c>
      <c r="HO101" s="667" t="s">
        <v>783</v>
      </c>
      <c r="HP101" s="667" t="s">
        <v>783</v>
      </c>
      <c r="HQ101" s="667" t="s">
        <v>783</v>
      </c>
      <c r="HR101" s="667">
        <v>3979583</v>
      </c>
      <c r="HS101" s="667" t="s">
        <v>783</v>
      </c>
      <c r="HT101" s="667" t="s">
        <v>786</v>
      </c>
      <c r="HU101" s="667" t="s">
        <v>787</v>
      </c>
      <c r="HV101" s="667">
        <v>4</v>
      </c>
      <c r="HW101" s="667">
        <v>2006</v>
      </c>
      <c r="HX101" s="667">
        <v>63</v>
      </c>
      <c r="HY101" s="667">
        <v>0</v>
      </c>
      <c r="HZ101" s="667">
        <v>1320</v>
      </c>
      <c r="IA101" s="668">
        <v>38560.579108796293</v>
      </c>
      <c r="IB101" s="667" t="s">
        <v>788</v>
      </c>
      <c r="IC101" s="667">
        <v>3975105</v>
      </c>
      <c r="ID101" s="667" t="s">
        <v>783</v>
      </c>
      <c r="IE101" s="667">
        <v>1712</v>
      </c>
      <c r="IF101" s="667" t="s">
        <v>783</v>
      </c>
      <c r="IG101" s="667" t="s">
        <v>783</v>
      </c>
      <c r="IH101" s="667" t="s">
        <v>783</v>
      </c>
      <c r="II101" s="667" t="s">
        <v>783</v>
      </c>
      <c r="IJ101" s="667" t="s">
        <v>783</v>
      </c>
      <c r="IK101" s="667" t="s">
        <v>783</v>
      </c>
      <c r="IL101" s="667" t="s">
        <v>783</v>
      </c>
      <c r="IM101" s="667" t="s">
        <v>783</v>
      </c>
      <c r="IN101" s="667" t="s">
        <v>783</v>
      </c>
      <c r="IO101" s="667">
        <v>2108</v>
      </c>
      <c r="IP101" s="668">
        <v>37477.341331018521</v>
      </c>
      <c r="IQ101" s="667" t="s">
        <v>783</v>
      </c>
      <c r="IR101" s="667" t="s">
        <v>783</v>
      </c>
      <c r="IS101" s="667" t="s">
        <v>783</v>
      </c>
      <c r="IT101" s="667" t="s">
        <v>783</v>
      </c>
      <c r="IU101" s="667" t="s">
        <v>783</v>
      </c>
      <c r="IV101" s="667" t="s">
        <v>783</v>
      </c>
      <c r="IW101" s="667" t="s">
        <v>783</v>
      </c>
      <c r="IX101" s="667" t="s">
        <v>781</v>
      </c>
      <c r="IY101" s="667" t="s">
        <v>783</v>
      </c>
      <c r="IZ101" s="667" t="s">
        <v>783</v>
      </c>
      <c r="JA101" s="667" t="s">
        <v>783</v>
      </c>
      <c r="JB101" s="667" t="s">
        <v>783</v>
      </c>
      <c r="JC101" s="667" t="s">
        <v>783</v>
      </c>
      <c r="JD101" s="667">
        <v>329443</v>
      </c>
      <c r="JE101" s="667" t="s">
        <v>783</v>
      </c>
      <c r="JF101" s="667" t="s">
        <v>783</v>
      </c>
      <c r="JG101" s="667" t="s">
        <v>783</v>
      </c>
      <c r="JH101" s="667" t="s">
        <v>783</v>
      </c>
      <c r="JI101" s="667" t="s">
        <v>783</v>
      </c>
      <c r="JJ101" s="667" t="s">
        <v>783</v>
      </c>
      <c r="JK101" s="667" t="s">
        <v>783</v>
      </c>
      <c r="JL101" s="667" t="s">
        <v>783</v>
      </c>
      <c r="JM101" s="667">
        <v>4</v>
      </c>
      <c r="JN101" s="667" t="s">
        <v>783</v>
      </c>
      <c r="JO101" s="667" t="s">
        <v>783</v>
      </c>
      <c r="JP101" s="667" t="s">
        <v>783</v>
      </c>
      <c r="JQ101" s="667" t="s">
        <v>783</v>
      </c>
      <c r="JR101" s="667" t="s">
        <v>783</v>
      </c>
      <c r="JS101" s="667" t="s">
        <v>783</v>
      </c>
      <c r="JT101" s="667" t="s">
        <v>783</v>
      </c>
      <c r="JU101" s="667" t="s">
        <v>890</v>
      </c>
      <c r="JV101" s="670">
        <v>1340.0817300000001</v>
      </c>
      <c r="JW101">
        <f>JV101</f>
        <v>1340.0817300000001</v>
      </c>
      <c r="JX101" s="225">
        <v>0.25380335795454545</v>
      </c>
    </row>
    <row r="102" spans="1:284" ht="16" thickBot="1">
      <c r="A102" s="905" t="s">
        <v>5</v>
      </c>
      <c r="B102" s="79">
        <f t="shared" si="53"/>
        <v>4</v>
      </c>
      <c r="C102" s="1404" t="s">
        <v>69</v>
      </c>
      <c r="D102" s="249" t="s">
        <v>65</v>
      </c>
      <c r="E102" s="103" t="s">
        <v>135</v>
      </c>
      <c r="F102" s="888">
        <v>2.91</v>
      </c>
      <c r="G102" s="120" t="e">
        <f t="shared" si="96"/>
        <v>#REF!</v>
      </c>
      <c r="H102" s="49">
        <v>2.91</v>
      </c>
      <c r="I102" s="2"/>
      <c r="J102" s="29"/>
      <c r="K102" s="18"/>
      <c r="L102" s="5"/>
      <c r="M102" s="75">
        <v>1</v>
      </c>
      <c r="N102" s="75">
        <v>0.5</v>
      </c>
      <c r="O102" s="76">
        <v>3</v>
      </c>
      <c r="P102" s="893">
        <f t="shared" si="94"/>
        <v>4.5</v>
      </c>
      <c r="Q102" s="897">
        <f t="shared" si="98"/>
        <v>1.5</v>
      </c>
      <c r="R102" s="51">
        <f t="shared" si="97"/>
        <v>2.91</v>
      </c>
      <c r="S102" s="3"/>
      <c r="T102" s="25"/>
      <c r="U102" s="219">
        <f t="shared" si="48"/>
        <v>0</v>
      </c>
      <c r="V102" s="219" t="s">
        <v>642</v>
      </c>
      <c r="W102" s="1042">
        <f t="shared" si="91"/>
        <v>0</v>
      </c>
      <c r="X102" s="537">
        <f t="shared" si="92"/>
        <v>0</v>
      </c>
      <c r="Y102" s="538">
        <f t="shared" si="54"/>
        <v>0</v>
      </c>
      <c r="Z102" s="1034">
        <f t="shared" si="55"/>
        <v>0</v>
      </c>
      <c r="AA102" s="883"/>
      <c r="AB102" s="270">
        <f t="shared" si="56"/>
        <v>0</v>
      </c>
      <c r="AC102" s="553"/>
      <c r="AD102" s="562">
        <f t="shared" si="57"/>
        <v>0</v>
      </c>
      <c r="AE102" s="518"/>
      <c r="AF102" s="270">
        <f t="shared" si="58"/>
        <v>0</v>
      </c>
      <c r="AG102" s="270"/>
      <c r="AH102" s="562">
        <f t="shared" si="59"/>
        <v>0</v>
      </c>
      <c r="AI102" s="270"/>
      <c r="AJ102" s="228">
        <v>0</v>
      </c>
      <c r="AK102" s="902"/>
      <c r="AL102" s="902"/>
      <c r="AM102" s="18" t="str">
        <f t="shared" si="60"/>
        <v xml:space="preserve"> </v>
      </c>
      <c r="AN102" s="747" t="str">
        <f t="shared" si="61"/>
        <v xml:space="preserve"> </v>
      </c>
      <c r="AO102" s="4" t="str">
        <f t="shared" si="62"/>
        <v xml:space="preserve"> </v>
      </c>
      <c r="AP102" s="747" t="str">
        <f t="shared" si="63"/>
        <v xml:space="preserve"> </v>
      </c>
      <c r="AQ102" s="4" t="str">
        <f t="shared" si="64"/>
        <v xml:space="preserve"> </v>
      </c>
      <c r="AR102" s="747" t="str">
        <f t="shared" si="65"/>
        <v xml:space="preserve"> </v>
      </c>
      <c r="AS102" s="4" t="str">
        <f t="shared" si="66"/>
        <v xml:space="preserve"> </v>
      </c>
      <c r="AT102" s="747" t="str">
        <f t="shared" si="67"/>
        <v xml:space="preserve"> </v>
      </c>
      <c r="AU102" s="4" t="str">
        <f t="shared" si="68"/>
        <v xml:space="preserve"> </v>
      </c>
      <c r="AV102" s="747" t="str">
        <f t="shared" si="69"/>
        <v xml:space="preserve"> </v>
      </c>
      <c r="AW102" s="4" t="str">
        <f t="shared" si="70"/>
        <v xml:space="preserve"> </v>
      </c>
      <c r="AX102" s="747" t="str">
        <f t="shared" si="71"/>
        <v xml:space="preserve"> </v>
      </c>
      <c r="AY102" s="4" t="str">
        <f t="shared" si="72"/>
        <v xml:space="preserve"> </v>
      </c>
      <c r="AZ102" s="747" t="str">
        <f t="shared" si="73"/>
        <v xml:space="preserve"> </v>
      </c>
      <c r="BA102" s="4" t="str">
        <f t="shared" si="74"/>
        <v xml:space="preserve"> </v>
      </c>
      <c r="BB102" s="747" t="str">
        <f t="shared" si="75"/>
        <v xml:space="preserve"> </v>
      </c>
      <c r="BC102" s="4" t="str">
        <f t="shared" si="76"/>
        <v xml:space="preserve"> </v>
      </c>
      <c r="BD102" s="747" t="str">
        <f t="shared" si="77"/>
        <v xml:space="preserve"> </v>
      </c>
      <c r="BE102" s="4" t="str">
        <f t="shared" si="78"/>
        <v xml:space="preserve"> </v>
      </c>
      <c r="BF102" s="747" t="str">
        <f t="shared" si="79"/>
        <v xml:space="preserve"> </v>
      </c>
      <c r="BG102" s="4" t="str">
        <f t="shared" si="80"/>
        <v xml:space="preserve"> </v>
      </c>
      <c r="BH102" s="747" t="str">
        <f t="shared" si="81"/>
        <v xml:space="preserve"> </v>
      </c>
      <c r="BI102" s="4" t="str">
        <f t="shared" si="82"/>
        <v xml:space="preserve"> </v>
      </c>
      <c r="BJ102" s="747" t="str">
        <f t="shared" si="83"/>
        <v xml:space="preserve"> </v>
      </c>
      <c r="BK102" s="4" t="str">
        <f t="shared" si="84"/>
        <v xml:space="preserve"> </v>
      </c>
      <c r="BL102" s="747" t="str">
        <f t="shared" si="85"/>
        <v xml:space="preserve"> </v>
      </c>
      <c r="BM102" s="4" t="str">
        <f t="shared" si="86"/>
        <v xml:space="preserve"> </v>
      </c>
      <c r="BN102" s="747" t="str">
        <f t="shared" si="87"/>
        <v xml:space="preserve"> </v>
      </c>
      <c r="BO102" s="4" t="str">
        <f t="shared" si="88"/>
        <v xml:space="preserve"> </v>
      </c>
      <c r="BP102" s="747" t="str">
        <f t="shared" si="89"/>
        <v xml:space="preserve"> </v>
      </c>
      <c r="BQ102" s="133" t="s">
        <v>181</v>
      </c>
      <c r="BR102" s="133"/>
      <c r="BS102" s="389"/>
      <c r="BT102" s="389"/>
      <c r="BU102" s="389"/>
      <c r="BV102" s="389"/>
      <c r="BW102" s="389"/>
      <c r="BX102" s="389"/>
      <c r="BY102" s="389"/>
      <c r="BZ102" s="389"/>
      <c r="CA102" s="389"/>
      <c r="CB102" s="163">
        <f t="shared" si="90"/>
        <v>0</v>
      </c>
      <c r="CC102" s="389"/>
      <c r="CD102" s="389"/>
      <c r="CE102" s="389"/>
      <c r="CF102" s="389"/>
      <c r="CG102" s="389"/>
      <c r="CH102" s="389"/>
      <c r="CI102" s="389"/>
      <c r="CJ102" s="389"/>
      <c r="CK102" s="389"/>
      <c r="CL102" s="389"/>
      <c r="CM102" s="389"/>
      <c r="CN102" s="389"/>
      <c r="CO102" s="389"/>
      <c r="CP102" s="389"/>
      <c r="CQ102" s="389"/>
      <c r="CR102" s="389"/>
      <c r="CS102" s="389"/>
      <c r="CT102" s="389"/>
      <c r="CU102" s="389"/>
      <c r="CV102" s="389"/>
      <c r="CW102" s="389"/>
      <c r="CX102" s="389"/>
      <c r="CY102" s="389"/>
      <c r="CZ102" s="389"/>
      <c r="DA102" s="389"/>
      <c r="DB102" s="389"/>
      <c r="DC102" s="389"/>
      <c r="DD102" s="389"/>
      <c r="DE102" s="389"/>
      <c r="DF102" s="389"/>
      <c r="DG102" s="389"/>
      <c r="DH102" s="389"/>
      <c r="DI102" s="389"/>
      <c r="DJ102" s="389"/>
      <c r="DK102" s="389"/>
      <c r="DL102" s="389"/>
      <c r="DM102" s="389"/>
      <c r="DN102" s="389"/>
      <c r="DO102" s="389"/>
      <c r="DP102" s="389"/>
      <c r="DQ102" s="389"/>
      <c r="DR102" s="389"/>
      <c r="DS102" s="389"/>
      <c r="DT102" s="389"/>
      <c r="DU102" s="389"/>
      <c r="DV102" s="389"/>
      <c r="DW102" s="389"/>
      <c r="DX102" s="389"/>
      <c r="DY102" s="389"/>
      <c r="DZ102" s="389"/>
      <c r="EA102" s="389"/>
      <c r="EB102" s="389"/>
      <c r="EC102" s="389"/>
      <c r="ED102" s="389"/>
      <c r="EE102" s="389"/>
      <c r="EF102" s="389"/>
      <c r="EG102" s="389"/>
      <c r="EH102" s="389"/>
      <c r="EI102" s="389"/>
      <c r="EJ102" s="389"/>
      <c r="EK102" s="389"/>
      <c r="EL102" s="389"/>
      <c r="EM102" s="389"/>
      <c r="EN102" s="389"/>
      <c r="EO102" s="389"/>
      <c r="EP102" s="389"/>
      <c r="EQ102" s="389"/>
      <c r="ER102" s="389"/>
      <c r="ES102" s="389"/>
      <c r="ET102" s="389"/>
      <c r="EU102" s="389"/>
      <c r="EV102" s="389"/>
      <c r="EW102" s="389"/>
      <c r="EX102" s="389"/>
      <c r="EY102" s="389"/>
      <c r="EZ102" s="389"/>
      <c r="FA102" s="389"/>
      <c r="FB102" s="389"/>
      <c r="FC102" s="389"/>
      <c r="FD102" s="389"/>
      <c r="FE102" s="389"/>
      <c r="FF102" s="389"/>
      <c r="FG102" s="389"/>
      <c r="FH102" s="389"/>
      <c r="FI102" s="389"/>
      <c r="FJ102" s="389"/>
      <c r="FK102" s="389"/>
      <c r="FL102" s="389"/>
      <c r="FM102" s="389"/>
      <c r="FN102" s="389"/>
      <c r="FO102" s="389"/>
      <c r="FP102" s="389"/>
      <c r="FQ102" s="389"/>
      <c r="FR102" s="389"/>
      <c r="FS102" s="389"/>
      <c r="FT102" s="389"/>
      <c r="FU102" s="389"/>
      <c r="FV102" s="389"/>
      <c r="FW102" s="389"/>
      <c r="FX102" s="645" t="s">
        <v>889</v>
      </c>
      <c r="FY102" s="646"/>
      <c r="FZ102" s="646"/>
      <c r="GA102" s="646"/>
      <c r="GB102" s="646"/>
      <c r="GC102" s="646"/>
      <c r="GD102" s="646"/>
      <c r="GE102" s="646"/>
      <c r="GF102" s="646"/>
      <c r="GG102" s="646"/>
      <c r="GH102" s="646"/>
      <c r="GI102" s="646"/>
      <c r="GJ102" s="646"/>
      <c r="GK102" s="646"/>
      <c r="GL102" s="646"/>
      <c r="GM102" s="646"/>
      <c r="GN102" s="646"/>
      <c r="GO102" s="646"/>
      <c r="GP102" s="646"/>
      <c r="GQ102" s="646"/>
      <c r="GR102" s="646"/>
      <c r="GS102" s="646"/>
      <c r="GT102" s="646"/>
      <c r="GU102" s="646"/>
      <c r="GV102" s="646"/>
      <c r="GW102" s="646"/>
      <c r="GX102" s="646"/>
      <c r="GY102" s="646"/>
      <c r="GZ102" s="646"/>
      <c r="HA102" s="646"/>
      <c r="HB102" s="646"/>
      <c r="HC102" s="646"/>
      <c r="HD102" s="646"/>
      <c r="HE102" s="646"/>
      <c r="HF102" s="646"/>
      <c r="HG102" s="646"/>
      <c r="HH102" s="646"/>
      <c r="HI102" s="646"/>
      <c r="HJ102" s="646"/>
      <c r="HK102" s="646"/>
      <c r="HL102" s="646"/>
      <c r="HM102" s="646"/>
      <c r="HN102" s="646"/>
      <c r="HO102" s="646"/>
      <c r="HP102" s="646"/>
      <c r="HQ102" s="646"/>
      <c r="HR102" s="646"/>
      <c r="HS102" s="646"/>
      <c r="HT102" s="646"/>
      <c r="HU102" s="646"/>
      <c r="HV102" s="646"/>
      <c r="HW102" s="646"/>
      <c r="HX102" s="646"/>
      <c r="HY102" s="646"/>
      <c r="HZ102" s="646"/>
      <c r="IA102" s="647"/>
      <c r="IB102" s="646"/>
      <c r="IC102" s="646"/>
      <c r="ID102" s="646"/>
      <c r="IE102" s="646"/>
      <c r="IF102" s="646"/>
      <c r="IG102" s="646"/>
      <c r="IH102" s="646"/>
      <c r="II102" s="646"/>
      <c r="IJ102" s="646"/>
      <c r="IK102" s="646"/>
      <c r="IL102" s="646"/>
      <c r="IM102" s="646"/>
      <c r="IN102" s="646"/>
      <c r="IO102" s="646"/>
      <c r="IP102" s="647"/>
      <c r="IQ102" s="646"/>
      <c r="IR102" s="646"/>
      <c r="IS102" s="646"/>
      <c r="IT102" s="646"/>
      <c r="IU102" s="646"/>
      <c r="IV102" s="646"/>
      <c r="IW102" s="646"/>
      <c r="IX102" s="646"/>
      <c r="IY102" s="646"/>
      <c r="IZ102" s="646"/>
      <c r="JA102" s="646"/>
      <c r="JB102" s="646"/>
      <c r="JC102" s="646"/>
      <c r="JD102" s="646"/>
      <c r="JE102" s="646"/>
      <c r="JF102" s="646"/>
      <c r="JG102" s="646"/>
      <c r="JH102" s="646"/>
      <c r="JI102" s="646"/>
      <c r="JJ102" s="646"/>
      <c r="JK102" s="646"/>
      <c r="JL102" s="646"/>
      <c r="JM102" s="646"/>
      <c r="JN102" s="646"/>
      <c r="JO102" s="646"/>
      <c r="JP102" s="646"/>
      <c r="JQ102" s="646"/>
      <c r="JR102" s="646"/>
      <c r="JS102" s="646"/>
      <c r="JT102" s="646"/>
      <c r="JU102" s="646"/>
      <c r="JV102" s="649"/>
      <c r="JX102" s="225"/>
    </row>
    <row r="103" spans="1:284" ht="16" thickBot="1">
      <c r="A103" s="905" t="s">
        <v>5</v>
      </c>
      <c r="B103" s="79">
        <f t="shared" si="53"/>
        <v>4</v>
      </c>
      <c r="C103" s="871" t="s">
        <v>87</v>
      </c>
      <c r="D103" s="249" t="s">
        <v>176</v>
      </c>
      <c r="E103" s="103" t="s">
        <v>158</v>
      </c>
      <c r="F103" s="888">
        <v>0.15</v>
      </c>
      <c r="G103" s="120" t="e">
        <f t="shared" si="96"/>
        <v>#REF!</v>
      </c>
      <c r="H103" s="47">
        <v>0.15</v>
      </c>
      <c r="I103" s="2"/>
      <c r="J103" s="29"/>
      <c r="K103" s="18"/>
      <c r="L103" s="5"/>
      <c r="M103" s="71">
        <v>1</v>
      </c>
      <c r="N103" s="71">
        <v>1</v>
      </c>
      <c r="O103" s="70">
        <v>3</v>
      </c>
      <c r="P103" s="891">
        <f t="shared" si="94"/>
        <v>5</v>
      </c>
      <c r="Q103" s="897">
        <f t="shared" si="98"/>
        <v>3</v>
      </c>
      <c r="R103" s="51">
        <f t="shared" si="97"/>
        <v>0.15</v>
      </c>
      <c r="S103" s="3"/>
      <c r="T103" s="25"/>
      <c r="U103" s="219">
        <f t="shared" si="48"/>
        <v>0</v>
      </c>
      <c r="V103" s="219" t="s">
        <v>642</v>
      </c>
      <c r="W103" s="1042">
        <f t="shared" si="91"/>
        <v>0</v>
      </c>
      <c r="X103" s="537">
        <f t="shared" si="92"/>
        <v>0</v>
      </c>
      <c r="Y103" s="538">
        <f t="shared" si="54"/>
        <v>0</v>
      </c>
      <c r="Z103" s="1034">
        <f t="shared" si="55"/>
        <v>0</v>
      </c>
      <c r="AA103" s="883"/>
      <c r="AB103" s="270">
        <f t="shared" si="56"/>
        <v>0</v>
      </c>
      <c r="AC103" s="553"/>
      <c r="AD103" s="562">
        <f t="shared" si="57"/>
        <v>0</v>
      </c>
      <c r="AE103" s="518"/>
      <c r="AF103" s="270">
        <f t="shared" si="58"/>
        <v>0</v>
      </c>
      <c r="AG103" s="270"/>
      <c r="AH103" s="562">
        <f t="shared" si="59"/>
        <v>0</v>
      </c>
      <c r="AI103" s="270"/>
      <c r="AJ103" s="228">
        <v>0</v>
      </c>
      <c r="AK103" s="902"/>
      <c r="AL103" s="902"/>
      <c r="AM103" s="18" t="str">
        <f t="shared" si="60"/>
        <v xml:space="preserve"> </v>
      </c>
      <c r="AN103" s="747" t="str">
        <f t="shared" si="61"/>
        <v xml:space="preserve"> </v>
      </c>
      <c r="AO103" s="4" t="str">
        <f t="shared" si="62"/>
        <v xml:space="preserve"> </v>
      </c>
      <c r="AP103" s="747" t="str">
        <f t="shared" si="63"/>
        <v xml:space="preserve"> </v>
      </c>
      <c r="AQ103" s="4" t="str">
        <f t="shared" si="64"/>
        <v xml:space="preserve"> </v>
      </c>
      <c r="AR103" s="747" t="str">
        <f t="shared" si="65"/>
        <v xml:space="preserve"> </v>
      </c>
      <c r="AS103" s="4" t="str">
        <f t="shared" si="66"/>
        <v xml:space="preserve"> </v>
      </c>
      <c r="AT103" s="747" t="str">
        <f t="shared" si="67"/>
        <v xml:space="preserve"> </v>
      </c>
      <c r="AU103" s="4" t="str">
        <f t="shared" si="68"/>
        <v xml:space="preserve"> </v>
      </c>
      <c r="AV103" s="747" t="str">
        <f t="shared" si="69"/>
        <v xml:space="preserve"> </v>
      </c>
      <c r="AW103" s="4" t="str">
        <f t="shared" si="70"/>
        <v xml:space="preserve"> </v>
      </c>
      <c r="AX103" s="747" t="str">
        <f t="shared" si="71"/>
        <v xml:space="preserve"> </v>
      </c>
      <c r="AY103" s="4" t="str">
        <f t="shared" si="72"/>
        <v xml:space="preserve"> </v>
      </c>
      <c r="AZ103" s="747" t="str">
        <f t="shared" si="73"/>
        <v xml:space="preserve"> </v>
      </c>
      <c r="BA103" s="4" t="str">
        <f t="shared" si="74"/>
        <v xml:space="preserve"> </v>
      </c>
      <c r="BB103" s="747" t="str">
        <f t="shared" si="75"/>
        <v xml:space="preserve"> </v>
      </c>
      <c r="BC103" s="4" t="str">
        <f t="shared" si="76"/>
        <v xml:space="preserve"> </v>
      </c>
      <c r="BD103" s="747" t="str">
        <f t="shared" si="77"/>
        <v xml:space="preserve"> </v>
      </c>
      <c r="BE103" s="4" t="str">
        <f t="shared" si="78"/>
        <v xml:space="preserve"> </v>
      </c>
      <c r="BF103" s="747" t="str">
        <f t="shared" si="79"/>
        <v xml:space="preserve"> </v>
      </c>
      <c r="BG103" s="4" t="str">
        <f t="shared" si="80"/>
        <v xml:space="preserve"> </v>
      </c>
      <c r="BH103" s="747" t="str">
        <f t="shared" si="81"/>
        <v xml:space="preserve"> </v>
      </c>
      <c r="BI103" s="4" t="str">
        <f t="shared" si="82"/>
        <v xml:space="preserve"> </v>
      </c>
      <c r="BJ103" s="747" t="str">
        <f t="shared" si="83"/>
        <v xml:space="preserve"> </v>
      </c>
      <c r="BK103" s="4" t="str">
        <f t="shared" si="84"/>
        <v xml:space="preserve"> </v>
      </c>
      <c r="BL103" s="747" t="str">
        <f t="shared" si="85"/>
        <v xml:space="preserve"> </v>
      </c>
      <c r="BM103" s="4" t="str">
        <f t="shared" si="86"/>
        <v xml:space="preserve"> </v>
      </c>
      <c r="BN103" s="747" t="str">
        <f t="shared" si="87"/>
        <v xml:space="preserve"> </v>
      </c>
      <c r="BO103" s="4" t="str">
        <f t="shared" si="88"/>
        <v xml:space="preserve"> </v>
      </c>
      <c r="BP103" s="747" t="str">
        <f t="shared" si="89"/>
        <v xml:space="preserve"> </v>
      </c>
      <c r="BQ103" s="133" t="s">
        <v>251</v>
      </c>
      <c r="BR103" s="133"/>
      <c r="BS103" s="389"/>
      <c r="BT103" s="389"/>
      <c r="BU103" s="389"/>
      <c r="BV103" s="389"/>
      <c r="BW103" s="389"/>
      <c r="BX103" s="389"/>
      <c r="BY103" s="389"/>
      <c r="BZ103" s="389"/>
      <c r="CA103" s="389"/>
      <c r="CB103" s="163">
        <f t="shared" si="90"/>
        <v>0</v>
      </c>
      <c r="CC103" s="389"/>
      <c r="CD103" s="389"/>
      <c r="CE103" s="389"/>
      <c r="CF103" s="389"/>
      <c r="CG103" s="389"/>
      <c r="CH103" s="389"/>
      <c r="CI103" s="389"/>
      <c r="CJ103" s="389"/>
      <c r="CK103" s="389"/>
      <c r="CL103" s="389"/>
      <c r="CM103" s="389"/>
      <c r="CN103" s="389"/>
      <c r="CO103" s="389"/>
      <c r="CP103" s="389"/>
      <c r="CQ103" s="389"/>
      <c r="CR103" s="389"/>
      <c r="CS103" s="389"/>
      <c r="CT103" s="389"/>
      <c r="CU103" s="389"/>
      <c r="CV103" s="389"/>
      <c r="CW103" s="389"/>
      <c r="CX103" s="389"/>
      <c r="CY103" s="389"/>
      <c r="CZ103" s="389"/>
      <c r="DA103" s="389"/>
      <c r="DB103" s="389"/>
      <c r="DC103" s="389"/>
      <c r="DD103" s="389"/>
      <c r="DE103" s="389"/>
      <c r="DF103" s="389"/>
      <c r="DG103" s="389"/>
      <c r="DH103" s="389"/>
      <c r="DI103" s="389"/>
      <c r="DJ103" s="389"/>
      <c r="DK103" s="389"/>
      <c r="DL103" s="389"/>
      <c r="DM103" s="389"/>
      <c r="DN103" s="389"/>
      <c r="DO103" s="389"/>
      <c r="DP103" s="389"/>
      <c r="DQ103" s="389"/>
      <c r="DR103" s="389"/>
      <c r="DS103" s="389"/>
      <c r="DT103" s="389"/>
      <c r="DU103" s="389"/>
      <c r="DV103" s="389"/>
      <c r="DW103" s="389"/>
      <c r="DX103" s="389"/>
      <c r="DY103" s="389"/>
      <c r="DZ103" s="389"/>
      <c r="EA103" s="389"/>
      <c r="EB103" s="389"/>
      <c r="EC103" s="389"/>
      <c r="ED103" s="389"/>
      <c r="EE103" s="389"/>
      <c r="EF103" s="389"/>
      <c r="EG103" s="389"/>
      <c r="EH103" s="389"/>
      <c r="EI103" s="389"/>
      <c r="EJ103" s="389"/>
      <c r="EK103" s="389"/>
      <c r="EL103" s="389"/>
      <c r="EM103" s="389"/>
      <c r="EN103" s="389"/>
      <c r="EO103" s="389"/>
      <c r="EP103" s="389"/>
      <c r="EQ103" s="389"/>
      <c r="ER103" s="389"/>
      <c r="ES103" s="389"/>
      <c r="ET103" s="389"/>
      <c r="EU103" s="389"/>
      <c r="EV103" s="389"/>
      <c r="EW103" s="389"/>
      <c r="EX103" s="389"/>
      <c r="EY103" s="389"/>
      <c r="EZ103" s="389"/>
      <c r="FA103" s="389"/>
      <c r="FB103" s="389"/>
      <c r="FC103" s="389"/>
      <c r="FD103" s="389"/>
      <c r="FE103" s="389"/>
      <c r="FF103" s="389"/>
      <c r="FG103" s="389"/>
      <c r="FH103" s="389"/>
      <c r="FI103" s="389"/>
      <c r="FJ103" s="389"/>
      <c r="FK103" s="389"/>
      <c r="FL103" s="389"/>
      <c r="FM103" s="389"/>
      <c r="FN103" s="389"/>
      <c r="FO103" s="389"/>
      <c r="FP103" s="389"/>
      <c r="FQ103" s="389"/>
      <c r="FR103" s="389"/>
      <c r="FS103" s="389"/>
      <c r="FT103" s="389"/>
      <c r="FU103" s="389"/>
      <c r="FV103" s="389"/>
      <c r="FW103" s="389"/>
      <c r="FX103" s="650" t="s">
        <v>889</v>
      </c>
      <c r="FY103" s="651"/>
      <c r="FZ103" s="651"/>
      <c r="GA103" s="651"/>
      <c r="GB103" s="651"/>
      <c r="GC103" s="651"/>
      <c r="GD103" s="651"/>
      <c r="GE103" s="651"/>
      <c r="GF103" s="651"/>
      <c r="GG103" s="651"/>
      <c r="GH103" s="651"/>
      <c r="GI103" s="651"/>
      <c r="GJ103" s="651"/>
      <c r="GK103" s="651"/>
      <c r="GL103" s="651"/>
      <c r="GM103" s="651"/>
      <c r="GN103" s="651"/>
      <c r="GO103" s="651"/>
      <c r="GP103" s="651"/>
      <c r="GQ103" s="651"/>
      <c r="GR103" s="651"/>
      <c r="GS103" s="651"/>
      <c r="GT103" s="651"/>
      <c r="GU103" s="651"/>
      <c r="GV103" s="651"/>
      <c r="GW103" s="651"/>
      <c r="GX103" s="651"/>
      <c r="GY103" s="651"/>
      <c r="GZ103" s="651"/>
      <c r="HA103" s="651"/>
      <c r="HB103" s="651"/>
      <c r="HC103" s="651"/>
      <c r="HD103" s="651"/>
      <c r="HE103" s="651"/>
      <c r="HF103" s="651"/>
      <c r="HG103" s="651"/>
      <c r="HH103" s="651"/>
      <c r="HI103" s="651"/>
      <c r="HJ103" s="651"/>
      <c r="HK103" s="651"/>
      <c r="HL103" s="651"/>
      <c r="HM103" s="651"/>
      <c r="HN103" s="651"/>
      <c r="HO103" s="651"/>
      <c r="HP103" s="651"/>
      <c r="HQ103" s="651"/>
      <c r="HR103" s="651"/>
      <c r="HS103" s="651"/>
      <c r="HT103" s="651"/>
      <c r="HU103" s="651"/>
      <c r="HV103" s="651"/>
      <c r="HW103" s="651"/>
      <c r="HX103" s="651"/>
      <c r="HY103" s="651"/>
      <c r="HZ103" s="651"/>
      <c r="IA103" s="652"/>
      <c r="IB103" s="651"/>
      <c r="IC103" s="651"/>
      <c r="ID103" s="651"/>
      <c r="IE103" s="651"/>
      <c r="IF103" s="651"/>
      <c r="IG103" s="651"/>
      <c r="IH103" s="651"/>
      <c r="II103" s="651"/>
      <c r="IJ103" s="651"/>
      <c r="IK103" s="651"/>
      <c r="IL103" s="651"/>
      <c r="IM103" s="651"/>
      <c r="IN103" s="651"/>
      <c r="IO103" s="651"/>
      <c r="IP103" s="652"/>
      <c r="IQ103" s="651"/>
      <c r="IR103" s="651"/>
      <c r="IS103" s="651"/>
      <c r="IT103" s="651"/>
      <c r="IU103" s="651"/>
      <c r="IV103" s="651"/>
      <c r="IW103" s="651"/>
      <c r="IX103" s="651"/>
      <c r="IY103" s="651"/>
      <c r="IZ103" s="651"/>
      <c r="JA103" s="651"/>
      <c r="JB103" s="651"/>
      <c r="JC103" s="651"/>
      <c r="JD103" s="651"/>
      <c r="JE103" s="651"/>
      <c r="JF103" s="651"/>
      <c r="JG103" s="651"/>
      <c r="JH103" s="651"/>
      <c r="JI103" s="651"/>
      <c r="JJ103" s="651"/>
      <c r="JK103" s="651"/>
      <c r="JL103" s="651"/>
      <c r="JM103" s="651"/>
      <c r="JN103" s="651"/>
      <c r="JO103" s="651"/>
      <c r="JP103" s="651"/>
      <c r="JQ103" s="651"/>
      <c r="JR103" s="651"/>
      <c r="JS103" s="651"/>
      <c r="JT103" s="651"/>
      <c r="JU103" s="651"/>
      <c r="JV103" s="654"/>
      <c r="JX103" s="225"/>
    </row>
    <row r="104" spans="1:284" ht="16" thickBot="1">
      <c r="A104" s="905" t="s">
        <v>5</v>
      </c>
      <c r="B104" s="79">
        <f t="shared" si="53"/>
        <v>4</v>
      </c>
      <c r="C104" s="871" t="s">
        <v>14</v>
      </c>
      <c r="D104" s="249" t="s">
        <v>168</v>
      </c>
      <c r="E104" s="103" t="s">
        <v>158</v>
      </c>
      <c r="F104" s="888">
        <v>0.43</v>
      </c>
      <c r="G104" s="120" t="e">
        <f t="shared" si="96"/>
        <v>#REF!</v>
      </c>
      <c r="H104" s="47">
        <v>0.43</v>
      </c>
      <c r="I104" s="2"/>
      <c r="J104" s="29"/>
      <c r="K104" s="18"/>
      <c r="L104" s="5"/>
      <c r="M104" s="71">
        <v>3</v>
      </c>
      <c r="N104" s="71">
        <v>2</v>
      </c>
      <c r="O104" s="70">
        <v>2</v>
      </c>
      <c r="P104" s="891">
        <f t="shared" si="94"/>
        <v>7</v>
      </c>
      <c r="Q104" s="897">
        <f t="shared" si="98"/>
        <v>12</v>
      </c>
      <c r="R104" s="51">
        <f t="shared" si="97"/>
        <v>0.43</v>
      </c>
      <c r="S104" s="3"/>
      <c r="T104" s="25"/>
      <c r="U104" s="219">
        <f t="shared" si="48"/>
        <v>0</v>
      </c>
      <c r="V104" s="219" t="s">
        <v>642</v>
      </c>
      <c r="W104" s="1042">
        <f t="shared" si="91"/>
        <v>0</v>
      </c>
      <c r="X104" s="537">
        <f t="shared" si="92"/>
        <v>16485.244444444445</v>
      </c>
      <c r="Y104" s="538">
        <f t="shared" si="54"/>
        <v>500</v>
      </c>
      <c r="Z104" s="1034">
        <f t="shared" si="55"/>
        <v>0</v>
      </c>
      <c r="AA104" s="883">
        <v>6</v>
      </c>
      <c r="AB104" s="270">
        <f t="shared" si="56"/>
        <v>8745.2444444444445</v>
      </c>
      <c r="AC104" s="566">
        <v>0.25</v>
      </c>
      <c r="AD104" s="562">
        <f t="shared" si="57"/>
        <v>7740</v>
      </c>
      <c r="AE104" s="518"/>
      <c r="AF104" s="270">
        <f t="shared" si="58"/>
        <v>0</v>
      </c>
      <c r="AG104" s="270"/>
      <c r="AH104" s="562">
        <f t="shared" si="59"/>
        <v>0</v>
      </c>
      <c r="AI104" s="270"/>
      <c r="AJ104" s="228">
        <v>0</v>
      </c>
      <c r="AK104" s="902"/>
      <c r="AL104" s="902"/>
      <c r="AM104" s="18" t="str">
        <f t="shared" si="60"/>
        <v xml:space="preserve"> </v>
      </c>
      <c r="AN104" s="747" t="str">
        <f t="shared" si="61"/>
        <v xml:space="preserve"> </v>
      </c>
      <c r="AO104" s="4" t="str">
        <f t="shared" si="62"/>
        <v xml:space="preserve"> </v>
      </c>
      <c r="AP104" s="747" t="str">
        <f t="shared" si="63"/>
        <v xml:space="preserve"> </v>
      </c>
      <c r="AQ104" s="4" t="str">
        <f t="shared" si="64"/>
        <v xml:space="preserve"> </v>
      </c>
      <c r="AR104" s="747" t="str">
        <f t="shared" si="65"/>
        <v xml:space="preserve"> </v>
      </c>
      <c r="AS104" s="4" t="str">
        <f t="shared" si="66"/>
        <v xml:space="preserve"> </v>
      </c>
      <c r="AT104" s="747" t="str">
        <f t="shared" si="67"/>
        <v xml:space="preserve"> </v>
      </c>
      <c r="AU104" s="4" t="str">
        <f t="shared" si="68"/>
        <v xml:space="preserve"> </v>
      </c>
      <c r="AV104" s="747" t="str">
        <f t="shared" si="69"/>
        <v xml:space="preserve"> </v>
      </c>
      <c r="AW104" s="4" t="str">
        <f t="shared" si="70"/>
        <v xml:space="preserve"> </v>
      </c>
      <c r="AX104" s="747" t="str">
        <f t="shared" si="71"/>
        <v xml:space="preserve"> </v>
      </c>
      <c r="AY104" s="4" t="str">
        <f t="shared" si="72"/>
        <v xml:space="preserve"> </v>
      </c>
      <c r="AZ104" s="747" t="str">
        <f t="shared" si="73"/>
        <v xml:space="preserve"> </v>
      </c>
      <c r="BA104" s="4" t="str">
        <f t="shared" si="74"/>
        <v xml:space="preserve"> </v>
      </c>
      <c r="BB104" s="747" t="str">
        <f t="shared" si="75"/>
        <v xml:space="preserve"> </v>
      </c>
      <c r="BC104" s="4" t="str">
        <f t="shared" si="76"/>
        <v xml:space="preserve"> </v>
      </c>
      <c r="BD104" s="747" t="str">
        <f t="shared" si="77"/>
        <v xml:space="preserve"> </v>
      </c>
      <c r="BE104" s="4" t="str">
        <f t="shared" si="78"/>
        <v xml:space="preserve"> </v>
      </c>
      <c r="BF104" s="747" t="str">
        <f t="shared" si="79"/>
        <v xml:space="preserve"> </v>
      </c>
      <c r="BG104" s="4" t="str">
        <f t="shared" si="80"/>
        <v xml:space="preserve"> </v>
      </c>
      <c r="BH104" s="747" t="str">
        <f t="shared" si="81"/>
        <v xml:space="preserve"> </v>
      </c>
      <c r="BI104" s="4" t="str">
        <f t="shared" si="82"/>
        <v xml:space="preserve"> </v>
      </c>
      <c r="BJ104" s="747" t="str">
        <f t="shared" si="83"/>
        <v xml:space="preserve"> </v>
      </c>
      <c r="BK104" s="4" t="str">
        <f t="shared" si="84"/>
        <v xml:space="preserve"> </v>
      </c>
      <c r="BL104" s="747" t="str">
        <f t="shared" si="85"/>
        <v xml:space="preserve"> </v>
      </c>
      <c r="BM104" s="4" t="str">
        <f t="shared" si="86"/>
        <v xml:space="preserve"> </v>
      </c>
      <c r="BN104" s="747" t="str">
        <f t="shared" si="87"/>
        <v xml:space="preserve"> </v>
      </c>
      <c r="BO104" s="4" t="str">
        <f t="shared" si="88"/>
        <v xml:space="preserve"> </v>
      </c>
      <c r="BP104" s="747" t="str">
        <f t="shared" si="89"/>
        <v xml:space="preserve"> </v>
      </c>
      <c r="BQ104" s="133"/>
      <c r="BR104" s="133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163">
        <f t="shared" si="90"/>
        <v>0</v>
      </c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89"/>
      <c r="EC104" s="389"/>
      <c r="ED104" s="389"/>
      <c r="EE104" s="389"/>
      <c r="EF104" s="389"/>
      <c r="EG104" s="389"/>
      <c r="EH104" s="389"/>
      <c r="EI104" s="389"/>
      <c r="EJ104" s="389"/>
      <c r="EK104" s="389"/>
      <c r="EL104" s="389"/>
      <c r="EM104" s="389"/>
      <c r="EN104" s="389"/>
      <c r="EO104" s="389"/>
      <c r="EP104" s="389"/>
      <c r="EQ104" s="389"/>
      <c r="ER104" s="389"/>
      <c r="ES104" s="389"/>
      <c r="ET104" s="389"/>
      <c r="EU104" s="389"/>
      <c r="EV104" s="389"/>
      <c r="EW104" s="389"/>
      <c r="EX104" s="389"/>
      <c r="EY104" s="389"/>
      <c r="EZ104" s="389"/>
      <c r="FA104" s="389"/>
      <c r="FB104" s="389"/>
      <c r="FC104" s="389"/>
      <c r="FD104" s="389"/>
      <c r="FE104" s="389"/>
      <c r="FF104" s="389"/>
      <c r="FG104" s="389"/>
      <c r="FH104" s="389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666" t="s">
        <v>466</v>
      </c>
      <c r="FY104" s="667">
        <v>212</v>
      </c>
      <c r="FZ104" s="667">
        <v>30289508</v>
      </c>
      <c r="GA104" s="667">
        <v>55</v>
      </c>
      <c r="GB104" s="667" t="s">
        <v>798</v>
      </c>
      <c r="GC104" s="667">
        <v>18</v>
      </c>
      <c r="GD104" s="667">
        <v>1972</v>
      </c>
      <c r="GE104" s="667">
        <v>1</v>
      </c>
      <c r="GF104" s="667" t="s">
        <v>780</v>
      </c>
      <c r="GG104" s="667">
        <v>1</v>
      </c>
      <c r="GH104" s="667">
        <v>1</v>
      </c>
      <c r="GI104" s="667" t="s">
        <v>780</v>
      </c>
      <c r="GJ104" s="667">
        <v>1</v>
      </c>
      <c r="GK104" s="667" t="s">
        <v>781</v>
      </c>
      <c r="GL104" s="667" t="s">
        <v>782</v>
      </c>
      <c r="GM104" s="667">
        <v>50</v>
      </c>
      <c r="GN104" s="667" t="s">
        <v>783</v>
      </c>
      <c r="GO104" s="667">
        <v>0</v>
      </c>
      <c r="GP104" s="667">
        <v>0</v>
      </c>
      <c r="GQ104" s="667">
        <v>4</v>
      </c>
      <c r="GR104" s="667">
        <v>2</v>
      </c>
      <c r="GS104" s="667">
        <v>1</v>
      </c>
      <c r="GT104" s="667" t="s">
        <v>783</v>
      </c>
      <c r="GU104" s="667" t="s">
        <v>783</v>
      </c>
      <c r="GV104" s="667" t="s">
        <v>783</v>
      </c>
      <c r="GW104" s="667" t="s">
        <v>783</v>
      </c>
      <c r="GX104" s="667" t="s">
        <v>783</v>
      </c>
      <c r="GY104" s="667">
        <v>1649</v>
      </c>
      <c r="GZ104" s="667">
        <v>0.22</v>
      </c>
      <c r="HA104" s="667">
        <v>5</v>
      </c>
      <c r="HB104" s="667" t="s">
        <v>783</v>
      </c>
      <c r="HC104" s="667" t="s">
        <v>782</v>
      </c>
      <c r="HD104" s="667">
        <v>15</v>
      </c>
      <c r="HE104" s="667" t="s">
        <v>783</v>
      </c>
      <c r="HF104" s="667">
        <v>0</v>
      </c>
      <c r="HG104" s="667" t="s">
        <v>783</v>
      </c>
      <c r="HH104" s="667">
        <v>0</v>
      </c>
      <c r="HI104" s="667">
        <v>1</v>
      </c>
      <c r="HJ104" s="667">
        <v>45</v>
      </c>
      <c r="HK104" s="667" t="s">
        <v>784</v>
      </c>
      <c r="HL104" s="667" t="s">
        <v>785</v>
      </c>
      <c r="HM104" s="667" t="s">
        <v>783</v>
      </c>
      <c r="HN104" s="667" t="s">
        <v>783</v>
      </c>
      <c r="HO104" s="667" t="s">
        <v>783</v>
      </c>
      <c r="HP104" s="667" t="s">
        <v>783</v>
      </c>
      <c r="HQ104" s="667" t="s">
        <v>783</v>
      </c>
      <c r="HR104" s="667">
        <v>5074841</v>
      </c>
      <c r="HS104" s="667" t="s">
        <v>783</v>
      </c>
      <c r="HT104" s="667" t="s">
        <v>786</v>
      </c>
      <c r="HU104" s="667" t="s">
        <v>787</v>
      </c>
      <c r="HV104" s="667">
        <v>4</v>
      </c>
      <c r="HW104" s="667">
        <v>2014</v>
      </c>
      <c r="HX104" s="667">
        <v>63</v>
      </c>
      <c r="HY104" s="667">
        <v>0</v>
      </c>
      <c r="HZ104" s="667">
        <v>1162</v>
      </c>
      <c r="IA104" s="668">
        <v>41697.500081018516</v>
      </c>
      <c r="IB104" s="667" t="s">
        <v>788</v>
      </c>
      <c r="IC104" s="667">
        <v>5074840</v>
      </c>
      <c r="ID104" s="667">
        <v>2014</v>
      </c>
      <c r="IE104" s="667">
        <v>1712</v>
      </c>
      <c r="IF104" s="667" t="s">
        <v>783</v>
      </c>
      <c r="IG104" s="667" t="s">
        <v>783</v>
      </c>
      <c r="IH104" s="667" t="s">
        <v>783</v>
      </c>
      <c r="II104" s="667" t="s">
        <v>783</v>
      </c>
      <c r="IJ104" s="667" t="s">
        <v>783</v>
      </c>
      <c r="IK104" s="667" t="s">
        <v>783</v>
      </c>
      <c r="IL104" s="667" t="s">
        <v>783</v>
      </c>
      <c r="IM104" s="667" t="s">
        <v>783</v>
      </c>
      <c r="IN104" s="667" t="s">
        <v>783</v>
      </c>
      <c r="IO104" s="667">
        <v>1649</v>
      </c>
      <c r="IP104" s="668">
        <v>38587.423726851855</v>
      </c>
      <c r="IQ104" s="667">
        <v>2</v>
      </c>
      <c r="IR104" s="667" t="s">
        <v>793</v>
      </c>
      <c r="IS104" s="667">
        <v>1</v>
      </c>
      <c r="IT104" s="669">
        <v>41275</v>
      </c>
      <c r="IU104" s="667" t="s">
        <v>783</v>
      </c>
      <c r="IV104" s="667" t="s">
        <v>783</v>
      </c>
      <c r="IW104" s="667" t="s">
        <v>783</v>
      </c>
      <c r="IX104" s="667" t="s">
        <v>781</v>
      </c>
      <c r="IY104" s="667">
        <v>45</v>
      </c>
      <c r="IZ104" s="667" t="s">
        <v>789</v>
      </c>
      <c r="JA104" s="667" t="s">
        <v>783</v>
      </c>
      <c r="JB104" s="667" t="s">
        <v>783</v>
      </c>
      <c r="JC104" s="667" t="s">
        <v>783</v>
      </c>
      <c r="JD104" s="667">
        <v>329444</v>
      </c>
      <c r="JE104" s="667" t="s">
        <v>783</v>
      </c>
      <c r="JF104" s="667" t="s">
        <v>783</v>
      </c>
      <c r="JG104" s="667" t="s">
        <v>795</v>
      </c>
      <c r="JH104" s="667">
        <v>55</v>
      </c>
      <c r="JI104" s="667" t="s">
        <v>783</v>
      </c>
      <c r="JJ104" s="667" t="s">
        <v>783</v>
      </c>
      <c r="JK104" s="667" t="s">
        <v>783</v>
      </c>
      <c r="JL104" s="667" t="s">
        <v>790</v>
      </c>
      <c r="JM104" s="667">
        <v>4</v>
      </c>
      <c r="JN104" s="667">
        <v>3</v>
      </c>
      <c r="JO104" s="667" t="s">
        <v>783</v>
      </c>
      <c r="JP104" s="667">
        <v>10711928</v>
      </c>
      <c r="JQ104" s="667">
        <v>2011</v>
      </c>
      <c r="JR104" s="667">
        <v>3</v>
      </c>
      <c r="JS104" s="667" t="s">
        <v>783</v>
      </c>
      <c r="JT104" s="667" t="s">
        <v>783</v>
      </c>
      <c r="JU104" s="667" t="s">
        <v>891</v>
      </c>
      <c r="JV104" s="670">
        <v>1229.3601349999999</v>
      </c>
      <c r="JX104" s="225"/>
    </row>
    <row r="105" spans="1:284" ht="16" thickBot="1">
      <c r="A105" s="905" t="s">
        <v>5</v>
      </c>
      <c r="B105" s="79">
        <f t="shared" si="53"/>
        <v>4</v>
      </c>
      <c r="C105" s="871" t="s">
        <v>86</v>
      </c>
      <c r="D105" s="249" t="s">
        <v>157</v>
      </c>
      <c r="E105" s="103" t="s">
        <v>158</v>
      </c>
      <c r="F105" s="888">
        <v>0.12</v>
      </c>
      <c r="G105" s="120" t="e">
        <f t="shared" si="96"/>
        <v>#REF!</v>
      </c>
      <c r="H105" s="49">
        <v>0.12</v>
      </c>
      <c r="I105" s="2"/>
      <c r="J105" s="29"/>
      <c r="K105" s="18"/>
      <c r="L105" s="5"/>
      <c r="M105" s="71">
        <v>1</v>
      </c>
      <c r="N105" s="71">
        <v>1</v>
      </c>
      <c r="O105" s="70">
        <v>3</v>
      </c>
      <c r="P105" s="891">
        <f t="shared" si="94"/>
        <v>5</v>
      </c>
      <c r="Q105" s="897">
        <f t="shared" si="98"/>
        <v>3</v>
      </c>
      <c r="R105" s="51">
        <f t="shared" si="97"/>
        <v>0.12</v>
      </c>
      <c r="S105" s="3"/>
      <c r="T105" s="25"/>
      <c r="U105" s="219">
        <f t="shared" si="48"/>
        <v>0</v>
      </c>
      <c r="V105" s="219" t="s">
        <v>642</v>
      </c>
      <c r="W105" s="1042">
        <f t="shared" si="91"/>
        <v>0</v>
      </c>
      <c r="X105" s="537">
        <f t="shared" si="92"/>
        <v>0</v>
      </c>
      <c r="Y105" s="538">
        <f t="shared" si="54"/>
        <v>0</v>
      </c>
      <c r="Z105" s="1034">
        <f t="shared" si="55"/>
        <v>0</v>
      </c>
      <c r="AA105" s="883"/>
      <c r="AB105" s="270">
        <f t="shared" si="56"/>
        <v>0</v>
      </c>
      <c r="AC105" s="553"/>
      <c r="AD105" s="562">
        <f t="shared" si="57"/>
        <v>0</v>
      </c>
      <c r="AE105" s="518"/>
      <c r="AF105" s="270">
        <f t="shared" si="58"/>
        <v>0</v>
      </c>
      <c r="AG105" s="270"/>
      <c r="AH105" s="562">
        <f t="shared" si="59"/>
        <v>0</v>
      </c>
      <c r="AI105" s="270"/>
      <c r="AJ105" s="228">
        <v>0</v>
      </c>
      <c r="AK105" s="902"/>
      <c r="AL105" s="902"/>
      <c r="AM105" s="18" t="str">
        <f t="shared" si="60"/>
        <v xml:space="preserve"> </v>
      </c>
      <c r="AN105" s="747" t="str">
        <f t="shared" si="61"/>
        <v xml:space="preserve"> </v>
      </c>
      <c r="AO105" s="4" t="str">
        <f t="shared" si="62"/>
        <v xml:space="preserve"> </v>
      </c>
      <c r="AP105" s="747" t="str">
        <f t="shared" si="63"/>
        <v xml:space="preserve"> </v>
      </c>
      <c r="AQ105" s="4" t="str">
        <f t="shared" si="64"/>
        <v xml:space="preserve"> </v>
      </c>
      <c r="AR105" s="747" t="str">
        <f t="shared" si="65"/>
        <v xml:space="preserve"> </v>
      </c>
      <c r="AS105" s="4" t="str">
        <f t="shared" si="66"/>
        <v xml:space="preserve"> </v>
      </c>
      <c r="AT105" s="747" t="str">
        <f t="shared" si="67"/>
        <v xml:space="preserve"> </v>
      </c>
      <c r="AU105" s="4" t="str">
        <f t="shared" si="68"/>
        <v xml:space="preserve"> </v>
      </c>
      <c r="AV105" s="747" t="str">
        <f t="shared" si="69"/>
        <v xml:space="preserve"> </v>
      </c>
      <c r="AW105" s="4" t="str">
        <f t="shared" si="70"/>
        <v xml:space="preserve"> </v>
      </c>
      <c r="AX105" s="747" t="str">
        <f t="shared" si="71"/>
        <v xml:space="preserve"> </v>
      </c>
      <c r="AY105" s="4" t="str">
        <f t="shared" si="72"/>
        <v xml:space="preserve"> </v>
      </c>
      <c r="AZ105" s="747" t="str">
        <f t="shared" si="73"/>
        <v xml:space="preserve"> </v>
      </c>
      <c r="BA105" s="4" t="str">
        <f t="shared" si="74"/>
        <v xml:space="preserve"> </v>
      </c>
      <c r="BB105" s="747" t="str">
        <f t="shared" si="75"/>
        <v xml:space="preserve"> </v>
      </c>
      <c r="BC105" s="4" t="str">
        <f t="shared" si="76"/>
        <v xml:space="preserve"> </v>
      </c>
      <c r="BD105" s="747" t="str">
        <f t="shared" si="77"/>
        <v xml:space="preserve"> </v>
      </c>
      <c r="BE105" s="4" t="str">
        <f t="shared" si="78"/>
        <v xml:space="preserve"> </v>
      </c>
      <c r="BF105" s="747" t="str">
        <f t="shared" si="79"/>
        <v xml:space="preserve"> </v>
      </c>
      <c r="BG105" s="4" t="str">
        <f t="shared" si="80"/>
        <v xml:space="preserve"> </v>
      </c>
      <c r="BH105" s="747" t="str">
        <f t="shared" si="81"/>
        <v xml:space="preserve"> </v>
      </c>
      <c r="BI105" s="4" t="str">
        <f t="shared" si="82"/>
        <v xml:space="preserve"> </v>
      </c>
      <c r="BJ105" s="747" t="str">
        <f t="shared" si="83"/>
        <v xml:space="preserve"> </v>
      </c>
      <c r="BK105" s="4" t="str">
        <f t="shared" si="84"/>
        <v xml:space="preserve"> </v>
      </c>
      <c r="BL105" s="747" t="str">
        <f t="shared" si="85"/>
        <v xml:space="preserve"> </v>
      </c>
      <c r="BM105" s="4" t="str">
        <f t="shared" si="86"/>
        <v xml:space="preserve"> </v>
      </c>
      <c r="BN105" s="747" t="str">
        <f t="shared" si="87"/>
        <v xml:space="preserve"> </v>
      </c>
      <c r="BO105" s="4" t="str">
        <f t="shared" si="88"/>
        <v xml:space="preserve"> </v>
      </c>
      <c r="BP105" s="747" t="str">
        <f t="shared" si="89"/>
        <v xml:space="preserve"> </v>
      </c>
      <c r="BQ105" s="133"/>
      <c r="BR105" s="133"/>
      <c r="BS105" s="389"/>
      <c r="BT105" s="389"/>
      <c r="BU105" s="389"/>
      <c r="BV105" s="389"/>
      <c r="BW105" s="389"/>
      <c r="BX105" s="389"/>
      <c r="BY105" s="389"/>
      <c r="BZ105" s="389"/>
      <c r="CA105" s="389"/>
      <c r="CB105" s="163">
        <f t="shared" si="90"/>
        <v>0</v>
      </c>
      <c r="CC105" s="389"/>
      <c r="CD105" s="389"/>
      <c r="CE105" s="389"/>
      <c r="CF105" s="389"/>
      <c r="CG105" s="389"/>
      <c r="CH105" s="389"/>
      <c r="CI105" s="389"/>
      <c r="CJ105" s="389"/>
      <c r="CK105" s="389"/>
      <c r="CL105" s="389"/>
      <c r="CM105" s="389"/>
      <c r="CN105" s="389"/>
      <c r="CO105" s="389"/>
      <c r="CP105" s="389"/>
      <c r="CQ105" s="389"/>
      <c r="CR105" s="389"/>
      <c r="CS105" s="389"/>
      <c r="CT105" s="389"/>
      <c r="CU105" s="389"/>
      <c r="CV105" s="389"/>
      <c r="CW105" s="389"/>
      <c r="CX105" s="389"/>
      <c r="CY105" s="389"/>
      <c r="CZ105" s="389"/>
      <c r="DA105" s="389"/>
      <c r="DB105" s="389"/>
      <c r="DC105" s="389"/>
      <c r="DD105" s="389"/>
      <c r="DE105" s="389"/>
      <c r="DF105" s="389"/>
      <c r="DG105" s="389"/>
      <c r="DH105" s="389"/>
      <c r="DI105" s="389"/>
      <c r="DJ105" s="389"/>
      <c r="DK105" s="389"/>
      <c r="DL105" s="389"/>
      <c r="DM105" s="389"/>
      <c r="DN105" s="389"/>
      <c r="DO105" s="389"/>
      <c r="DP105" s="389"/>
      <c r="DQ105" s="389"/>
      <c r="DR105" s="389"/>
      <c r="DS105" s="389"/>
      <c r="DT105" s="389"/>
      <c r="DU105" s="389"/>
      <c r="DV105" s="389"/>
      <c r="DW105" s="389"/>
      <c r="DX105" s="389"/>
      <c r="DY105" s="389"/>
      <c r="DZ105" s="389"/>
      <c r="EA105" s="389"/>
      <c r="EB105" s="389"/>
      <c r="EC105" s="389"/>
      <c r="ED105" s="389"/>
      <c r="EE105" s="389"/>
      <c r="EF105" s="389"/>
      <c r="EG105" s="389"/>
      <c r="EH105" s="389"/>
      <c r="EI105" s="389"/>
      <c r="EJ105" s="389"/>
      <c r="EK105" s="389"/>
      <c r="EL105" s="389"/>
      <c r="EM105" s="389"/>
      <c r="EN105" s="389"/>
      <c r="EO105" s="389"/>
      <c r="EP105" s="389"/>
      <c r="EQ105" s="389"/>
      <c r="ER105" s="389"/>
      <c r="ES105" s="389"/>
      <c r="ET105" s="389"/>
      <c r="EU105" s="389"/>
      <c r="EV105" s="389"/>
      <c r="EW105" s="389"/>
      <c r="EX105" s="389"/>
      <c r="EY105" s="389"/>
      <c r="EZ105" s="389"/>
      <c r="FA105" s="389"/>
      <c r="FB105" s="389"/>
      <c r="FC105" s="389"/>
      <c r="FD105" s="389"/>
      <c r="FE105" s="389"/>
      <c r="FF105" s="389"/>
      <c r="FG105" s="389"/>
      <c r="FH105" s="389"/>
      <c r="FI105" s="389"/>
      <c r="FJ105" s="389"/>
      <c r="FK105" s="389"/>
      <c r="FL105" s="389"/>
      <c r="FM105" s="389"/>
      <c r="FN105" s="389"/>
      <c r="FO105" s="389"/>
      <c r="FP105" s="389"/>
      <c r="FQ105" s="389"/>
      <c r="FR105" s="389"/>
      <c r="FS105" s="389"/>
      <c r="FT105" s="389"/>
      <c r="FU105" s="389"/>
      <c r="FV105" s="389"/>
      <c r="FW105" s="389"/>
      <c r="FX105" s="625" t="s">
        <v>466</v>
      </c>
      <c r="FY105" s="626">
        <v>292</v>
      </c>
      <c r="FZ105" s="626">
        <v>30289509</v>
      </c>
      <c r="GA105" s="626" t="s">
        <v>783</v>
      </c>
      <c r="GB105" s="626"/>
      <c r="GC105" s="626" t="s">
        <v>783</v>
      </c>
      <c r="GD105" s="626" t="s">
        <v>783</v>
      </c>
      <c r="GE105" s="626" t="s">
        <v>783</v>
      </c>
      <c r="GF105" s="626"/>
      <c r="GG105" s="626" t="s">
        <v>783</v>
      </c>
      <c r="GH105" s="626" t="s">
        <v>783</v>
      </c>
      <c r="GI105" s="626"/>
      <c r="GJ105" s="626" t="s">
        <v>783</v>
      </c>
      <c r="GK105" s="626" t="s">
        <v>781</v>
      </c>
      <c r="GL105" s="626" t="s">
        <v>783</v>
      </c>
      <c r="GM105" s="626" t="s">
        <v>783</v>
      </c>
      <c r="GN105" s="626" t="s">
        <v>783</v>
      </c>
      <c r="GO105" s="626" t="s">
        <v>783</v>
      </c>
      <c r="GP105" s="626" t="s">
        <v>783</v>
      </c>
      <c r="GQ105" s="626" t="s">
        <v>783</v>
      </c>
      <c r="GR105" s="626" t="s">
        <v>783</v>
      </c>
      <c r="GS105" s="626" t="s">
        <v>783</v>
      </c>
      <c r="GT105" s="626" t="s">
        <v>783</v>
      </c>
      <c r="GU105" s="626" t="s">
        <v>783</v>
      </c>
      <c r="GV105" s="626" t="s">
        <v>783</v>
      </c>
      <c r="GW105" s="626" t="s">
        <v>783</v>
      </c>
      <c r="GX105" s="626" t="s">
        <v>783</v>
      </c>
      <c r="GY105" s="626">
        <v>1649</v>
      </c>
      <c r="GZ105" s="626">
        <v>0</v>
      </c>
      <c r="HA105" s="626">
        <v>9</v>
      </c>
      <c r="HB105" s="626" t="s">
        <v>783</v>
      </c>
      <c r="HC105" s="626" t="s">
        <v>783</v>
      </c>
      <c r="HD105" s="626" t="s">
        <v>783</v>
      </c>
      <c r="HE105" s="626" t="s">
        <v>783</v>
      </c>
      <c r="HF105" s="626" t="s">
        <v>783</v>
      </c>
      <c r="HG105" s="626" t="s">
        <v>783</v>
      </c>
      <c r="HH105" s="626" t="s">
        <v>783</v>
      </c>
      <c r="HI105" s="626" t="s">
        <v>783</v>
      </c>
      <c r="HJ105" s="626" t="s">
        <v>783</v>
      </c>
      <c r="HK105" s="626" t="s">
        <v>783</v>
      </c>
      <c r="HL105" s="626" t="s">
        <v>783</v>
      </c>
      <c r="HM105" s="626" t="s">
        <v>783</v>
      </c>
      <c r="HN105" s="626" t="s">
        <v>783</v>
      </c>
      <c r="HO105" s="626" t="s">
        <v>783</v>
      </c>
      <c r="HP105" s="626" t="s">
        <v>783</v>
      </c>
      <c r="HQ105" s="626" t="s">
        <v>783</v>
      </c>
      <c r="HR105" s="626">
        <v>5074841</v>
      </c>
      <c r="HS105" s="626" t="s">
        <v>783</v>
      </c>
      <c r="HT105" s="626" t="s">
        <v>786</v>
      </c>
      <c r="HU105" s="626" t="s">
        <v>787</v>
      </c>
      <c r="HV105" s="626">
        <v>4</v>
      </c>
      <c r="HW105" s="626">
        <v>2014</v>
      </c>
      <c r="HX105" s="626">
        <v>63</v>
      </c>
      <c r="HY105" s="626">
        <v>1162</v>
      </c>
      <c r="HZ105" s="626">
        <v>1690</v>
      </c>
      <c r="IA105" s="627">
        <v>41697.500081018516</v>
      </c>
      <c r="IB105" s="626" t="s">
        <v>788</v>
      </c>
      <c r="IC105" s="626">
        <v>5074840</v>
      </c>
      <c r="ID105" s="626" t="s">
        <v>783</v>
      </c>
      <c r="IE105" s="626">
        <v>1712</v>
      </c>
      <c r="IF105" s="626" t="s">
        <v>783</v>
      </c>
      <c r="IG105" s="626" t="s">
        <v>783</v>
      </c>
      <c r="IH105" s="626" t="s">
        <v>783</v>
      </c>
      <c r="II105" s="626" t="s">
        <v>783</v>
      </c>
      <c r="IJ105" s="626" t="s">
        <v>783</v>
      </c>
      <c r="IK105" s="626" t="s">
        <v>783</v>
      </c>
      <c r="IL105" s="626" t="s">
        <v>783</v>
      </c>
      <c r="IM105" s="626" t="s">
        <v>783</v>
      </c>
      <c r="IN105" s="626" t="s">
        <v>783</v>
      </c>
      <c r="IO105" s="626">
        <v>2108</v>
      </c>
      <c r="IP105" s="627">
        <v>38587.423726851855</v>
      </c>
      <c r="IQ105" s="626" t="s">
        <v>783</v>
      </c>
      <c r="IR105" s="626" t="s">
        <v>783</v>
      </c>
      <c r="IS105" s="626" t="s">
        <v>783</v>
      </c>
      <c r="IT105" s="626" t="s">
        <v>783</v>
      </c>
      <c r="IU105" s="626" t="s">
        <v>783</v>
      </c>
      <c r="IV105" s="626" t="s">
        <v>783</v>
      </c>
      <c r="IW105" s="626" t="s">
        <v>783</v>
      </c>
      <c r="IX105" s="626" t="s">
        <v>781</v>
      </c>
      <c r="IY105" s="626" t="s">
        <v>783</v>
      </c>
      <c r="IZ105" s="626" t="s">
        <v>783</v>
      </c>
      <c r="JA105" s="626" t="s">
        <v>783</v>
      </c>
      <c r="JB105" s="626" t="s">
        <v>783</v>
      </c>
      <c r="JC105" s="626" t="s">
        <v>783</v>
      </c>
      <c r="JD105" s="626">
        <v>329444</v>
      </c>
      <c r="JE105" s="626" t="s">
        <v>783</v>
      </c>
      <c r="JF105" s="626" t="s">
        <v>783</v>
      </c>
      <c r="JG105" s="626" t="s">
        <v>783</v>
      </c>
      <c r="JH105" s="626" t="s">
        <v>783</v>
      </c>
      <c r="JI105" s="626" t="s">
        <v>783</v>
      </c>
      <c r="JJ105" s="626" t="s">
        <v>783</v>
      </c>
      <c r="JK105" s="626" t="s">
        <v>783</v>
      </c>
      <c r="JL105" s="626" t="s">
        <v>783</v>
      </c>
      <c r="JM105" s="626">
        <v>4</v>
      </c>
      <c r="JN105" s="626" t="s">
        <v>783</v>
      </c>
      <c r="JO105" s="626" t="s">
        <v>783</v>
      </c>
      <c r="JP105" s="626">
        <v>10711928</v>
      </c>
      <c r="JQ105" s="626">
        <v>2011</v>
      </c>
      <c r="JR105" s="626">
        <v>3</v>
      </c>
      <c r="JS105" s="626" t="s">
        <v>783</v>
      </c>
      <c r="JT105" s="626" t="s">
        <v>783</v>
      </c>
      <c r="JU105" s="626" t="s">
        <v>892</v>
      </c>
      <c r="JV105" s="628">
        <v>515.03876200000002</v>
      </c>
      <c r="JW105">
        <f>SUM(JV104:JV105)</f>
        <v>1744.398897</v>
      </c>
      <c r="JX105" s="225">
        <v>0.33037857897727274</v>
      </c>
    </row>
    <row r="106" spans="1:284" ht="16" thickBot="1">
      <c r="A106" s="905" t="s">
        <v>5</v>
      </c>
      <c r="B106" s="79">
        <f t="shared" si="53"/>
        <v>4</v>
      </c>
      <c r="C106" s="871" t="s">
        <v>64</v>
      </c>
      <c r="D106" s="249" t="s">
        <v>168</v>
      </c>
      <c r="E106" s="103" t="s">
        <v>158</v>
      </c>
      <c r="F106" s="888">
        <v>0.08</v>
      </c>
      <c r="G106" s="120" t="e">
        <f t="shared" si="96"/>
        <v>#REF!</v>
      </c>
      <c r="H106" s="51">
        <v>0.08</v>
      </c>
      <c r="I106" s="2"/>
      <c r="J106" s="29"/>
      <c r="K106" s="18"/>
      <c r="L106" s="5"/>
      <c r="M106" s="75">
        <v>1</v>
      </c>
      <c r="N106" s="75">
        <v>0.5</v>
      </c>
      <c r="O106" s="76">
        <v>2</v>
      </c>
      <c r="P106" s="893">
        <f t="shared" si="94"/>
        <v>3.5</v>
      </c>
      <c r="Q106" s="897">
        <f t="shared" si="98"/>
        <v>1</v>
      </c>
      <c r="R106" s="46">
        <f t="shared" si="97"/>
        <v>0.08</v>
      </c>
      <c r="S106" s="547"/>
      <c r="T106" s="25"/>
      <c r="U106" s="219">
        <f t="shared" si="48"/>
        <v>0</v>
      </c>
      <c r="V106" s="219" t="s">
        <v>642</v>
      </c>
      <c r="W106" s="1042">
        <f t="shared" si="91"/>
        <v>0</v>
      </c>
      <c r="X106" s="537">
        <f t="shared" si="92"/>
        <v>0</v>
      </c>
      <c r="Y106" s="538">
        <f t="shared" si="54"/>
        <v>0</v>
      </c>
      <c r="Z106" s="1034">
        <f t="shared" si="55"/>
        <v>0</v>
      </c>
      <c r="AA106" s="883"/>
      <c r="AB106" s="270">
        <f t="shared" si="56"/>
        <v>0</v>
      </c>
      <c r="AC106" s="553"/>
      <c r="AD106" s="562">
        <f t="shared" si="57"/>
        <v>0</v>
      </c>
      <c r="AE106" s="518"/>
      <c r="AF106" s="270">
        <f t="shared" si="58"/>
        <v>0</v>
      </c>
      <c r="AG106" s="270"/>
      <c r="AH106" s="562">
        <f t="shared" si="59"/>
        <v>0</v>
      </c>
      <c r="AI106" s="270"/>
      <c r="AJ106" s="228">
        <v>0</v>
      </c>
      <c r="AK106" s="902"/>
      <c r="AL106" s="902"/>
      <c r="AM106" s="18" t="str">
        <f t="shared" si="60"/>
        <v xml:space="preserve"> </v>
      </c>
      <c r="AN106" s="747" t="str">
        <f t="shared" si="61"/>
        <v xml:space="preserve"> </v>
      </c>
      <c r="AO106" s="4" t="str">
        <f t="shared" si="62"/>
        <v xml:space="preserve"> </v>
      </c>
      <c r="AP106" s="747" t="str">
        <f t="shared" si="63"/>
        <v xml:space="preserve"> </v>
      </c>
      <c r="AQ106" s="4" t="str">
        <f t="shared" si="64"/>
        <v xml:space="preserve"> </v>
      </c>
      <c r="AR106" s="747" t="str">
        <f t="shared" si="65"/>
        <v xml:space="preserve"> </v>
      </c>
      <c r="AS106" s="4" t="str">
        <f t="shared" si="66"/>
        <v xml:space="preserve"> </v>
      </c>
      <c r="AT106" s="747" t="str">
        <f t="shared" si="67"/>
        <v xml:space="preserve"> </v>
      </c>
      <c r="AU106" s="4" t="str">
        <f t="shared" si="68"/>
        <v xml:space="preserve"> </v>
      </c>
      <c r="AV106" s="747" t="str">
        <f t="shared" si="69"/>
        <v xml:space="preserve"> </v>
      </c>
      <c r="AW106" s="4" t="str">
        <f t="shared" si="70"/>
        <v xml:space="preserve"> </v>
      </c>
      <c r="AX106" s="747" t="str">
        <f t="shared" si="71"/>
        <v xml:space="preserve"> </v>
      </c>
      <c r="AY106" s="4" t="str">
        <f t="shared" si="72"/>
        <v xml:space="preserve"> </v>
      </c>
      <c r="AZ106" s="747" t="str">
        <f t="shared" si="73"/>
        <v xml:space="preserve"> </v>
      </c>
      <c r="BA106" s="4" t="str">
        <f t="shared" si="74"/>
        <v xml:space="preserve"> </v>
      </c>
      <c r="BB106" s="747" t="str">
        <f t="shared" si="75"/>
        <v xml:space="preserve"> </v>
      </c>
      <c r="BC106" s="4" t="str">
        <f t="shared" si="76"/>
        <v xml:space="preserve"> </v>
      </c>
      <c r="BD106" s="747" t="str">
        <f t="shared" si="77"/>
        <v xml:space="preserve"> </v>
      </c>
      <c r="BE106" s="4" t="str">
        <f t="shared" si="78"/>
        <v xml:space="preserve"> </v>
      </c>
      <c r="BF106" s="747" t="str">
        <f t="shared" si="79"/>
        <v xml:space="preserve"> </v>
      </c>
      <c r="BG106" s="4" t="str">
        <f t="shared" si="80"/>
        <v xml:space="preserve"> </v>
      </c>
      <c r="BH106" s="747" t="str">
        <f t="shared" si="81"/>
        <v xml:space="preserve"> </v>
      </c>
      <c r="BI106" s="4" t="str">
        <f t="shared" si="82"/>
        <v xml:space="preserve"> </v>
      </c>
      <c r="BJ106" s="747" t="str">
        <f t="shared" si="83"/>
        <v xml:space="preserve"> </v>
      </c>
      <c r="BK106" s="4" t="str">
        <f t="shared" si="84"/>
        <v xml:space="preserve"> </v>
      </c>
      <c r="BL106" s="747" t="str">
        <f t="shared" si="85"/>
        <v xml:space="preserve"> </v>
      </c>
      <c r="BM106" s="4" t="str">
        <f t="shared" si="86"/>
        <v xml:space="preserve"> </v>
      </c>
      <c r="BN106" s="747" t="str">
        <f t="shared" si="87"/>
        <v xml:space="preserve"> </v>
      </c>
      <c r="BO106" s="4" t="str">
        <f t="shared" si="88"/>
        <v xml:space="preserve"> </v>
      </c>
      <c r="BP106" s="747" t="str">
        <f t="shared" si="89"/>
        <v xml:space="preserve"> </v>
      </c>
      <c r="BQ106" s="133" t="s">
        <v>266</v>
      </c>
      <c r="BR106" s="133"/>
      <c r="BS106" s="389"/>
      <c r="BT106" s="389"/>
      <c r="BU106" s="389"/>
      <c r="BV106" s="389"/>
      <c r="BW106" s="389"/>
      <c r="BX106" s="389"/>
      <c r="BY106" s="389"/>
      <c r="BZ106" s="389"/>
      <c r="CA106" s="389"/>
      <c r="CB106" s="163">
        <f t="shared" si="90"/>
        <v>0</v>
      </c>
      <c r="CC106" s="389"/>
      <c r="CD106" s="389"/>
      <c r="CE106" s="389"/>
      <c r="CF106" s="389"/>
      <c r="CG106" s="389"/>
      <c r="CH106" s="389"/>
      <c r="CI106" s="389"/>
      <c r="CJ106" s="389"/>
      <c r="CK106" s="389"/>
      <c r="CL106" s="389"/>
      <c r="CM106" s="389"/>
      <c r="CN106" s="389"/>
      <c r="CO106" s="389"/>
      <c r="CP106" s="389"/>
      <c r="CQ106" s="389"/>
      <c r="CR106" s="389"/>
      <c r="CS106" s="389"/>
      <c r="CT106" s="389"/>
      <c r="CU106" s="389"/>
      <c r="CV106" s="389"/>
      <c r="CW106" s="389"/>
      <c r="CX106" s="389"/>
      <c r="CY106" s="389"/>
      <c r="CZ106" s="389"/>
      <c r="DA106" s="389"/>
      <c r="DB106" s="389"/>
      <c r="DC106" s="389"/>
      <c r="DD106" s="389"/>
      <c r="DE106" s="389"/>
      <c r="DF106" s="389"/>
      <c r="DG106" s="389"/>
      <c r="DH106" s="389"/>
      <c r="DI106" s="389"/>
      <c r="DJ106" s="389"/>
      <c r="DK106" s="389"/>
      <c r="DL106" s="389"/>
      <c r="DM106" s="389"/>
      <c r="DN106" s="389"/>
      <c r="DO106" s="389"/>
      <c r="DP106" s="389"/>
      <c r="DQ106" s="389"/>
      <c r="DR106" s="389"/>
      <c r="DS106" s="389"/>
      <c r="DT106" s="389"/>
      <c r="DU106" s="389"/>
      <c r="DV106" s="389"/>
      <c r="DW106" s="389"/>
      <c r="DX106" s="389"/>
      <c r="DY106" s="389"/>
      <c r="DZ106" s="389"/>
      <c r="EA106" s="389"/>
      <c r="EB106" s="389"/>
      <c r="EC106" s="389"/>
      <c r="ED106" s="389"/>
      <c r="EE106" s="389"/>
      <c r="EF106" s="389"/>
      <c r="EG106" s="389"/>
      <c r="EH106" s="389"/>
      <c r="EI106" s="389"/>
      <c r="EJ106" s="389"/>
      <c r="EK106" s="389"/>
      <c r="EL106" s="389"/>
      <c r="EM106" s="389"/>
      <c r="EN106" s="389"/>
      <c r="EO106" s="389"/>
      <c r="EP106" s="389"/>
      <c r="EQ106" s="389"/>
      <c r="ER106" s="389"/>
      <c r="ES106" s="389"/>
      <c r="ET106" s="389"/>
      <c r="EU106" s="389"/>
      <c r="EV106" s="389"/>
      <c r="EW106" s="389"/>
      <c r="EX106" s="389"/>
      <c r="EY106" s="389"/>
      <c r="EZ106" s="389"/>
      <c r="FA106" s="389"/>
      <c r="FB106" s="389"/>
      <c r="FC106" s="389"/>
      <c r="FD106" s="389"/>
      <c r="FE106" s="389"/>
      <c r="FF106" s="389"/>
      <c r="FG106" s="389"/>
      <c r="FH106" s="389"/>
      <c r="FI106" s="389"/>
      <c r="FJ106" s="389"/>
      <c r="FK106" s="389"/>
      <c r="FL106" s="389"/>
      <c r="FM106" s="389"/>
      <c r="FN106" s="389"/>
      <c r="FO106" s="389"/>
      <c r="FP106" s="389"/>
      <c r="FQ106" s="389"/>
      <c r="FR106" s="389"/>
      <c r="FS106" s="389"/>
      <c r="FT106" s="389"/>
      <c r="FU106" s="389"/>
      <c r="FV106" s="389"/>
      <c r="FW106" s="389"/>
      <c r="FX106" s="666" t="s">
        <v>407</v>
      </c>
      <c r="FY106" s="667">
        <v>1</v>
      </c>
      <c r="FZ106" s="667">
        <v>30289514</v>
      </c>
      <c r="GA106" s="667">
        <v>55</v>
      </c>
      <c r="GB106" s="667" t="s">
        <v>798</v>
      </c>
      <c r="GC106" s="667">
        <v>18</v>
      </c>
      <c r="GD106" s="667">
        <v>1974</v>
      </c>
      <c r="GE106" s="667">
        <v>1</v>
      </c>
      <c r="GF106" s="667" t="s">
        <v>780</v>
      </c>
      <c r="GG106" s="667">
        <v>1</v>
      </c>
      <c r="GH106" s="667">
        <v>1</v>
      </c>
      <c r="GI106" s="667" t="s">
        <v>780</v>
      </c>
      <c r="GJ106" s="667">
        <v>1</v>
      </c>
      <c r="GK106" s="667" t="s">
        <v>781</v>
      </c>
      <c r="GL106" s="667" t="s">
        <v>782</v>
      </c>
      <c r="GM106" s="667">
        <v>50</v>
      </c>
      <c r="GN106" s="667" t="s">
        <v>783</v>
      </c>
      <c r="GO106" s="667">
        <v>0</v>
      </c>
      <c r="GP106" s="667">
        <v>0</v>
      </c>
      <c r="GQ106" s="667">
        <v>4</v>
      </c>
      <c r="GR106" s="667">
        <v>2</v>
      </c>
      <c r="GS106" s="667">
        <v>1</v>
      </c>
      <c r="GT106" s="667" t="s">
        <v>783</v>
      </c>
      <c r="GU106" s="667" t="s">
        <v>783</v>
      </c>
      <c r="GV106" s="667" t="s">
        <v>783</v>
      </c>
      <c r="GW106" s="667" t="s">
        <v>783</v>
      </c>
      <c r="GX106" s="667" t="s">
        <v>783</v>
      </c>
      <c r="GY106" s="667">
        <v>1649</v>
      </c>
      <c r="GZ106" s="667">
        <v>0.45</v>
      </c>
      <c r="HA106" s="667">
        <v>5</v>
      </c>
      <c r="HB106" s="667" t="s">
        <v>783</v>
      </c>
      <c r="HC106" s="667" t="s">
        <v>782</v>
      </c>
      <c r="HD106" s="667">
        <v>15</v>
      </c>
      <c r="HE106" s="667" t="s">
        <v>783</v>
      </c>
      <c r="HF106" s="667">
        <v>0</v>
      </c>
      <c r="HG106" s="667" t="s">
        <v>783</v>
      </c>
      <c r="HH106" s="667">
        <v>0</v>
      </c>
      <c r="HI106" s="667">
        <v>1</v>
      </c>
      <c r="HJ106" s="667">
        <v>45</v>
      </c>
      <c r="HK106" s="667" t="s">
        <v>784</v>
      </c>
      <c r="HL106" s="667" t="s">
        <v>785</v>
      </c>
      <c r="HM106" s="667" t="s">
        <v>783</v>
      </c>
      <c r="HN106" s="667" t="s">
        <v>783</v>
      </c>
      <c r="HO106" s="667" t="s">
        <v>783</v>
      </c>
      <c r="HP106" s="667" t="s">
        <v>783</v>
      </c>
      <c r="HQ106" s="667" t="s">
        <v>783</v>
      </c>
      <c r="HR106" s="667">
        <v>5074871</v>
      </c>
      <c r="HS106" s="667" t="s">
        <v>783</v>
      </c>
      <c r="HT106" s="667" t="s">
        <v>786</v>
      </c>
      <c r="HU106" s="667" t="s">
        <v>787</v>
      </c>
      <c r="HV106" s="667">
        <v>4</v>
      </c>
      <c r="HW106" s="667">
        <v>2014</v>
      </c>
      <c r="HX106" s="667">
        <v>63</v>
      </c>
      <c r="HY106" s="667">
        <v>0</v>
      </c>
      <c r="HZ106" s="667">
        <v>2376</v>
      </c>
      <c r="IA106" s="668">
        <v>41697.500081018516</v>
      </c>
      <c r="IB106" s="667" t="s">
        <v>788</v>
      </c>
      <c r="IC106" s="667">
        <v>5074870</v>
      </c>
      <c r="ID106" s="667">
        <v>2014</v>
      </c>
      <c r="IE106" s="667">
        <v>1712</v>
      </c>
      <c r="IF106" s="667" t="s">
        <v>783</v>
      </c>
      <c r="IG106" s="667" t="s">
        <v>783</v>
      </c>
      <c r="IH106" s="667" t="s">
        <v>783</v>
      </c>
      <c r="II106" s="667" t="s">
        <v>783</v>
      </c>
      <c r="IJ106" s="667" t="s">
        <v>783</v>
      </c>
      <c r="IK106" s="667" t="s">
        <v>783</v>
      </c>
      <c r="IL106" s="667" t="s">
        <v>783</v>
      </c>
      <c r="IM106" s="667" t="s">
        <v>783</v>
      </c>
      <c r="IN106" s="667" t="s">
        <v>783</v>
      </c>
      <c r="IO106" s="667">
        <v>1649</v>
      </c>
      <c r="IP106" s="668">
        <v>38587.423726851855</v>
      </c>
      <c r="IQ106" s="667">
        <v>2</v>
      </c>
      <c r="IR106" s="667" t="s">
        <v>793</v>
      </c>
      <c r="IS106" s="667">
        <v>1</v>
      </c>
      <c r="IT106" s="669">
        <v>41275</v>
      </c>
      <c r="IU106" s="667" t="s">
        <v>783</v>
      </c>
      <c r="IV106" s="667" t="s">
        <v>783</v>
      </c>
      <c r="IW106" s="667" t="s">
        <v>783</v>
      </c>
      <c r="IX106" s="667" t="s">
        <v>781</v>
      </c>
      <c r="IY106" s="667">
        <v>45</v>
      </c>
      <c r="IZ106" s="667" t="s">
        <v>789</v>
      </c>
      <c r="JA106" s="667" t="s">
        <v>783</v>
      </c>
      <c r="JB106" s="667" t="s">
        <v>783</v>
      </c>
      <c r="JC106" s="667" t="s">
        <v>783</v>
      </c>
      <c r="JD106" s="667">
        <v>329446</v>
      </c>
      <c r="JE106" s="667" t="s">
        <v>783</v>
      </c>
      <c r="JF106" s="667" t="s">
        <v>783</v>
      </c>
      <c r="JG106" s="667" t="s">
        <v>795</v>
      </c>
      <c r="JH106" s="667">
        <v>55</v>
      </c>
      <c r="JI106" s="667" t="s">
        <v>783</v>
      </c>
      <c r="JJ106" s="667" t="s">
        <v>783</v>
      </c>
      <c r="JK106" s="667" t="s">
        <v>783</v>
      </c>
      <c r="JL106" s="667" t="s">
        <v>790</v>
      </c>
      <c r="JM106" s="667">
        <v>4</v>
      </c>
      <c r="JN106" s="667">
        <v>3</v>
      </c>
      <c r="JO106" s="667" t="s">
        <v>783</v>
      </c>
      <c r="JP106" s="667">
        <v>10711928</v>
      </c>
      <c r="JQ106" s="667">
        <v>2011</v>
      </c>
      <c r="JR106" s="667">
        <v>3</v>
      </c>
      <c r="JS106" s="667" t="s">
        <v>783</v>
      </c>
      <c r="JT106" s="667" t="s">
        <v>783</v>
      </c>
      <c r="JU106" s="667" t="s">
        <v>893</v>
      </c>
      <c r="JV106" s="670">
        <v>2373.5122879999999</v>
      </c>
      <c r="JX106" s="225"/>
    </row>
    <row r="107" spans="1:284" ht="16" thickBot="1">
      <c r="A107" s="905" t="s">
        <v>5</v>
      </c>
      <c r="B107" s="79">
        <f t="shared" si="53"/>
        <v>4</v>
      </c>
      <c r="C107" s="1404" t="s">
        <v>43</v>
      </c>
      <c r="D107" s="249" t="s">
        <v>191</v>
      </c>
      <c r="E107" s="103" t="s">
        <v>13</v>
      </c>
      <c r="F107" s="888">
        <v>1.31</v>
      </c>
      <c r="G107" s="120" t="e">
        <f t="shared" si="96"/>
        <v>#REF!</v>
      </c>
      <c r="H107" s="51">
        <v>1.31</v>
      </c>
      <c r="I107" s="2"/>
      <c r="J107" s="29"/>
      <c r="K107" s="18"/>
      <c r="L107" s="5"/>
      <c r="M107" s="75">
        <v>1</v>
      </c>
      <c r="N107" s="75">
        <v>0.5</v>
      </c>
      <c r="O107" s="76">
        <v>5</v>
      </c>
      <c r="P107" s="893">
        <f t="shared" si="94"/>
        <v>6.5</v>
      </c>
      <c r="Q107" s="897">
        <f t="shared" si="98"/>
        <v>2.5</v>
      </c>
      <c r="R107" s="51">
        <f t="shared" si="97"/>
        <v>1.31</v>
      </c>
      <c r="S107" s="547"/>
      <c r="T107" s="25"/>
      <c r="U107" s="219">
        <f t="shared" si="48"/>
        <v>0</v>
      </c>
      <c r="V107" s="219" t="s">
        <v>642</v>
      </c>
      <c r="W107" s="1042">
        <f t="shared" si="91"/>
        <v>0</v>
      </c>
      <c r="X107" s="537">
        <f t="shared" si="92"/>
        <v>0</v>
      </c>
      <c r="Y107" s="538">
        <f t="shared" si="54"/>
        <v>0</v>
      </c>
      <c r="Z107" s="1034">
        <f t="shared" si="55"/>
        <v>0</v>
      </c>
      <c r="AA107" s="883"/>
      <c r="AB107" s="270">
        <f t="shared" si="56"/>
        <v>0</v>
      </c>
      <c r="AC107" s="553"/>
      <c r="AD107" s="562">
        <f t="shared" si="57"/>
        <v>0</v>
      </c>
      <c r="AE107" s="518"/>
      <c r="AF107" s="270">
        <f t="shared" si="58"/>
        <v>0</v>
      </c>
      <c r="AG107" s="270"/>
      <c r="AH107" s="562">
        <f t="shared" si="59"/>
        <v>0</v>
      </c>
      <c r="AI107" s="270"/>
      <c r="AJ107" s="228">
        <v>0</v>
      </c>
      <c r="AK107" s="902"/>
      <c r="AL107" s="902"/>
      <c r="AM107" s="18" t="str">
        <f t="shared" si="60"/>
        <v xml:space="preserve"> </v>
      </c>
      <c r="AN107" s="747" t="str">
        <f t="shared" si="61"/>
        <v xml:space="preserve"> </v>
      </c>
      <c r="AO107" s="4" t="str">
        <f t="shared" si="62"/>
        <v xml:space="preserve"> </v>
      </c>
      <c r="AP107" s="747" t="str">
        <f t="shared" si="63"/>
        <v xml:space="preserve"> </v>
      </c>
      <c r="AQ107" s="4" t="str">
        <f t="shared" si="64"/>
        <v xml:space="preserve"> </v>
      </c>
      <c r="AR107" s="747" t="str">
        <f t="shared" si="65"/>
        <v xml:space="preserve"> </v>
      </c>
      <c r="AS107" s="4" t="str">
        <f t="shared" si="66"/>
        <v xml:space="preserve"> </v>
      </c>
      <c r="AT107" s="747" t="str">
        <f t="shared" si="67"/>
        <v xml:space="preserve"> </v>
      </c>
      <c r="AU107" s="4" t="str">
        <f t="shared" si="68"/>
        <v xml:space="preserve"> </v>
      </c>
      <c r="AV107" s="747" t="str">
        <f t="shared" si="69"/>
        <v xml:space="preserve"> </v>
      </c>
      <c r="AW107" s="4" t="str">
        <f t="shared" si="70"/>
        <v xml:space="preserve"> </v>
      </c>
      <c r="AX107" s="747" t="str">
        <f t="shared" si="71"/>
        <v xml:space="preserve"> </v>
      </c>
      <c r="AY107" s="4" t="str">
        <f t="shared" si="72"/>
        <v xml:space="preserve"> </v>
      </c>
      <c r="AZ107" s="747" t="str">
        <f t="shared" si="73"/>
        <v xml:space="preserve"> </v>
      </c>
      <c r="BA107" s="4" t="str">
        <f t="shared" si="74"/>
        <v xml:space="preserve"> </v>
      </c>
      <c r="BB107" s="747" t="str">
        <f t="shared" si="75"/>
        <v xml:space="preserve"> </v>
      </c>
      <c r="BC107" s="4" t="str">
        <f t="shared" si="76"/>
        <v xml:space="preserve"> </v>
      </c>
      <c r="BD107" s="747" t="str">
        <f t="shared" si="77"/>
        <v xml:space="preserve"> </v>
      </c>
      <c r="BE107" s="4" t="str">
        <f t="shared" si="78"/>
        <v xml:space="preserve"> </v>
      </c>
      <c r="BF107" s="747" t="str">
        <f t="shared" si="79"/>
        <v xml:space="preserve"> </v>
      </c>
      <c r="BG107" s="4" t="str">
        <f t="shared" si="80"/>
        <v xml:space="preserve"> </v>
      </c>
      <c r="BH107" s="747" t="str">
        <f t="shared" si="81"/>
        <v xml:space="preserve"> </v>
      </c>
      <c r="BI107" s="4" t="str">
        <f t="shared" si="82"/>
        <v xml:space="preserve"> </v>
      </c>
      <c r="BJ107" s="747" t="str">
        <f t="shared" si="83"/>
        <v xml:space="preserve"> </v>
      </c>
      <c r="BK107" s="4" t="str">
        <f t="shared" si="84"/>
        <v xml:space="preserve"> </v>
      </c>
      <c r="BL107" s="747" t="str">
        <f t="shared" si="85"/>
        <v xml:space="preserve"> </v>
      </c>
      <c r="BM107" s="4" t="str">
        <f t="shared" si="86"/>
        <v xml:space="preserve"> </v>
      </c>
      <c r="BN107" s="747" t="str">
        <f t="shared" si="87"/>
        <v xml:space="preserve"> </v>
      </c>
      <c r="BO107" s="4" t="str">
        <f t="shared" si="88"/>
        <v xml:space="preserve"> </v>
      </c>
      <c r="BP107" s="747" t="str">
        <f t="shared" si="89"/>
        <v xml:space="preserve"> </v>
      </c>
      <c r="BQ107" s="133"/>
      <c r="BR107" s="133"/>
      <c r="BS107" s="389"/>
      <c r="BT107" s="389"/>
      <c r="BU107" s="389"/>
      <c r="BV107" s="389"/>
      <c r="BW107" s="389"/>
      <c r="BX107" s="389"/>
      <c r="BY107" s="389"/>
      <c r="BZ107" s="389"/>
      <c r="CA107" s="389"/>
      <c r="CB107" s="163">
        <f t="shared" si="90"/>
        <v>0</v>
      </c>
      <c r="CC107" s="389"/>
      <c r="CD107" s="389"/>
      <c r="CE107" s="389"/>
      <c r="CF107" s="389"/>
      <c r="CG107" s="389"/>
      <c r="CH107" s="389"/>
      <c r="CI107" s="389"/>
      <c r="CJ107" s="389"/>
      <c r="CK107" s="389"/>
      <c r="CL107" s="389"/>
      <c r="CM107" s="389"/>
      <c r="CN107" s="389"/>
      <c r="CO107" s="389"/>
      <c r="CP107" s="389"/>
      <c r="CQ107" s="389"/>
      <c r="CR107" s="389"/>
      <c r="CS107" s="389"/>
      <c r="CT107" s="389"/>
      <c r="CU107" s="389"/>
      <c r="CV107" s="389"/>
      <c r="CW107" s="389"/>
      <c r="CX107" s="389"/>
      <c r="CY107" s="389"/>
      <c r="CZ107" s="389"/>
      <c r="DA107" s="389"/>
      <c r="DB107" s="389"/>
      <c r="DC107" s="389"/>
      <c r="DD107" s="389"/>
      <c r="DE107" s="389"/>
      <c r="DF107" s="389"/>
      <c r="DG107" s="389"/>
      <c r="DH107" s="389"/>
      <c r="DI107" s="389"/>
      <c r="DJ107" s="389"/>
      <c r="DK107" s="389"/>
      <c r="DL107" s="389"/>
      <c r="DM107" s="389"/>
      <c r="DN107" s="389"/>
      <c r="DO107" s="389"/>
      <c r="DP107" s="389"/>
      <c r="DQ107" s="389"/>
      <c r="DR107" s="389"/>
      <c r="DS107" s="389"/>
      <c r="DT107" s="389"/>
      <c r="DU107" s="389"/>
      <c r="DV107" s="389"/>
      <c r="DW107" s="389"/>
      <c r="DX107" s="389"/>
      <c r="DY107" s="389"/>
      <c r="DZ107" s="389"/>
      <c r="EA107" s="389"/>
      <c r="EB107" s="389"/>
      <c r="EC107" s="389"/>
      <c r="ED107" s="389"/>
      <c r="EE107" s="389"/>
      <c r="EF107" s="389"/>
      <c r="EG107" s="389"/>
      <c r="EH107" s="389"/>
      <c r="EI107" s="389"/>
      <c r="EJ107" s="389"/>
      <c r="EK107" s="389"/>
      <c r="EL107" s="389"/>
      <c r="EM107" s="389"/>
      <c r="EN107" s="389"/>
      <c r="EO107" s="389"/>
      <c r="EP107" s="389"/>
      <c r="EQ107" s="389"/>
      <c r="ER107" s="389"/>
      <c r="ES107" s="389"/>
      <c r="ET107" s="389"/>
      <c r="EU107" s="389"/>
      <c r="EV107" s="389"/>
      <c r="EW107" s="389"/>
      <c r="EX107" s="389"/>
      <c r="EY107" s="389"/>
      <c r="EZ107" s="389"/>
      <c r="FA107" s="389"/>
      <c r="FB107" s="389"/>
      <c r="FC107" s="389"/>
      <c r="FD107" s="389"/>
      <c r="FE107" s="389"/>
      <c r="FF107" s="389"/>
      <c r="FG107" s="389"/>
      <c r="FH107" s="389"/>
      <c r="FI107" s="389"/>
      <c r="FJ107" s="389"/>
      <c r="FK107" s="389"/>
      <c r="FL107" s="389"/>
      <c r="FM107" s="389"/>
      <c r="FN107" s="389"/>
      <c r="FO107" s="389"/>
      <c r="FP107" s="389"/>
      <c r="FQ107" s="389"/>
      <c r="FR107" s="389"/>
      <c r="FS107" s="389"/>
      <c r="FT107" s="389"/>
      <c r="FU107" s="389"/>
      <c r="FV107" s="389"/>
      <c r="FW107" s="389"/>
      <c r="FX107" s="625" t="s">
        <v>407</v>
      </c>
      <c r="FY107" s="626">
        <v>275</v>
      </c>
      <c r="FZ107" s="626">
        <v>30289515</v>
      </c>
      <c r="GA107" s="626" t="s">
        <v>783</v>
      </c>
      <c r="GB107" s="626"/>
      <c r="GC107" s="626" t="s">
        <v>783</v>
      </c>
      <c r="GD107" s="626" t="s">
        <v>783</v>
      </c>
      <c r="GE107" s="626" t="s">
        <v>783</v>
      </c>
      <c r="GF107" s="626"/>
      <c r="GG107" s="626" t="s">
        <v>783</v>
      </c>
      <c r="GH107" s="626" t="s">
        <v>783</v>
      </c>
      <c r="GI107" s="626"/>
      <c r="GJ107" s="626" t="s">
        <v>783</v>
      </c>
      <c r="GK107" s="626" t="s">
        <v>781</v>
      </c>
      <c r="GL107" s="626" t="s">
        <v>783</v>
      </c>
      <c r="GM107" s="626" t="s">
        <v>783</v>
      </c>
      <c r="GN107" s="626" t="s">
        <v>783</v>
      </c>
      <c r="GO107" s="626" t="s">
        <v>783</v>
      </c>
      <c r="GP107" s="626" t="s">
        <v>783</v>
      </c>
      <c r="GQ107" s="626" t="s">
        <v>783</v>
      </c>
      <c r="GR107" s="626" t="s">
        <v>783</v>
      </c>
      <c r="GS107" s="626" t="s">
        <v>783</v>
      </c>
      <c r="GT107" s="626" t="s">
        <v>783</v>
      </c>
      <c r="GU107" s="626" t="s">
        <v>783</v>
      </c>
      <c r="GV107" s="626" t="s">
        <v>783</v>
      </c>
      <c r="GW107" s="626" t="s">
        <v>783</v>
      </c>
      <c r="GX107" s="626" t="s">
        <v>783</v>
      </c>
      <c r="GY107" s="626">
        <v>1649</v>
      </c>
      <c r="GZ107" s="626">
        <v>0</v>
      </c>
      <c r="HA107" s="626">
        <v>9</v>
      </c>
      <c r="HB107" s="626" t="s">
        <v>783</v>
      </c>
      <c r="HC107" s="626" t="s">
        <v>783</v>
      </c>
      <c r="HD107" s="626" t="s">
        <v>783</v>
      </c>
      <c r="HE107" s="626" t="s">
        <v>783</v>
      </c>
      <c r="HF107" s="626" t="s">
        <v>783</v>
      </c>
      <c r="HG107" s="626" t="s">
        <v>783</v>
      </c>
      <c r="HH107" s="626" t="s">
        <v>783</v>
      </c>
      <c r="HI107" s="626" t="s">
        <v>783</v>
      </c>
      <c r="HJ107" s="626" t="s">
        <v>783</v>
      </c>
      <c r="HK107" s="626" t="s">
        <v>783</v>
      </c>
      <c r="HL107" s="626" t="s">
        <v>783</v>
      </c>
      <c r="HM107" s="626" t="s">
        <v>783</v>
      </c>
      <c r="HN107" s="626" t="s">
        <v>783</v>
      </c>
      <c r="HO107" s="626" t="s">
        <v>783</v>
      </c>
      <c r="HP107" s="626" t="s">
        <v>783</v>
      </c>
      <c r="HQ107" s="626" t="s">
        <v>783</v>
      </c>
      <c r="HR107" s="626">
        <v>5074871</v>
      </c>
      <c r="HS107" s="626" t="s">
        <v>783</v>
      </c>
      <c r="HT107" s="626" t="s">
        <v>786</v>
      </c>
      <c r="HU107" s="626" t="s">
        <v>787</v>
      </c>
      <c r="HV107" s="626">
        <v>4</v>
      </c>
      <c r="HW107" s="626">
        <v>2014</v>
      </c>
      <c r="HX107" s="626">
        <v>63</v>
      </c>
      <c r="HY107" s="626">
        <v>2376</v>
      </c>
      <c r="HZ107" s="626">
        <v>5386</v>
      </c>
      <c r="IA107" s="627">
        <v>41697.500081018516</v>
      </c>
      <c r="IB107" s="626" t="s">
        <v>788</v>
      </c>
      <c r="IC107" s="626">
        <v>5074870</v>
      </c>
      <c r="ID107" s="626" t="s">
        <v>783</v>
      </c>
      <c r="IE107" s="626">
        <v>1712</v>
      </c>
      <c r="IF107" s="626" t="s">
        <v>783</v>
      </c>
      <c r="IG107" s="626" t="s">
        <v>783</v>
      </c>
      <c r="IH107" s="626" t="s">
        <v>783</v>
      </c>
      <c r="II107" s="626" t="s">
        <v>783</v>
      </c>
      <c r="IJ107" s="626" t="s">
        <v>783</v>
      </c>
      <c r="IK107" s="626" t="s">
        <v>783</v>
      </c>
      <c r="IL107" s="626" t="s">
        <v>783</v>
      </c>
      <c r="IM107" s="626" t="s">
        <v>783</v>
      </c>
      <c r="IN107" s="626" t="s">
        <v>783</v>
      </c>
      <c r="IO107" s="626">
        <v>2108</v>
      </c>
      <c r="IP107" s="627">
        <v>38587.423726851855</v>
      </c>
      <c r="IQ107" s="626" t="s">
        <v>783</v>
      </c>
      <c r="IR107" s="626" t="s">
        <v>783</v>
      </c>
      <c r="IS107" s="626" t="s">
        <v>783</v>
      </c>
      <c r="IT107" s="626" t="s">
        <v>783</v>
      </c>
      <c r="IU107" s="626" t="s">
        <v>783</v>
      </c>
      <c r="IV107" s="626" t="s">
        <v>783</v>
      </c>
      <c r="IW107" s="626" t="s">
        <v>783</v>
      </c>
      <c r="IX107" s="626" t="s">
        <v>781</v>
      </c>
      <c r="IY107" s="626" t="s">
        <v>783</v>
      </c>
      <c r="IZ107" s="626" t="s">
        <v>783</v>
      </c>
      <c r="JA107" s="626" t="s">
        <v>783</v>
      </c>
      <c r="JB107" s="626" t="s">
        <v>783</v>
      </c>
      <c r="JC107" s="626" t="s">
        <v>783</v>
      </c>
      <c r="JD107" s="626">
        <v>329446</v>
      </c>
      <c r="JE107" s="626" t="s">
        <v>783</v>
      </c>
      <c r="JF107" s="626" t="s">
        <v>783</v>
      </c>
      <c r="JG107" s="626" t="s">
        <v>783</v>
      </c>
      <c r="JH107" s="626" t="s">
        <v>783</v>
      </c>
      <c r="JI107" s="626" t="s">
        <v>783</v>
      </c>
      <c r="JJ107" s="626" t="s">
        <v>783</v>
      </c>
      <c r="JK107" s="626" t="s">
        <v>783</v>
      </c>
      <c r="JL107" s="626" t="s">
        <v>783</v>
      </c>
      <c r="JM107" s="626">
        <v>4</v>
      </c>
      <c r="JN107" s="626" t="s">
        <v>783</v>
      </c>
      <c r="JO107" s="626" t="s">
        <v>783</v>
      </c>
      <c r="JP107" s="626">
        <v>10711928</v>
      </c>
      <c r="JQ107" s="626">
        <v>2011</v>
      </c>
      <c r="JR107" s="626">
        <v>3</v>
      </c>
      <c r="JS107" s="626" t="s">
        <v>783</v>
      </c>
      <c r="JT107" s="626" t="s">
        <v>783</v>
      </c>
      <c r="JU107" s="626" t="s">
        <v>894</v>
      </c>
      <c r="JV107" s="628">
        <v>3006.8536250000002</v>
      </c>
      <c r="JW107">
        <f>SUM(JV106:JV107)</f>
        <v>5380.3659129999996</v>
      </c>
      <c r="JX107" s="225">
        <v>1.0190086956439393</v>
      </c>
    </row>
    <row r="108" spans="1:284" ht="16" thickBot="1">
      <c r="A108" s="905" t="s">
        <v>5</v>
      </c>
      <c r="B108" s="79">
        <f t="shared" si="53"/>
        <v>4</v>
      </c>
      <c r="C108" s="871" t="s">
        <v>95</v>
      </c>
      <c r="D108" s="249" t="s">
        <v>162</v>
      </c>
      <c r="E108" s="103" t="s">
        <v>45</v>
      </c>
      <c r="F108" s="888">
        <v>0.38</v>
      </c>
      <c r="G108" s="120" t="e">
        <f t="shared" si="96"/>
        <v>#REF!</v>
      </c>
      <c r="H108" s="47">
        <v>0.38</v>
      </c>
      <c r="I108" s="2"/>
      <c r="J108" s="29"/>
      <c r="K108" s="18"/>
      <c r="L108" s="5"/>
      <c r="M108" s="71">
        <v>1</v>
      </c>
      <c r="N108" s="71">
        <v>2</v>
      </c>
      <c r="O108" s="70">
        <v>2</v>
      </c>
      <c r="P108" s="891">
        <f t="shared" si="94"/>
        <v>5</v>
      </c>
      <c r="Q108" s="897">
        <f t="shared" si="98"/>
        <v>4</v>
      </c>
      <c r="R108" s="51">
        <f t="shared" si="97"/>
        <v>0.38</v>
      </c>
      <c r="S108" s="3"/>
      <c r="T108" s="25"/>
      <c r="U108" s="219">
        <f t="shared" si="48"/>
        <v>0</v>
      </c>
      <c r="V108" s="219" t="s">
        <v>642</v>
      </c>
      <c r="W108" s="1042">
        <f t="shared" si="91"/>
        <v>0</v>
      </c>
      <c r="X108" s="537">
        <f t="shared" si="92"/>
        <v>0</v>
      </c>
      <c r="Y108" s="538">
        <f t="shared" si="54"/>
        <v>0</v>
      </c>
      <c r="Z108" s="1034">
        <f t="shared" si="55"/>
        <v>0</v>
      </c>
      <c r="AA108" s="883"/>
      <c r="AB108" s="270">
        <f t="shared" si="56"/>
        <v>0</v>
      </c>
      <c r="AC108" s="553"/>
      <c r="AD108" s="562">
        <f t="shared" si="57"/>
        <v>0</v>
      </c>
      <c r="AE108" s="518"/>
      <c r="AF108" s="270">
        <f t="shared" si="58"/>
        <v>0</v>
      </c>
      <c r="AG108" s="270"/>
      <c r="AH108" s="562">
        <f t="shared" si="59"/>
        <v>0</v>
      </c>
      <c r="AI108" s="270"/>
      <c r="AJ108" s="228">
        <v>0</v>
      </c>
      <c r="AK108" s="902"/>
      <c r="AL108" s="902"/>
      <c r="AM108" s="18" t="str">
        <f t="shared" si="60"/>
        <v xml:space="preserve"> </v>
      </c>
      <c r="AN108" s="747" t="str">
        <f t="shared" si="61"/>
        <v xml:space="preserve"> </v>
      </c>
      <c r="AO108" s="4" t="str">
        <f t="shared" si="62"/>
        <v xml:space="preserve"> </v>
      </c>
      <c r="AP108" s="747" t="str">
        <f t="shared" si="63"/>
        <v xml:space="preserve"> </v>
      </c>
      <c r="AQ108" s="4" t="str">
        <f t="shared" si="64"/>
        <v xml:space="preserve"> </v>
      </c>
      <c r="AR108" s="747" t="str">
        <f t="shared" si="65"/>
        <v xml:space="preserve"> </v>
      </c>
      <c r="AS108" s="4" t="str">
        <f t="shared" si="66"/>
        <v xml:space="preserve"> </v>
      </c>
      <c r="AT108" s="747" t="str">
        <f t="shared" si="67"/>
        <v xml:space="preserve"> </v>
      </c>
      <c r="AU108" s="4" t="str">
        <f t="shared" si="68"/>
        <v xml:space="preserve"> </v>
      </c>
      <c r="AV108" s="747" t="str">
        <f t="shared" si="69"/>
        <v xml:space="preserve"> </v>
      </c>
      <c r="AW108" s="4" t="str">
        <f t="shared" si="70"/>
        <v xml:space="preserve"> </v>
      </c>
      <c r="AX108" s="747" t="str">
        <f t="shared" si="71"/>
        <v xml:space="preserve"> </v>
      </c>
      <c r="AY108" s="4" t="str">
        <f t="shared" si="72"/>
        <v xml:space="preserve"> </v>
      </c>
      <c r="AZ108" s="747" t="str">
        <f t="shared" si="73"/>
        <v xml:space="preserve"> </v>
      </c>
      <c r="BA108" s="4" t="str">
        <f t="shared" si="74"/>
        <v xml:space="preserve"> </v>
      </c>
      <c r="BB108" s="747" t="str">
        <f t="shared" si="75"/>
        <v xml:space="preserve"> </v>
      </c>
      <c r="BC108" s="4" t="str">
        <f t="shared" si="76"/>
        <v xml:space="preserve"> </v>
      </c>
      <c r="BD108" s="747" t="str">
        <f t="shared" si="77"/>
        <v xml:space="preserve"> </v>
      </c>
      <c r="BE108" s="4" t="str">
        <f t="shared" si="78"/>
        <v xml:space="preserve"> </v>
      </c>
      <c r="BF108" s="747" t="str">
        <f t="shared" si="79"/>
        <v xml:space="preserve"> </v>
      </c>
      <c r="BG108" s="4" t="str">
        <f t="shared" si="80"/>
        <v xml:space="preserve"> </v>
      </c>
      <c r="BH108" s="747" t="str">
        <f t="shared" si="81"/>
        <v xml:space="preserve"> </v>
      </c>
      <c r="BI108" s="4" t="str">
        <f t="shared" si="82"/>
        <v xml:space="preserve"> </v>
      </c>
      <c r="BJ108" s="747" t="str">
        <f t="shared" si="83"/>
        <v xml:space="preserve"> </v>
      </c>
      <c r="BK108" s="4" t="str">
        <f t="shared" si="84"/>
        <v xml:space="preserve"> </v>
      </c>
      <c r="BL108" s="747" t="str">
        <f t="shared" si="85"/>
        <v xml:space="preserve"> </v>
      </c>
      <c r="BM108" s="4" t="str">
        <f t="shared" si="86"/>
        <v xml:space="preserve"> </v>
      </c>
      <c r="BN108" s="747" t="str">
        <f t="shared" si="87"/>
        <v xml:space="preserve"> </v>
      </c>
      <c r="BO108" s="4" t="str">
        <f t="shared" si="88"/>
        <v xml:space="preserve"> </v>
      </c>
      <c r="BP108" s="747" t="str">
        <f t="shared" si="89"/>
        <v xml:space="preserve"> </v>
      </c>
      <c r="BQ108" s="133"/>
      <c r="BR108" s="133"/>
      <c r="BS108" s="389"/>
      <c r="BT108" s="389"/>
      <c r="BU108" s="389"/>
      <c r="BV108" s="389"/>
      <c r="BW108" s="389"/>
      <c r="BX108" s="389"/>
      <c r="BY108" s="389"/>
      <c r="BZ108" s="389"/>
      <c r="CA108" s="389"/>
      <c r="CB108" s="163">
        <f t="shared" si="90"/>
        <v>0</v>
      </c>
      <c r="CC108" s="389"/>
      <c r="CD108" s="389"/>
      <c r="CE108" s="389"/>
      <c r="CF108" s="389"/>
      <c r="CG108" s="389"/>
      <c r="CH108" s="389"/>
      <c r="CI108" s="389"/>
      <c r="CJ108" s="389"/>
      <c r="CK108" s="389"/>
      <c r="CL108" s="389"/>
      <c r="CM108" s="389"/>
      <c r="CN108" s="389"/>
      <c r="CO108" s="389"/>
      <c r="CP108" s="389"/>
      <c r="CQ108" s="389"/>
      <c r="CR108" s="389"/>
      <c r="CS108" s="389"/>
      <c r="CT108" s="389"/>
      <c r="CU108" s="389"/>
      <c r="CV108" s="389"/>
      <c r="CW108" s="389"/>
      <c r="CX108" s="389"/>
      <c r="CY108" s="389"/>
      <c r="CZ108" s="389"/>
      <c r="DA108" s="389"/>
      <c r="DB108" s="389"/>
      <c r="DC108" s="389"/>
      <c r="DD108" s="389"/>
      <c r="DE108" s="389"/>
      <c r="DF108" s="389"/>
      <c r="DG108" s="389"/>
      <c r="DH108" s="389"/>
      <c r="DI108" s="389"/>
      <c r="DJ108" s="389"/>
      <c r="DK108" s="389"/>
      <c r="DL108" s="389"/>
      <c r="DM108" s="389"/>
      <c r="DN108" s="389"/>
      <c r="DO108" s="389"/>
      <c r="DP108" s="389"/>
      <c r="DQ108" s="389"/>
      <c r="DR108" s="389"/>
      <c r="DS108" s="389"/>
      <c r="DT108" s="389"/>
      <c r="DU108" s="389"/>
      <c r="DV108" s="389"/>
      <c r="DW108" s="389"/>
      <c r="DX108" s="389"/>
      <c r="DY108" s="389"/>
      <c r="DZ108" s="389"/>
      <c r="EA108" s="389"/>
      <c r="EB108" s="389"/>
      <c r="EC108" s="389"/>
      <c r="ED108" s="389"/>
      <c r="EE108" s="389"/>
      <c r="EF108" s="389"/>
      <c r="EG108" s="389"/>
      <c r="EH108" s="389"/>
      <c r="EI108" s="389"/>
      <c r="EJ108" s="389"/>
      <c r="EK108" s="389"/>
      <c r="EL108" s="389"/>
      <c r="EM108" s="389"/>
      <c r="EN108" s="389"/>
      <c r="EO108" s="389"/>
      <c r="EP108" s="389"/>
      <c r="EQ108" s="389"/>
      <c r="ER108" s="389"/>
      <c r="ES108" s="389"/>
      <c r="ET108" s="389"/>
      <c r="EU108" s="389"/>
      <c r="EV108" s="389"/>
      <c r="EW108" s="389"/>
      <c r="EX108" s="389"/>
      <c r="EY108" s="389"/>
      <c r="EZ108" s="389"/>
      <c r="FA108" s="389"/>
      <c r="FB108" s="389"/>
      <c r="FC108" s="389"/>
      <c r="FD108" s="389"/>
      <c r="FE108" s="389"/>
      <c r="FF108" s="389"/>
      <c r="FG108" s="389"/>
      <c r="FH108" s="389"/>
      <c r="FI108" s="389"/>
      <c r="FJ108" s="389"/>
      <c r="FK108" s="389"/>
      <c r="FL108" s="389"/>
      <c r="FM108" s="389"/>
      <c r="FN108" s="389"/>
      <c r="FO108" s="389"/>
      <c r="FP108" s="389"/>
      <c r="FQ108" s="389"/>
      <c r="FR108" s="389"/>
      <c r="FS108" s="389"/>
      <c r="FT108" s="389"/>
      <c r="FU108" s="389"/>
      <c r="FV108" s="389"/>
      <c r="FW108" s="389"/>
      <c r="FX108" s="666" t="s">
        <v>468</v>
      </c>
      <c r="FY108" s="667">
        <v>270</v>
      </c>
      <c r="FZ108" s="667">
        <v>30289517</v>
      </c>
      <c r="GA108" s="667">
        <v>55</v>
      </c>
      <c r="GB108" s="667" t="s">
        <v>798</v>
      </c>
      <c r="GC108" s="667">
        <v>16</v>
      </c>
      <c r="GD108" s="667">
        <v>1972</v>
      </c>
      <c r="GE108" s="667">
        <v>1</v>
      </c>
      <c r="GF108" s="667" t="s">
        <v>780</v>
      </c>
      <c r="GG108" s="667">
        <v>4</v>
      </c>
      <c r="GH108" s="667">
        <v>1</v>
      </c>
      <c r="GI108" s="667" t="s">
        <v>780</v>
      </c>
      <c r="GJ108" s="667">
        <v>4</v>
      </c>
      <c r="GK108" s="667" t="s">
        <v>781</v>
      </c>
      <c r="GL108" s="667" t="s">
        <v>782</v>
      </c>
      <c r="GM108" s="667">
        <v>66</v>
      </c>
      <c r="GN108" s="667" t="s">
        <v>783</v>
      </c>
      <c r="GO108" s="667">
        <v>0</v>
      </c>
      <c r="GP108" s="667">
        <v>0</v>
      </c>
      <c r="GQ108" s="667">
        <v>4</v>
      </c>
      <c r="GR108" s="667">
        <v>2</v>
      </c>
      <c r="GS108" s="667">
        <v>2</v>
      </c>
      <c r="GT108" s="667" t="s">
        <v>783</v>
      </c>
      <c r="GU108" s="667" t="s">
        <v>783</v>
      </c>
      <c r="GV108" s="667" t="s">
        <v>783</v>
      </c>
      <c r="GW108" s="667" t="s">
        <v>783</v>
      </c>
      <c r="GX108" s="667" t="s">
        <v>783</v>
      </c>
      <c r="GY108" s="667">
        <v>1649</v>
      </c>
      <c r="GZ108" s="667">
        <v>0.75</v>
      </c>
      <c r="HA108" s="667">
        <v>5</v>
      </c>
      <c r="HB108" s="667" t="s">
        <v>783</v>
      </c>
      <c r="HC108" s="667" t="s">
        <v>782</v>
      </c>
      <c r="HD108" s="667">
        <v>75</v>
      </c>
      <c r="HE108" s="667" t="s">
        <v>783</v>
      </c>
      <c r="HF108" s="667">
        <v>0</v>
      </c>
      <c r="HG108" s="667" t="s">
        <v>783</v>
      </c>
      <c r="HH108" s="667">
        <v>0</v>
      </c>
      <c r="HI108" s="667">
        <v>1</v>
      </c>
      <c r="HJ108" s="667">
        <v>45</v>
      </c>
      <c r="HK108" s="667" t="s">
        <v>784</v>
      </c>
      <c r="HL108" s="667" t="s">
        <v>785</v>
      </c>
      <c r="HM108" s="667" t="s">
        <v>783</v>
      </c>
      <c r="HN108" s="667" t="s">
        <v>783</v>
      </c>
      <c r="HO108" s="667" t="s">
        <v>783</v>
      </c>
      <c r="HP108" s="667" t="s">
        <v>783</v>
      </c>
      <c r="HQ108" s="667" t="s">
        <v>783</v>
      </c>
      <c r="HR108" s="667">
        <v>3980130</v>
      </c>
      <c r="HS108" s="667" t="s">
        <v>783</v>
      </c>
      <c r="HT108" s="667" t="s">
        <v>786</v>
      </c>
      <c r="HU108" s="667" t="s">
        <v>787</v>
      </c>
      <c r="HV108" s="667">
        <v>4</v>
      </c>
      <c r="HW108" s="667">
        <v>2014</v>
      </c>
      <c r="HX108" s="667">
        <v>63</v>
      </c>
      <c r="HY108" s="667">
        <v>0</v>
      </c>
      <c r="HZ108" s="667">
        <v>3960</v>
      </c>
      <c r="IA108" s="668">
        <v>41697.500081018516</v>
      </c>
      <c r="IB108" s="667" t="s">
        <v>788</v>
      </c>
      <c r="IC108" s="667">
        <v>3975652</v>
      </c>
      <c r="ID108" s="667">
        <v>2014</v>
      </c>
      <c r="IE108" s="667">
        <v>1712</v>
      </c>
      <c r="IF108" s="667" t="s">
        <v>783</v>
      </c>
      <c r="IG108" s="667" t="s">
        <v>783</v>
      </c>
      <c r="IH108" s="667" t="s">
        <v>783</v>
      </c>
      <c r="II108" s="667" t="s">
        <v>783</v>
      </c>
      <c r="IJ108" s="667" t="s">
        <v>783</v>
      </c>
      <c r="IK108" s="667" t="s">
        <v>783</v>
      </c>
      <c r="IL108" s="667" t="s">
        <v>783</v>
      </c>
      <c r="IM108" s="667" t="s">
        <v>783</v>
      </c>
      <c r="IN108" s="667" t="s">
        <v>783</v>
      </c>
      <c r="IO108" s="667">
        <v>1649</v>
      </c>
      <c r="IP108" s="668">
        <v>37477.354571759257</v>
      </c>
      <c r="IQ108" s="667">
        <v>2</v>
      </c>
      <c r="IR108" s="667" t="s">
        <v>793</v>
      </c>
      <c r="IS108" s="667">
        <v>2</v>
      </c>
      <c r="IT108" s="669">
        <v>41275</v>
      </c>
      <c r="IU108" s="667" t="s">
        <v>783</v>
      </c>
      <c r="IV108" s="667" t="s">
        <v>783</v>
      </c>
      <c r="IW108" s="667" t="s">
        <v>783</v>
      </c>
      <c r="IX108" s="667" t="s">
        <v>781</v>
      </c>
      <c r="IY108" s="667">
        <v>45</v>
      </c>
      <c r="IZ108" s="667" t="s">
        <v>789</v>
      </c>
      <c r="JA108" s="667" t="s">
        <v>783</v>
      </c>
      <c r="JB108" s="667" t="s">
        <v>783</v>
      </c>
      <c r="JC108" s="667" t="s">
        <v>783</v>
      </c>
      <c r="JD108" s="667">
        <v>329447</v>
      </c>
      <c r="JE108" s="667" t="s">
        <v>783</v>
      </c>
      <c r="JF108" s="667" t="s">
        <v>783</v>
      </c>
      <c r="JG108" s="667" t="s">
        <v>802</v>
      </c>
      <c r="JH108" s="667">
        <v>55</v>
      </c>
      <c r="JI108" s="667" t="s">
        <v>783</v>
      </c>
      <c r="JJ108" s="667" t="s">
        <v>783</v>
      </c>
      <c r="JK108" s="667" t="s">
        <v>783</v>
      </c>
      <c r="JL108" s="667" t="s">
        <v>790</v>
      </c>
      <c r="JM108" s="667">
        <v>4</v>
      </c>
      <c r="JN108" s="667">
        <v>3</v>
      </c>
      <c r="JO108" s="667" t="s">
        <v>783</v>
      </c>
      <c r="JP108" s="667">
        <v>10711928</v>
      </c>
      <c r="JQ108" s="667">
        <v>2011</v>
      </c>
      <c r="JR108" s="667">
        <v>3</v>
      </c>
      <c r="JS108" s="667" t="s">
        <v>783</v>
      </c>
      <c r="JT108" s="667" t="s">
        <v>783</v>
      </c>
      <c r="JU108" s="667" t="s">
        <v>895</v>
      </c>
      <c r="JV108" s="670">
        <v>3983.0143029999999</v>
      </c>
      <c r="JW108">
        <f>JV108</f>
        <v>3983.0143029999999</v>
      </c>
      <c r="JX108" s="225">
        <v>0.75435876950757574</v>
      </c>
    </row>
    <row r="109" spans="1:284" ht="16" thickBot="1">
      <c r="A109" s="905" t="s">
        <v>5</v>
      </c>
      <c r="B109" s="79">
        <f t="shared" si="53"/>
        <v>4</v>
      </c>
      <c r="C109" s="1404" t="s">
        <v>84</v>
      </c>
      <c r="D109" s="249" t="s">
        <v>162</v>
      </c>
      <c r="E109" s="103" t="s">
        <v>158</v>
      </c>
      <c r="F109" s="888">
        <v>0.35</v>
      </c>
      <c r="G109" s="120" t="e">
        <f t="shared" si="96"/>
        <v>#REF!</v>
      </c>
      <c r="H109" s="49">
        <v>0.35</v>
      </c>
      <c r="I109" s="2"/>
      <c r="J109" s="29"/>
      <c r="K109" s="18"/>
      <c r="L109" s="5"/>
      <c r="M109" s="71">
        <v>1</v>
      </c>
      <c r="N109" s="71">
        <v>1</v>
      </c>
      <c r="O109" s="70">
        <v>2</v>
      </c>
      <c r="P109" s="891">
        <f t="shared" si="94"/>
        <v>4</v>
      </c>
      <c r="Q109" s="897">
        <f t="shared" si="98"/>
        <v>2</v>
      </c>
      <c r="R109" s="51">
        <f t="shared" si="97"/>
        <v>0.35</v>
      </c>
      <c r="S109" s="3"/>
      <c r="T109" s="25"/>
      <c r="U109" s="219">
        <f t="shared" si="48"/>
        <v>0</v>
      </c>
      <c r="V109" s="219" t="s">
        <v>642</v>
      </c>
      <c r="W109" s="1042">
        <f t="shared" si="91"/>
        <v>0</v>
      </c>
      <c r="X109" s="537">
        <f t="shared" si="92"/>
        <v>0</v>
      </c>
      <c r="Y109" s="538">
        <f t="shared" si="54"/>
        <v>0</v>
      </c>
      <c r="Z109" s="1034">
        <f t="shared" si="55"/>
        <v>0</v>
      </c>
      <c r="AA109" s="883"/>
      <c r="AB109" s="270">
        <f t="shared" si="56"/>
        <v>0</v>
      </c>
      <c r="AC109" s="553"/>
      <c r="AD109" s="562">
        <f t="shared" si="57"/>
        <v>0</v>
      </c>
      <c r="AE109" s="518"/>
      <c r="AF109" s="270">
        <f t="shared" si="58"/>
        <v>0</v>
      </c>
      <c r="AG109" s="270"/>
      <c r="AH109" s="562">
        <f t="shared" si="59"/>
        <v>0</v>
      </c>
      <c r="AI109" s="270"/>
      <c r="AJ109" s="228">
        <v>0</v>
      </c>
      <c r="AK109" s="902"/>
      <c r="AL109" s="902"/>
      <c r="AM109" s="18" t="str">
        <f t="shared" si="60"/>
        <v xml:space="preserve"> </v>
      </c>
      <c r="AN109" s="747" t="str">
        <f t="shared" si="61"/>
        <v xml:space="preserve"> </v>
      </c>
      <c r="AO109" s="4" t="str">
        <f t="shared" si="62"/>
        <v xml:space="preserve"> </v>
      </c>
      <c r="AP109" s="747" t="str">
        <f t="shared" si="63"/>
        <v xml:space="preserve"> </v>
      </c>
      <c r="AQ109" s="4" t="str">
        <f t="shared" si="64"/>
        <v xml:space="preserve"> </v>
      </c>
      <c r="AR109" s="747" t="str">
        <f t="shared" si="65"/>
        <v xml:space="preserve"> </v>
      </c>
      <c r="AS109" s="4" t="str">
        <f t="shared" si="66"/>
        <v xml:space="preserve"> </v>
      </c>
      <c r="AT109" s="747" t="str">
        <f t="shared" si="67"/>
        <v xml:space="preserve"> </v>
      </c>
      <c r="AU109" s="4" t="str">
        <f t="shared" si="68"/>
        <v xml:space="preserve"> </v>
      </c>
      <c r="AV109" s="747" t="str">
        <f t="shared" si="69"/>
        <v xml:space="preserve"> </v>
      </c>
      <c r="AW109" s="4" t="str">
        <f t="shared" si="70"/>
        <v xml:space="preserve"> </v>
      </c>
      <c r="AX109" s="747" t="str">
        <f t="shared" si="71"/>
        <v xml:space="preserve"> </v>
      </c>
      <c r="AY109" s="4" t="str">
        <f t="shared" si="72"/>
        <v xml:space="preserve"> </v>
      </c>
      <c r="AZ109" s="747" t="str">
        <f t="shared" si="73"/>
        <v xml:space="preserve"> </v>
      </c>
      <c r="BA109" s="4" t="str">
        <f t="shared" si="74"/>
        <v xml:space="preserve"> </v>
      </c>
      <c r="BB109" s="747" t="str">
        <f t="shared" si="75"/>
        <v xml:space="preserve"> </v>
      </c>
      <c r="BC109" s="4" t="str">
        <f t="shared" si="76"/>
        <v xml:space="preserve"> </v>
      </c>
      <c r="BD109" s="747" t="str">
        <f t="shared" si="77"/>
        <v xml:space="preserve"> </v>
      </c>
      <c r="BE109" s="4" t="str">
        <f t="shared" si="78"/>
        <v xml:space="preserve"> </v>
      </c>
      <c r="BF109" s="747" t="str">
        <f t="shared" si="79"/>
        <v xml:space="preserve"> </v>
      </c>
      <c r="BG109" s="4" t="str">
        <f t="shared" si="80"/>
        <v xml:space="preserve"> </v>
      </c>
      <c r="BH109" s="747" t="str">
        <f t="shared" si="81"/>
        <v xml:space="preserve"> </v>
      </c>
      <c r="BI109" s="4" t="str">
        <f t="shared" si="82"/>
        <v xml:space="preserve"> </v>
      </c>
      <c r="BJ109" s="747" t="str">
        <f t="shared" si="83"/>
        <v xml:space="preserve"> </v>
      </c>
      <c r="BK109" s="4" t="str">
        <f t="shared" si="84"/>
        <v xml:space="preserve"> </v>
      </c>
      <c r="BL109" s="747" t="str">
        <f t="shared" si="85"/>
        <v xml:space="preserve"> </v>
      </c>
      <c r="BM109" s="4" t="str">
        <f t="shared" si="86"/>
        <v xml:space="preserve"> </v>
      </c>
      <c r="BN109" s="747" t="str">
        <f t="shared" si="87"/>
        <v xml:space="preserve"> </v>
      </c>
      <c r="BO109" s="4" t="str">
        <f t="shared" si="88"/>
        <v xml:space="preserve"> </v>
      </c>
      <c r="BP109" s="747" t="str">
        <f t="shared" si="89"/>
        <v xml:space="preserve"> </v>
      </c>
      <c r="BQ109" s="133"/>
      <c r="BR109" s="133"/>
      <c r="BS109" s="389"/>
      <c r="BT109" s="389"/>
      <c r="BU109" s="389"/>
      <c r="BV109" s="389"/>
      <c r="BW109" s="389"/>
      <c r="BX109" s="389"/>
      <c r="BY109" s="389"/>
      <c r="BZ109" s="389"/>
      <c r="CA109" s="389"/>
      <c r="CB109" s="163">
        <f t="shared" si="90"/>
        <v>0</v>
      </c>
      <c r="CC109" s="389"/>
      <c r="CD109" s="389"/>
      <c r="CE109" s="389"/>
      <c r="CF109" s="389"/>
      <c r="CG109" s="389"/>
      <c r="CH109" s="389"/>
      <c r="CI109" s="389"/>
      <c r="CJ109" s="389"/>
      <c r="CK109" s="389"/>
      <c r="CL109" s="389"/>
      <c r="CM109" s="389"/>
      <c r="CN109" s="389"/>
      <c r="CO109" s="389"/>
      <c r="CP109" s="389"/>
      <c r="CQ109" s="389"/>
      <c r="CR109" s="389"/>
      <c r="CS109" s="389"/>
      <c r="CT109" s="389"/>
      <c r="CU109" s="389"/>
      <c r="CV109" s="389"/>
      <c r="CW109" s="389"/>
      <c r="CX109" s="389"/>
      <c r="CY109" s="389"/>
      <c r="CZ109" s="389"/>
      <c r="DA109" s="389"/>
      <c r="DB109" s="389"/>
      <c r="DC109" s="389"/>
      <c r="DD109" s="389"/>
      <c r="DE109" s="389"/>
      <c r="DF109" s="389"/>
      <c r="DG109" s="389"/>
      <c r="DH109" s="389"/>
      <c r="DI109" s="389"/>
      <c r="DJ109" s="389"/>
      <c r="DK109" s="389"/>
      <c r="DL109" s="389"/>
      <c r="DM109" s="389"/>
      <c r="DN109" s="389"/>
      <c r="DO109" s="389"/>
      <c r="DP109" s="389"/>
      <c r="DQ109" s="389"/>
      <c r="DR109" s="389"/>
      <c r="DS109" s="389"/>
      <c r="DT109" s="389"/>
      <c r="DU109" s="389"/>
      <c r="DV109" s="389"/>
      <c r="DW109" s="389"/>
      <c r="DX109" s="389"/>
      <c r="DY109" s="389"/>
      <c r="DZ109" s="389"/>
      <c r="EA109" s="389"/>
      <c r="EB109" s="389"/>
      <c r="EC109" s="389"/>
      <c r="ED109" s="389"/>
      <c r="EE109" s="389"/>
      <c r="EF109" s="389"/>
      <c r="EG109" s="389"/>
      <c r="EH109" s="389"/>
      <c r="EI109" s="389"/>
      <c r="EJ109" s="389"/>
      <c r="EK109" s="389"/>
      <c r="EL109" s="389"/>
      <c r="EM109" s="389"/>
      <c r="EN109" s="389"/>
      <c r="EO109" s="389"/>
      <c r="EP109" s="389"/>
      <c r="EQ109" s="389"/>
      <c r="ER109" s="389"/>
      <c r="ES109" s="389"/>
      <c r="ET109" s="389"/>
      <c r="EU109" s="389"/>
      <c r="EV109" s="389"/>
      <c r="EW109" s="389"/>
      <c r="EX109" s="389"/>
      <c r="EY109" s="389"/>
      <c r="EZ109" s="389"/>
      <c r="FA109" s="389"/>
      <c r="FB109" s="389"/>
      <c r="FC109" s="389"/>
      <c r="FD109" s="389"/>
      <c r="FE109" s="389"/>
      <c r="FF109" s="389"/>
      <c r="FG109" s="389"/>
      <c r="FH109" s="389"/>
      <c r="FI109" s="389"/>
      <c r="FJ109" s="389"/>
      <c r="FK109" s="389"/>
      <c r="FL109" s="389"/>
      <c r="FM109" s="389"/>
      <c r="FN109" s="389"/>
      <c r="FO109" s="389"/>
      <c r="FP109" s="389"/>
      <c r="FQ109" s="389"/>
      <c r="FR109" s="389"/>
      <c r="FS109" s="389"/>
      <c r="FT109" s="389"/>
      <c r="FU109" s="389"/>
      <c r="FV109" s="389"/>
      <c r="FW109" s="389"/>
      <c r="FX109" s="645" t="s">
        <v>468</v>
      </c>
      <c r="FY109" s="646"/>
      <c r="FZ109" s="646"/>
      <c r="GA109" s="646"/>
      <c r="GB109" s="646"/>
      <c r="GC109" s="646"/>
      <c r="GD109" s="646"/>
      <c r="GE109" s="646"/>
      <c r="GF109" s="646"/>
      <c r="GG109" s="646"/>
      <c r="GH109" s="646"/>
      <c r="GI109" s="646"/>
      <c r="GJ109" s="646"/>
      <c r="GK109" s="646"/>
      <c r="GL109" s="646"/>
      <c r="GM109" s="646"/>
      <c r="GN109" s="646"/>
      <c r="GO109" s="646"/>
      <c r="GP109" s="646"/>
      <c r="GQ109" s="646"/>
      <c r="GR109" s="646"/>
      <c r="GS109" s="646"/>
      <c r="GT109" s="646"/>
      <c r="GU109" s="646"/>
      <c r="GV109" s="646"/>
      <c r="GW109" s="646"/>
      <c r="GX109" s="646"/>
      <c r="GY109" s="646"/>
      <c r="GZ109" s="646"/>
      <c r="HA109" s="646"/>
      <c r="HB109" s="646"/>
      <c r="HC109" s="646"/>
      <c r="HD109" s="646"/>
      <c r="HE109" s="646"/>
      <c r="HF109" s="646"/>
      <c r="HG109" s="646"/>
      <c r="HH109" s="646"/>
      <c r="HI109" s="646"/>
      <c r="HJ109" s="646"/>
      <c r="HK109" s="646"/>
      <c r="HL109" s="646"/>
      <c r="HM109" s="646"/>
      <c r="HN109" s="646"/>
      <c r="HO109" s="646"/>
      <c r="HP109" s="646"/>
      <c r="HQ109" s="646"/>
      <c r="HR109" s="646"/>
      <c r="HS109" s="646"/>
      <c r="HT109" s="646"/>
      <c r="HU109" s="646"/>
      <c r="HV109" s="646"/>
      <c r="HW109" s="646"/>
      <c r="HX109" s="646"/>
      <c r="HY109" s="646"/>
      <c r="HZ109" s="646"/>
      <c r="IA109" s="647"/>
      <c r="IB109" s="646"/>
      <c r="IC109" s="646"/>
      <c r="ID109" s="646"/>
      <c r="IE109" s="646"/>
      <c r="IF109" s="646"/>
      <c r="IG109" s="646"/>
      <c r="IH109" s="646"/>
      <c r="II109" s="646"/>
      <c r="IJ109" s="646"/>
      <c r="IK109" s="646"/>
      <c r="IL109" s="646"/>
      <c r="IM109" s="646"/>
      <c r="IN109" s="646"/>
      <c r="IO109" s="646"/>
      <c r="IP109" s="647"/>
      <c r="IQ109" s="646"/>
      <c r="IR109" s="646"/>
      <c r="IS109" s="646"/>
      <c r="IT109" s="648"/>
      <c r="IU109" s="646"/>
      <c r="IV109" s="646"/>
      <c r="IW109" s="646"/>
      <c r="IX109" s="646"/>
      <c r="IY109" s="646"/>
      <c r="IZ109" s="646"/>
      <c r="JA109" s="646"/>
      <c r="JB109" s="646"/>
      <c r="JC109" s="646"/>
      <c r="JD109" s="646"/>
      <c r="JE109" s="646"/>
      <c r="JF109" s="646"/>
      <c r="JG109" s="646"/>
      <c r="JH109" s="646"/>
      <c r="JI109" s="646"/>
      <c r="JJ109" s="646"/>
      <c r="JK109" s="646"/>
      <c r="JL109" s="646"/>
      <c r="JM109" s="646"/>
      <c r="JN109" s="646"/>
      <c r="JO109" s="646"/>
      <c r="JP109" s="646"/>
      <c r="JQ109" s="646"/>
      <c r="JR109" s="646"/>
      <c r="JS109" s="646"/>
      <c r="JT109" s="646"/>
      <c r="JU109" s="646"/>
      <c r="JV109" s="649"/>
      <c r="JX109" s="225"/>
    </row>
    <row r="110" spans="1:284" ht="16" thickBot="1">
      <c r="A110" s="905" t="s">
        <v>5</v>
      </c>
      <c r="B110" s="79">
        <f t="shared" si="53"/>
        <v>4</v>
      </c>
      <c r="C110" s="871" t="s">
        <v>110</v>
      </c>
      <c r="D110" s="249" t="s">
        <v>157</v>
      </c>
      <c r="E110" s="103" t="s">
        <v>162</v>
      </c>
      <c r="F110" s="888">
        <v>1.04</v>
      </c>
      <c r="G110" s="120" t="e">
        <f t="shared" si="96"/>
        <v>#REF!</v>
      </c>
      <c r="H110" s="47">
        <v>1.04</v>
      </c>
      <c r="I110" s="2"/>
      <c r="J110" s="29"/>
      <c r="K110" s="18"/>
      <c r="L110" s="5"/>
      <c r="M110" s="75">
        <v>1</v>
      </c>
      <c r="N110" s="75">
        <v>0.5</v>
      </c>
      <c r="O110" s="76">
        <v>3</v>
      </c>
      <c r="P110" s="893">
        <f t="shared" si="94"/>
        <v>4.5</v>
      </c>
      <c r="Q110" s="897">
        <f t="shared" si="98"/>
        <v>1.5</v>
      </c>
      <c r="R110" s="51">
        <f t="shared" si="97"/>
        <v>1.04</v>
      </c>
      <c r="S110" s="3"/>
      <c r="T110" s="25"/>
      <c r="U110" s="219">
        <f t="shared" si="48"/>
        <v>0</v>
      </c>
      <c r="V110" s="219" t="s">
        <v>642</v>
      </c>
      <c r="W110" s="1042">
        <f t="shared" si="91"/>
        <v>0</v>
      </c>
      <c r="X110" s="537">
        <f t="shared" si="92"/>
        <v>0</v>
      </c>
      <c r="Y110" s="538">
        <f t="shared" si="54"/>
        <v>0</v>
      </c>
      <c r="Z110" s="1034">
        <f t="shared" si="55"/>
        <v>0</v>
      </c>
      <c r="AA110" s="883"/>
      <c r="AB110" s="270">
        <f t="shared" si="56"/>
        <v>0</v>
      </c>
      <c r="AC110" s="553"/>
      <c r="AD110" s="562">
        <f t="shared" si="57"/>
        <v>0</v>
      </c>
      <c r="AE110" s="518"/>
      <c r="AF110" s="270">
        <f t="shared" si="58"/>
        <v>0</v>
      </c>
      <c r="AG110" s="270"/>
      <c r="AH110" s="562">
        <f t="shared" si="59"/>
        <v>0</v>
      </c>
      <c r="AI110" s="270"/>
      <c r="AJ110" s="228">
        <v>0</v>
      </c>
      <c r="AK110" s="902"/>
      <c r="AL110" s="902"/>
      <c r="AM110" s="18" t="str">
        <f t="shared" si="60"/>
        <v xml:space="preserve"> </v>
      </c>
      <c r="AN110" s="747" t="str">
        <f t="shared" si="61"/>
        <v xml:space="preserve"> </v>
      </c>
      <c r="AO110" s="4" t="str">
        <f t="shared" si="62"/>
        <v xml:space="preserve"> </v>
      </c>
      <c r="AP110" s="747" t="str">
        <f t="shared" si="63"/>
        <v xml:space="preserve"> </v>
      </c>
      <c r="AQ110" s="4" t="str">
        <f t="shared" si="64"/>
        <v xml:space="preserve"> </v>
      </c>
      <c r="AR110" s="747" t="str">
        <f t="shared" si="65"/>
        <v xml:space="preserve"> </v>
      </c>
      <c r="AS110" s="4" t="str">
        <f t="shared" si="66"/>
        <v xml:space="preserve"> </v>
      </c>
      <c r="AT110" s="747" t="str">
        <f t="shared" si="67"/>
        <v xml:space="preserve"> </v>
      </c>
      <c r="AU110" s="4" t="str">
        <f t="shared" si="68"/>
        <v xml:space="preserve"> </v>
      </c>
      <c r="AV110" s="747" t="str">
        <f t="shared" si="69"/>
        <v xml:space="preserve"> </v>
      </c>
      <c r="AW110" s="4" t="str">
        <f t="shared" si="70"/>
        <v xml:space="preserve"> </v>
      </c>
      <c r="AX110" s="747" t="str">
        <f t="shared" si="71"/>
        <v xml:space="preserve"> </v>
      </c>
      <c r="AY110" s="4" t="str">
        <f t="shared" si="72"/>
        <v xml:space="preserve"> </v>
      </c>
      <c r="AZ110" s="747" t="str">
        <f t="shared" si="73"/>
        <v xml:space="preserve"> </v>
      </c>
      <c r="BA110" s="4" t="str">
        <f t="shared" si="74"/>
        <v xml:space="preserve"> </v>
      </c>
      <c r="BB110" s="747" t="str">
        <f t="shared" si="75"/>
        <v xml:space="preserve"> </v>
      </c>
      <c r="BC110" s="4" t="str">
        <f t="shared" si="76"/>
        <v xml:space="preserve"> </v>
      </c>
      <c r="BD110" s="747" t="str">
        <f t="shared" si="77"/>
        <v xml:space="preserve"> </v>
      </c>
      <c r="BE110" s="4" t="str">
        <f t="shared" si="78"/>
        <v xml:space="preserve"> </v>
      </c>
      <c r="BF110" s="747" t="str">
        <f t="shared" si="79"/>
        <v xml:space="preserve"> </v>
      </c>
      <c r="BG110" s="4" t="str">
        <f t="shared" si="80"/>
        <v xml:space="preserve"> </v>
      </c>
      <c r="BH110" s="747" t="str">
        <f t="shared" si="81"/>
        <v xml:space="preserve"> </v>
      </c>
      <c r="BI110" s="4" t="str">
        <f t="shared" si="82"/>
        <v xml:space="preserve"> </v>
      </c>
      <c r="BJ110" s="747" t="str">
        <f t="shared" si="83"/>
        <v xml:space="preserve"> </v>
      </c>
      <c r="BK110" s="4" t="str">
        <f t="shared" si="84"/>
        <v xml:space="preserve"> </v>
      </c>
      <c r="BL110" s="747" t="str">
        <f t="shared" si="85"/>
        <v xml:space="preserve"> </v>
      </c>
      <c r="BM110" s="4" t="str">
        <f t="shared" si="86"/>
        <v xml:space="preserve"> </v>
      </c>
      <c r="BN110" s="747" t="str">
        <f t="shared" si="87"/>
        <v xml:space="preserve"> </v>
      </c>
      <c r="BO110" s="4" t="str">
        <f t="shared" si="88"/>
        <v xml:space="preserve"> </v>
      </c>
      <c r="BP110" s="747" t="str">
        <f t="shared" si="89"/>
        <v xml:space="preserve"> </v>
      </c>
      <c r="BQ110" s="133" t="s">
        <v>169</v>
      </c>
      <c r="BR110" s="133"/>
      <c r="BS110" s="389"/>
      <c r="BT110" s="389"/>
      <c r="BU110" s="389"/>
      <c r="BV110" s="389"/>
      <c r="BW110" s="389"/>
      <c r="BX110" s="389"/>
      <c r="BY110" s="725"/>
      <c r="BZ110" s="725"/>
      <c r="CA110" s="725"/>
      <c r="CB110" s="163">
        <f t="shared" si="90"/>
        <v>0</v>
      </c>
      <c r="CC110" s="725"/>
      <c r="CD110" s="725"/>
      <c r="CE110" s="389"/>
      <c r="CF110" s="389"/>
      <c r="CG110" s="389"/>
      <c r="CH110" s="389"/>
      <c r="CI110" s="389"/>
      <c r="CJ110" s="389"/>
      <c r="CK110" s="389"/>
      <c r="CL110" s="389"/>
      <c r="CM110" s="389"/>
      <c r="CN110" s="389"/>
      <c r="CO110" s="389"/>
      <c r="CP110" s="389"/>
      <c r="CQ110" s="389"/>
      <c r="CR110" s="389"/>
      <c r="CS110" s="389"/>
      <c r="CT110" s="389"/>
      <c r="CU110" s="389"/>
      <c r="CV110" s="389"/>
      <c r="CW110" s="389"/>
      <c r="CX110" s="389"/>
      <c r="CY110" s="389"/>
      <c r="CZ110" s="389"/>
      <c r="DA110" s="389"/>
      <c r="DB110" s="389"/>
      <c r="DC110" s="389"/>
      <c r="DD110" s="389"/>
      <c r="DE110" s="389"/>
      <c r="DF110" s="389"/>
      <c r="DG110" s="389"/>
      <c r="DH110" s="389"/>
      <c r="DI110" s="389"/>
      <c r="DJ110" s="389"/>
      <c r="DK110" s="389"/>
      <c r="DL110" s="389"/>
      <c r="DM110" s="389"/>
      <c r="DN110" s="389"/>
      <c r="DO110" s="389"/>
      <c r="DP110" s="389"/>
      <c r="DQ110" s="389"/>
      <c r="DR110" s="389"/>
      <c r="DS110" s="389"/>
      <c r="DT110" s="389"/>
      <c r="DU110" s="389"/>
      <c r="DV110" s="389"/>
      <c r="DW110" s="389"/>
      <c r="DX110" s="389"/>
      <c r="DY110" s="389"/>
      <c r="DZ110" s="389"/>
      <c r="EA110" s="389"/>
      <c r="EB110" s="389"/>
      <c r="EC110" s="389"/>
      <c r="ED110" s="389"/>
      <c r="EE110" s="389"/>
      <c r="EF110" s="389"/>
      <c r="EG110" s="389"/>
      <c r="EH110" s="389"/>
      <c r="EI110" s="389"/>
      <c r="EJ110" s="389"/>
      <c r="EK110" s="389"/>
      <c r="EL110" s="389"/>
      <c r="EM110" s="389"/>
      <c r="EN110" s="389"/>
      <c r="EO110" s="389"/>
      <c r="EP110" s="389"/>
      <c r="EQ110" s="389"/>
      <c r="ER110" s="389"/>
      <c r="ES110" s="389"/>
      <c r="ET110" s="389"/>
      <c r="EU110" s="389"/>
      <c r="EV110" s="389"/>
      <c r="EW110" s="389"/>
      <c r="EX110" s="389"/>
      <c r="EY110" s="389"/>
      <c r="EZ110" s="389"/>
      <c r="FA110" s="389"/>
      <c r="FB110" s="389"/>
      <c r="FC110" s="389"/>
      <c r="FD110" s="389"/>
      <c r="FE110" s="389"/>
      <c r="FF110" s="389"/>
      <c r="FG110" s="389"/>
      <c r="FH110" s="389"/>
      <c r="FI110" s="389"/>
      <c r="FJ110" s="389"/>
      <c r="FK110" s="389"/>
      <c r="FL110" s="389"/>
      <c r="FM110" s="389"/>
      <c r="FN110" s="389"/>
      <c r="FO110" s="389"/>
      <c r="FP110" s="389"/>
      <c r="FQ110" s="389"/>
      <c r="FR110" s="389"/>
      <c r="FS110" s="389"/>
      <c r="FT110" s="389"/>
      <c r="FU110" s="389"/>
      <c r="FV110" s="389"/>
      <c r="FW110" s="389"/>
      <c r="FX110" s="650" t="s">
        <v>468</v>
      </c>
      <c r="FY110" s="651"/>
      <c r="FZ110" s="651"/>
      <c r="GA110" s="651"/>
      <c r="GB110" s="651"/>
      <c r="GC110" s="651"/>
      <c r="GD110" s="651"/>
      <c r="GE110" s="651"/>
      <c r="GF110" s="651"/>
      <c r="GG110" s="651"/>
      <c r="GH110" s="651"/>
      <c r="GI110" s="651"/>
      <c r="GJ110" s="651"/>
      <c r="GK110" s="651"/>
      <c r="GL110" s="651"/>
      <c r="GM110" s="651"/>
      <c r="GN110" s="651"/>
      <c r="GO110" s="651"/>
      <c r="GP110" s="651"/>
      <c r="GQ110" s="651"/>
      <c r="GR110" s="651"/>
      <c r="GS110" s="651"/>
      <c r="GT110" s="651"/>
      <c r="GU110" s="651"/>
      <c r="GV110" s="651"/>
      <c r="GW110" s="651"/>
      <c r="GX110" s="651"/>
      <c r="GY110" s="651"/>
      <c r="GZ110" s="651"/>
      <c r="HA110" s="651"/>
      <c r="HB110" s="651"/>
      <c r="HC110" s="651"/>
      <c r="HD110" s="651"/>
      <c r="HE110" s="651"/>
      <c r="HF110" s="651"/>
      <c r="HG110" s="651"/>
      <c r="HH110" s="651"/>
      <c r="HI110" s="651"/>
      <c r="HJ110" s="651"/>
      <c r="HK110" s="651"/>
      <c r="HL110" s="651"/>
      <c r="HM110" s="651"/>
      <c r="HN110" s="651"/>
      <c r="HO110" s="651"/>
      <c r="HP110" s="651"/>
      <c r="HQ110" s="651"/>
      <c r="HR110" s="651"/>
      <c r="HS110" s="651"/>
      <c r="HT110" s="651"/>
      <c r="HU110" s="651"/>
      <c r="HV110" s="651"/>
      <c r="HW110" s="651"/>
      <c r="HX110" s="651"/>
      <c r="HY110" s="651"/>
      <c r="HZ110" s="651"/>
      <c r="IA110" s="652"/>
      <c r="IB110" s="651"/>
      <c r="IC110" s="651"/>
      <c r="ID110" s="651"/>
      <c r="IE110" s="651"/>
      <c r="IF110" s="651"/>
      <c r="IG110" s="651"/>
      <c r="IH110" s="651"/>
      <c r="II110" s="651"/>
      <c r="IJ110" s="651"/>
      <c r="IK110" s="651"/>
      <c r="IL110" s="651"/>
      <c r="IM110" s="651"/>
      <c r="IN110" s="651"/>
      <c r="IO110" s="651"/>
      <c r="IP110" s="652"/>
      <c r="IQ110" s="651"/>
      <c r="IR110" s="651"/>
      <c r="IS110" s="651"/>
      <c r="IT110" s="653"/>
      <c r="IU110" s="651"/>
      <c r="IV110" s="651"/>
      <c r="IW110" s="651"/>
      <c r="IX110" s="651"/>
      <c r="IY110" s="651"/>
      <c r="IZ110" s="651"/>
      <c r="JA110" s="651"/>
      <c r="JB110" s="651"/>
      <c r="JC110" s="651"/>
      <c r="JD110" s="651"/>
      <c r="JE110" s="651"/>
      <c r="JF110" s="651"/>
      <c r="JG110" s="651"/>
      <c r="JH110" s="651"/>
      <c r="JI110" s="651"/>
      <c r="JJ110" s="651"/>
      <c r="JK110" s="651"/>
      <c r="JL110" s="651"/>
      <c r="JM110" s="651"/>
      <c r="JN110" s="651"/>
      <c r="JO110" s="651"/>
      <c r="JP110" s="651"/>
      <c r="JQ110" s="651"/>
      <c r="JR110" s="651"/>
      <c r="JS110" s="651"/>
      <c r="JT110" s="651"/>
      <c r="JU110" s="651"/>
      <c r="JV110" s="654"/>
      <c r="JX110" s="225"/>
    </row>
    <row r="111" spans="1:284" ht="16" thickBot="1">
      <c r="A111" s="906">
        <f>R111*F176</f>
        <v>0</v>
      </c>
      <c r="B111" s="79">
        <f t="shared" si="53"/>
        <v>4</v>
      </c>
      <c r="C111" s="871" t="s">
        <v>104</v>
      </c>
      <c r="D111" s="249" t="s">
        <v>162</v>
      </c>
      <c r="E111" s="103" t="s">
        <v>158</v>
      </c>
      <c r="F111" s="888">
        <v>1.97</v>
      </c>
      <c r="G111" s="120" t="e">
        <f t="shared" si="96"/>
        <v>#REF!</v>
      </c>
      <c r="H111" s="49">
        <v>1.97</v>
      </c>
      <c r="I111" s="2"/>
      <c r="J111" s="29"/>
      <c r="K111" s="18"/>
      <c r="L111" s="5"/>
      <c r="M111" s="71">
        <v>4</v>
      </c>
      <c r="N111" s="71">
        <v>1</v>
      </c>
      <c r="O111" s="70">
        <v>3</v>
      </c>
      <c r="P111" s="891">
        <f t="shared" si="94"/>
        <v>8</v>
      </c>
      <c r="Q111" s="897">
        <f t="shared" si="98"/>
        <v>12</v>
      </c>
      <c r="R111" s="51">
        <f t="shared" si="97"/>
        <v>1.97</v>
      </c>
      <c r="S111" s="3"/>
      <c r="T111" s="25"/>
      <c r="U111" s="219">
        <f t="shared" si="48"/>
        <v>0</v>
      </c>
      <c r="V111" s="219" t="s">
        <v>642</v>
      </c>
      <c r="W111" s="1042">
        <f t="shared" si="91"/>
        <v>0</v>
      </c>
      <c r="X111" s="537">
        <f t="shared" si="92"/>
        <v>0</v>
      </c>
      <c r="Y111" s="538">
        <f t="shared" si="54"/>
        <v>0</v>
      </c>
      <c r="Z111" s="1034">
        <f t="shared" si="55"/>
        <v>0</v>
      </c>
      <c r="AA111" s="883"/>
      <c r="AB111" s="270">
        <f t="shared" si="56"/>
        <v>0</v>
      </c>
      <c r="AC111" s="553"/>
      <c r="AD111" s="562">
        <f t="shared" si="57"/>
        <v>0</v>
      </c>
      <c r="AE111" s="518"/>
      <c r="AF111" s="270">
        <f t="shared" si="58"/>
        <v>0</v>
      </c>
      <c r="AG111" s="270"/>
      <c r="AH111" s="562">
        <f t="shared" si="59"/>
        <v>0</v>
      </c>
      <c r="AI111" s="270"/>
      <c r="AJ111" s="228">
        <v>0</v>
      </c>
      <c r="AK111" s="902"/>
      <c r="AL111" s="902"/>
      <c r="AM111" s="18" t="str">
        <f t="shared" si="60"/>
        <v xml:space="preserve"> </v>
      </c>
      <c r="AN111" s="747" t="str">
        <f t="shared" si="61"/>
        <v xml:space="preserve"> </v>
      </c>
      <c r="AO111" s="4" t="str">
        <f t="shared" si="62"/>
        <v xml:space="preserve"> </v>
      </c>
      <c r="AP111" s="747" t="str">
        <f t="shared" si="63"/>
        <v xml:space="preserve"> </v>
      </c>
      <c r="AQ111" s="4" t="str">
        <f t="shared" si="64"/>
        <v xml:space="preserve"> </v>
      </c>
      <c r="AR111" s="747" t="str">
        <f t="shared" si="65"/>
        <v xml:space="preserve"> </v>
      </c>
      <c r="AS111" s="4" t="str">
        <f t="shared" si="66"/>
        <v xml:space="preserve"> </v>
      </c>
      <c r="AT111" s="747" t="str">
        <f t="shared" si="67"/>
        <v xml:space="preserve"> </v>
      </c>
      <c r="AU111" s="4" t="str">
        <f t="shared" si="68"/>
        <v xml:space="preserve"> </v>
      </c>
      <c r="AV111" s="747" t="str">
        <f t="shared" si="69"/>
        <v xml:space="preserve"> </v>
      </c>
      <c r="AW111" s="4" t="str">
        <f t="shared" si="70"/>
        <v xml:space="preserve"> </v>
      </c>
      <c r="AX111" s="747" t="str">
        <f t="shared" si="71"/>
        <v xml:space="preserve"> </v>
      </c>
      <c r="AY111" s="4" t="str">
        <f t="shared" si="72"/>
        <v xml:space="preserve"> </v>
      </c>
      <c r="AZ111" s="747" t="str">
        <f t="shared" si="73"/>
        <v xml:space="preserve"> </v>
      </c>
      <c r="BA111" s="4" t="str">
        <f t="shared" si="74"/>
        <v xml:space="preserve"> </v>
      </c>
      <c r="BB111" s="747" t="str">
        <f t="shared" si="75"/>
        <v xml:space="preserve"> </v>
      </c>
      <c r="BC111" s="4" t="str">
        <f t="shared" si="76"/>
        <v xml:space="preserve"> </v>
      </c>
      <c r="BD111" s="747" t="str">
        <f t="shared" si="77"/>
        <v xml:space="preserve"> </v>
      </c>
      <c r="BE111" s="4" t="str">
        <f t="shared" si="78"/>
        <v xml:space="preserve"> </v>
      </c>
      <c r="BF111" s="747" t="str">
        <f t="shared" si="79"/>
        <v xml:space="preserve"> </v>
      </c>
      <c r="BG111" s="4" t="str">
        <f t="shared" si="80"/>
        <v xml:space="preserve"> </v>
      </c>
      <c r="BH111" s="747" t="str">
        <f t="shared" si="81"/>
        <v xml:space="preserve"> </v>
      </c>
      <c r="BI111" s="4" t="str">
        <f t="shared" si="82"/>
        <v xml:space="preserve"> </v>
      </c>
      <c r="BJ111" s="747" t="str">
        <f t="shared" si="83"/>
        <v xml:space="preserve"> </v>
      </c>
      <c r="BK111" s="4" t="str">
        <f t="shared" si="84"/>
        <v xml:space="preserve"> </v>
      </c>
      <c r="BL111" s="747" t="str">
        <f t="shared" si="85"/>
        <v xml:space="preserve"> </v>
      </c>
      <c r="BM111" s="4" t="str">
        <f t="shared" si="86"/>
        <v xml:space="preserve"> </v>
      </c>
      <c r="BN111" s="747" t="str">
        <f t="shared" si="87"/>
        <v xml:space="preserve"> </v>
      </c>
      <c r="BO111" s="4" t="str">
        <f t="shared" si="88"/>
        <v xml:space="preserve"> </v>
      </c>
      <c r="BP111" s="747" t="str">
        <f t="shared" si="89"/>
        <v xml:space="preserve"> </v>
      </c>
      <c r="BQ111" s="133" t="s">
        <v>618</v>
      </c>
      <c r="BR111" s="133"/>
      <c r="BS111" s="389"/>
      <c r="BT111" s="389"/>
      <c r="BU111" s="389"/>
      <c r="BV111" s="389"/>
      <c r="BW111" s="389"/>
      <c r="BX111" s="389"/>
      <c r="BY111" s="389"/>
      <c r="BZ111" s="389"/>
      <c r="CA111" s="389"/>
      <c r="CB111" s="163">
        <f t="shared" si="90"/>
        <v>0</v>
      </c>
      <c r="CC111" s="389"/>
      <c r="CD111" s="389"/>
      <c r="CE111" s="389"/>
      <c r="CF111" s="389"/>
      <c r="CG111" s="389"/>
      <c r="CH111" s="389"/>
      <c r="CI111" s="389"/>
      <c r="CJ111" s="389"/>
      <c r="CK111" s="389"/>
      <c r="CL111" s="389"/>
      <c r="CM111" s="389"/>
      <c r="CN111" s="389"/>
      <c r="CO111" s="389"/>
      <c r="CP111" s="389"/>
      <c r="CQ111" s="389"/>
      <c r="CR111" s="389"/>
      <c r="CS111" s="389"/>
      <c r="CT111" s="389"/>
      <c r="CU111" s="389"/>
      <c r="CV111" s="389"/>
      <c r="CW111" s="389"/>
      <c r="CX111" s="389"/>
      <c r="CY111" s="389"/>
      <c r="CZ111" s="389"/>
      <c r="DA111" s="389"/>
      <c r="DB111" s="389"/>
      <c r="DC111" s="389"/>
      <c r="DD111" s="389"/>
      <c r="DE111" s="389"/>
      <c r="DF111" s="389"/>
      <c r="DG111" s="389"/>
      <c r="DH111" s="389"/>
      <c r="DI111" s="389"/>
      <c r="DJ111" s="389"/>
      <c r="DK111" s="389"/>
      <c r="DL111" s="389"/>
      <c r="DM111" s="389"/>
      <c r="DN111" s="389"/>
      <c r="DO111" s="389"/>
      <c r="DP111" s="389"/>
      <c r="DQ111" s="389"/>
      <c r="DR111" s="389"/>
      <c r="DS111" s="389"/>
      <c r="DT111" s="389"/>
      <c r="DU111" s="389"/>
      <c r="DV111" s="389"/>
      <c r="DW111" s="389"/>
      <c r="DX111" s="389"/>
      <c r="DY111" s="389"/>
      <c r="DZ111" s="389"/>
      <c r="EA111" s="389"/>
      <c r="EB111" s="389"/>
      <c r="EC111" s="389"/>
      <c r="ED111" s="389"/>
      <c r="EE111" s="389"/>
      <c r="EF111" s="389"/>
      <c r="EG111" s="389"/>
      <c r="EH111" s="389"/>
      <c r="EI111" s="389"/>
      <c r="EJ111" s="389"/>
      <c r="EK111" s="389"/>
      <c r="EL111" s="389"/>
      <c r="EM111" s="389"/>
      <c r="EN111" s="389"/>
      <c r="EO111" s="389"/>
      <c r="EP111" s="389"/>
      <c r="EQ111" s="389"/>
      <c r="ER111" s="389"/>
      <c r="ES111" s="389"/>
      <c r="ET111" s="389"/>
      <c r="EU111" s="389"/>
      <c r="EV111" s="389"/>
      <c r="EW111" s="389"/>
      <c r="EX111" s="389"/>
      <c r="EY111" s="389"/>
      <c r="EZ111" s="389"/>
      <c r="FA111" s="389"/>
      <c r="FB111" s="389"/>
      <c r="FC111" s="389"/>
      <c r="FD111" s="389"/>
      <c r="FE111" s="389"/>
      <c r="FF111" s="389"/>
      <c r="FG111" s="389"/>
      <c r="FH111" s="389"/>
      <c r="FI111" s="389"/>
      <c r="FJ111" s="389"/>
      <c r="FK111" s="389"/>
      <c r="FL111" s="389"/>
      <c r="FM111" s="389"/>
      <c r="FN111" s="389"/>
      <c r="FO111" s="389"/>
      <c r="FP111" s="389"/>
      <c r="FQ111" s="389"/>
      <c r="FR111" s="389"/>
      <c r="FS111" s="389"/>
      <c r="FT111" s="389"/>
      <c r="FU111" s="389"/>
      <c r="FV111" s="389"/>
      <c r="FW111" s="389"/>
      <c r="FX111" s="666" t="s">
        <v>470</v>
      </c>
      <c r="FY111" s="667">
        <v>142</v>
      </c>
      <c r="FZ111" s="667">
        <v>30289518</v>
      </c>
      <c r="GA111" s="667">
        <v>30</v>
      </c>
      <c r="GB111" s="667" t="s">
        <v>813</v>
      </c>
      <c r="GC111" s="667">
        <v>8</v>
      </c>
      <c r="GD111" s="667">
        <v>1970</v>
      </c>
      <c r="GE111" s="667">
        <v>0</v>
      </c>
      <c r="GF111" s="667" t="s">
        <v>792</v>
      </c>
      <c r="GG111" s="667">
        <v>0</v>
      </c>
      <c r="GH111" s="667">
        <v>0</v>
      </c>
      <c r="GI111" s="667" t="s">
        <v>792</v>
      </c>
      <c r="GJ111" s="667">
        <v>0</v>
      </c>
      <c r="GK111" s="667" t="s">
        <v>781</v>
      </c>
      <c r="GL111" s="667" t="s">
        <v>782</v>
      </c>
      <c r="GM111" s="667">
        <v>66</v>
      </c>
      <c r="GN111" s="667" t="s">
        <v>783</v>
      </c>
      <c r="GO111" s="667">
        <v>0</v>
      </c>
      <c r="GP111" s="667">
        <v>0</v>
      </c>
      <c r="GQ111" s="667">
        <v>4</v>
      </c>
      <c r="GR111" s="667">
        <v>1</v>
      </c>
      <c r="GS111" s="667">
        <v>1</v>
      </c>
      <c r="GT111" s="667" t="s">
        <v>783</v>
      </c>
      <c r="GU111" s="667" t="s">
        <v>783</v>
      </c>
      <c r="GV111" s="667" t="s">
        <v>783</v>
      </c>
      <c r="GW111" s="667" t="s">
        <v>783</v>
      </c>
      <c r="GX111" s="667" t="s">
        <v>783</v>
      </c>
      <c r="GY111" s="667">
        <v>1649</v>
      </c>
      <c r="GZ111" s="667">
        <v>0.33</v>
      </c>
      <c r="HA111" s="667">
        <v>5</v>
      </c>
      <c r="HB111" s="667" t="s">
        <v>783</v>
      </c>
      <c r="HC111" s="667" t="s">
        <v>782</v>
      </c>
      <c r="HD111" s="667">
        <v>15</v>
      </c>
      <c r="HE111" s="667" t="s">
        <v>783</v>
      </c>
      <c r="HF111" s="667">
        <v>0</v>
      </c>
      <c r="HG111" s="667" t="s">
        <v>783</v>
      </c>
      <c r="HH111" s="667">
        <v>0</v>
      </c>
      <c r="HI111" s="667">
        <v>1</v>
      </c>
      <c r="HJ111" s="667">
        <v>45</v>
      </c>
      <c r="HK111" s="667" t="s">
        <v>784</v>
      </c>
      <c r="HL111" s="667" t="s">
        <v>785</v>
      </c>
      <c r="HM111" s="667" t="s">
        <v>783</v>
      </c>
      <c r="HN111" s="667" t="s">
        <v>783</v>
      </c>
      <c r="HO111" s="667" t="s">
        <v>783</v>
      </c>
      <c r="HP111" s="667" t="s">
        <v>783</v>
      </c>
      <c r="HQ111" s="667" t="s">
        <v>783</v>
      </c>
      <c r="HR111" s="667">
        <v>3980763</v>
      </c>
      <c r="HS111" s="667" t="s">
        <v>783</v>
      </c>
      <c r="HT111" s="667" t="s">
        <v>786</v>
      </c>
      <c r="HU111" s="667" t="s">
        <v>787</v>
      </c>
      <c r="HV111" s="667">
        <v>4</v>
      </c>
      <c r="HW111" s="667">
        <v>2014</v>
      </c>
      <c r="HX111" s="667">
        <v>63</v>
      </c>
      <c r="HY111" s="667">
        <v>0</v>
      </c>
      <c r="HZ111" s="667">
        <v>1742</v>
      </c>
      <c r="IA111" s="668">
        <v>41697.500081018516</v>
      </c>
      <c r="IB111" s="667" t="s">
        <v>788</v>
      </c>
      <c r="IC111" s="667">
        <v>3976285</v>
      </c>
      <c r="ID111" s="667">
        <v>2014</v>
      </c>
      <c r="IE111" s="667">
        <v>1712</v>
      </c>
      <c r="IF111" s="667" t="s">
        <v>783</v>
      </c>
      <c r="IG111" s="667" t="s">
        <v>783</v>
      </c>
      <c r="IH111" s="667" t="s">
        <v>783</v>
      </c>
      <c r="II111" s="667" t="s">
        <v>783</v>
      </c>
      <c r="IJ111" s="667" t="s">
        <v>783</v>
      </c>
      <c r="IK111" s="667" t="s">
        <v>783</v>
      </c>
      <c r="IL111" s="667" t="s">
        <v>783</v>
      </c>
      <c r="IM111" s="667" t="s">
        <v>783</v>
      </c>
      <c r="IN111" s="667" t="s">
        <v>783</v>
      </c>
      <c r="IO111" s="667">
        <v>1649</v>
      </c>
      <c r="IP111" s="668">
        <v>37477.354571759257</v>
      </c>
      <c r="IQ111" s="667">
        <v>18</v>
      </c>
      <c r="IR111" s="667" t="s">
        <v>793</v>
      </c>
      <c r="IS111" s="667">
        <v>1</v>
      </c>
      <c r="IT111" s="669">
        <v>41275</v>
      </c>
      <c r="IU111" s="667" t="s">
        <v>783</v>
      </c>
      <c r="IV111" s="667" t="s">
        <v>783</v>
      </c>
      <c r="IW111" s="667" t="s">
        <v>783</v>
      </c>
      <c r="IX111" s="667" t="s">
        <v>781</v>
      </c>
      <c r="IY111" s="667">
        <v>45</v>
      </c>
      <c r="IZ111" s="667" t="s">
        <v>789</v>
      </c>
      <c r="JA111" s="667" t="s">
        <v>783</v>
      </c>
      <c r="JB111" s="667" t="s">
        <v>783</v>
      </c>
      <c r="JC111" s="667" t="s">
        <v>783</v>
      </c>
      <c r="JD111" s="667">
        <v>329448</v>
      </c>
      <c r="JE111" s="667" t="s">
        <v>783</v>
      </c>
      <c r="JF111" s="667" t="s">
        <v>783</v>
      </c>
      <c r="JG111" s="667" t="s">
        <v>804</v>
      </c>
      <c r="JH111" s="667">
        <v>30</v>
      </c>
      <c r="JI111" s="667" t="s">
        <v>783</v>
      </c>
      <c r="JJ111" s="667" t="s">
        <v>783</v>
      </c>
      <c r="JK111" s="667" t="s">
        <v>783</v>
      </c>
      <c r="JL111" s="667" t="s">
        <v>790</v>
      </c>
      <c r="JM111" s="667">
        <v>4</v>
      </c>
      <c r="JN111" s="667">
        <v>1</v>
      </c>
      <c r="JO111" s="667" t="s">
        <v>783</v>
      </c>
      <c r="JP111" s="667">
        <v>10915783</v>
      </c>
      <c r="JQ111" s="667">
        <v>2011</v>
      </c>
      <c r="JR111" s="667">
        <v>11</v>
      </c>
      <c r="JS111" s="667" t="s">
        <v>896</v>
      </c>
      <c r="JT111" s="667" t="s">
        <v>897</v>
      </c>
      <c r="JU111" s="667" t="s">
        <v>898</v>
      </c>
      <c r="JV111" s="670">
        <v>1744.354619</v>
      </c>
      <c r="JW111">
        <f>JV111</f>
        <v>1744.354619</v>
      </c>
      <c r="JX111" s="225">
        <v>0.33037019299242426</v>
      </c>
    </row>
    <row r="112" spans="1:284" ht="16" thickBot="1">
      <c r="A112" s="905" t="s">
        <v>5</v>
      </c>
      <c r="B112" s="79">
        <f t="shared" si="53"/>
        <v>4</v>
      </c>
      <c r="C112" s="1404" t="s">
        <v>42</v>
      </c>
      <c r="D112" s="249" t="s">
        <v>176</v>
      </c>
      <c r="E112" s="103" t="s">
        <v>158</v>
      </c>
      <c r="F112" s="888">
        <v>2.6</v>
      </c>
      <c r="G112" s="120" t="e">
        <f t="shared" si="96"/>
        <v>#REF!</v>
      </c>
      <c r="H112" s="49">
        <v>2.6</v>
      </c>
      <c r="I112" s="2"/>
      <c r="J112" s="29"/>
      <c r="K112" s="18"/>
      <c r="L112" s="5"/>
      <c r="M112" s="71">
        <v>3</v>
      </c>
      <c r="N112" s="71">
        <v>1</v>
      </c>
      <c r="O112" s="70">
        <v>3</v>
      </c>
      <c r="P112" s="891">
        <f t="shared" si="94"/>
        <v>7</v>
      </c>
      <c r="Q112" s="897">
        <f t="shared" si="98"/>
        <v>9</v>
      </c>
      <c r="R112" s="51">
        <f t="shared" si="97"/>
        <v>2.6</v>
      </c>
      <c r="S112" s="3"/>
      <c r="T112" s="25"/>
      <c r="U112" s="219">
        <f t="shared" si="48"/>
        <v>0</v>
      </c>
      <c r="V112" s="219" t="s">
        <v>642</v>
      </c>
      <c r="W112" s="1042">
        <f t="shared" si="91"/>
        <v>0</v>
      </c>
      <c r="X112" s="537">
        <f t="shared" si="92"/>
        <v>0</v>
      </c>
      <c r="Y112" s="538">
        <f t="shared" si="54"/>
        <v>0</v>
      </c>
      <c r="Z112" s="1034">
        <f t="shared" si="55"/>
        <v>0</v>
      </c>
      <c r="AA112" s="883"/>
      <c r="AB112" s="270">
        <f t="shared" si="56"/>
        <v>0</v>
      </c>
      <c r="AC112" s="553"/>
      <c r="AD112" s="562">
        <f t="shared" si="57"/>
        <v>0</v>
      </c>
      <c r="AE112" s="518"/>
      <c r="AF112" s="270">
        <f t="shared" si="58"/>
        <v>0</v>
      </c>
      <c r="AG112" s="270"/>
      <c r="AH112" s="562">
        <f t="shared" si="59"/>
        <v>0</v>
      </c>
      <c r="AI112" s="270"/>
      <c r="AJ112" s="228">
        <v>0</v>
      </c>
      <c r="AK112" s="902"/>
      <c r="AL112" s="902"/>
      <c r="AM112" s="18" t="str">
        <f t="shared" si="60"/>
        <v xml:space="preserve"> </v>
      </c>
      <c r="AN112" s="747" t="str">
        <f t="shared" si="61"/>
        <v xml:space="preserve"> </v>
      </c>
      <c r="AO112" s="4" t="str">
        <f t="shared" si="62"/>
        <v xml:space="preserve"> </v>
      </c>
      <c r="AP112" s="747" t="str">
        <f t="shared" si="63"/>
        <v xml:space="preserve"> </v>
      </c>
      <c r="AQ112" s="4" t="str">
        <f t="shared" si="64"/>
        <v xml:space="preserve"> </v>
      </c>
      <c r="AR112" s="747" t="str">
        <f t="shared" si="65"/>
        <v xml:space="preserve"> </v>
      </c>
      <c r="AS112" s="4" t="str">
        <f t="shared" si="66"/>
        <v xml:space="preserve"> </v>
      </c>
      <c r="AT112" s="747" t="str">
        <f t="shared" si="67"/>
        <v xml:space="preserve"> </v>
      </c>
      <c r="AU112" s="4" t="str">
        <f t="shared" si="68"/>
        <v xml:space="preserve"> </v>
      </c>
      <c r="AV112" s="747" t="str">
        <f t="shared" si="69"/>
        <v xml:space="preserve"> </v>
      </c>
      <c r="AW112" s="4" t="str">
        <f t="shared" si="70"/>
        <v xml:space="preserve"> </v>
      </c>
      <c r="AX112" s="747" t="str">
        <f t="shared" si="71"/>
        <v xml:space="preserve"> </v>
      </c>
      <c r="AY112" s="4" t="str">
        <f t="shared" si="72"/>
        <v xml:space="preserve"> </v>
      </c>
      <c r="AZ112" s="747" t="str">
        <f t="shared" si="73"/>
        <v xml:space="preserve"> </v>
      </c>
      <c r="BA112" s="4" t="str">
        <f t="shared" si="74"/>
        <v xml:space="preserve"> </v>
      </c>
      <c r="BB112" s="747" t="str">
        <f t="shared" si="75"/>
        <v xml:space="preserve"> </v>
      </c>
      <c r="BC112" s="4" t="str">
        <f t="shared" si="76"/>
        <v xml:space="preserve"> </v>
      </c>
      <c r="BD112" s="747" t="str">
        <f t="shared" si="77"/>
        <v xml:space="preserve"> </v>
      </c>
      <c r="BE112" s="4" t="str">
        <f t="shared" si="78"/>
        <v xml:space="preserve"> </v>
      </c>
      <c r="BF112" s="747" t="str">
        <f t="shared" si="79"/>
        <v xml:space="preserve"> </v>
      </c>
      <c r="BG112" s="4" t="str">
        <f t="shared" si="80"/>
        <v xml:space="preserve"> </v>
      </c>
      <c r="BH112" s="747" t="str">
        <f t="shared" si="81"/>
        <v xml:space="preserve"> </v>
      </c>
      <c r="BI112" s="4" t="str">
        <f t="shared" si="82"/>
        <v xml:space="preserve"> </v>
      </c>
      <c r="BJ112" s="747" t="str">
        <f t="shared" si="83"/>
        <v xml:space="preserve"> </v>
      </c>
      <c r="BK112" s="4" t="str">
        <f t="shared" si="84"/>
        <v xml:space="preserve"> </v>
      </c>
      <c r="BL112" s="747" t="str">
        <f t="shared" si="85"/>
        <v xml:space="preserve"> </v>
      </c>
      <c r="BM112" s="4" t="str">
        <f t="shared" si="86"/>
        <v xml:space="preserve"> </v>
      </c>
      <c r="BN112" s="747" t="str">
        <f t="shared" si="87"/>
        <v xml:space="preserve"> </v>
      </c>
      <c r="BO112" s="4" t="str">
        <f t="shared" si="88"/>
        <v xml:space="preserve"> </v>
      </c>
      <c r="BP112" s="747" t="str">
        <f t="shared" si="89"/>
        <v xml:space="preserve"> </v>
      </c>
      <c r="BQ112" s="133" t="s">
        <v>618</v>
      </c>
      <c r="BR112" s="133"/>
      <c r="BS112" s="389"/>
      <c r="BT112" s="389"/>
      <c r="BU112" s="389"/>
      <c r="BV112" s="389"/>
      <c r="BW112" s="389"/>
      <c r="BX112" s="389"/>
      <c r="BY112" s="389"/>
      <c r="BZ112" s="389"/>
      <c r="CA112" s="389"/>
      <c r="CB112" s="163">
        <f t="shared" si="90"/>
        <v>0</v>
      </c>
      <c r="CC112" s="389"/>
      <c r="CD112" s="389"/>
      <c r="CE112" s="389"/>
      <c r="CF112" s="389"/>
      <c r="CG112" s="389"/>
      <c r="CH112" s="389"/>
      <c r="CI112" s="389"/>
      <c r="CJ112" s="389"/>
      <c r="CK112" s="389"/>
      <c r="CL112" s="389"/>
      <c r="CM112" s="389"/>
      <c r="CN112" s="389"/>
      <c r="CO112" s="389"/>
      <c r="CP112" s="389"/>
      <c r="CQ112" s="389"/>
      <c r="CR112" s="389"/>
      <c r="CS112" s="389"/>
      <c r="CT112" s="389"/>
      <c r="CU112" s="389"/>
      <c r="CV112" s="389"/>
      <c r="CW112" s="389"/>
      <c r="CX112" s="389"/>
      <c r="CY112" s="389"/>
      <c r="CZ112" s="389"/>
      <c r="DA112" s="389"/>
      <c r="DB112" s="389"/>
      <c r="DC112" s="389"/>
      <c r="DD112" s="389"/>
      <c r="DE112" s="389"/>
      <c r="DF112" s="389"/>
      <c r="DG112" s="389"/>
      <c r="DH112" s="389"/>
      <c r="DI112" s="389"/>
      <c r="DJ112" s="389"/>
      <c r="DK112" s="389"/>
      <c r="DL112" s="389"/>
      <c r="DM112" s="389"/>
      <c r="DN112" s="389"/>
      <c r="DO112" s="389"/>
      <c r="DP112" s="389"/>
      <c r="DQ112" s="389"/>
      <c r="DR112" s="389"/>
      <c r="DS112" s="389"/>
      <c r="DT112" s="389"/>
      <c r="DU112" s="389"/>
      <c r="DV112" s="389"/>
      <c r="DW112" s="389"/>
      <c r="DX112" s="389"/>
      <c r="DY112" s="389"/>
      <c r="DZ112" s="389"/>
      <c r="EA112" s="389"/>
      <c r="EB112" s="389"/>
      <c r="EC112" s="389"/>
      <c r="ED112" s="389"/>
      <c r="EE112" s="389"/>
      <c r="EF112" s="389"/>
      <c r="EG112" s="389"/>
      <c r="EH112" s="389"/>
      <c r="EI112" s="389"/>
      <c r="EJ112" s="389"/>
      <c r="EK112" s="389"/>
      <c r="EL112" s="389"/>
      <c r="EM112" s="389"/>
      <c r="EN112" s="389"/>
      <c r="EO112" s="389"/>
      <c r="EP112" s="389"/>
      <c r="EQ112" s="389"/>
      <c r="ER112" s="389"/>
      <c r="ES112" s="389"/>
      <c r="ET112" s="389"/>
      <c r="EU112" s="389"/>
      <c r="EV112" s="389"/>
      <c r="EW112" s="389"/>
      <c r="EX112" s="389"/>
      <c r="EY112" s="389"/>
      <c r="EZ112" s="389"/>
      <c r="FA112" s="389"/>
      <c r="FB112" s="389"/>
      <c r="FC112" s="389"/>
      <c r="FD112" s="389"/>
      <c r="FE112" s="389"/>
      <c r="FF112" s="389"/>
      <c r="FG112" s="389"/>
      <c r="FH112" s="389"/>
      <c r="FI112" s="389"/>
      <c r="FJ112" s="389"/>
      <c r="FK112" s="389"/>
      <c r="FL112" s="389"/>
      <c r="FM112" s="389"/>
      <c r="FN112" s="389"/>
      <c r="FO112" s="389"/>
      <c r="FP112" s="389"/>
      <c r="FQ112" s="389"/>
      <c r="FR112" s="389"/>
      <c r="FS112" s="389"/>
      <c r="FT112" s="389"/>
      <c r="FU112" s="389"/>
      <c r="FV112" s="389"/>
      <c r="FW112" s="389"/>
      <c r="FX112" s="689" t="s">
        <v>470</v>
      </c>
      <c r="FY112" s="690"/>
      <c r="FZ112" s="690"/>
      <c r="GA112" s="690"/>
      <c r="GB112" s="690"/>
      <c r="GC112" s="690"/>
      <c r="GD112" s="690"/>
      <c r="GE112" s="690"/>
      <c r="GF112" s="690"/>
      <c r="GG112" s="690"/>
      <c r="GH112" s="690"/>
      <c r="GI112" s="690"/>
      <c r="GJ112" s="690"/>
      <c r="GK112" s="690"/>
      <c r="GL112" s="690"/>
      <c r="GM112" s="690"/>
      <c r="GN112" s="690"/>
      <c r="GO112" s="690"/>
      <c r="GP112" s="690"/>
      <c r="GQ112" s="690"/>
      <c r="GR112" s="690"/>
      <c r="GS112" s="690"/>
      <c r="GT112" s="690"/>
      <c r="GU112" s="690"/>
      <c r="GV112" s="690"/>
      <c r="GW112" s="690"/>
      <c r="GX112" s="690"/>
      <c r="GY112" s="690"/>
      <c r="GZ112" s="690"/>
      <c r="HA112" s="690"/>
      <c r="HB112" s="690"/>
      <c r="HC112" s="690"/>
      <c r="HD112" s="690"/>
      <c r="HE112" s="690"/>
      <c r="HF112" s="690"/>
      <c r="HG112" s="690"/>
      <c r="HH112" s="690"/>
      <c r="HI112" s="690"/>
      <c r="HJ112" s="690"/>
      <c r="HK112" s="690"/>
      <c r="HL112" s="690"/>
      <c r="HM112" s="690"/>
      <c r="HN112" s="690"/>
      <c r="HO112" s="690"/>
      <c r="HP112" s="690"/>
      <c r="HQ112" s="690"/>
      <c r="HR112" s="690"/>
      <c r="HS112" s="690"/>
      <c r="HT112" s="690"/>
      <c r="HU112" s="690"/>
      <c r="HV112" s="690"/>
      <c r="HW112" s="690"/>
      <c r="HX112" s="690"/>
      <c r="HY112" s="690"/>
      <c r="HZ112" s="690"/>
      <c r="IA112" s="691"/>
      <c r="IB112" s="690"/>
      <c r="IC112" s="690"/>
      <c r="ID112" s="690"/>
      <c r="IE112" s="690"/>
      <c r="IF112" s="690"/>
      <c r="IG112" s="690"/>
      <c r="IH112" s="690"/>
      <c r="II112" s="690"/>
      <c r="IJ112" s="690"/>
      <c r="IK112" s="690"/>
      <c r="IL112" s="690"/>
      <c r="IM112" s="690"/>
      <c r="IN112" s="690"/>
      <c r="IO112" s="690"/>
      <c r="IP112" s="691"/>
      <c r="IQ112" s="690"/>
      <c r="IR112" s="690"/>
      <c r="IS112" s="690"/>
      <c r="IT112" s="692"/>
      <c r="IU112" s="690"/>
      <c r="IV112" s="690"/>
      <c r="IW112" s="690"/>
      <c r="IX112" s="690"/>
      <c r="IY112" s="690"/>
      <c r="IZ112" s="690"/>
      <c r="JA112" s="690"/>
      <c r="JB112" s="690"/>
      <c r="JC112" s="690"/>
      <c r="JD112" s="690"/>
      <c r="JE112" s="690"/>
      <c r="JF112" s="690"/>
      <c r="JG112" s="690"/>
      <c r="JH112" s="690"/>
      <c r="JI112" s="690"/>
      <c r="JJ112" s="690"/>
      <c r="JK112" s="690"/>
      <c r="JL112" s="690"/>
      <c r="JM112" s="690"/>
      <c r="JN112" s="690"/>
      <c r="JO112" s="690"/>
      <c r="JP112" s="690"/>
      <c r="JQ112" s="690"/>
      <c r="JR112" s="690"/>
      <c r="JS112" s="690"/>
      <c r="JT112" s="690"/>
      <c r="JU112" s="690"/>
      <c r="JV112" s="693"/>
      <c r="JX112" s="225"/>
    </row>
    <row r="113" spans="1:284" ht="16" thickBot="1">
      <c r="A113" s="905" t="s">
        <v>5</v>
      </c>
      <c r="B113" s="79">
        <f t="shared" si="53"/>
        <v>4</v>
      </c>
      <c r="C113" s="871" t="s">
        <v>91</v>
      </c>
      <c r="D113" s="249" t="s">
        <v>185</v>
      </c>
      <c r="E113" s="103" t="s">
        <v>193</v>
      </c>
      <c r="F113" s="888">
        <v>0.24</v>
      </c>
      <c r="G113" s="120" t="e">
        <f t="shared" si="96"/>
        <v>#REF!</v>
      </c>
      <c r="H113" s="49">
        <v>0.24</v>
      </c>
      <c r="I113" s="2"/>
      <c r="J113" s="29"/>
      <c r="K113" s="18">
        <v>1991</v>
      </c>
      <c r="L113" s="5"/>
      <c r="M113" s="71">
        <v>1</v>
      </c>
      <c r="N113" s="71">
        <v>1</v>
      </c>
      <c r="O113" s="70">
        <v>5</v>
      </c>
      <c r="P113" s="891">
        <f t="shared" si="94"/>
        <v>7</v>
      </c>
      <c r="Q113" s="897">
        <f t="shared" si="98"/>
        <v>5</v>
      </c>
      <c r="R113" s="51">
        <f t="shared" si="97"/>
        <v>0.24</v>
      </c>
      <c r="S113" s="3"/>
      <c r="T113" s="25"/>
      <c r="U113" s="219">
        <f t="shared" si="48"/>
        <v>0</v>
      </c>
      <c r="V113" s="219" t="s">
        <v>642</v>
      </c>
      <c r="W113" s="1042">
        <f t="shared" si="91"/>
        <v>0</v>
      </c>
      <c r="X113" s="537">
        <f t="shared" si="92"/>
        <v>8387.5555555555547</v>
      </c>
      <c r="Y113" s="538">
        <f t="shared" si="54"/>
        <v>500</v>
      </c>
      <c r="Z113" s="1034">
        <f t="shared" si="55"/>
        <v>0</v>
      </c>
      <c r="AA113" s="883">
        <v>5</v>
      </c>
      <c r="AB113" s="270">
        <f t="shared" si="56"/>
        <v>4067.5555555555557</v>
      </c>
      <c r="AC113" s="566">
        <v>0.25</v>
      </c>
      <c r="AD113" s="562">
        <f t="shared" si="57"/>
        <v>4320</v>
      </c>
      <c r="AE113" s="518"/>
      <c r="AF113" s="270">
        <f t="shared" si="58"/>
        <v>0</v>
      </c>
      <c r="AG113" s="270"/>
      <c r="AH113" s="562">
        <f t="shared" si="59"/>
        <v>0</v>
      </c>
      <c r="AI113" s="270"/>
      <c r="AJ113" s="228">
        <v>0</v>
      </c>
      <c r="AK113" s="902"/>
      <c r="AL113" s="902"/>
      <c r="AM113" s="18" t="str">
        <f t="shared" si="60"/>
        <v xml:space="preserve"> </v>
      </c>
      <c r="AN113" s="747" t="str">
        <f t="shared" si="61"/>
        <v xml:space="preserve"> </v>
      </c>
      <c r="AO113" s="4" t="str">
        <f t="shared" si="62"/>
        <v xml:space="preserve"> </v>
      </c>
      <c r="AP113" s="747" t="str">
        <f t="shared" si="63"/>
        <v xml:space="preserve"> </v>
      </c>
      <c r="AQ113" s="4" t="str">
        <f t="shared" si="64"/>
        <v xml:space="preserve"> </v>
      </c>
      <c r="AR113" s="747" t="str">
        <f t="shared" si="65"/>
        <v xml:space="preserve"> </v>
      </c>
      <c r="AS113" s="4" t="str">
        <f t="shared" si="66"/>
        <v xml:space="preserve"> </v>
      </c>
      <c r="AT113" s="747" t="str">
        <f t="shared" si="67"/>
        <v xml:space="preserve"> </v>
      </c>
      <c r="AU113" s="4" t="str">
        <f t="shared" si="68"/>
        <v xml:space="preserve"> </v>
      </c>
      <c r="AV113" s="747" t="str">
        <f t="shared" si="69"/>
        <v xml:space="preserve"> </v>
      </c>
      <c r="AW113" s="4" t="str">
        <f t="shared" si="70"/>
        <v xml:space="preserve"> </v>
      </c>
      <c r="AX113" s="747" t="str">
        <f t="shared" si="71"/>
        <v xml:space="preserve"> </v>
      </c>
      <c r="AY113" s="4" t="str">
        <f t="shared" si="72"/>
        <v xml:space="preserve"> </v>
      </c>
      <c r="AZ113" s="747" t="str">
        <f t="shared" si="73"/>
        <v xml:space="preserve"> </v>
      </c>
      <c r="BA113" s="4" t="str">
        <f t="shared" si="74"/>
        <v xml:space="preserve"> </v>
      </c>
      <c r="BB113" s="747" t="str">
        <f t="shared" si="75"/>
        <v xml:space="preserve"> </v>
      </c>
      <c r="BC113" s="4" t="str">
        <f t="shared" si="76"/>
        <v xml:space="preserve"> </v>
      </c>
      <c r="BD113" s="747" t="str">
        <f t="shared" si="77"/>
        <v xml:space="preserve"> </v>
      </c>
      <c r="BE113" s="4" t="str">
        <f t="shared" si="78"/>
        <v xml:space="preserve"> </v>
      </c>
      <c r="BF113" s="747" t="str">
        <f t="shared" si="79"/>
        <v xml:space="preserve"> </v>
      </c>
      <c r="BG113" s="4" t="str">
        <f t="shared" si="80"/>
        <v xml:space="preserve"> </v>
      </c>
      <c r="BH113" s="747" t="str">
        <f t="shared" si="81"/>
        <v xml:space="preserve"> </v>
      </c>
      <c r="BI113" s="4" t="str">
        <f t="shared" si="82"/>
        <v xml:space="preserve"> </v>
      </c>
      <c r="BJ113" s="747" t="str">
        <f t="shared" si="83"/>
        <v xml:space="preserve"> </v>
      </c>
      <c r="BK113" s="4" t="str">
        <f t="shared" si="84"/>
        <v xml:space="preserve"> </v>
      </c>
      <c r="BL113" s="747" t="str">
        <f t="shared" si="85"/>
        <v xml:space="preserve"> </v>
      </c>
      <c r="BM113" s="4" t="str">
        <f t="shared" si="86"/>
        <v xml:space="preserve"> </v>
      </c>
      <c r="BN113" s="747" t="str">
        <f t="shared" si="87"/>
        <v xml:space="preserve"> </v>
      </c>
      <c r="BO113" s="4" t="str">
        <f t="shared" si="88"/>
        <v xml:space="preserve"> </v>
      </c>
      <c r="BP113" s="747" t="str">
        <f t="shared" si="89"/>
        <v xml:space="preserve"> </v>
      </c>
      <c r="BQ113" s="133"/>
      <c r="BR113" s="133"/>
      <c r="BS113" s="389"/>
      <c r="BT113" s="589"/>
      <c r="BU113" s="589"/>
      <c r="BV113" s="588"/>
      <c r="BW113" s="588"/>
      <c r="BX113" s="588"/>
      <c r="BY113" s="389"/>
      <c r="BZ113" s="389"/>
      <c r="CA113" s="389"/>
      <c r="CB113" s="163">
        <f t="shared" si="90"/>
        <v>0</v>
      </c>
      <c r="CC113" s="389"/>
      <c r="CD113" s="389"/>
      <c r="CE113" s="389"/>
      <c r="CF113" s="389"/>
      <c r="CG113" s="389"/>
      <c r="CH113" s="389"/>
      <c r="CI113" s="389"/>
      <c r="CJ113" s="389"/>
      <c r="CK113" s="389"/>
      <c r="CL113" s="389"/>
      <c r="CM113" s="389"/>
      <c r="CN113" s="389"/>
      <c r="CO113" s="389"/>
      <c r="CP113" s="389"/>
      <c r="CQ113" s="389"/>
      <c r="CR113" s="389"/>
      <c r="CS113" s="389"/>
      <c r="CT113" s="389"/>
      <c r="CU113" s="389"/>
      <c r="CV113" s="389"/>
      <c r="CW113" s="389"/>
      <c r="CX113" s="389"/>
      <c r="CY113" s="389"/>
      <c r="CZ113" s="389"/>
      <c r="DA113" s="389"/>
      <c r="DB113" s="389"/>
      <c r="DC113" s="389"/>
      <c r="DD113" s="389"/>
      <c r="DE113" s="389"/>
      <c r="DF113" s="389"/>
      <c r="DG113" s="389"/>
      <c r="DH113" s="389"/>
      <c r="DI113" s="389"/>
      <c r="DJ113" s="389"/>
      <c r="DK113" s="389"/>
      <c r="DL113" s="389"/>
      <c r="DM113" s="389"/>
      <c r="DN113" s="389"/>
      <c r="DO113" s="389"/>
      <c r="DP113" s="389"/>
      <c r="DQ113" s="389"/>
      <c r="DR113" s="389"/>
      <c r="DS113" s="389"/>
      <c r="DT113" s="389"/>
      <c r="DU113" s="389"/>
      <c r="DV113" s="389"/>
      <c r="DW113" s="389"/>
      <c r="DX113" s="389"/>
      <c r="DY113" s="389"/>
      <c r="DZ113" s="389"/>
      <c r="EA113" s="389"/>
      <c r="EB113" s="389"/>
      <c r="EC113" s="389"/>
      <c r="ED113" s="389"/>
      <c r="EE113" s="389"/>
      <c r="EF113" s="389"/>
      <c r="EG113" s="389"/>
      <c r="EH113" s="389"/>
      <c r="EI113" s="389"/>
      <c r="EJ113" s="389"/>
      <c r="EK113" s="389"/>
      <c r="EL113" s="389"/>
      <c r="EM113" s="389"/>
      <c r="EN113" s="389"/>
      <c r="EO113" s="389"/>
      <c r="EP113" s="389"/>
      <c r="EQ113" s="389"/>
      <c r="ER113" s="389"/>
      <c r="ES113" s="389"/>
      <c r="ET113" s="389"/>
      <c r="EU113" s="389"/>
      <c r="EV113" s="389"/>
      <c r="EW113" s="389"/>
      <c r="EX113" s="389"/>
      <c r="EY113" s="389"/>
      <c r="EZ113" s="389"/>
      <c r="FA113" s="389"/>
      <c r="FB113" s="389"/>
      <c r="FC113" s="389"/>
      <c r="FD113" s="389"/>
      <c r="FE113" s="389"/>
      <c r="FF113" s="389"/>
      <c r="FG113" s="389"/>
      <c r="FH113" s="389"/>
      <c r="FI113" s="389"/>
      <c r="FJ113" s="389"/>
      <c r="FK113" s="389"/>
      <c r="FL113" s="389"/>
      <c r="FM113" s="389"/>
      <c r="FN113" s="389"/>
      <c r="FO113" s="389"/>
      <c r="FP113" s="389"/>
      <c r="FQ113" s="389"/>
      <c r="FR113" s="389"/>
      <c r="FS113" s="389"/>
      <c r="FT113" s="389"/>
      <c r="FU113" s="389"/>
      <c r="FV113" s="389"/>
      <c r="FW113" s="389"/>
      <c r="FX113" s="655" t="s">
        <v>471</v>
      </c>
      <c r="FY113" s="656">
        <v>224</v>
      </c>
      <c r="FZ113" s="656">
        <v>32434943</v>
      </c>
      <c r="GA113" s="656">
        <v>55</v>
      </c>
      <c r="GB113" s="656" t="s">
        <v>798</v>
      </c>
      <c r="GC113" s="656">
        <v>20</v>
      </c>
      <c r="GD113" s="656">
        <v>1970</v>
      </c>
      <c r="GE113" s="656">
        <v>1</v>
      </c>
      <c r="GF113" s="656" t="s">
        <v>780</v>
      </c>
      <c r="GG113" s="656">
        <v>2</v>
      </c>
      <c r="GH113" s="656">
        <v>1</v>
      </c>
      <c r="GI113" s="656" t="s">
        <v>780</v>
      </c>
      <c r="GJ113" s="656">
        <v>2</v>
      </c>
      <c r="GK113" s="656" t="s">
        <v>781</v>
      </c>
      <c r="GL113" s="656" t="s">
        <v>782</v>
      </c>
      <c r="GM113" s="656">
        <v>66</v>
      </c>
      <c r="GN113" s="656" t="s">
        <v>783</v>
      </c>
      <c r="GO113" s="656">
        <v>0</v>
      </c>
      <c r="GP113" s="656">
        <v>0</v>
      </c>
      <c r="GQ113" s="656">
        <v>4</v>
      </c>
      <c r="GR113" s="656">
        <v>2</v>
      </c>
      <c r="GS113" s="656">
        <v>2</v>
      </c>
      <c r="GT113" s="656" t="s">
        <v>783</v>
      </c>
      <c r="GU113" s="656" t="s">
        <v>783</v>
      </c>
      <c r="GV113" s="656" t="s">
        <v>783</v>
      </c>
      <c r="GW113" s="656" t="s">
        <v>783</v>
      </c>
      <c r="GX113" s="656" t="s">
        <v>783</v>
      </c>
      <c r="GY113" s="656">
        <v>1649</v>
      </c>
      <c r="GZ113" s="656">
        <v>0.43</v>
      </c>
      <c r="HA113" s="656">
        <v>5</v>
      </c>
      <c r="HB113" s="656" t="s">
        <v>783</v>
      </c>
      <c r="HC113" s="656" t="s">
        <v>782</v>
      </c>
      <c r="HD113" s="656">
        <v>15</v>
      </c>
      <c r="HE113" s="656" t="s">
        <v>783</v>
      </c>
      <c r="HF113" s="656">
        <v>0</v>
      </c>
      <c r="HG113" s="656" t="s">
        <v>783</v>
      </c>
      <c r="HH113" s="656">
        <v>0</v>
      </c>
      <c r="HI113" s="656">
        <v>1</v>
      </c>
      <c r="HJ113" s="656">
        <v>45</v>
      </c>
      <c r="HK113" s="656" t="s">
        <v>784</v>
      </c>
      <c r="HL113" s="656" t="s">
        <v>785</v>
      </c>
      <c r="HM113" s="656" t="s">
        <v>783</v>
      </c>
      <c r="HN113" s="656" t="s">
        <v>783</v>
      </c>
      <c r="HO113" s="656" t="s">
        <v>783</v>
      </c>
      <c r="HP113" s="656" t="s">
        <v>783</v>
      </c>
      <c r="HQ113" s="656" t="s">
        <v>783</v>
      </c>
      <c r="HR113" s="656">
        <v>3978999</v>
      </c>
      <c r="HS113" s="656" t="s">
        <v>783</v>
      </c>
      <c r="HT113" s="656" t="s">
        <v>786</v>
      </c>
      <c r="HU113" s="656" t="s">
        <v>787</v>
      </c>
      <c r="HV113" s="656">
        <v>4</v>
      </c>
      <c r="HW113" s="656">
        <v>2016</v>
      </c>
      <c r="HX113" s="656">
        <v>63</v>
      </c>
      <c r="HY113" s="656">
        <v>0</v>
      </c>
      <c r="HZ113" s="656">
        <v>2270</v>
      </c>
      <c r="IA113" s="657">
        <v>42227.682129629633</v>
      </c>
      <c r="IB113" s="656" t="s">
        <v>788</v>
      </c>
      <c r="IC113" s="656">
        <v>3974521</v>
      </c>
      <c r="ID113" s="656">
        <v>2014</v>
      </c>
      <c r="IE113" s="656">
        <v>1712</v>
      </c>
      <c r="IF113" s="656" t="s">
        <v>783</v>
      </c>
      <c r="IG113" s="656" t="s">
        <v>783</v>
      </c>
      <c r="IH113" s="656" t="s">
        <v>783</v>
      </c>
      <c r="II113" s="656" t="s">
        <v>783</v>
      </c>
      <c r="IJ113" s="656" t="s">
        <v>783</v>
      </c>
      <c r="IK113" s="656" t="s">
        <v>783</v>
      </c>
      <c r="IL113" s="656" t="s">
        <v>783</v>
      </c>
      <c r="IM113" s="656" t="s">
        <v>783</v>
      </c>
      <c r="IN113" s="656" t="s">
        <v>783</v>
      </c>
      <c r="IO113" s="656">
        <v>1649</v>
      </c>
      <c r="IP113" s="657">
        <v>37477.354571759257</v>
      </c>
      <c r="IQ113" s="656">
        <v>2</v>
      </c>
      <c r="IR113" s="656" t="s">
        <v>793</v>
      </c>
      <c r="IS113" s="656">
        <v>2</v>
      </c>
      <c r="IT113" s="658">
        <v>41275</v>
      </c>
      <c r="IU113" s="656" t="s">
        <v>783</v>
      </c>
      <c r="IV113" s="656" t="s">
        <v>783</v>
      </c>
      <c r="IW113" s="656" t="s">
        <v>783</v>
      </c>
      <c r="IX113" s="656" t="s">
        <v>781</v>
      </c>
      <c r="IY113" s="656">
        <v>45</v>
      </c>
      <c r="IZ113" s="656" t="s">
        <v>789</v>
      </c>
      <c r="JA113" s="656" t="s">
        <v>783</v>
      </c>
      <c r="JB113" s="656" t="s">
        <v>783</v>
      </c>
      <c r="JC113" s="656" t="s">
        <v>783</v>
      </c>
      <c r="JD113" s="656">
        <v>329449</v>
      </c>
      <c r="JE113" s="656" t="s">
        <v>783</v>
      </c>
      <c r="JF113" s="656" t="s">
        <v>783</v>
      </c>
      <c r="JG113" s="656" t="s">
        <v>802</v>
      </c>
      <c r="JH113" s="656">
        <v>55</v>
      </c>
      <c r="JI113" s="656" t="s">
        <v>783</v>
      </c>
      <c r="JJ113" s="656" t="s">
        <v>783</v>
      </c>
      <c r="JK113" s="656" t="s">
        <v>783</v>
      </c>
      <c r="JL113" s="656" t="s">
        <v>790</v>
      </c>
      <c r="JM113" s="656">
        <v>4</v>
      </c>
      <c r="JN113" s="656">
        <v>3</v>
      </c>
      <c r="JO113" s="656" t="s">
        <v>783</v>
      </c>
      <c r="JP113" s="656">
        <v>10711928</v>
      </c>
      <c r="JQ113" s="656">
        <v>2011</v>
      </c>
      <c r="JR113" s="656">
        <v>3</v>
      </c>
      <c r="JS113" s="656" t="s">
        <v>783</v>
      </c>
      <c r="JT113" s="656" t="s">
        <v>783</v>
      </c>
      <c r="JU113" s="656" t="s">
        <v>899</v>
      </c>
      <c r="JV113" s="659">
        <v>2359.2173939999998</v>
      </c>
      <c r="JW113">
        <f>JV113</f>
        <v>2359.2173939999998</v>
      </c>
      <c r="JX113" s="225">
        <v>0.44682147613636358</v>
      </c>
    </row>
    <row r="114" spans="1:284" ht="16" hidden="1" thickBot="1">
      <c r="A114" s="905" t="s">
        <v>5</v>
      </c>
      <c r="B114" s="79">
        <f t="shared" si="53"/>
        <v>2</v>
      </c>
      <c r="C114" s="871" t="s">
        <v>63</v>
      </c>
      <c r="D114" s="249"/>
      <c r="E114" s="103">
        <v>0.26</v>
      </c>
      <c r="F114" s="888">
        <v>0</v>
      </c>
      <c r="G114" s="120" t="e">
        <f t="shared" si="96"/>
        <v>#REF!</v>
      </c>
      <c r="H114" s="46"/>
      <c r="I114" s="2"/>
      <c r="J114" s="29"/>
      <c r="K114" s="18"/>
      <c r="L114" s="5"/>
      <c r="M114" s="65"/>
      <c r="N114" s="65"/>
      <c r="O114" s="66"/>
      <c r="P114" s="891">
        <f t="shared" si="94"/>
        <v>0</v>
      </c>
      <c r="Q114" s="897"/>
      <c r="R114" s="46"/>
      <c r="S114" s="2"/>
      <c r="T114" s="25"/>
      <c r="U114" s="219">
        <f t="shared" si="48"/>
        <v>0</v>
      </c>
      <c r="V114" s="219" t="s">
        <v>642</v>
      </c>
      <c r="W114" s="1042">
        <f t="shared" si="91"/>
        <v>0</v>
      </c>
      <c r="X114" s="537">
        <f t="shared" si="92"/>
        <v>0</v>
      </c>
      <c r="Y114" s="538">
        <f>IF(V114="RC",(IF(((W114+X114)*0.08)&gt;3000,((W114+X114)*0.08),3000)),(IF((X114+W114)=0,0,500)))</f>
        <v>0</v>
      </c>
      <c r="Z114" s="1034">
        <f t="shared" si="55"/>
        <v>0</v>
      </c>
      <c r="AA114" s="883"/>
      <c r="AB114" s="270"/>
      <c r="AC114" s="553"/>
      <c r="AD114" s="562"/>
      <c r="AE114" s="518"/>
      <c r="AF114" s="270">
        <f t="shared" si="58"/>
        <v>0</v>
      </c>
      <c r="AG114" s="270"/>
      <c r="AH114" s="562">
        <f t="shared" si="59"/>
        <v>0</v>
      </c>
      <c r="AI114" s="270"/>
      <c r="AJ114" s="228">
        <v>0</v>
      </c>
      <c r="AK114" s="902"/>
      <c r="AL114" s="902"/>
      <c r="AM114" s="18" t="str">
        <f t="shared" si="60"/>
        <v xml:space="preserve"> </v>
      </c>
      <c r="AN114" s="747" t="str">
        <f t="shared" si="61"/>
        <v xml:space="preserve"> </v>
      </c>
      <c r="AO114" s="4" t="str">
        <f t="shared" si="62"/>
        <v xml:space="preserve"> </v>
      </c>
      <c r="AP114" s="747" t="str">
        <f t="shared" si="63"/>
        <v xml:space="preserve"> </v>
      </c>
      <c r="AQ114" s="4" t="str">
        <f t="shared" si="64"/>
        <v xml:space="preserve"> </v>
      </c>
      <c r="AR114" s="747" t="str">
        <f t="shared" si="65"/>
        <v xml:space="preserve"> </v>
      </c>
      <c r="AS114" s="4" t="str">
        <f t="shared" si="66"/>
        <v xml:space="preserve"> </v>
      </c>
      <c r="AT114" s="747" t="str">
        <f t="shared" si="67"/>
        <v xml:space="preserve"> </v>
      </c>
      <c r="AU114" s="4" t="str">
        <f t="shared" si="68"/>
        <v xml:space="preserve"> </v>
      </c>
      <c r="AV114" s="747" t="str">
        <f t="shared" si="69"/>
        <v xml:space="preserve"> </v>
      </c>
      <c r="AW114" s="4" t="str">
        <f t="shared" si="70"/>
        <v xml:space="preserve"> </v>
      </c>
      <c r="AX114" s="747" t="str">
        <f t="shared" si="71"/>
        <v xml:space="preserve"> </v>
      </c>
      <c r="AY114" s="4" t="str">
        <f t="shared" si="72"/>
        <v xml:space="preserve"> </v>
      </c>
      <c r="AZ114" s="747" t="str">
        <f t="shared" si="73"/>
        <v xml:space="preserve"> </v>
      </c>
      <c r="BA114" s="4" t="str">
        <f t="shared" si="74"/>
        <v xml:space="preserve"> </v>
      </c>
      <c r="BB114" s="747" t="str">
        <f t="shared" si="75"/>
        <v xml:space="preserve"> </v>
      </c>
      <c r="BC114" s="4" t="str">
        <f t="shared" si="76"/>
        <v xml:space="preserve"> </v>
      </c>
      <c r="BD114" s="747" t="str">
        <f t="shared" si="77"/>
        <v xml:space="preserve"> </v>
      </c>
      <c r="BE114" s="4" t="str">
        <f t="shared" si="78"/>
        <v xml:space="preserve"> </v>
      </c>
      <c r="BF114" s="747" t="str">
        <f t="shared" si="79"/>
        <v xml:space="preserve"> </v>
      </c>
      <c r="BG114" s="4" t="str">
        <f t="shared" si="80"/>
        <v xml:space="preserve"> </v>
      </c>
      <c r="BH114" s="747" t="str">
        <f t="shared" si="81"/>
        <v xml:space="preserve"> </v>
      </c>
      <c r="BI114" s="4" t="str">
        <f t="shared" si="82"/>
        <v xml:space="preserve"> </v>
      </c>
      <c r="BJ114" s="747" t="str">
        <f t="shared" si="83"/>
        <v xml:space="preserve"> </v>
      </c>
      <c r="BK114" s="4" t="str">
        <f t="shared" si="84"/>
        <v xml:space="preserve"> </v>
      </c>
      <c r="BL114" s="747" t="str">
        <f t="shared" si="85"/>
        <v xml:space="preserve"> </v>
      </c>
      <c r="BM114" s="4" t="str">
        <f t="shared" si="86"/>
        <v xml:space="preserve"> </v>
      </c>
      <c r="BN114" s="747" t="str">
        <f t="shared" si="87"/>
        <v xml:space="preserve"> </v>
      </c>
      <c r="BO114" s="4" t="str">
        <f t="shared" si="88"/>
        <v xml:space="preserve"> </v>
      </c>
      <c r="BP114" s="747" t="str">
        <f t="shared" si="89"/>
        <v xml:space="preserve"> </v>
      </c>
      <c r="BQ114" s="133"/>
      <c r="BR114" s="133"/>
      <c r="BS114" s="389"/>
      <c r="BT114" s="389"/>
      <c r="BU114" s="389"/>
      <c r="BV114" s="389"/>
      <c r="BW114" s="389"/>
      <c r="BX114" s="389"/>
      <c r="BY114" s="389"/>
      <c r="BZ114" s="389"/>
      <c r="CA114" s="389"/>
      <c r="CB114" s="163">
        <f t="shared" si="90"/>
        <v>0</v>
      </c>
      <c r="CC114" s="389"/>
      <c r="CD114" s="389"/>
      <c r="CE114" s="389"/>
      <c r="CF114" s="389"/>
      <c r="CG114" s="389"/>
      <c r="CH114" s="389"/>
      <c r="CI114" s="389"/>
      <c r="CJ114" s="389"/>
      <c r="CK114" s="389"/>
      <c r="CL114" s="389"/>
      <c r="CM114" s="389"/>
      <c r="CN114" s="389"/>
      <c r="CO114" s="389"/>
      <c r="CP114" s="389"/>
      <c r="CQ114" s="389"/>
      <c r="CR114" s="389"/>
      <c r="CS114" s="389"/>
      <c r="CT114" s="389"/>
      <c r="CU114" s="389"/>
      <c r="CV114" s="389"/>
      <c r="CW114" s="389"/>
      <c r="CX114" s="389"/>
      <c r="CY114" s="389"/>
      <c r="CZ114" s="389"/>
      <c r="DA114" s="389"/>
      <c r="DB114" s="389"/>
      <c r="DC114" s="389"/>
      <c r="DD114" s="389"/>
      <c r="DE114" s="389"/>
      <c r="DF114" s="389"/>
      <c r="DG114" s="389"/>
      <c r="DH114" s="389"/>
      <c r="DI114" s="389"/>
      <c r="DJ114" s="389"/>
      <c r="DK114" s="389"/>
      <c r="DL114" s="389"/>
      <c r="DM114" s="389"/>
      <c r="DN114" s="389"/>
      <c r="DO114" s="389"/>
      <c r="DP114" s="389"/>
      <c r="DQ114" s="389"/>
      <c r="DR114" s="389"/>
      <c r="DS114" s="389"/>
      <c r="DT114" s="389"/>
      <c r="DU114" s="389"/>
      <c r="DV114" s="389"/>
      <c r="DW114" s="389"/>
      <c r="DX114" s="389"/>
      <c r="DY114" s="389"/>
      <c r="DZ114" s="389"/>
      <c r="EA114" s="389"/>
      <c r="EB114" s="389"/>
      <c r="EC114" s="389"/>
      <c r="ED114" s="389"/>
      <c r="EE114" s="389"/>
      <c r="EF114" s="389"/>
      <c r="EG114" s="389"/>
      <c r="EH114" s="389"/>
      <c r="EI114" s="389"/>
      <c r="EJ114" s="389"/>
      <c r="EK114" s="389"/>
      <c r="EL114" s="389"/>
      <c r="EM114" s="389"/>
      <c r="EN114" s="389"/>
      <c r="EO114" s="389"/>
      <c r="EP114" s="389"/>
      <c r="EQ114" s="389"/>
      <c r="ER114" s="389"/>
      <c r="ES114" s="389"/>
      <c r="ET114" s="389"/>
      <c r="EU114" s="389"/>
      <c r="EV114" s="389"/>
      <c r="EW114" s="389"/>
      <c r="EX114" s="389"/>
      <c r="EY114" s="389"/>
      <c r="EZ114" s="389"/>
      <c r="FA114" s="389"/>
      <c r="FB114" s="389"/>
      <c r="FC114" s="389"/>
      <c r="FD114" s="389"/>
      <c r="FE114" s="389"/>
      <c r="FF114" s="389"/>
      <c r="FG114" s="389"/>
      <c r="FH114" s="389"/>
      <c r="FI114" s="389"/>
      <c r="FJ114" s="389"/>
      <c r="FK114" s="389"/>
      <c r="FL114" s="389"/>
      <c r="FM114" s="389"/>
      <c r="FN114" s="389"/>
      <c r="FO114" s="389"/>
      <c r="FP114" s="389"/>
      <c r="FQ114" s="389"/>
      <c r="FR114" s="389"/>
      <c r="FS114" s="389"/>
      <c r="FT114" s="389"/>
      <c r="FU114" s="389"/>
      <c r="FV114" s="389"/>
      <c r="FW114" s="389"/>
      <c r="FX114" s="694" t="s">
        <v>383</v>
      </c>
      <c r="FY114" s="695">
        <v>118</v>
      </c>
      <c r="FZ114" s="695">
        <v>32434998</v>
      </c>
      <c r="GA114" s="695">
        <v>55</v>
      </c>
      <c r="GB114" s="695" t="s">
        <v>798</v>
      </c>
      <c r="GC114" s="695">
        <v>20</v>
      </c>
      <c r="GD114" s="695">
        <v>1970</v>
      </c>
      <c r="GE114" s="695">
        <v>1</v>
      </c>
      <c r="GF114" s="695" t="s">
        <v>780</v>
      </c>
      <c r="GG114" s="695">
        <v>2</v>
      </c>
      <c r="GH114" s="695">
        <v>1</v>
      </c>
      <c r="GI114" s="695" t="s">
        <v>780</v>
      </c>
      <c r="GJ114" s="695">
        <v>2</v>
      </c>
      <c r="GK114" s="695" t="s">
        <v>781</v>
      </c>
      <c r="GL114" s="695" t="s">
        <v>782</v>
      </c>
      <c r="GM114" s="695">
        <v>66</v>
      </c>
      <c r="GN114" s="695" t="s">
        <v>783</v>
      </c>
      <c r="GO114" s="695">
        <v>0</v>
      </c>
      <c r="GP114" s="695">
        <v>0</v>
      </c>
      <c r="GQ114" s="695">
        <v>4</v>
      </c>
      <c r="GR114" s="695">
        <v>2</v>
      </c>
      <c r="GS114" s="695">
        <v>3</v>
      </c>
      <c r="GT114" s="695" t="s">
        <v>783</v>
      </c>
      <c r="GU114" s="695" t="s">
        <v>783</v>
      </c>
      <c r="GV114" s="695" t="s">
        <v>783</v>
      </c>
      <c r="GW114" s="695" t="s">
        <v>783</v>
      </c>
      <c r="GX114" s="695" t="s">
        <v>783</v>
      </c>
      <c r="GY114" s="695">
        <v>1649</v>
      </c>
      <c r="GZ114" s="695">
        <v>0.62</v>
      </c>
      <c r="HA114" s="695">
        <v>5</v>
      </c>
      <c r="HB114" s="695" t="s">
        <v>783</v>
      </c>
      <c r="HC114" s="695" t="s">
        <v>782</v>
      </c>
      <c r="HD114" s="695">
        <v>35</v>
      </c>
      <c r="HE114" s="695" t="s">
        <v>783</v>
      </c>
      <c r="HF114" s="695">
        <v>0</v>
      </c>
      <c r="HG114" s="695" t="s">
        <v>783</v>
      </c>
      <c r="HH114" s="695">
        <v>0</v>
      </c>
      <c r="HI114" s="695">
        <v>1</v>
      </c>
      <c r="HJ114" s="695">
        <v>40</v>
      </c>
      <c r="HK114" s="695" t="s">
        <v>784</v>
      </c>
      <c r="HL114" s="695" t="s">
        <v>785</v>
      </c>
      <c r="HM114" s="695" t="s">
        <v>783</v>
      </c>
      <c r="HN114" s="695" t="s">
        <v>783</v>
      </c>
      <c r="HO114" s="695" t="s">
        <v>783</v>
      </c>
      <c r="HP114" s="695" t="s">
        <v>783</v>
      </c>
      <c r="HQ114" s="695" t="s">
        <v>783</v>
      </c>
      <c r="HR114" s="695">
        <v>4184526</v>
      </c>
      <c r="HS114" s="695" t="s">
        <v>783</v>
      </c>
      <c r="HT114" s="695" t="s">
        <v>786</v>
      </c>
      <c r="HU114" s="695" t="s">
        <v>787</v>
      </c>
      <c r="HV114" s="695">
        <v>4</v>
      </c>
      <c r="HW114" s="695">
        <v>2016</v>
      </c>
      <c r="HX114" s="695">
        <v>63</v>
      </c>
      <c r="HY114" s="695">
        <v>0</v>
      </c>
      <c r="HZ114" s="695">
        <v>3274</v>
      </c>
      <c r="IA114" s="696">
        <v>42227.682129629633</v>
      </c>
      <c r="IB114" s="695" t="s">
        <v>788</v>
      </c>
      <c r="IC114" s="695">
        <v>4184525</v>
      </c>
      <c r="ID114" s="695">
        <v>2014</v>
      </c>
      <c r="IE114" s="695">
        <v>1712</v>
      </c>
      <c r="IF114" s="695" t="s">
        <v>783</v>
      </c>
      <c r="IG114" s="695" t="s">
        <v>783</v>
      </c>
      <c r="IH114" s="695" t="s">
        <v>783</v>
      </c>
      <c r="II114" s="695" t="s">
        <v>783</v>
      </c>
      <c r="IJ114" s="695" t="s">
        <v>783</v>
      </c>
      <c r="IK114" s="695" t="s">
        <v>783</v>
      </c>
      <c r="IL114" s="695" t="s">
        <v>783</v>
      </c>
      <c r="IM114" s="695" t="s">
        <v>783</v>
      </c>
      <c r="IN114" s="695" t="s">
        <v>783</v>
      </c>
      <c r="IO114" s="695">
        <v>1649</v>
      </c>
      <c r="IP114" s="696">
        <v>37477.354571759257</v>
      </c>
      <c r="IQ114" s="695">
        <v>2</v>
      </c>
      <c r="IR114" s="695" t="s">
        <v>793</v>
      </c>
      <c r="IS114" s="695">
        <v>3</v>
      </c>
      <c r="IT114" s="697">
        <v>41275</v>
      </c>
      <c r="IU114" s="695" t="s">
        <v>783</v>
      </c>
      <c r="IV114" s="695" t="s">
        <v>783</v>
      </c>
      <c r="IW114" s="695" t="s">
        <v>783</v>
      </c>
      <c r="IX114" s="695" t="s">
        <v>781</v>
      </c>
      <c r="IY114" s="695">
        <v>40</v>
      </c>
      <c r="IZ114" s="695" t="s">
        <v>794</v>
      </c>
      <c r="JA114" s="695" t="s">
        <v>783</v>
      </c>
      <c r="JB114" s="695" t="s">
        <v>783</v>
      </c>
      <c r="JC114" s="695" t="s">
        <v>783</v>
      </c>
      <c r="JD114" s="695">
        <v>329509</v>
      </c>
      <c r="JE114" s="695" t="s">
        <v>783</v>
      </c>
      <c r="JF114" s="695" t="s">
        <v>783</v>
      </c>
      <c r="JG114" s="695" t="s">
        <v>804</v>
      </c>
      <c r="JH114" s="695">
        <v>55</v>
      </c>
      <c r="JI114" s="695" t="s">
        <v>783</v>
      </c>
      <c r="JJ114" s="695" t="s">
        <v>783</v>
      </c>
      <c r="JK114" s="695" t="s">
        <v>783</v>
      </c>
      <c r="JL114" s="695" t="s">
        <v>796</v>
      </c>
      <c r="JM114" s="695">
        <v>4</v>
      </c>
      <c r="JN114" s="695">
        <v>3</v>
      </c>
      <c r="JO114" s="695" t="s">
        <v>783</v>
      </c>
      <c r="JP114" s="695">
        <v>10711928</v>
      </c>
      <c r="JQ114" s="695">
        <v>2011</v>
      </c>
      <c r="JR114" s="695">
        <v>3</v>
      </c>
      <c r="JS114" s="695" t="s">
        <v>783</v>
      </c>
      <c r="JT114" s="695" t="s">
        <v>783</v>
      </c>
      <c r="JU114" s="695" t="s">
        <v>900</v>
      </c>
      <c r="JV114" s="698">
        <v>3287.938392</v>
      </c>
      <c r="JX114" s="225"/>
    </row>
    <row r="115" spans="1:284" ht="16" hidden="1" thickBot="1">
      <c r="A115" s="905" t="s">
        <v>5</v>
      </c>
      <c r="B115" s="79">
        <f t="shared" si="53"/>
        <v>2</v>
      </c>
      <c r="C115" s="871" t="s">
        <v>67</v>
      </c>
      <c r="D115" s="249"/>
      <c r="E115" s="103">
        <v>1.17</v>
      </c>
      <c r="F115" s="888">
        <v>0</v>
      </c>
      <c r="G115" s="120" t="e">
        <f t="shared" si="96"/>
        <v>#REF!</v>
      </c>
      <c r="H115" s="46"/>
      <c r="I115" s="2"/>
      <c r="J115" s="29"/>
      <c r="K115" s="18"/>
      <c r="L115" s="5"/>
      <c r="M115" s="65"/>
      <c r="N115" s="65"/>
      <c r="O115" s="66"/>
      <c r="P115" s="891">
        <f t="shared" si="94"/>
        <v>0</v>
      </c>
      <c r="Q115" s="897"/>
      <c r="R115" s="46"/>
      <c r="S115" s="2"/>
      <c r="T115" s="25"/>
      <c r="U115" s="219">
        <f t="shared" si="48"/>
        <v>0</v>
      </c>
      <c r="V115" s="219" t="s">
        <v>642</v>
      </c>
      <c r="W115" s="1042">
        <f t="shared" si="91"/>
        <v>0</v>
      </c>
      <c r="X115" s="537">
        <f t="shared" si="92"/>
        <v>0</v>
      </c>
      <c r="Y115" s="538">
        <f>IF(V115="RC",(IF(((W115+X115)*0.08)&gt;3000,((W115+X115)*0.08),3000)),(IF((X115+W115)=0,0,500)))</f>
        <v>0</v>
      </c>
      <c r="Z115" s="1034">
        <f t="shared" si="55"/>
        <v>0</v>
      </c>
      <c r="AA115" s="883"/>
      <c r="AB115" s="270"/>
      <c r="AC115" s="553"/>
      <c r="AD115" s="562"/>
      <c r="AE115" s="518"/>
      <c r="AF115" s="270">
        <f t="shared" si="58"/>
        <v>0</v>
      </c>
      <c r="AG115" s="270"/>
      <c r="AH115" s="562">
        <f t="shared" si="59"/>
        <v>0</v>
      </c>
      <c r="AI115" s="270"/>
      <c r="AJ115" s="228">
        <v>0</v>
      </c>
      <c r="AK115" s="902"/>
      <c r="AL115" s="902"/>
      <c r="AM115" s="18" t="str">
        <f t="shared" si="60"/>
        <v xml:space="preserve"> </v>
      </c>
      <c r="AN115" s="747" t="str">
        <f t="shared" si="61"/>
        <v xml:space="preserve"> </v>
      </c>
      <c r="AO115" s="4" t="str">
        <f t="shared" si="62"/>
        <v xml:space="preserve"> </v>
      </c>
      <c r="AP115" s="747" t="str">
        <f t="shared" si="63"/>
        <v xml:space="preserve"> </v>
      </c>
      <c r="AQ115" s="4" t="str">
        <f t="shared" si="64"/>
        <v xml:space="preserve"> </v>
      </c>
      <c r="AR115" s="747" t="str">
        <f t="shared" si="65"/>
        <v xml:space="preserve"> </v>
      </c>
      <c r="AS115" s="4" t="str">
        <f t="shared" si="66"/>
        <v xml:space="preserve"> </v>
      </c>
      <c r="AT115" s="747" t="str">
        <f t="shared" si="67"/>
        <v xml:space="preserve"> </v>
      </c>
      <c r="AU115" s="4" t="str">
        <f t="shared" si="68"/>
        <v xml:space="preserve"> </v>
      </c>
      <c r="AV115" s="747" t="str">
        <f t="shared" si="69"/>
        <v xml:space="preserve"> </v>
      </c>
      <c r="AW115" s="4" t="str">
        <f t="shared" si="70"/>
        <v xml:space="preserve"> </v>
      </c>
      <c r="AX115" s="747" t="str">
        <f t="shared" si="71"/>
        <v xml:space="preserve"> </v>
      </c>
      <c r="AY115" s="4" t="str">
        <f t="shared" si="72"/>
        <v xml:space="preserve"> </v>
      </c>
      <c r="AZ115" s="747" t="str">
        <f t="shared" si="73"/>
        <v xml:space="preserve"> </v>
      </c>
      <c r="BA115" s="4" t="str">
        <f t="shared" si="74"/>
        <v xml:space="preserve"> </v>
      </c>
      <c r="BB115" s="747" t="str">
        <f t="shared" si="75"/>
        <v xml:space="preserve"> </v>
      </c>
      <c r="BC115" s="4" t="str">
        <f t="shared" si="76"/>
        <v xml:space="preserve"> </v>
      </c>
      <c r="BD115" s="747" t="str">
        <f t="shared" si="77"/>
        <v xml:space="preserve"> </v>
      </c>
      <c r="BE115" s="4" t="str">
        <f t="shared" si="78"/>
        <v xml:space="preserve"> </v>
      </c>
      <c r="BF115" s="747" t="str">
        <f t="shared" si="79"/>
        <v xml:space="preserve"> </v>
      </c>
      <c r="BG115" s="4" t="str">
        <f t="shared" si="80"/>
        <v xml:space="preserve"> </v>
      </c>
      <c r="BH115" s="747" t="str">
        <f t="shared" si="81"/>
        <v xml:space="preserve"> </v>
      </c>
      <c r="BI115" s="4" t="str">
        <f t="shared" si="82"/>
        <v xml:space="preserve"> </v>
      </c>
      <c r="BJ115" s="747" t="str">
        <f t="shared" si="83"/>
        <v xml:space="preserve"> </v>
      </c>
      <c r="BK115" s="4" t="str">
        <f t="shared" si="84"/>
        <v xml:space="preserve"> </v>
      </c>
      <c r="BL115" s="747" t="str">
        <f t="shared" si="85"/>
        <v xml:space="preserve"> </v>
      </c>
      <c r="BM115" s="4" t="str">
        <f t="shared" si="86"/>
        <v xml:space="preserve"> </v>
      </c>
      <c r="BN115" s="747" t="str">
        <f t="shared" si="87"/>
        <v xml:space="preserve"> </v>
      </c>
      <c r="BO115" s="4" t="str">
        <f t="shared" si="88"/>
        <v xml:space="preserve"> </v>
      </c>
      <c r="BP115" s="747" t="str">
        <f t="shared" si="89"/>
        <v xml:space="preserve"> </v>
      </c>
      <c r="BQ115" s="133"/>
      <c r="BR115" s="133"/>
      <c r="BS115" s="389"/>
      <c r="BT115" s="389"/>
      <c r="BU115" s="389"/>
      <c r="BV115" s="389"/>
      <c r="BW115" s="389"/>
      <c r="BX115" s="389"/>
      <c r="BY115" s="389"/>
      <c r="BZ115" s="389"/>
      <c r="CA115" s="389"/>
      <c r="CB115" s="163">
        <f t="shared" si="90"/>
        <v>0</v>
      </c>
      <c r="CC115" s="389"/>
      <c r="CD115" s="389"/>
      <c r="CE115" s="389"/>
      <c r="CF115" s="389"/>
      <c r="CG115" s="389"/>
      <c r="CH115" s="389"/>
      <c r="CI115" s="389"/>
      <c r="CJ115" s="389"/>
      <c r="CK115" s="389"/>
      <c r="CL115" s="389"/>
      <c r="CM115" s="389"/>
      <c r="CN115" s="389"/>
      <c r="CO115" s="389"/>
      <c r="CP115" s="389"/>
      <c r="CQ115" s="389"/>
      <c r="CR115" s="389"/>
      <c r="CS115" s="389"/>
      <c r="CT115" s="389"/>
      <c r="CU115" s="389"/>
      <c r="CV115" s="389"/>
      <c r="CW115" s="389"/>
      <c r="CX115" s="389"/>
      <c r="CY115" s="389"/>
      <c r="CZ115" s="389"/>
      <c r="DA115" s="389"/>
      <c r="DB115" s="389"/>
      <c r="DC115" s="389"/>
      <c r="DD115" s="389"/>
      <c r="DE115" s="389"/>
      <c r="DF115" s="389"/>
      <c r="DG115" s="389"/>
      <c r="DH115" s="389"/>
      <c r="DI115" s="389"/>
      <c r="DJ115" s="389"/>
      <c r="DK115" s="389"/>
      <c r="DL115" s="389"/>
      <c r="DM115" s="389"/>
      <c r="DN115" s="389"/>
      <c r="DO115" s="389"/>
      <c r="DP115" s="389"/>
      <c r="DQ115" s="389"/>
      <c r="DR115" s="389"/>
      <c r="DS115" s="389"/>
      <c r="DT115" s="389"/>
      <c r="DU115" s="389"/>
      <c r="DV115" s="389"/>
      <c r="DW115" s="389"/>
      <c r="DX115" s="389"/>
      <c r="DY115" s="389"/>
      <c r="DZ115" s="389"/>
      <c r="EA115" s="389"/>
      <c r="EB115" s="389"/>
      <c r="EC115" s="389"/>
      <c r="ED115" s="389"/>
      <c r="EE115" s="389"/>
      <c r="EF115" s="389"/>
      <c r="EG115" s="389"/>
      <c r="EH115" s="389"/>
      <c r="EI115" s="389"/>
      <c r="EJ115" s="389"/>
      <c r="EK115" s="389"/>
      <c r="EL115" s="389"/>
      <c r="EM115" s="389"/>
      <c r="EN115" s="389"/>
      <c r="EO115" s="389"/>
      <c r="EP115" s="389"/>
      <c r="EQ115" s="389"/>
      <c r="ER115" s="389"/>
      <c r="ES115" s="389"/>
      <c r="ET115" s="389"/>
      <c r="EU115" s="389"/>
      <c r="EV115" s="389"/>
      <c r="EW115" s="389"/>
      <c r="EX115" s="389"/>
      <c r="EY115" s="389"/>
      <c r="EZ115" s="389"/>
      <c r="FA115" s="389"/>
      <c r="FB115" s="389"/>
      <c r="FC115" s="389"/>
      <c r="FD115" s="389"/>
      <c r="FE115" s="389"/>
      <c r="FF115" s="389"/>
      <c r="FG115" s="389"/>
      <c r="FH115" s="389"/>
      <c r="FI115" s="389"/>
      <c r="FJ115" s="389"/>
      <c r="FK115" s="389"/>
      <c r="FL115" s="389"/>
      <c r="FM115" s="389"/>
      <c r="FN115" s="389"/>
      <c r="FO115" s="389"/>
      <c r="FP115" s="389"/>
      <c r="FQ115" s="389"/>
      <c r="FR115" s="389"/>
      <c r="FS115" s="389"/>
      <c r="FT115" s="389"/>
      <c r="FU115" s="389"/>
      <c r="FV115" s="389"/>
      <c r="FW115" s="389"/>
      <c r="FX115" s="634" t="s">
        <v>383</v>
      </c>
      <c r="FY115" s="635">
        <v>192</v>
      </c>
      <c r="FZ115" s="635">
        <v>32434907</v>
      </c>
      <c r="GA115" s="635">
        <v>55</v>
      </c>
      <c r="GB115" s="635" t="s">
        <v>798</v>
      </c>
      <c r="GC115" s="635">
        <v>20</v>
      </c>
      <c r="GD115" s="635">
        <v>1970</v>
      </c>
      <c r="GE115" s="635">
        <v>1</v>
      </c>
      <c r="GF115" s="635" t="s">
        <v>780</v>
      </c>
      <c r="GG115" s="635">
        <v>2</v>
      </c>
      <c r="GH115" s="635">
        <v>1</v>
      </c>
      <c r="GI115" s="635" t="s">
        <v>780</v>
      </c>
      <c r="GJ115" s="635">
        <v>2</v>
      </c>
      <c r="GK115" s="635" t="s">
        <v>781</v>
      </c>
      <c r="GL115" s="635" t="s">
        <v>782</v>
      </c>
      <c r="GM115" s="635">
        <v>66</v>
      </c>
      <c r="GN115" s="635" t="s">
        <v>783</v>
      </c>
      <c r="GO115" s="635">
        <v>0</v>
      </c>
      <c r="GP115" s="635">
        <v>0</v>
      </c>
      <c r="GQ115" s="635">
        <v>4</v>
      </c>
      <c r="GR115" s="635">
        <v>2</v>
      </c>
      <c r="GS115" s="635">
        <v>3</v>
      </c>
      <c r="GT115" s="635" t="s">
        <v>783</v>
      </c>
      <c r="GU115" s="635" t="s">
        <v>783</v>
      </c>
      <c r="GV115" s="635" t="s">
        <v>783</v>
      </c>
      <c r="GW115" s="635" t="s">
        <v>783</v>
      </c>
      <c r="GX115" s="635" t="s">
        <v>783</v>
      </c>
      <c r="GY115" s="635">
        <v>1649</v>
      </c>
      <c r="GZ115" s="635">
        <v>1.68</v>
      </c>
      <c r="HA115" s="635">
        <v>5</v>
      </c>
      <c r="HB115" s="635" t="s">
        <v>783</v>
      </c>
      <c r="HC115" s="635" t="s">
        <v>782</v>
      </c>
      <c r="HD115" s="635">
        <v>35</v>
      </c>
      <c r="HE115" s="635" t="s">
        <v>783</v>
      </c>
      <c r="HF115" s="635">
        <v>0</v>
      </c>
      <c r="HG115" s="635" t="s">
        <v>783</v>
      </c>
      <c r="HH115" s="635">
        <v>0</v>
      </c>
      <c r="HI115" s="635">
        <v>1</v>
      </c>
      <c r="HJ115" s="635">
        <v>40</v>
      </c>
      <c r="HK115" s="635" t="s">
        <v>784</v>
      </c>
      <c r="HL115" s="635" t="s">
        <v>785</v>
      </c>
      <c r="HM115" s="635" t="s">
        <v>783</v>
      </c>
      <c r="HN115" s="635" t="s">
        <v>783</v>
      </c>
      <c r="HO115" s="635" t="s">
        <v>783</v>
      </c>
      <c r="HP115" s="635" t="s">
        <v>783</v>
      </c>
      <c r="HQ115" s="635" t="s">
        <v>783</v>
      </c>
      <c r="HR115" s="635">
        <v>3980123</v>
      </c>
      <c r="HS115" s="635" t="s">
        <v>783</v>
      </c>
      <c r="HT115" s="635" t="s">
        <v>786</v>
      </c>
      <c r="HU115" s="635" t="s">
        <v>787</v>
      </c>
      <c r="HV115" s="635">
        <v>4</v>
      </c>
      <c r="HW115" s="635">
        <v>2016</v>
      </c>
      <c r="HX115" s="635">
        <v>63</v>
      </c>
      <c r="HY115" s="635">
        <v>0</v>
      </c>
      <c r="HZ115" s="635">
        <v>8870</v>
      </c>
      <c r="IA115" s="636">
        <v>42227.682129629633</v>
      </c>
      <c r="IB115" s="635" t="s">
        <v>788</v>
      </c>
      <c r="IC115" s="635">
        <v>3975645</v>
      </c>
      <c r="ID115" s="635">
        <v>2014</v>
      </c>
      <c r="IE115" s="635">
        <v>1712</v>
      </c>
      <c r="IF115" s="635" t="s">
        <v>783</v>
      </c>
      <c r="IG115" s="635" t="s">
        <v>783</v>
      </c>
      <c r="IH115" s="635" t="s">
        <v>783</v>
      </c>
      <c r="II115" s="635" t="s">
        <v>783</v>
      </c>
      <c r="IJ115" s="635" t="s">
        <v>783</v>
      </c>
      <c r="IK115" s="635" t="s">
        <v>783</v>
      </c>
      <c r="IL115" s="635" t="s">
        <v>783</v>
      </c>
      <c r="IM115" s="635" t="s">
        <v>783</v>
      </c>
      <c r="IN115" s="635" t="s">
        <v>783</v>
      </c>
      <c r="IO115" s="635">
        <v>1649</v>
      </c>
      <c r="IP115" s="636">
        <v>37477.354571759257</v>
      </c>
      <c r="IQ115" s="635">
        <v>2</v>
      </c>
      <c r="IR115" s="635" t="s">
        <v>793</v>
      </c>
      <c r="IS115" s="635">
        <v>3</v>
      </c>
      <c r="IT115" s="637">
        <v>41275</v>
      </c>
      <c r="IU115" s="635" t="s">
        <v>783</v>
      </c>
      <c r="IV115" s="635" t="s">
        <v>783</v>
      </c>
      <c r="IW115" s="635" t="s">
        <v>783</v>
      </c>
      <c r="IX115" s="635" t="s">
        <v>781</v>
      </c>
      <c r="IY115" s="635">
        <v>40</v>
      </c>
      <c r="IZ115" s="635" t="s">
        <v>794</v>
      </c>
      <c r="JA115" s="635" t="s">
        <v>783</v>
      </c>
      <c r="JB115" s="635" t="s">
        <v>783</v>
      </c>
      <c r="JC115" s="635" t="s">
        <v>783</v>
      </c>
      <c r="JD115" s="635">
        <v>329509</v>
      </c>
      <c r="JE115" s="635" t="s">
        <v>783</v>
      </c>
      <c r="JF115" s="635" t="s">
        <v>783</v>
      </c>
      <c r="JG115" s="635" t="s">
        <v>804</v>
      </c>
      <c r="JH115" s="635">
        <v>55</v>
      </c>
      <c r="JI115" s="635" t="s">
        <v>783</v>
      </c>
      <c r="JJ115" s="635" t="s">
        <v>783</v>
      </c>
      <c r="JK115" s="635" t="s">
        <v>783</v>
      </c>
      <c r="JL115" s="635" t="s">
        <v>796</v>
      </c>
      <c r="JM115" s="635">
        <v>4</v>
      </c>
      <c r="JN115" s="635">
        <v>3</v>
      </c>
      <c r="JO115" s="635" t="s">
        <v>783</v>
      </c>
      <c r="JP115" s="635">
        <v>10711928</v>
      </c>
      <c r="JQ115" s="635">
        <v>2011</v>
      </c>
      <c r="JR115" s="635">
        <v>3</v>
      </c>
      <c r="JS115" s="635" t="s">
        <v>783</v>
      </c>
      <c r="JT115" s="635" t="s">
        <v>783</v>
      </c>
      <c r="JU115" s="635" t="s">
        <v>901</v>
      </c>
      <c r="JV115" s="638">
        <v>8864.1926370000001</v>
      </c>
      <c r="JX115" s="225"/>
    </row>
    <row r="116" spans="1:284" ht="16" thickBot="1">
      <c r="A116" s="905" t="s">
        <v>5</v>
      </c>
      <c r="B116" s="79">
        <f t="shared" si="53"/>
        <v>4</v>
      </c>
      <c r="C116" s="871" t="s">
        <v>231</v>
      </c>
      <c r="D116" s="249" t="s">
        <v>236</v>
      </c>
      <c r="E116" s="103" t="s">
        <v>232</v>
      </c>
      <c r="F116" s="888">
        <v>1.8</v>
      </c>
      <c r="G116" s="120" t="e">
        <f t="shared" si="96"/>
        <v>#REF!</v>
      </c>
      <c r="H116" s="49">
        <v>1.8</v>
      </c>
      <c r="I116" s="2"/>
      <c r="J116" s="29"/>
      <c r="K116" s="20">
        <v>1980</v>
      </c>
      <c r="L116" s="5"/>
      <c r="M116" s="71">
        <v>2</v>
      </c>
      <c r="N116" s="71">
        <v>2</v>
      </c>
      <c r="O116" s="70">
        <v>3</v>
      </c>
      <c r="P116" s="891">
        <f t="shared" si="94"/>
        <v>7</v>
      </c>
      <c r="Q116" s="897">
        <f t="shared" ref="Q116:Q136" si="99">O116*N116*M116</f>
        <v>12</v>
      </c>
      <c r="R116" s="51">
        <f t="shared" ref="R116:R136" si="100">H116</f>
        <v>1.8</v>
      </c>
      <c r="S116" s="3"/>
      <c r="T116" s="25"/>
      <c r="U116" s="219">
        <f t="shared" si="48"/>
        <v>0</v>
      </c>
      <c r="V116" s="219" t="s">
        <v>642</v>
      </c>
      <c r="W116" s="1042">
        <f t="shared" si="91"/>
        <v>0</v>
      </c>
      <c r="X116" s="537">
        <f t="shared" si="92"/>
        <v>37365.333333333343</v>
      </c>
      <c r="Y116" s="538">
        <f t="shared" ref="Y116:Y136" si="101">IF(V116="RC",(IF(((W116+X116)*0.09)&gt;3000,((W116+X116)*0.09),3000)),(IF((X116+W116)=0,0,500)))</f>
        <v>500</v>
      </c>
      <c r="Z116" s="1034">
        <f t="shared" si="55"/>
        <v>0</v>
      </c>
      <c r="AA116" s="883">
        <v>4</v>
      </c>
      <c r="AB116" s="270">
        <f t="shared" ref="AB116:AB136" si="102">AA116*26*F116*440/27*$Z$151</f>
        <v>24405.333333333339</v>
      </c>
      <c r="AC116" s="553">
        <v>0.1</v>
      </c>
      <c r="AD116" s="562">
        <f t="shared" ref="AD116:AD136" si="103">F116*AC116*$Z$152</f>
        <v>12960.000000000002</v>
      </c>
      <c r="AE116" s="518"/>
      <c r="AF116" s="270">
        <f t="shared" si="58"/>
        <v>0</v>
      </c>
      <c r="AG116" s="270"/>
      <c r="AH116" s="562">
        <f t="shared" si="59"/>
        <v>0</v>
      </c>
      <c r="AI116" s="270"/>
      <c r="AJ116" s="228">
        <v>0</v>
      </c>
      <c r="AK116" s="902"/>
      <c r="AL116" s="902"/>
      <c r="AM116" s="18" t="str">
        <f t="shared" si="60"/>
        <v xml:space="preserve"> </v>
      </c>
      <c r="AN116" s="747" t="str">
        <f t="shared" si="61"/>
        <v xml:space="preserve"> </v>
      </c>
      <c r="AO116" s="4" t="str">
        <f t="shared" si="62"/>
        <v xml:space="preserve"> </v>
      </c>
      <c r="AP116" s="747" t="str">
        <f t="shared" si="63"/>
        <v xml:space="preserve"> </v>
      </c>
      <c r="AQ116" s="4" t="str">
        <f t="shared" si="64"/>
        <v xml:space="preserve"> </v>
      </c>
      <c r="AR116" s="747" t="str">
        <f t="shared" si="65"/>
        <v xml:space="preserve"> </v>
      </c>
      <c r="AS116" s="4" t="str">
        <f t="shared" si="66"/>
        <v xml:space="preserve"> </v>
      </c>
      <c r="AT116" s="747" t="str">
        <f t="shared" si="67"/>
        <v xml:space="preserve"> </v>
      </c>
      <c r="AU116" s="4" t="str">
        <f t="shared" si="68"/>
        <v xml:space="preserve"> </v>
      </c>
      <c r="AV116" s="747" t="str">
        <f t="shared" si="69"/>
        <v xml:space="preserve"> </v>
      </c>
      <c r="AW116" s="4" t="str">
        <f t="shared" si="70"/>
        <v xml:space="preserve"> </v>
      </c>
      <c r="AX116" s="747" t="str">
        <f t="shared" si="71"/>
        <v xml:space="preserve"> </v>
      </c>
      <c r="AY116" s="4" t="str">
        <f t="shared" si="72"/>
        <v xml:space="preserve"> </v>
      </c>
      <c r="AZ116" s="747" t="str">
        <f t="shared" si="73"/>
        <v xml:space="preserve"> </v>
      </c>
      <c r="BA116" s="4" t="str">
        <f t="shared" si="74"/>
        <v xml:space="preserve"> </v>
      </c>
      <c r="BB116" s="747" t="str">
        <f t="shared" si="75"/>
        <v xml:space="preserve"> </v>
      </c>
      <c r="BC116" s="4" t="str">
        <f t="shared" si="76"/>
        <v xml:space="preserve"> </v>
      </c>
      <c r="BD116" s="747" t="str">
        <f t="shared" si="77"/>
        <v xml:space="preserve"> </v>
      </c>
      <c r="BE116" s="4" t="str">
        <f t="shared" si="78"/>
        <v xml:space="preserve"> </v>
      </c>
      <c r="BF116" s="747" t="str">
        <f t="shared" si="79"/>
        <v xml:space="preserve"> </v>
      </c>
      <c r="BG116" s="4" t="str">
        <f t="shared" si="80"/>
        <v xml:space="preserve"> </v>
      </c>
      <c r="BH116" s="747" t="str">
        <f t="shared" si="81"/>
        <v xml:space="preserve"> </v>
      </c>
      <c r="BI116" s="4" t="str">
        <f t="shared" si="82"/>
        <v xml:space="preserve"> </v>
      </c>
      <c r="BJ116" s="747" t="str">
        <f t="shared" si="83"/>
        <v xml:space="preserve"> </v>
      </c>
      <c r="BK116" s="4" t="str">
        <f t="shared" si="84"/>
        <v xml:space="preserve"> </v>
      </c>
      <c r="BL116" s="747" t="str">
        <f t="shared" si="85"/>
        <v xml:space="preserve"> </v>
      </c>
      <c r="BM116" s="4" t="str">
        <f t="shared" si="86"/>
        <v xml:space="preserve"> </v>
      </c>
      <c r="BN116" s="747" t="str">
        <f t="shared" si="87"/>
        <v xml:space="preserve"> </v>
      </c>
      <c r="BO116" s="4" t="str">
        <f t="shared" si="88"/>
        <v xml:space="preserve"> </v>
      </c>
      <c r="BP116" s="747" t="str">
        <f t="shared" si="89"/>
        <v xml:space="preserve"> </v>
      </c>
      <c r="BQ116" s="133" t="s">
        <v>618</v>
      </c>
      <c r="BR116" s="133"/>
      <c r="BS116" s="389"/>
      <c r="BT116" s="389"/>
      <c r="BU116" s="389"/>
      <c r="BV116" s="389"/>
      <c r="BW116" s="389"/>
      <c r="BX116" s="389"/>
      <c r="BY116" s="389"/>
      <c r="BZ116" s="389"/>
      <c r="CA116" s="389"/>
      <c r="CB116" s="163">
        <f t="shared" si="90"/>
        <v>0</v>
      </c>
      <c r="CC116" s="389"/>
      <c r="CD116" s="389"/>
      <c r="CE116" s="389"/>
      <c r="CF116" s="389"/>
      <c r="CG116" s="389"/>
      <c r="CH116" s="389"/>
      <c r="CI116" s="389"/>
      <c r="CJ116" s="389"/>
      <c r="CK116" s="389"/>
      <c r="CL116" s="389"/>
      <c r="CM116" s="389"/>
      <c r="CN116" s="389"/>
      <c r="CO116" s="389"/>
      <c r="CP116" s="389"/>
      <c r="CQ116" s="389"/>
      <c r="CR116" s="389"/>
      <c r="CS116" s="389"/>
      <c r="CT116" s="389"/>
      <c r="CU116" s="389"/>
      <c r="CV116" s="389"/>
      <c r="CW116" s="389"/>
      <c r="CX116" s="389"/>
      <c r="CY116" s="389"/>
      <c r="CZ116" s="389"/>
      <c r="DA116" s="389"/>
      <c r="DB116" s="389"/>
      <c r="DC116" s="389"/>
      <c r="DD116" s="389"/>
      <c r="DE116" s="389"/>
      <c r="DF116" s="389"/>
      <c r="DG116" s="389"/>
      <c r="DH116" s="389"/>
      <c r="DI116" s="389"/>
      <c r="DJ116" s="389"/>
      <c r="DK116" s="389"/>
      <c r="DL116" s="389"/>
      <c r="DM116" s="389"/>
      <c r="DN116" s="389"/>
      <c r="DO116" s="389"/>
      <c r="DP116" s="389"/>
      <c r="DQ116" s="389"/>
      <c r="DR116" s="389"/>
      <c r="DS116" s="389"/>
      <c r="DT116" s="389"/>
      <c r="DU116" s="389"/>
      <c r="DV116" s="389"/>
      <c r="DW116" s="389"/>
      <c r="DX116" s="389"/>
      <c r="DY116" s="389"/>
      <c r="DZ116" s="389"/>
      <c r="EA116" s="389"/>
      <c r="EB116" s="389"/>
      <c r="EC116" s="389"/>
      <c r="ED116" s="389"/>
      <c r="EE116" s="389"/>
      <c r="EF116" s="389"/>
      <c r="EG116" s="389"/>
      <c r="EH116" s="389"/>
      <c r="EI116" s="389"/>
      <c r="EJ116" s="389"/>
      <c r="EK116" s="389"/>
      <c r="EL116" s="389"/>
      <c r="EM116" s="389"/>
      <c r="EN116" s="389"/>
      <c r="EO116" s="389"/>
      <c r="EP116" s="389"/>
      <c r="EQ116" s="389"/>
      <c r="ER116" s="389"/>
      <c r="ES116" s="389"/>
      <c r="ET116" s="389"/>
      <c r="EU116" s="389"/>
      <c r="EV116" s="389"/>
      <c r="EW116" s="389"/>
      <c r="EX116" s="389"/>
      <c r="EY116" s="389"/>
      <c r="EZ116" s="389"/>
      <c r="FA116" s="389"/>
      <c r="FB116" s="389"/>
      <c r="FC116" s="389"/>
      <c r="FD116" s="389"/>
      <c r="FE116" s="389"/>
      <c r="FF116" s="389"/>
      <c r="FG116" s="389"/>
      <c r="FH116" s="389"/>
      <c r="FI116" s="389"/>
      <c r="FJ116" s="389"/>
      <c r="FK116" s="389"/>
      <c r="FL116" s="389"/>
      <c r="FM116" s="389"/>
      <c r="FN116" s="389"/>
      <c r="FO116" s="389"/>
      <c r="FP116" s="389"/>
      <c r="FQ116" s="389"/>
      <c r="FR116" s="389"/>
      <c r="FS116" s="389"/>
      <c r="FT116" s="389"/>
      <c r="FU116" s="389"/>
      <c r="FV116" s="389"/>
      <c r="FW116" s="389"/>
      <c r="FX116" s="634" t="s">
        <v>383</v>
      </c>
      <c r="FY116" s="635">
        <v>227</v>
      </c>
      <c r="FZ116" s="635">
        <v>32434870</v>
      </c>
      <c r="GA116" s="635">
        <v>55</v>
      </c>
      <c r="GB116" s="635" t="s">
        <v>798</v>
      </c>
      <c r="GC116" s="635">
        <v>20</v>
      </c>
      <c r="GD116" s="635">
        <v>1970</v>
      </c>
      <c r="GE116" s="635">
        <v>1</v>
      </c>
      <c r="GF116" s="635" t="s">
        <v>780</v>
      </c>
      <c r="GG116" s="635">
        <v>2</v>
      </c>
      <c r="GH116" s="635">
        <v>1</v>
      </c>
      <c r="GI116" s="635" t="s">
        <v>780</v>
      </c>
      <c r="GJ116" s="635">
        <v>2</v>
      </c>
      <c r="GK116" s="635" t="s">
        <v>781</v>
      </c>
      <c r="GL116" s="635" t="s">
        <v>782</v>
      </c>
      <c r="GM116" s="635">
        <v>66</v>
      </c>
      <c r="GN116" s="635" t="s">
        <v>783</v>
      </c>
      <c r="GO116" s="635">
        <v>0</v>
      </c>
      <c r="GP116" s="635">
        <v>0</v>
      </c>
      <c r="GQ116" s="635">
        <v>4</v>
      </c>
      <c r="GR116" s="635">
        <v>2</v>
      </c>
      <c r="GS116" s="635">
        <v>3</v>
      </c>
      <c r="GT116" s="635" t="s">
        <v>783</v>
      </c>
      <c r="GU116" s="635" t="s">
        <v>783</v>
      </c>
      <c r="GV116" s="635" t="s">
        <v>783</v>
      </c>
      <c r="GW116" s="635" t="s">
        <v>783</v>
      </c>
      <c r="GX116" s="635" t="s">
        <v>783</v>
      </c>
      <c r="GY116" s="635">
        <v>1649</v>
      </c>
      <c r="GZ116" s="635">
        <v>0.99</v>
      </c>
      <c r="HA116" s="635">
        <v>5</v>
      </c>
      <c r="HB116" s="635" t="s">
        <v>783</v>
      </c>
      <c r="HC116" s="635" t="s">
        <v>782</v>
      </c>
      <c r="HD116" s="635">
        <v>35</v>
      </c>
      <c r="HE116" s="635" t="s">
        <v>783</v>
      </c>
      <c r="HF116" s="635">
        <v>0</v>
      </c>
      <c r="HG116" s="635" t="s">
        <v>783</v>
      </c>
      <c r="HH116" s="635">
        <v>0</v>
      </c>
      <c r="HI116" s="635">
        <v>1</v>
      </c>
      <c r="HJ116" s="635">
        <v>40</v>
      </c>
      <c r="HK116" s="635" t="s">
        <v>784</v>
      </c>
      <c r="HL116" s="635" t="s">
        <v>785</v>
      </c>
      <c r="HM116" s="635" t="s">
        <v>783</v>
      </c>
      <c r="HN116" s="635" t="s">
        <v>783</v>
      </c>
      <c r="HO116" s="635" t="s">
        <v>783</v>
      </c>
      <c r="HP116" s="635" t="s">
        <v>783</v>
      </c>
      <c r="HQ116" s="635" t="s">
        <v>783</v>
      </c>
      <c r="HR116" s="635">
        <v>3978988</v>
      </c>
      <c r="HS116" s="635" t="s">
        <v>783</v>
      </c>
      <c r="HT116" s="635" t="s">
        <v>786</v>
      </c>
      <c r="HU116" s="635" t="s">
        <v>787</v>
      </c>
      <c r="HV116" s="635">
        <v>4</v>
      </c>
      <c r="HW116" s="635">
        <v>2016</v>
      </c>
      <c r="HX116" s="635">
        <v>63</v>
      </c>
      <c r="HY116" s="635">
        <v>0</v>
      </c>
      <c r="HZ116" s="635">
        <v>5227</v>
      </c>
      <c r="IA116" s="636">
        <v>42227.682129629633</v>
      </c>
      <c r="IB116" s="635" t="s">
        <v>788</v>
      </c>
      <c r="IC116" s="635">
        <v>3974510</v>
      </c>
      <c r="ID116" s="635">
        <v>2014</v>
      </c>
      <c r="IE116" s="635">
        <v>1712</v>
      </c>
      <c r="IF116" s="635" t="s">
        <v>783</v>
      </c>
      <c r="IG116" s="635" t="s">
        <v>783</v>
      </c>
      <c r="IH116" s="635" t="s">
        <v>783</v>
      </c>
      <c r="II116" s="635" t="s">
        <v>783</v>
      </c>
      <c r="IJ116" s="635" t="s">
        <v>783</v>
      </c>
      <c r="IK116" s="635" t="s">
        <v>783</v>
      </c>
      <c r="IL116" s="635" t="s">
        <v>783</v>
      </c>
      <c r="IM116" s="635" t="s">
        <v>783</v>
      </c>
      <c r="IN116" s="635" t="s">
        <v>783</v>
      </c>
      <c r="IO116" s="635">
        <v>1649</v>
      </c>
      <c r="IP116" s="636">
        <v>37477.354571759257</v>
      </c>
      <c r="IQ116" s="635">
        <v>2</v>
      </c>
      <c r="IR116" s="635" t="s">
        <v>793</v>
      </c>
      <c r="IS116" s="635">
        <v>3</v>
      </c>
      <c r="IT116" s="637">
        <v>41275</v>
      </c>
      <c r="IU116" s="635" t="s">
        <v>783</v>
      </c>
      <c r="IV116" s="635" t="s">
        <v>783</v>
      </c>
      <c r="IW116" s="635" t="s">
        <v>783</v>
      </c>
      <c r="IX116" s="635" t="s">
        <v>781</v>
      </c>
      <c r="IY116" s="635">
        <v>40</v>
      </c>
      <c r="IZ116" s="635" t="s">
        <v>794</v>
      </c>
      <c r="JA116" s="635" t="s">
        <v>783</v>
      </c>
      <c r="JB116" s="635" t="s">
        <v>783</v>
      </c>
      <c r="JC116" s="635" t="s">
        <v>783</v>
      </c>
      <c r="JD116" s="635">
        <v>329509</v>
      </c>
      <c r="JE116" s="635" t="s">
        <v>783</v>
      </c>
      <c r="JF116" s="635" t="s">
        <v>783</v>
      </c>
      <c r="JG116" s="635" t="s">
        <v>804</v>
      </c>
      <c r="JH116" s="635">
        <v>55</v>
      </c>
      <c r="JI116" s="635" t="s">
        <v>783</v>
      </c>
      <c r="JJ116" s="635" t="s">
        <v>783</v>
      </c>
      <c r="JK116" s="635" t="s">
        <v>783</v>
      </c>
      <c r="JL116" s="635" t="s">
        <v>796</v>
      </c>
      <c r="JM116" s="635">
        <v>4</v>
      </c>
      <c r="JN116" s="635">
        <v>3</v>
      </c>
      <c r="JO116" s="635" t="s">
        <v>783</v>
      </c>
      <c r="JP116" s="635">
        <v>10711928</v>
      </c>
      <c r="JQ116" s="635">
        <v>2011</v>
      </c>
      <c r="JR116" s="635">
        <v>3</v>
      </c>
      <c r="JS116" s="635" t="s">
        <v>783</v>
      </c>
      <c r="JT116" s="635" t="s">
        <v>783</v>
      </c>
      <c r="JU116" s="635" t="s">
        <v>902</v>
      </c>
      <c r="JV116" s="638">
        <v>5228.5025489999998</v>
      </c>
      <c r="JX116" s="225"/>
    </row>
    <row r="117" spans="1:284" ht="16" thickBot="1">
      <c r="A117" s="905" t="s">
        <v>5</v>
      </c>
      <c r="B117" s="79">
        <f t="shared" si="53"/>
        <v>4</v>
      </c>
      <c r="C117" s="871" t="s">
        <v>117</v>
      </c>
      <c r="D117" s="249" t="s">
        <v>245</v>
      </c>
      <c r="E117" s="103" t="s">
        <v>246</v>
      </c>
      <c r="F117" s="888">
        <v>0.74</v>
      </c>
      <c r="G117" s="120" t="e">
        <f t="shared" si="96"/>
        <v>#REF!</v>
      </c>
      <c r="H117" s="51">
        <v>0.74</v>
      </c>
      <c r="I117" s="2"/>
      <c r="J117" s="29"/>
      <c r="K117" s="18"/>
      <c r="L117" s="5"/>
      <c r="M117" s="386">
        <v>0.5</v>
      </c>
      <c r="N117" s="386">
        <v>1</v>
      </c>
      <c r="O117" s="387">
        <v>5</v>
      </c>
      <c r="P117" s="893">
        <f t="shared" si="94"/>
        <v>6.5</v>
      </c>
      <c r="Q117" s="897">
        <f t="shared" si="99"/>
        <v>2.5</v>
      </c>
      <c r="R117" s="51">
        <f t="shared" si="100"/>
        <v>0.74</v>
      </c>
      <c r="S117" s="547"/>
      <c r="T117" s="25"/>
      <c r="U117" s="219">
        <f t="shared" ref="U117:U136" si="104">S117*$Z$146+T117*$AA$146</f>
        <v>0</v>
      </c>
      <c r="V117" s="219" t="s">
        <v>642</v>
      </c>
      <c r="W117" s="1042">
        <f t="shared" si="91"/>
        <v>0</v>
      </c>
      <c r="X117" s="537">
        <f t="shared" si="92"/>
        <v>0</v>
      </c>
      <c r="Y117" s="538">
        <f t="shared" si="101"/>
        <v>0</v>
      </c>
      <c r="Z117" s="1034">
        <f t="shared" si="55"/>
        <v>0</v>
      </c>
      <c r="AA117" s="883"/>
      <c r="AB117" s="270">
        <f t="shared" si="102"/>
        <v>0</v>
      </c>
      <c r="AC117" s="553"/>
      <c r="AD117" s="562">
        <f t="shared" si="103"/>
        <v>0</v>
      </c>
      <c r="AE117" s="518"/>
      <c r="AF117" s="270">
        <f t="shared" si="58"/>
        <v>0</v>
      </c>
      <c r="AG117" s="270"/>
      <c r="AH117" s="562">
        <f t="shared" si="59"/>
        <v>0</v>
      </c>
      <c r="AI117" s="270"/>
      <c r="AJ117" s="228">
        <v>0</v>
      </c>
      <c r="AK117" s="902"/>
      <c r="AL117" s="902"/>
      <c r="AM117" s="18" t="str">
        <f t="shared" si="60"/>
        <v xml:space="preserve"> </v>
      </c>
      <c r="AN117" s="747" t="str">
        <f t="shared" si="61"/>
        <v xml:space="preserve"> </v>
      </c>
      <c r="AO117" s="4" t="str">
        <f t="shared" si="62"/>
        <v xml:space="preserve"> </v>
      </c>
      <c r="AP117" s="747" t="str">
        <f t="shared" si="63"/>
        <v xml:space="preserve"> </v>
      </c>
      <c r="AQ117" s="4" t="str">
        <f t="shared" si="64"/>
        <v xml:space="preserve"> </v>
      </c>
      <c r="AR117" s="747" t="str">
        <f t="shared" si="65"/>
        <v xml:space="preserve"> </v>
      </c>
      <c r="AS117" s="4" t="str">
        <f t="shared" si="66"/>
        <v xml:space="preserve"> </v>
      </c>
      <c r="AT117" s="747" t="str">
        <f t="shared" si="67"/>
        <v xml:space="preserve"> </v>
      </c>
      <c r="AU117" s="4" t="str">
        <f t="shared" si="68"/>
        <v xml:space="preserve"> </v>
      </c>
      <c r="AV117" s="747" t="str">
        <f t="shared" si="69"/>
        <v xml:space="preserve"> </v>
      </c>
      <c r="AW117" s="4" t="str">
        <f t="shared" si="70"/>
        <v xml:space="preserve"> </v>
      </c>
      <c r="AX117" s="747" t="str">
        <f t="shared" si="71"/>
        <v xml:space="preserve"> </v>
      </c>
      <c r="AY117" s="4" t="str">
        <f t="shared" si="72"/>
        <v xml:space="preserve"> </v>
      </c>
      <c r="AZ117" s="747" t="str">
        <f t="shared" si="73"/>
        <v xml:space="preserve"> </v>
      </c>
      <c r="BA117" s="4" t="str">
        <f t="shared" si="74"/>
        <v xml:space="preserve"> </v>
      </c>
      <c r="BB117" s="747" t="str">
        <f t="shared" si="75"/>
        <v xml:space="preserve"> </v>
      </c>
      <c r="BC117" s="4" t="str">
        <f t="shared" si="76"/>
        <v xml:space="preserve"> </v>
      </c>
      <c r="BD117" s="747" t="str">
        <f t="shared" si="77"/>
        <v xml:space="preserve"> </v>
      </c>
      <c r="BE117" s="4" t="str">
        <f t="shared" si="78"/>
        <v xml:space="preserve"> </v>
      </c>
      <c r="BF117" s="747" t="str">
        <f t="shared" si="79"/>
        <v xml:space="preserve"> </v>
      </c>
      <c r="BG117" s="4" t="str">
        <f t="shared" si="80"/>
        <v xml:space="preserve"> </v>
      </c>
      <c r="BH117" s="747" t="str">
        <f t="shared" si="81"/>
        <v xml:space="preserve"> </v>
      </c>
      <c r="BI117" s="4" t="str">
        <f t="shared" si="82"/>
        <v xml:space="preserve"> </v>
      </c>
      <c r="BJ117" s="747" t="str">
        <f t="shared" si="83"/>
        <v xml:space="preserve"> </v>
      </c>
      <c r="BK117" s="4" t="str">
        <f t="shared" si="84"/>
        <v xml:space="preserve"> </v>
      </c>
      <c r="BL117" s="747" t="str">
        <f t="shared" si="85"/>
        <v xml:space="preserve"> </v>
      </c>
      <c r="BM117" s="4" t="str">
        <f t="shared" si="86"/>
        <v xml:space="preserve"> </v>
      </c>
      <c r="BN117" s="747" t="str">
        <f t="shared" si="87"/>
        <v xml:space="preserve"> </v>
      </c>
      <c r="BO117" s="4" t="str">
        <f t="shared" si="88"/>
        <v xml:space="preserve"> </v>
      </c>
      <c r="BP117" s="747" t="str">
        <f t="shared" si="89"/>
        <v xml:space="preserve"> </v>
      </c>
      <c r="BQ117" s="133" t="s">
        <v>247</v>
      </c>
      <c r="BR117" s="133"/>
      <c r="BS117" s="389"/>
      <c r="BT117" s="389"/>
      <c r="BU117" s="389"/>
      <c r="BV117" s="389"/>
      <c r="BW117" s="389"/>
      <c r="BX117" s="389"/>
      <c r="BY117" s="389"/>
      <c r="BZ117" s="389"/>
      <c r="CA117" s="389"/>
      <c r="CB117" s="163">
        <f t="shared" si="90"/>
        <v>0</v>
      </c>
      <c r="CC117" s="389"/>
      <c r="CD117" s="389"/>
      <c r="CE117" s="389"/>
      <c r="CF117" s="389"/>
      <c r="CG117" s="389"/>
      <c r="CH117" s="389"/>
      <c r="CI117" s="389"/>
      <c r="CJ117" s="389"/>
      <c r="CK117" s="389"/>
      <c r="CL117" s="389"/>
      <c r="CM117" s="389"/>
      <c r="CN117" s="389"/>
      <c r="CO117" s="389"/>
      <c r="CP117" s="389"/>
      <c r="CQ117" s="389"/>
      <c r="CR117" s="389"/>
      <c r="CS117" s="389"/>
      <c r="CT117" s="389"/>
      <c r="CU117" s="389"/>
      <c r="CV117" s="389"/>
      <c r="CW117" s="389"/>
      <c r="CX117" s="389"/>
      <c r="CY117" s="389"/>
      <c r="CZ117" s="389"/>
      <c r="DA117" s="389"/>
      <c r="DB117" s="389"/>
      <c r="DC117" s="389"/>
      <c r="DD117" s="389"/>
      <c r="DE117" s="389"/>
      <c r="DF117" s="389"/>
      <c r="DG117" s="389"/>
      <c r="DH117" s="389"/>
      <c r="DI117" s="389"/>
      <c r="DJ117" s="389"/>
      <c r="DK117" s="389"/>
      <c r="DL117" s="389"/>
      <c r="DM117" s="389"/>
      <c r="DN117" s="389"/>
      <c r="DO117" s="389"/>
      <c r="DP117" s="389"/>
      <c r="DQ117" s="389"/>
      <c r="DR117" s="389"/>
      <c r="DS117" s="389"/>
      <c r="DT117" s="389"/>
      <c r="DU117" s="389"/>
      <c r="DV117" s="389"/>
      <c r="DW117" s="389"/>
      <c r="DX117" s="389"/>
      <c r="DY117" s="389"/>
      <c r="DZ117" s="389"/>
      <c r="EA117" s="389"/>
      <c r="EB117" s="389"/>
      <c r="EC117" s="389"/>
      <c r="ED117" s="389"/>
      <c r="EE117" s="389"/>
      <c r="EF117" s="389"/>
      <c r="EG117" s="389"/>
      <c r="EH117" s="389"/>
      <c r="EI117" s="389"/>
      <c r="EJ117" s="389"/>
      <c r="EK117" s="389"/>
      <c r="EL117" s="389"/>
      <c r="EM117" s="389"/>
      <c r="EN117" s="389"/>
      <c r="EO117" s="389"/>
      <c r="EP117" s="389"/>
      <c r="EQ117" s="389"/>
      <c r="ER117" s="389"/>
      <c r="ES117" s="389"/>
      <c r="ET117" s="389"/>
      <c r="EU117" s="389"/>
      <c r="EV117" s="389"/>
      <c r="EW117" s="389"/>
      <c r="EX117" s="389"/>
      <c r="EY117" s="389"/>
      <c r="EZ117" s="389"/>
      <c r="FA117" s="389"/>
      <c r="FB117" s="389"/>
      <c r="FC117" s="389"/>
      <c r="FD117" s="389"/>
      <c r="FE117" s="389"/>
      <c r="FF117" s="389"/>
      <c r="FG117" s="389"/>
      <c r="FH117" s="389"/>
      <c r="FI117" s="389"/>
      <c r="FJ117" s="389"/>
      <c r="FK117" s="389"/>
      <c r="FL117" s="389"/>
      <c r="FM117" s="389"/>
      <c r="FN117" s="389"/>
      <c r="FO117" s="389"/>
      <c r="FP117" s="389"/>
      <c r="FQ117" s="389"/>
      <c r="FR117" s="389"/>
      <c r="FS117" s="389"/>
      <c r="FT117" s="389"/>
      <c r="FU117" s="389"/>
      <c r="FV117" s="389"/>
      <c r="FW117" s="389"/>
      <c r="FX117" s="634" t="s">
        <v>383</v>
      </c>
      <c r="FY117" s="635">
        <v>76</v>
      </c>
      <c r="FZ117" s="635">
        <v>30289351</v>
      </c>
      <c r="GA117" s="635">
        <v>55</v>
      </c>
      <c r="GB117" s="635" t="s">
        <v>798</v>
      </c>
      <c r="GC117" s="635">
        <v>20</v>
      </c>
      <c r="GD117" s="635">
        <v>1977</v>
      </c>
      <c r="GE117" s="635">
        <v>2</v>
      </c>
      <c r="GF117" s="635" t="s">
        <v>148</v>
      </c>
      <c r="GG117" s="635">
        <v>2</v>
      </c>
      <c r="GH117" s="635">
        <v>2</v>
      </c>
      <c r="GI117" s="635" t="s">
        <v>148</v>
      </c>
      <c r="GJ117" s="635">
        <v>2</v>
      </c>
      <c r="GK117" s="635" t="s">
        <v>781</v>
      </c>
      <c r="GL117" s="635" t="s">
        <v>782</v>
      </c>
      <c r="GM117" s="635">
        <v>66</v>
      </c>
      <c r="GN117" s="635" t="s">
        <v>783</v>
      </c>
      <c r="GO117" s="635">
        <v>0</v>
      </c>
      <c r="GP117" s="635">
        <v>0</v>
      </c>
      <c r="GQ117" s="635">
        <v>4</v>
      </c>
      <c r="GR117" s="635">
        <v>2</v>
      </c>
      <c r="GS117" s="635">
        <v>2</v>
      </c>
      <c r="GT117" s="635" t="s">
        <v>783</v>
      </c>
      <c r="GU117" s="635" t="s">
        <v>783</v>
      </c>
      <c r="GV117" s="635" t="s">
        <v>783</v>
      </c>
      <c r="GW117" s="635" t="s">
        <v>783</v>
      </c>
      <c r="GX117" s="635" t="s">
        <v>783</v>
      </c>
      <c r="GY117" s="635">
        <v>1649</v>
      </c>
      <c r="GZ117" s="635">
        <v>0.33</v>
      </c>
      <c r="HA117" s="635">
        <v>5</v>
      </c>
      <c r="HB117" s="635" t="s">
        <v>783</v>
      </c>
      <c r="HC117" s="635" t="s">
        <v>782</v>
      </c>
      <c r="HD117" s="635">
        <v>75</v>
      </c>
      <c r="HE117" s="635" t="s">
        <v>783</v>
      </c>
      <c r="HF117" s="635">
        <v>0</v>
      </c>
      <c r="HG117" s="635" t="s">
        <v>783</v>
      </c>
      <c r="HH117" s="635">
        <v>0</v>
      </c>
      <c r="HI117" s="635">
        <v>1</v>
      </c>
      <c r="HJ117" s="635">
        <v>40</v>
      </c>
      <c r="HK117" s="635" t="s">
        <v>784</v>
      </c>
      <c r="HL117" s="635" t="s">
        <v>785</v>
      </c>
      <c r="HM117" s="635" t="s">
        <v>783</v>
      </c>
      <c r="HN117" s="635" t="s">
        <v>783</v>
      </c>
      <c r="HO117" s="635" t="s">
        <v>783</v>
      </c>
      <c r="HP117" s="635" t="s">
        <v>783</v>
      </c>
      <c r="HQ117" s="635" t="s">
        <v>783</v>
      </c>
      <c r="HR117" s="635">
        <v>3978977</v>
      </c>
      <c r="HS117" s="635" t="s">
        <v>783</v>
      </c>
      <c r="HT117" s="635" t="s">
        <v>786</v>
      </c>
      <c r="HU117" s="635" t="s">
        <v>787</v>
      </c>
      <c r="HV117" s="635">
        <v>4</v>
      </c>
      <c r="HW117" s="635">
        <v>2014</v>
      </c>
      <c r="HX117" s="635">
        <v>63</v>
      </c>
      <c r="HY117" s="635">
        <v>0</v>
      </c>
      <c r="HZ117" s="635">
        <v>1742</v>
      </c>
      <c r="IA117" s="636">
        <v>41697.500081018516</v>
      </c>
      <c r="IB117" s="635" t="s">
        <v>788</v>
      </c>
      <c r="IC117" s="635">
        <v>3974499</v>
      </c>
      <c r="ID117" s="635">
        <v>2014</v>
      </c>
      <c r="IE117" s="635">
        <v>1712</v>
      </c>
      <c r="IF117" s="635" t="s">
        <v>783</v>
      </c>
      <c r="IG117" s="635" t="s">
        <v>783</v>
      </c>
      <c r="IH117" s="635" t="s">
        <v>783</v>
      </c>
      <c r="II117" s="635" t="s">
        <v>783</v>
      </c>
      <c r="IJ117" s="635" t="s">
        <v>783</v>
      </c>
      <c r="IK117" s="635" t="s">
        <v>783</v>
      </c>
      <c r="IL117" s="635" t="s">
        <v>783</v>
      </c>
      <c r="IM117" s="635" t="s">
        <v>783</v>
      </c>
      <c r="IN117" s="635" t="s">
        <v>783</v>
      </c>
      <c r="IO117" s="635">
        <v>1649</v>
      </c>
      <c r="IP117" s="636">
        <v>37477.354571759257</v>
      </c>
      <c r="IQ117" s="635">
        <v>2</v>
      </c>
      <c r="IR117" s="635" t="s">
        <v>793</v>
      </c>
      <c r="IS117" s="635">
        <v>2</v>
      </c>
      <c r="IT117" s="637">
        <v>41275</v>
      </c>
      <c r="IU117" s="635" t="s">
        <v>783</v>
      </c>
      <c r="IV117" s="635" t="s">
        <v>783</v>
      </c>
      <c r="IW117" s="635" t="s">
        <v>783</v>
      </c>
      <c r="IX117" s="635" t="s">
        <v>781</v>
      </c>
      <c r="IY117" s="635">
        <v>40</v>
      </c>
      <c r="IZ117" s="635" t="s">
        <v>794</v>
      </c>
      <c r="JA117" s="635" t="s">
        <v>783</v>
      </c>
      <c r="JB117" s="635" t="s">
        <v>783</v>
      </c>
      <c r="JC117" s="635" t="s">
        <v>783</v>
      </c>
      <c r="JD117" s="635">
        <v>329509</v>
      </c>
      <c r="JE117" s="635" t="s">
        <v>783</v>
      </c>
      <c r="JF117" s="635" t="s">
        <v>783</v>
      </c>
      <c r="JG117" s="635" t="s">
        <v>802</v>
      </c>
      <c r="JH117" s="635">
        <v>55</v>
      </c>
      <c r="JI117" s="635" t="s">
        <v>783</v>
      </c>
      <c r="JJ117" s="635" t="s">
        <v>783</v>
      </c>
      <c r="JK117" s="635" t="s">
        <v>783</v>
      </c>
      <c r="JL117" s="635" t="s">
        <v>796</v>
      </c>
      <c r="JM117" s="635">
        <v>4</v>
      </c>
      <c r="JN117" s="635">
        <v>3</v>
      </c>
      <c r="JO117" s="635" t="s">
        <v>783</v>
      </c>
      <c r="JP117" s="635">
        <v>10711928</v>
      </c>
      <c r="JQ117" s="635">
        <v>2011</v>
      </c>
      <c r="JR117" s="635">
        <v>3</v>
      </c>
      <c r="JS117" s="635" t="s">
        <v>783</v>
      </c>
      <c r="JT117" s="635" t="s">
        <v>783</v>
      </c>
      <c r="JU117" s="635" t="s">
        <v>903</v>
      </c>
      <c r="JV117" s="638">
        <v>1696.9013620000001</v>
      </c>
      <c r="JX117" s="225"/>
    </row>
    <row r="118" spans="1:284" ht="16" thickBot="1">
      <c r="A118" s="905" t="s">
        <v>5</v>
      </c>
      <c r="B118" s="79">
        <f t="shared" si="53"/>
        <v>4</v>
      </c>
      <c r="C118" s="871" t="s">
        <v>46</v>
      </c>
      <c r="D118" s="249" t="s">
        <v>185</v>
      </c>
      <c r="E118" s="103" t="s">
        <v>34</v>
      </c>
      <c r="F118" s="888">
        <v>1.1000000000000001</v>
      </c>
      <c r="G118" s="120" t="e">
        <f t="shared" si="96"/>
        <v>#REF!</v>
      </c>
      <c r="H118" s="47">
        <v>1.1000000000000001</v>
      </c>
      <c r="I118" s="2"/>
      <c r="J118" s="29"/>
      <c r="K118" s="18"/>
      <c r="L118" s="5"/>
      <c r="M118" s="71">
        <v>1</v>
      </c>
      <c r="N118" s="71">
        <v>1</v>
      </c>
      <c r="O118" s="70">
        <v>3</v>
      </c>
      <c r="P118" s="891">
        <f t="shared" si="94"/>
        <v>5</v>
      </c>
      <c r="Q118" s="897">
        <f t="shared" si="99"/>
        <v>3</v>
      </c>
      <c r="R118" s="51">
        <f t="shared" si="100"/>
        <v>1.1000000000000001</v>
      </c>
      <c r="S118" s="3"/>
      <c r="T118" s="25"/>
      <c r="U118" s="219">
        <f t="shared" si="104"/>
        <v>0</v>
      </c>
      <c r="V118" s="219" t="s">
        <v>642</v>
      </c>
      <c r="W118" s="1042">
        <f t="shared" si="91"/>
        <v>0</v>
      </c>
      <c r="X118" s="537">
        <f t="shared" si="92"/>
        <v>34714.370370370372</v>
      </c>
      <c r="Y118" s="538">
        <f t="shared" si="101"/>
        <v>500</v>
      </c>
      <c r="Z118" s="1034">
        <f t="shared" si="55"/>
        <v>0</v>
      </c>
      <c r="AA118" s="883">
        <v>4</v>
      </c>
      <c r="AB118" s="270">
        <f t="shared" si="102"/>
        <v>14914.37037037037</v>
      </c>
      <c r="AC118" s="566">
        <v>0.25</v>
      </c>
      <c r="AD118" s="562">
        <f t="shared" si="103"/>
        <v>19800</v>
      </c>
      <c r="AE118" s="518"/>
      <c r="AF118" s="270">
        <f t="shared" si="58"/>
        <v>0</v>
      </c>
      <c r="AG118" s="270"/>
      <c r="AH118" s="562">
        <f t="shared" si="59"/>
        <v>0</v>
      </c>
      <c r="AI118" s="270"/>
      <c r="AJ118" s="228">
        <v>0</v>
      </c>
      <c r="AK118" s="902"/>
      <c r="AL118" s="902"/>
      <c r="AM118" s="18" t="str">
        <f t="shared" si="60"/>
        <v xml:space="preserve"> </v>
      </c>
      <c r="AN118" s="747" t="str">
        <f t="shared" si="61"/>
        <v xml:space="preserve"> </v>
      </c>
      <c r="AO118" s="4" t="str">
        <f t="shared" si="62"/>
        <v xml:space="preserve"> </v>
      </c>
      <c r="AP118" s="747" t="str">
        <f t="shared" si="63"/>
        <v xml:space="preserve"> </v>
      </c>
      <c r="AQ118" s="4" t="str">
        <f t="shared" si="64"/>
        <v xml:space="preserve"> </v>
      </c>
      <c r="AR118" s="747" t="str">
        <f t="shared" si="65"/>
        <v xml:space="preserve"> </v>
      </c>
      <c r="AS118" s="4" t="str">
        <f t="shared" si="66"/>
        <v xml:space="preserve"> </v>
      </c>
      <c r="AT118" s="747" t="str">
        <f t="shared" si="67"/>
        <v xml:space="preserve"> </v>
      </c>
      <c r="AU118" s="4" t="str">
        <f t="shared" si="68"/>
        <v xml:space="preserve"> </v>
      </c>
      <c r="AV118" s="747" t="str">
        <f t="shared" si="69"/>
        <v xml:space="preserve"> </v>
      </c>
      <c r="AW118" s="4" t="str">
        <f t="shared" si="70"/>
        <v xml:space="preserve"> </v>
      </c>
      <c r="AX118" s="747" t="str">
        <f t="shared" si="71"/>
        <v xml:space="preserve"> </v>
      </c>
      <c r="AY118" s="4" t="str">
        <f t="shared" si="72"/>
        <v xml:space="preserve"> </v>
      </c>
      <c r="AZ118" s="747" t="str">
        <f t="shared" si="73"/>
        <v xml:space="preserve"> </v>
      </c>
      <c r="BA118" s="4" t="str">
        <f t="shared" si="74"/>
        <v xml:space="preserve"> </v>
      </c>
      <c r="BB118" s="747" t="str">
        <f t="shared" si="75"/>
        <v xml:space="preserve"> </v>
      </c>
      <c r="BC118" s="4" t="str">
        <f t="shared" si="76"/>
        <v xml:space="preserve"> </v>
      </c>
      <c r="BD118" s="747" t="str">
        <f t="shared" si="77"/>
        <v xml:space="preserve"> </v>
      </c>
      <c r="BE118" s="4" t="str">
        <f t="shared" si="78"/>
        <v xml:space="preserve"> </v>
      </c>
      <c r="BF118" s="747" t="str">
        <f t="shared" si="79"/>
        <v xml:space="preserve"> </v>
      </c>
      <c r="BG118" s="4" t="str">
        <f t="shared" si="80"/>
        <v xml:space="preserve"> </v>
      </c>
      <c r="BH118" s="747" t="str">
        <f t="shared" si="81"/>
        <v xml:space="preserve"> </v>
      </c>
      <c r="BI118" s="4" t="str">
        <f t="shared" si="82"/>
        <v xml:space="preserve"> </v>
      </c>
      <c r="BJ118" s="747" t="str">
        <f t="shared" si="83"/>
        <v xml:space="preserve"> </v>
      </c>
      <c r="BK118" s="4" t="str">
        <f t="shared" si="84"/>
        <v xml:space="preserve"> </v>
      </c>
      <c r="BL118" s="747" t="str">
        <f t="shared" si="85"/>
        <v xml:space="preserve"> </v>
      </c>
      <c r="BM118" s="4" t="str">
        <f t="shared" si="86"/>
        <v xml:space="preserve"> </v>
      </c>
      <c r="BN118" s="747" t="str">
        <f t="shared" si="87"/>
        <v xml:space="preserve"> </v>
      </c>
      <c r="BO118" s="4" t="str">
        <f t="shared" si="88"/>
        <v xml:space="preserve"> </v>
      </c>
      <c r="BP118" s="747" t="str">
        <f t="shared" si="89"/>
        <v xml:space="preserve"> </v>
      </c>
      <c r="BQ118" s="133"/>
      <c r="BR118" s="133"/>
      <c r="BS118" s="389"/>
      <c r="BT118" s="389"/>
      <c r="BU118" s="389"/>
      <c r="BV118" s="389"/>
      <c r="BW118" s="389"/>
      <c r="BX118" s="389"/>
      <c r="BY118" s="389"/>
      <c r="BZ118" s="389"/>
      <c r="CA118" s="389"/>
      <c r="CB118" s="163">
        <f t="shared" si="90"/>
        <v>0</v>
      </c>
      <c r="CC118" s="389"/>
      <c r="CD118" s="389"/>
      <c r="CE118" s="389"/>
      <c r="CF118" s="389"/>
      <c r="CG118" s="389"/>
      <c r="CH118" s="389"/>
      <c r="CI118" s="389"/>
      <c r="CJ118" s="389"/>
      <c r="CK118" s="389"/>
      <c r="CL118" s="389"/>
      <c r="CM118" s="389"/>
      <c r="CN118" s="389"/>
      <c r="CO118" s="389"/>
      <c r="CP118" s="389"/>
      <c r="CQ118" s="389"/>
      <c r="CR118" s="389"/>
      <c r="CS118" s="389"/>
      <c r="CT118" s="389"/>
      <c r="CU118" s="389"/>
      <c r="CV118" s="389"/>
      <c r="CW118" s="389"/>
      <c r="CX118" s="389"/>
      <c r="CY118" s="389"/>
      <c r="CZ118" s="389"/>
      <c r="DA118" s="389"/>
      <c r="DB118" s="389"/>
      <c r="DC118" s="389"/>
      <c r="DD118" s="389"/>
      <c r="DE118" s="389"/>
      <c r="DF118" s="389"/>
      <c r="DG118" s="389"/>
      <c r="DH118" s="389"/>
      <c r="DI118" s="389"/>
      <c r="DJ118" s="389"/>
      <c r="DK118" s="389"/>
      <c r="DL118" s="389"/>
      <c r="DM118" s="389"/>
      <c r="DN118" s="389"/>
      <c r="DO118" s="389"/>
      <c r="DP118" s="389"/>
      <c r="DQ118" s="389"/>
      <c r="DR118" s="389"/>
      <c r="DS118" s="389"/>
      <c r="DT118" s="389"/>
      <c r="DU118" s="389"/>
      <c r="DV118" s="389"/>
      <c r="DW118" s="389"/>
      <c r="DX118" s="389"/>
      <c r="DY118" s="389"/>
      <c r="DZ118" s="389"/>
      <c r="EA118" s="389"/>
      <c r="EB118" s="389"/>
      <c r="EC118" s="389"/>
      <c r="ED118" s="389"/>
      <c r="EE118" s="389"/>
      <c r="EF118" s="389"/>
      <c r="EG118" s="389"/>
      <c r="EH118" s="389"/>
      <c r="EI118" s="389"/>
      <c r="EJ118" s="389"/>
      <c r="EK118" s="389"/>
      <c r="EL118" s="389"/>
      <c r="EM118" s="389"/>
      <c r="EN118" s="389"/>
      <c r="EO118" s="389"/>
      <c r="EP118" s="389"/>
      <c r="EQ118" s="389"/>
      <c r="ER118" s="389"/>
      <c r="ES118" s="389"/>
      <c r="ET118" s="389"/>
      <c r="EU118" s="389"/>
      <c r="EV118" s="389"/>
      <c r="EW118" s="389"/>
      <c r="EX118" s="389"/>
      <c r="EY118" s="389"/>
      <c r="EZ118" s="389"/>
      <c r="FA118" s="389"/>
      <c r="FB118" s="389"/>
      <c r="FC118" s="389"/>
      <c r="FD118" s="389"/>
      <c r="FE118" s="389"/>
      <c r="FF118" s="389"/>
      <c r="FG118" s="389"/>
      <c r="FH118" s="389"/>
      <c r="FI118" s="389"/>
      <c r="FJ118" s="389"/>
      <c r="FK118" s="389"/>
      <c r="FL118" s="389"/>
      <c r="FM118" s="389"/>
      <c r="FN118" s="389"/>
      <c r="FO118" s="389"/>
      <c r="FP118" s="389"/>
      <c r="FQ118" s="389"/>
      <c r="FR118" s="389"/>
      <c r="FS118" s="389"/>
      <c r="FT118" s="389"/>
      <c r="FU118" s="389"/>
      <c r="FV118" s="389"/>
      <c r="FW118" s="389"/>
      <c r="FX118" s="634" t="s">
        <v>383</v>
      </c>
      <c r="FY118" s="635">
        <v>95</v>
      </c>
      <c r="FZ118" s="635">
        <v>31686745</v>
      </c>
      <c r="GA118" s="635">
        <v>55</v>
      </c>
      <c r="GB118" s="635" t="s">
        <v>798</v>
      </c>
      <c r="GC118" s="635">
        <v>16</v>
      </c>
      <c r="GD118" s="635">
        <v>1977</v>
      </c>
      <c r="GE118" s="635">
        <v>2</v>
      </c>
      <c r="GF118" s="635" t="s">
        <v>148</v>
      </c>
      <c r="GG118" s="635">
        <v>1</v>
      </c>
      <c r="GH118" s="635">
        <v>2</v>
      </c>
      <c r="GI118" s="635" t="s">
        <v>148</v>
      </c>
      <c r="GJ118" s="635">
        <v>1</v>
      </c>
      <c r="GK118" s="635" t="s">
        <v>781</v>
      </c>
      <c r="GL118" s="635" t="s">
        <v>782</v>
      </c>
      <c r="GM118" s="635">
        <v>66</v>
      </c>
      <c r="GN118" s="635" t="s">
        <v>783</v>
      </c>
      <c r="GO118" s="635">
        <v>0</v>
      </c>
      <c r="GP118" s="635">
        <v>0</v>
      </c>
      <c r="GQ118" s="635">
        <v>4</v>
      </c>
      <c r="GR118" s="635">
        <v>2</v>
      </c>
      <c r="GS118" s="635">
        <v>2</v>
      </c>
      <c r="GT118" s="635" t="s">
        <v>783</v>
      </c>
      <c r="GU118" s="635" t="s">
        <v>783</v>
      </c>
      <c r="GV118" s="635" t="s">
        <v>783</v>
      </c>
      <c r="GW118" s="635" t="s">
        <v>783</v>
      </c>
      <c r="GX118" s="635" t="s">
        <v>783</v>
      </c>
      <c r="GY118" s="635">
        <v>1649</v>
      </c>
      <c r="GZ118" s="635">
        <v>0.89</v>
      </c>
      <c r="HA118" s="635">
        <v>5</v>
      </c>
      <c r="HB118" s="635" t="s">
        <v>783</v>
      </c>
      <c r="HC118" s="635" t="s">
        <v>786</v>
      </c>
      <c r="HD118" s="635">
        <v>290</v>
      </c>
      <c r="HE118" s="635">
        <v>2014</v>
      </c>
      <c r="HF118" s="635">
        <v>0</v>
      </c>
      <c r="HG118" s="635" t="s">
        <v>783</v>
      </c>
      <c r="HH118" s="635">
        <v>0</v>
      </c>
      <c r="HI118" s="635">
        <v>1</v>
      </c>
      <c r="HJ118" s="635">
        <v>40</v>
      </c>
      <c r="HK118" s="635" t="s">
        <v>784</v>
      </c>
      <c r="HL118" s="635" t="s">
        <v>785</v>
      </c>
      <c r="HM118" s="635" t="s">
        <v>783</v>
      </c>
      <c r="HN118" s="635" t="s">
        <v>783</v>
      </c>
      <c r="HO118" s="635" t="s">
        <v>783</v>
      </c>
      <c r="HP118" s="635" t="s">
        <v>783</v>
      </c>
      <c r="HQ118" s="635" t="s">
        <v>783</v>
      </c>
      <c r="HR118" s="635">
        <v>3980124</v>
      </c>
      <c r="HS118" s="635" t="s">
        <v>783</v>
      </c>
      <c r="HT118" s="635" t="s">
        <v>786</v>
      </c>
      <c r="HU118" s="635" t="s">
        <v>787</v>
      </c>
      <c r="HV118" s="635">
        <v>4</v>
      </c>
      <c r="HW118" s="635">
        <v>2016</v>
      </c>
      <c r="HX118" s="635">
        <v>63</v>
      </c>
      <c r="HY118" s="635">
        <v>0</v>
      </c>
      <c r="HZ118" s="635">
        <v>4699</v>
      </c>
      <c r="IA118" s="636">
        <v>42145.440995370373</v>
      </c>
      <c r="IB118" s="635" t="s">
        <v>788</v>
      </c>
      <c r="IC118" s="635">
        <v>3975646</v>
      </c>
      <c r="ID118" s="635">
        <v>2014</v>
      </c>
      <c r="IE118" s="635">
        <v>1712</v>
      </c>
      <c r="IF118" s="635" t="s">
        <v>783</v>
      </c>
      <c r="IG118" s="635" t="s">
        <v>783</v>
      </c>
      <c r="IH118" s="635" t="s">
        <v>783</v>
      </c>
      <c r="II118" s="635" t="s">
        <v>783</v>
      </c>
      <c r="IJ118" s="635" t="s">
        <v>783</v>
      </c>
      <c r="IK118" s="635" t="s">
        <v>783</v>
      </c>
      <c r="IL118" s="635" t="s">
        <v>783</v>
      </c>
      <c r="IM118" s="635" t="s">
        <v>783</v>
      </c>
      <c r="IN118" s="635" t="s">
        <v>783</v>
      </c>
      <c r="IO118" s="635">
        <v>1649</v>
      </c>
      <c r="IP118" s="636">
        <v>37477.354571759257</v>
      </c>
      <c r="IQ118" s="635">
        <v>2</v>
      </c>
      <c r="IR118" s="635" t="s">
        <v>793</v>
      </c>
      <c r="IS118" s="635">
        <v>2</v>
      </c>
      <c r="IT118" s="637">
        <v>41275</v>
      </c>
      <c r="IU118" s="635" t="s">
        <v>783</v>
      </c>
      <c r="IV118" s="635" t="s">
        <v>783</v>
      </c>
      <c r="IW118" s="635" t="s">
        <v>783</v>
      </c>
      <c r="IX118" s="635" t="s">
        <v>781</v>
      </c>
      <c r="IY118" s="635">
        <v>40</v>
      </c>
      <c r="IZ118" s="635" t="s">
        <v>794</v>
      </c>
      <c r="JA118" s="635" t="s">
        <v>783</v>
      </c>
      <c r="JB118" s="635" t="s">
        <v>783</v>
      </c>
      <c r="JC118" s="635" t="s">
        <v>783</v>
      </c>
      <c r="JD118" s="635">
        <v>329509</v>
      </c>
      <c r="JE118" s="635" t="s">
        <v>783</v>
      </c>
      <c r="JF118" s="635" t="s">
        <v>783</v>
      </c>
      <c r="JG118" s="635" t="s">
        <v>802</v>
      </c>
      <c r="JH118" s="635">
        <v>55</v>
      </c>
      <c r="JI118" s="635">
        <v>630191</v>
      </c>
      <c r="JJ118" s="635" t="s">
        <v>783</v>
      </c>
      <c r="JK118" s="635" t="s">
        <v>783</v>
      </c>
      <c r="JL118" s="635" t="s">
        <v>796</v>
      </c>
      <c r="JM118" s="635">
        <v>4</v>
      </c>
      <c r="JN118" s="635">
        <v>3</v>
      </c>
      <c r="JO118" s="635" t="s">
        <v>783</v>
      </c>
      <c r="JP118" s="635">
        <v>10711928</v>
      </c>
      <c r="JQ118" s="635">
        <v>2011</v>
      </c>
      <c r="JR118" s="635">
        <v>3</v>
      </c>
      <c r="JS118" s="635" t="s">
        <v>783</v>
      </c>
      <c r="JT118" s="635" t="s">
        <v>783</v>
      </c>
      <c r="JU118" s="635" t="s">
        <v>904</v>
      </c>
      <c r="JV118" s="638">
        <v>4636.1337190000004</v>
      </c>
      <c r="JX118" s="225"/>
    </row>
    <row r="119" spans="1:284" ht="16" thickBot="1">
      <c r="A119" s="905" t="s">
        <v>5</v>
      </c>
      <c r="B119" s="79">
        <f t="shared" si="53"/>
        <v>4</v>
      </c>
      <c r="C119" s="871" t="s">
        <v>73</v>
      </c>
      <c r="D119" s="249" t="s">
        <v>238</v>
      </c>
      <c r="E119" s="103"/>
      <c r="F119" s="888">
        <v>0.23</v>
      </c>
      <c r="G119" s="120" t="e">
        <f t="shared" si="96"/>
        <v>#REF!</v>
      </c>
      <c r="H119" s="47">
        <v>0.23</v>
      </c>
      <c r="I119" s="2"/>
      <c r="J119" s="29"/>
      <c r="K119" s="18"/>
      <c r="L119" s="5"/>
      <c r="M119" s="71">
        <v>1</v>
      </c>
      <c r="N119" s="71">
        <v>1</v>
      </c>
      <c r="O119" s="70">
        <v>3</v>
      </c>
      <c r="P119" s="891">
        <f t="shared" si="94"/>
        <v>5</v>
      </c>
      <c r="Q119" s="897">
        <f t="shared" si="99"/>
        <v>3</v>
      </c>
      <c r="R119" s="51">
        <f t="shared" si="100"/>
        <v>0.23</v>
      </c>
      <c r="S119" s="3"/>
      <c r="T119" s="25"/>
      <c r="U119" s="219">
        <f t="shared" si="104"/>
        <v>0</v>
      </c>
      <c r="V119" s="219" t="s">
        <v>642</v>
      </c>
      <c r="W119" s="1042">
        <f t="shared" si="91"/>
        <v>0</v>
      </c>
      <c r="X119" s="537">
        <f t="shared" si="92"/>
        <v>8817.6888888888898</v>
      </c>
      <c r="Y119" s="538">
        <f t="shared" si="101"/>
        <v>500</v>
      </c>
      <c r="Z119" s="1034">
        <f t="shared" si="55"/>
        <v>0</v>
      </c>
      <c r="AA119" s="883">
        <v>6</v>
      </c>
      <c r="AB119" s="270">
        <f t="shared" si="102"/>
        <v>4677.6888888888889</v>
      </c>
      <c r="AC119" s="566">
        <v>0.25</v>
      </c>
      <c r="AD119" s="562">
        <f t="shared" si="103"/>
        <v>4140</v>
      </c>
      <c r="AE119" s="518"/>
      <c r="AF119" s="270">
        <f t="shared" si="58"/>
        <v>0</v>
      </c>
      <c r="AG119" s="270"/>
      <c r="AH119" s="562">
        <f t="shared" si="59"/>
        <v>0</v>
      </c>
      <c r="AI119" s="270"/>
      <c r="AJ119" s="228">
        <v>0</v>
      </c>
      <c r="AK119" s="902"/>
      <c r="AL119" s="902"/>
      <c r="AM119" s="18" t="str">
        <f t="shared" si="60"/>
        <v xml:space="preserve"> </v>
      </c>
      <c r="AN119" s="747" t="str">
        <f t="shared" si="61"/>
        <v xml:space="preserve"> </v>
      </c>
      <c r="AO119" s="4" t="str">
        <f t="shared" si="62"/>
        <v xml:space="preserve"> </v>
      </c>
      <c r="AP119" s="747" t="str">
        <f t="shared" si="63"/>
        <v xml:space="preserve"> </v>
      </c>
      <c r="AQ119" s="4" t="str">
        <f t="shared" si="64"/>
        <v xml:space="preserve"> </v>
      </c>
      <c r="AR119" s="747" t="str">
        <f t="shared" si="65"/>
        <v xml:space="preserve"> </v>
      </c>
      <c r="AS119" s="4" t="str">
        <f t="shared" si="66"/>
        <v xml:space="preserve"> </v>
      </c>
      <c r="AT119" s="747" t="str">
        <f t="shared" si="67"/>
        <v xml:space="preserve"> </v>
      </c>
      <c r="AU119" s="4" t="str">
        <f t="shared" si="68"/>
        <v xml:space="preserve"> </v>
      </c>
      <c r="AV119" s="747" t="str">
        <f t="shared" si="69"/>
        <v xml:space="preserve"> </v>
      </c>
      <c r="AW119" s="4" t="str">
        <f t="shared" si="70"/>
        <v xml:space="preserve"> </v>
      </c>
      <c r="AX119" s="747" t="str">
        <f t="shared" si="71"/>
        <v xml:space="preserve"> </v>
      </c>
      <c r="AY119" s="4" t="str">
        <f t="shared" si="72"/>
        <v xml:space="preserve"> </v>
      </c>
      <c r="AZ119" s="747" t="str">
        <f t="shared" si="73"/>
        <v xml:space="preserve"> </v>
      </c>
      <c r="BA119" s="4" t="str">
        <f t="shared" si="74"/>
        <v xml:space="preserve"> </v>
      </c>
      <c r="BB119" s="747" t="str">
        <f t="shared" si="75"/>
        <v xml:space="preserve"> </v>
      </c>
      <c r="BC119" s="4" t="str">
        <f t="shared" si="76"/>
        <v xml:space="preserve"> </v>
      </c>
      <c r="BD119" s="747" t="str">
        <f t="shared" si="77"/>
        <v xml:space="preserve"> </v>
      </c>
      <c r="BE119" s="4" t="str">
        <f t="shared" si="78"/>
        <v xml:space="preserve"> </v>
      </c>
      <c r="BF119" s="747" t="str">
        <f t="shared" si="79"/>
        <v xml:space="preserve"> </v>
      </c>
      <c r="BG119" s="4" t="str">
        <f t="shared" si="80"/>
        <v xml:space="preserve"> </v>
      </c>
      <c r="BH119" s="747" t="str">
        <f t="shared" si="81"/>
        <v xml:space="preserve"> </v>
      </c>
      <c r="BI119" s="4" t="str">
        <f t="shared" si="82"/>
        <v xml:space="preserve"> </v>
      </c>
      <c r="BJ119" s="747" t="str">
        <f t="shared" si="83"/>
        <v xml:space="preserve"> </v>
      </c>
      <c r="BK119" s="4" t="str">
        <f t="shared" si="84"/>
        <v xml:space="preserve"> </v>
      </c>
      <c r="BL119" s="747" t="str">
        <f t="shared" si="85"/>
        <v xml:space="preserve"> </v>
      </c>
      <c r="BM119" s="4" t="str">
        <f t="shared" si="86"/>
        <v xml:space="preserve"> </v>
      </c>
      <c r="BN119" s="747" t="str">
        <f t="shared" si="87"/>
        <v xml:space="preserve"> </v>
      </c>
      <c r="BO119" s="4" t="str">
        <f t="shared" si="88"/>
        <v xml:space="preserve"> </v>
      </c>
      <c r="BP119" s="747" t="str">
        <f t="shared" si="89"/>
        <v xml:space="preserve"> </v>
      </c>
      <c r="BQ119" s="133" t="s">
        <v>237</v>
      </c>
      <c r="BR119" s="133"/>
      <c r="BS119" s="389"/>
      <c r="BT119" s="389"/>
      <c r="BU119" s="389"/>
      <c r="BV119" s="389"/>
      <c r="BW119" s="389"/>
      <c r="BX119" s="389"/>
      <c r="BY119" s="389"/>
      <c r="BZ119" s="389"/>
      <c r="CA119" s="389"/>
      <c r="CB119" s="163">
        <f t="shared" si="90"/>
        <v>0</v>
      </c>
      <c r="CC119" s="389"/>
      <c r="CD119" s="389"/>
      <c r="CE119" s="389"/>
      <c r="CF119" s="389"/>
      <c r="CG119" s="389"/>
      <c r="CH119" s="389"/>
      <c r="CI119" s="389"/>
      <c r="CJ119" s="389"/>
      <c r="CK119" s="389"/>
      <c r="CL119" s="389"/>
      <c r="CM119" s="389"/>
      <c r="CN119" s="389"/>
      <c r="CO119" s="389"/>
      <c r="CP119" s="389"/>
      <c r="CQ119" s="389"/>
      <c r="CR119" s="389"/>
      <c r="CS119" s="389"/>
      <c r="CT119" s="389"/>
      <c r="CU119" s="389"/>
      <c r="CV119" s="389"/>
      <c r="CW119" s="389"/>
      <c r="CX119" s="389"/>
      <c r="CY119" s="389"/>
      <c r="CZ119" s="389"/>
      <c r="DA119" s="389"/>
      <c r="DB119" s="389"/>
      <c r="DC119" s="389"/>
      <c r="DD119" s="389"/>
      <c r="DE119" s="389"/>
      <c r="DF119" s="389"/>
      <c r="DG119" s="389"/>
      <c r="DH119" s="389"/>
      <c r="DI119" s="389"/>
      <c r="DJ119" s="389"/>
      <c r="DK119" s="389"/>
      <c r="DL119" s="389"/>
      <c r="DM119" s="389"/>
      <c r="DN119" s="389"/>
      <c r="DO119" s="389"/>
      <c r="DP119" s="389"/>
      <c r="DQ119" s="389"/>
      <c r="DR119" s="389"/>
      <c r="DS119" s="389"/>
      <c r="DT119" s="389"/>
      <c r="DU119" s="389"/>
      <c r="DV119" s="389"/>
      <c r="DW119" s="389"/>
      <c r="DX119" s="389"/>
      <c r="DY119" s="389"/>
      <c r="DZ119" s="389"/>
      <c r="EA119" s="389"/>
      <c r="EB119" s="389"/>
      <c r="EC119" s="389"/>
      <c r="ED119" s="389"/>
      <c r="EE119" s="389"/>
      <c r="EF119" s="389"/>
      <c r="EG119" s="389"/>
      <c r="EH119" s="389"/>
      <c r="EI119" s="389"/>
      <c r="EJ119" s="389"/>
      <c r="EK119" s="389"/>
      <c r="EL119" s="389"/>
      <c r="EM119" s="389"/>
      <c r="EN119" s="389"/>
      <c r="EO119" s="389"/>
      <c r="EP119" s="389"/>
      <c r="EQ119" s="389"/>
      <c r="ER119" s="389"/>
      <c r="ES119" s="389"/>
      <c r="ET119" s="389"/>
      <c r="EU119" s="389"/>
      <c r="EV119" s="389"/>
      <c r="EW119" s="389"/>
      <c r="EX119" s="389"/>
      <c r="EY119" s="389"/>
      <c r="EZ119" s="389"/>
      <c r="FA119" s="389"/>
      <c r="FB119" s="389"/>
      <c r="FC119" s="389"/>
      <c r="FD119" s="389"/>
      <c r="FE119" s="389"/>
      <c r="FF119" s="389"/>
      <c r="FG119" s="389"/>
      <c r="FH119" s="389"/>
      <c r="FI119" s="389"/>
      <c r="FJ119" s="389"/>
      <c r="FK119" s="389"/>
      <c r="FL119" s="389"/>
      <c r="FM119" s="389"/>
      <c r="FN119" s="389"/>
      <c r="FO119" s="389"/>
      <c r="FP119" s="389"/>
      <c r="FQ119" s="389"/>
      <c r="FR119" s="389"/>
      <c r="FS119" s="389"/>
      <c r="FT119" s="389"/>
      <c r="FU119" s="389"/>
      <c r="FV119" s="389"/>
      <c r="FW119" s="389"/>
      <c r="FX119" s="639" t="s">
        <v>383</v>
      </c>
      <c r="FY119" s="640">
        <v>211</v>
      </c>
      <c r="FZ119" s="640">
        <v>30289347</v>
      </c>
      <c r="GA119" s="640">
        <v>55</v>
      </c>
      <c r="GB119" s="640" t="s">
        <v>798</v>
      </c>
      <c r="GC119" s="640">
        <v>16</v>
      </c>
      <c r="GD119" s="640">
        <v>1977</v>
      </c>
      <c r="GE119" s="640">
        <v>2</v>
      </c>
      <c r="GF119" s="640" t="s">
        <v>148</v>
      </c>
      <c r="GG119" s="640">
        <v>1</v>
      </c>
      <c r="GH119" s="640">
        <v>2</v>
      </c>
      <c r="GI119" s="640" t="s">
        <v>148</v>
      </c>
      <c r="GJ119" s="640">
        <v>1</v>
      </c>
      <c r="GK119" s="640" t="s">
        <v>781</v>
      </c>
      <c r="GL119" s="640" t="s">
        <v>782</v>
      </c>
      <c r="GM119" s="640">
        <v>66</v>
      </c>
      <c r="GN119" s="640" t="s">
        <v>783</v>
      </c>
      <c r="GO119" s="640">
        <v>0</v>
      </c>
      <c r="GP119" s="640">
        <v>0</v>
      </c>
      <c r="GQ119" s="640">
        <v>4</v>
      </c>
      <c r="GR119" s="640">
        <v>2</v>
      </c>
      <c r="GS119" s="640">
        <v>3</v>
      </c>
      <c r="GT119" s="640" t="s">
        <v>783</v>
      </c>
      <c r="GU119" s="640" t="s">
        <v>783</v>
      </c>
      <c r="GV119" s="640" t="s">
        <v>783</v>
      </c>
      <c r="GW119" s="640" t="s">
        <v>783</v>
      </c>
      <c r="GX119" s="640" t="s">
        <v>783</v>
      </c>
      <c r="GY119" s="640">
        <v>1649</v>
      </c>
      <c r="GZ119" s="640">
        <v>0.08</v>
      </c>
      <c r="HA119" s="640">
        <v>5</v>
      </c>
      <c r="HB119" s="640" t="s">
        <v>783</v>
      </c>
      <c r="HC119" s="640" t="s">
        <v>782</v>
      </c>
      <c r="HD119" s="640">
        <v>75</v>
      </c>
      <c r="HE119" s="640" t="s">
        <v>783</v>
      </c>
      <c r="HF119" s="640">
        <v>0</v>
      </c>
      <c r="HG119" s="640" t="s">
        <v>783</v>
      </c>
      <c r="HH119" s="640">
        <v>0</v>
      </c>
      <c r="HI119" s="640">
        <v>1</v>
      </c>
      <c r="HJ119" s="640">
        <v>40</v>
      </c>
      <c r="HK119" s="640" t="s">
        <v>784</v>
      </c>
      <c r="HL119" s="640" t="s">
        <v>785</v>
      </c>
      <c r="HM119" s="640" t="s">
        <v>783</v>
      </c>
      <c r="HN119" s="640" t="s">
        <v>783</v>
      </c>
      <c r="HO119" s="640" t="s">
        <v>783</v>
      </c>
      <c r="HP119" s="640" t="s">
        <v>783</v>
      </c>
      <c r="HQ119" s="640" t="s">
        <v>783</v>
      </c>
      <c r="HR119" s="640">
        <v>3978975</v>
      </c>
      <c r="HS119" s="640" t="s">
        <v>783</v>
      </c>
      <c r="HT119" s="640" t="s">
        <v>786</v>
      </c>
      <c r="HU119" s="640" t="s">
        <v>787</v>
      </c>
      <c r="HV119" s="640">
        <v>4</v>
      </c>
      <c r="HW119" s="640">
        <v>2014</v>
      </c>
      <c r="HX119" s="640">
        <v>63</v>
      </c>
      <c r="HY119" s="640">
        <v>0</v>
      </c>
      <c r="HZ119" s="640">
        <v>422</v>
      </c>
      <c r="IA119" s="641">
        <v>41697.500081018516</v>
      </c>
      <c r="IB119" s="640" t="s">
        <v>788</v>
      </c>
      <c r="IC119" s="640">
        <v>3974497</v>
      </c>
      <c r="ID119" s="640">
        <v>2014</v>
      </c>
      <c r="IE119" s="640">
        <v>1712</v>
      </c>
      <c r="IF119" s="640" t="s">
        <v>783</v>
      </c>
      <c r="IG119" s="640" t="s">
        <v>783</v>
      </c>
      <c r="IH119" s="640" t="s">
        <v>783</v>
      </c>
      <c r="II119" s="640" t="s">
        <v>783</v>
      </c>
      <c r="IJ119" s="640" t="s">
        <v>783</v>
      </c>
      <c r="IK119" s="640" t="s">
        <v>783</v>
      </c>
      <c r="IL119" s="640" t="s">
        <v>783</v>
      </c>
      <c r="IM119" s="640" t="s">
        <v>783</v>
      </c>
      <c r="IN119" s="640" t="s">
        <v>783</v>
      </c>
      <c r="IO119" s="640">
        <v>1649</v>
      </c>
      <c r="IP119" s="641">
        <v>37477.354571759257</v>
      </c>
      <c r="IQ119" s="640">
        <v>2</v>
      </c>
      <c r="IR119" s="640" t="s">
        <v>793</v>
      </c>
      <c r="IS119" s="640">
        <v>3</v>
      </c>
      <c r="IT119" s="642">
        <v>41275</v>
      </c>
      <c r="IU119" s="640" t="s">
        <v>783</v>
      </c>
      <c r="IV119" s="640" t="s">
        <v>783</v>
      </c>
      <c r="IW119" s="640" t="s">
        <v>783</v>
      </c>
      <c r="IX119" s="640" t="s">
        <v>781</v>
      </c>
      <c r="IY119" s="640">
        <v>40</v>
      </c>
      <c r="IZ119" s="640" t="s">
        <v>794</v>
      </c>
      <c r="JA119" s="640" t="s">
        <v>783</v>
      </c>
      <c r="JB119" s="640" t="s">
        <v>783</v>
      </c>
      <c r="JC119" s="640" t="s">
        <v>783</v>
      </c>
      <c r="JD119" s="640">
        <v>329509</v>
      </c>
      <c r="JE119" s="640" t="s">
        <v>783</v>
      </c>
      <c r="JF119" s="640" t="s">
        <v>783</v>
      </c>
      <c r="JG119" s="640" t="s">
        <v>804</v>
      </c>
      <c r="JH119" s="640">
        <v>55</v>
      </c>
      <c r="JI119" s="640" t="s">
        <v>783</v>
      </c>
      <c r="JJ119" s="640" t="s">
        <v>783</v>
      </c>
      <c r="JK119" s="640" t="s">
        <v>783</v>
      </c>
      <c r="JL119" s="640" t="s">
        <v>796</v>
      </c>
      <c r="JM119" s="640">
        <v>4</v>
      </c>
      <c r="JN119" s="640">
        <v>3</v>
      </c>
      <c r="JO119" s="640" t="s">
        <v>783</v>
      </c>
      <c r="JP119" s="640">
        <v>10711928</v>
      </c>
      <c r="JQ119" s="640">
        <v>2011</v>
      </c>
      <c r="JR119" s="640">
        <v>3</v>
      </c>
      <c r="JS119" s="640" t="s">
        <v>783</v>
      </c>
      <c r="JT119" s="640" t="s">
        <v>783</v>
      </c>
      <c r="JU119" s="640" t="s">
        <v>905</v>
      </c>
      <c r="JV119" s="643">
        <v>444.68843299999997</v>
      </c>
      <c r="JW119">
        <f>SUM(JV114:JV119)</f>
        <v>24158.357092000002</v>
      </c>
      <c r="JX119" s="225">
        <v>4.5754464189393946</v>
      </c>
    </row>
    <row r="120" spans="1:284" ht="16" thickBot="1">
      <c r="A120" s="905" t="s">
        <v>5</v>
      </c>
      <c r="B120" s="79">
        <f t="shared" si="53"/>
        <v>4</v>
      </c>
      <c r="C120" s="871" t="s">
        <v>131</v>
      </c>
      <c r="D120" s="249" t="s">
        <v>135</v>
      </c>
      <c r="E120" s="103" t="s">
        <v>235</v>
      </c>
      <c r="F120" s="888">
        <v>0.06</v>
      </c>
      <c r="G120" s="120" t="e">
        <f t="shared" si="96"/>
        <v>#REF!</v>
      </c>
      <c r="H120" s="49">
        <v>0.06</v>
      </c>
      <c r="I120" s="2"/>
      <c r="J120" s="29"/>
      <c r="K120" s="18"/>
      <c r="L120" s="5"/>
      <c r="M120" s="71">
        <v>1</v>
      </c>
      <c r="N120" s="71">
        <v>1</v>
      </c>
      <c r="O120" s="70">
        <v>3</v>
      </c>
      <c r="P120" s="891">
        <f t="shared" si="94"/>
        <v>5</v>
      </c>
      <c r="Q120" s="897">
        <f t="shared" si="99"/>
        <v>3</v>
      </c>
      <c r="R120" s="51">
        <f t="shared" si="100"/>
        <v>0.06</v>
      </c>
      <c r="S120" s="3"/>
      <c r="T120" s="25"/>
      <c r="U120" s="219">
        <f t="shared" si="104"/>
        <v>0</v>
      </c>
      <c r="V120" s="219" t="s">
        <v>642</v>
      </c>
      <c r="W120" s="1042">
        <f t="shared" si="91"/>
        <v>0</v>
      </c>
      <c r="X120" s="537">
        <f t="shared" si="92"/>
        <v>0</v>
      </c>
      <c r="Y120" s="538">
        <f t="shared" si="101"/>
        <v>0</v>
      </c>
      <c r="Z120" s="1034">
        <f t="shared" si="55"/>
        <v>0</v>
      </c>
      <c r="AA120" s="883"/>
      <c r="AB120" s="270">
        <f t="shared" si="102"/>
        <v>0</v>
      </c>
      <c r="AC120" s="553"/>
      <c r="AD120" s="562">
        <f t="shared" si="103"/>
        <v>0</v>
      </c>
      <c r="AE120" s="518"/>
      <c r="AF120" s="270">
        <f t="shared" si="58"/>
        <v>0</v>
      </c>
      <c r="AG120" s="270"/>
      <c r="AH120" s="562">
        <f t="shared" si="59"/>
        <v>0</v>
      </c>
      <c r="AI120" s="270"/>
      <c r="AJ120" s="228">
        <v>0</v>
      </c>
      <c r="AK120" s="902"/>
      <c r="AL120" s="902"/>
      <c r="AM120" s="18" t="str">
        <f t="shared" si="60"/>
        <v xml:space="preserve"> </v>
      </c>
      <c r="AN120" s="747" t="str">
        <f t="shared" si="61"/>
        <v xml:space="preserve"> </v>
      </c>
      <c r="AO120" s="4" t="str">
        <f t="shared" si="62"/>
        <v xml:space="preserve"> </v>
      </c>
      <c r="AP120" s="747" t="str">
        <f t="shared" si="63"/>
        <v xml:space="preserve"> </v>
      </c>
      <c r="AQ120" s="4" t="str">
        <f t="shared" si="64"/>
        <v xml:space="preserve"> </v>
      </c>
      <c r="AR120" s="747" t="str">
        <f t="shared" si="65"/>
        <v xml:space="preserve"> </v>
      </c>
      <c r="AS120" s="4" t="str">
        <f t="shared" si="66"/>
        <v xml:space="preserve"> </v>
      </c>
      <c r="AT120" s="747" t="str">
        <f t="shared" si="67"/>
        <v xml:space="preserve"> </v>
      </c>
      <c r="AU120" s="4" t="str">
        <f t="shared" si="68"/>
        <v xml:space="preserve"> </v>
      </c>
      <c r="AV120" s="747" t="str">
        <f t="shared" si="69"/>
        <v xml:space="preserve"> </v>
      </c>
      <c r="AW120" s="4" t="str">
        <f t="shared" si="70"/>
        <v xml:space="preserve"> </v>
      </c>
      <c r="AX120" s="747" t="str">
        <f t="shared" si="71"/>
        <v xml:space="preserve"> </v>
      </c>
      <c r="AY120" s="4" t="str">
        <f t="shared" si="72"/>
        <v xml:space="preserve"> </v>
      </c>
      <c r="AZ120" s="747" t="str">
        <f t="shared" si="73"/>
        <v xml:space="preserve"> </v>
      </c>
      <c r="BA120" s="4" t="str">
        <f t="shared" si="74"/>
        <v xml:space="preserve"> </v>
      </c>
      <c r="BB120" s="747" t="str">
        <f t="shared" si="75"/>
        <v xml:space="preserve"> </v>
      </c>
      <c r="BC120" s="4" t="str">
        <f t="shared" si="76"/>
        <v xml:space="preserve"> </v>
      </c>
      <c r="BD120" s="747" t="str">
        <f t="shared" si="77"/>
        <v xml:space="preserve"> </v>
      </c>
      <c r="BE120" s="4" t="str">
        <f t="shared" si="78"/>
        <v xml:space="preserve"> </v>
      </c>
      <c r="BF120" s="747" t="str">
        <f t="shared" si="79"/>
        <v xml:space="preserve"> </v>
      </c>
      <c r="BG120" s="4" t="str">
        <f t="shared" si="80"/>
        <v xml:space="preserve"> </v>
      </c>
      <c r="BH120" s="747" t="str">
        <f t="shared" si="81"/>
        <v xml:space="preserve"> </v>
      </c>
      <c r="BI120" s="4" t="str">
        <f t="shared" si="82"/>
        <v xml:space="preserve"> </v>
      </c>
      <c r="BJ120" s="747" t="str">
        <f t="shared" si="83"/>
        <v xml:space="preserve"> </v>
      </c>
      <c r="BK120" s="4" t="str">
        <f t="shared" si="84"/>
        <v xml:space="preserve"> </v>
      </c>
      <c r="BL120" s="747" t="str">
        <f t="shared" si="85"/>
        <v xml:space="preserve"> </v>
      </c>
      <c r="BM120" s="4" t="str">
        <f t="shared" si="86"/>
        <v xml:space="preserve"> </v>
      </c>
      <c r="BN120" s="747" t="str">
        <f t="shared" si="87"/>
        <v xml:space="preserve"> </v>
      </c>
      <c r="BO120" s="4" t="str">
        <f t="shared" si="88"/>
        <v xml:space="preserve"> </v>
      </c>
      <c r="BP120" s="747" t="str">
        <f t="shared" si="89"/>
        <v xml:space="preserve"> </v>
      </c>
      <c r="BQ120" s="133"/>
      <c r="BR120" s="133"/>
      <c r="BS120" s="389"/>
      <c r="BT120" s="389"/>
      <c r="BU120" s="389"/>
      <c r="BV120" s="389"/>
      <c r="BW120" s="389"/>
      <c r="BX120" s="389"/>
      <c r="BY120" s="389"/>
      <c r="BZ120" s="389"/>
      <c r="CA120" s="389"/>
      <c r="CB120" s="163">
        <f t="shared" si="90"/>
        <v>0</v>
      </c>
      <c r="CC120" s="389"/>
      <c r="CD120" s="389"/>
      <c r="CE120" s="389"/>
      <c r="CF120" s="389"/>
      <c r="CG120" s="389"/>
      <c r="CH120" s="389"/>
      <c r="CI120" s="389"/>
      <c r="CJ120" s="389"/>
      <c r="CK120" s="389"/>
      <c r="CL120" s="389"/>
      <c r="CM120" s="389"/>
      <c r="CN120" s="389"/>
      <c r="CO120" s="389"/>
      <c r="CP120" s="389"/>
      <c r="CQ120" s="389"/>
      <c r="CR120" s="389"/>
      <c r="CS120" s="389"/>
      <c r="CT120" s="389"/>
      <c r="CU120" s="389"/>
      <c r="CV120" s="389"/>
      <c r="CW120" s="389"/>
      <c r="CX120" s="389"/>
      <c r="CY120" s="389"/>
      <c r="CZ120" s="389"/>
      <c r="DA120" s="389"/>
      <c r="DB120" s="389"/>
      <c r="DC120" s="389"/>
      <c r="DD120" s="389"/>
      <c r="DE120" s="389"/>
      <c r="DF120" s="389"/>
      <c r="DG120" s="389"/>
      <c r="DH120" s="389"/>
      <c r="DI120" s="389"/>
      <c r="DJ120" s="389"/>
      <c r="DK120" s="389"/>
      <c r="DL120" s="389"/>
      <c r="DM120" s="389"/>
      <c r="DN120" s="389"/>
      <c r="DO120" s="389"/>
      <c r="DP120" s="389"/>
      <c r="DQ120" s="389"/>
      <c r="DR120" s="389"/>
      <c r="DS120" s="389"/>
      <c r="DT120" s="389"/>
      <c r="DU120" s="389"/>
      <c r="DV120" s="389"/>
      <c r="DW120" s="389"/>
      <c r="DX120" s="389"/>
      <c r="DY120" s="389"/>
      <c r="DZ120" s="389"/>
      <c r="EA120" s="389"/>
      <c r="EB120" s="389"/>
      <c r="EC120" s="389"/>
      <c r="ED120" s="389"/>
      <c r="EE120" s="389"/>
      <c r="EF120" s="389"/>
      <c r="EG120" s="389"/>
      <c r="EH120" s="389"/>
      <c r="EI120" s="389"/>
      <c r="EJ120" s="389"/>
      <c r="EK120" s="389"/>
      <c r="EL120" s="389"/>
      <c r="EM120" s="389"/>
      <c r="EN120" s="389"/>
      <c r="EO120" s="389"/>
      <c r="EP120" s="389"/>
      <c r="EQ120" s="389"/>
      <c r="ER120" s="389"/>
      <c r="ES120" s="389"/>
      <c r="ET120" s="389"/>
      <c r="EU120" s="389"/>
      <c r="EV120" s="389"/>
      <c r="EW120" s="389"/>
      <c r="EX120" s="389"/>
      <c r="EY120" s="389"/>
      <c r="EZ120" s="389"/>
      <c r="FA120" s="389"/>
      <c r="FB120" s="389"/>
      <c r="FC120" s="389"/>
      <c r="FD120" s="389"/>
      <c r="FE120" s="389"/>
      <c r="FF120" s="389"/>
      <c r="FG120" s="389"/>
      <c r="FH120" s="389"/>
      <c r="FI120" s="389"/>
      <c r="FJ120" s="389"/>
      <c r="FK120" s="389"/>
      <c r="FL120" s="389"/>
      <c r="FM120" s="389"/>
      <c r="FN120" s="389"/>
      <c r="FO120" s="389"/>
      <c r="FP120" s="389"/>
      <c r="FQ120" s="389"/>
      <c r="FR120" s="389"/>
      <c r="FS120" s="389"/>
      <c r="FT120" s="389"/>
      <c r="FU120" s="389"/>
      <c r="FV120" s="389"/>
      <c r="FW120" s="389"/>
      <c r="FX120" s="666" t="s">
        <v>491</v>
      </c>
      <c r="FY120" s="667">
        <v>39</v>
      </c>
      <c r="FZ120" s="667">
        <v>30289597</v>
      </c>
      <c r="GA120" s="667">
        <v>55</v>
      </c>
      <c r="GB120" s="667" t="s">
        <v>798</v>
      </c>
      <c r="GC120" s="667">
        <v>16</v>
      </c>
      <c r="GD120" s="667">
        <v>1971</v>
      </c>
      <c r="GE120" s="667">
        <v>0</v>
      </c>
      <c r="GF120" s="667" t="s">
        <v>792</v>
      </c>
      <c r="GG120" s="667">
        <v>0</v>
      </c>
      <c r="GH120" s="667">
        <v>0</v>
      </c>
      <c r="GI120" s="667" t="s">
        <v>792</v>
      </c>
      <c r="GJ120" s="667">
        <v>0</v>
      </c>
      <c r="GK120" s="667" t="s">
        <v>781</v>
      </c>
      <c r="GL120" s="667" t="s">
        <v>782</v>
      </c>
      <c r="GM120" s="667">
        <v>50</v>
      </c>
      <c r="GN120" s="667" t="s">
        <v>783</v>
      </c>
      <c r="GO120" s="667">
        <v>0</v>
      </c>
      <c r="GP120" s="667">
        <v>0</v>
      </c>
      <c r="GQ120" s="667">
        <v>4</v>
      </c>
      <c r="GR120" s="667">
        <v>2</v>
      </c>
      <c r="GS120" s="667">
        <v>10</v>
      </c>
      <c r="GT120" s="667" t="s">
        <v>783</v>
      </c>
      <c r="GU120" s="667" t="s">
        <v>783</v>
      </c>
      <c r="GV120" s="667" t="s">
        <v>783</v>
      </c>
      <c r="GW120" s="667" t="s">
        <v>783</v>
      </c>
      <c r="GX120" s="667" t="s">
        <v>783</v>
      </c>
      <c r="GY120" s="667">
        <v>1649</v>
      </c>
      <c r="GZ120" s="667">
        <v>0.24</v>
      </c>
      <c r="HA120" s="667">
        <v>5</v>
      </c>
      <c r="HB120" s="667" t="s">
        <v>783</v>
      </c>
      <c r="HC120" s="667" t="s">
        <v>782</v>
      </c>
      <c r="HD120" s="667">
        <v>15</v>
      </c>
      <c r="HE120" s="667" t="s">
        <v>783</v>
      </c>
      <c r="HF120" s="667">
        <v>0</v>
      </c>
      <c r="HG120" s="667" t="s">
        <v>783</v>
      </c>
      <c r="HH120" s="667">
        <v>0</v>
      </c>
      <c r="HI120" s="667">
        <v>1</v>
      </c>
      <c r="HJ120" s="667">
        <v>45</v>
      </c>
      <c r="HK120" s="667" t="s">
        <v>784</v>
      </c>
      <c r="HL120" s="667" t="s">
        <v>785</v>
      </c>
      <c r="HM120" s="667" t="s">
        <v>783</v>
      </c>
      <c r="HN120" s="667" t="s">
        <v>783</v>
      </c>
      <c r="HO120" s="667" t="s">
        <v>783</v>
      </c>
      <c r="HP120" s="667" t="s">
        <v>783</v>
      </c>
      <c r="HQ120" s="667" t="s">
        <v>783</v>
      </c>
      <c r="HR120" s="667">
        <v>3978916</v>
      </c>
      <c r="HS120" s="667" t="s">
        <v>783</v>
      </c>
      <c r="HT120" s="667" t="s">
        <v>786</v>
      </c>
      <c r="HU120" s="667" t="s">
        <v>787</v>
      </c>
      <c r="HV120" s="667">
        <v>4</v>
      </c>
      <c r="HW120" s="667">
        <v>2014</v>
      </c>
      <c r="HX120" s="667">
        <v>63</v>
      </c>
      <c r="HY120" s="667">
        <v>0</v>
      </c>
      <c r="HZ120" s="667">
        <v>1267</v>
      </c>
      <c r="IA120" s="668">
        <v>41697.500081018516</v>
      </c>
      <c r="IB120" s="667" t="s">
        <v>788</v>
      </c>
      <c r="IC120" s="667">
        <v>3974438</v>
      </c>
      <c r="ID120" s="667">
        <v>2014</v>
      </c>
      <c r="IE120" s="667">
        <v>1712</v>
      </c>
      <c r="IF120" s="667" t="s">
        <v>783</v>
      </c>
      <c r="IG120" s="667" t="s">
        <v>783</v>
      </c>
      <c r="IH120" s="667" t="s">
        <v>783</v>
      </c>
      <c r="II120" s="667" t="s">
        <v>783</v>
      </c>
      <c r="IJ120" s="667" t="s">
        <v>783</v>
      </c>
      <c r="IK120" s="667" t="s">
        <v>783</v>
      </c>
      <c r="IL120" s="667" t="s">
        <v>783</v>
      </c>
      <c r="IM120" s="667" t="s">
        <v>783</v>
      </c>
      <c r="IN120" s="667" t="s">
        <v>783</v>
      </c>
      <c r="IO120" s="667">
        <v>1649</v>
      </c>
      <c r="IP120" s="668">
        <v>37477.354571759257</v>
      </c>
      <c r="IQ120" s="667">
        <v>2</v>
      </c>
      <c r="IR120" s="667" t="s">
        <v>793</v>
      </c>
      <c r="IS120" s="667">
        <v>10</v>
      </c>
      <c r="IT120" s="669">
        <v>41275</v>
      </c>
      <c r="IU120" s="667" t="s">
        <v>783</v>
      </c>
      <c r="IV120" s="667" t="s">
        <v>783</v>
      </c>
      <c r="IW120" s="667" t="s">
        <v>783</v>
      </c>
      <c r="IX120" s="667" t="s">
        <v>781</v>
      </c>
      <c r="IY120" s="667">
        <v>45</v>
      </c>
      <c r="IZ120" s="667" t="s">
        <v>789</v>
      </c>
      <c r="JA120" s="667" t="s">
        <v>783</v>
      </c>
      <c r="JB120" s="667" t="s">
        <v>783</v>
      </c>
      <c r="JC120" s="667" t="s">
        <v>783</v>
      </c>
      <c r="JD120" s="667">
        <v>329511</v>
      </c>
      <c r="JE120" s="667" t="s">
        <v>783</v>
      </c>
      <c r="JF120" s="667" t="s">
        <v>783</v>
      </c>
      <c r="JG120" s="667" t="s">
        <v>815</v>
      </c>
      <c r="JH120" s="667">
        <v>55</v>
      </c>
      <c r="JI120" s="667" t="s">
        <v>783</v>
      </c>
      <c r="JJ120" s="667" t="s">
        <v>783</v>
      </c>
      <c r="JK120" s="667" t="s">
        <v>783</v>
      </c>
      <c r="JL120" s="667" t="s">
        <v>790</v>
      </c>
      <c r="JM120" s="667">
        <v>4</v>
      </c>
      <c r="JN120" s="667">
        <v>3</v>
      </c>
      <c r="JO120" s="667" t="s">
        <v>783</v>
      </c>
      <c r="JP120" s="667" t="s">
        <v>783</v>
      </c>
      <c r="JQ120" s="667" t="s">
        <v>783</v>
      </c>
      <c r="JR120" s="667" t="s">
        <v>783</v>
      </c>
      <c r="JS120" s="667" t="s">
        <v>783</v>
      </c>
      <c r="JT120" s="667" t="s">
        <v>783</v>
      </c>
      <c r="JU120" s="667" t="s">
        <v>906</v>
      </c>
      <c r="JV120" s="670">
        <v>1240.5072170000001</v>
      </c>
      <c r="JW120">
        <f>JV120</f>
        <v>1240.5072170000001</v>
      </c>
      <c r="JX120" s="225">
        <v>0.23494454867424244</v>
      </c>
    </row>
    <row r="121" spans="1:284" ht="16" thickBot="1">
      <c r="A121" s="905" t="s">
        <v>5</v>
      </c>
      <c r="B121" s="79">
        <f t="shared" si="53"/>
        <v>4</v>
      </c>
      <c r="C121" s="871" t="s">
        <v>125</v>
      </c>
      <c r="D121" s="249" t="s">
        <v>185</v>
      </c>
      <c r="E121" s="103" t="s">
        <v>197</v>
      </c>
      <c r="F121" s="888">
        <v>0.12</v>
      </c>
      <c r="G121" s="120" t="e">
        <f t="shared" si="96"/>
        <v>#REF!</v>
      </c>
      <c r="H121" s="47">
        <v>0.12</v>
      </c>
      <c r="I121" s="2"/>
      <c r="J121" s="29"/>
      <c r="K121" s="18"/>
      <c r="L121" s="5"/>
      <c r="M121" s="71">
        <v>1</v>
      </c>
      <c r="N121" s="71">
        <v>1</v>
      </c>
      <c r="O121" s="70">
        <v>3</v>
      </c>
      <c r="P121" s="891">
        <f t="shared" si="94"/>
        <v>5</v>
      </c>
      <c r="Q121" s="897">
        <f t="shared" si="99"/>
        <v>3</v>
      </c>
      <c r="R121" s="51">
        <f t="shared" si="100"/>
        <v>0.12</v>
      </c>
      <c r="S121" s="3"/>
      <c r="T121" s="25"/>
      <c r="U121" s="219">
        <f t="shared" si="104"/>
        <v>0</v>
      </c>
      <c r="V121" s="1285" t="s">
        <v>642</v>
      </c>
      <c r="W121" s="1042">
        <f t="shared" si="91"/>
        <v>0</v>
      </c>
      <c r="X121" s="537">
        <f t="shared" si="92"/>
        <v>0</v>
      </c>
      <c r="Y121" s="538">
        <f t="shared" si="101"/>
        <v>0</v>
      </c>
      <c r="Z121" s="1034">
        <f t="shared" si="55"/>
        <v>0</v>
      </c>
      <c r="AA121" s="883"/>
      <c r="AB121" s="270">
        <f t="shared" si="102"/>
        <v>0</v>
      </c>
      <c r="AC121" s="553"/>
      <c r="AD121" s="562">
        <f t="shared" si="103"/>
        <v>0</v>
      </c>
      <c r="AE121" s="518"/>
      <c r="AF121" s="270">
        <f t="shared" si="58"/>
        <v>0</v>
      </c>
      <c r="AG121" s="270"/>
      <c r="AH121" s="562">
        <f t="shared" si="59"/>
        <v>0</v>
      </c>
      <c r="AI121" s="270"/>
      <c r="AJ121" s="228">
        <v>0</v>
      </c>
      <c r="AK121" s="902"/>
      <c r="AL121" s="902"/>
      <c r="AM121" s="18" t="str">
        <f t="shared" si="60"/>
        <v xml:space="preserve"> </v>
      </c>
      <c r="AN121" s="747" t="str">
        <f t="shared" si="61"/>
        <v xml:space="preserve"> </v>
      </c>
      <c r="AO121" s="4" t="str">
        <f t="shared" si="62"/>
        <v xml:space="preserve"> </v>
      </c>
      <c r="AP121" s="747" t="str">
        <f t="shared" si="63"/>
        <v xml:space="preserve"> </v>
      </c>
      <c r="AQ121" s="4" t="str">
        <f t="shared" si="64"/>
        <v xml:space="preserve"> </v>
      </c>
      <c r="AR121" s="747" t="str">
        <f t="shared" si="65"/>
        <v xml:space="preserve"> </v>
      </c>
      <c r="AS121" s="4" t="str">
        <f t="shared" si="66"/>
        <v xml:space="preserve"> </v>
      </c>
      <c r="AT121" s="747" t="str">
        <f t="shared" si="67"/>
        <v xml:space="preserve"> </v>
      </c>
      <c r="AU121" s="4" t="str">
        <f t="shared" si="68"/>
        <v xml:space="preserve"> </v>
      </c>
      <c r="AV121" s="747" t="str">
        <f t="shared" si="69"/>
        <v xml:space="preserve"> </v>
      </c>
      <c r="AW121" s="4" t="str">
        <f t="shared" si="70"/>
        <v xml:space="preserve"> </v>
      </c>
      <c r="AX121" s="747" t="str">
        <f t="shared" si="71"/>
        <v xml:space="preserve"> </v>
      </c>
      <c r="AY121" s="4" t="str">
        <f t="shared" si="72"/>
        <v xml:space="preserve"> </v>
      </c>
      <c r="AZ121" s="747" t="str">
        <f t="shared" si="73"/>
        <v xml:space="preserve"> </v>
      </c>
      <c r="BA121" s="4" t="str">
        <f t="shared" si="74"/>
        <v xml:space="preserve"> </v>
      </c>
      <c r="BB121" s="747" t="str">
        <f t="shared" si="75"/>
        <v xml:space="preserve"> </v>
      </c>
      <c r="BC121" s="4" t="str">
        <f t="shared" si="76"/>
        <v xml:space="preserve"> </v>
      </c>
      <c r="BD121" s="747" t="str">
        <f t="shared" si="77"/>
        <v xml:space="preserve"> </v>
      </c>
      <c r="BE121" s="4" t="str">
        <f t="shared" si="78"/>
        <v xml:space="preserve"> </v>
      </c>
      <c r="BF121" s="747" t="str">
        <f t="shared" si="79"/>
        <v xml:space="preserve"> </v>
      </c>
      <c r="BG121" s="4" t="str">
        <f t="shared" si="80"/>
        <v xml:space="preserve"> </v>
      </c>
      <c r="BH121" s="747" t="str">
        <f t="shared" si="81"/>
        <v xml:space="preserve"> </v>
      </c>
      <c r="BI121" s="4" t="str">
        <f t="shared" si="82"/>
        <v xml:space="preserve"> </v>
      </c>
      <c r="BJ121" s="747" t="str">
        <f t="shared" si="83"/>
        <v xml:space="preserve"> </v>
      </c>
      <c r="BK121" s="4" t="str">
        <f t="shared" si="84"/>
        <v xml:space="preserve"> </v>
      </c>
      <c r="BL121" s="747" t="str">
        <f t="shared" si="85"/>
        <v xml:space="preserve"> </v>
      </c>
      <c r="BM121" s="4" t="str">
        <f t="shared" si="86"/>
        <v xml:space="preserve"> </v>
      </c>
      <c r="BN121" s="747" t="str">
        <f t="shared" si="87"/>
        <v xml:space="preserve"> </v>
      </c>
      <c r="BO121" s="4" t="str">
        <f t="shared" si="88"/>
        <v xml:space="preserve"> </v>
      </c>
      <c r="BP121" s="747" t="str">
        <f t="shared" si="89"/>
        <v xml:space="preserve"> </v>
      </c>
      <c r="BQ121" s="133"/>
      <c r="BR121" s="133"/>
      <c r="BS121" s="389"/>
      <c r="BT121" s="389"/>
      <c r="BU121" s="389"/>
      <c r="BV121" s="389"/>
      <c r="BW121" s="389"/>
      <c r="BX121" s="389"/>
      <c r="BY121" s="389"/>
      <c r="BZ121" s="389"/>
      <c r="CA121" s="389"/>
      <c r="CB121" s="163">
        <f t="shared" si="90"/>
        <v>0</v>
      </c>
      <c r="CC121" s="389"/>
      <c r="CD121" s="389"/>
      <c r="CE121" s="389"/>
      <c r="CF121" s="389"/>
      <c r="CG121" s="389"/>
      <c r="CH121" s="389"/>
      <c r="CI121" s="389"/>
      <c r="CJ121" s="389"/>
      <c r="CK121" s="389"/>
      <c r="CL121" s="389"/>
      <c r="CM121" s="389"/>
      <c r="CN121" s="389"/>
      <c r="CO121" s="389"/>
      <c r="CP121" s="389"/>
      <c r="CQ121" s="389"/>
      <c r="CR121" s="389"/>
      <c r="CS121" s="389"/>
      <c r="CT121" s="389"/>
      <c r="CU121" s="389"/>
      <c r="CV121" s="389"/>
      <c r="CW121" s="389"/>
      <c r="CX121" s="389"/>
      <c r="CY121" s="389"/>
      <c r="CZ121" s="389"/>
      <c r="DA121" s="389"/>
      <c r="DB121" s="389"/>
      <c r="DC121" s="389"/>
      <c r="DD121" s="389"/>
      <c r="DE121" s="389"/>
      <c r="DF121" s="389"/>
      <c r="DG121" s="389"/>
      <c r="DH121" s="389"/>
      <c r="DI121" s="389"/>
      <c r="DJ121" s="389"/>
      <c r="DK121" s="389"/>
      <c r="DL121" s="389"/>
      <c r="DM121" s="389"/>
      <c r="DN121" s="389"/>
      <c r="DO121" s="389"/>
      <c r="DP121" s="389"/>
      <c r="DQ121" s="389"/>
      <c r="DR121" s="389"/>
      <c r="DS121" s="389"/>
      <c r="DT121" s="389"/>
      <c r="DU121" s="389"/>
      <c r="DV121" s="389"/>
      <c r="DW121" s="389"/>
      <c r="DX121" s="389"/>
      <c r="DY121" s="389"/>
      <c r="DZ121" s="389"/>
      <c r="EA121" s="389"/>
      <c r="EB121" s="389"/>
      <c r="EC121" s="389"/>
      <c r="ED121" s="389"/>
      <c r="EE121" s="389"/>
      <c r="EF121" s="389"/>
      <c r="EG121" s="389"/>
      <c r="EH121" s="389"/>
      <c r="EI121" s="389"/>
      <c r="EJ121" s="389"/>
      <c r="EK121" s="389"/>
      <c r="EL121" s="389"/>
      <c r="EM121" s="389"/>
      <c r="EN121" s="389"/>
      <c r="EO121" s="389"/>
      <c r="EP121" s="389"/>
      <c r="EQ121" s="389"/>
      <c r="ER121" s="389"/>
      <c r="ES121" s="389"/>
      <c r="ET121" s="389"/>
      <c r="EU121" s="389"/>
      <c r="EV121" s="389"/>
      <c r="EW121" s="389"/>
      <c r="EX121" s="389"/>
      <c r="EY121" s="389"/>
      <c r="EZ121" s="389"/>
      <c r="FA121" s="389"/>
      <c r="FB121" s="389"/>
      <c r="FC121" s="389"/>
      <c r="FD121" s="389"/>
      <c r="FE121" s="389"/>
      <c r="FF121" s="389"/>
      <c r="FG121" s="389"/>
      <c r="FH121" s="389"/>
      <c r="FI121" s="389"/>
      <c r="FJ121" s="389"/>
      <c r="FK121" s="389"/>
      <c r="FL121" s="389"/>
      <c r="FM121" s="389"/>
      <c r="FN121" s="389"/>
      <c r="FO121" s="389"/>
      <c r="FP121" s="389"/>
      <c r="FQ121" s="389"/>
      <c r="FR121" s="389"/>
      <c r="FS121" s="389"/>
      <c r="FT121" s="389"/>
      <c r="FU121" s="389"/>
      <c r="FV121" s="389"/>
      <c r="FW121" s="389"/>
      <c r="FX121" s="650" t="s">
        <v>491</v>
      </c>
      <c r="FY121" s="651"/>
      <c r="FZ121" s="651"/>
      <c r="GA121" s="651"/>
      <c r="GB121" s="651"/>
      <c r="GC121" s="651"/>
      <c r="GD121" s="651"/>
      <c r="GE121" s="651"/>
      <c r="GF121" s="651"/>
      <c r="GG121" s="651"/>
      <c r="GH121" s="651"/>
      <c r="GI121" s="651"/>
      <c r="GJ121" s="651"/>
      <c r="GK121" s="651"/>
      <c r="GL121" s="651"/>
      <c r="GM121" s="651"/>
      <c r="GN121" s="651"/>
      <c r="GO121" s="651"/>
      <c r="GP121" s="651"/>
      <c r="GQ121" s="651"/>
      <c r="GR121" s="651"/>
      <c r="GS121" s="651"/>
      <c r="GT121" s="651"/>
      <c r="GU121" s="651"/>
      <c r="GV121" s="651"/>
      <c r="GW121" s="651"/>
      <c r="GX121" s="651"/>
      <c r="GY121" s="651"/>
      <c r="GZ121" s="651"/>
      <c r="HA121" s="651"/>
      <c r="HB121" s="651"/>
      <c r="HC121" s="651"/>
      <c r="HD121" s="651"/>
      <c r="HE121" s="651"/>
      <c r="HF121" s="651"/>
      <c r="HG121" s="651"/>
      <c r="HH121" s="651"/>
      <c r="HI121" s="651"/>
      <c r="HJ121" s="651"/>
      <c r="HK121" s="651"/>
      <c r="HL121" s="651"/>
      <c r="HM121" s="651"/>
      <c r="HN121" s="651"/>
      <c r="HO121" s="651"/>
      <c r="HP121" s="651"/>
      <c r="HQ121" s="651"/>
      <c r="HR121" s="651"/>
      <c r="HS121" s="651"/>
      <c r="HT121" s="651"/>
      <c r="HU121" s="651"/>
      <c r="HV121" s="651"/>
      <c r="HW121" s="651"/>
      <c r="HX121" s="651"/>
      <c r="HY121" s="651"/>
      <c r="HZ121" s="651"/>
      <c r="IA121" s="652"/>
      <c r="IB121" s="651"/>
      <c r="IC121" s="651"/>
      <c r="ID121" s="651"/>
      <c r="IE121" s="651"/>
      <c r="IF121" s="651"/>
      <c r="IG121" s="651"/>
      <c r="IH121" s="651"/>
      <c r="II121" s="651"/>
      <c r="IJ121" s="651"/>
      <c r="IK121" s="651"/>
      <c r="IL121" s="651"/>
      <c r="IM121" s="651"/>
      <c r="IN121" s="651"/>
      <c r="IO121" s="651"/>
      <c r="IP121" s="652"/>
      <c r="IQ121" s="651"/>
      <c r="IR121" s="651"/>
      <c r="IS121" s="651"/>
      <c r="IT121" s="653"/>
      <c r="IU121" s="651"/>
      <c r="IV121" s="651"/>
      <c r="IW121" s="651"/>
      <c r="IX121" s="651"/>
      <c r="IY121" s="651"/>
      <c r="IZ121" s="651"/>
      <c r="JA121" s="651"/>
      <c r="JB121" s="651"/>
      <c r="JC121" s="651"/>
      <c r="JD121" s="651"/>
      <c r="JE121" s="651"/>
      <c r="JF121" s="651"/>
      <c r="JG121" s="651"/>
      <c r="JH121" s="651"/>
      <c r="JI121" s="651"/>
      <c r="JJ121" s="651"/>
      <c r="JK121" s="651"/>
      <c r="JL121" s="651"/>
      <c r="JM121" s="651"/>
      <c r="JN121" s="651"/>
      <c r="JO121" s="651"/>
      <c r="JP121" s="651"/>
      <c r="JQ121" s="651"/>
      <c r="JR121" s="651"/>
      <c r="JS121" s="651"/>
      <c r="JT121" s="651"/>
      <c r="JU121" s="651"/>
      <c r="JV121" s="654"/>
      <c r="JX121" s="225"/>
    </row>
    <row r="122" spans="1:284" ht="16" thickBot="1">
      <c r="A122" s="905" t="s">
        <v>5</v>
      </c>
      <c r="B122" s="79">
        <f t="shared" si="53"/>
        <v>4</v>
      </c>
      <c r="C122" s="871" t="s">
        <v>106</v>
      </c>
      <c r="D122" s="249" t="s">
        <v>168</v>
      </c>
      <c r="E122" s="103" t="s">
        <v>14</v>
      </c>
      <c r="F122" s="888">
        <v>0.23</v>
      </c>
      <c r="G122" s="120" t="e">
        <f t="shared" si="96"/>
        <v>#REF!</v>
      </c>
      <c r="H122" s="47">
        <v>0.23</v>
      </c>
      <c r="I122" s="2"/>
      <c r="J122" s="29"/>
      <c r="K122" s="18"/>
      <c r="L122" s="5"/>
      <c r="M122" s="71">
        <v>2</v>
      </c>
      <c r="N122" s="71">
        <v>2</v>
      </c>
      <c r="O122" s="70">
        <v>2</v>
      </c>
      <c r="P122" s="891">
        <f t="shared" si="94"/>
        <v>6</v>
      </c>
      <c r="Q122" s="897">
        <f t="shared" si="99"/>
        <v>8</v>
      </c>
      <c r="R122" s="51">
        <f t="shared" si="100"/>
        <v>0.23</v>
      </c>
      <c r="S122" s="3"/>
      <c r="T122" s="25"/>
      <c r="U122" s="219">
        <f t="shared" si="104"/>
        <v>0</v>
      </c>
      <c r="V122" s="219" t="s">
        <v>642</v>
      </c>
      <c r="W122" s="1042">
        <f t="shared" si="91"/>
        <v>0</v>
      </c>
      <c r="X122" s="537">
        <f t="shared" si="92"/>
        <v>0</v>
      </c>
      <c r="Y122" s="538">
        <f t="shared" si="101"/>
        <v>0</v>
      </c>
      <c r="Z122" s="1034">
        <f t="shared" si="55"/>
        <v>0</v>
      </c>
      <c r="AA122" s="883"/>
      <c r="AB122" s="270">
        <f t="shared" si="102"/>
        <v>0</v>
      </c>
      <c r="AC122" s="553"/>
      <c r="AD122" s="562">
        <f t="shared" si="103"/>
        <v>0</v>
      </c>
      <c r="AE122" s="518"/>
      <c r="AF122" s="270">
        <f t="shared" si="58"/>
        <v>0</v>
      </c>
      <c r="AG122" s="270"/>
      <c r="AH122" s="562">
        <f t="shared" si="59"/>
        <v>0</v>
      </c>
      <c r="AI122" s="270"/>
      <c r="AJ122" s="228">
        <v>0</v>
      </c>
      <c r="AK122" s="902"/>
      <c r="AL122" s="902"/>
      <c r="AM122" s="18" t="str">
        <f t="shared" si="60"/>
        <v xml:space="preserve"> </v>
      </c>
      <c r="AN122" s="747" t="str">
        <f t="shared" si="61"/>
        <v xml:space="preserve"> </v>
      </c>
      <c r="AO122" s="4" t="str">
        <f t="shared" si="62"/>
        <v xml:space="preserve"> </v>
      </c>
      <c r="AP122" s="747" t="str">
        <f t="shared" si="63"/>
        <v xml:space="preserve"> </v>
      </c>
      <c r="AQ122" s="4" t="str">
        <f t="shared" si="64"/>
        <v xml:space="preserve"> </v>
      </c>
      <c r="AR122" s="747" t="str">
        <f t="shared" si="65"/>
        <v xml:space="preserve"> </v>
      </c>
      <c r="AS122" s="4" t="str">
        <f t="shared" si="66"/>
        <v xml:space="preserve"> </v>
      </c>
      <c r="AT122" s="747" t="str">
        <f t="shared" si="67"/>
        <v xml:space="preserve"> </v>
      </c>
      <c r="AU122" s="4" t="str">
        <f t="shared" si="68"/>
        <v xml:space="preserve"> </v>
      </c>
      <c r="AV122" s="747" t="str">
        <f t="shared" si="69"/>
        <v xml:space="preserve"> </v>
      </c>
      <c r="AW122" s="4" t="str">
        <f t="shared" si="70"/>
        <v xml:space="preserve"> </v>
      </c>
      <c r="AX122" s="747" t="str">
        <f t="shared" si="71"/>
        <v xml:space="preserve"> </v>
      </c>
      <c r="AY122" s="4" t="str">
        <f t="shared" si="72"/>
        <v xml:space="preserve"> </v>
      </c>
      <c r="AZ122" s="747" t="str">
        <f t="shared" si="73"/>
        <v xml:space="preserve"> </v>
      </c>
      <c r="BA122" s="4" t="str">
        <f t="shared" si="74"/>
        <v xml:space="preserve"> </v>
      </c>
      <c r="BB122" s="747" t="str">
        <f t="shared" si="75"/>
        <v xml:space="preserve"> </v>
      </c>
      <c r="BC122" s="4" t="str">
        <f t="shared" si="76"/>
        <v xml:space="preserve"> </v>
      </c>
      <c r="BD122" s="747" t="str">
        <f t="shared" si="77"/>
        <v xml:space="preserve"> </v>
      </c>
      <c r="BE122" s="4" t="str">
        <f t="shared" si="78"/>
        <v xml:space="preserve"> </v>
      </c>
      <c r="BF122" s="747" t="str">
        <f t="shared" si="79"/>
        <v xml:space="preserve"> </v>
      </c>
      <c r="BG122" s="4" t="str">
        <f t="shared" si="80"/>
        <v xml:space="preserve"> </v>
      </c>
      <c r="BH122" s="747" t="str">
        <f t="shared" si="81"/>
        <v xml:space="preserve"> </v>
      </c>
      <c r="BI122" s="4" t="str">
        <f t="shared" si="82"/>
        <v xml:space="preserve"> </v>
      </c>
      <c r="BJ122" s="747" t="str">
        <f t="shared" si="83"/>
        <v xml:space="preserve"> </v>
      </c>
      <c r="BK122" s="4" t="str">
        <f t="shared" si="84"/>
        <v xml:space="preserve"> </v>
      </c>
      <c r="BL122" s="747" t="str">
        <f t="shared" si="85"/>
        <v xml:space="preserve"> </v>
      </c>
      <c r="BM122" s="4" t="str">
        <f t="shared" si="86"/>
        <v xml:space="preserve"> </v>
      </c>
      <c r="BN122" s="747" t="str">
        <f t="shared" si="87"/>
        <v xml:space="preserve"> </v>
      </c>
      <c r="BO122" s="4" t="str">
        <f t="shared" si="88"/>
        <v xml:space="preserve"> </v>
      </c>
      <c r="BP122" s="747" t="str">
        <f t="shared" si="89"/>
        <v xml:space="preserve"> </v>
      </c>
      <c r="BQ122" s="133"/>
      <c r="BR122" s="133"/>
      <c r="BS122" s="389"/>
      <c r="BT122" s="389"/>
      <c r="BU122" s="389"/>
      <c r="BV122" s="389"/>
      <c r="BW122" s="389"/>
      <c r="BX122" s="389"/>
      <c r="BY122" s="389"/>
      <c r="BZ122" s="389"/>
      <c r="CA122" s="389"/>
      <c r="CB122" s="163">
        <f t="shared" si="90"/>
        <v>0</v>
      </c>
      <c r="CC122" s="389"/>
      <c r="CD122" s="389"/>
      <c r="CE122" s="389"/>
      <c r="CF122" s="389"/>
      <c r="CG122" s="389"/>
      <c r="CH122" s="389"/>
      <c r="CI122" s="389"/>
      <c r="CJ122" s="389"/>
      <c r="CK122" s="389"/>
      <c r="CL122" s="389"/>
      <c r="CM122" s="389"/>
      <c r="CN122" s="389"/>
      <c r="CO122" s="389"/>
      <c r="CP122" s="389"/>
      <c r="CQ122" s="389"/>
      <c r="CR122" s="389"/>
      <c r="CS122" s="389"/>
      <c r="CT122" s="389"/>
      <c r="CU122" s="389"/>
      <c r="CV122" s="389"/>
      <c r="CW122" s="389"/>
      <c r="CX122" s="389"/>
      <c r="CY122" s="389"/>
      <c r="CZ122" s="389"/>
      <c r="DA122" s="389"/>
      <c r="DB122" s="389"/>
      <c r="DC122" s="389"/>
      <c r="DD122" s="389"/>
      <c r="DE122" s="389"/>
      <c r="DF122" s="389"/>
      <c r="DG122" s="389"/>
      <c r="DH122" s="389"/>
      <c r="DI122" s="389"/>
      <c r="DJ122" s="389"/>
      <c r="DK122" s="389"/>
      <c r="DL122" s="389"/>
      <c r="DM122" s="389"/>
      <c r="DN122" s="389"/>
      <c r="DO122" s="389"/>
      <c r="DP122" s="389"/>
      <c r="DQ122" s="389"/>
      <c r="DR122" s="389"/>
      <c r="DS122" s="389"/>
      <c r="DT122" s="389"/>
      <c r="DU122" s="389"/>
      <c r="DV122" s="389"/>
      <c r="DW122" s="389"/>
      <c r="DX122" s="389"/>
      <c r="DY122" s="389"/>
      <c r="DZ122" s="389"/>
      <c r="EA122" s="389"/>
      <c r="EB122" s="389"/>
      <c r="EC122" s="389"/>
      <c r="ED122" s="389"/>
      <c r="EE122" s="389"/>
      <c r="EF122" s="389"/>
      <c r="EG122" s="389"/>
      <c r="EH122" s="389"/>
      <c r="EI122" s="389"/>
      <c r="EJ122" s="389"/>
      <c r="EK122" s="389"/>
      <c r="EL122" s="389"/>
      <c r="EM122" s="389"/>
      <c r="EN122" s="389"/>
      <c r="EO122" s="389"/>
      <c r="EP122" s="389"/>
      <c r="EQ122" s="389"/>
      <c r="ER122" s="389"/>
      <c r="ES122" s="389"/>
      <c r="ET122" s="389"/>
      <c r="EU122" s="389"/>
      <c r="EV122" s="389"/>
      <c r="EW122" s="389"/>
      <c r="EX122" s="389"/>
      <c r="EY122" s="389"/>
      <c r="EZ122" s="389"/>
      <c r="FA122" s="389"/>
      <c r="FB122" s="389"/>
      <c r="FC122" s="389"/>
      <c r="FD122" s="389"/>
      <c r="FE122" s="389"/>
      <c r="FF122" s="389"/>
      <c r="FG122" s="389"/>
      <c r="FH122" s="389"/>
      <c r="FI122" s="389"/>
      <c r="FJ122" s="389"/>
      <c r="FK122" s="389"/>
      <c r="FL122" s="389"/>
      <c r="FM122" s="389"/>
      <c r="FN122" s="389"/>
      <c r="FO122" s="389"/>
      <c r="FP122" s="389"/>
      <c r="FQ122" s="389"/>
      <c r="FR122" s="389"/>
      <c r="FS122" s="389"/>
      <c r="FT122" s="389"/>
      <c r="FU122" s="389"/>
      <c r="FV122" s="389"/>
      <c r="FW122" s="389"/>
      <c r="FX122" s="655" t="s">
        <v>907</v>
      </c>
      <c r="FY122" s="656">
        <v>286</v>
      </c>
      <c r="FZ122" s="656">
        <v>32434906</v>
      </c>
      <c r="GA122" s="656" t="s">
        <v>783</v>
      </c>
      <c r="GB122" s="656"/>
      <c r="GC122" s="656" t="s">
        <v>783</v>
      </c>
      <c r="GD122" s="656" t="s">
        <v>783</v>
      </c>
      <c r="GE122" s="656" t="s">
        <v>783</v>
      </c>
      <c r="GF122" s="656"/>
      <c r="GG122" s="656" t="s">
        <v>783</v>
      </c>
      <c r="GH122" s="656" t="s">
        <v>783</v>
      </c>
      <c r="GI122" s="656"/>
      <c r="GJ122" s="656" t="s">
        <v>783</v>
      </c>
      <c r="GK122" s="656" t="s">
        <v>781</v>
      </c>
      <c r="GL122" s="656" t="s">
        <v>783</v>
      </c>
      <c r="GM122" s="656" t="s">
        <v>783</v>
      </c>
      <c r="GN122" s="656" t="s">
        <v>783</v>
      </c>
      <c r="GO122" s="656" t="s">
        <v>783</v>
      </c>
      <c r="GP122" s="656" t="s">
        <v>783</v>
      </c>
      <c r="GQ122" s="656" t="s">
        <v>783</v>
      </c>
      <c r="GR122" s="656" t="s">
        <v>783</v>
      </c>
      <c r="GS122" s="656" t="s">
        <v>783</v>
      </c>
      <c r="GT122" s="656" t="s">
        <v>783</v>
      </c>
      <c r="GU122" s="656" t="s">
        <v>783</v>
      </c>
      <c r="GV122" s="656" t="s">
        <v>783</v>
      </c>
      <c r="GW122" s="656" t="s">
        <v>783</v>
      </c>
      <c r="GX122" s="656" t="s">
        <v>783</v>
      </c>
      <c r="GY122" s="656">
        <v>1649</v>
      </c>
      <c r="GZ122" s="656">
        <v>0</v>
      </c>
      <c r="HA122" s="656">
        <v>9</v>
      </c>
      <c r="HB122" s="656" t="s">
        <v>783</v>
      </c>
      <c r="HC122" s="656" t="s">
        <v>783</v>
      </c>
      <c r="HD122" s="656" t="s">
        <v>783</v>
      </c>
      <c r="HE122" s="656" t="s">
        <v>783</v>
      </c>
      <c r="HF122" s="656" t="s">
        <v>783</v>
      </c>
      <c r="HG122" s="656" t="s">
        <v>783</v>
      </c>
      <c r="HH122" s="656" t="s">
        <v>783</v>
      </c>
      <c r="HI122" s="656" t="s">
        <v>783</v>
      </c>
      <c r="HJ122" s="656" t="s">
        <v>783</v>
      </c>
      <c r="HK122" s="656" t="s">
        <v>783</v>
      </c>
      <c r="HL122" s="656" t="s">
        <v>783</v>
      </c>
      <c r="HM122" s="656" t="s">
        <v>783</v>
      </c>
      <c r="HN122" s="656" t="s">
        <v>783</v>
      </c>
      <c r="HO122" s="656" t="s">
        <v>783</v>
      </c>
      <c r="HP122" s="656" t="s">
        <v>783</v>
      </c>
      <c r="HQ122" s="656" t="s">
        <v>783</v>
      </c>
      <c r="HR122" s="656">
        <v>3978991</v>
      </c>
      <c r="HS122" s="656" t="s">
        <v>783</v>
      </c>
      <c r="HT122" s="656" t="s">
        <v>786</v>
      </c>
      <c r="HU122" s="656" t="s">
        <v>787</v>
      </c>
      <c r="HV122" s="656">
        <v>4</v>
      </c>
      <c r="HW122" s="656">
        <v>2016</v>
      </c>
      <c r="HX122" s="656">
        <v>63</v>
      </c>
      <c r="HY122" s="656">
        <v>0</v>
      </c>
      <c r="HZ122" s="656">
        <v>2323</v>
      </c>
      <c r="IA122" s="657">
        <v>42227.682129629633</v>
      </c>
      <c r="IB122" s="656" t="s">
        <v>788</v>
      </c>
      <c r="IC122" s="656">
        <v>3974513</v>
      </c>
      <c r="ID122" s="656" t="s">
        <v>783</v>
      </c>
      <c r="IE122" s="656">
        <v>1712</v>
      </c>
      <c r="IF122" s="656" t="s">
        <v>783</v>
      </c>
      <c r="IG122" s="656" t="s">
        <v>783</v>
      </c>
      <c r="IH122" s="656" t="s">
        <v>783</v>
      </c>
      <c r="II122" s="656" t="s">
        <v>783</v>
      </c>
      <c r="IJ122" s="656" t="s">
        <v>783</v>
      </c>
      <c r="IK122" s="656" t="s">
        <v>783</v>
      </c>
      <c r="IL122" s="656" t="s">
        <v>783</v>
      </c>
      <c r="IM122" s="656" t="s">
        <v>783</v>
      </c>
      <c r="IN122" s="656" t="s">
        <v>783</v>
      </c>
      <c r="IO122" s="656">
        <v>2108</v>
      </c>
      <c r="IP122" s="657">
        <v>37477.341331018521</v>
      </c>
      <c r="IQ122" s="656" t="s">
        <v>783</v>
      </c>
      <c r="IR122" s="656" t="s">
        <v>783</v>
      </c>
      <c r="IS122" s="656" t="s">
        <v>783</v>
      </c>
      <c r="IT122" s="656" t="s">
        <v>783</v>
      </c>
      <c r="IU122" s="656" t="s">
        <v>783</v>
      </c>
      <c r="IV122" s="656" t="s">
        <v>783</v>
      </c>
      <c r="IW122" s="656" t="s">
        <v>783</v>
      </c>
      <c r="IX122" s="656" t="s">
        <v>781</v>
      </c>
      <c r="IY122" s="656" t="s">
        <v>783</v>
      </c>
      <c r="IZ122" s="656" t="s">
        <v>783</v>
      </c>
      <c r="JA122" s="656" t="s">
        <v>783</v>
      </c>
      <c r="JB122" s="656" t="s">
        <v>783</v>
      </c>
      <c r="JC122" s="656" t="s">
        <v>783</v>
      </c>
      <c r="JD122" s="656">
        <v>329512</v>
      </c>
      <c r="JE122" s="656" t="s">
        <v>783</v>
      </c>
      <c r="JF122" s="656" t="s">
        <v>783</v>
      </c>
      <c r="JG122" s="656" t="s">
        <v>783</v>
      </c>
      <c r="JH122" s="656" t="s">
        <v>783</v>
      </c>
      <c r="JI122" s="656" t="s">
        <v>783</v>
      </c>
      <c r="JJ122" s="656" t="s">
        <v>783</v>
      </c>
      <c r="JK122" s="656" t="s">
        <v>783</v>
      </c>
      <c r="JL122" s="656" t="s">
        <v>783</v>
      </c>
      <c r="JM122" s="656">
        <v>4</v>
      </c>
      <c r="JN122" s="656" t="s">
        <v>783</v>
      </c>
      <c r="JO122" s="656" t="s">
        <v>783</v>
      </c>
      <c r="JP122" s="656" t="s">
        <v>783</v>
      </c>
      <c r="JQ122" s="656" t="s">
        <v>783</v>
      </c>
      <c r="JR122" s="656" t="s">
        <v>783</v>
      </c>
      <c r="JS122" s="656" t="s">
        <v>783</v>
      </c>
      <c r="JT122" s="656" t="s">
        <v>783</v>
      </c>
      <c r="JU122" s="656" t="s">
        <v>908</v>
      </c>
      <c r="JV122" s="659">
        <v>2320.8631970000001</v>
      </c>
      <c r="JW122">
        <f>JV122</f>
        <v>2320.8631970000001</v>
      </c>
      <c r="JX122" s="371">
        <v>0.43955742367424244</v>
      </c>
    </row>
    <row r="123" spans="1:284" ht="16" thickBot="1">
      <c r="A123" s="905" t="s">
        <v>5</v>
      </c>
      <c r="B123" s="79">
        <f t="shared" si="53"/>
        <v>4</v>
      </c>
      <c r="C123" s="871" t="s">
        <v>85</v>
      </c>
      <c r="D123" s="249" t="s">
        <v>162</v>
      </c>
      <c r="E123" s="103" t="s">
        <v>206</v>
      </c>
      <c r="F123" s="888">
        <v>0.25</v>
      </c>
      <c r="G123" s="120" t="e">
        <f t="shared" si="96"/>
        <v>#REF!</v>
      </c>
      <c r="H123" s="51">
        <v>0.25</v>
      </c>
      <c r="I123" s="2"/>
      <c r="J123" s="29"/>
      <c r="K123" s="18"/>
      <c r="L123" s="5"/>
      <c r="M123" s="71">
        <v>1</v>
      </c>
      <c r="N123" s="71">
        <v>2</v>
      </c>
      <c r="O123" s="70">
        <v>3</v>
      </c>
      <c r="P123" s="891">
        <f t="shared" si="94"/>
        <v>6</v>
      </c>
      <c r="Q123" s="897">
        <f t="shared" si="99"/>
        <v>6</v>
      </c>
      <c r="R123" s="51">
        <f t="shared" si="100"/>
        <v>0.25</v>
      </c>
      <c r="S123" s="547"/>
      <c r="T123" s="25"/>
      <c r="U123" s="219">
        <f t="shared" si="104"/>
        <v>0</v>
      </c>
      <c r="V123" s="219" t="s">
        <v>642</v>
      </c>
      <c r="W123" s="1042">
        <f t="shared" si="91"/>
        <v>0</v>
      </c>
      <c r="X123" s="537">
        <f t="shared" si="92"/>
        <v>0</v>
      </c>
      <c r="Y123" s="538">
        <f t="shared" si="101"/>
        <v>0</v>
      </c>
      <c r="Z123" s="1034">
        <f t="shared" si="55"/>
        <v>0</v>
      </c>
      <c r="AA123" s="883"/>
      <c r="AB123" s="270">
        <f t="shared" si="102"/>
        <v>0</v>
      </c>
      <c r="AC123" s="553"/>
      <c r="AD123" s="562">
        <f t="shared" si="103"/>
        <v>0</v>
      </c>
      <c r="AE123" s="518"/>
      <c r="AF123" s="270">
        <f t="shared" si="58"/>
        <v>0</v>
      </c>
      <c r="AG123" s="270"/>
      <c r="AH123" s="562">
        <f t="shared" si="59"/>
        <v>0</v>
      </c>
      <c r="AI123" s="270"/>
      <c r="AJ123" s="228">
        <v>0</v>
      </c>
      <c r="AK123" s="902"/>
      <c r="AL123" s="902"/>
      <c r="AM123" s="18" t="str">
        <f t="shared" si="60"/>
        <v xml:space="preserve"> </v>
      </c>
      <c r="AN123" s="747" t="str">
        <f t="shared" si="61"/>
        <v xml:space="preserve"> </v>
      </c>
      <c r="AO123" s="4" t="str">
        <f t="shared" si="62"/>
        <v xml:space="preserve"> </v>
      </c>
      <c r="AP123" s="747" t="str">
        <f t="shared" si="63"/>
        <v xml:space="preserve"> </v>
      </c>
      <c r="AQ123" s="4" t="str">
        <f t="shared" si="64"/>
        <v xml:space="preserve"> </v>
      </c>
      <c r="AR123" s="747" t="str">
        <f t="shared" si="65"/>
        <v xml:space="preserve"> </v>
      </c>
      <c r="AS123" s="4" t="str">
        <f t="shared" si="66"/>
        <v xml:space="preserve"> </v>
      </c>
      <c r="AT123" s="747" t="str">
        <f t="shared" si="67"/>
        <v xml:space="preserve"> </v>
      </c>
      <c r="AU123" s="4" t="str">
        <f t="shared" si="68"/>
        <v xml:space="preserve"> </v>
      </c>
      <c r="AV123" s="747" t="str">
        <f t="shared" si="69"/>
        <v xml:space="preserve"> </v>
      </c>
      <c r="AW123" s="4" t="str">
        <f t="shared" si="70"/>
        <v xml:space="preserve"> </v>
      </c>
      <c r="AX123" s="747" t="str">
        <f t="shared" si="71"/>
        <v xml:space="preserve"> </v>
      </c>
      <c r="AY123" s="4" t="str">
        <f t="shared" si="72"/>
        <v xml:space="preserve"> </v>
      </c>
      <c r="AZ123" s="747" t="str">
        <f t="shared" si="73"/>
        <v xml:space="preserve"> </v>
      </c>
      <c r="BA123" s="4" t="str">
        <f t="shared" si="74"/>
        <v xml:space="preserve"> </v>
      </c>
      <c r="BB123" s="747" t="str">
        <f t="shared" si="75"/>
        <v xml:space="preserve"> </v>
      </c>
      <c r="BC123" s="4" t="str">
        <f t="shared" si="76"/>
        <v xml:space="preserve"> </v>
      </c>
      <c r="BD123" s="747" t="str">
        <f t="shared" si="77"/>
        <v xml:space="preserve"> </v>
      </c>
      <c r="BE123" s="4" t="str">
        <f t="shared" si="78"/>
        <v xml:space="preserve"> </v>
      </c>
      <c r="BF123" s="747" t="str">
        <f t="shared" si="79"/>
        <v xml:space="preserve"> </v>
      </c>
      <c r="BG123" s="4" t="str">
        <f t="shared" si="80"/>
        <v xml:space="preserve"> </v>
      </c>
      <c r="BH123" s="747" t="str">
        <f t="shared" si="81"/>
        <v xml:space="preserve"> </v>
      </c>
      <c r="BI123" s="4" t="str">
        <f t="shared" si="82"/>
        <v xml:space="preserve"> </v>
      </c>
      <c r="BJ123" s="747" t="str">
        <f t="shared" si="83"/>
        <v xml:space="preserve"> </v>
      </c>
      <c r="BK123" s="4" t="str">
        <f t="shared" si="84"/>
        <v xml:space="preserve"> </v>
      </c>
      <c r="BL123" s="747" t="str">
        <f t="shared" si="85"/>
        <v xml:space="preserve"> </v>
      </c>
      <c r="BM123" s="4" t="str">
        <f t="shared" si="86"/>
        <v xml:space="preserve"> </v>
      </c>
      <c r="BN123" s="747" t="str">
        <f t="shared" si="87"/>
        <v xml:space="preserve"> </v>
      </c>
      <c r="BO123" s="4" t="str">
        <f t="shared" si="88"/>
        <v xml:space="preserve"> </v>
      </c>
      <c r="BP123" s="747" t="str">
        <f t="shared" si="89"/>
        <v xml:space="preserve"> </v>
      </c>
      <c r="BQ123" s="133" t="s">
        <v>207</v>
      </c>
      <c r="BR123" s="133"/>
      <c r="BS123" s="389"/>
      <c r="BT123" s="389"/>
      <c r="BU123" s="389"/>
      <c r="BV123" s="389"/>
      <c r="BW123" s="389"/>
      <c r="BX123" s="389"/>
      <c r="BY123" s="389"/>
      <c r="BZ123" s="389"/>
      <c r="CA123" s="389"/>
      <c r="CB123" s="163">
        <f t="shared" si="90"/>
        <v>0</v>
      </c>
      <c r="CC123" s="389"/>
      <c r="CD123" s="389"/>
      <c r="CE123" s="389"/>
      <c r="CF123" s="389"/>
      <c r="CG123" s="389"/>
      <c r="CH123" s="389"/>
      <c r="CI123" s="389"/>
      <c r="CJ123" s="389"/>
      <c r="CK123" s="389"/>
      <c r="CL123" s="389"/>
      <c r="CM123" s="389"/>
      <c r="CN123" s="389"/>
      <c r="CO123" s="389"/>
      <c r="CP123" s="389"/>
      <c r="CQ123" s="389"/>
      <c r="CR123" s="389"/>
      <c r="CS123" s="389"/>
      <c r="CT123" s="389"/>
      <c r="CU123" s="389"/>
      <c r="CV123" s="389"/>
      <c r="CW123" s="389"/>
      <c r="CX123" s="389"/>
      <c r="CY123" s="389"/>
      <c r="CZ123" s="389"/>
      <c r="DA123" s="389"/>
      <c r="DB123" s="389"/>
      <c r="DC123" s="389"/>
      <c r="DD123" s="389"/>
      <c r="DE123" s="389"/>
      <c r="DF123" s="389"/>
      <c r="DG123" s="389"/>
      <c r="DH123" s="389"/>
      <c r="DI123" s="389"/>
      <c r="DJ123" s="389"/>
      <c r="DK123" s="389"/>
      <c r="DL123" s="389"/>
      <c r="DM123" s="389"/>
      <c r="DN123" s="389"/>
      <c r="DO123" s="389"/>
      <c r="DP123" s="389"/>
      <c r="DQ123" s="389"/>
      <c r="DR123" s="389"/>
      <c r="DS123" s="389"/>
      <c r="DT123" s="389"/>
      <c r="DU123" s="389"/>
      <c r="DV123" s="389"/>
      <c r="DW123" s="389"/>
      <c r="DX123" s="389"/>
      <c r="DY123" s="389"/>
      <c r="DZ123" s="389"/>
      <c r="EA123" s="389"/>
      <c r="EB123" s="389"/>
      <c r="EC123" s="389"/>
      <c r="ED123" s="389"/>
      <c r="EE123" s="389"/>
      <c r="EF123" s="389"/>
      <c r="EG123" s="389"/>
      <c r="EH123" s="389"/>
      <c r="EI123" s="389"/>
      <c r="EJ123" s="389"/>
      <c r="EK123" s="389"/>
      <c r="EL123" s="389"/>
      <c r="EM123" s="389"/>
      <c r="EN123" s="389"/>
      <c r="EO123" s="389"/>
      <c r="EP123" s="389"/>
      <c r="EQ123" s="389"/>
      <c r="ER123" s="389"/>
      <c r="ES123" s="389"/>
      <c r="ET123" s="389"/>
      <c r="EU123" s="389"/>
      <c r="EV123" s="389"/>
      <c r="EW123" s="389"/>
      <c r="EX123" s="389"/>
      <c r="EY123" s="389"/>
      <c r="EZ123" s="389"/>
      <c r="FA123" s="389"/>
      <c r="FB123" s="389"/>
      <c r="FC123" s="389"/>
      <c r="FD123" s="389"/>
      <c r="FE123" s="389"/>
      <c r="FF123" s="389"/>
      <c r="FG123" s="389"/>
      <c r="FH123" s="389"/>
      <c r="FI123" s="389"/>
      <c r="FJ123" s="389"/>
      <c r="FK123" s="389"/>
      <c r="FL123" s="389"/>
      <c r="FM123" s="389"/>
      <c r="FN123" s="389"/>
      <c r="FO123" s="389"/>
      <c r="FP123" s="389"/>
      <c r="FQ123" s="389"/>
      <c r="FR123" s="389"/>
      <c r="FS123" s="389"/>
      <c r="FT123" s="389"/>
      <c r="FU123" s="389"/>
      <c r="FV123" s="389"/>
      <c r="FW123" s="389"/>
      <c r="FX123" s="666" t="s">
        <v>473</v>
      </c>
      <c r="FY123" s="667">
        <v>244</v>
      </c>
      <c r="FZ123" s="667">
        <v>30289522</v>
      </c>
      <c r="GA123" s="667">
        <v>35</v>
      </c>
      <c r="GB123" s="667" t="s">
        <v>3</v>
      </c>
      <c r="GC123" s="667">
        <v>18</v>
      </c>
      <c r="GD123" s="667">
        <v>1981</v>
      </c>
      <c r="GE123" s="667">
        <v>0</v>
      </c>
      <c r="GF123" s="667" t="s">
        <v>792</v>
      </c>
      <c r="GG123" s="667">
        <v>0</v>
      </c>
      <c r="GH123" s="667">
        <v>0</v>
      </c>
      <c r="GI123" s="667" t="s">
        <v>792</v>
      </c>
      <c r="GJ123" s="667">
        <v>0</v>
      </c>
      <c r="GK123" s="667" t="s">
        <v>781</v>
      </c>
      <c r="GL123" s="667" t="s">
        <v>793</v>
      </c>
      <c r="GM123" s="667">
        <v>66</v>
      </c>
      <c r="GN123" s="667" t="s">
        <v>783</v>
      </c>
      <c r="GO123" s="667">
        <v>0</v>
      </c>
      <c r="GP123" s="667">
        <v>0</v>
      </c>
      <c r="GQ123" s="667">
        <v>4</v>
      </c>
      <c r="GR123" s="667">
        <v>2</v>
      </c>
      <c r="GS123" s="667">
        <v>1</v>
      </c>
      <c r="GT123" s="667" t="s">
        <v>783</v>
      </c>
      <c r="GU123" s="667" t="s">
        <v>783</v>
      </c>
      <c r="GV123" s="667" t="s">
        <v>783</v>
      </c>
      <c r="GW123" s="667" t="s">
        <v>783</v>
      </c>
      <c r="GX123" s="667" t="s">
        <v>783</v>
      </c>
      <c r="GY123" s="667">
        <v>1649</v>
      </c>
      <c r="GZ123" s="667">
        <v>1.97</v>
      </c>
      <c r="HA123" s="667">
        <v>5</v>
      </c>
      <c r="HB123" s="667" t="s">
        <v>783</v>
      </c>
      <c r="HC123" s="667" t="s">
        <v>782</v>
      </c>
      <c r="HD123" s="667">
        <v>15</v>
      </c>
      <c r="HE123" s="667" t="s">
        <v>783</v>
      </c>
      <c r="HF123" s="667">
        <v>0</v>
      </c>
      <c r="HG123" s="667" t="s">
        <v>783</v>
      </c>
      <c r="HH123" s="667">
        <v>0</v>
      </c>
      <c r="HI123" s="667">
        <v>1</v>
      </c>
      <c r="HJ123" s="667">
        <v>45</v>
      </c>
      <c r="HK123" s="667" t="s">
        <v>784</v>
      </c>
      <c r="HL123" s="667" t="s">
        <v>785</v>
      </c>
      <c r="HM123" s="667" t="s">
        <v>783</v>
      </c>
      <c r="HN123" s="667" t="s">
        <v>783</v>
      </c>
      <c r="HO123" s="667" t="s">
        <v>783</v>
      </c>
      <c r="HP123" s="667" t="s">
        <v>783</v>
      </c>
      <c r="HQ123" s="667" t="s">
        <v>783</v>
      </c>
      <c r="HR123" s="667">
        <v>3980128</v>
      </c>
      <c r="HS123" s="667" t="s">
        <v>783</v>
      </c>
      <c r="HT123" s="667" t="s">
        <v>786</v>
      </c>
      <c r="HU123" s="667" t="s">
        <v>787</v>
      </c>
      <c r="HV123" s="667">
        <v>4</v>
      </c>
      <c r="HW123" s="667">
        <v>2014</v>
      </c>
      <c r="HX123" s="667">
        <v>63</v>
      </c>
      <c r="HY123" s="667">
        <v>11774</v>
      </c>
      <c r="HZ123" s="667">
        <v>22176</v>
      </c>
      <c r="IA123" s="668">
        <v>41697.500081018516</v>
      </c>
      <c r="IB123" s="667" t="s">
        <v>788</v>
      </c>
      <c r="IC123" s="667">
        <v>3975650</v>
      </c>
      <c r="ID123" s="667">
        <v>2014</v>
      </c>
      <c r="IE123" s="667">
        <v>1712</v>
      </c>
      <c r="IF123" s="667" t="s">
        <v>783</v>
      </c>
      <c r="IG123" s="667" t="s">
        <v>783</v>
      </c>
      <c r="IH123" s="667" t="s">
        <v>783</v>
      </c>
      <c r="II123" s="667" t="s">
        <v>783</v>
      </c>
      <c r="IJ123" s="667" t="s">
        <v>783</v>
      </c>
      <c r="IK123" s="667" t="s">
        <v>783</v>
      </c>
      <c r="IL123" s="667" t="s">
        <v>783</v>
      </c>
      <c r="IM123" s="667" t="s">
        <v>783</v>
      </c>
      <c r="IN123" s="667" t="s">
        <v>783</v>
      </c>
      <c r="IO123" s="667">
        <v>1649</v>
      </c>
      <c r="IP123" s="668">
        <v>40569.538182870368</v>
      </c>
      <c r="IQ123" s="667">
        <v>4</v>
      </c>
      <c r="IR123" s="667" t="s">
        <v>793</v>
      </c>
      <c r="IS123" s="667">
        <v>1</v>
      </c>
      <c r="IT123" s="669">
        <v>41275</v>
      </c>
      <c r="IU123" s="667" t="s">
        <v>783</v>
      </c>
      <c r="IV123" s="667" t="s">
        <v>783</v>
      </c>
      <c r="IW123" s="667" t="s">
        <v>783</v>
      </c>
      <c r="IX123" s="667" t="s">
        <v>781</v>
      </c>
      <c r="IY123" s="667">
        <v>45</v>
      </c>
      <c r="IZ123" s="667" t="s">
        <v>789</v>
      </c>
      <c r="JA123" s="667" t="s">
        <v>783</v>
      </c>
      <c r="JB123" s="667" t="s">
        <v>783</v>
      </c>
      <c r="JC123" s="667" t="s">
        <v>783</v>
      </c>
      <c r="JD123" s="667">
        <v>329451</v>
      </c>
      <c r="JE123" s="667" t="s">
        <v>783</v>
      </c>
      <c r="JF123" s="667" t="s">
        <v>783</v>
      </c>
      <c r="JG123" s="667" t="s">
        <v>795</v>
      </c>
      <c r="JH123" s="667">
        <v>35</v>
      </c>
      <c r="JI123" s="667" t="s">
        <v>783</v>
      </c>
      <c r="JJ123" s="667" t="s">
        <v>783</v>
      </c>
      <c r="JK123" s="667" t="s">
        <v>783</v>
      </c>
      <c r="JL123" s="667" t="s">
        <v>790</v>
      </c>
      <c r="JM123" s="667">
        <v>4</v>
      </c>
      <c r="JN123" s="667">
        <v>1</v>
      </c>
      <c r="JO123" s="667" t="s">
        <v>783</v>
      </c>
      <c r="JP123" s="667">
        <v>12683066</v>
      </c>
      <c r="JQ123" s="667">
        <v>2013</v>
      </c>
      <c r="JR123" s="667">
        <v>12</v>
      </c>
      <c r="JS123" s="667" t="s">
        <v>783</v>
      </c>
      <c r="JT123" s="667" t="s">
        <v>783</v>
      </c>
      <c r="JU123" s="667" t="s">
        <v>909</v>
      </c>
      <c r="JV123" s="670">
        <v>10431.914323000001</v>
      </c>
      <c r="JW123">
        <f>JV123</f>
        <v>10431.914323000001</v>
      </c>
      <c r="JX123" s="371">
        <v>1.9757413490530304</v>
      </c>
    </row>
    <row r="124" spans="1:284" ht="16" thickBot="1">
      <c r="A124" s="905" t="s">
        <v>5</v>
      </c>
      <c r="B124" s="79">
        <f t="shared" si="53"/>
        <v>4</v>
      </c>
      <c r="C124" s="871" t="s">
        <v>124</v>
      </c>
      <c r="D124" s="249" t="s">
        <v>185</v>
      </c>
      <c r="E124" s="103" t="s">
        <v>198</v>
      </c>
      <c r="F124" s="888">
        <v>0.3</v>
      </c>
      <c r="G124" s="120" t="e">
        <f t="shared" si="96"/>
        <v>#REF!</v>
      </c>
      <c r="H124" s="49">
        <v>0.3</v>
      </c>
      <c r="I124" s="3"/>
      <c r="J124" s="29"/>
      <c r="K124" s="18">
        <v>1983</v>
      </c>
      <c r="L124" s="5"/>
      <c r="M124" s="71">
        <v>3</v>
      </c>
      <c r="N124" s="71">
        <v>4</v>
      </c>
      <c r="O124" s="70">
        <v>1</v>
      </c>
      <c r="P124" s="892">
        <v>15</v>
      </c>
      <c r="Q124" s="897">
        <f t="shared" si="99"/>
        <v>12</v>
      </c>
      <c r="R124" s="51">
        <f t="shared" si="100"/>
        <v>0.3</v>
      </c>
      <c r="S124" s="3"/>
      <c r="T124" s="25"/>
      <c r="U124" s="219">
        <f t="shared" si="104"/>
        <v>0</v>
      </c>
      <c r="V124" s="219" t="s">
        <v>642</v>
      </c>
      <c r="W124" s="1042">
        <f t="shared" si="91"/>
        <v>0</v>
      </c>
      <c r="X124" s="537">
        <f t="shared" si="92"/>
        <v>9467.5555555555547</v>
      </c>
      <c r="Y124" s="538">
        <f t="shared" si="101"/>
        <v>500</v>
      </c>
      <c r="Z124" s="1034">
        <f t="shared" si="55"/>
        <v>0</v>
      </c>
      <c r="AA124" s="883">
        <v>4</v>
      </c>
      <c r="AB124" s="270">
        <f t="shared" si="102"/>
        <v>4067.5555555555557</v>
      </c>
      <c r="AC124" s="566">
        <v>0.25</v>
      </c>
      <c r="AD124" s="562">
        <f t="shared" si="103"/>
        <v>5400</v>
      </c>
      <c r="AE124" s="518"/>
      <c r="AF124" s="270">
        <f t="shared" si="58"/>
        <v>0</v>
      </c>
      <c r="AG124" s="270"/>
      <c r="AH124" s="562">
        <f t="shared" si="59"/>
        <v>0</v>
      </c>
      <c r="AI124" s="270"/>
      <c r="AJ124" s="228">
        <v>0</v>
      </c>
      <c r="AK124" s="902"/>
      <c r="AL124" s="902"/>
      <c r="AM124" s="18" t="str">
        <f t="shared" si="60"/>
        <v xml:space="preserve"> </v>
      </c>
      <c r="AN124" s="747" t="str">
        <f t="shared" si="61"/>
        <v xml:space="preserve"> </v>
      </c>
      <c r="AO124" s="4" t="str">
        <f t="shared" si="62"/>
        <v xml:space="preserve"> </v>
      </c>
      <c r="AP124" s="747" t="str">
        <f t="shared" si="63"/>
        <v xml:space="preserve"> </v>
      </c>
      <c r="AQ124" s="4" t="str">
        <f t="shared" si="64"/>
        <v xml:space="preserve"> </v>
      </c>
      <c r="AR124" s="747" t="str">
        <f t="shared" si="65"/>
        <v xml:space="preserve"> </v>
      </c>
      <c r="AS124" s="4" t="str">
        <f t="shared" si="66"/>
        <v xml:space="preserve"> </v>
      </c>
      <c r="AT124" s="747" t="str">
        <f t="shared" si="67"/>
        <v xml:space="preserve"> </v>
      </c>
      <c r="AU124" s="4" t="str">
        <f t="shared" si="68"/>
        <v xml:space="preserve"> </v>
      </c>
      <c r="AV124" s="747" t="str">
        <f t="shared" si="69"/>
        <v xml:space="preserve"> </v>
      </c>
      <c r="AW124" s="4" t="str">
        <f t="shared" si="70"/>
        <v xml:space="preserve"> </v>
      </c>
      <c r="AX124" s="747" t="str">
        <f t="shared" si="71"/>
        <v xml:space="preserve"> </v>
      </c>
      <c r="AY124" s="4" t="str">
        <f t="shared" si="72"/>
        <v xml:space="preserve"> </v>
      </c>
      <c r="AZ124" s="747" t="str">
        <f t="shared" si="73"/>
        <v xml:space="preserve"> </v>
      </c>
      <c r="BA124" s="4" t="str">
        <f t="shared" si="74"/>
        <v xml:space="preserve"> </v>
      </c>
      <c r="BB124" s="747" t="str">
        <f t="shared" si="75"/>
        <v xml:space="preserve"> </v>
      </c>
      <c r="BC124" s="4" t="str">
        <f t="shared" si="76"/>
        <v xml:space="preserve"> </v>
      </c>
      <c r="BD124" s="747" t="str">
        <f t="shared" si="77"/>
        <v xml:space="preserve"> </v>
      </c>
      <c r="BE124" s="4" t="str">
        <f t="shared" si="78"/>
        <v xml:space="preserve"> </v>
      </c>
      <c r="BF124" s="747" t="str">
        <f t="shared" si="79"/>
        <v xml:space="preserve"> </v>
      </c>
      <c r="BG124" s="4" t="str">
        <f t="shared" si="80"/>
        <v xml:space="preserve"> </v>
      </c>
      <c r="BH124" s="747" t="str">
        <f t="shared" si="81"/>
        <v xml:space="preserve"> </v>
      </c>
      <c r="BI124" s="4" t="str">
        <f t="shared" si="82"/>
        <v xml:space="preserve"> </v>
      </c>
      <c r="BJ124" s="747" t="str">
        <f t="shared" si="83"/>
        <v xml:space="preserve"> </v>
      </c>
      <c r="BK124" s="4" t="str">
        <f t="shared" si="84"/>
        <v xml:space="preserve"> </v>
      </c>
      <c r="BL124" s="747" t="str">
        <f t="shared" si="85"/>
        <v xml:space="preserve"> </v>
      </c>
      <c r="BM124" s="4" t="str">
        <f t="shared" si="86"/>
        <v xml:space="preserve"> </v>
      </c>
      <c r="BN124" s="747" t="str">
        <f t="shared" si="87"/>
        <v xml:space="preserve"> </v>
      </c>
      <c r="BO124" s="4" t="str">
        <f t="shared" si="88"/>
        <v xml:space="preserve"> </v>
      </c>
      <c r="BP124" s="747" t="str">
        <f t="shared" si="89"/>
        <v xml:space="preserve"> </v>
      </c>
      <c r="BQ124" s="133" t="s">
        <v>625</v>
      </c>
      <c r="BR124" s="133"/>
      <c r="BS124" s="389"/>
      <c r="BT124" s="389"/>
      <c r="BU124" s="389"/>
      <c r="BV124" s="389"/>
      <c r="BW124" s="389"/>
      <c r="BX124" s="389"/>
      <c r="BY124" s="389"/>
      <c r="BZ124" s="389"/>
      <c r="CA124" s="389"/>
      <c r="CB124" s="163">
        <f t="shared" si="90"/>
        <v>0</v>
      </c>
      <c r="CC124" s="389"/>
      <c r="CD124" s="389"/>
      <c r="CE124" s="389"/>
      <c r="CF124" s="389"/>
      <c r="CG124" s="389"/>
      <c r="CH124" s="389"/>
      <c r="CI124" s="389"/>
      <c r="CJ124" s="389"/>
      <c r="CK124" s="389"/>
      <c r="CL124" s="389"/>
      <c r="CM124" s="389"/>
      <c r="CN124" s="389"/>
      <c r="CO124" s="389"/>
      <c r="CP124" s="389"/>
      <c r="CQ124" s="389"/>
      <c r="CR124" s="389"/>
      <c r="CS124" s="389"/>
      <c r="CT124" s="389"/>
      <c r="CU124" s="389"/>
      <c r="CV124" s="389"/>
      <c r="CW124" s="389"/>
      <c r="CX124" s="389"/>
      <c r="CY124" s="389"/>
      <c r="CZ124" s="389"/>
      <c r="DA124" s="389"/>
      <c r="DB124" s="389"/>
      <c r="DC124" s="389"/>
      <c r="DD124" s="389"/>
      <c r="DE124" s="389"/>
      <c r="DF124" s="389"/>
      <c r="DG124" s="389"/>
      <c r="DH124" s="389"/>
      <c r="DI124" s="389"/>
      <c r="DJ124" s="389"/>
      <c r="DK124" s="389"/>
      <c r="DL124" s="389"/>
      <c r="DM124" s="389"/>
      <c r="DN124" s="389"/>
      <c r="DO124" s="389"/>
      <c r="DP124" s="389"/>
      <c r="DQ124" s="389"/>
      <c r="DR124" s="389"/>
      <c r="DS124" s="389"/>
      <c r="DT124" s="389"/>
      <c r="DU124" s="389"/>
      <c r="DV124" s="389"/>
      <c r="DW124" s="389"/>
      <c r="DX124" s="389"/>
      <c r="DY124" s="389"/>
      <c r="DZ124" s="389"/>
      <c r="EA124" s="389"/>
      <c r="EB124" s="389"/>
      <c r="EC124" s="389"/>
      <c r="ED124" s="389"/>
      <c r="EE124" s="389"/>
      <c r="EF124" s="389"/>
      <c r="EG124" s="389"/>
      <c r="EH124" s="389"/>
      <c r="EI124" s="389"/>
      <c r="EJ124" s="389"/>
      <c r="EK124" s="389"/>
      <c r="EL124" s="389"/>
      <c r="EM124" s="389"/>
      <c r="EN124" s="389"/>
      <c r="EO124" s="389"/>
      <c r="EP124" s="389"/>
      <c r="EQ124" s="389"/>
      <c r="ER124" s="389"/>
      <c r="ES124" s="389"/>
      <c r="ET124" s="389"/>
      <c r="EU124" s="389"/>
      <c r="EV124" s="389"/>
      <c r="EW124" s="389"/>
      <c r="EX124" s="389"/>
      <c r="EY124" s="389"/>
      <c r="EZ124" s="389"/>
      <c r="FA124" s="389"/>
      <c r="FB124" s="389"/>
      <c r="FC124" s="389"/>
      <c r="FD124" s="389"/>
      <c r="FE124" s="389"/>
      <c r="FF124" s="389"/>
      <c r="FG124" s="389"/>
      <c r="FH124" s="389"/>
      <c r="FI124" s="389"/>
      <c r="FJ124" s="389"/>
      <c r="FK124" s="389"/>
      <c r="FL124" s="389"/>
      <c r="FM124" s="389"/>
      <c r="FN124" s="389"/>
      <c r="FO124" s="389"/>
      <c r="FP124" s="389"/>
      <c r="FQ124" s="389"/>
      <c r="FR124" s="389"/>
      <c r="FS124" s="389"/>
      <c r="FT124" s="389"/>
      <c r="FU124" s="389"/>
      <c r="FV124" s="389"/>
      <c r="FW124" s="389"/>
      <c r="FX124" s="689" t="s">
        <v>473</v>
      </c>
      <c r="FY124" s="690"/>
      <c r="FZ124" s="690"/>
      <c r="GA124" s="690"/>
      <c r="GB124" s="690"/>
      <c r="GC124" s="690"/>
      <c r="GD124" s="690"/>
      <c r="GE124" s="690"/>
      <c r="GF124" s="690"/>
      <c r="GG124" s="690"/>
      <c r="GH124" s="690"/>
      <c r="GI124" s="690"/>
      <c r="GJ124" s="690"/>
      <c r="GK124" s="690"/>
      <c r="GL124" s="690"/>
      <c r="GM124" s="690"/>
      <c r="GN124" s="690"/>
      <c r="GO124" s="690"/>
      <c r="GP124" s="690"/>
      <c r="GQ124" s="690"/>
      <c r="GR124" s="690"/>
      <c r="GS124" s="690"/>
      <c r="GT124" s="690"/>
      <c r="GU124" s="690"/>
      <c r="GV124" s="690"/>
      <c r="GW124" s="690"/>
      <c r="GX124" s="690"/>
      <c r="GY124" s="690"/>
      <c r="GZ124" s="690"/>
      <c r="HA124" s="690"/>
      <c r="HB124" s="690"/>
      <c r="HC124" s="690"/>
      <c r="HD124" s="690"/>
      <c r="HE124" s="690"/>
      <c r="HF124" s="690"/>
      <c r="HG124" s="690"/>
      <c r="HH124" s="690"/>
      <c r="HI124" s="690"/>
      <c r="HJ124" s="690"/>
      <c r="HK124" s="690"/>
      <c r="HL124" s="690"/>
      <c r="HM124" s="690"/>
      <c r="HN124" s="690"/>
      <c r="HO124" s="690"/>
      <c r="HP124" s="690"/>
      <c r="HQ124" s="690"/>
      <c r="HR124" s="690"/>
      <c r="HS124" s="690"/>
      <c r="HT124" s="690"/>
      <c r="HU124" s="690"/>
      <c r="HV124" s="690"/>
      <c r="HW124" s="690"/>
      <c r="HX124" s="690"/>
      <c r="HY124" s="690"/>
      <c r="HZ124" s="690"/>
      <c r="IA124" s="691"/>
      <c r="IB124" s="690"/>
      <c r="IC124" s="690"/>
      <c r="ID124" s="690"/>
      <c r="IE124" s="690"/>
      <c r="IF124" s="690"/>
      <c r="IG124" s="690"/>
      <c r="IH124" s="690"/>
      <c r="II124" s="690"/>
      <c r="IJ124" s="690"/>
      <c r="IK124" s="690"/>
      <c r="IL124" s="690"/>
      <c r="IM124" s="690"/>
      <c r="IN124" s="690"/>
      <c r="IO124" s="690"/>
      <c r="IP124" s="691"/>
      <c r="IQ124" s="690"/>
      <c r="IR124" s="690"/>
      <c r="IS124" s="690"/>
      <c r="IT124" s="692"/>
      <c r="IU124" s="690"/>
      <c r="IV124" s="690"/>
      <c r="IW124" s="690"/>
      <c r="IX124" s="690"/>
      <c r="IY124" s="690"/>
      <c r="IZ124" s="690"/>
      <c r="JA124" s="690"/>
      <c r="JB124" s="690"/>
      <c r="JC124" s="690"/>
      <c r="JD124" s="690"/>
      <c r="JE124" s="690"/>
      <c r="JF124" s="690"/>
      <c r="JG124" s="690"/>
      <c r="JH124" s="690"/>
      <c r="JI124" s="690"/>
      <c r="JJ124" s="690"/>
      <c r="JK124" s="690"/>
      <c r="JL124" s="690"/>
      <c r="JM124" s="690"/>
      <c r="JN124" s="690"/>
      <c r="JO124" s="690"/>
      <c r="JP124" s="690"/>
      <c r="JQ124" s="690"/>
      <c r="JR124" s="690"/>
      <c r="JS124" s="690"/>
      <c r="JT124" s="690"/>
      <c r="JU124" s="690"/>
      <c r="JV124" s="693"/>
      <c r="JX124" s="225"/>
    </row>
    <row r="125" spans="1:284" ht="16" thickBot="1">
      <c r="A125" s="905" t="s">
        <v>5</v>
      </c>
      <c r="B125" s="79">
        <f t="shared" si="53"/>
        <v>4</v>
      </c>
      <c r="C125" s="871" t="s">
        <v>58</v>
      </c>
      <c r="D125" s="249" t="s">
        <v>162</v>
      </c>
      <c r="E125" s="103" t="s">
        <v>158</v>
      </c>
      <c r="F125" s="888">
        <v>0.2</v>
      </c>
      <c r="G125" s="120" t="e">
        <f t="shared" si="96"/>
        <v>#REF!</v>
      </c>
      <c r="H125" s="51">
        <v>0.2</v>
      </c>
      <c r="I125" s="2"/>
      <c r="J125" s="29"/>
      <c r="K125" s="18"/>
      <c r="L125" s="5"/>
      <c r="M125" s="71">
        <v>1</v>
      </c>
      <c r="N125" s="71">
        <v>1</v>
      </c>
      <c r="O125" s="70">
        <v>2</v>
      </c>
      <c r="P125" s="891">
        <f t="shared" ref="P125:P136" si="105">SUM(M125:O125)</f>
        <v>4</v>
      </c>
      <c r="Q125" s="897">
        <f t="shared" si="99"/>
        <v>2</v>
      </c>
      <c r="R125" s="51">
        <f t="shared" si="100"/>
        <v>0.2</v>
      </c>
      <c r="S125" s="547"/>
      <c r="T125" s="25"/>
      <c r="U125" s="219">
        <f t="shared" si="104"/>
        <v>0</v>
      </c>
      <c r="V125" s="219" t="s">
        <v>642</v>
      </c>
      <c r="W125" s="1042">
        <f t="shared" si="91"/>
        <v>0</v>
      </c>
      <c r="X125" s="537">
        <f t="shared" si="92"/>
        <v>6311.7037037037044</v>
      </c>
      <c r="Y125" s="538">
        <f t="shared" si="101"/>
        <v>500</v>
      </c>
      <c r="Z125" s="1034">
        <f t="shared" si="55"/>
        <v>0</v>
      </c>
      <c r="AA125" s="883">
        <v>4</v>
      </c>
      <c r="AB125" s="270">
        <f t="shared" si="102"/>
        <v>2711.7037037037039</v>
      </c>
      <c r="AC125" s="566">
        <v>0.25</v>
      </c>
      <c r="AD125" s="562">
        <f t="shared" si="103"/>
        <v>3600</v>
      </c>
      <c r="AE125" s="518"/>
      <c r="AF125" s="270">
        <f t="shared" si="58"/>
        <v>0</v>
      </c>
      <c r="AG125" s="270"/>
      <c r="AH125" s="562">
        <f t="shared" si="59"/>
        <v>0</v>
      </c>
      <c r="AI125" s="270"/>
      <c r="AJ125" s="228">
        <v>0</v>
      </c>
      <c r="AK125" s="902"/>
      <c r="AL125" s="902"/>
      <c r="AM125" s="18" t="str">
        <f t="shared" si="60"/>
        <v xml:space="preserve"> </v>
      </c>
      <c r="AN125" s="747" t="str">
        <f t="shared" si="61"/>
        <v xml:space="preserve"> </v>
      </c>
      <c r="AO125" s="4" t="str">
        <f t="shared" si="62"/>
        <v xml:space="preserve"> </v>
      </c>
      <c r="AP125" s="747" t="str">
        <f t="shared" si="63"/>
        <v xml:space="preserve"> </v>
      </c>
      <c r="AQ125" s="4" t="str">
        <f t="shared" si="64"/>
        <v xml:space="preserve"> </v>
      </c>
      <c r="AR125" s="747" t="str">
        <f t="shared" si="65"/>
        <v xml:space="preserve"> </v>
      </c>
      <c r="AS125" s="4" t="str">
        <f t="shared" si="66"/>
        <v xml:space="preserve"> </v>
      </c>
      <c r="AT125" s="747" t="str">
        <f t="shared" si="67"/>
        <v xml:space="preserve"> </v>
      </c>
      <c r="AU125" s="4" t="str">
        <f t="shared" si="68"/>
        <v xml:space="preserve"> </v>
      </c>
      <c r="AV125" s="747" t="str">
        <f t="shared" si="69"/>
        <v xml:space="preserve"> </v>
      </c>
      <c r="AW125" s="4" t="str">
        <f t="shared" si="70"/>
        <v xml:space="preserve"> </v>
      </c>
      <c r="AX125" s="747" t="str">
        <f t="shared" si="71"/>
        <v xml:space="preserve"> </v>
      </c>
      <c r="AY125" s="4" t="str">
        <f t="shared" si="72"/>
        <v xml:space="preserve"> </v>
      </c>
      <c r="AZ125" s="747" t="str">
        <f t="shared" si="73"/>
        <v xml:space="preserve"> </v>
      </c>
      <c r="BA125" s="4" t="str">
        <f t="shared" si="74"/>
        <v xml:space="preserve"> </v>
      </c>
      <c r="BB125" s="747" t="str">
        <f t="shared" si="75"/>
        <v xml:space="preserve"> </v>
      </c>
      <c r="BC125" s="4" t="str">
        <f t="shared" si="76"/>
        <v xml:space="preserve"> </v>
      </c>
      <c r="BD125" s="747" t="str">
        <f t="shared" si="77"/>
        <v xml:space="preserve"> </v>
      </c>
      <c r="BE125" s="4" t="str">
        <f t="shared" si="78"/>
        <v xml:space="preserve"> </v>
      </c>
      <c r="BF125" s="747" t="str">
        <f t="shared" si="79"/>
        <v xml:space="preserve"> </v>
      </c>
      <c r="BG125" s="4" t="str">
        <f t="shared" si="80"/>
        <v xml:space="preserve"> </v>
      </c>
      <c r="BH125" s="747" t="str">
        <f t="shared" si="81"/>
        <v xml:space="preserve"> </v>
      </c>
      <c r="BI125" s="4" t="str">
        <f t="shared" si="82"/>
        <v xml:space="preserve"> </v>
      </c>
      <c r="BJ125" s="747" t="str">
        <f t="shared" si="83"/>
        <v xml:space="preserve"> </v>
      </c>
      <c r="BK125" s="4" t="str">
        <f t="shared" si="84"/>
        <v xml:space="preserve"> </v>
      </c>
      <c r="BL125" s="747" t="str">
        <f t="shared" si="85"/>
        <v xml:space="preserve"> </v>
      </c>
      <c r="BM125" s="4" t="str">
        <f t="shared" si="86"/>
        <v xml:space="preserve"> </v>
      </c>
      <c r="BN125" s="747" t="str">
        <f t="shared" si="87"/>
        <v xml:space="preserve"> </v>
      </c>
      <c r="BO125" s="4" t="str">
        <f t="shared" si="88"/>
        <v xml:space="preserve"> </v>
      </c>
      <c r="BP125" s="747" t="str">
        <f t="shared" si="89"/>
        <v xml:space="preserve"> </v>
      </c>
      <c r="BQ125" s="133"/>
      <c r="BR125" s="133"/>
      <c r="BS125" s="389"/>
      <c r="BT125" s="389"/>
      <c r="BU125" s="389"/>
      <c r="BV125" s="389"/>
      <c r="BW125" s="389"/>
      <c r="BX125" s="389"/>
      <c r="BY125" s="389"/>
      <c r="BZ125" s="389"/>
      <c r="CA125" s="389"/>
      <c r="CB125" s="163">
        <f t="shared" si="90"/>
        <v>0</v>
      </c>
      <c r="CC125" s="389"/>
      <c r="CD125" s="389"/>
      <c r="CE125" s="389"/>
      <c r="CF125" s="389"/>
      <c r="CG125" s="389"/>
      <c r="CH125" s="389"/>
      <c r="CI125" s="389"/>
      <c r="CJ125" s="389"/>
      <c r="CK125" s="389"/>
      <c r="CL125" s="389"/>
      <c r="CM125" s="389"/>
      <c r="CN125" s="389"/>
      <c r="CO125" s="389"/>
      <c r="CP125" s="389"/>
      <c r="CQ125" s="389"/>
      <c r="CR125" s="389"/>
      <c r="CS125" s="389"/>
      <c r="CT125" s="389"/>
      <c r="CU125" s="389"/>
      <c r="CV125" s="389"/>
      <c r="CW125" s="389"/>
      <c r="CX125" s="389"/>
      <c r="CY125" s="389"/>
      <c r="CZ125" s="389"/>
      <c r="DA125" s="389"/>
      <c r="DB125" s="389"/>
      <c r="DC125" s="389"/>
      <c r="DD125" s="389"/>
      <c r="DE125" s="389"/>
      <c r="DF125" s="389"/>
      <c r="DG125" s="389"/>
      <c r="DH125" s="389"/>
      <c r="DI125" s="389"/>
      <c r="DJ125" s="389"/>
      <c r="DK125" s="389"/>
      <c r="DL125" s="389"/>
      <c r="DM125" s="389"/>
      <c r="DN125" s="389"/>
      <c r="DO125" s="389"/>
      <c r="DP125" s="389"/>
      <c r="DQ125" s="389"/>
      <c r="DR125" s="389"/>
      <c r="DS125" s="389"/>
      <c r="DT125" s="389"/>
      <c r="DU125" s="389"/>
      <c r="DV125" s="389"/>
      <c r="DW125" s="389"/>
      <c r="DX125" s="389"/>
      <c r="DY125" s="389"/>
      <c r="DZ125" s="389"/>
      <c r="EA125" s="389"/>
      <c r="EB125" s="389"/>
      <c r="EC125" s="389"/>
      <c r="ED125" s="389"/>
      <c r="EE125" s="389"/>
      <c r="EF125" s="389"/>
      <c r="EG125" s="389"/>
      <c r="EH125" s="389"/>
      <c r="EI125" s="389"/>
      <c r="EJ125" s="389"/>
      <c r="EK125" s="389"/>
      <c r="EL125" s="389"/>
      <c r="EM125" s="389"/>
      <c r="EN125" s="389"/>
      <c r="EO125" s="389"/>
      <c r="EP125" s="389"/>
      <c r="EQ125" s="389"/>
      <c r="ER125" s="389"/>
      <c r="ES125" s="389"/>
      <c r="ET125" s="389"/>
      <c r="EU125" s="389"/>
      <c r="EV125" s="389"/>
      <c r="EW125" s="389"/>
      <c r="EX125" s="389"/>
      <c r="EY125" s="389"/>
      <c r="EZ125" s="389"/>
      <c r="FA125" s="389"/>
      <c r="FB125" s="389"/>
      <c r="FC125" s="389"/>
      <c r="FD125" s="389"/>
      <c r="FE125" s="389"/>
      <c r="FF125" s="389"/>
      <c r="FG125" s="389"/>
      <c r="FH125" s="389"/>
      <c r="FI125" s="389"/>
      <c r="FJ125" s="389"/>
      <c r="FK125" s="389"/>
      <c r="FL125" s="389"/>
      <c r="FM125" s="389"/>
      <c r="FN125" s="389"/>
      <c r="FO125" s="389"/>
      <c r="FP125" s="389"/>
      <c r="FQ125" s="389"/>
      <c r="FR125" s="389"/>
      <c r="FS125" s="389"/>
      <c r="FT125" s="389"/>
      <c r="FU125" s="389"/>
      <c r="FV125" s="389"/>
      <c r="FW125" s="389"/>
      <c r="FX125" s="666" t="s">
        <v>428</v>
      </c>
      <c r="FY125" s="667">
        <v>177</v>
      </c>
      <c r="FZ125" s="667">
        <v>30289530</v>
      </c>
      <c r="GA125" s="667">
        <v>55</v>
      </c>
      <c r="GB125" s="667" t="s">
        <v>798</v>
      </c>
      <c r="GC125" s="667">
        <v>20</v>
      </c>
      <c r="GD125" s="667">
        <v>1990</v>
      </c>
      <c r="GE125" s="667">
        <v>1</v>
      </c>
      <c r="GF125" s="667" t="s">
        <v>780</v>
      </c>
      <c r="GG125" s="667">
        <v>2</v>
      </c>
      <c r="GH125" s="667">
        <v>1</v>
      </c>
      <c r="GI125" s="667" t="s">
        <v>780</v>
      </c>
      <c r="GJ125" s="667">
        <v>2</v>
      </c>
      <c r="GK125" s="667" t="s">
        <v>781</v>
      </c>
      <c r="GL125" s="667" t="s">
        <v>782</v>
      </c>
      <c r="GM125" s="667">
        <v>66</v>
      </c>
      <c r="GN125" s="667" t="s">
        <v>783</v>
      </c>
      <c r="GO125" s="667">
        <v>0</v>
      </c>
      <c r="GP125" s="667">
        <v>0</v>
      </c>
      <c r="GQ125" s="667">
        <v>4</v>
      </c>
      <c r="GR125" s="667">
        <v>2</v>
      </c>
      <c r="GS125" s="667">
        <v>1</v>
      </c>
      <c r="GT125" s="667" t="s">
        <v>783</v>
      </c>
      <c r="GU125" s="667" t="s">
        <v>783</v>
      </c>
      <c r="GV125" s="667" t="s">
        <v>783</v>
      </c>
      <c r="GW125" s="667" t="s">
        <v>783</v>
      </c>
      <c r="GX125" s="667" t="s">
        <v>783</v>
      </c>
      <c r="GY125" s="667">
        <v>1649</v>
      </c>
      <c r="GZ125" s="667">
        <v>0.13</v>
      </c>
      <c r="HA125" s="667">
        <v>5</v>
      </c>
      <c r="HB125" s="667" t="s">
        <v>783</v>
      </c>
      <c r="HC125" s="667" t="s">
        <v>793</v>
      </c>
      <c r="HD125" s="667">
        <v>25</v>
      </c>
      <c r="HE125" s="667" t="s">
        <v>783</v>
      </c>
      <c r="HF125" s="667">
        <v>0</v>
      </c>
      <c r="HG125" s="667" t="s">
        <v>783</v>
      </c>
      <c r="HH125" s="667">
        <v>0</v>
      </c>
      <c r="HI125" s="667">
        <v>1</v>
      </c>
      <c r="HJ125" s="667">
        <v>45</v>
      </c>
      <c r="HK125" s="667" t="s">
        <v>784</v>
      </c>
      <c r="HL125" s="667" t="s">
        <v>785</v>
      </c>
      <c r="HM125" s="667" t="s">
        <v>783</v>
      </c>
      <c r="HN125" s="667" t="s">
        <v>783</v>
      </c>
      <c r="HO125" s="667" t="s">
        <v>783</v>
      </c>
      <c r="HP125" s="667" t="s">
        <v>783</v>
      </c>
      <c r="HQ125" s="667" t="s">
        <v>783</v>
      </c>
      <c r="HR125" s="667">
        <v>3978942</v>
      </c>
      <c r="HS125" s="667" t="s">
        <v>783</v>
      </c>
      <c r="HT125" s="667" t="s">
        <v>786</v>
      </c>
      <c r="HU125" s="667" t="s">
        <v>787</v>
      </c>
      <c r="HV125" s="667">
        <v>4</v>
      </c>
      <c r="HW125" s="667">
        <v>2014</v>
      </c>
      <c r="HX125" s="667">
        <v>63</v>
      </c>
      <c r="HY125" s="667">
        <v>0</v>
      </c>
      <c r="HZ125" s="667">
        <v>686</v>
      </c>
      <c r="IA125" s="668">
        <v>41697.500081018516</v>
      </c>
      <c r="IB125" s="667" t="s">
        <v>788</v>
      </c>
      <c r="IC125" s="667">
        <v>3974464</v>
      </c>
      <c r="ID125" s="667">
        <v>2014</v>
      </c>
      <c r="IE125" s="667">
        <v>1712</v>
      </c>
      <c r="IF125" s="667" t="s">
        <v>783</v>
      </c>
      <c r="IG125" s="667" t="s">
        <v>783</v>
      </c>
      <c r="IH125" s="667" t="s">
        <v>783</v>
      </c>
      <c r="II125" s="667" t="s">
        <v>783</v>
      </c>
      <c r="IJ125" s="667" t="s">
        <v>783</v>
      </c>
      <c r="IK125" s="667" t="s">
        <v>783</v>
      </c>
      <c r="IL125" s="667" t="s">
        <v>783</v>
      </c>
      <c r="IM125" s="667" t="s">
        <v>783</v>
      </c>
      <c r="IN125" s="667" t="s">
        <v>783</v>
      </c>
      <c r="IO125" s="667">
        <v>1649</v>
      </c>
      <c r="IP125" s="668">
        <v>37477.354571759257</v>
      </c>
      <c r="IQ125" s="667">
        <v>2</v>
      </c>
      <c r="IR125" s="667" t="s">
        <v>793</v>
      </c>
      <c r="IS125" s="667">
        <v>1</v>
      </c>
      <c r="IT125" s="669">
        <v>41275</v>
      </c>
      <c r="IU125" s="667" t="s">
        <v>783</v>
      </c>
      <c r="IV125" s="667" t="s">
        <v>783</v>
      </c>
      <c r="IW125" s="667" t="s">
        <v>783</v>
      </c>
      <c r="IX125" s="667" t="s">
        <v>781</v>
      </c>
      <c r="IY125" s="667">
        <v>45</v>
      </c>
      <c r="IZ125" s="667" t="s">
        <v>789</v>
      </c>
      <c r="JA125" s="667" t="s">
        <v>783</v>
      </c>
      <c r="JB125" s="667" t="s">
        <v>783</v>
      </c>
      <c r="JC125" s="667" t="s">
        <v>783</v>
      </c>
      <c r="JD125" s="667">
        <v>329452</v>
      </c>
      <c r="JE125" s="667" t="s">
        <v>783</v>
      </c>
      <c r="JF125" s="667" t="s">
        <v>783</v>
      </c>
      <c r="JG125" s="667" t="s">
        <v>795</v>
      </c>
      <c r="JH125" s="667">
        <v>55</v>
      </c>
      <c r="JI125" s="667" t="s">
        <v>783</v>
      </c>
      <c r="JJ125" s="667" t="s">
        <v>783</v>
      </c>
      <c r="JK125" s="667" t="s">
        <v>783</v>
      </c>
      <c r="JL125" s="667" t="s">
        <v>790</v>
      </c>
      <c r="JM125" s="667">
        <v>4</v>
      </c>
      <c r="JN125" s="667">
        <v>3</v>
      </c>
      <c r="JO125" s="667" t="s">
        <v>783</v>
      </c>
      <c r="JP125" s="667">
        <v>10711928</v>
      </c>
      <c r="JQ125" s="667">
        <v>2011</v>
      </c>
      <c r="JR125" s="667">
        <v>3</v>
      </c>
      <c r="JS125" s="667" t="s">
        <v>783</v>
      </c>
      <c r="JT125" s="667" t="s">
        <v>783</v>
      </c>
      <c r="JU125" s="667" t="s">
        <v>910</v>
      </c>
      <c r="JV125" s="670">
        <v>630.92606799999999</v>
      </c>
      <c r="JX125" s="371"/>
    </row>
    <row r="126" spans="1:284" ht="16" thickBot="1">
      <c r="A126" s="905" t="s">
        <v>5</v>
      </c>
      <c r="B126" s="79">
        <f t="shared" si="53"/>
        <v>4</v>
      </c>
      <c r="C126" s="871" t="s">
        <v>118</v>
      </c>
      <c r="D126" s="249" t="s">
        <v>168</v>
      </c>
      <c r="E126" s="103" t="s">
        <v>66</v>
      </c>
      <c r="F126" s="888">
        <v>0.26</v>
      </c>
      <c r="G126" s="120" t="e">
        <f t="shared" si="96"/>
        <v>#REF!</v>
      </c>
      <c r="H126" s="51">
        <v>0.26</v>
      </c>
      <c r="I126" s="2"/>
      <c r="J126" s="29"/>
      <c r="K126" s="18">
        <v>1987</v>
      </c>
      <c r="L126" s="5"/>
      <c r="M126" s="71">
        <v>1</v>
      </c>
      <c r="N126" s="71">
        <v>1</v>
      </c>
      <c r="O126" s="70">
        <v>2</v>
      </c>
      <c r="P126" s="891">
        <f t="shared" si="105"/>
        <v>4</v>
      </c>
      <c r="Q126" s="897">
        <f t="shared" si="99"/>
        <v>2</v>
      </c>
      <c r="R126" s="51">
        <f t="shared" si="100"/>
        <v>0.26</v>
      </c>
      <c r="S126" s="547"/>
      <c r="T126" s="25"/>
      <c r="U126" s="219">
        <f t="shared" si="104"/>
        <v>0</v>
      </c>
      <c r="V126" s="219" t="s">
        <v>642</v>
      </c>
      <c r="W126" s="1042">
        <f t="shared" si="91"/>
        <v>0</v>
      </c>
      <c r="X126" s="537">
        <f t="shared" si="92"/>
        <v>0</v>
      </c>
      <c r="Y126" s="538">
        <f t="shared" si="101"/>
        <v>0</v>
      </c>
      <c r="Z126" s="1034">
        <f t="shared" si="55"/>
        <v>0</v>
      </c>
      <c r="AA126" s="883"/>
      <c r="AB126" s="270">
        <f t="shared" si="102"/>
        <v>0</v>
      </c>
      <c r="AC126" s="553"/>
      <c r="AD126" s="562">
        <f t="shared" si="103"/>
        <v>0</v>
      </c>
      <c r="AE126" s="518"/>
      <c r="AF126" s="270">
        <f t="shared" si="58"/>
        <v>0</v>
      </c>
      <c r="AG126" s="270"/>
      <c r="AH126" s="562">
        <f t="shared" si="59"/>
        <v>0</v>
      </c>
      <c r="AI126" s="270"/>
      <c r="AJ126" s="228">
        <v>0</v>
      </c>
      <c r="AK126" s="902"/>
      <c r="AL126" s="902"/>
      <c r="AM126" s="18" t="str">
        <f t="shared" si="60"/>
        <v xml:space="preserve"> </v>
      </c>
      <c r="AN126" s="747" t="str">
        <f t="shared" si="61"/>
        <v xml:space="preserve"> </v>
      </c>
      <c r="AO126" s="4" t="str">
        <f t="shared" si="62"/>
        <v xml:space="preserve"> </v>
      </c>
      <c r="AP126" s="747" t="str">
        <f t="shared" si="63"/>
        <v xml:space="preserve"> </v>
      </c>
      <c r="AQ126" s="4" t="str">
        <f t="shared" si="64"/>
        <v xml:space="preserve"> </v>
      </c>
      <c r="AR126" s="747" t="str">
        <f t="shared" si="65"/>
        <v xml:space="preserve"> </v>
      </c>
      <c r="AS126" s="4" t="str">
        <f t="shared" si="66"/>
        <v xml:space="preserve"> </v>
      </c>
      <c r="AT126" s="747" t="str">
        <f t="shared" si="67"/>
        <v xml:space="preserve"> </v>
      </c>
      <c r="AU126" s="4" t="str">
        <f t="shared" si="68"/>
        <v xml:space="preserve"> </v>
      </c>
      <c r="AV126" s="747" t="str">
        <f t="shared" si="69"/>
        <v xml:space="preserve"> </v>
      </c>
      <c r="AW126" s="4" t="str">
        <f t="shared" si="70"/>
        <v xml:space="preserve"> </v>
      </c>
      <c r="AX126" s="747" t="str">
        <f t="shared" si="71"/>
        <v xml:space="preserve"> </v>
      </c>
      <c r="AY126" s="4" t="str">
        <f t="shared" si="72"/>
        <v xml:space="preserve"> </v>
      </c>
      <c r="AZ126" s="747" t="str">
        <f t="shared" si="73"/>
        <v xml:space="preserve"> </v>
      </c>
      <c r="BA126" s="4" t="str">
        <f t="shared" si="74"/>
        <v xml:space="preserve"> </v>
      </c>
      <c r="BB126" s="747" t="str">
        <f t="shared" si="75"/>
        <v xml:space="preserve"> </v>
      </c>
      <c r="BC126" s="4" t="str">
        <f t="shared" si="76"/>
        <v xml:space="preserve"> </v>
      </c>
      <c r="BD126" s="747" t="str">
        <f t="shared" si="77"/>
        <v xml:space="preserve"> </v>
      </c>
      <c r="BE126" s="4" t="str">
        <f t="shared" si="78"/>
        <v xml:space="preserve"> </v>
      </c>
      <c r="BF126" s="747" t="str">
        <f t="shared" si="79"/>
        <v xml:space="preserve"> </v>
      </c>
      <c r="BG126" s="4" t="str">
        <f t="shared" si="80"/>
        <v xml:space="preserve"> </v>
      </c>
      <c r="BH126" s="747" t="str">
        <f t="shared" si="81"/>
        <v xml:space="preserve"> </v>
      </c>
      <c r="BI126" s="4" t="str">
        <f t="shared" si="82"/>
        <v xml:space="preserve"> </v>
      </c>
      <c r="BJ126" s="747" t="str">
        <f t="shared" si="83"/>
        <v xml:space="preserve"> </v>
      </c>
      <c r="BK126" s="4" t="str">
        <f t="shared" si="84"/>
        <v xml:space="preserve"> </v>
      </c>
      <c r="BL126" s="747" t="str">
        <f t="shared" si="85"/>
        <v xml:space="preserve"> </v>
      </c>
      <c r="BM126" s="4" t="str">
        <f t="shared" si="86"/>
        <v xml:space="preserve"> </v>
      </c>
      <c r="BN126" s="747" t="str">
        <f t="shared" si="87"/>
        <v xml:space="preserve"> </v>
      </c>
      <c r="BO126" s="4" t="str">
        <f t="shared" si="88"/>
        <v xml:space="preserve"> </v>
      </c>
      <c r="BP126" s="747" t="str">
        <f t="shared" si="89"/>
        <v xml:space="preserve"> </v>
      </c>
      <c r="BQ126" s="133"/>
      <c r="BR126" s="133"/>
      <c r="BS126" s="389"/>
      <c r="BT126" s="389"/>
      <c r="BU126" s="389"/>
      <c r="BV126" s="389"/>
      <c r="BW126" s="389"/>
      <c r="BX126" s="389"/>
      <c r="BY126" s="389"/>
      <c r="BZ126" s="389"/>
      <c r="CA126" s="389"/>
      <c r="CB126" s="163">
        <f t="shared" si="90"/>
        <v>0</v>
      </c>
      <c r="CC126" s="389"/>
      <c r="CD126" s="389"/>
      <c r="CE126" s="389"/>
      <c r="CF126" s="389"/>
      <c r="CG126" s="389"/>
      <c r="CH126" s="389"/>
      <c r="CI126" s="389"/>
      <c r="CJ126" s="389"/>
      <c r="CK126" s="389"/>
      <c r="CL126" s="389"/>
      <c r="CM126" s="389"/>
      <c r="CN126" s="389"/>
      <c r="CO126" s="389"/>
      <c r="CP126" s="389"/>
      <c r="CQ126" s="389"/>
      <c r="CR126" s="389"/>
      <c r="CS126" s="389"/>
      <c r="CT126" s="389"/>
      <c r="CU126" s="389"/>
      <c r="CV126" s="389"/>
      <c r="CW126" s="389"/>
      <c r="CX126" s="389"/>
      <c r="CY126" s="389"/>
      <c r="CZ126" s="389"/>
      <c r="DA126" s="389"/>
      <c r="DB126" s="389"/>
      <c r="DC126" s="389"/>
      <c r="DD126" s="389"/>
      <c r="DE126" s="389"/>
      <c r="DF126" s="389"/>
      <c r="DG126" s="389"/>
      <c r="DH126" s="389"/>
      <c r="DI126" s="389"/>
      <c r="DJ126" s="389"/>
      <c r="DK126" s="389"/>
      <c r="DL126" s="389"/>
      <c r="DM126" s="389"/>
      <c r="DN126" s="389"/>
      <c r="DO126" s="389"/>
      <c r="DP126" s="389"/>
      <c r="DQ126" s="389"/>
      <c r="DR126" s="389"/>
      <c r="DS126" s="389"/>
      <c r="DT126" s="389"/>
      <c r="DU126" s="389"/>
      <c r="DV126" s="389"/>
      <c r="DW126" s="389"/>
      <c r="DX126" s="389"/>
      <c r="DY126" s="389"/>
      <c r="DZ126" s="389"/>
      <c r="EA126" s="389"/>
      <c r="EB126" s="389"/>
      <c r="EC126" s="389"/>
      <c r="ED126" s="389"/>
      <c r="EE126" s="389"/>
      <c r="EF126" s="389"/>
      <c r="EG126" s="389"/>
      <c r="EH126" s="389"/>
      <c r="EI126" s="389"/>
      <c r="EJ126" s="389"/>
      <c r="EK126" s="389"/>
      <c r="EL126" s="389"/>
      <c r="EM126" s="389"/>
      <c r="EN126" s="389"/>
      <c r="EO126" s="389"/>
      <c r="EP126" s="389"/>
      <c r="EQ126" s="389"/>
      <c r="ER126" s="389"/>
      <c r="ES126" s="389"/>
      <c r="ET126" s="389"/>
      <c r="EU126" s="389"/>
      <c r="EV126" s="389"/>
      <c r="EW126" s="389"/>
      <c r="EX126" s="389"/>
      <c r="EY126" s="389"/>
      <c r="EZ126" s="389"/>
      <c r="FA126" s="389"/>
      <c r="FB126" s="389"/>
      <c r="FC126" s="389"/>
      <c r="FD126" s="389"/>
      <c r="FE126" s="389"/>
      <c r="FF126" s="389"/>
      <c r="FG126" s="389"/>
      <c r="FH126" s="389"/>
      <c r="FI126" s="389"/>
      <c r="FJ126" s="389"/>
      <c r="FK126" s="389"/>
      <c r="FL126" s="389"/>
      <c r="FM126" s="389"/>
      <c r="FN126" s="389"/>
      <c r="FO126" s="389"/>
      <c r="FP126" s="389"/>
      <c r="FQ126" s="389"/>
      <c r="FR126" s="389"/>
      <c r="FS126" s="389"/>
      <c r="FT126" s="389"/>
      <c r="FU126" s="389"/>
      <c r="FV126" s="389"/>
      <c r="FW126" s="389"/>
      <c r="FX126" s="660" t="s">
        <v>428</v>
      </c>
      <c r="FY126" s="661">
        <v>250</v>
      </c>
      <c r="FZ126" s="661">
        <v>30289529</v>
      </c>
      <c r="GA126" s="661">
        <v>55</v>
      </c>
      <c r="GB126" s="661" t="s">
        <v>798</v>
      </c>
      <c r="GC126" s="661">
        <v>20</v>
      </c>
      <c r="GD126" s="661">
        <v>1990</v>
      </c>
      <c r="GE126" s="661">
        <v>1</v>
      </c>
      <c r="GF126" s="661" t="s">
        <v>780</v>
      </c>
      <c r="GG126" s="661">
        <v>2</v>
      </c>
      <c r="GH126" s="661">
        <v>1</v>
      </c>
      <c r="GI126" s="661" t="s">
        <v>780</v>
      </c>
      <c r="GJ126" s="661">
        <v>2</v>
      </c>
      <c r="GK126" s="661" t="s">
        <v>781</v>
      </c>
      <c r="GL126" s="661" t="s">
        <v>782</v>
      </c>
      <c r="GM126" s="661">
        <v>66</v>
      </c>
      <c r="GN126" s="661" t="s">
        <v>783</v>
      </c>
      <c r="GO126" s="661">
        <v>0</v>
      </c>
      <c r="GP126" s="661">
        <v>0</v>
      </c>
      <c r="GQ126" s="661">
        <v>4</v>
      </c>
      <c r="GR126" s="661">
        <v>2</v>
      </c>
      <c r="GS126" s="661">
        <v>1</v>
      </c>
      <c r="GT126" s="661" t="s">
        <v>783</v>
      </c>
      <c r="GU126" s="661" t="s">
        <v>783</v>
      </c>
      <c r="GV126" s="661" t="s">
        <v>783</v>
      </c>
      <c r="GW126" s="661" t="s">
        <v>783</v>
      </c>
      <c r="GX126" s="661" t="s">
        <v>783</v>
      </c>
      <c r="GY126" s="661">
        <v>1649</v>
      </c>
      <c r="GZ126" s="661">
        <v>0.18</v>
      </c>
      <c r="HA126" s="661">
        <v>5</v>
      </c>
      <c r="HB126" s="661" t="s">
        <v>783</v>
      </c>
      <c r="HC126" s="661" t="s">
        <v>793</v>
      </c>
      <c r="HD126" s="661">
        <v>25</v>
      </c>
      <c r="HE126" s="661" t="s">
        <v>783</v>
      </c>
      <c r="HF126" s="661">
        <v>0</v>
      </c>
      <c r="HG126" s="661" t="s">
        <v>783</v>
      </c>
      <c r="HH126" s="661">
        <v>0</v>
      </c>
      <c r="HI126" s="661">
        <v>1</v>
      </c>
      <c r="HJ126" s="661">
        <v>45</v>
      </c>
      <c r="HK126" s="661" t="s">
        <v>784</v>
      </c>
      <c r="HL126" s="661" t="s">
        <v>785</v>
      </c>
      <c r="HM126" s="661" t="s">
        <v>783</v>
      </c>
      <c r="HN126" s="661" t="s">
        <v>783</v>
      </c>
      <c r="HO126" s="661" t="s">
        <v>783</v>
      </c>
      <c r="HP126" s="661" t="s">
        <v>783</v>
      </c>
      <c r="HQ126" s="661" t="s">
        <v>783</v>
      </c>
      <c r="HR126" s="661">
        <v>3978941</v>
      </c>
      <c r="HS126" s="661" t="s">
        <v>783</v>
      </c>
      <c r="HT126" s="661" t="s">
        <v>786</v>
      </c>
      <c r="HU126" s="661" t="s">
        <v>787</v>
      </c>
      <c r="HV126" s="661">
        <v>4</v>
      </c>
      <c r="HW126" s="661">
        <v>2014</v>
      </c>
      <c r="HX126" s="661">
        <v>63</v>
      </c>
      <c r="HY126" s="661">
        <v>0</v>
      </c>
      <c r="HZ126" s="661">
        <v>950</v>
      </c>
      <c r="IA126" s="662">
        <v>41697.500081018516</v>
      </c>
      <c r="IB126" s="661" t="s">
        <v>788</v>
      </c>
      <c r="IC126" s="661">
        <v>3974463</v>
      </c>
      <c r="ID126" s="661">
        <v>2014</v>
      </c>
      <c r="IE126" s="661">
        <v>1712</v>
      </c>
      <c r="IF126" s="661" t="s">
        <v>783</v>
      </c>
      <c r="IG126" s="661" t="s">
        <v>783</v>
      </c>
      <c r="IH126" s="661" t="s">
        <v>783</v>
      </c>
      <c r="II126" s="661" t="s">
        <v>783</v>
      </c>
      <c r="IJ126" s="661" t="s">
        <v>783</v>
      </c>
      <c r="IK126" s="661" t="s">
        <v>783</v>
      </c>
      <c r="IL126" s="661" t="s">
        <v>783</v>
      </c>
      <c r="IM126" s="661" t="s">
        <v>783</v>
      </c>
      <c r="IN126" s="661" t="s">
        <v>783</v>
      </c>
      <c r="IO126" s="661">
        <v>1649</v>
      </c>
      <c r="IP126" s="662">
        <v>37477.354571759257</v>
      </c>
      <c r="IQ126" s="661">
        <v>2</v>
      </c>
      <c r="IR126" s="661" t="s">
        <v>793</v>
      </c>
      <c r="IS126" s="661">
        <v>1</v>
      </c>
      <c r="IT126" s="663">
        <v>41275</v>
      </c>
      <c r="IU126" s="661" t="s">
        <v>783</v>
      </c>
      <c r="IV126" s="661" t="s">
        <v>783</v>
      </c>
      <c r="IW126" s="661" t="s">
        <v>783</v>
      </c>
      <c r="IX126" s="661" t="s">
        <v>781</v>
      </c>
      <c r="IY126" s="661">
        <v>45</v>
      </c>
      <c r="IZ126" s="661" t="s">
        <v>789</v>
      </c>
      <c r="JA126" s="661" t="s">
        <v>783</v>
      </c>
      <c r="JB126" s="661" t="s">
        <v>783</v>
      </c>
      <c r="JC126" s="661" t="s">
        <v>783</v>
      </c>
      <c r="JD126" s="661">
        <v>329452</v>
      </c>
      <c r="JE126" s="661" t="s">
        <v>783</v>
      </c>
      <c r="JF126" s="661" t="s">
        <v>783</v>
      </c>
      <c r="JG126" s="661" t="s">
        <v>795</v>
      </c>
      <c r="JH126" s="661">
        <v>55</v>
      </c>
      <c r="JI126" s="661" t="s">
        <v>783</v>
      </c>
      <c r="JJ126" s="661" t="s">
        <v>783</v>
      </c>
      <c r="JK126" s="661" t="s">
        <v>783</v>
      </c>
      <c r="JL126" s="661" t="s">
        <v>790</v>
      </c>
      <c r="JM126" s="661">
        <v>4</v>
      </c>
      <c r="JN126" s="661">
        <v>3</v>
      </c>
      <c r="JO126" s="661" t="s">
        <v>783</v>
      </c>
      <c r="JP126" s="661">
        <v>10711928</v>
      </c>
      <c r="JQ126" s="661">
        <v>2011</v>
      </c>
      <c r="JR126" s="661">
        <v>3</v>
      </c>
      <c r="JS126" s="661" t="s">
        <v>783</v>
      </c>
      <c r="JT126" s="661" t="s">
        <v>783</v>
      </c>
      <c r="JU126" s="661" t="s">
        <v>911</v>
      </c>
      <c r="JV126" s="664">
        <v>882.14652799999999</v>
      </c>
      <c r="JX126" s="371"/>
    </row>
    <row r="127" spans="1:284" ht="16" thickBot="1">
      <c r="A127" s="905" t="s">
        <v>5</v>
      </c>
      <c r="B127" s="79">
        <f t="shared" si="53"/>
        <v>4</v>
      </c>
      <c r="C127" s="871" t="s">
        <v>89</v>
      </c>
      <c r="D127" s="249" t="s">
        <v>135</v>
      </c>
      <c r="E127" s="103" t="s">
        <v>213</v>
      </c>
      <c r="F127" s="888">
        <v>0.15</v>
      </c>
      <c r="G127" s="120" t="e">
        <f t="shared" si="96"/>
        <v>#REF!</v>
      </c>
      <c r="H127" s="47">
        <v>0.15</v>
      </c>
      <c r="I127" s="2"/>
      <c r="J127" s="29"/>
      <c r="K127" s="18"/>
      <c r="L127" s="5"/>
      <c r="M127" s="71">
        <v>1</v>
      </c>
      <c r="N127" s="71">
        <v>2</v>
      </c>
      <c r="O127" s="70">
        <v>3</v>
      </c>
      <c r="P127" s="891">
        <f t="shared" si="105"/>
        <v>6</v>
      </c>
      <c r="Q127" s="897">
        <f t="shared" si="99"/>
        <v>6</v>
      </c>
      <c r="R127" s="51">
        <f t="shared" si="100"/>
        <v>0.15</v>
      </c>
      <c r="S127" s="3"/>
      <c r="T127" s="25"/>
      <c r="U127" s="219">
        <f t="shared" si="104"/>
        <v>0</v>
      </c>
      <c r="V127" s="219" t="s">
        <v>642</v>
      </c>
      <c r="W127" s="1042">
        <f t="shared" si="91"/>
        <v>0</v>
      </c>
      <c r="X127" s="537">
        <f t="shared" si="92"/>
        <v>0</v>
      </c>
      <c r="Y127" s="538">
        <f t="shared" si="101"/>
        <v>0</v>
      </c>
      <c r="Z127" s="1034">
        <f t="shared" si="55"/>
        <v>0</v>
      </c>
      <c r="AA127" s="883"/>
      <c r="AB127" s="270">
        <f t="shared" si="102"/>
        <v>0</v>
      </c>
      <c r="AC127" s="553"/>
      <c r="AD127" s="562">
        <f t="shared" si="103"/>
        <v>0</v>
      </c>
      <c r="AE127" s="518"/>
      <c r="AF127" s="270">
        <f t="shared" si="58"/>
        <v>0</v>
      </c>
      <c r="AG127" s="270"/>
      <c r="AH127" s="562">
        <f t="shared" si="59"/>
        <v>0</v>
      </c>
      <c r="AI127" s="270"/>
      <c r="AJ127" s="228">
        <v>0</v>
      </c>
      <c r="AK127" s="902"/>
      <c r="AL127" s="902"/>
      <c r="AM127" s="18" t="str">
        <f t="shared" si="60"/>
        <v xml:space="preserve"> </v>
      </c>
      <c r="AN127" s="747" t="str">
        <f t="shared" si="61"/>
        <v xml:space="preserve"> </v>
      </c>
      <c r="AO127" s="4" t="str">
        <f t="shared" si="62"/>
        <v xml:space="preserve"> </v>
      </c>
      <c r="AP127" s="747" t="str">
        <f t="shared" si="63"/>
        <v xml:space="preserve"> </v>
      </c>
      <c r="AQ127" s="4" t="str">
        <f t="shared" si="64"/>
        <v xml:space="preserve"> </v>
      </c>
      <c r="AR127" s="747" t="str">
        <f t="shared" si="65"/>
        <v xml:space="preserve"> </v>
      </c>
      <c r="AS127" s="4" t="str">
        <f t="shared" si="66"/>
        <v xml:space="preserve"> </v>
      </c>
      <c r="AT127" s="747" t="str">
        <f t="shared" si="67"/>
        <v xml:space="preserve"> </v>
      </c>
      <c r="AU127" s="4" t="str">
        <f t="shared" si="68"/>
        <v xml:space="preserve"> </v>
      </c>
      <c r="AV127" s="747" t="str">
        <f t="shared" si="69"/>
        <v xml:space="preserve"> </v>
      </c>
      <c r="AW127" s="4" t="str">
        <f t="shared" si="70"/>
        <v xml:space="preserve"> </v>
      </c>
      <c r="AX127" s="747" t="str">
        <f t="shared" si="71"/>
        <v xml:space="preserve"> </v>
      </c>
      <c r="AY127" s="4" t="str">
        <f t="shared" si="72"/>
        <v xml:space="preserve"> </v>
      </c>
      <c r="AZ127" s="747" t="str">
        <f t="shared" si="73"/>
        <v xml:space="preserve"> </v>
      </c>
      <c r="BA127" s="4" t="str">
        <f t="shared" si="74"/>
        <v xml:space="preserve"> </v>
      </c>
      <c r="BB127" s="747" t="str">
        <f t="shared" si="75"/>
        <v xml:space="preserve"> </v>
      </c>
      <c r="BC127" s="4" t="str">
        <f t="shared" si="76"/>
        <v xml:space="preserve"> </v>
      </c>
      <c r="BD127" s="747" t="str">
        <f t="shared" si="77"/>
        <v xml:space="preserve"> </v>
      </c>
      <c r="BE127" s="4" t="str">
        <f t="shared" si="78"/>
        <v xml:space="preserve"> </v>
      </c>
      <c r="BF127" s="747" t="str">
        <f t="shared" si="79"/>
        <v xml:space="preserve"> </v>
      </c>
      <c r="BG127" s="4" t="str">
        <f t="shared" si="80"/>
        <v xml:space="preserve"> </v>
      </c>
      <c r="BH127" s="747" t="str">
        <f t="shared" si="81"/>
        <v xml:space="preserve"> </v>
      </c>
      <c r="BI127" s="4" t="str">
        <f t="shared" si="82"/>
        <v xml:space="preserve"> </v>
      </c>
      <c r="BJ127" s="747" t="str">
        <f t="shared" si="83"/>
        <v xml:space="preserve"> </v>
      </c>
      <c r="BK127" s="4" t="str">
        <f t="shared" si="84"/>
        <v xml:space="preserve"> </v>
      </c>
      <c r="BL127" s="747" t="str">
        <f t="shared" si="85"/>
        <v xml:space="preserve"> </v>
      </c>
      <c r="BM127" s="4" t="str">
        <f t="shared" si="86"/>
        <v xml:space="preserve"> </v>
      </c>
      <c r="BN127" s="747" t="str">
        <f t="shared" si="87"/>
        <v xml:space="preserve"> </v>
      </c>
      <c r="BO127" s="4" t="str">
        <f t="shared" si="88"/>
        <v xml:space="preserve"> </v>
      </c>
      <c r="BP127" s="747" t="str">
        <f t="shared" si="89"/>
        <v xml:space="preserve"> </v>
      </c>
      <c r="BQ127" s="133"/>
      <c r="BR127" s="133"/>
      <c r="BS127" s="389"/>
      <c r="BT127" s="389"/>
      <c r="BU127" s="389"/>
      <c r="BV127" s="389"/>
      <c r="BW127" s="389"/>
      <c r="BX127" s="389"/>
      <c r="BY127" s="389"/>
      <c r="BZ127" s="389"/>
      <c r="CA127" s="389"/>
      <c r="CB127" s="163">
        <f t="shared" si="90"/>
        <v>0</v>
      </c>
      <c r="CC127" s="389"/>
      <c r="CD127" s="389"/>
      <c r="CE127" s="389"/>
      <c r="CF127" s="389"/>
      <c r="CG127" s="389"/>
      <c r="CH127" s="389"/>
      <c r="CI127" s="389"/>
      <c r="CJ127" s="389"/>
      <c r="CK127" s="389"/>
      <c r="CL127" s="389"/>
      <c r="CM127" s="389"/>
      <c r="CN127" s="389"/>
      <c r="CO127" s="389"/>
      <c r="CP127" s="389"/>
      <c r="CQ127" s="389"/>
      <c r="CR127" s="389"/>
      <c r="CS127" s="389"/>
      <c r="CT127" s="389"/>
      <c r="CU127" s="389"/>
      <c r="CV127" s="389"/>
      <c r="CW127" s="389"/>
      <c r="CX127" s="389"/>
      <c r="CY127" s="389"/>
      <c r="CZ127" s="389"/>
      <c r="DA127" s="725"/>
      <c r="DB127" s="725"/>
      <c r="DC127" s="725"/>
      <c r="DD127" s="725"/>
      <c r="DE127" s="725"/>
      <c r="DF127" s="725"/>
      <c r="DG127" s="725"/>
      <c r="DH127" s="725"/>
      <c r="DI127" s="725"/>
      <c r="DJ127" s="725"/>
      <c r="DK127" s="725"/>
      <c r="DL127" s="725"/>
      <c r="DM127" s="725"/>
      <c r="DN127" s="725"/>
      <c r="DO127" s="725"/>
      <c r="DP127" s="725"/>
      <c r="DQ127" s="725"/>
      <c r="DR127" s="725"/>
      <c r="DS127" s="725"/>
      <c r="DT127" s="725"/>
      <c r="DU127" s="725"/>
      <c r="DV127" s="725"/>
      <c r="DW127" s="725"/>
      <c r="DX127" s="725"/>
      <c r="DY127" s="725"/>
      <c r="DZ127" s="725"/>
      <c r="EA127" s="725"/>
      <c r="EB127" s="725"/>
      <c r="EC127" s="725"/>
      <c r="ED127" s="725"/>
      <c r="EE127" s="725"/>
      <c r="EF127" s="725"/>
      <c r="EG127" s="725"/>
      <c r="EH127" s="725"/>
      <c r="EI127" s="725"/>
      <c r="EJ127" s="725"/>
      <c r="EK127" s="725"/>
      <c r="EL127" s="725"/>
      <c r="EM127" s="725"/>
      <c r="EN127" s="725"/>
      <c r="EO127" s="725"/>
      <c r="EP127" s="725"/>
      <c r="EQ127" s="725"/>
      <c r="ER127" s="725"/>
      <c r="ES127" s="725"/>
      <c r="ET127" s="725"/>
      <c r="EU127" s="725"/>
      <c r="EV127" s="725"/>
      <c r="EW127" s="725"/>
      <c r="EX127" s="725"/>
      <c r="EY127" s="725"/>
      <c r="EZ127" s="725"/>
      <c r="FA127" s="725"/>
      <c r="FB127" s="725"/>
      <c r="FC127" s="725"/>
      <c r="FD127" s="725"/>
      <c r="FE127" s="725"/>
      <c r="FF127" s="725"/>
      <c r="FG127" s="725"/>
      <c r="FH127" s="725"/>
      <c r="FI127" s="725"/>
      <c r="FJ127" s="725"/>
      <c r="FK127" s="725"/>
      <c r="FL127" s="725"/>
      <c r="FM127" s="725"/>
      <c r="FN127" s="725"/>
      <c r="FO127" s="725"/>
      <c r="FP127" s="725"/>
      <c r="FQ127" s="725"/>
      <c r="FR127" s="725"/>
      <c r="FS127" s="725"/>
      <c r="FT127" s="725"/>
      <c r="FU127" s="725"/>
      <c r="FV127" s="725"/>
      <c r="FW127" s="725"/>
      <c r="FX127" s="660" t="s">
        <v>428</v>
      </c>
      <c r="FY127" s="661">
        <v>61</v>
      </c>
      <c r="FZ127" s="661">
        <v>30289527</v>
      </c>
      <c r="GA127" s="661">
        <v>57</v>
      </c>
      <c r="GB127" s="661" t="s">
        <v>801</v>
      </c>
      <c r="GC127" s="661">
        <v>20</v>
      </c>
      <c r="GD127" s="661">
        <v>1980</v>
      </c>
      <c r="GE127" s="661">
        <v>2</v>
      </c>
      <c r="GF127" s="661" t="s">
        <v>148</v>
      </c>
      <c r="GG127" s="661">
        <v>1</v>
      </c>
      <c r="GH127" s="661">
        <v>2</v>
      </c>
      <c r="GI127" s="661" t="s">
        <v>148</v>
      </c>
      <c r="GJ127" s="661">
        <v>1</v>
      </c>
      <c r="GK127" s="661" t="s">
        <v>781</v>
      </c>
      <c r="GL127" s="661" t="s">
        <v>782</v>
      </c>
      <c r="GM127" s="661">
        <v>66</v>
      </c>
      <c r="GN127" s="661" t="s">
        <v>783</v>
      </c>
      <c r="GO127" s="661">
        <v>0</v>
      </c>
      <c r="GP127" s="661">
        <v>0</v>
      </c>
      <c r="GQ127" s="661">
        <v>4</v>
      </c>
      <c r="GR127" s="661">
        <v>2</v>
      </c>
      <c r="GS127" s="661">
        <v>2</v>
      </c>
      <c r="GT127" s="661" t="s">
        <v>783</v>
      </c>
      <c r="GU127" s="661" t="s">
        <v>783</v>
      </c>
      <c r="GV127" s="661" t="s">
        <v>783</v>
      </c>
      <c r="GW127" s="661" t="s">
        <v>783</v>
      </c>
      <c r="GX127" s="661" t="s">
        <v>783</v>
      </c>
      <c r="GY127" s="661">
        <v>1649</v>
      </c>
      <c r="GZ127" s="661">
        <v>3.26</v>
      </c>
      <c r="HA127" s="661">
        <v>5</v>
      </c>
      <c r="HB127" s="661" t="s">
        <v>783</v>
      </c>
      <c r="HC127" s="661" t="s">
        <v>782</v>
      </c>
      <c r="HD127" s="661">
        <v>15</v>
      </c>
      <c r="HE127" s="661" t="s">
        <v>783</v>
      </c>
      <c r="HF127" s="661">
        <v>0</v>
      </c>
      <c r="HG127" s="661" t="s">
        <v>783</v>
      </c>
      <c r="HH127" s="661">
        <v>0</v>
      </c>
      <c r="HI127" s="661">
        <v>1</v>
      </c>
      <c r="HJ127" s="661">
        <v>45</v>
      </c>
      <c r="HK127" s="661" t="s">
        <v>784</v>
      </c>
      <c r="HL127" s="661" t="s">
        <v>785</v>
      </c>
      <c r="HM127" s="661" t="s">
        <v>783</v>
      </c>
      <c r="HN127" s="661" t="s">
        <v>783</v>
      </c>
      <c r="HO127" s="661" t="s">
        <v>783</v>
      </c>
      <c r="HP127" s="661" t="s">
        <v>783</v>
      </c>
      <c r="HQ127" s="661" t="s">
        <v>783</v>
      </c>
      <c r="HR127" s="661">
        <v>3980158</v>
      </c>
      <c r="HS127" s="661" t="s">
        <v>783</v>
      </c>
      <c r="HT127" s="661" t="s">
        <v>786</v>
      </c>
      <c r="HU127" s="661" t="s">
        <v>787</v>
      </c>
      <c r="HV127" s="661">
        <v>4</v>
      </c>
      <c r="HW127" s="661">
        <v>2014</v>
      </c>
      <c r="HX127" s="661">
        <v>63</v>
      </c>
      <c r="HY127" s="661">
        <v>0</v>
      </c>
      <c r="HZ127" s="661">
        <v>17213</v>
      </c>
      <c r="IA127" s="662">
        <v>41697.500081018516</v>
      </c>
      <c r="IB127" s="661" t="s">
        <v>788</v>
      </c>
      <c r="IC127" s="661">
        <v>3975680</v>
      </c>
      <c r="ID127" s="661">
        <v>2014</v>
      </c>
      <c r="IE127" s="661">
        <v>1712</v>
      </c>
      <c r="IF127" s="661" t="s">
        <v>783</v>
      </c>
      <c r="IG127" s="661" t="s">
        <v>783</v>
      </c>
      <c r="IH127" s="661" t="s">
        <v>783</v>
      </c>
      <c r="II127" s="661" t="s">
        <v>783</v>
      </c>
      <c r="IJ127" s="661" t="s">
        <v>783</v>
      </c>
      <c r="IK127" s="661" t="s">
        <v>783</v>
      </c>
      <c r="IL127" s="661" t="s">
        <v>783</v>
      </c>
      <c r="IM127" s="661" t="s">
        <v>783</v>
      </c>
      <c r="IN127" s="661" t="s">
        <v>783</v>
      </c>
      <c r="IO127" s="661">
        <v>1649</v>
      </c>
      <c r="IP127" s="662">
        <v>37477.354571759257</v>
      </c>
      <c r="IQ127" s="661">
        <v>2</v>
      </c>
      <c r="IR127" s="661" t="s">
        <v>793</v>
      </c>
      <c r="IS127" s="661">
        <v>2</v>
      </c>
      <c r="IT127" s="663">
        <v>41275</v>
      </c>
      <c r="IU127" s="661" t="s">
        <v>783</v>
      </c>
      <c r="IV127" s="661" t="s">
        <v>783</v>
      </c>
      <c r="IW127" s="661" t="s">
        <v>783</v>
      </c>
      <c r="IX127" s="661" t="s">
        <v>781</v>
      </c>
      <c r="IY127" s="661">
        <v>45</v>
      </c>
      <c r="IZ127" s="661" t="s">
        <v>789</v>
      </c>
      <c r="JA127" s="661" t="s">
        <v>783</v>
      </c>
      <c r="JB127" s="661" t="s">
        <v>783</v>
      </c>
      <c r="JC127" s="661" t="s">
        <v>783</v>
      </c>
      <c r="JD127" s="661">
        <v>329452</v>
      </c>
      <c r="JE127" s="661" t="s">
        <v>783</v>
      </c>
      <c r="JF127" s="661" t="s">
        <v>783</v>
      </c>
      <c r="JG127" s="661" t="s">
        <v>802</v>
      </c>
      <c r="JH127" s="661">
        <v>57</v>
      </c>
      <c r="JI127" s="661" t="s">
        <v>783</v>
      </c>
      <c r="JJ127" s="661" t="s">
        <v>783</v>
      </c>
      <c r="JK127" s="661" t="s">
        <v>783</v>
      </c>
      <c r="JL127" s="661" t="s">
        <v>790</v>
      </c>
      <c r="JM127" s="661">
        <v>4</v>
      </c>
      <c r="JN127" s="661">
        <v>4</v>
      </c>
      <c r="JO127" s="661" t="s">
        <v>783</v>
      </c>
      <c r="JP127" s="661">
        <v>10711928</v>
      </c>
      <c r="JQ127" s="661">
        <v>2011</v>
      </c>
      <c r="JR127" s="661">
        <v>3</v>
      </c>
      <c r="JS127" s="661" t="s">
        <v>783</v>
      </c>
      <c r="JT127" s="661" t="s">
        <v>783</v>
      </c>
      <c r="JU127" s="661" t="s">
        <v>912</v>
      </c>
      <c r="JV127" s="664">
        <v>17134.387939</v>
      </c>
      <c r="JW127">
        <f>SUM(JV125:JV127)</f>
        <v>18647.460534999998</v>
      </c>
      <c r="JX127" s="371">
        <v>3.5317160104166665</v>
      </c>
    </row>
    <row r="128" spans="1:284" ht="16" thickBot="1">
      <c r="A128" s="905" t="s">
        <v>5</v>
      </c>
      <c r="B128" s="79">
        <f t="shared" si="53"/>
        <v>4</v>
      </c>
      <c r="C128" s="871" t="s">
        <v>60</v>
      </c>
      <c r="D128" s="249" t="s">
        <v>168</v>
      </c>
      <c r="E128" s="103" t="s">
        <v>158</v>
      </c>
      <c r="F128" s="888">
        <v>0.65</v>
      </c>
      <c r="G128" s="120" t="e">
        <f t="shared" si="96"/>
        <v>#REF!</v>
      </c>
      <c r="H128" s="398">
        <v>0.65</v>
      </c>
      <c r="I128" s="2"/>
      <c r="J128" s="29"/>
      <c r="K128" s="18"/>
      <c r="L128" s="5"/>
      <c r="M128" s="71">
        <v>1</v>
      </c>
      <c r="N128" s="71">
        <v>1</v>
      </c>
      <c r="O128" s="70">
        <v>3</v>
      </c>
      <c r="P128" s="891">
        <f t="shared" si="105"/>
        <v>5</v>
      </c>
      <c r="Q128" s="897">
        <f t="shared" si="99"/>
        <v>3</v>
      </c>
      <c r="R128" s="51">
        <f t="shared" si="100"/>
        <v>0.65</v>
      </c>
      <c r="S128" s="3"/>
      <c r="T128" s="25"/>
      <c r="U128" s="219">
        <f t="shared" si="104"/>
        <v>0</v>
      </c>
      <c r="V128" s="219" t="s">
        <v>642</v>
      </c>
      <c r="W128" s="1042">
        <f t="shared" si="91"/>
        <v>0</v>
      </c>
      <c r="X128" s="537">
        <f t="shared" si="92"/>
        <v>24919.555555555555</v>
      </c>
      <c r="Y128" s="538">
        <f t="shared" si="101"/>
        <v>500</v>
      </c>
      <c r="Z128" s="1034">
        <f t="shared" si="55"/>
        <v>0</v>
      </c>
      <c r="AA128" s="883">
        <v>6</v>
      </c>
      <c r="AB128" s="270">
        <f t="shared" si="102"/>
        <v>13219.555555555555</v>
      </c>
      <c r="AC128" s="566">
        <v>0.25</v>
      </c>
      <c r="AD128" s="562">
        <f t="shared" si="103"/>
        <v>11700</v>
      </c>
      <c r="AE128" s="518"/>
      <c r="AF128" s="270">
        <f t="shared" si="58"/>
        <v>0</v>
      </c>
      <c r="AG128" s="270"/>
      <c r="AH128" s="562">
        <f t="shared" si="59"/>
        <v>0</v>
      </c>
      <c r="AI128" s="270"/>
      <c r="AJ128" s="228">
        <v>0</v>
      </c>
      <c r="AK128" s="902"/>
      <c r="AL128" s="902"/>
      <c r="AM128" s="18" t="str">
        <f t="shared" si="60"/>
        <v xml:space="preserve"> </v>
      </c>
      <c r="AN128" s="747" t="str">
        <f t="shared" si="61"/>
        <v xml:space="preserve"> </v>
      </c>
      <c r="AO128" s="4" t="str">
        <f t="shared" si="62"/>
        <v xml:space="preserve"> </v>
      </c>
      <c r="AP128" s="747" t="str">
        <f t="shared" si="63"/>
        <v xml:space="preserve"> </v>
      </c>
      <c r="AQ128" s="4" t="str">
        <f t="shared" si="64"/>
        <v xml:space="preserve"> </v>
      </c>
      <c r="AR128" s="747" t="str">
        <f t="shared" si="65"/>
        <v xml:space="preserve"> </v>
      </c>
      <c r="AS128" s="4" t="str">
        <f t="shared" si="66"/>
        <v xml:space="preserve"> </v>
      </c>
      <c r="AT128" s="747" t="str">
        <f t="shared" si="67"/>
        <v xml:space="preserve"> </v>
      </c>
      <c r="AU128" s="4" t="str">
        <f t="shared" si="68"/>
        <v xml:space="preserve"> </v>
      </c>
      <c r="AV128" s="747" t="str">
        <f t="shared" si="69"/>
        <v xml:space="preserve"> </v>
      </c>
      <c r="AW128" s="4" t="str">
        <f t="shared" si="70"/>
        <v xml:space="preserve"> </v>
      </c>
      <c r="AX128" s="747" t="str">
        <f t="shared" si="71"/>
        <v xml:space="preserve"> </v>
      </c>
      <c r="AY128" s="4" t="str">
        <f t="shared" si="72"/>
        <v xml:space="preserve"> </v>
      </c>
      <c r="AZ128" s="747" t="str">
        <f t="shared" si="73"/>
        <v xml:space="preserve"> </v>
      </c>
      <c r="BA128" s="4" t="str">
        <f t="shared" si="74"/>
        <v xml:space="preserve"> </v>
      </c>
      <c r="BB128" s="747" t="str">
        <f t="shared" si="75"/>
        <v xml:space="preserve"> </v>
      </c>
      <c r="BC128" s="4" t="str">
        <f t="shared" si="76"/>
        <v xml:space="preserve"> </v>
      </c>
      <c r="BD128" s="747" t="str">
        <f t="shared" si="77"/>
        <v xml:space="preserve"> </v>
      </c>
      <c r="BE128" s="4" t="str">
        <f t="shared" si="78"/>
        <v xml:space="preserve"> </v>
      </c>
      <c r="BF128" s="747" t="str">
        <f t="shared" si="79"/>
        <v xml:space="preserve"> </v>
      </c>
      <c r="BG128" s="4" t="str">
        <f t="shared" si="80"/>
        <v xml:space="preserve"> </v>
      </c>
      <c r="BH128" s="747" t="str">
        <f t="shared" si="81"/>
        <v xml:space="preserve"> </v>
      </c>
      <c r="BI128" s="4" t="str">
        <f t="shared" si="82"/>
        <v xml:space="preserve"> </v>
      </c>
      <c r="BJ128" s="747" t="str">
        <f t="shared" si="83"/>
        <v xml:space="preserve"> </v>
      </c>
      <c r="BK128" s="4" t="str">
        <f t="shared" si="84"/>
        <v xml:space="preserve"> </v>
      </c>
      <c r="BL128" s="747" t="str">
        <f t="shared" si="85"/>
        <v xml:space="preserve"> </v>
      </c>
      <c r="BM128" s="4" t="str">
        <f t="shared" si="86"/>
        <v xml:space="preserve"> </v>
      </c>
      <c r="BN128" s="747" t="str">
        <f t="shared" si="87"/>
        <v xml:space="preserve"> </v>
      </c>
      <c r="BO128" s="4" t="str">
        <f t="shared" si="88"/>
        <v xml:space="preserve"> </v>
      </c>
      <c r="BP128" s="747" t="str">
        <f t="shared" si="89"/>
        <v xml:space="preserve"> </v>
      </c>
      <c r="BQ128" s="133" t="s">
        <v>628</v>
      </c>
      <c r="BR128" s="133"/>
      <c r="BS128" s="389"/>
      <c r="BT128" s="389"/>
      <c r="BU128" s="389"/>
      <c r="BV128" s="389"/>
      <c r="BW128" s="389"/>
      <c r="BX128" s="389"/>
      <c r="BY128" s="389"/>
      <c r="BZ128" s="389"/>
      <c r="CA128" s="389"/>
      <c r="CB128" s="163">
        <f t="shared" si="90"/>
        <v>0</v>
      </c>
      <c r="CC128" s="389"/>
      <c r="CD128" s="389"/>
      <c r="CE128" s="389"/>
      <c r="CF128" s="389"/>
      <c r="CG128" s="389"/>
      <c r="CH128" s="389"/>
      <c r="CI128" s="389"/>
      <c r="CJ128" s="389"/>
      <c r="CK128" s="389"/>
      <c r="CL128" s="389"/>
      <c r="CM128" s="389"/>
      <c r="CN128" s="389"/>
      <c r="CO128" s="389"/>
      <c r="CP128" s="389"/>
      <c r="CQ128" s="389"/>
      <c r="CR128" s="389"/>
      <c r="CS128" s="389"/>
      <c r="CT128" s="389"/>
      <c r="CU128" s="389"/>
      <c r="CV128" s="389"/>
      <c r="CW128" s="389"/>
      <c r="CX128" s="389"/>
      <c r="CY128" s="389"/>
      <c r="CZ128" s="389"/>
      <c r="DA128" s="725"/>
      <c r="DB128" s="725"/>
      <c r="DC128" s="725"/>
      <c r="DD128" s="725"/>
      <c r="DE128" s="725"/>
      <c r="DF128" s="725"/>
      <c r="DG128" s="725"/>
      <c r="DH128" s="725"/>
      <c r="DI128" s="725"/>
      <c r="DJ128" s="725"/>
      <c r="DK128" s="725"/>
      <c r="DL128" s="725"/>
      <c r="DM128" s="725"/>
      <c r="DN128" s="725"/>
      <c r="DO128" s="725"/>
      <c r="DP128" s="725"/>
      <c r="DQ128" s="725"/>
      <c r="DR128" s="725"/>
      <c r="DS128" s="725"/>
      <c r="DT128" s="725"/>
      <c r="DU128" s="725"/>
      <c r="DV128" s="725"/>
      <c r="DW128" s="725"/>
      <c r="DX128" s="725"/>
      <c r="DY128" s="725"/>
      <c r="DZ128" s="725"/>
      <c r="EA128" s="725"/>
      <c r="EB128" s="725"/>
      <c r="EC128" s="725"/>
      <c r="ED128" s="725"/>
      <c r="EE128" s="725"/>
      <c r="EF128" s="725"/>
      <c r="EG128" s="725"/>
      <c r="EH128" s="725"/>
      <c r="EI128" s="725"/>
      <c r="EJ128" s="725"/>
      <c r="EK128" s="725"/>
      <c r="EL128" s="725"/>
      <c r="EM128" s="725"/>
      <c r="EN128" s="725"/>
      <c r="EO128" s="725"/>
      <c r="EP128" s="725"/>
      <c r="EQ128" s="725"/>
      <c r="ER128" s="725"/>
      <c r="ES128" s="725"/>
      <c r="ET128" s="725"/>
      <c r="EU128" s="725"/>
      <c r="EV128" s="725"/>
      <c r="EW128" s="725"/>
      <c r="EX128" s="725"/>
      <c r="EY128" s="725"/>
      <c r="EZ128" s="725"/>
      <c r="FA128" s="725"/>
      <c r="FB128" s="725"/>
      <c r="FC128" s="725"/>
      <c r="FD128" s="725"/>
      <c r="FE128" s="725"/>
      <c r="FF128" s="725"/>
      <c r="FG128" s="725"/>
      <c r="FH128" s="725"/>
      <c r="FI128" s="725"/>
      <c r="FJ128" s="725"/>
      <c r="FK128" s="725"/>
      <c r="FL128" s="725"/>
      <c r="FM128" s="725"/>
      <c r="FN128" s="725"/>
      <c r="FO128" s="725"/>
      <c r="FP128" s="725"/>
      <c r="FQ128" s="725"/>
      <c r="FR128" s="725"/>
      <c r="FS128" s="725"/>
      <c r="FT128" s="725"/>
      <c r="FU128" s="725"/>
      <c r="FV128" s="725"/>
      <c r="FW128" s="725"/>
      <c r="FX128" s="645" t="s">
        <v>428</v>
      </c>
      <c r="FY128" s="646"/>
      <c r="FZ128" s="646"/>
      <c r="GA128" s="646"/>
      <c r="GB128" s="646"/>
      <c r="GC128" s="646"/>
      <c r="GD128" s="646"/>
      <c r="GE128" s="646"/>
      <c r="GF128" s="646"/>
      <c r="GG128" s="646"/>
      <c r="GH128" s="646"/>
      <c r="GI128" s="646"/>
      <c r="GJ128" s="646"/>
      <c r="GK128" s="646"/>
      <c r="GL128" s="646"/>
      <c r="GM128" s="646"/>
      <c r="GN128" s="646"/>
      <c r="GO128" s="646"/>
      <c r="GP128" s="646"/>
      <c r="GQ128" s="646"/>
      <c r="GR128" s="646"/>
      <c r="GS128" s="646"/>
      <c r="GT128" s="646"/>
      <c r="GU128" s="646"/>
      <c r="GV128" s="646"/>
      <c r="GW128" s="646"/>
      <c r="GX128" s="646"/>
      <c r="GY128" s="646"/>
      <c r="GZ128" s="646"/>
      <c r="HA128" s="646"/>
      <c r="HB128" s="646"/>
      <c r="HC128" s="646"/>
      <c r="HD128" s="646"/>
      <c r="HE128" s="646"/>
      <c r="HF128" s="646"/>
      <c r="HG128" s="646"/>
      <c r="HH128" s="646"/>
      <c r="HI128" s="646"/>
      <c r="HJ128" s="646"/>
      <c r="HK128" s="646"/>
      <c r="HL128" s="646"/>
      <c r="HM128" s="646"/>
      <c r="HN128" s="646"/>
      <c r="HO128" s="646"/>
      <c r="HP128" s="646"/>
      <c r="HQ128" s="646"/>
      <c r="HR128" s="646"/>
      <c r="HS128" s="646"/>
      <c r="HT128" s="646"/>
      <c r="HU128" s="646"/>
      <c r="HV128" s="646"/>
      <c r="HW128" s="646"/>
      <c r="HX128" s="646"/>
      <c r="HY128" s="646"/>
      <c r="HZ128" s="646"/>
      <c r="IA128" s="647"/>
      <c r="IB128" s="646"/>
      <c r="IC128" s="646"/>
      <c r="ID128" s="646"/>
      <c r="IE128" s="646"/>
      <c r="IF128" s="646"/>
      <c r="IG128" s="646"/>
      <c r="IH128" s="646"/>
      <c r="II128" s="646"/>
      <c r="IJ128" s="646"/>
      <c r="IK128" s="646"/>
      <c r="IL128" s="646"/>
      <c r="IM128" s="646"/>
      <c r="IN128" s="646"/>
      <c r="IO128" s="646"/>
      <c r="IP128" s="647"/>
      <c r="IQ128" s="646"/>
      <c r="IR128" s="646"/>
      <c r="IS128" s="646"/>
      <c r="IT128" s="648"/>
      <c r="IU128" s="646"/>
      <c r="IV128" s="646"/>
      <c r="IW128" s="646"/>
      <c r="IX128" s="646"/>
      <c r="IY128" s="646"/>
      <c r="IZ128" s="646"/>
      <c r="JA128" s="646"/>
      <c r="JB128" s="646"/>
      <c r="JC128" s="646"/>
      <c r="JD128" s="646"/>
      <c r="JE128" s="646"/>
      <c r="JF128" s="646"/>
      <c r="JG128" s="646"/>
      <c r="JH128" s="646"/>
      <c r="JI128" s="646"/>
      <c r="JJ128" s="646"/>
      <c r="JK128" s="646"/>
      <c r="JL128" s="646"/>
      <c r="JM128" s="646"/>
      <c r="JN128" s="646"/>
      <c r="JO128" s="646"/>
      <c r="JP128" s="646"/>
      <c r="JQ128" s="646"/>
      <c r="JR128" s="646"/>
      <c r="JS128" s="646"/>
      <c r="JT128" s="646"/>
      <c r="JU128" s="646"/>
      <c r="JV128" s="649"/>
      <c r="JX128" s="371"/>
    </row>
    <row r="129" spans="1:286" ht="16" thickBot="1">
      <c r="A129" s="905" t="s">
        <v>5</v>
      </c>
      <c r="B129" s="79">
        <f t="shared" si="53"/>
        <v>4</v>
      </c>
      <c r="C129" s="871" t="s">
        <v>114</v>
      </c>
      <c r="D129" s="249" t="s">
        <v>218</v>
      </c>
      <c r="E129" s="103" t="s">
        <v>220</v>
      </c>
      <c r="F129" s="888">
        <v>0.3</v>
      </c>
      <c r="G129" s="120" t="e">
        <f>F129+G63</f>
        <v>#REF!</v>
      </c>
      <c r="H129" s="47">
        <v>0.3</v>
      </c>
      <c r="I129" s="2"/>
      <c r="J129" s="29"/>
      <c r="K129" s="18"/>
      <c r="L129" s="5"/>
      <c r="M129" s="71">
        <v>1</v>
      </c>
      <c r="N129" s="71">
        <v>2</v>
      </c>
      <c r="O129" s="70">
        <v>4</v>
      </c>
      <c r="P129" s="891">
        <f t="shared" si="105"/>
        <v>7</v>
      </c>
      <c r="Q129" s="897">
        <f t="shared" si="99"/>
        <v>8</v>
      </c>
      <c r="R129" s="51">
        <f t="shared" si="100"/>
        <v>0.3</v>
      </c>
      <c r="S129" s="3"/>
      <c r="T129" s="25"/>
      <c r="U129" s="219">
        <f t="shared" si="104"/>
        <v>0</v>
      </c>
      <c r="V129" s="219" t="s">
        <v>642</v>
      </c>
      <c r="W129" s="1042">
        <f t="shared" si="91"/>
        <v>0</v>
      </c>
      <c r="X129" s="537">
        <f t="shared" si="92"/>
        <v>0</v>
      </c>
      <c r="Y129" s="538">
        <f t="shared" si="101"/>
        <v>0</v>
      </c>
      <c r="Z129" s="1034">
        <f t="shared" si="55"/>
        <v>0</v>
      </c>
      <c r="AA129" s="883"/>
      <c r="AB129" s="270">
        <f t="shared" si="102"/>
        <v>0</v>
      </c>
      <c r="AC129" s="553"/>
      <c r="AD129" s="562">
        <f t="shared" si="103"/>
        <v>0</v>
      </c>
      <c r="AE129" s="518"/>
      <c r="AF129" s="270">
        <f t="shared" si="58"/>
        <v>0</v>
      </c>
      <c r="AG129" s="270"/>
      <c r="AH129" s="562">
        <f t="shared" si="59"/>
        <v>0</v>
      </c>
      <c r="AI129" s="270"/>
      <c r="AJ129" s="228">
        <v>0</v>
      </c>
      <c r="AK129" s="902"/>
      <c r="AL129" s="902"/>
      <c r="AM129" s="18" t="str">
        <f t="shared" si="60"/>
        <v xml:space="preserve"> </v>
      </c>
      <c r="AN129" s="747" t="str">
        <f t="shared" si="61"/>
        <v xml:space="preserve"> </v>
      </c>
      <c r="AO129" s="4" t="str">
        <f t="shared" si="62"/>
        <v xml:space="preserve"> </v>
      </c>
      <c r="AP129" s="747" t="str">
        <f t="shared" si="63"/>
        <v xml:space="preserve"> </v>
      </c>
      <c r="AQ129" s="4" t="str">
        <f t="shared" si="64"/>
        <v xml:space="preserve"> </v>
      </c>
      <c r="AR129" s="747" t="str">
        <f t="shared" si="65"/>
        <v xml:space="preserve"> </v>
      </c>
      <c r="AS129" s="4" t="str">
        <f t="shared" si="66"/>
        <v xml:space="preserve"> </v>
      </c>
      <c r="AT129" s="747" t="str">
        <f t="shared" si="67"/>
        <v xml:space="preserve"> </v>
      </c>
      <c r="AU129" s="4" t="str">
        <f t="shared" si="68"/>
        <v xml:space="preserve"> </v>
      </c>
      <c r="AV129" s="747" t="str">
        <f t="shared" si="69"/>
        <v xml:space="preserve"> </v>
      </c>
      <c r="AW129" s="4" t="str">
        <f t="shared" si="70"/>
        <v xml:space="preserve"> </v>
      </c>
      <c r="AX129" s="747" t="str">
        <f t="shared" si="71"/>
        <v xml:space="preserve"> </v>
      </c>
      <c r="AY129" s="4" t="str">
        <f t="shared" si="72"/>
        <v xml:space="preserve"> </v>
      </c>
      <c r="AZ129" s="747" t="str">
        <f t="shared" si="73"/>
        <v xml:space="preserve"> </v>
      </c>
      <c r="BA129" s="4" t="str">
        <f t="shared" si="74"/>
        <v xml:space="preserve"> </v>
      </c>
      <c r="BB129" s="747" t="str">
        <f t="shared" si="75"/>
        <v xml:space="preserve"> </v>
      </c>
      <c r="BC129" s="4" t="str">
        <f t="shared" si="76"/>
        <v xml:space="preserve"> </v>
      </c>
      <c r="BD129" s="747" t="str">
        <f t="shared" si="77"/>
        <v xml:space="preserve"> </v>
      </c>
      <c r="BE129" s="4" t="str">
        <f t="shared" si="78"/>
        <v xml:space="preserve"> </v>
      </c>
      <c r="BF129" s="747" t="str">
        <f t="shared" si="79"/>
        <v xml:space="preserve"> </v>
      </c>
      <c r="BG129" s="4" t="str">
        <f t="shared" si="80"/>
        <v xml:space="preserve"> </v>
      </c>
      <c r="BH129" s="747" t="str">
        <f t="shared" si="81"/>
        <v xml:space="preserve"> </v>
      </c>
      <c r="BI129" s="4" t="str">
        <f t="shared" si="82"/>
        <v xml:space="preserve"> </v>
      </c>
      <c r="BJ129" s="747" t="str">
        <f t="shared" si="83"/>
        <v xml:space="preserve"> </v>
      </c>
      <c r="BK129" s="4" t="str">
        <f t="shared" si="84"/>
        <v xml:space="preserve"> </v>
      </c>
      <c r="BL129" s="747" t="str">
        <f t="shared" si="85"/>
        <v xml:space="preserve"> </v>
      </c>
      <c r="BM129" s="4" t="str">
        <f t="shared" si="86"/>
        <v xml:space="preserve"> </v>
      </c>
      <c r="BN129" s="747" t="str">
        <f t="shared" si="87"/>
        <v xml:space="preserve"> </v>
      </c>
      <c r="BO129" s="4" t="str">
        <f t="shared" si="88"/>
        <v xml:space="preserve"> </v>
      </c>
      <c r="BP129" s="747" t="str">
        <f t="shared" si="89"/>
        <v xml:space="preserve"> </v>
      </c>
      <c r="BQ129" s="133" t="s">
        <v>221</v>
      </c>
      <c r="BR129" s="133"/>
      <c r="BS129" s="389"/>
      <c r="BT129" s="389"/>
      <c r="BU129" s="389"/>
      <c r="BV129" s="389"/>
      <c r="BW129" s="389"/>
      <c r="BX129" s="389"/>
      <c r="BY129" s="389"/>
      <c r="BZ129" s="389"/>
      <c r="CA129" s="389"/>
      <c r="CB129" s="163">
        <f t="shared" si="90"/>
        <v>0</v>
      </c>
      <c r="CC129" s="389"/>
      <c r="CD129" s="389"/>
      <c r="CE129" s="389"/>
      <c r="CF129" s="389"/>
      <c r="CG129" s="389"/>
      <c r="CH129" s="389"/>
      <c r="CI129" s="389"/>
      <c r="CJ129" s="389"/>
      <c r="CK129" s="389"/>
      <c r="CL129" s="389"/>
      <c r="CM129" s="389"/>
      <c r="CN129" s="389"/>
      <c r="CO129" s="389"/>
      <c r="CP129" s="389"/>
      <c r="CQ129" s="389"/>
      <c r="CR129" s="389"/>
      <c r="CS129" s="389"/>
      <c r="CT129" s="389"/>
      <c r="CU129" s="389"/>
      <c r="CV129" s="389"/>
      <c r="CW129" s="389"/>
      <c r="CX129" s="389"/>
      <c r="CY129" s="389"/>
      <c r="CZ129" s="389"/>
      <c r="DA129" s="389"/>
      <c r="DB129" s="389"/>
      <c r="DC129" s="389"/>
      <c r="DD129" s="389"/>
      <c r="DE129" s="389"/>
      <c r="DF129" s="389"/>
      <c r="DG129" s="389"/>
      <c r="DH129" s="389"/>
      <c r="DI129" s="389"/>
      <c r="DJ129" s="389"/>
      <c r="DK129" s="389"/>
      <c r="DL129" s="389"/>
      <c r="DM129" s="389"/>
      <c r="DN129" s="389"/>
      <c r="DO129" s="389"/>
      <c r="DP129" s="389"/>
      <c r="DQ129" s="389"/>
      <c r="DR129" s="389"/>
      <c r="DS129" s="389"/>
      <c r="DT129" s="389"/>
      <c r="DU129" s="389"/>
      <c r="DV129" s="389"/>
      <c r="DW129" s="389"/>
      <c r="DX129" s="389"/>
      <c r="DY129" s="389"/>
      <c r="DZ129" s="389"/>
      <c r="EA129" s="389"/>
      <c r="EB129" s="389"/>
      <c r="EC129" s="389"/>
      <c r="ED129" s="389"/>
      <c r="EE129" s="389"/>
      <c r="EF129" s="389"/>
      <c r="EG129" s="389"/>
      <c r="EH129" s="389"/>
      <c r="EI129" s="389"/>
      <c r="EJ129" s="389"/>
      <c r="EK129" s="389"/>
      <c r="EL129" s="389"/>
      <c r="EM129" s="389"/>
      <c r="EN129" s="389"/>
      <c r="EO129" s="389"/>
      <c r="EP129" s="389"/>
      <c r="EQ129" s="389"/>
      <c r="ER129" s="389"/>
      <c r="ES129" s="389"/>
      <c r="ET129" s="389"/>
      <c r="EU129" s="389"/>
      <c r="EV129" s="389"/>
      <c r="EW129" s="389"/>
      <c r="EX129" s="389"/>
      <c r="EY129" s="389"/>
      <c r="EZ129" s="389"/>
      <c r="FA129" s="389"/>
      <c r="FB129" s="389"/>
      <c r="FC129" s="389"/>
      <c r="FD129" s="389"/>
      <c r="FE129" s="389"/>
      <c r="FF129" s="389"/>
      <c r="FG129" s="389"/>
      <c r="FH129" s="389"/>
      <c r="FI129" s="389"/>
      <c r="FJ129" s="389"/>
      <c r="FK129" s="389"/>
      <c r="FL129" s="389"/>
      <c r="FM129" s="389"/>
      <c r="FN129" s="389"/>
      <c r="FO129" s="389"/>
      <c r="FP129" s="389"/>
      <c r="FQ129" s="389"/>
      <c r="FR129" s="389"/>
      <c r="FS129" s="389"/>
      <c r="FT129" s="389"/>
      <c r="FU129" s="389"/>
      <c r="FV129" s="389"/>
      <c r="FW129" s="389"/>
      <c r="FX129" s="645" t="s">
        <v>428</v>
      </c>
      <c r="FY129" s="646"/>
      <c r="FZ129" s="646"/>
      <c r="GA129" s="646"/>
      <c r="GB129" s="646"/>
      <c r="GC129" s="646"/>
      <c r="GD129" s="646"/>
      <c r="GE129" s="646"/>
      <c r="GF129" s="646"/>
      <c r="GG129" s="646"/>
      <c r="GH129" s="646"/>
      <c r="GI129" s="646"/>
      <c r="GJ129" s="646"/>
      <c r="GK129" s="646"/>
      <c r="GL129" s="646"/>
      <c r="GM129" s="646"/>
      <c r="GN129" s="646"/>
      <c r="GO129" s="646"/>
      <c r="GP129" s="646"/>
      <c r="GQ129" s="646"/>
      <c r="GR129" s="646"/>
      <c r="GS129" s="646"/>
      <c r="GT129" s="646"/>
      <c r="GU129" s="646"/>
      <c r="GV129" s="646"/>
      <c r="GW129" s="646"/>
      <c r="GX129" s="646"/>
      <c r="GY129" s="646"/>
      <c r="GZ129" s="646"/>
      <c r="HA129" s="646"/>
      <c r="HB129" s="646"/>
      <c r="HC129" s="646"/>
      <c r="HD129" s="646"/>
      <c r="HE129" s="646"/>
      <c r="HF129" s="646"/>
      <c r="HG129" s="646"/>
      <c r="HH129" s="646"/>
      <c r="HI129" s="646"/>
      <c r="HJ129" s="646"/>
      <c r="HK129" s="646"/>
      <c r="HL129" s="646"/>
      <c r="HM129" s="646"/>
      <c r="HN129" s="646"/>
      <c r="HO129" s="646"/>
      <c r="HP129" s="646"/>
      <c r="HQ129" s="646"/>
      <c r="HR129" s="646"/>
      <c r="HS129" s="646"/>
      <c r="HT129" s="646"/>
      <c r="HU129" s="646"/>
      <c r="HV129" s="646"/>
      <c r="HW129" s="646"/>
      <c r="HX129" s="646"/>
      <c r="HY129" s="646"/>
      <c r="HZ129" s="646"/>
      <c r="IA129" s="647"/>
      <c r="IB129" s="646"/>
      <c r="IC129" s="646"/>
      <c r="ID129" s="646"/>
      <c r="IE129" s="646"/>
      <c r="IF129" s="646"/>
      <c r="IG129" s="646"/>
      <c r="IH129" s="646"/>
      <c r="II129" s="646"/>
      <c r="IJ129" s="646"/>
      <c r="IK129" s="646"/>
      <c r="IL129" s="646"/>
      <c r="IM129" s="646"/>
      <c r="IN129" s="646"/>
      <c r="IO129" s="646"/>
      <c r="IP129" s="647"/>
      <c r="IQ129" s="646"/>
      <c r="IR129" s="646"/>
      <c r="IS129" s="646"/>
      <c r="IT129" s="648"/>
      <c r="IU129" s="646"/>
      <c r="IV129" s="646"/>
      <c r="IW129" s="646"/>
      <c r="IX129" s="646"/>
      <c r="IY129" s="646"/>
      <c r="IZ129" s="646"/>
      <c r="JA129" s="646"/>
      <c r="JB129" s="646"/>
      <c r="JC129" s="646"/>
      <c r="JD129" s="646"/>
      <c r="JE129" s="646"/>
      <c r="JF129" s="646"/>
      <c r="JG129" s="646"/>
      <c r="JH129" s="646"/>
      <c r="JI129" s="646"/>
      <c r="JJ129" s="646"/>
      <c r="JK129" s="646"/>
      <c r="JL129" s="646"/>
      <c r="JM129" s="646"/>
      <c r="JN129" s="646"/>
      <c r="JO129" s="646"/>
      <c r="JP129" s="646"/>
      <c r="JQ129" s="646"/>
      <c r="JR129" s="646"/>
      <c r="JS129" s="646"/>
      <c r="JT129" s="646"/>
      <c r="JU129" s="646"/>
      <c r="JV129" s="649"/>
      <c r="JX129" s="371"/>
    </row>
    <row r="130" spans="1:286" ht="16" thickBot="1">
      <c r="A130" s="905" t="s">
        <v>5</v>
      </c>
      <c r="B130" s="79">
        <f t="shared" si="53"/>
        <v>4</v>
      </c>
      <c r="C130" s="871" t="s">
        <v>269</v>
      </c>
      <c r="D130" s="249" t="s">
        <v>248</v>
      </c>
      <c r="E130" s="103" t="s">
        <v>88</v>
      </c>
      <c r="F130" s="888">
        <v>0.14000000000000001</v>
      </c>
      <c r="G130" s="120" t="e">
        <f t="shared" ref="G130:G138" si="106">F130+G129</f>
        <v>#REF!</v>
      </c>
      <c r="H130" s="46">
        <v>0.14000000000000001</v>
      </c>
      <c r="I130" s="2"/>
      <c r="J130" s="29"/>
      <c r="K130" s="18"/>
      <c r="L130" s="5"/>
      <c r="M130" s="71">
        <v>2</v>
      </c>
      <c r="N130" s="71">
        <v>2</v>
      </c>
      <c r="O130" s="70">
        <v>2</v>
      </c>
      <c r="P130" s="891">
        <f t="shared" si="105"/>
        <v>6</v>
      </c>
      <c r="Q130" s="897">
        <f t="shared" si="99"/>
        <v>8</v>
      </c>
      <c r="R130" s="51">
        <f t="shared" si="100"/>
        <v>0.14000000000000001</v>
      </c>
      <c r="S130" s="547"/>
      <c r="T130" s="43"/>
      <c r="U130" s="219">
        <f t="shared" si="104"/>
        <v>0</v>
      </c>
      <c r="V130" s="219" t="s">
        <v>642</v>
      </c>
      <c r="W130" s="1042">
        <f t="shared" si="91"/>
        <v>0</v>
      </c>
      <c r="X130" s="539">
        <f t="shared" si="92"/>
        <v>0</v>
      </c>
      <c r="Y130" s="538">
        <f t="shared" si="101"/>
        <v>0</v>
      </c>
      <c r="Z130" s="1034">
        <f t="shared" si="55"/>
        <v>0</v>
      </c>
      <c r="AA130" s="883"/>
      <c r="AB130" s="270">
        <f t="shared" si="102"/>
        <v>0</v>
      </c>
      <c r="AC130" s="553"/>
      <c r="AD130" s="562">
        <f t="shared" si="103"/>
        <v>0</v>
      </c>
      <c r="AE130" s="518"/>
      <c r="AF130" s="270">
        <f t="shared" si="58"/>
        <v>0</v>
      </c>
      <c r="AG130" s="270"/>
      <c r="AH130" s="562">
        <f t="shared" si="59"/>
        <v>0</v>
      </c>
      <c r="AI130" s="270"/>
      <c r="AJ130" s="228">
        <v>0</v>
      </c>
      <c r="AK130" s="902"/>
      <c r="AL130" s="902"/>
      <c r="AM130" s="18" t="str">
        <f t="shared" si="60"/>
        <v xml:space="preserve"> </v>
      </c>
      <c r="AN130" s="747" t="str">
        <f t="shared" si="61"/>
        <v xml:space="preserve"> </v>
      </c>
      <c r="AO130" s="4" t="str">
        <f t="shared" si="62"/>
        <v xml:space="preserve"> </v>
      </c>
      <c r="AP130" s="747" t="str">
        <f t="shared" si="63"/>
        <v xml:space="preserve"> </v>
      </c>
      <c r="AQ130" s="4" t="str">
        <f t="shared" si="64"/>
        <v xml:space="preserve"> </v>
      </c>
      <c r="AR130" s="747" t="str">
        <f t="shared" si="65"/>
        <v xml:space="preserve"> </v>
      </c>
      <c r="AS130" s="4" t="str">
        <f t="shared" si="66"/>
        <v xml:space="preserve"> </v>
      </c>
      <c r="AT130" s="747" t="str">
        <f t="shared" si="67"/>
        <v xml:space="preserve"> </v>
      </c>
      <c r="AU130" s="4" t="str">
        <f t="shared" si="68"/>
        <v xml:space="preserve"> </v>
      </c>
      <c r="AV130" s="747" t="str">
        <f t="shared" si="69"/>
        <v xml:space="preserve"> </v>
      </c>
      <c r="AW130" s="4" t="str">
        <f t="shared" si="70"/>
        <v xml:space="preserve"> </v>
      </c>
      <c r="AX130" s="747" t="str">
        <f t="shared" si="71"/>
        <v xml:space="preserve"> </v>
      </c>
      <c r="AY130" s="4" t="str">
        <f t="shared" si="72"/>
        <v xml:space="preserve"> </v>
      </c>
      <c r="AZ130" s="747" t="str">
        <f t="shared" si="73"/>
        <v xml:space="preserve"> </v>
      </c>
      <c r="BA130" s="4" t="str">
        <f t="shared" si="74"/>
        <v xml:space="preserve"> </v>
      </c>
      <c r="BB130" s="747" t="str">
        <f t="shared" si="75"/>
        <v xml:space="preserve"> </v>
      </c>
      <c r="BC130" s="4" t="str">
        <f t="shared" si="76"/>
        <v xml:space="preserve"> </v>
      </c>
      <c r="BD130" s="747" t="str">
        <f t="shared" si="77"/>
        <v xml:space="preserve"> </v>
      </c>
      <c r="BE130" s="4" t="str">
        <f t="shared" si="78"/>
        <v xml:space="preserve"> </v>
      </c>
      <c r="BF130" s="747" t="str">
        <f t="shared" si="79"/>
        <v xml:space="preserve"> </v>
      </c>
      <c r="BG130" s="4" t="str">
        <f t="shared" si="80"/>
        <v xml:space="preserve"> </v>
      </c>
      <c r="BH130" s="747" t="str">
        <f t="shared" si="81"/>
        <v xml:space="preserve"> </v>
      </c>
      <c r="BI130" s="4" t="str">
        <f t="shared" si="82"/>
        <v xml:space="preserve"> </v>
      </c>
      <c r="BJ130" s="747" t="str">
        <f t="shared" si="83"/>
        <v xml:space="preserve"> </v>
      </c>
      <c r="BK130" s="4" t="str">
        <f t="shared" si="84"/>
        <v xml:space="preserve"> </v>
      </c>
      <c r="BL130" s="747" t="str">
        <f t="shared" si="85"/>
        <v xml:space="preserve"> </v>
      </c>
      <c r="BM130" s="4" t="str">
        <f t="shared" si="86"/>
        <v xml:space="preserve"> </v>
      </c>
      <c r="BN130" s="747" t="str">
        <f t="shared" si="87"/>
        <v xml:space="preserve"> </v>
      </c>
      <c r="BO130" s="4" t="str">
        <f t="shared" si="88"/>
        <v xml:space="preserve"> </v>
      </c>
      <c r="BP130" s="747" t="str">
        <f t="shared" si="89"/>
        <v xml:space="preserve"> </v>
      </c>
      <c r="BQ130" s="133"/>
      <c r="BR130" s="133"/>
      <c r="BS130" s="389"/>
      <c r="BT130" s="389"/>
      <c r="BU130" s="389"/>
      <c r="BV130" s="389"/>
      <c r="BW130" s="389"/>
      <c r="BX130" s="389"/>
      <c r="BY130" s="389"/>
      <c r="BZ130" s="389"/>
      <c r="CA130" s="389"/>
      <c r="CB130" s="163">
        <f t="shared" si="90"/>
        <v>0</v>
      </c>
      <c r="CC130" s="389"/>
      <c r="CD130" s="389"/>
      <c r="CE130" s="389"/>
      <c r="CF130" s="389"/>
      <c r="CG130" s="389"/>
      <c r="CH130" s="389"/>
      <c r="CI130" s="389"/>
      <c r="CJ130" s="389"/>
      <c r="CK130" s="389"/>
      <c r="CL130" s="389"/>
      <c r="CM130" s="389"/>
      <c r="CN130" s="389"/>
      <c r="CO130" s="389"/>
      <c r="CP130" s="389"/>
      <c r="CQ130" s="389"/>
      <c r="CR130" s="389"/>
      <c r="CS130" s="389"/>
      <c r="CT130" s="389"/>
      <c r="CU130" s="389"/>
      <c r="CV130" s="389"/>
      <c r="CW130" s="389"/>
      <c r="CX130" s="389"/>
      <c r="CY130" s="389"/>
      <c r="CZ130" s="389"/>
      <c r="DA130" s="389"/>
      <c r="DB130" s="389"/>
      <c r="DC130" s="389"/>
      <c r="DD130" s="389"/>
      <c r="DE130" s="389"/>
      <c r="DF130" s="389"/>
      <c r="DG130" s="389"/>
      <c r="DH130" s="389"/>
      <c r="DI130" s="389"/>
      <c r="DJ130" s="389"/>
      <c r="DK130" s="389"/>
      <c r="DL130" s="389"/>
      <c r="DM130" s="389"/>
      <c r="DN130" s="389"/>
      <c r="DO130" s="389"/>
      <c r="DP130" s="389"/>
      <c r="DQ130" s="389"/>
      <c r="DR130" s="389"/>
      <c r="DS130" s="389"/>
      <c r="DT130" s="389"/>
      <c r="DU130" s="389"/>
      <c r="DV130" s="389"/>
      <c r="DW130" s="389"/>
      <c r="DX130" s="389"/>
      <c r="DY130" s="389"/>
      <c r="DZ130" s="389"/>
      <c r="EA130" s="389"/>
      <c r="EB130" s="389"/>
      <c r="EC130" s="389"/>
      <c r="ED130" s="389"/>
      <c r="EE130" s="389"/>
      <c r="EF130" s="389"/>
      <c r="EG130" s="389"/>
      <c r="EH130" s="389"/>
      <c r="EI130" s="389"/>
      <c r="EJ130" s="389"/>
      <c r="EK130" s="389"/>
      <c r="EL130" s="389"/>
      <c r="EM130" s="389"/>
      <c r="EN130" s="389"/>
      <c r="EO130" s="389"/>
      <c r="EP130" s="389"/>
      <c r="EQ130" s="389"/>
      <c r="ER130" s="389"/>
      <c r="ES130" s="389"/>
      <c r="ET130" s="389"/>
      <c r="EU130" s="389"/>
      <c r="EV130" s="389"/>
      <c r="EW130" s="389"/>
      <c r="EX130" s="389"/>
      <c r="EY130" s="389"/>
      <c r="EZ130" s="389"/>
      <c r="FA130" s="389"/>
      <c r="FB130" s="389"/>
      <c r="FC130" s="389"/>
      <c r="FD130" s="389"/>
      <c r="FE130" s="389"/>
      <c r="FF130" s="389"/>
      <c r="FG130" s="389"/>
      <c r="FH130" s="389"/>
      <c r="FI130" s="389"/>
      <c r="FJ130" s="389"/>
      <c r="FK130" s="389"/>
      <c r="FL130" s="389"/>
      <c r="FM130" s="389"/>
      <c r="FN130" s="389"/>
      <c r="FO130" s="389"/>
      <c r="FP130" s="389"/>
      <c r="FQ130" s="389"/>
      <c r="FR130" s="389"/>
      <c r="FS130" s="389"/>
      <c r="FT130" s="389"/>
      <c r="FU130" s="389"/>
      <c r="FV130" s="389"/>
      <c r="FW130" s="389"/>
      <c r="FX130" s="645" t="s">
        <v>428</v>
      </c>
      <c r="FY130" s="646"/>
      <c r="FZ130" s="646"/>
      <c r="GA130" s="646"/>
      <c r="GB130" s="646"/>
      <c r="GC130" s="646"/>
      <c r="GD130" s="646"/>
      <c r="GE130" s="646"/>
      <c r="GF130" s="646"/>
      <c r="GG130" s="646"/>
      <c r="GH130" s="646"/>
      <c r="GI130" s="646"/>
      <c r="GJ130" s="646"/>
      <c r="GK130" s="646"/>
      <c r="GL130" s="646"/>
      <c r="GM130" s="646"/>
      <c r="GN130" s="646"/>
      <c r="GO130" s="646"/>
      <c r="GP130" s="646"/>
      <c r="GQ130" s="646"/>
      <c r="GR130" s="646"/>
      <c r="GS130" s="646"/>
      <c r="GT130" s="646"/>
      <c r="GU130" s="646"/>
      <c r="GV130" s="646"/>
      <c r="GW130" s="646"/>
      <c r="GX130" s="646"/>
      <c r="GY130" s="646"/>
      <c r="GZ130" s="646"/>
      <c r="HA130" s="646"/>
      <c r="HB130" s="646"/>
      <c r="HC130" s="646"/>
      <c r="HD130" s="646"/>
      <c r="HE130" s="646"/>
      <c r="HF130" s="646"/>
      <c r="HG130" s="646"/>
      <c r="HH130" s="646"/>
      <c r="HI130" s="646"/>
      <c r="HJ130" s="646"/>
      <c r="HK130" s="646"/>
      <c r="HL130" s="646"/>
      <c r="HM130" s="646"/>
      <c r="HN130" s="646"/>
      <c r="HO130" s="646"/>
      <c r="HP130" s="646"/>
      <c r="HQ130" s="646"/>
      <c r="HR130" s="646"/>
      <c r="HS130" s="646"/>
      <c r="HT130" s="646"/>
      <c r="HU130" s="646"/>
      <c r="HV130" s="646"/>
      <c r="HW130" s="646"/>
      <c r="HX130" s="646"/>
      <c r="HY130" s="646"/>
      <c r="HZ130" s="646"/>
      <c r="IA130" s="647"/>
      <c r="IB130" s="646"/>
      <c r="IC130" s="646"/>
      <c r="ID130" s="646"/>
      <c r="IE130" s="646"/>
      <c r="IF130" s="646"/>
      <c r="IG130" s="646"/>
      <c r="IH130" s="646"/>
      <c r="II130" s="646"/>
      <c r="IJ130" s="646"/>
      <c r="IK130" s="646"/>
      <c r="IL130" s="646"/>
      <c r="IM130" s="646"/>
      <c r="IN130" s="646"/>
      <c r="IO130" s="646"/>
      <c r="IP130" s="647"/>
      <c r="IQ130" s="646"/>
      <c r="IR130" s="646"/>
      <c r="IS130" s="646"/>
      <c r="IT130" s="648"/>
      <c r="IU130" s="646"/>
      <c r="IV130" s="646"/>
      <c r="IW130" s="646"/>
      <c r="IX130" s="646"/>
      <c r="IY130" s="646"/>
      <c r="IZ130" s="646"/>
      <c r="JA130" s="646"/>
      <c r="JB130" s="646"/>
      <c r="JC130" s="646"/>
      <c r="JD130" s="646"/>
      <c r="JE130" s="646"/>
      <c r="JF130" s="646"/>
      <c r="JG130" s="646"/>
      <c r="JH130" s="646"/>
      <c r="JI130" s="646"/>
      <c r="JJ130" s="646"/>
      <c r="JK130" s="646"/>
      <c r="JL130" s="646"/>
      <c r="JM130" s="646"/>
      <c r="JN130" s="646"/>
      <c r="JO130" s="646"/>
      <c r="JP130" s="646"/>
      <c r="JQ130" s="646"/>
      <c r="JR130" s="646"/>
      <c r="JS130" s="646"/>
      <c r="JT130" s="646"/>
      <c r="JU130" s="646"/>
      <c r="JV130" s="649"/>
      <c r="JX130" s="371"/>
    </row>
    <row r="131" spans="1:286" ht="16" thickBot="1">
      <c r="A131" s="905" t="s">
        <v>5</v>
      </c>
      <c r="B131" s="79">
        <f t="shared" si="53"/>
        <v>4</v>
      </c>
      <c r="C131" s="871" t="s">
        <v>75</v>
      </c>
      <c r="D131" s="249" t="s">
        <v>157</v>
      </c>
      <c r="E131" s="103" t="s">
        <v>158</v>
      </c>
      <c r="F131" s="888">
        <v>0.08</v>
      </c>
      <c r="G131" s="120" t="e">
        <f t="shared" si="106"/>
        <v>#REF!</v>
      </c>
      <c r="H131" s="51">
        <v>0.08</v>
      </c>
      <c r="I131" s="2"/>
      <c r="J131" s="29"/>
      <c r="K131" s="18"/>
      <c r="L131" s="5"/>
      <c r="M131" s="71">
        <v>1</v>
      </c>
      <c r="N131" s="71">
        <v>0.5</v>
      </c>
      <c r="O131" s="70">
        <v>3</v>
      </c>
      <c r="P131" s="891">
        <f t="shared" si="105"/>
        <v>4.5</v>
      </c>
      <c r="Q131" s="897">
        <f t="shared" si="99"/>
        <v>1.5</v>
      </c>
      <c r="R131" s="51">
        <f t="shared" si="100"/>
        <v>0.08</v>
      </c>
      <c r="S131" s="547"/>
      <c r="T131" s="25"/>
      <c r="U131" s="219">
        <f t="shared" si="104"/>
        <v>0</v>
      </c>
      <c r="V131" s="219" t="s">
        <v>642</v>
      </c>
      <c r="W131" s="1042">
        <f t="shared" si="91"/>
        <v>0</v>
      </c>
      <c r="X131" s="537">
        <f t="shared" si="92"/>
        <v>0</v>
      </c>
      <c r="Y131" s="538">
        <f t="shared" si="101"/>
        <v>0</v>
      </c>
      <c r="Z131" s="1034">
        <f t="shared" si="55"/>
        <v>0</v>
      </c>
      <c r="AA131" s="883"/>
      <c r="AB131" s="270">
        <f t="shared" si="102"/>
        <v>0</v>
      </c>
      <c r="AC131" s="553"/>
      <c r="AD131" s="562">
        <f t="shared" si="103"/>
        <v>0</v>
      </c>
      <c r="AE131" s="518"/>
      <c r="AF131" s="270">
        <f t="shared" si="58"/>
        <v>0</v>
      </c>
      <c r="AG131" s="270"/>
      <c r="AH131" s="562">
        <f t="shared" si="59"/>
        <v>0</v>
      </c>
      <c r="AI131" s="270"/>
      <c r="AJ131" s="228">
        <v>0</v>
      </c>
      <c r="AK131" s="902"/>
      <c r="AL131" s="902"/>
      <c r="AM131" s="18" t="str">
        <f t="shared" si="60"/>
        <v xml:space="preserve"> </v>
      </c>
      <c r="AN131" s="747" t="str">
        <f t="shared" si="61"/>
        <v xml:space="preserve"> </v>
      </c>
      <c r="AO131" s="4" t="str">
        <f t="shared" si="62"/>
        <v xml:space="preserve"> </v>
      </c>
      <c r="AP131" s="747" t="str">
        <f t="shared" si="63"/>
        <v xml:space="preserve"> </v>
      </c>
      <c r="AQ131" s="4" t="str">
        <f t="shared" si="64"/>
        <v xml:space="preserve"> </v>
      </c>
      <c r="AR131" s="747" t="str">
        <f t="shared" si="65"/>
        <v xml:space="preserve"> </v>
      </c>
      <c r="AS131" s="4" t="str">
        <f t="shared" si="66"/>
        <v xml:space="preserve"> </v>
      </c>
      <c r="AT131" s="747" t="str">
        <f t="shared" si="67"/>
        <v xml:space="preserve"> </v>
      </c>
      <c r="AU131" s="4" t="str">
        <f t="shared" si="68"/>
        <v xml:space="preserve"> </v>
      </c>
      <c r="AV131" s="747" t="str">
        <f t="shared" si="69"/>
        <v xml:space="preserve"> </v>
      </c>
      <c r="AW131" s="4" t="str">
        <f t="shared" si="70"/>
        <v xml:space="preserve"> </v>
      </c>
      <c r="AX131" s="747" t="str">
        <f t="shared" si="71"/>
        <v xml:space="preserve"> </v>
      </c>
      <c r="AY131" s="4" t="str">
        <f t="shared" si="72"/>
        <v xml:space="preserve"> </v>
      </c>
      <c r="AZ131" s="747" t="str">
        <f t="shared" si="73"/>
        <v xml:space="preserve"> </v>
      </c>
      <c r="BA131" s="4" t="str">
        <f t="shared" si="74"/>
        <v xml:space="preserve"> </v>
      </c>
      <c r="BB131" s="747" t="str">
        <f t="shared" si="75"/>
        <v xml:space="preserve"> </v>
      </c>
      <c r="BC131" s="4" t="str">
        <f t="shared" si="76"/>
        <v xml:space="preserve"> </v>
      </c>
      <c r="BD131" s="747" t="str">
        <f t="shared" si="77"/>
        <v xml:space="preserve"> </v>
      </c>
      <c r="BE131" s="4" t="str">
        <f t="shared" si="78"/>
        <v xml:space="preserve"> </v>
      </c>
      <c r="BF131" s="747" t="str">
        <f t="shared" si="79"/>
        <v xml:space="preserve"> </v>
      </c>
      <c r="BG131" s="4" t="str">
        <f t="shared" si="80"/>
        <v xml:space="preserve"> </v>
      </c>
      <c r="BH131" s="747" t="str">
        <f t="shared" si="81"/>
        <v xml:space="preserve"> </v>
      </c>
      <c r="BI131" s="4" t="str">
        <f t="shared" si="82"/>
        <v xml:space="preserve"> </v>
      </c>
      <c r="BJ131" s="747" t="str">
        <f t="shared" si="83"/>
        <v xml:space="preserve"> </v>
      </c>
      <c r="BK131" s="4" t="str">
        <f t="shared" si="84"/>
        <v xml:space="preserve"> </v>
      </c>
      <c r="BL131" s="747" t="str">
        <f t="shared" si="85"/>
        <v xml:space="preserve"> </v>
      </c>
      <c r="BM131" s="4" t="str">
        <f t="shared" si="86"/>
        <v xml:space="preserve"> </v>
      </c>
      <c r="BN131" s="747" t="str">
        <f t="shared" si="87"/>
        <v xml:space="preserve"> </v>
      </c>
      <c r="BO131" s="4" t="str">
        <f t="shared" si="88"/>
        <v xml:space="preserve"> </v>
      </c>
      <c r="BP131" s="747" t="str">
        <f t="shared" si="89"/>
        <v xml:space="preserve"> </v>
      </c>
      <c r="BQ131" s="133" t="s">
        <v>249</v>
      </c>
      <c r="BR131" s="133"/>
      <c r="BS131" s="389"/>
      <c r="BT131" s="389"/>
      <c r="BU131" s="389"/>
      <c r="BV131" s="389"/>
      <c r="BW131" s="389"/>
      <c r="BX131" s="389"/>
      <c r="BY131" s="725"/>
      <c r="BZ131" s="725"/>
      <c r="CA131" s="725"/>
      <c r="CB131" s="163">
        <f t="shared" si="90"/>
        <v>0</v>
      </c>
      <c r="CC131" s="725"/>
      <c r="CD131" s="725"/>
      <c r="CE131" s="389"/>
      <c r="CF131" s="389"/>
      <c r="CG131" s="389"/>
      <c r="CH131" s="389"/>
      <c r="CI131" s="389"/>
      <c r="CJ131" s="389"/>
      <c r="CK131" s="389"/>
      <c r="CL131" s="389"/>
      <c r="CM131" s="389"/>
      <c r="CN131" s="389"/>
      <c r="CO131" s="389"/>
      <c r="CP131" s="389"/>
      <c r="CQ131" s="389"/>
      <c r="CR131" s="389"/>
      <c r="CS131" s="389"/>
      <c r="CT131" s="389"/>
      <c r="CU131" s="389"/>
      <c r="CV131" s="389"/>
      <c r="CW131" s="389"/>
      <c r="CX131" s="389"/>
      <c r="CY131" s="389"/>
      <c r="CZ131" s="389"/>
      <c r="DA131" s="389"/>
      <c r="DB131" s="389"/>
      <c r="DC131" s="389"/>
      <c r="DD131" s="389"/>
      <c r="DE131" s="389"/>
      <c r="DF131" s="389"/>
      <c r="DG131" s="389"/>
      <c r="DH131" s="389"/>
      <c r="DI131" s="389"/>
      <c r="DJ131" s="389"/>
      <c r="DK131" s="389"/>
      <c r="DL131" s="389"/>
      <c r="DM131" s="389"/>
      <c r="DN131" s="389"/>
      <c r="DO131" s="389"/>
      <c r="DP131" s="389"/>
      <c r="DQ131" s="389"/>
      <c r="DR131" s="389"/>
      <c r="DS131" s="389"/>
      <c r="DT131" s="389"/>
      <c r="DU131" s="389"/>
      <c r="DV131" s="389"/>
      <c r="DW131" s="389"/>
      <c r="DX131" s="389"/>
      <c r="DY131" s="389"/>
      <c r="DZ131" s="389"/>
      <c r="EA131" s="389"/>
      <c r="EB131" s="389"/>
      <c r="EC131" s="389"/>
      <c r="ED131" s="389"/>
      <c r="EE131" s="389"/>
      <c r="EF131" s="389"/>
      <c r="EG131" s="389"/>
      <c r="EH131" s="389"/>
      <c r="EI131" s="389"/>
      <c r="EJ131" s="389"/>
      <c r="EK131" s="389"/>
      <c r="EL131" s="389"/>
      <c r="EM131" s="389"/>
      <c r="EN131" s="389"/>
      <c r="EO131" s="389"/>
      <c r="EP131" s="389"/>
      <c r="EQ131" s="389"/>
      <c r="ER131" s="389"/>
      <c r="ES131" s="389"/>
      <c r="ET131" s="389"/>
      <c r="EU131" s="389"/>
      <c r="EV131" s="389"/>
      <c r="EW131" s="389"/>
      <c r="EX131" s="389"/>
      <c r="EY131" s="389"/>
      <c r="EZ131" s="389"/>
      <c r="FA131" s="389"/>
      <c r="FB131" s="389"/>
      <c r="FC131" s="389"/>
      <c r="FD131" s="389"/>
      <c r="FE131" s="389"/>
      <c r="FF131" s="389"/>
      <c r="FG131" s="389"/>
      <c r="FH131" s="389"/>
      <c r="FI131" s="389"/>
      <c r="FJ131" s="389"/>
      <c r="FK131" s="389"/>
      <c r="FL131" s="389"/>
      <c r="FM131" s="389"/>
      <c r="FN131" s="389"/>
      <c r="FO131" s="389"/>
      <c r="FP131" s="389"/>
      <c r="FQ131" s="389"/>
      <c r="FR131" s="389"/>
      <c r="FS131" s="389"/>
      <c r="FT131" s="389"/>
      <c r="FU131" s="389"/>
      <c r="FV131" s="389"/>
      <c r="FW131" s="389"/>
      <c r="FX131" s="650" t="s">
        <v>428</v>
      </c>
      <c r="FY131" s="651"/>
      <c r="FZ131" s="651"/>
      <c r="GA131" s="651"/>
      <c r="GB131" s="651"/>
      <c r="GC131" s="651"/>
      <c r="GD131" s="651"/>
      <c r="GE131" s="651"/>
      <c r="GF131" s="651"/>
      <c r="GG131" s="651"/>
      <c r="GH131" s="651"/>
      <c r="GI131" s="651"/>
      <c r="GJ131" s="651"/>
      <c r="GK131" s="651"/>
      <c r="GL131" s="651"/>
      <c r="GM131" s="651"/>
      <c r="GN131" s="651"/>
      <c r="GO131" s="651"/>
      <c r="GP131" s="651"/>
      <c r="GQ131" s="651"/>
      <c r="GR131" s="651"/>
      <c r="GS131" s="651"/>
      <c r="GT131" s="651"/>
      <c r="GU131" s="651"/>
      <c r="GV131" s="651"/>
      <c r="GW131" s="651"/>
      <c r="GX131" s="651"/>
      <c r="GY131" s="651"/>
      <c r="GZ131" s="651"/>
      <c r="HA131" s="651"/>
      <c r="HB131" s="651"/>
      <c r="HC131" s="651"/>
      <c r="HD131" s="651"/>
      <c r="HE131" s="651"/>
      <c r="HF131" s="651"/>
      <c r="HG131" s="651"/>
      <c r="HH131" s="651"/>
      <c r="HI131" s="651"/>
      <c r="HJ131" s="651"/>
      <c r="HK131" s="651"/>
      <c r="HL131" s="651"/>
      <c r="HM131" s="651"/>
      <c r="HN131" s="651"/>
      <c r="HO131" s="651"/>
      <c r="HP131" s="651"/>
      <c r="HQ131" s="651"/>
      <c r="HR131" s="651"/>
      <c r="HS131" s="651"/>
      <c r="HT131" s="651"/>
      <c r="HU131" s="651"/>
      <c r="HV131" s="651"/>
      <c r="HW131" s="651"/>
      <c r="HX131" s="651"/>
      <c r="HY131" s="651"/>
      <c r="HZ131" s="651"/>
      <c r="IA131" s="652"/>
      <c r="IB131" s="651"/>
      <c r="IC131" s="651"/>
      <c r="ID131" s="651"/>
      <c r="IE131" s="651"/>
      <c r="IF131" s="651"/>
      <c r="IG131" s="651"/>
      <c r="IH131" s="651"/>
      <c r="II131" s="651"/>
      <c r="IJ131" s="651"/>
      <c r="IK131" s="651"/>
      <c r="IL131" s="651"/>
      <c r="IM131" s="651"/>
      <c r="IN131" s="651"/>
      <c r="IO131" s="651"/>
      <c r="IP131" s="652"/>
      <c r="IQ131" s="651"/>
      <c r="IR131" s="651"/>
      <c r="IS131" s="651"/>
      <c r="IT131" s="653"/>
      <c r="IU131" s="651"/>
      <c r="IV131" s="651"/>
      <c r="IW131" s="651"/>
      <c r="IX131" s="651"/>
      <c r="IY131" s="651"/>
      <c r="IZ131" s="651"/>
      <c r="JA131" s="651"/>
      <c r="JB131" s="651"/>
      <c r="JC131" s="651"/>
      <c r="JD131" s="651"/>
      <c r="JE131" s="651"/>
      <c r="JF131" s="651"/>
      <c r="JG131" s="651"/>
      <c r="JH131" s="651"/>
      <c r="JI131" s="651"/>
      <c r="JJ131" s="651"/>
      <c r="JK131" s="651"/>
      <c r="JL131" s="651"/>
      <c r="JM131" s="651"/>
      <c r="JN131" s="651"/>
      <c r="JO131" s="651"/>
      <c r="JP131" s="651"/>
      <c r="JQ131" s="651"/>
      <c r="JR131" s="651"/>
      <c r="JS131" s="651"/>
      <c r="JT131" s="651"/>
      <c r="JU131" s="651"/>
      <c r="JV131" s="654"/>
      <c r="JX131" s="371"/>
      <c r="JY131" s="1460"/>
    </row>
    <row r="132" spans="1:286" ht="16" thickBot="1">
      <c r="A132" s="905" t="s">
        <v>5</v>
      </c>
      <c r="B132" s="79">
        <f t="shared" ref="B132:B138" si="107">IF(AND(H132&gt;0,R132&gt;0),4,(IF(AND(H132&gt;0,R132=""),3,(IF(AND(I132&gt;0,S132&gt;0),1,(IF(AND(J132&gt;0,T132&gt;0),1,2)))))))</f>
        <v>4</v>
      </c>
      <c r="C132" s="871" t="s">
        <v>267</v>
      </c>
      <c r="D132" s="249" t="s">
        <v>162</v>
      </c>
      <c r="E132" s="103" t="s">
        <v>158</v>
      </c>
      <c r="F132" s="888">
        <v>1.04</v>
      </c>
      <c r="G132" s="120" t="e">
        <f t="shared" si="106"/>
        <v>#REF!</v>
      </c>
      <c r="H132" s="49">
        <v>1.04</v>
      </c>
      <c r="I132" s="2"/>
      <c r="J132" s="29"/>
      <c r="K132" s="18"/>
      <c r="L132" s="5"/>
      <c r="M132" s="71">
        <v>1</v>
      </c>
      <c r="N132" s="71">
        <v>1</v>
      </c>
      <c r="O132" s="70">
        <v>2</v>
      </c>
      <c r="P132" s="891">
        <f t="shared" si="105"/>
        <v>4</v>
      </c>
      <c r="Q132" s="897">
        <f t="shared" si="99"/>
        <v>2</v>
      </c>
      <c r="R132" s="51">
        <f t="shared" si="100"/>
        <v>1.04</v>
      </c>
      <c r="S132" s="3"/>
      <c r="T132" s="25"/>
      <c r="U132" s="219">
        <f t="shared" si="104"/>
        <v>0</v>
      </c>
      <c r="V132" s="219" t="s">
        <v>642</v>
      </c>
      <c r="W132" s="1042">
        <f t="shared" si="91"/>
        <v>0</v>
      </c>
      <c r="X132" s="537">
        <f t="shared" si="92"/>
        <v>0</v>
      </c>
      <c r="Y132" s="538">
        <f t="shared" si="101"/>
        <v>0</v>
      </c>
      <c r="Z132" s="1034">
        <f t="shared" ref="Z132:Z138" si="108">IF((S132+T132)=0,0,(X132+W132+Y132))</f>
        <v>0</v>
      </c>
      <c r="AA132" s="883"/>
      <c r="AB132" s="270">
        <f t="shared" si="102"/>
        <v>0</v>
      </c>
      <c r="AC132" s="553"/>
      <c r="AD132" s="562">
        <f t="shared" si="103"/>
        <v>0</v>
      </c>
      <c r="AE132" s="518"/>
      <c r="AF132" s="270">
        <f t="shared" ref="AF132:AF136" si="109">AE132*$Z$153</f>
        <v>0</v>
      </c>
      <c r="AG132" s="270"/>
      <c r="AH132" s="562">
        <f t="shared" ref="AH132:AH136" si="110">IF(AG132="",AG132*0,10000)</f>
        <v>0</v>
      </c>
      <c r="AI132" s="270"/>
      <c r="AJ132" s="228">
        <v>0</v>
      </c>
      <c r="AK132" s="902"/>
      <c r="AL132" s="902"/>
      <c r="AM132" s="18" t="str">
        <f t="shared" ref="AM132:AM138" si="111">IF(($AL132=2018),($S132+$T132)," ")</f>
        <v xml:space="preserve"> </v>
      </c>
      <c r="AN132" s="747" t="str">
        <f t="shared" ref="AN132:AN138" si="112">IF($AM132=" ", " ", $Z132)</f>
        <v xml:space="preserve"> </v>
      </c>
      <c r="AO132" s="4" t="str">
        <f t="shared" ref="AO132:AO138" si="113">IF(($AL132=2019),($S132+$T132)," ")</f>
        <v xml:space="preserve"> </v>
      </c>
      <c r="AP132" s="747" t="str">
        <f t="shared" ref="AP132:AP138" si="114">IF($AO132=" ", " ", $Z132)</f>
        <v xml:space="preserve"> </v>
      </c>
      <c r="AQ132" s="4" t="str">
        <f t="shared" ref="AQ132:AQ138" si="115">IF(($AL132=2020),($S132+$T132)," ")</f>
        <v xml:space="preserve"> </v>
      </c>
      <c r="AR132" s="747" t="str">
        <f t="shared" ref="AR132:AR138" si="116">IF(AQ132=" ", " ", $Z132)</f>
        <v xml:space="preserve"> </v>
      </c>
      <c r="AS132" s="4" t="str">
        <f t="shared" ref="AS132:AS138" si="117">IF(($AL132=2021),($S132+$T132)," ")</f>
        <v xml:space="preserve"> </v>
      </c>
      <c r="AT132" s="747" t="str">
        <f t="shared" ref="AT132:AT138" si="118">IF(AS132=" ", " ", $Z132)</f>
        <v xml:space="preserve"> </v>
      </c>
      <c r="AU132" s="4" t="str">
        <f t="shared" ref="AU132:AU138" si="119">IF(($AL132=2022),($S132+$T132)," ")</f>
        <v xml:space="preserve"> </v>
      </c>
      <c r="AV132" s="747" t="str">
        <f t="shared" ref="AV132:AV138" si="120">IF(AU132=" ", " ", $Z132)</f>
        <v xml:space="preserve"> </v>
      </c>
      <c r="AW132" s="4" t="str">
        <f t="shared" ref="AW132:AW138" si="121">IF(($AL132=2023),($S132+$T132)," ")</f>
        <v xml:space="preserve"> </v>
      </c>
      <c r="AX132" s="747" t="str">
        <f t="shared" ref="AX132:AX138" si="122">IF(AW132=" ", " ", $Z132)</f>
        <v xml:space="preserve"> </v>
      </c>
      <c r="AY132" s="4" t="str">
        <f t="shared" ref="AY132:AY138" si="123">IF(($AL132=2024),($S132+$T132)," ")</f>
        <v xml:space="preserve"> </v>
      </c>
      <c r="AZ132" s="747" t="str">
        <f t="shared" ref="AZ132:AZ138" si="124">IF(AY132=" ", " ", $Z132)</f>
        <v xml:space="preserve"> </v>
      </c>
      <c r="BA132" s="4" t="str">
        <f t="shared" ref="BA132:BA138" si="125">IF(($AL132=2025),($S132+$T132)," ")</f>
        <v xml:space="preserve"> </v>
      </c>
      <c r="BB132" s="747" t="str">
        <f t="shared" ref="BB132:BB138" si="126">IF(BA132=" ", " ", $Z132)</f>
        <v xml:space="preserve"> </v>
      </c>
      <c r="BC132" s="4" t="str">
        <f t="shared" ref="BC132:BC138" si="127">IF(($AL132=2026),($S132+$T132)," ")</f>
        <v xml:space="preserve"> </v>
      </c>
      <c r="BD132" s="747" t="str">
        <f t="shared" ref="BD132:BD138" si="128">IF(BC132=" ", " ", $Z132)</f>
        <v xml:space="preserve"> </v>
      </c>
      <c r="BE132" s="4" t="str">
        <f t="shared" ref="BE132:BE138" si="129">IF(($AL132=2027),($S132+$T132)," ")</f>
        <v xml:space="preserve"> </v>
      </c>
      <c r="BF132" s="747" t="str">
        <f t="shared" ref="BF132:BF138" si="130">IF(BE132=" ", " ", $Z132)</f>
        <v xml:space="preserve"> </v>
      </c>
      <c r="BG132" s="4" t="str">
        <f t="shared" ref="BG132:BG138" si="131">IF(($AL132=2028),($S132+$T132)," ")</f>
        <v xml:space="preserve"> </v>
      </c>
      <c r="BH132" s="747" t="str">
        <f t="shared" ref="BH132:BH138" si="132">IF(BG132=" ", " ", $Z132)</f>
        <v xml:space="preserve"> </v>
      </c>
      <c r="BI132" s="4" t="str">
        <f t="shared" ref="BI132:BI138" si="133">IF(($AL132=2029),($S132+$T132)," ")</f>
        <v xml:space="preserve"> </v>
      </c>
      <c r="BJ132" s="747" t="str">
        <f t="shared" ref="BJ132:BJ138" si="134">IF(BI132=" ", " ", $Z132)</f>
        <v xml:space="preserve"> </v>
      </c>
      <c r="BK132" s="4" t="str">
        <f t="shared" ref="BK132:BK138" si="135">IF(($AL132=2030),($S132+$T132)," ")</f>
        <v xml:space="preserve"> </v>
      </c>
      <c r="BL132" s="747" t="str">
        <f t="shared" ref="BL132:BL138" si="136">IF(BK132=" ", " ", $Z132)</f>
        <v xml:space="preserve"> </v>
      </c>
      <c r="BM132" s="4" t="str">
        <f t="shared" ref="BM132:BM138" si="137">IF(($AL132=2031),($S132+$T132)," ")</f>
        <v xml:space="preserve"> </v>
      </c>
      <c r="BN132" s="747" t="str">
        <f t="shared" ref="BN132:BN138" si="138">IF(BM132=" ", " ", $Z132)</f>
        <v xml:space="preserve"> </v>
      </c>
      <c r="BO132" s="4" t="str">
        <f t="shared" ref="BO132:BO138" si="139">IF(($AL132=2032),($S132+$T132)," ")</f>
        <v xml:space="preserve"> </v>
      </c>
      <c r="BP132" s="747" t="str">
        <f t="shared" ref="BP132:BP138" si="140">IF(BO132=" ", " ", $Z132)</f>
        <v xml:space="preserve"> </v>
      </c>
      <c r="BQ132" s="133" t="s">
        <v>268</v>
      </c>
      <c r="BR132" s="133"/>
      <c r="BS132" s="389"/>
      <c r="BT132" s="389"/>
      <c r="BU132" s="389"/>
      <c r="BV132" s="389"/>
      <c r="BW132" s="389"/>
      <c r="BX132" s="389"/>
      <c r="BY132" s="389"/>
      <c r="BZ132" s="389"/>
      <c r="CA132" s="389"/>
      <c r="CB132" s="163">
        <f t="shared" si="90"/>
        <v>0</v>
      </c>
      <c r="CC132" s="389"/>
      <c r="CD132" s="389"/>
      <c r="CE132" s="389"/>
      <c r="CF132" s="389"/>
      <c r="CG132" s="389"/>
      <c r="CH132" s="389"/>
      <c r="CI132" s="389"/>
      <c r="CJ132" s="389"/>
      <c r="CK132" s="389"/>
      <c r="CL132" s="389"/>
      <c r="CM132" s="389"/>
      <c r="CN132" s="389"/>
      <c r="CO132" s="389"/>
      <c r="CP132" s="389"/>
      <c r="CQ132" s="389"/>
      <c r="CR132" s="389"/>
      <c r="CS132" s="389"/>
      <c r="CT132" s="389"/>
      <c r="CU132" s="389"/>
      <c r="CV132" s="389"/>
      <c r="CW132" s="389"/>
      <c r="CX132" s="389"/>
      <c r="CY132" s="389"/>
      <c r="CZ132" s="389"/>
      <c r="DA132" s="389"/>
      <c r="DB132" s="389"/>
      <c r="DC132" s="389"/>
      <c r="DD132" s="389"/>
      <c r="DE132" s="389"/>
      <c r="DF132" s="389"/>
      <c r="DG132" s="389"/>
      <c r="DH132" s="389"/>
      <c r="DI132" s="389"/>
      <c r="DJ132" s="389"/>
      <c r="DK132" s="389"/>
      <c r="DL132" s="389"/>
      <c r="DM132" s="389"/>
      <c r="DN132" s="389"/>
      <c r="DO132" s="389"/>
      <c r="DP132" s="389"/>
      <c r="DQ132" s="389"/>
      <c r="DR132" s="389"/>
      <c r="DS132" s="389"/>
      <c r="DT132" s="389"/>
      <c r="DU132" s="389"/>
      <c r="DV132" s="389"/>
      <c r="DW132" s="389"/>
      <c r="DX132" s="389"/>
      <c r="DY132" s="389"/>
      <c r="DZ132" s="389"/>
      <c r="EA132" s="389"/>
      <c r="EB132" s="389"/>
      <c r="EC132" s="389"/>
      <c r="ED132" s="389"/>
      <c r="EE132" s="389"/>
      <c r="EF132" s="389"/>
      <c r="EG132" s="389"/>
      <c r="EH132" s="389"/>
      <c r="EI132" s="389"/>
      <c r="EJ132" s="389"/>
      <c r="EK132" s="389"/>
      <c r="EL132" s="389"/>
      <c r="EM132" s="389"/>
      <c r="EN132" s="389"/>
      <c r="EO132" s="389"/>
      <c r="EP132" s="389"/>
      <c r="EQ132" s="389"/>
      <c r="ER132" s="389"/>
      <c r="ES132" s="389"/>
      <c r="ET132" s="389"/>
      <c r="EU132" s="389"/>
      <c r="EV132" s="389"/>
      <c r="EW132" s="389"/>
      <c r="EX132" s="389"/>
      <c r="EY132" s="389"/>
      <c r="EZ132" s="389"/>
      <c r="FA132" s="389"/>
      <c r="FB132" s="389"/>
      <c r="FC132" s="389"/>
      <c r="FD132" s="389"/>
      <c r="FE132" s="389"/>
      <c r="FF132" s="389"/>
      <c r="FG132" s="389"/>
      <c r="FH132" s="389"/>
      <c r="FI132" s="389"/>
      <c r="FJ132" s="389"/>
      <c r="FK132" s="389"/>
      <c r="FL132" s="389"/>
      <c r="FM132" s="389"/>
      <c r="FN132" s="389"/>
      <c r="FO132" s="389"/>
      <c r="FP132" s="389"/>
      <c r="FQ132" s="389"/>
      <c r="FR132" s="389"/>
      <c r="FS132" s="389"/>
      <c r="FT132" s="389"/>
      <c r="FU132" s="389"/>
      <c r="FV132" s="389"/>
      <c r="FW132" s="389"/>
      <c r="FX132" s="666" t="s">
        <v>365</v>
      </c>
      <c r="FY132" s="667">
        <v>151</v>
      </c>
      <c r="FZ132" s="667">
        <v>10315237</v>
      </c>
      <c r="GA132" s="667" t="s">
        <v>783</v>
      </c>
      <c r="GB132" s="667"/>
      <c r="GC132" s="667" t="s">
        <v>783</v>
      </c>
      <c r="GD132" s="667" t="s">
        <v>783</v>
      </c>
      <c r="GE132" s="667" t="s">
        <v>783</v>
      </c>
      <c r="GF132" s="667"/>
      <c r="GG132" s="667" t="s">
        <v>783</v>
      </c>
      <c r="GH132" s="667" t="s">
        <v>783</v>
      </c>
      <c r="GI132" s="667"/>
      <c r="GJ132" s="667" t="s">
        <v>783</v>
      </c>
      <c r="GK132" s="667" t="s">
        <v>781</v>
      </c>
      <c r="GL132" s="667" t="s">
        <v>783</v>
      </c>
      <c r="GM132" s="667" t="s">
        <v>783</v>
      </c>
      <c r="GN132" s="667" t="s">
        <v>783</v>
      </c>
      <c r="GO132" s="667" t="s">
        <v>783</v>
      </c>
      <c r="GP132" s="667" t="s">
        <v>783</v>
      </c>
      <c r="GQ132" s="667" t="s">
        <v>783</v>
      </c>
      <c r="GR132" s="667" t="s">
        <v>783</v>
      </c>
      <c r="GS132" s="667" t="s">
        <v>783</v>
      </c>
      <c r="GT132" s="667" t="s">
        <v>783</v>
      </c>
      <c r="GU132" s="667" t="s">
        <v>783</v>
      </c>
      <c r="GV132" s="667" t="s">
        <v>783</v>
      </c>
      <c r="GW132" s="667" t="s">
        <v>783</v>
      </c>
      <c r="GX132" s="667" t="s">
        <v>783</v>
      </c>
      <c r="GY132" s="667">
        <v>1649</v>
      </c>
      <c r="GZ132" s="667">
        <v>0</v>
      </c>
      <c r="HA132" s="667">
        <v>9</v>
      </c>
      <c r="HB132" s="667" t="s">
        <v>783</v>
      </c>
      <c r="HC132" s="667" t="s">
        <v>783</v>
      </c>
      <c r="HD132" s="667" t="s">
        <v>783</v>
      </c>
      <c r="HE132" s="667" t="s">
        <v>783</v>
      </c>
      <c r="HF132" s="667" t="s">
        <v>783</v>
      </c>
      <c r="HG132" s="667" t="s">
        <v>783</v>
      </c>
      <c r="HH132" s="667" t="s">
        <v>783</v>
      </c>
      <c r="HI132" s="667" t="s">
        <v>783</v>
      </c>
      <c r="HJ132" s="667" t="s">
        <v>783</v>
      </c>
      <c r="HK132" s="667" t="s">
        <v>783</v>
      </c>
      <c r="HL132" s="667" t="s">
        <v>783</v>
      </c>
      <c r="HM132" s="667" t="s">
        <v>783</v>
      </c>
      <c r="HN132" s="667" t="s">
        <v>783</v>
      </c>
      <c r="HO132" s="667" t="s">
        <v>783</v>
      </c>
      <c r="HP132" s="667" t="s">
        <v>783</v>
      </c>
      <c r="HQ132" s="667" t="s">
        <v>783</v>
      </c>
      <c r="HR132" s="667">
        <v>3979003</v>
      </c>
      <c r="HS132" s="667" t="s">
        <v>783</v>
      </c>
      <c r="HT132" s="667" t="s">
        <v>786</v>
      </c>
      <c r="HU132" s="667" t="s">
        <v>787</v>
      </c>
      <c r="HV132" s="667">
        <v>4</v>
      </c>
      <c r="HW132" s="667">
        <v>2006</v>
      </c>
      <c r="HX132" s="667">
        <v>63</v>
      </c>
      <c r="HY132" s="667">
        <v>0</v>
      </c>
      <c r="HZ132" s="667">
        <v>264</v>
      </c>
      <c r="IA132" s="668">
        <v>38560.614988425928</v>
      </c>
      <c r="IB132" s="667" t="s">
        <v>788</v>
      </c>
      <c r="IC132" s="667">
        <v>3974525</v>
      </c>
      <c r="ID132" s="667" t="s">
        <v>783</v>
      </c>
      <c r="IE132" s="667">
        <v>1712</v>
      </c>
      <c r="IF132" s="667" t="s">
        <v>783</v>
      </c>
      <c r="IG132" s="667" t="s">
        <v>783</v>
      </c>
      <c r="IH132" s="667" t="s">
        <v>783</v>
      </c>
      <c r="II132" s="667" t="s">
        <v>783</v>
      </c>
      <c r="IJ132" s="667" t="s">
        <v>783</v>
      </c>
      <c r="IK132" s="667" t="s">
        <v>783</v>
      </c>
      <c r="IL132" s="667" t="s">
        <v>783</v>
      </c>
      <c r="IM132" s="667" t="s">
        <v>783</v>
      </c>
      <c r="IN132" s="667" t="s">
        <v>783</v>
      </c>
      <c r="IO132" s="667">
        <v>2108</v>
      </c>
      <c r="IP132" s="668">
        <v>37477.341331018521</v>
      </c>
      <c r="IQ132" s="667" t="s">
        <v>783</v>
      </c>
      <c r="IR132" s="667" t="s">
        <v>783</v>
      </c>
      <c r="IS132" s="667" t="s">
        <v>783</v>
      </c>
      <c r="IT132" s="667" t="s">
        <v>783</v>
      </c>
      <c r="IU132" s="667" t="s">
        <v>783</v>
      </c>
      <c r="IV132" s="667" t="s">
        <v>783</v>
      </c>
      <c r="IW132" s="667" t="s">
        <v>783</v>
      </c>
      <c r="IX132" s="667" t="s">
        <v>781</v>
      </c>
      <c r="IY132" s="667" t="s">
        <v>783</v>
      </c>
      <c r="IZ132" s="667" t="s">
        <v>783</v>
      </c>
      <c r="JA132" s="667" t="s">
        <v>783</v>
      </c>
      <c r="JB132" s="667" t="s">
        <v>783</v>
      </c>
      <c r="JC132" s="667" t="s">
        <v>783</v>
      </c>
      <c r="JD132" s="667">
        <v>329450</v>
      </c>
      <c r="JE132" s="667" t="s">
        <v>783</v>
      </c>
      <c r="JF132" s="667" t="s">
        <v>783</v>
      </c>
      <c r="JG132" s="667" t="s">
        <v>783</v>
      </c>
      <c r="JH132" s="667" t="s">
        <v>783</v>
      </c>
      <c r="JI132" s="667" t="s">
        <v>783</v>
      </c>
      <c r="JJ132" s="667" t="s">
        <v>783</v>
      </c>
      <c r="JK132" s="667" t="s">
        <v>783</v>
      </c>
      <c r="JL132" s="667" t="s">
        <v>783</v>
      </c>
      <c r="JM132" s="667">
        <v>4</v>
      </c>
      <c r="JN132" s="667" t="s">
        <v>783</v>
      </c>
      <c r="JO132" s="667" t="s">
        <v>783</v>
      </c>
      <c r="JP132" s="667" t="s">
        <v>783</v>
      </c>
      <c r="JQ132" s="667" t="s">
        <v>783</v>
      </c>
      <c r="JR132" s="667" t="s">
        <v>783</v>
      </c>
      <c r="JS132" s="667" t="s">
        <v>783</v>
      </c>
      <c r="JT132" s="667" t="s">
        <v>783</v>
      </c>
      <c r="JU132" s="667" t="s">
        <v>913</v>
      </c>
      <c r="JV132" s="670">
        <v>266.252568</v>
      </c>
      <c r="JX132" s="371"/>
      <c r="JY132" s="1460"/>
    </row>
    <row r="133" spans="1:286" ht="16" thickBot="1">
      <c r="A133" s="905" t="s">
        <v>5</v>
      </c>
      <c r="B133" s="79">
        <f t="shared" si="107"/>
        <v>4</v>
      </c>
      <c r="C133" s="871" t="s">
        <v>53</v>
      </c>
      <c r="D133" s="249" t="s">
        <v>185</v>
      </c>
      <c r="E133" s="103" t="s">
        <v>186</v>
      </c>
      <c r="F133" s="888">
        <v>0.45</v>
      </c>
      <c r="G133" s="120" t="e">
        <f t="shared" si="106"/>
        <v>#REF!</v>
      </c>
      <c r="H133" s="49">
        <v>0.45</v>
      </c>
      <c r="I133" s="2"/>
      <c r="J133" s="29"/>
      <c r="K133" s="18"/>
      <c r="L133" s="5"/>
      <c r="M133" s="71">
        <v>1</v>
      </c>
      <c r="N133" s="71">
        <v>1</v>
      </c>
      <c r="O133" s="70">
        <v>3</v>
      </c>
      <c r="P133" s="891">
        <f t="shared" si="105"/>
        <v>5</v>
      </c>
      <c r="Q133" s="897">
        <f t="shared" si="99"/>
        <v>3</v>
      </c>
      <c r="R133" s="51">
        <f t="shared" si="100"/>
        <v>0.45</v>
      </c>
      <c r="S133" s="3"/>
      <c r="T133" s="25"/>
      <c r="U133" s="219">
        <f t="shared" si="104"/>
        <v>0</v>
      </c>
      <c r="V133" s="219" t="s">
        <v>642</v>
      </c>
      <c r="W133" s="1042">
        <f t="shared" si="91"/>
        <v>0</v>
      </c>
      <c r="X133" s="537">
        <f t="shared" si="92"/>
        <v>17252</v>
      </c>
      <c r="Y133" s="538">
        <f t="shared" si="101"/>
        <v>500</v>
      </c>
      <c r="Z133" s="1034">
        <f t="shared" si="108"/>
        <v>0</v>
      </c>
      <c r="AA133" s="883">
        <v>6</v>
      </c>
      <c r="AB133" s="270">
        <f t="shared" si="102"/>
        <v>9152</v>
      </c>
      <c r="AC133" s="566">
        <v>0.25</v>
      </c>
      <c r="AD133" s="562">
        <f t="shared" si="103"/>
        <v>8100</v>
      </c>
      <c r="AE133" s="518"/>
      <c r="AF133" s="270">
        <f t="shared" si="109"/>
        <v>0</v>
      </c>
      <c r="AG133" s="270"/>
      <c r="AH133" s="562">
        <f t="shared" si="110"/>
        <v>0</v>
      </c>
      <c r="AI133" s="270"/>
      <c r="AJ133" s="228">
        <v>0</v>
      </c>
      <c r="AK133" s="902"/>
      <c r="AL133" s="902"/>
      <c r="AM133" s="18" t="str">
        <f t="shared" si="111"/>
        <v xml:space="preserve"> </v>
      </c>
      <c r="AN133" s="747" t="str">
        <f t="shared" si="112"/>
        <v xml:space="preserve"> </v>
      </c>
      <c r="AO133" s="4" t="str">
        <f t="shared" si="113"/>
        <v xml:space="preserve"> </v>
      </c>
      <c r="AP133" s="747" t="str">
        <f t="shared" si="114"/>
        <v xml:space="preserve"> </v>
      </c>
      <c r="AQ133" s="4" t="str">
        <f t="shared" si="115"/>
        <v xml:space="preserve"> </v>
      </c>
      <c r="AR133" s="747" t="str">
        <f t="shared" si="116"/>
        <v xml:space="preserve"> </v>
      </c>
      <c r="AS133" s="4" t="str">
        <f t="shared" si="117"/>
        <v xml:space="preserve"> </v>
      </c>
      <c r="AT133" s="747" t="str">
        <f t="shared" si="118"/>
        <v xml:space="preserve"> </v>
      </c>
      <c r="AU133" s="4" t="str">
        <f t="shared" si="119"/>
        <v xml:space="preserve"> </v>
      </c>
      <c r="AV133" s="747" t="str">
        <f t="shared" si="120"/>
        <v xml:space="preserve"> </v>
      </c>
      <c r="AW133" s="4" t="str">
        <f t="shared" si="121"/>
        <v xml:space="preserve"> </v>
      </c>
      <c r="AX133" s="747" t="str">
        <f t="shared" si="122"/>
        <v xml:space="preserve"> </v>
      </c>
      <c r="AY133" s="4" t="str">
        <f t="shared" si="123"/>
        <v xml:space="preserve"> </v>
      </c>
      <c r="AZ133" s="747" t="str">
        <f t="shared" si="124"/>
        <v xml:space="preserve"> </v>
      </c>
      <c r="BA133" s="4" t="str">
        <f t="shared" si="125"/>
        <v xml:space="preserve"> </v>
      </c>
      <c r="BB133" s="747" t="str">
        <f t="shared" si="126"/>
        <v xml:space="preserve"> </v>
      </c>
      <c r="BC133" s="4" t="str">
        <f t="shared" si="127"/>
        <v xml:space="preserve"> </v>
      </c>
      <c r="BD133" s="747" t="str">
        <f t="shared" si="128"/>
        <v xml:space="preserve"> </v>
      </c>
      <c r="BE133" s="4" t="str">
        <f t="shared" si="129"/>
        <v xml:space="preserve"> </v>
      </c>
      <c r="BF133" s="747" t="str">
        <f t="shared" si="130"/>
        <v xml:space="preserve"> </v>
      </c>
      <c r="BG133" s="4" t="str">
        <f t="shared" si="131"/>
        <v xml:space="preserve"> </v>
      </c>
      <c r="BH133" s="747" t="str">
        <f t="shared" si="132"/>
        <v xml:space="preserve"> </v>
      </c>
      <c r="BI133" s="4" t="str">
        <f t="shared" si="133"/>
        <v xml:space="preserve"> </v>
      </c>
      <c r="BJ133" s="747" t="str">
        <f t="shared" si="134"/>
        <v xml:space="preserve"> </v>
      </c>
      <c r="BK133" s="4" t="str">
        <f t="shared" si="135"/>
        <v xml:space="preserve"> </v>
      </c>
      <c r="BL133" s="747" t="str">
        <f t="shared" si="136"/>
        <v xml:space="preserve"> </v>
      </c>
      <c r="BM133" s="4" t="str">
        <f t="shared" si="137"/>
        <v xml:space="preserve"> </v>
      </c>
      <c r="BN133" s="747" t="str">
        <f t="shared" si="138"/>
        <v xml:space="preserve"> </v>
      </c>
      <c r="BO133" s="4" t="str">
        <f t="shared" si="139"/>
        <v xml:space="preserve"> </v>
      </c>
      <c r="BP133" s="747" t="str">
        <f t="shared" si="140"/>
        <v xml:space="preserve"> </v>
      </c>
      <c r="BQ133" s="133"/>
      <c r="BR133" s="133"/>
      <c r="BS133" s="389"/>
      <c r="BT133" s="389"/>
      <c r="BU133" s="389"/>
      <c r="BV133" s="389"/>
      <c r="BW133" s="389"/>
      <c r="BX133" s="389"/>
      <c r="BY133" s="389"/>
      <c r="BZ133" s="389"/>
      <c r="CA133" s="389"/>
      <c r="CB133" s="163">
        <f t="shared" ref="CB133:CB137" si="141">(F133+H133+I133+J133+R133+S133+T133)/3-F133</f>
        <v>0</v>
      </c>
      <c r="CC133" s="389"/>
      <c r="CD133" s="389"/>
      <c r="CE133" s="389"/>
      <c r="CF133" s="389"/>
      <c r="CG133" s="389"/>
      <c r="CH133" s="389"/>
      <c r="CI133" s="389"/>
      <c r="CJ133" s="389"/>
      <c r="CK133" s="389"/>
      <c r="CL133" s="389"/>
      <c r="CM133" s="389"/>
      <c r="CN133" s="389"/>
      <c r="CO133" s="389"/>
      <c r="CP133" s="389"/>
      <c r="CQ133" s="389"/>
      <c r="CR133" s="389"/>
      <c r="CS133" s="389"/>
      <c r="CT133" s="389"/>
      <c r="CU133" s="389"/>
      <c r="CV133" s="389"/>
      <c r="CW133" s="389"/>
      <c r="CX133" s="389"/>
      <c r="CY133" s="389"/>
      <c r="CZ133" s="389"/>
      <c r="DA133" s="389"/>
      <c r="DB133" s="389"/>
      <c r="DC133" s="389"/>
      <c r="DD133" s="389"/>
      <c r="DE133" s="389"/>
      <c r="DF133" s="389"/>
      <c r="DG133" s="389"/>
      <c r="DH133" s="389"/>
      <c r="DI133" s="389"/>
      <c r="DJ133" s="389"/>
      <c r="DK133" s="389"/>
      <c r="DL133" s="389"/>
      <c r="DM133" s="389"/>
      <c r="DN133" s="389"/>
      <c r="DO133" s="389"/>
      <c r="DP133" s="389"/>
      <c r="DQ133" s="389"/>
      <c r="DR133" s="389"/>
      <c r="DS133" s="389"/>
      <c r="DT133" s="389"/>
      <c r="DU133" s="389"/>
      <c r="DV133" s="389"/>
      <c r="DW133" s="389"/>
      <c r="DX133" s="389"/>
      <c r="DY133" s="389"/>
      <c r="DZ133" s="389"/>
      <c r="EA133" s="389"/>
      <c r="EB133" s="389"/>
      <c r="EC133" s="389"/>
      <c r="ED133" s="389"/>
      <c r="EE133" s="389"/>
      <c r="EF133" s="389"/>
      <c r="EG133" s="389"/>
      <c r="EH133" s="389"/>
      <c r="EI133" s="389"/>
      <c r="EJ133" s="389"/>
      <c r="EK133" s="389"/>
      <c r="EL133" s="389"/>
      <c r="EM133" s="389"/>
      <c r="EN133" s="389"/>
      <c r="EO133" s="389"/>
      <c r="EP133" s="389"/>
      <c r="EQ133" s="389"/>
      <c r="ER133" s="389"/>
      <c r="ES133" s="389"/>
      <c r="ET133" s="389"/>
      <c r="EU133" s="389"/>
      <c r="EV133" s="389"/>
      <c r="EW133" s="389"/>
      <c r="EX133" s="389"/>
      <c r="EY133" s="389"/>
      <c r="EZ133" s="389"/>
      <c r="FA133" s="389"/>
      <c r="FB133" s="389"/>
      <c r="FC133" s="389"/>
      <c r="FD133" s="389"/>
      <c r="FE133" s="389"/>
      <c r="FF133" s="389"/>
      <c r="FG133" s="389"/>
      <c r="FH133" s="389"/>
      <c r="FI133" s="389"/>
      <c r="FJ133" s="389"/>
      <c r="FK133" s="389"/>
      <c r="FL133" s="389"/>
      <c r="FM133" s="389"/>
      <c r="FN133" s="389"/>
      <c r="FO133" s="389"/>
      <c r="FP133" s="389"/>
      <c r="FQ133" s="389"/>
      <c r="FR133" s="389"/>
      <c r="FS133" s="389"/>
      <c r="FT133" s="389"/>
      <c r="FU133" s="389"/>
      <c r="FV133" s="389"/>
      <c r="FW133" s="389"/>
      <c r="FX133" s="625" t="s">
        <v>365</v>
      </c>
      <c r="FY133" s="626">
        <v>266</v>
      </c>
      <c r="FZ133" s="626">
        <v>10313982</v>
      </c>
      <c r="GA133" s="626" t="s">
        <v>783</v>
      </c>
      <c r="GB133" s="626"/>
      <c r="GC133" s="626" t="s">
        <v>783</v>
      </c>
      <c r="GD133" s="626" t="s">
        <v>783</v>
      </c>
      <c r="GE133" s="626" t="s">
        <v>783</v>
      </c>
      <c r="GF133" s="626"/>
      <c r="GG133" s="626" t="s">
        <v>783</v>
      </c>
      <c r="GH133" s="626" t="s">
        <v>783</v>
      </c>
      <c r="GI133" s="626"/>
      <c r="GJ133" s="626" t="s">
        <v>783</v>
      </c>
      <c r="GK133" s="626" t="s">
        <v>781</v>
      </c>
      <c r="GL133" s="626" t="s">
        <v>783</v>
      </c>
      <c r="GM133" s="626" t="s">
        <v>783</v>
      </c>
      <c r="GN133" s="626" t="s">
        <v>783</v>
      </c>
      <c r="GO133" s="626" t="s">
        <v>783</v>
      </c>
      <c r="GP133" s="626" t="s">
        <v>783</v>
      </c>
      <c r="GQ133" s="626" t="s">
        <v>783</v>
      </c>
      <c r="GR133" s="626" t="s">
        <v>783</v>
      </c>
      <c r="GS133" s="626" t="s">
        <v>783</v>
      </c>
      <c r="GT133" s="626" t="s">
        <v>783</v>
      </c>
      <c r="GU133" s="626" t="s">
        <v>783</v>
      </c>
      <c r="GV133" s="626" t="s">
        <v>783</v>
      </c>
      <c r="GW133" s="626" t="s">
        <v>783</v>
      </c>
      <c r="GX133" s="626" t="s">
        <v>783</v>
      </c>
      <c r="GY133" s="626">
        <v>1649</v>
      </c>
      <c r="GZ133" s="626">
        <v>0</v>
      </c>
      <c r="HA133" s="626">
        <v>9</v>
      </c>
      <c r="HB133" s="626" t="s">
        <v>783</v>
      </c>
      <c r="HC133" s="626" t="s">
        <v>783</v>
      </c>
      <c r="HD133" s="626" t="s">
        <v>783</v>
      </c>
      <c r="HE133" s="626" t="s">
        <v>783</v>
      </c>
      <c r="HF133" s="626" t="s">
        <v>783</v>
      </c>
      <c r="HG133" s="626" t="s">
        <v>783</v>
      </c>
      <c r="HH133" s="626" t="s">
        <v>783</v>
      </c>
      <c r="HI133" s="626" t="s">
        <v>783</v>
      </c>
      <c r="HJ133" s="626" t="s">
        <v>783</v>
      </c>
      <c r="HK133" s="626" t="s">
        <v>783</v>
      </c>
      <c r="HL133" s="626" t="s">
        <v>783</v>
      </c>
      <c r="HM133" s="626" t="s">
        <v>783</v>
      </c>
      <c r="HN133" s="626" t="s">
        <v>783</v>
      </c>
      <c r="HO133" s="626" t="s">
        <v>783</v>
      </c>
      <c r="HP133" s="626" t="s">
        <v>783</v>
      </c>
      <c r="HQ133" s="626" t="s">
        <v>783</v>
      </c>
      <c r="HR133" s="626">
        <v>3974526</v>
      </c>
      <c r="HS133" s="626" t="s">
        <v>783</v>
      </c>
      <c r="HT133" s="626" t="s">
        <v>786</v>
      </c>
      <c r="HU133" s="626" t="s">
        <v>787</v>
      </c>
      <c r="HV133" s="626">
        <v>4</v>
      </c>
      <c r="HW133" s="626">
        <v>2006</v>
      </c>
      <c r="HX133" s="626">
        <v>63</v>
      </c>
      <c r="HY133" s="626">
        <v>0</v>
      </c>
      <c r="HZ133" s="626">
        <v>634</v>
      </c>
      <c r="IA133" s="627">
        <v>38560.579108796293</v>
      </c>
      <c r="IB133" s="626" t="s">
        <v>788</v>
      </c>
      <c r="IC133" s="626">
        <v>3979004</v>
      </c>
      <c r="ID133" s="626" t="s">
        <v>783</v>
      </c>
      <c r="IE133" s="626">
        <v>1712</v>
      </c>
      <c r="IF133" s="626" t="s">
        <v>783</v>
      </c>
      <c r="IG133" s="626" t="s">
        <v>783</v>
      </c>
      <c r="IH133" s="626" t="s">
        <v>783</v>
      </c>
      <c r="II133" s="626" t="s">
        <v>783</v>
      </c>
      <c r="IJ133" s="626" t="s">
        <v>783</v>
      </c>
      <c r="IK133" s="626" t="s">
        <v>783</v>
      </c>
      <c r="IL133" s="626" t="s">
        <v>783</v>
      </c>
      <c r="IM133" s="626" t="s">
        <v>783</v>
      </c>
      <c r="IN133" s="626" t="s">
        <v>783</v>
      </c>
      <c r="IO133" s="626">
        <v>2108</v>
      </c>
      <c r="IP133" s="627">
        <v>37477.341331018521</v>
      </c>
      <c r="IQ133" s="626" t="s">
        <v>783</v>
      </c>
      <c r="IR133" s="626" t="s">
        <v>783</v>
      </c>
      <c r="IS133" s="626" t="s">
        <v>783</v>
      </c>
      <c r="IT133" s="626" t="s">
        <v>783</v>
      </c>
      <c r="IU133" s="626" t="s">
        <v>783</v>
      </c>
      <c r="IV133" s="626" t="s">
        <v>783</v>
      </c>
      <c r="IW133" s="626" t="s">
        <v>783</v>
      </c>
      <c r="IX133" s="626" t="s">
        <v>781</v>
      </c>
      <c r="IY133" s="626" t="s">
        <v>783</v>
      </c>
      <c r="IZ133" s="626" t="s">
        <v>783</v>
      </c>
      <c r="JA133" s="626" t="s">
        <v>783</v>
      </c>
      <c r="JB133" s="626" t="s">
        <v>783</v>
      </c>
      <c r="JC133" s="626" t="s">
        <v>783</v>
      </c>
      <c r="JD133" s="626">
        <v>329450</v>
      </c>
      <c r="JE133" s="626" t="s">
        <v>783</v>
      </c>
      <c r="JF133" s="626" t="s">
        <v>783</v>
      </c>
      <c r="JG133" s="626" t="s">
        <v>783</v>
      </c>
      <c r="JH133" s="626" t="s">
        <v>783</v>
      </c>
      <c r="JI133" s="626" t="s">
        <v>783</v>
      </c>
      <c r="JJ133" s="626" t="s">
        <v>783</v>
      </c>
      <c r="JK133" s="626" t="s">
        <v>783</v>
      </c>
      <c r="JL133" s="626" t="s">
        <v>783</v>
      </c>
      <c r="JM133" s="626">
        <v>4</v>
      </c>
      <c r="JN133" s="626" t="s">
        <v>783</v>
      </c>
      <c r="JO133" s="626" t="s">
        <v>783</v>
      </c>
      <c r="JP133" s="626" t="s">
        <v>783</v>
      </c>
      <c r="JQ133" s="626" t="s">
        <v>783</v>
      </c>
      <c r="JR133" s="626" t="s">
        <v>783</v>
      </c>
      <c r="JS133" s="626" t="s">
        <v>783</v>
      </c>
      <c r="JT133" s="626" t="s">
        <v>783</v>
      </c>
      <c r="JU133" s="626" t="s">
        <v>914</v>
      </c>
      <c r="JV133" s="628">
        <v>660.43638799999997</v>
      </c>
      <c r="JW133">
        <f>SUM(JV132:JV133)</f>
        <v>926.68895599999996</v>
      </c>
      <c r="JX133" s="371">
        <v>0.17550927196969696</v>
      </c>
      <c r="JZ133" s="1460"/>
    </row>
    <row r="134" spans="1:286" ht="16" thickBot="1">
      <c r="A134" s="905" t="s">
        <v>5</v>
      </c>
      <c r="B134" s="79">
        <f t="shared" si="107"/>
        <v>4</v>
      </c>
      <c r="C134" s="871" t="s">
        <v>97</v>
      </c>
      <c r="D134" s="249" t="s">
        <v>185</v>
      </c>
      <c r="E134" s="103" t="s">
        <v>194</v>
      </c>
      <c r="F134" s="888">
        <v>0.12</v>
      </c>
      <c r="G134" s="120" t="e">
        <f t="shared" si="106"/>
        <v>#REF!</v>
      </c>
      <c r="H134" s="47">
        <v>0.12</v>
      </c>
      <c r="I134" s="2"/>
      <c r="J134" s="29"/>
      <c r="K134" s="18"/>
      <c r="L134" s="5"/>
      <c r="M134" s="71">
        <v>1</v>
      </c>
      <c r="N134" s="71">
        <v>1</v>
      </c>
      <c r="O134" s="70">
        <v>4</v>
      </c>
      <c r="P134" s="891">
        <f t="shared" si="105"/>
        <v>6</v>
      </c>
      <c r="Q134" s="897">
        <f t="shared" si="99"/>
        <v>4</v>
      </c>
      <c r="R134" s="51">
        <f t="shared" si="100"/>
        <v>0.12</v>
      </c>
      <c r="S134" s="3"/>
      <c r="T134" s="25"/>
      <c r="U134" s="219">
        <f t="shared" si="104"/>
        <v>0</v>
      </c>
      <c r="V134" s="219" t="s">
        <v>642</v>
      </c>
      <c r="W134" s="1042">
        <f t="shared" ref="W134:W136" si="142">IF(V134="RC", (U134*1.1+15000*S134),U134)</f>
        <v>0</v>
      </c>
      <c r="X134" s="537">
        <f t="shared" si="92"/>
        <v>4600.5333333333328</v>
      </c>
      <c r="Y134" s="538">
        <f t="shared" si="101"/>
        <v>500</v>
      </c>
      <c r="Z134" s="1034">
        <f t="shared" si="108"/>
        <v>0</v>
      </c>
      <c r="AA134" s="883">
        <v>6</v>
      </c>
      <c r="AB134" s="270">
        <f t="shared" si="102"/>
        <v>2440.5333333333333</v>
      </c>
      <c r="AC134" s="566">
        <v>0.25</v>
      </c>
      <c r="AD134" s="562">
        <f t="shared" si="103"/>
        <v>2160</v>
      </c>
      <c r="AE134" s="518"/>
      <c r="AF134" s="270">
        <f t="shared" si="109"/>
        <v>0</v>
      </c>
      <c r="AG134" s="270"/>
      <c r="AH134" s="562">
        <f t="shared" si="110"/>
        <v>0</v>
      </c>
      <c r="AI134" s="270"/>
      <c r="AJ134" s="228">
        <v>0</v>
      </c>
      <c r="AK134" s="902"/>
      <c r="AL134" s="902"/>
      <c r="AM134" s="18" t="str">
        <f t="shared" si="111"/>
        <v xml:space="preserve"> </v>
      </c>
      <c r="AN134" s="747" t="str">
        <f t="shared" si="112"/>
        <v xml:space="preserve"> </v>
      </c>
      <c r="AO134" s="4" t="str">
        <f t="shared" si="113"/>
        <v xml:space="preserve"> </v>
      </c>
      <c r="AP134" s="747" t="str">
        <f t="shared" si="114"/>
        <v xml:space="preserve"> </v>
      </c>
      <c r="AQ134" s="4" t="str">
        <f t="shared" si="115"/>
        <v xml:space="preserve"> </v>
      </c>
      <c r="AR134" s="747" t="str">
        <f t="shared" si="116"/>
        <v xml:space="preserve"> </v>
      </c>
      <c r="AS134" s="4" t="str">
        <f t="shared" si="117"/>
        <v xml:space="preserve"> </v>
      </c>
      <c r="AT134" s="747" t="str">
        <f t="shared" si="118"/>
        <v xml:space="preserve"> </v>
      </c>
      <c r="AU134" s="4" t="str">
        <f t="shared" si="119"/>
        <v xml:space="preserve"> </v>
      </c>
      <c r="AV134" s="747" t="str">
        <f t="shared" si="120"/>
        <v xml:space="preserve"> </v>
      </c>
      <c r="AW134" s="4" t="str">
        <f t="shared" si="121"/>
        <v xml:space="preserve"> </v>
      </c>
      <c r="AX134" s="747" t="str">
        <f t="shared" si="122"/>
        <v xml:space="preserve"> </v>
      </c>
      <c r="AY134" s="4" t="str">
        <f t="shared" si="123"/>
        <v xml:space="preserve"> </v>
      </c>
      <c r="AZ134" s="747" t="str">
        <f t="shared" si="124"/>
        <v xml:space="preserve"> </v>
      </c>
      <c r="BA134" s="4" t="str">
        <f t="shared" si="125"/>
        <v xml:space="preserve"> </v>
      </c>
      <c r="BB134" s="747" t="str">
        <f t="shared" si="126"/>
        <v xml:space="preserve"> </v>
      </c>
      <c r="BC134" s="4" t="str">
        <f t="shared" si="127"/>
        <v xml:space="preserve"> </v>
      </c>
      <c r="BD134" s="747" t="str">
        <f t="shared" si="128"/>
        <v xml:space="preserve"> </v>
      </c>
      <c r="BE134" s="4" t="str">
        <f t="shared" si="129"/>
        <v xml:space="preserve"> </v>
      </c>
      <c r="BF134" s="747" t="str">
        <f t="shared" si="130"/>
        <v xml:space="preserve"> </v>
      </c>
      <c r="BG134" s="4" t="str">
        <f t="shared" si="131"/>
        <v xml:space="preserve"> </v>
      </c>
      <c r="BH134" s="747" t="str">
        <f t="shared" si="132"/>
        <v xml:space="preserve"> </v>
      </c>
      <c r="BI134" s="4" t="str">
        <f t="shared" si="133"/>
        <v xml:space="preserve"> </v>
      </c>
      <c r="BJ134" s="747" t="str">
        <f t="shared" si="134"/>
        <v xml:space="preserve"> </v>
      </c>
      <c r="BK134" s="4" t="str">
        <f t="shared" si="135"/>
        <v xml:space="preserve"> </v>
      </c>
      <c r="BL134" s="747" t="str">
        <f t="shared" si="136"/>
        <v xml:space="preserve"> </v>
      </c>
      <c r="BM134" s="4" t="str">
        <f t="shared" si="137"/>
        <v xml:space="preserve"> </v>
      </c>
      <c r="BN134" s="747" t="str">
        <f t="shared" si="138"/>
        <v xml:space="preserve"> </v>
      </c>
      <c r="BO134" s="4" t="str">
        <f t="shared" si="139"/>
        <v xml:space="preserve"> </v>
      </c>
      <c r="BP134" s="747" t="str">
        <f t="shared" si="140"/>
        <v xml:space="preserve"> </v>
      </c>
      <c r="BQ134" s="133"/>
      <c r="BR134" s="133"/>
      <c r="BS134" s="389"/>
      <c r="BT134" s="389"/>
      <c r="BU134" s="389"/>
      <c r="BV134" s="389"/>
      <c r="BW134" s="389"/>
      <c r="BX134" s="389"/>
      <c r="BY134" s="389"/>
      <c r="BZ134" s="389"/>
      <c r="CA134" s="389"/>
      <c r="CB134" s="163">
        <f t="shared" si="141"/>
        <v>0</v>
      </c>
      <c r="CC134" s="389"/>
      <c r="CD134" s="389"/>
      <c r="CE134" s="389"/>
      <c r="CF134" s="389"/>
      <c r="CG134" s="389"/>
      <c r="CH134" s="389"/>
      <c r="CI134" s="389"/>
      <c r="CJ134" s="389"/>
      <c r="CK134" s="389"/>
      <c r="CL134" s="389"/>
      <c r="CM134" s="389"/>
      <c r="CN134" s="389"/>
      <c r="CO134" s="389"/>
      <c r="CP134" s="389"/>
      <c r="CQ134" s="389"/>
      <c r="CR134" s="389"/>
      <c r="CS134" s="389"/>
      <c r="CT134" s="389"/>
      <c r="CU134" s="389"/>
      <c r="CV134" s="389"/>
      <c r="CW134" s="389"/>
      <c r="CX134" s="389"/>
      <c r="CY134" s="389"/>
      <c r="CZ134" s="389"/>
      <c r="DA134" s="389"/>
      <c r="DB134" s="389"/>
      <c r="DC134" s="389"/>
      <c r="DD134" s="389"/>
      <c r="DE134" s="389"/>
      <c r="DF134" s="389"/>
      <c r="DG134" s="389"/>
      <c r="DH134" s="389"/>
      <c r="DI134" s="389"/>
      <c r="DJ134" s="389"/>
      <c r="DK134" s="389"/>
      <c r="DL134" s="389"/>
      <c r="DM134" s="389"/>
      <c r="DN134" s="389"/>
      <c r="DO134" s="389"/>
      <c r="DP134" s="389"/>
      <c r="DQ134" s="389"/>
      <c r="DR134" s="389"/>
      <c r="DS134" s="389"/>
      <c r="DT134" s="389"/>
      <c r="DU134" s="389"/>
      <c r="DV134" s="389"/>
      <c r="DW134" s="389"/>
      <c r="DX134" s="389"/>
      <c r="DY134" s="389"/>
      <c r="DZ134" s="389"/>
      <c r="EA134" s="389"/>
      <c r="EB134" s="389"/>
      <c r="EC134" s="389"/>
      <c r="ED134" s="389"/>
      <c r="EE134" s="389"/>
      <c r="EF134" s="389"/>
      <c r="EG134" s="389"/>
      <c r="EH134" s="389"/>
      <c r="EI134" s="389"/>
      <c r="EJ134" s="389"/>
      <c r="EK134" s="389"/>
      <c r="EL134" s="389"/>
      <c r="EM134" s="389"/>
      <c r="EN134" s="389"/>
      <c r="EO134" s="389"/>
      <c r="EP134" s="389"/>
      <c r="EQ134" s="389"/>
      <c r="ER134" s="389"/>
      <c r="ES134" s="389"/>
      <c r="ET134" s="389"/>
      <c r="EU134" s="389"/>
      <c r="EV134" s="389"/>
      <c r="EW134" s="389"/>
      <c r="EX134" s="389"/>
      <c r="EY134" s="389"/>
      <c r="EZ134" s="389"/>
      <c r="FA134" s="389"/>
      <c r="FB134" s="389"/>
      <c r="FC134" s="389"/>
      <c r="FD134" s="389"/>
      <c r="FE134" s="389"/>
      <c r="FF134" s="389"/>
      <c r="FG134" s="389"/>
      <c r="FH134" s="389"/>
      <c r="FI134" s="389"/>
      <c r="FJ134" s="389"/>
      <c r="FK134" s="389"/>
      <c r="FL134" s="389"/>
      <c r="FM134" s="389"/>
      <c r="FN134" s="389"/>
      <c r="FO134" s="389"/>
      <c r="FP134" s="389"/>
      <c r="FQ134" s="389"/>
      <c r="FR134" s="389"/>
      <c r="FS134" s="389"/>
      <c r="FT134" s="389"/>
      <c r="FU134" s="389"/>
      <c r="FV134" s="389"/>
      <c r="FW134" s="389"/>
      <c r="FX134" s="666" t="s">
        <v>476</v>
      </c>
      <c r="FY134" s="667">
        <v>178</v>
      </c>
      <c r="FZ134" s="667">
        <v>30289534</v>
      </c>
      <c r="GA134" s="667">
        <v>55</v>
      </c>
      <c r="GB134" s="667" t="s">
        <v>798</v>
      </c>
      <c r="GC134" s="667">
        <v>20</v>
      </c>
      <c r="GD134" s="667">
        <v>1979</v>
      </c>
      <c r="GE134" s="667">
        <v>2</v>
      </c>
      <c r="GF134" s="667" t="s">
        <v>148</v>
      </c>
      <c r="GG134" s="667">
        <v>3</v>
      </c>
      <c r="GH134" s="667">
        <v>2</v>
      </c>
      <c r="GI134" s="667" t="s">
        <v>148</v>
      </c>
      <c r="GJ134" s="667">
        <v>3</v>
      </c>
      <c r="GK134" s="667" t="s">
        <v>781</v>
      </c>
      <c r="GL134" s="667" t="s">
        <v>782</v>
      </c>
      <c r="GM134" s="667">
        <v>66</v>
      </c>
      <c r="GN134" s="667" t="s">
        <v>783</v>
      </c>
      <c r="GO134" s="667">
        <v>0</v>
      </c>
      <c r="GP134" s="667">
        <v>0</v>
      </c>
      <c r="GQ134" s="667">
        <v>4</v>
      </c>
      <c r="GR134" s="667">
        <v>2</v>
      </c>
      <c r="GS134" s="667">
        <v>3</v>
      </c>
      <c r="GT134" s="667" t="s">
        <v>783</v>
      </c>
      <c r="GU134" s="667" t="s">
        <v>783</v>
      </c>
      <c r="GV134" s="667" t="s">
        <v>783</v>
      </c>
      <c r="GW134" s="667" t="s">
        <v>783</v>
      </c>
      <c r="GX134" s="667" t="s">
        <v>783</v>
      </c>
      <c r="GY134" s="667">
        <v>1649</v>
      </c>
      <c r="GZ134" s="667">
        <v>0.28000000000000003</v>
      </c>
      <c r="HA134" s="667">
        <v>5</v>
      </c>
      <c r="HB134" s="667" t="s">
        <v>783</v>
      </c>
      <c r="HC134" s="667" t="s">
        <v>782</v>
      </c>
      <c r="HD134" s="667">
        <v>35</v>
      </c>
      <c r="HE134" s="667" t="s">
        <v>783</v>
      </c>
      <c r="HF134" s="667">
        <v>0</v>
      </c>
      <c r="HG134" s="667" t="s">
        <v>783</v>
      </c>
      <c r="HH134" s="667">
        <v>0</v>
      </c>
      <c r="HI134" s="667">
        <v>1</v>
      </c>
      <c r="HJ134" s="667">
        <v>45</v>
      </c>
      <c r="HK134" s="667" t="s">
        <v>784</v>
      </c>
      <c r="HL134" s="667" t="s">
        <v>785</v>
      </c>
      <c r="HM134" s="667" t="s">
        <v>783</v>
      </c>
      <c r="HN134" s="667" t="s">
        <v>783</v>
      </c>
      <c r="HO134" s="667" t="s">
        <v>783</v>
      </c>
      <c r="HP134" s="667" t="s">
        <v>783</v>
      </c>
      <c r="HQ134" s="667" t="s">
        <v>783</v>
      </c>
      <c r="HR134" s="667">
        <v>3980773</v>
      </c>
      <c r="HS134" s="667" t="s">
        <v>783</v>
      </c>
      <c r="HT134" s="667" t="s">
        <v>786</v>
      </c>
      <c r="HU134" s="667" t="s">
        <v>787</v>
      </c>
      <c r="HV134" s="667">
        <v>4</v>
      </c>
      <c r="HW134" s="667">
        <v>2014</v>
      </c>
      <c r="HX134" s="667">
        <v>63</v>
      </c>
      <c r="HY134" s="667">
        <v>0</v>
      </c>
      <c r="HZ134" s="667">
        <v>1478</v>
      </c>
      <c r="IA134" s="668">
        <v>41697.500081018516</v>
      </c>
      <c r="IB134" s="667" t="s">
        <v>788</v>
      </c>
      <c r="IC134" s="667">
        <v>3976295</v>
      </c>
      <c r="ID134" s="667">
        <v>2014</v>
      </c>
      <c r="IE134" s="667">
        <v>1712</v>
      </c>
      <c r="IF134" s="667" t="s">
        <v>783</v>
      </c>
      <c r="IG134" s="667" t="s">
        <v>783</v>
      </c>
      <c r="IH134" s="667" t="s">
        <v>783</v>
      </c>
      <c r="II134" s="667" t="s">
        <v>783</v>
      </c>
      <c r="IJ134" s="667" t="s">
        <v>783</v>
      </c>
      <c r="IK134" s="667" t="s">
        <v>783</v>
      </c>
      <c r="IL134" s="667" t="s">
        <v>783</v>
      </c>
      <c r="IM134" s="667" t="s">
        <v>783</v>
      </c>
      <c r="IN134" s="667" t="s">
        <v>783</v>
      </c>
      <c r="IO134" s="667">
        <v>1649</v>
      </c>
      <c r="IP134" s="668">
        <v>37477.354571759257</v>
      </c>
      <c r="IQ134" s="667">
        <v>2</v>
      </c>
      <c r="IR134" s="667" t="s">
        <v>793</v>
      </c>
      <c r="IS134" s="667">
        <v>3</v>
      </c>
      <c r="IT134" s="669">
        <v>41275</v>
      </c>
      <c r="IU134" s="667" t="s">
        <v>783</v>
      </c>
      <c r="IV134" s="667" t="s">
        <v>783</v>
      </c>
      <c r="IW134" s="667" t="s">
        <v>783</v>
      </c>
      <c r="IX134" s="667" t="s">
        <v>781</v>
      </c>
      <c r="IY134" s="667">
        <v>45</v>
      </c>
      <c r="IZ134" s="667" t="s">
        <v>789</v>
      </c>
      <c r="JA134" s="667" t="s">
        <v>783</v>
      </c>
      <c r="JB134" s="667" t="s">
        <v>783</v>
      </c>
      <c r="JC134" s="667" t="s">
        <v>783</v>
      </c>
      <c r="JD134" s="667">
        <v>329454</v>
      </c>
      <c r="JE134" s="667" t="s">
        <v>783</v>
      </c>
      <c r="JF134" s="667" t="s">
        <v>783</v>
      </c>
      <c r="JG134" s="667" t="s">
        <v>804</v>
      </c>
      <c r="JH134" s="667">
        <v>55</v>
      </c>
      <c r="JI134" s="667" t="s">
        <v>783</v>
      </c>
      <c r="JJ134" s="667" t="s">
        <v>783</v>
      </c>
      <c r="JK134" s="667" t="s">
        <v>783</v>
      </c>
      <c r="JL134" s="667" t="s">
        <v>790</v>
      </c>
      <c r="JM134" s="667">
        <v>4</v>
      </c>
      <c r="JN134" s="667">
        <v>3</v>
      </c>
      <c r="JO134" s="667" t="s">
        <v>783</v>
      </c>
      <c r="JP134" s="667" t="s">
        <v>783</v>
      </c>
      <c r="JQ134" s="667" t="s">
        <v>783</v>
      </c>
      <c r="JR134" s="667" t="s">
        <v>783</v>
      </c>
      <c r="JS134" s="667" t="s">
        <v>783</v>
      </c>
      <c r="JT134" s="667" t="s">
        <v>783</v>
      </c>
      <c r="JU134" s="667" t="s">
        <v>915</v>
      </c>
      <c r="JV134" s="670">
        <v>1506.416498</v>
      </c>
      <c r="JX134" s="371"/>
      <c r="JY134" s="1460"/>
      <c r="JZ134" s="1460"/>
    </row>
    <row r="135" spans="1:286" ht="16" thickBot="1">
      <c r="A135" s="905" t="s">
        <v>5</v>
      </c>
      <c r="B135" s="79">
        <f t="shared" si="107"/>
        <v>4</v>
      </c>
      <c r="C135" s="871" t="s">
        <v>56</v>
      </c>
      <c r="D135" s="249" t="s">
        <v>162</v>
      </c>
      <c r="E135" s="103" t="s">
        <v>158</v>
      </c>
      <c r="F135" s="888">
        <v>1</v>
      </c>
      <c r="G135" s="120" t="e">
        <f t="shared" si="106"/>
        <v>#REF!</v>
      </c>
      <c r="H135" s="47">
        <v>0.1</v>
      </c>
      <c r="I135" s="1473">
        <v>0.9</v>
      </c>
      <c r="J135" s="29"/>
      <c r="K135" s="18"/>
      <c r="L135" s="5"/>
      <c r="M135" s="71">
        <v>1</v>
      </c>
      <c r="N135" s="71">
        <v>2</v>
      </c>
      <c r="O135" s="70">
        <v>4</v>
      </c>
      <c r="P135" s="891">
        <f t="shared" si="105"/>
        <v>7</v>
      </c>
      <c r="Q135" s="897">
        <f t="shared" si="99"/>
        <v>8</v>
      </c>
      <c r="R135" s="51">
        <f t="shared" si="100"/>
        <v>0.1</v>
      </c>
      <c r="S135" s="3">
        <f>I135</f>
        <v>0.9</v>
      </c>
      <c r="T135" s="25"/>
      <c r="U135" s="219">
        <f t="shared" si="104"/>
        <v>67500</v>
      </c>
      <c r="V135" s="219" t="s">
        <v>642</v>
      </c>
      <c r="W135" s="1042">
        <f t="shared" si="142"/>
        <v>67500</v>
      </c>
      <c r="X135" s="537">
        <f t="shared" ref="X135:X136" si="143">AB135+AD135+AF135+AH135+AJ135</f>
        <v>38337.777777777781</v>
      </c>
      <c r="Y135" s="538">
        <f t="shared" si="101"/>
        <v>500</v>
      </c>
      <c r="Z135" s="1034">
        <f t="shared" si="108"/>
        <v>106337.77777777778</v>
      </c>
      <c r="AA135" s="883">
        <v>6</v>
      </c>
      <c r="AB135" s="270">
        <f t="shared" si="102"/>
        <v>20337.777777777777</v>
      </c>
      <c r="AC135" s="566">
        <v>0.25</v>
      </c>
      <c r="AD135" s="562">
        <f t="shared" si="103"/>
        <v>18000</v>
      </c>
      <c r="AE135" s="518"/>
      <c r="AF135" s="270">
        <f t="shared" si="109"/>
        <v>0</v>
      </c>
      <c r="AG135" s="270"/>
      <c r="AH135" s="562">
        <f t="shared" si="110"/>
        <v>0</v>
      </c>
      <c r="AI135" s="270"/>
      <c r="AJ135" s="228">
        <v>0</v>
      </c>
      <c r="AK135" s="902"/>
      <c r="AL135" s="902"/>
      <c r="AM135" s="18" t="str">
        <f t="shared" si="111"/>
        <v xml:space="preserve"> </v>
      </c>
      <c r="AN135" s="747" t="str">
        <f t="shared" si="112"/>
        <v xml:space="preserve"> </v>
      </c>
      <c r="AO135" s="4" t="str">
        <f t="shared" si="113"/>
        <v xml:space="preserve"> </v>
      </c>
      <c r="AP135" s="747" t="str">
        <f t="shared" si="114"/>
        <v xml:space="preserve"> </v>
      </c>
      <c r="AQ135" s="4" t="str">
        <f t="shared" si="115"/>
        <v xml:space="preserve"> </v>
      </c>
      <c r="AR135" s="747" t="str">
        <f t="shared" si="116"/>
        <v xml:space="preserve"> </v>
      </c>
      <c r="AS135" s="4" t="str">
        <f t="shared" si="117"/>
        <v xml:space="preserve"> </v>
      </c>
      <c r="AT135" s="747" t="str">
        <f t="shared" si="118"/>
        <v xml:space="preserve"> </v>
      </c>
      <c r="AU135" s="4" t="str">
        <f t="shared" si="119"/>
        <v xml:space="preserve"> </v>
      </c>
      <c r="AV135" s="747" t="str">
        <f t="shared" si="120"/>
        <v xml:space="preserve"> </v>
      </c>
      <c r="AW135" s="4" t="str">
        <f t="shared" si="121"/>
        <v xml:space="preserve"> </v>
      </c>
      <c r="AX135" s="747" t="str">
        <f t="shared" si="122"/>
        <v xml:space="preserve"> </v>
      </c>
      <c r="AY135" s="4" t="str">
        <f t="shared" si="123"/>
        <v xml:space="preserve"> </v>
      </c>
      <c r="AZ135" s="747" t="str">
        <f t="shared" si="124"/>
        <v xml:space="preserve"> </v>
      </c>
      <c r="BA135" s="4" t="str">
        <f t="shared" si="125"/>
        <v xml:space="preserve"> </v>
      </c>
      <c r="BB135" s="747" t="str">
        <f t="shared" si="126"/>
        <v xml:space="preserve"> </v>
      </c>
      <c r="BC135" s="4" t="str">
        <f t="shared" si="127"/>
        <v xml:space="preserve"> </v>
      </c>
      <c r="BD135" s="747" t="str">
        <f t="shared" si="128"/>
        <v xml:space="preserve"> </v>
      </c>
      <c r="BE135" s="4" t="str">
        <f t="shared" si="129"/>
        <v xml:space="preserve"> </v>
      </c>
      <c r="BF135" s="747" t="str">
        <f t="shared" si="130"/>
        <v xml:space="preserve"> </v>
      </c>
      <c r="BG135" s="4" t="str">
        <f t="shared" si="131"/>
        <v xml:space="preserve"> </v>
      </c>
      <c r="BH135" s="747" t="str">
        <f t="shared" si="132"/>
        <v xml:space="preserve"> </v>
      </c>
      <c r="BI135" s="4" t="str">
        <f t="shared" si="133"/>
        <v xml:space="preserve"> </v>
      </c>
      <c r="BJ135" s="747" t="str">
        <f t="shared" si="134"/>
        <v xml:space="preserve"> </v>
      </c>
      <c r="BK135" s="4" t="str">
        <f t="shared" si="135"/>
        <v xml:space="preserve"> </v>
      </c>
      <c r="BL135" s="747" t="str">
        <f t="shared" si="136"/>
        <v xml:space="preserve"> </v>
      </c>
      <c r="BM135" s="4" t="str">
        <f t="shared" si="137"/>
        <v xml:space="preserve"> </v>
      </c>
      <c r="BN135" s="747" t="str">
        <f t="shared" si="138"/>
        <v xml:space="preserve"> </v>
      </c>
      <c r="BO135" s="4" t="str">
        <f t="shared" si="139"/>
        <v xml:space="preserve"> </v>
      </c>
      <c r="BP135" s="747" t="str">
        <f t="shared" si="140"/>
        <v xml:space="preserve"> </v>
      </c>
      <c r="BQ135" s="133"/>
      <c r="BR135" s="133"/>
      <c r="BS135" s="389"/>
      <c r="BT135" s="389"/>
      <c r="BU135" s="389"/>
      <c r="BV135" s="596"/>
      <c r="BW135" s="596"/>
      <c r="BX135" s="596"/>
      <c r="BY135" s="389"/>
      <c r="BZ135" s="389"/>
      <c r="CA135" s="389"/>
      <c r="CB135" s="163">
        <f t="shared" si="141"/>
        <v>0</v>
      </c>
      <c r="CC135" s="389"/>
      <c r="CD135" s="389"/>
      <c r="CE135" s="725"/>
      <c r="CF135" s="725"/>
      <c r="CG135" s="725"/>
      <c r="CH135" s="725"/>
      <c r="CI135" s="725"/>
      <c r="CJ135" s="725"/>
      <c r="CK135" s="725"/>
      <c r="CL135" s="725"/>
      <c r="CM135" s="725"/>
      <c r="CN135" s="725"/>
      <c r="CO135" s="725"/>
      <c r="CP135" s="725"/>
      <c r="CQ135" s="725"/>
      <c r="CR135" s="725"/>
      <c r="CS135" s="725"/>
      <c r="CT135" s="725"/>
      <c r="CU135" s="725"/>
      <c r="CV135" s="725"/>
      <c r="CW135" s="725"/>
      <c r="CX135" s="725"/>
      <c r="CY135" s="725"/>
      <c r="CZ135" s="725"/>
      <c r="DA135" s="389"/>
      <c r="DB135" s="389"/>
      <c r="DC135" s="389"/>
      <c r="DD135" s="389"/>
      <c r="DE135" s="389"/>
      <c r="DF135" s="389"/>
      <c r="DG135" s="389"/>
      <c r="DH135" s="389"/>
      <c r="DI135" s="389"/>
      <c r="DJ135" s="389"/>
      <c r="DK135" s="389"/>
      <c r="DL135" s="389"/>
      <c r="DM135" s="389"/>
      <c r="DN135" s="389"/>
      <c r="DO135" s="389"/>
      <c r="DP135" s="389"/>
      <c r="DQ135" s="389"/>
      <c r="DR135" s="389"/>
      <c r="DS135" s="389"/>
      <c r="DT135" s="389"/>
      <c r="DU135" s="389"/>
      <c r="DV135" s="389"/>
      <c r="DW135" s="389"/>
      <c r="DX135" s="389"/>
      <c r="DY135" s="389"/>
      <c r="DZ135" s="389"/>
      <c r="EA135" s="389"/>
      <c r="EB135" s="389"/>
      <c r="EC135" s="389"/>
      <c r="ED135" s="389"/>
      <c r="EE135" s="389"/>
      <c r="EF135" s="389"/>
      <c r="EG135" s="389"/>
      <c r="EH135" s="389"/>
      <c r="EI135" s="389"/>
      <c r="EJ135" s="389"/>
      <c r="EK135" s="389"/>
      <c r="EL135" s="389"/>
      <c r="EM135" s="389"/>
      <c r="EN135" s="389"/>
      <c r="EO135" s="389"/>
      <c r="EP135" s="389"/>
      <c r="EQ135" s="389"/>
      <c r="ER135" s="389"/>
      <c r="ES135" s="389"/>
      <c r="ET135" s="389"/>
      <c r="EU135" s="389"/>
      <c r="EV135" s="389"/>
      <c r="EW135" s="389"/>
      <c r="EX135" s="389"/>
      <c r="EY135" s="389"/>
      <c r="EZ135" s="389"/>
      <c r="FA135" s="389"/>
      <c r="FB135" s="389"/>
      <c r="FC135" s="389"/>
      <c r="FD135" s="389"/>
      <c r="FE135" s="389"/>
      <c r="FF135" s="389"/>
      <c r="FG135" s="389"/>
      <c r="FH135" s="389"/>
      <c r="FI135" s="389"/>
      <c r="FJ135" s="389"/>
      <c r="FK135" s="389"/>
      <c r="FL135" s="389"/>
      <c r="FM135" s="389"/>
      <c r="FN135" s="389"/>
      <c r="FO135" s="389"/>
      <c r="FP135" s="389"/>
      <c r="FQ135" s="389"/>
      <c r="FR135" s="389"/>
      <c r="FS135" s="389"/>
      <c r="FT135" s="389"/>
      <c r="FU135" s="389"/>
      <c r="FV135" s="389"/>
      <c r="FW135" s="389"/>
      <c r="FX135" s="625" t="s">
        <v>476</v>
      </c>
      <c r="FY135" s="626">
        <v>228</v>
      </c>
      <c r="FZ135" s="626">
        <v>30289532</v>
      </c>
      <c r="GA135" s="626">
        <v>55</v>
      </c>
      <c r="GB135" s="626" t="s">
        <v>798</v>
      </c>
      <c r="GC135" s="626">
        <v>20</v>
      </c>
      <c r="GD135" s="626">
        <v>1979</v>
      </c>
      <c r="GE135" s="626">
        <v>2</v>
      </c>
      <c r="GF135" s="626" t="s">
        <v>148</v>
      </c>
      <c r="GG135" s="626">
        <v>3</v>
      </c>
      <c r="GH135" s="626">
        <v>2</v>
      </c>
      <c r="GI135" s="626" t="s">
        <v>148</v>
      </c>
      <c r="GJ135" s="626">
        <v>3</v>
      </c>
      <c r="GK135" s="626" t="s">
        <v>781</v>
      </c>
      <c r="GL135" s="626" t="s">
        <v>782</v>
      </c>
      <c r="GM135" s="626">
        <v>66</v>
      </c>
      <c r="GN135" s="626" t="s">
        <v>783</v>
      </c>
      <c r="GO135" s="626">
        <v>0</v>
      </c>
      <c r="GP135" s="626">
        <v>0</v>
      </c>
      <c r="GQ135" s="626">
        <v>4</v>
      </c>
      <c r="GR135" s="626">
        <v>2</v>
      </c>
      <c r="GS135" s="626">
        <v>3</v>
      </c>
      <c r="GT135" s="626" t="s">
        <v>783</v>
      </c>
      <c r="GU135" s="626" t="s">
        <v>783</v>
      </c>
      <c r="GV135" s="626" t="s">
        <v>783</v>
      </c>
      <c r="GW135" s="626" t="s">
        <v>783</v>
      </c>
      <c r="GX135" s="626" t="s">
        <v>783</v>
      </c>
      <c r="GY135" s="626">
        <v>1649</v>
      </c>
      <c r="GZ135" s="626">
        <v>0.35</v>
      </c>
      <c r="HA135" s="626">
        <v>5</v>
      </c>
      <c r="HB135" s="626" t="s">
        <v>783</v>
      </c>
      <c r="HC135" s="626" t="s">
        <v>782</v>
      </c>
      <c r="HD135" s="626">
        <v>35</v>
      </c>
      <c r="HE135" s="626" t="s">
        <v>783</v>
      </c>
      <c r="HF135" s="626">
        <v>0</v>
      </c>
      <c r="HG135" s="626" t="s">
        <v>783</v>
      </c>
      <c r="HH135" s="626">
        <v>0</v>
      </c>
      <c r="HI135" s="626">
        <v>1</v>
      </c>
      <c r="HJ135" s="626">
        <v>45</v>
      </c>
      <c r="HK135" s="626" t="s">
        <v>784</v>
      </c>
      <c r="HL135" s="626" t="s">
        <v>785</v>
      </c>
      <c r="HM135" s="626" t="s">
        <v>783</v>
      </c>
      <c r="HN135" s="626" t="s">
        <v>783</v>
      </c>
      <c r="HO135" s="626" t="s">
        <v>783</v>
      </c>
      <c r="HP135" s="626" t="s">
        <v>783</v>
      </c>
      <c r="HQ135" s="626" t="s">
        <v>783</v>
      </c>
      <c r="HR135" s="626">
        <v>3980772</v>
      </c>
      <c r="HS135" s="626" t="s">
        <v>783</v>
      </c>
      <c r="HT135" s="626" t="s">
        <v>786</v>
      </c>
      <c r="HU135" s="626" t="s">
        <v>787</v>
      </c>
      <c r="HV135" s="626">
        <v>4</v>
      </c>
      <c r="HW135" s="626">
        <v>2014</v>
      </c>
      <c r="HX135" s="626">
        <v>63</v>
      </c>
      <c r="HY135" s="626">
        <v>0</v>
      </c>
      <c r="HZ135" s="626">
        <v>1848</v>
      </c>
      <c r="IA135" s="627">
        <v>41697.500081018516</v>
      </c>
      <c r="IB135" s="626" t="s">
        <v>788</v>
      </c>
      <c r="IC135" s="626">
        <v>3976294</v>
      </c>
      <c r="ID135" s="626">
        <v>2014</v>
      </c>
      <c r="IE135" s="626">
        <v>1712</v>
      </c>
      <c r="IF135" s="626" t="s">
        <v>783</v>
      </c>
      <c r="IG135" s="626" t="s">
        <v>783</v>
      </c>
      <c r="IH135" s="626" t="s">
        <v>783</v>
      </c>
      <c r="II135" s="626" t="s">
        <v>783</v>
      </c>
      <c r="IJ135" s="626" t="s">
        <v>783</v>
      </c>
      <c r="IK135" s="626" t="s">
        <v>783</v>
      </c>
      <c r="IL135" s="626" t="s">
        <v>783</v>
      </c>
      <c r="IM135" s="626" t="s">
        <v>783</v>
      </c>
      <c r="IN135" s="626" t="s">
        <v>783</v>
      </c>
      <c r="IO135" s="626">
        <v>1649</v>
      </c>
      <c r="IP135" s="627">
        <v>37477.354571759257</v>
      </c>
      <c r="IQ135" s="626">
        <v>2</v>
      </c>
      <c r="IR135" s="626" t="s">
        <v>793</v>
      </c>
      <c r="IS135" s="626">
        <v>3</v>
      </c>
      <c r="IT135" s="665">
        <v>41275</v>
      </c>
      <c r="IU135" s="626" t="s">
        <v>783</v>
      </c>
      <c r="IV135" s="626" t="s">
        <v>783</v>
      </c>
      <c r="IW135" s="626" t="s">
        <v>783</v>
      </c>
      <c r="IX135" s="626" t="s">
        <v>781</v>
      </c>
      <c r="IY135" s="626">
        <v>45</v>
      </c>
      <c r="IZ135" s="626" t="s">
        <v>789</v>
      </c>
      <c r="JA135" s="626" t="s">
        <v>783</v>
      </c>
      <c r="JB135" s="626" t="s">
        <v>783</v>
      </c>
      <c r="JC135" s="626" t="s">
        <v>783</v>
      </c>
      <c r="JD135" s="626">
        <v>329454</v>
      </c>
      <c r="JE135" s="626" t="s">
        <v>783</v>
      </c>
      <c r="JF135" s="626" t="s">
        <v>783</v>
      </c>
      <c r="JG135" s="626" t="s">
        <v>804</v>
      </c>
      <c r="JH135" s="626">
        <v>55</v>
      </c>
      <c r="JI135" s="626" t="s">
        <v>783</v>
      </c>
      <c r="JJ135" s="626" t="s">
        <v>783</v>
      </c>
      <c r="JK135" s="626" t="s">
        <v>783</v>
      </c>
      <c r="JL135" s="626" t="s">
        <v>790</v>
      </c>
      <c r="JM135" s="626">
        <v>4</v>
      </c>
      <c r="JN135" s="626">
        <v>3</v>
      </c>
      <c r="JO135" s="626" t="s">
        <v>783</v>
      </c>
      <c r="JP135" s="626" t="s">
        <v>783</v>
      </c>
      <c r="JQ135" s="626" t="s">
        <v>783</v>
      </c>
      <c r="JR135" s="626" t="s">
        <v>783</v>
      </c>
      <c r="JS135" s="626" t="s">
        <v>783</v>
      </c>
      <c r="JT135" s="626" t="s">
        <v>783</v>
      </c>
      <c r="JU135" s="626" t="s">
        <v>916</v>
      </c>
      <c r="JV135" s="628">
        <v>1827.008566</v>
      </c>
      <c r="JW135">
        <f>SUM(JV134:JV135)</f>
        <v>3333.425064</v>
      </c>
      <c r="JX135" s="225">
        <v>0.63133050454545458</v>
      </c>
      <c r="JY135" s="1460"/>
    </row>
    <row r="136" spans="1:286" ht="16" thickBot="1">
      <c r="A136" s="907" t="s">
        <v>5</v>
      </c>
      <c r="B136" s="872">
        <f t="shared" si="107"/>
        <v>4</v>
      </c>
      <c r="C136" s="873" t="s">
        <v>648</v>
      </c>
      <c r="D136" s="870" t="s">
        <v>162</v>
      </c>
      <c r="E136" s="545" t="s">
        <v>158</v>
      </c>
      <c r="F136" s="889">
        <v>0.21</v>
      </c>
      <c r="G136" s="120" t="e">
        <f t="shared" si="106"/>
        <v>#REF!</v>
      </c>
      <c r="H136" s="54">
        <v>0.21</v>
      </c>
      <c r="I136" s="416"/>
      <c r="J136" s="499"/>
      <c r="K136" s="20" t="s">
        <v>26</v>
      </c>
      <c r="L136" s="80"/>
      <c r="M136" s="65">
        <v>3</v>
      </c>
      <c r="N136" s="65">
        <v>3</v>
      </c>
      <c r="O136" s="66">
        <v>4</v>
      </c>
      <c r="P136" s="894">
        <f t="shared" si="105"/>
        <v>10</v>
      </c>
      <c r="Q136" s="898">
        <f t="shared" si="99"/>
        <v>36</v>
      </c>
      <c r="R136" s="865">
        <f t="shared" si="100"/>
        <v>0.21</v>
      </c>
      <c r="S136" s="416"/>
      <c r="T136" s="44"/>
      <c r="U136" s="1208">
        <f t="shared" si="104"/>
        <v>0</v>
      </c>
      <c r="V136" s="418" t="s">
        <v>642</v>
      </c>
      <c r="W136" s="1044">
        <f t="shared" si="142"/>
        <v>0</v>
      </c>
      <c r="X136" s="528">
        <f t="shared" si="143"/>
        <v>8050.9333333333334</v>
      </c>
      <c r="Y136" s="529">
        <f t="shared" si="101"/>
        <v>500</v>
      </c>
      <c r="Z136" s="1034">
        <f t="shared" si="108"/>
        <v>0</v>
      </c>
      <c r="AA136" s="883">
        <v>6</v>
      </c>
      <c r="AB136" s="270">
        <f t="shared" si="102"/>
        <v>4270.9333333333334</v>
      </c>
      <c r="AC136" s="566">
        <v>0.25</v>
      </c>
      <c r="AD136" s="562">
        <f t="shared" si="103"/>
        <v>3780</v>
      </c>
      <c r="AE136" s="518"/>
      <c r="AF136" s="270">
        <f t="shared" si="109"/>
        <v>0</v>
      </c>
      <c r="AG136" s="270"/>
      <c r="AH136" s="562">
        <f t="shared" si="110"/>
        <v>0</v>
      </c>
      <c r="AI136" s="270"/>
      <c r="AJ136" s="228">
        <v>0</v>
      </c>
      <c r="AK136" s="903"/>
      <c r="AL136" s="903"/>
      <c r="AM136" s="18" t="str">
        <f t="shared" si="111"/>
        <v xml:space="preserve"> </v>
      </c>
      <c r="AN136" s="747" t="str">
        <f t="shared" si="112"/>
        <v xml:space="preserve"> </v>
      </c>
      <c r="AO136" s="4" t="str">
        <f t="shared" si="113"/>
        <v xml:space="preserve"> </v>
      </c>
      <c r="AP136" s="747" t="str">
        <f t="shared" si="114"/>
        <v xml:space="preserve"> </v>
      </c>
      <c r="AQ136" s="4" t="str">
        <f t="shared" si="115"/>
        <v xml:space="preserve"> </v>
      </c>
      <c r="AR136" s="747" t="str">
        <f t="shared" si="116"/>
        <v xml:space="preserve"> </v>
      </c>
      <c r="AS136" s="4" t="str">
        <f t="shared" si="117"/>
        <v xml:space="preserve"> </v>
      </c>
      <c r="AT136" s="747" t="str">
        <f t="shared" si="118"/>
        <v xml:space="preserve"> </v>
      </c>
      <c r="AU136" s="4" t="str">
        <f t="shared" si="119"/>
        <v xml:space="preserve"> </v>
      </c>
      <c r="AV136" s="747" t="str">
        <f t="shared" si="120"/>
        <v xml:space="preserve"> </v>
      </c>
      <c r="AW136" s="4" t="str">
        <f t="shared" si="121"/>
        <v xml:space="preserve"> </v>
      </c>
      <c r="AX136" s="747" t="str">
        <f t="shared" si="122"/>
        <v xml:space="preserve"> </v>
      </c>
      <c r="AY136" s="4" t="str">
        <f t="shared" si="123"/>
        <v xml:space="preserve"> </v>
      </c>
      <c r="AZ136" s="747" t="str">
        <f t="shared" si="124"/>
        <v xml:space="preserve"> </v>
      </c>
      <c r="BA136" s="4" t="str">
        <f t="shared" si="125"/>
        <v xml:space="preserve"> </v>
      </c>
      <c r="BB136" s="747" t="str">
        <f t="shared" si="126"/>
        <v xml:space="preserve"> </v>
      </c>
      <c r="BC136" s="4" t="str">
        <f t="shared" si="127"/>
        <v xml:space="preserve"> </v>
      </c>
      <c r="BD136" s="747" t="str">
        <f t="shared" si="128"/>
        <v xml:space="preserve"> </v>
      </c>
      <c r="BE136" s="4" t="str">
        <f t="shared" si="129"/>
        <v xml:space="preserve"> </v>
      </c>
      <c r="BF136" s="747" t="str">
        <f t="shared" si="130"/>
        <v xml:space="preserve"> </v>
      </c>
      <c r="BG136" s="4" t="str">
        <f t="shared" si="131"/>
        <v xml:space="preserve"> </v>
      </c>
      <c r="BH136" s="747" t="str">
        <f t="shared" si="132"/>
        <v xml:space="preserve"> </v>
      </c>
      <c r="BI136" s="4" t="str">
        <f t="shared" si="133"/>
        <v xml:space="preserve"> </v>
      </c>
      <c r="BJ136" s="747" t="str">
        <f t="shared" si="134"/>
        <v xml:space="preserve"> </v>
      </c>
      <c r="BK136" s="4" t="str">
        <f t="shared" si="135"/>
        <v xml:space="preserve"> </v>
      </c>
      <c r="BL136" s="747" t="str">
        <f t="shared" si="136"/>
        <v xml:space="preserve"> </v>
      </c>
      <c r="BM136" s="4" t="str">
        <f t="shared" si="137"/>
        <v xml:space="preserve"> </v>
      </c>
      <c r="BN136" s="747" t="str">
        <f t="shared" si="138"/>
        <v xml:space="preserve"> </v>
      </c>
      <c r="BO136" s="4" t="str">
        <f t="shared" si="139"/>
        <v xml:space="preserve"> </v>
      </c>
      <c r="BP136" s="747" t="str">
        <f t="shared" si="140"/>
        <v xml:space="preserve"> </v>
      </c>
      <c r="BQ136" s="133"/>
      <c r="BR136" s="133"/>
      <c r="BS136" s="389"/>
      <c r="BT136" s="389"/>
      <c r="BU136" s="389"/>
      <c r="BV136" s="389"/>
      <c r="BW136" s="389"/>
      <c r="BX136" s="389"/>
      <c r="BY136" s="389"/>
      <c r="BZ136" s="389"/>
      <c r="CA136" s="389"/>
      <c r="CB136" s="163">
        <f t="shared" si="141"/>
        <v>0</v>
      </c>
      <c r="CC136" s="389"/>
      <c r="CD136" s="389"/>
      <c r="CE136" s="725"/>
      <c r="CF136" s="725"/>
      <c r="CG136" s="725"/>
      <c r="CH136" s="725"/>
      <c r="CI136" s="725"/>
      <c r="CJ136" s="725"/>
      <c r="CK136" s="725"/>
      <c r="CL136" s="725"/>
      <c r="CM136" s="725"/>
      <c r="CN136" s="725"/>
      <c r="CO136" s="725"/>
      <c r="CP136" s="725"/>
      <c r="CQ136" s="725"/>
      <c r="CR136" s="725"/>
      <c r="CS136" s="725"/>
      <c r="CT136" s="725"/>
      <c r="CU136" s="725"/>
      <c r="CV136" s="725"/>
      <c r="CW136" s="725"/>
      <c r="CX136" s="725"/>
      <c r="CY136" s="725"/>
      <c r="CZ136" s="725"/>
      <c r="DA136" s="389"/>
      <c r="DB136" s="389"/>
      <c r="DC136" s="389"/>
      <c r="DD136" s="389"/>
      <c r="DE136" s="389"/>
      <c r="DF136" s="389"/>
      <c r="DG136" s="389"/>
      <c r="DH136" s="389"/>
      <c r="DI136" s="389"/>
      <c r="DJ136" s="389"/>
      <c r="DK136" s="389"/>
      <c r="DL136" s="389"/>
      <c r="DM136" s="389"/>
      <c r="DN136" s="389"/>
      <c r="DO136" s="389"/>
      <c r="DP136" s="389"/>
      <c r="DQ136" s="389"/>
      <c r="DR136" s="389"/>
      <c r="DS136" s="389"/>
      <c r="DT136" s="389"/>
      <c r="DU136" s="389"/>
      <c r="DV136" s="389"/>
      <c r="DW136" s="389"/>
      <c r="DX136" s="389"/>
      <c r="DY136" s="389"/>
      <c r="DZ136" s="389"/>
      <c r="EA136" s="389"/>
      <c r="EB136" s="389"/>
      <c r="EC136" s="389"/>
      <c r="ED136" s="389"/>
      <c r="EE136" s="389"/>
      <c r="EF136" s="389"/>
      <c r="EG136" s="389"/>
      <c r="EH136" s="389"/>
      <c r="EI136" s="389"/>
      <c r="EJ136" s="389"/>
      <c r="EK136" s="389"/>
      <c r="EL136" s="389"/>
      <c r="EM136" s="389"/>
      <c r="EN136" s="389"/>
      <c r="EO136" s="389"/>
      <c r="EP136" s="389"/>
      <c r="EQ136" s="389"/>
      <c r="ER136" s="389"/>
      <c r="ES136" s="389"/>
      <c r="ET136" s="389"/>
      <c r="EU136" s="389"/>
      <c r="EV136" s="389"/>
      <c r="EW136" s="389"/>
      <c r="EX136" s="389"/>
      <c r="EY136" s="389"/>
      <c r="EZ136" s="389"/>
      <c r="FA136" s="389"/>
      <c r="FB136" s="389"/>
      <c r="FC136" s="389"/>
      <c r="FD136" s="389"/>
      <c r="FE136" s="389"/>
      <c r="FF136" s="389"/>
      <c r="FG136" s="389"/>
      <c r="FH136" s="389"/>
      <c r="FI136" s="389"/>
      <c r="FJ136" s="389"/>
      <c r="FK136" s="389"/>
      <c r="FL136" s="389"/>
      <c r="FM136" s="389"/>
      <c r="FN136" s="389"/>
      <c r="FO136" s="389"/>
      <c r="FP136" s="389"/>
      <c r="FQ136" s="389"/>
      <c r="FR136" s="389"/>
      <c r="FS136" s="389"/>
      <c r="FT136" s="389"/>
      <c r="FU136" s="389"/>
      <c r="FV136" s="389"/>
      <c r="FW136" s="389"/>
      <c r="FX136" s="666" t="s">
        <v>478</v>
      </c>
      <c r="FY136" s="667">
        <v>67</v>
      </c>
      <c r="FZ136" s="667">
        <v>30289536</v>
      </c>
      <c r="GA136" s="667">
        <v>35</v>
      </c>
      <c r="GB136" s="667" t="s">
        <v>3</v>
      </c>
      <c r="GC136" s="667">
        <v>18</v>
      </c>
      <c r="GD136" s="667">
        <v>1970</v>
      </c>
      <c r="GE136" s="667">
        <v>0</v>
      </c>
      <c r="GF136" s="667" t="s">
        <v>792</v>
      </c>
      <c r="GG136" s="667">
        <v>0</v>
      </c>
      <c r="GH136" s="667">
        <v>0</v>
      </c>
      <c r="GI136" s="667" t="s">
        <v>792</v>
      </c>
      <c r="GJ136" s="667">
        <v>0</v>
      </c>
      <c r="GK136" s="667" t="s">
        <v>781</v>
      </c>
      <c r="GL136" s="667" t="s">
        <v>782</v>
      </c>
      <c r="GM136" s="667">
        <v>66</v>
      </c>
      <c r="GN136" s="667" t="s">
        <v>783</v>
      </c>
      <c r="GO136" s="667">
        <v>0</v>
      </c>
      <c r="GP136" s="667">
        <v>0</v>
      </c>
      <c r="GQ136" s="667">
        <v>4</v>
      </c>
      <c r="GR136" s="667">
        <v>2</v>
      </c>
      <c r="GS136" s="667">
        <v>1</v>
      </c>
      <c r="GT136" s="667" t="s">
        <v>783</v>
      </c>
      <c r="GU136" s="667" t="s">
        <v>783</v>
      </c>
      <c r="GV136" s="667" t="s">
        <v>783</v>
      </c>
      <c r="GW136" s="667" t="s">
        <v>783</v>
      </c>
      <c r="GX136" s="667" t="s">
        <v>783</v>
      </c>
      <c r="GY136" s="667">
        <v>1649</v>
      </c>
      <c r="GZ136" s="667">
        <v>1.17</v>
      </c>
      <c r="HA136" s="667">
        <v>5</v>
      </c>
      <c r="HB136" s="667" t="s">
        <v>783</v>
      </c>
      <c r="HC136" s="667" t="s">
        <v>782</v>
      </c>
      <c r="HD136" s="667">
        <v>15</v>
      </c>
      <c r="HE136" s="667" t="s">
        <v>783</v>
      </c>
      <c r="HF136" s="667">
        <v>0</v>
      </c>
      <c r="HG136" s="667" t="s">
        <v>783</v>
      </c>
      <c r="HH136" s="667">
        <v>0</v>
      </c>
      <c r="HI136" s="667">
        <v>1</v>
      </c>
      <c r="HJ136" s="667">
        <v>45</v>
      </c>
      <c r="HK136" s="667" t="s">
        <v>784</v>
      </c>
      <c r="HL136" s="667" t="s">
        <v>785</v>
      </c>
      <c r="HM136" s="667" t="s">
        <v>783</v>
      </c>
      <c r="HN136" s="667" t="s">
        <v>783</v>
      </c>
      <c r="HO136" s="667" t="s">
        <v>783</v>
      </c>
      <c r="HP136" s="667" t="s">
        <v>783</v>
      </c>
      <c r="HQ136" s="667" t="s">
        <v>783</v>
      </c>
      <c r="HR136" s="667">
        <v>3978976</v>
      </c>
      <c r="HS136" s="667" t="s">
        <v>783</v>
      </c>
      <c r="HT136" s="667" t="s">
        <v>786</v>
      </c>
      <c r="HU136" s="667" t="s">
        <v>787</v>
      </c>
      <c r="HV136" s="667">
        <v>4</v>
      </c>
      <c r="HW136" s="667">
        <v>2014</v>
      </c>
      <c r="HX136" s="667">
        <v>63</v>
      </c>
      <c r="HY136" s="667">
        <v>0</v>
      </c>
      <c r="HZ136" s="667">
        <v>6178</v>
      </c>
      <c r="IA136" s="668">
        <v>41697.500081018516</v>
      </c>
      <c r="IB136" s="667" t="s">
        <v>788</v>
      </c>
      <c r="IC136" s="667">
        <v>3974498</v>
      </c>
      <c r="ID136" s="667">
        <v>2014</v>
      </c>
      <c r="IE136" s="667">
        <v>1712</v>
      </c>
      <c r="IF136" s="667" t="s">
        <v>783</v>
      </c>
      <c r="IG136" s="667" t="s">
        <v>783</v>
      </c>
      <c r="IH136" s="667" t="s">
        <v>783</v>
      </c>
      <c r="II136" s="667" t="s">
        <v>783</v>
      </c>
      <c r="IJ136" s="667" t="s">
        <v>783</v>
      </c>
      <c r="IK136" s="667" t="s">
        <v>783</v>
      </c>
      <c r="IL136" s="667" t="s">
        <v>783</v>
      </c>
      <c r="IM136" s="667" t="s">
        <v>783</v>
      </c>
      <c r="IN136" s="667" t="s">
        <v>783</v>
      </c>
      <c r="IO136" s="667">
        <v>1649</v>
      </c>
      <c r="IP136" s="668">
        <v>37477.354571759257</v>
      </c>
      <c r="IQ136" s="667">
        <v>4</v>
      </c>
      <c r="IR136" s="667" t="s">
        <v>793</v>
      </c>
      <c r="IS136" s="667">
        <v>1</v>
      </c>
      <c r="IT136" s="669">
        <v>41275</v>
      </c>
      <c r="IU136" s="667" t="s">
        <v>783</v>
      </c>
      <c r="IV136" s="667" t="s">
        <v>783</v>
      </c>
      <c r="IW136" s="667" t="s">
        <v>783</v>
      </c>
      <c r="IX136" s="667" t="s">
        <v>781</v>
      </c>
      <c r="IY136" s="667">
        <v>45</v>
      </c>
      <c r="IZ136" s="667" t="s">
        <v>789</v>
      </c>
      <c r="JA136" s="667" t="s">
        <v>783</v>
      </c>
      <c r="JB136" s="667" t="s">
        <v>783</v>
      </c>
      <c r="JC136" s="667" t="s">
        <v>783</v>
      </c>
      <c r="JD136" s="667">
        <v>329455</v>
      </c>
      <c r="JE136" s="667" t="s">
        <v>783</v>
      </c>
      <c r="JF136" s="667" t="s">
        <v>783</v>
      </c>
      <c r="JG136" s="667" t="s">
        <v>795</v>
      </c>
      <c r="JH136" s="667">
        <v>35</v>
      </c>
      <c r="JI136" s="667" t="s">
        <v>783</v>
      </c>
      <c r="JJ136" s="667" t="s">
        <v>783</v>
      </c>
      <c r="JK136" s="667" t="s">
        <v>783</v>
      </c>
      <c r="JL136" s="667" t="s">
        <v>790</v>
      </c>
      <c r="JM136" s="667">
        <v>4</v>
      </c>
      <c r="JN136" s="667">
        <v>1</v>
      </c>
      <c r="JO136" s="667" t="s">
        <v>783</v>
      </c>
      <c r="JP136" s="667">
        <v>12683066</v>
      </c>
      <c r="JQ136" s="667">
        <v>2013</v>
      </c>
      <c r="JR136" s="667">
        <v>12</v>
      </c>
      <c r="JS136" s="667" t="s">
        <v>783</v>
      </c>
      <c r="JT136" s="667" t="s">
        <v>783</v>
      </c>
      <c r="JU136" s="667" t="s">
        <v>917</v>
      </c>
      <c r="JV136" s="670">
        <v>6102.8819970000004</v>
      </c>
      <c r="JX136" s="225"/>
      <c r="JY136" s="1460"/>
      <c r="JZ136" s="1460"/>
    </row>
    <row r="137" spans="1:286" ht="16" hidden="1" thickBot="1">
      <c r="A137" s="426" t="s">
        <v>5</v>
      </c>
      <c r="B137" s="143">
        <f t="shared" si="107"/>
        <v>2</v>
      </c>
      <c r="C137" s="597" t="s">
        <v>94</v>
      </c>
      <c r="D137" s="102"/>
      <c r="E137" s="103"/>
      <c r="F137" s="42"/>
      <c r="G137" s="507" t="e">
        <f t="shared" si="106"/>
        <v>#REF!</v>
      </c>
      <c r="H137" s="45"/>
      <c r="I137" s="14"/>
      <c r="J137" s="28"/>
      <c r="K137" s="18"/>
      <c r="L137" s="5"/>
      <c r="M137" s="67"/>
      <c r="N137" s="67"/>
      <c r="O137" s="78"/>
      <c r="P137" s="884">
        <f t="shared" ref="P137:P138" si="144">SUM(M137:O137)</f>
        <v>0</v>
      </c>
      <c r="Q137" s="571"/>
      <c r="R137" s="885"/>
      <c r="S137" s="885"/>
      <c r="T137" s="886"/>
      <c r="U137" s="1035"/>
      <c r="V137" s="1036"/>
      <c r="W137" s="1037"/>
      <c r="X137" s="1038"/>
      <c r="Y137" s="526">
        <f t="shared" ref="Y137:Y138" si="145">IF(V137="RC",(IF(((W137+X137)*0.08)&gt;3000,(W137+X137),3000)),0)</f>
        <v>0</v>
      </c>
      <c r="Z137" s="900">
        <f t="shared" si="108"/>
        <v>0</v>
      </c>
      <c r="AA137" s="576"/>
      <c r="AB137" s="577"/>
      <c r="AC137" s="578"/>
      <c r="AD137" s="579"/>
      <c r="AE137" s="576"/>
      <c r="AF137" s="577"/>
      <c r="AG137" s="577"/>
      <c r="AH137" s="579"/>
      <c r="AI137" s="577"/>
      <c r="AJ137" s="577"/>
      <c r="AK137" s="786"/>
      <c r="AL137" s="786"/>
      <c r="AM137" s="4" t="str">
        <f t="shared" si="111"/>
        <v xml:space="preserve"> </v>
      </c>
      <c r="AN137" s="747" t="str">
        <f t="shared" si="112"/>
        <v xml:space="preserve"> </v>
      </c>
      <c r="AO137" s="4" t="str">
        <f t="shared" si="113"/>
        <v xml:space="preserve"> </v>
      </c>
      <c r="AP137" s="747" t="str">
        <f t="shared" si="114"/>
        <v xml:space="preserve"> </v>
      </c>
      <c r="AQ137" s="4" t="str">
        <f t="shared" si="115"/>
        <v xml:space="preserve"> </v>
      </c>
      <c r="AR137" s="747" t="str">
        <f t="shared" si="116"/>
        <v xml:space="preserve"> </v>
      </c>
      <c r="AS137" s="4" t="str">
        <f t="shared" si="117"/>
        <v xml:space="preserve"> </v>
      </c>
      <c r="AT137" s="747" t="str">
        <f t="shared" si="118"/>
        <v xml:space="preserve"> </v>
      </c>
      <c r="AU137" s="4" t="str">
        <f t="shared" si="119"/>
        <v xml:space="preserve"> </v>
      </c>
      <c r="AV137" s="747" t="str">
        <f t="shared" si="120"/>
        <v xml:space="preserve"> </v>
      </c>
      <c r="AW137" s="4" t="str">
        <f t="shared" si="121"/>
        <v xml:space="preserve"> </v>
      </c>
      <c r="AX137" s="747" t="str">
        <f t="shared" si="122"/>
        <v xml:space="preserve"> </v>
      </c>
      <c r="AY137" s="4" t="str">
        <f t="shared" si="123"/>
        <v xml:space="preserve"> </v>
      </c>
      <c r="AZ137" s="747" t="str">
        <f t="shared" si="124"/>
        <v xml:space="preserve"> </v>
      </c>
      <c r="BA137" s="4" t="str">
        <f t="shared" si="125"/>
        <v xml:space="preserve"> </v>
      </c>
      <c r="BB137" s="747" t="str">
        <f t="shared" si="126"/>
        <v xml:space="preserve"> </v>
      </c>
      <c r="BC137" s="4" t="str">
        <f t="shared" si="127"/>
        <v xml:space="preserve"> </v>
      </c>
      <c r="BD137" s="747" t="str">
        <f t="shared" si="128"/>
        <v xml:space="preserve"> </v>
      </c>
      <c r="BE137" s="4" t="str">
        <f t="shared" si="129"/>
        <v xml:space="preserve"> </v>
      </c>
      <c r="BF137" s="747" t="str">
        <f t="shared" si="130"/>
        <v xml:space="preserve"> </v>
      </c>
      <c r="BG137" s="4" t="str">
        <f t="shared" si="131"/>
        <v xml:space="preserve"> </v>
      </c>
      <c r="BH137" s="747" t="str">
        <f t="shared" si="132"/>
        <v xml:space="preserve"> </v>
      </c>
      <c r="BI137" s="4" t="str">
        <f t="shared" si="133"/>
        <v xml:space="preserve"> </v>
      </c>
      <c r="BJ137" s="747" t="str">
        <f t="shared" si="134"/>
        <v xml:space="preserve"> </v>
      </c>
      <c r="BK137" s="4" t="str">
        <f t="shared" si="135"/>
        <v xml:space="preserve"> </v>
      </c>
      <c r="BL137" s="747" t="str">
        <f t="shared" si="136"/>
        <v xml:space="preserve"> </v>
      </c>
      <c r="BM137" s="4" t="str">
        <f t="shared" si="137"/>
        <v xml:space="preserve"> </v>
      </c>
      <c r="BN137" s="747" t="str">
        <f t="shared" si="138"/>
        <v xml:space="preserve"> </v>
      </c>
      <c r="BO137" s="4" t="str">
        <f t="shared" si="139"/>
        <v xml:space="preserve"> </v>
      </c>
      <c r="BP137" s="747" t="str">
        <f t="shared" si="140"/>
        <v xml:space="preserve"> </v>
      </c>
      <c r="BQ137" s="580"/>
      <c r="BR137" s="580"/>
      <c r="BS137" s="725"/>
      <c r="BT137" s="725"/>
      <c r="BU137" s="725"/>
      <c r="BV137" s="725"/>
      <c r="BW137" s="725"/>
      <c r="BX137" s="725"/>
      <c r="BY137" s="389"/>
      <c r="BZ137" s="389"/>
      <c r="CA137" s="389"/>
      <c r="CB137" s="163">
        <f t="shared" si="141"/>
        <v>0</v>
      </c>
      <c r="CC137" s="389"/>
      <c r="CD137" s="389"/>
      <c r="CE137" s="389"/>
      <c r="CF137" s="389"/>
      <c r="CG137" s="389"/>
      <c r="CH137" s="389"/>
      <c r="CI137" s="389"/>
      <c r="CJ137" s="389"/>
      <c r="CK137" s="389"/>
      <c r="CL137" s="389"/>
      <c r="CM137" s="389"/>
      <c r="CN137" s="389"/>
      <c r="CO137" s="389"/>
      <c r="CP137" s="389"/>
      <c r="CQ137" s="389"/>
      <c r="CR137" s="389"/>
      <c r="CS137" s="389"/>
      <c r="CT137" s="389"/>
      <c r="CU137" s="389"/>
      <c r="CV137" s="389"/>
      <c r="CW137" s="389"/>
      <c r="CX137" s="389"/>
      <c r="CY137" s="389"/>
      <c r="CZ137" s="389"/>
      <c r="DA137" s="389"/>
      <c r="DB137" s="389"/>
      <c r="DC137" s="389"/>
      <c r="DD137" s="389"/>
      <c r="DE137" s="389"/>
      <c r="DF137" s="389"/>
      <c r="DG137" s="389"/>
      <c r="DH137" s="389"/>
      <c r="DI137" s="389"/>
      <c r="DJ137" s="389"/>
      <c r="DK137" s="389"/>
      <c r="DL137" s="389"/>
      <c r="DM137" s="389"/>
      <c r="DN137" s="389"/>
      <c r="DO137" s="389"/>
      <c r="DP137" s="389"/>
      <c r="DQ137" s="389"/>
      <c r="DR137" s="389"/>
      <c r="DS137" s="389"/>
      <c r="DT137" s="389"/>
      <c r="DU137" s="389"/>
      <c r="DV137" s="389"/>
      <c r="DW137" s="389"/>
      <c r="DX137" s="389"/>
      <c r="DY137" s="389"/>
      <c r="DZ137" s="389"/>
      <c r="EA137" s="389"/>
      <c r="EB137" s="389"/>
      <c r="EC137" s="389"/>
      <c r="ED137" s="389"/>
      <c r="EE137" s="389"/>
      <c r="EF137" s="389"/>
      <c r="EG137" s="389"/>
      <c r="EH137" s="389"/>
      <c r="EI137" s="389"/>
      <c r="EJ137" s="389"/>
      <c r="EK137" s="389"/>
      <c r="EL137" s="389"/>
      <c r="EM137" s="389"/>
      <c r="EN137" s="389"/>
      <c r="EO137" s="389"/>
      <c r="EP137" s="389"/>
      <c r="EQ137" s="389"/>
      <c r="ER137" s="389"/>
      <c r="ES137" s="389"/>
      <c r="ET137" s="389"/>
      <c r="EU137" s="389"/>
      <c r="EV137" s="389"/>
      <c r="EW137" s="389"/>
      <c r="EX137" s="389"/>
      <c r="EY137" s="389"/>
      <c r="EZ137" s="389"/>
      <c r="FA137" s="389"/>
      <c r="FB137" s="389"/>
      <c r="FC137" s="389"/>
      <c r="FD137" s="389"/>
      <c r="FE137" s="389"/>
      <c r="FF137" s="389"/>
      <c r="FG137" s="389"/>
      <c r="FH137" s="389"/>
      <c r="FI137" s="389"/>
      <c r="FJ137" s="389"/>
      <c r="FK137" s="389"/>
      <c r="FL137" s="389"/>
      <c r="FM137" s="389"/>
      <c r="FN137" s="389"/>
      <c r="FO137" s="389"/>
      <c r="FP137" s="389"/>
      <c r="FQ137" s="389"/>
      <c r="FR137" s="389"/>
      <c r="FS137" s="389"/>
      <c r="FT137" s="389"/>
      <c r="FU137" s="389"/>
      <c r="FV137" s="389"/>
      <c r="FW137" s="389"/>
      <c r="FX137" s="625" t="s">
        <v>478</v>
      </c>
      <c r="FY137" s="626">
        <v>187</v>
      </c>
      <c r="FZ137" s="626">
        <v>30289545</v>
      </c>
      <c r="GA137" s="626">
        <v>35</v>
      </c>
      <c r="GB137" s="626" t="s">
        <v>3</v>
      </c>
      <c r="GC137" s="626">
        <v>18</v>
      </c>
      <c r="GD137" s="626">
        <v>1970</v>
      </c>
      <c r="GE137" s="626">
        <v>0</v>
      </c>
      <c r="GF137" s="626" t="s">
        <v>792</v>
      </c>
      <c r="GG137" s="626">
        <v>0</v>
      </c>
      <c r="GH137" s="626">
        <v>0</v>
      </c>
      <c r="GI137" s="626" t="s">
        <v>792</v>
      </c>
      <c r="GJ137" s="626">
        <v>0</v>
      </c>
      <c r="GK137" s="626" t="s">
        <v>781</v>
      </c>
      <c r="GL137" s="626" t="s">
        <v>782</v>
      </c>
      <c r="GM137" s="626">
        <v>66</v>
      </c>
      <c r="GN137" s="626" t="s">
        <v>783</v>
      </c>
      <c r="GO137" s="626">
        <v>0</v>
      </c>
      <c r="GP137" s="626">
        <v>0</v>
      </c>
      <c r="GQ137" s="626">
        <v>4</v>
      </c>
      <c r="GR137" s="626">
        <v>2</v>
      </c>
      <c r="GS137" s="626">
        <v>1</v>
      </c>
      <c r="GT137" s="626" t="s">
        <v>783</v>
      </c>
      <c r="GU137" s="626" t="s">
        <v>783</v>
      </c>
      <c r="GV137" s="626" t="s">
        <v>783</v>
      </c>
      <c r="GW137" s="626" t="s">
        <v>783</v>
      </c>
      <c r="GX137" s="626" t="s">
        <v>783</v>
      </c>
      <c r="GY137" s="626">
        <v>1649</v>
      </c>
      <c r="GZ137" s="626">
        <v>1.43</v>
      </c>
      <c r="HA137" s="626">
        <v>5</v>
      </c>
      <c r="HB137" s="626" t="s">
        <v>783</v>
      </c>
      <c r="HC137" s="626" t="s">
        <v>782</v>
      </c>
      <c r="HD137" s="626">
        <v>15</v>
      </c>
      <c r="HE137" s="626" t="s">
        <v>783</v>
      </c>
      <c r="HF137" s="626">
        <v>0</v>
      </c>
      <c r="HG137" s="626" t="s">
        <v>783</v>
      </c>
      <c r="HH137" s="626">
        <v>0</v>
      </c>
      <c r="HI137" s="626">
        <v>1</v>
      </c>
      <c r="HJ137" s="626">
        <v>45</v>
      </c>
      <c r="HK137" s="626" t="s">
        <v>784</v>
      </c>
      <c r="HL137" s="626" t="s">
        <v>785</v>
      </c>
      <c r="HM137" s="626" t="s">
        <v>783</v>
      </c>
      <c r="HN137" s="626" t="s">
        <v>783</v>
      </c>
      <c r="HO137" s="626" t="s">
        <v>783</v>
      </c>
      <c r="HP137" s="626" t="s">
        <v>783</v>
      </c>
      <c r="HQ137" s="626" t="s">
        <v>783</v>
      </c>
      <c r="HR137" s="626">
        <v>3979089</v>
      </c>
      <c r="HS137" s="626" t="s">
        <v>783</v>
      </c>
      <c r="HT137" s="626" t="s">
        <v>786</v>
      </c>
      <c r="HU137" s="626" t="s">
        <v>787</v>
      </c>
      <c r="HV137" s="626">
        <v>4</v>
      </c>
      <c r="HW137" s="626">
        <v>2014</v>
      </c>
      <c r="HX137" s="626">
        <v>63</v>
      </c>
      <c r="HY137" s="626">
        <v>19431</v>
      </c>
      <c r="HZ137" s="626">
        <v>26981</v>
      </c>
      <c r="IA137" s="627">
        <v>41697.500081018516</v>
      </c>
      <c r="IB137" s="626" t="s">
        <v>788</v>
      </c>
      <c r="IC137" s="626">
        <v>3974611</v>
      </c>
      <c r="ID137" s="626">
        <v>2014</v>
      </c>
      <c r="IE137" s="626">
        <v>1712</v>
      </c>
      <c r="IF137" s="626" t="s">
        <v>783</v>
      </c>
      <c r="IG137" s="626" t="s">
        <v>783</v>
      </c>
      <c r="IH137" s="626" t="s">
        <v>783</v>
      </c>
      <c r="II137" s="626" t="s">
        <v>783</v>
      </c>
      <c r="IJ137" s="626" t="s">
        <v>783</v>
      </c>
      <c r="IK137" s="626" t="s">
        <v>783</v>
      </c>
      <c r="IL137" s="626" t="s">
        <v>783</v>
      </c>
      <c r="IM137" s="626" t="s">
        <v>783</v>
      </c>
      <c r="IN137" s="626" t="s">
        <v>783</v>
      </c>
      <c r="IO137" s="626">
        <v>1649</v>
      </c>
      <c r="IP137" s="627">
        <v>37477.354571759257</v>
      </c>
      <c r="IQ137" s="626">
        <v>4</v>
      </c>
      <c r="IR137" s="626" t="s">
        <v>793</v>
      </c>
      <c r="IS137" s="626">
        <v>1</v>
      </c>
      <c r="IT137" s="665">
        <v>41275</v>
      </c>
      <c r="IU137" s="626" t="s">
        <v>783</v>
      </c>
      <c r="IV137" s="626" t="s">
        <v>783</v>
      </c>
      <c r="IW137" s="626" t="s">
        <v>783</v>
      </c>
      <c r="IX137" s="626" t="s">
        <v>781</v>
      </c>
      <c r="IY137" s="626">
        <v>45</v>
      </c>
      <c r="IZ137" s="626" t="s">
        <v>789</v>
      </c>
      <c r="JA137" s="626" t="s">
        <v>783</v>
      </c>
      <c r="JB137" s="626" t="s">
        <v>783</v>
      </c>
      <c r="JC137" s="626" t="s">
        <v>783</v>
      </c>
      <c r="JD137" s="626">
        <v>329455</v>
      </c>
      <c r="JE137" s="626" t="s">
        <v>783</v>
      </c>
      <c r="JF137" s="626" t="s">
        <v>783</v>
      </c>
      <c r="JG137" s="626" t="s">
        <v>795</v>
      </c>
      <c r="JH137" s="626">
        <v>35</v>
      </c>
      <c r="JI137" s="626" t="s">
        <v>783</v>
      </c>
      <c r="JJ137" s="626" t="s">
        <v>783</v>
      </c>
      <c r="JK137" s="626" t="s">
        <v>783</v>
      </c>
      <c r="JL137" s="626" t="s">
        <v>790</v>
      </c>
      <c r="JM137" s="626">
        <v>4</v>
      </c>
      <c r="JN137" s="626">
        <v>1</v>
      </c>
      <c r="JO137" s="626" t="s">
        <v>783</v>
      </c>
      <c r="JP137" s="626">
        <v>12683066</v>
      </c>
      <c r="JQ137" s="626">
        <v>2013</v>
      </c>
      <c r="JR137" s="626">
        <v>12</v>
      </c>
      <c r="JS137" s="626" t="s">
        <v>783</v>
      </c>
      <c r="JT137" s="626" t="s">
        <v>783</v>
      </c>
      <c r="JU137" s="626" t="s">
        <v>918</v>
      </c>
      <c r="JV137" s="628">
        <v>7550.3101790000001</v>
      </c>
      <c r="JW137">
        <f>SUM(JV136:JV137)</f>
        <v>13653.192176</v>
      </c>
      <c r="JX137" s="225">
        <v>2.5858318515151515</v>
      </c>
      <c r="JY137" s="1460"/>
      <c r="JZ137" s="1460"/>
    </row>
    <row r="138" spans="1:286" ht="16" hidden="1" thickBot="1">
      <c r="A138" s="932" t="s">
        <v>5</v>
      </c>
      <c r="B138" s="227">
        <f t="shared" si="107"/>
        <v>2</v>
      </c>
      <c r="C138" s="608" t="s">
        <v>100</v>
      </c>
      <c r="D138" s="102"/>
      <c r="E138" s="103"/>
      <c r="F138" s="181"/>
      <c r="G138" s="507" t="e">
        <f t="shared" si="106"/>
        <v>#REF!</v>
      </c>
      <c r="H138" s="182"/>
      <c r="I138" s="183"/>
      <c r="J138" s="184"/>
      <c r="K138" s="18"/>
      <c r="L138" s="5"/>
      <c r="M138" s="67"/>
      <c r="N138" s="67"/>
      <c r="O138" s="78"/>
      <c r="P138" s="934">
        <f t="shared" si="144"/>
        <v>0</v>
      </c>
      <c r="Q138" s="935"/>
      <c r="R138" s="930"/>
      <c r="S138" s="930"/>
      <c r="T138" s="936"/>
      <c r="U138" s="572"/>
      <c r="V138" s="573"/>
      <c r="W138" s="939"/>
      <c r="X138" s="940"/>
      <c r="Y138" s="532">
        <f t="shared" si="145"/>
        <v>0</v>
      </c>
      <c r="Z138" s="955">
        <f t="shared" si="108"/>
        <v>0</v>
      </c>
      <c r="AA138" s="576"/>
      <c r="AB138" s="577"/>
      <c r="AC138" s="578"/>
      <c r="AD138" s="579"/>
      <c r="AE138" s="576"/>
      <c r="AF138" s="577"/>
      <c r="AG138" s="577"/>
      <c r="AH138" s="579"/>
      <c r="AI138" s="577"/>
      <c r="AJ138" s="577"/>
      <c r="AK138" s="786"/>
      <c r="AL138" s="786"/>
      <c r="AM138" s="272" t="str">
        <f t="shared" si="111"/>
        <v xml:space="preserve"> </v>
      </c>
      <c r="AN138" s="925" t="str">
        <f t="shared" si="112"/>
        <v xml:space="preserve"> </v>
      </c>
      <c r="AO138" s="272" t="str">
        <f t="shared" si="113"/>
        <v xml:space="preserve"> </v>
      </c>
      <c r="AP138" s="925" t="str">
        <f t="shared" si="114"/>
        <v xml:space="preserve"> </v>
      </c>
      <c r="AQ138" s="272" t="str">
        <f t="shared" si="115"/>
        <v xml:space="preserve"> </v>
      </c>
      <c r="AR138" s="925" t="str">
        <f t="shared" si="116"/>
        <v xml:space="preserve"> </v>
      </c>
      <c r="AS138" s="272" t="str">
        <f t="shared" si="117"/>
        <v xml:space="preserve"> </v>
      </c>
      <c r="AT138" s="925" t="str">
        <f t="shared" si="118"/>
        <v xml:space="preserve"> </v>
      </c>
      <c r="AU138" s="272" t="str">
        <f t="shared" si="119"/>
        <v xml:space="preserve"> </v>
      </c>
      <c r="AV138" s="925" t="str">
        <f t="shared" si="120"/>
        <v xml:space="preserve"> </v>
      </c>
      <c r="AW138" s="272" t="str">
        <f t="shared" si="121"/>
        <v xml:space="preserve"> </v>
      </c>
      <c r="AX138" s="925" t="str">
        <f t="shared" si="122"/>
        <v xml:space="preserve"> </v>
      </c>
      <c r="AY138" s="272" t="str">
        <f t="shared" si="123"/>
        <v xml:space="preserve"> </v>
      </c>
      <c r="AZ138" s="925" t="str">
        <f t="shared" si="124"/>
        <v xml:space="preserve"> </v>
      </c>
      <c r="BA138" s="272" t="str">
        <f t="shared" si="125"/>
        <v xml:space="preserve"> </v>
      </c>
      <c r="BB138" s="925" t="str">
        <f t="shared" si="126"/>
        <v xml:space="preserve"> </v>
      </c>
      <c r="BC138" s="272" t="str">
        <f t="shared" si="127"/>
        <v xml:space="preserve"> </v>
      </c>
      <c r="BD138" s="925" t="str">
        <f t="shared" si="128"/>
        <v xml:space="preserve"> </v>
      </c>
      <c r="BE138" s="272" t="str">
        <f t="shared" si="129"/>
        <v xml:space="preserve"> </v>
      </c>
      <c r="BF138" s="925" t="str">
        <f t="shared" si="130"/>
        <v xml:space="preserve"> </v>
      </c>
      <c r="BG138" s="272" t="str">
        <f t="shared" si="131"/>
        <v xml:space="preserve"> </v>
      </c>
      <c r="BH138" s="925" t="str">
        <f t="shared" si="132"/>
        <v xml:space="preserve"> </v>
      </c>
      <c r="BI138" s="272" t="str">
        <f t="shared" si="133"/>
        <v xml:space="preserve"> </v>
      </c>
      <c r="BJ138" s="925" t="str">
        <f t="shared" si="134"/>
        <v xml:space="preserve"> </v>
      </c>
      <c r="BK138" s="272" t="str">
        <f t="shared" si="135"/>
        <v xml:space="preserve"> </v>
      </c>
      <c r="BL138" s="925" t="str">
        <f t="shared" si="136"/>
        <v xml:space="preserve"> </v>
      </c>
      <c r="BM138" s="272" t="str">
        <f t="shared" si="137"/>
        <v xml:space="preserve"> </v>
      </c>
      <c r="BN138" s="925" t="str">
        <f t="shared" si="138"/>
        <v xml:space="preserve"> </v>
      </c>
      <c r="BO138" s="272" t="str">
        <f t="shared" si="139"/>
        <v xml:space="preserve"> </v>
      </c>
      <c r="BP138" s="925" t="str">
        <f t="shared" si="140"/>
        <v xml:space="preserve"> </v>
      </c>
      <c r="BQ138" s="580"/>
      <c r="BR138" s="580"/>
      <c r="BS138" s="725"/>
      <c r="BT138" s="725"/>
      <c r="BU138" s="725"/>
      <c r="BV138" s="389"/>
      <c r="BW138" s="389"/>
      <c r="BX138" s="389"/>
      <c r="BY138" s="389"/>
      <c r="BZ138" s="389"/>
      <c r="CA138" s="389"/>
      <c r="CB138" s="389"/>
      <c r="CC138" s="389"/>
      <c r="CD138" s="389"/>
      <c r="CE138" s="389"/>
      <c r="CF138" s="389"/>
      <c r="CG138" s="389"/>
      <c r="CH138" s="389"/>
      <c r="CI138" s="389"/>
      <c r="CJ138" s="389"/>
      <c r="CK138" s="389"/>
      <c r="CL138" s="389"/>
      <c r="CM138" s="389"/>
      <c r="CN138" s="389"/>
      <c r="CO138" s="389"/>
      <c r="CP138" s="389"/>
      <c r="CQ138" s="389"/>
      <c r="CR138" s="389"/>
      <c r="CS138" s="389"/>
      <c r="CT138" s="389"/>
      <c r="CU138" s="389"/>
      <c r="CV138" s="389"/>
      <c r="CW138" s="389"/>
      <c r="CX138" s="389"/>
      <c r="CY138" s="389"/>
      <c r="CZ138" s="389"/>
      <c r="DA138" s="389"/>
      <c r="DB138" s="389"/>
      <c r="DC138" s="389"/>
      <c r="DD138" s="389"/>
      <c r="DE138" s="389"/>
      <c r="DF138" s="389"/>
      <c r="DG138" s="389"/>
      <c r="DH138" s="389"/>
      <c r="DI138" s="389"/>
      <c r="DJ138" s="389"/>
      <c r="DK138" s="389"/>
      <c r="DL138" s="389"/>
      <c r="DM138" s="389"/>
      <c r="DN138" s="389"/>
      <c r="DO138" s="389"/>
      <c r="DP138" s="389"/>
      <c r="DQ138" s="389"/>
      <c r="DR138" s="389"/>
      <c r="DS138" s="389"/>
      <c r="DT138" s="389"/>
      <c r="DU138" s="389"/>
      <c r="DV138" s="389"/>
      <c r="DW138" s="389"/>
      <c r="DX138" s="389"/>
      <c r="DY138" s="389"/>
      <c r="DZ138" s="389"/>
      <c r="EA138" s="389"/>
      <c r="EB138" s="389"/>
      <c r="EC138" s="389"/>
      <c r="ED138" s="389"/>
      <c r="EE138" s="389"/>
      <c r="EF138" s="389"/>
      <c r="EG138" s="389"/>
      <c r="EH138" s="389"/>
      <c r="EI138" s="389"/>
      <c r="EJ138" s="389"/>
      <c r="EK138" s="389"/>
      <c r="EL138" s="389"/>
      <c r="EM138" s="389"/>
      <c r="EN138" s="389"/>
      <c r="EO138" s="389"/>
      <c r="EP138" s="389"/>
      <c r="EQ138" s="389"/>
      <c r="ER138" s="389"/>
      <c r="ES138" s="389"/>
      <c r="ET138" s="389"/>
      <c r="EU138" s="389"/>
      <c r="EV138" s="389"/>
      <c r="EW138" s="389"/>
      <c r="EX138" s="389"/>
      <c r="EY138" s="389"/>
      <c r="EZ138" s="389"/>
      <c r="FA138" s="389"/>
      <c r="FB138" s="389"/>
      <c r="FC138" s="389"/>
      <c r="FD138" s="389"/>
      <c r="FE138" s="389"/>
      <c r="FF138" s="389"/>
      <c r="FG138" s="389"/>
      <c r="FH138" s="389"/>
      <c r="FI138" s="389"/>
      <c r="FJ138" s="389"/>
      <c r="FK138" s="389"/>
      <c r="FL138" s="389"/>
      <c r="FM138" s="389"/>
      <c r="FN138" s="389"/>
      <c r="FO138" s="389"/>
      <c r="FP138" s="389"/>
      <c r="FQ138" s="389"/>
      <c r="FR138" s="389"/>
      <c r="FS138" s="389"/>
      <c r="FT138" s="389"/>
      <c r="FU138" s="389"/>
      <c r="FV138" s="389"/>
      <c r="FW138" s="389"/>
      <c r="FX138" s="666" t="s">
        <v>345</v>
      </c>
      <c r="FY138" s="667">
        <v>35</v>
      </c>
      <c r="FZ138" s="667">
        <v>32434911</v>
      </c>
      <c r="GA138" s="667">
        <v>55</v>
      </c>
      <c r="GB138" s="667" t="s">
        <v>798</v>
      </c>
      <c r="GC138" s="667">
        <v>20</v>
      </c>
      <c r="GD138" s="667">
        <v>1979</v>
      </c>
      <c r="GE138" s="667">
        <v>2</v>
      </c>
      <c r="GF138" s="667" t="s">
        <v>148</v>
      </c>
      <c r="GG138" s="667">
        <v>2</v>
      </c>
      <c r="GH138" s="667">
        <v>2</v>
      </c>
      <c r="GI138" s="667" t="s">
        <v>148</v>
      </c>
      <c r="GJ138" s="667">
        <v>2</v>
      </c>
      <c r="GK138" s="667" t="s">
        <v>781</v>
      </c>
      <c r="GL138" s="667" t="s">
        <v>782</v>
      </c>
      <c r="GM138" s="667">
        <v>66</v>
      </c>
      <c r="GN138" s="667" t="s">
        <v>783</v>
      </c>
      <c r="GO138" s="667">
        <v>0</v>
      </c>
      <c r="GP138" s="667">
        <v>0</v>
      </c>
      <c r="GQ138" s="667">
        <v>4</v>
      </c>
      <c r="GR138" s="667">
        <v>2</v>
      </c>
      <c r="GS138" s="667">
        <v>3</v>
      </c>
      <c r="GT138" s="667" t="s">
        <v>783</v>
      </c>
      <c r="GU138" s="667" t="s">
        <v>783</v>
      </c>
      <c r="GV138" s="667" t="s">
        <v>783</v>
      </c>
      <c r="GW138" s="667" t="s">
        <v>783</v>
      </c>
      <c r="GX138" s="667" t="s">
        <v>783</v>
      </c>
      <c r="GY138" s="667">
        <v>1649</v>
      </c>
      <c r="GZ138" s="667">
        <v>0.52</v>
      </c>
      <c r="HA138" s="667">
        <v>5</v>
      </c>
      <c r="HB138" s="667" t="s">
        <v>783</v>
      </c>
      <c r="HC138" s="667" t="s">
        <v>782</v>
      </c>
      <c r="HD138" s="667">
        <v>150</v>
      </c>
      <c r="HE138" s="667" t="s">
        <v>783</v>
      </c>
      <c r="HF138" s="667">
        <v>0</v>
      </c>
      <c r="HG138" s="667" t="s">
        <v>783</v>
      </c>
      <c r="HH138" s="667">
        <v>0</v>
      </c>
      <c r="HI138" s="667">
        <v>1</v>
      </c>
      <c r="HJ138" s="667">
        <v>45</v>
      </c>
      <c r="HK138" s="667" t="s">
        <v>784</v>
      </c>
      <c r="HL138" s="667" t="s">
        <v>785</v>
      </c>
      <c r="HM138" s="667" t="s">
        <v>783</v>
      </c>
      <c r="HN138" s="667" t="s">
        <v>783</v>
      </c>
      <c r="HO138" s="667" t="s">
        <v>783</v>
      </c>
      <c r="HP138" s="667" t="s">
        <v>783</v>
      </c>
      <c r="HQ138" s="667" t="s">
        <v>783</v>
      </c>
      <c r="HR138" s="667">
        <v>3974506</v>
      </c>
      <c r="HS138" s="667" t="s">
        <v>783</v>
      </c>
      <c r="HT138" s="667" t="s">
        <v>786</v>
      </c>
      <c r="HU138" s="667" t="s">
        <v>787</v>
      </c>
      <c r="HV138" s="667">
        <v>4</v>
      </c>
      <c r="HW138" s="667">
        <v>2016</v>
      </c>
      <c r="HX138" s="667">
        <v>63</v>
      </c>
      <c r="HY138" s="667">
        <v>0</v>
      </c>
      <c r="HZ138" s="667">
        <v>2746</v>
      </c>
      <c r="IA138" s="668">
        <v>42227.682129629633</v>
      </c>
      <c r="IB138" s="667" t="s">
        <v>788</v>
      </c>
      <c r="IC138" s="667">
        <v>3978984</v>
      </c>
      <c r="ID138" s="667">
        <v>2014</v>
      </c>
      <c r="IE138" s="667">
        <v>1712</v>
      </c>
      <c r="IF138" s="667" t="s">
        <v>783</v>
      </c>
      <c r="IG138" s="667" t="s">
        <v>783</v>
      </c>
      <c r="IH138" s="667" t="s">
        <v>783</v>
      </c>
      <c r="II138" s="667" t="s">
        <v>783</v>
      </c>
      <c r="IJ138" s="667" t="s">
        <v>783</v>
      </c>
      <c r="IK138" s="667" t="s">
        <v>783</v>
      </c>
      <c r="IL138" s="667" t="s">
        <v>783</v>
      </c>
      <c r="IM138" s="667" t="s">
        <v>783</v>
      </c>
      <c r="IN138" s="667" t="s">
        <v>783</v>
      </c>
      <c r="IO138" s="667">
        <v>1649</v>
      </c>
      <c r="IP138" s="668">
        <v>37477.354571759257</v>
      </c>
      <c r="IQ138" s="667">
        <v>2</v>
      </c>
      <c r="IR138" s="667" t="s">
        <v>793</v>
      </c>
      <c r="IS138" s="667">
        <v>3</v>
      </c>
      <c r="IT138" s="669">
        <v>41275</v>
      </c>
      <c r="IU138" s="667" t="s">
        <v>783</v>
      </c>
      <c r="IV138" s="667" t="s">
        <v>783</v>
      </c>
      <c r="IW138" s="667" t="s">
        <v>783</v>
      </c>
      <c r="IX138" s="667" t="s">
        <v>781</v>
      </c>
      <c r="IY138" s="667">
        <v>45</v>
      </c>
      <c r="IZ138" s="667" t="s">
        <v>789</v>
      </c>
      <c r="JA138" s="667" t="s">
        <v>783</v>
      </c>
      <c r="JB138" s="667" t="s">
        <v>783</v>
      </c>
      <c r="JC138" s="667" t="s">
        <v>783</v>
      </c>
      <c r="JD138" s="667">
        <v>329457</v>
      </c>
      <c r="JE138" s="667" t="s">
        <v>783</v>
      </c>
      <c r="JF138" s="667" t="s">
        <v>783</v>
      </c>
      <c r="JG138" s="667" t="s">
        <v>804</v>
      </c>
      <c r="JH138" s="667">
        <v>55</v>
      </c>
      <c r="JI138" s="667" t="s">
        <v>783</v>
      </c>
      <c r="JJ138" s="667" t="s">
        <v>783</v>
      </c>
      <c r="JK138" s="667" t="s">
        <v>783</v>
      </c>
      <c r="JL138" s="667" t="s">
        <v>790</v>
      </c>
      <c r="JM138" s="667">
        <v>4</v>
      </c>
      <c r="JN138" s="667">
        <v>3</v>
      </c>
      <c r="JO138" s="667" t="s">
        <v>783</v>
      </c>
      <c r="JP138" s="667" t="s">
        <v>783</v>
      </c>
      <c r="JQ138" s="667" t="s">
        <v>783</v>
      </c>
      <c r="JR138" s="667" t="s">
        <v>783</v>
      </c>
      <c r="JS138" s="667" t="s">
        <v>783</v>
      </c>
      <c r="JT138" s="667" t="s">
        <v>783</v>
      </c>
      <c r="JU138" s="667" t="s">
        <v>919</v>
      </c>
      <c r="JV138" s="670">
        <v>2798.45147</v>
      </c>
      <c r="JX138" s="225"/>
      <c r="JY138" s="1460"/>
      <c r="JZ138" s="1460"/>
    </row>
    <row r="139" spans="1:286" ht="15" thickBot="1">
      <c r="A139" s="1209"/>
      <c r="B139" s="928"/>
      <c r="C139" s="953"/>
      <c r="D139" s="730"/>
      <c r="E139" s="180"/>
      <c r="F139" s="1210">
        <f>SUM(F4:F138)</f>
        <v>93.800000000000054</v>
      </c>
      <c r="G139" s="188"/>
      <c r="H139" s="443">
        <f>SUM(H4:H138)</f>
        <v>26.04</v>
      </c>
      <c r="I139" s="473">
        <f>SUM(I4:I138)</f>
        <v>61.740000000000023</v>
      </c>
      <c r="J139" s="447">
        <f>SUM(J4:J138)</f>
        <v>6.02</v>
      </c>
      <c r="K139" s="177"/>
      <c r="L139" s="177"/>
      <c r="M139" s="201"/>
      <c r="N139" s="201"/>
      <c r="O139" s="201"/>
      <c r="P139" s="1211"/>
      <c r="Q139" s="1210"/>
      <c r="R139" s="443">
        <f t="shared" ref="R139:Z139" si="146">SUM(R4:R138)</f>
        <v>26.54</v>
      </c>
      <c r="S139" s="473">
        <f t="shared" si="146"/>
        <v>65.610000000000028</v>
      </c>
      <c r="T139" s="1212">
        <f t="shared" si="146"/>
        <v>1.6500000000000001</v>
      </c>
      <c r="U139" s="605">
        <f t="shared" si="146"/>
        <v>4973550</v>
      </c>
      <c r="V139" s="563"/>
      <c r="W139" s="1275">
        <f t="shared" si="146"/>
        <v>5105505</v>
      </c>
      <c r="X139" s="1276">
        <f t="shared" si="146"/>
        <v>1751246.3111111112</v>
      </c>
      <c r="Y139" s="1277">
        <f t="shared" si="146"/>
        <v>143770.10533333331</v>
      </c>
      <c r="Z139" s="1278">
        <f t="shared" si="146"/>
        <v>6615253.4490370378</v>
      </c>
      <c r="AA139" s="882"/>
      <c r="AB139"/>
      <c r="AC139" s="552"/>
      <c r="AD139"/>
      <c r="AE139" s="517"/>
      <c r="AF139"/>
      <c r="AG139" s="273"/>
      <c r="AH139"/>
      <c r="AI139"/>
      <c r="AJ139"/>
      <c r="AK139" s="378"/>
      <c r="AL139" s="378"/>
      <c r="AM139" s="1213">
        <f t="shared" ref="AM139:BP139" si="147">SUM(AM4:AM138)</f>
        <v>4.12</v>
      </c>
      <c r="AN139" s="1214">
        <f t="shared" si="147"/>
        <v>526520.39259259263</v>
      </c>
      <c r="AO139" s="1215">
        <f t="shared" si="147"/>
        <v>2.2999999999999998</v>
      </c>
      <c r="AP139" s="1214">
        <f t="shared" si="147"/>
        <v>320828.01037037041</v>
      </c>
      <c r="AQ139" s="1215">
        <f t="shared" si="147"/>
        <v>6.68</v>
      </c>
      <c r="AR139" s="1214">
        <f t="shared" si="147"/>
        <v>562671.5555555555</v>
      </c>
      <c r="AS139" s="1215">
        <f t="shared" si="147"/>
        <v>4.57</v>
      </c>
      <c r="AT139" s="1214">
        <f t="shared" si="147"/>
        <v>480981.82222222222</v>
      </c>
      <c r="AU139" s="1215">
        <f t="shared" si="147"/>
        <v>3.3</v>
      </c>
      <c r="AV139" s="1214">
        <f t="shared" si="147"/>
        <v>379143.11111111112</v>
      </c>
      <c r="AW139" s="1215">
        <f t="shared" si="147"/>
        <v>2.2800000000000002</v>
      </c>
      <c r="AX139" s="1214">
        <f t="shared" si="147"/>
        <v>273772.68148148153</v>
      </c>
      <c r="AY139" s="1215">
        <f t="shared" si="147"/>
        <v>3.17</v>
      </c>
      <c r="AZ139" s="1214">
        <f t="shared" si="147"/>
        <v>459173.23903703701</v>
      </c>
      <c r="BA139" s="1215">
        <f t="shared" si="147"/>
        <v>5.38</v>
      </c>
      <c r="BB139" s="1214">
        <f t="shared" si="147"/>
        <v>460891.85185185185</v>
      </c>
      <c r="BC139" s="1215">
        <f t="shared" si="147"/>
        <v>3.98</v>
      </c>
      <c r="BD139" s="1214">
        <f t="shared" si="147"/>
        <v>411235.85185185185</v>
      </c>
      <c r="BE139" s="1215">
        <f t="shared" si="147"/>
        <v>1.55</v>
      </c>
      <c r="BF139" s="1214">
        <f t="shared" si="147"/>
        <v>229497.92555555556</v>
      </c>
      <c r="BG139" s="300">
        <f t="shared" si="147"/>
        <v>5.6400000000000006</v>
      </c>
      <c r="BH139" s="1214">
        <f t="shared" si="147"/>
        <v>448502.66666666663</v>
      </c>
      <c r="BI139" s="300">
        <f t="shared" si="147"/>
        <v>4.6599999999999993</v>
      </c>
      <c r="BJ139" s="1214">
        <f t="shared" si="147"/>
        <v>535950.81481481483</v>
      </c>
      <c r="BK139" s="300">
        <f t="shared" si="147"/>
        <v>2.72</v>
      </c>
      <c r="BL139" s="1214">
        <f t="shared" si="147"/>
        <v>240664.11851851852</v>
      </c>
      <c r="BM139" s="300">
        <f t="shared" si="147"/>
        <v>5.1400000000000006</v>
      </c>
      <c r="BN139" s="1214">
        <f t="shared" si="147"/>
        <v>461601.86666666676</v>
      </c>
      <c r="BO139" s="300">
        <f t="shared" si="147"/>
        <v>4.5200000000000005</v>
      </c>
      <c r="BP139" s="1214">
        <f t="shared" si="147"/>
        <v>398799.76296296297</v>
      </c>
      <c r="BQ139" s="200" t="s">
        <v>163</v>
      </c>
      <c r="BR139" s="200" t="s">
        <v>163</v>
      </c>
      <c r="BS139" s="726"/>
      <c r="BT139" s="726"/>
      <c r="BU139" s="726"/>
      <c r="BV139" s="726"/>
      <c r="BW139" s="726"/>
      <c r="BX139" s="726"/>
      <c r="BY139" s="726"/>
      <c r="BZ139" s="726"/>
      <c r="CA139" s="726"/>
      <c r="CB139" s="389"/>
      <c r="CC139" s="726"/>
      <c r="CD139" s="726"/>
      <c r="CE139" s="726"/>
      <c r="CF139" s="726"/>
      <c r="CG139" s="726"/>
      <c r="CH139" s="726"/>
      <c r="CI139" s="726"/>
      <c r="CJ139" s="726"/>
      <c r="CK139" s="726"/>
      <c r="CL139" s="726"/>
      <c r="CM139" s="726"/>
      <c r="CN139" s="726"/>
      <c r="CO139" s="726"/>
      <c r="CP139" s="726"/>
      <c r="CQ139" s="726"/>
      <c r="CR139" s="726"/>
      <c r="CS139" s="726"/>
      <c r="CT139" s="726"/>
      <c r="CU139" s="726"/>
      <c r="CV139" s="726"/>
      <c r="CW139" s="726"/>
      <c r="CX139" s="726"/>
      <c r="CY139" s="726"/>
      <c r="CZ139" s="726"/>
      <c r="DA139" s="726"/>
      <c r="DB139" s="726"/>
      <c r="DC139" s="726"/>
      <c r="DD139" s="726"/>
      <c r="DE139" s="726"/>
      <c r="DF139" s="726"/>
      <c r="DG139" s="726"/>
      <c r="DH139" s="726"/>
      <c r="DI139" s="726"/>
      <c r="DJ139" s="726"/>
      <c r="DK139" s="726"/>
      <c r="DL139" s="726"/>
      <c r="DM139" s="726"/>
      <c r="DN139" s="726"/>
      <c r="DO139" s="726"/>
      <c r="DP139" s="726"/>
      <c r="DQ139" s="726"/>
      <c r="DR139" s="726"/>
      <c r="DS139" s="726"/>
      <c r="DT139" s="726"/>
      <c r="DU139" s="726"/>
      <c r="DV139" s="726"/>
      <c r="DW139" s="726"/>
      <c r="DX139" s="726"/>
      <c r="DY139" s="726"/>
      <c r="DZ139" s="726"/>
      <c r="EA139" s="726"/>
      <c r="EB139" s="726"/>
      <c r="EC139" s="726"/>
      <c r="ED139" s="726"/>
      <c r="EE139" s="726"/>
      <c r="EF139" s="726"/>
      <c r="EG139" s="726"/>
      <c r="EH139" s="726"/>
      <c r="EI139" s="726"/>
      <c r="EJ139" s="726"/>
      <c r="EK139" s="726"/>
      <c r="EL139" s="726"/>
      <c r="EM139" s="726"/>
      <c r="EN139" s="726"/>
      <c r="EO139" s="726"/>
      <c r="EP139" s="726"/>
      <c r="EQ139" s="726"/>
      <c r="ER139" s="726"/>
      <c r="ES139" s="726"/>
      <c r="ET139" s="726"/>
      <c r="EU139" s="726"/>
      <c r="EV139" s="726"/>
      <c r="EW139" s="726"/>
      <c r="EX139" s="726"/>
      <c r="EY139" s="726"/>
      <c r="EZ139" s="726"/>
      <c r="FA139" s="726"/>
      <c r="FB139" s="726"/>
      <c r="FC139" s="726"/>
      <c r="FD139" s="726"/>
      <c r="FE139" s="726"/>
      <c r="FF139" s="726"/>
      <c r="FG139" s="726"/>
      <c r="FH139" s="726"/>
      <c r="FI139" s="726"/>
      <c r="FJ139" s="726"/>
      <c r="FK139" s="726"/>
      <c r="FL139" s="726"/>
      <c r="FM139" s="726"/>
      <c r="FN139" s="726"/>
      <c r="FO139" s="726"/>
      <c r="FP139" s="726"/>
      <c r="FQ139" s="726"/>
      <c r="FR139" s="726"/>
      <c r="FS139" s="726"/>
      <c r="FT139" s="726"/>
      <c r="FU139" s="726"/>
      <c r="FV139" s="726"/>
      <c r="FW139" s="726"/>
      <c r="FX139" s="660" t="s">
        <v>345</v>
      </c>
      <c r="FY139" s="661">
        <v>97</v>
      </c>
      <c r="FZ139" s="661">
        <v>32435729</v>
      </c>
      <c r="GA139" s="661">
        <v>55</v>
      </c>
      <c r="GB139" s="661" t="s">
        <v>798</v>
      </c>
      <c r="GC139" s="661">
        <v>20</v>
      </c>
      <c r="GD139" s="661">
        <v>1977</v>
      </c>
      <c r="GE139" s="661">
        <v>2</v>
      </c>
      <c r="GF139" s="661" t="s">
        <v>148</v>
      </c>
      <c r="GG139" s="661">
        <v>2</v>
      </c>
      <c r="GH139" s="661">
        <v>2</v>
      </c>
      <c r="GI139" s="661" t="s">
        <v>148</v>
      </c>
      <c r="GJ139" s="661">
        <v>2</v>
      </c>
      <c r="GK139" s="661" t="s">
        <v>781</v>
      </c>
      <c r="GL139" s="661" t="s">
        <v>782</v>
      </c>
      <c r="GM139" s="661">
        <v>66</v>
      </c>
      <c r="GN139" s="661" t="s">
        <v>783</v>
      </c>
      <c r="GO139" s="661">
        <v>0</v>
      </c>
      <c r="GP139" s="661">
        <v>0</v>
      </c>
      <c r="GQ139" s="661">
        <v>4</v>
      </c>
      <c r="GR139" s="661">
        <v>2</v>
      </c>
      <c r="GS139" s="661">
        <v>2</v>
      </c>
      <c r="GT139" s="661" t="s">
        <v>783</v>
      </c>
      <c r="GU139" s="661" t="s">
        <v>783</v>
      </c>
      <c r="GV139" s="661" t="s">
        <v>783</v>
      </c>
      <c r="GW139" s="661" t="s">
        <v>783</v>
      </c>
      <c r="GX139" s="661" t="s">
        <v>783</v>
      </c>
      <c r="GY139" s="661">
        <v>1649</v>
      </c>
      <c r="GZ139" s="661">
        <v>0.15</v>
      </c>
      <c r="HA139" s="661">
        <v>5</v>
      </c>
      <c r="HB139" s="661" t="s">
        <v>783</v>
      </c>
      <c r="HC139" s="661" t="s">
        <v>782</v>
      </c>
      <c r="HD139" s="661">
        <v>35</v>
      </c>
      <c r="HE139" s="661" t="s">
        <v>783</v>
      </c>
      <c r="HF139" s="661">
        <v>0</v>
      </c>
      <c r="HG139" s="661" t="s">
        <v>783</v>
      </c>
      <c r="HH139" s="661">
        <v>0</v>
      </c>
      <c r="HI139" s="661">
        <v>1</v>
      </c>
      <c r="HJ139" s="661">
        <v>45</v>
      </c>
      <c r="HK139" s="661" t="s">
        <v>784</v>
      </c>
      <c r="HL139" s="661" t="s">
        <v>785</v>
      </c>
      <c r="HM139" s="661" t="s">
        <v>783</v>
      </c>
      <c r="HN139" s="661" t="s">
        <v>783</v>
      </c>
      <c r="HO139" s="661" t="s">
        <v>783</v>
      </c>
      <c r="HP139" s="661" t="s">
        <v>783</v>
      </c>
      <c r="HQ139" s="661" t="s">
        <v>783</v>
      </c>
      <c r="HR139" s="661">
        <v>3979912</v>
      </c>
      <c r="HS139" s="661" t="s">
        <v>783</v>
      </c>
      <c r="HT139" s="661" t="s">
        <v>786</v>
      </c>
      <c r="HU139" s="661" t="s">
        <v>787</v>
      </c>
      <c r="HV139" s="661">
        <v>4</v>
      </c>
      <c r="HW139" s="661">
        <v>2016</v>
      </c>
      <c r="HX139" s="661">
        <v>63</v>
      </c>
      <c r="HY139" s="661">
        <v>0</v>
      </c>
      <c r="HZ139" s="661">
        <v>792</v>
      </c>
      <c r="IA139" s="662">
        <v>42228.34574074074</v>
      </c>
      <c r="IB139" s="661" t="s">
        <v>788</v>
      </c>
      <c r="IC139" s="661">
        <v>3975434</v>
      </c>
      <c r="ID139" s="661">
        <v>2014</v>
      </c>
      <c r="IE139" s="661">
        <v>1712</v>
      </c>
      <c r="IF139" s="661" t="s">
        <v>783</v>
      </c>
      <c r="IG139" s="661" t="s">
        <v>783</v>
      </c>
      <c r="IH139" s="661" t="s">
        <v>783</v>
      </c>
      <c r="II139" s="661" t="s">
        <v>783</v>
      </c>
      <c r="IJ139" s="661" t="s">
        <v>783</v>
      </c>
      <c r="IK139" s="661" t="s">
        <v>783</v>
      </c>
      <c r="IL139" s="661" t="s">
        <v>783</v>
      </c>
      <c r="IM139" s="661" t="s">
        <v>783</v>
      </c>
      <c r="IN139" s="661" t="s">
        <v>783</v>
      </c>
      <c r="IO139" s="661">
        <v>1649</v>
      </c>
      <c r="IP139" s="662">
        <v>37477.354571759257</v>
      </c>
      <c r="IQ139" s="661">
        <v>2</v>
      </c>
      <c r="IR139" s="661" t="s">
        <v>793</v>
      </c>
      <c r="IS139" s="661">
        <v>2</v>
      </c>
      <c r="IT139" s="663">
        <v>41275</v>
      </c>
      <c r="IU139" s="661" t="s">
        <v>783</v>
      </c>
      <c r="IV139" s="661" t="s">
        <v>783</v>
      </c>
      <c r="IW139" s="661" t="s">
        <v>783</v>
      </c>
      <c r="IX139" s="661" t="s">
        <v>781</v>
      </c>
      <c r="IY139" s="661">
        <v>45</v>
      </c>
      <c r="IZ139" s="661" t="s">
        <v>789</v>
      </c>
      <c r="JA139" s="661" t="s">
        <v>783</v>
      </c>
      <c r="JB139" s="661" t="s">
        <v>783</v>
      </c>
      <c r="JC139" s="661" t="s">
        <v>783</v>
      </c>
      <c r="JD139" s="661">
        <v>329457</v>
      </c>
      <c r="JE139" s="661" t="s">
        <v>783</v>
      </c>
      <c r="JF139" s="661" t="s">
        <v>783</v>
      </c>
      <c r="JG139" s="661" t="s">
        <v>802</v>
      </c>
      <c r="JH139" s="661">
        <v>55</v>
      </c>
      <c r="JI139" s="661" t="s">
        <v>783</v>
      </c>
      <c r="JJ139" s="661" t="s">
        <v>783</v>
      </c>
      <c r="JK139" s="661" t="s">
        <v>783</v>
      </c>
      <c r="JL139" s="661" t="s">
        <v>790</v>
      </c>
      <c r="JM139" s="661">
        <v>4</v>
      </c>
      <c r="JN139" s="661">
        <v>3</v>
      </c>
      <c r="JO139" s="661" t="s">
        <v>783</v>
      </c>
      <c r="JP139" s="661" t="s">
        <v>783</v>
      </c>
      <c r="JQ139" s="661" t="s">
        <v>783</v>
      </c>
      <c r="JR139" s="661" t="s">
        <v>783</v>
      </c>
      <c r="JS139" s="661" t="s">
        <v>783</v>
      </c>
      <c r="JT139" s="661" t="s">
        <v>783</v>
      </c>
      <c r="JU139" s="661" t="s">
        <v>920</v>
      </c>
      <c r="JV139" s="664">
        <v>796.54033400000003</v>
      </c>
      <c r="JX139" s="225"/>
      <c r="JY139" s="1460"/>
      <c r="JZ139" s="1460"/>
    </row>
    <row r="140" spans="1:286">
      <c r="A140" s="1162"/>
      <c r="B140" s="1162"/>
      <c r="C140" s="1078"/>
      <c r="D140" s="1078"/>
      <c r="E140" s="1078"/>
      <c r="F140" s="1079"/>
      <c r="G140" s="1079"/>
      <c r="H140" s="1080"/>
      <c r="I140" s="1081"/>
      <c r="J140" s="1082">
        <f>SUM(H139:J139)</f>
        <v>93.800000000000026</v>
      </c>
      <c r="K140" s="1079"/>
      <c r="L140" s="1079"/>
      <c r="M140" s="1080"/>
      <c r="N140" s="1080"/>
      <c r="O140" s="1080"/>
      <c r="P140" s="1080"/>
      <c r="Q140" s="1080"/>
      <c r="R140" s="1080"/>
      <c r="S140" s="1080"/>
      <c r="T140" s="1082">
        <f>SUM(R139:T139)</f>
        <v>93.80000000000004</v>
      </c>
      <c r="U140" s="1088"/>
      <c r="V140" s="1088"/>
      <c r="W140" s="1084"/>
      <c r="X140" s="1084"/>
      <c r="Y140" s="1084"/>
      <c r="Z140" s="1084"/>
      <c r="AA140" s="1085"/>
      <c r="AB140" s="1162"/>
      <c r="AC140" s="1162"/>
      <c r="AD140" s="1086"/>
      <c r="AE140" s="1085"/>
      <c r="AF140" s="1162"/>
      <c r="AG140" s="1162"/>
      <c r="AH140" s="1086"/>
      <c r="AI140" s="1162"/>
      <c r="AJ140" s="1162"/>
      <c r="AK140" s="1162"/>
      <c r="AL140" s="1162"/>
      <c r="AM140" s="1162"/>
      <c r="AN140" s="1086"/>
      <c r="AO140" s="1162"/>
      <c r="AP140" s="1086"/>
      <c r="AQ140" s="1162"/>
      <c r="AR140" s="1086"/>
      <c r="AS140" s="1162"/>
      <c r="AT140" s="1086"/>
      <c r="AU140" s="1162"/>
      <c r="AV140" s="1086"/>
      <c r="AW140" s="1162"/>
      <c r="AX140" s="1086"/>
      <c r="AY140" s="1162"/>
      <c r="AZ140" s="1086"/>
      <c r="BA140" s="1162"/>
      <c r="BB140" s="1086"/>
      <c r="BC140" s="1162"/>
      <c r="BD140" s="1086"/>
      <c r="BE140" s="1162"/>
      <c r="BF140" s="1086"/>
      <c r="BG140" s="1162"/>
      <c r="BH140" s="1086"/>
      <c r="BI140" s="1162"/>
      <c r="BJ140" s="1086"/>
      <c r="BK140" s="1162"/>
      <c r="BL140" s="1086"/>
      <c r="BM140" s="1162"/>
      <c r="BN140" s="1086"/>
      <c r="BO140" s="1162"/>
      <c r="BP140" s="1086"/>
      <c r="BQ140" s="1078"/>
      <c r="BR140" s="1078"/>
      <c r="BS140" s="1078"/>
      <c r="BT140" s="389"/>
      <c r="BU140" s="389"/>
      <c r="BV140" s="389"/>
      <c r="BW140" s="389"/>
      <c r="BX140" s="389"/>
      <c r="BY140" s="389"/>
      <c r="BZ140" s="389"/>
      <c r="CA140" s="389"/>
      <c r="CB140" s="726"/>
      <c r="CC140" s="389"/>
      <c r="CD140" s="389"/>
      <c r="CE140" s="389"/>
      <c r="CF140" s="389"/>
      <c r="CG140" s="389"/>
      <c r="CH140" s="389"/>
      <c r="CI140" s="389"/>
      <c r="CJ140" s="389"/>
      <c r="CK140" s="389"/>
      <c r="CL140" s="389"/>
      <c r="CM140" s="389"/>
      <c r="CN140" s="389"/>
      <c r="CO140" s="389"/>
      <c r="CP140" s="389"/>
      <c r="CQ140" s="389"/>
      <c r="CR140" s="389"/>
      <c r="CS140" s="389"/>
      <c r="CT140" s="389"/>
      <c r="CU140" s="389"/>
      <c r="CV140" s="389"/>
      <c r="CW140" s="389"/>
      <c r="CX140" s="389"/>
      <c r="CY140" s="389"/>
      <c r="CZ140" s="389"/>
      <c r="DA140" s="389"/>
      <c r="DB140" s="389"/>
      <c r="DC140" s="389"/>
      <c r="DD140" s="389"/>
      <c r="DE140" s="389"/>
      <c r="DF140" s="389"/>
      <c r="DG140" s="389"/>
      <c r="DH140" s="389"/>
      <c r="DI140" s="389"/>
      <c r="DJ140" s="389"/>
      <c r="DK140" s="389"/>
      <c r="DL140" s="389"/>
      <c r="DM140" s="389"/>
      <c r="DN140" s="389"/>
      <c r="DO140" s="389"/>
      <c r="DP140" s="389"/>
      <c r="DQ140" s="389"/>
      <c r="DR140" s="389"/>
      <c r="DS140" s="389"/>
      <c r="DT140" s="389"/>
      <c r="DU140" s="389"/>
      <c r="DV140" s="389"/>
      <c r="DW140" s="389"/>
      <c r="DX140" s="389"/>
      <c r="DY140" s="389"/>
      <c r="DZ140" s="389"/>
      <c r="EA140" s="389"/>
      <c r="EB140" s="389"/>
      <c r="EC140" s="389"/>
      <c r="ED140" s="389"/>
      <c r="EE140" s="389"/>
      <c r="EF140" s="389"/>
      <c r="EG140" s="389"/>
      <c r="EH140" s="389"/>
      <c r="EI140" s="389"/>
      <c r="EJ140" s="389"/>
      <c r="EK140" s="389"/>
      <c r="EL140" s="389"/>
      <c r="EM140" s="389"/>
      <c r="EN140" s="389"/>
      <c r="EO140" s="389"/>
      <c r="EP140" s="389"/>
      <c r="EQ140" s="389"/>
      <c r="ER140" s="389"/>
      <c r="ES140" s="389"/>
      <c r="ET140" s="389"/>
      <c r="EU140" s="389"/>
      <c r="EV140" s="389"/>
      <c r="EW140" s="389"/>
      <c r="EX140" s="389"/>
      <c r="EY140" s="389"/>
      <c r="EZ140" s="389"/>
      <c r="FA140" s="389"/>
      <c r="FB140" s="389"/>
      <c r="FC140" s="389"/>
      <c r="FD140" s="389"/>
      <c r="FE140" s="389"/>
      <c r="FF140" s="389"/>
      <c r="FG140" s="389"/>
      <c r="FH140" s="389"/>
      <c r="FI140" s="389"/>
      <c r="FJ140" s="389"/>
      <c r="FK140" s="389"/>
      <c r="FL140" s="389"/>
      <c r="FM140" s="389"/>
      <c r="FN140" s="389"/>
      <c r="FO140" s="389"/>
      <c r="FP140" s="389"/>
      <c r="FQ140" s="389"/>
      <c r="FR140" s="389"/>
      <c r="FS140" s="389"/>
      <c r="FT140" s="389"/>
      <c r="FU140" s="389"/>
      <c r="FV140" s="389"/>
      <c r="FW140" s="389"/>
      <c r="FX140" s="660" t="s">
        <v>345</v>
      </c>
      <c r="FY140" s="661">
        <v>144</v>
      </c>
      <c r="FZ140" s="661">
        <v>32434975</v>
      </c>
      <c r="GA140" s="661">
        <v>55</v>
      </c>
      <c r="GB140" s="661" t="s">
        <v>798</v>
      </c>
      <c r="GC140" s="661">
        <v>18</v>
      </c>
      <c r="GD140" s="661">
        <v>1980</v>
      </c>
      <c r="GE140" s="661">
        <v>2</v>
      </c>
      <c r="GF140" s="661" t="s">
        <v>148</v>
      </c>
      <c r="GG140" s="661">
        <v>3</v>
      </c>
      <c r="GH140" s="661">
        <v>2</v>
      </c>
      <c r="GI140" s="661" t="s">
        <v>148</v>
      </c>
      <c r="GJ140" s="661">
        <v>3</v>
      </c>
      <c r="GK140" s="661" t="s">
        <v>781</v>
      </c>
      <c r="GL140" s="661" t="s">
        <v>782</v>
      </c>
      <c r="GM140" s="661">
        <v>66</v>
      </c>
      <c r="GN140" s="661" t="s">
        <v>783</v>
      </c>
      <c r="GO140" s="661">
        <v>0</v>
      </c>
      <c r="GP140" s="661">
        <v>0</v>
      </c>
      <c r="GQ140" s="661">
        <v>4</v>
      </c>
      <c r="GR140" s="661">
        <v>2</v>
      </c>
      <c r="GS140" s="661">
        <v>3</v>
      </c>
      <c r="GT140" s="661" t="s">
        <v>783</v>
      </c>
      <c r="GU140" s="661" t="s">
        <v>783</v>
      </c>
      <c r="GV140" s="661" t="s">
        <v>783</v>
      </c>
      <c r="GW140" s="661" t="s">
        <v>783</v>
      </c>
      <c r="GX140" s="661" t="s">
        <v>783</v>
      </c>
      <c r="GY140" s="661">
        <v>1649</v>
      </c>
      <c r="GZ140" s="661">
        <v>0.02</v>
      </c>
      <c r="HA140" s="661">
        <v>5</v>
      </c>
      <c r="HB140" s="661" t="s">
        <v>783</v>
      </c>
      <c r="HC140" s="661" t="s">
        <v>782</v>
      </c>
      <c r="HD140" s="661">
        <v>75</v>
      </c>
      <c r="HE140" s="661" t="s">
        <v>783</v>
      </c>
      <c r="HF140" s="661">
        <v>0</v>
      </c>
      <c r="HG140" s="661" t="s">
        <v>783</v>
      </c>
      <c r="HH140" s="661">
        <v>0</v>
      </c>
      <c r="HI140" s="661">
        <v>1</v>
      </c>
      <c r="HJ140" s="661">
        <v>45</v>
      </c>
      <c r="HK140" s="661" t="s">
        <v>784</v>
      </c>
      <c r="HL140" s="661" t="s">
        <v>785</v>
      </c>
      <c r="HM140" s="661" t="s">
        <v>783</v>
      </c>
      <c r="HN140" s="661" t="s">
        <v>783</v>
      </c>
      <c r="HO140" s="661" t="s">
        <v>783</v>
      </c>
      <c r="HP140" s="661" t="s">
        <v>783</v>
      </c>
      <c r="HQ140" s="661" t="s">
        <v>783</v>
      </c>
      <c r="HR140" s="661">
        <v>3980138</v>
      </c>
      <c r="HS140" s="661" t="s">
        <v>783</v>
      </c>
      <c r="HT140" s="661" t="s">
        <v>786</v>
      </c>
      <c r="HU140" s="661" t="s">
        <v>787</v>
      </c>
      <c r="HV140" s="661">
        <v>4</v>
      </c>
      <c r="HW140" s="661">
        <v>2016</v>
      </c>
      <c r="HX140" s="661">
        <v>63</v>
      </c>
      <c r="HY140" s="661">
        <v>0</v>
      </c>
      <c r="HZ140" s="661">
        <v>106</v>
      </c>
      <c r="IA140" s="662">
        <v>42227.682129629633</v>
      </c>
      <c r="IB140" s="661" t="s">
        <v>788</v>
      </c>
      <c r="IC140" s="661">
        <v>3975660</v>
      </c>
      <c r="ID140" s="661">
        <v>2014</v>
      </c>
      <c r="IE140" s="661">
        <v>1712</v>
      </c>
      <c r="IF140" s="661" t="s">
        <v>783</v>
      </c>
      <c r="IG140" s="661" t="s">
        <v>783</v>
      </c>
      <c r="IH140" s="661" t="s">
        <v>783</v>
      </c>
      <c r="II140" s="661" t="s">
        <v>783</v>
      </c>
      <c r="IJ140" s="661" t="s">
        <v>783</v>
      </c>
      <c r="IK140" s="661" t="s">
        <v>783</v>
      </c>
      <c r="IL140" s="661" t="s">
        <v>783</v>
      </c>
      <c r="IM140" s="661" t="s">
        <v>783</v>
      </c>
      <c r="IN140" s="661" t="s">
        <v>783</v>
      </c>
      <c r="IO140" s="661">
        <v>1649</v>
      </c>
      <c r="IP140" s="662">
        <v>37477.354571759257</v>
      </c>
      <c r="IQ140" s="661">
        <v>2</v>
      </c>
      <c r="IR140" s="661" t="s">
        <v>793</v>
      </c>
      <c r="IS140" s="661">
        <v>3</v>
      </c>
      <c r="IT140" s="663">
        <v>41275</v>
      </c>
      <c r="IU140" s="661" t="s">
        <v>783</v>
      </c>
      <c r="IV140" s="661" t="s">
        <v>783</v>
      </c>
      <c r="IW140" s="661" t="s">
        <v>783</v>
      </c>
      <c r="IX140" s="661" t="s">
        <v>781</v>
      </c>
      <c r="IY140" s="661">
        <v>45</v>
      </c>
      <c r="IZ140" s="661" t="s">
        <v>789</v>
      </c>
      <c r="JA140" s="661" t="s">
        <v>783</v>
      </c>
      <c r="JB140" s="661" t="s">
        <v>783</v>
      </c>
      <c r="JC140" s="661" t="s">
        <v>783</v>
      </c>
      <c r="JD140" s="661">
        <v>329457</v>
      </c>
      <c r="JE140" s="661" t="s">
        <v>783</v>
      </c>
      <c r="JF140" s="661" t="s">
        <v>783</v>
      </c>
      <c r="JG140" s="661" t="s">
        <v>804</v>
      </c>
      <c r="JH140" s="661">
        <v>55</v>
      </c>
      <c r="JI140" s="661" t="s">
        <v>783</v>
      </c>
      <c r="JJ140" s="661" t="s">
        <v>783</v>
      </c>
      <c r="JK140" s="661" t="s">
        <v>783</v>
      </c>
      <c r="JL140" s="661" t="s">
        <v>790</v>
      </c>
      <c r="JM140" s="661">
        <v>4</v>
      </c>
      <c r="JN140" s="661">
        <v>3</v>
      </c>
      <c r="JO140" s="661" t="s">
        <v>783</v>
      </c>
      <c r="JP140" s="661" t="s">
        <v>783</v>
      </c>
      <c r="JQ140" s="661" t="s">
        <v>783</v>
      </c>
      <c r="JR140" s="661" t="s">
        <v>783</v>
      </c>
      <c r="JS140" s="661" t="s">
        <v>783</v>
      </c>
      <c r="JT140" s="661" t="s">
        <v>783</v>
      </c>
      <c r="JU140" s="661" t="s">
        <v>921</v>
      </c>
      <c r="JV140" s="664">
        <v>105.51145699999999</v>
      </c>
      <c r="JX140" s="225"/>
      <c r="JY140" s="1460"/>
      <c r="JZ140" s="1460"/>
    </row>
    <row r="141" spans="1:286">
      <c r="A141" s="140"/>
      <c r="B141" s="141"/>
      <c r="C141" s="160"/>
      <c r="D141" s="142"/>
      <c r="E141" s="142"/>
      <c r="F141" s="143"/>
      <c r="G141" s="144"/>
      <c r="H141" s="145"/>
      <c r="I141" s="143"/>
      <c r="J141" s="143"/>
      <c r="K141" s="143"/>
      <c r="L141" s="143"/>
      <c r="M141" s="807"/>
      <c r="N141" s="807"/>
      <c r="O141" s="807"/>
      <c r="P141" s="807"/>
      <c r="Q141" s="808"/>
      <c r="R141" s="809"/>
      <c r="S141" s="808"/>
      <c r="T141" s="810"/>
      <c r="U141" s="173"/>
      <c r="V141" s="500"/>
      <c r="W141" s="541"/>
      <c r="X141" s="541"/>
      <c r="Y141" s="590">
        <f>X139+Y139</f>
        <v>1895016.4164444446</v>
      </c>
      <c r="Z141" s="541"/>
      <c r="AA141" s="520"/>
      <c r="AB141" s="141"/>
      <c r="AC141" s="141"/>
      <c r="AD141" s="564"/>
      <c r="AE141" s="520"/>
      <c r="AF141" s="141"/>
      <c r="AG141" s="141"/>
      <c r="AH141" s="564"/>
      <c r="AI141" s="141"/>
      <c r="AJ141" s="141"/>
      <c r="AK141" s="141"/>
      <c r="AL141" s="141"/>
      <c r="AM141" s="141"/>
      <c r="AN141" s="929">
        <f>AN139+AP139+AR139+AT139+AV139+AX139+AZ139+BB139+BD139+BF139+BH139+BJ139+BL139+BN139+BP139</f>
        <v>6190235.6712592598</v>
      </c>
      <c r="AO141" s="924" t="s">
        <v>1013</v>
      </c>
      <c r="AP141" s="564"/>
      <c r="AQ141" s="141"/>
      <c r="AR141" s="564"/>
      <c r="AS141" s="141"/>
      <c r="AT141" s="564"/>
      <c r="AU141" s="141"/>
      <c r="AV141" s="564"/>
      <c r="AW141" s="141"/>
      <c r="AX141" s="564"/>
      <c r="AY141" s="141"/>
      <c r="AZ141" s="564"/>
      <c r="BA141" s="141"/>
      <c r="BB141" s="564"/>
      <c r="BC141" s="141"/>
      <c r="BD141" s="564"/>
      <c r="BE141" s="141"/>
      <c r="BF141" s="564"/>
      <c r="BG141" s="141"/>
      <c r="BH141" s="564"/>
      <c r="BI141" s="141"/>
      <c r="BJ141" s="564"/>
      <c r="BK141" s="141"/>
      <c r="BL141" s="564"/>
      <c r="BM141" s="141"/>
      <c r="BN141" s="564"/>
      <c r="BO141" s="141"/>
      <c r="BP141" s="564"/>
      <c r="BQ141" s="149"/>
      <c r="BR141" s="149"/>
      <c r="BS141" s="389"/>
      <c r="BT141" s="389"/>
      <c r="BU141" s="389"/>
      <c r="BV141" s="389"/>
      <c r="BW141" s="389"/>
      <c r="BX141" s="389"/>
      <c r="BY141" s="389"/>
      <c r="BZ141" s="389"/>
      <c r="CA141" s="389"/>
      <c r="CB141" s="389"/>
      <c r="CC141" s="389"/>
      <c r="CD141" s="389"/>
      <c r="CE141" s="389"/>
      <c r="CF141" s="389"/>
      <c r="CG141" s="389"/>
      <c r="CH141" s="389"/>
      <c r="CI141" s="389"/>
      <c r="CJ141" s="389"/>
      <c r="CK141" s="389"/>
      <c r="CL141" s="389"/>
      <c r="CM141" s="389"/>
      <c r="CN141" s="389"/>
      <c r="CO141" s="389"/>
      <c r="CP141" s="389"/>
      <c r="CQ141" s="389"/>
      <c r="CR141" s="389"/>
      <c r="CS141" s="389"/>
      <c r="CT141" s="389"/>
      <c r="CU141" s="389"/>
      <c r="CV141" s="389"/>
      <c r="CW141" s="389"/>
      <c r="CX141" s="389"/>
      <c r="CY141" s="389"/>
      <c r="CZ141" s="389"/>
      <c r="DA141" s="389"/>
      <c r="DB141" s="389"/>
      <c r="DC141" s="389"/>
      <c r="DD141" s="389"/>
      <c r="DE141" s="389"/>
      <c r="DF141" s="389"/>
      <c r="DG141" s="389"/>
      <c r="DH141" s="389"/>
      <c r="DI141" s="389"/>
      <c r="DJ141" s="389"/>
      <c r="DK141" s="389"/>
      <c r="DL141" s="389"/>
      <c r="DM141" s="389"/>
      <c r="DN141" s="389"/>
      <c r="DO141" s="389"/>
      <c r="DP141" s="389"/>
      <c r="DQ141" s="389"/>
      <c r="DR141" s="389"/>
      <c r="DS141" s="389"/>
      <c r="DT141" s="389"/>
      <c r="DU141" s="389"/>
      <c r="DV141" s="389"/>
      <c r="DW141" s="389"/>
      <c r="DX141" s="389"/>
      <c r="DY141" s="389"/>
      <c r="DZ141" s="389"/>
      <c r="EA141" s="389"/>
      <c r="EB141" s="389"/>
      <c r="EC141" s="389"/>
      <c r="ED141" s="389"/>
      <c r="EE141" s="389"/>
      <c r="EF141" s="389"/>
      <c r="EG141" s="389"/>
      <c r="EH141" s="389"/>
      <c r="EI141" s="389"/>
      <c r="EJ141" s="389"/>
      <c r="EK141" s="389"/>
      <c r="EL141" s="389"/>
      <c r="EM141" s="389"/>
      <c r="EN141" s="389"/>
      <c r="EO141" s="389"/>
      <c r="EP141" s="389"/>
      <c r="EQ141" s="389"/>
      <c r="ER141" s="389"/>
      <c r="ES141" s="389"/>
      <c r="ET141" s="389"/>
      <c r="EU141" s="389"/>
      <c r="EV141" s="389"/>
      <c r="EW141" s="389"/>
      <c r="EX141" s="389"/>
      <c r="EY141" s="389"/>
      <c r="EZ141" s="389"/>
      <c r="FA141" s="389"/>
      <c r="FB141" s="389"/>
      <c r="FC141" s="389"/>
      <c r="FD141" s="389"/>
      <c r="FE141" s="389"/>
      <c r="FF141" s="389"/>
      <c r="FG141" s="389"/>
      <c r="FH141" s="389"/>
      <c r="FI141" s="389"/>
      <c r="FJ141" s="389"/>
      <c r="FK141" s="389"/>
      <c r="FL141" s="389"/>
      <c r="FM141" s="389"/>
      <c r="FN141" s="389"/>
      <c r="FO141" s="389"/>
      <c r="FP141" s="389"/>
      <c r="FQ141" s="389"/>
      <c r="FR141" s="389"/>
      <c r="FS141" s="389"/>
      <c r="FT141" s="389"/>
      <c r="FU141" s="389"/>
      <c r="FV141" s="389"/>
      <c r="FW141" s="389"/>
      <c r="FX141" s="660" t="s">
        <v>345</v>
      </c>
      <c r="FY141" s="661">
        <v>145</v>
      </c>
      <c r="FZ141" s="661">
        <v>32434954</v>
      </c>
      <c r="GA141" s="661">
        <v>55</v>
      </c>
      <c r="GB141" s="661" t="s">
        <v>798</v>
      </c>
      <c r="GC141" s="661">
        <v>18</v>
      </c>
      <c r="GD141" s="661">
        <v>1980</v>
      </c>
      <c r="GE141" s="661">
        <v>2</v>
      </c>
      <c r="GF141" s="661" t="s">
        <v>148</v>
      </c>
      <c r="GG141" s="661">
        <v>3</v>
      </c>
      <c r="GH141" s="661">
        <v>2</v>
      </c>
      <c r="GI141" s="661" t="s">
        <v>148</v>
      </c>
      <c r="GJ141" s="661">
        <v>3</v>
      </c>
      <c r="GK141" s="661" t="s">
        <v>781</v>
      </c>
      <c r="GL141" s="661" t="s">
        <v>782</v>
      </c>
      <c r="GM141" s="661">
        <v>66</v>
      </c>
      <c r="GN141" s="661" t="s">
        <v>783</v>
      </c>
      <c r="GO141" s="661">
        <v>0</v>
      </c>
      <c r="GP141" s="661">
        <v>0</v>
      </c>
      <c r="GQ141" s="661">
        <v>4</v>
      </c>
      <c r="GR141" s="661">
        <v>2</v>
      </c>
      <c r="GS141" s="661">
        <v>3</v>
      </c>
      <c r="GT141" s="661" t="s">
        <v>783</v>
      </c>
      <c r="GU141" s="661" t="s">
        <v>783</v>
      </c>
      <c r="GV141" s="661" t="s">
        <v>783</v>
      </c>
      <c r="GW141" s="661" t="s">
        <v>783</v>
      </c>
      <c r="GX141" s="661" t="s">
        <v>783</v>
      </c>
      <c r="GY141" s="661">
        <v>1649</v>
      </c>
      <c r="GZ141" s="661">
        <v>0.85</v>
      </c>
      <c r="HA141" s="661">
        <v>5</v>
      </c>
      <c r="HB141" s="661" t="s">
        <v>783</v>
      </c>
      <c r="HC141" s="661" t="s">
        <v>782</v>
      </c>
      <c r="HD141" s="661">
        <v>75</v>
      </c>
      <c r="HE141" s="661" t="s">
        <v>783</v>
      </c>
      <c r="HF141" s="661">
        <v>0</v>
      </c>
      <c r="HG141" s="661" t="s">
        <v>783</v>
      </c>
      <c r="HH141" s="661">
        <v>0</v>
      </c>
      <c r="HI141" s="661">
        <v>1</v>
      </c>
      <c r="HJ141" s="661">
        <v>45</v>
      </c>
      <c r="HK141" s="661" t="s">
        <v>784</v>
      </c>
      <c r="HL141" s="661" t="s">
        <v>785</v>
      </c>
      <c r="HM141" s="661" t="s">
        <v>783</v>
      </c>
      <c r="HN141" s="661" t="s">
        <v>783</v>
      </c>
      <c r="HO141" s="661" t="s">
        <v>783</v>
      </c>
      <c r="HP141" s="661" t="s">
        <v>783</v>
      </c>
      <c r="HQ141" s="661" t="s">
        <v>783</v>
      </c>
      <c r="HR141" s="661">
        <v>3980137</v>
      </c>
      <c r="HS141" s="661" t="s">
        <v>783</v>
      </c>
      <c r="HT141" s="661" t="s">
        <v>786</v>
      </c>
      <c r="HU141" s="661" t="s">
        <v>787</v>
      </c>
      <c r="HV141" s="661">
        <v>4</v>
      </c>
      <c r="HW141" s="661">
        <v>2016</v>
      </c>
      <c r="HX141" s="661">
        <v>63</v>
      </c>
      <c r="HY141" s="661">
        <v>0</v>
      </c>
      <c r="HZ141" s="661">
        <v>4488</v>
      </c>
      <c r="IA141" s="662">
        <v>42227.682129629633</v>
      </c>
      <c r="IB141" s="661" t="s">
        <v>788</v>
      </c>
      <c r="IC141" s="661">
        <v>3975659</v>
      </c>
      <c r="ID141" s="661">
        <v>2014</v>
      </c>
      <c r="IE141" s="661">
        <v>1712</v>
      </c>
      <c r="IF141" s="661" t="s">
        <v>783</v>
      </c>
      <c r="IG141" s="661" t="s">
        <v>783</v>
      </c>
      <c r="IH141" s="661" t="s">
        <v>783</v>
      </c>
      <c r="II141" s="661" t="s">
        <v>783</v>
      </c>
      <c r="IJ141" s="661" t="s">
        <v>783</v>
      </c>
      <c r="IK141" s="661" t="s">
        <v>783</v>
      </c>
      <c r="IL141" s="661" t="s">
        <v>783</v>
      </c>
      <c r="IM141" s="661" t="s">
        <v>783</v>
      </c>
      <c r="IN141" s="661" t="s">
        <v>783</v>
      </c>
      <c r="IO141" s="661">
        <v>1649</v>
      </c>
      <c r="IP141" s="662">
        <v>37477.354571759257</v>
      </c>
      <c r="IQ141" s="661">
        <v>2</v>
      </c>
      <c r="IR141" s="661" t="s">
        <v>793</v>
      </c>
      <c r="IS141" s="661">
        <v>3</v>
      </c>
      <c r="IT141" s="663">
        <v>41275</v>
      </c>
      <c r="IU141" s="661" t="s">
        <v>783</v>
      </c>
      <c r="IV141" s="661" t="s">
        <v>783</v>
      </c>
      <c r="IW141" s="661" t="s">
        <v>783</v>
      </c>
      <c r="IX141" s="661" t="s">
        <v>781</v>
      </c>
      <c r="IY141" s="661">
        <v>45</v>
      </c>
      <c r="IZ141" s="661" t="s">
        <v>789</v>
      </c>
      <c r="JA141" s="661" t="s">
        <v>783</v>
      </c>
      <c r="JB141" s="661" t="s">
        <v>783</v>
      </c>
      <c r="JC141" s="661" t="s">
        <v>783</v>
      </c>
      <c r="JD141" s="661">
        <v>329457</v>
      </c>
      <c r="JE141" s="661" t="s">
        <v>783</v>
      </c>
      <c r="JF141" s="661" t="s">
        <v>783</v>
      </c>
      <c r="JG141" s="661" t="s">
        <v>804</v>
      </c>
      <c r="JH141" s="661">
        <v>55</v>
      </c>
      <c r="JI141" s="661" t="s">
        <v>783</v>
      </c>
      <c r="JJ141" s="661" t="s">
        <v>783</v>
      </c>
      <c r="JK141" s="661" t="s">
        <v>783</v>
      </c>
      <c r="JL141" s="661" t="s">
        <v>790</v>
      </c>
      <c r="JM141" s="661">
        <v>4</v>
      </c>
      <c r="JN141" s="661">
        <v>3</v>
      </c>
      <c r="JO141" s="661" t="s">
        <v>783</v>
      </c>
      <c r="JP141" s="661" t="s">
        <v>783</v>
      </c>
      <c r="JQ141" s="661" t="s">
        <v>783</v>
      </c>
      <c r="JR141" s="661" t="s">
        <v>783</v>
      </c>
      <c r="JS141" s="661" t="s">
        <v>783</v>
      </c>
      <c r="JT141" s="661" t="s">
        <v>783</v>
      </c>
      <c r="JU141" s="661" t="s">
        <v>922</v>
      </c>
      <c r="JV141" s="664">
        <v>4507.1723400000001</v>
      </c>
      <c r="JX141" s="225"/>
      <c r="JY141" s="1460"/>
      <c r="JZ141" s="1460"/>
    </row>
    <row r="142" spans="1:286">
      <c r="A142" s="1465"/>
      <c r="B142" s="1465"/>
      <c r="C142" s="36"/>
      <c r="D142" s="36"/>
      <c r="E142" s="36"/>
      <c r="F142" s="37"/>
      <c r="G142" s="38"/>
      <c r="H142" s="39"/>
      <c r="I142" s="37"/>
      <c r="J142" s="37"/>
      <c r="K142" s="1465"/>
      <c r="L142" s="1465"/>
      <c r="M142" s="100"/>
      <c r="N142" s="100"/>
      <c r="O142" s="100"/>
      <c r="P142" s="100"/>
      <c r="Q142" s="327"/>
      <c r="R142" s="316"/>
      <c r="S142" s="327"/>
      <c r="T142" s="328"/>
      <c r="U142" s="306"/>
      <c r="V142" s="306"/>
      <c r="W142" s="542"/>
      <c r="X142" s="542"/>
      <c r="Y142" s="542"/>
      <c r="Z142" s="542"/>
      <c r="AA142" s="521"/>
      <c r="AB142" s="1465"/>
      <c r="AC142" s="1465"/>
      <c r="AD142" s="565"/>
      <c r="AE142" s="521"/>
      <c r="AF142" s="1465"/>
      <c r="AG142" s="1465"/>
      <c r="AH142" s="565"/>
      <c r="AI142" s="1465"/>
      <c r="AJ142" s="1465"/>
      <c r="AK142" s="1465"/>
      <c r="AL142" s="1465"/>
      <c r="AM142" s="1465"/>
      <c r="AN142" s="958">
        <f>AN141/15</f>
        <v>412682.37808395067</v>
      </c>
      <c r="AO142" s="959" t="s">
        <v>1014</v>
      </c>
      <c r="AP142" s="565"/>
      <c r="AQ142" s="1465"/>
      <c r="AR142" s="565"/>
      <c r="AS142" s="1465"/>
      <c r="AT142" s="565"/>
      <c r="AU142" s="1465"/>
      <c r="AV142" s="565"/>
      <c r="AW142" s="1465"/>
      <c r="AX142" s="565"/>
      <c r="AY142" s="1465"/>
      <c r="AZ142" s="565"/>
      <c r="BA142" s="1465"/>
      <c r="BB142" s="565"/>
      <c r="BC142" s="1465"/>
      <c r="BD142" s="565"/>
      <c r="BE142" s="1465"/>
      <c r="BF142" s="565"/>
      <c r="BG142" s="1465"/>
      <c r="BH142" s="565"/>
      <c r="BI142" s="1465"/>
      <c r="BJ142" s="565"/>
      <c r="BK142" s="1465"/>
      <c r="BL142" s="565"/>
      <c r="BM142" s="1465"/>
      <c r="BN142" s="565"/>
      <c r="BO142" s="1465"/>
      <c r="BP142" s="565"/>
      <c r="BQ142" s="100"/>
      <c r="BR142" s="100"/>
      <c r="BS142" s="100"/>
      <c r="BT142" s="100"/>
      <c r="BU142" s="100"/>
      <c r="BV142" s="100"/>
      <c r="BW142" s="100"/>
      <c r="BX142" s="100"/>
      <c r="BY142" s="100"/>
      <c r="BZ142" s="100"/>
      <c r="CA142" s="100"/>
      <c r="CB142" s="389"/>
      <c r="CC142" s="100"/>
      <c r="CD142" s="100"/>
      <c r="CE142" s="100"/>
      <c r="CF142" s="100"/>
      <c r="CG142" s="100"/>
      <c r="CH142" s="100"/>
      <c r="CI142" s="100"/>
      <c r="CJ142" s="100"/>
      <c r="CK142" s="100"/>
      <c r="CL142" s="100"/>
      <c r="CM142" s="100"/>
      <c r="CN142" s="100"/>
      <c r="CO142" s="100"/>
      <c r="CP142" s="100"/>
      <c r="CQ142" s="100"/>
      <c r="CR142" s="100"/>
      <c r="CS142" s="100"/>
      <c r="CT142" s="100"/>
      <c r="CU142" s="100"/>
      <c r="CV142" s="100"/>
      <c r="CW142" s="100"/>
      <c r="CX142" s="100"/>
      <c r="CY142" s="100"/>
      <c r="CZ142" s="100"/>
      <c r="DA142" s="100"/>
      <c r="DB142" s="100"/>
      <c r="DC142" s="100"/>
      <c r="DD142" s="100"/>
      <c r="DE142" s="100"/>
      <c r="DF142" s="100"/>
      <c r="DG142" s="100"/>
      <c r="DH142" s="100"/>
      <c r="DI142" s="100"/>
      <c r="DJ142" s="100"/>
      <c r="DK142" s="100"/>
      <c r="DL142" s="100"/>
      <c r="DM142" s="100"/>
      <c r="DN142" s="100"/>
      <c r="DO142" s="100"/>
      <c r="DP142" s="100"/>
      <c r="DQ142" s="100"/>
      <c r="DR142" s="100"/>
      <c r="DS142" s="100"/>
      <c r="DT142" s="100"/>
      <c r="DU142" s="100"/>
      <c r="DV142" s="100"/>
      <c r="DW142" s="100"/>
      <c r="DX142" s="100"/>
      <c r="DY142" s="100"/>
      <c r="DZ142" s="100"/>
      <c r="EA142" s="100"/>
      <c r="EB142" s="100"/>
      <c r="EC142" s="100"/>
      <c r="ED142" s="100"/>
      <c r="EE142" s="100"/>
      <c r="EF142" s="100"/>
      <c r="EG142" s="100"/>
      <c r="EH142" s="100"/>
      <c r="EI142" s="100"/>
      <c r="EJ142" s="100"/>
      <c r="EK142" s="100"/>
      <c r="EL142" s="100"/>
      <c r="EM142" s="100"/>
      <c r="EN142" s="100"/>
      <c r="EO142" s="100"/>
      <c r="EP142" s="100"/>
      <c r="EQ142" s="100"/>
      <c r="ER142" s="100"/>
      <c r="ES142" s="100"/>
      <c r="ET142" s="100"/>
      <c r="EU142" s="100"/>
      <c r="EV142" s="100"/>
      <c r="EW142" s="100"/>
      <c r="EX142" s="100"/>
      <c r="EY142" s="100"/>
      <c r="EZ142" s="100"/>
      <c r="FA142" s="100"/>
      <c r="FB142" s="100"/>
      <c r="FC142" s="100"/>
      <c r="FD142" s="100"/>
      <c r="FE142" s="100"/>
      <c r="FF142" s="100"/>
      <c r="FG142" s="100"/>
      <c r="FH142" s="100"/>
      <c r="FI142" s="100"/>
      <c r="FJ142" s="100"/>
      <c r="FK142" s="100"/>
      <c r="FL142" s="100"/>
      <c r="FM142" s="100"/>
      <c r="FN142" s="100"/>
      <c r="FO142" s="100"/>
      <c r="FP142" s="100"/>
      <c r="FQ142" s="100"/>
      <c r="FR142" s="100"/>
      <c r="FS142" s="100"/>
      <c r="FT142" s="100"/>
      <c r="FU142" s="100"/>
      <c r="FV142" s="100"/>
      <c r="FW142" s="100"/>
      <c r="FX142" s="660" t="s">
        <v>345</v>
      </c>
      <c r="FY142" s="661">
        <v>189</v>
      </c>
      <c r="FZ142" s="661">
        <v>32434912</v>
      </c>
      <c r="GA142" s="661">
        <v>55</v>
      </c>
      <c r="GB142" s="661" t="s">
        <v>798</v>
      </c>
      <c r="GC142" s="661">
        <v>20</v>
      </c>
      <c r="GD142" s="661">
        <v>1979</v>
      </c>
      <c r="GE142" s="661">
        <v>2</v>
      </c>
      <c r="GF142" s="661" t="s">
        <v>148</v>
      </c>
      <c r="GG142" s="661">
        <v>2</v>
      </c>
      <c r="GH142" s="661">
        <v>2</v>
      </c>
      <c r="GI142" s="661" t="s">
        <v>148</v>
      </c>
      <c r="GJ142" s="661">
        <v>2</v>
      </c>
      <c r="GK142" s="661" t="s">
        <v>781</v>
      </c>
      <c r="GL142" s="661" t="s">
        <v>782</v>
      </c>
      <c r="GM142" s="661">
        <v>66</v>
      </c>
      <c r="GN142" s="661" t="s">
        <v>783</v>
      </c>
      <c r="GO142" s="661">
        <v>0</v>
      </c>
      <c r="GP142" s="661">
        <v>0</v>
      </c>
      <c r="GQ142" s="661">
        <v>4</v>
      </c>
      <c r="GR142" s="661">
        <v>2</v>
      </c>
      <c r="GS142" s="661">
        <v>3</v>
      </c>
      <c r="GT142" s="661" t="s">
        <v>783</v>
      </c>
      <c r="GU142" s="661" t="s">
        <v>783</v>
      </c>
      <c r="GV142" s="661" t="s">
        <v>783</v>
      </c>
      <c r="GW142" s="661" t="s">
        <v>783</v>
      </c>
      <c r="GX142" s="661" t="s">
        <v>783</v>
      </c>
      <c r="GY142" s="661">
        <v>1649</v>
      </c>
      <c r="GZ142" s="661">
        <v>0.47</v>
      </c>
      <c r="HA142" s="661">
        <v>5</v>
      </c>
      <c r="HB142" s="661" t="s">
        <v>783</v>
      </c>
      <c r="HC142" s="661" t="s">
        <v>782</v>
      </c>
      <c r="HD142" s="661">
        <v>150</v>
      </c>
      <c r="HE142" s="661" t="s">
        <v>783</v>
      </c>
      <c r="HF142" s="661">
        <v>0</v>
      </c>
      <c r="HG142" s="661" t="s">
        <v>783</v>
      </c>
      <c r="HH142" s="661">
        <v>0</v>
      </c>
      <c r="HI142" s="661">
        <v>1</v>
      </c>
      <c r="HJ142" s="661">
        <v>45</v>
      </c>
      <c r="HK142" s="661" t="s">
        <v>784</v>
      </c>
      <c r="HL142" s="661" t="s">
        <v>785</v>
      </c>
      <c r="HM142" s="661" t="s">
        <v>783</v>
      </c>
      <c r="HN142" s="661" t="s">
        <v>783</v>
      </c>
      <c r="HO142" s="661" t="s">
        <v>783</v>
      </c>
      <c r="HP142" s="661" t="s">
        <v>783</v>
      </c>
      <c r="HQ142" s="661" t="s">
        <v>783</v>
      </c>
      <c r="HR142" s="661">
        <v>3974508</v>
      </c>
      <c r="HS142" s="661" t="s">
        <v>783</v>
      </c>
      <c r="HT142" s="661" t="s">
        <v>786</v>
      </c>
      <c r="HU142" s="661" t="s">
        <v>787</v>
      </c>
      <c r="HV142" s="661">
        <v>4</v>
      </c>
      <c r="HW142" s="661">
        <v>2016</v>
      </c>
      <c r="HX142" s="661">
        <v>63</v>
      </c>
      <c r="HY142" s="661">
        <v>0</v>
      </c>
      <c r="HZ142" s="661">
        <v>2482</v>
      </c>
      <c r="IA142" s="662">
        <v>42227.682129629633</v>
      </c>
      <c r="IB142" s="661" t="s">
        <v>788</v>
      </c>
      <c r="IC142" s="661">
        <v>3978986</v>
      </c>
      <c r="ID142" s="661">
        <v>2014</v>
      </c>
      <c r="IE142" s="661">
        <v>1712</v>
      </c>
      <c r="IF142" s="661" t="s">
        <v>783</v>
      </c>
      <c r="IG142" s="661" t="s">
        <v>783</v>
      </c>
      <c r="IH142" s="661" t="s">
        <v>783</v>
      </c>
      <c r="II142" s="661" t="s">
        <v>783</v>
      </c>
      <c r="IJ142" s="661" t="s">
        <v>783</v>
      </c>
      <c r="IK142" s="661" t="s">
        <v>783</v>
      </c>
      <c r="IL142" s="661" t="s">
        <v>783</v>
      </c>
      <c r="IM142" s="661" t="s">
        <v>783</v>
      </c>
      <c r="IN142" s="661" t="s">
        <v>783</v>
      </c>
      <c r="IO142" s="661">
        <v>1649</v>
      </c>
      <c r="IP142" s="662">
        <v>37477.354571759257</v>
      </c>
      <c r="IQ142" s="661">
        <v>2</v>
      </c>
      <c r="IR142" s="661" t="s">
        <v>793</v>
      </c>
      <c r="IS142" s="661">
        <v>3</v>
      </c>
      <c r="IT142" s="663">
        <v>41275</v>
      </c>
      <c r="IU142" s="661" t="s">
        <v>783</v>
      </c>
      <c r="IV142" s="661" t="s">
        <v>783</v>
      </c>
      <c r="IW142" s="661" t="s">
        <v>783</v>
      </c>
      <c r="IX142" s="661" t="s">
        <v>781</v>
      </c>
      <c r="IY142" s="661">
        <v>45</v>
      </c>
      <c r="IZ142" s="661" t="s">
        <v>789</v>
      </c>
      <c r="JA142" s="661" t="s">
        <v>783</v>
      </c>
      <c r="JB142" s="661" t="s">
        <v>783</v>
      </c>
      <c r="JC142" s="661" t="s">
        <v>783</v>
      </c>
      <c r="JD142" s="661">
        <v>329457</v>
      </c>
      <c r="JE142" s="661" t="s">
        <v>783</v>
      </c>
      <c r="JF142" s="661" t="s">
        <v>783</v>
      </c>
      <c r="JG142" s="661" t="s">
        <v>804</v>
      </c>
      <c r="JH142" s="661">
        <v>55</v>
      </c>
      <c r="JI142" s="661" t="s">
        <v>783</v>
      </c>
      <c r="JJ142" s="661" t="s">
        <v>783</v>
      </c>
      <c r="JK142" s="661" t="s">
        <v>783</v>
      </c>
      <c r="JL142" s="661" t="s">
        <v>790</v>
      </c>
      <c r="JM142" s="661">
        <v>4</v>
      </c>
      <c r="JN142" s="661">
        <v>3</v>
      </c>
      <c r="JO142" s="661" t="s">
        <v>783</v>
      </c>
      <c r="JP142" s="661" t="s">
        <v>783</v>
      </c>
      <c r="JQ142" s="661" t="s">
        <v>783</v>
      </c>
      <c r="JR142" s="661" t="s">
        <v>783</v>
      </c>
      <c r="JS142" s="661" t="s">
        <v>783</v>
      </c>
      <c r="JT142" s="661" t="s">
        <v>783</v>
      </c>
      <c r="JU142" s="661" t="s">
        <v>923</v>
      </c>
      <c r="JV142" s="664">
        <v>2524.6097570000002</v>
      </c>
      <c r="JX142" s="225"/>
      <c r="JY142" s="1460"/>
      <c r="JZ142" s="1460"/>
    </row>
    <row r="143" spans="1:286" ht="15">
      <c r="C143" s="16" t="s">
        <v>144</v>
      </c>
      <c r="D143" s="36"/>
      <c r="E143" s="36"/>
      <c r="F143" s="37"/>
      <c r="H143" s="1199"/>
      <c r="I143" s="224"/>
      <c r="S143" s="327"/>
      <c r="T143" s="328"/>
      <c r="U143" s="306">
        <f>Z139*0.9</f>
        <v>5953728.104133334</v>
      </c>
      <c r="V143" s="306"/>
      <c r="W143" s="542"/>
      <c r="X143" s="224"/>
      <c r="Y143" s="1284" t="s">
        <v>152</v>
      </c>
      <c r="Z143" s="911"/>
      <c r="AA143" s="911"/>
      <c r="AB143" s="911"/>
      <c r="AC143" s="1465"/>
      <c r="AD143" s="565"/>
      <c r="AE143" s="521"/>
      <c r="AF143" s="1465"/>
      <c r="AG143" s="1465"/>
      <c r="AH143" s="565"/>
      <c r="AI143" s="1465"/>
      <c r="AJ143" s="1465"/>
      <c r="AK143" s="1465"/>
      <c r="AL143" s="1465"/>
      <c r="AM143" s="1465"/>
      <c r="AN143" s="565"/>
      <c r="AO143" s="1465"/>
      <c r="AP143" s="565"/>
      <c r="AQ143" s="1465"/>
      <c r="AR143" s="565"/>
      <c r="AS143" s="1465"/>
      <c r="AT143" s="565"/>
      <c r="AU143" s="1465"/>
      <c r="AV143" s="565"/>
      <c r="AW143" s="1465"/>
      <c r="AX143" s="565"/>
      <c r="AY143" s="1465"/>
      <c r="AZ143" s="565"/>
      <c r="BA143" s="1465"/>
      <c r="BB143" s="565"/>
      <c r="BC143" s="1465"/>
      <c r="BD143" s="565"/>
      <c r="BE143" s="1465"/>
      <c r="BF143" s="565"/>
      <c r="BG143" s="1465"/>
      <c r="BH143" s="565"/>
      <c r="BI143" s="1465"/>
      <c r="BJ143" s="565"/>
      <c r="BK143" s="1465"/>
      <c r="BL143" s="565"/>
      <c r="BM143" s="1465"/>
      <c r="BN143" s="565"/>
      <c r="BO143" s="1465"/>
      <c r="BP143" s="565"/>
      <c r="BQ143" s="100" t="s">
        <v>629</v>
      </c>
      <c r="BR143" s="100" t="s">
        <v>629</v>
      </c>
      <c r="BS143" s="100"/>
      <c r="BT143" s="100"/>
      <c r="BU143" s="100"/>
      <c r="BV143" s="100"/>
      <c r="BW143" s="100"/>
      <c r="BX143" s="100"/>
      <c r="BY143" s="100"/>
      <c r="BZ143" s="100"/>
      <c r="CA143" s="100"/>
      <c r="CB143" s="100"/>
      <c r="CC143" s="100"/>
      <c r="CD143" s="100"/>
      <c r="CE143" s="100"/>
      <c r="CF143" s="100"/>
      <c r="CG143" s="100"/>
      <c r="CH143" s="100"/>
      <c r="CI143" s="100"/>
      <c r="CJ143" s="100"/>
      <c r="CK143" s="100"/>
      <c r="CL143" s="100"/>
      <c r="CM143" s="100"/>
      <c r="CN143" s="100"/>
      <c r="CO143" s="100"/>
      <c r="CP143" s="100"/>
      <c r="CQ143" s="100"/>
      <c r="CR143" s="100"/>
      <c r="CS143" s="100"/>
      <c r="CT143" s="100"/>
      <c r="CU143" s="100"/>
      <c r="CV143" s="100"/>
      <c r="CW143" s="100"/>
      <c r="CX143" s="100"/>
      <c r="CY143" s="100"/>
      <c r="CZ143" s="100"/>
      <c r="DA143" s="100"/>
      <c r="DB143" s="100"/>
      <c r="DC143" s="100"/>
      <c r="DD143" s="100"/>
      <c r="DE143" s="100"/>
      <c r="DF143" s="100"/>
      <c r="DG143" s="100"/>
      <c r="DH143" s="100"/>
      <c r="DI143" s="100"/>
      <c r="DJ143" s="100"/>
      <c r="DK143" s="100"/>
      <c r="DL143" s="100"/>
      <c r="DM143" s="100"/>
      <c r="DN143" s="100"/>
      <c r="DO143" s="100"/>
      <c r="DP143" s="100"/>
      <c r="DQ143" s="100"/>
      <c r="DR143" s="100"/>
      <c r="DS143" s="100"/>
      <c r="DT143" s="100"/>
      <c r="DU143" s="100"/>
      <c r="DV143" s="100"/>
      <c r="DW143" s="100"/>
      <c r="DX143" s="100"/>
      <c r="DY143" s="100"/>
      <c r="DZ143" s="100"/>
      <c r="EA143" s="100"/>
      <c r="EB143" s="100"/>
      <c r="EC143" s="100"/>
      <c r="ED143" s="100"/>
      <c r="EE143" s="100"/>
      <c r="EF143" s="100"/>
      <c r="EG143" s="100"/>
      <c r="EH143" s="100"/>
      <c r="EI143" s="100"/>
      <c r="EJ143" s="100"/>
      <c r="EK143" s="100"/>
      <c r="EL143" s="100"/>
      <c r="EM143" s="100"/>
      <c r="EN143" s="100"/>
      <c r="EO143" s="100"/>
      <c r="EP143" s="100"/>
      <c r="EQ143" s="100"/>
      <c r="ER143" s="100"/>
      <c r="ES143" s="100"/>
      <c r="ET143" s="100"/>
      <c r="EU143" s="100"/>
      <c r="EV143" s="100"/>
      <c r="EW143" s="100"/>
      <c r="EX143" s="100"/>
      <c r="EY143" s="100"/>
      <c r="EZ143" s="100"/>
      <c r="FA143" s="100"/>
      <c r="FB143" s="100"/>
      <c r="FC143" s="100"/>
      <c r="FD143" s="100"/>
      <c r="FE143" s="100"/>
      <c r="FF143" s="100"/>
      <c r="FG143" s="100"/>
      <c r="FH143" s="100"/>
      <c r="FI143" s="100"/>
      <c r="FJ143" s="100"/>
      <c r="FK143" s="100"/>
      <c r="FL143" s="100"/>
      <c r="FM143" s="100"/>
      <c r="FN143" s="100"/>
      <c r="FO143" s="100"/>
      <c r="FP143" s="100"/>
      <c r="FQ143" s="100"/>
      <c r="FR143" s="100"/>
      <c r="FS143" s="100"/>
      <c r="FT143" s="100"/>
      <c r="FU143" s="100"/>
      <c r="FV143" s="100"/>
      <c r="FW143" s="100"/>
      <c r="FX143" s="660" t="s">
        <v>345</v>
      </c>
      <c r="FY143" s="661">
        <v>269</v>
      </c>
      <c r="FZ143" s="661">
        <v>32434976</v>
      </c>
      <c r="GA143" s="661">
        <v>35</v>
      </c>
      <c r="GB143" s="661" t="s">
        <v>3</v>
      </c>
      <c r="GC143" s="661">
        <v>18</v>
      </c>
      <c r="GD143" s="661">
        <v>1970</v>
      </c>
      <c r="GE143" s="661">
        <v>0</v>
      </c>
      <c r="GF143" s="661" t="s">
        <v>792</v>
      </c>
      <c r="GG143" s="661">
        <v>0</v>
      </c>
      <c r="GH143" s="661">
        <v>0</v>
      </c>
      <c r="GI143" s="661" t="s">
        <v>792</v>
      </c>
      <c r="GJ143" s="661">
        <v>0</v>
      </c>
      <c r="GK143" s="661" t="s">
        <v>781</v>
      </c>
      <c r="GL143" s="661" t="s">
        <v>782</v>
      </c>
      <c r="GM143" s="661">
        <v>66</v>
      </c>
      <c r="GN143" s="661" t="s">
        <v>783</v>
      </c>
      <c r="GO143" s="661">
        <v>0</v>
      </c>
      <c r="GP143" s="661">
        <v>0</v>
      </c>
      <c r="GQ143" s="661">
        <v>4</v>
      </c>
      <c r="GR143" s="661">
        <v>2</v>
      </c>
      <c r="GS143" s="661">
        <v>1</v>
      </c>
      <c r="GT143" s="661" t="s">
        <v>783</v>
      </c>
      <c r="GU143" s="661" t="s">
        <v>783</v>
      </c>
      <c r="GV143" s="661" t="s">
        <v>783</v>
      </c>
      <c r="GW143" s="661" t="s">
        <v>783</v>
      </c>
      <c r="GX143" s="661" t="s">
        <v>783</v>
      </c>
      <c r="GY143" s="661">
        <v>1649</v>
      </c>
      <c r="GZ143" s="661">
        <v>1.49</v>
      </c>
      <c r="HA143" s="661">
        <v>5</v>
      </c>
      <c r="HB143" s="661" t="s">
        <v>783</v>
      </c>
      <c r="HC143" s="661" t="s">
        <v>782</v>
      </c>
      <c r="HD143" s="661">
        <v>15</v>
      </c>
      <c r="HE143" s="661" t="s">
        <v>783</v>
      </c>
      <c r="HF143" s="661">
        <v>0</v>
      </c>
      <c r="HG143" s="661" t="s">
        <v>783</v>
      </c>
      <c r="HH143" s="661">
        <v>0</v>
      </c>
      <c r="HI143" s="661">
        <v>1</v>
      </c>
      <c r="HJ143" s="661">
        <v>45</v>
      </c>
      <c r="HK143" s="661" t="s">
        <v>784</v>
      </c>
      <c r="HL143" s="661" t="s">
        <v>785</v>
      </c>
      <c r="HM143" s="661" t="s">
        <v>783</v>
      </c>
      <c r="HN143" s="661" t="s">
        <v>783</v>
      </c>
      <c r="HO143" s="661" t="s">
        <v>783</v>
      </c>
      <c r="HP143" s="661" t="s">
        <v>783</v>
      </c>
      <c r="HQ143" s="661" t="s">
        <v>783</v>
      </c>
      <c r="HR143" s="661">
        <v>3978985</v>
      </c>
      <c r="HS143" s="661" t="s">
        <v>783</v>
      </c>
      <c r="HT143" s="661" t="s">
        <v>786</v>
      </c>
      <c r="HU143" s="661" t="s">
        <v>787</v>
      </c>
      <c r="HV143" s="661">
        <v>4</v>
      </c>
      <c r="HW143" s="661">
        <v>2016</v>
      </c>
      <c r="HX143" s="661">
        <v>63</v>
      </c>
      <c r="HY143" s="661">
        <v>0</v>
      </c>
      <c r="HZ143" s="661">
        <v>7867</v>
      </c>
      <c r="IA143" s="662">
        <v>42227.682129629633</v>
      </c>
      <c r="IB143" s="661" t="s">
        <v>788</v>
      </c>
      <c r="IC143" s="661">
        <v>3974507</v>
      </c>
      <c r="ID143" s="661">
        <v>2014</v>
      </c>
      <c r="IE143" s="661">
        <v>1712</v>
      </c>
      <c r="IF143" s="661" t="s">
        <v>783</v>
      </c>
      <c r="IG143" s="661" t="s">
        <v>783</v>
      </c>
      <c r="IH143" s="661" t="s">
        <v>783</v>
      </c>
      <c r="II143" s="661" t="s">
        <v>783</v>
      </c>
      <c r="IJ143" s="661" t="s">
        <v>783</v>
      </c>
      <c r="IK143" s="661" t="s">
        <v>783</v>
      </c>
      <c r="IL143" s="661" t="s">
        <v>783</v>
      </c>
      <c r="IM143" s="661" t="s">
        <v>783</v>
      </c>
      <c r="IN143" s="661" t="s">
        <v>783</v>
      </c>
      <c r="IO143" s="661">
        <v>1649</v>
      </c>
      <c r="IP143" s="662">
        <v>37477.354571759257</v>
      </c>
      <c r="IQ143" s="661">
        <v>4</v>
      </c>
      <c r="IR143" s="661" t="s">
        <v>793</v>
      </c>
      <c r="IS143" s="661">
        <v>1</v>
      </c>
      <c r="IT143" s="663">
        <v>41275</v>
      </c>
      <c r="IU143" s="661" t="s">
        <v>783</v>
      </c>
      <c r="IV143" s="661" t="s">
        <v>783</v>
      </c>
      <c r="IW143" s="661" t="s">
        <v>783</v>
      </c>
      <c r="IX143" s="661" t="s">
        <v>781</v>
      </c>
      <c r="IY143" s="661">
        <v>45</v>
      </c>
      <c r="IZ143" s="661" t="s">
        <v>789</v>
      </c>
      <c r="JA143" s="661" t="s">
        <v>783</v>
      </c>
      <c r="JB143" s="661" t="s">
        <v>783</v>
      </c>
      <c r="JC143" s="661" t="s">
        <v>783</v>
      </c>
      <c r="JD143" s="661">
        <v>329457</v>
      </c>
      <c r="JE143" s="661" t="s">
        <v>783</v>
      </c>
      <c r="JF143" s="661" t="s">
        <v>783</v>
      </c>
      <c r="JG143" s="661" t="s">
        <v>795</v>
      </c>
      <c r="JH143" s="661">
        <v>35</v>
      </c>
      <c r="JI143" s="661" t="s">
        <v>783</v>
      </c>
      <c r="JJ143" s="661" t="s">
        <v>783</v>
      </c>
      <c r="JK143" s="661" t="s">
        <v>783</v>
      </c>
      <c r="JL143" s="661" t="s">
        <v>790</v>
      </c>
      <c r="JM143" s="661">
        <v>4</v>
      </c>
      <c r="JN143" s="661">
        <v>1</v>
      </c>
      <c r="JO143" s="661" t="s">
        <v>783</v>
      </c>
      <c r="JP143" s="661">
        <v>12683066</v>
      </c>
      <c r="JQ143" s="661">
        <v>2013</v>
      </c>
      <c r="JR143" s="661">
        <v>12</v>
      </c>
      <c r="JS143" s="661" t="s">
        <v>783</v>
      </c>
      <c r="JT143" s="661" t="s">
        <v>783</v>
      </c>
      <c r="JU143" s="661" t="s">
        <v>924</v>
      </c>
      <c r="JV143" s="664">
        <v>7860.2409680000001</v>
      </c>
      <c r="JX143" s="225"/>
      <c r="JY143" s="1460"/>
      <c r="JZ143" s="1460"/>
    </row>
    <row r="144" spans="1:286" ht="16" thickBot="1">
      <c r="A144" s="1465"/>
      <c r="B144" s="111">
        <v>1</v>
      </c>
      <c r="C144" s="114" t="s">
        <v>159</v>
      </c>
      <c r="F144" s="1164"/>
      <c r="G144" s="1200"/>
      <c r="H144" s="1201"/>
      <c r="I144" s="224"/>
      <c r="J144" s="911"/>
      <c r="K144" s="911"/>
      <c r="L144" s="911"/>
      <c r="M144" s="224"/>
      <c r="N144" s="224"/>
      <c r="O144" s="224"/>
      <c r="P144" s="224"/>
      <c r="Q144" s="224"/>
      <c r="R144"/>
      <c r="S144"/>
      <c r="T144"/>
      <c r="U144" s="306">
        <f>Z139*0.1</f>
        <v>661525.34490370378</v>
      </c>
      <c r="V144" s="306"/>
      <c r="W144" s="542"/>
      <c r="X144" s="1282" t="s">
        <v>153</v>
      </c>
      <c r="Y144" s="311" t="s">
        <v>3</v>
      </c>
      <c r="Z144" s="311" t="s">
        <v>151</v>
      </c>
      <c r="AA144" s="311" t="s">
        <v>139</v>
      </c>
      <c r="AB144" s="911"/>
      <c r="AC144" s="1465"/>
      <c r="AD144" s="565"/>
      <c r="AE144" s="521"/>
      <c r="AF144" s="1465"/>
      <c r="AG144" s="1465"/>
      <c r="AH144" s="565"/>
      <c r="AI144" s="1465"/>
      <c r="AJ144" s="1465"/>
      <c r="AK144" s="242"/>
      <c r="AL144" s="242"/>
      <c r="AM144" s="1465"/>
      <c r="AN144" s="565"/>
      <c r="AO144" s="1465"/>
      <c r="AP144" s="565"/>
      <c r="AQ144" s="1465"/>
      <c r="AR144" s="565"/>
      <c r="AS144" s="1465"/>
      <c r="AT144" s="565"/>
      <c r="AU144" s="1465"/>
      <c r="AV144" s="565"/>
      <c r="AW144" s="1465"/>
      <c r="AX144" s="565"/>
      <c r="AY144" s="1465"/>
      <c r="AZ144" s="565"/>
      <c r="BA144" s="1465"/>
      <c r="BB144" s="565"/>
      <c r="BC144" s="1465"/>
      <c r="BD144" s="565"/>
      <c r="BE144" s="1465"/>
      <c r="BF144" s="565"/>
      <c r="BG144" s="1465"/>
      <c r="BH144" s="565"/>
      <c r="BI144" s="1465"/>
      <c r="BJ144" s="565"/>
      <c r="BK144" s="1465"/>
      <c r="BL144" s="565"/>
      <c r="BM144" s="1465"/>
      <c r="BN144" s="565"/>
      <c r="BO144" s="1465"/>
      <c r="BP144" s="565"/>
      <c r="BQ144" s="100" t="s">
        <v>630</v>
      </c>
      <c r="BR144" s="100" t="s">
        <v>630</v>
      </c>
      <c r="BS144" s="100"/>
      <c r="BT144" s="100"/>
      <c r="BU144" s="100"/>
      <c r="BV144" s="100"/>
      <c r="BW144" s="100"/>
      <c r="BX144" s="100"/>
      <c r="BY144" s="100"/>
      <c r="BZ144" s="100"/>
      <c r="CA144" s="100"/>
      <c r="CB144" s="100"/>
      <c r="CC144" s="100"/>
      <c r="CD144" s="100"/>
      <c r="CE144" s="100"/>
      <c r="CF144" s="100"/>
      <c r="CG144" s="100"/>
      <c r="CH144" s="100"/>
      <c r="CI144" s="100"/>
      <c r="CJ144" s="100"/>
      <c r="CK144" s="100"/>
      <c r="CL144" s="100"/>
      <c r="CM144" s="100"/>
      <c r="CN144" s="100"/>
      <c r="CO144" s="100"/>
      <c r="CP144" s="100"/>
      <c r="CQ144" s="100"/>
      <c r="CR144" s="100"/>
      <c r="CS144" s="100"/>
      <c r="CT144" s="100"/>
      <c r="CU144" s="100"/>
      <c r="CV144" s="100"/>
      <c r="CW144" s="100"/>
      <c r="CX144" s="100"/>
      <c r="CY144" s="100"/>
      <c r="CZ144" s="100"/>
      <c r="DA144" s="100"/>
      <c r="DB144" s="100"/>
      <c r="DC144" s="100"/>
      <c r="DD144" s="100"/>
      <c r="DE144" s="100"/>
      <c r="DF144" s="100"/>
      <c r="DG144" s="100"/>
      <c r="DH144" s="100"/>
      <c r="DI144" s="100"/>
      <c r="DJ144" s="100"/>
      <c r="DK144" s="100"/>
      <c r="DL144" s="100"/>
      <c r="DM144" s="100"/>
      <c r="DN144" s="100"/>
      <c r="DO144" s="100"/>
      <c r="DP144" s="100"/>
      <c r="DQ144" s="100"/>
      <c r="DR144" s="100"/>
      <c r="DS144" s="100"/>
      <c r="DT144" s="100"/>
      <c r="DU144" s="100"/>
      <c r="DV144" s="100"/>
      <c r="DW144" s="100"/>
      <c r="DX144" s="100"/>
      <c r="DY144" s="100"/>
      <c r="DZ144" s="100"/>
      <c r="EA144" s="100"/>
      <c r="EB144" s="100"/>
      <c r="EC144" s="100"/>
      <c r="ED144" s="100"/>
      <c r="EE144" s="100"/>
      <c r="EF144" s="100"/>
      <c r="EG144" s="100"/>
      <c r="EH144" s="100"/>
      <c r="EI144" s="100"/>
      <c r="EJ144" s="100"/>
      <c r="EK144" s="100"/>
      <c r="EL144" s="100"/>
      <c r="EM144" s="100"/>
      <c r="EN144" s="100"/>
      <c r="EO144" s="100"/>
      <c r="EP144" s="100"/>
      <c r="EQ144" s="100"/>
      <c r="ER144" s="100"/>
      <c r="ES144" s="100"/>
      <c r="ET144" s="100"/>
      <c r="EU144" s="100"/>
      <c r="EV144" s="100"/>
      <c r="EW144" s="100"/>
      <c r="EX144" s="100"/>
      <c r="EY144" s="100"/>
      <c r="EZ144" s="100"/>
      <c r="FA144" s="100"/>
      <c r="FB144" s="100"/>
      <c r="FC144" s="100"/>
      <c r="FD144" s="100"/>
      <c r="FE144" s="100"/>
      <c r="FF144" s="100"/>
      <c r="FG144" s="100"/>
      <c r="FH144" s="100"/>
      <c r="FI144" s="100"/>
      <c r="FJ144" s="100"/>
      <c r="FK144" s="100"/>
      <c r="FL144" s="100"/>
      <c r="FM144" s="100"/>
      <c r="FN144" s="100"/>
      <c r="FO144" s="100"/>
      <c r="FP144" s="100"/>
      <c r="FQ144" s="100"/>
      <c r="FR144" s="100"/>
      <c r="FS144" s="100"/>
      <c r="FT144" s="100"/>
      <c r="FU144" s="100"/>
      <c r="FV144" s="100"/>
      <c r="FW144" s="100"/>
      <c r="FX144" s="625" t="s">
        <v>345</v>
      </c>
      <c r="FY144" s="626">
        <v>295</v>
      </c>
      <c r="FZ144" s="626">
        <v>32434988</v>
      </c>
      <c r="GA144" s="626">
        <v>35</v>
      </c>
      <c r="GB144" s="626" t="s">
        <v>3</v>
      </c>
      <c r="GC144" s="626">
        <v>18</v>
      </c>
      <c r="GD144" s="626">
        <v>1970</v>
      </c>
      <c r="GE144" s="626">
        <v>0</v>
      </c>
      <c r="GF144" s="626" t="s">
        <v>792</v>
      </c>
      <c r="GG144" s="626">
        <v>0</v>
      </c>
      <c r="GH144" s="626">
        <v>0</v>
      </c>
      <c r="GI144" s="626" t="s">
        <v>792</v>
      </c>
      <c r="GJ144" s="626">
        <v>0</v>
      </c>
      <c r="GK144" s="626" t="s">
        <v>781</v>
      </c>
      <c r="GL144" s="626" t="s">
        <v>782</v>
      </c>
      <c r="GM144" s="626">
        <v>66</v>
      </c>
      <c r="GN144" s="626" t="s">
        <v>783</v>
      </c>
      <c r="GO144" s="626">
        <v>0</v>
      </c>
      <c r="GP144" s="626">
        <v>0</v>
      </c>
      <c r="GQ144" s="626">
        <v>4</v>
      </c>
      <c r="GR144" s="626">
        <v>2</v>
      </c>
      <c r="GS144" s="626">
        <v>1</v>
      </c>
      <c r="GT144" s="626" t="s">
        <v>783</v>
      </c>
      <c r="GU144" s="626" t="s">
        <v>783</v>
      </c>
      <c r="GV144" s="626" t="s">
        <v>783</v>
      </c>
      <c r="GW144" s="626" t="s">
        <v>783</v>
      </c>
      <c r="GX144" s="626" t="s">
        <v>783</v>
      </c>
      <c r="GY144" s="626">
        <v>1649</v>
      </c>
      <c r="GZ144" s="626">
        <v>0.5</v>
      </c>
      <c r="HA144" s="626">
        <v>5</v>
      </c>
      <c r="HB144" s="626" t="s">
        <v>783</v>
      </c>
      <c r="HC144" s="626" t="s">
        <v>782</v>
      </c>
      <c r="HD144" s="626">
        <v>15</v>
      </c>
      <c r="HE144" s="626" t="s">
        <v>783</v>
      </c>
      <c r="HF144" s="626">
        <v>0</v>
      </c>
      <c r="HG144" s="626" t="s">
        <v>783</v>
      </c>
      <c r="HH144" s="626">
        <v>0</v>
      </c>
      <c r="HI144" s="626">
        <v>1</v>
      </c>
      <c r="HJ144" s="626">
        <v>45</v>
      </c>
      <c r="HK144" s="626" t="s">
        <v>784</v>
      </c>
      <c r="HL144" s="626" t="s">
        <v>785</v>
      </c>
      <c r="HM144" s="626" t="s">
        <v>783</v>
      </c>
      <c r="HN144" s="626" t="s">
        <v>783</v>
      </c>
      <c r="HO144" s="626" t="s">
        <v>783</v>
      </c>
      <c r="HP144" s="626" t="s">
        <v>783</v>
      </c>
      <c r="HQ144" s="626" t="s">
        <v>783</v>
      </c>
      <c r="HR144" s="626">
        <v>3978972</v>
      </c>
      <c r="HS144" s="626" t="s">
        <v>783</v>
      </c>
      <c r="HT144" s="626" t="s">
        <v>786</v>
      </c>
      <c r="HU144" s="626" t="s">
        <v>787</v>
      </c>
      <c r="HV144" s="626">
        <v>4</v>
      </c>
      <c r="HW144" s="626">
        <v>2016</v>
      </c>
      <c r="HX144" s="626">
        <v>63</v>
      </c>
      <c r="HY144" s="626">
        <v>0</v>
      </c>
      <c r="HZ144" s="626">
        <v>2640</v>
      </c>
      <c r="IA144" s="627">
        <v>42227.682129629633</v>
      </c>
      <c r="IB144" s="626" t="s">
        <v>788</v>
      </c>
      <c r="IC144" s="626">
        <v>3974494</v>
      </c>
      <c r="ID144" s="626">
        <v>2014</v>
      </c>
      <c r="IE144" s="626">
        <v>1712</v>
      </c>
      <c r="IF144" s="626" t="s">
        <v>783</v>
      </c>
      <c r="IG144" s="626" t="s">
        <v>783</v>
      </c>
      <c r="IH144" s="626" t="s">
        <v>783</v>
      </c>
      <c r="II144" s="626" t="s">
        <v>783</v>
      </c>
      <c r="IJ144" s="626" t="s">
        <v>783</v>
      </c>
      <c r="IK144" s="626" t="s">
        <v>783</v>
      </c>
      <c r="IL144" s="626" t="s">
        <v>783</v>
      </c>
      <c r="IM144" s="626" t="s">
        <v>783</v>
      </c>
      <c r="IN144" s="626" t="s">
        <v>783</v>
      </c>
      <c r="IO144" s="626">
        <v>1649</v>
      </c>
      <c r="IP144" s="627">
        <v>37477.354571759257</v>
      </c>
      <c r="IQ144" s="626">
        <v>4</v>
      </c>
      <c r="IR144" s="626" t="s">
        <v>793</v>
      </c>
      <c r="IS144" s="626">
        <v>1</v>
      </c>
      <c r="IT144" s="665">
        <v>41275</v>
      </c>
      <c r="IU144" s="626" t="s">
        <v>783</v>
      </c>
      <c r="IV144" s="626" t="s">
        <v>783</v>
      </c>
      <c r="IW144" s="626" t="s">
        <v>783</v>
      </c>
      <c r="IX144" s="626" t="s">
        <v>781</v>
      </c>
      <c r="IY144" s="626">
        <v>45</v>
      </c>
      <c r="IZ144" s="626" t="s">
        <v>789</v>
      </c>
      <c r="JA144" s="626" t="s">
        <v>783</v>
      </c>
      <c r="JB144" s="626" t="s">
        <v>783</v>
      </c>
      <c r="JC144" s="626" t="s">
        <v>783</v>
      </c>
      <c r="JD144" s="626">
        <v>329457</v>
      </c>
      <c r="JE144" s="626" t="s">
        <v>783</v>
      </c>
      <c r="JF144" s="626" t="s">
        <v>783</v>
      </c>
      <c r="JG144" s="626" t="s">
        <v>795</v>
      </c>
      <c r="JH144" s="626">
        <v>35</v>
      </c>
      <c r="JI144" s="626" t="s">
        <v>783</v>
      </c>
      <c r="JJ144" s="626" t="s">
        <v>783</v>
      </c>
      <c r="JK144" s="626" t="s">
        <v>783</v>
      </c>
      <c r="JL144" s="626" t="s">
        <v>790</v>
      </c>
      <c r="JM144" s="626">
        <v>4</v>
      </c>
      <c r="JN144" s="626">
        <v>1</v>
      </c>
      <c r="JO144" s="626" t="s">
        <v>783</v>
      </c>
      <c r="JP144" s="626">
        <v>12683066</v>
      </c>
      <c r="JQ144" s="626">
        <v>2013</v>
      </c>
      <c r="JR144" s="626">
        <v>12</v>
      </c>
      <c r="JS144" s="626" t="s">
        <v>783</v>
      </c>
      <c r="JT144" s="626" t="s">
        <v>783</v>
      </c>
      <c r="JU144" s="626" t="s">
        <v>925</v>
      </c>
      <c r="JV144" s="628">
        <v>2607.8903639999999</v>
      </c>
      <c r="JW144">
        <f>SUM(JV138:JV144)</f>
        <v>21200.416689999998</v>
      </c>
      <c r="JX144" s="225">
        <v>4.0152304337121212</v>
      </c>
      <c r="JZ144" s="1460"/>
    </row>
    <row r="145" spans="1:287" ht="16" thickBot="1">
      <c r="A145" s="1465"/>
      <c r="B145" s="111">
        <v>2</v>
      </c>
      <c r="C145" s="234" t="s">
        <v>160</v>
      </c>
      <c r="F145" s="1187"/>
      <c r="G145" s="1202"/>
      <c r="H145" s="1203"/>
      <c r="I145" s="224"/>
      <c r="J145" s="911"/>
      <c r="K145" s="911"/>
      <c r="L145" s="911"/>
      <c r="M145" s="224"/>
      <c r="N145" s="224"/>
      <c r="O145" s="224"/>
      <c r="P145" s="224"/>
      <c r="Q145" s="224"/>
      <c r="R145"/>
      <c r="S145"/>
      <c r="T145"/>
      <c r="U145" s="306"/>
      <c r="V145" s="306"/>
      <c r="W145" s="542"/>
      <c r="X145" s="1282" t="s">
        <v>148</v>
      </c>
      <c r="Y145" s="1279">
        <v>40000</v>
      </c>
      <c r="Z145" s="1279">
        <v>65000</v>
      </c>
      <c r="AA145" s="1279">
        <v>197000</v>
      </c>
      <c r="AC145" s="1465"/>
      <c r="AD145" s="565"/>
      <c r="AE145" s="521"/>
      <c r="AF145" s="1465"/>
      <c r="AG145" s="1465"/>
      <c r="AH145" s="565"/>
      <c r="AI145" s="1465"/>
      <c r="AJ145" s="1465"/>
      <c r="AK145" s="1216"/>
      <c r="AL145" s="1216"/>
      <c r="AM145" s="1465"/>
      <c r="AN145" s="565"/>
      <c r="AO145" s="1465"/>
      <c r="AP145" s="565"/>
      <c r="AQ145" s="1465"/>
      <c r="AR145" s="565"/>
      <c r="AS145" s="1465"/>
      <c r="AT145" s="565"/>
      <c r="AU145" s="1465"/>
      <c r="AV145" s="565"/>
      <c r="AW145" s="1465"/>
      <c r="AX145" s="565"/>
      <c r="AY145" s="1465"/>
      <c r="AZ145" s="565"/>
      <c r="BA145" s="1465"/>
      <c r="BB145" s="565"/>
      <c r="BC145" s="1465"/>
      <c r="BD145" s="565"/>
      <c r="BE145" s="1465"/>
      <c r="BF145" s="565"/>
      <c r="BG145" s="1465"/>
      <c r="BH145" s="565"/>
      <c r="BI145" s="1465"/>
      <c r="BJ145" s="565"/>
      <c r="BK145" s="1465"/>
      <c r="BL145" s="565"/>
      <c r="BM145" s="1465"/>
      <c r="BN145" s="565"/>
      <c r="BO145" s="1465"/>
      <c r="BP145" s="565"/>
      <c r="BQ145" s="100"/>
      <c r="BR145" s="100"/>
      <c r="BS145" s="100"/>
      <c r="BT145" s="100"/>
      <c r="BU145" s="100"/>
      <c r="BV145" s="100"/>
      <c r="BW145" s="100"/>
      <c r="BX145" s="100"/>
      <c r="BY145" s="100"/>
      <c r="BZ145" s="100"/>
      <c r="CA145" s="100"/>
      <c r="CB145" s="100"/>
      <c r="CC145" s="100"/>
      <c r="CD145" s="100"/>
      <c r="CE145" s="100"/>
      <c r="CF145" s="100"/>
      <c r="CG145" s="100"/>
      <c r="CH145" s="100"/>
      <c r="CI145" s="100"/>
      <c r="CJ145" s="100"/>
      <c r="CK145" s="100"/>
      <c r="CL145" s="100"/>
      <c r="CM145" s="100"/>
      <c r="CN145" s="100"/>
      <c r="CO145" s="100"/>
      <c r="CP145" s="100"/>
      <c r="CQ145" s="100"/>
      <c r="CR145" s="100"/>
      <c r="CS145" s="100"/>
      <c r="CT145" s="100"/>
      <c r="CU145" s="100"/>
      <c r="CV145" s="100"/>
      <c r="CW145" s="100"/>
      <c r="CX145" s="100"/>
      <c r="CY145" s="100"/>
      <c r="CZ145" s="100"/>
      <c r="DA145" s="100"/>
      <c r="DB145" s="100"/>
      <c r="DC145" s="100"/>
      <c r="DD145" s="100"/>
      <c r="DE145" s="100"/>
      <c r="DF145" s="100"/>
      <c r="DG145" s="100"/>
      <c r="DH145" s="100"/>
      <c r="DI145" s="100"/>
      <c r="DJ145" s="100"/>
      <c r="DK145" s="100"/>
      <c r="DL145" s="100"/>
      <c r="DM145" s="100"/>
      <c r="DN145" s="100"/>
      <c r="DO145" s="100"/>
      <c r="DP145" s="100"/>
      <c r="DQ145" s="100"/>
      <c r="DR145" s="100"/>
      <c r="DS145" s="100"/>
      <c r="DT145" s="100"/>
      <c r="DU145" s="100"/>
      <c r="DV145" s="100"/>
      <c r="DW145" s="100"/>
      <c r="DX145" s="100"/>
      <c r="DY145" s="100"/>
      <c r="DZ145" s="100"/>
      <c r="EA145" s="100"/>
      <c r="EB145" s="100"/>
      <c r="EC145" s="100"/>
      <c r="ED145" s="100"/>
      <c r="EE145" s="100"/>
      <c r="EF145" s="100"/>
      <c r="EG145" s="100"/>
      <c r="EH145" s="100"/>
      <c r="EI145" s="100"/>
      <c r="EJ145" s="100"/>
      <c r="EK145" s="100"/>
      <c r="EL145" s="100"/>
      <c r="EM145" s="100"/>
      <c r="EN145" s="100"/>
      <c r="EO145" s="100"/>
      <c r="EP145" s="100"/>
      <c r="EQ145" s="100"/>
      <c r="ER145" s="100"/>
      <c r="ES145" s="100"/>
      <c r="ET145" s="100"/>
      <c r="EU145" s="100"/>
      <c r="EV145" s="100"/>
      <c r="EW145" s="100"/>
      <c r="EX145" s="100"/>
      <c r="EY145" s="100"/>
      <c r="EZ145" s="100"/>
      <c r="FA145" s="100"/>
      <c r="FB145" s="100"/>
      <c r="FC145" s="100"/>
      <c r="FD145" s="100"/>
      <c r="FE145" s="100"/>
      <c r="FF145" s="100"/>
      <c r="FG145" s="100"/>
      <c r="FH145" s="100"/>
      <c r="FI145" s="100"/>
      <c r="FJ145" s="100"/>
      <c r="FK145" s="100"/>
      <c r="FL145" s="100"/>
      <c r="FM145" s="100"/>
      <c r="FN145" s="100"/>
      <c r="FO145" s="100"/>
      <c r="FP145" s="100"/>
      <c r="FQ145" s="100"/>
      <c r="FR145" s="100"/>
      <c r="FS145" s="100"/>
      <c r="FT145" s="100"/>
      <c r="FU145" s="100"/>
      <c r="FV145" s="100"/>
      <c r="FW145" s="100"/>
      <c r="FX145" s="655" t="s">
        <v>484</v>
      </c>
      <c r="FY145" s="656">
        <v>223</v>
      </c>
      <c r="FZ145" s="656">
        <v>32434925</v>
      </c>
      <c r="GA145" s="656">
        <v>35</v>
      </c>
      <c r="GB145" s="656" t="s">
        <v>3</v>
      </c>
      <c r="GC145" s="656">
        <v>20</v>
      </c>
      <c r="GD145" s="656">
        <v>1970</v>
      </c>
      <c r="GE145" s="656">
        <v>0</v>
      </c>
      <c r="GF145" s="656" t="s">
        <v>792</v>
      </c>
      <c r="GG145" s="656">
        <v>0</v>
      </c>
      <c r="GH145" s="656">
        <v>0</v>
      </c>
      <c r="GI145" s="656" t="s">
        <v>792</v>
      </c>
      <c r="GJ145" s="656">
        <v>0</v>
      </c>
      <c r="GK145" s="656" t="s">
        <v>781</v>
      </c>
      <c r="GL145" s="656" t="s">
        <v>782</v>
      </c>
      <c r="GM145" s="656">
        <v>66</v>
      </c>
      <c r="GN145" s="656" t="s">
        <v>783</v>
      </c>
      <c r="GO145" s="656">
        <v>0</v>
      </c>
      <c r="GP145" s="656">
        <v>0</v>
      </c>
      <c r="GQ145" s="656">
        <v>4</v>
      </c>
      <c r="GR145" s="656">
        <v>2</v>
      </c>
      <c r="GS145" s="656">
        <v>1</v>
      </c>
      <c r="GT145" s="656" t="s">
        <v>783</v>
      </c>
      <c r="GU145" s="656" t="s">
        <v>783</v>
      </c>
      <c r="GV145" s="656" t="s">
        <v>783</v>
      </c>
      <c r="GW145" s="656" t="s">
        <v>783</v>
      </c>
      <c r="GX145" s="656" t="s">
        <v>783</v>
      </c>
      <c r="GY145" s="656">
        <v>1649</v>
      </c>
      <c r="GZ145" s="656">
        <v>0.26</v>
      </c>
      <c r="HA145" s="656">
        <v>5</v>
      </c>
      <c r="HB145" s="656" t="s">
        <v>783</v>
      </c>
      <c r="HC145" s="656" t="s">
        <v>782</v>
      </c>
      <c r="HD145" s="656">
        <v>5</v>
      </c>
      <c r="HE145" s="656" t="s">
        <v>783</v>
      </c>
      <c r="HF145" s="656">
        <v>0</v>
      </c>
      <c r="HG145" s="656" t="s">
        <v>783</v>
      </c>
      <c r="HH145" s="656">
        <v>0</v>
      </c>
      <c r="HI145" s="656">
        <v>1</v>
      </c>
      <c r="HJ145" s="656">
        <v>45</v>
      </c>
      <c r="HK145" s="656" t="s">
        <v>784</v>
      </c>
      <c r="HL145" s="656" t="s">
        <v>785</v>
      </c>
      <c r="HM145" s="656" t="s">
        <v>783</v>
      </c>
      <c r="HN145" s="656" t="s">
        <v>783</v>
      </c>
      <c r="HO145" s="656" t="s">
        <v>783</v>
      </c>
      <c r="HP145" s="656" t="s">
        <v>783</v>
      </c>
      <c r="HQ145" s="656" t="s">
        <v>783</v>
      </c>
      <c r="HR145" s="656">
        <v>3979221</v>
      </c>
      <c r="HS145" s="656" t="s">
        <v>783</v>
      </c>
      <c r="HT145" s="656" t="s">
        <v>786</v>
      </c>
      <c r="HU145" s="656" t="s">
        <v>787</v>
      </c>
      <c r="HV145" s="656">
        <v>4</v>
      </c>
      <c r="HW145" s="656">
        <v>2016</v>
      </c>
      <c r="HX145" s="656">
        <v>63</v>
      </c>
      <c r="HY145" s="656">
        <v>0</v>
      </c>
      <c r="HZ145" s="656">
        <v>1373</v>
      </c>
      <c r="IA145" s="657">
        <v>42227.682129629633</v>
      </c>
      <c r="IB145" s="656" t="s">
        <v>788</v>
      </c>
      <c r="IC145" s="656">
        <v>3974743</v>
      </c>
      <c r="ID145" s="656">
        <v>2014</v>
      </c>
      <c r="IE145" s="656">
        <v>1712</v>
      </c>
      <c r="IF145" s="656" t="s">
        <v>783</v>
      </c>
      <c r="IG145" s="656" t="s">
        <v>783</v>
      </c>
      <c r="IH145" s="656" t="s">
        <v>783</v>
      </c>
      <c r="II145" s="656" t="s">
        <v>783</v>
      </c>
      <c r="IJ145" s="656" t="s">
        <v>783</v>
      </c>
      <c r="IK145" s="656" t="s">
        <v>783</v>
      </c>
      <c r="IL145" s="656" t="s">
        <v>783</v>
      </c>
      <c r="IM145" s="656" t="s">
        <v>783</v>
      </c>
      <c r="IN145" s="656" t="s">
        <v>783</v>
      </c>
      <c r="IO145" s="656">
        <v>1649</v>
      </c>
      <c r="IP145" s="657">
        <v>37477.354571759257</v>
      </c>
      <c r="IQ145" s="656">
        <v>4</v>
      </c>
      <c r="IR145" s="656" t="s">
        <v>793</v>
      </c>
      <c r="IS145" s="656">
        <v>1</v>
      </c>
      <c r="IT145" s="658">
        <v>41275</v>
      </c>
      <c r="IU145" s="656" t="s">
        <v>783</v>
      </c>
      <c r="IV145" s="656" t="s">
        <v>783</v>
      </c>
      <c r="IW145" s="656" t="s">
        <v>783</v>
      </c>
      <c r="IX145" s="656" t="s">
        <v>781</v>
      </c>
      <c r="IY145" s="656">
        <v>45</v>
      </c>
      <c r="IZ145" s="656" t="s">
        <v>789</v>
      </c>
      <c r="JA145" s="656" t="s">
        <v>783</v>
      </c>
      <c r="JB145" s="656" t="s">
        <v>783</v>
      </c>
      <c r="JC145" s="656" t="s">
        <v>783</v>
      </c>
      <c r="JD145" s="656">
        <v>329458</v>
      </c>
      <c r="JE145" s="656" t="s">
        <v>783</v>
      </c>
      <c r="JF145" s="656" t="s">
        <v>783</v>
      </c>
      <c r="JG145" s="656" t="s">
        <v>795</v>
      </c>
      <c r="JH145" s="656">
        <v>35</v>
      </c>
      <c r="JI145" s="656" t="s">
        <v>783</v>
      </c>
      <c r="JJ145" s="656" t="s">
        <v>783</v>
      </c>
      <c r="JK145" s="656" t="s">
        <v>783</v>
      </c>
      <c r="JL145" s="656" t="s">
        <v>790</v>
      </c>
      <c r="JM145" s="656">
        <v>4</v>
      </c>
      <c r="JN145" s="656">
        <v>1</v>
      </c>
      <c r="JO145" s="656" t="s">
        <v>783</v>
      </c>
      <c r="JP145" s="656">
        <v>12683066</v>
      </c>
      <c r="JQ145" s="656">
        <v>2013</v>
      </c>
      <c r="JR145" s="656">
        <v>12</v>
      </c>
      <c r="JS145" s="656" t="s">
        <v>783</v>
      </c>
      <c r="JT145" s="656" t="s">
        <v>783</v>
      </c>
      <c r="JU145" s="656" t="s">
        <v>926</v>
      </c>
      <c r="JV145" s="659">
        <v>1453.8853650000001</v>
      </c>
      <c r="JW145">
        <f>JV145</f>
        <v>1453.8853650000001</v>
      </c>
      <c r="JX145" s="225">
        <v>0.27535707670454546</v>
      </c>
      <c r="JZ145" s="1460"/>
      <c r="KA145" s="1460"/>
    </row>
    <row r="146" spans="1:287" ht="16" thickBot="1">
      <c r="B146" s="111">
        <v>3</v>
      </c>
      <c r="C146" s="236" t="s">
        <v>147</v>
      </c>
      <c r="F146" s="1189"/>
      <c r="G146" s="1204"/>
      <c r="H146" s="1205"/>
      <c r="I146" s="224"/>
      <c r="J146" s="911"/>
      <c r="K146" s="911"/>
      <c r="L146" s="911"/>
      <c r="M146" s="224"/>
      <c r="N146" s="224"/>
      <c r="O146" s="224"/>
      <c r="P146" s="224"/>
      <c r="Q146" s="224"/>
      <c r="R146"/>
      <c r="S146"/>
      <c r="T146"/>
      <c r="U146" s="306"/>
      <c r="V146" s="306"/>
      <c r="W146" s="542"/>
      <c r="X146" s="1282" t="s">
        <v>149</v>
      </c>
      <c r="Y146" s="1279">
        <v>40000</v>
      </c>
      <c r="Z146" s="1279">
        <v>75000</v>
      </c>
      <c r="AA146" s="1279">
        <v>207000</v>
      </c>
      <c r="AC146" s="1465"/>
      <c r="AD146" s="565"/>
      <c r="AE146" s="521"/>
      <c r="AF146" s="1465"/>
      <c r="AG146" s="1465"/>
      <c r="AH146" s="565"/>
      <c r="AI146" s="1465"/>
      <c r="AJ146" s="1465"/>
      <c r="AK146" s="243"/>
      <c r="AL146" s="243"/>
      <c r="AM146" s="1465"/>
      <c r="AN146" s="565"/>
      <c r="AO146" s="1465"/>
      <c r="AP146" s="565"/>
      <c r="AQ146" s="1465"/>
      <c r="AR146" s="565"/>
      <c r="AS146" s="1465"/>
      <c r="AT146" s="565"/>
      <c r="AU146" s="1465"/>
      <c r="AV146" s="565"/>
      <c r="AW146" s="1465"/>
      <c r="AX146" s="565"/>
      <c r="AY146" s="1465"/>
      <c r="AZ146" s="565"/>
      <c r="BA146" s="1465"/>
      <c r="BB146" s="565"/>
      <c r="BC146" s="1465"/>
      <c r="BD146" s="565"/>
      <c r="BE146" s="1465"/>
      <c r="BF146" s="565"/>
      <c r="BG146" s="1465"/>
      <c r="BH146" s="565"/>
      <c r="BI146" s="1465"/>
      <c r="BJ146" s="565"/>
      <c r="BK146" s="1465"/>
      <c r="BL146" s="565"/>
      <c r="BM146" s="1465"/>
      <c r="BN146" s="565"/>
      <c r="BO146" s="1465"/>
      <c r="BP146" s="565"/>
      <c r="BQ146" s="100"/>
      <c r="BR146" s="100"/>
      <c r="BS146" s="100"/>
      <c r="BT146" s="100"/>
      <c r="BU146" s="100"/>
      <c r="BV146" s="100"/>
      <c r="BW146" s="100"/>
      <c r="BX146" s="100"/>
      <c r="BY146" s="100"/>
      <c r="BZ146" s="100"/>
      <c r="CA146" s="100"/>
      <c r="CB146" s="100"/>
      <c r="CC146" s="100"/>
      <c r="CD146" s="100"/>
      <c r="CE146" s="100"/>
      <c r="CF146" s="100"/>
      <c r="CG146" s="100"/>
      <c r="CH146" s="100"/>
      <c r="CI146" s="100"/>
      <c r="CJ146" s="100"/>
      <c r="CK146" s="100"/>
      <c r="CL146" s="100"/>
      <c r="CM146" s="100"/>
      <c r="CN146" s="100"/>
      <c r="CO146" s="100"/>
      <c r="CP146" s="100"/>
      <c r="CQ146" s="100"/>
      <c r="CR146" s="100"/>
      <c r="CS146" s="100"/>
      <c r="CT146" s="100"/>
      <c r="CU146" s="100"/>
      <c r="CV146" s="100"/>
      <c r="CW146" s="100"/>
      <c r="CX146" s="100"/>
      <c r="CY146" s="100"/>
      <c r="CZ146" s="100"/>
      <c r="DA146" s="100"/>
      <c r="DB146" s="100"/>
      <c r="DC146" s="100"/>
      <c r="DD146" s="100"/>
      <c r="DE146" s="100"/>
      <c r="DF146" s="100"/>
      <c r="DG146" s="100"/>
      <c r="DH146" s="100"/>
      <c r="DI146" s="100"/>
      <c r="DJ146" s="100"/>
      <c r="DK146" s="100"/>
      <c r="DL146" s="100"/>
      <c r="DM146" s="100"/>
      <c r="DN146" s="100"/>
      <c r="DO146" s="100"/>
      <c r="DP146" s="100"/>
      <c r="DQ146" s="100"/>
      <c r="DR146" s="100"/>
      <c r="DS146" s="100"/>
      <c r="DT146" s="100"/>
      <c r="DU146" s="100"/>
      <c r="DV146" s="100"/>
      <c r="DW146" s="100"/>
      <c r="DX146" s="100"/>
      <c r="DY146" s="100"/>
      <c r="DZ146" s="100"/>
      <c r="EA146" s="100"/>
      <c r="EB146" s="100"/>
      <c r="EC146" s="100"/>
      <c r="ED146" s="100"/>
      <c r="EE146" s="100"/>
      <c r="EF146" s="100"/>
      <c r="EG146" s="100"/>
      <c r="EH146" s="100"/>
      <c r="EI146" s="100"/>
      <c r="EJ146" s="100"/>
      <c r="EK146" s="100"/>
      <c r="EL146" s="100"/>
      <c r="EM146" s="100"/>
      <c r="EN146" s="100"/>
      <c r="EO146" s="100"/>
      <c r="EP146" s="100"/>
      <c r="EQ146" s="100"/>
      <c r="ER146" s="100"/>
      <c r="ES146" s="100"/>
      <c r="ET146" s="100"/>
      <c r="EU146" s="100"/>
      <c r="EV146" s="100"/>
      <c r="EW146" s="100"/>
      <c r="EX146" s="100"/>
      <c r="EY146" s="100"/>
      <c r="EZ146" s="100"/>
      <c r="FA146" s="100"/>
      <c r="FB146" s="100"/>
      <c r="FC146" s="100"/>
      <c r="FD146" s="100"/>
      <c r="FE146" s="100"/>
      <c r="FF146" s="100"/>
      <c r="FG146" s="100"/>
      <c r="FH146" s="100"/>
      <c r="FI146" s="100"/>
      <c r="FJ146" s="100"/>
      <c r="FK146" s="100"/>
      <c r="FL146" s="100"/>
      <c r="FM146" s="100"/>
      <c r="FN146" s="100"/>
      <c r="FO146" s="100"/>
      <c r="FP146" s="100"/>
      <c r="FQ146" s="100"/>
      <c r="FR146" s="100"/>
      <c r="FS146" s="100"/>
      <c r="FT146" s="100"/>
      <c r="FU146" s="100"/>
      <c r="FV146" s="100"/>
      <c r="FW146" s="100"/>
      <c r="FX146" s="699" t="s">
        <v>483</v>
      </c>
      <c r="FY146" s="700">
        <v>38</v>
      </c>
      <c r="FZ146" s="700">
        <v>32434952</v>
      </c>
      <c r="GA146" s="700">
        <v>30</v>
      </c>
      <c r="GB146" s="700" t="s">
        <v>813</v>
      </c>
      <c r="GC146" s="700">
        <v>8</v>
      </c>
      <c r="GD146" s="700">
        <v>1986</v>
      </c>
      <c r="GE146" s="700">
        <v>0</v>
      </c>
      <c r="GF146" s="700" t="s">
        <v>792</v>
      </c>
      <c r="GG146" s="700">
        <v>0</v>
      </c>
      <c r="GH146" s="700">
        <v>0</v>
      </c>
      <c r="GI146" s="700" t="s">
        <v>792</v>
      </c>
      <c r="GJ146" s="700">
        <v>0</v>
      </c>
      <c r="GK146" s="700" t="s">
        <v>781</v>
      </c>
      <c r="GL146" s="700" t="s">
        <v>782</v>
      </c>
      <c r="GM146" s="700">
        <v>66</v>
      </c>
      <c r="GN146" s="700" t="s">
        <v>783</v>
      </c>
      <c r="GO146" s="700">
        <v>0</v>
      </c>
      <c r="GP146" s="700">
        <v>0</v>
      </c>
      <c r="GQ146" s="700">
        <v>4</v>
      </c>
      <c r="GR146" s="700">
        <v>1</v>
      </c>
      <c r="GS146" s="700">
        <v>1</v>
      </c>
      <c r="GT146" s="700" t="s">
        <v>783</v>
      </c>
      <c r="GU146" s="700" t="s">
        <v>783</v>
      </c>
      <c r="GV146" s="700" t="s">
        <v>783</v>
      </c>
      <c r="GW146" s="700" t="s">
        <v>783</v>
      </c>
      <c r="GX146" s="700" t="s">
        <v>783</v>
      </c>
      <c r="GY146" s="700">
        <v>1649</v>
      </c>
      <c r="GZ146" s="700">
        <v>0.74</v>
      </c>
      <c r="HA146" s="700">
        <v>5</v>
      </c>
      <c r="HB146" s="700" t="s">
        <v>783</v>
      </c>
      <c r="HC146" s="700" t="s">
        <v>782</v>
      </c>
      <c r="HD146" s="700">
        <v>15</v>
      </c>
      <c r="HE146" s="700" t="s">
        <v>783</v>
      </c>
      <c r="HF146" s="700">
        <v>0</v>
      </c>
      <c r="HG146" s="700" t="s">
        <v>783</v>
      </c>
      <c r="HH146" s="700">
        <v>0</v>
      </c>
      <c r="HI146" s="700">
        <v>1</v>
      </c>
      <c r="HJ146" s="700">
        <v>45</v>
      </c>
      <c r="HK146" s="700" t="s">
        <v>784</v>
      </c>
      <c r="HL146" s="700" t="s">
        <v>785</v>
      </c>
      <c r="HM146" s="700" t="s">
        <v>783</v>
      </c>
      <c r="HN146" s="700" t="s">
        <v>783</v>
      </c>
      <c r="HO146" s="700" t="s">
        <v>783</v>
      </c>
      <c r="HP146" s="700" t="s">
        <v>783</v>
      </c>
      <c r="HQ146" s="700" t="s">
        <v>783</v>
      </c>
      <c r="HR146" s="700">
        <v>3978995</v>
      </c>
      <c r="HS146" s="700" t="s">
        <v>783</v>
      </c>
      <c r="HT146" s="700" t="s">
        <v>786</v>
      </c>
      <c r="HU146" s="700" t="s">
        <v>787</v>
      </c>
      <c r="HV146" s="700">
        <v>4</v>
      </c>
      <c r="HW146" s="700">
        <v>2016</v>
      </c>
      <c r="HX146" s="700">
        <v>63</v>
      </c>
      <c r="HY146" s="700">
        <v>0</v>
      </c>
      <c r="HZ146" s="700">
        <v>3907</v>
      </c>
      <c r="IA146" s="701">
        <v>42227.682129629633</v>
      </c>
      <c r="IB146" s="700" t="s">
        <v>788</v>
      </c>
      <c r="IC146" s="700">
        <v>3974517</v>
      </c>
      <c r="ID146" s="700">
        <v>2014</v>
      </c>
      <c r="IE146" s="700">
        <v>1712</v>
      </c>
      <c r="IF146" s="700" t="s">
        <v>783</v>
      </c>
      <c r="IG146" s="700" t="s">
        <v>783</v>
      </c>
      <c r="IH146" s="700" t="s">
        <v>783</v>
      </c>
      <c r="II146" s="700" t="s">
        <v>783</v>
      </c>
      <c r="IJ146" s="700" t="s">
        <v>783</v>
      </c>
      <c r="IK146" s="700" t="s">
        <v>783</v>
      </c>
      <c r="IL146" s="700" t="s">
        <v>783</v>
      </c>
      <c r="IM146" s="700" t="s">
        <v>783</v>
      </c>
      <c r="IN146" s="700" t="s">
        <v>783</v>
      </c>
      <c r="IO146" s="700">
        <v>1649</v>
      </c>
      <c r="IP146" s="701">
        <v>37477.354571759257</v>
      </c>
      <c r="IQ146" s="700">
        <v>18</v>
      </c>
      <c r="IR146" s="700" t="s">
        <v>793</v>
      </c>
      <c r="IS146" s="700">
        <v>1</v>
      </c>
      <c r="IT146" s="702">
        <v>41275</v>
      </c>
      <c r="IU146" s="700" t="s">
        <v>783</v>
      </c>
      <c r="IV146" s="700" t="s">
        <v>783</v>
      </c>
      <c r="IW146" s="700" t="s">
        <v>783</v>
      </c>
      <c r="IX146" s="700" t="s">
        <v>781</v>
      </c>
      <c r="IY146" s="700">
        <v>45</v>
      </c>
      <c r="IZ146" s="700" t="s">
        <v>789</v>
      </c>
      <c r="JA146" s="700" t="s">
        <v>783</v>
      </c>
      <c r="JB146" s="700" t="s">
        <v>783</v>
      </c>
      <c r="JC146" s="700" t="s">
        <v>783</v>
      </c>
      <c r="JD146" s="700">
        <v>329459</v>
      </c>
      <c r="JE146" s="700" t="s">
        <v>783</v>
      </c>
      <c r="JF146" s="700" t="s">
        <v>783</v>
      </c>
      <c r="JG146" s="700" t="s">
        <v>804</v>
      </c>
      <c r="JH146" s="700">
        <v>30</v>
      </c>
      <c r="JI146" s="700" t="s">
        <v>783</v>
      </c>
      <c r="JJ146" s="700" t="s">
        <v>783</v>
      </c>
      <c r="JK146" s="700" t="s">
        <v>783</v>
      </c>
      <c r="JL146" s="700" t="s">
        <v>790</v>
      </c>
      <c r="JM146" s="700">
        <v>4</v>
      </c>
      <c r="JN146" s="700">
        <v>1</v>
      </c>
      <c r="JO146" s="700" t="s">
        <v>783</v>
      </c>
      <c r="JP146" s="700" t="s">
        <v>783</v>
      </c>
      <c r="JQ146" s="700" t="s">
        <v>783</v>
      </c>
      <c r="JR146" s="700" t="s">
        <v>783</v>
      </c>
      <c r="JS146" s="700" t="s">
        <v>783</v>
      </c>
      <c r="JT146" s="700" t="s">
        <v>783</v>
      </c>
      <c r="JU146" s="700" t="s">
        <v>927</v>
      </c>
      <c r="JV146" s="703">
        <v>3925.6215010000001</v>
      </c>
      <c r="JW146">
        <f>JV146</f>
        <v>3925.6215010000001</v>
      </c>
      <c r="JX146" s="225">
        <v>0.74348892064393945</v>
      </c>
      <c r="KA146" s="1460"/>
    </row>
    <row r="147" spans="1:287" ht="15">
      <c r="B147" s="111">
        <v>4</v>
      </c>
      <c r="C147" s="115" t="s">
        <v>175</v>
      </c>
      <c r="F147" s="238"/>
      <c r="G147" s="1206"/>
      <c r="H147" s="1207"/>
      <c r="I147" s="224"/>
      <c r="J147" s="911"/>
      <c r="K147" s="911"/>
      <c r="L147" s="911"/>
      <c r="M147" s="224"/>
      <c r="N147" s="224"/>
      <c r="O147" s="224"/>
      <c r="P147" s="224"/>
      <c r="Q147" s="224"/>
      <c r="R147"/>
      <c r="S147"/>
      <c r="T147"/>
      <c r="U147" s="306"/>
      <c r="V147" s="306"/>
      <c r="W147" s="542"/>
      <c r="X147" s="1282" t="s">
        <v>150</v>
      </c>
      <c r="Y147" s="1279">
        <v>40000</v>
      </c>
      <c r="Z147" s="1279">
        <v>84000</v>
      </c>
      <c r="AA147" s="1279">
        <v>216000</v>
      </c>
      <c r="AB147" s="1465"/>
      <c r="AC147" s="1465"/>
      <c r="AD147" s="565"/>
      <c r="AE147" s="521"/>
      <c r="AF147" s="1465"/>
      <c r="AG147" s="1465"/>
      <c r="AH147" s="565"/>
      <c r="AI147" s="1465"/>
      <c r="AJ147" s="1465"/>
      <c r="AK147" s="244"/>
      <c r="AL147" s="244"/>
      <c r="AM147" s="1465"/>
      <c r="AN147" s="565"/>
      <c r="AO147" s="1465"/>
      <c r="AP147" s="565"/>
      <c r="AQ147" s="1465"/>
      <c r="AR147" s="565"/>
      <c r="AS147" s="1465"/>
      <c r="AT147" s="565"/>
      <c r="AU147" s="1465"/>
      <c r="AV147" s="565"/>
      <c r="AW147" s="1465"/>
      <c r="AX147" s="565"/>
      <c r="AY147" s="1465"/>
      <c r="AZ147" s="565"/>
      <c r="BA147" s="1465"/>
      <c r="BB147" s="565"/>
      <c r="BC147" s="1465"/>
      <c r="BD147" s="565"/>
      <c r="BE147" s="1465"/>
      <c r="BF147" s="565"/>
      <c r="BG147" s="1465"/>
      <c r="BH147" s="565"/>
      <c r="BI147" s="1465"/>
      <c r="BJ147" s="565"/>
      <c r="BK147" s="1465"/>
      <c r="BL147" s="565"/>
      <c r="BM147" s="1465"/>
      <c r="BN147" s="565"/>
      <c r="BO147" s="1465"/>
      <c r="BP147" s="565"/>
      <c r="BQ147" s="100"/>
      <c r="BR147" s="100"/>
      <c r="BS147" s="100"/>
      <c r="BT147" s="100"/>
      <c r="BU147" s="100"/>
      <c r="BV147" s="100"/>
      <c r="BW147" s="100"/>
      <c r="BX147" s="100"/>
      <c r="BY147" s="100"/>
      <c r="BZ147" s="100"/>
      <c r="CA147" s="100"/>
      <c r="CB147" s="100"/>
      <c r="CC147" s="100"/>
      <c r="CD147" s="100"/>
      <c r="CE147" s="100"/>
      <c r="CF147" s="100"/>
      <c r="CG147" s="100"/>
      <c r="CH147" s="100"/>
      <c r="CI147" s="100"/>
      <c r="CJ147" s="100"/>
      <c r="CK147" s="100"/>
      <c r="CL147" s="100"/>
      <c r="CM147" s="100"/>
      <c r="CN147" s="100"/>
      <c r="CO147" s="100"/>
      <c r="CP147" s="100"/>
      <c r="CQ147" s="100"/>
      <c r="CR147" s="100"/>
      <c r="CS147" s="100"/>
      <c r="CT147" s="100"/>
      <c r="CU147" s="100"/>
      <c r="CV147" s="100"/>
      <c r="CW147" s="100"/>
      <c r="CX147" s="100"/>
      <c r="CY147" s="100"/>
      <c r="CZ147" s="100"/>
      <c r="DA147" s="100"/>
      <c r="DB147" s="100"/>
      <c r="DC147" s="100"/>
      <c r="DD147" s="100"/>
      <c r="DE147" s="100"/>
      <c r="DF147" s="100"/>
      <c r="DG147" s="100"/>
      <c r="DH147" s="100"/>
      <c r="DI147" s="100"/>
      <c r="DJ147" s="100"/>
      <c r="DK147" s="100"/>
      <c r="DL147" s="100"/>
      <c r="DM147" s="100"/>
      <c r="DN147" s="100"/>
      <c r="DO147" s="100"/>
      <c r="DP147" s="100"/>
      <c r="DQ147" s="100"/>
      <c r="DR147" s="100"/>
      <c r="DS147" s="100"/>
      <c r="DT147" s="100"/>
      <c r="DU147" s="100"/>
      <c r="DV147" s="100"/>
      <c r="DW147" s="100"/>
      <c r="DX147" s="100"/>
      <c r="DY147" s="100"/>
      <c r="DZ147" s="100"/>
      <c r="EA147" s="100"/>
      <c r="EB147" s="100"/>
      <c r="EC147" s="100"/>
      <c r="ED147" s="100"/>
      <c r="EE147" s="100"/>
      <c r="EF147" s="100"/>
      <c r="EG147" s="100"/>
      <c r="EH147" s="100"/>
      <c r="EI147" s="100"/>
      <c r="EJ147" s="100"/>
      <c r="EK147" s="100"/>
      <c r="EL147" s="100"/>
      <c r="EM147" s="100"/>
      <c r="EN147" s="100"/>
      <c r="EO147" s="100"/>
      <c r="EP147" s="100"/>
      <c r="EQ147" s="100"/>
      <c r="ER147" s="100"/>
      <c r="ES147" s="100"/>
      <c r="ET147" s="100"/>
      <c r="EU147" s="100"/>
      <c r="EV147" s="100"/>
      <c r="EW147" s="100"/>
      <c r="EX147" s="100"/>
      <c r="EY147" s="100"/>
      <c r="EZ147" s="100"/>
      <c r="FA147" s="100"/>
      <c r="FB147" s="100"/>
      <c r="FC147" s="100"/>
      <c r="FD147" s="100"/>
      <c r="FE147" s="100"/>
      <c r="FF147" s="100"/>
      <c r="FG147" s="100"/>
      <c r="FH147" s="100"/>
      <c r="FI147" s="100"/>
      <c r="FJ147" s="100"/>
      <c r="FK147" s="100"/>
      <c r="FL147" s="100"/>
      <c r="FM147" s="100"/>
      <c r="FN147" s="100"/>
      <c r="FO147" s="100"/>
      <c r="FP147" s="100"/>
      <c r="FQ147" s="100"/>
      <c r="FR147" s="100"/>
      <c r="FS147" s="100"/>
      <c r="FT147" s="100"/>
      <c r="FU147" s="100"/>
      <c r="FV147" s="100"/>
      <c r="FW147" s="100"/>
      <c r="FX147" s="694" t="s">
        <v>325</v>
      </c>
      <c r="FY147" s="695">
        <v>99</v>
      </c>
      <c r="FZ147" s="695">
        <v>30289585</v>
      </c>
      <c r="GA147" s="695">
        <v>55</v>
      </c>
      <c r="GB147" s="695" t="s">
        <v>798</v>
      </c>
      <c r="GC147" s="695">
        <v>18</v>
      </c>
      <c r="GD147" s="695">
        <v>1970</v>
      </c>
      <c r="GE147" s="695">
        <v>1</v>
      </c>
      <c r="GF147" s="695" t="s">
        <v>780</v>
      </c>
      <c r="GG147" s="695">
        <v>2</v>
      </c>
      <c r="GH147" s="695">
        <v>1</v>
      </c>
      <c r="GI147" s="695" t="s">
        <v>780</v>
      </c>
      <c r="GJ147" s="695">
        <v>2</v>
      </c>
      <c r="GK147" s="695" t="s">
        <v>781</v>
      </c>
      <c r="GL147" s="695" t="s">
        <v>782</v>
      </c>
      <c r="GM147" s="695">
        <v>66</v>
      </c>
      <c r="GN147" s="695" t="s">
        <v>783</v>
      </c>
      <c r="GO147" s="695">
        <v>0</v>
      </c>
      <c r="GP147" s="695">
        <v>0</v>
      </c>
      <c r="GQ147" s="695">
        <v>4</v>
      </c>
      <c r="GR147" s="695">
        <v>2</v>
      </c>
      <c r="GS147" s="695">
        <v>2</v>
      </c>
      <c r="GT147" s="695" t="s">
        <v>783</v>
      </c>
      <c r="GU147" s="695" t="s">
        <v>783</v>
      </c>
      <c r="GV147" s="695" t="s">
        <v>783</v>
      </c>
      <c r="GW147" s="695" t="s">
        <v>783</v>
      </c>
      <c r="GX147" s="695" t="s">
        <v>783</v>
      </c>
      <c r="GY147" s="695">
        <v>1649</v>
      </c>
      <c r="GZ147" s="695">
        <v>1.63</v>
      </c>
      <c r="HA147" s="695">
        <v>5</v>
      </c>
      <c r="HB147" s="695" t="s">
        <v>783</v>
      </c>
      <c r="HC147" s="695" t="s">
        <v>782</v>
      </c>
      <c r="HD147" s="695">
        <v>350</v>
      </c>
      <c r="HE147" s="695" t="s">
        <v>783</v>
      </c>
      <c r="HF147" s="695">
        <v>0</v>
      </c>
      <c r="HG147" s="695" t="s">
        <v>783</v>
      </c>
      <c r="HH147" s="695">
        <v>0</v>
      </c>
      <c r="HI147" s="695">
        <v>1</v>
      </c>
      <c r="HJ147" s="695">
        <v>45</v>
      </c>
      <c r="HK147" s="695" t="s">
        <v>784</v>
      </c>
      <c r="HL147" s="695" t="s">
        <v>785</v>
      </c>
      <c r="HM147" s="695" t="s">
        <v>783</v>
      </c>
      <c r="HN147" s="695" t="s">
        <v>783</v>
      </c>
      <c r="HO147" s="695" t="s">
        <v>783</v>
      </c>
      <c r="HP147" s="695" t="s">
        <v>783</v>
      </c>
      <c r="HQ147" s="695" t="s">
        <v>783</v>
      </c>
      <c r="HR147" s="695">
        <v>3980778</v>
      </c>
      <c r="HS147" s="695" t="s">
        <v>783</v>
      </c>
      <c r="HT147" s="695" t="s">
        <v>786</v>
      </c>
      <c r="HU147" s="695" t="s">
        <v>787</v>
      </c>
      <c r="HV147" s="695">
        <v>4</v>
      </c>
      <c r="HW147" s="695">
        <v>2014</v>
      </c>
      <c r="HX147" s="695">
        <v>63</v>
      </c>
      <c r="HY147" s="695">
        <v>0</v>
      </c>
      <c r="HZ147" s="695">
        <v>8606</v>
      </c>
      <c r="IA147" s="696">
        <v>41697.500081018516</v>
      </c>
      <c r="IB147" s="695" t="s">
        <v>788</v>
      </c>
      <c r="IC147" s="695">
        <v>3976300</v>
      </c>
      <c r="ID147" s="695">
        <v>2014</v>
      </c>
      <c r="IE147" s="695">
        <v>1712</v>
      </c>
      <c r="IF147" s="695" t="s">
        <v>783</v>
      </c>
      <c r="IG147" s="695" t="s">
        <v>783</v>
      </c>
      <c r="IH147" s="695" t="s">
        <v>783</v>
      </c>
      <c r="II147" s="695" t="s">
        <v>783</v>
      </c>
      <c r="IJ147" s="695" t="s">
        <v>783</v>
      </c>
      <c r="IK147" s="695" t="s">
        <v>783</v>
      </c>
      <c r="IL147" s="695" t="s">
        <v>783</v>
      </c>
      <c r="IM147" s="695" t="s">
        <v>783</v>
      </c>
      <c r="IN147" s="695" t="s">
        <v>783</v>
      </c>
      <c r="IO147" s="695">
        <v>1649</v>
      </c>
      <c r="IP147" s="696">
        <v>37477.354571759257</v>
      </c>
      <c r="IQ147" s="695">
        <v>2</v>
      </c>
      <c r="IR147" s="695" t="s">
        <v>793</v>
      </c>
      <c r="IS147" s="695">
        <v>2</v>
      </c>
      <c r="IT147" s="697">
        <v>41275</v>
      </c>
      <c r="IU147" s="695" t="s">
        <v>783</v>
      </c>
      <c r="IV147" s="695" t="s">
        <v>783</v>
      </c>
      <c r="IW147" s="695" t="s">
        <v>783</v>
      </c>
      <c r="IX147" s="695" t="s">
        <v>781</v>
      </c>
      <c r="IY147" s="695">
        <v>45</v>
      </c>
      <c r="IZ147" s="695" t="s">
        <v>789</v>
      </c>
      <c r="JA147" s="695" t="s">
        <v>783</v>
      </c>
      <c r="JB147" s="695" t="s">
        <v>783</v>
      </c>
      <c r="JC147" s="695" t="s">
        <v>783</v>
      </c>
      <c r="JD147" s="695">
        <v>329460</v>
      </c>
      <c r="JE147" s="695" t="s">
        <v>783</v>
      </c>
      <c r="JF147" s="695" t="s">
        <v>783</v>
      </c>
      <c r="JG147" s="695" t="s">
        <v>802</v>
      </c>
      <c r="JH147" s="695">
        <v>55</v>
      </c>
      <c r="JI147" s="695" t="s">
        <v>783</v>
      </c>
      <c r="JJ147" s="695" t="s">
        <v>783</v>
      </c>
      <c r="JK147" s="695" t="s">
        <v>783</v>
      </c>
      <c r="JL147" s="695" t="s">
        <v>790</v>
      </c>
      <c r="JM147" s="695">
        <v>4</v>
      </c>
      <c r="JN147" s="695">
        <v>3</v>
      </c>
      <c r="JO147" s="695" t="s">
        <v>783</v>
      </c>
      <c r="JP147" s="695">
        <v>10711928</v>
      </c>
      <c r="JQ147" s="695">
        <v>2011</v>
      </c>
      <c r="JR147" s="695">
        <v>3</v>
      </c>
      <c r="JS147" s="695" t="s">
        <v>783</v>
      </c>
      <c r="JT147" s="695" t="s">
        <v>783</v>
      </c>
      <c r="JU147" s="695" t="s">
        <v>928</v>
      </c>
      <c r="JV147" s="698">
        <v>8541.4476649999997</v>
      </c>
      <c r="JX147" s="225"/>
    </row>
    <row r="148" spans="1:287" ht="15">
      <c r="C148" s="908" t="s">
        <v>1011</v>
      </c>
      <c r="F148" s="393"/>
      <c r="G148" s="393"/>
      <c r="H148" s="393"/>
      <c r="I148" s="912"/>
      <c r="J148" s="911"/>
      <c r="K148" s="911"/>
      <c r="L148" s="911"/>
      <c r="M148" s="224"/>
      <c r="N148" s="224"/>
      <c r="O148" s="224"/>
      <c r="P148" s="224"/>
      <c r="Q148" s="224"/>
      <c r="R148"/>
      <c r="S148"/>
      <c r="T148"/>
      <c r="X148" s="1283"/>
      <c r="Y148" s="1464"/>
      <c r="Z148" s="1464"/>
      <c r="AA148" s="1464"/>
      <c r="AB148" s="1465"/>
      <c r="AK148" s="393"/>
      <c r="AL148" s="393"/>
      <c r="CB148" s="100"/>
      <c r="FX148" s="634" t="s">
        <v>325</v>
      </c>
      <c r="FY148" s="635">
        <v>305</v>
      </c>
      <c r="FZ148" s="635">
        <v>30289583</v>
      </c>
      <c r="GA148" s="635">
        <v>55</v>
      </c>
      <c r="GB148" s="635" t="s">
        <v>798</v>
      </c>
      <c r="GC148" s="635">
        <v>20</v>
      </c>
      <c r="GD148" s="635">
        <v>1998</v>
      </c>
      <c r="GE148" s="635">
        <v>1</v>
      </c>
      <c r="GF148" s="635" t="s">
        <v>780</v>
      </c>
      <c r="GG148" s="635">
        <v>2</v>
      </c>
      <c r="GH148" s="635">
        <v>1</v>
      </c>
      <c r="GI148" s="635" t="s">
        <v>780</v>
      </c>
      <c r="GJ148" s="635">
        <v>2</v>
      </c>
      <c r="GK148" s="635" t="s">
        <v>781</v>
      </c>
      <c r="GL148" s="635" t="s">
        <v>782</v>
      </c>
      <c r="GM148" s="635">
        <v>66</v>
      </c>
      <c r="GN148" s="635" t="s">
        <v>783</v>
      </c>
      <c r="GO148" s="635">
        <v>0</v>
      </c>
      <c r="GP148" s="635">
        <v>0</v>
      </c>
      <c r="GQ148" s="635">
        <v>4</v>
      </c>
      <c r="GR148" s="635">
        <v>2</v>
      </c>
      <c r="GS148" s="635">
        <v>7</v>
      </c>
      <c r="GT148" s="635" t="s">
        <v>783</v>
      </c>
      <c r="GU148" s="635" t="s">
        <v>783</v>
      </c>
      <c r="GV148" s="635" t="s">
        <v>783</v>
      </c>
      <c r="GW148" s="635" t="s">
        <v>783</v>
      </c>
      <c r="GX148" s="635" t="s">
        <v>783</v>
      </c>
      <c r="GY148" s="635">
        <v>1649</v>
      </c>
      <c r="GZ148" s="635">
        <v>1</v>
      </c>
      <c r="HA148" s="635">
        <v>5</v>
      </c>
      <c r="HB148" s="635" t="s">
        <v>783</v>
      </c>
      <c r="HC148" s="635" t="s">
        <v>782</v>
      </c>
      <c r="HD148" s="635">
        <v>350</v>
      </c>
      <c r="HE148" s="635" t="s">
        <v>783</v>
      </c>
      <c r="HF148" s="635">
        <v>0</v>
      </c>
      <c r="HG148" s="635" t="s">
        <v>783</v>
      </c>
      <c r="HH148" s="635">
        <v>0</v>
      </c>
      <c r="HI148" s="635">
        <v>1</v>
      </c>
      <c r="HJ148" s="635">
        <v>45</v>
      </c>
      <c r="HK148" s="635" t="s">
        <v>784</v>
      </c>
      <c r="HL148" s="635" t="s">
        <v>785</v>
      </c>
      <c r="HM148" s="635" t="s">
        <v>783</v>
      </c>
      <c r="HN148" s="635" t="s">
        <v>783</v>
      </c>
      <c r="HO148" s="635" t="s">
        <v>783</v>
      </c>
      <c r="HP148" s="635" t="s">
        <v>783</v>
      </c>
      <c r="HQ148" s="635" t="s">
        <v>783</v>
      </c>
      <c r="HR148" s="635">
        <v>3980777</v>
      </c>
      <c r="HS148" s="635" t="s">
        <v>783</v>
      </c>
      <c r="HT148" s="635" t="s">
        <v>786</v>
      </c>
      <c r="HU148" s="635" t="s">
        <v>787</v>
      </c>
      <c r="HV148" s="635">
        <v>4</v>
      </c>
      <c r="HW148" s="635">
        <v>2014</v>
      </c>
      <c r="HX148" s="635">
        <v>63</v>
      </c>
      <c r="HY148" s="635">
        <v>0</v>
      </c>
      <c r="HZ148" s="635">
        <v>5280</v>
      </c>
      <c r="IA148" s="636">
        <v>41697.500081018516</v>
      </c>
      <c r="IB148" s="635" t="s">
        <v>788</v>
      </c>
      <c r="IC148" s="635">
        <v>3976299</v>
      </c>
      <c r="ID148" s="635">
        <v>2014</v>
      </c>
      <c r="IE148" s="635">
        <v>1712</v>
      </c>
      <c r="IF148" s="635" t="s">
        <v>783</v>
      </c>
      <c r="IG148" s="635" t="s">
        <v>783</v>
      </c>
      <c r="IH148" s="635" t="s">
        <v>783</v>
      </c>
      <c r="II148" s="635" t="s">
        <v>783</v>
      </c>
      <c r="IJ148" s="635" t="s">
        <v>783</v>
      </c>
      <c r="IK148" s="635" t="s">
        <v>783</v>
      </c>
      <c r="IL148" s="635" t="s">
        <v>783</v>
      </c>
      <c r="IM148" s="635" t="s">
        <v>783</v>
      </c>
      <c r="IN148" s="635" t="s">
        <v>783</v>
      </c>
      <c r="IO148" s="635">
        <v>1649</v>
      </c>
      <c r="IP148" s="636">
        <v>37477.354571759257</v>
      </c>
      <c r="IQ148" s="635">
        <v>2</v>
      </c>
      <c r="IR148" s="635" t="s">
        <v>793</v>
      </c>
      <c r="IS148" s="635">
        <v>7</v>
      </c>
      <c r="IT148" s="637">
        <v>41275</v>
      </c>
      <c r="IU148" s="635" t="s">
        <v>783</v>
      </c>
      <c r="IV148" s="635" t="s">
        <v>783</v>
      </c>
      <c r="IW148" s="635" t="s">
        <v>783</v>
      </c>
      <c r="IX148" s="635" t="s">
        <v>781</v>
      </c>
      <c r="IY148" s="635">
        <v>45</v>
      </c>
      <c r="IZ148" s="635" t="s">
        <v>789</v>
      </c>
      <c r="JA148" s="635" t="s">
        <v>783</v>
      </c>
      <c r="JB148" s="635" t="s">
        <v>783</v>
      </c>
      <c r="JC148" s="635" t="s">
        <v>783</v>
      </c>
      <c r="JD148" s="635">
        <v>329460</v>
      </c>
      <c r="JE148" s="635" t="s">
        <v>783</v>
      </c>
      <c r="JF148" s="635" t="s">
        <v>783</v>
      </c>
      <c r="JG148" s="635" t="s">
        <v>799</v>
      </c>
      <c r="JH148" s="635">
        <v>55</v>
      </c>
      <c r="JI148" s="635" t="s">
        <v>783</v>
      </c>
      <c r="JJ148" s="635" t="s">
        <v>783</v>
      </c>
      <c r="JK148" s="635" t="s">
        <v>783</v>
      </c>
      <c r="JL148" s="635" t="s">
        <v>790</v>
      </c>
      <c r="JM148" s="635">
        <v>4</v>
      </c>
      <c r="JN148" s="635">
        <v>3</v>
      </c>
      <c r="JO148" s="635" t="s">
        <v>783</v>
      </c>
      <c r="JP148" s="635">
        <v>10711928</v>
      </c>
      <c r="JQ148" s="635">
        <v>2011</v>
      </c>
      <c r="JR148" s="635">
        <v>3</v>
      </c>
      <c r="JS148" s="635" t="s">
        <v>783</v>
      </c>
      <c r="JT148" s="635" t="s">
        <v>783</v>
      </c>
      <c r="JU148" s="635" t="s">
        <v>929</v>
      </c>
      <c r="JV148" s="638">
        <v>5232.0604789999998</v>
      </c>
      <c r="JX148" s="225"/>
      <c r="KA148" s="1460"/>
    </row>
    <row r="149" spans="1:287" s="224" customFormat="1" ht="15">
      <c r="A149" s="911"/>
      <c r="B149" s="911"/>
      <c r="C149" s="1099" t="s">
        <v>1012</v>
      </c>
      <c r="D149" s="1196"/>
      <c r="E149" s="1196"/>
      <c r="F149" s="1195"/>
      <c r="G149" s="1195"/>
      <c r="H149" s="1195"/>
      <c r="I149"/>
      <c r="J149"/>
      <c r="K149"/>
      <c r="L149"/>
      <c r="M149"/>
      <c r="N149"/>
      <c r="O149"/>
      <c r="P149"/>
      <c r="Q149"/>
      <c r="R149"/>
      <c r="S149"/>
      <c r="T149"/>
      <c r="U149" s="914"/>
      <c r="V149" s="914"/>
      <c r="W149" s="911"/>
      <c r="X149" s="1283"/>
      <c r="Y149" s="1287" t="s">
        <v>650</v>
      </c>
      <c r="Z149" s="1287"/>
      <c r="AA149" s="1464"/>
      <c r="AB149" s="1465"/>
      <c r="AC149" s="911"/>
      <c r="AD149" s="917"/>
      <c r="AE149" s="916"/>
      <c r="AF149" s="911"/>
      <c r="AG149" s="911"/>
      <c r="AH149" s="917"/>
      <c r="AI149" s="911"/>
      <c r="AJ149" s="911"/>
      <c r="AK149" s="911"/>
      <c r="AL149" s="911"/>
      <c r="AM149" s="911"/>
      <c r="AN149" s="917"/>
      <c r="AO149" s="911"/>
      <c r="AP149" s="917"/>
      <c r="AQ149" s="911"/>
      <c r="AR149" s="917"/>
      <c r="AS149" s="911"/>
      <c r="AT149" s="917"/>
      <c r="AU149" s="911"/>
      <c r="AV149" s="917"/>
      <c r="AW149" s="911"/>
      <c r="AX149" s="917"/>
      <c r="AY149" s="911"/>
      <c r="AZ149" s="917"/>
      <c r="BA149" s="911"/>
      <c r="BB149" s="917"/>
      <c r="BC149" s="911"/>
      <c r="BD149" s="917"/>
      <c r="BE149" s="911"/>
      <c r="BF149" s="917"/>
      <c r="BG149" s="911"/>
      <c r="BH149" s="917"/>
      <c r="BI149" s="911"/>
      <c r="BJ149" s="917"/>
      <c r="BK149" s="911"/>
      <c r="BL149" s="917"/>
      <c r="BM149" s="911"/>
      <c r="BN149" s="917"/>
      <c r="BO149" s="911"/>
      <c r="BP149" s="917"/>
      <c r="CB149" s="112"/>
      <c r="FX149" s="918" t="s">
        <v>325</v>
      </c>
      <c r="FY149" s="919">
        <v>49</v>
      </c>
      <c r="FZ149" s="919">
        <v>30289582</v>
      </c>
      <c r="GA149" s="919">
        <v>70</v>
      </c>
      <c r="GB149" s="919" t="s">
        <v>830</v>
      </c>
      <c r="GC149" s="919">
        <v>38</v>
      </c>
      <c r="GD149" s="919">
        <v>2007</v>
      </c>
      <c r="GE149" s="919">
        <v>0</v>
      </c>
      <c r="GF149" s="919" t="s">
        <v>792</v>
      </c>
      <c r="GG149" s="919">
        <v>0</v>
      </c>
      <c r="GH149" s="919">
        <v>0</v>
      </c>
      <c r="GI149" s="919" t="s">
        <v>792</v>
      </c>
      <c r="GJ149" s="919">
        <v>0</v>
      </c>
      <c r="GK149" s="919" t="s">
        <v>781</v>
      </c>
      <c r="GL149" s="919" t="s">
        <v>782</v>
      </c>
      <c r="GM149" s="919">
        <v>90</v>
      </c>
      <c r="GN149" s="919" t="s">
        <v>783</v>
      </c>
      <c r="GO149" s="919">
        <v>0</v>
      </c>
      <c r="GP149" s="919">
        <v>0</v>
      </c>
      <c r="GQ149" s="919">
        <v>4</v>
      </c>
      <c r="GR149" s="919">
        <v>2</v>
      </c>
      <c r="GS149" s="919">
        <v>7</v>
      </c>
      <c r="GT149" s="919" t="s">
        <v>783</v>
      </c>
      <c r="GU149" s="919" t="s">
        <v>783</v>
      </c>
      <c r="GV149" s="919" t="s">
        <v>783</v>
      </c>
      <c r="GW149" s="919" t="s">
        <v>783</v>
      </c>
      <c r="GX149" s="919" t="s">
        <v>783</v>
      </c>
      <c r="GY149" s="919">
        <v>1649</v>
      </c>
      <c r="GZ149" s="919">
        <v>0.04</v>
      </c>
      <c r="HA149" s="919">
        <v>5</v>
      </c>
      <c r="HB149" s="919" t="s">
        <v>783</v>
      </c>
      <c r="HC149" s="919" t="s">
        <v>782</v>
      </c>
      <c r="HD149" s="919">
        <v>350</v>
      </c>
      <c r="HE149" s="919" t="s">
        <v>783</v>
      </c>
      <c r="HF149" s="919">
        <v>0</v>
      </c>
      <c r="HG149" s="919" t="s">
        <v>783</v>
      </c>
      <c r="HH149" s="919">
        <v>0</v>
      </c>
      <c r="HI149" s="919">
        <v>1</v>
      </c>
      <c r="HJ149" s="919">
        <v>45</v>
      </c>
      <c r="HK149" s="919" t="s">
        <v>784</v>
      </c>
      <c r="HL149" s="919" t="s">
        <v>785</v>
      </c>
      <c r="HM149" s="919" t="s">
        <v>783</v>
      </c>
      <c r="HN149" s="919" t="s">
        <v>783</v>
      </c>
      <c r="HO149" s="919" t="s">
        <v>783</v>
      </c>
      <c r="HP149" s="919" t="s">
        <v>783</v>
      </c>
      <c r="HQ149" s="919" t="s">
        <v>783</v>
      </c>
      <c r="HR149" s="919">
        <v>3980777</v>
      </c>
      <c r="HS149" s="919" t="s">
        <v>783</v>
      </c>
      <c r="HT149" s="919" t="s">
        <v>786</v>
      </c>
      <c r="HU149" s="919" t="s">
        <v>787</v>
      </c>
      <c r="HV149" s="919">
        <v>4</v>
      </c>
      <c r="HW149" s="919">
        <v>2014</v>
      </c>
      <c r="HX149" s="919">
        <v>63</v>
      </c>
      <c r="HY149" s="919">
        <v>5280</v>
      </c>
      <c r="HZ149" s="919">
        <v>5491</v>
      </c>
      <c r="IA149" s="920">
        <v>41697.500081018516</v>
      </c>
      <c r="IB149" s="919" t="s">
        <v>788</v>
      </c>
      <c r="IC149" s="919">
        <v>3976299</v>
      </c>
      <c r="ID149" s="919">
        <v>2014</v>
      </c>
      <c r="IE149" s="919">
        <v>1712</v>
      </c>
      <c r="IF149" s="919" t="s">
        <v>783</v>
      </c>
      <c r="IG149" s="919" t="s">
        <v>783</v>
      </c>
      <c r="IH149" s="919" t="s">
        <v>783</v>
      </c>
      <c r="II149" s="919" t="s">
        <v>783</v>
      </c>
      <c r="IJ149" s="919" t="s">
        <v>783</v>
      </c>
      <c r="IK149" s="919" t="s">
        <v>783</v>
      </c>
      <c r="IL149" s="919" t="s">
        <v>783</v>
      </c>
      <c r="IM149" s="919" t="s">
        <v>783</v>
      </c>
      <c r="IN149" s="919" t="s">
        <v>783</v>
      </c>
      <c r="IO149" s="919">
        <v>1649</v>
      </c>
      <c r="IP149" s="920">
        <v>37477.354571759257</v>
      </c>
      <c r="IQ149" s="919">
        <v>2</v>
      </c>
      <c r="IR149" s="919" t="s">
        <v>793</v>
      </c>
      <c r="IS149" s="919">
        <v>7</v>
      </c>
      <c r="IT149" s="921">
        <v>41275</v>
      </c>
      <c r="IU149" s="919" t="s">
        <v>783</v>
      </c>
      <c r="IV149" s="919" t="s">
        <v>783</v>
      </c>
      <c r="IW149" s="919" t="s">
        <v>783</v>
      </c>
      <c r="IX149" s="919" t="s">
        <v>781</v>
      </c>
      <c r="IY149" s="919">
        <v>45</v>
      </c>
      <c r="IZ149" s="919" t="s">
        <v>789</v>
      </c>
      <c r="JA149" s="919" t="s">
        <v>783</v>
      </c>
      <c r="JB149" s="919" t="s">
        <v>783</v>
      </c>
      <c r="JC149" s="919" t="s">
        <v>783</v>
      </c>
      <c r="JD149" s="919">
        <v>329460</v>
      </c>
      <c r="JE149" s="919" t="s">
        <v>783</v>
      </c>
      <c r="JF149" s="919" t="s">
        <v>783</v>
      </c>
      <c r="JG149" s="919" t="s">
        <v>799</v>
      </c>
      <c r="JH149" s="919">
        <v>70</v>
      </c>
      <c r="JI149" s="919" t="s">
        <v>783</v>
      </c>
      <c r="JJ149" s="919" t="s">
        <v>783</v>
      </c>
      <c r="JK149" s="919" t="s">
        <v>783</v>
      </c>
      <c r="JL149" s="919" t="s">
        <v>790</v>
      </c>
      <c r="JM149" s="919">
        <v>4</v>
      </c>
      <c r="JN149" s="919">
        <v>4</v>
      </c>
      <c r="JO149" s="919" t="s">
        <v>783</v>
      </c>
      <c r="JP149" s="919">
        <v>10711928</v>
      </c>
      <c r="JQ149" s="919">
        <v>2011</v>
      </c>
      <c r="JR149" s="919">
        <v>3</v>
      </c>
      <c r="JS149" s="919" t="s">
        <v>783</v>
      </c>
      <c r="JT149" s="919" t="s">
        <v>783</v>
      </c>
      <c r="JU149" s="919" t="s">
        <v>930</v>
      </c>
      <c r="JV149" s="922">
        <v>209.084608</v>
      </c>
      <c r="JW149" s="310"/>
      <c r="JX149" s="923"/>
      <c r="KA149" s="911"/>
    </row>
    <row r="150" spans="1:287" s="224" customFormat="1" ht="15">
      <c r="A150" s="911"/>
      <c r="B150" s="911"/>
      <c r="F150" s="911"/>
      <c r="G150" s="911"/>
      <c r="H150" s="911"/>
      <c r="I150" s="912"/>
      <c r="J150" s="911"/>
      <c r="K150" s="911"/>
      <c r="R150"/>
      <c r="S150"/>
      <c r="T150"/>
      <c r="U150" s="914"/>
      <c r="V150" s="914"/>
      <c r="W150" s="911"/>
      <c r="X150" s="1283"/>
      <c r="Y150" s="1288" t="s">
        <v>652</v>
      </c>
      <c r="Z150" s="1288" t="s">
        <v>653</v>
      </c>
      <c r="AA150" s="1464"/>
      <c r="AB150" s="1465"/>
      <c r="AC150" s="911"/>
      <c r="AD150" s="917"/>
      <c r="AE150" s="916"/>
      <c r="AF150" s="911"/>
      <c r="AG150" s="911"/>
      <c r="AH150" s="917"/>
      <c r="AI150" s="911"/>
      <c r="AJ150" s="911"/>
      <c r="AK150" s="911"/>
      <c r="AL150" s="911"/>
      <c r="AM150" s="911"/>
      <c r="AN150" s="917"/>
      <c r="AO150" s="911"/>
      <c r="AP150" s="917"/>
      <c r="AQ150" s="911"/>
      <c r="AR150" s="917"/>
      <c r="AS150" s="911"/>
      <c r="AT150" s="917"/>
      <c r="AU150" s="911"/>
      <c r="AV150" s="917"/>
      <c r="AW150" s="911"/>
      <c r="AX150" s="917"/>
      <c r="AY150" s="911"/>
      <c r="AZ150" s="917"/>
      <c r="BA150" s="911"/>
      <c r="BB150" s="917"/>
      <c r="BC150" s="911"/>
      <c r="BD150" s="917"/>
      <c r="BE150" s="911"/>
      <c r="BF150" s="917"/>
      <c r="BG150" s="911"/>
      <c r="BH150" s="917"/>
      <c r="BI150" s="911"/>
      <c r="BJ150" s="917"/>
      <c r="BK150" s="911"/>
      <c r="BL150" s="917"/>
      <c r="BM150" s="911"/>
      <c r="BN150" s="917"/>
      <c r="BO150" s="911"/>
      <c r="BP150" s="917"/>
      <c r="CB150" s="1464"/>
      <c r="FX150" s="918"/>
      <c r="FY150" s="919"/>
      <c r="FZ150" s="919"/>
      <c r="GA150" s="919"/>
      <c r="GB150" s="919"/>
      <c r="GC150" s="919"/>
      <c r="GD150" s="919"/>
      <c r="GE150" s="919"/>
      <c r="GF150" s="919"/>
      <c r="GG150" s="919"/>
      <c r="GH150" s="919"/>
      <c r="GI150" s="919"/>
      <c r="GJ150" s="919"/>
      <c r="GK150" s="919"/>
      <c r="GL150" s="919"/>
      <c r="GM150" s="919"/>
      <c r="GN150" s="919"/>
      <c r="GO150" s="919"/>
      <c r="GP150" s="919"/>
      <c r="GQ150" s="919"/>
      <c r="GR150" s="919"/>
      <c r="GS150" s="919"/>
      <c r="GT150" s="919"/>
      <c r="GU150" s="919"/>
      <c r="GV150" s="919"/>
      <c r="GW150" s="919"/>
      <c r="GX150" s="919"/>
      <c r="GY150" s="919"/>
      <c r="GZ150" s="919"/>
      <c r="HA150" s="919"/>
      <c r="HB150" s="919"/>
      <c r="HC150" s="919"/>
      <c r="HD150" s="919"/>
      <c r="HE150" s="919"/>
      <c r="HF150" s="919"/>
      <c r="HG150" s="919"/>
      <c r="HH150" s="919"/>
      <c r="HI150" s="919"/>
      <c r="HJ150" s="919"/>
      <c r="HK150" s="919"/>
      <c r="HL150" s="919"/>
      <c r="HM150" s="919"/>
      <c r="HN150" s="919"/>
      <c r="HO150" s="919"/>
      <c r="HP150" s="919"/>
      <c r="HQ150" s="919"/>
      <c r="HR150" s="919"/>
      <c r="HS150" s="919"/>
      <c r="HT150" s="919"/>
      <c r="HU150" s="919"/>
      <c r="HV150" s="919"/>
      <c r="HW150" s="919"/>
      <c r="HX150" s="919"/>
      <c r="HY150" s="919"/>
      <c r="HZ150" s="919"/>
      <c r="IA150" s="920"/>
      <c r="IB150" s="919"/>
      <c r="IC150" s="919"/>
      <c r="ID150" s="919"/>
      <c r="IE150" s="919"/>
      <c r="IF150" s="919"/>
      <c r="IG150" s="919"/>
      <c r="IH150" s="919"/>
      <c r="II150" s="919"/>
      <c r="IJ150" s="919"/>
      <c r="IK150" s="919"/>
      <c r="IL150" s="919"/>
      <c r="IM150" s="919"/>
      <c r="IN150" s="919"/>
      <c r="IO150" s="919"/>
      <c r="IP150" s="920"/>
      <c r="IQ150" s="919"/>
      <c r="IR150" s="919"/>
      <c r="IS150" s="919"/>
      <c r="IT150" s="921"/>
      <c r="IU150" s="919"/>
      <c r="IV150" s="919"/>
      <c r="IW150" s="919"/>
      <c r="IX150" s="919"/>
      <c r="IY150" s="919"/>
      <c r="IZ150" s="919"/>
      <c r="JA150" s="919"/>
      <c r="JB150" s="919"/>
      <c r="JC150" s="919"/>
      <c r="JD150" s="919"/>
      <c r="JE150" s="919"/>
      <c r="JF150" s="919"/>
      <c r="JG150" s="919"/>
      <c r="JH150" s="919"/>
      <c r="JI150" s="919"/>
      <c r="JJ150" s="919"/>
      <c r="JK150" s="919"/>
      <c r="JL150" s="919"/>
      <c r="JM150" s="919"/>
      <c r="JN150" s="919"/>
      <c r="JO150" s="919"/>
      <c r="JP150" s="919"/>
      <c r="JQ150" s="919"/>
      <c r="JR150" s="919"/>
      <c r="JS150" s="919"/>
      <c r="JT150" s="919"/>
      <c r="JU150" s="919"/>
      <c r="JV150" s="922"/>
      <c r="JW150" s="310"/>
      <c r="JX150" s="923"/>
      <c r="KA150" s="911"/>
    </row>
    <row r="151" spans="1:287" ht="15">
      <c r="W151" s="1460"/>
      <c r="X151" s="1282" t="s">
        <v>655</v>
      </c>
      <c r="Y151" s="1280" t="s">
        <v>654</v>
      </c>
      <c r="Z151" s="1281">
        <v>8</v>
      </c>
      <c r="AA151" s="1286" t="s">
        <v>1036</v>
      </c>
      <c r="AB151" s="1465"/>
      <c r="FX151" s="634" t="s">
        <v>325</v>
      </c>
      <c r="FY151" s="635">
        <v>59</v>
      </c>
      <c r="FZ151" s="635">
        <v>30289572</v>
      </c>
      <c r="GA151" s="635">
        <v>70</v>
      </c>
      <c r="GB151" s="635" t="s">
        <v>830</v>
      </c>
      <c r="GC151" s="635">
        <v>38</v>
      </c>
      <c r="GD151" s="635">
        <v>2007</v>
      </c>
      <c r="GE151" s="635">
        <v>0</v>
      </c>
      <c r="GF151" s="635" t="s">
        <v>792</v>
      </c>
      <c r="GG151" s="635">
        <v>0</v>
      </c>
      <c r="GH151" s="635">
        <v>0</v>
      </c>
      <c r="GI151" s="635" t="s">
        <v>792</v>
      </c>
      <c r="GJ151" s="635">
        <v>0</v>
      </c>
      <c r="GK151" s="635" t="s">
        <v>781</v>
      </c>
      <c r="GL151" s="635" t="s">
        <v>782</v>
      </c>
      <c r="GM151" s="635">
        <v>90</v>
      </c>
      <c r="GN151" s="635" t="s">
        <v>783</v>
      </c>
      <c r="GO151" s="635">
        <v>0</v>
      </c>
      <c r="GP151" s="635">
        <v>0</v>
      </c>
      <c r="GQ151" s="635">
        <v>4</v>
      </c>
      <c r="GR151" s="635">
        <v>2</v>
      </c>
      <c r="GS151" s="635">
        <v>7</v>
      </c>
      <c r="GT151" s="635" t="s">
        <v>783</v>
      </c>
      <c r="GU151" s="635" t="s">
        <v>783</v>
      </c>
      <c r="GV151" s="635" t="s">
        <v>783</v>
      </c>
      <c r="GW151" s="635" t="s">
        <v>783</v>
      </c>
      <c r="GX151" s="635" t="s">
        <v>783</v>
      </c>
      <c r="GY151" s="635">
        <v>1649</v>
      </c>
      <c r="GZ151" s="635">
        <v>0.04</v>
      </c>
      <c r="HA151" s="635">
        <v>5</v>
      </c>
      <c r="HB151" s="635" t="s">
        <v>783</v>
      </c>
      <c r="HC151" s="635" t="s">
        <v>782</v>
      </c>
      <c r="HD151" s="635">
        <v>350</v>
      </c>
      <c r="HE151" s="635" t="s">
        <v>783</v>
      </c>
      <c r="HF151" s="635">
        <v>0</v>
      </c>
      <c r="HG151" s="635" t="s">
        <v>783</v>
      </c>
      <c r="HH151" s="635">
        <v>0</v>
      </c>
      <c r="HI151" s="635">
        <v>1</v>
      </c>
      <c r="HJ151" s="635">
        <v>45</v>
      </c>
      <c r="HK151" s="635" t="s">
        <v>784</v>
      </c>
      <c r="HL151" s="635" t="s">
        <v>785</v>
      </c>
      <c r="HM151" s="635" t="s">
        <v>783</v>
      </c>
      <c r="HN151" s="635" t="s">
        <v>783</v>
      </c>
      <c r="HO151" s="635" t="s">
        <v>783</v>
      </c>
      <c r="HP151" s="635" t="s">
        <v>783</v>
      </c>
      <c r="HQ151" s="635" t="s">
        <v>783</v>
      </c>
      <c r="HR151" s="635">
        <v>3980775</v>
      </c>
      <c r="HS151" s="635" t="s">
        <v>783</v>
      </c>
      <c r="HT151" s="635" t="s">
        <v>786</v>
      </c>
      <c r="HU151" s="635" t="s">
        <v>787</v>
      </c>
      <c r="HV151" s="635">
        <v>4</v>
      </c>
      <c r="HW151" s="635">
        <v>2014</v>
      </c>
      <c r="HX151" s="635">
        <v>63</v>
      </c>
      <c r="HY151" s="635">
        <v>0</v>
      </c>
      <c r="HZ151" s="635">
        <v>211</v>
      </c>
      <c r="IA151" s="636">
        <v>41697.500081018516</v>
      </c>
      <c r="IB151" s="635" t="s">
        <v>788</v>
      </c>
      <c r="IC151" s="635">
        <v>3976297</v>
      </c>
      <c r="ID151" s="635">
        <v>2014</v>
      </c>
      <c r="IE151" s="635">
        <v>1712</v>
      </c>
      <c r="IF151" s="635" t="s">
        <v>783</v>
      </c>
      <c r="IG151" s="635" t="s">
        <v>783</v>
      </c>
      <c r="IH151" s="635" t="s">
        <v>783</v>
      </c>
      <c r="II151" s="635" t="s">
        <v>783</v>
      </c>
      <c r="IJ151" s="635" t="s">
        <v>783</v>
      </c>
      <c r="IK151" s="635" t="s">
        <v>783</v>
      </c>
      <c r="IL151" s="635" t="s">
        <v>783</v>
      </c>
      <c r="IM151" s="635" t="s">
        <v>783</v>
      </c>
      <c r="IN151" s="635" t="s">
        <v>783</v>
      </c>
      <c r="IO151" s="635">
        <v>1649</v>
      </c>
      <c r="IP151" s="636">
        <v>37477.354571759257</v>
      </c>
      <c r="IQ151" s="635">
        <v>2</v>
      </c>
      <c r="IR151" s="635" t="s">
        <v>793</v>
      </c>
      <c r="IS151" s="635">
        <v>7</v>
      </c>
      <c r="IT151" s="637">
        <v>41275</v>
      </c>
      <c r="IU151" s="635" t="s">
        <v>783</v>
      </c>
      <c r="IV151" s="635" t="s">
        <v>783</v>
      </c>
      <c r="IW151" s="635" t="s">
        <v>783</v>
      </c>
      <c r="IX151" s="635" t="s">
        <v>781</v>
      </c>
      <c r="IY151" s="635">
        <v>45</v>
      </c>
      <c r="IZ151" s="635" t="s">
        <v>789</v>
      </c>
      <c r="JA151" s="635" t="s">
        <v>783</v>
      </c>
      <c r="JB151" s="635" t="s">
        <v>783</v>
      </c>
      <c r="JC151" s="635" t="s">
        <v>783</v>
      </c>
      <c r="JD151" s="635">
        <v>329460</v>
      </c>
      <c r="JE151" s="635" t="s">
        <v>783</v>
      </c>
      <c r="JF151" s="635" t="s">
        <v>783</v>
      </c>
      <c r="JG151" s="635" t="s">
        <v>799</v>
      </c>
      <c r="JH151" s="635">
        <v>70</v>
      </c>
      <c r="JI151" s="635" t="s">
        <v>783</v>
      </c>
      <c r="JJ151" s="635" t="s">
        <v>783</v>
      </c>
      <c r="JK151" s="635" t="s">
        <v>783</v>
      </c>
      <c r="JL151" s="635" t="s">
        <v>790</v>
      </c>
      <c r="JM151" s="635">
        <v>4</v>
      </c>
      <c r="JN151" s="635">
        <v>4</v>
      </c>
      <c r="JO151" s="635" t="s">
        <v>783</v>
      </c>
      <c r="JP151" s="635">
        <v>10711928</v>
      </c>
      <c r="JQ151" s="635">
        <v>2011</v>
      </c>
      <c r="JR151" s="635">
        <v>3</v>
      </c>
      <c r="JS151" s="635" t="s">
        <v>783</v>
      </c>
      <c r="JT151" s="635" t="s">
        <v>783</v>
      </c>
      <c r="JU151" s="635" t="s">
        <v>931</v>
      </c>
      <c r="JV151" s="638">
        <v>222.93396100000001</v>
      </c>
      <c r="JX151" s="225"/>
      <c r="KA151" s="1460"/>
    </row>
    <row r="152" spans="1:287" ht="15">
      <c r="W152" s="1460"/>
      <c r="X152" s="1282" t="s">
        <v>636</v>
      </c>
      <c r="Y152" s="1280" t="s">
        <v>656</v>
      </c>
      <c r="Z152" s="1281">
        <v>72000</v>
      </c>
      <c r="AA152" s="1464"/>
      <c r="CB152" s="224"/>
      <c r="FX152" s="634" t="s">
        <v>325</v>
      </c>
      <c r="FY152" s="635">
        <v>135</v>
      </c>
      <c r="FZ152" s="635">
        <v>30289575</v>
      </c>
      <c r="GA152" s="635">
        <v>70</v>
      </c>
      <c r="GB152" s="635" t="s">
        <v>830</v>
      </c>
      <c r="GC152" s="635">
        <v>38</v>
      </c>
      <c r="GD152" s="635">
        <v>2007</v>
      </c>
      <c r="GE152" s="635">
        <v>0</v>
      </c>
      <c r="GF152" s="635" t="s">
        <v>792</v>
      </c>
      <c r="GG152" s="635">
        <v>0</v>
      </c>
      <c r="GH152" s="635">
        <v>0</v>
      </c>
      <c r="GI152" s="635" t="s">
        <v>792</v>
      </c>
      <c r="GJ152" s="635">
        <v>0</v>
      </c>
      <c r="GK152" s="635" t="s">
        <v>781</v>
      </c>
      <c r="GL152" s="635" t="s">
        <v>782</v>
      </c>
      <c r="GM152" s="635">
        <v>90</v>
      </c>
      <c r="GN152" s="635" t="s">
        <v>783</v>
      </c>
      <c r="GO152" s="635">
        <v>0</v>
      </c>
      <c r="GP152" s="635">
        <v>0</v>
      </c>
      <c r="GQ152" s="635">
        <v>4</v>
      </c>
      <c r="GR152" s="635">
        <v>2</v>
      </c>
      <c r="GS152" s="635">
        <v>7</v>
      </c>
      <c r="GT152" s="635" t="s">
        <v>783</v>
      </c>
      <c r="GU152" s="635" t="s">
        <v>783</v>
      </c>
      <c r="GV152" s="635" t="s">
        <v>783</v>
      </c>
      <c r="GW152" s="635" t="s">
        <v>783</v>
      </c>
      <c r="GX152" s="635" t="s">
        <v>783</v>
      </c>
      <c r="GY152" s="635">
        <v>1649</v>
      </c>
      <c r="GZ152" s="635">
        <v>0.03</v>
      </c>
      <c r="HA152" s="635">
        <v>5</v>
      </c>
      <c r="HB152" s="635" t="s">
        <v>783</v>
      </c>
      <c r="HC152" s="635" t="s">
        <v>782</v>
      </c>
      <c r="HD152" s="635">
        <v>350</v>
      </c>
      <c r="HE152" s="635" t="s">
        <v>783</v>
      </c>
      <c r="HF152" s="635">
        <v>0</v>
      </c>
      <c r="HG152" s="635" t="s">
        <v>783</v>
      </c>
      <c r="HH152" s="635">
        <v>0</v>
      </c>
      <c r="HI152" s="635">
        <v>1</v>
      </c>
      <c r="HJ152" s="635">
        <v>45</v>
      </c>
      <c r="HK152" s="635" t="s">
        <v>784</v>
      </c>
      <c r="HL152" s="635" t="s">
        <v>785</v>
      </c>
      <c r="HM152" s="635" t="s">
        <v>783</v>
      </c>
      <c r="HN152" s="635" t="s">
        <v>783</v>
      </c>
      <c r="HO152" s="635" t="s">
        <v>783</v>
      </c>
      <c r="HP152" s="635" t="s">
        <v>783</v>
      </c>
      <c r="HQ152" s="635" t="s">
        <v>783</v>
      </c>
      <c r="HR152" s="635">
        <v>3980776</v>
      </c>
      <c r="HS152" s="635" t="s">
        <v>783</v>
      </c>
      <c r="HT152" s="635" t="s">
        <v>786</v>
      </c>
      <c r="HU152" s="635" t="s">
        <v>787</v>
      </c>
      <c r="HV152" s="635">
        <v>4</v>
      </c>
      <c r="HW152" s="635">
        <v>2014</v>
      </c>
      <c r="HX152" s="635">
        <v>63</v>
      </c>
      <c r="HY152" s="635">
        <v>0</v>
      </c>
      <c r="HZ152" s="635">
        <v>158</v>
      </c>
      <c r="IA152" s="636">
        <v>41697.500081018516</v>
      </c>
      <c r="IB152" s="635" t="s">
        <v>788</v>
      </c>
      <c r="IC152" s="635">
        <v>3976298</v>
      </c>
      <c r="ID152" s="635">
        <v>2014</v>
      </c>
      <c r="IE152" s="635">
        <v>1712</v>
      </c>
      <c r="IF152" s="635" t="s">
        <v>783</v>
      </c>
      <c r="IG152" s="635" t="s">
        <v>783</v>
      </c>
      <c r="IH152" s="635" t="s">
        <v>783</v>
      </c>
      <c r="II152" s="635" t="s">
        <v>783</v>
      </c>
      <c r="IJ152" s="635" t="s">
        <v>783</v>
      </c>
      <c r="IK152" s="635" t="s">
        <v>783</v>
      </c>
      <c r="IL152" s="635" t="s">
        <v>783</v>
      </c>
      <c r="IM152" s="635" t="s">
        <v>783</v>
      </c>
      <c r="IN152" s="635" t="s">
        <v>783</v>
      </c>
      <c r="IO152" s="635">
        <v>1649</v>
      </c>
      <c r="IP152" s="636">
        <v>37477.354571759257</v>
      </c>
      <c r="IQ152" s="635">
        <v>2</v>
      </c>
      <c r="IR152" s="635" t="s">
        <v>793</v>
      </c>
      <c r="IS152" s="635">
        <v>7</v>
      </c>
      <c r="IT152" s="637">
        <v>41275</v>
      </c>
      <c r="IU152" s="635" t="s">
        <v>783</v>
      </c>
      <c r="IV152" s="635" t="s">
        <v>783</v>
      </c>
      <c r="IW152" s="635" t="s">
        <v>783</v>
      </c>
      <c r="IX152" s="635" t="s">
        <v>781</v>
      </c>
      <c r="IY152" s="635">
        <v>45</v>
      </c>
      <c r="IZ152" s="635" t="s">
        <v>789</v>
      </c>
      <c r="JA152" s="635" t="s">
        <v>783</v>
      </c>
      <c r="JB152" s="635" t="s">
        <v>783</v>
      </c>
      <c r="JC152" s="635" t="s">
        <v>783</v>
      </c>
      <c r="JD152" s="635">
        <v>329460</v>
      </c>
      <c r="JE152" s="635" t="s">
        <v>783</v>
      </c>
      <c r="JF152" s="635" t="s">
        <v>783</v>
      </c>
      <c r="JG152" s="635" t="s">
        <v>799</v>
      </c>
      <c r="JH152" s="635">
        <v>70</v>
      </c>
      <c r="JI152" s="635" t="s">
        <v>783</v>
      </c>
      <c r="JJ152" s="635" t="s">
        <v>783</v>
      </c>
      <c r="JK152" s="635" t="s">
        <v>783</v>
      </c>
      <c r="JL152" s="635" t="s">
        <v>790</v>
      </c>
      <c r="JM152" s="635">
        <v>4</v>
      </c>
      <c r="JN152" s="635">
        <v>4</v>
      </c>
      <c r="JO152" s="635" t="s">
        <v>783</v>
      </c>
      <c r="JP152" s="635">
        <v>10711928</v>
      </c>
      <c r="JQ152" s="635">
        <v>2011</v>
      </c>
      <c r="JR152" s="635">
        <v>3</v>
      </c>
      <c r="JS152" s="635" t="s">
        <v>783</v>
      </c>
      <c r="JT152" s="635" t="s">
        <v>783</v>
      </c>
      <c r="JU152" s="635" t="s">
        <v>932</v>
      </c>
      <c r="JV152" s="638">
        <v>191.33043000000001</v>
      </c>
      <c r="JX152" s="225"/>
      <c r="KA152" s="1460"/>
    </row>
    <row r="153" spans="1:287" ht="15">
      <c r="S153" s="327"/>
      <c r="T153" s="328"/>
      <c r="U153"/>
      <c r="V153" s="306"/>
      <c r="W153" s="1460"/>
      <c r="X153" s="1282" t="s">
        <v>635</v>
      </c>
      <c r="Y153" s="1280" t="s">
        <v>657</v>
      </c>
      <c r="Z153" s="1281">
        <v>60</v>
      </c>
      <c r="AA153" s="1464"/>
      <c r="AC153" s="1465"/>
      <c r="AD153" s="565"/>
      <c r="AE153" s="521"/>
      <c r="AF153" s="1465"/>
      <c r="AG153" s="1465"/>
      <c r="AH153" s="565"/>
      <c r="AI153" s="1465"/>
      <c r="AJ153" s="1465"/>
      <c r="AK153" s="1465"/>
      <c r="AL153" s="1465"/>
      <c r="AM153" s="1465"/>
      <c r="AN153" s="565"/>
      <c r="AO153" s="1465"/>
      <c r="AP153" s="565"/>
      <c r="AQ153" s="1465"/>
      <c r="AR153" s="565"/>
      <c r="AS153" s="1465"/>
      <c r="AT153" s="565"/>
      <c r="AU153" s="1465"/>
      <c r="AV153" s="565"/>
      <c r="AW153" s="1465"/>
      <c r="AX153" s="565"/>
      <c r="AY153" s="1465"/>
      <c r="AZ153" s="565"/>
      <c r="BA153" s="1465"/>
      <c r="BB153" s="565"/>
      <c r="BC153" s="1465"/>
      <c r="BD153" s="565"/>
      <c r="BE153" s="1465"/>
      <c r="BF153" s="565"/>
      <c r="BG153" s="1465"/>
      <c r="BH153" s="565"/>
      <c r="BI153" s="1465"/>
      <c r="BJ153" s="565"/>
      <c r="BK153" s="1465"/>
      <c r="BL153" s="565"/>
      <c r="BM153" s="1465"/>
      <c r="BN153" s="565"/>
      <c r="BO153" s="1465"/>
      <c r="BP153" s="565"/>
      <c r="BQ153" s="100" t="s">
        <v>630</v>
      </c>
      <c r="BR153" s="100" t="s">
        <v>630</v>
      </c>
      <c r="BS153" s="100"/>
      <c r="BT153" s="100"/>
      <c r="BU153" s="100"/>
      <c r="BV153" s="100"/>
      <c r="BW153" s="100"/>
      <c r="BX153" s="100"/>
      <c r="BY153" s="100"/>
      <c r="BZ153" s="100"/>
      <c r="CA153" s="100"/>
      <c r="CC153" s="100"/>
      <c r="CD153" s="100"/>
      <c r="CE153" s="100"/>
      <c r="CF153" s="100"/>
      <c r="CG153" s="100"/>
      <c r="CH153" s="100"/>
      <c r="CI153" s="100"/>
      <c r="CJ153" s="100"/>
      <c r="CK153" s="100"/>
      <c r="CL153" s="100"/>
      <c r="CM153" s="100"/>
      <c r="CN153" s="100"/>
      <c r="CO153" s="100"/>
      <c r="CP153" s="100"/>
      <c r="CQ153" s="100"/>
      <c r="CR153" s="100"/>
      <c r="CS153" s="100"/>
      <c r="CT153" s="100"/>
      <c r="CU153" s="100"/>
      <c r="CV153" s="100"/>
      <c r="CW153" s="100"/>
      <c r="CX153" s="100"/>
      <c r="CY153" s="100"/>
      <c r="CZ153" s="100"/>
      <c r="DA153" s="100"/>
      <c r="DB153" s="100"/>
      <c r="DC153" s="100"/>
      <c r="DD153" s="100"/>
      <c r="DE153" s="100"/>
      <c r="DF153" s="100"/>
      <c r="DG153" s="100"/>
      <c r="DH153" s="100"/>
      <c r="DI153" s="100"/>
      <c r="DJ153" s="100"/>
      <c r="DK153" s="100"/>
      <c r="DL153" s="100"/>
      <c r="DM153" s="100"/>
      <c r="DN153" s="100"/>
      <c r="DO153" s="100"/>
      <c r="DP153" s="100"/>
      <c r="DQ153" s="100"/>
      <c r="DR153" s="100"/>
      <c r="DS153" s="100"/>
      <c r="DT153" s="100"/>
      <c r="DU153" s="100"/>
      <c r="DV153" s="100"/>
      <c r="DW153" s="100"/>
      <c r="DX153" s="100"/>
      <c r="DY153" s="100"/>
      <c r="DZ153" s="100"/>
      <c r="EA153" s="100"/>
      <c r="EB153" s="100"/>
      <c r="EC153" s="100"/>
      <c r="ED153" s="100"/>
      <c r="EE153" s="100"/>
      <c r="EF153" s="100"/>
      <c r="EG153" s="100"/>
      <c r="EH153" s="100"/>
      <c r="EI153" s="100"/>
      <c r="EJ153" s="100"/>
      <c r="EK153" s="100"/>
      <c r="EL153" s="100"/>
      <c r="EM153" s="100"/>
      <c r="EN153" s="100"/>
      <c r="EO153" s="100"/>
      <c r="EP153" s="100"/>
      <c r="EQ153" s="100"/>
      <c r="ER153" s="100"/>
      <c r="ES153" s="100"/>
      <c r="ET153" s="100"/>
      <c r="EU153" s="100"/>
      <c r="EV153" s="100"/>
      <c r="EW153" s="100"/>
      <c r="EX153" s="100"/>
      <c r="EY153" s="100"/>
      <c r="EZ153" s="100"/>
      <c r="FA153" s="100"/>
      <c r="FB153" s="100"/>
      <c r="FC153" s="100"/>
      <c r="FD153" s="100"/>
      <c r="FE153" s="100"/>
      <c r="FF153" s="100"/>
      <c r="FG153" s="100"/>
      <c r="FH153" s="100"/>
      <c r="FI153" s="100"/>
      <c r="FJ153" s="100"/>
      <c r="FK153" s="100"/>
      <c r="FL153" s="100"/>
      <c r="FM153" s="100"/>
      <c r="FN153" s="100"/>
      <c r="FO153" s="100"/>
      <c r="FP153" s="100"/>
      <c r="FQ153" s="100"/>
      <c r="FR153" s="100"/>
      <c r="FS153" s="100"/>
      <c r="FT153" s="100"/>
      <c r="FU153" s="100"/>
      <c r="FV153" s="100"/>
      <c r="FW153" s="100"/>
      <c r="FX153" s="634" t="s">
        <v>325</v>
      </c>
      <c r="FY153" s="635">
        <v>251</v>
      </c>
      <c r="FZ153" s="635">
        <v>30289571</v>
      </c>
      <c r="GA153" s="635">
        <v>70</v>
      </c>
      <c r="GB153" s="635" t="s">
        <v>830</v>
      </c>
      <c r="GC153" s="635">
        <v>38</v>
      </c>
      <c r="GD153" s="635">
        <v>2007</v>
      </c>
      <c r="GE153" s="635">
        <v>0</v>
      </c>
      <c r="GF153" s="635" t="s">
        <v>792</v>
      </c>
      <c r="GG153" s="635">
        <v>0</v>
      </c>
      <c r="GH153" s="635">
        <v>0</v>
      </c>
      <c r="GI153" s="635" t="s">
        <v>792</v>
      </c>
      <c r="GJ153" s="635">
        <v>0</v>
      </c>
      <c r="GK153" s="635" t="s">
        <v>781</v>
      </c>
      <c r="GL153" s="635" t="s">
        <v>782</v>
      </c>
      <c r="GM153" s="635">
        <v>90</v>
      </c>
      <c r="GN153" s="635" t="s">
        <v>783</v>
      </c>
      <c r="GO153" s="635">
        <v>0</v>
      </c>
      <c r="GP153" s="635">
        <v>0</v>
      </c>
      <c r="GQ153" s="635">
        <v>4</v>
      </c>
      <c r="GR153" s="635">
        <v>2</v>
      </c>
      <c r="GS153" s="635">
        <v>2</v>
      </c>
      <c r="GT153" s="635" t="s">
        <v>783</v>
      </c>
      <c r="GU153" s="635" t="s">
        <v>783</v>
      </c>
      <c r="GV153" s="635" t="s">
        <v>783</v>
      </c>
      <c r="GW153" s="635" t="s">
        <v>783</v>
      </c>
      <c r="GX153" s="635" t="s">
        <v>783</v>
      </c>
      <c r="GY153" s="635">
        <v>1649</v>
      </c>
      <c r="GZ153" s="635">
        <v>7.0000000000000007E-2</v>
      </c>
      <c r="HA153" s="635">
        <v>5</v>
      </c>
      <c r="HB153" s="635" t="s">
        <v>783</v>
      </c>
      <c r="HC153" s="635" t="s">
        <v>782</v>
      </c>
      <c r="HD153" s="635">
        <v>350</v>
      </c>
      <c r="HE153" s="635" t="s">
        <v>783</v>
      </c>
      <c r="HF153" s="635">
        <v>0</v>
      </c>
      <c r="HG153" s="635" t="s">
        <v>783</v>
      </c>
      <c r="HH153" s="635">
        <v>0</v>
      </c>
      <c r="HI153" s="635">
        <v>1</v>
      </c>
      <c r="HJ153" s="635">
        <v>45</v>
      </c>
      <c r="HK153" s="635" t="s">
        <v>784</v>
      </c>
      <c r="HL153" s="635" t="s">
        <v>785</v>
      </c>
      <c r="HM153" s="635" t="s">
        <v>783</v>
      </c>
      <c r="HN153" s="635" t="s">
        <v>783</v>
      </c>
      <c r="HO153" s="635" t="s">
        <v>783</v>
      </c>
      <c r="HP153" s="635" t="s">
        <v>783</v>
      </c>
      <c r="HQ153" s="635" t="s">
        <v>783</v>
      </c>
      <c r="HR153" s="635">
        <v>3980774</v>
      </c>
      <c r="HS153" s="635" t="s">
        <v>783</v>
      </c>
      <c r="HT153" s="635" t="s">
        <v>786</v>
      </c>
      <c r="HU153" s="635" t="s">
        <v>787</v>
      </c>
      <c r="HV153" s="635">
        <v>4</v>
      </c>
      <c r="HW153" s="635">
        <v>2014</v>
      </c>
      <c r="HX153" s="635">
        <v>63</v>
      </c>
      <c r="HY153" s="635">
        <v>0</v>
      </c>
      <c r="HZ153" s="635">
        <v>370</v>
      </c>
      <c r="IA153" s="636">
        <v>41697.500081018516</v>
      </c>
      <c r="IB153" s="635" t="s">
        <v>788</v>
      </c>
      <c r="IC153" s="635">
        <v>3976296</v>
      </c>
      <c r="ID153" s="635">
        <v>2014</v>
      </c>
      <c r="IE153" s="635">
        <v>1712</v>
      </c>
      <c r="IF153" s="635" t="s">
        <v>783</v>
      </c>
      <c r="IG153" s="635" t="s">
        <v>783</v>
      </c>
      <c r="IH153" s="635" t="s">
        <v>783</v>
      </c>
      <c r="II153" s="635" t="s">
        <v>783</v>
      </c>
      <c r="IJ153" s="635" t="s">
        <v>783</v>
      </c>
      <c r="IK153" s="635" t="s">
        <v>783</v>
      </c>
      <c r="IL153" s="635" t="s">
        <v>783</v>
      </c>
      <c r="IM153" s="635" t="s">
        <v>783</v>
      </c>
      <c r="IN153" s="635" t="s">
        <v>783</v>
      </c>
      <c r="IO153" s="635">
        <v>1649</v>
      </c>
      <c r="IP153" s="636">
        <v>37477.354571759257</v>
      </c>
      <c r="IQ153" s="635">
        <v>2</v>
      </c>
      <c r="IR153" s="635" t="s">
        <v>793</v>
      </c>
      <c r="IS153" s="635">
        <v>2</v>
      </c>
      <c r="IT153" s="637">
        <v>41275</v>
      </c>
      <c r="IU153" s="635" t="s">
        <v>783</v>
      </c>
      <c r="IV153" s="635" t="s">
        <v>783</v>
      </c>
      <c r="IW153" s="635" t="s">
        <v>783</v>
      </c>
      <c r="IX153" s="635" t="s">
        <v>781</v>
      </c>
      <c r="IY153" s="635">
        <v>45</v>
      </c>
      <c r="IZ153" s="635" t="s">
        <v>789</v>
      </c>
      <c r="JA153" s="635" t="s">
        <v>783</v>
      </c>
      <c r="JB153" s="635" t="s">
        <v>783</v>
      </c>
      <c r="JC153" s="635" t="s">
        <v>783</v>
      </c>
      <c r="JD153" s="635">
        <v>329460</v>
      </c>
      <c r="JE153" s="635" t="s">
        <v>783</v>
      </c>
      <c r="JF153" s="635" t="s">
        <v>783</v>
      </c>
      <c r="JG153" s="635" t="s">
        <v>802</v>
      </c>
      <c r="JH153" s="635">
        <v>70</v>
      </c>
      <c r="JI153" s="635" t="s">
        <v>783</v>
      </c>
      <c r="JJ153" s="635" t="s">
        <v>783</v>
      </c>
      <c r="JK153" s="635" t="s">
        <v>783</v>
      </c>
      <c r="JL153" s="635" t="s">
        <v>790</v>
      </c>
      <c r="JM153" s="635">
        <v>4</v>
      </c>
      <c r="JN153" s="635">
        <v>4</v>
      </c>
      <c r="JO153" s="635" t="s">
        <v>783</v>
      </c>
      <c r="JP153" s="635">
        <v>10711928</v>
      </c>
      <c r="JQ153" s="635">
        <v>2011</v>
      </c>
      <c r="JR153" s="635">
        <v>3</v>
      </c>
      <c r="JS153" s="635" t="s">
        <v>783</v>
      </c>
      <c r="JT153" s="635" t="s">
        <v>783</v>
      </c>
      <c r="JU153" s="635" t="s">
        <v>933</v>
      </c>
      <c r="JV153" s="638">
        <v>349.90079100000003</v>
      </c>
      <c r="JW153">
        <f>SUM(JV147:JV153)</f>
        <v>14746.757933999999</v>
      </c>
      <c r="JX153" s="225">
        <v>2.792946578409091</v>
      </c>
      <c r="KA153" s="1460"/>
    </row>
    <row r="154" spans="1:287" ht="16" thickBot="1">
      <c r="S154" s="327"/>
      <c r="T154" s="328"/>
      <c r="U154" s="306"/>
      <c r="V154" s="306"/>
      <c r="W154" s="1460"/>
      <c r="X154" s="1282" t="s">
        <v>651</v>
      </c>
      <c r="Y154" s="1280" t="s">
        <v>658</v>
      </c>
      <c r="Z154" s="1281">
        <v>10000</v>
      </c>
      <c r="AA154" s="1464"/>
      <c r="AC154" s="1465"/>
      <c r="AD154" s="565"/>
      <c r="AE154" s="521"/>
      <c r="AF154" s="1465"/>
      <c r="AG154" s="1465"/>
      <c r="AH154" s="565"/>
      <c r="AI154" s="1465"/>
      <c r="AJ154" s="1465"/>
      <c r="AK154" s="1465"/>
      <c r="AL154" s="1465"/>
      <c r="AM154" s="1465"/>
      <c r="AN154" s="565"/>
      <c r="AO154" s="1465"/>
      <c r="AP154" s="565"/>
      <c r="AQ154" s="1465"/>
      <c r="AR154" s="565"/>
      <c r="AS154" s="1465"/>
      <c r="AT154" s="565"/>
      <c r="AU154" s="1465"/>
      <c r="AV154" s="565"/>
      <c r="AW154" s="1465"/>
      <c r="AX154" s="565"/>
      <c r="AY154" s="1465"/>
      <c r="AZ154" s="565"/>
      <c r="BA154" s="1465"/>
      <c r="BB154" s="565"/>
      <c r="BC154" s="1465"/>
      <c r="BD154" s="565"/>
      <c r="BE154" s="1465"/>
      <c r="BF154" s="565"/>
      <c r="BG154" s="1465"/>
      <c r="BH154" s="565"/>
      <c r="BI154" s="1465"/>
      <c r="BJ154" s="565"/>
      <c r="BK154" s="1465"/>
      <c r="BL154" s="565"/>
      <c r="BM154" s="1465"/>
      <c r="BN154" s="565"/>
      <c r="BO154" s="1465"/>
      <c r="BP154" s="565"/>
      <c r="BQ154" s="100"/>
      <c r="BR154" s="100"/>
      <c r="BS154" s="100"/>
      <c r="BT154" s="100"/>
      <c r="BU154" s="100"/>
      <c r="BV154" s="100"/>
      <c r="BW154" s="100"/>
      <c r="BX154" s="100"/>
      <c r="BY154" s="100"/>
      <c r="BZ154" s="100"/>
      <c r="CA154" s="100"/>
      <c r="CC154" s="100"/>
      <c r="CD154" s="100"/>
      <c r="CE154" s="100"/>
      <c r="CF154" s="100"/>
      <c r="CG154" s="100"/>
      <c r="CH154" s="100"/>
      <c r="CI154" s="100"/>
      <c r="CJ154" s="100"/>
      <c r="CK154" s="100"/>
      <c r="CL154" s="100"/>
      <c r="CM154" s="100"/>
      <c r="CN154" s="100"/>
      <c r="CO154" s="100"/>
      <c r="CP154" s="100"/>
      <c r="CQ154" s="100"/>
      <c r="CR154" s="100"/>
      <c r="CS154" s="100"/>
      <c r="CT154" s="100"/>
      <c r="CU154" s="100"/>
      <c r="CV154" s="100"/>
      <c r="CW154" s="100"/>
      <c r="CX154" s="100"/>
      <c r="CY154" s="100"/>
      <c r="CZ154" s="100"/>
      <c r="DA154" s="100"/>
      <c r="DB154" s="100"/>
      <c r="DC154" s="100"/>
      <c r="DD154" s="100"/>
      <c r="DE154" s="100"/>
      <c r="DF154" s="100"/>
      <c r="DG154" s="100"/>
      <c r="DH154" s="100"/>
      <c r="DI154" s="100"/>
      <c r="DJ154" s="100"/>
      <c r="DK154" s="100"/>
      <c r="DL154" s="100"/>
      <c r="DM154" s="100"/>
      <c r="DN154" s="100"/>
      <c r="DO154" s="100"/>
      <c r="DP154" s="100"/>
      <c r="DQ154" s="100"/>
      <c r="DR154" s="100"/>
      <c r="DS154" s="100"/>
      <c r="DT154" s="100"/>
      <c r="DU154" s="100"/>
      <c r="DV154" s="100"/>
      <c r="DW154" s="100"/>
      <c r="DX154" s="100"/>
      <c r="DY154" s="100"/>
      <c r="DZ154" s="100"/>
      <c r="EA154" s="100"/>
      <c r="EB154" s="100"/>
      <c r="EC154" s="100"/>
      <c r="ED154" s="100"/>
      <c r="EE154" s="100"/>
      <c r="EF154" s="100"/>
      <c r="EG154" s="100"/>
      <c r="EH154" s="100"/>
      <c r="EI154" s="100"/>
      <c r="EJ154" s="100"/>
      <c r="EK154" s="100"/>
      <c r="EL154" s="100"/>
      <c r="EM154" s="100"/>
      <c r="EN154" s="100"/>
      <c r="EO154" s="100"/>
      <c r="EP154" s="100"/>
      <c r="EQ154" s="100"/>
      <c r="ER154" s="100"/>
      <c r="ES154" s="100"/>
      <c r="ET154" s="100"/>
      <c r="EU154" s="100"/>
      <c r="EV154" s="100"/>
      <c r="EW154" s="100"/>
      <c r="EX154" s="100"/>
      <c r="EY154" s="100"/>
      <c r="EZ154" s="100"/>
      <c r="FA154" s="100"/>
      <c r="FB154" s="100"/>
      <c r="FC154" s="100"/>
      <c r="FD154" s="100"/>
      <c r="FE154" s="100"/>
      <c r="FF154" s="100"/>
      <c r="FG154" s="100"/>
      <c r="FH154" s="100"/>
      <c r="FI154" s="100"/>
      <c r="FJ154" s="100"/>
      <c r="FK154" s="100"/>
      <c r="FL154" s="100"/>
      <c r="FM154" s="100"/>
      <c r="FN154" s="100"/>
      <c r="FO154" s="100"/>
      <c r="FP154" s="100"/>
      <c r="FQ154" s="100"/>
      <c r="FR154" s="100"/>
      <c r="FS154" s="100"/>
      <c r="FT154" s="100"/>
      <c r="FU154" s="100"/>
      <c r="FV154" s="100"/>
      <c r="FW154" s="100"/>
      <c r="FX154" s="639" t="s">
        <v>325</v>
      </c>
      <c r="FY154" s="640"/>
      <c r="FZ154" s="640"/>
      <c r="GA154" s="640"/>
      <c r="GB154" s="640"/>
      <c r="GC154" s="640"/>
      <c r="GD154" s="640"/>
      <c r="GE154" s="640"/>
      <c r="GF154" s="640"/>
      <c r="GG154" s="640"/>
      <c r="GH154" s="640"/>
      <c r="GI154" s="640"/>
      <c r="GJ154" s="640"/>
      <c r="GK154" s="640"/>
      <c r="GL154" s="640"/>
      <c r="GM154" s="640"/>
      <c r="GN154" s="640"/>
      <c r="GO154" s="640"/>
      <c r="GP154" s="640"/>
      <c r="GQ154" s="640"/>
      <c r="GR154" s="640"/>
      <c r="GS154" s="640"/>
      <c r="GT154" s="640"/>
      <c r="GU154" s="640"/>
      <c r="GV154" s="640"/>
      <c r="GW154" s="640"/>
      <c r="GX154" s="640"/>
      <c r="GY154" s="640"/>
      <c r="GZ154" s="640"/>
      <c r="HA154" s="640"/>
      <c r="HB154" s="640"/>
      <c r="HC154" s="640"/>
      <c r="HD154" s="640"/>
      <c r="HE154" s="640"/>
      <c r="HF154" s="640"/>
      <c r="HG154" s="640"/>
      <c r="HH154" s="640"/>
      <c r="HI154" s="640"/>
      <c r="HJ154" s="640"/>
      <c r="HK154" s="640"/>
      <c r="HL154" s="640"/>
      <c r="HM154" s="640"/>
      <c r="HN154" s="640"/>
      <c r="HO154" s="640"/>
      <c r="HP154" s="640"/>
      <c r="HQ154" s="640"/>
      <c r="HR154" s="640"/>
      <c r="HS154" s="640"/>
      <c r="HT154" s="640"/>
      <c r="HU154" s="640"/>
      <c r="HV154" s="640"/>
      <c r="HW154" s="640"/>
      <c r="HX154" s="640"/>
      <c r="HY154" s="640"/>
      <c r="HZ154" s="640"/>
      <c r="IA154" s="641"/>
      <c r="IB154" s="640"/>
      <c r="IC154" s="640"/>
      <c r="ID154" s="640"/>
      <c r="IE154" s="640"/>
      <c r="IF154" s="640"/>
      <c r="IG154" s="640"/>
      <c r="IH154" s="640"/>
      <c r="II154" s="640"/>
      <c r="IJ154" s="640"/>
      <c r="IK154" s="640"/>
      <c r="IL154" s="640"/>
      <c r="IM154" s="640"/>
      <c r="IN154" s="640"/>
      <c r="IO154" s="640"/>
      <c r="IP154" s="641"/>
      <c r="IQ154" s="640"/>
      <c r="IR154" s="640"/>
      <c r="IS154" s="640"/>
      <c r="IT154" s="642"/>
      <c r="IU154" s="640"/>
      <c r="IV154" s="640"/>
      <c r="IW154" s="640"/>
      <c r="IX154" s="640"/>
      <c r="IY154" s="640"/>
      <c r="IZ154" s="640"/>
      <c r="JA154" s="640"/>
      <c r="JB154" s="640"/>
      <c r="JC154" s="640"/>
      <c r="JD154" s="640"/>
      <c r="JE154" s="640"/>
      <c r="JF154" s="640"/>
      <c r="JG154" s="640"/>
      <c r="JH154" s="640"/>
      <c r="JI154" s="640"/>
      <c r="JJ154" s="640"/>
      <c r="JK154" s="640"/>
      <c r="JL154" s="640"/>
      <c r="JM154" s="640"/>
      <c r="JN154" s="640"/>
      <c r="JO154" s="640"/>
      <c r="JP154" s="640"/>
      <c r="JQ154" s="640"/>
      <c r="JR154" s="640"/>
      <c r="JS154" s="640"/>
      <c r="JT154" s="640"/>
      <c r="JU154" s="640"/>
      <c r="JV154" s="643"/>
      <c r="JX154" s="225"/>
      <c r="KA154" s="1460"/>
    </row>
    <row r="155" spans="1:287">
      <c r="S155" s="327"/>
      <c r="T155" s="328"/>
      <c r="U155" s="306"/>
      <c r="V155" s="306"/>
      <c r="W155" s="1460"/>
      <c r="AC155" s="1465"/>
      <c r="AD155" s="565"/>
      <c r="AE155" s="521"/>
      <c r="AF155" s="1465"/>
      <c r="AG155" s="1465"/>
      <c r="AH155" s="565"/>
      <c r="AI155" s="1465"/>
      <c r="AJ155" s="1465"/>
      <c r="AK155" s="1465"/>
      <c r="AL155" s="1465"/>
      <c r="AM155" s="1465"/>
      <c r="AN155" s="565"/>
      <c r="AO155" s="1465"/>
      <c r="AP155" s="565"/>
      <c r="AQ155" s="1465"/>
      <c r="AR155" s="565"/>
      <c r="AS155" s="1465"/>
      <c r="AT155" s="565"/>
      <c r="AU155" s="1465"/>
      <c r="AV155" s="565"/>
      <c r="AW155" s="1465"/>
      <c r="AX155" s="565"/>
      <c r="AY155" s="1465"/>
      <c r="AZ155" s="565"/>
      <c r="BA155" s="1465"/>
      <c r="BB155" s="565"/>
      <c r="BC155" s="1465"/>
      <c r="BD155" s="565"/>
      <c r="BE155" s="1465"/>
      <c r="BF155" s="565"/>
      <c r="BG155" s="1465"/>
      <c r="BH155" s="565"/>
      <c r="BI155" s="1465"/>
      <c r="BJ155" s="565"/>
      <c r="BK155" s="1465"/>
      <c r="BL155" s="565"/>
      <c r="BM155" s="1465"/>
      <c r="BN155" s="565"/>
      <c r="BO155" s="1465"/>
      <c r="BP155" s="565"/>
      <c r="BQ155" s="100"/>
      <c r="BR155" s="100"/>
      <c r="BS155" s="100"/>
      <c r="BT155" s="100"/>
      <c r="BU155" s="100"/>
      <c r="BV155" s="100"/>
      <c r="BW155" s="100"/>
      <c r="BX155" s="100"/>
      <c r="BY155" s="100"/>
      <c r="BZ155" s="100"/>
      <c r="CA155" s="100"/>
      <c r="CB155" s="100"/>
      <c r="CC155" s="100"/>
      <c r="CD155" s="100"/>
      <c r="CE155" s="100"/>
      <c r="CF155" s="100"/>
      <c r="CG155" s="100"/>
      <c r="CH155" s="100"/>
      <c r="CI155" s="100"/>
      <c r="CJ155" s="100"/>
      <c r="CK155" s="100"/>
      <c r="CL155" s="100"/>
      <c r="CM155" s="100"/>
      <c r="CN155" s="100"/>
      <c r="CO155" s="100"/>
      <c r="CP155" s="100"/>
      <c r="CQ155" s="100"/>
      <c r="CR155" s="100"/>
      <c r="CS155" s="100"/>
      <c r="CT155" s="100"/>
      <c r="CU155" s="100"/>
      <c r="CV155" s="100"/>
      <c r="CW155" s="100"/>
      <c r="CX155" s="100"/>
      <c r="CY155" s="100"/>
      <c r="CZ155" s="100"/>
      <c r="DA155" s="100"/>
      <c r="DB155" s="100"/>
      <c r="DC155" s="100"/>
      <c r="DD155" s="100"/>
      <c r="DE155" s="100"/>
      <c r="DF155" s="100"/>
      <c r="DG155" s="100"/>
      <c r="DH155" s="100"/>
      <c r="DI155" s="100"/>
      <c r="DJ155" s="100"/>
      <c r="DK155" s="100"/>
      <c r="DL155" s="100"/>
      <c r="DM155" s="100"/>
      <c r="DN155" s="100"/>
      <c r="DO155" s="100"/>
      <c r="DP155" s="100"/>
      <c r="DQ155" s="100"/>
      <c r="DR155" s="100"/>
      <c r="DS155" s="100"/>
      <c r="DT155" s="100"/>
      <c r="DU155" s="100"/>
      <c r="DV155" s="100"/>
      <c r="DW155" s="100"/>
      <c r="DX155" s="100"/>
      <c r="DY155" s="100"/>
      <c r="DZ155" s="100"/>
      <c r="EA155" s="100"/>
      <c r="EB155" s="100"/>
      <c r="EC155" s="100"/>
      <c r="ED155" s="100"/>
      <c r="EE155" s="100"/>
      <c r="EF155" s="100"/>
      <c r="EG155" s="100"/>
      <c r="EH155" s="100"/>
      <c r="EI155" s="100"/>
      <c r="EJ155" s="100"/>
      <c r="EK155" s="100"/>
      <c r="EL155" s="100"/>
      <c r="EM155" s="100"/>
      <c r="EN155" s="100"/>
      <c r="EO155" s="100"/>
      <c r="EP155" s="100"/>
      <c r="EQ155" s="100"/>
      <c r="ER155" s="100"/>
      <c r="ES155" s="100"/>
      <c r="ET155" s="100"/>
      <c r="EU155" s="100"/>
      <c r="EV155" s="100"/>
      <c r="EW155" s="100"/>
      <c r="EX155" s="100"/>
      <c r="EY155" s="100"/>
      <c r="EZ155" s="100"/>
      <c r="FA155" s="100"/>
      <c r="FB155" s="100"/>
      <c r="FC155" s="100"/>
      <c r="FD155" s="100"/>
      <c r="FE155" s="100"/>
      <c r="FF155" s="100"/>
      <c r="FG155" s="100"/>
      <c r="FH155" s="100"/>
      <c r="FI155" s="100"/>
      <c r="FJ155" s="100"/>
      <c r="FK155" s="100"/>
      <c r="FL155" s="100"/>
      <c r="FM155" s="100"/>
      <c r="FN155" s="100"/>
      <c r="FO155" s="100"/>
      <c r="FP155" s="100"/>
      <c r="FQ155" s="100"/>
      <c r="FR155" s="100"/>
      <c r="FS155" s="100"/>
      <c r="FT155" s="100"/>
      <c r="FU155" s="100"/>
      <c r="FV155" s="100"/>
      <c r="FW155" s="100"/>
      <c r="FX155" s="675" t="s">
        <v>329</v>
      </c>
      <c r="FY155" s="676">
        <v>11</v>
      </c>
      <c r="FZ155" s="676">
        <v>30289590</v>
      </c>
      <c r="GA155" s="676">
        <v>55</v>
      </c>
      <c r="GB155" s="676" t="s">
        <v>798</v>
      </c>
      <c r="GC155" s="676">
        <v>20</v>
      </c>
      <c r="GD155" s="676">
        <v>2009</v>
      </c>
      <c r="GE155" s="676">
        <v>2</v>
      </c>
      <c r="GF155" s="676" t="s">
        <v>148</v>
      </c>
      <c r="GG155" s="676">
        <v>2</v>
      </c>
      <c r="GH155" s="676">
        <v>2</v>
      </c>
      <c r="GI155" s="676" t="s">
        <v>148</v>
      </c>
      <c r="GJ155" s="676">
        <v>2</v>
      </c>
      <c r="GK155" s="676" t="s">
        <v>781</v>
      </c>
      <c r="GL155" s="676" t="s">
        <v>782</v>
      </c>
      <c r="GM155" s="676">
        <v>66</v>
      </c>
      <c r="GN155" s="676" t="s">
        <v>783</v>
      </c>
      <c r="GO155" s="676">
        <v>0</v>
      </c>
      <c r="GP155" s="676">
        <v>0</v>
      </c>
      <c r="GQ155" s="676">
        <v>4</v>
      </c>
      <c r="GR155" s="676">
        <v>2</v>
      </c>
      <c r="GS155" s="676">
        <v>8</v>
      </c>
      <c r="GT155" s="676" t="s">
        <v>783</v>
      </c>
      <c r="GU155" s="676" t="s">
        <v>783</v>
      </c>
      <c r="GV155" s="676" t="s">
        <v>783</v>
      </c>
      <c r="GW155" s="676" t="s">
        <v>783</v>
      </c>
      <c r="GX155" s="676" t="s">
        <v>783</v>
      </c>
      <c r="GY155" s="676">
        <v>1649</v>
      </c>
      <c r="GZ155" s="676">
        <v>0.26</v>
      </c>
      <c r="HA155" s="676">
        <v>5</v>
      </c>
      <c r="HB155" s="676" t="s">
        <v>783</v>
      </c>
      <c r="HC155" s="676" t="s">
        <v>782</v>
      </c>
      <c r="HD155" s="676">
        <v>35</v>
      </c>
      <c r="HE155" s="676" t="s">
        <v>783</v>
      </c>
      <c r="HF155" s="676">
        <v>0</v>
      </c>
      <c r="HG155" s="676" t="s">
        <v>783</v>
      </c>
      <c r="HH155" s="676">
        <v>0</v>
      </c>
      <c r="HI155" s="676">
        <v>1</v>
      </c>
      <c r="HJ155" s="676">
        <v>45</v>
      </c>
      <c r="HK155" s="676" t="s">
        <v>784</v>
      </c>
      <c r="HL155" s="676" t="s">
        <v>785</v>
      </c>
      <c r="HM155" s="676" t="s">
        <v>783</v>
      </c>
      <c r="HN155" s="676" t="s">
        <v>783</v>
      </c>
      <c r="HO155" s="676" t="s">
        <v>783</v>
      </c>
      <c r="HP155" s="676" t="s">
        <v>783</v>
      </c>
      <c r="HQ155" s="676" t="s">
        <v>783</v>
      </c>
      <c r="HR155" s="676">
        <v>3978920</v>
      </c>
      <c r="HS155" s="676" t="s">
        <v>783</v>
      </c>
      <c r="HT155" s="676" t="s">
        <v>786</v>
      </c>
      <c r="HU155" s="676" t="s">
        <v>787</v>
      </c>
      <c r="HV155" s="676">
        <v>4</v>
      </c>
      <c r="HW155" s="676">
        <v>2014</v>
      </c>
      <c r="HX155" s="676">
        <v>63</v>
      </c>
      <c r="HY155" s="676">
        <v>0</v>
      </c>
      <c r="HZ155" s="676">
        <v>1373</v>
      </c>
      <c r="IA155" s="677">
        <v>41697.500081018516</v>
      </c>
      <c r="IB155" s="676" t="s">
        <v>788</v>
      </c>
      <c r="IC155" s="676">
        <v>3974442</v>
      </c>
      <c r="ID155" s="676">
        <v>2014</v>
      </c>
      <c r="IE155" s="676">
        <v>1712</v>
      </c>
      <c r="IF155" s="676" t="s">
        <v>783</v>
      </c>
      <c r="IG155" s="676" t="s">
        <v>783</v>
      </c>
      <c r="IH155" s="676" t="s">
        <v>783</v>
      </c>
      <c r="II155" s="676" t="s">
        <v>783</v>
      </c>
      <c r="IJ155" s="676" t="s">
        <v>783</v>
      </c>
      <c r="IK155" s="676" t="s">
        <v>783</v>
      </c>
      <c r="IL155" s="676" t="s">
        <v>783</v>
      </c>
      <c r="IM155" s="676" t="s">
        <v>783</v>
      </c>
      <c r="IN155" s="676" t="s">
        <v>783</v>
      </c>
      <c r="IO155" s="676">
        <v>1649</v>
      </c>
      <c r="IP155" s="677">
        <v>39696.595601851855</v>
      </c>
      <c r="IQ155" s="676">
        <v>2</v>
      </c>
      <c r="IR155" s="676" t="s">
        <v>793</v>
      </c>
      <c r="IS155" s="676">
        <v>8</v>
      </c>
      <c r="IT155" s="683">
        <v>41275</v>
      </c>
      <c r="IU155" s="676" t="s">
        <v>783</v>
      </c>
      <c r="IV155" s="676" t="s">
        <v>783</v>
      </c>
      <c r="IW155" s="676" t="s">
        <v>783</v>
      </c>
      <c r="IX155" s="676" t="s">
        <v>781</v>
      </c>
      <c r="IY155" s="676">
        <v>45</v>
      </c>
      <c r="IZ155" s="676" t="s">
        <v>789</v>
      </c>
      <c r="JA155" s="676" t="s">
        <v>783</v>
      </c>
      <c r="JB155" s="676" t="s">
        <v>783</v>
      </c>
      <c r="JC155" s="676" t="s">
        <v>783</v>
      </c>
      <c r="JD155" s="676">
        <v>547757</v>
      </c>
      <c r="JE155" s="676" t="s">
        <v>783</v>
      </c>
      <c r="JF155" s="676" t="s">
        <v>783</v>
      </c>
      <c r="JG155" s="676" t="s">
        <v>843</v>
      </c>
      <c r="JH155" s="676">
        <v>55</v>
      </c>
      <c r="JI155" s="676" t="s">
        <v>783</v>
      </c>
      <c r="JJ155" s="676" t="s">
        <v>783</v>
      </c>
      <c r="JK155" s="676" t="s">
        <v>783</v>
      </c>
      <c r="JL155" s="676" t="s">
        <v>790</v>
      </c>
      <c r="JM155" s="676">
        <v>4</v>
      </c>
      <c r="JN155" s="676">
        <v>3</v>
      </c>
      <c r="JO155" s="676" t="s">
        <v>783</v>
      </c>
      <c r="JP155" s="676" t="s">
        <v>783</v>
      </c>
      <c r="JQ155" s="676" t="s">
        <v>783</v>
      </c>
      <c r="JR155" s="676" t="s">
        <v>783</v>
      </c>
      <c r="JS155" s="676" t="s">
        <v>783</v>
      </c>
      <c r="JT155" s="676" t="s">
        <v>783</v>
      </c>
      <c r="JU155" s="676" t="s">
        <v>934</v>
      </c>
      <c r="JV155" s="678">
        <v>1412.516574</v>
      </c>
      <c r="JX155" s="225"/>
      <c r="KA155" s="1460"/>
    </row>
    <row r="156" spans="1:287">
      <c r="A156" s="1464"/>
      <c r="H156" s="554"/>
      <c r="S156" s="327"/>
      <c r="T156" s="328"/>
      <c r="U156" s="306"/>
      <c r="V156" s="306"/>
      <c r="W156" s="859"/>
      <c r="AC156" s="1465"/>
      <c r="AD156" s="565"/>
      <c r="AE156" s="521"/>
      <c r="AF156" s="1465"/>
      <c r="AG156" s="1465"/>
      <c r="AH156" s="565"/>
      <c r="AI156" s="1465"/>
      <c r="AJ156" s="1465"/>
      <c r="AK156" s="1465"/>
      <c r="AL156" s="1465"/>
      <c r="AM156" s="1465"/>
      <c r="AN156" s="565"/>
      <c r="AO156" s="1465"/>
      <c r="AP156" s="565"/>
      <c r="AQ156" s="1465"/>
      <c r="AR156" s="565"/>
      <c r="AS156" s="1465"/>
      <c r="AT156" s="565"/>
      <c r="AU156" s="1465"/>
      <c r="AV156" s="565"/>
      <c r="AW156" s="1465"/>
      <c r="AX156" s="565"/>
      <c r="AY156" s="1465"/>
      <c r="AZ156" s="565"/>
      <c r="BA156" s="1465"/>
      <c r="BB156" s="565"/>
      <c r="BC156" s="1465"/>
      <c r="BD156" s="565"/>
      <c r="BE156" s="1465"/>
      <c r="BF156" s="565"/>
      <c r="BG156" s="1465"/>
      <c r="BH156" s="565"/>
      <c r="BI156" s="1465"/>
      <c r="BJ156" s="565"/>
      <c r="BK156" s="1465"/>
      <c r="BL156" s="565"/>
      <c r="BM156" s="1465"/>
      <c r="BN156" s="565"/>
      <c r="BO156" s="1465"/>
      <c r="BP156" s="565"/>
      <c r="BQ156" s="100"/>
      <c r="BR156" s="100"/>
      <c r="BS156" s="100"/>
      <c r="BT156" s="100"/>
      <c r="BU156" s="100"/>
      <c r="BV156" s="100"/>
      <c r="BW156" s="100"/>
      <c r="BX156" s="100"/>
      <c r="BY156" s="100"/>
      <c r="BZ156" s="100"/>
      <c r="CA156" s="100"/>
      <c r="CB156" s="100"/>
      <c r="CC156" s="100"/>
      <c r="CD156" s="100"/>
      <c r="CE156" s="100"/>
      <c r="CF156" s="100"/>
      <c r="CG156" s="100"/>
      <c r="CH156" s="100"/>
      <c r="CI156" s="100"/>
      <c r="CJ156" s="100"/>
      <c r="CK156" s="100"/>
      <c r="CL156" s="100"/>
      <c r="CM156" s="100"/>
      <c r="CN156" s="100"/>
      <c r="CO156" s="100"/>
      <c r="CP156" s="100"/>
      <c r="CQ156" s="100"/>
      <c r="CR156" s="100"/>
      <c r="CS156" s="100"/>
      <c r="CT156" s="100"/>
      <c r="CU156" s="100"/>
      <c r="CV156" s="100"/>
      <c r="CW156" s="100"/>
      <c r="CX156" s="100"/>
      <c r="CY156" s="100"/>
      <c r="CZ156" s="100"/>
      <c r="DA156" s="100"/>
      <c r="DB156" s="100"/>
      <c r="DC156" s="100"/>
      <c r="DD156" s="100"/>
      <c r="DE156" s="100"/>
      <c r="DF156" s="100"/>
      <c r="DG156" s="100"/>
      <c r="DH156" s="100"/>
      <c r="DI156" s="100"/>
      <c r="DJ156" s="100"/>
      <c r="DK156" s="100"/>
      <c r="DL156" s="100"/>
      <c r="DM156" s="100"/>
      <c r="DN156" s="100"/>
      <c r="DO156" s="100"/>
      <c r="DP156" s="100"/>
      <c r="DQ156" s="100"/>
      <c r="DR156" s="100"/>
      <c r="DS156" s="100"/>
      <c r="DT156" s="100"/>
      <c r="DU156" s="100"/>
      <c r="DV156" s="100"/>
      <c r="DW156" s="100"/>
      <c r="DX156" s="100"/>
      <c r="DY156" s="100"/>
      <c r="DZ156" s="100"/>
      <c r="EA156" s="100"/>
      <c r="EB156" s="100"/>
      <c r="EC156" s="100"/>
      <c r="ED156" s="100"/>
      <c r="EE156" s="100"/>
      <c r="EF156" s="100"/>
      <c r="EG156" s="100"/>
      <c r="EH156" s="100"/>
      <c r="EI156" s="100"/>
      <c r="EJ156" s="100"/>
      <c r="EK156" s="100"/>
      <c r="EL156" s="100"/>
      <c r="EM156" s="100"/>
      <c r="EN156" s="100"/>
      <c r="EO156" s="100"/>
      <c r="EP156" s="100"/>
      <c r="EQ156" s="100"/>
      <c r="ER156" s="100"/>
      <c r="ES156" s="100"/>
      <c r="ET156" s="100"/>
      <c r="EU156" s="100"/>
      <c r="EV156" s="100"/>
      <c r="EW156" s="100"/>
      <c r="EX156" s="100"/>
      <c r="EY156" s="100"/>
      <c r="EZ156" s="100"/>
      <c r="FA156" s="100"/>
      <c r="FB156" s="100"/>
      <c r="FC156" s="100"/>
      <c r="FD156" s="100"/>
      <c r="FE156" s="100"/>
      <c r="FF156" s="100"/>
      <c r="FG156" s="100"/>
      <c r="FH156" s="100"/>
      <c r="FI156" s="100"/>
      <c r="FJ156" s="100"/>
      <c r="FK156" s="100"/>
      <c r="FL156" s="100"/>
      <c r="FM156" s="100"/>
      <c r="FN156" s="100"/>
      <c r="FO156" s="100"/>
      <c r="FP156" s="100"/>
      <c r="FQ156" s="100"/>
      <c r="FR156" s="100"/>
      <c r="FS156" s="100"/>
      <c r="FT156" s="100"/>
      <c r="FU156" s="100"/>
      <c r="FV156" s="100"/>
      <c r="FW156" s="100"/>
      <c r="FX156" s="679" t="s">
        <v>329</v>
      </c>
      <c r="FY156" s="680">
        <v>129</v>
      </c>
      <c r="FZ156" s="680">
        <v>30289587</v>
      </c>
      <c r="GA156" s="680">
        <v>55</v>
      </c>
      <c r="GB156" s="680" t="s">
        <v>798</v>
      </c>
      <c r="GC156" s="680">
        <v>20</v>
      </c>
      <c r="GD156" s="680">
        <v>2009</v>
      </c>
      <c r="GE156" s="680">
        <v>2</v>
      </c>
      <c r="GF156" s="680" t="s">
        <v>148</v>
      </c>
      <c r="GG156" s="680">
        <v>2</v>
      </c>
      <c r="GH156" s="680">
        <v>2</v>
      </c>
      <c r="GI156" s="680" t="s">
        <v>148</v>
      </c>
      <c r="GJ156" s="680">
        <v>2</v>
      </c>
      <c r="GK156" s="680" t="s">
        <v>781</v>
      </c>
      <c r="GL156" s="680" t="s">
        <v>782</v>
      </c>
      <c r="GM156" s="680">
        <v>66</v>
      </c>
      <c r="GN156" s="680" t="s">
        <v>783</v>
      </c>
      <c r="GO156" s="680">
        <v>0</v>
      </c>
      <c r="GP156" s="680">
        <v>0</v>
      </c>
      <c r="GQ156" s="680">
        <v>4</v>
      </c>
      <c r="GR156" s="680">
        <v>2</v>
      </c>
      <c r="GS156" s="680">
        <v>8</v>
      </c>
      <c r="GT156" s="680" t="s">
        <v>783</v>
      </c>
      <c r="GU156" s="680" t="s">
        <v>783</v>
      </c>
      <c r="GV156" s="680" t="s">
        <v>783</v>
      </c>
      <c r="GW156" s="680" t="s">
        <v>783</v>
      </c>
      <c r="GX156" s="680" t="s">
        <v>783</v>
      </c>
      <c r="GY156" s="680">
        <v>1649</v>
      </c>
      <c r="GZ156" s="680">
        <v>0.4</v>
      </c>
      <c r="HA156" s="680">
        <v>5</v>
      </c>
      <c r="HB156" s="680" t="s">
        <v>783</v>
      </c>
      <c r="HC156" s="680" t="s">
        <v>782</v>
      </c>
      <c r="HD156" s="680">
        <v>35</v>
      </c>
      <c r="HE156" s="680" t="s">
        <v>783</v>
      </c>
      <c r="HF156" s="680">
        <v>0</v>
      </c>
      <c r="HG156" s="680" t="s">
        <v>783</v>
      </c>
      <c r="HH156" s="680">
        <v>0</v>
      </c>
      <c r="HI156" s="680">
        <v>1</v>
      </c>
      <c r="HJ156" s="680">
        <v>45</v>
      </c>
      <c r="HK156" s="680" t="s">
        <v>784</v>
      </c>
      <c r="HL156" s="680" t="s">
        <v>785</v>
      </c>
      <c r="HM156" s="680" t="s">
        <v>783</v>
      </c>
      <c r="HN156" s="680" t="s">
        <v>783</v>
      </c>
      <c r="HO156" s="680" t="s">
        <v>783</v>
      </c>
      <c r="HP156" s="680" t="s">
        <v>783</v>
      </c>
      <c r="HQ156" s="680" t="s">
        <v>783</v>
      </c>
      <c r="HR156" s="680">
        <v>3978931</v>
      </c>
      <c r="HS156" s="680" t="s">
        <v>783</v>
      </c>
      <c r="HT156" s="680" t="s">
        <v>786</v>
      </c>
      <c r="HU156" s="680" t="s">
        <v>787</v>
      </c>
      <c r="HV156" s="680">
        <v>4</v>
      </c>
      <c r="HW156" s="680">
        <v>2014</v>
      </c>
      <c r="HX156" s="680">
        <v>63</v>
      </c>
      <c r="HY156" s="680">
        <v>0</v>
      </c>
      <c r="HZ156" s="680">
        <v>2112</v>
      </c>
      <c r="IA156" s="681">
        <v>41697.500081018516</v>
      </c>
      <c r="IB156" s="680" t="s">
        <v>788</v>
      </c>
      <c r="IC156" s="680">
        <v>3974453</v>
      </c>
      <c r="ID156" s="680">
        <v>2014</v>
      </c>
      <c r="IE156" s="680">
        <v>1712</v>
      </c>
      <c r="IF156" s="680" t="s">
        <v>783</v>
      </c>
      <c r="IG156" s="680" t="s">
        <v>783</v>
      </c>
      <c r="IH156" s="680" t="s">
        <v>783</v>
      </c>
      <c r="II156" s="680" t="s">
        <v>783</v>
      </c>
      <c r="IJ156" s="680" t="s">
        <v>783</v>
      </c>
      <c r="IK156" s="680" t="s">
        <v>783</v>
      </c>
      <c r="IL156" s="680" t="s">
        <v>783</v>
      </c>
      <c r="IM156" s="680" t="s">
        <v>783</v>
      </c>
      <c r="IN156" s="680" t="s">
        <v>783</v>
      </c>
      <c r="IO156" s="680">
        <v>1649</v>
      </c>
      <c r="IP156" s="681">
        <v>39696.595601851855</v>
      </c>
      <c r="IQ156" s="680">
        <v>2</v>
      </c>
      <c r="IR156" s="680" t="s">
        <v>793</v>
      </c>
      <c r="IS156" s="680">
        <v>8</v>
      </c>
      <c r="IT156" s="684">
        <v>41275</v>
      </c>
      <c r="IU156" s="680" t="s">
        <v>783</v>
      </c>
      <c r="IV156" s="680" t="s">
        <v>783</v>
      </c>
      <c r="IW156" s="680" t="s">
        <v>783</v>
      </c>
      <c r="IX156" s="680" t="s">
        <v>781</v>
      </c>
      <c r="IY156" s="680">
        <v>45</v>
      </c>
      <c r="IZ156" s="680" t="s">
        <v>789</v>
      </c>
      <c r="JA156" s="680" t="s">
        <v>783</v>
      </c>
      <c r="JB156" s="680" t="s">
        <v>783</v>
      </c>
      <c r="JC156" s="680" t="s">
        <v>783</v>
      </c>
      <c r="JD156" s="680">
        <v>547757</v>
      </c>
      <c r="JE156" s="680" t="s">
        <v>783</v>
      </c>
      <c r="JF156" s="680" t="s">
        <v>783</v>
      </c>
      <c r="JG156" s="680" t="s">
        <v>843</v>
      </c>
      <c r="JH156" s="680">
        <v>55</v>
      </c>
      <c r="JI156" s="680" t="s">
        <v>783</v>
      </c>
      <c r="JJ156" s="680" t="s">
        <v>783</v>
      </c>
      <c r="JK156" s="680" t="s">
        <v>783</v>
      </c>
      <c r="JL156" s="680" t="s">
        <v>790</v>
      </c>
      <c r="JM156" s="680">
        <v>4</v>
      </c>
      <c r="JN156" s="680">
        <v>3</v>
      </c>
      <c r="JO156" s="680" t="s">
        <v>783</v>
      </c>
      <c r="JP156" s="680" t="s">
        <v>783</v>
      </c>
      <c r="JQ156" s="680" t="s">
        <v>783</v>
      </c>
      <c r="JR156" s="680" t="s">
        <v>783</v>
      </c>
      <c r="JS156" s="680" t="s">
        <v>783</v>
      </c>
      <c r="JT156" s="680" t="s">
        <v>783</v>
      </c>
      <c r="JU156" s="680" t="s">
        <v>935</v>
      </c>
      <c r="JV156" s="682">
        <v>2149.802909</v>
      </c>
      <c r="JX156" s="225"/>
      <c r="KA156" s="1460"/>
    </row>
    <row r="157" spans="1:287">
      <c r="A157" s="1464"/>
      <c r="H157" s="554"/>
      <c r="S157" s="327"/>
      <c r="T157" s="328"/>
      <c r="U157" s="306"/>
      <c r="V157" s="306"/>
      <c r="W157" s="859"/>
      <c r="AC157" s="1465"/>
      <c r="AD157" s="565"/>
      <c r="AE157" s="521"/>
      <c r="AF157" s="1465"/>
      <c r="AG157" s="1465"/>
      <c r="AH157" s="565"/>
      <c r="AI157" s="1465"/>
      <c r="AJ157" s="1465"/>
      <c r="AK157" s="1465"/>
      <c r="AL157" s="1465"/>
      <c r="AM157" s="1465"/>
      <c r="AN157" s="565"/>
      <c r="AO157" s="1465"/>
      <c r="AP157" s="565"/>
      <c r="AQ157" s="1465"/>
      <c r="AR157" s="565"/>
      <c r="AS157" s="1465"/>
      <c r="AT157" s="565"/>
      <c r="AU157" s="1465"/>
      <c r="AV157" s="565"/>
      <c r="AW157" s="1465"/>
      <c r="AX157" s="565"/>
      <c r="AY157" s="1465"/>
      <c r="AZ157" s="565"/>
      <c r="BA157" s="1465"/>
      <c r="BB157" s="565"/>
      <c r="BC157" s="1465"/>
      <c r="BD157" s="565"/>
      <c r="BE157" s="1465"/>
      <c r="BF157" s="565"/>
      <c r="BG157" s="1465"/>
      <c r="BH157" s="565"/>
      <c r="BI157" s="1465"/>
      <c r="BJ157" s="565"/>
      <c r="BK157" s="1465"/>
      <c r="BL157" s="565"/>
      <c r="BM157" s="1465"/>
      <c r="BN157" s="565"/>
      <c r="BO157" s="1465"/>
      <c r="BP157" s="565"/>
      <c r="BQ157" s="100"/>
      <c r="BR157" s="100"/>
      <c r="BS157" s="100"/>
      <c r="BT157" s="100"/>
      <c r="BU157" s="100"/>
      <c r="BV157" s="100"/>
      <c r="BW157" s="100"/>
      <c r="BX157" s="100"/>
      <c r="BY157" s="100"/>
      <c r="BZ157" s="100"/>
      <c r="CA157" s="100"/>
      <c r="CB157" s="100"/>
      <c r="CC157" s="100"/>
      <c r="CD157" s="100"/>
      <c r="CE157" s="100"/>
      <c r="CF157" s="100"/>
      <c r="CG157" s="100"/>
      <c r="CH157" s="100"/>
      <c r="CI157" s="100"/>
      <c r="CJ157" s="100"/>
      <c r="CK157" s="100"/>
      <c r="CL157" s="100"/>
      <c r="CM157" s="100"/>
      <c r="CN157" s="100"/>
      <c r="CO157" s="100"/>
      <c r="CP157" s="100"/>
      <c r="CQ157" s="100"/>
      <c r="CR157" s="100"/>
      <c r="CS157" s="100"/>
      <c r="CT157" s="100"/>
      <c r="CU157" s="100"/>
      <c r="CV157" s="100"/>
      <c r="CW157" s="100"/>
      <c r="CX157" s="100"/>
      <c r="CY157" s="100"/>
      <c r="CZ157" s="100"/>
      <c r="DA157" s="100"/>
      <c r="DB157" s="100"/>
      <c r="DC157" s="100"/>
      <c r="DD157" s="100"/>
      <c r="DE157" s="100"/>
      <c r="DF157" s="100"/>
      <c r="DG157" s="100"/>
      <c r="DH157" s="100"/>
      <c r="DI157" s="100"/>
      <c r="DJ157" s="100"/>
      <c r="DK157" s="100"/>
      <c r="DL157" s="100"/>
      <c r="DM157" s="100"/>
      <c r="DN157" s="100"/>
      <c r="DO157" s="100"/>
      <c r="DP157" s="100"/>
      <c r="DQ157" s="100"/>
      <c r="DR157" s="100"/>
      <c r="DS157" s="100"/>
      <c r="DT157" s="100"/>
      <c r="DU157" s="100"/>
      <c r="DV157" s="100"/>
      <c r="DW157" s="100"/>
      <c r="DX157" s="100"/>
      <c r="DY157" s="100"/>
      <c r="DZ157" s="100"/>
      <c r="EA157" s="100"/>
      <c r="EB157" s="100"/>
      <c r="EC157" s="100"/>
      <c r="ED157" s="100"/>
      <c r="EE157" s="100"/>
      <c r="EF157" s="100"/>
      <c r="EG157" s="100"/>
      <c r="EH157" s="100"/>
      <c r="EI157" s="100"/>
      <c r="EJ157" s="100"/>
      <c r="EK157" s="100"/>
      <c r="EL157" s="100"/>
      <c r="EM157" s="100"/>
      <c r="EN157" s="100"/>
      <c r="EO157" s="100"/>
      <c r="EP157" s="100"/>
      <c r="EQ157" s="100"/>
      <c r="ER157" s="100"/>
      <c r="ES157" s="100"/>
      <c r="ET157" s="100"/>
      <c r="EU157" s="100"/>
      <c r="EV157" s="100"/>
      <c r="EW157" s="100"/>
      <c r="EX157" s="100"/>
      <c r="EY157" s="100"/>
      <c r="EZ157" s="100"/>
      <c r="FA157" s="100"/>
      <c r="FB157" s="100"/>
      <c r="FC157" s="100"/>
      <c r="FD157" s="100"/>
      <c r="FE157" s="100"/>
      <c r="FF157" s="100"/>
      <c r="FG157" s="100"/>
      <c r="FH157" s="100"/>
      <c r="FI157" s="100"/>
      <c r="FJ157" s="100"/>
      <c r="FK157" s="100"/>
      <c r="FL157" s="100"/>
      <c r="FM157" s="100"/>
      <c r="FN157" s="100"/>
      <c r="FO157" s="100"/>
      <c r="FP157" s="100"/>
      <c r="FQ157" s="100"/>
      <c r="FR157" s="100"/>
      <c r="FS157" s="100"/>
      <c r="FT157" s="100"/>
      <c r="FU157" s="100"/>
      <c r="FV157" s="100"/>
      <c r="FW157" s="100"/>
      <c r="FX157" s="679" t="s">
        <v>329</v>
      </c>
      <c r="FY157" s="680">
        <v>174</v>
      </c>
      <c r="FZ157" s="680">
        <v>30289593</v>
      </c>
      <c r="GA157" s="680">
        <v>55</v>
      </c>
      <c r="GB157" s="680" t="s">
        <v>798</v>
      </c>
      <c r="GC157" s="680">
        <v>20</v>
      </c>
      <c r="GD157" s="680">
        <v>2009</v>
      </c>
      <c r="GE157" s="680">
        <v>2</v>
      </c>
      <c r="GF157" s="680" t="s">
        <v>148</v>
      </c>
      <c r="GG157" s="680">
        <v>2</v>
      </c>
      <c r="GH157" s="680">
        <v>2</v>
      </c>
      <c r="GI157" s="680" t="s">
        <v>148</v>
      </c>
      <c r="GJ157" s="680">
        <v>2</v>
      </c>
      <c r="GK157" s="680" t="s">
        <v>781</v>
      </c>
      <c r="GL157" s="680" t="s">
        <v>782</v>
      </c>
      <c r="GM157" s="680">
        <v>66</v>
      </c>
      <c r="GN157" s="680" t="s">
        <v>783</v>
      </c>
      <c r="GO157" s="680">
        <v>0</v>
      </c>
      <c r="GP157" s="680">
        <v>0</v>
      </c>
      <c r="GQ157" s="680">
        <v>4</v>
      </c>
      <c r="GR157" s="680">
        <v>2</v>
      </c>
      <c r="GS157" s="680">
        <v>8</v>
      </c>
      <c r="GT157" s="680" t="s">
        <v>783</v>
      </c>
      <c r="GU157" s="680" t="s">
        <v>783</v>
      </c>
      <c r="GV157" s="680" t="s">
        <v>783</v>
      </c>
      <c r="GW157" s="680" t="s">
        <v>783</v>
      </c>
      <c r="GX157" s="680" t="s">
        <v>783</v>
      </c>
      <c r="GY157" s="680">
        <v>1649</v>
      </c>
      <c r="GZ157" s="680">
        <v>0.32</v>
      </c>
      <c r="HA157" s="680">
        <v>5</v>
      </c>
      <c r="HB157" s="680" t="s">
        <v>783</v>
      </c>
      <c r="HC157" s="680" t="s">
        <v>782</v>
      </c>
      <c r="HD157" s="680">
        <v>35</v>
      </c>
      <c r="HE157" s="680" t="s">
        <v>783</v>
      </c>
      <c r="HF157" s="680">
        <v>0</v>
      </c>
      <c r="HG157" s="680" t="s">
        <v>783</v>
      </c>
      <c r="HH157" s="680">
        <v>0</v>
      </c>
      <c r="HI157" s="680">
        <v>1</v>
      </c>
      <c r="HJ157" s="680">
        <v>45</v>
      </c>
      <c r="HK157" s="680" t="s">
        <v>784</v>
      </c>
      <c r="HL157" s="680" t="s">
        <v>785</v>
      </c>
      <c r="HM157" s="680" t="s">
        <v>783</v>
      </c>
      <c r="HN157" s="680" t="s">
        <v>783</v>
      </c>
      <c r="HO157" s="680" t="s">
        <v>783</v>
      </c>
      <c r="HP157" s="680" t="s">
        <v>783</v>
      </c>
      <c r="HQ157" s="680" t="s">
        <v>783</v>
      </c>
      <c r="HR157" s="680">
        <v>3978919</v>
      </c>
      <c r="HS157" s="680" t="s">
        <v>783</v>
      </c>
      <c r="HT157" s="680" t="s">
        <v>786</v>
      </c>
      <c r="HU157" s="680" t="s">
        <v>787</v>
      </c>
      <c r="HV157" s="680">
        <v>4</v>
      </c>
      <c r="HW157" s="680">
        <v>2014</v>
      </c>
      <c r="HX157" s="680">
        <v>63</v>
      </c>
      <c r="HY157" s="680">
        <v>0</v>
      </c>
      <c r="HZ157" s="680">
        <v>1690</v>
      </c>
      <c r="IA157" s="681">
        <v>41697.500081018516</v>
      </c>
      <c r="IB157" s="680" t="s">
        <v>788</v>
      </c>
      <c r="IC157" s="680">
        <v>3974441</v>
      </c>
      <c r="ID157" s="680">
        <v>2014</v>
      </c>
      <c r="IE157" s="680">
        <v>1712</v>
      </c>
      <c r="IF157" s="680" t="s">
        <v>783</v>
      </c>
      <c r="IG157" s="680" t="s">
        <v>783</v>
      </c>
      <c r="IH157" s="680" t="s">
        <v>783</v>
      </c>
      <c r="II157" s="680" t="s">
        <v>783</v>
      </c>
      <c r="IJ157" s="680" t="s">
        <v>783</v>
      </c>
      <c r="IK157" s="680" t="s">
        <v>783</v>
      </c>
      <c r="IL157" s="680" t="s">
        <v>783</v>
      </c>
      <c r="IM157" s="680" t="s">
        <v>783</v>
      </c>
      <c r="IN157" s="680" t="s">
        <v>783</v>
      </c>
      <c r="IO157" s="680">
        <v>1649</v>
      </c>
      <c r="IP157" s="681">
        <v>39696.595601851855</v>
      </c>
      <c r="IQ157" s="680">
        <v>2</v>
      </c>
      <c r="IR157" s="680" t="s">
        <v>793</v>
      </c>
      <c r="IS157" s="680">
        <v>8</v>
      </c>
      <c r="IT157" s="684">
        <v>41275</v>
      </c>
      <c r="IU157" s="680" t="s">
        <v>783</v>
      </c>
      <c r="IV157" s="680" t="s">
        <v>783</v>
      </c>
      <c r="IW157" s="680" t="s">
        <v>783</v>
      </c>
      <c r="IX157" s="680" t="s">
        <v>781</v>
      </c>
      <c r="IY157" s="680">
        <v>45</v>
      </c>
      <c r="IZ157" s="680" t="s">
        <v>789</v>
      </c>
      <c r="JA157" s="680" t="s">
        <v>783</v>
      </c>
      <c r="JB157" s="680" t="s">
        <v>783</v>
      </c>
      <c r="JC157" s="680" t="s">
        <v>783</v>
      </c>
      <c r="JD157" s="680">
        <v>547757</v>
      </c>
      <c r="JE157" s="680" t="s">
        <v>783</v>
      </c>
      <c r="JF157" s="680" t="s">
        <v>783</v>
      </c>
      <c r="JG157" s="680" t="s">
        <v>843</v>
      </c>
      <c r="JH157" s="680">
        <v>55</v>
      </c>
      <c r="JI157" s="680" t="s">
        <v>783</v>
      </c>
      <c r="JJ157" s="680" t="s">
        <v>783</v>
      </c>
      <c r="JK157" s="680" t="s">
        <v>783</v>
      </c>
      <c r="JL157" s="680" t="s">
        <v>790</v>
      </c>
      <c r="JM157" s="680">
        <v>4</v>
      </c>
      <c r="JN157" s="680">
        <v>3</v>
      </c>
      <c r="JO157" s="680" t="s">
        <v>783</v>
      </c>
      <c r="JP157" s="680" t="s">
        <v>783</v>
      </c>
      <c r="JQ157" s="680" t="s">
        <v>783</v>
      </c>
      <c r="JR157" s="680" t="s">
        <v>783</v>
      </c>
      <c r="JS157" s="680" t="s">
        <v>783</v>
      </c>
      <c r="JT157" s="680" t="s">
        <v>783</v>
      </c>
      <c r="JU157" s="680" t="s">
        <v>936</v>
      </c>
      <c r="JV157" s="682">
        <v>1722.4713320000001</v>
      </c>
      <c r="JX157" s="225"/>
      <c r="KA157" s="1460"/>
    </row>
    <row r="158" spans="1:287">
      <c r="A158" s="1464"/>
      <c r="W158" s="859"/>
      <c r="CB158" s="100"/>
      <c r="FX158" s="679" t="s">
        <v>329</v>
      </c>
      <c r="FY158" s="680">
        <v>190</v>
      </c>
      <c r="FZ158" s="680">
        <v>30289594</v>
      </c>
      <c r="GA158" s="680">
        <v>55</v>
      </c>
      <c r="GB158" s="680" t="s">
        <v>798</v>
      </c>
      <c r="GC158" s="680">
        <v>20</v>
      </c>
      <c r="GD158" s="680">
        <v>2009</v>
      </c>
      <c r="GE158" s="680">
        <v>2</v>
      </c>
      <c r="GF158" s="680" t="s">
        <v>148</v>
      </c>
      <c r="GG158" s="680">
        <v>2</v>
      </c>
      <c r="GH158" s="680">
        <v>2</v>
      </c>
      <c r="GI158" s="680" t="s">
        <v>148</v>
      </c>
      <c r="GJ158" s="680">
        <v>2</v>
      </c>
      <c r="GK158" s="680" t="s">
        <v>781</v>
      </c>
      <c r="GL158" s="680" t="s">
        <v>782</v>
      </c>
      <c r="GM158" s="680">
        <v>66</v>
      </c>
      <c r="GN158" s="680" t="s">
        <v>783</v>
      </c>
      <c r="GO158" s="680">
        <v>0</v>
      </c>
      <c r="GP158" s="680">
        <v>0</v>
      </c>
      <c r="GQ158" s="680">
        <v>4</v>
      </c>
      <c r="GR158" s="680">
        <v>2</v>
      </c>
      <c r="GS158" s="680">
        <v>8</v>
      </c>
      <c r="GT158" s="680" t="s">
        <v>783</v>
      </c>
      <c r="GU158" s="680" t="s">
        <v>783</v>
      </c>
      <c r="GV158" s="680" t="s">
        <v>783</v>
      </c>
      <c r="GW158" s="680" t="s">
        <v>783</v>
      </c>
      <c r="GX158" s="680" t="s">
        <v>783</v>
      </c>
      <c r="GY158" s="680">
        <v>1649</v>
      </c>
      <c r="GZ158" s="680">
        <v>0.87</v>
      </c>
      <c r="HA158" s="680">
        <v>5</v>
      </c>
      <c r="HB158" s="680" t="s">
        <v>783</v>
      </c>
      <c r="HC158" s="680" t="s">
        <v>782</v>
      </c>
      <c r="HD158" s="680">
        <v>35</v>
      </c>
      <c r="HE158" s="680" t="s">
        <v>783</v>
      </c>
      <c r="HF158" s="680">
        <v>0</v>
      </c>
      <c r="HG158" s="680" t="s">
        <v>783</v>
      </c>
      <c r="HH158" s="680">
        <v>0</v>
      </c>
      <c r="HI158" s="680">
        <v>1</v>
      </c>
      <c r="HJ158" s="680">
        <v>45</v>
      </c>
      <c r="HK158" s="680" t="s">
        <v>784</v>
      </c>
      <c r="HL158" s="680" t="s">
        <v>785</v>
      </c>
      <c r="HM158" s="680" t="s">
        <v>783</v>
      </c>
      <c r="HN158" s="680" t="s">
        <v>783</v>
      </c>
      <c r="HO158" s="680" t="s">
        <v>783</v>
      </c>
      <c r="HP158" s="680" t="s">
        <v>783</v>
      </c>
      <c r="HQ158" s="680" t="s">
        <v>783</v>
      </c>
      <c r="HR158" s="680">
        <v>3980089</v>
      </c>
      <c r="HS158" s="680" t="s">
        <v>783</v>
      </c>
      <c r="HT158" s="680" t="s">
        <v>786</v>
      </c>
      <c r="HU158" s="680" t="s">
        <v>787</v>
      </c>
      <c r="HV158" s="680">
        <v>4</v>
      </c>
      <c r="HW158" s="680">
        <v>2014</v>
      </c>
      <c r="HX158" s="680">
        <v>63</v>
      </c>
      <c r="HY158" s="680">
        <v>0</v>
      </c>
      <c r="HZ158" s="680">
        <v>4594</v>
      </c>
      <c r="IA158" s="681">
        <v>41697.500081018516</v>
      </c>
      <c r="IB158" s="680" t="s">
        <v>788</v>
      </c>
      <c r="IC158" s="680">
        <v>3975611</v>
      </c>
      <c r="ID158" s="680">
        <v>2014</v>
      </c>
      <c r="IE158" s="680">
        <v>1712</v>
      </c>
      <c r="IF158" s="680" t="s">
        <v>783</v>
      </c>
      <c r="IG158" s="680" t="s">
        <v>783</v>
      </c>
      <c r="IH158" s="680" t="s">
        <v>783</v>
      </c>
      <c r="II158" s="680" t="s">
        <v>783</v>
      </c>
      <c r="IJ158" s="680" t="s">
        <v>783</v>
      </c>
      <c r="IK158" s="680" t="s">
        <v>783</v>
      </c>
      <c r="IL158" s="680" t="s">
        <v>783</v>
      </c>
      <c r="IM158" s="680" t="s">
        <v>783</v>
      </c>
      <c r="IN158" s="680" t="s">
        <v>783</v>
      </c>
      <c r="IO158" s="680">
        <v>1649</v>
      </c>
      <c r="IP158" s="681">
        <v>39696.595601851855</v>
      </c>
      <c r="IQ158" s="680">
        <v>2</v>
      </c>
      <c r="IR158" s="680" t="s">
        <v>793</v>
      </c>
      <c r="IS158" s="680">
        <v>8</v>
      </c>
      <c r="IT158" s="684">
        <v>41275</v>
      </c>
      <c r="IU158" s="680" t="s">
        <v>783</v>
      </c>
      <c r="IV158" s="680" t="s">
        <v>783</v>
      </c>
      <c r="IW158" s="680" t="s">
        <v>783</v>
      </c>
      <c r="IX158" s="680" t="s">
        <v>781</v>
      </c>
      <c r="IY158" s="680">
        <v>45</v>
      </c>
      <c r="IZ158" s="680" t="s">
        <v>789</v>
      </c>
      <c r="JA158" s="680" t="s">
        <v>783</v>
      </c>
      <c r="JB158" s="680" t="s">
        <v>783</v>
      </c>
      <c r="JC158" s="680" t="s">
        <v>783</v>
      </c>
      <c r="JD158" s="680">
        <v>547757</v>
      </c>
      <c r="JE158" s="680" t="s">
        <v>783</v>
      </c>
      <c r="JF158" s="680" t="s">
        <v>783</v>
      </c>
      <c r="JG158" s="680" t="s">
        <v>843</v>
      </c>
      <c r="JH158" s="680">
        <v>55</v>
      </c>
      <c r="JI158" s="680" t="s">
        <v>783</v>
      </c>
      <c r="JJ158" s="680" t="s">
        <v>783</v>
      </c>
      <c r="JK158" s="680" t="s">
        <v>783</v>
      </c>
      <c r="JL158" s="680" t="s">
        <v>790</v>
      </c>
      <c r="JM158" s="680">
        <v>4</v>
      </c>
      <c r="JN158" s="680">
        <v>3</v>
      </c>
      <c r="JO158" s="680" t="s">
        <v>783</v>
      </c>
      <c r="JP158" s="680" t="s">
        <v>783</v>
      </c>
      <c r="JQ158" s="680" t="s">
        <v>783</v>
      </c>
      <c r="JR158" s="680" t="s">
        <v>783</v>
      </c>
      <c r="JS158" s="680" t="s">
        <v>783</v>
      </c>
      <c r="JT158" s="680" t="s">
        <v>783</v>
      </c>
      <c r="JU158" s="680" t="s">
        <v>937</v>
      </c>
      <c r="JV158" s="682">
        <v>4679.1204349999998</v>
      </c>
      <c r="JX158" s="225"/>
      <c r="KA158" s="1460"/>
    </row>
    <row r="159" spans="1:287">
      <c r="A159" s="1464"/>
      <c r="W159" s="859"/>
      <c r="CB159" s="100"/>
      <c r="FX159" s="679" t="s">
        <v>329</v>
      </c>
      <c r="FY159" s="680">
        <v>297</v>
      </c>
      <c r="FZ159" s="680">
        <v>30289589</v>
      </c>
      <c r="GA159" s="680">
        <v>55</v>
      </c>
      <c r="GB159" s="680" t="s">
        <v>798</v>
      </c>
      <c r="GC159" s="680">
        <v>20</v>
      </c>
      <c r="GD159" s="680">
        <v>2009</v>
      </c>
      <c r="GE159" s="680">
        <v>2</v>
      </c>
      <c r="GF159" s="680" t="s">
        <v>148</v>
      </c>
      <c r="GG159" s="680">
        <v>2</v>
      </c>
      <c r="GH159" s="680">
        <v>2</v>
      </c>
      <c r="GI159" s="680" t="s">
        <v>148</v>
      </c>
      <c r="GJ159" s="680">
        <v>2</v>
      </c>
      <c r="GK159" s="680" t="s">
        <v>781</v>
      </c>
      <c r="GL159" s="680" t="s">
        <v>782</v>
      </c>
      <c r="GM159" s="680">
        <v>66</v>
      </c>
      <c r="GN159" s="680" t="s">
        <v>783</v>
      </c>
      <c r="GO159" s="680">
        <v>0</v>
      </c>
      <c r="GP159" s="680">
        <v>0</v>
      </c>
      <c r="GQ159" s="680">
        <v>4</v>
      </c>
      <c r="GR159" s="680">
        <v>2</v>
      </c>
      <c r="GS159" s="680">
        <v>8</v>
      </c>
      <c r="GT159" s="680" t="s">
        <v>783</v>
      </c>
      <c r="GU159" s="680" t="s">
        <v>783</v>
      </c>
      <c r="GV159" s="680" t="s">
        <v>783</v>
      </c>
      <c r="GW159" s="680" t="s">
        <v>783</v>
      </c>
      <c r="GX159" s="680" t="s">
        <v>783</v>
      </c>
      <c r="GY159" s="680">
        <v>1649</v>
      </c>
      <c r="GZ159" s="680">
        <v>7.0000000000000007E-2</v>
      </c>
      <c r="HA159" s="680">
        <v>5</v>
      </c>
      <c r="HB159" s="680" t="s">
        <v>783</v>
      </c>
      <c r="HC159" s="680" t="s">
        <v>782</v>
      </c>
      <c r="HD159" s="680">
        <v>35</v>
      </c>
      <c r="HE159" s="680" t="s">
        <v>783</v>
      </c>
      <c r="HF159" s="680">
        <v>0</v>
      </c>
      <c r="HG159" s="680" t="s">
        <v>783</v>
      </c>
      <c r="HH159" s="680">
        <v>0</v>
      </c>
      <c r="HI159" s="680">
        <v>1</v>
      </c>
      <c r="HJ159" s="680">
        <v>45</v>
      </c>
      <c r="HK159" s="680" t="s">
        <v>784</v>
      </c>
      <c r="HL159" s="680" t="s">
        <v>785</v>
      </c>
      <c r="HM159" s="680" t="s">
        <v>783</v>
      </c>
      <c r="HN159" s="680" t="s">
        <v>783</v>
      </c>
      <c r="HO159" s="680" t="s">
        <v>783</v>
      </c>
      <c r="HP159" s="680" t="s">
        <v>783</v>
      </c>
      <c r="HQ159" s="680" t="s">
        <v>783</v>
      </c>
      <c r="HR159" s="680">
        <v>3978923</v>
      </c>
      <c r="HS159" s="680" t="s">
        <v>783</v>
      </c>
      <c r="HT159" s="680" t="s">
        <v>786</v>
      </c>
      <c r="HU159" s="680" t="s">
        <v>787</v>
      </c>
      <c r="HV159" s="680">
        <v>4</v>
      </c>
      <c r="HW159" s="680">
        <v>2014</v>
      </c>
      <c r="HX159" s="680">
        <v>63</v>
      </c>
      <c r="HY159" s="680">
        <v>0</v>
      </c>
      <c r="HZ159" s="680">
        <v>370</v>
      </c>
      <c r="IA159" s="681">
        <v>41697.500081018516</v>
      </c>
      <c r="IB159" s="680" t="s">
        <v>788</v>
      </c>
      <c r="IC159" s="680">
        <v>3974445</v>
      </c>
      <c r="ID159" s="680">
        <v>2014</v>
      </c>
      <c r="IE159" s="680">
        <v>1712</v>
      </c>
      <c r="IF159" s="680" t="s">
        <v>783</v>
      </c>
      <c r="IG159" s="680" t="s">
        <v>783</v>
      </c>
      <c r="IH159" s="680" t="s">
        <v>783</v>
      </c>
      <c r="II159" s="680" t="s">
        <v>783</v>
      </c>
      <c r="IJ159" s="680" t="s">
        <v>783</v>
      </c>
      <c r="IK159" s="680" t="s">
        <v>783</v>
      </c>
      <c r="IL159" s="680" t="s">
        <v>783</v>
      </c>
      <c r="IM159" s="680" t="s">
        <v>783</v>
      </c>
      <c r="IN159" s="680" t="s">
        <v>783</v>
      </c>
      <c r="IO159" s="680">
        <v>1649</v>
      </c>
      <c r="IP159" s="681">
        <v>39696.595601851855</v>
      </c>
      <c r="IQ159" s="680">
        <v>2</v>
      </c>
      <c r="IR159" s="680" t="s">
        <v>793</v>
      </c>
      <c r="IS159" s="680">
        <v>8</v>
      </c>
      <c r="IT159" s="684">
        <v>41275</v>
      </c>
      <c r="IU159" s="680" t="s">
        <v>783</v>
      </c>
      <c r="IV159" s="680" t="s">
        <v>783</v>
      </c>
      <c r="IW159" s="680" t="s">
        <v>783</v>
      </c>
      <c r="IX159" s="680" t="s">
        <v>781</v>
      </c>
      <c r="IY159" s="680">
        <v>45</v>
      </c>
      <c r="IZ159" s="680" t="s">
        <v>789</v>
      </c>
      <c r="JA159" s="680" t="s">
        <v>783</v>
      </c>
      <c r="JB159" s="680" t="s">
        <v>783</v>
      </c>
      <c r="JC159" s="680" t="s">
        <v>783</v>
      </c>
      <c r="JD159" s="680">
        <v>547757</v>
      </c>
      <c r="JE159" s="680" t="s">
        <v>783</v>
      </c>
      <c r="JF159" s="680" t="s">
        <v>783</v>
      </c>
      <c r="JG159" s="680" t="s">
        <v>843</v>
      </c>
      <c r="JH159" s="680">
        <v>55</v>
      </c>
      <c r="JI159" s="680" t="s">
        <v>783</v>
      </c>
      <c r="JJ159" s="680" t="s">
        <v>783</v>
      </c>
      <c r="JK159" s="680" t="s">
        <v>783</v>
      </c>
      <c r="JL159" s="680" t="s">
        <v>790</v>
      </c>
      <c r="JM159" s="680">
        <v>4</v>
      </c>
      <c r="JN159" s="680">
        <v>3</v>
      </c>
      <c r="JO159" s="680" t="s">
        <v>783</v>
      </c>
      <c r="JP159" s="680" t="s">
        <v>783</v>
      </c>
      <c r="JQ159" s="680" t="s">
        <v>783</v>
      </c>
      <c r="JR159" s="680" t="s">
        <v>783</v>
      </c>
      <c r="JS159" s="680" t="s">
        <v>783</v>
      </c>
      <c r="JT159" s="680" t="s">
        <v>783</v>
      </c>
      <c r="JU159" s="680" t="s">
        <v>938</v>
      </c>
      <c r="JV159" s="682">
        <v>361.39618200000001</v>
      </c>
      <c r="JX159" s="225"/>
    </row>
    <row r="160" spans="1:287" ht="15" thickBot="1">
      <c r="W160" s="859"/>
      <c r="FX160" s="625" t="s">
        <v>489</v>
      </c>
      <c r="FY160" s="626">
        <v>257</v>
      </c>
      <c r="FZ160" s="626">
        <v>22876689</v>
      </c>
      <c r="GA160" s="626" t="s">
        <v>783</v>
      </c>
      <c r="GB160" s="626"/>
      <c r="GC160" s="626" t="s">
        <v>783</v>
      </c>
      <c r="GD160" s="626" t="s">
        <v>783</v>
      </c>
      <c r="GE160" s="626" t="s">
        <v>783</v>
      </c>
      <c r="GF160" s="626"/>
      <c r="GG160" s="626" t="s">
        <v>783</v>
      </c>
      <c r="GH160" s="626" t="s">
        <v>783</v>
      </c>
      <c r="GI160" s="626"/>
      <c r="GJ160" s="626" t="s">
        <v>783</v>
      </c>
      <c r="GK160" s="626" t="s">
        <v>781</v>
      </c>
      <c r="GL160" s="626" t="s">
        <v>783</v>
      </c>
      <c r="GM160" s="626" t="s">
        <v>783</v>
      </c>
      <c r="GN160" s="626" t="s">
        <v>783</v>
      </c>
      <c r="GO160" s="626" t="s">
        <v>783</v>
      </c>
      <c r="GP160" s="626" t="s">
        <v>783</v>
      </c>
      <c r="GQ160" s="626" t="s">
        <v>783</v>
      </c>
      <c r="GR160" s="626" t="s">
        <v>783</v>
      </c>
      <c r="GS160" s="626" t="s">
        <v>783</v>
      </c>
      <c r="GT160" s="626" t="s">
        <v>783</v>
      </c>
      <c r="GU160" s="626" t="s">
        <v>783</v>
      </c>
      <c r="GV160" s="626" t="s">
        <v>783</v>
      </c>
      <c r="GW160" s="626" t="s">
        <v>783</v>
      </c>
      <c r="GX160" s="626" t="s">
        <v>783</v>
      </c>
      <c r="GY160" s="626">
        <v>1649</v>
      </c>
      <c r="GZ160" s="626">
        <v>0</v>
      </c>
      <c r="HA160" s="626">
        <v>9</v>
      </c>
      <c r="HB160" s="626" t="s">
        <v>783</v>
      </c>
      <c r="HC160" s="626" t="s">
        <v>783</v>
      </c>
      <c r="HD160" s="626" t="s">
        <v>783</v>
      </c>
      <c r="HE160" s="626" t="s">
        <v>783</v>
      </c>
      <c r="HF160" s="626" t="s">
        <v>783</v>
      </c>
      <c r="HG160" s="626" t="s">
        <v>783</v>
      </c>
      <c r="HH160" s="626" t="s">
        <v>783</v>
      </c>
      <c r="HI160" s="626" t="s">
        <v>783</v>
      </c>
      <c r="HJ160" s="626" t="s">
        <v>783</v>
      </c>
      <c r="HK160" s="626" t="s">
        <v>783</v>
      </c>
      <c r="HL160" s="626" t="s">
        <v>783</v>
      </c>
      <c r="HM160" s="626" t="s">
        <v>783</v>
      </c>
      <c r="HN160" s="626" t="s">
        <v>783</v>
      </c>
      <c r="HO160" s="626" t="s">
        <v>783</v>
      </c>
      <c r="HP160" s="626" t="s">
        <v>783</v>
      </c>
      <c r="HQ160" s="626" t="s">
        <v>783</v>
      </c>
      <c r="HR160" s="626">
        <v>3975630</v>
      </c>
      <c r="HS160" s="626" t="s">
        <v>783</v>
      </c>
      <c r="HT160" s="626" t="s">
        <v>786</v>
      </c>
      <c r="HU160" s="626" t="s">
        <v>787</v>
      </c>
      <c r="HV160" s="626">
        <v>4</v>
      </c>
      <c r="HW160" s="626">
        <v>2010</v>
      </c>
      <c r="HX160" s="626">
        <v>63</v>
      </c>
      <c r="HY160" s="626">
        <v>0</v>
      </c>
      <c r="HZ160" s="626">
        <v>211</v>
      </c>
      <c r="IA160" s="627">
        <v>40214.425567129627</v>
      </c>
      <c r="IB160" s="626" t="s">
        <v>788</v>
      </c>
      <c r="IC160" s="626">
        <v>3980108</v>
      </c>
      <c r="ID160" s="626" t="s">
        <v>783</v>
      </c>
      <c r="IE160" s="626">
        <v>1712</v>
      </c>
      <c r="IF160" s="626" t="s">
        <v>783</v>
      </c>
      <c r="IG160" s="626" t="s">
        <v>783</v>
      </c>
      <c r="IH160" s="626" t="s">
        <v>783</v>
      </c>
      <c r="II160" s="626" t="s">
        <v>783</v>
      </c>
      <c r="IJ160" s="626" t="s">
        <v>783</v>
      </c>
      <c r="IK160" s="626" t="s">
        <v>783</v>
      </c>
      <c r="IL160" s="626" t="s">
        <v>783</v>
      </c>
      <c r="IM160" s="626" t="s">
        <v>783</v>
      </c>
      <c r="IN160" s="626" t="s">
        <v>783</v>
      </c>
      <c r="IO160" s="626">
        <v>2108</v>
      </c>
      <c r="IP160" s="627">
        <v>39696.595092592594</v>
      </c>
      <c r="IQ160" s="626" t="s">
        <v>783</v>
      </c>
      <c r="IR160" s="626" t="s">
        <v>783</v>
      </c>
      <c r="IS160" s="626" t="s">
        <v>783</v>
      </c>
      <c r="IT160" s="626" t="s">
        <v>783</v>
      </c>
      <c r="IU160" s="626" t="s">
        <v>783</v>
      </c>
      <c r="IV160" s="626" t="s">
        <v>783</v>
      </c>
      <c r="IW160" s="626" t="s">
        <v>783</v>
      </c>
      <c r="IX160" s="626" t="s">
        <v>781</v>
      </c>
      <c r="IY160" s="626" t="s">
        <v>783</v>
      </c>
      <c r="IZ160" s="626" t="s">
        <v>783</v>
      </c>
      <c r="JA160" s="626" t="s">
        <v>783</v>
      </c>
      <c r="JB160" s="626" t="s">
        <v>783</v>
      </c>
      <c r="JC160" s="626" t="s">
        <v>783</v>
      </c>
      <c r="JD160" s="626">
        <v>547756</v>
      </c>
      <c r="JE160" s="626" t="s">
        <v>783</v>
      </c>
      <c r="JF160" s="626" t="s">
        <v>783</v>
      </c>
      <c r="JG160" s="626" t="s">
        <v>783</v>
      </c>
      <c r="JH160" s="626" t="s">
        <v>783</v>
      </c>
      <c r="JI160" s="626" t="s">
        <v>783</v>
      </c>
      <c r="JJ160" s="626" t="s">
        <v>783</v>
      </c>
      <c r="JK160" s="626" t="s">
        <v>783</v>
      </c>
      <c r="JL160" s="626" t="s">
        <v>783</v>
      </c>
      <c r="JM160" s="626">
        <v>4</v>
      </c>
      <c r="JN160" s="626" t="s">
        <v>783</v>
      </c>
      <c r="JO160" s="626" t="s">
        <v>783</v>
      </c>
      <c r="JP160" s="626" t="s">
        <v>783</v>
      </c>
      <c r="JQ160" s="626" t="s">
        <v>783</v>
      </c>
      <c r="JR160" s="626" t="s">
        <v>783</v>
      </c>
      <c r="JS160" s="626" t="s">
        <v>783</v>
      </c>
      <c r="JT160" s="626" t="s">
        <v>783</v>
      </c>
      <c r="JU160" s="626" t="s">
        <v>939</v>
      </c>
      <c r="JV160" s="628">
        <v>223.00934799999999</v>
      </c>
      <c r="JW160">
        <f>SUM(JV155:JV160)</f>
        <v>10548.316780000001</v>
      </c>
      <c r="JX160" s="225">
        <v>1.9977872689393941</v>
      </c>
    </row>
    <row r="161" spans="2:288" s="1464" customFormat="1">
      <c r="B161" s="1460"/>
      <c r="F161" s="1460"/>
      <c r="G161" s="1460"/>
      <c r="H161" s="1460"/>
      <c r="I161" s="1460"/>
      <c r="J161" s="1460"/>
      <c r="K161" s="1460"/>
      <c r="L161" s="1460"/>
      <c r="U161" s="59"/>
      <c r="V161" s="59"/>
      <c r="W161" s="859"/>
      <c r="X161" s="496"/>
      <c r="Y161" s="496"/>
      <c r="Z161" s="496"/>
      <c r="AA161" s="512"/>
      <c r="AB161" s="1460"/>
      <c r="AC161" s="1460"/>
      <c r="AD161" s="555"/>
      <c r="AE161" s="512"/>
      <c r="AF161" s="1460"/>
      <c r="AG161" s="1460"/>
      <c r="AH161" s="555"/>
      <c r="AI161" s="1460"/>
      <c r="AJ161" s="1460"/>
      <c r="AK161" s="1460"/>
      <c r="AL161" s="1460"/>
      <c r="AM161" s="1460"/>
      <c r="AN161" s="555"/>
      <c r="AO161" s="1460"/>
      <c r="AP161" s="555"/>
      <c r="AQ161" s="1460"/>
      <c r="AR161" s="555"/>
      <c r="AS161" s="1460"/>
      <c r="AT161" s="555"/>
      <c r="AU161" s="1460"/>
      <c r="AV161" s="555"/>
      <c r="AW161" s="1460"/>
      <c r="AX161" s="555"/>
      <c r="AY161" s="1460"/>
      <c r="AZ161" s="555"/>
      <c r="BA161" s="1460"/>
      <c r="BB161" s="555"/>
      <c r="BC161" s="1460"/>
      <c r="BD161" s="555"/>
      <c r="BE161" s="1460"/>
      <c r="BF161" s="555"/>
      <c r="BG161" s="1460"/>
      <c r="BH161" s="555"/>
      <c r="BI161" s="1460"/>
      <c r="BJ161" s="555"/>
      <c r="BK161" s="1460"/>
      <c r="BL161" s="555"/>
      <c r="BM161" s="1460"/>
      <c r="BN161" s="555"/>
      <c r="BO161" s="1460"/>
      <c r="BP161" s="555"/>
      <c r="FX161" s="666" t="s">
        <v>444</v>
      </c>
      <c r="FY161" s="667">
        <v>213</v>
      </c>
      <c r="FZ161" s="667">
        <v>31476968</v>
      </c>
      <c r="GA161" s="667">
        <v>35</v>
      </c>
      <c r="GB161" s="667" t="s">
        <v>3</v>
      </c>
      <c r="GC161" s="667">
        <v>20</v>
      </c>
      <c r="GD161" s="667">
        <v>1970</v>
      </c>
      <c r="GE161" s="667">
        <v>0</v>
      </c>
      <c r="GF161" s="667" t="s">
        <v>792</v>
      </c>
      <c r="GG161" s="667">
        <v>0</v>
      </c>
      <c r="GH161" s="667">
        <v>0</v>
      </c>
      <c r="GI161" s="667" t="s">
        <v>792</v>
      </c>
      <c r="GJ161" s="667">
        <v>0</v>
      </c>
      <c r="GK161" s="667" t="s">
        <v>781</v>
      </c>
      <c r="GL161" s="667" t="s">
        <v>782</v>
      </c>
      <c r="GM161" s="667">
        <v>66</v>
      </c>
      <c r="GN161" s="667" t="s">
        <v>783</v>
      </c>
      <c r="GO161" s="667">
        <v>0</v>
      </c>
      <c r="GP161" s="667">
        <v>0</v>
      </c>
      <c r="GQ161" s="667">
        <v>4</v>
      </c>
      <c r="GR161" s="667">
        <v>2</v>
      </c>
      <c r="GS161" s="667">
        <v>1</v>
      </c>
      <c r="GT161" s="667" t="s">
        <v>783</v>
      </c>
      <c r="GU161" s="667" t="s">
        <v>783</v>
      </c>
      <c r="GV161" s="667" t="s">
        <v>783</v>
      </c>
      <c r="GW161" s="667" t="s">
        <v>783</v>
      </c>
      <c r="GX161" s="667" t="s">
        <v>783</v>
      </c>
      <c r="GY161" s="667">
        <v>1649</v>
      </c>
      <c r="GZ161" s="667">
        <v>1.1000000000000001</v>
      </c>
      <c r="HA161" s="667">
        <v>5</v>
      </c>
      <c r="HB161" s="667" t="s">
        <v>783</v>
      </c>
      <c r="HC161" s="667" t="s">
        <v>782</v>
      </c>
      <c r="HD161" s="667">
        <v>15</v>
      </c>
      <c r="HE161" s="667" t="s">
        <v>783</v>
      </c>
      <c r="HF161" s="667">
        <v>0</v>
      </c>
      <c r="HG161" s="667" t="s">
        <v>783</v>
      </c>
      <c r="HH161" s="667">
        <v>0</v>
      </c>
      <c r="HI161" s="667">
        <v>1</v>
      </c>
      <c r="HJ161" s="667">
        <v>45</v>
      </c>
      <c r="HK161" s="667" t="s">
        <v>784</v>
      </c>
      <c r="HL161" s="667" t="s">
        <v>785</v>
      </c>
      <c r="HM161" s="667" t="s">
        <v>783</v>
      </c>
      <c r="HN161" s="667" t="s">
        <v>783</v>
      </c>
      <c r="HO161" s="667" t="s">
        <v>783</v>
      </c>
      <c r="HP161" s="667" t="s">
        <v>783</v>
      </c>
      <c r="HQ161" s="667" t="s">
        <v>783</v>
      </c>
      <c r="HR161" s="667">
        <v>3980093</v>
      </c>
      <c r="HS161" s="667" t="s">
        <v>783</v>
      </c>
      <c r="HT161" s="667" t="s">
        <v>786</v>
      </c>
      <c r="HU161" s="667" t="s">
        <v>787</v>
      </c>
      <c r="HV161" s="667">
        <v>4</v>
      </c>
      <c r="HW161" s="667">
        <v>2015</v>
      </c>
      <c r="HX161" s="667">
        <v>63</v>
      </c>
      <c r="HY161" s="667">
        <v>0</v>
      </c>
      <c r="HZ161" s="667">
        <v>5808</v>
      </c>
      <c r="IA161" s="668">
        <v>42089.480439814812</v>
      </c>
      <c r="IB161" s="667" t="s">
        <v>788</v>
      </c>
      <c r="IC161" s="667">
        <v>3975615</v>
      </c>
      <c r="ID161" s="667">
        <v>2015</v>
      </c>
      <c r="IE161" s="667">
        <v>1712</v>
      </c>
      <c r="IF161" s="667" t="s">
        <v>783</v>
      </c>
      <c r="IG161" s="667" t="s">
        <v>783</v>
      </c>
      <c r="IH161" s="667" t="s">
        <v>783</v>
      </c>
      <c r="II161" s="667" t="s">
        <v>783</v>
      </c>
      <c r="IJ161" s="667" t="s">
        <v>783</v>
      </c>
      <c r="IK161" s="667" t="s">
        <v>783</v>
      </c>
      <c r="IL161" s="667" t="s">
        <v>783</v>
      </c>
      <c r="IM161" s="667" t="s">
        <v>783</v>
      </c>
      <c r="IN161" s="667" t="s">
        <v>783</v>
      </c>
      <c r="IO161" s="667">
        <v>1649</v>
      </c>
      <c r="IP161" s="668">
        <v>37477.354571759257</v>
      </c>
      <c r="IQ161" s="667">
        <v>4</v>
      </c>
      <c r="IR161" s="667" t="s">
        <v>793</v>
      </c>
      <c r="IS161" s="667">
        <v>1</v>
      </c>
      <c r="IT161" s="669">
        <v>40544</v>
      </c>
      <c r="IU161" s="667" t="s">
        <v>783</v>
      </c>
      <c r="IV161" s="667" t="s">
        <v>783</v>
      </c>
      <c r="IW161" s="667" t="s">
        <v>783</v>
      </c>
      <c r="IX161" s="667" t="s">
        <v>781</v>
      </c>
      <c r="IY161" s="667">
        <v>45</v>
      </c>
      <c r="IZ161" s="667" t="s">
        <v>789</v>
      </c>
      <c r="JA161" s="667" t="s">
        <v>783</v>
      </c>
      <c r="JB161" s="667" t="s">
        <v>783</v>
      </c>
      <c r="JC161" s="667" t="s">
        <v>783</v>
      </c>
      <c r="JD161" s="667">
        <v>329463</v>
      </c>
      <c r="JE161" s="667" t="s">
        <v>783</v>
      </c>
      <c r="JF161" s="667" t="s">
        <v>783</v>
      </c>
      <c r="JG161" s="667" t="s">
        <v>795</v>
      </c>
      <c r="JH161" s="667">
        <v>35</v>
      </c>
      <c r="JI161" s="667" t="s">
        <v>783</v>
      </c>
      <c r="JJ161" s="667" t="s">
        <v>783</v>
      </c>
      <c r="JK161" s="667" t="s">
        <v>783</v>
      </c>
      <c r="JL161" s="667" t="s">
        <v>790</v>
      </c>
      <c r="JM161" s="667">
        <v>4</v>
      </c>
      <c r="JN161" s="667">
        <v>1</v>
      </c>
      <c r="JO161" s="667" t="s">
        <v>783</v>
      </c>
      <c r="JP161" s="667">
        <v>14287383</v>
      </c>
      <c r="JQ161" s="667">
        <v>2014</v>
      </c>
      <c r="JR161" s="667">
        <v>12</v>
      </c>
      <c r="JS161" s="667" t="s">
        <v>783</v>
      </c>
      <c r="JT161" s="667" t="s">
        <v>783</v>
      </c>
      <c r="JU161" s="667" t="s">
        <v>940</v>
      </c>
      <c r="JV161" s="670">
        <v>5845.9092099999998</v>
      </c>
      <c r="JW161">
        <f>JV161</f>
        <v>5845.9092099999998</v>
      </c>
      <c r="JX161" s="225">
        <v>1.107179774621212</v>
      </c>
    </row>
    <row r="162" spans="2:288" s="1464" customFormat="1" ht="15" thickBot="1">
      <c r="B162" s="1460"/>
      <c r="C162" s="1460"/>
      <c r="F162" s="1460"/>
      <c r="G162" s="1460"/>
      <c r="H162" s="1460"/>
      <c r="I162" s="1460"/>
      <c r="J162" s="1460"/>
      <c r="K162" s="1460"/>
      <c r="L162" s="1460"/>
      <c r="U162" s="59"/>
      <c r="V162" s="59"/>
      <c r="W162" s="496"/>
      <c r="X162" s="496"/>
      <c r="Y162" s="496"/>
      <c r="Z162" s="496"/>
      <c r="AA162" s="512"/>
      <c r="AB162" s="1460"/>
      <c r="AC162" s="1460"/>
      <c r="AD162" s="555"/>
      <c r="AE162" s="512"/>
      <c r="AF162" s="1460"/>
      <c r="AG162" s="1460"/>
      <c r="AH162" s="555"/>
      <c r="AI162" s="1460"/>
      <c r="AJ162" s="1460"/>
      <c r="AK162" s="1460"/>
      <c r="AL162" s="1460"/>
      <c r="AM162" s="1460"/>
      <c r="AN162" s="555"/>
      <c r="AO162" s="1460"/>
      <c r="AP162" s="555"/>
      <c r="AQ162" s="1460"/>
      <c r="AR162" s="555"/>
      <c r="AS162" s="1460"/>
      <c r="AT162" s="555"/>
      <c r="AU162" s="1460"/>
      <c r="AV162" s="555"/>
      <c r="AW162" s="1460"/>
      <c r="AX162" s="555"/>
      <c r="AY162" s="1460"/>
      <c r="AZ162" s="555"/>
      <c r="BA162" s="1460"/>
      <c r="BB162" s="555"/>
      <c r="BC162" s="1460"/>
      <c r="BD162" s="555"/>
      <c r="BE162" s="1460"/>
      <c r="BF162" s="555"/>
      <c r="BG162" s="1460"/>
      <c r="BH162" s="555"/>
      <c r="BI162" s="1460"/>
      <c r="BJ162" s="555"/>
      <c r="BK162" s="1460"/>
      <c r="BL162" s="555"/>
      <c r="BM162" s="1460"/>
      <c r="BN162" s="555"/>
      <c r="BO162" s="1460"/>
      <c r="BP162" s="555"/>
      <c r="FX162" s="650" t="s">
        <v>444</v>
      </c>
      <c r="FY162" s="651"/>
      <c r="FZ162" s="651"/>
      <c r="GA162" s="651"/>
      <c r="GB162" s="651"/>
      <c r="GC162" s="651"/>
      <c r="GD162" s="651"/>
      <c r="GE162" s="651"/>
      <c r="GF162" s="651"/>
      <c r="GG162" s="651"/>
      <c r="GH162" s="651"/>
      <c r="GI162" s="651"/>
      <c r="GJ162" s="651"/>
      <c r="GK162" s="651"/>
      <c r="GL162" s="651"/>
      <c r="GM162" s="651"/>
      <c r="GN162" s="651"/>
      <c r="GO162" s="651"/>
      <c r="GP162" s="651"/>
      <c r="GQ162" s="651"/>
      <c r="GR162" s="651"/>
      <c r="GS162" s="651"/>
      <c r="GT162" s="651"/>
      <c r="GU162" s="651"/>
      <c r="GV162" s="651"/>
      <c r="GW162" s="651"/>
      <c r="GX162" s="651"/>
      <c r="GY162" s="651"/>
      <c r="GZ162" s="651"/>
      <c r="HA162" s="651"/>
      <c r="HB162" s="651"/>
      <c r="HC162" s="651"/>
      <c r="HD162" s="651"/>
      <c r="HE162" s="651"/>
      <c r="HF162" s="651"/>
      <c r="HG162" s="651"/>
      <c r="HH162" s="651"/>
      <c r="HI162" s="651"/>
      <c r="HJ162" s="651"/>
      <c r="HK162" s="651"/>
      <c r="HL162" s="651"/>
      <c r="HM162" s="651"/>
      <c r="HN162" s="651"/>
      <c r="HO162" s="651"/>
      <c r="HP162" s="651"/>
      <c r="HQ162" s="651"/>
      <c r="HR162" s="651"/>
      <c r="HS162" s="651"/>
      <c r="HT162" s="651"/>
      <c r="HU162" s="651"/>
      <c r="HV162" s="651"/>
      <c r="HW162" s="651"/>
      <c r="HX162" s="651"/>
      <c r="HY162" s="651"/>
      <c r="HZ162" s="651"/>
      <c r="IA162" s="652"/>
      <c r="IB162" s="651"/>
      <c r="IC162" s="651"/>
      <c r="ID162" s="651"/>
      <c r="IE162" s="651"/>
      <c r="IF162" s="651"/>
      <c r="IG162" s="651"/>
      <c r="IH162" s="651"/>
      <c r="II162" s="651"/>
      <c r="IJ162" s="651"/>
      <c r="IK162" s="651"/>
      <c r="IL162" s="651"/>
      <c r="IM162" s="651"/>
      <c r="IN162" s="651"/>
      <c r="IO162" s="651"/>
      <c r="IP162" s="652"/>
      <c r="IQ162" s="651"/>
      <c r="IR162" s="651"/>
      <c r="IS162" s="651"/>
      <c r="IT162" s="653"/>
      <c r="IU162" s="651"/>
      <c r="IV162" s="651"/>
      <c r="IW162" s="651"/>
      <c r="IX162" s="651"/>
      <c r="IY162" s="651"/>
      <c r="IZ162" s="651"/>
      <c r="JA162" s="651"/>
      <c r="JB162" s="651"/>
      <c r="JC162" s="651"/>
      <c r="JD162" s="651"/>
      <c r="JE162" s="651"/>
      <c r="JF162" s="651"/>
      <c r="JG162" s="651"/>
      <c r="JH162" s="651"/>
      <c r="JI162" s="651"/>
      <c r="JJ162" s="651"/>
      <c r="JK162" s="651"/>
      <c r="JL162" s="651"/>
      <c r="JM162" s="651"/>
      <c r="JN162" s="651"/>
      <c r="JO162" s="651"/>
      <c r="JP162" s="651"/>
      <c r="JQ162" s="651"/>
      <c r="JR162" s="651"/>
      <c r="JS162" s="651"/>
      <c r="JT162" s="651"/>
      <c r="JU162" s="651"/>
      <c r="JV162" s="654"/>
      <c r="JW162"/>
      <c r="JX162" s="225"/>
    </row>
    <row r="163" spans="2:288" s="1464" customFormat="1" ht="15" thickBot="1">
      <c r="B163" s="16"/>
      <c r="C163" s="1460"/>
      <c r="F163" s="1460"/>
      <c r="G163" s="1460"/>
      <c r="H163" s="1460"/>
      <c r="I163" s="1460"/>
      <c r="J163" s="1460"/>
      <c r="K163" s="1460"/>
      <c r="L163" s="1460"/>
      <c r="U163" s="59"/>
      <c r="V163" s="59"/>
      <c r="W163" s="496"/>
      <c r="X163" s="496"/>
      <c r="Y163" s="496"/>
      <c r="Z163" s="496"/>
      <c r="AA163" s="512"/>
      <c r="AB163" s="1460"/>
      <c r="AC163" s="1460"/>
      <c r="AD163" s="555"/>
      <c r="AE163" s="512"/>
      <c r="AF163" s="1460"/>
      <c r="AG163" s="1460"/>
      <c r="AH163" s="555"/>
      <c r="AI163" s="1460"/>
      <c r="AJ163" s="1460"/>
      <c r="AK163" s="1460"/>
      <c r="AL163" s="1460"/>
      <c r="AM163" s="1460"/>
      <c r="AN163" s="555"/>
      <c r="AO163" s="1460"/>
      <c r="AP163" s="555"/>
      <c r="AQ163" s="1460"/>
      <c r="AR163" s="555"/>
      <c r="AS163" s="1460"/>
      <c r="AT163" s="555"/>
      <c r="AU163" s="1460"/>
      <c r="AV163" s="555"/>
      <c r="AW163" s="1460"/>
      <c r="AX163" s="555"/>
      <c r="AY163" s="1460"/>
      <c r="AZ163" s="555"/>
      <c r="BA163" s="1460"/>
      <c r="BB163" s="555"/>
      <c r="BC163" s="1460"/>
      <c r="BD163" s="555"/>
      <c r="BE163" s="1460"/>
      <c r="BF163" s="555"/>
      <c r="BG163" s="1460"/>
      <c r="BH163" s="555"/>
      <c r="BI163" s="1460"/>
      <c r="BJ163" s="555"/>
      <c r="BK163" s="1460"/>
      <c r="BL163" s="555"/>
      <c r="BM163" s="1460"/>
      <c r="BN163" s="555"/>
      <c r="BO163" s="1460"/>
      <c r="BP163" s="555"/>
      <c r="FX163" s="655" t="s">
        <v>492</v>
      </c>
      <c r="FY163" s="656">
        <v>51</v>
      </c>
      <c r="FZ163" s="656">
        <v>30289599</v>
      </c>
      <c r="GA163" s="656">
        <v>35</v>
      </c>
      <c r="GB163" s="656" t="s">
        <v>3</v>
      </c>
      <c r="GC163" s="656">
        <v>16</v>
      </c>
      <c r="GD163" s="656">
        <v>1974</v>
      </c>
      <c r="GE163" s="656">
        <v>0</v>
      </c>
      <c r="GF163" s="656" t="s">
        <v>792</v>
      </c>
      <c r="GG163" s="656">
        <v>0</v>
      </c>
      <c r="GH163" s="656">
        <v>0</v>
      </c>
      <c r="GI163" s="656" t="s">
        <v>792</v>
      </c>
      <c r="GJ163" s="656">
        <v>0</v>
      </c>
      <c r="GK163" s="656" t="s">
        <v>781</v>
      </c>
      <c r="GL163" s="656" t="s">
        <v>782</v>
      </c>
      <c r="GM163" s="656">
        <v>66</v>
      </c>
      <c r="GN163" s="656" t="s">
        <v>783</v>
      </c>
      <c r="GO163" s="656">
        <v>0</v>
      </c>
      <c r="GP163" s="656">
        <v>0</v>
      </c>
      <c r="GQ163" s="656">
        <v>4</v>
      </c>
      <c r="GR163" s="656">
        <v>2</v>
      </c>
      <c r="GS163" s="656">
        <v>1</v>
      </c>
      <c r="GT163" s="656" t="s">
        <v>783</v>
      </c>
      <c r="GU163" s="656" t="s">
        <v>783</v>
      </c>
      <c r="GV163" s="656" t="s">
        <v>783</v>
      </c>
      <c r="GW163" s="656" t="s">
        <v>783</v>
      </c>
      <c r="GX163" s="656" t="s">
        <v>783</v>
      </c>
      <c r="GY163" s="656">
        <v>1649</v>
      </c>
      <c r="GZ163" s="656">
        <v>0.23</v>
      </c>
      <c r="HA163" s="656">
        <v>5</v>
      </c>
      <c r="HB163" s="656" t="s">
        <v>783</v>
      </c>
      <c r="HC163" s="656" t="s">
        <v>782</v>
      </c>
      <c r="HD163" s="656">
        <v>15</v>
      </c>
      <c r="HE163" s="656" t="s">
        <v>783</v>
      </c>
      <c r="HF163" s="656">
        <v>0</v>
      </c>
      <c r="HG163" s="656" t="s">
        <v>783</v>
      </c>
      <c r="HH163" s="656">
        <v>0</v>
      </c>
      <c r="HI163" s="656">
        <v>1</v>
      </c>
      <c r="HJ163" s="656">
        <v>45</v>
      </c>
      <c r="HK163" s="656" t="s">
        <v>784</v>
      </c>
      <c r="HL163" s="656" t="s">
        <v>785</v>
      </c>
      <c r="HM163" s="656" t="s">
        <v>783</v>
      </c>
      <c r="HN163" s="656" t="s">
        <v>783</v>
      </c>
      <c r="HO163" s="656" t="s">
        <v>783</v>
      </c>
      <c r="HP163" s="656" t="s">
        <v>783</v>
      </c>
      <c r="HQ163" s="656" t="s">
        <v>783</v>
      </c>
      <c r="HR163" s="656">
        <v>3979005</v>
      </c>
      <c r="HS163" s="656" t="s">
        <v>783</v>
      </c>
      <c r="HT163" s="656" t="s">
        <v>786</v>
      </c>
      <c r="HU163" s="656" t="s">
        <v>787</v>
      </c>
      <c r="HV163" s="656">
        <v>4</v>
      </c>
      <c r="HW163" s="656">
        <v>2014</v>
      </c>
      <c r="HX163" s="656">
        <v>63</v>
      </c>
      <c r="HY163" s="656">
        <v>0</v>
      </c>
      <c r="HZ163" s="656">
        <v>1214</v>
      </c>
      <c r="IA163" s="657">
        <v>41697.500081018516</v>
      </c>
      <c r="IB163" s="656" t="s">
        <v>788</v>
      </c>
      <c r="IC163" s="656">
        <v>3974527</v>
      </c>
      <c r="ID163" s="656">
        <v>2014</v>
      </c>
      <c r="IE163" s="656">
        <v>1712</v>
      </c>
      <c r="IF163" s="656" t="s">
        <v>783</v>
      </c>
      <c r="IG163" s="656" t="s">
        <v>783</v>
      </c>
      <c r="IH163" s="656" t="s">
        <v>783</v>
      </c>
      <c r="II163" s="656" t="s">
        <v>783</v>
      </c>
      <c r="IJ163" s="656" t="s">
        <v>783</v>
      </c>
      <c r="IK163" s="656" t="s">
        <v>783</v>
      </c>
      <c r="IL163" s="656" t="s">
        <v>783</v>
      </c>
      <c r="IM163" s="656" t="s">
        <v>783</v>
      </c>
      <c r="IN163" s="656" t="s">
        <v>783</v>
      </c>
      <c r="IO163" s="656">
        <v>1649</v>
      </c>
      <c r="IP163" s="657">
        <v>37477.354571759257</v>
      </c>
      <c r="IQ163" s="656">
        <v>4</v>
      </c>
      <c r="IR163" s="656" t="s">
        <v>793</v>
      </c>
      <c r="IS163" s="656">
        <v>1</v>
      </c>
      <c r="IT163" s="658">
        <v>41275</v>
      </c>
      <c r="IU163" s="656" t="s">
        <v>783</v>
      </c>
      <c r="IV163" s="656" t="s">
        <v>783</v>
      </c>
      <c r="IW163" s="656" t="s">
        <v>783</v>
      </c>
      <c r="IX163" s="656" t="s">
        <v>781</v>
      </c>
      <c r="IY163" s="656">
        <v>45</v>
      </c>
      <c r="IZ163" s="656" t="s">
        <v>789</v>
      </c>
      <c r="JA163" s="656" t="s">
        <v>783</v>
      </c>
      <c r="JB163" s="656" t="s">
        <v>783</v>
      </c>
      <c r="JC163" s="656" t="s">
        <v>783</v>
      </c>
      <c r="JD163" s="656">
        <v>329464</v>
      </c>
      <c r="JE163" s="656" t="s">
        <v>783</v>
      </c>
      <c r="JF163" s="656" t="s">
        <v>783</v>
      </c>
      <c r="JG163" s="656" t="s">
        <v>795</v>
      </c>
      <c r="JH163" s="656">
        <v>35</v>
      </c>
      <c r="JI163" s="656" t="s">
        <v>783</v>
      </c>
      <c r="JJ163" s="656" t="s">
        <v>783</v>
      </c>
      <c r="JK163" s="656" t="s">
        <v>783</v>
      </c>
      <c r="JL163" s="656" t="s">
        <v>790</v>
      </c>
      <c r="JM163" s="656">
        <v>4</v>
      </c>
      <c r="JN163" s="656">
        <v>1</v>
      </c>
      <c r="JO163" s="656" t="s">
        <v>783</v>
      </c>
      <c r="JP163" s="656">
        <v>12683066</v>
      </c>
      <c r="JQ163" s="656">
        <v>2013</v>
      </c>
      <c r="JR163" s="656">
        <v>12</v>
      </c>
      <c r="JS163" s="656" t="s">
        <v>783</v>
      </c>
      <c r="JT163" s="656" t="s">
        <v>783</v>
      </c>
      <c r="JU163" s="656" t="s">
        <v>941</v>
      </c>
      <c r="JV163" s="659">
        <v>1597.1326819999999</v>
      </c>
      <c r="JW163">
        <f>JV163</f>
        <v>1597.1326819999999</v>
      </c>
      <c r="JX163" s="225">
        <v>0.30248725037878788</v>
      </c>
    </row>
    <row r="164" spans="2:288" s="1464" customFormat="1">
      <c r="B164" s="16"/>
      <c r="C164" s="1460"/>
      <c r="F164" s="1460"/>
      <c r="G164" s="1460"/>
      <c r="H164" s="1460"/>
      <c r="I164" s="1460"/>
      <c r="J164" s="1460"/>
      <c r="K164" s="1460"/>
      <c r="L164" s="1460"/>
      <c r="U164" s="59"/>
      <c r="V164" s="59"/>
      <c r="W164" s="496"/>
      <c r="X164" s="496"/>
      <c r="Y164" s="496"/>
      <c r="Z164" s="496"/>
      <c r="AA164" s="512"/>
      <c r="AB164" s="1460"/>
      <c r="AC164" s="1460"/>
      <c r="AD164" s="555"/>
      <c r="AE164" s="512"/>
      <c r="AF164" s="1460"/>
      <c r="AG164" s="1460"/>
      <c r="AH164" s="555"/>
      <c r="AI164" s="1460"/>
      <c r="AJ164" s="1460"/>
      <c r="AK164" s="1460"/>
      <c r="AL164" s="1460"/>
      <c r="AM164" s="1460"/>
      <c r="AN164" s="555"/>
      <c r="AO164" s="1460"/>
      <c r="AP164" s="555"/>
      <c r="AQ164" s="1460"/>
      <c r="AR164" s="555"/>
      <c r="AS164" s="1460"/>
      <c r="AT164" s="555"/>
      <c r="AU164" s="1460"/>
      <c r="AV164" s="555"/>
      <c r="AW164" s="1460"/>
      <c r="AX164" s="555"/>
      <c r="AY164" s="1460"/>
      <c r="AZ164" s="555"/>
      <c r="BA164" s="1460"/>
      <c r="BB164" s="555"/>
      <c r="BC164" s="1460"/>
      <c r="BD164" s="555"/>
      <c r="BE164" s="1460"/>
      <c r="BF164" s="555"/>
      <c r="BG164" s="1460"/>
      <c r="BH164" s="555"/>
      <c r="BI164" s="1460"/>
      <c r="BJ164" s="555"/>
      <c r="BK164" s="1460"/>
      <c r="BL164" s="555"/>
      <c r="BM164" s="1460"/>
      <c r="BN164" s="555"/>
      <c r="BO164" s="1460"/>
      <c r="BP164" s="555"/>
      <c r="FX164" s="666" t="s">
        <v>342</v>
      </c>
      <c r="FY164" s="667">
        <v>2</v>
      </c>
      <c r="FZ164" s="667">
        <v>32434944</v>
      </c>
      <c r="GA164" s="667">
        <v>55</v>
      </c>
      <c r="GB164" s="667" t="s">
        <v>798</v>
      </c>
      <c r="GC164" s="667">
        <v>20</v>
      </c>
      <c r="GD164" s="667">
        <v>1973</v>
      </c>
      <c r="GE164" s="667">
        <v>1</v>
      </c>
      <c r="GF164" s="667" t="s">
        <v>780</v>
      </c>
      <c r="GG164" s="667">
        <v>1</v>
      </c>
      <c r="GH164" s="667">
        <v>1</v>
      </c>
      <c r="GI164" s="667" t="s">
        <v>780</v>
      </c>
      <c r="GJ164" s="667">
        <v>1</v>
      </c>
      <c r="GK164" s="667" t="s">
        <v>781</v>
      </c>
      <c r="GL164" s="667" t="s">
        <v>782</v>
      </c>
      <c r="GM164" s="667">
        <v>66</v>
      </c>
      <c r="GN164" s="667" t="s">
        <v>783</v>
      </c>
      <c r="GO164" s="667">
        <v>0</v>
      </c>
      <c r="GP164" s="667">
        <v>0</v>
      </c>
      <c r="GQ164" s="667">
        <v>4</v>
      </c>
      <c r="GR164" s="667">
        <v>2</v>
      </c>
      <c r="GS164" s="667">
        <v>1</v>
      </c>
      <c r="GT164" s="667" t="s">
        <v>783</v>
      </c>
      <c r="GU164" s="667" t="s">
        <v>783</v>
      </c>
      <c r="GV164" s="667" t="s">
        <v>783</v>
      </c>
      <c r="GW164" s="667" t="s">
        <v>783</v>
      </c>
      <c r="GX164" s="667" t="s">
        <v>783</v>
      </c>
      <c r="GY164" s="667">
        <v>1649</v>
      </c>
      <c r="GZ164" s="667">
        <v>0.52</v>
      </c>
      <c r="HA164" s="667">
        <v>5</v>
      </c>
      <c r="HB164" s="667" t="s">
        <v>783</v>
      </c>
      <c r="HC164" s="667" t="s">
        <v>782</v>
      </c>
      <c r="HD164" s="667">
        <v>15</v>
      </c>
      <c r="HE164" s="667" t="s">
        <v>783</v>
      </c>
      <c r="HF164" s="667">
        <v>0</v>
      </c>
      <c r="HG164" s="667" t="s">
        <v>783</v>
      </c>
      <c r="HH164" s="667">
        <v>0</v>
      </c>
      <c r="HI164" s="667">
        <v>1</v>
      </c>
      <c r="HJ164" s="667">
        <v>45</v>
      </c>
      <c r="HK164" s="667" t="s">
        <v>784</v>
      </c>
      <c r="HL164" s="667" t="s">
        <v>785</v>
      </c>
      <c r="HM164" s="667" t="s">
        <v>783</v>
      </c>
      <c r="HN164" s="667" t="s">
        <v>783</v>
      </c>
      <c r="HO164" s="667" t="s">
        <v>783</v>
      </c>
      <c r="HP164" s="667" t="s">
        <v>783</v>
      </c>
      <c r="HQ164" s="667" t="s">
        <v>783</v>
      </c>
      <c r="HR164" s="667">
        <v>5074691</v>
      </c>
      <c r="HS164" s="667" t="s">
        <v>783</v>
      </c>
      <c r="HT164" s="667" t="s">
        <v>786</v>
      </c>
      <c r="HU164" s="667" t="s">
        <v>787</v>
      </c>
      <c r="HV164" s="667">
        <v>4</v>
      </c>
      <c r="HW164" s="667">
        <v>2016</v>
      </c>
      <c r="HX164" s="667">
        <v>63</v>
      </c>
      <c r="HY164" s="667">
        <v>1109</v>
      </c>
      <c r="HZ164" s="667">
        <v>3855</v>
      </c>
      <c r="IA164" s="668">
        <v>42227.682129629633</v>
      </c>
      <c r="IB164" s="667" t="s">
        <v>788</v>
      </c>
      <c r="IC164" s="667">
        <v>5074690</v>
      </c>
      <c r="ID164" s="667">
        <v>2014</v>
      </c>
      <c r="IE164" s="667">
        <v>1712</v>
      </c>
      <c r="IF164" s="667" t="s">
        <v>783</v>
      </c>
      <c r="IG164" s="667" t="s">
        <v>783</v>
      </c>
      <c r="IH164" s="667" t="s">
        <v>783</v>
      </c>
      <c r="II164" s="667" t="s">
        <v>783</v>
      </c>
      <c r="IJ164" s="667" t="s">
        <v>783</v>
      </c>
      <c r="IK164" s="667" t="s">
        <v>783</v>
      </c>
      <c r="IL164" s="667" t="s">
        <v>783</v>
      </c>
      <c r="IM164" s="667" t="s">
        <v>783</v>
      </c>
      <c r="IN164" s="667" t="s">
        <v>783</v>
      </c>
      <c r="IO164" s="667">
        <v>1649</v>
      </c>
      <c r="IP164" s="668">
        <v>38587.423726851855</v>
      </c>
      <c r="IQ164" s="667">
        <v>2</v>
      </c>
      <c r="IR164" s="667" t="s">
        <v>793</v>
      </c>
      <c r="IS164" s="667">
        <v>1</v>
      </c>
      <c r="IT164" s="669">
        <v>41275</v>
      </c>
      <c r="IU164" s="667" t="s">
        <v>783</v>
      </c>
      <c r="IV164" s="667" t="s">
        <v>783</v>
      </c>
      <c r="IW164" s="667" t="s">
        <v>783</v>
      </c>
      <c r="IX164" s="667" t="s">
        <v>781</v>
      </c>
      <c r="IY164" s="667">
        <v>45</v>
      </c>
      <c r="IZ164" s="667" t="s">
        <v>789</v>
      </c>
      <c r="JA164" s="667" t="s">
        <v>783</v>
      </c>
      <c r="JB164" s="667" t="s">
        <v>783</v>
      </c>
      <c r="JC164" s="667" t="s">
        <v>783</v>
      </c>
      <c r="JD164" s="667">
        <v>329465</v>
      </c>
      <c r="JE164" s="667" t="s">
        <v>783</v>
      </c>
      <c r="JF164" s="667" t="s">
        <v>783</v>
      </c>
      <c r="JG164" s="667" t="s">
        <v>795</v>
      </c>
      <c r="JH164" s="667">
        <v>55</v>
      </c>
      <c r="JI164" s="667" t="s">
        <v>783</v>
      </c>
      <c r="JJ164" s="667" t="s">
        <v>783</v>
      </c>
      <c r="JK164" s="667" t="s">
        <v>783</v>
      </c>
      <c r="JL164" s="667" t="s">
        <v>790</v>
      </c>
      <c r="JM164" s="667">
        <v>4</v>
      </c>
      <c r="JN164" s="667">
        <v>3</v>
      </c>
      <c r="JO164" s="667" t="s">
        <v>783</v>
      </c>
      <c r="JP164" s="667">
        <v>10711928</v>
      </c>
      <c r="JQ164" s="667">
        <v>2011</v>
      </c>
      <c r="JR164" s="667">
        <v>3</v>
      </c>
      <c r="JS164" s="667" t="s">
        <v>783</v>
      </c>
      <c r="JT164" s="667" t="s">
        <v>783</v>
      </c>
      <c r="JU164" s="667" t="s">
        <v>942</v>
      </c>
      <c r="JV164" s="670">
        <v>3888.7342090000002</v>
      </c>
      <c r="JW164"/>
      <c r="JX164" s="225"/>
    </row>
    <row r="165" spans="2:288" s="1464" customFormat="1" ht="15" thickBot="1">
      <c r="B165" s="16"/>
      <c r="C165" s="1460"/>
      <c r="F165" s="1460"/>
      <c r="G165" s="1460"/>
      <c r="H165" s="1460"/>
      <c r="I165" s="1460"/>
      <c r="J165" s="1460"/>
      <c r="K165" s="1460"/>
      <c r="L165" s="1460"/>
      <c r="U165" s="59"/>
      <c r="V165" s="59"/>
      <c r="W165" s="496"/>
      <c r="X165" s="496"/>
      <c r="Y165" s="496"/>
      <c r="Z165" s="496"/>
      <c r="AA165" s="512"/>
      <c r="AB165" s="1460"/>
      <c r="AC165" s="1460"/>
      <c r="AD165" s="555"/>
      <c r="AE165" s="512"/>
      <c r="AF165" s="1460"/>
      <c r="AG165" s="1460"/>
      <c r="AH165" s="555"/>
      <c r="AI165" s="1460"/>
      <c r="AJ165" s="1460"/>
      <c r="AK165" s="1460"/>
      <c r="AL165" s="1460"/>
      <c r="AM165" s="1460"/>
      <c r="AN165" s="555"/>
      <c r="AO165" s="1460"/>
      <c r="AP165" s="555"/>
      <c r="AQ165" s="1460"/>
      <c r="AR165" s="555"/>
      <c r="AS165" s="1460"/>
      <c r="AT165" s="555"/>
      <c r="AU165" s="1460"/>
      <c r="AV165" s="555"/>
      <c r="AW165" s="1460"/>
      <c r="AX165" s="555"/>
      <c r="AY165" s="1460"/>
      <c r="AZ165" s="555"/>
      <c r="BA165" s="1460"/>
      <c r="BB165" s="555"/>
      <c r="BC165" s="1460"/>
      <c r="BD165" s="555"/>
      <c r="BE165" s="1460"/>
      <c r="BF165" s="555"/>
      <c r="BG165" s="1460"/>
      <c r="BH165" s="555"/>
      <c r="BI165" s="1460"/>
      <c r="BJ165" s="555"/>
      <c r="BK165" s="1460"/>
      <c r="BL165" s="555"/>
      <c r="BM165" s="1460"/>
      <c r="BN165" s="555"/>
      <c r="BO165" s="1460"/>
      <c r="BP165" s="555"/>
      <c r="FX165" s="625" t="s">
        <v>342</v>
      </c>
      <c r="FY165" s="626">
        <v>214</v>
      </c>
      <c r="FZ165" s="626">
        <v>32434945</v>
      </c>
      <c r="GA165" s="626" t="s">
        <v>783</v>
      </c>
      <c r="GB165" s="626"/>
      <c r="GC165" s="626" t="s">
        <v>783</v>
      </c>
      <c r="GD165" s="626" t="s">
        <v>783</v>
      </c>
      <c r="GE165" s="626" t="s">
        <v>783</v>
      </c>
      <c r="GF165" s="626"/>
      <c r="GG165" s="626" t="s">
        <v>783</v>
      </c>
      <c r="GH165" s="626" t="s">
        <v>783</v>
      </c>
      <c r="GI165" s="626"/>
      <c r="GJ165" s="626" t="s">
        <v>783</v>
      </c>
      <c r="GK165" s="626" t="s">
        <v>781</v>
      </c>
      <c r="GL165" s="626" t="s">
        <v>783</v>
      </c>
      <c r="GM165" s="626" t="s">
        <v>783</v>
      </c>
      <c r="GN165" s="626" t="s">
        <v>783</v>
      </c>
      <c r="GO165" s="626" t="s">
        <v>783</v>
      </c>
      <c r="GP165" s="626" t="s">
        <v>783</v>
      </c>
      <c r="GQ165" s="626" t="s">
        <v>783</v>
      </c>
      <c r="GR165" s="626" t="s">
        <v>783</v>
      </c>
      <c r="GS165" s="626" t="s">
        <v>783</v>
      </c>
      <c r="GT165" s="626" t="s">
        <v>783</v>
      </c>
      <c r="GU165" s="626" t="s">
        <v>783</v>
      </c>
      <c r="GV165" s="626" t="s">
        <v>783</v>
      </c>
      <c r="GW165" s="626" t="s">
        <v>783</v>
      </c>
      <c r="GX165" s="626" t="s">
        <v>783</v>
      </c>
      <c r="GY165" s="626">
        <v>1649</v>
      </c>
      <c r="GZ165" s="626">
        <v>0</v>
      </c>
      <c r="HA165" s="626">
        <v>9</v>
      </c>
      <c r="HB165" s="626" t="s">
        <v>783</v>
      </c>
      <c r="HC165" s="626" t="s">
        <v>783</v>
      </c>
      <c r="HD165" s="626" t="s">
        <v>783</v>
      </c>
      <c r="HE165" s="626" t="s">
        <v>783</v>
      </c>
      <c r="HF165" s="626" t="s">
        <v>783</v>
      </c>
      <c r="HG165" s="626" t="s">
        <v>783</v>
      </c>
      <c r="HH165" s="626" t="s">
        <v>783</v>
      </c>
      <c r="HI165" s="626" t="s">
        <v>783</v>
      </c>
      <c r="HJ165" s="626" t="s">
        <v>783</v>
      </c>
      <c r="HK165" s="626" t="s">
        <v>783</v>
      </c>
      <c r="HL165" s="626" t="s">
        <v>783</v>
      </c>
      <c r="HM165" s="626" t="s">
        <v>783</v>
      </c>
      <c r="HN165" s="626" t="s">
        <v>783</v>
      </c>
      <c r="HO165" s="626" t="s">
        <v>783</v>
      </c>
      <c r="HP165" s="626" t="s">
        <v>783</v>
      </c>
      <c r="HQ165" s="626" t="s">
        <v>783</v>
      </c>
      <c r="HR165" s="626">
        <v>5074691</v>
      </c>
      <c r="HS165" s="626" t="s">
        <v>783</v>
      </c>
      <c r="HT165" s="626" t="s">
        <v>786</v>
      </c>
      <c r="HU165" s="626" t="s">
        <v>787</v>
      </c>
      <c r="HV165" s="626">
        <v>4</v>
      </c>
      <c r="HW165" s="626">
        <v>2016</v>
      </c>
      <c r="HX165" s="626">
        <v>63</v>
      </c>
      <c r="HY165" s="626">
        <v>0</v>
      </c>
      <c r="HZ165" s="626">
        <v>1109</v>
      </c>
      <c r="IA165" s="627">
        <v>42227.682129629633</v>
      </c>
      <c r="IB165" s="626" t="s">
        <v>788</v>
      </c>
      <c r="IC165" s="626">
        <v>5074690</v>
      </c>
      <c r="ID165" s="626">
        <v>2014</v>
      </c>
      <c r="IE165" s="626">
        <v>1712</v>
      </c>
      <c r="IF165" s="626" t="s">
        <v>783</v>
      </c>
      <c r="IG165" s="626" t="s">
        <v>783</v>
      </c>
      <c r="IH165" s="626" t="s">
        <v>783</v>
      </c>
      <c r="II165" s="626" t="s">
        <v>783</v>
      </c>
      <c r="IJ165" s="626" t="s">
        <v>783</v>
      </c>
      <c r="IK165" s="626" t="s">
        <v>783</v>
      </c>
      <c r="IL165" s="626" t="s">
        <v>783</v>
      </c>
      <c r="IM165" s="626" t="s">
        <v>783</v>
      </c>
      <c r="IN165" s="626" t="s">
        <v>783</v>
      </c>
      <c r="IO165" s="626">
        <v>2108</v>
      </c>
      <c r="IP165" s="627">
        <v>38587.423726851855</v>
      </c>
      <c r="IQ165" s="626" t="s">
        <v>783</v>
      </c>
      <c r="IR165" s="626" t="s">
        <v>783</v>
      </c>
      <c r="IS165" s="626" t="s">
        <v>783</v>
      </c>
      <c r="IT165" s="626" t="s">
        <v>783</v>
      </c>
      <c r="IU165" s="626" t="s">
        <v>783</v>
      </c>
      <c r="IV165" s="626" t="s">
        <v>783</v>
      </c>
      <c r="IW165" s="626" t="s">
        <v>783</v>
      </c>
      <c r="IX165" s="626" t="s">
        <v>781</v>
      </c>
      <c r="IY165" s="626" t="s">
        <v>783</v>
      </c>
      <c r="IZ165" s="626" t="s">
        <v>783</v>
      </c>
      <c r="JA165" s="626" t="s">
        <v>783</v>
      </c>
      <c r="JB165" s="626" t="s">
        <v>783</v>
      </c>
      <c r="JC165" s="626" t="s">
        <v>783</v>
      </c>
      <c r="JD165" s="626">
        <v>329465</v>
      </c>
      <c r="JE165" s="626" t="s">
        <v>783</v>
      </c>
      <c r="JF165" s="626" t="s">
        <v>783</v>
      </c>
      <c r="JG165" s="626" t="s">
        <v>783</v>
      </c>
      <c r="JH165" s="626" t="s">
        <v>783</v>
      </c>
      <c r="JI165" s="626" t="s">
        <v>783</v>
      </c>
      <c r="JJ165" s="626" t="s">
        <v>783</v>
      </c>
      <c r="JK165" s="626" t="s">
        <v>783</v>
      </c>
      <c r="JL165" s="626" t="s">
        <v>783</v>
      </c>
      <c r="JM165" s="626">
        <v>4</v>
      </c>
      <c r="JN165" s="626" t="s">
        <v>783</v>
      </c>
      <c r="JO165" s="626" t="s">
        <v>783</v>
      </c>
      <c r="JP165" s="626">
        <v>10711928</v>
      </c>
      <c r="JQ165" s="626">
        <v>2011</v>
      </c>
      <c r="JR165" s="626">
        <v>3</v>
      </c>
      <c r="JS165" s="626" t="s">
        <v>783</v>
      </c>
      <c r="JT165" s="626" t="s">
        <v>783</v>
      </c>
      <c r="JU165" s="626" t="s">
        <v>943</v>
      </c>
      <c r="JV165" s="628">
        <v>1134.7545419999999</v>
      </c>
      <c r="JW165">
        <f>SUM(JV164:JV165)</f>
        <v>5023.4887509999999</v>
      </c>
      <c r="JX165" s="225">
        <v>0.95141832405303028</v>
      </c>
    </row>
    <row r="166" spans="2:288" s="1464" customFormat="1" ht="15" thickBot="1">
      <c r="B166" s="16"/>
      <c r="F166" s="1460"/>
      <c r="G166" s="1460"/>
      <c r="H166" s="1460"/>
      <c r="I166" s="1460"/>
      <c r="J166" s="1460"/>
      <c r="K166" s="1460"/>
      <c r="L166" s="1460"/>
      <c r="U166" s="59"/>
      <c r="V166" s="59"/>
      <c r="W166" s="496"/>
      <c r="X166" s="496"/>
      <c r="Y166" s="496"/>
      <c r="Z166" s="496"/>
      <c r="AA166" s="512"/>
      <c r="AB166" s="1460"/>
      <c r="AC166" s="1460"/>
      <c r="AD166" s="555"/>
      <c r="AE166" s="512"/>
      <c r="AF166" s="1460"/>
      <c r="AG166" s="1460"/>
      <c r="AH166" s="555"/>
      <c r="AI166" s="1460"/>
      <c r="AJ166" s="1460"/>
      <c r="AK166" s="1460"/>
      <c r="AL166" s="1460"/>
      <c r="AM166" s="1460"/>
      <c r="AN166" s="555"/>
      <c r="AO166" s="1460"/>
      <c r="AP166" s="555"/>
      <c r="AQ166" s="1460"/>
      <c r="AR166" s="555"/>
      <c r="AS166" s="1460"/>
      <c r="AT166" s="555"/>
      <c r="AU166" s="1460"/>
      <c r="AV166" s="555"/>
      <c r="AW166" s="1460"/>
      <c r="AX166" s="555"/>
      <c r="AY166" s="1460"/>
      <c r="AZ166" s="555"/>
      <c r="BA166" s="1460"/>
      <c r="BB166" s="555"/>
      <c r="BC166" s="1460"/>
      <c r="BD166" s="555"/>
      <c r="BE166" s="1460"/>
      <c r="BF166" s="555"/>
      <c r="BG166" s="1460"/>
      <c r="BH166" s="555"/>
      <c r="BI166" s="1460"/>
      <c r="BJ166" s="555"/>
      <c r="BK166" s="1460"/>
      <c r="BL166" s="555"/>
      <c r="BM166" s="1460"/>
      <c r="BN166" s="555"/>
      <c r="BO166" s="1460"/>
      <c r="BP166" s="555"/>
      <c r="FX166" s="655" t="s">
        <v>493</v>
      </c>
      <c r="FY166" s="656">
        <v>198</v>
      </c>
      <c r="FZ166" s="656">
        <v>32434942</v>
      </c>
      <c r="GA166" s="656">
        <v>35</v>
      </c>
      <c r="GB166" s="656" t="s">
        <v>3</v>
      </c>
      <c r="GC166" s="656">
        <v>16</v>
      </c>
      <c r="GD166" s="656">
        <v>1970</v>
      </c>
      <c r="GE166" s="656">
        <v>0</v>
      </c>
      <c r="GF166" s="656" t="s">
        <v>792</v>
      </c>
      <c r="GG166" s="656">
        <v>0</v>
      </c>
      <c r="GH166" s="656">
        <v>0</v>
      </c>
      <c r="GI166" s="656" t="s">
        <v>792</v>
      </c>
      <c r="GJ166" s="656">
        <v>0</v>
      </c>
      <c r="GK166" s="656" t="s">
        <v>781</v>
      </c>
      <c r="GL166" s="656" t="s">
        <v>782</v>
      </c>
      <c r="GM166" s="656">
        <v>66</v>
      </c>
      <c r="GN166" s="656" t="s">
        <v>783</v>
      </c>
      <c r="GO166" s="656">
        <v>0</v>
      </c>
      <c r="GP166" s="656">
        <v>0</v>
      </c>
      <c r="GQ166" s="656">
        <v>4</v>
      </c>
      <c r="GR166" s="656">
        <v>2</v>
      </c>
      <c r="GS166" s="656">
        <v>1</v>
      </c>
      <c r="GT166" s="656" t="s">
        <v>783</v>
      </c>
      <c r="GU166" s="656" t="s">
        <v>783</v>
      </c>
      <c r="GV166" s="656" t="s">
        <v>783</v>
      </c>
      <c r="GW166" s="656" t="s">
        <v>783</v>
      </c>
      <c r="GX166" s="656" t="s">
        <v>783</v>
      </c>
      <c r="GY166" s="656">
        <v>1649</v>
      </c>
      <c r="GZ166" s="656">
        <v>0.06</v>
      </c>
      <c r="HA166" s="656">
        <v>5</v>
      </c>
      <c r="HB166" s="656" t="s">
        <v>783</v>
      </c>
      <c r="HC166" s="656" t="s">
        <v>782</v>
      </c>
      <c r="HD166" s="656">
        <v>15</v>
      </c>
      <c r="HE166" s="656" t="s">
        <v>783</v>
      </c>
      <c r="HF166" s="656">
        <v>0</v>
      </c>
      <c r="HG166" s="656" t="s">
        <v>783</v>
      </c>
      <c r="HH166" s="656">
        <v>0</v>
      </c>
      <c r="HI166" s="656">
        <v>1</v>
      </c>
      <c r="HJ166" s="656">
        <v>45</v>
      </c>
      <c r="HK166" s="656" t="s">
        <v>784</v>
      </c>
      <c r="HL166" s="656" t="s">
        <v>785</v>
      </c>
      <c r="HM166" s="656" t="s">
        <v>783</v>
      </c>
      <c r="HN166" s="656" t="s">
        <v>783</v>
      </c>
      <c r="HO166" s="656" t="s">
        <v>783</v>
      </c>
      <c r="HP166" s="656" t="s">
        <v>783</v>
      </c>
      <c r="HQ166" s="656" t="s">
        <v>783</v>
      </c>
      <c r="HR166" s="656">
        <v>3980770</v>
      </c>
      <c r="HS166" s="656" t="s">
        <v>783</v>
      </c>
      <c r="HT166" s="656" t="s">
        <v>786</v>
      </c>
      <c r="HU166" s="656" t="s">
        <v>787</v>
      </c>
      <c r="HV166" s="656">
        <v>4</v>
      </c>
      <c r="HW166" s="656">
        <v>2016</v>
      </c>
      <c r="HX166" s="656">
        <v>63</v>
      </c>
      <c r="HY166" s="656">
        <v>0</v>
      </c>
      <c r="HZ166" s="656">
        <v>317</v>
      </c>
      <c r="IA166" s="657">
        <v>42227.682129629633</v>
      </c>
      <c r="IB166" s="656" t="s">
        <v>788</v>
      </c>
      <c r="IC166" s="656">
        <v>3976292</v>
      </c>
      <c r="ID166" s="656">
        <v>2014</v>
      </c>
      <c r="IE166" s="656">
        <v>1712</v>
      </c>
      <c r="IF166" s="656" t="s">
        <v>783</v>
      </c>
      <c r="IG166" s="656" t="s">
        <v>783</v>
      </c>
      <c r="IH166" s="656" t="s">
        <v>783</v>
      </c>
      <c r="II166" s="656" t="s">
        <v>783</v>
      </c>
      <c r="IJ166" s="656" t="s">
        <v>783</v>
      </c>
      <c r="IK166" s="656" t="s">
        <v>783</v>
      </c>
      <c r="IL166" s="656" t="s">
        <v>783</v>
      </c>
      <c r="IM166" s="656" t="s">
        <v>783</v>
      </c>
      <c r="IN166" s="656" t="s">
        <v>783</v>
      </c>
      <c r="IO166" s="656">
        <v>1649</v>
      </c>
      <c r="IP166" s="657">
        <v>37477.354571759257</v>
      </c>
      <c r="IQ166" s="656">
        <v>4</v>
      </c>
      <c r="IR166" s="656" t="s">
        <v>793</v>
      </c>
      <c r="IS166" s="656">
        <v>1</v>
      </c>
      <c r="IT166" s="658">
        <v>41275</v>
      </c>
      <c r="IU166" s="656" t="s">
        <v>783</v>
      </c>
      <c r="IV166" s="656" t="s">
        <v>783</v>
      </c>
      <c r="IW166" s="656" t="s">
        <v>783</v>
      </c>
      <c r="IX166" s="656" t="s">
        <v>781</v>
      </c>
      <c r="IY166" s="656">
        <v>45</v>
      </c>
      <c r="IZ166" s="656" t="s">
        <v>789</v>
      </c>
      <c r="JA166" s="656" t="s">
        <v>783</v>
      </c>
      <c r="JB166" s="656" t="s">
        <v>783</v>
      </c>
      <c r="JC166" s="656" t="s">
        <v>783</v>
      </c>
      <c r="JD166" s="656">
        <v>329466</v>
      </c>
      <c r="JE166" s="656" t="s">
        <v>783</v>
      </c>
      <c r="JF166" s="656" t="s">
        <v>783</v>
      </c>
      <c r="JG166" s="656" t="s">
        <v>795</v>
      </c>
      <c r="JH166" s="656">
        <v>35</v>
      </c>
      <c r="JI166" s="656" t="s">
        <v>783</v>
      </c>
      <c r="JJ166" s="656" t="s">
        <v>783</v>
      </c>
      <c r="JK166" s="656" t="s">
        <v>783</v>
      </c>
      <c r="JL166" s="656" t="s">
        <v>790</v>
      </c>
      <c r="JM166" s="656">
        <v>4</v>
      </c>
      <c r="JN166" s="656">
        <v>1</v>
      </c>
      <c r="JO166" s="656" t="s">
        <v>783</v>
      </c>
      <c r="JP166" s="656">
        <v>12683066</v>
      </c>
      <c r="JQ166" s="656">
        <v>2013</v>
      </c>
      <c r="JR166" s="656">
        <v>12</v>
      </c>
      <c r="JS166" s="656" t="s">
        <v>783</v>
      </c>
      <c r="JT166" s="656" t="s">
        <v>783</v>
      </c>
      <c r="JU166" s="656" t="s">
        <v>944</v>
      </c>
      <c r="JV166" s="659">
        <v>348.20420999999999</v>
      </c>
      <c r="JW166">
        <f t="shared" ref="JW166:JW173" si="148">JV166</f>
        <v>348.20420999999999</v>
      </c>
      <c r="JX166" s="225">
        <v>6.5947767045454547E-2</v>
      </c>
      <c r="KB166" s="1460"/>
    </row>
    <row r="167" spans="2:288" s="1464" customFormat="1" ht="15" thickBot="1">
      <c r="B167" s="16"/>
      <c r="F167" s="1460"/>
      <c r="G167" s="1460"/>
      <c r="H167" s="1460"/>
      <c r="I167" s="1460"/>
      <c r="J167" s="1460"/>
      <c r="K167" s="1460"/>
      <c r="L167" s="1460"/>
      <c r="U167" s="59"/>
      <c r="V167" s="59"/>
      <c r="W167" s="496"/>
      <c r="X167" s="496"/>
      <c r="Y167" s="496"/>
      <c r="Z167" s="496"/>
      <c r="AA167" s="512"/>
      <c r="AB167" s="1460"/>
      <c r="AC167" s="1460"/>
      <c r="AD167" s="555"/>
      <c r="AE167" s="512"/>
      <c r="AF167" s="1460"/>
      <c r="AG167" s="1460"/>
      <c r="AH167" s="555"/>
      <c r="AI167" s="1460"/>
      <c r="AJ167" s="1460"/>
      <c r="AK167" s="1460"/>
      <c r="AL167" s="1460"/>
      <c r="AM167" s="1460"/>
      <c r="AN167" s="555"/>
      <c r="AO167" s="1460"/>
      <c r="AP167" s="555"/>
      <c r="AQ167" s="1460"/>
      <c r="AR167" s="555"/>
      <c r="AS167" s="1460"/>
      <c r="AT167" s="555"/>
      <c r="AU167" s="1460"/>
      <c r="AV167" s="555"/>
      <c r="AW167" s="1460"/>
      <c r="AX167" s="555"/>
      <c r="AY167" s="1460"/>
      <c r="AZ167" s="555"/>
      <c r="BA167" s="1460"/>
      <c r="BB167" s="555"/>
      <c r="BC167" s="1460"/>
      <c r="BD167" s="555"/>
      <c r="BE167" s="1460"/>
      <c r="BF167" s="555"/>
      <c r="BG167" s="1460"/>
      <c r="BH167" s="555"/>
      <c r="BI167" s="1460"/>
      <c r="BJ167" s="555"/>
      <c r="BK167" s="1460"/>
      <c r="BL167" s="555"/>
      <c r="BM167" s="1460"/>
      <c r="BN167" s="555"/>
      <c r="BO167" s="1460"/>
      <c r="BP167" s="555"/>
      <c r="FX167" s="655" t="s">
        <v>451</v>
      </c>
      <c r="FY167" s="656">
        <v>53</v>
      </c>
      <c r="FZ167" s="656">
        <v>30289606</v>
      </c>
      <c r="GA167" s="656">
        <v>35</v>
      </c>
      <c r="GB167" s="656" t="s">
        <v>3</v>
      </c>
      <c r="GC167" s="656">
        <v>18</v>
      </c>
      <c r="GD167" s="656">
        <v>1970</v>
      </c>
      <c r="GE167" s="656">
        <v>0</v>
      </c>
      <c r="GF167" s="656" t="s">
        <v>792</v>
      </c>
      <c r="GG167" s="656">
        <v>0</v>
      </c>
      <c r="GH167" s="656">
        <v>0</v>
      </c>
      <c r="GI167" s="656" t="s">
        <v>792</v>
      </c>
      <c r="GJ167" s="656">
        <v>0</v>
      </c>
      <c r="GK167" s="656" t="s">
        <v>781</v>
      </c>
      <c r="GL167" s="656" t="s">
        <v>782</v>
      </c>
      <c r="GM167" s="656">
        <v>50</v>
      </c>
      <c r="GN167" s="656" t="s">
        <v>783</v>
      </c>
      <c r="GO167" s="656">
        <v>0</v>
      </c>
      <c r="GP167" s="656">
        <v>0</v>
      </c>
      <c r="GQ167" s="656">
        <v>4</v>
      </c>
      <c r="GR167" s="656">
        <v>2</v>
      </c>
      <c r="GS167" s="656">
        <v>1</v>
      </c>
      <c r="GT167" s="656" t="s">
        <v>783</v>
      </c>
      <c r="GU167" s="656" t="s">
        <v>783</v>
      </c>
      <c r="GV167" s="656" t="s">
        <v>783</v>
      </c>
      <c r="GW167" s="656" t="s">
        <v>783</v>
      </c>
      <c r="GX167" s="656" t="s">
        <v>783</v>
      </c>
      <c r="GY167" s="656">
        <v>1649</v>
      </c>
      <c r="GZ167" s="656">
        <v>0.12</v>
      </c>
      <c r="HA167" s="656">
        <v>5</v>
      </c>
      <c r="HB167" s="656" t="s">
        <v>783</v>
      </c>
      <c r="HC167" s="656" t="s">
        <v>782</v>
      </c>
      <c r="HD167" s="656">
        <v>15</v>
      </c>
      <c r="HE167" s="656" t="s">
        <v>783</v>
      </c>
      <c r="HF167" s="656">
        <v>0</v>
      </c>
      <c r="HG167" s="656" t="s">
        <v>783</v>
      </c>
      <c r="HH167" s="656">
        <v>0</v>
      </c>
      <c r="HI167" s="656">
        <v>1</v>
      </c>
      <c r="HJ167" s="656">
        <v>45</v>
      </c>
      <c r="HK167" s="656" t="s">
        <v>784</v>
      </c>
      <c r="HL167" s="656" t="s">
        <v>785</v>
      </c>
      <c r="HM167" s="656" t="s">
        <v>783</v>
      </c>
      <c r="HN167" s="656" t="s">
        <v>783</v>
      </c>
      <c r="HO167" s="656" t="s">
        <v>783</v>
      </c>
      <c r="HP167" s="656" t="s">
        <v>783</v>
      </c>
      <c r="HQ167" s="656" t="s">
        <v>783</v>
      </c>
      <c r="HR167" s="656">
        <v>3978906</v>
      </c>
      <c r="HS167" s="656" t="s">
        <v>783</v>
      </c>
      <c r="HT167" s="656" t="s">
        <v>786</v>
      </c>
      <c r="HU167" s="656" t="s">
        <v>787</v>
      </c>
      <c r="HV167" s="656">
        <v>4</v>
      </c>
      <c r="HW167" s="656">
        <v>2014</v>
      </c>
      <c r="HX167" s="656">
        <v>63</v>
      </c>
      <c r="HY167" s="656">
        <v>0</v>
      </c>
      <c r="HZ167" s="656">
        <v>634</v>
      </c>
      <c r="IA167" s="657">
        <v>41697.500081018516</v>
      </c>
      <c r="IB167" s="656" t="s">
        <v>788</v>
      </c>
      <c r="IC167" s="656">
        <v>3974428</v>
      </c>
      <c r="ID167" s="656">
        <v>2014</v>
      </c>
      <c r="IE167" s="656">
        <v>1712</v>
      </c>
      <c r="IF167" s="656" t="s">
        <v>783</v>
      </c>
      <c r="IG167" s="656" t="s">
        <v>783</v>
      </c>
      <c r="IH167" s="656" t="s">
        <v>783</v>
      </c>
      <c r="II167" s="656" t="s">
        <v>783</v>
      </c>
      <c r="IJ167" s="656" t="s">
        <v>783</v>
      </c>
      <c r="IK167" s="656" t="s">
        <v>783</v>
      </c>
      <c r="IL167" s="656" t="s">
        <v>783</v>
      </c>
      <c r="IM167" s="656" t="s">
        <v>783</v>
      </c>
      <c r="IN167" s="656" t="s">
        <v>783</v>
      </c>
      <c r="IO167" s="656">
        <v>1649</v>
      </c>
      <c r="IP167" s="657">
        <v>37477.354571759257</v>
      </c>
      <c r="IQ167" s="656">
        <v>4</v>
      </c>
      <c r="IR167" s="656" t="s">
        <v>793</v>
      </c>
      <c r="IS167" s="656">
        <v>1</v>
      </c>
      <c r="IT167" s="658">
        <v>41275</v>
      </c>
      <c r="IU167" s="656" t="s">
        <v>783</v>
      </c>
      <c r="IV167" s="656" t="s">
        <v>783</v>
      </c>
      <c r="IW167" s="656" t="s">
        <v>783</v>
      </c>
      <c r="IX167" s="656" t="s">
        <v>781</v>
      </c>
      <c r="IY167" s="656">
        <v>45</v>
      </c>
      <c r="IZ167" s="656" t="s">
        <v>789</v>
      </c>
      <c r="JA167" s="656" t="s">
        <v>783</v>
      </c>
      <c r="JB167" s="656" t="s">
        <v>783</v>
      </c>
      <c r="JC167" s="656" t="s">
        <v>783</v>
      </c>
      <c r="JD167" s="656">
        <v>329467</v>
      </c>
      <c r="JE167" s="656" t="s">
        <v>783</v>
      </c>
      <c r="JF167" s="656" t="s">
        <v>783</v>
      </c>
      <c r="JG167" s="656" t="s">
        <v>795</v>
      </c>
      <c r="JH167" s="656">
        <v>35</v>
      </c>
      <c r="JI167" s="656" t="s">
        <v>783</v>
      </c>
      <c r="JJ167" s="656" t="s">
        <v>783</v>
      </c>
      <c r="JK167" s="656" t="s">
        <v>783</v>
      </c>
      <c r="JL167" s="656" t="s">
        <v>790</v>
      </c>
      <c r="JM167" s="656">
        <v>4</v>
      </c>
      <c r="JN167" s="656">
        <v>1</v>
      </c>
      <c r="JO167" s="656" t="s">
        <v>783</v>
      </c>
      <c r="JP167" s="656">
        <v>12683066</v>
      </c>
      <c r="JQ167" s="656">
        <v>2013</v>
      </c>
      <c r="JR167" s="656">
        <v>12</v>
      </c>
      <c r="JS167" s="656" t="s">
        <v>783</v>
      </c>
      <c r="JT167" s="656" t="s">
        <v>783</v>
      </c>
      <c r="JU167" s="656" t="s">
        <v>945</v>
      </c>
      <c r="JV167" s="659">
        <v>633.60009100000002</v>
      </c>
      <c r="JW167">
        <f t="shared" si="148"/>
        <v>633.60009100000002</v>
      </c>
      <c r="JX167" s="225">
        <v>0.12000001723484849</v>
      </c>
      <c r="KB167" s="1460"/>
    </row>
    <row r="168" spans="2:288" s="1464" customFormat="1" ht="15" thickBot="1">
      <c r="B168" s="16"/>
      <c r="F168" s="1460"/>
      <c r="G168" s="1460"/>
      <c r="H168" s="1460"/>
      <c r="I168" s="1460"/>
      <c r="J168" s="1460"/>
      <c r="K168" s="1460"/>
      <c r="L168" s="1460"/>
      <c r="U168" s="59"/>
      <c r="V168" s="59"/>
      <c r="W168" s="496"/>
      <c r="X168" s="496"/>
      <c r="Y168" s="496"/>
      <c r="Z168" s="496"/>
      <c r="AA168" s="512"/>
      <c r="AB168" s="1460"/>
      <c r="AC168" s="1460"/>
      <c r="AD168" s="555"/>
      <c r="AE168" s="512"/>
      <c r="AF168" s="1460"/>
      <c r="AG168" s="1460"/>
      <c r="AH168" s="555"/>
      <c r="AI168" s="1460"/>
      <c r="AJ168" s="1460"/>
      <c r="AK168" s="1460"/>
      <c r="AL168" s="1460"/>
      <c r="AM168" s="1460"/>
      <c r="AN168" s="555"/>
      <c r="AO168" s="1460"/>
      <c r="AP168" s="555"/>
      <c r="AQ168" s="1460"/>
      <c r="AR168" s="555"/>
      <c r="AS168" s="1460"/>
      <c r="AT168" s="555"/>
      <c r="AU168" s="1460"/>
      <c r="AV168" s="555"/>
      <c r="AW168" s="1460"/>
      <c r="AX168" s="555"/>
      <c r="AY168" s="1460"/>
      <c r="AZ168" s="555"/>
      <c r="BA168" s="1460"/>
      <c r="BB168" s="555"/>
      <c r="BC168" s="1460"/>
      <c r="BD168" s="555"/>
      <c r="BE168" s="1460"/>
      <c r="BF168" s="555"/>
      <c r="BG168" s="1460"/>
      <c r="BH168" s="555"/>
      <c r="BI168" s="1460"/>
      <c r="BJ168" s="555"/>
      <c r="BK168" s="1460"/>
      <c r="BL168" s="555"/>
      <c r="BM168" s="1460"/>
      <c r="BN168" s="555"/>
      <c r="BO168" s="1460"/>
      <c r="BP168" s="555"/>
      <c r="FX168" s="655" t="s">
        <v>495</v>
      </c>
      <c r="FY168" s="656">
        <v>134</v>
      </c>
      <c r="FZ168" s="656">
        <v>32434930</v>
      </c>
      <c r="GA168" s="656">
        <v>35</v>
      </c>
      <c r="GB168" s="656" t="s">
        <v>3</v>
      </c>
      <c r="GC168" s="656">
        <v>22</v>
      </c>
      <c r="GD168" s="656">
        <v>1973</v>
      </c>
      <c r="GE168" s="656">
        <v>0</v>
      </c>
      <c r="GF168" s="656" t="s">
        <v>792</v>
      </c>
      <c r="GG168" s="656">
        <v>0</v>
      </c>
      <c r="GH168" s="656">
        <v>0</v>
      </c>
      <c r="GI168" s="656" t="s">
        <v>792</v>
      </c>
      <c r="GJ168" s="656">
        <v>0</v>
      </c>
      <c r="GK168" s="656" t="s">
        <v>781</v>
      </c>
      <c r="GL168" s="656" t="s">
        <v>782</v>
      </c>
      <c r="GM168" s="656">
        <v>66</v>
      </c>
      <c r="GN168" s="656" t="s">
        <v>783</v>
      </c>
      <c r="GO168" s="656">
        <v>0</v>
      </c>
      <c r="GP168" s="656">
        <v>0</v>
      </c>
      <c r="GQ168" s="656">
        <v>4</v>
      </c>
      <c r="GR168" s="656">
        <v>2</v>
      </c>
      <c r="GS168" s="656">
        <v>1</v>
      </c>
      <c r="GT168" s="656" t="s">
        <v>783</v>
      </c>
      <c r="GU168" s="656" t="s">
        <v>783</v>
      </c>
      <c r="GV168" s="656" t="s">
        <v>783</v>
      </c>
      <c r="GW168" s="656" t="s">
        <v>783</v>
      </c>
      <c r="GX168" s="656" t="s">
        <v>783</v>
      </c>
      <c r="GY168" s="656">
        <v>1649</v>
      </c>
      <c r="GZ168" s="656">
        <v>0.23</v>
      </c>
      <c r="HA168" s="656">
        <v>5</v>
      </c>
      <c r="HB168" s="656" t="s">
        <v>783</v>
      </c>
      <c r="HC168" s="656" t="s">
        <v>782</v>
      </c>
      <c r="HD168" s="656">
        <v>15</v>
      </c>
      <c r="HE168" s="656" t="s">
        <v>783</v>
      </c>
      <c r="HF168" s="656">
        <v>0</v>
      </c>
      <c r="HG168" s="656" t="s">
        <v>783</v>
      </c>
      <c r="HH168" s="656">
        <v>0</v>
      </c>
      <c r="HI168" s="656">
        <v>1</v>
      </c>
      <c r="HJ168" s="656">
        <v>45</v>
      </c>
      <c r="HK168" s="656" t="s">
        <v>784</v>
      </c>
      <c r="HL168" s="656" t="s">
        <v>785</v>
      </c>
      <c r="HM168" s="656" t="s">
        <v>783</v>
      </c>
      <c r="HN168" s="656" t="s">
        <v>783</v>
      </c>
      <c r="HO168" s="656" t="s">
        <v>783</v>
      </c>
      <c r="HP168" s="656" t="s">
        <v>783</v>
      </c>
      <c r="HQ168" s="656" t="s">
        <v>783</v>
      </c>
      <c r="HR168" s="656">
        <v>3979225</v>
      </c>
      <c r="HS168" s="656" t="s">
        <v>783</v>
      </c>
      <c r="HT168" s="656" t="s">
        <v>786</v>
      </c>
      <c r="HU168" s="656" t="s">
        <v>787</v>
      </c>
      <c r="HV168" s="656">
        <v>4</v>
      </c>
      <c r="HW168" s="656">
        <v>2016</v>
      </c>
      <c r="HX168" s="656">
        <v>63</v>
      </c>
      <c r="HY168" s="656">
        <v>0</v>
      </c>
      <c r="HZ168" s="656">
        <v>1215</v>
      </c>
      <c r="IA168" s="657">
        <v>42227.682129629633</v>
      </c>
      <c r="IB168" s="656" t="s">
        <v>788</v>
      </c>
      <c r="IC168" s="656">
        <v>3974747</v>
      </c>
      <c r="ID168" s="656">
        <v>2014</v>
      </c>
      <c r="IE168" s="656">
        <v>1712</v>
      </c>
      <c r="IF168" s="656" t="s">
        <v>783</v>
      </c>
      <c r="IG168" s="656" t="s">
        <v>783</v>
      </c>
      <c r="IH168" s="656" t="s">
        <v>783</v>
      </c>
      <c r="II168" s="656" t="s">
        <v>783</v>
      </c>
      <c r="IJ168" s="656" t="s">
        <v>783</v>
      </c>
      <c r="IK168" s="656" t="s">
        <v>783</v>
      </c>
      <c r="IL168" s="656" t="s">
        <v>783</v>
      </c>
      <c r="IM168" s="656" t="s">
        <v>783</v>
      </c>
      <c r="IN168" s="656" t="s">
        <v>783</v>
      </c>
      <c r="IO168" s="656">
        <v>1649</v>
      </c>
      <c r="IP168" s="657">
        <v>37600.566631944443</v>
      </c>
      <c r="IQ168" s="656">
        <v>4</v>
      </c>
      <c r="IR168" s="656" t="s">
        <v>793</v>
      </c>
      <c r="IS168" s="656">
        <v>1</v>
      </c>
      <c r="IT168" s="658">
        <v>41275</v>
      </c>
      <c r="IU168" s="656" t="s">
        <v>783</v>
      </c>
      <c r="IV168" s="656" t="s">
        <v>783</v>
      </c>
      <c r="IW168" s="656" t="s">
        <v>783</v>
      </c>
      <c r="IX168" s="656" t="s">
        <v>781</v>
      </c>
      <c r="IY168" s="656">
        <v>45</v>
      </c>
      <c r="IZ168" s="656" t="s">
        <v>789</v>
      </c>
      <c r="JA168" s="656" t="s">
        <v>783</v>
      </c>
      <c r="JB168" s="656" t="s">
        <v>783</v>
      </c>
      <c r="JC168" s="656" t="s">
        <v>783</v>
      </c>
      <c r="JD168" s="656">
        <v>329468</v>
      </c>
      <c r="JE168" s="656" t="s">
        <v>783</v>
      </c>
      <c r="JF168" s="656" t="s">
        <v>783</v>
      </c>
      <c r="JG168" s="656" t="s">
        <v>795</v>
      </c>
      <c r="JH168" s="656">
        <v>35</v>
      </c>
      <c r="JI168" s="656" t="s">
        <v>783</v>
      </c>
      <c r="JJ168" s="656" t="s">
        <v>783</v>
      </c>
      <c r="JK168" s="656" t="s">
        <v>783</v>
      </c>
      <c r="JL168" s="656" t="s">
        <v>790</v>
      </c>
      <c r="JM168" s="656">
        <v>4</v>
      </c>
      <c r="JN168" s="656">
        <v>1</v>
      </c>
      <c r="JO168" s="656" t="s">
        <v>783</v>
      </c>
      <c r="JP168" s="656">
        <v>12683066</v>
      </c>
      <c r="JQ168" s="656">
        <v>2013</v>
      </c>
      <c r="JR168" s="656">
        <v>12</v>
      </c>
      <c r="JS168" s="656" t="s">
        <v>783</v>
      </c>
      <c r="JT168" s="656" t="s">
        <v>783</v>
      </c>
      <c r="JU168" s="656" t="s">
        <v>946</v>
      </c>
      <c r="JV168" s="659">
        <v>1217.4331850000001</v>
      </c>
      <c r="JW168">
        <f t="shared" si="148"/>
        <v>1217.4331850000001</v>
      </c>
      <c r="JX168" s="225">
        <v>0.23057446685606062</v>
      </c>
    </row>
    <row r="169" spans="2:288" s="1464" customFormat="1" ht="15" thickBot="1">
      <c r="B169" s="16"/>
      <c r="F169" s="1460"/>
      <c r="G169" s="1460"/>
      <c r="H169" s="1460"/>
      <c r="I169" s="1460"/>
      <c r="J169" s="1460"/>
      <c r="K169" s="1460"/>
      <c r="L169" s="1460"/>
      <c r="U169" s="59"/>
      <c r="V169" s="59"/>
      <c r="W169" s="496"/>
      <c r="X169" s="496"/>
      <c r="Y169" s="496"/>
      <c r="Z169" s="496"/>
      <c r="AA169" s="512"/>
      <c r="AB169" s="1460"/>
      <c r="AC169" s="1460"/>
      <c r="AD169" s="555"/>
      <c r="AE169" s="512"/>
      <c r="AF169" s="1460"/>
      <c r="AG169" s="1460"/>
      <c r="AH169" s="555"/>
      <c r="AI169" s="1460"/>
      <c r="AJ169" s="1460"/>
      <c r="AK169" s="1460"/>
      <c r="AL169" s="1460"/>
      <c r="AM169" s="1460"/>
      <c r="AN169" s="555"/>
      <c r="AO169" s="1460"/>
      <c r="AP169" s="555"/>
      <c r="AQ169" s="1460"/>
      <c r="AR169" s="555"/>
      <c r="AS169" s="1460"/>
      <c r="AT169" s="555"/>
      <c r="AU169" s="1460"/>
      <c r="AV169" s="555"/>
      <c r="AW169" s="1460"/>
      <c r="AX169" s="555"/>
      <c r="AY169" s="1460"/>
      <c r="AZ169" s="555"/>
      <c r="BA169" s="1460"/>
      <c r="BB169" s="555"/>
      <c r="BC169" s="1460"/>
      <c r="BD169" s="555"/>
      <c r="BE169" s="1460"/>
      <c r="BF169" s="555"/>
      <c r="BG169" s="1460"/>
      <c r="BH169" s="555"/>
      <c r="BI169" s="1460"/>
      <c r="BJ169" s="555"/>
      <c r="BK169" s="1460"/>
      <c r="BL169" s="555"/>
      <c r="BM169" s="1460"/>
      <c r="BN169" s="555"/>
      <c r="BO169" s="1460"/>
      <c r="BP169" s="555"/>
      <c r="FX169" s="655" t="s">
        <v>497</v>
      </c>
      <c r="FY169" s="656">
        <v>171</v>
      </c>
      <c r="FZ169" s="656">
        <v>30289613</v>
      </c>
      <c r="GA169" s="656">
        <v>35</v>
      </c>
      <c r="GB169" s="656" t="s">
        <v>3</v>
      </c>
      <c r="GC169" s="656">
        <v>14</v>
      </c>
      <c r="GD169" s="656">
        <v>1970</v>
      </c>
      <c r="GE169" s="656">
        <v>0</v>
      </c>
      <c r="GF169" s="656" t="s">
        <v>792</v>
      </c>
      <c r="GG169" s="656">
        <v>0</v>
      </c>
      <c r="GH169" s="656">
        <v>0</v>
      </c>
      <c r="GI169" s="656" t="s">
        <v>792</v>
      </c>
      <c r="GJ169" s="656">
        <v>0</v>
      </c>
      <c r="GK169" s="656" t="s">
        <v>781</v>
      </c>
      <c r="GL169" s="656" t="s">
        <v>782</v>
      </c>
      <c r="GM169" s="656">
        <v>66</v>
      </c>
      <c r="GN169" s="656" t="s">
        <v>783</v>
      </c>
      <c r="GO169" s="656">
        <v>0</v>
      </c>
      <c r="GP169" s="656">
        <v>0</v>
      </c>
      <c r="GQ169" s="656">
        <v>4</v>
      </c>
      <c r="GR169" s="656">
        <v>1</v>
      </c>
      <c r="GS169" s="656">
        <v>1</v>
      </c>
      <c r="GT169" s="656" t="s">
        <v>783</v>
      </c>
      <c r="GU169" s="656" t="s">
        <v>783</v>
      </c>
      <c r="GV169" s="656" t="s">
        <v>783</v>
      </c>
      <c r="GW169" s="656" t="s">
        <v>783</v>
      </c>
      <c r="GX169" s="656" t="s">
        <v>783</v>
      </c>
      <c r="GY169" s="656">
        <v>1649</v>
      </c>
      <c r="GZ169" s="656">
        <v>0.25</v>
      </c>
      <c r="HA169" s="656">
        <v>5</v>
      </c>
      <c r="HB169" s="656" t="s">
        <v>783</v>
      </c>
      <c r="HC169" s="656" t="s">
        <v>782</v>
      </c>
      <c r="HD169" s="656">
        <v>15</v>
      </c>
      <c r="HE169" s="656" t="s">
        <v>783</v>
      </c>
      <c r="HF169" s="656">
        <v>0</v>
      </c>
      <c r="HG169" s="656" t="s">
        <v>783</v>
      </c>
      <c r="HH169" s="656">
        <v>0</v>
      </c>
      <c r="HI169" s="656">
        <v>1</v>
      </c>
      <c r="HJ169" s="656">
        <v>45</v>
      </c>
      <c r="HK169" s="656" t="s">
        <v>784</v>
      </c>
      <c r="HL169" s="656" t="s">
        <v>785</v>
      </c>
      <c r="HM169" s="656" t="s">
        <v>783</v>
      </c>
      <c r="HN169" s="656" t="s">
        <v>783</v>
      </c>
      <c r="HO169" s="656" t="s">
        <v>783</v>
      </c>
      <c r="HP169" s="656" t="s">
        <v>783</v>
      </c>
      <c r="HQ169" s="656" t="s">
        <v>783</v>
      </c>
      <c r="HR169" s="656">
        <v>3979925</v>
      </c>
      <c r="HS169" s="656" t="s">
        <v>783</v>
      </c>
      <c r="HT169" s="656" t="s">
        <v>786</v>
      </c>
      <c r="HU169" s="656" t="s">
        <v>787</v>
      </c>
      <c r="HV169" s="656">
        <v>4</v>
      </c>
      <c r="HW169" s="656">
        <v>2014</v>
      </c>
      <c r="HX169" s="656">
        <v>63</v>
      </c>
      <c r="HY169" s="656">
        <v>0</v>
      </c>
      <c r="HZ169" s="656">
        <v>1320</v>
      </c>
      <c r="IA169" s="657">
        <v>41697.500081018516</v>
      </c>
      <c r="IB169" s="656" t="s">
        <v>788</v>
      </c>
      <c r="IC169" s="656">
        <v>3975447</v>
      </c>
      <c r="ID169" s="656">
        <v>2014</v>
      </c>
      <c r="IE169" s="656">
        <v>1712</v>
      </c>
      <c r="IF169" s="656" t="s">
        <v>783</v>
      </c>
      <c r="IG169" s="656" t="s">
        <v>783</v>
      </c>
      <c r="IH169" s="656" t="s">
        <v>783</v>
      </c>
      <c r="II169" s="656" t="s">
        <v>783</v>
      </c>
      <c r="IJ169" s="656" t="s">
        <v>783</v>
      </c>
      <c r="IK169" s="656" t="s">
        <v>783</v>
      </c>
      <c r="IL169" s="656" t="s">
        <v>783</v>
      </c>
      <c r="IM169" s="656" t="s">
        <v>783</v>
      </c>
      <c r="IN169" s="656" t="s">
        <v>783</v>
      </c>
      <c r="IO169" s="656">
        <v>1649</v>
      </c>
      <c r="IP169" s="657">
        <v>37477.354571759257</v>
      </c>
      <c r="IQ169" s="656">
        <v>4</v>
      </c>
      <c r="IR169" s="656" t="s">
        <v>793</v>
      </c>
      <c r="IS169" s="656">
        <v>1</v>
      </c>
      <c r="IT169" s="658">
        <v>41275</v>
      </c>
      <c r="IU169" s="656" t="s">
        <v>783</v>
      </c>
      <c r="IV169" s="656" t="s">
        <v>783</v>
      </c>
      <c r="IW169" s="656" t="s">
        <v>783</v>
      </c>
      <c r="IX169" s="656" t="s">
        <v>781</v>
      </c>
      <c r="IY169" s="656">
        <v>45</v>
      </c>
      <c r="IZ169" s="656" t="s">
        <v>789</v>
      </c>
      <c r="JA169" s="656" t="s">
        <v>783</v>
      </c>
      <c r="JB169" s="656" t="s">
        <v>783</v>
      </c>
      <c r="JC169" s="656" t="s">
        <v>783</v>
      </c>
      <c r="JD169" s="656">
        <v>329469</v>
      </c>
      <c r="JE169" s="656" t="s">
        <v>783</v>
      </c>
      <c r="JF169" s="656" t="s">
        <v>783</v>
      </c>
      <c r="JG169" s="656" t="s">
        <v>795</v>
      </c>
      <c r="JH169" s="656">
        <v>35</v>
      </c>
      <c r="JI169" s="656" t="s">
        <v>783</v>
      </c>
      <c r="JJ169" s="656" t="s">
        <v>783</v>
      </c>
      <c r="JK169" s="656" t="s">
        <v>783</v>
      </c>
      <c r="JL169" s="656" t="s">
        <v>790</v>
      </c>
      <c r="JM169" s="656">
        <v>4</v>
      </c>
      <c r="JN169" s="656">
        <v>1</v>
      </c>
      <c r="JO169" s="656" t="s">
        <v>783</v>
      </c>
      <c r="JP169" s="656">
        <v>12683066</v>
      </c>
      <c r="JQ169" s="656">
        <v>2013</v>
      </c>
      <c r="JR169" s="656">
        <v>12</v>
      </c>
      <c r="JS169" s="656" t="s">
        <v>783</v>
      </c>
      <c r="JT169" s="656" t="s">
        <v>783</v>
      </c>
      <c r="JU169" s="656" t="s">
        <v>947</v>
      </c>
      <c r="JV169" s="659">
        <v>1319.9990399999999</v>
      </c>
      <c r="JW169">
        <f t="shared" si="148"/>
        <v>1319.9990399999999</v>
      </c>
      <c r="JX169" s="225">
        <v>0.24999981818181816</v>
      </c>
      <c r="KB169" s="1460"/>
    </row>
    <row r="170" spans="2:288" s="1464" customFormat="1" ht="15" thickBot="1">
      <c r="B170" s="16"/>
      <c r="F170" s="1460"/>
      <c r="G170" s="1460"/>
      <c r="H170" s="1460"/>
      <c r="I170" s="1460"/>
      <c r="J170" s="1460"/>
      <c r="K170" s="1460"/>
      <c r="L170" s="1460"/>
      <c r="U170" s="59"/>
      <c r="V170" s="59"/>
      <c r="W170" s="496"/>
      <c r="X170" s="496"/>
      <c r="Y170" s="496"/>
      <c r="Z170" s="496"/>
      <c r="AA170" s="512"/>
      <c r="AB170" s="1460"/>
      <c r="AC170" s="1460"/>
      <c r="AD170" s="555"/>
      <c r="AE170" s="512"/>
      <c r="AF170" s="1460"/>
      <c r="AG170" s="1460"/>
      <c r="AH170" s="555"/>
      <c r="AI170" s="1460"/>
      <c r="AJ170" s="1460"/>
      <c r="AK170" s="1460"/>
      <c r="AL170" s="1460"/>
      <c r="AM170" s="1460"/>
      <c r="AN170" s="555"/>
      <c r="AO170" s="1460"/>
      <c r="AP170" s="555"/>
      <c r="AQ170" s="1460"/>
      <c r="AR170" s="555"/>
      <c r="AS170" s="1460"/>
      <c r="AT170" s="555"/>
      <c r="AU170" s="1460"/>
      <c r="AV170" s="555"/>
      <c r="AW170" s="1460"/>
      <c r="AX170" s="555"/>
      <c r="AY170" s="1460"/>
      <c r="AZ170" s="555"/>
      <c r="BA170" s="1460"/>
      <c r="BB170" s="555"/>
      <c r="BC170" s="1460"/>
      <c r="BD170" s="555"/>
      <c r="BE170" s="1460"/>
      <c r="BF170" s="555"/>
      <c r="BG170" s="1460"/>
      <c r="BH170" s="555"/>
      <c r="BI170" s="1460"/>
      <c r="BJ170" s="555"/>
      <c r="BK170" s="1460"/>
      <c r="BL170" s="555"/>
      <c r="BM170" s="1460"/>
      <c r="BN170" s="555"/>
      <c r="BO170" s="1460"/>
      <c r="BP170" s="555"/>
      <c r="FX170" s="655" t="s">
        <v>403</v>
      </c>
      <c r="FY170" s="656">
        <v>220</v>
      </c>
      <c r="FZ170" s="656">
        <v>12125338</v>
      </c>
      <c r="GA170" s="656" t="s">
        <v>783</v>
      </c>
      <c r="GB170" s="656"/>
      <c r="GC170" s="656" t="s">
        <v>783</v>
      </c>
      <c r="GD170" s="656" t="s">
        <v>783</v>
      </c>
      <c r="GE170" s="656" t="s">
        <v>783</v>
      </c>
      <c r="GF170" s="656"/>
      <c r="GG170" s="656" t="s">
        <v>783</v>
      </c>
      <c r="GH170" s="656" t="s">
        <v>783</v>
      </c>
      <c r="GI170" s="656"/>
      <c r="GJ170" s="656" t="s">
        <v>783</v>
      </c>
      <c r="GK170" s="656" t="s">
        <v>781</v>
      </c>
      <c r="GL170" s="656" t="s">
        <v>783</v>
      </c>
      <c r="GM170" s="656" t="s">
        <v>783</v>
      </c>
      <c r="GN170" s="656" t="s">
        <v>783</v>
      </c>
      <c r="GO170" s="656" t="s">
        <v>783</v>
      </c>
      <c r="GP170" s="656" t="s">
        <v>783</v>
      </c>
      <c r="GQ170" s="656" t="s">
        <v>783</v>
      </c>
      <c r="GR170" s="656" t="s">
        <v>783</v>
      </c>
      <c r="GS170" s="656" t="s">
        <v>783</v>
      </c>
      <c r="GT170" s="656" t="s">
        <v>783</v>
      </c>
      <c r="GU170" s="656" t="s">
        <v>783</v>
      </c>
      <c r="GV170" s="656" t="s">
        <v>783</v>
      </c>
      <c r="GW170" s="656" t="s">
        <v>783</v>
      </c>
      <c r="GX170" s="656" t="s">
        <v>783</v>
      </c>
      <c r="GY170" s="656">
        <v>1649</v>
      </c>
      <c r="GZ170" s="656">
        <v>0</v>
      </c>
      <c r="HA170" s="656">
        <v>9</v>
      </c>
      <c r="HB170" s="656" t="s">
        <v>783</v>
      </c>
      <c r="HC170" s="656" t="s">
        <v>783</v>
      </c>
      <c r="HD170" s="656" t="s">
        <v>783</v>
      </c>
      <c r="HE170" s="656" t="s">
        <v>783</v>
      </c>
      <c r="HF170" s="656" t="s">
        <v>783</v>
      </c>
      <c r="HG170" s="656" t="s">
        <v>783</v>
      </c>
      <c r="HH170" s="656" t="s">
        <v>783</v>
      </c>
      <c r="HI170" s="656" t="s">
        <v>783</v>
      </c>
      <c r="HJ170" s="656" t="s">
        <v>783</v>
      </c>
      <c r="HK170" s="656" t="s">
        <v>783</v>
      </c>
      <c r="HL170" s="656" t="s">
        <v>783</v>
      </c>
      <c r="HM170" s="656" t="s">
        <v>783</v>
      </c>
      <c r="HN170" s="656" t="s">
        <v>783</v>
      </c>
      <c r="HO170" s="656" t="s">
        <v>783</v>
      </c>
      <c r="HP170" s="656" t="s">
        <v>783</v>
      </c>
      <c r="HQ170" s="656" t="s">
        <v>783</v>
      </c>
      <c r="HR170" s="656">
        <v>3980125</v>
      </c>
      <c r="HS170" s="656" t="s">
        <v>783</v>
      </c>
      <c r="HT170" s="656" t="s">
        <v>786</v>
      </c>
      <c r="HU170" s="656" t="s">
        <v>787</v>
      </c>
      <c r="HV170" s="656">
        <v>4</v>
      </c>
      <c r="HW170" s="656">
        <v>2006</v>
      </c>
      <c r="HX170" s="656">
        <v>63</v>
      </c>
      <c r="HY170" s="656">
        <v>0</v>
      </c>
      <c r="HZ170" s="656">
        <v>2059</v>
      </c>
      <c r="IA170" s="657">
        <v>38667.422523148147</v>
      </c>
      <c r="IB170" s="656" t="s">
        <v>788</v>
      </c>
      <c r="IC170" s="656">
        <v>3975647</v>
      </c>
      <c r="ID170" s="656" t="s">
        <v>783</v>
      </c>
      <c r="IE170" s="656">
        <v>1712</v>
      </c>
      <c r="IF170" s="656" t="s">
        <v>783</v>
      </c>
      <c r="IG170" s="656" t="s">
        <v>783</v>
      </c>
      <c r="IH170" s="656" t="s">
        <v>783</v>
      </c>
      <c r="II170" s="656" t="s">
        <v>783</v>
      </c>
      <c r="IJ170" s="656" t="s">
        <v>783</v>
      </c>
      <c r="IK170" s="656" t="s">
        <v>783</v>
      </c>
      <c r="IL170" s="656" t="s">
        <v>783</v>
      </c>
      <c r="IM170" s="656" t="s">
        <v>783</v>
      </c>
      <c r="IN170" s="656" t="s">
        <v>783</v>
      </c>
      <c r="IO170" s="656">
        <v>2108</v>
      </c>
      <c r="IP170" s="657">
        <v>38667.615740740737</v>
      </c>
      <c r="IQ170" s="656" t="s">
        <v>783</v>
      </c>
      <c r="IR170" s="656" t="s">
        <v>783</v>
      </c>
      <c r="IS170" s="656" t="s">
        <v>783</v>
      </c>
      <c r="IT170" s="656" t="s">
        <v>783</v>
      </c>
      <c r="IU170" s="656" t="s">
        <v>783</v>
      </c>
      <c r="IV170" s="656" t="s">
        <v>783</v>
      </c>
      <c r="IW170" s="656" t="s">
        <v>783</v>
      </c>
      <c r="IX170" s="656" t="s">
        <v>781</v>
      </c>
      <c r="IY170" s="656" t="s">
        <v>783</v>
      </c>
      <c r="IZ170" s="656" t="s">
        <v>783</v>
      </c>
      <c r="JA170" s="656" t="s">
        <v>783</v>
      </c>
      <c r="JB170" s="656" t="s">
        <v>783</v>
      </c>
      <c r="JC170" s="656" t="s">
        <v>783</v>
      </c>
      <c r="JD170" s="656">
        <v>329470</v>
      </c>
      <c r="JE170" s="656" t="s">
        <v>783</v>
      </c>
      <c r="JF170" s="656" t="s">
        <v>783</v>
      </c>
      <c r="JG170" s="656" t="s">
        <v>783</v>
      </c>
      <c r="JH170" s="656" t="s">
        <v>783</v>
      </c>
      <c r="JI170" s="656" t="s">
        <v>783</v>
      </c>
      <c r="JJ170" s="656" t="s">
        <v>783</v>
      </c>
      <c r="JK170" s="656" t="s">
        <v>783</v>
      </c>
      <c r="JL170" s="656" t="s">
        <v>783</v>
      </c>
      <c r="JM170" s="656">
        <v>4</v>
      </c>
      <c r="JN170" s="656" t="s">
        <v>783</v>
      </c>
      <c r="JO170" s="656" t="s">
        <v>783</v>
      </c>
      <c r="JP170" s="656" t="s">
        <v>783</v>
      </c>
      <c r="JQ170" s="656" t="s">
        <v>783</v>
      </c>
      <c r="JR170" s="656" t="s">
        <v>783</v>
      </c>
      <c r="JS170" s="656" t="s">
        <v>783</v>
      </c>
      <c r="JT170" s="656" t="s">
        <v>783</v>
      </c>
      <c r="JU170" s="656" t="s">
        <v>948</v>
      </c>
      <c r="JV170" s="659">
        <v>2046.2454909999999</v>
      </c>
      <c r="JW170">
        <f t="shared" si="148"/>
        <v>2046.2454909999999</v>
      </c>
      <c r="JX170" s="225">
        <v>0.38754649450757572</v>
      </c>
      <c r="KB170" s="1460"/>
    </row>
    <row r="171" spans="2:288" s="1464" customFormat="1" ht="15" thickBot="1">
      <c r="B171" s="16"/>
      <c r="F171" s="1460"/>
      <c r="G171" s="1460"/>
      <c r="H171" s="1460"/>
      <c r="I171" s="1460"/>
      <c r="J171" s="1460"/>
      <c r="K171" s="1460"/>
      <c r="L171" s="1460"/>
      <c r="U171" s="59"/>
      <c r="V171" s="59"/>
      <c r="W171" s="496"/>
      <c r="X171" s="496"/>
      <c r="Y171" s="496"/>
      <c r="Z171" s="496"/>
      <c r="AA171" s="512"/>
      <c r="AB171" s="1460"/>
      <c r="AC171" s="1460"/>
      <c r="AD171" s="555"/>
      <c r="AE171" s="512"/>
      <c r="AF171" s="1460"/>
      <c r="AG171" s="1460"/>
      <c r="AH171" s="555"/>
      <c r="AI171" s="1460"/>
      <c r="AJ171" s="1460"/>
      <c r="AK171" s="1460"/>
      <c r="AL171" s="1460"/>
      <c r="AM171" s="1460"/>
      <c r="AN171" s="555"/>
      <c r="AO171" s="1460"/>
      <c r="AP171" s="555"/>
      <c r="AQ171" s="1460"/>
      <c r="AR171" s="555"/>
      <c r="AS171" s="1460"/>
      <c r="AT171" s="555"/>
      <c r="AU171" s="1460"/>
      <c r="AV171" s="555"/>
      <c r="AW171" s="1460"/>
      <c r="AX171" s="555"/>
      <c r="AY171" s="1460"/>
      <c r="AZ171" s="555"/>
      <c r="BA171" s="1460"/>
      <c r="BB171" s="555"/>
      <c r="BC171" s="1460"/>
      <c r="BD171" s="555"/>
      <c r="BE171" s="1460"/>
      <c r="BF171" s="555"/>
      <c r="BG171" s="1460"/>
      <c r="BH171" s="555"/>
      <c r="BI171" s="1460"/>
      <c r="BJ171" s="555"/>
      <c r="BK171" s="1460"/>
      <c r="BL171" s="555"/>
      <c r="BM171" s="1460"/>
      <c r="BN171" s="555"/>
      <c r="BO171" s="1460"/>
      <c r="BP171" s="555"/>
      <c r="FX171" s="655" t="s">
        <v>333</v>
      </c>
      <c r="FY171" s="656">
        <v>162</v>
      </c>
      <c r="FZ171" s="656">
        <v>10315028</v>
      </c>
      <c r="GA171" s="656" t="s">
        <v>783</v>
      </c>
      <c r="GB171" s="656"/>
      <c r="GC171" s="656" t="s">
        <v>783</v>
      </c>
      <c r="GD171" s="656" t="s">
        <v>783</v>
      </c>
      <c r="GE171" s="656" t="s">
        <v>783</v>
      </c>
      <c r="GF171" s="656"/>
      <c r="GG171" s="656" t="s">
        <v>783</v>
      </c>
      <c r="GH171" s="656" t="s">
        <v>783</v>
      </c>
      <c r="GI171" s="656"/>
      <c r="GJ171" s="656" t="s">
        <v>783</v>
      </c>
      <c r="GK171" s="656" t="s">
        <v>781</v>
      </c>
      <c r="GL171" s="656" t="s">
        <v>783</v>
      </c>
      <c r="GM171" s="656" t="s">
        <v>783</v>
      </c>
      <c r="GN171" s="656" t="s">
        <v>783</v>
      </c>
      <c r="GO171" s="656" t="s">
        <v>783</v>
      </c>
      <c r="GP171" s="656" t="s">
        <v>783</v>
      </c>
      <c r="GQ171" s="656" t="s">
        <v>783</v>
      </c>
      <c r="GR171" s="656" t="s">
        <v>783</v>
      </c>
      <c r="GS171" s="656" t="s">
        <v>783</v>
      </c>
      <c r="GT171" s="656" t="s">
        <v>783</v>
      </c>
      <c r="GU171" s="656" t="s">
        <v>783</v>
      </c>
      <c r="GV171" s="656" t="s">
        <v>783</v>
      </c>
      <c r="GW171" s="656" t="s">
        <v>783</v>
      </c>
      <c r="GX171" s="656" t="s">
        <v>783</v>
      </c>
      <c r="GY171" s="656">
        <v>1649</v>
      </c>
      <c r="GZ171" s="656">
        <v>0</v>
      </c>
      <c r="HA171" s="656">
        <v>9</v>
      </c>
      <c r="HB171" s="656" t="s">
        <v>783</v>
      </c>
      <c r="HC171" s="656" t="s">
        <v>783</v>
      </c>
      <c r="HD171" s="656" t="s">
        <v>783</v>
      </c>
      <c r="HE171" s="656" t="s">
        <v>783</v>
      </c>
      <c r="HF171" s="656" t="s">
        <v>783</v>
      </c>
      <c r="HG171" s="656" t="s">
        <v>783</v>
      </c>
      <c r="HH171" s="656" t="s">
        <v>783</v>
      </c>
      <c r="HI171" s="656" t="s">
        <v>783</v>
      </c>
      <c r="HJ171" s="656" t="s">
        <v>783</v>
      </c>
      <c r="HK171" s="656" t="s">
        <v>783</v>
      </c>
      <c r="HL171" s="656" t="s">
        <v>783</v>
      </c>
      <c r="HM171" s="656" t="s">
        <v>783</v>
      </c>
      <c r="HN171" s="656" t="s">
        <v>783</v>
      </c>
      <c r="HO171" s="656" t="s">
        <v>783</v>
      </c>
      <c r="HP171" s="656" t="s">
        <v>783</v>
      </c>
      <c r="HQ171" s="656" t="s">
        <v>783</v>
      </c>
      <c r="HR171" s="656">
        <v>3979585</v>
      </c>
      <c r="HS171" s="656" t="s">
        <v>783</v>
      </c>
      <c r="HT171" s="656" t="s">
        <v>786</v>
      </c>
      <c r="HU171" s="656" t="s">
        <v>787</v>
      </c>
      <c r="HV171" s="656">
        <v>4</v>
      </c>
      <c r="HW171" s="656">
        <v>2006</v>
      </c>
      <c r="HX171" s="656">
        <v>63</v>
      </c>
      <c r="HY171" s="656">
        <v>0</v>
      </c>
      <c r="HZ171" s="656">
        <v>634</v>
      </c>
      <c r="IA171" s="657">
        <v>38560.579108796293</v>
      </c>
      <c r="IB171" s="656" t="s">
        <v>788</v>
      </c>
      <c r="IC171" s="656">
        <v>3975107</v>
      </c>
      <c r="ID171" s="656" t="s">
        <v>783</v>
      </c>
      <c r="IE171" s="656">
        <v>1712</v>
      </c>
      <c r="IF171" s="656" t="s">
        <v>783</v>
      </c>
      <c r="IG171" s="656" t="s">
        <v>783</v>
      </c>
      <c r="IH171" s="656" t="s">
        <v>783</v>
      </c>
      <c r="II171" s="656" t="s">
        <v>783</v>
      </c>
      <c r="IJ171" s="656" t="s">
        <v>783</v>
      </c>
      <c r="IK171" s="656" t="s">
        <v>783</v>
      </c>
      <c r="IL171" s="656" t="s">
        <v>783</v>
      </c>
      <c r="IM171" s="656" t="s">
        <v>783</v>
      </c>
      <c r="IN171" s="656" t="s">
        <v>783</v>
      </c>
      <c r="IO171" s="656">
        <v>2108</v>
      </c>
      <c r="IP171" s="657">
        <v>37477.341331018521</v>
      </c>
      <c r="IQ171" s="656" t="s">
        <v>783</v>
      </c>
      <c r="IR171" s="656" t="s">
        <v>783</v>
      </c>
      <c r="IS171" s="656" t="s">
        <v>783</v>
      </c>
      <c r="IT171" s="656" t="s">
        <v>783</v>
      </c>
      <c r="IU171" s="656" t="s">
        <v>783</v>
      </c>
      <c r="IV171" s="656" t="s">
        <v>783</v>
      </c>
      <c r="IW171" s="656" t="s">
        <v>783</v>
      </c>
      <c r="IX171" s="656" t="s">
        <v>781</v>
      </c>
      <c r="IY171" s="656" t="s">
        <v>783</v>
      </c>
      <c r="IZ171" s="656" t="s">
        <v>783</v>
      </c>
      <c r="JA171" s="656" t="s">
        <v>783</v>
      </c>
      <c r="JB171" s="656" t="s">
        <v>783</v>
      </c>
      <c r="JC171" s="656" t="s">
        <v>783</v>
      </c>
      <c r="JD171" s="656">
        <v>329472</v>
      </c>
      <c r="JE171" s="656" t="s">
        <v>783</v>
      </c>
      <c r="JF171" s="656" t="s">
        <v>783</v>
      </c>
      <c r="JG171" s="656" t="s">
        <v>783</v>
      </c>
      <c r="JH171" s="656" t="s">
        <v>783</v>
      </c>
      <c r="JI171" s="656" t="s">
        <v>783</v>
      </c>
      <c r="JJ171" s="656" t="s">
        <v>783</v>
      </c>
      <c r="JK171" s="656" t="s">
        <v>783</v>
      </c>
      <c r="JL171" s="656" t="s">
        <v>783</v>
      </c>
      <c r="JM171" s="656">
        <v>4</v>
      </c>
      <c r="JN171" s="656" t="s">
        <v>783</v>
      </c>
      <c r="JO171" s="656" t="s">
        <v>783</v>
      </c>
      <c r="JP171" s="656" t="s">
        <v>783</v>
      </c>
      <c r="JQ171" s="656" t="s">
        <v>783</v>
      </c>
      <c r="JR171" s="656" t="s">
        <v>783</v>
      </c>
      <c r="JS171" s="656" t="s">
        <v>783</v>
      </c>
      <c r="JT171" s="656" t="s">
        <v>783</v>
      </c>
      <c r="JU171" s="656" t="s">
        <v>949</v>
      </c>
      <c r="JV171" s="659">
        <v>625.88994700000001</v>
      </c>
      <c r="JW171">
        <f t="shared" si="148"/>
        <v>625.88994700000001</v>
      </c>
      <c r="JX171" s="225">
        <v>0.11853976268939394</v>
      </c>
      <c r="KB171" s="1460"/>
    </row>
    <row r="172" spans="2:288" s="1460" customFormat="1" ht="15" thickBot="1">
      <c r="B172" s="16"/>
      <c r="C172" s="1464"/>
      <c r="D172" s="1464"/>
      <c r="E172" s="1464"/>
      <c r="M172" s="1464"/>
      <c r="N172" s="1464"/>
      <c r="O172" s="1464"/>
      <c r="P172" s="1464"/>
      <c r="Q172" s="1464"/>
      <c r="R172" s="1464"/>
      <c r="S172" s="1464"/>
      <c r="T172" s="1464"/>
      <c r="U172" s="59"/>
      <c r="V172" s="59"/>
      <c r="W172" s="496"/>
      <c r="X172" s="496"/>
      <c r="Y172" s="496"/>
      <c r="Z172" s="496"/>
      <c r="AA172" s="512"/>
      <c r="AD172" s="555"/>
      <c r="AE172" s="512"/>
      <c r="AH172" s="555"/>
      <c r="AN172" s="555"/>
      <c r="AP172" s="555"/>
      <c r="AR172" s="555"/>
      <c r="AT172" s="555"/>
      <c r="AV172" s="555"/>
      <c r="AX172" s="555"/>
      <c r="AZ172" s="555"/>
      <c r="BB172" s="555"/>
      <c r="BD172" s="555"/>
      <c r="BF172" s="555"/>
      <c r="BH172" s="555"/>
      <c r="BJ172" s="555"/>
      <c r="BL172" s="555"/>
      <c r="BN172" s="555"/>
      <c r="BP172" s="555"/>
      <c r="BQ172" s="1464"/>
      <c r="BR172" s="1464"/>
      <c r="BS172" s="1464"/>
      <c r="BT172" s="1464"/>
      <c r="BU172" s="1464"/>
      <c r="BV172" s="1464"/>
      <c r="BW172" s="1464"/>
      <c r="BX172" s="1464"/>
      <c r="BY172" s="1464"/>
      <c r="BZ172" s="1464"/>
      <c r="CA172" s="1464"/>
      <c r="CB172" s="1464"/>
      <c r="CC172" s="1464"/>
      <c r="CD172" s="1464"/>
      <c r="CE172" s="1464"/>
      <c r="CF172" s="1464"/>
      <c r="CG172" s="1464"/>
      <c r="CH172" s="1464"/>
      <c r="CI172" s="1464"/>
      <c r="CJ172" s="1464"/>
      <c r="CK172" s="1464"/>
      <c r="CL172" s="1464"/>
      <c r="CM172" s="1464"/>
      <c r="CN172" s="1464"/>
      <c r="CO172" s="1464"/>
      <c r="CP172" s="1464"/>
      <c r="CQ172" s="1464"/>
      <c r="CR172" s="1464"/>
      <c r="CS172" s="1464"/>
      <c r="CT172" s="1464"/>
      <c r="CU172" s="1464"/>
      <c r="CV172" s="1464"/>
      <c r="CW172" s="1464"/>
      <c r="CX172" s="1464"/>
      <c r="CY172" s="1464"/>
      <c r="CZ172" s="1464"/>
      <c r="DA172" s="1464"/>
      <c r="DB172" s="1464"/>
      <c r="DC172" s="1464"/>
      <c r="DD172" s="1464"/>
      <c r="DE172" s="1464"/>
      <c r="DF172" s="1464"/>
      <c r="DG172" s="1464"/>
      <c r="DH172" s="1464"/>
      <c r="DI172" s="1464"/>
      <c r="DJ172" s="1464"/>
      <c r="DK172" s="1464"/>
      <c r="DL172" s="1464"/>
      <c r="DM172" s="1464"/>
      <c r="DN172" s="1464"/>
      <c r="DO172" s="1464"/>
      <c r="DP172" s="1464"/>
      <c r="DQ172" s="1464"/>
      <c r="DR172" s="1464"/>
      <c r="DS172" s="1464"/>
      <c r="DT172" s="1464"/>
      <c r="DU172" s="1464"/>
      <c r="DV172" s="1464"/>
      <c r="DW172" s="1464"/>
      <c r="DX172" s="1464"/>
      <c r="DY172" s="1464"/>
      <c r="DZ172" s="1464"/>
      <c r="EA172" s="1464"/>
      <c r="EB172" s="1464"/>
      <c r="EC172" s="1464"/>
      <c r="ED172" s="1464"/>
      <c r="EE172" s="1464"/>
      <c r="EF172" s="1464"/>
      <c r="EG172" s="1464"/>
      <c r="EH172" s="1464"/>
      <c r="EI172" s="1464"/>
      <c r="EJ172" s="1464"/>
      <c r="EK172" s="1464"/>
      <c r="EL172" s="1464"/>
      <c r="EM172" s="1464"/>
      <c r="EN172" s="1464"/>
      <c r="EO172" s="1464"/>
      <c r="EP172" s="1464"/>
      <c r="EQ172" s="1464"/>
      <c r="ER172" s="1464"/>
      <c r="ES172" s="1464"/>
      <c r="ET172" s="1464"/>
      <c r="EU172" s="1464"/>
      <c r="EV172" s="1464"/>
      <c r="EW172" s="1464"/>
      <c r="EX172" s="1464"/>
      <c r="EY172" s="1464"/>
      <c r="EZ172" s="1464"/>
      <c r="FA172" s="1464"/>
      <c r="FB172" s="1464"/>
      <c r="FC172" s="1464"/>
      <c r="FD172" s="1464"/>
      <c r="FE172" s="1464"/>
      <c r="FF172" s="1464"/>
      <c r="FG172" s="1464"/>
      <c r="FH172" s="1464"/>
      <c r="FI172" s="1464"/>
      <c r="FJ172" s="1464"/>
      <c r="FK172" s="1464"/>
      <c r="FL172" s="1464"/>
      <c r="FM172" s="1464"/>
      <c r="FN172" s="1464"/>
      <c r="FO172" s="1464"/>
      <c r="FP172" s="1464"/>
      <c r="FQ172" s="1464"/>
      <c r="FR172" s="1464"/>
      <c r="FS172" s="1464"/>
      <c r="FT172" s="1464"/>
      <c r="FU172" s="1464"/>
      <c r="FV172" s="1464"/>
      <c r="FW172" s="1464"/>
      <c r="FX172" s="655" t="s">
        <v>498</v>
      </c>
      <c r="FY172" s="656">
        <v>284</v>
      </c>
      <c r="FZ172" s="656">
        <v>30289614</v>
      </c>
      <c r="GA172" s="656">
        <v>55</v>
      </c>
      <c r="GB172" s="656" t="s">
        <v>798</v>
      </c>
      <c r="GC172" s="656">
        <v>20</v>
      </c>
      <c r="GD172" s="656">
        <v>1974</v>
      </c>
      <c r="GE172" s="656">
        <v>1</v>
      </c>
      <c r="GF172" s="656" t="s">
        <v>780</v>
      </c>
      <c r="GG172" s="656">
        <v>2</v>
      </c>
      <c r="GH172" s="656">
        <v>1</v>
      </c>
      <c r="GI172" s="656" t="s">
        <v>780</v>
      </c>
      <c r="GJ172" s="656">
        <v>2</v>
      </c>
      <c r="GK172" s="656" t="s">
        <v>781</v>
      </c>
      <c r="GL172" s="656" t="s">
        <v>782</v>
      </c>
      <c r="GM172" s="656">
        <v>66</v>
      </c>
      <c r="GN172" s="656" t="s">
        <v>783</v>
      </c>
      <c r="GO172" s="656">
        <v>0</v>
      </c>
      <c r="GP172" s="656">
        <v>0</v>
      </c>
      <c r="GQ172" s="656">
        <v>4</v>
      </c>
      <c r="GR172" s="656">
        <v>2</v>
      </c>
      <c r="GS172" s="656">
        <v>2</v>
      </c>
      <c r="GT172" s="656" t="s">
        <v>783</v>
      </c>
      <c r="GU172" s="656" t="s">
        <v>783</v>
      </c>
      <c r="GV172" s="656" t="s">
        <v>783</v>
      </c>
      <c r="GW172" s="656" t="s">
        <v>783</v>
      </c>
      <c r="GX172" s="656" t="s">
        <v>783</v>
      </c>
      <c r="GY172" s="656">
        <v>1649</v>
      </c>
      <c r="GZ172" s="656">
        <v>0.12</v>
      </c>
      <c r="HA172" s="656">
        <v>5</v>
      </c>
      <c r="HB172" s="656" t="s">
        <v>783</v>
      </c>
      <c r="HC172" s="656" t="s">
        <v>782</v>
      </c>
      <c r="HD172" s="656">
        <v>15</v>
      </c>
      <c r="HE172" s="656" t="s">
        <v>783</v>
      </c>
      <c r="HF172" s="656">
        <v>0</v>
      </c>
      <c r="HG172" s="656" t="s">
        <v>783</v>
      </c>
      <c r="HH172" s="656">
        <v>0</v>
      </c>
      <c r="HI172" s="656">
        <v>1</v>
      </c>
      <c r="HJ172" s="656">
        <v>45</v>
      </c>
      <c r="HK172" s="656" t="s">
        <v>784</v>
      </c>
      <c r="HL172" s="656" t="s">
        <v>785</v>
      </c>
      <c r="HM172" s="656" t="s">
        <v>783</v>
      </c>
      <c r="HN172" s="656" t="s">
        <v>783</v>
      </c>
      <c r="HO172" s="656" t="s">
        <v>783</v>
      </c>
      <c r="HP172" s="656" t="s">
        <v>783</v>
      </c>
      <c r="HQ172" s="656" t="s">
        <v>783</v>
      </c>
      <c r="HR172" s="656">
        <v>3980115</v>
      </c>
      <c r="HS172" s="656" t="s">
        <v>783</v>
      </c>
      <c r="HT172" s="656" t="s">
        <v>786</v>
      </c>
      <c r="HU172" s="656" t="s">
        <v>787</v>
      </c>
      <c r="HV172" s="656">
        <v>4</v>
      </c>
      <c r="HW172" s="656">
        <v>2014</v>
      </c>
      <c r="HX172" s="656">
        <v>63</v>
      </c>
      <c r="HY172" s="656">
        <v>0</v>
      </c>
      <c r="HZ172" s="656">
        <v>634</v>
      </c>
      <c r="IA172" s="657">
        <v>41697.500081018516</v>
      </c>
      <c r="IB172" s="656" t="s">
        <v>788</v>
      </c>
      <c r="IC172" s="656">
        <v>3975637</v>
      </c>
      <c r="ID172" s="656">
        <v>2014</v>
      </c>
      <c r="IE172" s="656">
        <v>1712</v>
      </c>
      <c r="IF172" s="656" t="s">
        <v>783</v>
      </c>
      <c r="IG172" s="656" t="s">
        <v>783</v>
      </c>
      <c r="IH172" s="656" t="s">
        <v>783</v>
      </c>
      <c r="II172" s="656" t="s">
        <v>783</v>
      </c>
      <c r="IJ172" s="656" t="s">
        <v>783</v>
      </c>
      <c r="IK172" s="656" t="s">
        <v>783</v>
      </c>
      <c r="IL172" s="656" t="s">
        <v>783</v>
      </c>
      <c r="IM172" s="656" t="s">
        <v>783</v>
      </c>
      <c r="IN172" s="656" t="s">
        <v>783</v>
      </c>
      <c r="IO172" s="656">
        <v>1649</v>
      </c>
      <c r="IP172" s="657">
        <v>37477.354571759257</v>
      </c>
      <c r="IQ172" s="656">
        <v>2</v>
      </c>
      <c r="IR172" s="656" t="s">
        <v>793</v>
      </c>
      <c r="IS172" s="656">
        <v>2</v>
      </c>
      <c r="IT172" s="658">
        <v>41275</v>
      </c>
      <c r="IU172" s="656" t="s">
        <v>783</v>
      </c>
      <c r="IV172" s="656" t="s">
        <v>783</v>
      </c>
      <c r="IW172" s="656" t="s">
        <v>783</v>
      </c>
      <c r="IX172" s="656" t="s">
        <v>781</v>
      </c>
      <c r="IY172" s="656">
        <v>45</v>
      </c>
      <c r="IZ172" s="656" t="s">
        <v>789</v>
      </c>
      <c r="JA172" s="656" t="s">
        <v>783</v>
      </c>
      <c r="JB172" s="656" t="s">
        <v>783</v>
      </c>
      <c r="JC172" s="656" t="s">
        <v>783</v>
      </c>
      <c r="JD172" s="656">
        <v>329473</v>
      </c>
      <c r="JE172" s="656" t="s">
        <v>783</v>
      </c>
      <c r="JF172" s="656" t="s">
        <v>783</v>
      </c>
      <c r="JG172" s="656" t="s">
        <v>802</v>
      </c>
      <c r="JH172" s="656">
        <v>55</v>
      </c>
      <c r="JI172" s="656" t="s">
        <v>783</v>
      </c>
      <c r="JJ172" s="656" t="s">
        <v>783</v>
      </c>
      <c r="JK172" s="656" t="s">
        <v>783</v>
      </c>
      <c r="JL172" s="656" t="s">
        <v>790</v>
      </c>
      <c r="JM172" s="656">
        <v>4</v>
      </c>
      <c r="JN172" s="656">
        <v>3</v>
      </c>
      <c r="JO172" s="656" t="s">
        <v>783</v>
      </c>
      <c r="JP172" s="656">
        <v>10711928</v>
      </c>
      <c r="JQ172" s="656">
        <v>2011</v>
      </c>
      <c r="JR172" s="656">
        <v>3</v>
      </c>
      <c r="JS172" s="656" t="s">
        <v>783</v>
      </c>
      <c r="JT172" s="656" t="s">
        <v>783</v>
      </c>
      <c r="JU172" s="656" t="s">
        <v>950</v>
      </c>
      <c r="JV172" s="659">
        <v>621.90235099999995</v>
      </c>
      <c r="JW172">
        <f t="shared" si="148"/>
        <v>621.90235099999995</v>
      </c>
      <c r="JX172" s="225">
        <v>0.11778453617424242</v>
      </c>
      <c r="JY172" s="1464"/>
      <c r="JZ172" s="1464"/>
      <c r="KA172" s="1464"/>
    </row>
    <row r="173" spans="2:288" s="1460" customFormat="1" ht="15" thickBot="1">
      <c r="C173" s="1464"/>
      <c r="D173" s="1464"/>
      <c r="E173" s="1464"/>
      <c r="M173" s="1464"/>
      <c r="N173" s="1464"/>
      <c r="O173" s="1464"/>
      <c r="P173" s="1464"/>
      <c r="Q173" s="1464"/>
      <c r="R173" s="1464"/>
      <c r="S173" s="1464"/>
      <c r="T173" s="1464"/>
      <c r="U173" s="59"/>
      <c r="V173" s="59"/>
      <c r="W173" s="496"/>
      <c r="X173" s="496"/>
      <c r="Y173" s="496"/>
      <c r="Z173" s="496"/>
      <c r="AA173" s="512"/>
      <c r="AD173" s="555"/>
      <c r="AE173" s="512"/>
      <c r="AH173" s="555"/>
      <c r="AN173" s="555"/>
      <c r="AP173" s="555"/>
      <c r="AR173" s="555"/>
      <c r="AT173" s="555"/>
      <c r="AV173" s="555"/>
      <c r="AX173" s="555"/>
      <c r="AZ173" s="555"/>
      <c r="BB173" s="555"/>
      <c r="BD173" s="555"/>
      <c r="BF173" s="555"/>
      <c r="BH173" s="555"/>
      <c r="BJ173" s="555"/>
      <c r="BL173" s="555"/>
      <c r="BN173" s="555"/>
      <c r="BP173" s="555"/>
      <c r="BQ173" s="1464"/>
      <c r="BR173" s="1464"/>
      <c r="BS173" s="1464"/>
      <c r="BT173" s="1464"/>
      <c r="BU173" s="1464"/>
      <c r="BV173" s="1464"/>
      <c r="BW173" s="1464"/>
      <c r="BX173" s="1464"/>
      <c r="BY173" s="1464"/>
      <c r="BZ173" s="1464"/>
      <c r="CA173" s="1464"/>
      <c r="CB173" s="1464"/>
      <c r="CC173" s="1464"/>
      <c r="CD173" s="1464"/>
      <c r="CE173" s="1464"/>
      <c r="CF173" s="1464"/>
      <c r="CG173" s="1464"/>
      <c r="CH173" s="1464"/>
      <c r="CI173" s="1464"/>
      <c r="CJ173" s="1464"/>
      <c r="CK173" s="1464"/>
      <c r="CL173" s="1464"/>
      <c r="CM173" s="1464"/>
      <c r="CN173" s="1464"/>
      <c r="CO173" s="1464"/>
      <c r="CP173" s="1464"/>
      <c r="CQ173" s="1464"/>
      <c r="CR173" s="1464"/>
      <c r="CS173" s="1464"/>
      <c r="CT173" s="1464"/>
      <c r="CU173" s="1464"/>
      <c r="CV173" s="1464"/>
      <c r="CW173" s="1464"/>
      <c r="CX173" s="1464"/>
      <c r="CY173" s="1464"/>
      <c r="CZ173" s="1464"/>
      <c r="DA173" s="1464"/>
      <c r="DB173" s="1464"/>
      <c r="DC173" s="1464"/>
      <c r="DD173" s="1464"/>
      <c r="DE173" s="1464"/>
      <c r="DF173" s="1464"/>
      <c r="DG173" s="1464"/>
      <c r="DH173" s="1464"/>
      <c r="DI173" s="1464"/>
      <c r="DJ173" s="1464"/>
      <c r="DK173" s="1464"/>
      <c r="DL173" s="1464"/>
      <c r="DM173" s="1464"/>
      <c r="DN173" s="1464"/>
      <c r="DO173" s="1464"/>
      <c r="DP173" s="1464"/>
      <c r="DQ173" s="1464"/>
      <c r="DR173" s="1464"/>
      <c r="DS173" s="1464"/>
      <c r="DT173" s="1464"/>
      <c r="DU173" s="1464"/>
      <c r="DV173" s="1464"/>
      <c r="DW173" s="1464"/>
      <c r="DX173" s="1464"/>
      <c r="DY173" s="1464"/>
      <c r="DZ173" s="1464"/>
      <c r="EA173" s="1464"/>
      <c r="EB173" s="1464"/>
      <c r="EC173" s="1464"/>
      <c r="ED173" s="1464"/>
      <c r="EE173" s="1464"/>
      <c r="EF173" s="1464"/>
      <c r="EG173" s="1464"/>
      <c r="EH173" s="1464"/>
      <c r="EI173" s="1464"/>
      <c r="EJ173" s="1464"/>
      <c r="EK173" s="1464"/>
      <c r="EL173" s="1464"/>
      <c r="EM173" s="1464"/>
      <c r="EN173" s="1464"/>
      <c r="EO173" s="1464"/>
      <c r="EP173" s="1464"/>
      <c r="EQ173" s="1464"/>
      <c r="ER173" s="1464"/>
      <c r="ES173" s="1464"/>
      <c r="ET173" s="1464"/>
      <c r="EU173" s="1464"/>
      <c r="EV173" s="1464"/>
      <c r="EW173" s="1464"/>
      <c r="EX173" s="1464"/>
      <c r="EY173" s="1464"/>
      <c r="EZ173" s="1464"/>
      <c r="FA173" s="1464"/>
      <c r="FB173" s="1464"/>
      <c r="FC173" s="1464"/>
      <c r="FD173" s="1464"/>
      <c r="FE173" s="1464"/>
      <c r="FF173" s="1464"/>
      <c r="FG173" s="1464"/>
      <c r="FH173" s="1464"/>
      <c r="FI173" s="1464"/>
      <c r="FJ173" s="1464"/>
      <c r="FK173" s="1464"/>
      <c r="FL173" s="1464"/>
      <c r="FM173" s="1464"/>
      <c r="FN173" s="1464"/>
      <c r="FO173" s="1464"/>
      <c r="FP173" s="1464"/>
      <c r="FQ173" s="1464"/>
      <c r="FR173" s="1464"/>
      <c r="FS173" s="1464"/>
      <c r="FT173" s="1464"/>
      <c r="FU173" s="1464"/>
      <c r="FV173" s="1464"/>
      <c r="FW173" s="1464"/>
      <c r="FX173" s="699" t="s">
        <v>507</v>
      </c>
      <c r="FY173" s="700">
        <v>125</v>
      </c>
      <c r="FZ173" s="700">
        <v>32434941</v>
      </c>
      <c r="GA173" s="700" t="s">
        <v>783</v>
      </c>
      <c r="GB173" s="700"/>
      <c r="GC173" s="700" t="s">
        <v>783</v>
      </c>
      <c r="GD173" s="700" t="s">
        <v>783</v>
      </c>
      <c r="GE173" s="700" t="s">
        <v>783</v>
      </c>
      <c r="GF173" s="700"/>
      <c r="GG173" s="700" t="s">
        <v>783</v>
      </c>
      <c r="GH173" s="700" t="s">
        <v>783</v>
      </c>
      <c r="GI173" s="700"/>
      <c r="GJ173" s="700" t="s">
        <v>783</v>
      </c>
      <c r="GK173" s="700" t="s">
        <v>781</v>
      </c>
      <c r="GL173" s="700" t="s">
        <v>783</v>
      </c>
      <c r="GM173" s="700" t="s">
        <v>783</v>
      </c>
      <c r="GN173" s="700" t="s">
        <v>783</v>
      </c>
      <c r="GO173" s="700" t="s">
        <v>783</v>
      </c>
      <c r="GP173" s="700" t="s">
        <v>783</v>
      </c>
      <c r="GQ173" s="700" t="s">
        <v>783</v>
      </c>
      <c r="GR173" s="700" t="s">
        <v>783</v>
      </c>
      <c r="GS173" s="700" t="s">
        <v>783</v>
      </c>
      <c r="GT173" s="700" t="s">
        <v>783</v>
      </c>
      <c r="GU173" s="700" t="s">
        <v>783</v>
      </c>
      <c r="GV173" s="700" t="s">
        <v>783</v>
      </c>
      <c r="GW173" s="700" t="s">
        <v>783</v>
      </c>
      <c r="GX173" s="700" t="s">
        <v>783</v>
      </c>
      <c r="GY173" s="700">
        <v>1649</v>
      </c>
      <c r="GZ173" s="700">
        <v>0</v>
      </c>
      <c r="HA173" s="700">
        <v>9</v>
      </c>
      <c r="HB173" s="700" t="s">
        <v>783</v>
      </c>
      <c r="HC173" s="700" t="s">
        <v>783</v>
      </c>
      <c r="HD173" s="700" t="s">
        <v>783</v>
      </c>
      <c r="HE173" s="700" t="s">
        <v>783</v>
      </c>
      <c r="HF173" s="700" t="s">
        <v>783</v>
      </c>
      <c r="HG173" s="700" t="s">
        <v>783</v>
      </c>
      <c r="HH173" s="700" t="s">
        <v>783</v>
      </c>
      <c r="HI173" s="700" t="s">
        <v>783</v>
      </c>
      <c r="HJ173" s="700" t="s">
        <v>783</v>
      </c>
      <c r="HK173" s="700" t="s">
        <v>783</v>
      </c>
      <c r="HL173" s="700" t="s">
        <v>783</v>
      </c>
      <c r="HM173" s="700" t="s">
        <v>783</v>
      </c>
      <c r="HN173" s="700" t="s">
        <v>783</v>
      </c>
      <c r="HO173" s="700" t="s">
        <v>783</v>
      </c>
      <c r="HP173" s="700" t="s">
        <v>783</v>
      </c>
      <c r="HQ173" s="700" t="s">
        <v>783</v>
      </c>
      <c r="HR173" s="700">
        <v>3978971</v>
      </c>
      <c r="HS173" s="700" t="s">
        <v>783</v>
      </c>
      <c r="HT173" s="700" t="s">
        <v>786</v>
      </c>
      <c r="HU173" s="700" t="s">
        <v>787</v>
      </c>
      <c r="HV173" s="700">
        <v>4</v>
      </c>
      <c r="HW173" s="700">
        <v>2016</v>
      </c>
      <c r="HX173" s="700">
        <v>63</v>
      </c>
      <c r="HY173" s="700">
        <v>0</v>
      </c>
      <c r="HZ173" s="700">
        <v>1848</v>
      </c>
      <c r="IA173" s="701">
        <v>42227.682129629633</v>
      </c>
      <c r="IB173" s="700" t="s">
        <v>788</v>
      </c>
      <c r="IC173" s="700">
        <v>3974493</v>
      </c>
      <c r="ID173" s="700" t="s">
        <v>783</v>
      </c>
      <c r="IE173" s="700">
        <v>1712</v>
      </c>
      <c r="IF173" s="700" t="s">
        <v>783</v>
      </c>
      <c r="IG173" s="700" t="s">
        <v>783</v>
      </c>
      <c r="IH173" s="700" t="s">
        <v>783</v>
      </c>
      <c r="II173" s="700" t="s">
        <v>783</v>
      </c>
      <c r="IJ173" s="700" t="s">
        <v>783</v>
      </c>
      <c r="IK173" s="700" t="s">
        <v>783</v>
      </c>
      <c r="IL173" s="700" t="s">
        <v>783</v>
      </c>
      <c r="IM173" s="700" t="s">
        <v>783</v>
      </c>
      <c r="IN173" s="700" t="s">
        <v>783</v>
      </c>
      <c r="IO173" s="700">
        <v>2108</v>
      </c>
      <c r="IP173" s="701">
        <v>37477.341331018521</v>
      </c>
      <c r="IQ173" s="700" t="s">
        <v>783</v>
      </c>
      <c r="IR173" s="700" t="s">
        <v>783</v>
      </c>
      <c r="IS173" s="700" t="s">
        <v>783</v>
      </c>
      <c r="IT173" s="700" t="s">
        <v>783</v>
      </c>
      <c r="IU173" s="700" t="s">
        <v>783</v>
      </c>
      <c r="IV173" s="700" t="s">
        <v>783</v>
      </c>
      <c r="IW173" s="700" t="s">
        <v>783</v>
      </c>
      <c r="IX173" s="700" t="s">
        <v>781</v>
      </c>
      <c r="IY173" s="700" t="s">
        <v>783</v>
      </c>
      <c r="IZ173" s="700" t="s">
        <v>783</v>
      </c>
      <c r="JA173" s="700" t="s">
        <v>783</v>
      </c>
      <c r="JB173" s="700" t="s">
        <v>783</v>
      </c>
      <c r="JC173" s="700" t="s">
        <v>783</v>
      </c>
      <c r="JD173" s="700">
        <v>329471</v>
      </c>
      <c r="JE173" s="700" t="s">
        <v>783</v>
      </c>
      <c r="JF173" s="700" t="s">
        <v>783</v>
      </c>
      <c r="JG173" s="700" t="s">
        <v>783</v>
      </c>
      <c r="JH173" s="700" t="s">
        <v>783</v>
      </c>
      <c r="JI173" s="700" t="s">
        <v>783</v>
      </c>
      <c r="JJ173" s="700" t="s">
        <v>783</v>
      </c>
      <c r="JK173" s="700" t="s">
        <v>783</v>
      </c>
      <c r="JL173" s="700" t="s">
        <v>783</v>
      </c>
      <c r="JM173" s="700">
        <v>4</v>
      </c>
      <c r="JN173" s="700" t="s">
        <v>783</v>
      </c>
      <c r="JO173" s="700" t="s">
        <v>783</v>
      </c>
      <c r="JP173" s="700" t="s">
        <v>783</v>
      </c>
      <c r="JQ173" s="700" t="s">
        <v>783</v>
      </c>
      <c r="JR173" s="700" t="s">
        <v>783</v>
      </c>
      <c r="JS173" s="700" t="s">
        <v>783</v>
      </c>
      <c r="JT173" s="700" t="s">
        <v>783</v>
      </c>
      <c r="JU173" s="700" t="s">
        <v>951</v>
      </c>
      <c r="JV173" s="703">
        <v>1841.654937</v>
      </c>
      <c r="JW173">
        <f t="shared" si="148"/>
        <v>1841.654937</v>
      </c>
      <c r="JX173" s="225">
        <v>0.34879828352272729</v>
      </c>
      <c r="JY173" s="1464"/>
      <c r="JZ173" s="1464"/>
      <c r="KA173" s="1464"/>
    </row>
    <row r="174" spans="2:288" s="1464" customFormat="1">
      <c r="B174" s="1460"/>
      <c r="F174" s="1460"/>
      <c r="G174" s="1460"/>
      <c r="H174" s="1460"/>
      <c r="I174" s="1460"/>
      <c r="J174" s="1460"/>
      <c r="K174" s="1460"/>
      <c r="L174" s="1460"/>
      <c r="U174" s="59"/>
      <c r="V174" s="59"/>
      <c r="W174" s="496"/>
      <c r="X174" s="496"/>
      <c r="Y174" s="496"/>
      <c r="Z174" s="496"/>
      <c r="AA174" s="512"/>
      <c r="AB174" s="1460"/>
      <c r="AC174" s="1460"/>
      <c r="AD174" s="555"/>
      <c r="AE174" s="512"/>
      <c r="AF174" s="1460"/>
      <c r="AG174" s="1460"/>
      <c r="AH174" s="555"/>
      <c r="AI174" s="1460"/>
      <c r="AJ174" s="1460"/>
      <c r="AK174" s="1460"/>
      <c r="AL174" s="1460"/>
      <c r="AM174" s="1460"/>
      <c r="AN174" s="555"/>
      <c r="AO174" s="1460"/>
      <c r="AP174" s="555"/>
      <c r="AQ174" s="1460"/>
      <c r="AR174" s="555"/>
      <c r="AS174" s="1460"/>
      <c r="AT174" s="555"/>
      <c r="AU174" s="1460"/>
      <c r="AV174" s="555"/>
      <c r="AW174" s="1460"/>
      <c r="AX174" s="555"/>
      <c r="AY174" s="1460"/>
      <c r="AZ174" s="555"/>
      <c r="BA174" s="1460"/>
      <c r="BB174" s="555"/>
      <c r="BC174" s="1460"/>
      <c r="BD174" s="555"/>
      <c r="BE174" s="1460"/>
      <c r="BF174" s="555"/>
      <c r="BG174" s="1460"/>
      <c r="BH174" s="555"/>
      <c r="BI174" s="1460"/>
      <c r="BJ174" s="555"/>
      <c r="BK174" s="1460"/>
      <c r="BL174" s="555"/>
      <c r="BM174" s="1460"/>
      <c r="BN174" s="555"/>
      <c r="BO174" s="1460"/>
      <c r="BP174" s="555"/>
      <c r="FX174" s="666" t="s">
        <v>450</v>
      </c>
      <c r="FY174" s="667">
        <v>143</v>
      </c>
      <c r="FZ174" s="667">
        <v>30289616</v>
      </c>
      <c r="GA174" s="667">
        <v>55</v>
      </c>
      <c r="GB174" s="667" t="s">
        <v>798</v>
      </c>
      <c r="GC174" s="667">
        <v>20</v>
      </c>
      <c r="GD174" s="667">
        <v>2010</v>
      </c>
      <c r="GE174" s="667">
        <v>1</v>
      </c>
      <c r="GF174" s="667" t="s">
        <v>780</v>
      </c>
      <c r="GG174" s="667">
        <v>1</v>
      </c>
      <c r="GH174" s="667">
        <v>1</v>
      </c>
      <c r="GI174" s="667" t="s">
        <v>780</v>
      </c>
      <c r="GJ174" s="667">
        <v>1</v>
      </c>
      <c r="GK174" s="667" t="s">
        <v>781</v>
      </c>
      <c r="GL174" s="667" t="s">
        <v>782</v>
      </c>
      <c r="GM174" s="667">
        <v>50</v>
      </c>
      <c r="GN174" s="667" t="s">
        <v>783</v>
      </c>
      <c r="GO174" s="667">
        <v>0</v>
      </c>
      <c r="GP174" s="667">
        <v>0</v>
      </c>
      <c r="GQ174" s="667">
        <v>4</v>
      </c>
      <c r="GR174" s="667">
        <v>2</v>
      </c>
      <c r="GS174" s="667">
        <v>10</v>
      </c>
      <c r="GT174" s="667" t="s">
        <v>783</v>
      </c>
      <c r="GU174" s="667" t="s">
        <v>783</v>
      </c>
      <c r="GV174" s="667" t="s">
        <v>783</v>
      </c>
      <c r="GW174" s="667" t="s">
        <v>783</v>
      </c>
      <c r="GX174" s="667" t="s">
        <v>783</v>
      </c>
      <c r="GY174" s="667">
        <v>1649</v>
      </c>
      <c r="GZ174" s="667">
        <v>0.92</v>
      </c>
      <c r="HA174" s="667">
        <v>5</v>
      </c>
      <c r="HB174" s="667" t="s">
        <v>783</v>
      </c>
      <c r="HC174" s="667" t="s">
        <v>782</v>
      </c>
      <c r="HD174" s="667">
        <v>75</v>
      </c>
      <c r="HE174" s="667" t="s">
        <v>783</v>
      </c>
      <c r="HF174" s="667">
        <v>0</v>
      </c>
      <c r="HG174" s="667" t="s">
        <v>783</v>
      </c>
      <c r="HH174" s="667">
        <v>0</v>
      </c>
      <c r="HI174" s="667">
        <v>1</v>
      </c>
      <c r="HJ174" s="667">
        <v>45</v>
      </c>
      <c r="HK174" s="667" t="s">
        <v>784</v>
      </c>
      <c r="HL174" s="667" t="s">
        <v>785</v>
      </c>
      <c r="HM174" s="667" t="s">
        <v>783</v>
      </c>
      <c r="HN174" s="667" t="s">
        <v>783</v>
      </c>
      <c r="HO174" s="667" t="s">
        <v>783</v>
      </c>
      <c r="HP174" s="667" t="s">
        <v>783</v>
      </c>
      <c r="HQ174" s="667" t="s">
        <v>783</v>
      </c>
      <c r="HR174" s="667">
        <v>3975625</v>
      </c>
      <c r="HS174" s="667" t="s">
        <v>783</v>
      </c>
      <c r="HT174" s="667" t="s">
        <v>786</v>
      </c>
      <c r="HU174" s="667" t="s">
        <v>787</v>
      </c>
      <c r="HV174" s="667">
        <v>4</v>
      </c>
      <c r="HW174" s="667">
        <v>2014</v>
      </c>
      <c r="HX174" s="667">
        <v>63</v>
      </c>
      <c r="HY174" s="667">
        <v>0</v>
      </c>
      <c r="HZ174" s="667">
        <v>4858</v>
      </c>
      <c r="IA174" s="668">
        <v>41697.500081018516</v>
      </c>
      <c r="IB174" s="667" t="s">
        <v>788</v>
      </c>
      <c r="IC174" s="667">
        <v>3980103</v>
      </c>
      <c r="ID174" s="667">
        <v>2014</v>
      </c>
      <c r="IE174" s="667">
        <v>1712</v>
      </c>
      <c r="IF174" s="667" t="s">
        <v>783</v>
      </c>
      <c r="IG174" s="667" t="s">
        <v>783</v>
      </c>
      <c r="IH174" s="667" t="s">
        <v>783</v>
      </c>
      <c r="II174" s="667" t="s">
        <v>783</v>
      </c>
      <c r="IJ174" s="667" t="s">
        <v>783</v>
      </c>
      <c r="IK174" s="667" t="s">
        <v>783</v>
      </c>
      <c r="IL174" s="667" t="s">
        <v>783</v>
      </c>
      <c r="IM174" s="667" t="s">
        <v>783</v>
      </c>
      <c r="IN174" s="667" t="s">
        <v>783</v>
      </c>
      <c r="IO174" s="667">
        <v>1649</v>
      </c>
      <c r="IP174" s="668">
        <v>41004.417800925927</v>
      </c>
      <c r="IQ174" s="667">
        <v>2</v>
      </c>
      <c r="IR174" s="667" t="s">
        <v>793</v>
      </c>
      <c r="IS174" s="667">
        <v>10</v>
      </c>
      <c r="IT174" s="669">
        <v>41275</v>
      </c>
      <c r="IU174" s="667" t="s">
        <v>783</v>
      </c>
      <c r="IV174" s="667" t="s">
        <v>783</v>
      </c>
      <c r="IW174" s="667" t="s">
        <v>783</v>
      </c>
      <c r="IX174" s="667" t="s">
        <v>781</v>
      </c>
      <c r="IY174" s="667">
        <v>45</v>
      </c>
      <c r="IZ174" s="667" t="s">
        <v>789</v>
      </c>
      <c r="JA174" s="667" t="s">
        <v>783</v>
      </c>
      <c r="JB174" s="667" t="s">
        <v>783</v>
      </c>
      <c r="JC174" s="667" t="s">
        <v>783</v>
      </c>
      <c r="JD174" s="667">
        <v>329474</v>
      </c>
      <c r="JE174" s="667" t="s">
        <v>783</v>
      </c>
      <c r="JF174" s="667" t="s">
        <v>783</v>
      </c>
      <c r="JG174" s="667" t="s">
        <v>815</v>
      </c>
      <c r="JH174" s="667">
        <v>55</v>
      </c>
      <c r="JI174" s="667" t="s">
        <v>783</v>
      </c>
      <c r="JJ174" s="667" t="s">
        <v>783</v>
      </c>
      <c r="JK174" s="667" t="s">
        <v>783</v>
      </c>
      <c r="JL174" s="667" t="s">
        <v>790</v>
      </c>
      <c r="JM174" s="667">
        <v>4</v>
      </c>
      <c r="JN174" s="667">
        <v>3</v>
      </c>
      <c r="JO174" s="667" t="s">
        <v>783</v>
      </c>
      <c r="JP174" s="667" t="s">
        <v>783</v>
      </c>
      <c r="JQ174" s="667" t="s">
        <v>783</v>
      </c>
      <c r="JR174" s="667" t="s">
        <v>783</v>
      </c>
      <c r="JS174" s="667" t="s">
        <v>783</v>
      </c>
      <c r="JT174" s="667" t="s">
        <v>783</v>
      </c>
      <c r="JU174" s="667" t="s">
        <v>952</v>
      </c>
      <c r="JV174" s="670">
        <v>4797.0649480000002</v>
      </c>
      <c r="JW174"/>
      <c r="JX174" s="225"/>
      <c r="KB174" s="1460"/>
    </row>
    <row r="175" spans="2:288" s="1460" customFormat="1" ht="15" thickBot="1">
      <c r="C175" s="1464"/>
      <c r="D175" s="1464"/>
      <c r="E175" s="1464"/>
      <c r="M175" s="1464"/>
      <c r="N175" s="1464"/>
      <c r="O175" s="1464"/>
      <c r="P175" s="1464"/>
      <c r="Q175" s="1464"/>
      <c r="R175" s="1464"/>
      <c r="S175" s="1464"/>
      <c r="T175" s="1464"/>
      <c r="U175" s="59"/>
      <c r="V175" s="59"/>
      <c r="W175" s="496"/>
      <c r="X175" s="496"/>
      <c r="Y175" s="496"/>
      <c r="Z175" s="496"/>
      <c r="AA175" s="512"/>
      <c r="AD175" s="555"/>
      <c r="AE175" s="512"/>
      <c r="AH175" s="555"/>
      <c r="AN175" s="555"/>
      <c r="AP175" s="555"/>
      <c r="AR175" s="555"/>
      <c r="AT175" s="555"/>
      <c r="AV175" s="555"/>
      <c r="AX175" s="555"/>
      <c r="AZ175" s="555"/>
      <c r="BB175" s="555"/>
      <c r="BD175" s="555"/>
      <c r="BF175" s="555"/>
      <c r="BH175" s="555"/>
      <c r="BJ175" s="555"/>
      <c r="BL175" s="555"/>
      <c r="BN175" s="555"/>
      <c r="BP175" s="555"/>
      <c r="BQ175" s="1464"/>
      <c r="BR175" s="1464"/>
      <c r="BS175" s="1464"/>
      <c r="BT175" s="1464"/>
      <c r="BU175" s="1464"/>
      <c r="BV175" s="1464"/>
      <c r="BW175" s="1464"/>
      <c r="BX175" s="1464"/>
      <c r="BY175" s="1464"/>
      <c r="BZ175" s="1464"/>
      <c r="CA175" s="1464"/>
      <c r="CB175" s="1464"/>
      <c r="CC175" s="1464"/>
      <c r="CD175" s="1464"/>
      <c r="CE175" s="1464"/>
      <c r="CF175" s="1464"/>
      <c r="CG175" s="1464"/>
      <c r="CH175" s="1464"/>
      <c r="CI175" s="1464"/>
      <c r="CJ175" s="1464"/>
      <c r="CK175" s="1464"/>
      <c r="CL175" s="1464"/>
      <c r="CM175" s="1464"/>
      <c r="CN175" s="1464"/>
      <c r="CO175" s="1464"/>
      <c r="CP175" s="1464"/>
      <c r="CQ175" s="1464"/>
      <c r="CR175" s="1464"/>
      <c r="CS175" s="1464"/>
      <c r="CT175" s="1464"/>
      <c r="CU175" s="1464"/>
      <c r="CV175" s="1464"/>
      <c r="CW175" s="1464"/>
      <c r="CX175" s="1464"/>
      <c r="CY175" s="1464"/>
      <c r="CZ175" s="1464"/>
      <c r="DA175" s="1464"/>
      <c r="DB175" s="1464"/>
      <c r="DC175" s="1464"/>
      <c r="DD175" s="1464"/>
      <c r="DE175" s="1464"/>
      <c r="DF175" s="1464"/>
      <c r="DG175" s="1464"/>
      <c r="DH175" s="1464"/>
      <c r="DI175" s="1464"/>
      <c r="DJ175" s="1464"/>
      <c r="DK175" s="1464"/>
      <c r="DL175" s="1464"/>
      <c r="DM175" s="1464"/>
      <c r="DN175" s="1464"/>
      <c r="DO175" s="1464"/>
      <c r="DP175" s="1464"/>
      <c r="DQ175" s="1464"/>
      <c r="DR175" s="1464"/>
      <c r="DS175" s="1464"/>
      <c r="DT175" s="1464"/>
      <c r="DU175" s="1464"/>
      <c r="DV175" s="1464"/>
      <c r="DW175" s="1464"/>
      <c r="DX175" s="1464"/>
      <c r="DY175" s="1464"/>
      <c r="DZ175" s="1464"/>
      <c r="EA175" s="1464"/>
      <c r="EB175" s="1464"/>
      <c r="EC175" s="1464"/>
      <c r="ED175" s="1464"/>
      <c r="EE175" s="1464"/>
      <c r="EF175" s="1464"/>
      <c r="EG175" s="1464"/>
      <c r="EH175" s="1464"/>
      <c r="EI175" s="1464"/>
      <c r="EJ175" s="1464"/>
      <c r="EK175" s="1464"/>
      <c r="EL175" s="1464"/>
      <c r="EM175" s="1464"/>
      <c r="EN175" s="1464"/>
      <c r="EO175" s="1464"/>
      <c r="EP175" s="1464"/>
      <c r="EQ175" s="1464"/>
      <c r="ER175" s="1464"/>
      <c r="ES175" s="1464"/>
      <c r="ET175" s="1464"/>
      <c r="EU175" s="1464"/>
      <c r="EV175" s="1464"/>
      <c r="EW175" s="1464"/>
      <c r="EX175" s="1464"/>
      <c r="EY175" s="1464"/>
      <c r="EZ175" s="1464"/>
      <c r="FA175" s="1464"/>
      <c r="FB175" s="1464"/>
      <c r="FC175" s="1464"/>
      <c r="FD175" s="1464"/>
      <c r="FE175" s="1464"/>
      <c r="FF175" s="1464"/>
      <c r="FG175" s="1464"/>
      <c r="FH175" s="1464"/>
      <c r="FI175" s="1464"/>
      <c r="FJ175" s="1464"/>
      <c r="FK175" s="1464"/>
      <c r="FL175" s="1464"/>
      <c r="FM175" s="1464"/>
      <c r="FN175" s="1464"/>
      <c r="FO175" s="1464"/>
      <c r="FP175" s="1464"/>
      <c r="FQ175" s="1464"/>
      <c r="FR175" s="1464"/>
      <c r="FS175" s="1464"/>
      <c r="FT175" s="1464"/>
      <c r="FU175" s="1464"/>
      <c r="FV175" s="1464"/>
      <c r="FW175" s="1464"/>
      <c r="FX175" s="625" t="s">
        <v>450</v>
      </c>
      <c r="FY175" s="626">
        <v>253</v>
      </c>
      <c r="FZ175" s="626">
        <v>30289619</v>
      </c>
      <c r="GA175" s="626">
        <v>50</v>
      </c>
      <c r="GB175" s="626" t="s">
        <v>953</v>
      </c>
      <c r="GC175" s="626">
        <v>20</v>
      </c>
      <c r="GD175" s="626">
        <v>2011</v>
      </c>
      <c r="GE175" s="626">
        <v>0</v>
      </c>
      <c r="GF175" s="626" t="s">
        <v>792</v>
      </c>
      <c r="GG175" s="626">
        <v>0</v>
      </c>
      <c r="GH175" s="626">
        <v>0</v>
      </c>
      <c r="GI175" s="626" t="s">
        <v>792</v>
      </c>
      <c r="GJ175" s="626">
        <v>0</v>
      </c>
      <c r="GK175" s="626" t="s">
        <v>781</v>
      </c>
      <c r="GL175" s="626" t="s">
        <v>782</v>
      </c>
      <c r="GM175" s="626">
        <v>66</v>
      </c>
      <c r="GN175" s="626" t="s">
        <v>783</v>
      </c>
      <c r="GO175" s="626">
        <v>0</v>
      </c>
      <c r="GP175" s="626">
        <v>0</v>
      </c>
      <c r="GQ175" s="626">
        <v>4</v>
      </c>
      <c r="GR175" s="626">
        <v>2</v>
      </c>
      <c r="GS175" s="626">
        <v>3</v>
      </c>
      <c r="GT175" s="626" t="s">
        <v>783</v>
      </c>
      <c r="GU175" s="626" t="s">
        <v>783</v>
      </c>
      <c r="GV175" s="626" t="s">
        <v>783</v>
      </c>
      <c r="GW175" s="626" t="s">
        <v>783</v>
      </c>
      <c r="GX175" s="626" t="s">
        <v>783</v>
      </c>
      <c r="GY175" s="626">
        <v>1649</v>
      </c>
      <c r="GZ175" s="626">
        <v>0.42</v>
      </c>
      <c r="HA175" s="626">
        <v>5</v>
      </c>
      <c r="HB175" s="626" t="s">
        <v>783</v>
      </c>
      <c r="HC175" s="626" t="s">
        <v>782</v>
      </c>
      <c r="HD175" s="626">
        <v>50</v>
      </c>
      <c r="HE175" s="626" t="s">
        <v>783</v>
      </c>
      <c r="HF175" s="626">
        <v>0</v>
      </c>
      <c r="HG175" s="626" t="s">
        <v>783</v>
      </c>
      <c r="HH175" s="626">
        <v>0</v>
      </c>
      <c r="HI175" s="626">
        <v>1</v>
      </c>
      <c r="HJ175" s="626">
        <v>45</v>
      </c>
      <c r="HK175" s="626" t="s">
        <v>784</v>
      </c>
      <c r="HL175" s="626" t="s">
        <v>785</v>
      </c>
      <c r="HM175" s="626" t="s">
        <v>783</v>
      </c>
      <c r="HN175" s="626" t="s">
        <v>783</v>
      </c>
      <c r="HO175" s="626" t="s">
        <v>783</v>
      </c>
      <c r="HP175" s="626" t="s">
        <v>783</v>
      </c>
      <c r="HQ175" s="626" t="s">
        <v>783</v>
      </c>
      <c r="HR175" s="626">
        <v>3975624</v>
      </c>
      <c r="HS175" s="626" t="s">
        <v>783</v>
      </c>
      <c r="HT175" s="626" t="s">
        <v>786</v>
      </c>
      <c r="HU175" s="626" t="s">
        <v>787</v>
      </c>
      <c r="HV175" s="626">
        <v>4</v>
      </c>
      <c r="HW175" s="626">
        <v>2014</v>
      </c>
      <c r="HX175" s="626">
        <v>63</v>
      </c>
      <c r="HY175" s="626">
        <v>0</v>
      </c>
      <c r="HZ175" s="626">
        <v>2218</v>
      </c>
      <c r="IA175" s="627">
        <v>41697.500081018516</v>
      </c>
      <c r="IB175" s="626" t="s">
        <v>788</v>
      </c>
      <c r="IC175" s="626">
        <v>3980102</v>
      </c>
      <c r="ID175" s="626">
        <v>2014</v>
      </c>
      <c r="IE175" s="626">
        <v>1712</v>
      </c>
      <c r="IF175" s="626" t="s">
        <v>783</v>
      </c>
      <c r="IG175" s="626" t="s">
        <v>783</v>
      </c>
      <c r="IH175" s="626" t="s">
        <v>783</v>
      </c>
      <c r="II175" s="626" t="s">
        <v>783</v>
      </c>
      <c r="IJ175" s="626" t="s">
        <v>783</v>
      </c>
      <c r="IK175" s="626" t="s">
        <v>783</v>
      </c>
      <c r="IL175" s="626" t="s">
        <v>783</v>
      </c>
      <c r="IM175" s="626" t="s">
        <v>783</v>
      </c>
      <c r="IN175" s="626" t="s">
        <v>783</v>
      </c>
      <c r="IO175" s="626">
        <v>1649</v>
      </c>
      <c r="IP175" s="627">
        <v>41004.417916666665</v>
      </c>
      <c r="IQ175" s="626">
        <v>2</v>
      </c>
      <c r="IR175" s="626" t="s">
        <v>793</v>
      </c>
      <c r="IS175" s="626">
        <v>3</v>
      </c>
      <c r="IT175" s="665">
        <v>41275</v>
      </c>
      <c r="IU175" s="626" t="s">
        <v>783</v>
      </c>
      <c r="IV175" s="626" t="s">
        <v>783</v>
      </c>
      <c r="IW175" s="626" t="s">
        <v>783</v>
      </c>
      <c r="IX175" s="626" t="s">
        <v>781</v>
      </c>
      <c r="IY175" s="626">
        <v>45</v>
      </c>
      <c r="IZ175" s="626" t="s">
        <v>789</v>
      </c>
      <c r="JA175" s="626" t="s">
        <v>783</v>
      </c>
      <c r="JB175" s="626" t="s">
        <v>783</v>
      </c>
      <c r="JC175" s="626" t="s">
        <v>783</v>
      </c>
      <c r="JD175" s="626">
        <v>329474</v>
      </c>
      <c r="JE175" s="626" t="s">
        <v>783</v>
      </c>
      <c r="JF175" s="626" t="s">
        <v>783</v>
      </c>
      <c r="JG175" s="626" t="s">
        <v>804</v>
      </c>
      <c r="JH175" s="626">
        <v>50</v>
      </c>
      <c r="JI175" s="626" t="s">
        <v>783</v>
      </c>
      <c r="JJ175" s="626" t="s">
        <v>783</v>
      </c>
      <c r="JK175" s="626" t="s">
        <v>783</v>
      </c>
      <c r="JL175" s="626" t="s">
        <v>790</v>
      </c>
      <c r="JM175" s="626">
        <v>4</v>
      </c>
      <c r="JN175" s="626">
        <v>3</v>
      </c>
      <c r="JO175" s="626" t="s">
        <v>783</v>
      </c>
      <c r="JP175" s="626">
        <v>12944295</v>
      </c>
      <c r="JQ175" s="626">
        <v>2013</v>
      </c>
      <c r="JR175" s="626">
        <v>7</v>
      </c>
      <c r="JS175" s="626" t="s">
        <v>783</v>
      </c>
      <c r="JT175" s="626" t="s">
        <v>783</v>
      </c>
      <c r="JU175" s="626" t="s">
        <v>954</v>
      </c>
      <c r="JV175" s="628">
        <v>2125.5590240000001</v>
      </c>
      <c r="JW175">
        <f>SUM(JV174:JV175)</f>
        <v>6922.6239720000003</v>
      </c>
      <c r="JX175" s="225">
        <v>1.311103025</v>
      </c>
      <c r="JY175" s="1464"/>
      <c r="JZ175" s="1464"/>
      <c r="KA175" s="1464"/>
    </row>
    <row r="176" spans="2:288" s="1460" customFormat="1">
      <c r="C176" s="1464"/>
      <c r="D176" s="1464"/>
      <c r="E176" s="1464"/>
      <c r="M176" s="1464"/>
      <c r="N176" s="1464"/>
      <c r="O176" s="1464"/>
      <c r="P176" s="1464"/>
      <c r="Q176" s="1464"/>
      <c r="R176" s="1464"/>
      <c r="S176" s="1464"/>
      <c r="T176" s="1464"/>
      <c r="U176" s="59"/>
      <c r="V176" s="59"/>
      <c r="W176" s="496"/>
      <c r="X176" s="496"/>
      <c r="Y176" s="496"/>
      <c r="Z176" s="496"/>
      <c r="AA176" s="512"/>
      <c r="AD176" s="555"/>
      <c r="AE176" s="512"/>
      <c r="AH176" s="555"/>
      <c r="AN176" s="555"/>
      <c r="AP176" s="555"/>
      <c r="AR176" s="555"/>
      <c r="AT176" s="555"/>
      <c r="AV176" s="555"/>
      <c r="AX176" s="555"/>
      <c r="AZ176" s="555"/>
      <c r="BB176" s="555"/>
      <c r="BD176" s="555"/>
      <c r="BF176" s="555"/>
      <c r="BH176" s="555"/>
      <c r="BJ176" s="555"/>
      <c r="BL176" s="555"/>
      <c r="BN176" s="555"/>
      <c r="BP176" s="555"/>
      <c r="BQ176" s="1464"/>
      <c r="BR176" s="1464"/>
      <c r="BS176" s="1464"/>
      <c r="BT176" s="1464"/>
      <c r="BU176" s="1464"/>
      <c r="BV176" s="1464"/>
      <c r="BW176" s="1464"/>
      <c r="BX176" s="1464"/>
      <c r="BY176" s="1464"/>
      <c r="BZ176" s="1464"/>
      <c r="CA176" s="1464"/>
      <c r="CB176" s="1464"/>
      <c r="CC176" s="1464"/>
      <c r="CD176" s="1464"/>
      <c r="CE176" s="1464"/>
      <c r="CF176" s="1464"/>
      <c r="CG176" s="1464"/>
      <c r="CH176" s="1464"/>
      <c r="CI176" s="1464"/>
      <c r="CJ176" s="1464"/>
      <c r="CK176" s="1464"/>
      <c r="CL176" s="1464"/>
      <c r="CM176" s="1464"/>
      <c r="CN176" s="1464"/>
      <c r="CO176" s="1464"/>
      <c r="CP176" s="1464"/>
      <c r="CQ176" s="1464"/>
      <c r="CR176" s="1464"/>
      <c r="CS176" s="1464"/>
      <c r="CT176" s="1464"/>
      <c r="CU176" s="1464"/>
      <c r="CV176" s="1464"/>
      <c r="CW176" s="1464"/>
      <c r="CX176" s="1464"/>
      <c r="CY176" s="1464"/>
      <c r="CZ176" s="1464"/>
      <c r="DA176" s="1464"/>
      <c r="DB176" s="1464"/>
      <c r="DC176" s="1464"/>
      <c r="DD176" s="1464"/>
      <c r="DE176" s="1464"/>
      <c r="DF176" s="1464"/>
      <c r="DG176" s="1464"/>
      <c r="DH176" s="1464"/>
      <c r="DI176" s="1464"/>
      <c r="DJ176" s="1464"/>
      <c r="DK176" s="1464"/>
      <c r="DL176" s="1464"/>
      <c r="DM176" s="1464"/>
      <c r="DN176" s="1464"/>
      <c r="DO176" s="1464"/>
      <c r="DP176" s="1464"/>
      <c r="DQ176" s="1464"/>
      <c r="DR176" s="1464"/>
      <c r="DS176" s="1464"/>
      <c r="DT176" s="1464"/>
      <c r="DU176" s="1464"/>
      <c r="DV176" s="1464"/>
      <c r="DW176" s="1464"/>
      <c r="DX176" s="1464"/>
      <c r="DY176" s="1464"/>
      <c r="DZ176" s="1464"/>
      <c r="EA176" s="1464"/>
      <c r="EB176" s="1464"/>
      <c r="EC176" s="1464"/>
      <c r="ED176" s="1464"/>
      <c r="EE176" s="1464"/>
      <c r="EF176" s="1464"/>
      <c r="EG176" s="1464"/>
      <c r="EH176" s="1464"/>
      <c r="EI176" s="1464"/>
      <c r="EJ176" s="1464"/>
      <c r="EK176" s="1464"/>
      <c r="EL176" s="1464"/>
      <c r="EM176" s="1464"/>
      <c r="EN176" s="1464"/>
      <c r="EO176" s="1464"/>
      <c r="EP176" s="1464"/>
      <c r="EQ176" s="1464"/>
      <c r="ER176" s="1464"/>
      <c r="ES176" s="1464"/>
      <c r="ET176" s="1464"/>
      <c r="EU176" s="1464"/>
      <c r="EV176" s="1464"/>
      <c r="EW176" s="1464"/>
      <c r="EX176" s="1464"/>
      <c r="EY176" s="1464"/>
      <c r="EZ176" s="1464"/>
      <c r="FA176" s="1464"/>
      <c r="FB176" s="1464"/>
      <c r="FC176" s="1464"/>
      <c r="FD176" s="1464"/>
      <c r="FE176" s="1464"/>
      <c r="FF176" s="1464"/>
      <c r="FG176" s="1464"/>
      <c r="FH176" s="1464"/>
      <c r="FI176" s="1464"/>
      <c r="FJ176" s="1464"/>
      <c r="FK176" s="1464"/>
      <c r="FL176" s="1464"/>
      <c r="FM176" s="1464"/>
      <c r="FN176" s="1464"/>
      <c r="FO176" s="1464"/>
      <c r="FP176" s="1464"/>
      <c r="FQ176" s="1464"/>
      <c r="FR176" s="1464"/>
      <c r="FS176" s="1464"/>
      <c r="FT176" s="1464"/>
      <c r="FU176" s="1464"/>
      <c r="FV176" s="1464"/>
      <c r="FW176" s="1464"/>
      <c r="FX176" s="666" t="s">
        <v>420</v>
      </c>
      <c r="FY176" s="667">
        <v>267</v>
      </c>
      <c r="FZ176" s="667">
        <v>30289624</v>
      </c>
      <c r="GA176" s="667">
        <v>35</v>
      </c>
      <c r="GB176" s="667" t="s">
        <v>3</v>
      </c>
      <c r="GC176" s="667">
        <v>18</v>
      </c>
      <c r="GD176" s="667">
        <v>1970</v>
      </c>
      <c r="GE176" s="667">
        <v>0</v>
      </c>
      <c r="GF176" s="667" t="s">
        <v>792</v>
      </c>
      <c r="GG176" s="667">
        <v>0</v>
      </c>
      <c r="GH176" s="667">
        <v>0</v>
      </c>
      <c r="GI176" s="667" t="s">
        <v>792</v>
      </c>
      <c r="GJ176" s="667">
        <v>0</v>
      </c>
      <c r="GK176" s="667" t="s">
        <v>781</v>
      </c>
      <c r="GL176" s="667" t="s">
        <v>782</v>
      </c>
      <c r="GM176" s="667">
        <v>66</v>
      </c>
      <c r="GN176" s="667" t="s">
        <v>783</v>
      </c>
      <c r="GO176" s="667">
        <v>0</v>
      </c>
      <c r="GP176" s="667">
        <v>0</v>
      </c>
      <c r="GQ176" s="667">
        <v>4</v>
      </c>
      <c r="GR176" s="667">
        <v>2</v>
      </c>
      <c r="GS176" s="667">
        <v>3</v>
      </c>
      <c r="GT176" s="667" t="s">
        <v>783</v>
      </c>
      <c r="GU176" s="667" t="s">
        <v>783</v>
      </c>
      <c r="GV176" s="667" t="s">
        <v>783</v>
      </c>
      <c r="GW176" s="667" t="s">
        <v>783</v>
      </c>
      <c r="GX176" s="667" t="s">
        <v>783</v>
      </c>
      <c r="GY176" s="667">
        <v>1649</v>
      </c>
      <c r="GZ176" s="667">
        <v>0.39</v>
      </c>
      <c r="HA176" s="667">
        <v>5</v>
      </c>
      <c r="HB176" s="667" t="s">
        <v>783</v>
      </c>
      <c r="HC176" s="667" t="s">
        <v>782</v>
      </c>
      <c r="HD176" s="667">
        <v>15</v>
      </c>
      <c r="HE176" s="667" t="s">
        <v>783</v>
      </c>
      <c r="HF176" s="667">
        <v>0</v>
      </c>
      <c r="HG176" s="667" t="s">
        <v>783</v>
      </c>
      <c r="HH176" s="667">
        <v>0</v>
      </c>
      <c r="HI176" s="667">
        <v>1</v>
      </c>
      <c r="HJ176" s="667">
        <v>45</v>
      </c>
      <c r="HK176" s="667" t="s">
        <v>784</v>
      </c>
      <c r="HL176" s="667" t="s">
        <v>785</v>
      </c>
      <c r="HM176" s="667" t="s">
        <v>783</v>
      </c>
      <c r="HN176" s="667" t="s">
        <v>783</v>
      </c>
      <c r="HO176" s="667" t="s">
        <v>783</v>
      </c>
      <c r="HP176" s="667" t="s">
        <v>783</v>
      </c>
      <c r="HQ176" s="667" t="s">
        <v>783</v>
      </c>
      <c r="HR176" s="667">
        <v>3978915</v>
      </c>
      <c r="HS176" s="667" t="s">
        <v>783</v>
      </c>
      <c r="HT176" s="667" t="s">
        <v>786</v>
      </c>
      <c r="HU176" s="667" t="s">
        <v>787</v>
      </c>
      <c r="HV176" s="667">
        <v>4</v>
      </c>
      <c r="HW176" s="667">
        <v>2014</v>
      </c>
      <c r="HX176" s="667">
        <v>63</v>
      </c>
      <c r="HY176" s="667">
        <v>0</v>
      </c>
      <c r="HZ176" s="667">
        <v>2059</v>
      </c>
      <c r="IA176" s="668">
        <v>41697.500081018516</v>
      </c>
      <c r="IB176" s="667" t="s">
        <v>788</v>
      </c>
      <c r="IC176" s="667">
        <v>3974437</v>
      </c>
      <c r="ID176" s="667">
        <v>2014</v>
      </c>
      <c r="IE176" s="667">
        <v>1712</v>
      </c>
      <c r="IF176" s="667" t="s">
        <v>783</v>
      </c>
      <c r="IG176" s="667" t="s">
        <v>783</v>
      </c>
      <c r="IH176" s="667" t="s">
        <v>783</v>
      </c>
      <c r="II176" s="667" t="s">
        <v>783</v>
      </c>
      <c r="IJ176" s="667" t="s">
        <v>783</v>
      </c>
      <c r="IK176" s="667" t="s">
        <v>783</v>
      </c>
      <c r="IL176" s="667" t="s">
        <v>783</v>
      </c>
      <c r="IM176" s="667" t="s">
        <v>783</v>
      </c>
      <c r="IN176" s="667" t="s">
        <v>783</v>
      </c>
      <c r="IO176" s="667">
        <v>1649</v>
      </c>
      <c r="IP176" s="668">
        <v>37477.354571759257</v>
      </c>
      <c r="IQ176" s="667">
        <v>4</v>
      </c>
      <c r="IR176" s="667" t="s">
        <v>793</v>
      </c>
      <c r="IS176" s="667">
        <v>3</v>
      </c>
      <c r="IT176" s="669">
        <v>41275</v>
      </c>
      <c r="IU176" s="667" t="s">
        <v>783</v>
      </c>
      <c r="IV176" s="667" t="s">
        <v>783</v>
      </c>
      <c r="IW176" s="667" t="s">
        <v>783</v>
      </c>
      <c r="IX176" s="667" t="s">
        <v>781</v>
      </c>
      <c r="IY176" s="667">
        <v>45</v>
      </c>
      <c r="IZ176" s="667" t="s">
        <v>789</v>
      </c>
      <c r="JA176" s="667" t="s">
        <v>783</v>
      </c>
      <c r="JB176" s="667" t="s">
        <v>783</v>
      </c>
      <c r="JC176" s="667" t="s">
        <v>783</v>
      </c>
      <c r="JD176" s="667">
        <v>329476</v>
      </c>
      <c r="JE176" s="667" t="s">
        <v>783</v>
      </c>
      <c r="JF176" s="667" t="s">
        <v>783</v>
      </c>
      <c r="JG176" s="667" t="s">
        <v>809</v>
      </c>
      <c r="JH176" s="667">
        <v>35</v>
      </c>
      <c r="JI176" s="667" t="s">
        <v>783</v>
      </c>
      <c r="JJ176" s="667" t="s">
        <v>783</v>
      </c>
      <c r="JK176" s="667" t="s">
        <v>783</v>
      </c>
      <c r="JL176" s="667" t="s">
        <v>790</v>
      </c>
      <c r="JM176" s="667">
        <v>4</v>
      </c>
      <c r="JN176" s="667">
        <v>1</v>
      </c>
      <c r="JO176" s="667" t="s">
        <v>783</v>
      </c>
      <c r="JP176" s="667">
        <v>12683066</v>
      </c>
      <c r="JQ176" s="667">
        <v>2013</v>
      </c>
      <c r="JR176" s="667">
        <v>12</v>
      </c>
      <c r="JS176" s="667" t="s">
        <v>783</v>
      </c>
      <c r="JT176" s="667" t="s">
        <v>783</v>
      </c>
      <c r="JU176" s="667" t="s">
        <v>955</v>
      </c>
      <c r="JV176" s="670">
        <v>2095.3714880000002</v>
      </c>
      <c r="JW176"/>
      <c r="JX176" s="225"/>
      <c r="JY176" s="1464"/>
      <c r="JZ176" s="1464"/>
      <c r="KA176" s="1464"/>
    </row>
    <row r="177" spans="3:288" s="1460" customFormat="1" ht="15" thickBot="1">
      <c r="C177" s="1464"/>
      <c r="D177" s="1464"/>
      <c r="E177" s="1464"/>
      <c r="M177" s="1464"/>
      <c r="N177" s="1464"/>
      <c r="O177" s="1464"/>
      <c r="P177" s="1464"/>
      <c r="Q177" s="1464"/>
      <c r="R177" s="1464"/>
      <c r="S177" s="1464"/>
      <c r="T177" s="1464"/>
      <c r="U177" s="59"/>
      <c r="V177" s="59"/>
      <c r="W177" s="496"/>
      <c r="X177" s="496"/>
      <c r="Y177" s="496"/>
      <c r="Z177" s="496"/>
      <c r="AA177" s="512"/>
      <c r="AD177" s="555"/>
      <c r="AE177" s="512"/>
      <c r="AH177" s="555"/>
      <c r="AN177" s="555"/>
      <c r="AP177" s="555"/>
      <c r="AR177" s="555"/>
      <c r="AT177" s="555"/>
      <c r="AV177" s="555"/>
      <c r="AX177" s="555"/>
      <c r="AZ177" s="555"/>
      <c r="BB177" s="555"/>
      <c r="BD177" s="555"/>
      <c r="BF177" s="555"/>
      <c r="BH177" s="555"/>
      <c r="BJ177" s="555"/>
      <c r="BL177" s="555"/>
      <c r="BN177" s="555"/>
      <c r="BP177" s="555"/>
      <c r="BQ177" s="1464"/>
      <c r="BR177" s="1464"/>
      <c r="BS177" s="1464"/>
      <c r="BT177" s="1464"/>
      <c r="BU177" s="1464"/>
      <c r="BV177" s="1464"/>
      <c r="BW177" s="1464"/>
      <c r="BX177" s="1464"/>
      <c r="BY177" s="1464"/>
      <c r="BZ177" s="1464"/>
      <c r="CA177" s="1464"/>
      <c r="CB177" s="1464"/>
      <c r="CC177" s="1464"/>
      <c r="CD177" s="1464"/>
      <c r="CE177" s="1464"/>
      <c r="CF177" s="1464"/>
      <c r="CG177" s="1464"/>
      <c r="CH177" s="1464"/>
      <c r="CI177" s="1464"/>
      <c r="CJ177" s="1464"/>
      <c r="CK177" s="1464"/>
      <c r="CL177" s="1464"/>
      <c r="CM177" s="1464"/>
      <c r="CN177" s="1464"/>
      <c r="CO177" s="1464"/>
      <c r="CP177" s="1464"/>
      <c r="CQ177" s="1464"/>
      <c r="CR177" s="1464"/>
      <c r="CS177" s="1464"/>
      <c r="CT177" s="1464"/>
      <c r="CU177" s="1464"/>
      <c r="CV177" s="1464"/>
      <c r="CW177" s="1464"/>
      <c r="CX177" s="1464"/>
      <c r="CY177" s="1464"/>
      <c r="CZ177" s="1464"/>
      <c r="DA177" s="1464"/>
      <c r="DB177" s="1464"/>
      <c r="DC177" s="1464"/>
      <c r="DD177" s="1464"/>
      <c r="DE177" s="1464"/>
      <c r="DF177" s="1464"/>
      <c r="DG177" s="1464"/>
      <c r="DH177" s="1464"/>
      <c r="DI177" s="1464"/>
      <c r="DJ177" s="1464"/>
      <c r="DK177" s="1464"/>
      <c r="DL177" s="1464"/>
      <c r="DM177" s="1464"/>
      <c r="DN177" s="1464"/>
      <c r="DO177" s="1464"/>
      <c r="DP177" s="1464"/>
      <c r="DQ177" s="1464"/>
      <c r="DR177" s="1464"/>
      <c r="DS177" s="1464"/>
      <c r="DT177" s="1464"/>
      <c r="DU177" s="1464"/>
      <c r="DV177" s="1464"/>
      <c r="DW177" s="1464"/>
      <c r="DX177" s="1464"/>
      <c r="DY177" s="1464"/>
      <c r="DZ177" s="1464"/>
      <c r="EA177" s="1464"/>
      <c r="EB177" s="1464"/>
      <c r="EC177" s="1464"/>
      <c r="ED177" s="1464"/>
      <c r="EE177" s="1464"/>
      <c r="EF177" s="1464"/>
      <c r="EG177" s="1464"/>
      <c r="EH177" s="1464"/>
      <c r="EI177" s="1464"/>
      <c r="EJ177" s="1464"/>
      <c r="EK177" s="1464"/>
      <c r="EL177" s="1464"/>
      <c r="EM177" s="1464"/>
      <c r="EN177" s="1464"/>
      <c r="EO177" s="1464"/>
      <c r="EP177" s="1464"/>
      <c r="EQ177" s="1464"/>
      <c r="ER177" s="1464"/>
      <c r="ES177" s="1464"/>
      <c r="ET177" s="1464"/>
      <c r="EU177" s="1464"/>
      <c r="EV177" s="1464"/>
      <c r="EW177" s="1464"/>
      <c r="EX177" s="1464"/>
      <c r="EY177" s="1464"/>
      <c r="EZ177" s="1464"/>
      <c r="FA177" s="1464"/>
      <c r="FB177" s="1464"/>
      <c r="FC177" s="1464"/>
      <c r="FD177" s="1464"/>
      <c r="FE177" s="1464"/>
      <c r="FF177" s="1464"/>
      <c r="FG177" s="1464"/>
      <c r="FH177" s="1464"/>
      <c r="FI177" s="1464"/>
      <c r="FJ177" s="1464"/>
      <c r="FK177" s="1464"/>
      <c r="FL177" s="1464"/>
      <c r="FM177" s="1464"/>
      <c r="FN177" s="1464"/>
      <c r="FO177" s="1464"/>
      <c r="FP177" s="1464"/>
      <c r="FQ177" s="1464"/>
      <c r="FR177" s="1464"/>
      <c r="FS177" s="1464"/>
      <c r="FT177" s="1464"/>
      <c r="FU177" s="1464"/>
      <c r="FV177" s="1464"/>
      <c r="FW177" s="1464"/>
      <c r="FX177" s="625" t="s">
        <v>420</v>
      </c>
      <c r="FY177" s="626">
        <v>310</v>
      </c>
      <c r="FZ177" s="626">
        <v>35528665</v>
      </c>
      <c r="GA177" s="626">
        <v>35</v>
      </c>
      <c r="GB177" s="626" t="s">
        <v>3</v>
      </c>
      <c r="GC177" s="626">
        <v>18</v>
      </c>
      <c r="GD177" s="626">
        <v>1970</v>
      </c>
      <c r="GE177" s="626">
        <v>0</v>
      </c>
      <c r="GF177" s="626" t="s">
        <v>792</v>
      </c>
      <c r="GG177" s="626">
        <v>0</v>
      </c>
      <c r="GH177" s="626">
        <v>0</v>
      </c>
      <c r="GI177" s="626" t="s">
        <v>792</v>
      </c>
      <c r="GJ177" s="626">
        <v>0</v>
      </c>
      <c r="GK177" s="626" t="s">
        <v>781</v>
      </c>
      <c r="GL177" s="626" t="s">
        <v>782</v>
      </c>
      <c r="GM177" s="626">
        <v>66</v>
      </c>
      <c r="GN177" s="626" t="s">
        <v>783</v>
      </c>
      <c r="GO177" s="626">
        <v>0</v>
      </c>
      <c r="GP177" s="626">
        <v>0</v>
      </c>
      <c r="GQ177" s="626">
        <v>4</v>
      </c>
      <c r="GR177" s="626">
        <v>2</v>
      </c>
      <c r="GS177" s="626">
        <v>3</v>
      </c>
      <c r="GT177" s="626" t="s">
        <v>783</v>
      </c>
      <c r="GU177" s="626" t="s">
        <v>783</v>
      </c>
      <c r="GV177" s="626" t="s">
        <v>783</v>
      </c>
      <c r="GW177" s="626" t="s">
        <v>783</v>
      </c>
      <c r="GX177" s="626" t="s">
        <v>783</v>
      </c>
      <c r="GY177" s="626">
        <v>1649</v>
      </c>
      <c r="GZ177" s="626">
        <v>0.21</v>
      </c>
      <c r="HA177" s="626">
        <v>5</v>
      </c>
      <c r="HB177" s="626" t="s">
        <v>783</v>
      </c>
      <c r="HC177" s="626" t="s">
        <v>782</v>
      </c>
      <c r="HD177" s="626">
        <v>15</v>
      </c>
      <c r="HE177" s="626" t="s">
        <v>783</v>
      </c>
      <c r="HF177" s="626">
        <v>0</v>
      </c>
      <c r="HG177" s="626" t="s">
        <v>783</v>
      </c>
      <c r="HH177" s="626">
        <v>0</v>
      </c>
      <c r="HI177" s="626">
        <v>1</v>
      </c>
      <c r="HJ177" s="626">
        <v>45</v>
      </c>
      <c r="HK177" s="626" t="s">
        <v>784</v>
      </c>
      <c r="HL177" s="626" t="s">
        <v>785</v>
      </c>
      <c r="HM177" s="626" t="s">
        <v>783</v>
      </c>
      <c r="HN177" s="626" t="s">
        <v>783</v>
      </c>
      <c r="HO177" s="626" t="s">
        <v>783</v>
      </c>
      <c r="HP177" s="626" t="s">
        <v>783</v>
      </c>
      <c r="HQ177" s="626" t="s">
        <v>783</v>
      </c>
      <c r="HR177" s="626">
        <v>3979921</v>
      </c>
      <c r="HS177" s="626" t="s">
        <v>783</v>
      </c>
      <c r="HT177" s="626" t="s">
        <v>786</v>
      </c>
      <c r="HU177" s="626" t="s">
        <v>787</v>
      </c>
      <c r="HV177" s="626">
        <v>4</v>
      </c>
      <c r="HW177" s="626">
        <v>2016</v>
      </c>
      <c r="HX177" s="626">
        <v>63</v>
      </c>
      <c r="HY177" s="626">
        <v>0</v>
      </c>
      <c r="HZ177" s="626">
        <v>1109</v>
      </c>
      <c r="IA177" s="627">
        <v>42348.42765046296</v>
      </c>
      <c r="IB177" s="626" t="s">
        <v>788</v>
      </c>
      <c r="IC177" s="626">
        <v>3975443</v>
      </c>
      <c r="ID177" s="626">
        <v>2016</v>
      </c>
      <c r="IE177" s="626">
        <v>1712</v>
      </c>
      <c r="IF177" s="626" t="s">
        <v>783</v>
      </c>
      <c r="IG177" s="626" t="s">
        <v>783</v>
      </c>
      <c r="IH177" s="626" t="s">
        <v>783</v>
      </c>
      <c r="II177" s="626" t="s">
        <v>783</v>
      </c>
      <c r="IJ177" s="626" t="s">
        <v>783</v>
      </c>
      <c r="IK177" s="626" t="s">
        <v>783</v>
      </c>
      <c r="IL177" s="626" t="s">
        <v>783</v>
      </c>
      <c r="IM177" s="626" t="s">
        <v>783</v>
      </c>
      <c r="IN177" s="626" t="s">
        <v>783</v>
      </c>
      <c r="IO177" s="626">
        <v>1649</v>
      </c>
      <c r="IP177" s="627">
        <v>37477.354571759257</v>
      </c>
      <c r="IQ177" s="626">
        <v>4</v>
      </c>
      <c r="IR177" s="626" t="s">
        <v>793</v>
      </c>
      <c r="IS177" s="626">
        <v>3</v>
      </c>
      <c r="IT177" s="665">
        <v>41275</v>
      </c>
      <c r="IU177" s="626" t="s">
        <v>783</v>
      </c>
      <c r="IV177" s="626" t="s">
        <v>783</v>
      </c>
      <c r="IW177" s="626" t="s">
        <v>783</v>
      </c>
      <c r="IX177" s="626" t="s">
        <v>781</v>
      </c>
      <c r="IY177" s="626">
        <v>45</v>
      </c>
      <c r="IZ177" s="626" t="s">
        <v>789</v>
      </c>
      <c r="JA177" s="626" t="s">
        <v>783</v>
      </c>
      <c r="JB177" s="626" t="s">
        <v>783</v>
      </c>
      <c r="JC177" s="626" t="s">
        <v>783</v>
      </c>
      <c r="JD177" s="626">
        <v>329476</v>
      </c>
      <c r="JE177" s="626" t="s">
        <v>783</v>
      </c>
      <c r="JF177" s="626" t="s">
        <v>783</v>
      </c>
      <c r="JG177" s="626" t="s">
        <v>809</v>
      </c>
      <c r="JH177" s="626">
        <v>35</v>
      </c>
      <c r="JI177" s="626" t="s">
        <v>783</v>
      </c>
      <c r="JJ177" s="626" t="s">
        <v>783</v>
      </c>
      <c r="JK177" s="626" t="s">
        <v>783</v>
      </c>
      <c r="JL177" s="626" t="s">
        <v>790</v>
      </c>
      <c r="JM177" s="626">
        <v>4</v>
      </c>
      <c r="JN177" s="626">
        <v>1</v>
      </c>
      <c r="JO177" s="626" t="s">
        <v>783</v>
      </c>
      <c r="JP177" s="626">
        <v>12683066</v>
      </c>
      <c r="JQ177" s="626">
        <v>2013</v>
      </c>
      <c r="JR177" s="626">
        <v>12</v>
      </c>
      <c r="JS177" s="626" t="s">
        <v>783</v>
      </c>
      <c r="JT177" s="626" t="s">
        <v>783</v>
      </c>
      <c r="JU177" s="626" t="s">
        <v>956</v>
      </c>
      <c r="JV177" s="628">
        <v>1115.567391</v>
      </c>
      <c r="JW177">
        <f>SUM(JV176:JV177)</f>
        <v>3210.9388790000003</v>
      </c>
      <c r="JX177" s="225">
        <v>0.60813236344696975</v>
      </c>
      <c r="JY177" s="1464"/>
      <c r="JZ177" s="1464"/>
      <c r="KA177" s="1464"/>
    </row>
    <row r="178" spans="3:288" s="1460" customFormat="1" ht="15" thickBot="1">
      <c r="C178" s="1464"/>
      <c r="D178" s="1464"/>
      <c r="E178" s="1464"/>
      <c r="M178" s="1464"/>
      <c r="N178" s="1464"/>
      <c r="O178" s="1464"/>
      <c r="P178" s="1464"/>
      <c r="Q178" s="1464"/>
      <c r="R178" s="1464"/>
      <c r="S178" s="1464"/>
      <c r="T178" s="1464"/>
      <c r="U178" s="59"/>
      <c r="V178" s="59"/>
      <c r="W178" s="496"/>
      <c r="X178" s="496"/>
      <c r="Y178" s="496"/>
      <c r="Z178" s="496"/>
      <c r="AA178" s="512"/>
      <c r="AD178" s="555"/>
      <c r="AE178" s="512"/>
      <c r="AH178" s="555"/>
      <c r="AN178" s="555"/>
      <c r="AP178" s="555"/>
      <c r="AR178" s="555"/>
      <c r="AT178" s="555"/>
      <c r="AV178" s="555"/>
      <c r="AX178" s="555"/>
      <c r="AZ178" s="555"/>
      <c r="BB178" s="555"/>
      <c r="BD178" s="555"/>
      <c r="BF178" s="555"/>
      <c r="BH178" s="555"/>
      <c r="BJ178" s="555"/>
      <c r="BL178" s="555"/>
      <c r="BN178" s="555"/>
      <c r="BP178" s="555"/>
      <c r="BQ178" s="1464"/>
      <c r="BR178" s="1464"/>
      <c r="BS178" s="1464"/>
      <c r="BT178" s="1464"/>
      <c r="BU178" s="1464"/>
      <c r="BV178" s="1464"/>
      <c r="BW178" s="1464"/>
      <c r="BX178" s="1464"/>
      <c r="BY178" s="1464"/>
      <c r="BZ178" s="1464"/>
      <c r="CA178" s="1464"/>
      <c r="CB178" s="1464"/>
      <c r="CC178" s="1464"/>
      <c r="CD178" s="1464"/>
      <c r="CE178" s="1464"/>
      <c r="CF178" s="1464"/>
      <c r="CG178" s="1464"/>
      <c r="CH178" s="1464"/>
      <c r="CI178" s="1464"/>
      <c r="CJ178" s="1464"/>
      <c r="CK178" s="1464"/>
      <c r="CL178" s="1464"/>
      <c r="CM178" s="1464"/>
      <c r="CN178" s="1464"/>
      <c r="CO178" s="1464"/>
      <c r="CP178" s="1464"/>
      <c r="CQ178" s="1464"/>
      <c r="CR178" s="1464"/>
      <c r="CS178" s="1464"/>
      <c r="CT178" s="1464"/>
      <c r="CU178" s="1464"/>
      <c r="CV178" s="1464"/>
      <c r="CW178" s="1464"/>
      <c r="CX178" s="1464"/>
      <c r="CY178" s="1464"/>
      <c r="CZ178" s="1464"/>
      <c r="DA178" s="1464"/>
      <c r="DB178" s="1464"/>
      <c r="DC178" s="1464"/>
      <c r="DD178" s="1464"/>
      <c r="DE178" s="1464"/>
      <c r="DF178" s="1464"/>
      <c r="DG178" s="1464"/>
      <c r="DH178" s="1464"/>
      <c r="DI178" s="1464"/>
      <c r="DJ178" s="1464"/>
      <c r="DK178" s="1464"/>
      <c r="DL178" s="1464"/>
      <c r="DM178" s="1464"/>
      <c r="DN178" s="1464"/>
      <c r="DO178" s="1464"/>
      <c r="DP178" s="1464"/>
      <c r="DQ178" s="1464"/>
      <c r="DR178" s="1464"/>
      <c r="DS178" s="1464"/>
      <c r="DT178" s="1464"/>
      <c r="DU178" s="1464"/>
      <c r="DV178" s="1464"/>
      <c r="DW178" s="1464"/>
      <c r="DX178" s="1464"/>
      <c r="DY178" s="1464"/>
      <c r="DZ178" s="1464"/>
      <c r="EA178" s="1464"/>
      <c r="EB178" s="1464"/>
      <c r="EC178" s="1464"/>
      <c r="ED178" s="1464"/>
      <c r="EE178" s="1464"/>
      <c r="EF178" s="1464"/>
      <c r="EG178" s="1464"/>
      <c r="EH178" s="1464"/>
      <c r="EI178" s="1464"/>
      <c r="EJ178" s="1464"/>
      <c r="EK178" s="1464"/>
      <c r="EL178" s="1464"/>
      <c r="EM178" s="1464"/>
      <c r="EN178" s="1464"/>
      <c r="EO178" s="1464"/>
      <c r="EP178" s="1464"/>
      <c r="EQ178" s="1464"/>
      <c r="ER178" s="1464"/>
      <c r="ES178" s="1464"/>
      <c r="ET178" s="1464"/>
      <c r="EU178" s="1464"/>
      <c r="EV178" s="1464"/>
      <c r="EW178" s="1464"/>
      <c r="EX178" s="1464"/>
      <c r="EY178" s="1464"/>
      <c r="EZ178" s="1464"/>
      <c r="FA178" s="1464"/>
      <c r="FB178" s="1464"/>
      <c r="FC178" s="1464"/>
      <c r="FD178" s="1464"/>
      <c r="FE178" s="1464"/>
      <c r="FF178" s="1464"/>
      <c r="FG178" s="1464"/>
      <c r="FH178" s="1464"/>
      <c r="FI178" s="1464"/>
      <c r="FJ178" s="1464"/>
      <c r="FK178" s="1464"/>
      <c r="FL178" s="1464"/>
      <c r="FM178" s="1464"/>
      <c r="FN178" s="1464"/>
      <c r="FO178" s="1464"/>
      <c r="FP178" s="1464"/>
      <c r="FQ178" s="1464"/>
      <c r="FR178" s="1464"/>
      <c r="FS178" s="1464"/>
      <c r="FT178" s="1464"/>
      <c r="FU178" s="1464"/>
      <c r="FV178" s="1464"/>
      <c r="FW178" s="1464"/>
      <c r="FX178" s="655" t="s">
        <v>501</v>
      </c>
      <c r="FY178" s="656">
        <v>104</v>
      </c>
      <c r="FZ178" s="656">
        <v>30289627</v>
      </c>
      <c r="GA178" s="656">
        <v>35</v>
      </c>
      <c r="GB178" s="656" t="s">
        <v>3</v>
      </c>
      <c r="GC178" s="656">
        <v>16</v>
      </c>
      <c r="GD178" s="656">
        <v>1983</v>
      </c>
      <c r="GE178" s="656">
        <v>0</v>
      </c>
      <c r="GF178" s="656" t="s">
        <v>792</v>
      </c>
      <c r="GG178" s="656">
        <v>0</v>
      </c>
      <c r="GH178" s="656">
        <v>0</v>
      </c>
      <c r="GI178" s="656" t="s">
        <v>792</v>
      </c>
      <c r="GJ178" s="656">
        <v>0</v>
      </c>
      <c r="GK178" s="656" t="s">
        <v>781</v>
      </c>
      <c r="GL178" s="656" t="s">
        <v>782</v>
      </c>
      <c r="GM178" s="656">
        <v>66</v>
      </c>
      <c r="GN178" s="656" t="s">
        <v>783</v>
      </c>
      <c r="GO178" s="656">
        <v>0</v>
      </c>
      <c r="GP178" s="656">
        <v>0</v>
      </c>
      <c r="GQ178" s="656">
        <v>4</v>
      </c>
      <c r="GR178" s="656">
        <v>2</v>
      </c>
      <c r="GS178" s="656">
        <v>1</v>
      </c>
      <c r="GT178" s="656" t="s">
        <v>783</v>
      </c>
      <c r="GU178" s="656" t="s">
        <v>783</v>
      </c>
      <c r="GV178" s="656" t="s">
        <v>783</v>
      </c>
      <c r="GW178" s="656" t="s">
        <v>783</v>
      </c>
      <c r="GX178" s="656" t="s">
        <v>783</v>
      </c>
      <c r="GY178" s="656">
        <v>1649</v>
      </c>
      <c r="GZ178" s="656">
        <v>0.2</v>
      </c>
      <c r="HA178" s="656">
        <v>5</v>
      </c>
      <c r="HB178" s="656" t="s">
        <v>783</v>
      </c>
      <c r="HC178" s="656" t="s">
        <v>782</v>
      </c>
      <c r="HD178" s="656">
        <v>15</v>
      </c>
      <c r="HE178" s="656" t="s">
        <v>783</v>
      </c>
      <c r="HF178" s="656">
        <v>0</v>
      </c>
      <c r="HG178" s="656" t="s">
        <v>783</v>
      </c>
      <c r="HH178" s="656">
        <v>0</v>
      </c>
      <c r="HI178" s="656">
        <v>1</v>
      </c>
      <c r="HJ178" s="656">
        <v>45</v>
      </c>
      <c r="HK178" s="656" t="s">
        <v>784</v>
      </c>
      <c r="HL178" s="656" t="s">
        <v>785</v>
      </c>
      <c r="HM178" s="656" t="s">
        <v>783</v>
      </c>
      <c r="HN178" s="656" t="s">
        <v>783</v>
      </c>
      <c r="HO178" s="656" t="s">
        <v>783</v>
      </c>
      <c r="HP178" s="656" t="s">
        <v>783</v>
      </c>
      <c r="HQ178" s="656" t="s">
        <v>783</v>
      </c>
      <c r="HR178" s="656">
        <v>3980148</v>
      </c>
      <c r="HS178" s="656" t="s">
        <v>783</v>
      </c>
      <c r="HT178" s="656" t="s">
        <v>786</v>
      </c>
      <c r="HU178" s="656" t="s">
        <v>787</v>
      </c>
      <c r="HV178" s="656">
        <v>4</v>
      </c>
      <c r="HW178" s="656">
        <v>2014</v>
      </c>
      <c r="HX178" s="656">
        <v>63</v>
      </c>
      <c r="HY178" s="656">
        <v>0</v>
      </c>
      <c r="HZ178" s="656">
        <v>1056</v>
      </c>
      <c r="IA178" s="657">
        <v>41697.500081018516</v>
      </c>
      <c r="IB178" s="656" t="s">
        <v>788</v>
      </c>
      <c r="IC178" s="656">
        <v>3975670</v>
      </c>
      <c r="ID178" s="656">
        <v>2014</v>
      </c>
      <c r="IE178" s="656">
        <v>1712</v>
      </c>
      <c r="IF178" s="656" t="s">
        <v>783</v>
      </c>
      <c r="IG178" s="656" t="s">
        <v>783</v>
      </c>
      <c r="IH178" s="656" t="s">
        <v>783</v>
      </c>
      <c r="II178" s="656" t="s">
        <v>783</v>
      </c>
      <c r="IJ178" s="656" t="s">
        <v>783</v>
      </c>
      <c r="IK178" s="656" t="s">
        <v>783</v>
      </c>
      <c r="IL178" s="656" t="s">
        <v>783</v>
      </c>
      <c r="IM178" s="656" t="s">
        <v>783</v>
      </c>
      <c r="IN178" s="656" t="s">
        <v>783</v>
      </c>
      <c r="IO178" s="656">
        <v>1649</v>
      </c>
      <c r="IP178" s="657">
        <v>37477.354571759257</v>
      </c>
      <c r="IQ178" s="656">
        <v>4</v>
      </c>
      <c r="IR178" s="656" t="s">
        <v>793</v>
      </c>
      <c r="IS178" s="656">
        <v>1</v>
      </c>
      <c r="IT178" s="658">
        <v>41275</v>
      </c>
      <c r="IU178" s="656" t="s">
        <v>783</v>
      </c>
      <c r="IV178" s="656" t="s">
        <v>783</v>
      </c>
      <c r="IW178" s="656" t="s">
        <v>783</v>
      </c>
      <c r="IX178" s="656" t="s">
        <v>781</v>
      </c>
      <c r="IY178" s="656">
        <v>45</v>
      </c>
      <c r="IZ178" s="656" t="s">
        <v>789</v>
      </c>
      <c r="JA178" s="656" t="s">
        <v>783</v>
      </c>
      <c r="JB178" s="656" t="s">
        <v>783</v>
      </c>
      <c r="JC178" s="656" t="s">
        <v>783</v>
      </c>
      <c r="JD178" s="656">
        <v>329477</v>
      </c>
      <c r="JE178" s="656" t="s">
        <v>783</v>
      </c>
      <c r="JF178" s="656" t="s">
        <v>783</v>
      </c>
      <c r="JG178" s="656" t="s">
        <v>795</v>
      </c>
      <c r="JH178" s="656">
        <v>35</v>
      </c>
      <c r="JI178" s="656" t="s">
        <v>783</v>
      </c>
      <c r="JJ178" s="656" t="s">
        <v>783</v>
      </c>
      <c r="JK178" s="656" t="s">
        <v>783</v>
      </c>
      <c r="JL178" s="656" t="s">
        <v>790</v>
      </c>
      <c r="JM178" s="656">
        <v>4</v>
      </c>
      <c r="JN178" s="656">
        <v>1</v>
      </c>
      <c r="JO178" s="656" t="s">
        <v>783</v>
      </c>
      <c r="JP178" s="656">
        <v>12683066</v>
      </c>
      <c r="JQ178" s="656">
        <v>2013</v>
      </c>
      <c r="JR178" s="656">
        <v>12</v>
      </c>
      <c r="JS178" s="656" t="s">
        <v>783</v>
      </c>
      <c r="JT178" s="656" t="s">
        <v>783</v>
      </c>
      <c r="JU178" s="656" t="s">
        <v>957</v>
      </c>
      <c r="JV178" s="659">
        <v>1150.228541</v>
      </c>
      <c r="JW178">
        <f>JV178</f>
        <v>1150.228541</v>
      </c>
      <c r="JX178" s="225">
        <v>0.21784631458333331</v>
      </c>
      <c r="JY178" s="1464"/>
      <c r="JZ178" s="1464"/>
      <c r="KA178" s="1464"/>
    </row>
    <row r="179" spans="3:288" s="1460" customFormat="1" ht="15" thickBot="1">
      <c r="C179" s="1464"/>
      <c r="D179" s="1464"/>
      <c r="E179" s="1464"/>
      <c r="M179" s="1464"/>
      <c r="N179" s="1464"/>
      <c r="O179" s="1464"/>
      <c r="P179" s="1464"/>
      <c r="Q179" s="1464"/>
      <c r="R179" s="1464"/>
      <c r="S179" s="1464"/>
      <c r="T179" s="1464"/>
      <c r="U179" s="59"/>
      <c r="V179" s="59"/>
      <c r="W179" s="496"/>
      <c r="X179" s="496"/>
      <c r="Y179" s="496"/>
      <c r="Z179" s="496"/>
      <c r="AA179" s="512"/>
      <c r="AD179" s="555"/>
      <c r="AE179" s="512"/>
      <c r="AH179" s="555"/>
      <c r="AN179" s="555"/>
      <c r="AP179" s="555"/>
      <c r="AR179" s="555"/>
      <c r="AT179" s="555"/>
      <c r="AV179" s="555"/>
      <c r="AX179" s="555"/>
      <c r="AZ179" s="555"/>
      <c r="BB179" s="555"/>
      <c r="BD179" s="555"/>
      <c r="BF179" s="555"/>
      <c r="BH179" s="555"/>
      <c r="BJ179" s="555"/>
      <c r="BL179" s="555"/>
      <c r="BN179" s="555"/>
      <c r="BP179" s="555"/>
      <c r="BQ179" s="1464"/>
      <c r="BR179" s="1464"/>
      <c r="BS179" s="1464"/>
      <c r="BT179" s="1464"/>
      <c r="BU179" s="1464"/>
      <c r="BV179" s="1464"/>
      <c r="BW179" s="1464"/>
      <c r="BX179" s="1464"/>
      <c r="BY179" s="1464"/>
      <c r="BZ179" s="1464"/>
      <c r="CA179" s="1464"/>
      <c r="CB179" s="1464"/>
      <c r="CC179" s="1464"/>
      <c r="CD179" s="1464"/>
      <c r="CE179" s="1464"/>
      <c r="CF179" s="1464"/>
      <c r="CG179" s="1464"/>
      <c r="CH179" s="1464"/>
      <c r="CI179" s="1464"/>
      <c r="CJ179" s="1464"/>
      <c r="CK179" s="1464"/>
      <c r="CL179" s="1464"/>
      <c r="CM179" s="1464"/>
      <c r="CN179" s="1464"/>
      <c r="CO179" s="1464"/>
      <c r="CP179" s="1464"/>
      <c r="CQ179" s="1464"/>
      <c r="CR179" s="1464"/>
      <c r="CS179" s="1464"/>
      <c r="CT179" s="1464"/>
      <c r="CU179" s="1464"/>
      <c r="CV179" s="1464"/>
      <c r="CW179" s="1464"/>
      <c r="CX179" s="1464"/>
      <c r="CY179" s="1464"/>
      <c r="CZ179" s="1464"/>
      <c r="DA179" s="1464"/>
      <c r="DB179" s="1464"/>
      <c r="DC179" s="1464"/>
      <c r="DD179" s="1464"/>
      <c r="DE179" s="1464"/>
      <c r="DF179" s="1464"/>
      <c r="DG179" s="1464"/>
      <c r="DH179" s="1464"/>
      <c r="DI179" s="1464"/>
      <c r="DJ179" s="1464"/>
      <c r="DK179" s="1464"/>
      <c r="DL179" s="1464"/>
      <c r="DM179" s="1464"/>
      <c r="DN179" s="1464"/>
      <c r="DO179" s="1464"/>
      <c r="DP179" s="1464"/>
      <c r="DQ179" s="1464"/>
      <c r="DR179" s="1464"/>
      <c r="DS179" s="1464"/>
      <c r="DT179" s="1464"/>
      <c r="DU179" s="1464"/>
      <c r="DV179" s="1464"/>
      <c r="DW179" s="1464"/>
      <c r="DX179" s="1464"/>
      <c r="DY179" s="1464"/>
      <c r="DZ179" s="1464"/>
      <c r="EA179" s="1464"/>
      <c r="EB179" s="1464"/>
      <c r="EC179" s="1464"/>
      <c r="ED179" s="1464"/>
      <c r="EE179" s="1464"/>
      <c r="EF179" s="1464"/>
      <c r="EG179" s="1464"/>
      <c r="EH179" s="1464"/>
      <c r="EI179" s="1464"/>
      <c r="EJ179" s="1464"/>
      <c r="EK179" s="1464"/>
      <c r="EL179" s="1464"/>
      <c r="EM179" s="1464"/>
      <c r="EN179" s="1464"/>
      <c r="EO179" s="1464"/>
      <c r="EP179" s="1464"/>
      <c r="EQ179" s="1464"/>
      <c r="ER179" s="1464"/>
      <c r="ES179" s="1464"/>
      <c r="ET179" s="1464"/>
      <c r="EU179" s="1464"/>
      <c r="EV179" s="1464"/>
      <c r="EW179" s="1464"/>
      <c r="EX179" s="1464"/>
      <c r="EY179" s="1464"/>
      <c r="EZ179" s="1464"/>
      <c r="FA179" s="1464"/>
      <c r="FB179" s="1464"/>
      <c r="FC179" s="1464"/>
      <c r="FD179" s="1464"/>
      <c r="FE179" s="1464"/>
      <c r="FF179" s="1464"/>
      <c r="FG179" s="1464"/>
      <c r="FH179" s="1464"/>
      <c r="FI179" s="1464"/>
      <c r="FJ179" s="1464"/>
      <c r="FK179" s="1464"/>
      <c r="FL179" s="1464"/>
      <c r="FM179" s="1464"/>
      <c r="FN179" s="1464"/>
      <c r="FO179" s="1464"/>
      <c r="FP179" s="1464"/>
      <c r="FQ179" s="1464"/>
      <c r="FR179" s="1464"/>
      <c r="FS179" s="1464"/>
      <c r="FT179" s="1464"/>
      <c r="FU179" s="1464"/>
      <c r="FV179" s="1464"/>
      <c r="FW179" s="1464"/>
      <c r="FX179" s="655" t="s">
        <v>502</v>
      </c>
      <c r="FY179" s="656">
        <v>194</v>
      </c>
      <c r="FZ179" s="656">
        <v>30289628</v>
      </c>
      <c r="GA179" s="656">
        <v>55</v>
      </c>
      <c r="GB179" s="656" t="s">
        <v>798</v>
      </c>
      <c r="GC179" s="656">
        <v>18</v>
      </c>
      <c r="GD179" s="656">
        <v>1973</v>
      </c>
      <c r="GE179" s="656">
        <v>1</v>
      </c>
      <c r="GF179" s="656" t="s">
        <v>780</v>
      </c>
      <c r="GG179" s="656">
        <v>2</v>
      </c>
      <c r="GH179" s="656">
        <v>1</v>
      </c>
      <c r="GI179" s="656" t="s">
        <v>780</v>
      </c>
      <c r="GJ179" s="656">
        <v>2</v>
      </c>
      <c r="GK179" s="656" t="s">
        <v>781</v>
      </c>
      <c r="GL179" s="656" t="s">
        <v>782</v>
      </c>
      <c r="GM179" s="656">
        <v>66</v>
      </c>
      <c r="GN179" s="656" t="s">
        <v>783</v>
      </c>
      <c r="GO179" s="656">
        <v>0</v>
      </c>
      <c r="GP179" s="656">
        <v>0</v>
      </c>
      <c r="GQ179" s="656">
        <v>4</v>
      </c>
      <c r="GR179" s="656">
        <v>2</v>
      </c>
      <c r="GS179" s="656">
        <v>2</v>
      </c>
      <c r="GT179" s="656" t="s">
        <v>783</v>
      </c>
      <c r="GU179" s="656" t="s">
        <v>783</v>
      </c>
      <c r="GV179" s="656" t="s">
        <v>783</v>
      </c>
      <c r="GW179" s="656" t="s">
        <v>783</v>
      </c>
      <c r="GX179" s="656" t="s">
        <v>783</v>
      </c>
      <c r="GY179" s="656">
        <v>1649</v>
      </c>
      <c r="GZ179" s="656">
        <v>0.54</v>
      </c>
      <c r="HA179" s="656">
        <v>5</v>
      </c>
      <c r="HB179" s="656" t="s">
        <v>783</v>
      </c>
      <c r="HC179" s="656" t="s">
        <v>782</v>
      </c>
      <c r="HD179" s="656">
        <v>50</v>
      </c>
      <c r="HE179" s="656" t="s">
        <v>783</v>
      </c>
      <c r="HF179" s="656">
        <v>0</v>
      </c>
      <c r="HG179" s="656" t="s">
        <v>783</v>
      </c>
      <c r="HH179" s="656">
        <v>0</v>
      </c>
      <c r="HI179" s="656">
        <v>1</v>
      </c>
      <c r="HJ179" s="656">
        <v>45</v>
      </c>
      <c r="HK179" s="656" t="s">
        <v>784</v>
      </c>
      <c r="HL179" s="656" t="s">
        <v>785</v>
      </c>
      <c r="HM179" s="656" t="s">
        <v>783</v>
      </c>
      <c r="HN179" s="656" t="s">
        <v>783</v>
      </c>
      <c r="HO179" s="656" t="s">
        <v>783</v>
      </c>
      <c r="HP179" s="656" t="s">
        <v>783</v>
      </c>
      <c r="HQ179" s="656" t="s">
        <v>783</v>
      </c>
      <c r="HR179" s="656">
        <v>3979006</v>
      </c>
      <c r="HS179" s="656" t="s">
        <v>783</v>
      </c>
      <c r="HT179" s="656" t="s">
        <v>786</v>
      </c>
      <c r="HU179" s="656" t="s">
        <v>787</v>
      </c>
      <c r="HV179" s="656">
        <v>4</v>
      </c>
      <c r="HW179" s="656">
        <v>2014</v>
      </c>
      <c r="HX179" s="656">
        <v>63</v>
      </c>
      <c r="HY179" s="656">
        <v>0</v>
      </c>
      <c r="HZ179" s="656">
        <v>2851</v>
      </c>
      <c r="IA179" s="657">
        <v>41697.500081018516</v>
      </c>
      <c r="IB179" s="656" t="s">
        <v>788</v>
      </c>
      <c r="IC179" s="656">
        <v>3974528</v>
      </c>
      <c r="ID179" s="656">
        <v>2014</v>
      </c>
      <c r="IE179" s="656">
        <v>1712</v>
      </c>
      <c r="IF179" s="656" t="s">
        <v>783</v>
      </c>
      <c r="IG179" s="656" t="s">
        <v>783</v>
      </c>
      <c r="IH179" s="656" t="s">
        <v>783</v>
      </c>
      <c r="II179" s="656" t="s">
        <v>783</v>
      </c>
      <c r="IJ179" s="656" t="s">
        <v>783</v>
      </c>
      <c r="IK179" s="656" t="s">
        <v>783</v>
      </c>
      <c r="IL179" s="656" t="s">
        <v>783</v>
      </c>
      <c r="IM179" s="656" t="s">
        <v>783</v>
      </c>
      <c r="IN179" s="656" t="s">
        <v>783</v>
      </c>
      <c r="IO179" s="656">
        <v>1649</v>
      </c>
      <c r="IP179" s="657">
        <v>37477.354571759257</v>
      </c>
      <c r="IQ179" s="656">
        <v>2</v>
      </c>
      <c r="IR179" s="656" t="s">
        <v>793</v>
      </c>
      <c r="IS179" s="656">
        <v>2</v>
      </c>
      <c r="IT179" s="658">
        <v>41275</v>
      </c>
      <c r="IU179" s="656" t="s">
        <v>783</v>
      </c>
      <c r="IV179" s="656" t="s">
        <v>783</v>
      </c>
      <c r="IW179" s="656" t="s">
        <v>783</v>
      </c>
      <c r="IX179" s="656" t="s">
        <v>781</v>
      </c>
      <c r="IY179" s="656">
        <v>45</v>
      </c>
      <c r="IZ179" s="656" t="s">
        <v>789</v>
      </c>
      <c r="JA179" s="656" t="s">
        <v>783</v>
      </c>
      <c r="JB179" s="656" t="s">
        <v>783</v>
      </c>
      <c r="JC179" s="656" t="s">
        <v>783</v>
      </c>
      <c r="JD179" s="656">
        <v>329478</v>
      </c>
      <c r="JE179" s="656" t="s">
        <v>783</v>
      </c>
      <c r="JF179" s="656" t="s">
        <v>783</v>
      </c>
      <c r="JG179" s="656" t="s">
        <v>802</v>
      </c>
      <c r="JH179" s="656">
        <v>55</v>
      </c>
      <c r="JI179" s="656" t="s">
        <v>783</v>
      </c>
      <c r="JJ179" s="656" t="s">
        <v>783</v>
      </c>
      <c r="JK179" s="656" t="s">
        <v>783</v>
      </c>
      <c r="JL179" s="656" t="s">
        <v>790</v>
      </c>
      <c r="JM179" s="656">
        <v>4</v>
      </c>
      <c r="JN179" s="656">
        <v>3</v>
      </c>
      <c r="JO179" s="656" t="s">
        <v>783</v>
      </c>
      <c r="JP179" s="656" t="s">
        <v>783</v>
      </c>
      <c r="JQ179" s="656" t="s">
        <v>783</v>
      </c>
      <c r="JR179" s="656" t="s">
        <v>783</v>
      </c>
      <c r="JS179" s="656" t="s">
        <v>783</v>
      </c>
      <c r="JT179" s="656" t="s">
        <v>783</v>
      </c>
      <c r="JU179" s="656" t="s">
        <v>958</v>
      </c>
      <c r="JV179" s="659">
        <v>2767.2947380000001</v>
      </c>
      <c r="JW179">
        <f>JV179</f>
        <v>2767.2947380000001</v>
      </c>
      <c r="JX179" s="225">
        <v>0.52410885189393941</v>
      </c>
      <c r="JY179" s="1464"/>
      <c r="JZ179" s="1464"/>
      <c r="KA179" s="1464"/>
      <c r="KB179" s="1464"/>
    </row>
    <row r="180" spans="3:288" s="1460" customFormat="1" ht="15" thickBot="1">
      <c r="C180" s="1464"/>
      <c r="D180" s="1464"/>
      <c r="E180" s="1464"/>
      <c r="M180" s="1464"/>
      <c r="N180" s="1464"/>
      <c r="O180" s="1464"/>
      <c r="P180" s="1464"/>
      <c r="Q180" s="1464"/>
      <c r="R180" s="1464"/>
      <c r="S180" s="1464"/>
      <c r="T180" s="1464"/>
      <c r="U180" s="59"/>
      <c r="V180" s="59"/>
      <c r="W180" s="496"/>
      <c r="X180" s="496"/>
      <c r="Y180" s="496"/>
      <c r="Z180" s="496"/>
      <c r="AA180" s="512"/>
      <c r="AD180" s="555"/>
      <c r="AE180" s="512"/>
      <c r="AH180" s="555"/>
      <c r="AN180" s="555"/>
      <c r="AP180" s="555"/>
      <c r="AR180" s="555"/>
      <c r="AT180" s="555"/>
      <c r="AV180" s="555"/>
      <c r="AX180" s="555"/>
      <c r="AZ180" s="555"/>
      <c r="BB180" s="555"/>
      <c r="BD180" s="555"/>
      <c r="BF180" s="555"/>
      <c r="BH180" s="555"/>
      <c r="BJ180" s="555"/>
      <c r="BL180" s="555"/>
      <c r="BN180" s="555"/>
      <c r="BP180" s="555"/>
      <c r="BQ180" s="1464"/>
      <c r="BR180" s="1464"/>
      <c r="BS180" s="1464"/>
      <c r="BT180" s="1464"/>
      <c r="BU180" s="1464"/>
      <c r="BV180" s="1464"/>
      <c r="BW180" s="1464"/>
      <c r="BX180" s="1464"/>
      <c r="BY180" s="1464"/>
      <c r="BZ180" s="1464"/>
      <c r="CA180" s="1464"/>
      <c r="CB180" s="1464"/>
      <c r="CC180" s="1464"/>
      <c r="CD180" s="1464"/>
      <c r="CE180" s="1464"/>
      <c r="CF180" s="1464"/>
      <c r="CG180" s="1464"/>
      <c r="CH180" s="1464"/>
      <c r="CI180" s="1464"/>
      <c r="CJ180" s="1464"/>
      <c r="CK180" s="1464"/>
      <c r="CL180" s="1464"/>
      <c r="CM180" s="1464"/>
      <c r="CN180" s="1464"/>
      <c r="CO180" s="1464"/>
      <c r="CP180" s="1464"/>
      <c r="CQ180" s="1464"/>
      <c r="CR180" s="1464"/>
      <c r="CS180" s="1464"/>
      <c r="CT180" s="1464"/>
      <c r="CU180" s="1464"/>
      <c r="CV180" s="1464"/>
      <c r="CW180" s="1464"/>
      <c r="CX180" s="1464"/>
      <c r="CY180" s="1464"/>
      <c r="CZ180" s="1464"/>
      <c r="DA180" s="1464"/>
      <c r="DB180" s="1464"/>
      <c r="DC180" s="1464"/>
      <c r="DD180" s="1464"/>
      <c r="DE180" s="1464"/>
      <c r="DF180" s="1464"/>
      <c r="DG180" s="1464"/>
      <c r="DH180" s="1464"/>
      <c r="DI180" s="1464"/>
      <c r="DJ180" s="1464"/>
      <c r="DK180" s="1464"/>
      <c r="DL180" s="1464"/>
      <c r="DM180" s="1464"/>
      <c r="DN180" s="1464"/>
      <c r="DO180" s="1464"/>
      <c r="DP180" s="1464"/>
      <c r="DQ180" s="1464"/>
      <c r="DR180" s="1464"/>
      <c r="DS180" s="1464"/>
      <c r="DT180" s="1464"/>
      <c r="DU180" s="1464"/>
      <c r="DV180" s="1464"/>
      <c r="DW180" s="1464"/>
      <c r="DX180" s="1464"/>
      <c r="DY180" s="1464"/>
      <c r="DZ180" s="1464"/>
      <c r="EA180" s="1464"/>
      <c r="EB180" s="1464"/>
      <c r="EC180" s="1464"/>
      <c r="ED180" s="1464"/>
      <c r="EE180" s="1464"/>
      <c r="EF180" s="1464"/>
      <c r="EG180" s="1464"/>
      <c r="EH180" s="1464"/>
      <c r="EI180" s="1464"/>
      <c r="EJ180" s="1464"/>
      <c r="EK180" s="1464"/>
      <c r="EL180" s="1464"/>
      <c r="EM180" s="1464"/>
      <c r="EN180" s="1464"/>
      <c r="EO180" s="1464"/>
      <c r="EP180" s="1464"/>
      <c r="EQ180" s="1464"/>
      <c r="ER180" s="1464"/>
      <c r="ES180" s="1464"/>
      <c r="ET180" s="1464"/>
      <c r="EU180" s="1464"/>
      <c r="EV180" s="1464"/>
      <c r="EW180" s="1464"/>
      <c r="EX180" s="1464"/>
      <c r="EY180" s="1464"/>
      <c r="EZ180" s="1464"/>
      <c r="FA180" s="1464"/>
      <c r="FB180" s="1464"/>
      <c r="FC180" s="1464"/>
      <c r="FD180" s="1464"/>
      <c r="FE180" s="1464"/>
      <c r="FF180" s="1464"/>
      <c r="FG180" s="1464"/>
      <c r="FH180" s="1464"/>
      <c r="FI180" s="1464"/>
      <c r="FJ180" s="1464"/>
      <c r="FK180" s="1464"/>
      <c r="FL180" s="1464"/>
      <c r="FM180" s="1464"/>
      <c r="FN180" s="1464"/>
      <c r="FO180" s="1464"/>
      <c r="FP180" s="1464"/>
      <c r="FQ180" s="1464"/>
      <c r="FR180" s="1464"/>
      <c r="FS180" s="1464"/>
      <c r="FT180" s="1464"/>
      <c r="FU180" s="1464"/>
      <c r="FV180" s="1464"/>
      <c r="FW180" s="1464"/>
      <c r="FX180" s="655" t="s">
        <v>357</v>
      </c>
      <c r="FY180" s="656">
        <v>246</v>
      </c>
      <c r="FZ180" s="656">
        <v>36245110</v>
      </c>
      <c r="GA180" s="656">
        <v>35</v>
      </c>
      <c r="GB180" s="656" t="s">
        <v>3</v>
      </c>
      <c r="GC180" s="656">
        <v>16</v>
      </c>
      <c r="GD180" s="656">
        <v>1970</v>
      </c>
      <c r="GE180" s="656">
        <v>0</v>
      </c>
      <c r="GF180" s="656" t="s">
        <v>792</v>
      </c>
      <c r="GG180" s="656">
        <v>0</v>
      </c>
      <c r="GH180" s="656">
        <v>0</v>
      </c>
      <c r="GI180" s="656" t="s">
        <v>792</v>
      </c>
      <c r="GJ180" s="656">
        <v>0</v>
      </c>
      <c r="GK180" s="656" t="s">
        <v>781</v>
      </c>
      <c r="GL180" s="656" t="s">
        <v>782</v>
      </c>
      <c r="GM180" s="656">
        <v>66</v>
      </c>
      <c r="GN180" s="656" t="s">
        <v>783</v>
      </c>
      <c r="GO180" s="656">
        <v>0</v>
      </c>
      <c r="GP180" s="656">
        <v>0</v>
      </c>
      <c r="GQ180" s="656">
        <v>4</v>
      </c>
      <c r="GR180" s="656">
        <v>2</v>
      </c>
      <c r="GS180" s="656">
        <v>1</v>
      </c>
      <c r="GT180" s="656" t="s">
        <v>783</v>
      </c>
      <c r="GU180" s="656" t="s">
        <v>783</v>
      </c>
      <c r="GV180" s="656" t="s">
        <v>783</v>
      </c>
      <c r="GW180" s="656" t="s">
        <v>783</v>
      </c>
      <c r="GX180" s="656" t="s">
        <v>783</v>
      </c>
      <c r="GY180" s="656">
        <v>1649</v>
      </c>
      <c r="GZ180" s="656">
        <v>0.1</v>
      </c>
      <c r="HA180" s="656">
        <v>5</v>
      </c>
      <c r="HB180" s="656" t="s">
        <v>783</v>
      </c>
      <c r="HC180" s="656" t="s">
        <v>782</v>
      </c>
      <c r="HD180" s="656">
        <v>15</v>
      </c>
      <c r="HE180" s="656" t="s">
        <v>783</v>
      </c>
      <c r="HF180" s="656">
        <v>0</v>
      </c>
      <c r="HG180" s="656" t="s">
        <v>783</v>
      </c>
      <c r="HH180" s="656">
        <v>0</v>
      </c>
      <c r="HI180" s="656">
        <v>1</v>
      </c>
      <c r="HJ180" s="656">
        <v>45</v>
      </c>
      <c r="HK180" s="656" t="s">
        <v>784</v>
      </c>
      <c r="HL180" s="656" t="s">
        <v>785</v>
      </c>
      <c r="HM180" s="656" t="s">
        <v>783</v>
      </c>
      <c r="HN180" s="656" t="s">
        <v>783</v>
      </c>
      <c r="HO180" s="656" t="s">
        <v>783</v>
      </c>
      <c r="HP180" s="656" t="s">
        <v>783</v>
      </c>
      <c r="HQ180" s="656" t="s">
        <v>783</v>
      </c>
      <c r="HR180" s="656">
        <v>3980052</v>
      </c>
      <c r="HS180" s="656" t="s">
        <v>783</v>
      </c>
      <c r="HT180" s="656" t="s">
        <v>786</v>
      </c>
      <c r="HU180" s="656" t="s">
        <v>787</v>
      </c>
      <c r="HV180" s="656">
        <v>4</v>
      </c>
      <c r="HW180" s="656">
        <v>2016</v>
      </c>
      <c r="HX180" s="656">
        <v>63</v>
      </c>
      <c r="HY180" s="656">
        <v>6019</v>
      </c>
      <c r="HZ180" s="656">
        <v>6547</v>
      </c>
      <c r="IA180" s="657">
        <v>42374.403182870374</v>
      </c>
      <c r="IB180" s="656" t="s">
        <v>788</v>
      </c>
      <c r="IC180" s="656">
        <v>3975574</v>
      </c>
      <c r="ID180" s="656">
        <v>2016</v>
      </c>
      <c r="IE180" s="656">
        <v>1712</v>
      </c>
      <c r="IF180" s="656" t="s">
        <v>783</v>
      </c>
      <c r="IG180" s="656" t="s">
        <v>783</v>
      </c>
      <c r="IH180" s="656" t="s">
        <v>783</v>
      </c>
      <c r="II180" s="656" t="s">
        <v>783</v>
      </c>
      <c r="IJ180" s="656" t="s">
        <v>783</v>
      </c>
      <c r="IK180" s="656" t="s">
        <v>783</v>
      </c>
      <c r="IL180" s="656" t="s">
        <v>783</v>
      </c>
      <c r="IM180" s="656" t="s">
        <v>783</v>
      </c>
      <c r="IN180" s="656" t="s">
        <v>783</v>
      </c>
      <c r="IO180" s="656">
        <v>1649</v>
      </c>
      <c r="IP180" s="657">
        <v>39498.469108796293</v>
      </c>
      <c r="IQ180" s="656">
        <v>4</v>
      </c>
      <c r="IR180" s="656" t="s">
        <v>793</v>
      </c>
      <c r="IS180" s="656">
        <v>1</v>
      </c>
      <c r="IT180" s="658">
        <v>40544</v>
      </c>
      <c r="IU180" s="656" t="s">
        <v>783</v>
      </c>
      <c r="IV180" s="656" t="s">
        <v>783</v>
      </c>
      <c r="IW180" s="656" t="s">
        <v>783</v>
      </c>
      <c r="IX180" s="656" t="s">
        <v>781</v>
      </c>
      <c r="IY180" s="656">
        <v>45</v>
      </c>
      <c r="IZ180" s="656" t="s">
        <v>789</v>
      </c>
      <c r="JA180" s="656" t="s">
        <v>783</v>
      </c>
      <c r="JB180" s="656" t="s">
        <v>783</v>
      </c>
      <c r="JC180" s="656" t="s">
        <v>783</v>
      </c>
      <c r="JD180" s="656">
        <v>329479</v>
      </c>
      <c r="JE180" s="656" t="s">
        <v>783</v>
      </c>
      <c r="JF180" s="656" t="s">
        <v>783</v>
      </c>
      <c r="JG180" s="656" t="s">
        <v>795</v>
      </c>
      <c r="JH180" s="656">
        <v>35</v>
      </c>
      <c r="JI180" s="656" t="s">
        <v>783</v>
      </c>
      <c r="JJ180" s="656" t="s">
        <v>783</v>
      </c>
      <c r="JK180" s="656" t="s">
        <v>783</v>
      </c>
      <c r="JL180" s="656" t="s">
        <v>790</v>
      </c>
      <c r="JM180" s="656">
        <v>4</v>
      </c>
      <c r="JN180" s="656">
        <v>1</v>
      </c>
      <c r="JO180" s="656" t="s">
        <v>783</v>
      </c>
      <c r="JP180" s="656">
        <v>12683066</v>
      </c>
      <c r="JQ180" s="656">
        <v>2013</v>
      </c>
      <c r="JR180" s="656">
        <v>12</v>
      </c>
      <c r="JS180" s="656" t="s">
        <v>783</v>
      </c>
      <c r="JT180" s="656" t="s">
        <v>783</v>
      </c>
      <c r="JU180" s="656" t="s">
        <v>959</v>
      </c>
      <c r="JV180" s="659">
        <v>528.74483899999996</v>
      </c>
      <c r="JW180">
        <f>JV180</f>
        <v>528.74483899999996</v>
      </c>
      <c r="JX180" s="225">
        <v>0.10014106799242424</v>
      </c>
      <c r="JY180" s="1464"/>
      <c r="JZ180" s="1464"/>
      <c r="KA180" s="1464"/>
      <c r="KB180" s="1464"/>
    </row>
    <row r="181" spans="3:288" s="1460" customFormat="1">
      <c r="C181" s="1464"/>
      <c r="D181" s="1464"/>
      <c r="E181" s="1464"/>
      <c r="M181" s="1464"/>
      <c r="N181" s="1464"/>
      <c r="O181" s="1464"/>
      <c r="P181" s="1464"/>
      <c r="Q181" s="1464"/>
      <c r="R181" s="1464"/>
      <c r="S181" s="1464"/>
      <c r="T181" s="1464"/>
      <c r="U181" s="59"/>
      <c r="V181" s="59"/>
      <c r="W181" s="496"/>
      <c r="X181" s="496"/>
      <c r="Y181" s="496"/>
      <c r="Z181" s="496"/>
      <c r="AA181" s="512"/>
      <c r="AD181" s="555"/>
      <c r="AE181" s="512"/>
      <c r="AH181" s="555"/>
      <c r="AN181" s="555"/>
      <c r="AP181" s="555"/>
      <c r="AR181" s="555"/>
      <c r="AT181" s="555"/>
      <c r="AV181" s="555"/>
      <c r="AX181" s="555"/>
      <c r="AZ181" s="555"/>
      <c r="BB181" s="555"/>
      <c r="BD181" s="555"/>
      <c r="BF181" s="555"/>
      <c r="BH181" s="555"/>
      <c r="BJ181" s="555"/>
      <c r="BL181" s="555"/>
      <c r="BN181" s="555"/>
      <c r="BP181" s="555"/>
      <c r="BQ181" s="1464"/>
      <c r="BR181" s="1464"/>
      <c r="BS181" s="1464"/>
      <c r="BT181" s="1464"/>
      <c r="BU181" s="1464"/>
      <c r="BV181" s="1464"/>
      <c r="BW181" s="1464"/>
      <c r="BX181" s="1464"/>
      <c r="BY181" s="1464"/>
      <c r="BZ181" s="1464"/>
      <c r="CA181" s="1464"/>
      <c r="CB181" s="1464"/>
      <c r="CC181" s="1464"/>
      <c r="CD181" s="1464"/>
      <c r="CE181" s="1464"/>
      <c r="CF181" s="1464"/>
      <c r="CG181" s="1464"/>
      <c r="CH181" s="1464"/>
      <c r="CI181" s="1464"/>
      <c r="CJ181" s="1464"/>
      <c r="CK181" s="1464"/>
      <c r="CL181" s="1464"/>
      <c r="CM181" s="1464"/>
      <c r="CN181" s="1464"/>
      <c r="CO181" s="1464"/>
      <c r="CP181" s="1464"/>
      <c r="CQ181" s="1464"/>
      <c r="CR181" s="1464"/>
      <c r="CS181" s="1464"/>
      <c r="CT181" s="1464"/>
      <c r="CU181" s="1464"/>
      <c r="CV181" s="1464"/>
      <c r="CW181" s="1464"/>
      <c r="CX181" s="1464"/>
      <c r="CY181" s="1464"/>
      <c r="CZ181" s="1464"/>
      <c r="DA181" s="1464"/>
      <c r="DB181" s="1464"/>
      <c r="DC181" s="1464"/>
      <c r="DD181" s="1464"/>
      <c r="DE181" s="1464"/>
      <c r="DF181" s="1464"/>
      <c r="DG181" s="1464"/>
      <c r="DH181" s="1464"/>
      <c r="DI181" s="1464"/>
      <c r="DJ181" s="1464"/>
      <c r="DK181" s="1464"/>
      <c r="DL181" s="1464"/>
      <c r="DM181" s="1464"/>
      <c r="DN181" s="1464"/>
      <c r="DO181" s="1464"/>
      <c r="DP181" s="1464"/>
      <c r="DQ181" s="1464"/>
      <c r="DR181" s="1464"/>
      <c r="DS181" s="1464"/>
      <c r="DT181" s="1464"/>
      <c r="DU181" s="1464"/>
      <c r="DV181" s="1464"/>
      <c r="DW181" s="1464"/>
      <c r="DX181" s="1464"/>
      <c r="DY181" s="1464"/>
      <c r="DZ181" s="1464"/>
      <c r="EA181" s="1464"/>
      <c r="EB181" s="1464"/>
      <c r="EC181" s="1464"/>
      <c r="ED181" s="1464"/>
      <c r="EE181" s="1464"/>
      <c r="EF181" s="1464"/>
      <c r="EG181" s="1464"/>
      <c r="EH181" s="1464"/>
      <c r="EI181" s="1464"/>
      <c r="EJ181" s="1464"/>
      <c r="EK181" s="1464"/>
      <c r="EL181" s="1464"/>
      <c r="EM181" s="1464"/>
      <c r="EN181" s="1464"/>
      <c r="EO181" s="1464"/>
      <c r="EP181" s="1464"/>
      <c r="EQ181" s="1464"/>
      <c r="ER181" s="1464"/>
      <c r="ES181" s="1464"/>
      <c r="ET181" s="1464"/>
      <c r="EU181" s="1464"/>
      <c r="EV181" s="1464"/>
      <c r="EW181" s="1464"/>
      <c r="EX181" s="1464"/>
      <c r="EY181" s="1464"/>
      <c r="EZ181" s="1464"/>
      <c r="FA181" s="1464"/>
      <c r="FB181" s="1464"/>
      <c r="FC181" s="1464"/>
      <c r="FD181" s="1464"/>
      <c r="FE181" s="1464"/>
      <c r="FF181" s="1464"/>
      <c r="FG181" s="1464"/>
      <c r="FH181" s="1464"/>
      <c r="FI181" s="1464"/>
      <c r="FJ181" s="1464"/>
      <c r="FK181" s="1464"/>
      <c r="FL181" s="1464"/>
      <c r="FM181" s="1464"/>
      <c r="FN181" s="1464"/>
      <c r="FO181" s="1464"/>
      <c r="FP181" s="1464"/>
      <c r="FQ181" s="1464"/>
      <c r="FR181" s="1464"/>
      <c r="FS181" s="1464"/>
      <c r="FT181" s="1464"/>
      <c r="FU181" s="1464"/>
      <c r="FV181" s="1464"/>
      <c r="FW181" s="1464"/>
      <c r="FX181" s="666" t="s">
        <v>505</v>
      </c>
      <c r="FY181" s="667">
        <v>131</v>
      </c>
      <c r="FZ181" s="667">
        <v>32434950</v>
      </c>
      <c r="GA181" s="667">
        <v>55</v>
      </c>
      <c r="GB181" s="667" t="s">
        <v>798</v>
      </c>
      <c r="GC181" s="667">
        <v>20</v>
      </c>
      <c r="GD181" s="667">
        <v>1972</v>
      </c>
      <c r="GE181" s="667">
        <v>1</v>
      </c>
      <c r="GF181" s="667" t="s">
        <v>780</v>
      </c>
      <c r="GG181" s="667">
        <v>1</v>
      </c>
      <c r="GH181" s="667">
        <v>1</v>
      </c>
      <c r="GI181" s="667" t="s">
        <v>780</v>
      </c>
      <c r="GJ181" s="667">
        <v>1</v>
      </c>
      <c r="GK181" s="667" t="s">
        <v>781</v>
      </c>
      <c r="GL181" s="667" t="s">
        <v>782</v>
      </c>
      <c r="GM181" s="667">
        <v>66</v>
      </c>
      <c r="GN181" s="667" t="s">
        <v>783</v>
      </c>
      <c r="GO181" s="667">
        <v>0</v>
      </c>
      <c r="GP181" s="667">
        <v>0</v>
      </c>
      <c r="GQ181" s="667">
        <v>4</v>
      </c>
      <c r="GR181" s="667">
        <v>2</v>
      </c>
      <c r="GS181" s="667">
        <v>2</v>
      </c>
      <c r="GT181" s="667" t="s">
        <v>783</v>
      </c>
      <c r="GU181" s="667" t="s">
        <v>783</v>
      </c>
      <c r="GV181" s="667" t="s">
        <v>783</v>
      </c>
      <c r="GW181" s="667" t="s">
        <v>783</v>
      </c>
      <c r="GX181" s="667" t="s">
        <v>783</v>
      </c>
      <c r="GY181" s="667">
        <v>1649</v>
      </c>
      <c r="GZ181" s="667">
        <v>0.15</v>
      </c>
      <c r="HA181" s="667">
        <v>5</v>
      </c>
      <c r="HB181" s="667" t="s">
        <v>783</v>
      </c>
      <c r="HC181" s="667" t="s">
        <v>782</v>
      </c>
      <c r="HD181" s="667">
        <v>15</v>
      </c>
      <c r="HE181" s="667" t="s">
        <v>783</v>
      </c>
      <c r="HF181" s="667">
        <v>0</v>
      </c>
      <c r="HG181" s="667" t="s">
        <v>783</v>
      </c>
      <c r="HH181" s="667">
        <v>0</v>
      </c>
      <c r="HI181" s="667">
        <v>1</v>
      </c>
      <c r="HJ181" s="667">
        <v>45</v>
      </c>
      <c r="HK181" s="667" t="s">
        <v>784</v>
      </c>
      <c r="HL181" s="667" t="s">
        <v>785</v>
      </c>
      <c r="HM181" s="667" t="s">
        <v>783</v>
      </c>
      <c r="HN181" s="667" t="s">
        <v>783</v>
      </c>
      <c r="HO181" s="667" t="s">
        <v>783</v>
      </c>
      <c r="HP181" s="667" t="s">
        <v>783</v>
      </c>
      <c r="HQ181" s="667" t="s">
        <v>783</v>
      </c>
      <c r="HR181" s="667">
        <v>3980152</v>
      </c>
      <c r="HS181" s="667" t="s">
        <v>783</v>
      </c>
      <c r="HT181" s="667" t="s">
        <v>786</v>
      </c>
      <c r="HU181" s="667" t="s">
        <v>787</v>
      </c>
      <c r="HV181" s="667">
        <v>4</v>
      </c>
      <c r="HW181" s="667">
        <v>2016</v>
      </c>
      <c r="HX181" s="667">
        <v>63</v>
      </c>
      <c r="HY181" s="667">
        <v>0</v>
      </c>
      <c r="HZ181" s="667">
        <v>792</v>
      </c>
      <c r="IA181" s="668">
        <v>42227.682129629633</v>
      </c>
      <c r="IB181" s="667" t="s">
        <v>788</v>
      </c>
      <c r="IC181" s="667">
        <v>3975674</v>
      </c>
      <c r="ID181" s="667">
        <v>2014</v>
      </c>
      <c r="IE181" s="667">
        <v>1712</v>
      </c>
      <c r="IF181" s="667" t="s">
        <v>783</v>
      </c>
      <c r="IG181" s="667" t="s">
        <v>783</v>
      </c>
      <c r="IH181" s="667" t="s">
        <v>783</v>
      </c>
      <c r="II181" s="667" t="s">
        <v>783</v>
      </c>
      <c r="IJ181" s="667" t="s">
        <v>783</v>
      </c>
      <c r="IK181" s="667" t="s">
        <v>783</v>
      </c>
      <c r="IL181" s="667" t="s">
        <v>783</v>
      </c>
      <c r="IM181" s="667" t="s">
        <v>783</v>
      </c>
      <c r="IN181" s="667" t="s">
        <v>783</v>
      </c>
      <c r="IO181" s="667">
        <v>1649</v>
      </c>
      <c r="IP181" s="668">
        <v>37477.354571759257</v>
      </c>
      <c r="IQ181" s="667">
        <v>2</v>
      </c>
      <c r="IR181" s="667" t="s">
        <v>793</v>
      </c>
      <c r="IS181" s="667">
        <v>2</v>
      </c>
      <c r="IT181" s="669">
        <v>41275</v>
      </c>
      <c r="IU181" s="667" t="s">
        <v>783</v>
      </c>
      <c r="IV181" s="667" t="s">
        <v>783</v>
      </c>
      <c r="IW181" s="667" t="s">
        <v>783</v>
      </c>
      <c r="IX181" s="667" t="s">
        <v>781</v>
      </c>
      <c r="IY181" s="667">
        <v>45</v>
      </c>
      <c r="IZ181" s="667" t="s">
        <v>789</v>
      </c>
      <c r="JA181" s="667" t="s">
        <v>783</v>
      </c>
      <c r="JB181" s="667" t="s">
        <v>783</v>
      </c>
      <c r="JC181" s="667" t="s">
        <v>783</v>
      </c>
      <c r="JD181" s="667">
        <v>329480</v>
      </c>
      <c r="JE181" s="667" t="s">
        <v>783</v>
      </c>
      <c r="JF181" s="667" t="s">
        <v>783</v>
      </c>
      <c r="JG181" s="667" t="s">
        <v>802</v>
      </c>
      <c r="JH181" s="667">
        <v>55</v>
      </c>
      <c r="JI181" s="667" t="s">
        <v>783</v>
      </c>
      <c r="JJ181" s="667" t="s">
        <v>783</v>
      </c>
      <c r="JK181" s="667" t="s">
        <v>783</v>
      </c>
      <c r="JL181" s="667" t="s">
        <v>790</v>
      </c>
      <c r="JM181" s="667">
        <v>4</v>
      </c>
      <c r="JN181" s="667">
        <v>3</v>
      </c>
      <c r="JO181" s="667" t="s">
        <v>783</v>
      </c>
      <c r="JP181" s="667">
        <v>10711928</v>
      </c>
      <c r="JQ181" s="667">
        <v>2011</v>
      </c>
      <c r="JR181" s="667">
        <v>3</v>
      </c>
      <c r="JS181" s="667" t="s">
        <v>783</v>
      </c>
      <c r="JT181" s="667" t="s">
        <v>783</v>
      </c>
      <c r="JU181" s="667" t="s">
        <v>960</v>
      </c>
      <c r="JV181" s="670">
        <v>782.95124799999996</v>
      </c>
      <c r="JW181"/>
      <c r="JX181" s="225"/>
      <c r="JY181" s="1464"/>
      <c r="JZ181" s="1464"/>
      <c r="KA181" s="1464"/>
      <c r="KB181" s="1464"/>
    </row>
    <row r="182" spans="3:288" s="1460" customFormat="1">
      <c r="C182" s="1464"/>
      <c r="D182" s="1464"/>
      <c r="E182" s="1464"/>
      <c r="M182" s="1464"/>
      <c r="N182" s="1464"/>
      <c r="O182" s="1464"/>
      <c r="P182" s="1464"/>
      <c r="Q182" s="1464"/>
      <c r="R182" s="1464"/>
      <c r="S182" s="1464"/>
      <c r="T182" s="1464"/>
      <c r="U182" s="59"/>
      <c r="V182" s="59"/>
      <c r="W182" s="496"/>
      <c r="X182" s="496"/>
      <c r="Y182" s="496"/>
      <c r="Z182" s="496"/>
      <c r="AA182" s="512"/>
      <c r="AD182" s="555"/>
      <c r="AE182" s="512"/>
      <c r="AH182" s="555"/>
      <c r="AN182" s="555"/>
      <c r="AP182" s="555"/>
      <c r="AR182" s="555"/>
      <c r="AT182" s="555"/>
      <c r="AV182" s="555"/>
      <c r="AX182" s="555"/>
      <c r="AZ182" s="555"/>
      <c r="BB182" s="555"/>
      <c r="BD182" s="555"/>
      <c r="BF182" s="555"/>
      <c r="BH182" s="555"/>
      <c r="BJ182" s="555"/>
      <c r="BL182" s="555"/>
      <c r="BN182" s="555"/>
      <c r="BP182" s="555"/>
      <c r="BQ182" s="1464"/>
      <c r="BR182" s="1464"/>
      <c r="BS182" s="1464"/>
      <c r="BT182" s="1464"/>
      <c r="BU182" s="1464"/>
      <c r="BV182" s="1464"/>
      <c r="BW182" s="1464"/>
      <c r="BX182" s="1464"/>
      <c r="BY182" s="1464"/>
      <c r="BZ182" s="1464"/>
      <c r="CA182" s="1464"/>
      <c r="CB182" s="1464"/>
      <c r="CC182" s="1464"/>
      <c r="CD182" s="1464"/>
      <c r="CE182" s="1464"/>
      <c r="CF182" s="1464"/>
      <c r="CG182" s="1464"/>
      <c r="CH182" s="1464"/>
      <c r="CI182" s="1464"/>
      <c r="CJ182" s="1464"/>
      <c r="CK182" s="1464"/>
      <c r="CL182" s="1464"/>
      <c r="CM182" s="1464"/>
      <c r="CN182" s="1464"/>
      <c r="CO182" s="1464"/>
      <c r="CP182" s="1464"/>
      <c r="CQ182" s="1464"/>
      <c r="CR182" s="1464"/>
      <c r="CS182" s="1464"/>
      <c r="CT182" s="1464"/>
      <c r="CU182" s="1464"/>
      <c r="CV182" s="1464"/>
      <c r="CW182" s="1464"/>
      <c r="CX182" s="1464"/>
      <c r="CY182" s="1464"/>
      <c r="CZ182" s="1464"/>
      <c r="DA182" s="1464"/>
      <c r="DB182" s="1464"/>
      <c r="DC182" s="1464"/>
      <c r="DD182" s="1464"/>
      <c r="DE182" s="1464"/>
      <c r="DF182" s="1464"/>
      <c r="DG182" s="1464"/>
      <c r="DH182" s="1464"/>
      <c r="DI182" s="1464"/>
      <c r="DJ182" s="1464"/>
      <c r="DK182" s="1464"/>
      <c r="DL182" s="1464"/>
      <c r="DM182" s="1464"/>
      <c r="DN182" s="1464"/>
      <c r="DO182" s="1464"/>
      <c r="DP182" s="1464"/>
      <c r="DQ182" s="1464"/>
      <c r="DR182" s="1464"/>
      <c r="DS182" s="1464"/>
      <c r="DT182" s="1464"/>
      <c r="DU182" s="1464"/>
      <c r="DV182" s="1464"/>
      <c r="DW182" s="1464"/>
      <c r="DX182" s="1464"/>
      <c r="DY182" s="1464"/>
      <c r="DZ182" s="1464"/>
      <c r="EA182" s="1464"/>
      <c r="EB182" s="1464"/>
      <c r="EC182" s="1464"/>
      <c r="ED182" s="1464"/>
      <c r="EE182" s="1464"/>
      <c r="EF182" s="1464"/>
      <c r="EG182" s="1464"/>
      <c r="EH182" s="1464"/>
      <c r="EI182" s="1464"/>
      <c r="EJ182" s="1464"/>
      <c r="EK182" s="1464"/>
      <c r="EL182" s="1464"/>
      <c r="EM182" s="1464"/>
      <c r="EN182" s="1464"/>
      <c r="EO182" s="1464"/>
      <c r="EP182" s="1464"/>
      <c r="EQ182" s="1464"/>
      <c r="ER182" s="1464"/>
      <c r="ES182" s="1464"/>
      <c r="ET182" s="1464"/>
      <c r="EU182" s="1464"/>
      <c r="EV182" s="1464"/>
      <c r="EW182" s="1464"/>
      <c r="EX182" s="1464"/>
      <c r="EY182" s="1464"/>
      <c r="EZ182" s="1464"/>
      <c r="FA182" s="1464"/>
      <c r="FB182" s="1464"/>
      <c r="FC182" s="1464"/>
      <c r="FD182" s="1464"/>
      <c r="FE182" s="1464"/>
      <c r="FF182" s="1464"/>
      <c r="FG182" s="1464"/>
      <c r="FH182" s="1464"/>
      <c r="FI182" s="1464"/>
      <c r="FJ182" s="1464"/>
      <c r="FK182" s="1464"/>
      <c r="FL182" s="1464"/>
      <c r="FM182" s="1464"/>
      <c r="FN182" s="1464"/>
      <c r="FO182" s="1464"/>
      <c r="FP182" s="1464"/>
      <c r="FQ182" s="1464"/>
      <c r="FR182" s="1464"/>
      <c r="FS182" s="1464"/>
      <c r="FT182" s="1464"/>
      <c r="FU182" s="1464"/>
      <c r="FV182" s="1464"/>
      <c r="FW182" s="1464"/>
      <c r="FX182" s="660" t="s">
        <v>505</v>
      </c>
      <c r="FY182" s="661">
        <v>132</v>
      </c>
      <c r="FZ182" s="661">
        <v>32434918</v>
      </c>
      <c r="GA182" s="661">
        <v>55</v>
      </c>
      <c r="GB182" s="661" t="s">
        <v>798</v>
      </c>
      <c r="GC182" s="661">
        <v>20</v>
      </c>
      <c r="GD182" s="661">
        <v>1972</v>
      </c>
      <c r="GE182" s="661">
        <v>1</v>
      </c>
      <c r="GF182" s="661" t="s">
        <v>780</v>
      </c>
      <c r="GG182" s="661">
        <v>1</v>
      </c>
      <c r="GH182" s="661">
        <v>1</v>
      </c>
      <c r="GI182" s="661" t="s">
        <v>780</v>
      </c>
      <c r="GJ182" s="661">
        <v>1</v>
      </c>
      <c r="GK182" s="661" t="s">
        <v>781</v>
      </c>
      <c r="GL182" s="661" t="s">
        <v>782</v>
      </c>
      <c r="GM182" s="661">
        <v>66</v>
      </c>
      <c r="GN182" s="661" t="s">
        <v>783</v>
      </c>
      <c r="GO182" s="661">
        <v>0</v>
      </c>
      <c r="GP182" s="661">
        <v>0</v>
      </c>
      <c r="GQ182" s="661">
        <v>4</v>
      </c>
      <c r="GR182" s="661">
        <v>2</v>
      </c>
      <c r="GS182" s="661">
        <v>2</v>
      </c>
      <c r="GT182" s="661" t="s">
        <v>783</v>
      </c>
      <c r="GU182" s="661" t="s">
        <v>783</v>
      </c>
      <c r="GV182" s="661" t="s">
        <v>783</v>
      </c>
      <c r="GW182" s="661" t="s">
        <v>783</v>
      </c>
      <c r="GX182" s="661" t="s">
        <v>783</v>
      </c>
      <c r="GY182" s="661">
        <v>1649</v>
      </c>
      <c r="GZ182" s="661">
        <v>0.41</v>
      </c>
      <c r="HA182" s="661">
        <v>5</v>
      </c>
      <c r="HB182" s="661" t="s">
        <v>783</v>
      </c>
      <c r="HC182" s="661" t="s">
        <v>782</v>
      </c>
      <c r="HD182" s="661">
        <v>15</v>
      </c>
      <c r="HE182" s="661" t="s">
        <v>783</v>
      </c>
      <c r="HF182" s="661">
        <v>0</v>
      </c>
      <c r="HG182" s="661" t="s">
        <v>783</v>
      </c>
      <c r="HH182" s="661">
        <v>0</v>
      </c>
      <c r="HI182" s="661">
        <v>1</v>
      </c>
      <c r="HJ182" s="661">
        <v>45</v>
      </c>
      <c r="HK182" s="661" t="s">
        <v>784</v>
      </c>
      <c r="HL182" s="661" t="s">
        <v>785</v>
      </c>
      <c r="HM182" s="661" t="s">
        <v>783</v>
      </c>
      <c r="HN182" s="661" t="s">
        <v>783</v>
      </c>
      <c r="HO182" s="661" t="s">
        <v>783</v>
      </c>
      <c r="HP182" s="661" t="s">
        <v>783</v>
      </c>
      <c r="HQ182" s="661" t="s">
        <v>783</v>
      </c>
      <c r="HR182" s="661">
        <v>3980151</v>
      </c>
      <c r="HS182" s="661" t="s">
        <v>783</v>
      </c>
      <c r="HT182" s="661" t="s">
        <v>786</v>
      </c>
      <c r="HU182" s="661" t="s">
        <v>787</v>
      </c>
      <c r="HV182" s="661">
        <v>4</v>
      </c>
      <c r="HW182" s="661">
        <v>2016</v>
      </c>
      <c r="HX182" s="661">
        <v>63</v>
      </c>
      <c r="HY182" s="661">
        <v>0</v>
      </c>
      <c r="HZ182" s="661">
        <v>2165</v>
      </c>
      <c r="IA182" s="662">
        <v>42227.682129629633</v>
      </c>
      <c r="IB182" s="661" t="s">
        <v>788</v>
      </c>
      <c r="IC182" s="661">
        <v>3975673</v>
      </c>
      <c r="ID182" s="661">
        <v>2014</v>
      </c>
      <c r="IE182" s="661">
        <v>1712</v>
      </c>
      <c r="IF182" s="661" t="s">
        <v>783</v>
      </c>
      <c r="IG182" s="661" t="s">
        <v>783</v>
      </c>
      <c r="IH182" s="661" t="s">
        <v>783</v>
      </c>
      <c r="II182" s="661" t="s">
        <v>783</v>
      </c>
      <c r="IJ182" s="661" t="s">
        <v>783</v>
      </c>
      <c r="IK182" s="661" t="s">
        <v>783</v>
      </c>
      <c r="IL182" s="661" t="s">
        <v>783</v>
      </c>
      <c r="IM182" s="661" t="s">
        <v>783</v>
      </c>
      <c r="IN182" s="661" t="s">
        <v>783</v>
      </c>
      <c r="IO182" s="661">
        <v>1649</v>
      </c>
      <c r="IP182" s="662">
        <v>37477.354571759257</v>
      </c>
      <c r="IQ182" s="661">
        <v>2</v>
      </c>
      <c r="IR182" s="661" t="s">
        <v>793</v>
      </c>
      <c r="IS182" s="661">
        <v>2</v>
      </c>
      <c r="IT182" s="663">
        <v>41275</v>
      </c>
      <c r="IU182" s="661" t="s">
        <v>783</v>
      </c>
      <c r="IV182" s="661" t="s">
        <v>783</v>
      </c>
      <c r="IW182" s="661" t="s">
        <v>783</v>
      </c>
      <c r="IX182" s="661" t="s">
        <v>781</v>
      </c>
      <c r="IY182" s="661">
        <v>45</v>
      </c>
      <c r="IZ182" s="661" t="s">
        <v>789</v>
      </c>
      <c r="JA182" s="661" t="s">
        <v>783</v>
      </c>
      <c r="JB182" s="661" t="s">
        <v>783</v>
      </c>
      <c r="JC182" s="661" t="s">
        <v>783</v>
      </c>
      <c r="JD182" s="661">
        <v>329480</v>
      </c>
      <c r="JE182" s="661" t="s">
        <v>783</v>
      </c>
      <c r="JF182" s="661" t="s">
        <v>783</v>
      </c>
      <c r="JG182" s="661" t="s">
        <v>802</v>
      </c>
      <c r="JH182" s="661">
        <v>55</v>
      </c>
      <c r="JI182" s="661" t="s">
        <v>783</v>
      </c>
      <c r="JJ182" s="661" t="s">
        <v>783</v>
      </c>
      <c r="JK182" s="661" t="s">
        <v>783</v>
      </c>
      <c r="JL182" s="661" t="s">
        <v>790</v>
      </c>
      <c r="JM182" s="661">
        <v>4</v>
      </c>
      <c r="JN182" s="661">
        <v>3</v>
      </c>
      <c r="JO182" s="661" t="s">
        <v>783</v>
      </c>
      <c r="JP182" s="661">
        <v>10711928</v>
      </c>
      <c r="JQ182" s="661">
        <v>2011</v>
      </c>
      <c r="JR182" s="661">
        <v>3</v>
      </c>
      <c r="JS182" s="661" t="s">
        <v>783</v>
      </c>
      <c r="JT182" s="661" t="s">
        <v>783</v>
      </c>
      <c r="JU182" s="661" t="s">
        <v>961</v>
      </c>
      <c r="JV182" s="664">
        <v>2139.0225719999999</v>
      </c>
      <c r="JW182">
        <f>SUM(JV181:JV182)</f>
        <v>2921.9738199999997</v>
      </c>
      <c r="JX182" s="225">
        <v>0.55340413257575749</v>
      </c>
      <c r="JY182" s="1464"/>
      <c r="JZ182" s="1464"/>
      <c r="KA182" s="1464"/>
      <c r="KB182" s="1464"/>
    </row>
    <row r="183" spans="3:288" s="1460" customFormat="1" ht="15" thickBot="1">
      <c r="C183" s="1464"/>
      <c r="D183" s="1464"/>
      <c r="E183" s="1464"/>
      <c r="M183" s="1464"/>
      <c r="N183" s="1464"/>
      <c r="O183" s="1464"/>
      <c r="P183" s="1464"/>
      <c r="Q183" s="1464"/>
      <c r="R183" s="1464"/>
      <c r="S183" s="1464"/>
      <c r="T183" s="1464"/>
      <c r="U183" s="59"/>
      <c r="V183" s="59"/>
      <c r="W183" s="496"/>
      <c r="X183" s="496"/>
      <c r="Y183" s="496"/>
      <c r="Z183" s="496"/>
      <c r="AA183" s="512"/>
      <c r="AD183" s="555"/>
      <c r="AE183" s="512"/>
      <c r="AH183" s="555"/>
      <c r="AN183" s="555"/>
      <c r="AP183" s="555"/>
      <c r="AR183" s="555"/>
      <c r="AT183" s="555"/>
      <c r="AV183" s="555"/>
      <c r="AX183" s="555"/>
      <c r="AZ183" s="555"/>
      <c r="BB183" s="555"/>
      <c r="BD183" s="555"/>
      <c r="BF183" s="555"/>
      <c r="BH183" s="555"/>
      <c r="BJ183" s="555"/>
      <c r="BL183" s="555"/>
      <c r="BN183" s="555"/>
      <c r="BP183" s="555"/>
      <c r="BQ183" s="1464"/>
      <c r="BR183" s="1464"/>
      <c r="BS183" s="1464"/>
      <c r="BT183" s="1464"/>
      <c r="BU183" s="1464"/>
      <c r="BV183" s="1464"/>
      <c r="BW183" s="1464"/>
      <c r="BX183" s="1464"/>
      <c r="BY183" s="1464"/>
      <c r="BZ183" s="1464"/>
      <c r="CA183" s="1464"/>
      <c r="CB183" s="1464"/>
      <c r="CC183" s="1464"/>
      <c r="CD183" s="1464"/>
      <c r="CE183" s="1464"/>
      <c r="CF183" s="1464"/>
      <c r="CG183" s="1464"/>
      <c r="CH183" s="1464"/>
      <c r="CI183" s="1464"/>
      <c r="CJ183" s="1464"/>
      <c r="CK183" s="1464"/>
      <c r="CL183" s="1464"/>
      <c r="CM183" s="1464"/>
      <c r="CN183" s="1464"/>
      <c r="CO183" s="1464"/>
      <c r="CP183" s="1464"/>
      <c r="CQ183" s="1464"/>
      <c r="CR183" s="1464"/>
      <c r="CS183" s="1464"/>
      <c r="CT183" s="1464"/>
      <c r="CU183" s="1464"/>
      <c r="CV183" s="1464"/>
      <c r="CW183" s="1464"/>
      <c r="CX183" s="1464"/>
      <c r="CY183" s="1464"/>
      <c r="CZ183" s="1464"/>
      <c r="DA183" s="1464"/>
      <c r="DB183" s="1464"/>
      <c r="DC183" s="1464"/>
      <c r="DD183" s="1464"/>
      <c r="DE183" s="1464"/>
      <c r="DF183" s="1464"/>
      <c r="DG183" s="1464"/>
      <c r="DH183" s="1464"/>
      <c r="DI183" s="1464"/>
      <c r="DJ183" s="1464"/>
      <c r="DK183" s="1464"/>
      <c r="DL183" s="1464"/>
      <c r="DM183" s="1464"/>
      <c r="DN183" s="1464"/>
      <c r="DO183" s="1464"/>
      <c r="DP183" s="1464"/>
      <c r="DQ183" s="1464"/>
      <c r="DR183" s="1464"/>
      <c r="DS183" s="1464"/>
      <c r="DT183" s="1464"/>
      <c r="DU183" s="1464"/>
      <c r="DV183" s="1464"/>
      <c r="DW183" s="1464"/>
      <c r="DX183" s="1464"/>
      <c r="DY183" s="1464"/>
      <c r="DZ183" s="1464"/>
      <c r="EA183" s="1464"/>
      <c r="EB183" s="1464"/>
      <c r="EC183" s="1464"/>
      <c r="ED183" s="1464"/>
      <c r="EE183" s="1464"/>
      <c r="EF183" s="1464"/>
      <c r="EG183" s="1464"/>
      <c r="EH183" s="1464"/>
      <c r="EI183" s="1464"/>
      <c r="EJ183" s="1464"/>
      <c r="EK183" s="1464"/>
      <c r="EL183" s="1464"/>
      <c r="EM183" s="1464"/>
      <c r="EN183" s="1464"/>
      <c r="EO183" s="1464"/>
      <c r="EP183" s="1464"/>
      <c r="EQ183" s="1464"/>
      <c r="ER183" s="1464"/>
      <c r="ES183" s="1464"/>
      <c r="ET183" s="1464"/>
      <c r="EU183" s="1464"/>
      <c r="EV183" s="1464"/>
      <c r="EW183" s="1464"/>
      <c r="EX183" s="1464"/>
      <c r="EY183" s="1464"/>
      <c r="EZ183" s="1464"/>
      <c r="FA183" s="1464"/>
      <c r="FB183" s="1464"/>
      <c r="FC183" s="1464"/>
      <c r="FD183" s="1464"/>
      <c r="FE183" s="1464"/>
      <c r="FF183" s="1464"/>
      <c r="FG183" s="1464"/>
      <c r="FH183" s="1464"/>
      <c r="FI183" s="1464"/>
      <c r="FJ183" s="1464"/>
      <c r="FK183" s="1464"/>
      <c r="FL183" s="1464"/>
      <c r="FM183" s="1464"/>
      <c r="FN183" s="1464"/>
      <c r="FO183" s="1464"/>
      <c r="FP183" s="1464"/>
      <c r="FQ183" s="1464"/>
      <c r="FR183" s="1464"/>
      <c r="FS183" s="1464"/>
      <c r="FT183" s="1464"/>
      <c r="FU183" s="1464"/>
      <c r="FV183" s="1464"/>
      <c r="FW183" s="1464"/>
      <c r="FX183" s="650" t="s">
        <v>505</v>
      </c>
      <c r="FY183" s="651"/>
      <c r="FZ183" s="651"/>
      <c r="GA183" s="651"/>
      <c r="GB183" s="651"/>
      <c r="GC183" s="651"/>
      <c r="GD183" s="651"/>
      <c r="GE183" s="651"/>
      <c r="GF183" s="651"/>
      <c r="GG183" s="651"/>
      <c r="GH183" s="651"/>
      <c r="GI183" s="651"/>
      <c r="GJ183" s="651"/>
      <c r="GK183" s="651"/>
      <c r="GL183" s="651"/>
      <c r="GM183" s="651"/>
      <c r="GN183" s="651"/>
      <c r="GO183" s="651"/>
      <c r="GP183" s="651"/>
      <c r="GQ183" s="651"/>
      <c r="GR183" s="651"/>
      <c r="GS183" s="651"/>
      <c r="GT183" s="651"/>
      <c r="GU183" s="651"/>
      <c r="GV183" s="651"/>
      <c r="GW183" s="651"/>
      <c r="GX183" s="651"/>
      <c r="GY183" s="651"/>
      <c r="GZ183" s="651"/>
      <c r="HA183" s="651"/>
      <c r="HB183" s="651"/>
      <c r="HC183" s="651"/>
      <c r="HD183" s="651"/>
      <c r="HE183" s="651"/>
      <c r="HF183" s="651"/>
      <c r="HG183" s="651"/>
      <c r="HH183" s="651"/>
      <c r="HI183" s="651"/>
      <c r="HJ183" s="651"/>
      <c r="HK183" s="651"/>
      <c r="HL183" s="651"/>
      <c r="HM183" s="651"/>
      <c r="HN183" s="651"/>
      <c r="HO183" s="651"/>
      <c r="HP183" s="651"/>
      <c r="HQ183" s="651"/>
      <c r="HR183" s="651"/>
      <c r="HS183" s="651"/>
      <c r="HT183" s="651"/>
      <c r="HU183" s="651"/>
      <c r="HV183" s="651"/>
      <c r="HW183" s="651"/>
      <c r="HX183" s="651"/>
      <c r="HY183" s="651"/>
      <c r="HZ183" s="651"/>
      <c r="IA183" s="652"/>
      <c r="IB183" s="651"/>
      <c r="IC183" s="651"/>
      <c r="ID183" s="651"/>
      <c r="IE183" s="651"/>
      <c r="IF183" s="651"/>
      <c r="IG183" s="651"/>
      <c r="IH183" s="651"/>
      <c r="II183" s="651"/>
      <c r="IJ183" s="651"/>
      <c r="IK183" s="651"/>
      <c r="IL183" s="651"/>
      <c r="IM183" s="651"/>
      <c r="IN183" s="651"/>
      <c r="IO183" s="651"/>
      <c r="IP183" s="652"/>
      <c r="IQ183" s="651"/>
      <c r="IR183" s="651"/>
      <c r="IS183" s="651"/>
      <c r="IT183" s="653"/>
      <c r="IU183" s="651"/>
      <c r="IV183" s="651"/>
      <c r="IW183" s="651"/>
      <c r="IX183" s="651"/>
      <c r="IY183" s="651"/>
      <c r="IZ183" s="651"/>
      <c r="JA183" s="651"/>
      <c r="JB183" s="651"/>
      <c r="JC183" s="651"/>
      <c r="JD183" s="651"/>
      <c r="JE183" s="651"/>
      <c r="JF183" s="651"/>
      <c r="JG183" s="651"/>
      <c r="JH183" s="651"/>
      <c r="JI183" s="651"/>
      <c r="JJ183" s="651"/>
      <c r="JK183" s="651"/>
      <c r="JL183" s="651"/>
      <c r="JM183" s="651"/>
      <c r="JN183" s="651"/>
      <c r="JO183" s="651"/>
      <c r="JP183" s="651"/>
      <c r="JQ183" s="651"/>
      <c r="JR183" s="651"/>
      <c r="JS183" s="651"/>
      <c r="JT183" s="651"/>
      <c r="JU183" s="651"/>
      <c r="JV183" s="654"/>
      <c r="JW183"/>
      <c r="JX183" s="225"/>
      <c r="JY183" s="1464"/>
      <c r="JZ183" s="1464"/>
      <c r="KA183" s="1464"/>
      <c r="KB183" s="1464"/>
    </row>
    <row r="184" spans="3:288" s="1460" customFormat="1">
      <c r="C184" s="1464"/>
      <c r="D184" s="1464"/>
      <c r="E184" s="1464"/>
      <c r="M184" s="1464"/>
      <c r="N184" s="1464"/>
      <c r="O184" s="1464"/>
      <c r="P184" s="1464"/>
      <c r="Q184" s="1464"/>
      <c r="R184" s="1464"/>
      <c r="S184" s="1464"/>
      <c r="T184" s="1464"/>
      <c r="U184" s="59"/>
      <c r="V184" s="59"/>
      <c r="W184" s="496"/>
      <c r="X184" s="496"/>
      <c r="Y184" s="496"/>
      <c r="Z184" s="496"/>
      <c r="AA184" s="512"/>
      <c r="AD184" s="555"/>
      <c r="AE184" s="512"/>
      <c r="AH184" s="555"/>
      <c r="AN184" s="555"/>
      <c r="AP184" s="555"/>
      <c r="AR184" s="555"/>
      <c r="AT184" s="555"/>
      <c r="AV184" s="555"/>
      <c r="AX184" s="555"/>
      <c r="AZ184" s="555"/>
      <c r="BB184" s="555"/>
      <c r="BD184" s="555"/>
      <c r="BF184" s="555"/>
      <c r="BH184" s="555"/>
      <c r="BJ184" s="555"/>
      <c r="BL184" s="555"/>
      <c r="BN184" s="555"/>
      <c r="BP184" s="555"/>
      <c r="BQ184" s="1464"/>
      <c r="BR184" s="1464"/>
      <c r="BS184" s="1464"/>
      <c r="BT184" s="1464"/>
      <c r="BU184" s="1464"/>
      <c r="BV184" s="1464"/>
      <c r="BW184" s="1464"/>
      <c r="BX184" s="1464"/>
      <c r="BY184" s="1464"/>
      <c r="BZ184" s="1464"/>
      <c r="CA184" s="1464"/>
      <c r="CB184" s="1464"/>
      <c r="CC184" s="1464"/>
      <c r="CD184" s="1464"/>
      <c r="CE184" s="1464"/>
      <c r="CF184" s="1464"/>
      <c r="CG184" s="1464"/>
      <c r="CH184" s="1464"/>
      <c r="CI184" s="1464"/>
      <c r="CJ184" s="1464"/>
      <c r="CK184" s="1464"/>
      <c r="CL184" s="1464"/>
      <c r="CM184" s="1464"/>
      <c r="CN184" s="1464"/>
      <c r="CO184" s="1464"/>
      <c r="CP184" s="1464"/>
      <c r="CQ184" s="1464"/>
      <c r="CR184" s="1464"/>
      <c r="CS184" s="1464"/>
      <c r="CT184" s="1464"/>
      <c r="CU184" s="1464"/>
      <c r="CV184" s="1464"/>
      <c r="CW184" s="1464"/>
      <c r="CX184" s="1464"/>
      <c r="CY184" s="1464"/>
      <c r="CZ184" s="1464"/>
      <c r="DA184" s="1464"/>
      <c r="DB184" s="1464"/>
      <c r="DC184" s="1464"/>
      <c r="DD184" s="1464"/>
      <c r="DE184" s="1464"/>
      <c r="DF184" s="1464"/>
      <c r="DG184" s="1464"/>
      <c r="DH184" s="1464"/>
      <c r="DI184" s="1464"/>
      <c r="DJ184" s="1464"/>
      <c r="DK184" s="1464"/>
      <c r="DL184" s="1464"/>
      <c r="DM184" s="1464"/>
      <c r="DN184" s="1464"/>
      <c r="DO184" s="1464"/>
      <c r="DP184" s="1464"/>
      <c r="DQ184" s="1464"/>
      <c r="DR184" s="1464"/>
      <c r="DS184" s="1464"/>
      <c r="DT184" s="1464"/>
      <c r="DU184" s="1464"/>
      <c r="DV184" s="1464"/>
      <c r="DW184" s="1464"/>
      <c r="DX184" s="1464"/>
      <c r="DY184" s="1464"/>
      <c r="DZ184" s="1464"/>
      <c r="EA184" s="1464"/>
      <c r="EB184" s="1464"/>
      <c r="EC184" s="1464"/>
      <c r="ED184" s="1464"/>
      <c r="EE184" s="1464"/>
      <c r="EF184" s="1464"/>
      <c r="EG184" s="1464"/>
      <c r="EH184" s="1464"/>
      <c r="EI184" s="1464"/>
      <c r="EJ184" s="1464"/>
      <c r="EK184" s="1464"/>
      <c r="EL184" s="1464"/>
      <c r="EM184" s="1464"/>
      <c r="EN184" s="1464"/>
      <c r="EO184" s="1464"/>
      <c r="EP184" s="1464"/>
      <c r="EQ184" s="1464"/>
      <c r="ER184" s="1464"/>
      <c r="ES184" s="1464"/>
      <c r="ET184" s="1464"/>
      <c r="EU184" s="1464"/>
      <c r="EV184" s="1464"/>
      <c r="EW184" s="1464"/>
      <c r="EX184" s="1464"/>
      <c r="EY184" s="1464"/>
      <c r="EZ184" s="1464"/>
      <c r="FA184" s="1464"/>
      <c r="FB184" s="1464"/>
      <c r="FC184" s="1464"/>
      <c r="FD184" s="1464"/>
      <c r="FE184" s="1464"/>
      <c r="FF184" s="1464"/>
      <c r="FG184" s="1464"/>
      <c r="FH184" s="1464"/>
      <c r="FI184" s="1464"/>
      <c r="FJ184" s="1464"/>
      <c r="FK184" s="1464"/>
      <c r="FL184" s="1464"/>
      <c r="FM184" s="1464"/>
      <c r="FN184" s="1464"/>
      <c r="FO184" s="1464"/>
      <c r="FP184" s="1464"/>
      <c r="FQ184" s="1464"/>
      <c r="FR184" s="1464"/>
      <c r="FS184" s="1464"/>
      <c r="FT184" s="1464"/>
      <c r="FU184" s="1464"/>
      <c r="FV184" s="1464"/>
      <c r="FW184" s="1464"/>
      <c r="FX184" s="675" t="s">
        <v>306</v>
      </c>
      <c r="FY184" s="676">
        <v>176</v>
      </c>
      <c r="FZ184" s="676">
        <v>30289636</v>
      </c>
      <c r="GA184" s="676">
        <v>55</v>
      </c>
      <c r="GB184" s="676" t="s">
        <v>798</v>
      </c>
      <c r="GC184" s="676">
        <v>20</v>
      </c>
      <c r="GD184" s="676">
        <v>2004</v>
      </c>
      <c r="GE184" s="676">
        <v>2</v>
      </c>
      <c r="GF184" s="676" t="s">
        <v>148</v>
      </c>
      <c r="GG184" s="676">
        <v>2</v>
      </c>
      <c r="GH184" s="676">
        <v>2</v>
      </c>
      <c r="GI184" s="676" t="s">
        <v>148</v>
      </c>
      <c r="GJ184" s="676">
        <v>2</v>
      </c>
      <c r="GK184" s="676" t="s">
        <v>781</v>
      </c>
      <c r="GL184" s="676" t="s">
        <v>782</v>
      </c>
      <c r="GM184" s="676">
        <v>50</v>
      </c>
      <c r="GN184" s="676" t="s">
        <v>783</v>
      </c>
      <c r="GO184" s="676">
        <v>0</v>
      </c>
      <c r="GP184" s="676">
        <v>0</v>
      </c>
      <c r="GQ184" s="676">
        <v>4</v>
      </c>
      <c r="GR184" s="676">
        <v>2</v>
      </c>
      <c r="GS184" s="676">
        <v>6</v>
      </c>
      <c r="GT184" s="676" t="s">
        <v>783</v>
      </c>
      <c r="GU184" s="676" t="s">
        <v>783</v>
      </c>
      <c r="GV184" s="676" t="s">
        <v>783</v>
      </c>
      <c r="GW184" s="676" t="s">
        <v>783</v>
      </c>
      <c r="GX184" s="676" t="s">
        <v>783</v>
      </c>
      <c r="GY184" s="676">
        <v>1649</v>
      </c>
      <c r="GZ184" s="676">
        <v>0.08</v>
      </c>
      <c r="HA184" s="676">
        <v>5</v>
      </c>
      <c r="HB184" s="676" t="s">
        <v>783</v>
      </c>
      <c r="HC184" s="676" t="s">
        <v>782</v>
      </c>
      <c r="HD184" s="676">
        <v>15</v>
      </c>
      <c r="HE184" s="676" t="s">
        <v>783</v>
      </c>
      <c r="HF184" s="676">
        <v>0</v>
      </c>
      <c r="HG184" s="676" t="s">
        <v>783</v>
      </c>
      <c r="HH184" s="676">
        <v>0</v>
      </c>
      <c r="HI184" s="676">
        <v>1</v>
      </c>
      <c r="HJ184" s="676">
        <v>45</v>
      </c>
      <c r="HK184" s="676" t="s">
        <v>784</v>
      </c>
      <c r="HL184" s="676" t="s">
        <v>785</v>
      </c>
      <c r="HM184" s="676" t="s">
        <v>783</v>
      </c>
      <c r="HN184" s="676" t="s">
        <v>783</v>
      </c>
      <c r="HO184" s="676" t="s">
        <v>783</v>
      </c>
      <c r="HP184" s="676" t="s">
        <v>783</v>
      </c>
      <c r="HQ184" s="676" t="s">
        <v>783</v>
      </c>
      <c r="HR184" s="676">
        <v>3978934</v>
      </c>
      <c r="HS184" s="676" t="s">
        <v>783</v>
      </c>
      <c r="HT184" s="676" t="s">
        <v>786</v>
      </c>
      <c r="HU184" s="676" t="s">
        <v>787</v>
      </c>
      <c r="HV184" s="676">
        <v>4</v>
      </c>
      <c r="HW184" s="676">
        <v>2014</v>
      </c>
      <c r="HX184" s="676">
        <v>63</v>
      </c>
      <c r="HY184" s="676">
        <v>0</v>
      </c>
      <c r="HZ184" s="676">
        <v>422</v>
      </c>
      <c r="IA184" s="677">
        <v>41697.500081018516</v>
      </c>
      <c r="IB184" s="676" t="s">
        <v>788</v>
      </c>
      <c r="IC184" s="676">
        <v>3974456</v>
      </c>
      <c r="ID184" s="676">
        <v>2014</v>
      </c>
      <c r="IE184" s="676">
        <v>1712</v>
      </c>
      <c r="IF184" s="676" t="s">
        <v>783</v>
      </c>
      <c r="IG184" s="676" t="s">
        <v>783</v>
      </c>
      <c r="IH184" s="676" t="s">
        <v>783</v>
      </c>
      <c r="II184" s="676" t="s">
        <v>783</v>
      </c>
      <c r="IJ184" s="676" t="s">
        <v>783</v>
      </c>
      <c r="IK184" s="676" t="s">
        <v>783</v>
      </c>
      <c r="IL184" s="676" t="s">
        <v>783</v>
      </c>
      <c r="IM184" s="676" t="s">
        <v>783</v>
      </c>
      <c r="IN184" s="676" t="s">
        <v>783</v>
      </c>
      <c r="IO184" s="676">
        <v>1649</v>
      </c>
      <c r="IP184" s="677">
        <v>37477.354571759257</v>
      </c>
      <c r="IQ184" s="676">
        <v>2</v>
      </c>
      <c r="IR184" s="676" t="s">
        <v>793</v>
      </c>
      <c r="IS184" s="676">
        <v>6</v>
      </c>
      <c r="IT184" s="683">
        <v>41275</v>
      </c>
      <c r="IU184" s="676" t="s">
        <v>783</v>
      </c>
      <c r="IV184" s="676" t="s">
        <v>783</v>
      </c>
      <c r="IW184" s="676" t="s">
        <v>783</v>
      </c>
      <c r="IX184" s="676" t="s">
        <v>781</v>
      </c>
      <c r="IY184" s="676">
        <v>45</v>
      </c>
      <c r="IZ184" s="676" t="s">
        <v>789</v>
      </c>
      <c r="JA184" s="676" t="s">
        <v>783</v>
      </c>
      <c r="JB184" s="676" t="s">
        <v>783</v>
      </c>
      <c r="JC184" s="676" t="s">
        <v>783</v>
      </c>
      <c r="JD184" s="676">
        <v>329481</v>
      </c>
      <c r="JE184" s="676" t="s">
        <v>783</v>
      </c>
      <c r="JF184" s="676" t="s">
        <v>783</v>
      </c>
      <c r="JG184" s="676" t="s">
        <v>799</v>
      </c>
      <c r="JH184" s="676">
        <v>55</v>
      </c>
      <c r="JI184" s="676" t="s">
        <v>783</v>
      </c>
      <c r="JJ184" s="676" t="s">
        <v>783</v>
      </c>
      <c r="JK184" s="676" t="s">
        <v>783</v>
      </c>
      <c r="JL184" s="676" t="s">
        <v>790</v>
      </c>
      <c r="JM184" s="676">
        <v>4</v>
      </c>
      <c r="JN184" s="676">
        <v>3</v>
      </c>
      <c r="JO184" s="676" t="s">
        <v>783</v>
      </c>
      <c r="JP184" s="676">
        <v>10711928</v>
      </c>
      <c r="JQ184" s="676">
        <v>2011</v>
      </c>
      <c r="JR184" s="676">
        <v>3</v>
      </c>
      <c r="JS184" s="676" t="s">
        <v>783</v>
      </c>
      <c r="JT184" s="676" t="s">
        <v>783</v>
      </c>
      <c r="JU184" s="676" t="s">
        <v>962</v>
      </c>
      <c r="JV184" s="678">
        <v>427.082289</v>
      </c>
      <c r="JW184"/>
      <c r="JX184" s="225"/>
      <c r="JY184" s="1464"/>
      <c r="JZ184" s="1464"/>
      <c r="KA184" s="1464"/>
      <c r="KB184" s="1464"/>
    </row>
    <row r="185" spans="3:288" s="1464" customFormat="1">
      <c r="F185" s="1460"/>
      <c r="G185" s="1460"/>
      <c r="H185" s="1460"/>
      <c r="I185" s="1460"/>
      <c r="J185" s="1460"/>
      <c r="K185" s="1460"/>
      <c r="L185" s="1460"/>
      <c r="U185" s="59"/>
      <c r="V185" s="59"/>
      <c r="W185" s="496"/>
      <c r="X185" s="496"/>
      <c r="Y185" s="496"/>
      <c r="Z185" s="496"/>
      <c r="AA185" s="512"/>
      <c r="AB185" s="1460"/>
      <c r="AC185" s="1460"/>
      <c r="AD185" s="555"/>
      <c r="AE185" s="512"/>
      <c r="AF185" s="1460"/>
      <c r="AG185" s="1460"/>
      <c r="AH185" s="555"/>
      <c r="AI185" s="1460"/>
      <c r="AJ185" s="1460"/>
      <c r="AK185" s="1460"/>
      <c r="AL185" s="1460"/>
      <c r="AM185" s="1460"/>
      <c r="AN185" s="555"/>
      <c r="AO185" s="1460"/>
      <c r="AP185" s="555"/>
      <c r="AQ185" s="1460"/>
      <c r="AR185" s="555"/>
      <c r="AS185" s="1460"/>
      <c r="AT185" s="555"/>
      <c r="AU185" s="1460"/>
      <c r="AV185" s="555"/>
      <c r="AW185" s="1460"/>
      <c r="AX185" s="555"/>
      <c r="AY185" s="1460"/>
      <c r="AZ185" s="555"/>
      <c r="BA185" s="1460"/>
      <c r="BB185" s="555"/>
      <c r="BC185" s="1460"/>
      <c r="BD185" s="555"/>
      <c r="BE185" s="1460"/>
      <c r="BF185" s="555"/>
      <c r="BG185" s="1460"/>
      <c r="BH185" s="555"/>
      <c r="BI185" s="1460"/>
      <c r="BJ185" s="555"/>
      <c r="BK185" s="1460"/>
      <c r="BL185" s="555"/>
      <c r="BM185" s="1460"/>
      <c r="BN185" s="555"/>
      <c r="BO185" s="1460"/>
      <c r="BP185" s="555"/>
      <c r="FX185" s="660" t="s">
        <v>306</v>
      </c>
      <c r="FY185" s="661">
        <v>225</v>
      </c>
      <c r="FZ185" s="661">
        <v>30289639</v>
      </c>
      <c r="GA185" s="661">
        <v>55</v>
      </c>
      <c r="GB185" s="661" t="s">
        <v>798</v>
      </c>
      <c r="GC185" s="661">
        <v>20</v>
      </c>
      <c r="GD185" s="661">
        <v>2004</v>
      </c>
      <c r="GE185" s="661">
        <v>2</v>
      </c>
      <c r="GF185" s="661" t="s">
        <v>148</v>
      </c>
      <c r="GG185" s="661">
        <v>2</v>
      </c>
      <c r="GH185" s="661">
        <v>2</v>
      </c>
      <c r="GI185" s="661" t="s">
        <v>148</v>
      </c>
      <c r="GJ185" s="661">
        <v>2</v>
      </c>
      <c r="GK185" s="661" t="s">
        <v>781</v>
      </c>
      <c r="GL185" s="661" t="s">
        <v>782</v>
      </c>
      <c r="GM185" s="661">
        <v>50</v>
      </c>
      <c r="GN185" s="661" t="s">
        <v>783</v>
      </c>
      <c r="GO185" s="661">
        <v>0</v>
      </c>
      <c r="GP185" s="661">
        <v>0</v>
      </c>
      <c r="GQ185" s="661">
        <v>4</v>
      </c>
      <c r="GR185" s="661">
        <v>2</v>
      </c>
      <c r="GS185" s="661">
        <v>1</v>
      </c>
      <c r="GT185" s="661" t="s">
        <v>783</v>
      </c>
      <c r="GU185" s="661" t="s">
        <v>783</v>
      </c>
      <c r="GV185" s="661" t="s">
        <v>783</v>
      </c>
      <c r="GW185" s="661" t="s">
        <v>783</v>
      </c>
      <c r="GX185" s="661" t="s">
        <v>783</v>
      </c>
      <c r="GY185" s="661">
        <v>1649</v>
      </c>
      <c r="GZ185" s="661">
        <v>0.22</v>
      </c>
      <c r="HA185" s="661">
        <v>5</v>
      </c>
      <c r="HB185" s="661" t="s">
        <v>783</v>
      </c>
      <c r="HC185" s="661" t="s">
        <v>782</v>
      </c>
      <c r="HD185" s="661">
        <v>15</v>
      </c>
      <c r="HE185" s="661" t="s">
        <v>783</v>
      </c>
      <c r="HF185" s="661">
        <v>0</v>
      </c>
      <c r="HG185" s="661" t="s">
        <v>783</v>
      </c>
      <c r="HH185" s="661">
        <v>0</v>
      </c>
      <c r="HI185" s="661">
        <v>1</v>
      </c>
      <c r="HJ185" s="661">
        <v>45</v>
      </c>
      <c r="HK185" s="661" t="s">
        <v>784</v>
      </c>
      <c r="HL185" s="661" t="s">
        <v>785</v>
      </c>
      <c r="HM185" s="661" t="s">
        <v>783</v>
      </c>
      <c r="HN185" s="661" t="s">
        <v>783</v>
      </c>
      <c r="HO185" s="661" t="s">
        <v>783</v>
      </c>
      <c r="HP185" s="661" t="s">
        <v>783</v>
      </c>
      <c r="HQ185" s="661" t="s">
        <v>783</v>
      </c>
      <c r="HR185" s="661">
        <v>3980765</v>
      </c>
      <c r="HS185" s="661" t="s">
        <v>783</v>
      </c>
      <c r="HT185" s="661" t="s">
        <v>786</v>
      </c>
      <c r="HU185" s="661" t="s">
        <v>787</v>
      </c>
      <c r="HV185" s="661">
        <v>4</v>
      </c>
      <c r="HW185" s="661">
        <v>2014</v>
      </c>
      <c r="HX185" s="661">
        <v>63</v>
      </c>
      <c r="HY185" s="661">
        <v>0</v>
      </c>
      <c r="HZ185" s="661">
        <v>1162</v>
      </c>
      <c r="IA185" s="662">
        <v>41697.500081018516</v>
      </c>
      <c r="IB185" s="661" t="s">
        <v>788</v>
      </c>
      <c r="IC185" s="661">
        <v>3976287</v>
      </c>
      <c r="ID185" s="661">
        <v>2014</v>
      </c>
      <c r="IE185" s="661">
        <v>1712</v>
      </c>
      <c r="IF185" s="661" t="s">
        <v>783</v>
      </c>
      <c r="IG185" s="661" t="s">
        <v>783</v>
      </c>
      <c r="IH185" s="661" t="s">
        <v>783</v>
      </c>
      <c r="II185" s="661" t="s">
        <v>783</v>
      </c>
      <c r="IJ185" s="661" t="s">
        <v>783</v>
      </c>
      <c r="IK185" s="661" t="s">
        <v>783</v>
      </c>
      <c r="IL185" s="661" t="s">
        <v>783</v>
      </c>
      <c r="IM185" s="661" t="s">
        <v>783</v>
      </c>
      <c r="IN185" s="661" t="s">
        <v>783</v>
      </c>
      <c r="IO185" s="661">
        <v>1649</v>
      </c>
      <c r="IP185" s="662">
        <v>37477.354571759257</v>
      </c>
      <c r="IQ185" s="661">
        <v>2</v>
      </c>
      <c r="IR185" s="661" t="s">
        <v>793</v>
      </c>
      <c r="IS185" s="661">
        <v>1</v>
      </c>
      <c r="IT185" s="663">
        <v>41275</v>
      </c>
      <c r="IU185" s="661" t="s">
        <v>783</v>
      </c>
      <c r="IV185" s="661" t="s">
        <v>783</v>
      </c>
      <c r="IW185" s="661" t="s">
        <v>783</v>
      </c>
      <c r="IX185" s="661" t="s">
        <v>781</v>
      </c>
      <c r="IY185" s="661">
        <v>45</v>
      </c>
      <c r="IZ185" s="661" t="s">
        <v>789</v>
      </c>
      <c r="JA185" s="661" t="s">
        <v>783</v>
      </c>
      <c r="JB185" s="661" t="s">
        <v>783</v>
      </c>
      <c r="JC185" s="661" t="s">
        <v>783</v>
      </c>
      <c r="JD185" s="661">
        <v>329481</v>
      </c>
      <c r="JE185" s="661" t="s">
        <v>783</v>
      </c>
      <c r="JF185" s="661" t="s">
        <v>783</v>
      </c>
      <c r="JG185" s="661" t="s">
        <v>795</v>
      </c>
      <c r="JH185" s="661">
        <v>55</v>
      </c>
      <c r="JI185" s="661" t="s">
        <v>783</v>
      </c>
      <c r="JJ185" s="661" t="s">
        <v>783</v>
      </c>
      <c r="JK185" s="661" t="s">
        <v>783</v>
      </c>
      <c r="JL185" s="661" t="s">
        <v>790</v>
      </c>
      <c r="JM185" s="661">
        <v>4</v>
      </c>
      <c r="JN185" s="661">
        <v>3</v>
      </c>
      <c r="JO185" s="661" t="s">
        <v>783</v>
      </c>
      <c r="JP185" s="661">
        <v>10711928</v>
      </c>
      <c r="JQ185" s="661">
        <v>2011</v>
      </c>
      <c r="JR185" s="661">
        <v>3</v>
      </c>
      <c r="JS185" s="661" t="s">
        <v>783</v>
      </c>
      <c r="JT185" s="661" t="s">
        <v>783</v>
      </c>
      <c r="JU185" s="661" t="s">
        <v>963</v>
      </c>
      <c r="JV185" s="664">
        <v>1157.7966550000001</v>
      </c>
      <c r="JW185"/>
      <c r="JX185" s="225"/>
    </row>
    <row r="186" spans="3:288" s="1464" customFormat="1" ht="15" thickBot="1">
      <c r="F186" s="1460"/>
      <c r="G186" s="1460"/>
      <c r="H186" s="1460"/>
      <c r="I186" s="1460"/>
      <c r="J186" s="1460"/>
      <c r="K186" s="1460"/>
      <c r="L186" s="1460"/>
      <c r="U186" s="59"/>
      <c r="V186" s="59"/>
      <c r="W186" s="496"/>
      <c r="X186" s="496"/>
      <c r="Y186" s="496"/>
      <c r="Z186" s="496"/>
      <c r="AA186" s="512"/>
      <c r="AB186" s="1460"/>
      <c r="AC186" s="1460"/>
      <c r="AD186" s="555"/>
      <c r="AE186" s="512"/>
      <c r="AF186" s="1460"/>
      <c r="AG186" s="1460"/>
      <c r="AH186" s="555"/>
      <c r="AI186" s="1460"/>
      <c r="AJ186" s="1460"/>
      <c r="AK186" s="1460"/>
      <c r="AL186" s="1460"/>
      <c r="AM186" s="1460"/>
      <c r="AN186" s="555"/>
      <c r="AO186" s="1460"/>
      <c r="AP186" s="555"/>
      <c r="AQ186" s="1460"/>
      <c r="AR186" s="555"/>
      <c r="AS186" s="1460"/>
      <c r="AT186" s="555"/>
      <c r="AU186" s="1460"/>
      <c r="AV186" s="555"/>
      <c r="AW186" s="1460"/>
      <c r="AX186" s="555"/>
      <c r="AY186" s="1460"/>
      <c r="AZ186" s="555"/>
      <c r="BA186" s="1460"/>
      <c r="BB186" s="555"/>
      <c r="BC186" s="1460"/>
      <c r="BD186" s="555"/>
      <c r="BE186" s="1460"/>
      <c r="BF186" s="555"/>
      <c r="BG186" s="1460"/>
      <c r="BH186" s="555"/>
      <c r="BI186" s="1460"/>
      <c r="BJ186" s="555"/>
      <c r="BK186" s="1460"/>
      <c r="BL186" s="555"/>
      <c r="BM186" s="1460"/>
      <c r="BN186" s="555"/>
      <c r="BO186" s="1460"/>
      <c r="BP186" s="555"/>
      <c r="FX186" s="625" t="s">
        <v>509</v>
      </c>
      <c r="FY186" s="626">
        <v>261</v>
      </c>
      <c r="FZ186" s="626">
        <v>10315341</v>
      </c>
      <c r="GA186" s="626" t="s">
        <v>783</v>
      </c>
      <c r="GB186" s="626"/>
      <c r="GC186" s="626" t="s">
        <v>783</v>
      </c>
      <c r="GD186" s="626" t="s">
        <v>783</v>
      </c>
      <c r="GE186" s="626" t="s">
        <v>783</v>
      </c>
      <c r="GF186" s="626"/>
      <c r="GG186" s="626" t="s">
        <v>783</v>
      </c>
      <c r="GH186" s="626" t="s">
        <v>783</v>
      </c>
      <c r="GI186" s="626"/>
      <c r="GJ186" s="626" t="s">
        <v>783</v>
      </c>
      <c r="GK186" s="626" t="s">
        <v>781</v>
      </c>
      <c r="GL186" s="626" t="s">
        <v>783</v>
      </c>
      <c r="GM186" s="626" t="s">
        <v>783</v>
      </c>
      <c r="GN186" s="626" t="s">
        <v>783</v>
      </c>
      <c r="GO186" s="626" t="s">
        <v>783</v>
      </c>
      <c r="GP186" s="626" t="s">
        <v>783</v>
      </c>
      <c r="GQ186" s="626" t="s">
        <v>783</v>
      </c>
      <c r="GR186" s="626" t="s">
        <v>783</v>
      </c>
      <c r="GS186" s="626" t="s">
        <v>783</v>
      </c>
      <c r="GT186" s="626" t="s">
        <v>783</v>
      </c>
      <c r="GU186" s="626" t="s">
        <v>783</v>
      </c>
      <c r="GV186" s="626" t="s">
        <v>783</v>
      </c>
      <c r="GW186" s="626" t="s">
        <v>783</v>
      </c>
      <c r="GX186" s="626" t="s">
        <v>783</v>
      </c>
      <c r="GY186" s="626">
        <v>1649</v>
      </c>
      <c r="GZ186" s="626">
        <v>0</v>
      </c>
      <c r="HA186" s="626">
        <v>9</v>
      </c>
      <c r="HB186" s="626" t="s">
        <v>783</v>
      </c>
      <c r="HC186" s="626" t="s">
        <v>783</v>
      </c>
      <c r="HD186" s="626" t="s">
        <v>783</v>
      </c>
      <c r="HE186" s="626" t="s">
        <v>783</v>
      </c>
      <c r="HF186" s="626" t="s">
        <v>783</v>
      </c>
      <c r="HG186" s="626" t="s">
        <v>783</v>
      </c>
      <c r="HH186" s="626" t="s">
        <v>783</v>
      </c>
      <c r="HI186" s="626" t="s">
        <v>783</v>
      </c>
      <c r="HJ186" s="626" t="s">
        <v>783</v>
      </c>
      <c r="HK186" s="626" t="s">
        <v>783</v>
      </c>
      <c r="HL186" s="626" t="s">
        <v>783</v>
      </c>
      <c r="HM186" s="626" t="s">
        <v>783</v>
      </c>
      <c r="HN186" s="626" t="s">
        <v>783</v>
      </c>
      <c r="HO186" s="626" t="s">
        <v>783</v>
      </c>
      <c r="HP186" s="626" t="s">
        <v>783</v>
      </c>
      <c r="HQ186" s="626" t="s">
        <v>783</v>
      </c>
      <c r="HR186" s="626">
        <v>3980760</v>
      </c>
      <c r="HS186" s="626" t="s">
        <v>783</v>
      </c>
      <c r="HT186" s="626" t="s">
        <v>786</v>
      </c>
      <c r="HU186" s="626" t="s">
        <v>787</v>
      </c>
      <c r="HV186" s="626">
        <v>4</v>
      </c>
      <c r="HW186" s="626">
        <v>2006</v>
      </c>
      <c r="HX186" s="626">
        <v>63</v>
      </c>
      <c r="HY186" s="626">
        <v>0</v>
      </c>
      <c r="HZ186" s="626">
        <v>739</v>
      </c>
      <c r="IA186" s="627">
        <v>38560.614988425928</v>
      </c>
      <c r="IB186" s="626" t="s">
        <v>788</v>
      </c>
      <c r="IC186" s="626">
        <v>3976282</v>
      </c>
      <c r="ID186" s="626" t="s">
        <v>783</v>
      </c>
      <c r="IE186" s="626">
        <v>1712</v>
      </c>
      <c r="IF186" s="626" t="s">
        <v>783</v>
      </c>
      <c r="IG186" s="626" t="s">
        <v>783</v>
      </c>
      <c r="IH186" s="626" t="s">
        <v>783</v>
      </c>
      <c r="II186" s="626" t="s">
        <v>783</v>
      </c>
      <c r="IJ186" s="626" t="s">
        <v>783</v>
      </c>
      <c r="IK186" s="626" t="s">
        <v>783</v>
      </c>
      <c r="IL186" s="626" t="s">
        <v>783</v>
      </c>
      <c r="IM186" s="626" t="s">
        <v>783</v>
      </c>
      <c r="IN186" s="626" t="s">
        <v>783</v>
      </c>
      <c r="IO186" s="626">
        <v>2108</v>
      </c>
      <c r="IP186" s="627">
        <v>37477.341331018521</v>
      </c>
      <c r="IQ186" s="626" t="s">
        <v>783</v>
      </c>
      <c r="IR186" s="626" t="s">
        <v>783</v>
      </c>
      <c r="IS186" s="626" t="s">
        <v>783</v>
      </c>
      <c r="IT186" s="626" t="s">
        <v>783</v>
      </c>
      <c r="IU186" s="626" t="s">
        <v>783</v>
      </c>
      <c r="IV186" s="626" t="s">
        <v>783</v>
      </c>
      <c r="IW186" s="626" t="s">
        <v>783</v>
      </c>
      <c r="IX186" s="626" t="s">
        <v>781</v>
      </c>
      <c r="IY186" s="626" t="s">
        <v>783</v>
      </c>
      <c r="IZ186" s="626" t="s">
        <v>783</v>
      </c>
      <c r="JA186" s="626" t="s">
        <v>783</v>
      </c>
      <c r="JB186" s="626" t="s">
        <v>783</v>
      </c>
      <c r="JC186" s="626" t="s">
        <v>783</v>
      </c>
      <c r="JD186" s="626">
        <v>329482</v>
      </c>
      <c r="JE186" s="626" t="s">
        <v>783</v>
      </c>
      <c r="JF186" s="626" t="s">
        <v>783</v>
      </c>
      <c r="JG186" s="626" t="s">
        <v>783</v>
      </c>
      <c r="JH186" s="626" t="s">
        <v>783</v>
      </c>
      <c r="JI186" s="626" t="s">
        <v>783</v>
      </c>
      <c r="JJ186" s="626" t="s">
        <v>783</v>
      </c>
      <c r="JK186" s="626" t="s">
        <v>783</v>
      </c>
      <c r="JL186" s="626" t="s">
        <v>783</v>
      </c>
      <c r="JM186" s="626">
        <v>4</v>
      </c>
      <c r="JN186" s="626" t="s">
        <v>783</v>
      </c>
      <c r="JO186" s="626" t="s">
        <v>783</v>
      </c>
      <c r="JP186" s="626" t="s">
        <v>783</v>
      </c>
      <c r="JQ186" s="626" t="s">
        <v>783</v>
      </c>
      <c r="JR186" s="626" t="s">
        <v>783</v>
      </c>
      <c r="JS186" s="626" t="s">
        <v>783</v>
      </c>
      <c r="JT186" s="626" t="s">
        <v>783</v>
      </c>
      <c r="JU186" s="626" t="s">
        <v>964</v>
      </c>
      <c r="JV186" s="628">
        <v>742.79008199999998</v>
      </c>
      <c r="JW186">
        <f>SUM(JV184:JV186)</f>
        <v>2327.669026</v>
      </c>
      <c r="JX186" s="225">
        <v>0.44084640643939393</v>
      </c>
    </row>
    <row r="187" spans="3:288" s="1464" customFormat="1" ht="15" thickBot="1">
      <c r="F187" s="1460"/>
      <c r="G187" s="1460"/>
      <c r="H187" s="1460"/>
      <c r="I187" s="1460"/>
      <c r="J187" s="1460"/>
      <c r="K187" s="1460"/>
      <c r="L187" s="1460"/>
      <c r="U187" s="59"/>
      <c r="V187" s="59"/>
      <c r="W187" s="496"/>
      <c r="X187" s="496"/>
      <c r="Y187" s="496"/>
      <c r="Z187" s="496"/>
      <c r="AA187" s="512"/>
      <c r="AB187" s="1460"/>
      <c r="AC187" s="1460"/>
      <c r="AD187" s="555"/>
      <c r="AE187" s="512"/>
      <c r="AF187" s="1460"/>
      <c r="AG187" s="1460"/>
      <c r="AH187" s="555"/>
      <c r="AI187" s="1460"/>
      <c r="AJ187" s="1460"/>
      <c r="AK187" s="1460"/>
      <c r="AL187" s="1460"/>
      <c r="AM187" s="1460"/>
      <c r="AN187" s="555"/>
      <c r="AO187" s="1460"/>
      <c r="AP187" s="555"/>
      <c r="AQ187" s="1460"/>
      <c r="AR187" s="555"/>
      <c r="AS187" s="1460"/>
      <c r="AT187" s="555"/>
      <c r="AU187" s="1460"/>
      <c r="AV187" s="555"/>
      <c r="AW187" s="1460"/>
      <c r="AX187" s="555"/>
      <c r="AY187" s="1460"/>
      <c r="AZ187" s="555"/>
      <c r="BA187" s="1460"/>
      <c r="BB187" s="555"/>
      <c r="BC187" s="1460"/>
      <c r="BD187" s="555"/>
      <c r="BE187" s="1460"/>
      <c r="BF187" s="555"/>
      <c r="BG187" s="1460"/>
      <c r="BH187" s="555"/>
      <c r="BI187" s="1460"/>
      <c r="BJ187" s="555"/>
      <c r="BK187" s="1460"/>
      <c r="BL187" s="555"/>
      <c r="BM187" s="1460"/>
      <c r="BN187" s="555"/>
      <c r="BO187" s="1460"/>
      <c r="BP187" s="555"/>
      <c r="FX187" s="655" t="s">
        <v>506</v>
      </c>
      <c r="FY187" s="656">
        <v>280</v>
      </c>
      <c r="FZ187" s="656">
        <v>32434914</v>
      </c>
      <c r="GA187" s="656">
        <v>35</v>
      </c>
      <c r="GB187" s="656" t="s">
        <v>3</v>
      </c>
      <c r="GC187" s="656">
        <v>8</v>
      </c>
      <c r="GD187" s="656">
        <v>1983</v>
      </c>
      <c r="GE187" s="656">
        <v>0</v>
      </c>
      <c r="GF187" s="656" t="s">
        <v>792</v>
      </c>
      <c r="GG187" s="656">
        <v>0</v>
      </c>
      <c r="GH187" s="656">
        <v>0</v>
      </c>
      <c r="GI187" s="656" t="s">
        <v>792</v>
      </c>
      <c r="GJ187" s="656">
        <v>0</v>
      </c>
      <c r="GK187" s="656" t="s">
        <v>781</v>
      </c>
      <c r="GL187" s="656" t="s">
        <v>782</v>
      </c>
      <c r="GM187" s="656">
        <v>66</v>
      </c>
      <c r="GN187" s="656" t="s">
        <v>783</v>
      </c>
      <c r="GO187" s="656">
        <v>0</v>
      </c>
      <c r="GP187" s="656">
        <v>0</v>
      </c>
      <c r="GQ187" s="656">
        <v>4</v>
      </c>
      <c r="GR187" s="656">
        <v>1</v>
      </c>
      <c r="GS187" s="656">
        <v>2</v>
      </c>
      <c r="GT187" s="656" t="s">
        <v>783</v>
      </c>
      <c r="GU187" s="656" t="s">
        <v>783</v>
      </c>
      <c r="GV187" s="656" t="s">
        <v>783</v>
      </c>
      <c r="GW187" s="656" t="s">
        <v>783</v>
      </c>
      <c r="GX187" s="656" t="s">
        <v>783</v>
      </c>
      <c r="GY187" s="656">
        <v>1649</v>
      </c>
      <c r="GZ187" s="656">
        <v>0.26</v>
      </c>
      <c r="HA187" s="656">
        <v>5</v>
      </c>
      <c r="HB187" s="656" t="s">
        <v>783</v>
      </c>
      <c r="HC187" s="656" t="s">
        <v>782</v>
      </c>
      <c r="HD187" s="656">
        <v>15</v>
      </c>
      <c r="HE187" s="656" t="s">
        <v>783</v>
      </c>
      <c r="HF187" s="656">
        <v>0</v>
      </c>
      <c r="HG187" s="656" t="s">
        <v>783</v>
      </c>
      <c r="HH187" s="656">
        <v>0</v>
      </c>
      <c r="HI187" s="656">
        <v>1</v>
      </c>
      <c r="HJ187" s="656">
        <v>45</v>
      </c>
      <c r="HK187" s="656" t="s">
        <v>784</v>
      </c>
      <c r="HL187" s="656" t="s">
        <v>785</v>
      </c>
      <c r="HM187" s="656" t="s">
        <v>783</v>
      </c>
      <c r="HN187" s="656" t="s">
        <v>783</v>
      </c>
      <c r="HO187" s="656" t="s">
        <v>783</v>
      </c>
      <c r="HP187" s="656" t="s">
        <v>783</v>
      </c>
      <c r="HQ187" s="656" t="s">
        <v>783</v>
      </c>
      <c r="HR187" s="656">
        <v>3980153</v>
      </c>
      <c r="HS187" s="656" t="s">
        <v>783</v>
      </c>
      <c r="HT187" s="656" t="s">
        <v>786</v>
      </c>
      <c r="HU187" s="656" t="s">
        <v>787</v>
      </c>
      <c r="HV187" s="656">
        <v>4</v>
      </c>
      <c r="HW187" s="656">
        <v>2016</v>
      </c>
      <c r="HX187" s="656">
        <v>63</v>
      </c>
      <c r="HY187" s="656">
        <v>0</v>
      </c>
      <c r="HZ187" s="656">
        <v>1373</v>
      </c>
      <c r="IA187" s="657">
        <v>42227.682129629633</v>
      </c>
      <c r="IB187" s="656" t="s">
        <v>788</v>
      </c>
      <c r="IC187" s="656">
        <v>3975675</v>
      </c>
      <c r="ID187" s="656">
        <v>2014</v>
      </c>
      <c r="IE187" s="656">
        <v>1712</v>
      </c>
      <c r="IF187" s="656" t="s">
        <v>783</v>
      </c>
      <c r="IG187" s="656" t="s">
        <v>783</v>
      </c>
      <c r="IH187" s="656" t="s">
        <v>783</v>
      </c>
      <c r="II187" s="656" t="s">
        <v>783</v>
      </c>
      <c r="IJ187" s="656" t="s">
        <v>783</v>
      </c>
      <c r="IK187" s="656" t="s">
        <v>783</v>
      </c>
      <c r="IL187" s="656" t="s">
        <v>783</v>
      </c>
      <c r="IM187" s="656" t="s">
        <v>783</v>
      </c>
      <c r="IN187" s="656" t="s">
        <v>783</v>
      </c>
      <c r="IO187" s="656">
        <v>1649</v>
      </c>
      <c r="IP187" s="657">
        <v>37477.354571759257</v>
      </c>
      <c r="IQ187" s="656">
        <v>4</v>
      </c>
      <c r="IR187" s="656" t="s">
        <v>793</v>
      </c>
      <c r="IS187" s="656">
        <v>2</v>
      </c>
      <c r="IT187" s="658">
        <v>41275</v>
      </c>
      <c r="IU187" s="656" t="s">
        <v>783</v>
      </c>
      <c r="IV187" s="656" t="s">
        <v>783</v>
      </c>
      <c r="IW187" s="656" t="s">
        <v>783</v>
      </c>
      <c r="IX187" s="656" t="s">
        <v>781</v>
      </c>
      <c r="IY187" s="656">
        <v>45</v>
      </c>
      <c r="IZ187" s="656" t="s">
        <v>789</v>
      </c>
      <c r="JA187" s="656" t="s">
        <v>783</v>
      </c>
      <c r="JB187" s="656" t="s">
        <v>783</v>
      </c>
      <c r="JC187" s="656" t="s">
        <v>783</v>
      </c>
      <c r="JD187" s="656">
        <v>329513</v>
      </c>
      <c r="JE187" s="656" t="s">
        <v>783</v>
      </c>
      <c r="JF187" s="656" t="s">
        <v>783</v>
      </c>
      <c r="JG187" s="656" t="s">
        <v>804</v>
      </c>
      <c r="JH187" s="656">
        <v>35</v>
      </c>
      <c r="JI187" s="656" t="s">
        <v>783</v>
      </c>
      <c r="JJ187" s="656" t="s">
        <v>783</v>
      </c>
      <c r="JK187" s="656" t="s">
        <v>783</v>
      </c>
      <c r="JL187" s="656" t="s">
        <v>790</v>
      </c>
      <c r="JM187" s="656">
        <v>4</v>
      </c>
      <c r="JN187" s="656">
        <v>1</v>
      </c>
      <c r="JO187" s="656" t="s">
        <v>783</v>
      </c>
      <c r="JP187" s="656">
        <v>12683066</v>
      </c>
      <c r="JQ187" s="656">
        <v>2013</v>
      </c>
      <c r="JR187" s="656">
        <v>12</v>
      </c>
      <c r="JS187" s="656" t="s">
        <v>783</v>
      </c>
      <c r="JT187" s="656" t="s">
        <v>783</v>
      </c>
      <c r="JU187" s="656" t="s">
        <v>965</v>
      </c>
      <c r="JV187" s="659">
        <v>1294.3874920000001</v>
      </c>
      <c r="JW187">
        <f>JV187</f>
        <v>1294.3874920000001</v>
      </c>
      <c r="JX187" s="225">
        <v>0.24514914621212122</v>
      </c>
    </row>
    <row r="188" spans="3:288" s="1464" customFormat="1" ht="15" thickBot="1">
      <c r="F188" s="1460"/>
      <c r="G188" s="1460"/>
      <c r="H188" s="1460"/>
      <c r="I188" s="1460"/>
      <c r="J188" s="1460"/>
      <c r="K188" s="1460"/>
      <c r="L188" s="1460"/>
      <c r="U188" s="59"/>
      <c r="V188" s="59"/>
      <c r="W188" s="496"/>
      <c r="X188" s="496"/>
      <c r="Y188" s="496"/>
      <c r="Z188" s="496"/>
      <c r="AA188" s="512"/>
      <c r="AB188" s="1460"/>
      <c r="AC188" s="1460"/>
      <c r="AD188" s="555"/>
      <c r="AE188" s="512"/>
      <c r="AF188" s="1460"/>
      <c r="AG188" s="1460"/>
      <c r="AH188" s="555"/>
      <c r="AI188" s="1460"/>
      <c r="AJ188" s="1460"/>
      <c r="AK188" s="1460"/>
      <c r="AL188" s="1460"/>
      <c r="AM188" s="1460"/>
      <c r="AN188" s="555"/>
      <c r="AO188" s="1460"/>
      <c r="AP188" s="555"/>
      <c r="AQ188" s="1460"/>
      <c r="AR188" s="555"/>
      <c r="AS188" s="1460"/>
      <c r="AT188" s="555"/>
      <c r="AU188" s="1460"/>
      <c r="AV188" s="555"/>
      <c r="AW188" s="1460"/>
      <c r="AX188" s="555"/>
      <c r="AY188" s="1460"/>
      <c r="AZ188" s="555"/>
      <c r="BA188" s="1460"/>
      <c r="BB188" s="555"/>
      <c r="BC188" s="1460"/>
      <c r="BD188" s="555"/>
      <c r="BE188" s="1460"/>
      <c r="BF188" s="555"/>
      <c r="BG188" s="1460"/>
      <c r="BH188" s="555"/>
      <c r="BI188" s="1460"/>
      <c r="BJ188" s="555"/>
      <c r="BK188" s="1460"/>
      <c r="BL188" s="555"/>
      <c r="BM188" s="1460"/>
      <c r="BN188" s="555"/>
      <c r="BO188" s="1460"/>
      <c r="BP188" s="555"/>
      <c r="FX188" s="655" t="s">
        <v>513</v>
      </c>
      <c r="FY188" s="656">
        <v>221</v>
      </c>
      <c r="FZ188" s="656">
        <v>30289651</v>
      </c>
      <c r="GA188" s="656">
        <v>57</v>
      </c>
      <c r="GB188" s="656" t="s">
        <v>801</v>
      </c>
      <c r="GC188" s="656">
        <v>12</v>
      </c>
      <c r="GD188" s="656">
        <v>1983</v>
      </c>
      <c r="GE188" s="656">
        <v>0</v>
      </c>
      <c r="GF188" s="656" t="s">
        <v>792</v>
      </c>
      <c r="GG188" s="656">
        <v>0</v>
      </c>
      <c r="GH188" s="656">
        <v>0</v>
      </c>
      <c r="GI188" s="656" t="s">
        <v>792</v>
      </c>
      <c r="GJ188" s="656">
        <v>0</v>
      </c>
      <c r="GK188" s="656" t="s">
        <v>781</v>
      </c>
      <c r="GL188" s="656" t="s">
        <v>782</v>
      </c>
      <c r="GM188" s="656">
        <v>60</v>
      </c>
      <c r="GN188" s="656" t="s">
        <v>783</v>
      </c>
      <c r="GO188" s="656">
        <v>0</v>
      </c>
      <c r="GP188" s="656">
        <v>0</v>
      </c>
      <c r="GQ188" s="656">
        <v>4</v>
      </c>
      <c r="GR188" s="656">
        <v>1</v>
      </c>
      <c r="GS188" s="656">
        <v>2</v>
      </c>
      <c r="GT188" s="656" t="s">
        <v>783</v>
      </c>
      <c r="GU188" s="656" t="s">
        <v>783</v>
      </c>
      <c r="GV188" s="656" t="s">
        <v>783</v>
      </c>
      <c r="GW188" s="656" t="s">
        <v>783</v>
      </c>
      <c r="GX188" s="656" t="s">
        <v>783</v>
      </c>
      <c r="GY188" s="656">
        <v>1649</v>
      </c>
      <c r="GZ188" s="656">
        <v>0.15</v>
      </c>
      <c r="HA188" s="656">
        <v>5</v>
      </c>
      <c r="HB188" s="656" t="s">
        <v>783</v>
      </c>
      <c r="HC188" s="656" t="s">
        <v>782</v>
      </c>
      <c r="HD188" s="656">
        <v>15</v>
      </c>
      <c r="HE188" s="656" t="s">
        <v>783</v>
      </c>
      <c r="HF188" s="656">
        <v>0</v>
      </c>
      <c r="HG188" s="656" t="s">
        <v>783</v>
      </c>
      <c r="HH188" s="656">
        <v>0</v>
      </c>
      <c r="HI188" s="656">
        <v>1</v>
      </c>
      <c r="HJ188" s="656">
        <v>45</v>
      </c>
      <c r="HK188" s="656" t="s">
        <v>784</v>
      </c>
      <c r="HL188" s="656" t="s">
        <v>785</v>
      </c>
      <c r="HM188" s="656" t="s">
        <v>783</v>
      </c>
      <c r="HN188" s="656" t="s">
        <v>783</v>
      </c>
      <c r="HO188" s="656" t="s">
        <v>783</v>
      </c>
      <c r="HP188" s="656" t="s">
        <v>783</v>
      </c>
      <c r="HQ188" s="656" t="s">
        <v>783</v>
      </c>
      <c r="HR188" s="656">
        <v>3979220</v>
      </c>
      <c r="HS188" s="656" t="s">
        <v>783</v>
      </c>
      <c r="HT188" s="656" t="s">
        <v>786</v>
      </c>
      <c r="HU188" s="656" t="s">
        <v>787</v>
      </c>
      <c r="HV188" s="656">
        <v>4</v>
      </c>
      <c r="HW188" s="656">
        <v>2014</v>
      </c>
      <c r="HX188" s="656">
        <v>63</v>
      </c>
      <c r="HY188" s="656">
        <v>0</v>
      </c>
      <c r="HZ188" s="656">
        <v>792</v>
      </c>
      <c r="IA188" s="657">
        <v>41697.500081018516</v>
      </c>
      <c r="IB188" s="656" t="s">
        <v>788</v>
      </c>
      <c r="IC188" s="656">
        <v>3974742</v>
      </c>
      <c r="ID188" s="656">
        <v>2014</v>
      </c>
      <c r="IE188" s="656">
        <v>1712</v>
      </c>
      <c r="IF188" s="656" t="s">
        <v>783</v>
      </c>
      <c r="IG188" s="656" t="s">
        <v>783</v>
      </c>
      <c r="IH188" s="656" t="s">
        <v>783</v>
      </c>
      <c r="II188" s="656" t="s">
        <v>783</v>
      </c>
      <c r="IJ188" s="656" t="s">
        <v>783</v>
      </c>
      <c r="IK188" s="656" t="s">
        <v>783</v>
      </c>
      <c r="IL188" s="656" t="s">
        <v>783</v>
      </c>
      <c r="IM188" s="656" t="s">
        <v>783</v>
      </c>
      <c r="IN188" s="656" t="s">
        <v>783</v>
      </c>
      <c r="IO188" s="656">
        <v>1649</v>
      </c>
      <c r="IP188" s="657">
        <v>37477.354571759257</v>
      </c>
      <c r="IQ188" s="656">
        <v>2</v>
      </c>
      <c r="IR188" s="656" t="s">
        <v>793</v>
      </c>
      <c r="IS188" s="656">
        <v>2</v>
      </c>
      <c r="IT188" s="658">
        <v>41275</v>
      </c>
      <c r="IU188" s="656" t="s">
        <v>783</v>
      </c>
      <c r="IV188" s="656" t="s">
        <v>783</v>
      </c>
      <c r="IW188" s="656" t="s">
        <v>783</v>
      </c>
      <c r="IX188" s="656" t="s">
        <v>781</v>
      </c>
      <c r="IY188" s="656">
        <v>45</v>
      </c>
      <c r="IZ188" s="656" t="s">
        <v>789</v>
      </c>
      <c r="JA188" s="656" t="s">
        <v>783</v>
      </c>
      <c r="JB188" s="656" t="s">
        <v>783</v>
      </c>
      <c r="JC188" s="656" t="s">
        <v>783</v>
      </c>
      <c r="JD188" s="656">
        <v>329514</v>
      </c>
      <c r="JE188" s="656" t="s">
        <v>783</v>
      </c>
      <c r="JF188" s="656" t="s">
        <v>783</v>
      </c>
      <c r="JG188" s="656" t="s">
        <v>802</v>
      </c>
      <c r="JH188" s="656">
        <v>57</v>
      </c>
      <c r="JI188" s="656" t="s">
        <v>783</v>
      </c>
      <c r="JJ188" s="656" t="s">
        <v>783</v>
      </c>
      <c r="JK188" s="656" t="s">
        <v>783</v>
      </c>
      <c r="JL188" s="656" t="s">
        <v>790</v>
      </c>
      <c r="JM188" s="656">
        <v>4</v>
      </c>
      <c r="JN188" s="656">
        <v>4</v>
      </c>
      <c r="JO188" s="656" t="s">
        <v>783</v>
      </c>
      <c r="JP188" s="656">
        <v>10711928</v>
      </c>
      <c r="JQ188" s="656">
        <v>2011</v>
      </c>
      <c r="JR188" s="656">
        <v>3</v>
      </c>
      <c r="JS188" s="656" t="s">
        <v>783</v>
      </c>
      <c r="JT188" s="656" t="s">
        <v>783</v>
      </c>
      <c r="JU188" s="656" t="s">
        <v>966</v>
      </c>
      <c r="JV188" s="659">
        <v>724.11881400000004</v>
      </c>
      <c r="JW188">
        <f>JV188</f>
        <v>724.11881400000004</v>
      </c>
      <c r="JX188" s="225">
        <v>0.13714371477272727</v>
      </c>
    </row>
    <row r="189" spans="3:288" s="1464" customFormat="1" ht="15" thickBot="1">
      <c r="F189" s="1460"/>
      <c r="G189" s="1460"/>
      <c r="H189" s="1460"/>
      <c r="I189" s="1460"/>
      <c r="J189" s="1460"/>
      <c r="K189" s="1460"/>
      <c r="L189" s="1460"/>
      <c r="U189" s="59"/>
      <c r="V189" s="59"/>
      <c r="W189" s="496"/>
      <c r="X189" s="496"/>
      <c r="Y189" s="496"/>
      <c r="Z189" s="496"/>
      <c r="AA189" s="512"/>
      <c r="AB189" s="1460"/>
      <c r="AC189" s="1460"/>
      <c r="AD189" s="555"/>
      <c r="AE189" s="512"/>
      <c r="AF189" s="1460"/>
      <c r="AG189" s="1460"/>
      <c r="AH189" s="555"/>
      <c r="AI189" s="1460"/>
      <c r="AJ189" s="1460"/>
      <c r="AK189" s="1460"/>
      <c r="AL189" s="1460"/>
      <c r="AM189" s="1460"/>
      <c r="AN189" s="555"/>
      <c r="AO189" s="1460"/>
      <c r="AP189" s="555"/>
      <c r="AQ189" s="1460"/>
      <c r="AR189" s="555"/>
      <c r="AS189" s="1460"/>
      <c r="AT189" s="555"/>
      <c r="AU189" s="1460"/>
      <c r="AV189" s="555"/>
      <c r="AW189" s="1460"/>
      <c r="AX189" s="555"/>
      <c r="AY189" s="1460"/>
      <c r="AZ189" s="555"/>
      <c r="BA189" s="1460"/>
      <c r="BB189" s="555"/>
      <c r="BC189" s="1460"/>
      <c r="BD189" s="555"/>
      <c r="BE189" s="1460"/>
      <c r="BF189" s="555"/>
      <c r="BG189" s="1460"/>
      <c r="BH189" s="555"/>
      <c r="BI189" s="1460"/>
      <c r="BJ189" s="555"/>
      <c r="BK189" s="1460"/>
      <c r="BL189" s="555"/>
      <c r="BM189" s="1460"/>
      <c r="BN189" s="555"/>
      <c r="BO189" s="1460"/>
      <c r="BP189" s="555"/>
      <c r="FX189" s="685" t="s">
        <v>438</v>
      </c>
      <c r="FY189" s="686">
        <v>79</v>
      </c>
      <c r="FZ189" s="686">
        <v>30289641</v>
      </c>
      <c r="GA189" s="686">
        <v>35</v>
      </c>
      <c r="GB189" s="686" t="s">
        <v>3</v>
      </c>
      <c r="GC189" s="686">
        <v>22</v>
      </c>
      <c r="GD189" s="686">
        <v>1993</v>
      </c>
      <c r="GE189" s="686">
        <v>0</v>
      </c>
      <c r="GF189" s="686" t="s">
        <v>792</v>
      </c>
      <c r="GG189" s="686">
        <v>0</v>
      </c>
      <c r="GH189" s="686">
        <v>0</v>
      </c>
      <c r="GI189" s="686" t="s">
        <v>792</v>
      </c>
      <c r="GJ189" s="686">
        <v>0</v>
      </c>
      <c r="GK189" s="686" t="s">
        <v>781</v>
      </c>
      <c r="GL189" s="686" t="s">
        <v>793</v>
      </c>
      <c r="GM189" s="686">
        <v>66</v>
      </c>
      <c r="GN189" s="686" t="s">
        <v>783</v>
      </c>
      <c r="GO189" s="686">
        <v>0</v>
      </c>
      <c r="GP189" s="686">
        <v>0</v>
      </c>
      <c r="GQ189" s="686">
        <v>4</v>
      </c>
      <c r="GR189" s="686">
        <v>2</v>
      </c>
      <c r="GS189" s="686">
        <v>3</v>
      </c>
      <c r="GT189" s="686" t="s">
        <v>783</v>
      </c>
      <c r="GU189" s="686" t="s">
        <v>783</v>
      </c>
      <c r="GV189" s="686" t="s">
        <v>783</v>
      </c>
      <c r="GW189" s="686" t="s">
        <v>783</v>
      </c>
      <c r="GX189" s="686" t="s">
        <v>783</v>
      </c>
      <c r="GY189" s="686">
        <v>1649</v>
      </c>
      <c r="GZ189" s="686">
        <v>0.15</v>
      </c>
      <c r="HA189" s="686">
        <v>5</v>
      </c>
      <c r="HB189" s="686" t="s">
        <v>783</v>
      </c>
      <c r="HC189" s="686" t="s">
        <v>782</v>
      </c>
      <c r="HD189" s="686">
        <v>25</v>
      </c>
      <c r="HE189" s="686" t="s">
        <v>783</v>
      </c>
      <c r="HF189" s="686">
        <v>0</v>
      </c>
      <c r="HG189" s="686" t="s">
        <v>783</v>
      </c>
      <c r="HH189" s="686">
        <v>0</v>
      </c>
      <c r="HI189" s="686">
        <v>1</v>
      </c>
      <c r="HJ189" s="686">
        <v>45</v>
      </c>
      <c r="HK189" s="686" t="s">
        <v>784</v>
      </c>
      <c r="HL189" s="686" t="s">
        <v>785</v>
      </c>
      <c r="HM189" s="686" t="s">
        <v>783</v>
      </c>
      <c r="HN189" s="686" t="s">
        <v>783</v>
      </c>
      <c r="HO189" s="686" t="s">
        <v>783</v>
      </c>
      <c r="HP189" s="686" t="s">
        <v>783</v>
      </c>
      <c r="HQ189" s="686" t="s">
        <v>783</v>
      </c>
      <c r="HR189" s="686">
        <v>3978961</v>
      </c>
      <c r="HS189" s="686" t="s">
        <v>783</v>
      </c>
      <c r="HT189" s="686" t="s">
        <v>786</v>
      </c>
      <c r="HU189" s="686" t="s">
        <v>787</v>
      </c>
      <c r="HV189" s="686">
        <v>4</v>
      </c>
      <c r="HW189" s="686">
        <v>2014</v>
      </c>
      <c r="HX189" s="686">
        <v>63</v>
      </c>
      <c r="HY189" s="686">
        <v>0</v>
      </c>
      <c r="HZ189" s="686">
        <v>792</v>
      </c>
      <c r="IA189" s="687">
        <v>41697.500081018516</v>
      </c>
      <c r="IB189" s="686" t="s">
        <v>788</v>
      </c>
      <c r="IC189" s="686">
        <v>3974483</v>
      </c>
      <c r="ID189" s="686">
        <v>2014</v>
      </c>
      <c r="IE189" s="686">
        <v>1712</v>
      </c>
      <c r="IF189" s="686" t="s">
        <v>783</v>
      </c>
      <c r="IG189" s="686" t="s">
        <v>783</v>
      </c>
      <c r="IH189" s="686" t="s">
        <v>783</v>
      </c>
      <c r="II189" s="686" t="s">
        <v>783</v>
      </c>
      <c r="IJ189" s="686" t="s">
        <v>783</v>
      </c>
      <c r="IK189" s="686" t="s">
        <v>783</v>
      </c>
      <c r="IL189" s="686" t="s">
        <v>783</v>
      </c>
      <c r="IM189" s="686" t="s">
        <v>783</v>
      </c>
      <c r="IN189" s="686" t="s">
        <v>783</v>
      </c>
      <c r="IO189" s="686">
        <v>1649</v>
      </c>
      <c r="IP189" s="687">
        <v>37477.354571759257</v>
      </c>
      <c r="IQ189" s="686">
        <v>4</v>
      </c>
      <c r="IR189" s="686" t="s">
        <v>793</v>
      </c>
      <c r="IS189" s="686">
        <v>3</v>
      </c>
      <c r="IT189" s="704">
        <v>41275</v>
      </c>
      <c r="IU189" s="686" t="s">
        <v>783</v>
      </c>
      <c r="IV189" s="686" t="s">
        <v>783</v>
      </c>
      <c r="IW189" s="686" t="s">
        <v>783</v>
      </c>
      <c r="IX189" s="686" t="s">
        <v>781</v>
      </c>
      <c r="IY189" s="686">
        <v>45</v>
      </c>
      <c r="IZ189" s="686" t="s">
        <v>789</v>
      </c>
      <c r="JA189" s="686" t="s">
        <v>783</v>
      </c>
      <c r="JB189" s="686" t="s">
        <v>783</v>
      </c>
      <c r="JC189" s="686" t="s">
        <v>783</v>
      </c>
      <c r="JD189" s="686">
        <v>329483</v>
      </c>
      <c r="JE189" s="686" t="s">
        <v>783</v>
      </c>
      <c r="JF189" s="686" t="s">
        <v>783</v>
      </c>
      <c r="JG189" s="686" t="s">
        <v>809</v>
      </c>
      <c r="JH189" s="686">
        <v>35</v>
      </c>
      <c r="JI189" s="686" t="s">
        <v>783</v>
      </c>
      <c r="JJ189" s="686" t="s">
        <v>783</v>
      </c>
      <c r="JK189" s="686" t="s">
        <v>783</v>
      </c>
      <c r="JL189" s="686" t="s">
        <v>790</v>
      </c>
      <c r="JM189" s="686">
        <v>4</v>
      </c>
      <c r="JN189" s="686">
        <v>1</v>
      </c>
      <c r="JO189" s="686" t="s">
        <v>783</v>
      </c>
      <c r="JP189" s="686">
        <v>12683066</v>
      </c>
      <c r="JQ189" s="686">
        <v>2013</v>
      </c>
      <c r="JR189" s="686">
        <v>12</v>
      </c>
      <c r="JS189" s="686" t="s">
        <v>783</v>
      </c>
      <c r="JT189" s="686" t="s">
        <v>783</v>
      </c>
      <c r="JU189" s="686" t="s">
        <v>967</v>
      </c>
      <c r="JV189" s="688">
        <v>639.82037200000002</v>
      </c>
      <c r="JW189">
        <f>JV189</f>
        <v>639.82037200000002</v>
      </c>
      <c r="JX189" s="225">
        <v>0.12117810075757576</v>
      </c>
    </row>
    <row r="190" spans="3:288" s="1464" customFormat="1">
      <c r="F190" s="1460"/>
      <c r="G190" s="1460"/>
      <c r="H190" s="1460"/>
      <c r="I190" s="1460"/>
      <c r="J190" s="1460"/>
      <c r="K190" s="1460"/>
      <c r="L190" s="1460"/>
      <c r="U190" s="59"/>
      <c r="V190" s="59"/>
      <c r="W190" s="496"/>
      <c r="X190" s="496"/>
      <c r="Y190" s="496"/>
      <c r="Z190" s="496"/>
      <c r="AA190" s="512"/>
      <c r="AB190" s="1460"/>
      <c r="AC190" s="1460"/>
      <c r="AD190" s="555"/>
      <c r="AE190" s="512"/>
      <c r="AF190" s="1460"/>
      <c r="AG190" s="1460"/>
      <c r="AH190" s="555"/>
      <c r="AI190" s="1460"/>
      <c r="AJ190" s="1460"/>
      <c r="AK190" s="1460"/>
      <c r="AL190" s="1460"/>
      <c r="AM190" s="1460"/>
      <c r="AN190" s="555"/>
      <c r="AO190" s="1460"/>
      <c r="AP190" s="555"/>
      <c r="AQ190" s="1460"/>
      <c r="AR190" s="555"/>
      <c r="AS190" s="1460"/>
      <c r="AT190" s="555"/>
      <c r="AU190" s="1460"/>
      <c r="AV190" s="555"/>
      <c r="AW190" s="1460"/>
      <c r="AX190" s="555"/>
      <c r="AY190" s="1460"/>
      <c r="AZ190" s="555"/>
      <c r="BA190" s="1460"/>
      <c r="BB190" s="555"/>
      <c r="BC190" s="1460"/>
      <c r="BD190" s="555"/>
      <c r="BE190" s="1460"/>
      <c r="BF190" s="555"/>
      <c r="BG190" s="1460"/>
      <c r="BH190" s="555"/>
      <c r="BI190" s="1460"/>
      <c r="BJ190" s="555"/>
      <c r="BK190" s="1460"/>
      <c r="BL190" s="555"/>
      <c r="BM190" s="1460"/>
      <c r="BN190" s="555"/>
      <c r="BO190" s="1460"/>
      <c r="BP190" s="555"/>
      <c r="FX190" s="666" t="s">
        <v>431</v>
      </c>
      <c r="FY190" s="667">
        <v>69</v>
      </c>
      <c r="FZ190" s="667">
        <v>30289647</v>
      </c>
      <c r="GA190" s="667">
        <v>55</v>
      </c>
      <c r="GB190" s="667" t="s">
        <v>798</v>
      </c>
      <c r="GC190" s="667">
        <v>20</v>
      </c>
      <c r="GD190" s="667">
        <v>1970</v>
      </c>
      <c r="GE190" s="667">
        <v>1</v>
      </c>
      <c r="GF190" s="667" t="s">
        <v>780</v>
      </c>
      <c r="GG190" s="667">
        <v>1</v>
      </c>
      <c r="GH190" s="667">
        <v>1</v>
      </c>
      <c r="GI190" s="667" t="s">
        <v>780</v>
      </c>
      <c r="GJ190" s="667">
        <v>1</v>
      </c>
      <c r="GK190" s="667" t="s">
        <v>781</v>
      </c>
      <c r="GL190" s="667" t="s">
        <v>782</v>
      </c>
      <c r="GM190" s="667">
        <v>50</v>
      </c>
      <c r="GN190" s="667" t="s">
        <v>783</v>
      </c>
      <c r="GO190" s="667">
        <v>0</v>
      </c>
      <c r="GP190" s="667">
        <v>0</v>
      </c>
      <c r="GQ190" s="667">
        <v>4</v>
      </c>
      <c r="GR190" s="667">
        <v>2</v>
      </c>
      <c r="GS190" s="667">
        <v>2</v>
      </c>
      <c r="GT190" s="667" t="s">
        <v>783</v>
      </c>
      <c r="GU190" s="667" t="s">
        <v>783</v>
      </c>
      <c r="GV190" s="667" t="s">
        <v>783</v>
      </c>
      <c r="GW190" s="667" t="s">
        <v>783</v>
      </c>
      <c r="GX190" s="667" t="s">
        <v>783</v>
      </c>
      <c r="GY190" s="667">
        <v>1649</v>
      </c>
      <c r="GZ190" s="667">
        <v>0.23</v>
      </c>
      <c r="HA190" s="667">
        <v>5</v>
      </c>
      <c r="HB190" s="667" t="s">
        <v>783</v>
      </c>
      <c r="HC190" s="667" t="s">
        <v>782</v>
      </c>
      <c r="HD190" s="667">
        <v>35</v>
      </c>
      <c r="HE190" s="667" t="s">
        <v>783</v>
      </c>
      <c r="HF190" s="667">
        <v>0</v>
      </c>
      <c r="HG190" s="667" t="s">
        <v>783</v>
      </c>
      <c r="HH190" s="667">
        <v>0</v>
      </c>
      <c r="HI190" s="667">
        <v>1</v>
      </c>
      <c r="HJ190" s="667">
        <v>45</v>
      </c>
      <c r="HK190" s="667" t="s">
        <v>784</v>
      </c>
      <c r="HL190" s="667" t="s">
        <v>785</v>
      </c>
      <c r="HM190" s="667" t="s">
        <v>783</v>
      </c>
      <c r="HN190" s="667" t="s">
        <v>783</v>
      </c>
      <c r="HO190" s="667" t="s">
        <v>783</v>
      </c>
      <c r="HP190" s="667" t="s">
        <v>783</v>
      </c>
      <c r="HQ190" s="667" t="s">
        <v>783</v>
      </c>
      <c r="HR190" s="667">
        <v>3980114</v>
      </c>
      <c r="HS190" s="667" t="s">
        <v>783</v>
      </c>
      <c r="HT190" s="667" t="s">
        <v>786</v>
      </c>
      <c r="HU190" s="667" t="s">
        <v>787</v>
      </c>
      <c r="HV190" s="667">
        <v>4</v>
      </c>
      <c r="HW190" s="667">
        <v>2014</v>
      </c>
      <c r="HX190" s="667">
        <v>63</v>
      </c>
      <c r="HY190" s="667">
        <v>0</v>
      </c>
      <c r="HZ190" s="667">
        <v>1214</v>
      </c>
      <c r="IA190" s="668">
        <v>41697.500081018516</v>
      </c>
      <c r="IB190" s="667" t="s">
        <v>788</v>
      </c>
      <c r="IC190" s="667">
        <v>3975636</v>
      </c>
      <c r="ID190" s="667">
        <v>2014</v>
      </c>
      <c r="IE190" s="667">
        <v>1712</v>
      </c>
      <c r="IF190" s="667" t="s">
        <v>783</v>
      </c>
      <c r="IG190" s="667" t="s">
        <v>783</v>
      </c>
      <c r="IH190" s="667" t="s">
        <v>783</v>
      </c>
      <c r="II190" s="667" t="s">
        <v>783</v>
      </c>
      <c r="IJ190" s="667" t="s">
        <v>783</v>
      </c>
      <c r="IK190" s="667" t="s">
        <v>783</v>
      </c>
      <c r="IL190" s="667" t="s">
        <v>783</v>
      </c>
      <c r="IM190" s="667" t="s">
        <v>783</v>
      </c>
      <c r="IN190" s="667" t="s">
        <v>783</v>
      </c>
      <c r="IO190" s="667">
        <v>1649</v>
      </c>
      <c r="IP190" s="668">
        <v>37477.354571759257</v>
      </c>
      <c r="IQ190" s="667">
        <v>2</v>
      </c>
      <c r="IR190" s="667" t="s">
        <v>793</v>
      </c>
      <c r="IS190" s="667">
        <v>2</v>
      </c>
      <c r="IT190" s="669">
        <v>41275</v>
      </c>
      <c r="IU190" s="667" t="s">
        <v>783</v>
      </c>
      <c r="IV190" s="667" t="s">
        <v>783</v>
      </c>
      <c r="IW190" s="667" t="s">
        <v>783</v>
      </c>
      <c r="IX190" s="667" t="s">
        <v>781</v>
      </c>
      <c r="IY190" s="667">
        <v>45</v>
      </c>
      <c r="IZ190" s="667" t="s">
        <v>789</v>
      </c>
      <c r="JA190" s="667" t="s">
        <v>783</v>
      </c>
      <c r="JB190" s="667" t="s">
        <v>783</v>
      </c>
      <c r="JC190" s="667" t="s">
        <v>783</v>
      </c>
      <c r="JD190" s="667">
        <v>329484</v>
      </c>
      <c r="JE190" s="667" t="s">
        <v>783</v>
      </c>
      <c r="JF190" s="667" t="s">
        <v>783</v>
      </c>
      <c r="JG190" s="667" t="s">
        <v>802</v>
      </c>
      <c r="JH190" s="667">
        <v>55</v>
      </c>
      <c r="JI190" s="667" t="s">
        <v>783</v>
      </c>
      <c r="JJ190" s="667" t="s">
        <v>783</v>
      </c>
      <c r="JK190" s="667" t="s">
        <v>783</v>
      </c>
      <c r="JL190" s="667" t="s">
        <v>790</v>
      </c>
      <c r="JM190" s="667">
        <v>4</v>
      </c>
      <c r="JN190" s="667">
        <v>3</v>
      </c>
      <c r="JO190" s="667" t="s">
        <v>783</v>
      </c>
      <c r="JP190" s="667">
        <v>10711928</v>
      </c>
      <c r="JQ190" s="667">
        <v>2011</v>
      </c>
      <c r="JR190" s="667">
        <v>3</v>
      </c>
      <c r="JS190" s="667" t="s">
        <v>783</v>
      </c>
      <c r="JT190" s="667" t="s">
        <v>783</v>
      </c>
      <c r="JU190" s="667" t="s">
        <v>968</v>
      </c>
      <c r="JV190" s="670">
        <v>1066.7419789999999</v>
      </c>
      <c r="JW190"/>
      <c r="JX190" s="225"/>
    </row>
    <row r="191" spans="3:288" s="1464" customFormat="1">
      <c r="F191" s="1460"/>
      <c r="G191" s="1460"/>
      <c r="H191" s="1460"/>
      <c r="I191" s="1460"/>
      <c r="J191" s="1460"/>
      <c r="K191" s="1460"/>
      <c r="L191" s="1460"/>
      <c r="U191" s="59"/>
      <c r="V191" s="59"/>
      <c r="W191" s="496"/>
      <c r="X191" s="496"/>
      <c r="Y191" s="496"/>
      <c r="Z191" s="496"/>
      <c r="AA191" s="512"/>
      <c r="AB191" s="1460"/>
      <c r="AC191" s="1460"/>
      <c r="AD191" s="555"/>
      <c r="AE191" s="512"/>
      <c r="AF191" s="1460"/>
      <c r="AG191" s="1460"/>
      <c r="AH191" s="555"/>
      <c r="AI191" s="1460"/>
      <c r="AJ191" s="1460"/>
      <c r="AK191" s="1460"/>
      <c r="AL191" s="1460"/>
      <c r="AM191" s="1460"/>
      <c r="AN191" s="555"/>
      <c r="AO191" s="1460"/>
      <c r="AP191" s="555"/>
      <c r="AQ191" s="1460"/>
      <c r="AR191" s="555"/>
      <c r="AS191" s="1460"/>
      <c r="AT191" s="555"/>
      <c r="AU191" s="1460"/>
      <c r="AV191" s="555"/>
      <c r="AW191" s="1460"/>
      <c r="AX191" s="555"/>
      <c r="AY191" s="1460"/>
      <c r="AZ191" s="555"/>
      <c r="BA191" s="1460"/>
      <c r="BB191" s="555"/>
      <c r="BC191" s="1460"/>
      <c r="BD191" s="555"/>
      <c r="BE191" s="1460"/>
      <c r="BF191" s="555"/>
      <c r="BG191" s="1460"/>
      <c r="BH191" s="555"/>
      <c r="BI191" s="1460"/>
      <c r="BJ191" s="555"/>
      <c r="BK191" s="1460"/>
      <c r="BL191" s="555"/>
      <c r="BM191" s="1460"/>
      <c r="BN191" s="555"/>
      <c r="BO191" s="1460"/>
      <c r="BP191" s="555"/>
      <c r="FX191" s="660" t="s">
        <v>431</v>
      </c>
      <c r="FY191" s="661">
        <v>291</v>
      </c>
      <c r="FZ191" s="661">
        <v>30289644</v>
      </c>
      <c r="GA191" s="661">
        <v>55</v>
      </c>
      <c r="GB191" s="661" t="s">
        <v>798</v>
      </c>
      <c r="GC191" s="661">
        <v>20</v>
      </c>
      <c r="GD191" s="661">
        <v>1970</v>
      </c>
      <c r="GE191" s="661">
        <v>1</v>
      </c>
      <c r="GF191" s="661" t="s">
        <v>780</v>
      </c>
      <c r="GG191" s="661">
        <v>1</v>
      </c>
      <c r="GH191" s="661">
        <v>1</v>
      </c>
      <c r="GI191" s="661" t="s">
        <v>780</v>
      </c>
      <c r="GJ191" s="661">
        <v>1</v>
      </c>
      <c r="GK191" s="661" t="s">
        <v>781</v>
      </c>
      <c r="GL191" s="661" t="s">
        <v>782</v>
      </c>
      <c r="GM191" s="661">
        <v>50</v>
      </c>
      <c r="GN191" s="661" t="s">
        <v>783</v>
      </c>
      <c r="GO191" s="661">
        <v>0</v>
      </c>
      <c r="GP191" s="661">
        <v>0</v>
      </c>
      <c r="GQ191" s="661">
        <v>4</v>
      </c>
      <c r="GR191" s="661">
        <v>2</v>
      </c>
      <c r="GS191" s="661">
        <v>2</v>
      </c>
      <c r="GT191" s="661" t="s">
        <v>783</v>
      </c>
      <c r="GU191" s="661" t="s">
        <v>783</v>
      </c>
      <c r="GV191" s="661" t="s">
        <v>783</v>
      </c>
      <c r="GW191" s="661" t="s">
        <v>783</v>
      </c>
      <c r="GX191" s="661" t="s">
        <v>783</v>
      </c>
      <c r="GY191" s="661">
        <v>1649</v>
      </c>
      <c r="GZ191" s="661">
        <v>0.11</v>
      </c>
      <c r="HA191" s="661">
        <v>5</v>
      </c>
      <c r="HB191" s="661" t="s">
        <v>783</v>
      </c>
      <c r="HC191" s="661" t="s">
        <v>782</v>
      </c>
      <c r="HD191" s="661">
        <v>35</v>
      </c>
      <c r="HE191" s="661" t="s">
        <v>783</v>
      </c>
      <c r="HF191" s="661">
        <v>0</v>
      </c>
      <c r="HG191" s="661" t="s">
        <v>783</v>
      </c>
      <c r="HH191" s="661">
        <v>0</v>
      </c>
      <c r="HI191" s="661">
        <v>1</v>
      </c>
      <c r="HJ191" s="661">
        <v>45</v>
      </c>
      <c r="HK191" s="661" t="s">
        <v>784</v>
      </c>
      <c r="HL191" s="661" t="s">
        <v>785</v>
      </c>
      <c r="HM191" s="661" t="s">
        <v>783</v>
      </c>
      <c r="HN191" s="661" t="s">
        <v>783</v>
      </c>
      <c r="HO191" s="661" t="s">
        <v>783</v>
      </c>
      <c r="HP191" s="661" t="s">
        <v>783</v>
      </c>
      <c r="HQ191" s="661" t="s">
        <v>783</v>
      </c>
      <c r="HR191" s="661">
        <v>3980113</v>
      </c>
      <c r="HS191" s="661" t="s">
        <v>783</v>
      </c>
      <c r="HT191" s="661" t="s">
        <v>786</v>
      </c>
      <c r="HU191" s="661" t="s">
        <v>787</v>
      </c>
      <c r="HV191" s="661">
        <v>4</v>
      </c>
      <c r="HW191" s="661">
        <v>2014</v>
      </c>
      <c r="HX191" s="661">
        <v>63</v>
      </c>
      <c r="HY191" s="661">
        <v>0</v>
      </c>
      <c r="HZ191" s="661">
        <v>581</v>
      </c>
      <c r="IA191" s="662">
        <v>41697.500081018516</v>
      </c>
      <c r="IB191" s="661" t="s">
        <v>788</v>
      </c>
      <c r="IC191" s="661">
        <v>3975635</v>
      </c>
      <c r="ID191" s="661">
        <v>2014</v>
      </c>
      <c r="IE191" s="661">
        <v>1712</v>
      </c>
      <c r="IF191" s="661" t="s">
        <v>783</v>
      </c>
      <c r="IG191" s="661" t="s">
        <v>783</v>
      </c>
      <c r="IH191" s="661" t="s">
        <v>783</v>
      </c>
      <c r="II191" s="661" t="s">
        <v>783</v>
      </c>
      <c r="IJ191" s="661" t="s">
        <v>783</v>
      </c>
      <c r="IK191" s="661" t="s">
        <v>783</v>
      </c>
      <c r="IL191" s="661" t="s">
        <v>783</v>
      </c>
      <c r="IM191" s="661" t="s">
        <v>783</v>
      </c>
      <c r="IN191" s="661" t="s">
        <v>783</v>
      </c>
      <c r="IO191" s="661">
        <v>1649</v>
      </c>
      <c r="IP191" s="662">
        <v>37477.354571759257</v>
      </c>
      <c r="IQ191" s="661">
        <v>2</v>
      </c>
      <c r="IR191" s="661" t="s">
        <v>793</v>
      </c>
      <c r="IS191" s="661">
        <v>2</v>
      </c>
      <c r="IT191" s="663">
        <v>41275</v>
      </c>
      <c r="IU191" s="661" t="s">
        <v>783</v>
      </c>
      <c r="IV191" s="661" t="s">
        <v>783</v>
      </c>
      <c r="IW191" s="661" t="s">
        <v>783</v>
      </c>
      <c r="IX191" s="661" t="s">
        <v>781</v>
      </c>
      <c r="IY191" s="661">
        <v>45</v>
      </c>
      <c r="IZ191" s="661" t="s">
        <v>789</v>
      </c>
      <c r="JA191" s="661" t="s">
        <v>783</v>
      </c>
      <c r="JB191" s="661" t="s">
        <v>783</v>
      </c>
      <c r="JC191" s="661" t="s">
        <v>783</v>
      </c>
      <c r="JD191" s="661">
        <v>329484</v>
      </c>
      <c r="JE191" s="661" t="s">
        <v>783</v>
      </c>
      <c r="JF191" s="661" t="s">
        <v>783</v>
      </c>
      <c r="JG191" s="661" t="s">
        <v>802</v>
      </c>
      <c r="JH191" s="661">
        <v>55</v>
      </c>
      <c r="JI191" s="661" t="s">
        <v>783</v>
      </c>
      <c r="JJ191" s="661" t="s">
        <v>783</v>
      </c>
      <c r="JK191" s="661" t="s">
        <v>783</v>
      </c>
      <c r="JL191" s="661" t="s">
        <v>790</v>
      </c>
      <c r="JM191" s="661">
        <v>4</v>
      </c>
      <c r="JN191" s="661">
        <v>3</v>
      </c>
      <c r="JO191" s="661" t="s">
        <v>783</v>
      </c>
      <c r="JP191" s="661">
        <v>10711928</v>
      </c>
      <c r="JQ191" s="661">
        <v>2011</v>
      </c>
      <c r="JR191" s="661">
        <v>3</v>
      </c>
      <c r="JS191" s="661" t="s">
        <v>783</v>
      </c>
      <c r="JT191" s="661" t="s">
        <v>783</v>
      </c>
      <c r="JU191" s="661" t="s">
        <v>969</v>
      </c>
      <c r="JV191" s="664">
        <v>490.52189099999998</v>
      </c>
      <c r="JW191"/>
      <c r="JX191" s="225"/>
    </row>
    <row r="192" spans="3:288" s="1464" customFormat="1" ht="15" thickBot="1">
      <c r="F192" s="1460"/>
      <c r="G192" s="1460"/>
      <c r="H192" s="1460"/>
      <c r="I192" s="1460"/>
      <c r="J192" s="1460"/>
      <c r="K192" s="1460"/>
      <c r="L192" s="1460"/>
      <c r="U192" s="59"/>
      <c r="V192" s="59"/>
      <c r="W192" s="496"/>
      <c r="X192" s="496"/>
      <c r="Y192" s="496"/>
      <c r="Z192" s="496"/>
      <c r="AA192" s="512"/>
      <c r="AB192" s="1460"/>
      <c r="AC192" s="1460"/>
      <c r="AD192" s="555"/>
      <c r="AE192" s="512"/>
      <c r="AF192" s="1460"/>
      <c r="AG192" s="1460"/>
      <c r="AH192" s="555"/>
      <c r="AI192" s="1460"/>
      <c r="AJ192" s="1460"/>
      <c r="AK192" s="1460"/>
      <c r="AL192" s="1460"/>
      <c r="AM192" s="1460"/>
      <c r="AN192" s="555"/>
      <c r="AO192" s="1460"/>
      <c r="AP192" s="555"/>
      <c r="AQ192" s="1460"/>
      <c r="AR192" s="555"/>
      <c r="AS192" s="1460"/>
      <c r="AT192" s="555"/>
      <c r="AU192" s="1460"/>
      <c r="AV192" s="555"/>
      <c r="AW192" s="1460"/>
      <c r="AX192" s="555"/>
      <c r="AY192" s="1460"/>
      <c r="AZ192" s="555"/>
      <c r="BA192" s="1460"/>
      <c r="BB192" s="555"/>
      <c r="BC192" s="1460"/>
      <c r="BD192" s="555"/>
      <c r="BE192" s="1460"/>
      <c r="BF192" s="555"/>
      <c r="BG192" s="1460"/>
      <c r="BH192" s="555"/>
      <c r="BI192" s="1460"/>
      <c r="BJ192" s="555"/>
      <c r="BK192" s="1460"/>
      <c r="BL192" s="555"/>
      <c r="BM192" s="1460"/>
      <c r="BN192" s="555"/>
      <c r="BO192" s="1460"/>
      <c r="BP192" s="555"/>
      <c r="FX192" s="625" t="s">
        <v>431</v>
      </c>
      <c r="FY192" s="626">
        <v>308</v>
      </c>
      <c r="FZ192" s="626">
        <v>30289642</v>
      </c>
      <c r="GA192" s="626">
        <v>55</v>
      </c>
      <c r="GB192" s="626" t="s">
        <v>798</v>
      </c>
      <c r="GC192" s="626">
        <v>20</v>
      </c>
      <c r="GD192" s="626">
        <v>1970</v>
      </c>
      <c r="GE192" s="626">
        <v>1</v>
      </c>
      <c r="GF192" s="626" t="s">
        <v>780</v>
      </c>
      <c r="GG192" s="626">
        <v>1</v>
      </c>
      <c r="GH192" s="626">
        <v>1</v>
      </c>
      <c r="GI192" s="626" t="s">
        <v>780</v>
      </c>
      <c r="GJ192" s="626">
        <v>1</v>
      </c>
      <c r="GK192" s="626" t="s">
        <v>781</v>
      </c>
      <c r="GL192" s="626" t="s">
        <v>782</v>
      </c>
      <c r="GM192" s="626">
        <v>50</v>
      </c>
      <c r="GN192" s="626" t="s">
        <v>783</v>
      </c>
      <c r="GO192" s="626">
        <v>0</v>
      </c>
      <c r="GP192" s="626">
        <v>0</v>
      </c>
      <c r="GQ192" s="626">
        <v>4</v>
      </c>
      <c r="GR192" s="626">
        <v>2</v>
      </c>
      <c r="GS192" s="626">
        <v>2</v>
      </c>
      <c r="GT192" s="626" t="s">
        <v>783</v>
      </c>
      <c r="GU192" s="626" t="s">
        <v>783</v>
      </c>
      <c r="GV192" s="626" t="s">
        <v>783</v>
      </c>
      <c r="GW192" s="626" t="s">
        <v>783</v>
      </c>
      <c r="GX192" s="626" t="s">
        <v>783</v>
      </c>
      <c r="GY192" s="626">
        <v>1649</v>
      </c>
      <c r="GZ192" s="626">
        <v>0.09</v>
      </c>
      <c r="HA192" s="626">
        <v>5</v>
      </c>
      <c r="HB192" s="626" t="s">
        <v>783</v>
      </c>
      <c r="HC192" s="626" t="s">
        <v>782</v>
      </c>
      <c r="HD192" s="626">
        <v>35</v>
      </c>
      <c r="HE192" s="626" t="s">
        <v>783</v>
      </c>
      <c r="HF192" s="626">
        <v>0</v>
      </c>
      <c r="HG192" s="626" t="s">
        <v>783</v>
      </c>
      <c r="HH192" s="626">
        <v>0</v>
      </c>
      <c r="HI192" s="626">
        <v>1</v>
      </c>
      <c r="HJ192" s="626">
        <v>45</v>
      </c>
      <c r="HK192" s="626" t="s">
        <v>784</v>
      </c>
      <c r="HL192" s="626" t="s">
        <v>785</v>
      </c>
      <c r="HM192" s="626" t="s">
        <v>783</v>
      </c>
      <c r="HN192" s="626" t="s">
        <v>783</v>
      </c>
      <c r="HO192" s="626" t="s">
        <v>783</v>
      </c>
      <c r="HP192" s="626" t="s">
        <v>783</v>
      </c>
      <c r="HQ192" s="626" t="s">
        <v>783</v>
      </c>
      <c r="HR192" s="626">
        <v>3978950</v>
      </c>
      <c r="HS192" s="626" t="s">
        <v>783</v>
      </c>
      <c r="HT192" s="626" t="s">
        <v>786</v>
      </c>
      <c r="HU192" s="626" t="s">
        <v>787</v>
      </c>
      <c r="HV192" s="626">
        <v>4</v>
      </c>
      <c r="HW192" s="626">
        <v>2014</v>
      </c>
      <c r="HX192" s="626">
        <v>63</v>
      </c>
      <c r="HY192" s="626">
        <v>0</v>
      </c>
      <c r="HZ192" s="626">
        <v>475</v>
      </c>
      <c r="IA192" s="627">
        <v>41697.500081018516</v>
      </c>
      <c r="IB192" s="626" t="s">
        <v>788</v>
      </c>
      <c r="IC192" s="626">
        <v>3974472</v>
      </c>
      <c r="ID192" s="626">
        <v>2014</v>
      </c>
      <c r="IE192" s="626">
        <v>1712</v>
      </c>
      <c r="IF192" s="626" t="s">
        <v>783</v>
      </c>
      <c r="IG192" s="626" t="s">
        <v>783</v>
      </c>
      <c r="IH192" s="626" t="s">
        <v>783</v>
      </c>
      <c r="II192" s="626" t="s">
        <v>783</v>
      </c>
      <c r="IJ192" s="626" t="s">
        <v>783</v>
      </c>
      <c r="IK192" s="626" t="s">
        <v>783</v>
      </c>
      <c r="IL192" s="626" t="s">
        <v>783</v>
      </c>
      <c r="IM192" s="626" t="s">
        <v>783</v>
      </c>
      <c r="IN192" s="626" t="s">
        <v>783</v>
      </c>
      <c r="IO192" s="626">
        <v>1649</v>
      </c>
      <c r="IP192" s="627">
        <v>37477.354571759257</v>
      </c>
      <c r="IQ192" s="626">
        <v>2</v>
      </c>
      <c r="IR192" s="626" t="s">
        <v>793</v>
      </c>
      <c r="IS192" s="626">
        <v>2</v>
      </c>
      <c r="IT192" s="665">
        <v>41275</v>
      </c>
      <c r="IU192" s="626" t="s">
        <v>783</v>
      </c>
      <c r="IV192" s="626" t="s">
        <v>783</v>
      </c>
      <c r="IW192" s="626" t="s">
        <v>783</v>
      </c>
      <c r="IX192" s="626" t="s">
        <v>781</v>
      </c>
      <c r="IY192" s="626">
        <v>45</v>
      </c>
      <c r="IZ192" s="626" t="s">
        <v>789</v>
      </c>
      <c r="JA192" s="626" t="s">
        <v>783</v>
      </c>
      <c r="JB192" s="626" t="s">
        <v>783</v>
      </c>
      <c r="JC192" s="626" t="s">
        <v>783</v>
      </c>
      <c r="JD192" s="626">
        <v>329484</v>
      </c>
      <c r="JE192" s="626" t="s">
        <v>783</v>
      </c>
      <c r="JF192" s="626" t="s">
        <v>783</v>
      </c>
      <c r="JG192" s="626" t="s">
        <v>802</v>
      </c>
      <c r="JH192" s="626">
        <v>55</v>
      </c>
      <c r="JI192" s="626" t="s">
        <v>783</v>
      </c>
      <c r="JJ192" s="626" t="s">
        <v>783</v>
      </c>
      <c r="JK192" s="626" t="s">
        <v>783</v>
      </c>
      <c r="JL192" s="626" t="s">
        <v>790</v>
      </c>
      <c r="JM192" s="626">
        <v>4</v>
      </c>
      <c r="JN192" s="626">
        <v>3</v>
      </c>
      <c r="JO192" s="626" t="s">
        <v>783</v>
      </c>
      <c r="JP192" s="626">
        <v>10711928</v>
      </c>
      <c r="JQ192" s="626">
        <v>2011</v>
      </c>
      <c r="JR192" s="626">
        <v>3</v>
      </c>
      <c r="JS192" s="626" t="s">
        <v>783</v>
      </c>
      <c r="JT192" s="626" t="s">
        <v>783</v>
      </c>
      <c r="JU192" s="626" t="s">
        <v>970</v>
      </c>
      <c r="JV192" s="628">
        <v>424.483901</v>
      </c>
      <c r="JW192">
        <f>SUM(JV190:JV192)</f>
        <v>1981.7477709999998</v>
      </c>
      <c r="JX192" s="225">
        <v>0.37533101723484846</v>
      </c>
    </row>
    <row r="193" spans="180:284" s="1464" customFormat="1" ht="15" thickBot="1">
      <c r="FX193" s="655" t="s">
        <v>511</v>
      </c>
      <c r="FY193" s="656">
        <v>196</v>
      </c>
      <c r="FZ193" s="656">
        <v>30289649</v>
      </c>
      <c r="GA193" s="656">
        <v>40</v>
      </c>
      <c r="GB193" s="656" t="s">
        <v>779</v>
      </c>
      <c r="GC193" s="656">
        <v>20</v>
      </c>
      <c r="GD193" s="656">
        <v>2000</v>
      </c>
      <c r="GE193" s="656">
        <v>0</v>
      </c>
      <c r="GF193" s="656" t="s">
        <v>792</v>
      </c>
      <c r="GG193" s="656">
        <v>0</v>
      </c>
      <c r="GH193" s="656">
        <v>0</v>
      </c>
      <c r="GI193" s="656" t="s">
        <v>792</v>
      </c>
      <c r="GJ193" s="656">
        <v>0</v>
      </c>
      <c r="GK193" s="656" t="s">
        <v>781</v>
      </c>
      <c r="GL193" s="656" t="s">
        <v>793</v>
      </c>
      <c r="GM193" s="656">
        <v>66</v>
      </c>
      <c r="GN193" s="656" t="s">
        <v>783</v>
      </c>
      <c r="GO193" s="656">
        <v>0</v>
      </c>
      <c r="GP193" s="656">
        <v>0</v>
      </c>
      <c r="GQ193" s="656">
        <v>4</v>
      </c>
      <c r="GR193" s="656">
        <v>2</v>
      </c>
      <c r="GS193" s="656">
        <v>5</v>
      </c>
      <c r="GT193" s="656" t="s">
        <v>783</v>
      </c>
      <c r="GU193" s="656" t="s">
        <v>783</v>
      </c>
      <c r="GV193" s="656" t="s">
        <v>783</v>
      </c>
      <c r="GW193" s="656" t="s">
        <v>783</v>
      </c>
      <c r="GX193" s="656" t="s">
        <v>783</v>
      </c>
      <c r="GY193" s="656">
        <v>1649</v>
      </c>
      <c r="GZ193" s="656">
        <v>7.0000000000000007E-2</v>
      </c>
      <c r="HA193" s="656">
        <v>5</v>
      </c>
      <c r="HB193" s="656" t="s">
        <v>783</v>
      </c>
      <c r="HC193" s="656" t="s">
        <v>782</v>
      </c>
      <c r="HD193" s="656">
        <v>15</v>
      </c>
      <c r="HE193" s="656" t="s">
        <v>783</v>
      </c>
      <c r="HF193" s="656">
        <v>0</v>
      </c>
      <c r="HG193" s="656" t="s">
        <v>783</v>
      </c>
      <c r="HH193" s="656">
        <v>0</v>
      </c>
      <c r="HI193" s="656">
        <v>1</v>
      </c>
      <c r="HJ193" s="656">
        <v>45</v>
      </c>
      <c r="HK193" s="656" t="s">
        <v>784</v>
      </c>
      <c r="HL193" s="656" t="s">
        <v>785</v>
      </c>
      <c r="HM193" s="656" t="s">
        <v>783</v>
      </c>
      <c r="HN193" s="656" t="s">
        <v>783</v>
      </c>
      <c r="HO193" s="656" t="s">
        <v>783</v>
      </c>
      <c r="HP193" s="656" t="s">
        <v>783</v>
      </c>
      <c r="HQ193" s="656" t="s">
        <v>783</v>
      </c>
      <c r="HR193" s="656">
        <v>4870888</v>
      </c>
      <c r="HS193" s="656" t="s">
        <v>783</v>
      </c>
      <c r="HT193" s="656" t="s">
        <v>786</v>
      </c>
      <c r="HU193" s="656" t="s">
        <v>787</v>
      </c>
      <c r="HV193" s="656">
        <v>4</v>
      </c>
      <c r="HW193" s="656">
        <v>2014</v>
      </c>
      <c r="HX193" s="656">
        <v>63</v>
      </c>
      <c r="HY193" s="656">
        <v>0</v>
      </c>
      <c r="HZ193" s="656">
        <v>370</v>
      </c>
      <c r="IA193" s="657">
        <v>41697.500081018516</v>
      </c>
      <c r="IB193" s="656" t="s">
        <v>788</v>
      </c>
      <c r="IC193" s="656">
        <v>4870887</v>
      </c>
      <c r="ID193" s="656">
        <v>2014</v>
      </c>
      <c r="IE193" s="656">
        <v>1712</v>
      </c>
      <c r="IF193" s="656" t="s">
        <v>783</v>
      </c>
      <c r="IG193" s="656" t="s">
        <v>783</v>
      </c>
      <c r="IH193" s="656" t="s">
        <v>783</v>
      </c>
      <c r="II193" s="656" t="s">
        <v>783</v>
      </c>
      <c r="IJ193" s="656" t="s">
        <v>783</v>
      </c>
      <c r="IK193" s="656" t="s">
        <v>783</v>
      </c>
      <c r="IL193" s="656" t="s">
        <v>783</v>
      </c>
      <c r="IM193" s="656" t="s">
        <v>783</v>
      </c>
      <c r="IN193" s="656" t="s">
        <v>783</v>
      </c>
      <c r="IO193" s="656">
        <v>1649</v>
      </c>
      <c r="IP193" s="657">
        <v>37477.354571759257</v>
      </c>
      <c r="IQ193" s="656">
        <v>1</v>
      </c>
      <c r="IR193" s="656" t="s">
        <v>793</v>
      </c>
      <c r="IS193" s="656">
        <v>5</v>
      </c>
      <c r="IT193" s="658">
        <v>41275</v>
      </c>
      <c r="IU193" s="656" t="s">
        <v>783</v>
      </c>
      <c r="IV193" s="656" t="s">
        <v>783</v>
      </c>
      <c r="IW193" s="656" t="s">
        <v>783</v>
      </c>
      <c r="IX193" s="656" t="s">
        <v>781</v>
      </c>
      <c r="IY193" s="656">
        <v>45</v>
      </c>
      <c r="IZ193" s="656" t="s">
        <v>789</v>
      </c>
      <c r="JA193" s="656" t="s">
        <v>783</v>
      </c>
      <c r="JB193" s="656" t="s">
        <v>783</v>
      </c>
      <c r="JC193" s="656" t="s">
        <v>783</v>
      </c>
      <c r="JD193" s="656">
        <v>329485</v>
      </c>
      <c r="JE193" s="656" t="s">
        <v>783</v>
      </c>
      <c r="JF193" s="656" t="s">
        <v>783</v>
      </c>
      <c r="JG193" s="656" t="s">
        <v>815</v>
      </c>
      <c r="JH193" s="656">
        <v>40</v>
      </c>
      <c r="JI193" s="656" t="s">
        <v>783</v>
      </c>
      <c r="JJ193" s="656" t="s">
        <v>783</v>
      </c>
      <c r="JK193" s="656" t="s">
        <v>783</v>
      </c>
      <c r="JL193" s="656" t="s">
        <v>790</v>
      </c>
      <c r="JM193" s="656">
        <v>4</v>
      </c>
      <c r="JN193" s="656">
        <v>2</v>
      </c>
      <c r="JO193" s="656" t="s">
        <v>783</v>
      </c>
      <c r="JP193" s="656">
        <v>10711928</v>
      </c>
      <c r="JQ193" s="656">
        <v>2011</v>
      </c>
      <c r="JR193" s="656">
        <v>3</v>
      </c>
      <c r="JS193" s="656" t="s">
        <v>783</v>
      </c>
      <c r="JT193" s="656" t="s">
        <v>783</v>
      </c>
      <c r="JU193" s="656" t="s">
        <v>971</v>
      </c>
      <c r="JV193" s="659">
        <v>319.02499599999999</v>
      </c>
      <c r="JW193">
        <f>JV193</f>
        <v>319.02499599999999</v>
      </c>
      <c r="JX193" s="225">
        <v>6.0421400757575752E-2</v>
      </c>
    </row>
    <row r="194" spans="180:284" s="1464" customFormat="1">
      <c r="FX194" s="666" t="s">
        <v>475</v>
      </c>
      <c r="FY194" s="667">
        <v>101</v>
      </c>
      <c r="FZ194" s="667">
        <v>30289653</v>
      </c>
      <c r="GA194" s="667">
        <v>55</v>
      </c>
      <c r="GB194" s="667" t="s">
        <v>798</v>
      </c>
      <c r="GC194" s="667">
        <v>20</v>
      </c>
      <c r="GD194" s="667">
        <v>1991</v>
      </c>
      <c r="GE194" s="667">
        <v>1</v>
      </c>
      <c r="GF194" s="667" t="s">
        <v>780</v>
      </c>
      <c r="GG194" s="667">
        <v>2</v>
      </c>
      <c r="GH194" s="667">
        <v>1</v>
      </c>
      <c r="GI194" s="667" t="s">
        <v>780</v>
      </c>
      <c r="GJ194" s="667">
        <v>2</v>
      </c>
      <c r="GK194" s="667" t="s">
        <v>781</v>
      </c>
      <c r="GL194" s="667" t="s">
        <v>782</v>
      </c>
      <c r="GM194" s="667">
        <v>60</v>
      </c>
      <c r="GN194" s="667" t="s">
        <v>783</v>
      </c>
      <c r="GO194" s="667">
        <v>0</v>
      </c>
      <c r="GP194" s="667">
        <v>0</v>
      </c>
      <c r="GQ194" s="667">
        <v>4</v>
      </c>
      <c r="GR194" s="667">
        <v>2</v>
      </c>
      <c r="GS194" s="667">
        <v>2</v>
      </c>
      <c r="GT194" s="667" t="s">
        <v>783</v>
      </c>
      <c r="GU194" s="667" t="s">
        <v>783</v>
      </c>
      <c r="GV194" s="667" t="s">
        <v>783</v>
      </c>
      <c r="GW194" s="667" t="s">
        <v>783</v>
      </c>
      <c r="GX194" s="667" t="s">
        <v>783</v>
      </c>
      <c r="GY194" s="667">
        <v>1649</v>
      </c>
      <c r="GZ194" s="667">
        <v>1.03</v>
      </c>
      <c r="HA194" s="667">
        <v>5</v>
      </c>
      <c r="HB194" s="667" t="s">
        <v>783</v>
      </c>
      <c r="HC194" s="667" t="s">
        <v>782</v>
      </c>
      <c r="HD194" s="667">
        <v>15</v>
      </c>
      <c r="HE194" s="667" t="s">
        <v>783</v>
      </c>
      <c r="HF194" s="667">
        <v>0</v>
      </c>
      <c r="HG194" s="667" t="s">
        <v>783</v>
      </c>
      <c r="HH194" s="667">
        <v>0</v>
      </c>
      <c r="HI194" s="667">
        <v>1</v>
      </c>
      <c r="HJ194" s="667">
        <v>45</v>
      </c>
      <c r="HK194" s="667" t="s">
        <v>784</v>
      </c>
      <c r="HL194" s="667" t="s">
        <v>785</v>
      </c>
      <c r="HM194" s="667" t="s">
        <v>783</v>
      </c>
      <c r="HN194" s="667" t="s">
        <v>783</v>
      </c>
      <c r="HO194" s="667" t="s">
        <v>783</v>
      </c>
      <c r="HP194" s="667" t="s">
        <v>783</v>
      </c>
      <c r="HQ194" s="667" t="s">
        <v>783</v>
      </c>
      <c r="HR194" s="667">
        <v>3978940</v>
      </c>
      <c r="HS194" s="667" t="s">
        <v>783</v>
      </c>
      <c r="HT194" s="667" t="s">
        <v>786</v>
      </c>
      <c r="HU194" s="667" t="s">
        <v>787</v>
      </c>
      <c r="HV194" s="667">
        <v>4</v>
      </c>
      <c r="HW194" s="667">
        <v>2014</v>
      </c>
      <c r="HX194" s="667">
        <v>63</v>
      </c>
      <c r="HY194" s="667">
        <v>0</v>
      </c>
      <c r="HZ194" s="667">
        <v>5438</v>
      </c>
      <c r="IA194" s="668">
        <v>41697.500081018516</v>
      </c>
      <c r="IB194" s="667" t="s">
        <v>788</v>
      </c>
      <c r="IC194" s="667">
        <v>3974462</v>
      </c>
      <c r="ID194" s="667">
        <v>2014</v>
      </c>
      <c r="IE194" s="667">
        <v>1712</v>
      </c>
      <c r="IF194" s="667" t="s">
        <v>783</v>
      </c>
      <c r="IG194" s="667" t="s">
        <v>783</v>
      </c>
      <c r="IH194" s="667" t="s">
        <v>783</v>
      </c>
      <c r="II194" s="667" t="s">
        <v>783</v>
      </c>
      <c r="IJ194" s="667" t="s">
        <v>783</v>
      </c>
      <c r="IK194" s="667" t="s">
        <v>783</v>
      </c>
      <c r="IL194" s="667" t="s">
        <v>783</v>
      </c>
      <c r="IM194" s="667" t="s">
        <v>783</v>
      </c>
      <c r="IN194" s="667" t="s">
        <v>783</v>
      </c>
      <c r="IO194" s="667">
        <v>1649</v>
      </c>
      <c r="IP194" s="668">
        <v>37477.354571759257</v>
      </c>
      <c r="IQ194" s="667">
        <v>2</v>
      </c>
      <c r="IR194" s="667" t="s">
        <v>793</v>
      </c>
      <c r="IS194" s="667">
        <v>2</v>
      </c>
      <c r="IT194" s="669">
        <v>41275</v>
      </c>
      <c r="IU194" s="667" t="s">
        <v>783</v>
      </c>
      <c r="IV194" s="667" t="s">
        <v>783</v>
      </c>
      <c r="IW194" s="667" t="s">
        <v>783</v>
      </c>
      <c r="IX194" s="667" t="s">
        <v>781</v>
      </c>
      <c r="IY194" s="667">
        <v>45</v>
      </c>
      <c r="IZ194" s="667" t="s">
        <v>789</v>
      </c>
      <c r="JA194" s="667" t="s">
        <v>783</v>
      </c>
      <c r="JB194" s="667" t="s">
        <v>783</v>
      </c>
      <c r="JC194" s="667" t="s">
        <v>783</v>
      </c>
      <c r="JD194" s="667">
        <v>329486</v>
      </c>
      <c r="JE194" s="667" t="s">
        <v>783</v>
      </c>
      <c r="JF194" s="667" t="s">
        <v>783</v>
      </c>
      <c r="JG194" s="667" t="s">
        <v>802</v>
      </c>
      <c r="JH194" s="667">
        <v>55</v>
      </c>
      <c r="JI194" s="667" t="s">
        <v>783</v>
      </c>
      <c r="JJ194" s="667" t="s">
        <v>783</v>
      </c>
      <c r="JK194" s="667" t="s">
        <v>783</v>
      </c>
      <c r="JL194" s="667" t="s">
        <v>790</v>
      </c>
      <c r="JM194" s="667">
        <v>4</v>
      </c>
      <c r="JN194" s="667">
        <v>3</v>
      </c>
      <c r="JO194" s="667" t="s">
        <v>783</v>
      </c>
      <c r="JP194" s="667">
        <v>10711928</v>
      </c>
      <c r="JQ194" s="667">
        <v>2011</v>
      </c>
      <c r="JR194" s="667">
        <v>3</v>
      </c>
      <c r="JS194" s="667" t="s">
        <v>783</v>
      </c>
      <c r="JT194" s="667" t="s">
        <v>783</v>
      </c>
      <c r="JU194" s="667" t="s">
        <v>972</v>
      </c>
      <c r="JV194" s="670">
        <v>5628.9812320000001</v>
      </c>
      <c r="JW194">
        <f>JV194</f>
        <v>5628.9812320000001</v>
      </c>
      <c r="JX194" s="225">
        <v>1.0660949303030303</v>
      </c>
    </row>
    <row r="195" spans="180:284" s="1464" customFormat="1">
      <c r="FX195" s="645" t="s">
        <v>475</v>
      </c>
      <c r="FY195" s="646"/>
      <c r="FZ195" s="646"/>
      <c r="GA195" s="646"/>
      <c r="GB195" s="646"/>
      <c r="GC195" s="646"/>
      <c r="GD195" s="646"/>
      <c r="GE195" s="646"/>
      <c r="GF195" s="646"/>
      <c r="GG195" s="646"/>
      <c r="GH195" s="646"/>
      <c r="GI195" s="646"/>
      <c r="GJ195" s="646"/>
      <c r="GK195" s="646"/>
      <c r="GL195" s="646"/>
      <c r="GM195" s="646"/>
      <c r="GN195" s="646"/>
      <c r="GO195" s="646"/>
      <c r="GP195" s="646"/>
      <c r="GQ195" s="646"/>
      <c r="GR195" s="646"/>
      <c r="GS195" s="646"/>
      <c r="GT195" s="646"/>
      <c r="GU195" s="646"/>
      <c r="GV195" s="646"/>
      <c r="GW195" s="646"/>
      <c r="GX195" s="646"/>
      <c r="GY195" s="646"/>
      <c r="GZ195" s="646"/>
      <c r="HA195" s="646"/>
      <c r="HB195" s="646"/>
      <c r="HC195" s="646"/>
      <c r="HD195" s="646"/>
      <c r="HE195" s="646"/>
      <c r="HF195" s="646"/>
      <c r="HG195" s="646"/>
      <c r="HH195" s="646"/>
      <c r="HI195" s="646"/>
      <c r="HJ195" s="646"/>
      <c r="HK195" s="646"/>
      <c r="HL195" s="646"/>
      <c r="HM195" s="646"/>
      <c r="HN195" s="646"/>
      <c r="HO195" s="646"/>
      <c r="HP195" s="646"/>
      <c r="HQ195" s="646"/>
      <c r="HR195" s="646"/>
      <c r="HS195" s="646"/>
      <c r="HT195" s="646"/>
      <c r="HU195" s="646"/>
      <c r="HV195" s="646"/>
      <c r="HW195" s="646"/>
      <c r="HX195" s="646"/>
      <c r="HY195" s="646"/>
      <c r="HZ195" s="646"/>
      <c r="IA195" s="647"/>
      <c r="IB195" s="646"/>
      <c r="IC195" s="646"/>
      <c r="ID195" s="646"/>
      <c r="IE195" s="646"/>
      <c r="IF195" s="646"/>
      <c r="IG195" s="646"/>
      <c r="IH195" s="646"/>
      <c r="II195" s="646"/>
      <c r="IJ195" s="646"/>
      <c r="IK195" s="646"/>
      <c r="IL195" s="646"/>
      <c r="IM195" s="646"/>
      <c r="IN195" s="646"/>
      <c r="IO195" s="646"/>
      <c r="IP195" s="647"/>
      <c r="IQ195" s="646"/>
      <c r="IR195" s="646"/>
      <c r="IS195" s="646"/>
      <c r="IT195" s="648"/>
      <c r="IU195" s="646"/>
      <c r="IV195" s="646"/>
      <c r="IW195" s="646"/>
      <c r="IX195" s="646"/>
      <c r="IY195" s="646"/>
      <c r="IZ195" s="646"/>
      <c r="JA195" s="646"/>
      <c r="JB195" s="646"/>
      <c r="JC195" s="646"/>
      <c r="JD195" s="646"/>
      <c r="JE195" s="646"/>
      <c r="JF195" s="646"/>
      <c r="JG195" s="646"/>
      <c r="JH195" s="646"/>
      <c r="JI195" s="646"/>
      <c r="JJ195" s="646"/>
      <c r="JK195" s="646"/>
      <c r="JL195" s="646"/>
      <c r="JM195" s="646"/>
      <c r="JN195" s="646"/>
      <c r="JO195" s="646"/>
      <c r="JP195" s="646"/>
      <c r="JQ195" s="646"/>
      <c r="JR195" s="646"/>
      <c r="JS195" s="646"/>
      <c r="JT195" s="646"/>
      <c r="JU195" s="646"/>
      <c r="JV195" s="649"/>
      <c r="JW195"/>
      <c r="JX195" s="225"/>
    </row>
    <row r="196" spans="180:284" s="1464" customFormat="1" ht="15" thickBot="1">
      <c r="FX196" s="689" t="s">
        <v>475</v>
      </c>
      <c r="FY196" s="690"/>
      <c r="FZ196" s="690"/>
      <c r="GA196" s="690"/>
      <c r="GB196" s="690"/>
      <c r="GC196" s="690"/>
      <c r="GD196" s="690"/>
      <c r="GE196" s="690"/>
      <c r="GF196" s="690"/>
      <c r="GG196" s="690"/>
      <c r="GH196" s="690"/>
      <c r="GI196" s="690"/>
      <c r="GJ196" s="690"/>
      <c r="GK196" s="690"/>
      <c r="GL196" s="690"/>
      <c r="GM196" s="690"/>
      <c r="GN196" s="690"/>
      <c r="GO196" s="690"/>
      <c r="GP196" s="690"/>
      <c r="GQ196" s="690"/>
      <c r="GR196" s="690"/>
      <c r="GS196" s="690"/>
      <c r="GT196" s="690"/>
      <c r="GU196" s="690"/>
      <c r="GV196" s="690"/>
      <c r="GW196" s="690"/>
      <c r="GX196" s="690"/>
      <c r="GY196" s="690"/>
      <c r="GZ196" s="690"/>
      <c r="HA196" s="690"/>
      <c r="HB196" s="690"/>
      <c r="HC196" s="690"/>
      <c r="HD196" s="690"/>
      <c r="HE196" s="690"/>
      <c r="HF196" s="690"/>
      <c r="HG196" s="690"/>
      <c r="HH196" s="690"/>
      <c r="HI196" s="690"/>
      <c r="HJ196" s="690"/>
      <c r="HK196" s="690"/>
      <c r="HL196" s="690"/>
      <c r="HM196" s="690"/>
      <c r="HN196" s="690"/>
      <c r="HO196" s="690"/>
      <c r="HP196" s="690"/>
      <c r="HQ196" s="690"/>
      <c r="HR196" s="690"/>
      <c r="HS196" s="690"/>
      <c r="HT196" s="690"/>
      <c r="HU196" s="690"/>
      <c r="HV196" s="690"/>
      <c r="HW196" s="690"/>
      <c r="HX196" s="690"/>
      <c r="HY196" s="690"/>
      <c r="HZ196" s="690"/>
      <c r="IA196" s="691"/>
      <c r="IB196" s="690"/>
      <c r="IC196" s="690"/>
      <c r="ID196" s="690"/>
      <c r="IE196" s="690"/>
      <c r="IF196" s="690"/>
      <c r="IG196" s="690"/>
      <c r="IH196" s="690"/>
      <c r="II196" s="690"/>
      <c r="IJ196" s="690"/>
      <c r="IK196" s="690"/>
      <c r="IL196" s="690"/>
      <c r="IM196" s="690"/>
      <c r="IN196" s="690"/>
      <c r="IO196" s="690"/>
      <c r="IP196" s="691"/>
      <c r="IQ196" s="690"/>
      <c r="IR196" s="690"/>
      <c r="IS196" s="690"/>
      <c r="IT196" s="692"/>
      <c r="IU196" s="690"/>
      <c r="IV196" s="690"/>
      <c r="IW196" s="690"/>
      <c r="IX196" s="690"/>
      <c r="IY196" s="690"/>
      <c r="IZ196" s="690"/>
      <c r="JA196" s="690"/>
      <c r="JB196" s="690"/>
      <c r="JC196" s="690"/>
      <c r="JD196" s="690"/>
      <c r="JE196" s="690"/>
      <c r="JF196" s="690"/>
      <c r="JG196" s="690"/>
      <c r="JH196" s="690"/>
      <c r="JI196" s="690"/>
      <c r="JJ196" s="690"/>
      <c r="JK196" s="690"/>
      <c r="JL196" s="690"/>
      <c r="JM196" s="690"/>
      <c r="JN196" s="690"/>
      <c r="JO196" s="690"/>
      <c r="JP196" s="690"/>
      <c r="JQ196" s="690"/>
      <c r="JR196" s="690"/>
      <c r="JS196" s="690"/>
      <c r="JT196" s="690"/>
      <c r="JU196" s="690"/>
      <c r="JV196" s="693"/>
      <c r="JW196"/>
      <c r="JX196" s="225"/>
    </row>
    <row r="197" spans="180:284" s="1464" customFormat="1">
      <c r="FX197" s="666" t="s">
        <v>512</v>
      </c>
      <c r="FY197" s="667">
        <v>54</v>
      </c>
      <c r="FZ197" s="667">
        <v>30289654</v>
      </c>
      <c r="GA197" s="667">
        <v>40</v>
      </c>
      <c r="GB197" s="667" t="s">
        <v>779</v>
      </c>
      <c r="GC197" s="667">
        <v>20</v>
      </c>
      <c r="GD197" s="667">
        <v>2000</v>
      </c>
      <c r="GE197" s="667">
        <v>0</v>
      </c>
      <c r="GF197" s="667" t="s">
        <v>792</v>
      </c>
      <c r="GG197" s="667">
        <v>0</v>
      </c>
      <c r="GH197" s="667">
        <v>0</v>
      </c>
      <c r="GI197" s="667" t="s">
        <v>792</v>
      </c>
      <c r="GJ197" s="667">
        <v>0</v>
      </c>
      <c r="GK197" s="667" t="s">
        <v>781</v>
      </c>
      <c r="GL197" s="667" t="s">
        <v>793</v>
      </c>
      <c r="GM197" s="667">
        <v>66</v>
      </c>
      <c r="GN197" s="667" t="s">
        <v>783</v>
      </c>
      <c r="GO197" s="667">
        <v>0</v>
      </c>
      <c r="GP197" s="667">
        <v>0</v>
      </c>
      <c r="GQ197" s="667">
        <v>4</v>
      </c>
      <c r="GR197" s="667">
        <v>2</v>
      </c>
      <c r="GS197" s="667">
        <v>1</v>
      </c>
      <c r="GT197" s="667" t="s">
        <v>783</v>
      </c>
      <c r="GU197" s="667" t="s">
        <v>783</v>
      </c>
      <c r="GV197" s="667" t="s">
        <v>783</v>
      </c>
      <c r="GW197" s="667" t="s">
        <v>783</v>
      </c>
      <c r="GX197" s="667" t="s">
        <v>783</v>
      </c>
      <c r="GY197" s="667">
        <v>1649</v>
      </c>
      <c r="GZ197" s="667">
        <v>0.15</v>
      </c>
      <c r="HA197" s="667">
        <v>5</v>
      </c>
      <c r="HB197" s="667" t="s">
        <v>783</v>
      </c>
      <c r="HC197" s="667" t="s">
        <v>782</v>
      </c>
      <c r="HD197" s="667">
        <v>15</v>
      </c>
      <c r="HE197" s="667" t="s">
        <v>783</v>
      </c>
      <c r="HF197" s="667">
        <v>0</v>
      </c>
      <c r="HG197" s="667" t="s">
        <v>783</v>
      </c>
      <c r="HH197" s="667">
        <v>0</v>
      </c>
      <c r="HI197" s="667">
        <v>1</v>
      </c>
      <c r="HJ197" s="667">
        <v>45</v>
      </c>
      <c r="HK197" s="667" t="s">
        <v>784</v>
      </c>
      <c r="HL197" s="667" t="s">
        <v>785</v>
      </c>
      <c r="HM197" s="667" t="s">
        <v>783</v>
      </c>
      <c r="HN197" s="667" t="s">
        <v>783</v>
      </c>
      <c r="HO197" s="667" t="s">
        <v>783</v>
      </c>
      <c r="HP197" s="667" t="s">
        <v>783</v>
      </c>
      <c r="HQ197" s="667" t="s">
        <v>783</v>
      </c>
      <c r="HR197" s="667">
        <v>3976895</v>
      </c>
      <c r="HS197" s="667" t="s">
        <v>783</v>
      </c>
      <c r="HT197" s="667" t="s">
        <v>786</v>
      </c>
      <c r="HU197" s="667" t="s">
        <v>787</v>
      </c>
      <c r="HV197" s="667">
        <v>4</v>
      </c>
      <c r="HW197" s="667">
        <v>2014</v>
      </c>
      <c r="HX197" s="667">
        <v>63</v>
      </c>
      <c r="HY197" s="667">
        <v>0</v>
      </c>
      <c r="HZ197" s="667">
        <v>792</v>
      </c>
      <c r="IA197" s="668">
        <v>41697.500081018516</v>
      </c>
      <c r="IB197" s="667" t="s">
        <v>788</v>
      </c>
      <c r="IC197" s="667">
        <v>3972417</v>
      </c>
      <c r="ID197" s="667">
        <v>2014</v>
      </c>
      <c r="IE197" s="667">
        <v>1712</v>
      </c>
      <c r="IF197" s="667" t="s">
        <v>783</v>
      </c>
      <c r="IG197" s="667" t="s">
        <v>783</v>
      </c>
      <c r="IH197" s="667" t="s">
        <v>783</v>
      </c>
      <c r="II197" s="667" t="s">
        <v>783</v>
      </c>
      <c r="IJ197" s="667" t="s">
        <v>783</v>
      </c>
      <c r="IK197" s="667" t="s">
        <v>783</v>
      </c>
      <c r="IL197" s="667" t="s">
        <v>783</v>
      </c>
      <c r="IM197" s="667" t="s">
        <v>783</v>
      </c>
      <c r="IN197" s="667" t="s">
        <v>783</v>
      </c>
      <c r="IO197" s="667">
        <v>1649</v>
      </c>
      <c r="IP197" s="668">
        <v>37477.354571759257</v>
      </c>
      <c r="IQ197" s="667">
        <v>1</v>
      </c>
      <c r="IR197" s="667" t="s">
        <v>793</v>
      </c>
      <c r="IS197" s="667">
        <v>1</v>
      </c>
      <c r="IT197" s="669">
        <v>41275</v>
      </c>
      <c r="IU197" s="667" t="s">
        <v>783</v>
      </c>
      <c r="IV197" s="667" t="s">
        <v>783</v>
      </c>
      <c r="IW197" s="667" t="s">
        <v>783</v>
      </c>
      <c r="IX197" s="667" t="s">
        <v>781</v>
      </c>
      <c r="IY197" s="667">
        <v>45</v>
      </c>
      <c r="IZ197" s="667" t="s">
        <v>789</v>
      </c>
      <c r="JA197" s="667" t="s">
        <v>783</v>
      </c>
      <c r="JB197" s="667" t="s">
        <v>783</v>
      </c>
      <c r="JC197" s="667" t="s">
        <v>783</v>
      </c>
      <c r="JD197" s="667">
        <v>329487</v>
      </c>
      <c r="JE197" s="667" t="s">
        <v>783</v>
      </c>
      <c r="JF197" s="667" t="s">
        <v>783</v>
      </c>
      <c r="JG197" s="667" t="s">
        <v>795</v>
      </c>
      <c r="JH197" s="667">
        <v>40</v>
      </c>
      <c r="JI197" s="667" t="s">
        <v>783</v>
      </c>
      <c r="JJ197" s="667" t="s">
        <v>783</v>
      </c>
      <c r="JK197" s="667" t="s">
        <v>783</v>
      </c>
      <c r="JL197" s="667" t="s">
        <v>790</v>
      </c>
      <c r="JM197" s="667">
        <v>4</v>
      </c>
      <c r="JN197" s="667">
        <v>2</v>
      </c>
      <c r="JO197" s="667" t="s">
        <v>783</v>
      </c>
      <c r="JP197" s="667" t="s">
        <v>783</v>
      </c>
      <c r="JQ197" s="667" t="s">
        <v>783</v>
      </c>
      <c r="JR197" s="667" t="s">
        <v>783</v>
      </c>
      <c r="JS197" s="667" t="s">
        <v>783</v>
      </c>
      <c r="JT197" s="667" t="s">
        <v>783</v>
      </c>
      <c r="JU197" s="667" t="s">
        <v>973</v>
      </c>
      <c r="JV197" s="670">
        <v>685.306288</v>
      </c>
      <c r="JW197"/>
      <c r="JX197" s="225"/>
    </row>
    <row r="198" spans="180:284" s="1464" customFormat="1" ht="15" thickBot="1">
      <c r="FX198" s="625" t="s">
        <v>512</v>
      </c>
      <c r="FY198" s="626">
        <v>80</v>
      </c>
      <c r="FZ198" s="626">
        <v>30289656</v>
      </c>
      <c r="GA198" s="626">
        <v>40</v>
      </c>
      <c r="GB198" s="626" t="s">
        <v>779</v>
      </c>
      <c r="GC198" s="626">
        <v>20</v>
      </c>
      <c r="GD198" s="626">
        <v>2000</v>
      </c>
      <c r="GE198" s="626">
        <v>0</v>
      </c>
      <c r="GF198" s="626" t="s">
        <v>792</v>
      </c>
      <c r="GG198" s="626">
        <v>0</v>
      </c>
      <c r="GH198" s="626">
        <v>0</v>
      </c>
      <c r="GI198" s="626" t="s">
        <v>792</v>
      </c>
      <c r="GJ198" s="626">
        <v>0</v>
      </c>
      <c r="GK198" s="626" t="s">
        <v>781</v>
      </c>
      <c r="GL198" s="626" t="s">
        <v>793</v>
      </c>
      <c r="GM198" s="626">
        <v>66</v>
      </c>
      <c r="GN198" s="626" t="s">
        <v>783</v>
      </c>
      <c r="GO198" s="626">
        <v>0</v>
      </c>
      <c r="GP198" s="626">
        <v>0</v>
      </c>
      <c r="GQ198" s="626">
        <v>4</v>
      </c>
      <c r="GR198" s="626">
        <v>2</v>
      </c>
      <c r="GS198" s="626">
        <v>1</v>
      </c>
      <c r="GT198" s="626" t="s">
        <v>783</v>
      </c>
      <c r="GU198" s="626" t="s">
        <v>783</v>
      </c>
      <c r="GV198" s="626" t="s">
        <v>783</v>
      </c>
      <c r="GW198" s="626" t="s">
        <v>783</v>
      </c>
      <c r="GX198" s="626" t="s">
        <v>783</v>
      </c>
      <c r="GY198" s="626">
        <v>1649</v>
      </c>
      <c r="GZ198" s="626">
        <v>7.0000000000000007E-2</v>
      </c>
      <c r="HA198" s="626">
        <v>5</v>
      </c>
      <c r="HB198" s="626" t="s">
        <v>783</v>
      </c>
      <c r="HC198" s="626" t="s">
        <v>782</v>
      </c>
      <c r="HD198" s="626">
        <v>15</v>
      </c>
      <c r="HE198" s="626" t="s">
        <v>783</v>
      </c>
      <c r="HF198" s="626">
        <v>0</v>
      </c>
      <c r="HG198" s="626" t="s">
        <v>783</v>
      </c>
      <c r="HH198" s="626">
        <v>0</v>
      </c>
      <c r="HI198" s="626">
        <v>1</v>
      </c>
      <c r="HJ198" s="626">
        <v>45</v>
      </c>
      <c r="HK198" s="626" t="s">
        <v>784</v>
      </c>
      <c r="HL198" s="626" t="s">
        <v>785</v>
      </c>
      <c r="HM198" s="626" t="s">
        <v>783</v>
      </c>
      <c r="HN198" s="626" t="s">
        <v>783</v>
      </c>
      <c r="HO198" s="626" t="s">
        <v>783</v>
      </c>
      <c r="HP198" s="626" t="s">
        <v>783</v>
      </c>
      <c r="HQ198" s="626" t="s">
        <v>783</v>
      </c>
      <c r="HR198" s="626">
        <v>3976896</v>
      </c>
      <c r="HS198" s="626" t="s">
        <v>783</v>
      </c>
      <c r="HT198" s="626" t="s">
        <v>786</v>
      </c>
      <c r="HU198" s="626" t="s">
        <v>787</v>
      </c>
      <c r="HV198" s="626">
        <v>4</v>
      </c>
      <c r="HW198" s="626">
        <v>2014</v>
      </c>
      <c r="HX198" s="626">
        <v>63</v>
      </c>
      <c r="HY198" s="626">
        <v>0</v>
      </c>
      <c r="HZ198" s="626">
        <v>370</v>
      </c>
      <c r="IA198" s="627">
        <v>41697.500081018516</v>
      </c>
      <c r="IB198" s="626" t="s">
        <v>788</v>
      </c>
      <c r="IC198" s="626">
        <v>3972418</v>
      </c>
      <c r="ID198" s="626">
        <v>2014</v>
      </c>
      <c r="IE198" s="626">
        <v>1712</v>
      </c>
      <c r="IF198" s="626" t="s">
        <v>783</v>
      </c>
      <c r="IG198" s="626" t="s">
        <v>783</v>
      </c>
      <c r="IH198" s="626" t="s">
        <v>783</v>
      </c>
      <c r="II198" s="626" t="s">
        <v>783</v>
      </c>
      <c r="IJ198" s="626" t="s">
        <v>783</v>
      </c>
      <c r="IK198" s="626" t="s">
        <v>783</v>
      </c>
      <c r="IL198" s="626" t="s">
        <v>783</v>
      </c>
      <c r="IM198" s="626" t="s">
        <v>783</v>
      </c>
      <c r="IN198" s="626" t="s">
        <v>783</v>
      </c>
      <c r="IO198" s="626">
        <v>1649</v>
      </c>
      <c r="IP198" s="627">
        <v>37477.354571759257</v>
      </c>
      <c r="IQ198" s="626">
        <v>1</v>
      </c>
      <c r="IR198" s="626" t="s">
        <v>793</v>
      </c>
      <c r="IS198" s="626">
        <v>1</v>
      </c>
      <c r="IT198" s="665">
        <v>41275</v>
      </c>
      <c r="IU198" s="626" t="s">
        <v>783</v>
      </c>
      <c r="IV198" s="626" t="s">
        <v>783</v>
      </c>
      <c r="IW198" s="626" t="s">
        <v>783</v>
      </c>
      <c r="IX198" s="626" t="s">
        <v>781</v>
      </c>
      <c r="IY198" s="626">
        <v>45</v>
      </c>
      <c r="IZ198" s="626" t="s">
        <v>789</v>
      </c>
      <c r="JA198" s="626" t="s">
        <v>783</v>
      </c>
      <c r="JB198" s="626" t="s">
        <v>783</v>
      </c>
      <c r="JC198" s="626" t="s">
        <v>783</v>
      </c>
      <c r="JD198" s="626">
        <v>329487</v>
      </c>
      <c r="JE198" s="626" t="s">
        <v>783</v>
      </c>
      <c r="JF198" s="626" t="s">
        <v>783</v>
      </c>
      <c r="JG198" s="626" t="s">
        <v>795</v>
      </c>
      <c r="JH198" s="626">
        <v>40</v>
      </c>
      <c r="JI198" s="626" t="s">
        <v>783</v>
      </c>
      <c r="JJ198" s="626" t="s">
        <v>783</v>
      </c>
      <c r="JK198" s="626" t="s">
        <v>783</v>
      </c>
      <c r="JL198" s="626" t="s">
        <v>790</v>
      </c>
      <c r="JM198" s="626">
        <v>4</v>
      </c>
      <c r="JN198" s="626">
        <v>2</v>
      </c>
      <c r="JO198" s="626" t="s">
        <v>783</v>
      </c>
      <c r="JP198" s="626" t="s">
        <v>783</v>
      </c>
      <c r="JQ198" s="626" t="s">
        <v>783</v>
      </c>
      <c r="JR198" s="626" t="s">
        <v>783</v>
      </c>
      <c r="JS198" s="626" t="s">
        <v>783</v>
      </c>
      <c r="JT198" s="626" t="s">
        <v>783</v>
      </c>
      <c r="JU198" s="626" t="s">
        <v>974</v>
      </c>
      <c r="JV198" s="628">
        <v>339.66912100000002</v>
      </c>
      <c r="JW198">
        <f>SUM(JV197:JV198)</f>
        <v>1024.9754090000001</v>
      </c>
      <c r="JX198" s="225">
        <v>0.19412413049242427</v>
      </c>
    </row>
    <row r="199" spans="180:284" s="1464" customFormat="1">
      <c r="FX199" s="666" t="s">
        <v>423</v>
      </c>
      <c r="FY199" s="667">
        <v>107</v>
      </c>
      <c r="FZ199" s="667">
        <v>30289659</v>
      </c>
      <c r="GA199" s="667">
        <v>55</v>
      </c>
      <c r="GB199" s="667" t="s">
        <v>798</v>
      </c>
      <c r="GC199" s="667">
        <v>20</v>
      </c>
      <c r="GD199" s="667">
        <v>1970</v>
      </c>
      <c r="GE199" s="667">
        <v>1</v>
      </c>
      <c r="GF199" s="667" t="s">
        <v>780</v>
      </c>
      <c r="GG199" s="667">
        <v>2</v>
      </c>
      <c r="GH199" s="667">
        <v>1</v>
      </c>
      <c r="GI199" s="667" t="s">
        <v>780</v>
      </c>
      <c r="GJ199" s="667">
        <v>2</v>
      </c>
      <c r="GK199" s="667" t="s">
        <v>781</v>
      </c>
      <c r="GL199" s="667" t="s">
        <v>782</v>
      </c>
      <c r="GM199" s="667">
        <v>66</v>
      </c>
      <c r="GN199" s="667" t="s">
        <v>783</v>
      </c>
      <c r="GO199" s="667">
        <v>0</v>
      </c>
      <c r="GP199" s="667">
        <v>0</v>
      </c>
      <c r="GQ199" s="667">
        <v>4</v>
      </c>
      <c r="GR199" s="667">
        <v>2</v>
      </c>
      <c r="GS199" s="667">
        <v>1</v>
      </c>
      <c r="GT199" s="667" t="s">
        <v>783</v>
      </c>
      <c r="GU199" s="667" t="s">
        <v>783</v>
      </c>
      <c r="GV199" s="667" t="s">
        <v>783</v>
      </c>
      <c r="GW199" s="667" t="s">
        <v>783</v>
      </c>
      <c r="GX199" s="667" t="s">
        <v>783</v>
      </c>
      <c r="GY199" s="667">
        <v>1649</v>
      </c>
      <c r="GZ199" s="667">
        <v>0.37</v>
      </c>
      <c r="HA199" s="667">
        <v>5</v>
      </c>
      <c r="HB199" s="667" t="s">
        <v>783</v>
      </c>
      <c r="HC199" s="667" t="s">
        <v>782</v>
      </c>
      <c r="HD199" s="667">
        <v>15</v>
      </c>
      <c r="HE199" s="667" t="s">
        <v>783</v>
      </c>
      <c r="HF199" s="667">
        <v>0</v>
      </c>
      <c r="HG199" s="667" t="s">
        <v>783</v>
      </c>
      <c r="HH199" s="667">
        <v>0</v>
      </c>
      <c r="HI199" s="667">
        <v>1</v>
      </c>
      <c r="HJ199" s="667">
        <v>45</v>
      </c>
      <c r="HK199" s="667" t="s">
        <v>784</v>
      </c>
      <c r="HL199" s="667" t="s">
        <v>785</v>
      </c>
      <c r="HM199" s="667" t="s">
        <v>783</v>
      </c>
      <c r="HN199" s="667" t="s">
        <v>783</v>
      </c>
      <c r="HO199" s="667" t="s">
        <v>783</v>
      </c>
      <c r="HP199" s="667" t="s">
        <v>783</v>
      </c>
      <c r="HQ199" s="667" t="s">
        <v>783</v>
      </c>
      <c r="HR199" s="667">
        <v>3980099</v>
      </c>
      <c r="HS199" s="667" t="s">
        <v>783</v>
      </c>
      <c r="HT199" s="667" t="s">
        <v>786</v>
      </c>
      <c r="HU199" s="667" t="s">
        <v>787</v>
      </c>
      <c r="HV199" s="667">
        <v>4</v>
      </c>
      <c r="HW199" s="667">
        <v>2014</v>
      </c>
      <c r="HX199" s="667">
        <v>63</v>
      </c>
      <c r="HY199" s="667">
        <v>0</v>
      </c>
      <c r="HZ199" s="667">
        <v>1954</v>
      </c>
      <c r="IA199" s="668">
        <v>41697.500081018516</v>
      </c>
      <c r="IB199" s="667" t="s">
        <v>788</v>
      </c>
      <c r="IC199" s="667">
        <v>3975621</v>
      </c>
      <c r="ID199" s="667">
        <v>2014</v>
      </c>
      <c r="IE199" s="667">
        <v>1712</v>
      </c>
      <c r="IF199" s="667" t="s">
        <v>783</v>
      </c>
      <c r="IG199" s="667" t="s">
        <v>783</v>
      </c>
      <c r="IH199" s="667" t="s">
        <v>783</v>
      </c>
      <c r="II199" s="667" t="s">
        <v>783</v>
      </c>
      <c r="IJ199" s="667" t="s">
        <v>783</v>
      </c>
      <c r="IK199" s="667" t="s">
        <v>783</v>
      </c>
      <c r="IL199" s="667" t="s">
        <v>783</v>
      </c>
      <c r="IM199" s="667" t="s">
        <v>783</v>
      </c>
      <c r="IN199" s="667" t="s">
        <v>783</v>
      </c>
      <c r="IO199" s="667">
        <v>1649</v>
      </c>
      <c r="IP199" s="668">
        <v>37477.354571759257</v>
      </c>
      <c r="IQ199" s="667">
        <v>2</v>
      </c>
      <c r="IR199" s="667" t="s">
        <v>793</v>
      </c>
      <c r="IS199" s="667">
        <v>1</v>
      </c>
      <c r="IT199" s="669">
        <v>41275</v>
      </c>
      <c r="IU199" s="667" t="s">
        <v>783</v>
      </c>
      <c r="IV199" s="667" t="s">
        <v>783</v>
      </c>
      <c r="IW199" s="667" t="s">
        <v>783</v>
      </c>
      <c r="IX199" s="667" t="s">
        <v>781</v>
      </c>
      <c r="IY199" s="667">
        <v>45</v>
      </c>
      <c r="IZ199" s="667" t="s">
        <v>789</v>
      </c>
      <c r="JA199" s="667" t="s">
        <v>783</v>
      </c>
      <c r="JB199" s="667" t="s">
        <v>783</v>
      </c>
      <c r="JC199" s="667" t="s">
        <v>783</v>
      </c>
      <c r="JD199" s="667">
        <v>329488</v>
      </c>
      <c r="JE199" s="667" t="s">
        <v>783</v>
      </c>
      <c r="JF199" s="667" t="s">
        <v>783</v>
      </c>
      <c r="JG199" s="667" t="s">
        <v>795</v>
      </c>
      <c r="JH199" s="667">
        <v>55</v>
      </c>
      <c r="JI199" s="667" t="s">
        <v>783</v>
      </c>
      <c r="JJ199" s="667" t="s">
        <v>783</v>
      </c>
      <c r="JK199" s="667" t="s">
        <v>783</v>
      </c>
      <c r="JL199" s="667" t="s">
        <v>790</v>
      </c>
      <c r="JM199" s="667">
        <v>4</v>
      </c>
      <c r="JN199" s="667">
        <v>3</v>
      </c>
      <c r="JO199" s="667" t="s">
        <v>783</v>
      </c>
      <c r="JP199" s="667">
        <v>10711928</v>
      </c>
      <c r="JQ199" s="667">
        <v>2011</v>
      </c>
      <c r="JR199" s="667">
        <v>3</v>
      </c>
      <c r="JS199" s="667" t="s">
        <v>783</v>
      </c>
      <c r="JT199" s="667" t="s">
        <v>783</v>
      </c>
      <c r="JU199" s="667" t="s">
        <v>975</v>
      </c>
      <c r="JV199" s="670">
        <v>2087.5034649999998</v>
      </c>
      <c r="JW199"/>
      <c r="JX199" s="225"/>
    </row>
    <row r="200" spans="180:284" s="1464" customFormat="1">
      <c r="FX200" s="660" t="s">
        <v>516</v>
      </c>
      <c r="FY200" s="661">
        <v>170</v>
      </c>
      <c r="FZ200" s="661">
        <v>10315130</v>
      </c>
      <c r="GA200" s="661" t="s">
        <v>783</v>
      </c>
      <c r="GB200" s="661"/>
      <c r="GC200" s="661" t="s">
        <v>783</v>
      </c>
      <c r="GD200" s="661" t="s">
        <v>783</v>
      </c>
      <c r="GE200" s="661" t="s">
        <v>783</v>
      </c>
      <c r="GF200" s="661"/>
      <c r="GG200" s="661" t="s">
        <v>783</v>
      </c>
      <c r="GH200" s="661" t="s">
        <v>783</v>
      </c>
      <c r="GI200" s="661"/>
      <c r="GJ200" s="661" t="s">
        <v>783</v>
      </c>
      <c r="GK200" s="661" t="s">
        <v>781</v>
      </c>
      <c r="GL200" s="661" t="s">
        <v>783</v>
      </c>
      <c r="GM200" s="661" t="s">
        <v>783</v>
      </c>
      <c r="GN200" s="661" t="s">
        <v>783</v>
      </c>
      <c r="GO200" s="661" t="s">
        <v>783</v>
      </c>
      <c r="GP200" s="661" t="s">
        <v>783</v>
      </c>
      <c r="GQ200" s="661" t="s">
        <v>783</v>
      </c>
      <c r="GR200" s="661" t="s">
        <v>783</v>
      </c>
      <c r="GS200" s="661" t="s">
        <v>783</v>
      </c>
      <c r="GT200" s="661" t="s">
        <v>783</v>
      </c>
      <c r="GU200" s="661" t="s">
        <v>783</v>
      </c>
      <c r="GV200" s="661" t="s">
        <v>783</v>
      </c>
      <c r="GW200" s="661" t="s">
        <v>783</v>
      </c>
      <c r="GX200" s="661" t="s">
        <v>783</v>
      </c>
      <c r="GY200" s="661">
        <v>1649</v>
      </c>
      <c r="GZ200" s="661">
        <v>0</v>
      </c>
      <c r="HA200" s="661">
        <v>9</v>
      </c>
      <c r="HB200" s="661" t="s">
        <v>783</v>
      </c>
      <c r="HC200" s="661" t="s">
        <v>783</v>
      </c>
      <c r="HD200" s="661" t="s">
        <v>783</v>
      </c>
      <c r="HE200" s="661" t="s">
        <v>783</v>
      </c>
      <c r="HF200" s="661" t="s">
        <v>783</v>
      </c>
      <c r="HG200" s="661" t="s">
        <v>783</v>
      </c>
      <c r="HH200" s="661" t="s">
        <v>783</v>
      </c>
      <c r="HI200" s="661" t="s">
        <v>783</v>
      </c>
      <c r="HJ200" s="661" t="s">
        <v>783</v>
      </c>
      <c r="HK200" s="661" t="s">
        <v>783</v>
      </c>
      <c r="HL200" s="661" t="s">
        <v>783</v>
      </c>
      <c r="HM200" s="661" t="s">
        <v>783</v>
      </c>
      <c r="HN200" s="661" t="s">
        <v>783</v>
      </c>
      <c r="HO200" s="661" t="s">
        <v>783</v>
      </c>
      <c r="HP200" s="661" t="s">
        <v>783</v>
      </c>
      <c r="HQ200" s="661" t="s">
        <v>783</v>
      </c>
      <c r="HR200" s="661">
        <v>3980100</v>
      </c>
      <c r="HS200" s="661" t="s">
        <v>783</v>
      </c>
      <c r="HT200" s="661" t="s">
        <v>786</v>
      </c>
      <c r="HU200" s="661" t="s">
        <v>787</v>
      </c>
      <c r="HV200" s="661">
        <v>4</v>
      </c>
      <c r="HW200" s="661">
        <v>2006</v>
      </c>
      <c r="HX200" s="661">
        <v>63</v>
      </c>
      <c r="HY200" s="661">
        <v>475</v>
      </c>
      <c r="HZ200" s="661">
        <v>1214</v>
      </c>
      <c r="IA200" s="662">
        <v>38560.579108796293</v>
      </c>
      <c r="IB200" s="661" t="s">
        <v>788</v>
      </c>
      <c r="IC200" s="661">
        <v>3975622</v>
      </c>
      <c r="ID200" s="661" t="s">
        <v>783</v>
      </c>
      <c r="IE200" s="661">
        <v>1712</v>
      </c>
      <c r="IF200" s="661" t="s">
        <v>783</v>
      </c>
      <c r="IG200" s="661" t="s">
        <v>783</v>
      </c>
      <c r="IH200" s="661" t="s">
        <v>783</v>
      </c>
      <c r="II200" s="661" t="s">
        <v>783</v>
      </c>
      <c r="IJ200" s="661" t="s">
        <v>783</v>
      </c>
      <c r="IK200" s="661" t="s">
        <v>783</v>
      </c>
      <c r="IL200" s="661" t="s">
        <v>783</v>
      </c>
      <c r="IM200" s="661" t="s">
        <v>783</v>
      </c>
      <c r="IN200" s="661" t="s">
        <v>783</v>
      </c>
      <c r="IO200" s="661">
        <v>2108</v>
      </c>
      <c r="IP200" s="662">
        <v>37600.566631944443</v>
      </c>
      <c r="IQ200" s="661" t="s">
        <v>783</v>
      </c>
      <c r="IR200" s="661" t="s">
        <v>783</v>
      </c>
      <c r="IS200" s="661" t="s">
        <v>783</v>
      </c>
      <c r="IT200" s="661" t="s">
        <v>783</v>
      </c>
      <c r="IU200" s="661" t="s">
        <v>783</v>
      </c>
      <c r="IV200" s="661" t="s">
        <v>783</v>
      </c>
      <c r="IW200" s="661" t="s">
        <v>783</v>
      </c>
      <c r="IX200" s="661" t="s">
        <v>781</v>
      </c>
      <c r="IY200" s="661" t="s">
        <v>783</v>
      </c>
      <c r="IZ200" s="661" t="s">
        <v>783</v>
      </c>
      <c r="JA200" s="661" t="s">
        <v>783</v>
      </c>
      <c r="JB200" s="661" t="s">
        <v>783</v>
      </c>
      <c r="JC200" s="661" t="s">
        <v>783</v>
      </c>
      <c r="JD200" s="661">
        <v>329489</v>
      </c>
      <c r="JE200" s="661" t="s">
        <v>783</v>
      </c>
      <c r="JF200" s="661" t="s">
        <v>783</v>
      </c>
      <c r="JG200" s="661" t="s">
        <v>783</v>
      </c>
      <c r="JH200" s="661" t="s">
        <v>783</v>
      </c>
      <c r="JI200" s="661" t="s">
        <v>783</v>
      </c>
      <c r="JJ200" s="661" t="s">
        <v>783</v>
      </c>
      <c r="JK200" s="661" t="s">
        <v>783</v>
      </c>
      <c r="JL200" s="661" t="s">
        <v>783</v>
      </c>
      <c r="JM200" s="661">
        <v>4</v>
      </c>
      <c r="JN200" s="661" t="s">
        <v>783</v>
      </c>
      <c r="JO200" s="661" t="s">
        <v>783</v>
      </c>
      <c r="JP200" s="661" t="s">
        <v>783</v>
      </c>
      <c r="JQ200" s="661" t="s">
        <v>783</v>
      </c>
      <c r="JR200" s="661" t="s">
        <v>783</v>
      </c>
      <c r="JS200" s="661" t="s">
        <v>783</v>
      </c>
      <c r="JT200" s="661" t="s">
        <v>783</v>
      </c>
      <c r="JU200" s="661" t="s">
        <v>976</v>
      </c>
      <c r="JV200" s="664">
        <v>738.071281</v>
      </c>
      <c r="JW200"/>
      <c r="JX200" s="225"/>
    </row>
    <row r="201" spans="180:284" s="1464" customFormat="1" ht="15" thickBot="1">
      <c r="FX201" s="625" t="s">
        <v>516</v>
      </c>
      <c r="FY201" s="626">
        <v>256</v>
      </c>
      <c r="FZ201" s="626">
        <v>10315131</v>
      </c>
      <c r="GA201" s="626" t="s">
        <v>783</v>
      </c>
      <c r="GB201" s="626"/>
      <c r="GC201" s="626" t="s">
        <v>783</v>
      </c>
      <c r="GD201" s="626" t="s">
        <v>783</v>
      </c>
      <c r="GE201" s="626" t="s">
        <v>783</v>
      </c>
      <c r="GF201" s="626"/>
      <c r="GG201" s="626" t="s">
        <v>783</v>
      </c>
      <c r="GH201" s="626" t="s">
        <v>783</v>
      </c>
      <c r="GI201" s="626"/>
      <c r="GJ201" s="626" t="s">
        <v>783</v>
      </c>
      <c r="GK201" s="626" t="s">
        <v>781</v>
      </c>
      <c r="GL201" s="626" t="s">
        <v>783</v>
      </c>
      <c r="GM201" s="626" t="s">
        <v>783</v>
      </c>
      <c r="GN201" s="626" t="s">
        <v>783</v>
      </c>
      <c r="GO201" s="626" t="s">
        <v>783</v>
      </c>
      <c r="GP201" s="626" t="s">
        <v>783</v>
      </c>
      <c r="GQ201" s="626" t="s">
        <v>783</v>
      </c>
      <c r="GR201" s="626" t="s">
        <v>783</v>
      </c>
      <c r="GS201" s="626" t="s">
        <v>783</v>
      </c>
      <c r="GT201" s="626" t="s">
        <v>783</v>
      </c>
      <c r="GU201" s="626" t="s">
        <v>783</v>
      </c>
      <c r="GV201" s="626" t="s">
        <v>783</v>
      </c>
      <c r="GW201" s="626" t="s">
        <v>783</v>
      </c>
      <c r="GX201" s="626" t="s">
        <v>783</v>
      </c>
      <c r="GY201" s="626">
        <v>1649</v>
      </c>
      <c r="GZ201" s="626">
        <v>0</v>
      </c>
      <c r="HA201" s="626">
        <v>9</v>
      </c>
      <c r="HB201" s="626" t="s">
        <v>783</v>
      </c>
      <c r="HC201" s="626" t="s">
        <v>783</v>
      </c>
      <c r="HD201" s="626" t="s">
        <v>783</v>
      </c>
      <c r="HE201" s="626" t="s">
        <v>783</v>
      </c>
      <c r="HF201" s="626" t="s">
        <v>783</v>
      </c>
      <c r="HG201" s="626" t="s">
        <v>783</v>
      </c>
      <c r="HH201" s="626" t="s">
        <v>783</v>
      </c>
      <c r="HI201" s="626" t="s">
        <v>783</v>
      </c>
      <c r="HJ201" s="626" t="s">
        <v>783</v>
      </c>
      <c r="HK201" s="626" t="s">
        <v>783</v>
      </c>
      <c r="HL201" s="626" t="s">
        <v>783</v>
      </c>
      <c r="HM201" s="626" t="s">
        <v>783</v>
      </c>
      <c r="HN201" s="626" t="s">
        <v>783</v>
      </c>
      <c r="HO201" s="626" t="s">
        <v>783</v>
      </c>
      <c r="HP201" s="626" t="s">
        <v>783</v>
      </c>
      <c r="HQ201" s="626" t="s">
        <v>783</v>
      </c>
      <c r="HR201" s="626">
        <v>3980100</v>
      </c>
      <c r="HS201" s="626" t="s">
        <v>783</v>
      </c>
      <c r="HT201" s="626" t="s">
        <v>786</v>
      </c>
      <c r="HU201" s="626" t="s">
        <v>787</v>
      </c>
      <c r="HV201" s="626">
        <v>4</v>
      </c>
      <c r="HW201" s="626">
        <v>2006</v>
      </c>
      <c r="HX201" s="626">
        <v>63</v>
      </c>
      <c r="HY201" s="626">
        <v>0</v>
      </c>
      <c r="HZ201" s="626">
        <v>475</v>
      </c>
      <c r="IA201" s="627">
        <v>38560.579108796293</v>
      </c>
      <c r="IB201" s="626" t="s">
        <v>788</v>
      </c>
      <c r="IC201" s="626">
        <v>3975622</v>
      </c>
      <c r="ID201" s="626" t="s">
        <v>783</v>
      </c>
      <c r="IE201" s="626">
        <v>1712</v>
      </c>
      <c r="IF201" s="626" t="s">
        <v>783</v>
      </c>
      <c r="IG201" s="626" t="s">
        <v>783</v>
      </c>
      <c r="IH201" s="626" t="s">
        <v>783</v>
      </c>
      <c r="II201" s="626" t="s">
        <v>783</v>
      </c>
      <c r="IJ201" s="626" t="s">
        <v>783</v>
      </c>
      <c r="IK201" s="626" t="s">
        <v>783</v>
      </c>
      <c r="IL201" s="626" t="s">
        <v>783</v>
      </c>
      <c r="IM201" s="626" t="s">
        <v>783</v>
      </c>
      <c r="IN201" s="626" t="s">
        <v>783</v>
      </c>
      <c r="IO201" s="626">
        <v>2108</v>
      </c>
      <c r="IP201" s="627">
        <v>37600.566631944443</v>
      </c>
      <c r="IQ201" s="626" t="s">
        <v>783</v>
      </c>
      <c r="IR201" s="626" t="s">
        <v>783</v>
      </c>
      <c r="IS201" s="626" t="s">
        <v>783</v>
      </c>
      <c r="IT201" s="626" t="s">
        <v>783</v>
      </c>
      <c r="IU201" s="626" t="s">
        <v>783</v>
      </c>
      <c r="IV201" s="626" t="s">
        <v>783</v>
      </c>
      <c r="IW201" s="626" t="s">
        <v>783</v>
      </c>
      <c r="IX201" s="626" t="s">
        <v>781</v>
      </c>
      <c r="IY201" s="626" t="s">
        <v>783</v>
      </c>
      <c r="IZ201" s="626" t="s">
        <v>783</v>
      </c>
      <c r="JA201" s="626" t="s">
        <v>783</v>
      </c>
      <c r="JB201" s="626" t="s">
        <v>783</v>
      </c>
      <c r="JC201" s="626" t="s">
        <v>783</v>
      </c>
      <c r="JD201" s="626">
        <v>329489</v>
      </c>
      <c r="JE201" s="626" t="s">
        <v>783</v>
      </c>
      <c r="JF201" s="626" t="s">
        <v>783</v>
      </c>
      <c r="JG201" s="626" t="s">
        <v>783</v>
      </c>
      <c r="JH201" s="626" t="s">
        <v>783</v>
      </c>
      <c r="JI201" s="626" t="s">
        <v>783</v>
      </c>
      <c r="JJ201" s="626" t="s">
        <v>783</v>
      </c>
      <c r="JK201" s="626" t="s">
        <v>783</v>
      </c>
      <c r="JL201" s="626" t="s">
        <v>783</v>
      </c>
      <c r="JM201" s="626">
        <v>4</v>
      </c>
      <c r="JN201" s="626" t="s">
        <v>783</v>
      </c>
      <c r="JO201" s="626" t="s">
        <v>783</v>
      </c>
      <c r="JP201" s="626" t="s">
        <v>783</v>
      </c>
      <c r="JQ201" s="626" t="s">
        <v>783</v>
      </c>
      <c r="JR201" s="626" t="s">
        <v>783</v>
      </c>
      <c r="JS201" s="626" t="s">
        <v>783</v>
      </c>
      <c r="JT201" s="626" t="s">
        <v>783</v>
      </c>
      <c r="JU201" s="626" t="s">
        <v>977</v>
      </c>
      <c r="JV201" s="628">
        <v>474.39977499999998</v>
      </c>
      <c r="JW201">
        <f>SUM(JV199:JV201)</f>
        <v>3299.9745209999996</v>
      </c>
      <c r="JX201" s="225">
        <v>0.62499517443181807</v>
      </c>
    </row>
    <row r="202" spans="180:284" s="1464" customFormat="1" ht="15" thickBot="1">
      <c r="FX202" s="655" t="s">
        <v>517</v>
      </c>
      <c r="FY202" s="656">
        <v>93</v>
      </c>
      <c r="FZ202" s="656">
        <v>32434994</v>
      </c>
      <c r="GA202" s="656">
        <v>35</v>
      </c>
      <c r="GB202" s="656" t="s">
        <v>3</v>
      </c>
      <c r="GC202" s="656">
        <v>20</v>
      </c>
      <c r="GD202" s="656">
        <v>1979</v>
      </c>
      <c r="GE202" s="656">
        <v>0</v>
      </c>
      <c r="GF202" s="656" t="s">
        <v>792</v>
      </c>
      <c r="GG202" s="656">
        <v>0</v>
      </c>
      <c r="GH202" s="656">
        <v>0</v>
      </c>
      <c r="GI202" s="656" t="s">
        <v>792</v>
      </c>
      <c r="GJ202" s="656">
        <v>0</v>
      </c>
      <c r="GK202" s="656" t="s">
        <v>781</v>
      </c>
      <c r="GL202" s="656" t="s">
        <v>782</v>
      </c>
      <c r="GM202" s="656">
        <v>66</v>
      </c>
      <c r="GN202" s="656" t="s">
        <v>783</v>
      </c>
      <c r="GO202" s="656">
        <v>0</v>
      </c>
      <c r="GP202" s="656">
        <v>0</v>
      </c>
      <c r="GQ202" s="656">
        <v>4</v>
      </c>
      <c r="GR202" s="656">
        <v>2</v>
      </c>
      <c r="GS202" s="656">
        <v>3</v>
      </c>
      <c r="GT202" s="656" t="s">
        <v>783</v>
      </c>
      <c r="GU202" s="656" t="s">
        <v>783</v>
      </c>
      <c r="GV202" s="656" t="s">
        <v>783</v>
      </c>
      <c r="GW202" s="656" t="s">
        <v>783</v>
      </c>
      <c r="GX202" s="656" t="s">
        <v>783</v>
      </c>
      <c r="GY202" s="656">
        <v>1649</v>
      </c>
      <c r="GZ202" s="656">
        <v>0.65</v>
      </c>
      <c r="HA202" s="656">
        <v>5</v>
      </c>
      <c r="HB202" s="656" t="s">
        <v>783</v>
      </c>
      <c r="HC202" s="656" t="s">
        <v>782</v>
      </c>
      <c r="HD202" s="656">
        <v>15</v>
      </c>
      <c r="HE202" s="656" t="s">
        <v>783</v>
      </c>
      <c r="HF202" s="656">
        <v>0</v>
      </c>
      <c r="HG202" s="656" t="s">
        <v>783</v>
      </c>
      <c r="HH202" s="656">
        <v>0</v>
      </c>
      <c r="HI202" s="656">
        <v>1</v>
      </c>
      <c r="HJ202" s="656">
        <v>45</v>
      </c>
      <c r="HK202" s="656" t="s">
        <v>784</v>
      </c>
      <c r="HL202" s="656" t="s">
        <v>785</v>
      </c>
      <c r="HM202" s="656" t="s">
        <v>783</v>
      </c>
      <c r="HN202" s="656" t="s">
        <v>783</v>
      </c>
      <c r="HO202" s="656" t="s">
        <v>783</v>
      </c>
      <c r="HP202" s="656" t="s">
        <v>783</v>
      </c>
      <c r="HQ202" s="656" t="s">
        <v>783</v>
      </c>
      <c r="HR202" s="656">
        <v>3980779</v>
      </c>
      <c r="HS202" s="656" t="s">
        <v>783</v>
      </c>
      <c r="HT202" s="656" t="s">
        <v>786</v>
      </c>
      <c r="HU202" s="656" t="s">
        <v>787</v>
      </c>
      <c r="HV202" s="656">
        <v>4</v>
      </c>
      <c r="HW202" s="656">
        <v>2016</v>
      </c>
      <c r="HX202" s="656">
        <v>63</v>
      </c>
      <c r="HY202" s="656">
        <v>0</v>
      </c>
      <c r="HZ202" s="656">
        <v>3432</v>
      </c>
      <c r="IA202" s="657">
        <v>42227.682129629633</v>
      </c>
      <c r="IB202" s="656" t="s">
        <v>788</v>
      </c>
      <c r="IC202" s="656">
        <v>3976301</v>
      </c>
      <c r="ID202" s="656">
        <v>2014</v>
      </c>
      <c r="IE202" s="656">
        <v>1712</v>
      </c>
      <c r="IF202" s="656" t="s">
        <v>783</v>
      </c>
      <c r="IG202" s="656" t="s">
        <v>783</v>
      </c>
      <c r="IH202" s="656" t="s">
        <v>783</v>
      </c>
      <c r="II202" s="656" t="s">
        <v>783</v>
      </c>
      <c r="IJ202" s="656" t="s">
        <v>783</v>
      </c>
      <c r="IK202" s="656" t="s">
        <v>783</v>
      </c>
      <c r="IL202" s="656" t="s">
        <v>783</v>
      </c>
      <c r="IM202" s="656" t="s">
        <v>783</v>
      </c>
      <c r="IN202" s="656" t="s">
        <v>783</v>
      </c>
      <c r="IO202" s="656">
        <v>1649</v>
      </c>
      <c r="IP202" s="657">
        <v>37477.354571759257</v>
      </c>
      <c r="IQ202" s="656">
        <v>4</v>
      </c>
      <c r="IR202" s="656" t="s">
        <v>793</v>
      </c>
      <c r="IS202" s="656">
        <v>3</v>
      </c>
      <c r="IT202" s="658">
        <v>41275</v>
      </c>
      <c r="IU202" s="656" t="s">
        <v>783</v>
      </c>
      <c r="IV202" s="656" t="s">
        <v>783</v>
      </c>
      <c r="IW202" s="656" t="s">
        <v>783</v>
      </c>
      <c r="IX202" s="656" t="s">
        <v>781</v>
      </c>
      <c r="IY202" s="656">
        <v>45</v>
      </c>
      <c r="IZ202" s="656" t="s">
        <v>789</v>
      </c>
      <c r="JA202" s="656" t="s">
        <v>783</v>
      </c>
      <c r="JB202" s="656" t="s">
        <v>783</v>
      </c>
      <c r="JC202" s="656" t="s">
        <v>783</v>
      </c>
      <c r="JD202" s="656">
        <v>329490</v>
      </c>
      <c r="JE202" s="656" t="s">
        <v>783</v>
      </c>
      <c r="JF202" s="656" t="s">
        <v>783</v>
      </c>
      <c r="JG202" s="656" t="s">
        <v>809</v>
      </c>
      <c r="JH202" s="656">
        <v>35</v>
      </c>
      <c r="JI202" s="656" t="s">
        <v>783</v>
      </c>
      <c r="JJ202" s="656" t="s">
        <v>783</v>
      </c>
      <c r="JK202" s="656" t="s">
        <v>783</v>
      </c>
      <c r="JL202" s="656" t="s">
        <v>790</v>
      </c>
      <c r="JM202" s="656">
        <v>4</v>
      </c>
      <c r="JN202" s="656">
        <v>1</v>
      </c>
      <c r="JO202" s="656" t="s">
        <v>783</v>
      </c>
      <c r="JP202" s="656">
        <v>12683066</v>
      </c>
      <c r="JQ202" s="656">
        <v>2013</v>
      </c>
      <c r="JR202" s="656">
        <v>12</v>
      </c>
      <c r="JS202" s="656" t="s">
        <v>783</v>
      </c>
      <c r="JT202" s="656" t="s">
        <v>783</v>
      </c>
      <c r="JU202" s="656" t="s">
        <v>978</v>
      </c>
      <c r="JV202" s="659">
        <v>3455.280953</v>
      </c>
      <c r="JW202">
        <f>JV202</f>
        <v>3455.280953</v>
      </c>
      <c r="JX202" s="225">
        <v>0.65440927140151517</v>
      </c>
    </row>
    <row r="203" spans="180:284" s="1464" customFormat="1">
      <c r="FX203" s="666" t="s">
        <v>518</v>
      </c>
      <c r="FY203" s="667">
        <v>50</v>
      </c>
      <c r="FZ203" s="667">
        <v>30289705</v>
      </c>
      <c r="GA203" s="667">
        <v>55</v>
      </c>
      <c r="GB203" s="667" t="s">
        <v>798</v>
      </c>
      <c r="GC203" s="667">
        <v>18</v>
      </c>
      <c r="GD203" s="667">
        <v>1970</v>
      </c>
      <c r="GE203" s="667">
        <v>1</v>
      </c>
      <c r="GF203" s="667" t="s">
        <v>780</v>
      </c>
      <c r="GG203" s="667">
        <v>2</v>
      </c>
      <c r="GH203" s="667">
        <v>1</v>
      </c>
      <c r="GI203" s="667" t="s">
        <v>780</v>
      </c>
      <c r="GJ203" s="667">
        <v>2</v>
      </c>
      <c r="GK203" s="667" t="s">
        <v>781</v>
      </c>
      <c r="GL203" s="667" t="s">
        <v>782</v>
      </c>
      <c r="GM203" s="667">
        <v>66</v>
      </c>
      <c r="GN203" s="667" t="s">
        <v>783</v>
      </c>
      <c r="GO203" s="667">
        <v>0</v>
      </c>
      <c r="GP203" s="667">
        <v>0</v>
      </c>
      <c r="GQ203" s="667">
        <v>4</v>
      </c>
      <c r="GR203" s="667">
        <v>2</v>
      </c>
      <c r="GS203" s="667">
        <v>3</v>
      </c>
      <c r="GT203" s="667" t="s">
        <v>783</v>
      </c>
      <c r="GU203" s="667" t="s">
        <v>783</v>
      </c>
      <c r="GV203" s="667" t="s">
        <v>783</v>
      </c>
      <c r="GW203" s="667" t="s">
        <v>783</v>
      </c>
      <c r="GX203" s="667" t="s">
        <v>783</v>
      </c>
      <c r="GY203" s="667">
        <v>1649</v>
      </c>
      <c r="GZ203" s="667">
        <v>0.01</v>
      </c>
      <c r="HA203" s="667">
        <v>5</v>
      </c>
      <c r="HB203" s="667" t="s">
        <v>783</v>
      </c>
      <c r="HC203" s="667" t="s">
        <v>782</v>
      </c>
      <c r="HD203" s="667">
        <v>35</v>
      </c>
      <c r="HE203" s="667" t="s">
        <v>783</v>
      </c>
      <c r="HF203" s="667">
        <v>0</v>
      </c>
      <c r="HG203" s="667" t="s">
        <v>783</v>
      </c>
      <c r="HH203" s="667">
        <v>0</v>
      </c>
      <c r="HI203" s="667">
        <v>1</v>
      </c>
      <c r="HJ203" s="667">
        <v>45</v>
      </c>
      <c r="HK203" s="667" t="s">
        <v>784</v>
      </c>
      <c r="HL203" s="667" t="s">
        <v>785</v>
      </c>
      <c r="HM203" s="667" t="s">
        <v>783</v>
      </c>
      <c r="HN203" s="667" t="s">
        <v>783</v>
      </c>
      <c r="HO203" s="667" t="s">
        <v>783</v>
      </c>
      <c r="HP203" s="667" t="s">
        <v>783</v>
      </c>
      <c r="HQ203" s="667" t="s">
        <v>783</v>
      </c>
      <c r="HR203" s="667">
        <v>3980126</v>
      </c>
      <c r="HS203" s="667" t="s">
        <v>783</v>
      </c>
      <c r="HT203" s="667" t="s">
        <v>786</v>
      </c>
      <c r="HU203" s="667" t="s">
        <v>787</v>
      </c>
      <c r="HV203" s="667">
        <v>4</v>
      </c>
      <c r="HW203" s="667">
        <v>2014</v>
      </c>
      <c r="HX203" s="667">
        <v>63</v>
      </c>
      <c r="HY203" s="667">
        <v>2006</v>
      </c>
      <c r="HZ203" s="667">
        <v>2059</v>
      </c>
      <c r="IA203" s="668">
        <v>41697.500081018516</v>
      </c>
      <c r="IB203" s="667" t="s">
        <v>788</v>
      </c>
      <c r="IC203" s="667">
        <v>3975648</v>
      </c>
      <c r="ID203" s="667">
        <v>2014</v>
      </c>
      <c r="IE203" s="667">
        <v>1712</v>
      </c>
      <c r="IF203" s="667" t="s">
        <v>783</v>
      </c>
      <c r="IG203" s="667" t="s">
        <v>783</v>
      </c>
      <c r="IH203" s="667" t="s">
        <v>783</v>
      </c>
      <c r="II203" s="667" t="s">
        <v>783</v>
      </c>
      <c r="IJ203" s="667" t="s">
        <v>783</v>
      </c>
      <c r="IK203" s="667" t="s">
        <v>783</v>
      </c>
      <c r="IL203" s="667" t="s">
        <v>783</v>
      </c>
      <c r="IM203" s="667" t="s">
        <v>783</v>
      </c>
      <c r="IN203" s="667" t="s">
        <v>783</v>
      </c>
      <c r="IO203" s="667">
        <v>1649</v>
      </c>
      <c r="IP203" s="668">
        <v>37600.566631944443</v>
      </c>
      <c r="IQ203" s="667">
        <v>2</v>
      </c>
      <c r="IR203" s="667" t="s">
        <v>793</v>
      </c>
      <c r="IS203" s="667">
        <v>3</v>
      </c>
      <c r="IT203" s="669">
        <v>41275</v>
      </c>
      <c r="IU203" s="667" t="s">
        <v>783</v>
      </c>
      <c r="IV203" s="667" t="s">
        <v>783</v>
      </c>
      <c r="IW203" s="667" t="s">
        <v>783</v>
      </c>
      <c r="IX203" s="667" t="s">
        <v>781</v>
      </c>
      <c r="IY203" s="667">
        <v>45</v>
      </c>
      <c r="IZ203" s="667" t="s">
        <v>789</v>
      </c>
      <c r="JA203" s="667" t="s">
        <v>783</v>
      </c>
      <c r="JB203" s="667" t="s">
        <v>783</v>
      </c>
      <c r="JC203" s="667" t="s">
        <v>783</v>
      </c>
      <c r="JD203" s="667">
        <v>329491</v>
      </c>
      <c r="JE203" s="667" t="s">
        <v>783</v>
      </c>
      <c r="JF203" s="667" t="s">
        <v>783</v>
      </c>
      <c r="JG203" s="667" t="s">
        <v>804</v>
      </c>
      <c r="JH203" s="667">
        <v>55</v>
      </c>
      <c r="JI203" s="667" t="s">
        <v>783</v>
      </c>
      <c r="JJ203" s="667" t="s">
        <v>783</v>
      </c>
      <c r="JK203" s="667" t="s">
        <v>783</v>
      </c>
      <c r="JL203" s="667" t="s">
        <v>790</v>
      </c>
      <c r="JM203" s="667">
        <v>4</v>
      </c>
      <c r="JN203" s="667">
        <v>3</v>
      </c>
      <c r="JO203" s="667" t="s">
        <v>783</v>
      </c>
      <c r="JP203" s="667" t="s">
        <v>783</v>
      </c>
      <c r="JQ203" s="667" t="s">
        <v>783</v>
      </c>
      <c r="JR203" s="667" t="s">
        <v>783</v>
      </c>
      <c r="JS203" s="667" t="s">
        <v>783</v>
      </c>
      <c r="JT203" s="667" t="s">
        <v>783</v>
      </c>
      <c r="JU203" s="667" t="s">
        <v>979</v>
      </c>
      <c r="JV203" s="670">
        <v>53.486271000000002</v>
      </c>
      <c r="JW203"/>
      <c r="JX203" s="225"/>
    </row>
    <row r="204" spans="180:284" s="1464" customFormat="1" ht="15" thickBot="1">
      <c r="FX204" s="625" t="s">
        <v>518</v>
      </c>
      <c r="FY204" s="626">
        <v>68</v>
      </c>
      <c r="FZ204" s="626">
        <v>30289706</v>
      </c>
      <c r="GA204" s="626">
        <v>35</v>
      </c>
      <c r="GB204" s="626" t="s">
        <v>3</v>
      </c>
      <c r="GC204" s="626">
        <v>14</v>
      </c>
      <c r="GD204" s="626">
        <v>1970</v>
      </c>
      <c r="GE204" s="626">
        <v>0</v>
      </c>
      <c r="GF204" s="626" t="s">
        <v>792</v>
      </c>
      <c r="GG204" s="626">
        <v>0</v>
      </c>
      <c r="GH204" s="626">
        <v>0</v>
      </c>
      <c r="GI204" s="626" t="s">
        <v>792</v>
      </c>
      <c r="GJ204" s="626">
        <v>0</v>
      </c>
      <c r="GK204" s="626" t="s">
        <v>781</v>
      </c>
      <c r="GL204" s="626" t="s">
        <v>782</v>
      </c>
      <c r="GM204" s="626">
        <v>50</v>
      </c>
      <c r="GN204" s="626" t="s">
        <v>783</v>
      </c>
      <c r="GO204" s="626">
        <v>0</v>
      </c>
      <c r="GP204" s="626">
        <v>0</v>
      </c>
      <c r="GQ204" s="626">
        <v>4</v>
      </c>
      <c r="GR204" s="626">
        <v>1</v>
      </c>
      <c r="GS204" s="626">
        <v>3</v>
      </c>
      <c r="GT204" s="626" t="s">
        <v>783</v>
      </c>
      <c r="GU204" s="626" t="s">
        <v>783</v>
      </c>
      <c r="GV204" s="626" t="s">
        <v>783</v>
      </c>
      <c r="GW204" s="626" t="s">
        <v>783</v>
      </c>
      <c r="GX204" s="626" t="s">
        <v>783</v>
      </c>
      <c r="GY204" s="626">
        <v>1649</v>
      </c>
      <c r="GZ204" s="626">
        <v>0.38</v>
      </c>
      <c r="HA204" s="626">
        <v>5</v>
      </c>
      <c r="HB204" s="626" t="s">
        <v>783</v>
      </c>
      <c r="HC204" s="626" t="s">
        <v>782</v>
      </c>
      <c r="HD204" s="626">
        <v>35</v>
      </c>
      <c r="HE204" s="626" t="s">
        <v>783</v>
      </c>
      <c r="HF204" s="626">
        <v>0</v>
      </c>
      <c r="HG204" s="626" t="s">
        <v>783</v>
      </c>
      <c r="HH204" s="626">
        <v>0</v>
      </c>
      <c r="HI204" s="626">
        <v>1</v>
      </c>
      <c r="HJ204" s="626">
        <v>45</v>
      </c>
      <c r="HK204" s="626" t="s">
        <v>784</v>
      </c>
      <c r="HL204" s="626" t="s">
        <v>785</v>
      </c>
      <c r="HM204" s="626" t="s">
        <v>783</v>
      </c>
      <c r="HN204" s="626" t="s">
        <v>783</v>
      </c>
      <c r="HO204" s="626" t="s">
        <v>783</v>
      </c>
      <c r="HP204" s="626" t="s">
        <v>783</v>
      </c>
      <c r="HQ204" s="626" t="s">
        <v>783</v>
      </c>
      <c r="HR204" s="626">
        <v>3980126</v>
      </c>
      <c r="HS204" s="626" t="s">
        <v>783</v>
      </c>
      <c r="HT204" s="626" t="s">
        <v>786</v>
      </c>
      <c r="HU204" s="626" t="s">
        <v>787</v>
      </c>
      <c r="HV204" s="626">
        <v>4</v>
      </c>
      <c r="HW204" s="626">
        <v>2014</v>
      </c>
      <c r="HX204" s="626">
        <v>63</v>
      </c>
      <c r="HY204" s="626">
        <v>0</v>
      </c>
      <c r="HZ204" s="626">
        <v>2006</v>
      </c>
      <c r="IA204" s="627">
        <v>41697.500081018516</v>
      </c>
      <c r="IB204" s="626" t="s">
        <v>788</v>
      </c>
      <c r="IC204" s="626">
        <v>3975648</v>
      </c>
      <c r="ID204" s="626">
        <v>2014</v>
      </c>
      <c r="IE204" s="626">
        <v>1712</v>
      </c>
      <c r="IF204" s="626" t="s">
        <v>783</v>
      </c>
      <c r="IG204" s="626" t="s">
        <v>783</v>
      </c>
      <c r="IH204" s="626" t="s">
        <v>783</v>
      </c>
      <c r="II204" s="626" t="s">
        <v>783</v>
      </c>
      <c r="IJ204" s="626" t="s">
        <v>783</v>
      </c>
      <c r="IK204" s="626" t="s">
        <v>783</v>
      </c>
      <c r="IL204" s="626" t="s">
        <v>783</v>
      </c>
      <c r="IM204" s="626" t="s">
        <v>783</v>
      </c>
      <c r="IN204" s="626" t="s">
        <v>783</v>
      </c>
      <c r="IO204" s="626">
        <v>1649</v>
      </c>
      <c r="IP204" s="627">
        <v>37600.566631944443</v>
      </c>
      <c r="IQ204" s="626">
        <v>4</v>
      </c>
      <c r="IR204" s="626" t="s">
        <v>793</v>
      </c>
      <c r="IS204" s="626">
        <v>3</v>
      </c>
      <c r="IT204" s="665">
        <v>41275</v>
      </c>
      <c r="IU204" s="626" t="s">
        <v>783</v>
      </c>
      <c r="IV204" s="626" t="s">
        <v>783</v>
      </c>
      <c r="IW204" s="626" t="s">
        <v>783</v>
      </c>
      <c r="IX204" s="626" t="s">
        <v>781</v>
      </c>
      <c r="IY204" s="626">
        <v>45</v>
      </c>
      <c r="IZ204" s="626" t="s">
        <v>789</v>
      </c>
      <c r="JA204" s="626" t="s">
        <v>783</v>
      </c>
      <c r="JB204" s="626" t="s">
        <v>783</v>
      </c>
      <c r="JC204" s="626" t="s">
        <v>783</v>
      </c>
      <c r="JD204" s="626">
        <v>329491</v>
      </c>
      <c r="JE204" s="626" t="s">
        <v>783</v>
      </c>
      <c r="JF204" s="626" t="s">
        <v>783</v>
      </c>
      <c r="JG204" s="626" t="s">
        <v>809</v>
      </c>
      <c r="JH204" s="626">
        <v>35</v>
      </c>
      <c r="JI204" s="626" t="s">
        <v>783</v>
      </c>
      <c r="JJ204" s="626" t="s">
        <v>783</v>
      </c>
      <c r="JK204" s="626" t="s">
        <v>783</v>
      </c>
      <c r="JL204" s="626" t="s">
        <v>790</v>
      </c>
      <c r="JM204" s="626">
        <v>4</v>
      </c>
      <c r="JN204" s="626">
        <v>1</v>
      </c>
      <c r="JO204" s="626" t="s">
        <v>783</v>
      </c>
      <c r="JP204" s="626">
        <v>12683066</v>
      </c>
      <c r="JQ204" s="626">
        <v>2013</v>
      </c>
      <c r="JR204" s="626">
        <v>12</v>
      </c>
      <c r="JS204" s="626" t="s">
        <v>783</v>
      </c>
      <c r="JT204" s="626" t="s">
        <v>783</v>
      </c>
      <c r="JU204" s="626" t="s">
        <v>980</v>
      </c>
      <c r="JV204" s="628">
        <v>2024.385898</v>
      </c>
      <c r="JW204">
        <f>SUM(JV203:JV204)</f>
        <v>2077.8721690000002</v>
      </c>
      <c r="JX204" s="225">
        <v>0.39353639564393944</v>
      </c>
    </row>
    <row r="205" spans="180:284" s="1464" customFormat="1" ht="15" thickBot="1">
      <c r="FX205" s="655" t="s">
        <v>519</v>
      </c>
      <c r="FY205" s="656">
        <v>109</v>
      </c>
      <c r="FZ205" s="656">
        <v>30289674</v>
      </c>
      <c r="GA205" s="656">
        <v>35</v>
      </c>
      <c r="GB205" s="656" t="s">
        <v>3</v>
      </c>
      <c r="GC205" s="656">
        <v>16</v>
      </c>
      <c r="GD205" s="656">
        <v>1970</v>
      </c>
      <c r="GE205" s="656">
        <v>0</v>
      </c>
      <c r="GF205" s="656" t="s">
        <v>792</v>
      </c>
      <c r="GG205" s="656">
        <v>0</v>
      </c>
      <c r="GH205" s="656">
        <v>0</v>
      </c>
      <c r="GI205" s="656" t="s">
        <v>792</v>
      </c>
      <c r="GJ205" s="656">
        <v>0</v>
      </c>
      <c r="GK205" s="656" t="s">
        <v>781</v>
      </c>
      <c r="GL205" s="656" t="s">
        <v>782</v>
      </c>
      <c r="GM205" s="656">
        <v>50</v>
      </c>
      <c r="GN205" s="656" t="s">
        <v>783</v>
      </c>
      <c r="GO205" s="656">
        <v>0</v>
      </c>
      <c r="GP205" s="656">
        <v>0</v>
      </c>
      <c r="GQ205" s="656">
        <v>4</v>
      </c>
      <c r="GR205" s="656">
        <v>2</v>
      </c>
      <c r="GS205" s="656">
        <v>1</v>
      </c>
      <c r="GT205" s="656" t="s">
        <v>783</v>
      </c>
      <c r="GU205" s="656" t="s">
        <v>783</v>
      </c>
      <c r="GV205" s="656" t="s">
        <v>783</v>
      </c>
      <c r="GW205" s="656" t="s">
        <v>783</v>
      </c>
      <c r="GX205" s="656" t="s">
        <v>783</v>
      </c>
      <c r="GY205" s="656">
        <v>1649</v>
      </c>
      <c r="GZ205" s="656">
        <v>1</v>
      </c>
      <c r="HA205" s="656">
        <v>5</v>
      </c>
      <c r="HB205" s="656" t="s">
        <v>783</v>
      </c>
      <c r="HC205" s="656" t="s">
        <v>782</v>
      </c>
      <c r="HD205" s="656">
        <v>15</v>
      </c>
      <c r="HE205" s="656" t="s">
        <v>783</v>
      </c>
      <c r="HF205" s="656">
        <v>0</v>
      </c>
      <c r="HG205" s="656" t="s">
        <v>783</v>
      </c>
      <c r="HH205" s="656">
        <v>0</v>
      </c>
      <c r="HI205" s="656">
        <v>1</v>
      </c>
      <c r="HJ205" s="656">
        <v>45</v>
      </c>
      <c r="HK205" s="656" t="s">
        <v>784</v>
      </c>
      <c r="HL205" s="656" t="s">
        <v>785</v>
      </c>
      <c r="HM205" s="656" t="s">
        <v>783</v>
      </c>
      <c r="HN205" s="656" t="s">
        <v>783</v>
      </c>
      <c r="HO205" s="656" t="s">
        <v>783</v>
      </c>
      <c r="HP205" s="656" t="s">
        <v>783</v>
      </c>
      <c r="HQ205" s="656" t="s">
        <v>783</v>
      </c>
      <c r="HR205" s="656">
        <v>3980111</v>
      </c>
      <c r="HS205" s="656" t="s">
        <v>783</v>
      </c>
      <c r="HT205" s="656" t="s">
        <v>786</v>
      </c>
      <c r="HU205" s="656" t="s">
        <v>787</v>
      </c>
      <c r="HV205" s="656">
        <v>4</v>
      </c>
      <c r="HW205" s="656">
        <v>2014</v>
      </c>
      <c r="HX205" s="656">
        <v>63</v>
      </c>
      <c r="HY205" s="656">
        <v>0</v>
      </c>
      <c r="HZ205" s="656">
        <v>5280</v>
      </c>
      <c r="IA205" s="657">
        <v>41697.500081018516</v>
      </c>
      <c r="IB205" s="656" t="s">
        <v>788</v>
      </c>
      <c r="IC205" s="656">
        <v>3975633</v>
      </c>
      <c r="ID205" s="656">
        <v>2014</v>
      </c>
      <c r="IE205" s="656">
        <v>1712</v>
      </c>
      <c r="IF205" s="656" t="s">
        <v>783</v>
      </c>
      <c r="IG205" s="656" t="s">
        <v>783</v>
      </c>
      <c r="IH205" s="656" t="s">
        <v>783</v>
      </c>
      <c r="II205" s="656" t="s">
        <v>783</v>
      </c>
      <c r="IJ205" s="656" t="s">
        <v>783</v>
      </c>
      <c r="IK205" s="656" t="s">
        <v>783</v>
      </c>
      <c r="IL205" s="656" t="s">
        <v>783</v>
      </c>
      <c r="IM205" s="656" t="s">
        <v>783</v>
      </c>
      <c r="IN205" s="656" t="s">
        <v>783</v>
      </c>
      <c r="IO205" s="656">
        <v>1649</v>
      </c>
      <c r="IP205" s="657">
        <v>37477.354571759257</v>
      </c>
      <c r="IQ205" s="656">
        <v>4</v>
      </c>
      <c r="IR205" s="656" t="s">
        <v>793</v>
      </c>
      <c r="IS205" s="656">
        <v>1</v>
      </c>
      <c r="IT205" s="658">
        <v>41275</v>
      </c>
      <c r="IU205" s="656" t="s">
        <v>783</v>
      </c>
      <c r="IV205" s="656" t="s">
        <v>783</v>
      </c>
      <c r="IW205" s="656" t="s">
        <v>783</v>
      </c>
      <c r="IX205" s="656" t="s">
        <v>781</v>
      </c>
      <c r="IY205" s="656">
        <v>45</v>
      </c>
      <c r="IZ205" s="656" t="s">
        <v>789</v>
      </c>
      <c r="JA205" s="656" t="s">
        <v>783</v>
      </c>
      <c r="JB205" s="656" t="s">
        <v>783</v>
      </c>
      <c r="JC205" s="656" t="s">
        <v>783</v>
      </c>
      <c r="JD205" s="656">
        <v>329492</v>
      </c>
      <c r="JE205" s="656" t="s">
        <v>783</v>
      </c>
      <c r="JF205" s="656" t="s">
        <v>783</v>
      </c>
      <c r="JG205" s="656" t="s">
        <v>795</v>
      </c>
      <c r="JH205" s="656">
        <v>35</v>
      </c>
      <c r="JI205" s="656" t="s">
        <v>783</v>
      </c>
      <c r="JJ205" s="656" t="s">
        <v>783</v>
      </c>
      <c r="JK205" s="656" t="s">
        <v>783</v>
      </c>
      <c r="JL205" s="656" t="s">
        <v>790</v>
      </c>
      <c r="JM205" s="656">
        <v>4</v>
      </c>
      <c r="JN205" s="656">
        <v>1</v>
      </c>
      <c r="JO205" s="656" t="s">
        <v>783</v>
      </c>
      <c r="JP205" s="656">
        <v>12683066</v>
      </c>
      <c r="JQ205" s="656">
        <v>2013</v>
      </c>
      <c r="JR205" s="656">
        <v>12</v>
      </c>
      <c r="JS205" s="656" t="s">
        <v>783</v>
      </c>
      <c r="JT205" s="656" t="s">
        <v>783</v>
      </c>
      <c r="JU205" s="656" t="s">
        <v>981</v>
      </c>
      <c r="JV205" s="659">
        <v>5268.337039</v>
      </c>
      <c r="JW205">
        <f>JV205</f>
        <v>5268.337039</v>
      </c>
      <c r="JX205" s="225">
        <v>0.99779110587121211</v>
      </c>
    </row>
    <row r="206" spans="180:284" s="1464" customFormat="1" ht="15" thickBot="1">
      <c r="FX206" s="655" t="s">
        <v>396</v>
      </c>
      <c r="FY206" s="656">
        <v>154</v>
      </c>
      <c r="FZ206" s="656">
        <v>30289677</v>
      </c>
      <c r="GA206" s="656">
        <v>35</v>
      </c>
      <c r="GB206" s="656" t="s">
        <v>3</v>
      </c>
      <c r="GC206" s="656">
        <v>20</v>
      </c>
      <c r="GD206" s="656">
        <v>1979</v>
      </c>
      <c r="GE206" s="656">
        <v>0</v>
      </c>
      <c r="GF206" s="656" t="s">
        <v>792</v>
      </c>
      <c r="GG206" s="656">
        <v>0</v>
      </c>
      <c r="GH206" s="656">
        <v>0</v>
      </c>
      <c r="GI206" s="656" t="s">
        <v>792</v>
      </c>
      <c r="GJ206" s="656">
        <v>0</v>
      </c>
      <c r="GK206" s="656" t="s">
        <v>781</v>
      </c>
      <c r="GL206" s="656" t="s">
        <v>782</v>
      </c>
      <c r="GM206" s="656">
        <v>66</v>
      </c>
      <c r="GN206" s="656" t="s">
        <v>783</v>
      </c>
      <c r="GO206" s="656">
        <v>0</v>
      </c>
      <c r="GP206" s="656">
        <v>0</v>
      </c>
      <c r="GQ206" s="656">
        <v>4</v>
      </c>
      <c r="GR206" s="656">
        <v>2</v>
      </c>
      <c r="GS206" s="656">
        <v>1</v>
      </c>
      <c r="GT206" s="656" t="s">
        <v>783</v>
      </c>
      <c r="GU206" s="656" t="s">
        <v>783</v>
      </c>
      <c r="GV206" s="656" t="s">
        <v>783</v>
      </c>
      <c r="GW206" s="656" t="s">
        <v>783</v>
      </c>
      <c r="GX206" s="656" t="s">
        <v>783</v>
      </c>
      <c r="GY206" s="656">
        <v>1649</v>
      </c>
      <c r="GZ206" s="656">
        <v>0.14000000000000001</v>
      </c>
      <c r="HA206" s="656">
        <v>5</v>
      </c>
      <c r="HB206" s="656" t="s">
        <v>783</v>
      </c>
      <c r="HC206" s="656" t="s">
        <v>782</v>
      </c>
      <c r="HD206" s="656">
        <v>15</v>
      </c>
      <c r="HE206" s="656" t="s">
        <v>783</v>
      </c>
      <c r="HF206" s="656">
        <v>0</v>
      </c>
      <c r="HG206" s="656" t="s">
        <v>783</v>
      </c>
      <c r="HH206" s="656">
        <v>0</v>
      </c>
      <c r="HI206" s="656">
        <v>1</v>
      </c>
      <c r="HJ206" s="656">
        <v>45</v>
      </c>
      <c r="HK206" s="656" t="s">
        <v>784</v>
      </c>
      <c r="HL206" s="656" t="s">
        <v>785</v>
      </c>
      <c r="HM206" s="656" t="s">
        <v>783</v>
      </c>
      <c r="HN206" s="656" t="s">
        <v>783</v>
      </c>
      <c r="HO206" s="656" t="s">
        <v>783</v>
      </c>
      <c r="HP206" s="656" t="s">
        <v>783</v>
      </c>
      <c r="HQ206" s="656" t="s">
        <v>783</v>
      </c>
      <c r="HR206" s="656">
        <v>3978909</v>
      </c>
      <c r="HS206" s="656" t="s">
        <v>783</v>
      </c>
      <c r="HT206" s="656" t="s">
        <v>786</v>
      </c>
      <c r="HU206" s="656" t="s">
        <v>787</v>
      </c>
      <c r="HV206" s="656">
        <v>4</v>
      </c>
      <c r="HW206" s="656">
        <v>2014</v>
      </c>
      <c r="HX206" s="656">
        <v>63</v>
      </c>
      <c r="HY206" s="656">
        <v>0</v>
      </c>
      <c r="HZ206" s="656">
        <v>739</v>
      </c>
      <c r="IA206" s="657">
        <v>41697.500081018516</v>
      </c>
      <c r="IB206" s="656" t="s">
        <v>788</v>
      </c>
      <c r="IC206" s="656">
        <v>3974431</v>
      </c>
      <c r="ID206" s="656">
        <v>2014</v>
      </c>
      <c r="IE206" s="656">
        <v>1712</v>
      </c>
      <c r="IF206" s="656" t="s">
        <v>783</v>
      </c>
      <c r="IG206" s="656" t="s">
        <v>783</v>
      </c>
      <c r="IH206" s="656" t="s">
        <v>783</v>
      </c>
      <c r="II206" s="656" t="s">
        <v>783</v>
      </c>
      <c r="IJ206" s="656" t="s">
        <v>783</v>
      </c>
      <c r="IK206" s="656" t="s">
        <v>783</v>
      </c>
      <c r="IL206" s="656" t="s">
        <v>783</v>
      </c>
      <c r="IM206" s="656" t="s">
        <v>783</v>
      </c>
      <c r="IN206" s="656" t="s">
        <v>783</v>
      </c>
      <c r="IO206" s="656">
        <v>1649</v>
      </c>
      <c r="IP206" s="657">
        <v>37477.354571759257</v>
      </c>
      <c r="IQ206" s="656">
        <v>4</v>
      </c>
      <c r="IR206" s="656" t="s">
        <v>793</v>
      </c>
      <c r="IS206" s="656">
        <v>1</v>
      </c>
      <c r="IT206" s="658">
        <v>41275</v>
      </c>
      <c r="IU206" s="656" t="s">
        <v>783</v>
      </c>
      <c r="IV206" s="656" t="s">
        <v>783</v>
      </c>
      <c r="IW206" s="656" t="s">
        <v>783</v>
      </c>
      <c r="IX206" s="656" t="s">
        <v>781</v>
      </c>
      <c r="IY206" s="656">
        <v>45</v>
      </c>
      <c r="IZ206" s="656" t="s">
        <v>789</v>
      </c>
      <c r="JA206" s="656" t="s">
        <v>783</v>
      </c>
      <c r="JB206" s="656" t="s">
        <v>783</v>
      </c>
      <c r="JC206" s="656" t="s">
        <v>783</v>
      </c>
      <c r="JD206" s="656">
        <v>329493</v>
      </c>
      <c r="JE206" s="656" t="s">
        <v>783</v>
      </c>
      <c r="JF206" s="656" t="s">
        <v>783</v>
      </c>
      <c r="JG206" s="656" t="s">
        <v>795</v>
      </c>
      <c r="JH206" s="656">
        <v>35</v>
      </c>
      <c r="JI206" s="656" t="s">
        <v>783</v>
      </c>
      <c r="JJ206" s="656" t="s">
        <v>783</v>
      </c>
      <c r="JK206" s="656" t="s">
        <v>783</v>
      </c>
      <c r="JL206" s="656" t="s">
        <v>790</v>
      </c>
      <c r="JM206" s="656">
        <v>4</v>
      </c>
      <c r="JN206" s="656">
        <v>1</v>
      </c>
      <c r="JO206" s="656" t="s">
        <v>783</v>
      </c>
      <c r="JP206" s="656">
        <v>12683066</v>
      </c>
      <c r="JQ206" s="656">
        <v>2013</v>
      </c>
      <c r="JR206" s="656">
        <v>12</v>
      </c>
      <c r="JS206" s="656" t="s">
        <v>783</v>
      </c>
      <c r="JT206" s="656" t="s">
        <v>783</v>
      </c>
      <c r="JU206" s="656" t="s">
        <v>982</v>
      </c>
      <c r="JV206" s="659">
        <v>739.20224399999995</v>
      </c>
      <c r="JW206">
        <f>JV206</f>
        <v>739.20224399999995</v>
      </c>
      <c r="JX206" s="225">
        <v>0.14000042499999998</v>
      </c>
    </row>
    <row r="207" spans="180:284" s="1464" customFormat="1" ht="15" thickBot="1">
      <c r="FX207" s="655" t="s">
        <v>520</v>
      </c>
      <c r="FY207" s="656">
        <v>36</v>
      </c>
      <c r="FZ207" s="656">
        <v>30289679</v>
      </c>
      <c r="GA207" s="656">
        <v>35</v>
      </c>
      <c r="GB207" s="656" t="s">
        <v>3</v>
      </c>
      <c r="GC207" s="656">
        <v>12</v>
      </c>
      <c r="GD207" s="656">
        <v>1972</v>
      </c>
      <c r="GE207" s="656">
        <v>0</v>
      </c>
      <c r="GF207" s="656" t="s">
        <v>792</v>
      </c>
      <c r="GG207" s="656">
        <v>0</v>
      </c>
      <c r="GH207" s="656">
        <v>0</v>
      </c>
      <c r="GI207" s="656" t="s">
        <v>792</v>
      </c>
      <c r="GJ207" s="656">
        <v>0</v>
      </c>
      <c r="GK207" s="656" t="s">
        <v>781</v>
      </c>
      <c r="GL207" s="656" t="s">
        <v>782</v>
      </c>
      <c r="GM207" s="656">
        <v>66</v>
      </c>
      <c r="GN207" s="656" t="s">
        <v>783</v>
      </c>
      <c r="GO207" s="656">
        <v>0</v>
      </c>
      <c r="GP207" s="656">
        <v>0</v>
      </c>
      <c r="GQ207" s="656">
        <v>4</v>
      </c>
      <c r="GR207" s="656">
        <v>1</v>
      </c>
      <c r="GS207" s="656">
        <v>1</v>
      </c>
      <c r="GT207" s="656" t="s">
        <v>783</v>
      </c>
      <c r="GU207" s="656" t="s">
        <v>783</v>
      </c>
      <c r="GV207" s="656" t="s">
        <v>783</v>
      </c>
      <c r="GW207" s="656" t="s">
        <v>783</v>
      </c>
      <c r="GX207" s="656" t="s">
        <v>783</v>
      </c>
      <c r="GY207" s="656">
        <v>1649</v>
      </c>
      <c r="GZ207" s="656">
        <v>0.1</v>
      </c>
      <c r="HA207" s="656">
        <v>5</v>
      </c>
      <c r="HB207" s="656" t="s">
        <v>783</v>
      </c>
      <c r="HC207" s="656" t="s">
        <v>782</v>
      </c>
      <c r="HD207" s="656">
        <v>15</v>
      </c>
      <c r="HE207" s="656" t="s">
        <v>783</v>
      </c>
      <c r="HF207" s="656">
        <v>0</v>
      </c>
      <c r="HG207" s="656" t="s">
        <v>783</v>
      </c>
      <c r="HH207" s="656">
        <v>0</v>
      </c>
      <c r="HI207" s="656">
        <v>1</v>
      </c>
      <c r="HJ207" s="656">
        <v>45</v>
      </c>
      <c r="HK207" s="656" t="s">
        <v>784</v>
      </c>
      <c r="HL207" s="656" t="s">
        <v>785</v>
      </c>
      <c r="HM207" s="656" t="s">
        <v>783</v>
      </c>
      <c r="HN207" s="656" t="s">
        <v>783</v>
      </c>
      <c r="HO207" s="656" t="s">
        <v>783</v>
      </c>
      <c r="HP207" s="656" t="s">
        <v>783</v>
      </c>
      <c r="HQ207" s="656" t="s">
        <v>783</v>
      </c>
      <c r="HR207" s="656">
        <v>3979226</v>
      </c>
      <c r="HS207" s="656" t="s">
        <v>783</v>
      </c>
      <c r="HT207" s="656" t="s">
        <v>786</v>
      </c>
      <c r="HU207" s="656" t="s">
        <v>787</v>
      </c>
      <c r="HV207" s="656">
        <v>4</v>
      </c>
      <c r="HW207" s="656">
        <v>2014</v>
      </c>
      <c r="HX207" s="656">
        <v>63</v>
      </c>
      <c r="HY207" s="656">
        <v>0</v>
      </c>
      <c r="HZ207" s="656">
        <v>528</v>
      </c>
      <c r="IA207" s="657">
        <v>41697.500081018516</v>
      </c>
      <c r="IB207" s="656" t="s">
        <v>788</v>
      </c>
      <c r="IC207" s="656">
        <v>3974748</v>
      </c>
      <c r="ID207" s="656">
        <v>2014</v>
      </c>
      <c r="IE207" s="656">
        <v>1712</v>
      </c>
      <c r="IF207" s="656" t="s">
        <v>783</v>
      </c>
      <c r="IG207" s="656" t="s">
        <v>783</v>
      </c>
      <c r="IH207" s="656" t="s">
        <v>783</v>
      </c>
      <c r="II207" s="656" t="s">
        <v>783</v>
      </c>
      <c r="IJ207" s="656" t="s">
        <v>783</v>
      </c>
      <c r="IK207" s="656" t="s">
        <v>783</v>
      </c>
      <c r="IL207" s="656" t="s">
        <v>783</v>
      </c>
      <c r="IM207" s="656" t="s">
        <v>783</v>
      </c>
      <c r="IN207" s="656" t="s">
        <v>783</v>
      </c>
      <c r="IO207" s="656">
        <v>1649</v>
      </c>
      <c r="IP207" s="657">
        <v>37477.354571759257</v>
      </c>
      <c r="IQ207" s="656">
        <v>4</v>
      </c>
      <c r="IR207" s="656" t="s">
        <v>793</v>
      </c>
      <c r="IS207" s="656">
        <v>1</v>
      </c>
      <c r="IT207" s="658">
        <v>41275</v>
      </c>
      <c r="IU207" s="656" t="s">
        <v>783</v>
      </c>
      <c r="IV207" s="656" t="s">
        <v>783</v>
      </c>
      <c r="IW207" s="656" t="s">
        <v>783</v>
      </c>
      <c r="IX207" s="656" t="s">
        <v>781</v>
      </c>
      <c r="IY207" s="656">
        <v>45</v>
      </c>
      <c r="IZ207" s="656" t="s">
        <v>789</v>
      </c>
      <c r="JA207" s="656" t="s">
        <v>783</v>
      </c>
      <c r="JB207" s="656" t="s">
        <v>783</v>
      </c>
      <c r="JC207" s="656" t="s">
        <v>783</v>
      </c>
      <c r="JD207" s="656">
        <v>329494</v>
      </c>
      <c r="JE207" s="656" t="s">
        <v>783</v>
      </c>
      <c r="JF207" s="656" t="s">
        <v>783</v>
      </c>
      <c r="JG207" s="656" t="s">
        <v>795</v>
      </c>
      <c r="JH207" s="656">
        <v>35</v>
      </c>
      <c r="JI207" s="656" t="s">
        <v>783</v>
      </c>
      <c r="JJ207" s="656" t="s">
        <v>783</v>
      </c>
      <c r="JK207" s="656" t="s">
        <v>783</v>
      </c>
      <c r="JL207" s="656" t="s">
        <v>790</v>
      </c>
      <c r="JM207" s="656">
        <v>4</v>
      </c>
      <c r="JN207" s="656">
        <v>1</v>
      </c>
      <c r="JO207" s="656" t="s">
        <v>783</v>
      </c>
      <c r="JP207" s="656">
        <v>12683066</v>
      </c>
      <c r="JQ207" s="656">
        <v>2013</v>
      </c>
      <c r="JR207" s="656">
        <v>12</v>
      </c>
      <c r="JS207" s="656" t="s">
        <v>783</v>
      </c>
      <c r="JT207" s="656" t="s">
        <v>783</v>
      </c>
      <c r="JU207" s="656" t="s">
        <v>983</v>
      </c>
      <c r="JV207" s="659">
        <v>743.04699400000004</v>
      </c>
      <c r="JW207">
        <f>JV207</f>
        <v>743.04699400000004</v>
      </c>
      <c r="JX207" s="225">
        <v>0.14072859734848486</v>
      </c>
    </row>
    <row r="208" spans="180:284" s="1464" customFormat="1" ht="15" thickBot="1">
      <c r="FX208" s="655" t="s">
        <v>522</v>
      </c>
      <c r="FY208" s="656">
        <v>172</v>
      </c>
      <c r="FZ208" s="656">
        <v>36245159</v>
      </c>
      <c r="GA208" s="656">
        <v>35</v>
      </c>
      <c r="GB208" s="656" t="s">
        <v>3</v>
      </c>
      <c r="GC208" s="656">
        <v>22</v>
      </c>
      <c r="GD208" s="656">
        <v>1999</v>
      </c>
      <c r="GE208" s="656">
        <v>0</v>
      </c>
      <c r="GF208" s="656" t="s">
        <v>792</v>
      </c>
      <c r="GG208" s="656">
        <v>0</v>
      </c>
      <c r="GH208" s="656">
        <v>0</v>
      </c>
      <c r="GI208" s="656" t="s">
        <v>792</v>
      </c>
      <c r="GJ208" s="656">
        <v>0</v>
      </c>
      <c r="GK208" s="656" t="s">
        <v>781</v>
      </c>
      <c r="GL208" s="656" t="s">
        <v>782</v>
      </c>
      <c r="GM208" s="656">
        <v>66</v>
      </c>
      <c r="GN208" s="656" t="s">
        <v>783</v>
      </c>
      <c r="GO208" s="656">
        <v>0</v>
      </c>
      <c r="GP208" s="656">
        <v>0</v>
      </c>
      <c r="GQ208" s="656">
        <v>4</v>
      </c>
      <c r="GR208" s="656">
        <v>2</v>
      </c>
      <c r="GS208" s="656">
        <v>1</v>
      </c>
      <c r="GT208" s="656" t="s">
        <v>783</v>
      </c>
      <c r="GU208" s="656" t="s">
        <v>783</v>
      </c>
      <c r="GV208" s="656" t="s">
        <v>783</v>
      </c>
      <c r="GW208" s="656" t="s">
        <v>783</v>
      </c>
      <c r="GX208" s="656" t="s">
        <v>783</v>
      </c>
      <c r="GY208" s="656">
        <v>1649</v>
      </c>
      <c r="GZ208" s="656">
        <v>0.3</v>
      </c>
      <c r="HA208" s="656">
        <v>5</v>
      </c>
      <c r="HB208" s="656" t="s">
        <v>783</v>
      </c>
      <c r="HC208" s="656" t="s">
        <v>782</v>
      </c>
      <c r="HD208" s="656">
        <v>10</v>
      </c>
      <c r="HE208" s="656" t="s">
        <v>783</v>
      </c>
      <c r="HF208" s="656">
        <v>0</v>
      </c>
      <c r="HG208" s="656" t="s">
        <v>783</v>
      </c>
      <c r="HH208" s="656">
        <v>0</v>
      </c>
      <c r="HI208" s="656">
        <v>1</v>
      </c>
      <c r="HJ208" s="656">
        <v>45</v>
      </c>
      <c r="HK208" s="656" t="s">
        <v>784</v>
      </c>
      <c r="HL208" s="656" t="s">
        <v>785</v>
      </c>
      <c r="HM208" s="656" t="s">
        <v>783</v>
      </c>
      <c r="HN208" s="656" t="s">
        <v>783</v>
      </c>
      <c r="HO208" s="656" t="s">
        <v>783</v>
      </c>
      <c r="HP208" s="656" t="s">
        <v>783</v>
      </c>
      <c r="HQ208" s="656" t="s">
        <v>783</v>
      </c>
      <c r="HR208" s="656">
        <v>5151129</v>
      </c>
      <c r="HS208" s="656" t="s">
        <v>783</v>
      </c>
      <c r="HT208" s="656" t="s">
        <v>786</v>
      </c>
      <c r="HU208" s="656" t="s">
        <v>787</v>
      </c>
      <c r="HV208" s="656">
        <v>4</v>
      </c>
      <c r="HW208" s="656">
        <v>2016</v>
      </c>
      <c r="HX208" s="656">
        <v>63</v>
      </c>
      <c r="HY208" s="656">
        <v>0</v>
      </c>
      <c r="HZ208" s="656">
        <v>1584</v>
      </c>
      <c r="IA208" s="657">
        <v>42374.403182870374</v>
      </c>
      <c r="IB208" s="656" t="s">
        <v>788</v>
      </c>
      <c r="IC208" s="656">
        <v>5151128</v>
      </c>
      <c r="ID208" s="656">
        <v>2016</v>
      </c>
      <c r="IE208" s="656">
        <v>1712</v>
      </c>
      <c r="IF208" s="656" t="s">
        <v>783</v>
      </c>
      <c r="IG208" s="656" t="s">
        <v>783</v>
      </c>
      <c r="IH208" s="656" t="s">
        <v>783</v>
      </c>
      <c r="II208" s="656" t="s">
        <v>783</v>
      </c>
      <c r="IJ208" s="656" t="s">
        <v>783</v>
      </c>
      <c r="IK208" s="656" t="s">
        <v>783</v>
      </c>
      <c r="IL208" s="656" t="s">
        <v>783</v>
      </c>
      <c r="IM208" s="656" t="s">
        <v>783</v>
      </c>
      <c r="IN208" s="656" t="s">
        <v>783</v>
      </c>
      <c r="IO208" s="656">
        <v>1649</v>
      </c>
      <c r="IP208" s="657">
        <v>42361.316701388889</v>
      </c>
      <c r="IQ208" s="656">
        <v>4</v>
      </c>
      <c r="IR208" s="656" t="s">
        <v>793</v>
      </c>
      <c r="IS208" s="656">
        <v>1</v>
      </c>
      <c r="IT208" s="658">
        <v>41275</v>
      </c>
      <c r="IU208" s="656" t="s">
        <v>783</v>
      </c>
      <c r="IV208" s="656" t="s">
        <v>783</v>
      </c>
      <c r="IW208" s="656" t="s">
        <v>783</v>
      </c>
      <c r="IX208" s="656" t="s">
        <v>781</v>
      </c>
      <c r="IY208" s="656">
        <v>45</v>
      </c>
      <c r="IZ208" s="656" t="s">
        <v>789</v>
      </c>
      <c r="JA208" s="656" t="s">
        <v>783</v>
      </c>
      <c r="JB208" s="656" t="s">
        <v>783</v>
      </c>
      <c r="JC208" s="656" t="s">
        <v>783</v>
      </c>
      <c r="JD208" s="656">
        <v>329495</v>
      </c>
      <c r="JE208" s="656" t="s">
        <v>783</v>
      </c>
      <c r="JF208" s="656" t="s">
        <v>783</v>
      </c>
      <c r="JG208" s="656" t="s">
        <v>795</v>
      </c>
      <c r="JH208" s="656">
        <v>35</v>
      </c>
      <c r="JI208" s="656" t="s">
        <v>783</v>
      </c>
      <c r="JJ208" s="656" t="s">
        <v>783</v>
      </c>
      <c r="JK208" s="656" t="s">
        <v>783</v>
      </c>
      <c r="JL208" s="656" t="s">
        <v>790</v>
      </c>
      <c r="JM208" s="656">
        <v>4</v>
      </c>
      <c r="JN208" s="656">
        <v>1</v>
      </c>
      <c r="JO208" s="656" t="s">
        <v>783</v>
      </c>
      <c r="JP208" s="656">
        <v>12683066</v>
      </c>
      <c r="JQ208" s="656">
        <v>2013</v>
      </c>
      <c r="JR208" s="656">
        <v>12</v>
      </c>
      <c r="JS208" s="656" t="s">
        <v>783</v>
      </c>
      <c r="JT208" s="656" t="s">
        <v>783</v>
      </c>
      <c r="JU208" s="656" t="s">
        <v>984</v>
      </c>
      <c r="JV208" s="659">
        <v>1587.6369589999999</v>
      </c>
      <c r="JW208">
        <f>JV208</f>
        <v>1587.6369589999999</v>
      </c>
      <c r="JX208" s="225">
        <v>0.30068881799242425</v>
      </c>
    </row>
    <row r="209" spans="180:284" s="1464" customFormat="1" ht="15" thickBot="1">
      <c r="FX209" s="655" t="s">
        <v>524</v>
      </c>
      <c r="FY209" s="656">
        <v>245</v>
      </c>
      <c r="FZ209" s="656">
        <v>32434932</v>
      </c>
      <c r="GA209" s="656">
        <v>35</v>
      </c>
      <c r="GB209" s="656" t="s">
        <v>3</v>
      </c>
      <c r="GC209" s="656">
        <v>20</v>
      </c>
      <c r="GD209" s="656">
        <v>1999</v>
      </c>
      <c r="GE209" s="656">
        <v>0</v>
      </c>
      <c r="GF209" s="656" t="s">
        <v>792</v>
      </c>
      <c r="GG209" s="656">
        <v>0</v>
      </c>
      <c r="GH209" s="656">
        <v>0</v>
      </c>
      <c r="GI209" s="656" t="s">
        <v>792</v>
      </c>
      <c r="GJ209" s="656">
        <v>0</v>
      </c>
      <c r="GK209" s="656" t="s">
        <v>781</v>
      </c>
      <c r="GL209" s="656" t="s">
        <v>782</v>
      </c>
      <c r="GM209" s="656">
        <v>66</v>
      </c>
      <c r="GN209" s="656" t="s">
        <v>783</v>
      </c>
      <c r="GO209" s="656">
        <v>0</v>
      </c>
      <c r="GP209" s="656">
        <v>0</v>
      </c>
      <c r="GQ209" s="656">
        <v>4</v>
      </c>
      <c r="GR209" s="656">
        <v>2</v>
      </c>
      <c r="GS209" s="656">
        <v>2</v>
      </c>
      <c r="GT209" s="656" t="s">
        <v>783</v>
      </c>
      <c r="GU209" s="656" t="s">
        <v>783</v>
      </c>
      <c r="GV209" s="656" t="s">
        <v>783</v>
      </c>
      <c r="GW209" s="656" t="s">
        <v>783</v>
      </c>
      <c r="GX209" s="656" t="s">
        <v>783</v>
      </c>
      <c r="GY209" s="656">
        <v>1649</v>
      </c>
      <c r="GZ209" s="656">
        <v>0.1</v>
      </c>
      <c r="HA209" s="656">
        <v>5</v>
      </c>
      <c r="HB209" s="656" t="s">
        <v>783</v>
      </c>
      <c r="HC209" s="656" t="s">
        <v>782</v>
      </c>
      <c r="HD209" s="656">
        <v>4</v>
      </c>
      <c r="HE209" s="656" t="s">
        <v>783</v>
      </c>
      <c r="HF209" s="656">
        <v>0</v>
      </c>
      <c r="HG209" s="656" t="s">
        <v>783</v>
      </c>
      <c r="HH209" s="656">
        <v>0</v>
      </c>
      <c r="HI209" s="656">
        <v>1</v>
      </c>
      <c r="HJ209" s="656">
        <v>45</v>
      </c>
      <c r="HK209" s="656" t="s">
        <v>784</v>
      </c>
      <c r="HL209" s="656" t="s">
        <v>785</v>
      </c>
      <c r="HM209" s="656" t="s">
        <v>783</v>
      </c>
      <c r="HN209" s="656" t="s">
        <v>783</v>
      </c>
      <c r="HO209" s="656" t="s">
        <v>783</v>
      </c>
      <c r="HP209" s="656" t="s">
        <v>783</v>
      </c>
      <c r="HQ209" s="656" t="s">
        <v>783</v>
      </c>
      <c r="HR209" s="656">
        <v>3980771</v>
      </c>
      <c r="HS209" s="656" t="s">
        <v>783</v>
      </c>
      <c r="HT209" s="656" t="s">
        <v>786</v>
      </c>
      <c r="HU209" s="656" t="s">
        <v>787</v>
      </c>
      <c r="HV209" s="656">
        <v>4</v>
      </c>
      <c r="HW209" s="656">
        <v>2016</v>
      </c>
      <c r="HX209" s="656">
        <v>63</v>
      </c>
      <c r="HY209" s="656">
        <v>0</v>
      </c>
      <c r="HZ209" s="656">
        <v>528</v>
      </c>
      <c r="IA209" s="657">
        <v>42227.682129629633</v>
      </c>
      <c r="IB209" s="656" t="s">
        <v>788</v>
      </c>
      <c r="IC209" s="656">
        <v>3976293</v>
      </c>
      <c r="ID209" s="656">
        <v>2014</v>
      </c>
      <c r="IE209" s="656">
        <v>1712</v>
      </c>
      <c r="IF209" s="656" t="s">
        <v>783</v>
      </c>
      <c r="IG209" s="656" t="s">
        <v>783</v>
      </c>
      <c r="IH209" s="656" t="s">
        <v>783</v>
      </c>
      <c r="II209" s="656" t="s">
        <v>783</v>
      </c>
      <c r="IJ209" s="656" t="s">
        <v>783</v>
      </c>
      <c r="IK209" s="656" t="s">
        <v>783</v>
      </c>
      <c r="IL209" s="656" t="s">
        <v>783</v>
      </c>
      <c r="IM209" s="656" t="s">
        <v>783</v>
      </c>
      <c r="IN209" s="656" t="s">
        <v>783</v>
      </c>
      <c r="IO209" s="656">
        <v>1649</v>
      </c>
      <c r="IP209" s="657">
        <v>37477.354571759257</v>
      </c>
      <c r="IQ209" s="656">
        <v>4</v>
      </c>
      <c r="IR209" s="656" t="s">
        <v>793</v>
      </c>
      <c r="IS209" s="656">
        <v>2</v>
      </c>
      <c r="IT209" s="658">
        <v>41275</v>
      </c>
      <c r="IU209" s="656" t="s">
        <v>783</v>
      </c>
      <c r="IV209" s="656" t="s">
        <v>783</v>
      </c>
      <c r="IW209" s="656" t="s">
        <v>783</v>
      </c>
      <c r="IX209" s="656" t="s">
        <v>781</v>
      </c>
      <c r="IY209" s="656">
        <v>45</v>
      </c>
      <c r="IZ209" s="656" t="s">
        <v>789</v>
      </c>
      <c r="JA209" s="656" t="s">
        <v>783</v>
      </c>
      <c r="JB209" s="656" t="s">
        <v>783</v>
      </c>
      <c r="JC209" s="656" t="s">
        <v>783</v>
      </c>
      <c r="JD209" s="656">
        <v>329496</v>
      </c>
      <c r="JE209" s="656" t="s">
        <v>783</v>
      </c>
      <c r="JF209" s="656" t="s">
        <v>783</v>
      </c>
      <c r="JG209" s="656" t="s">
        <v>804</v>
      </c>
      <c r="JH209" s="656">
        <v>35</v>
      </c>
      <c r="JI209" s="656" t="s">
        <v>783</v>
      </c>
      <c r="JJ209" s="656" t="s">
        <v>783</v>
      </c>
      <c r="JK209" s="656" t="s">
        <v>783</v>
      </c>
      <c r="JL209" s="656" t="s">
        <v>790</v>
      </c>
      <c r="JM209" s="656">
        <v>4</v>
      </c>
      <c r="JN209" s="656">
        <v>1</v>
      </c>
      <c r="JO209" s="656" t="s">
        <v>783</v>
      </c>
      <c r="JP209" s="656">
        <v>12683066</v>
      </c>
      <c r="JQ209" s="656">
        <v>2013</v>
      </c>
      <c r="JR209" s="656">
        <v>12</v>
      </c>
      <c r="JS209" s="656" t="s">
        <v>783</v>
      </c>
      <c r="JT209" s="656" t="s">
        <v>783</v>
      </c>
      <c r="JU209" s="656" t="s">
        <v>985</v>
      </c>
      <c r="JV209" s="659">
        <v>530.06732999999997</v>
      </c>
      <c r="JW209">
        <f>JV209</f>
        <v>530.06732999999997</v>
      </c>
      <c r="JX209" s="225">
        <v>0.10039153977272727</v>
      </c>
    </row>
    <row r="210" spans="180:284" s="1464" customFormat="1">
      <c r="FX210" s="666" t="s">
        <v>526</v>
      </c>
      <c r="FY210" s="667">
        <v>78</v>
      </c>
      <c r="FZ210" s="667">
        <v>30289689</v>
      </c>
      <c r="GA210" s="667">
        <v>55</v>
      </c>
      <c r="GB210" s="667" t="s">
        <v>798</v>
      </c>
      <c r="GC210" s="667">
        <v>20</v>
      </c>
      <c r="GD210" s="667">
        <v>1970</v>
      </c>
      <c r="GE210" s="667">
        <v>0</v>
      </c>
      <c r="GF210" s="667" t="s">
        <v>792</v>
      </c>
      <c r="GG210" s="667">
        <v>0</v>
      </c>
      <c r="GH210" s="667">
        <v>0</v>
      </c>
      <c r="GI210" s="667" t="s">
        <v>792</v>
      </c>
      <c r="GJ210" s="667">
        <v>0</v>
      </c>
      <c r="GK210" s="667" t="s">
        <v>781</v>
      </c>
      <c r="GL210" s="667" t="s">
        <v>782</v>
      </c>
      <c r="GM210" s="667">
        <v>50</v>
      </c>
      <c r="GN210" s="667" t="s">
        <v>783</v>
      </c>
      <c r="GO210" s="667">
        <v>0</v>
      </c>
      <c r="GP210" s="667">
        <v>0</v>
      </c>
      <c r="GQ210" s="667">
        <v>4</v>
      </c>
      <c r="GR210" s="667">
        <v>2</v>
      </c>
      <c r="GS210" s="667">
        <v>3</v>
      </c>
      <c r="GT210" s="667" t="s">
        <v>783</v>
      </c>
      <c r="GU210" s="667" t="s">
        <v>783</v>
      </c>
      <c r="GV210" s="667" t="s">
        <v>783</v>
      </c>
      <c r="GW210" s="667" t="s">
        <v>783</v>
      </c>
      <c r="GX210" s="667" t="s">
        <v>783</v>
      </c>
      <c r="GY210" s="667">
        <v>1649</v>
      </c>
      <c r="GZ210" s="667">
        <v>0.12</v>
      </c>
      <c r="HA210" s="667">
        <v>5</v>
      </c>
      <c r="HB210" s="667" t="s">
        <v>783</v>
      </c>
      <c r="HC210" s="667" t="s">
        <v>782</v>
      </c>
      <c r="HD210" s="667">
        <v>35</v>
      </c>
      <c r="HE210" s="667" t="s">
        <v>783</v>
      </c>
      <c r="HF210" s="667">
        <v>0</v>
      </c>
      <c r="HG210" s="667" t="s">
        <v>783</v>
      </c>
      <c r="HH210" s="667">
        <v>0</v>
      </c>
      <c r="HI210" s="667">
        <v>1</v>
      </c>
      <c r="HJ210" s="667">
        <v>45</v>
      </c>
      <c r="HK210" s="667" t="s">
        <v>784</v>
      </c>
      <c r="HL210" s="667" t="s">
        <v>785</v>
      </c>
      <c r="HM210" s="667" t="s">
        <v>783</v>
      </c>
      <c r="HN210" s="667" t="s">
        <v>783</v>
      </c>
      <c r="HO210" s="667" t="s">
        <v>783</v>
      </c>
      <c r="HP210" s="667" t="s">
        <v>783</v>
      </c>
      <c r="HQ210" s="667" t="s">
        <v>783</v>
      </c>
      <c r="HR210" s="667">
        <v>3979235</v>
      </c>
      <c r="HS210" s="667" t="s">
        <v>783</v>
      </c>
      <c r="HT210" s="667" t="s">
        <v>786</v>
      </c>
      <c r="HU210" s="667" t="s">
        <v>787</v>
      </c>
      <c r="HV210" s="667">
        <v>4</v>
      </c>
      <c r="HW210" s="667">
        <v>2014</v>
      </c>
      <c r="HX210" s="667">
        <v>63</v>
      </c>
      <c r="HY210" s="667">
        <v>0</v>
      </c>
      <c r="HZ210" s="667">
        <v>634</v>
      </c>
      <c r="IA210" s="668">
        <v>41697.500081018516</v>
      </c>
      <c r="IB210" s="667" t="s">
        <v>788</v>
      </c>
      <c r="IC210" s="667">
        <v>3974757</v>
      </c>
      <c r="ID210" s="667">
        <v>2014</v>
      </c>
      <c r="IE210" s="667">
        <v>1712</v>
      </c>
      <c r="IF210" s="667" t="s">
        <v>783</v>
      </c>
      <c r="IG210" s="667" t="s">
        <v>783</v>
      </c>
      <c r="IH210" s="667" t="s">
        <v>783</v>
      </c>
      <c r="II210" s="667" t="s">
        <v>783</v>
      </c>
      <c r="IJ210" s="667" t="s">
        <v>783</v>
      </c>
      <c r="IK210" s="667" t="s">
        <v>783</v>
      </c>
      <c r="IL210" s="667" t="s">
        <v>783</v>
      </c>
      <c r="IM210" s="667" t="s">
        <v>783</v>
      </c>
      <c r="IN210" s="667" t="s">
        <v>783</v>
      </c>
      <c r="IO210" s="667">
        <v>1649</v>
      </c>
      <c r="IP210" s="668">
        <v>37477.354571759257</v>
      </c>
      <c r="IQ210" s="667">
        <v>2</v>
      </c>
      <c r="IR210" s="667" t="s">
        <v>793</v>
      </c>
      <c r="IS210" s="667">
        <v>3</v>
      </c>
      <c r="IT210" s="669">
        <v>41275</v>
      </c>
      <c r="IU210" s="667" t="s">
        <v>783</v>
      </c>
      <c r="IV210" s="667" t="s">
        <v>783</v>
      </c>
      <c r="IW210" s="667" t="s">
        <v>783</v>
      </c>
      <c r="IX210" s="667" t="s">
        <v>781</v>
      </c>
      <c r="IY210" s="667">
        <v>45</v>
      </c>
      <c r="IZ210" s="667" t="s">
        <v>789</v>
      </c>
      <c r="JA210" s="667" t="s">
        <v>783</v>
      </c>
      <c r="JB210" s="667" t="s">
        <v>783</v>
      </c>
      <c r="JC210" s="667" t="s">
        <v>783</v>
      </c>
      <c r="JD210" s="667">
        <v>329497</v>
      </c>
      <c r="JE210" s="667" t="s">
        <v>783</v>
      </c>
      <c r="JF210" s="667" t="s">
        <v>783</v>
      </c>
      <c r="JG210" s="667" t="s">
        <v>804</v>
      </c>
      <c r="JH210" s="667">
        <v>55</v>
      </c>
      <c r="JI210" s="667" t="s">
        <v>783</v>
      </c>
      <c r="JJ210" s="667" t="s">
        <v>783</v>
      </c>
      <c r="JK210" s="667" t="s">
        <v>783</v>
      </c>
      <c r="JL210" s="667" t="s">
        <v>790</v>
      </c>
      <c r="JM210" s="667">
        <v>4</v>
      </c>
      <c r="JN210" s="667">
        <v>3</v>
      </c>
      <c r="JO210" s="667" t="s">
        <v>783</v>
      </c>
      <c r="JP210" s="667">
        <v>10711928</v>
      </c>
      <c r="JQ210" s="667">
        <v>2011</v>
      </c>
      <c r="JR210" s="667">
        <v>3</v>
      </c>
      <c r="JS210" s="667" t="s">
        <v>783</v>
      </c>
      <c r="JT210" s="667" t="s">
        <v>783</v>
      </c>
      <c r="JU210" s="667" t="s">
        <v>986</v>
      </c>
      <c r="JV210" s="670">
        <v>1127.2266</v>
      </c>
      <c r="JW210"/>
      <c r="JX210" s="225"/>
    </row>
    <row r="211" spans="180:284" s="1464" customFormat="1">
      <c r="FX211" s="660" t="s">
        <v>338</v>
      </c>
      <c r="FY211" s="661">
        <v>4</v>
      </c>
      <c r="FZ211" s="661">
        <v>30289700</v>
      </c>
      <c r="GA211" s="661">
        <v>70</v>
      </c>
      <c r="GB211" s="661" t="s">
        <v>830</v>
      </c>
      <c r="GC211" s="661">
        <v>20</v>
      </c>
      <c r="GD211" s="661">
        <v>2012</v>
      </c>
      <c r="GE211" s="661">
        <v>2</v>
      </c>
      <c r="GF211" s="661" t="s">
        <v>148</v>
      </c>
      <c r="GG211" s="661">
        <v>3</v>
      </c>
      <c r="GH211" s="661">
        <v>2</v>
      </c>
      <c r="GI211" s="661" t="s">
        <v>148</v>
      </c>
      <c r="GJ211" s="661">
        <v>3</v>
      </c>
      <c r="GK211" s="661" t="s">
        <v>781</v>
      </c>
      <c r="GL211" s="661" t="s">
        <v>782</v>
      </c>
      <c r="GM211" s="661">
        <v>66</v>
      </c>
      <c r="GN211" s="661" t="s">
        <v>783</v>
      </c>
      <c r="GO211" s="661">
        <v>0</v>
      </c>
      <c r="GP211" s="661">
        <v>0</v>
      </c>
      <c r="GQ211" s="661">
        <v>4</v>
      </c>
      <c r="GR211" s="661">
        <v>2</v>
      </c>
      <c r="GS211" s="661">
        <v>10</v>
      </c>
      <c r="GT211" s="661" t="s">
        <v>783</v>
      </c>
      <c r="GU211" s="661" t="s">
        <v>783</v>
      </c>
      <c r="GV211" s="661" t="s">
        <v>783</v>
      </c>
      <c r="GW211" s="661" t="s">
        <v>783</v>
      </c>
      <c r="GX211" s="661" t="s">
        <v>783</v>
      </c>
      <c r="GY211" s="661">
        <v>1649</v>
      </c>
      <c r="GZ211" s="661">
        <v>0.61</v>
      </c>
      <c r="HA211" s="661">
        <v>5</v>
      </c>
      <c r="HB211" s="661" t="s">
        <v>783</v>
      </c>
      <c r="HC211" s="661" t="s">
        <v>793</v>
      </c>
      <c r="HD211" s="661">
        <v>150</v>
      </c>
      <c r="HE211" s="661" t="s">
        <v>783</v>
      </c>
      <c r="HF211" s="661">
        <v>0</v>
      </c>
      <c r="HG211" s="661" t="s">
        <v>783</v>
      </c>
      <c r="HH211" s="661">
        <v>0</v>
      </c>
      <c r="HI211" s="661">
        <v>1</v>
      </c>
      <c r="HJ211" s="661">
        <v>45</v>
      </c>
      <c r="HK211" s="661" t="s">
        <v>784</v>
      </c>
      <c r="HL211" s="661" t="s">
        <v>785</v>
      </c>
      <c r="HM211" s="661" t="s">
        <v>783</v>
      </c>
      <c r="HN211" s="661" t="s">
        <v>783</v>
      </c>
      <c r="HO211" s="661" t="s">
        <v>783</v>
      </c>
      <c r="HP211" s="661" t="s">
        <v>783</v>
      </c>
      <c r="HQ211" s="661" t="s">
        <v>783</v>
      </c>
      <c r="HR211" s="661">
        <v>3974644</v>
      </c>
      <c r="HS211" s="661" t="s">
        <v>783</v>
      </c>
      <c r="HT211" s="661" t="s">
        <v>786</v>
      </c>
      <c r="HU211" s="661" t="s">
        <v>787</v>
      </c>
      <c r="HV211" s="661">
        <v>4</v>
      </c>
      <c r="HW211" s="661">
        <v>2014</v>
      </c>
      <c r="HX211" s="661">
        <v>63</v>
      </c>
      <c r="HY211" s="661">
        <v>0</v>
      </c>
      <c r="HZ211" s="661">
        <v>3221</v>
      </c>
      <c r="IA211" s="662">
        <v>41697.500081018516</v>
      </c>
      <c r="IB211" s="661" t="s">
        <v>788</v>
      </c>
      <c r="IC211" s="661">
        <v>3979122</v>
      </c>
      <c r="ID211" s="661">
        <v>2014</v>
      </c>
      <c r="IE211" s="661">
        <v>1712</v>
      </c>
      <c r="IF211" s="661" t="s">
        <v>783</v>
      </c>
      <c r="IG211" s="661" t="s">
        <v>783</v>
      </c>
      <c r="IH211" s="661" t="s">
        <v>783</v>
      </c>
      <c r="II211" s="661" t="s">
        <v>783</v>
      </c>
      <c r="IJ211" s="661" t="s">
        <v>783</v>
      </c>
      <c r="IK211" s="661" t="s">
        <v>783</v>
      </c>
      <c r="IL211" s="661" t="s">
        <v>783</v>
      </c>
      <c r="IM211" s="661" t="s">
        <v>783</v>
      </c>
      <c r="IN211" s="661" t="s">
        <v>783</v>
      </c>
      <c r="IO211" s="661">
        <v>1649</v>
      </c>
      <c r="IP211" s="662">
        <v>37477.354571759257</v>
      </c>
      <c r="IQ211" s="661">
        <v>2</v>
      </c>
      <c r="IR211" s="661" t="s">
        <v>793</v>
      </c>
      <c r="IS211" s="661">
        <v>10</v>
      </c>
      <c r="IT211" s="663">
        <v>41275</v>
      </c>
      <c r="IU211" s="661" t="s">
        <v>783</v>
      </c>
      <c r="IV211" s="661" t="s">
        <v>783</v>
      </c>
      <c r="IW211" s="661" t="s">
        <v>783</v>
      </c>
      <c r="IX211" s="661" t="s">
        <v>781</v>
      </c>
      <c r="IY211" s="661">
        <v>45</v>
      </c>
      <c r="IZ211" s="661" t="s">
        <v>789</v>
      </c>
      <c r="JA211" s="661" t="s">
        <v>783</v>
      </c>
      <c r="JB211" s="661" t="s">
        <v>783</v>
      </c>
      <c r="JC211" s="661" t="s">
        <v>783</v>
      </c>
      <c r="JD211" s="661">
        <v>329498</v>
      </c>
      <c r="JE211" s="661" t="s">
        <v>783</v>
      </c>
      <c r="JF211" s="661" t="s">
        <v>783</v>
      </c>
      <c r="JG211" s="661" t="s">
        <v>815</v>
      </c>
      <c r="JH211" s="661">
        <v>70</v>
      </c>
      <c r="JI211" s="661" t="s">
        <v>783</v>
      </c>
      <c r="JJ211" s="661" t="s">
        <v>783</v>
      </c>
      <c r="JK211" s="661" t="s">
        <v>783</v>
      </c>
      <c r="JL211" s="661" t="s">
        <v>790</v>
      </c>
      <c r="JM211" s="661">
        <v>4</v>
      </c>
      <c r="JN211" s="661">
        <v>4</v>
      </c>
      <c r="JO211" s="661" t="s">
        <v>783</v>
      </c>
      <c r="JP211" s="661" t="s">
        <v>783</v>
      </c>
      <c r="JQ211" s="661" t="s">
        <v>783</v>
      </c>
      <c r="JR211" s="661" t="s">
        <v>783</v>
      </c>
      <c r="JS211" s="661" t="s">
        <v>783</v>
      </c>
      <c r="JT211" s="661" t="s">
        <v>783</v>
      </c>
      <c r="JU211" s="661" t="s">
        <v>987</v>
      </c>
      <c r="JV211" s="664">
        <v>2953.00513</v>
      </c>
      <c r="JW211"/>
      <c r="JX211" s="225"/>
    </row>
    <row r="212" spans="180:284" s="1464" customFormat="1">
      <c r="FX212" s="660" t="s">
        <v>338</v>
      </c>
      <c r="FY212" s="661">
        <v>181</v>
      </c>
      <c r="FZ212" s="661">
        <v>35528712</v>
      </c>
      <c r="GA212" s="661">
        <v>70</v>
      </c>
      <c r="GB212" s="661" t="s">
        <v>830</v>
      </c>
      <c r="GC212" s="661">
        <v>20</v>
      </c>
      <c r="GD212" s="661">
        <v>2012</v>
      </c>
      <c r="GE212" s="661">
        <v>2</v>
      </c>
      <c r="GF212" s="661" t="s">
        <v>148</v>
      </c>
      <c r="GG212" s="661">
        <v>3</v>
      </c>
      <c r="GH212" s="661">
        <v>2</v>
      </c>
      <c r="GI212" s="661" t="s">
        <v>148</v>
      </c>
      <c r="GJ212" s="661">
        <v>3</v>
      </c>
      <c r="GK212" s="661" t="s">
        <v>781</v>
      </c>
      <c r="GL212" s="661" t="s">
        <v>782</v>
      </c>
      <c r="GM212" s="661">
        <v>66</v>
      </c>
      <c r="GN212" s="661" t="s">
        <v>783</v>
      </c>
      <c r="GO212" s="661">
        <v>0</v>
      </c>
      <c r="GP212" s="661">
        <v>0</v>
      </c>
      <c r="GQ212" s="661">
        <v>4</v>
      </c>
      <c r="GR212" s="661">
        <v>2</v>
      </c>
      <c r="GS212" s="661">
        <v>10</v>
      </c>
      <c r="GT212" s="661" t="s">
        <v>783</v>
      </c>
      <c r="GU212" s="661" t="s">
        <v>783</v>
      </c>
      <c r="GV212" s="661" t="s">
        <v>783</v>
      </c>
      <c r="GW212" s="661" t="s">
        <v>783</v>
      </c>
      <c r="GX212" s="661" t="s">
        <v>783</v>
      </c>
      <c r="GY212" s="661">
        <v>1649</v>
      </c>
      <c r="GZ212" s="661">
        <v>0.18</v>
      </c>
      <c r="HA212" s="661">
        <v>5</v>
      </c>
      <c r="HB212" s="661" t="s">
        <v>783</v>
      </c>
      <c r="HC212" s="661" t="s">
        <v>793</v>
      </c>
      <c r="HD212" s="661">
        <v>150</v>
      </c>
      <c r="HE212" s="661" t="s">
        <v>783</v>
      </c>
      <c r="HF212" s="661">
        <v>0</v>
      </c>
      <c r="HG212" s="661" t="s">
        <v>783</v>
      </c>
      <c r="HH212" s="661">
        <v>0</v>
      </c>
      <c r="HI212" s="661">
        <v>1</v>
      </c>
      <c r="HJ212" s="661">
        <v>45</v>
      </c>
      <c r="HK212" s="661" t="s">
        <v>784</v>
      </c>
      <c r="HL212" s="661" t="s">
        <v>785</v>
      </c>
      <c r="HM212" s="661" t="s">
        <v>783</v>
      </c>
      <c r="HN212" s="661" t="s">
        <v>783</v>
      </c>
      <c r="HO212" s="661" t="s">
        <v>783</v>
      </c>
      <c r="HP212" s="661" t="s">
        <v>783</v>
      </c>
      <c r="HQ212" s="661" t="s">
        <v>783</v>
      </c>
      <c r="HR212" s="661">
        <v>3979905</v>
      </c>
      <c r="HS212" s="661" t="s">
        <v>783</v>
      </c>
      <c r="HT212" s="661" t="s">
        <v>786</v>
      </c>
      <c r="HU212" s="661" t="s">
        <v>787</v>
      </c>
      <c r="HV212" s="661">
        <v>4</v>
      </c>
      <c r="HW212" s="661">
        <v>2016</v>
      </c>
      <c r="HX212" s="661">
        <v>63</v>
      </c>
      <c r="HY212" s="661">
        <v>528</v>
      </c>
      <c r="HZ212" s="661">
        <v>1478</v>
      </c>
      <c r="IA212" s="662">
        <v>42348.42765046296</v>
      </c>
      <c r="IB212" s="661" t="s">
        <v>788</v>
      </c>
      <c r="IC212" s="661">
        <v>3975427</v>
      </c>
      <c r="ID212" s="661">
        <v>2016</v>
      </c>
      <c r="IE212" s="661">
        <v>1712</v>
      </c>
      <c r="IF212" s="661" t="s">
        <v>783</v>
      </c>
      <c r="IG212" s="661" t="s">
        <v>783</v>
      </c>
      <c r="IH212" s="661" t="s">
        <v>783</v>
      </c>
      <c r="II212" s="661" t="s">
        <v>783</v>
      </c>
      <c r="IJ212" s="661" t="s">
        <v>783</v>
      </c>
      <c r="IK212" s="661" t="s">
        <v>783</v>
      </c>
      <c r="IL212" s="661" t="s">
        <v>783</v>
      </c>
      <c r="IM212" s="661" t="s">
        <v>783</v>
      </c>
      <c r="IN212" s="661" t="s">
        <v>783</v>
      </c>
      <c r="IO212" s="661">
        <v>1649</v>
      </c>
      <c r="IP212" s="662">
        <v>37477.354571759257</v>
      </c>
      <c r="IQ212" s="661">
        <v>2</v>
      </c>
      <c r="IR212" s="661" t="s">
        <v>793</v>
      </c>
      <c r="IS212" s="661">
        <v>10</v>
      </c>
      <c r="IT212" s="663">
        <v>41275</v>
      </c>
      <c r="IU212" s="661" t="s">
        <v>783</v>
      </c>
      <c r="IV212" s="661" t="s">
        <v>783</v>
      </c>
      <c r="IW212" s="661" t="s">
        <v>783</v>
      </c>
      <c r="IX212" s="661" t="s">
        <v>781</v>
      </c>
      <c r="IY212" s="661">
        <v>45</v>
      </c>
      <c r="IZ212" s="661" t="s">
        <v>789</v>
      </c>
      <c r="JA212" s="661" t="s">
        <v>783</v>
      </c>
      <c r="JB212" s="661" t="s">
        <v>783</v>
      </c>
      <c r="JC212" s="661" t="s">
        <v>783</v>
      </c>
      <c r="JD212" s="661">
        <v>329498</v>
      </c>
      <c r="JE212" s="661" t="s">
        <v>783</v>
      </c>
      <c r="JF212" s="661" t="s">
        <v>783</v>
      </c>
      <c r="JG212" s="661" t="s">
        <v>815</v>
      </c>
      <c r="JH212" s="661">
        <v>70</v>
      </c>
      <c r="JI212" s="661" t="s">
        <v>783</v>
      </c>
      <c r="JJ212" s="661" t="s">
        <v>783</v>
      </c>
      <c r="JK212" s="661" t="s">
        <v>783</v>
      </c>
      <c r="JL212" s="661" t="s">
        <v>790</v>
      </c>
      <c r="JM212" s="661">
        <v>4</v>
      </c>
      <c r="JN212" s="661">
        <v>4</v>
      </c>
      <c r="JO212" s="661" t="s">
        <v>783</v>
      </c>
      <c r="JP212" s="661" t="s">
        <v>783</v>
      </c>
      <c r="JQ212" s="661" t="s">
        <v>783</v>
      </c>
      <c r="JR212" s="661" t="s">
        <v>783</v>
      </c>
      <c r="JS212" s="661" t="s">
        <v>783</v>
      </c>
      <c r="JT212" s="661" t="s">
        <v>783</v>
      </c>
      <c r="JU212" s="661" t="s">
        <v>988</v>
      </c>
      <c r="JV212" s="664">
        <v>927.13939600000003</v>
      </c>
      <c r="JW212"/>
      <c r="JX212" s="225"/>
    </row>
    <row r="213" spans="180:284" s="1464" customFormat="1">
      <c r="FX213" s="660" t="s">
        <v>338</v>
      </c>
      <c r="FY213" s="661">
        <v>239</v>
      </c>
      <c r="FZ213" s="661">
        <v>35528719</v>
      </c>
      <c r="GA213" s="661">
        <v>70</v>
      </c>
      <c r="GB213" s="661" t="s">
        <v>830</v>
      </c>
      <c r="GC213" s="661">
        <v>20</v>
      </c>
      <c r="GD213" s="661">
        <v>2012</v>
      </c>
      <c r="GE213" s="661">
        <v>2</v>
      </c>
      <c r="GF213" s="661" t="s">
        <v>148</v>
      </c>
      <c r="GG213" s="661">
        <v>3</v>
      </c>
      <c r="GH213" s="661">
        <v>2</v>
      </c>
      <c r="GI213" s="661" t="s">
        <v>148</v>
      </c>
      <c r="GJ213" s="661">
        <v>3</v>
      </c>
      <c r="GK213" s="661" t="s">
        <v>781</v>
      </c>
      <c r="GL213" s="661" t="s">
        <v>782</v>
      </c>
      <c r="GM213" s="661">
        <v>66</v>
      </c>
      <c r="GN213" s="661" t="s">
        <v>783</v>
      </c>
      <c r="GO213" s="661">
        <v>0</v>
      </c>
      <c r="GP213" s="661">
        <v>0</v>
      </c>
      <c r="GQ213" s="661">
        <v>4</v>
      </c>
      <c r="GR213" s="661">
        <v>2</v>
      </c>
      <c r="GS213" s="661">
        <v>10</v>
      </c>
      <c r="GT213" s="661" t="s">
        <v>783</v>
      </c>
      <c r="GU213" s="661" t="s">
        <v>783</v>
      </c>
      <c r="GV213" s="661" t="s">
        <v>783</v>
      </c>
      <c r="GW213" s="661" t="s">
        <v>783</v>
      </c>
      <c r="GX213" s="661" t="s">
        <v>783</v>
      </c>
      <c r="GY213" s="661">
        <v>1649</v>
      </c>
      <c r="GZ213" s="661">
        <v>0.28999999999999998</v>
      </c>
      <c r="HA213" s="661">
        <v>5</v>
      </c>
      <c r="HB213" s="661" t="s">
        <v>783</v>
      </c>
      <c r="HC213" s="661" t="s">
        <v>782</v>
      </c>
      <c r="HD213" s="661">
        <v>35</v>
      </c>
      <c r="HE213" s="661" t="s">
        <v>783</v>
      </c>
      <c r="HF213" s="661">
        <v>0</v>
      </c>
      <c r="HG213" s="661" t="s">
        <v>783</v>
      </c>
      <c r="HH213" s="661">
        <v>0</v>
      </c>
      <c r="HI213" s="661">
        <v>1</v>
      </c>
      <c r="HJ213" s="661">
        <v>45</v>
      </c>
      <c r="HK213" s="661" t="s">
        <v>784</v>
      </c>
      <c r="HL213" s="661" t="s">
        <v>785</v>
      </c>
      <c r="HM213" s="661" t="s">
        <v>783</v>
      </c>
      <c r="HN213" s="661" t="s">
        <v>783</v>
      </c>
      <c r="HO213" s="661" t="s">
        <v>783</v>
      </c>
      <c r="HP213" s="661" t="s">
        <v>783</v>
      </c>
      <c r="HQ213" s="661" t="s">
        <v>783</v>
      </c>
      <c r="HR213" s="661">
        <v>3974486</v>
      </c>
      <c r="HS213" s="661" t="s">
        <v>783</v>
      </c>
      <c r="HT213" s="661" t="s">
        <v>786</v>
      </c>
      <c r="HU213" s="661" t="s">
        <v>787</v>
      </c>
      <c r="HV213" s="661">
        <v>4</v>
      </c>
      <c r="HW213" s="661">
        <v>2016</v>
      </c>
      <c r="HX213" s="661">
        <v>63</v>
      </c>
      <c r="HY213" s="661">
        <v>0</v>
      </c>
      <c r="HZ213" s="661">
        <v>1531</v>
      </c>
      <c r="IA213" s="662">
        <v>42348.42765046296</v>
      </c>
      <c r="IB213" s="661" t="s">
        <v>788</v>
      </c>
      <c r="IC213" s="661">
        <v>3978964</v>
      </c>
      <c r="ID213" s="661">
        <v>2016</v>
      </c>
      <c r="IE213" s="661">
        <v>1712</v>
      </c>
      <c r="IF213" s="661" t="s">
        <v>783</v>
      </c>
      <c r="IG213" s="661" t="s">
        <v>783</v>
      </c>
      <c r="IH213" s="661" t="s">
        <v>783</v>
      </c>
      <c r="II213" s="661" t="s">
        <v>783</v>
      </c>
      <c r="IJ213" s="661" t="s">
        <v>783</v>
      </c>
      <c r="IK213" s="661" t="s">
        <v>783</v>
      </c>
      <c r="IL213" s="661" t="s">
        <v>783</v>
      </c>
      <c r="IM213" s="661" t="s">
        <v>783</v>
      </c>
      <c r="IN213" s="661" t="s">
        <v>783</v>
      </c>
      <c r="IO213" s="661">
        <v>1649</v>
      </c>
      <c r="IP213" s="662">
        <v>37477.354571759257</v>
      </c>
      <c r="IQ213" s="661">
        <v>2</v>
      </c>
      <c r="IR213" s="661" t="s">
        <v>793</v>
      </c>
      <c r="IS213" s="661">
        <v>10</v>
      </c>
      <c r="IT213" s="663">
        <v>41275</v>
      </c>
      <c r="IU213" s="661" t="s">
        <v>783</v>
      </c>
      <c r="IV213" s="661" t="s">
        <v>783</v>
      </c>
      <c r="IW213" s="661" t="s">
        <v>783</v>
      </c>
      <c r="IX213" s="661" t="s">
        <v>781</v>
      </c>
      <c r="IY213" s="661">
        <v>45</v>
      </c>
      <c r="IZ213" s="661" t="s">
        <v>789</v>
      </c>
      <c r="JA213" s="661" t="s">
        <v>783</v>
      </c>
      <c r="JB213" s="661" t="s">
        <v>783</v>
      </c>
      <c r="JC213" s="661" t="s">
        <v>783</v>
      </c>
      <c r="JD213" s="661">
        <v>329498</v>
      </c>
      <c r="JE213" s="661" t="s">
        <v>783</v>
      </c>
      <c r="JF213" s="661" t="s">
        <v>783</v>
      </c>
      <c r="JG213" s="661" t="s">
        <v>815</v>
      </c>
      <c r="JH213" s="661">
        <v>70</v>
      </c>
      <c r="JI213" s="661" t="s">
        <v>783</v>
      </c>
      <c r="JJ213" s="661" t="s">
        <v>783</v>
      </c>
      <c r="JK213" s="661" t="s">
        <v>783</v>
      </c>
      <c r="JL213" s="661" t="s">
        <v>790</v>
      </c>
      <c r="JM213" s="661">
        <v>4</v>
      </c>
      <c r="JN213" s="661">
        <v>4</v>
      </c>
      <c r="JO213" s="661" t="s">
        <v>783</v>
      </c>
      <c r="JP213" s="661">
        <v>10711928</v>
      </c>
      <c r="JQ213" s="661">
        <v>2011</v>
      </c>
      <c r="JR213" s="661">
        <v>3</v>
      </c>
      <c r="JS213" s="661" t="s">
        <v>783</v>
      </c>
      <c r="JT213" s="661" t="s">
        <v>783</v>
      </c>
      <c r="JU213" s="661" t="s">
        <v>989</v>
      </c>
      <c r="JV213" s="664">
        <v>1489.743279</v>
      </c>
      <c r="JW213"/>
      <c r="JX213" s="225"/>
    </row>
    <row r="214" spans="180:284" s="1464" customFormat="1">
      <c r="FX214" s="660" t="s">
        <v>338</v>
      </c>
      <c r="FY214" s="661">
        <v>254</v>
      </c>
      <c r="FZ214" s="661">
        <v>30289698</v>
      </c>
      <c r="GA214" s="661">
        <v>70</v>
      </c>
      <c r="GB214" s="661" t="s">
        <v>830</v>
      </c>
      <c r="GC214" s="661">
        <v>20</v>
      </c>
      <c r="GD214" s="661">
        <v>2012</v>
      </c>
      <c r="GE214" s="661">
        <v>2</v>
      </c>
      <c r="GF214" s="661" t="s">
        <v>148</v>
      </c>
      <c r="GG214" s="661">
        <v>3</v>
      </c>
      <c r="GH214" s="661">
        <v>2</v>
      </c>
      <c r="GI214" s="661" t="s">
        <v>148</v>
      </c>
      <c r="GJ214" s="661">
        <v>3</v>
      </c>
      <c r="GK214" s="661" t="s">
        <v>781</v>
      </c>
      <c r="GL214" s="661" t="s">
        <v>782</v>
      </c>
      <c r="GM214" s="661">
        <v>66</v>
      </c>
      <c r="GN214" s="661" t="s">
        <v>783</v>
      </c>
      <c r="GO214" s="661">
        <v>0</v>
      </c>
      <c r="GP214" s="661">
        <v>0</v>
      </c>
      <c r="GQ214" s="661">
        <v>4</v>
      </c>
      <c r="GR214" s="661">
        <v>2</v>
      </c>
      <c r="GS214" s="661">
        <v>10</v>
      </c>
      <c r="GT214" s="661" t="s">
        <v>783</v>
      </c>
      <c r="GU214" s="661" t="s">
        <v>783</v>
      </c>
      <c r="GV214" s="661" t="s">
        <v>783</v>
      </c>
      <c r="GW214" s="661" t="s">
        <v>783</v>
      </c>
      <c r="GX214" s="661" t="s">
        <v>783</v>
      </c>
      <c r="GY214" s="661">
        <v>1649</v>
      </c>
      <c r="GZ214" s="661">
        <v>0.11</v>
      </c>
      <c r="HA214" s="661">
        <v>5</v>
      </c>
      <c r="HB214" s="661" t="s">
        <v>783</v>
      </c>
      <c r="HC214" s="661" t="s">
        <v>793</v>
      </c>
      <c r="HD214" s="661">
        <v>150</v>
      </c>
      <c r="HE214" s="661" t="s">
        <v>783</v>
      </c>
      <c r="HF214" s="661">
        <v>0</v>
      </c>
      <c r="HG214" s="661" t="s">
        <v>783</v>
      </c>
      <c r="HH214" s="661">
        <v>0</v>
      </c>
      <c r="HI214" s="661">
        <v>1</v>
      </c>
      <c r="HJ214" s="661">
        <v>45</v>
      </c>
      <c r="HK214" s="661" t="s">
        <v>784</v>
      </c>
      <c r="HL214" s="661" t="s">
        <v>785</v>
      </c>
      <c r="HM214" s="661" t="s">
        <v>783</v>
      </c>
      <c r="HN214" s="661" t="s">
        <v>783</v>
      </c>
      <c r="HO214" s="661" t="s">
        <v>783</v>
      </c>
      <c r="HP214" s="661" t="s">
        <v>783</v>
      </c>
      <c r="HQ214" s="661" t="s">
        <v>783</v>
      </c>
      <c r="HR214" s="661">
        <v>3974501</v>
      </c>
      <c r="HS214" s="661" t="s">
        <v>783</v>
      </c>
      <c r="HT214" s="661" t="s">
        <v>786</v>
      </c>
      <c r="HU214" s="661" t="s">
        <v>787</v>
      </c>
      <c r="HV214" s="661">
        <v>4</v>
      </c>
      <c r="HW214" s="661">
        <v>2014</v>
      </c>
      <c r="HX214" s="661">
        <v>63</v>
      </c>
      <c r="HY214" s="661">
        <v>0</v>
      </c>
      <c r="HZ214" s="661">
        <v>581</v>
      </c>
      <c r="IA214" s="662">
        <v>41697.500081018516</v>
      </c>
      <c r="IB214" s="661" t="s">
        <v>788</v>
      </c>
      <c r="IC214" s="661">
        <v>3978979</v>
      </c>
      <c r="ID214" s="661">
        <v>2014</v>
      </c>
      <c r="IE214" s="661">
        <v>1712</v>
      </c>
      <c r="IF214" s="661" t="s">
        <v>783</v>
      </c>
      <c r="IG214" s="661" t="s">
        <v>783</v>
      </c>
      <c r="IH214" s="661" t="s">
        <v>783</v>
      </c>
      <c r="II214" s="661" t="s">
        <v>783</v>
      </c>
      <c r="IJ214" s="661" t="s">
        <v>783</v>
      </c>
      <c r="IK214" s="661" t="s">
        <v>783</v>
      </c>
      <c r="IL214" s="661" t="s">
        <v>783</v>
      </c>
      <c r="IM214" s="661" t="s">
        <v>783</v>
      </c>
      <c r="IN214" s="661" t="s">
        <v>783</v>
      </c>
      <c r="IO214" s="661">
        <v>1649</v>
      </c>
      <c r="IP214" s="662">
        <v>37477.354571759257</v>
      </c>
      <c r="IQ214" s="661">
        <v>2</v>
      </c>
      <c r="IR214" s="661" t="s">
        <v>793</v>
      </c>
      <c r="IS214" s="661">
        <v>10</v>
      </c>
      <c r="IT214" s="663">
        <v>41275</v>
      </c>
      <c r="IU214" s="661" t="s">
        <v>783</v>
      </c>
      <c r="IV214" s="661" t="s">
        <v>783</v>
      </c>
      <c r="IW214" s="661" t="s">
        <v>783</v>
      </c>
      <c r="IX214" s="661" t="s">
        <v>781</v>
      </c>
      <c r="IY214" s="661">
        <v>45</v>
      </c>
      <c r="IZ214" s="661" t="s">
        <v>789</v>
      </c>
      <c r="JA214" s="661" t="s">
        <v>783</v>
      </c>
      <c r="JB214" s="661" t="s">
        <v>783</v>
      </c>
      <c r="JC214" s="661" t="s">
        <v>783</v>
      </c>
      <c r="JD214" s="661">
        <v>329498</v>
      </c>
      <c r="JE214" s="661" t="s">
        <v>783</v>
      </c>
      <c r="JF214" s="661" t="s">
        <v>783</v>
      </c>
      <c r="JG214" s="661" t="s">
        <v>815</v>
      </c>
      <c r="JH214" s="661">
        <v>70</v>
      </c>
      <c r="JI214" s="661" t="s">
        <v>783</v>
      </c>
      <c r="JJ214" s="661" t="s">
        <v>783</v>
      </c>
      <c r="JK214" s="661" t="s">
        <v>783</v>
      </c>
      <c r="JL214" s="661" t="s">
        <v>790</v>
      </c>
      <c r="JM214" s="661">
        <v>4</v>
      </c>
      <c r="JN214" s="661">
        <v>4</v>
      </c>
      <c r="JO214" s="661" t="s">
        <v>783</v>
      </c>
      <c r="JP214" s="661" t="s">
        <v>783</v>
      </c>
      <c r="JQ214" s="661" t="s">
        <v>783</v>
      </c>
      <c r="JR214" s="661" t="s">
        <v>783</v>
      </c>
      <c r="JS214" s="661" t="s">
        <v>783</v>
      </c>
      <c r="JT214" s="661" t="s">
        <v>783</v>
      </c>
      <c r="JU214" s="661" t="s">
        <v>990</v>
      </c>
      <c r="JV214" s="664">
        <v>543.96742099999994</v>
      </c>
      <c r="JW214"/>
      <c r="JX214" s="225"/>
    </row>
    <row r="215" spans="180:284" s="1464" customFormat="1" ht="15" thickBot="1">
      <c r="FX215" s="625" t="s">
        <v>338</v>
      </c>
      <c r="FY215" s="626">
        <v>108</v>
      </c>
      <c r="FZ215" s="626">
        <v>30289703</v>
      </c>
      <c r="GA215" s="626">
        <v>55</v>
      </c>
      <c r="GB215" s="626" t="s">
        <v>798</v>
      </c>
      <c r="GC215" s="626">
        <v>16</v>
      </c>
      <c r="GD215" s="626">
        <v>1970</v>
      </c>
      <c r="GE215" s="626">
        <v>0</v>
      </c>
      <c r="GF215" s="626" t="s">
        <v>792</v>
      </c>
      <c r="GG215" s="626">
        <v>0</v>
      </c>
      <c r="GH215" s="626">
        <v>0</v>
      </c>
      <c r="GI215" s="626" t="s">
        <v>792</v>
      </c>
      <c r="GJ215" s="626">
        <v>0</v>
      </c>
      <c r="GK215" s="626" t="s">
        <v>781</v>
      </c>
      <c r="GL215" s="626" t="s">
        <v>782</v>
      </c>
      <c r="GM215" s="626">
        <v>66</v>
      </c>
      <c r="GN215" s="626" t="s">
        <v>783</v>
      </c>
      <c r="GO215" s="626">
        <v>0</v>
      </c>
      <c r="GP215" s="626">
        <v>0</v>
      </c>
      <c r="GQ215" s="626">
        <v>4</v>
      </c>
      <c r="GR215" s="626">
        <v>2</v>
      </c>
      <c r="GS215" s="626">
        <v>10</v>
      </c>
      <c r="GT215" s="626" t="s">
        <v>783</v>
      </c>
      <c r="GU215" s="626" t="s">
        <v>783</v>
      </c>
      <c r="GV215" s="626" t="s">
        <v>783</v>
      </c>
      <c r="GW215" s="626" t="s">
        <v>783</v>
      </c>
      <c r="GX215" s="626" t="s">
        <v>783</v>
      </c>
      <c r="GY215" s="626">
        <v>1649</v>
      </c>
      <c r="GZ215" s="626">
        <v>0.16</v>
      </c>
      <c r="HA215" s="626">
        <v>5</v>
      </c>
      <c r="HB215" s="626" t="s">
        <v>783</v>
      </c>
      <c r="HC215" s="626" t="s">
        <v>782</v>
      </c>
      <c r="HD215" s="626">
        <v>15</v>
      </c>
      <c r="HE215" s="626" t="s">
        <v>783</v>
      </c>
      <c r="HF215" s="626">
        <v>0</v>
      </c>
      <c r="HG215" s="626" t="s">
        <v>783</v>
      </c>
      <c r="HH215" s="626">
        <v>0</v>
      </c>
      <c r="HI215" s="626">
        <v>1</v>
      </c>
      <c r="HJ215" s="626">
        <v>45</v>
      </c>
      <c r="HK215" s="626" t="s">
        <v>784</v>
      </c>
      <c r="HL215" s="626" t="s">
        <v>785</v>
      </c>
      <c r="HM215" s="626" t="s">
        <v>783</v>
      </c>
      <c r="HN215" s="626" t="s">
        <v>783</v>
      </c>
      <c r="HO215" s="626" t="s">
        <v>783</v>
      </c>
      <c r="HP215" s="626" t="s">
        <v>783</v>
      </c>
      <c r="HQ215" s="626" t="s">
        <v>783</v>
      </c>
      <c r="HR215" s="626">
        <v>3979901</v>
      </c>
      <c r="HS215" s="626" t="s">
        <v>783</v>
      </c>
      <c r="HT215" s="626" t="s">
        <v>786</v>
      </c>
      <c r="HU215" s="626" t="s">
        <v>787</v>
      </c>
      <c r="HV215" s="626">
        <v>4</v>
      </c>
      <c r="HW215" s="626">
        <v>2014</v>
      </c>
      <c r="HX215" s="626">
        <v>63</v>
      </c>
      <c r="HY215" s="626">
        <v>0</v>
      </c>
      <c r="HZ215" s="626">
        <v>845</v>
      </c>
      <c r="IA215" s="627">
        <v>41697.500081018516</v>
      </c>
      <c r="IB215" s="626" t="s">
        <v>788</v>
      </c>
      <c r="IC215" s="626">
        <v>3975423</v>
      </c>
      <c r="ID215" s="626">
        <v>2014</v>
      </c>
      <c r="IE215" s="626">
        <v>1712</v>
      </c>
      <c r="IF215" s="626" t="s">
        <v>783</v>
      </c>
      <c r="IG215" s="626" t="s">
        <v>783</v>
      </c>
      <c r="IH215" s="626" t="s">
        <v>783</v>
      </c>
      <c r="II215" s="626" t="s">
        <v>783</v>
      </c>
      <c r="IJ215" s="626" t="s">
        <v>783</v>
      </c>
      <c r="IK215" s="626" t="s">
        <v>783</v>
      </c>
      <c r="IL215" s="626" t="s">
        <v>783</v>
      </c>
      <c r="IM215" s="626" t="s">
        <v>783</v>
      </c>
      <c r="IN215" s="626" t="s">
        <v>783</v>
      </c>
      <c r="IO215" s="626">
        <v>1649</v>
      </c>
      <c r="IP215" s="627">
        <v>37477.354571759257</v>
      </c>
      <c r="IQ215" s="626">
        <v>2</v>
      </c>
      <c r="IR215" s="626" t="s">
        <v>793</v>
      </c>
      <c r="IS215" s="626">
        <v>10</v>
      </c>
      <c r="IT215" s="665">
        <v>41275</v>
      </c>
      <c r="IU215" s="626" t="s">
        <v>783</v>
      </c>
      <c r="IV215" s="626" t="s">
        <v>783</v>
      </c>
      <c r="IW215" s="626" t="s">
        <v>783</v>
      </c>
      <c r="IX215" s="626" t="s">
        <v>781</v>
      </c>
      <c r="IY215" s="626">
        <v>45</v>
      </c>
      <c r="IZ215" s="626" t="s">
        <v>789</v>
      </c>
      <c r="JA215" s="626" t="s">
        <v>783</v>
      </c>
      <c r="JB215" s="626" t="s">
        <v>783</v>
      </c>
      <c r="JC215" s="626" t="s">
        <v>783</v>
      </c>
      <c r="JD215" s="626">
        <v>329498</v>
      </c>
      <c r="JE215" s="626" t="s">
        <v>783</v>
      </c>
      <c r="JF215" s="626" t="s">
        <v>783</v>
      </c>
      <c r="JG215" s="626" t="s">
        <v>815</v>
      </c>
      <c r="JH215" s="626">
        <v>55</v>
      </c>
      <c r="JI215" s="626" t="s">
        <v>783</v>
      </c>
      <c r="JJ215" s="626" t="s">
        <v>783</v>
      </c>
      <c r="JK215" s="626" t="s">
        <v>783</v>
      </c>
      <c r="JL215" s="626" t="s">
        <v>790</v>
      </c>
      <c r="JM215" s="626">
        <v>4</v>
      </c>
      <c r="JN215" s="626">
        <v>3</v>
      </c>
      <c r="JO215" s="626" t="s">
        <v>783</v>
      </c>
      <c r="JP215" s="626" t="s">
        <v>783</v>
      </c>
      <c r="JQ215" s="626" t="s">
        <v>783</v>
      </c>
      <c r="JR215" s="626" t="s">
        <v>783</v>
      </c>
      <c r="JS215" s="626" t="s">
        <v>783</v>
      </c>
      <c r="JT215" s="626" t="s">
        <v>783</v>
      </c>
      <c r="JU215" s="626" t="s">
        <v>991</v>
      </c>
      <c r="JV215" s="628">
        <v>763.08189500000003</v>
      </c>
      <c r="JW215">
        <f>SUM(JV210:JV215)</f>
        <v>7804.1637210000008</v>
      </c>
      <c r="JX215" s="225">
        <v>1.4780613107954548</v>
      </c>
    </row>
    <row r="216" spans="180:284" s="1464" customFormat="1" ht="15" thickBot="1">
      <c r="FX216" s="699" t="s">
        <v>461</v>
      </c>
      <c r="FY216" s="700">
        <v>48</v>
      </c>
      <c r="FZ216" s="700">
        <v>30289704</v>
      </c>
      <c r="GA216" s="700">
        <v>55</v>
      </c>
      <c r="GB216" s="700" t="s">
        <v>798</v>
      </c>
      <c r="GC216" s="700">
        <v>18</v>
      </c>
      <c r="GD216" s="700">
        <v>1970</v>
      </c>
      <c r="GE216" s="700">
        <v>1</v>
      </c>
      <c r="GF216" s="700" t="s">
        <v>780</v>
      </c>
      <c r="GG216" s="700">
        <v>2</v>
      </c>
      <c r="GH216" s="700">
        <v>1</v>
      </c>
      <c r="GI216" s="700" t="s">
        <v>780</v>
      </c>
      <c r="GJ216" s="700">
        <v>2</v>
      </c>
      <c r="GK216" s="700" t="s">
        <v>781</v>
      </c>
      <c r="GL216" s="700" t="s">
        <v>782</v>
      </c>
      <c r="GM216" s="700">
        <v>66</v>
      </c>
      <c r="GN216" s="700" t="s">
        <v>783</v>
      </c>
      <c r="GO216" s="700">
        <v>0</v>
      </c>
      <c r="GP216" s="700">
        <v>0</v>
      </c>
      <c r="GQ216" s="700">
        <v>4</v>
      </c>
      <c r="GR216" s="700">
        <v>2</v>
      </c>
      <c r="GS216" s="700">
        <v>2</v>
      </c>
      <c r="GT216" s="700" t="s">
        <v>783</v>
      </c>
      <c r="GU216" s="700" t="s">
        <v>783</v>
      </c>
      <c r="GV216" s="700" t="s">
        <v>783</v>
      </c>
      <c r="GW216" s="700" t="s">
        <v>783</v>
      </c>
      <c r="GX216" s="700" t="s">
        <v>783</v>
      </c>
      <c r="GY216" s="700">
        <v>1649</v>
      </c>
      <c r="GZ216" s="700">
        <v>0.14000000000000001</v>
      </c>
      <c r="HA216" s="700">
        <v>5</v>
      </c>
      <c r="HB216" s="700" t="s">
        <v>783</v>
      </c>
      <c r="HC216" s="700" t="s">
        <v>782</v>
      </c>
      <c r="HD216" s="700">
        <v>35</v>
      </c>
      <c r="HE216" s="700" t="s">
        <v>783</v>
      </c>
      <c r="HF216" s="700">
        <v>0</v>
      </c>
      <c r="HG216" s="700" t="s">
        <v>783</v>
      </c>
      <c r="HH216" s="700">
        <v>0</v>
      </c>
      <c r="HI216" s="700">
        <v>1</v>
      </c>
      <c r="HJ216" s="700">
        <v>45</v>
      </c>
      <c r="HK216" s="700" t="s">
        <v>784</v>
      </c>
      <c r="HL216" s="700" t="s">
        <v>785</v>
      </c>
      <c r="HM216" s="700" t="s">
        <v>783</v>
      </c>
      <c r="HN216" s="700" t="s">
        <v>783</v>
      </c>
      <c r="HO216" s="700" t="s">
        <v>783</v>
      </c>
      <c r="HP216" s="700" t="s">
        <v>783</v>
      </c>
      <c r="HQ216" s="700" t="s">
        <v>783</v>
      </c>
      <c r="HR216" s="700">
        <v>3980126</v>
      </c>
      <c r="HS216" s="700" t="s">
        <v>783</v>
      </c>
      <c r="HT216" s="700" t="s">
        <v>786</v>
      </c>
      <c r="HU216" s="700" t="s">
        <v>787</v>
      </c>
      <c r="HV216" s="700">
        <v>4</v>
      </c>
      <c r="HW216" s="700">
        <v>2014</v>
      </c>
      <c r="HX216" s="700">
        <v>63</v>
      </c>
      <c r="HY216" s="700">
        <v>2059</v>
      </c>
      <c r="HZ216" s="700">
        <v>2798</v>
      </c>
      <c r="IA216" s="701">
        <v>41697.500081018516</v>
      </c>
      <c r="IB216" s="700" t="s">
        <v>788</v>
      </c>
      <c r="IC216" s="700">
        <v>3975648</v>
      </c>
      <c r="ID216" s="700">
        <v>2014</v>
      </c>
      <c r="IE216" s="700">
        <v>1712</v>
      </c>
      <c r="IF216" s="700" t="s">
        <v>783</v>
      </c>
      <c r="IG216" s="700" t="s">
        <v>783</v>
      </c>
      <c r="IH216" s="700" t="s">
        <v>783</v>
      </c>
      <c r="II216" s="700" t="s">
        <v>783</v>
      </c>
      <c r="IJ216" s="700" t="s">
        <v>783</v>
      </c>
      <c r="IK216" s="700" t="s">
        <v>783</v>
      </c>
      <c r="IL216" s="700" t="s">
        <v>783</v>
      </c>
      <c r="IM216" s="700" t="s">
        <v>783</v>
      </c>
      <c r="IN216" s="700" t="s">
        <v>783</v>
      </c>
      <c r="IO216" s="700">
        <v>1649</v>
      </c>
      <c r="IP216" s="701">
        <v>37600.566631944443</v>
      </c>
      <c r="IQ216" s="700">
        <v>2</v>
      </c>
      <c r="IR216" s="700" t="s">
        <v>793</v>
      </c>
      <c r="IS216" s="700">
        <v>2</v>
      </c>
      <c r="IT216" s="702">
        <v>41275</v>
      </c>
      <c r="IU216" s="700" t="s">
        <v>783</v>
      </c>
      <c r="IV216" s="700" t="s">
        <v>783</v>
      </c>
      <c r="IW216" s="700" t="s">
        <v>783</v>
      </c>
      <c r="IX216" s="700" t="s">
        <v>781</v>
      </c>
      <c r="IY216" s="700">
        <v>45</v>
      </c>
      <c r="IZ216" s="700" t="s">
        <v>789</v>
      </c>
      <c r="JA216" s="700" t="s">
        <v>783</v>
      </c>
      <c r="JB216" s="700" t="s">
        <v>783</v>
      </c>
      <c r="JC216" s="700" t="s">
        <v>783</v>
      </c>
      <c r="JD216" s="700">
        <v>329499</v>
      </c>
      <c r="JE216" s="700" t="s">
        <v>783</v>
      </c>
      <c r="JF216" s="700" t="s">
        <v>783</v>
      </c>
      <c r="JG216" s="700" t="s">
        <v>802</v>
      </c>
      <c r="JH216" s="700">
        <v>55</v>
      </c>
      <c r="JI216" s="700" t="s">
        <v>783</v>
      </c>
      <c r="JJ216" s="700" t="s">
        <v>783</v>
      </c>
      <c r="JK216" s="700" t="s">
        <v>783</v>
      </c>
      <c r="JL216" s="700" t="s">
        <v>790</v>
      </c>
      <c r="JM216" s="700">
        <v>4</v>
      </c>
      <c r="JN216" s="700">
        <v>3</v>
      </c>
      <c r="JO216" s="700" t="s">
        <v>783</v>
      </c>
      <c r="JP216" s="700">
        <v>10711928</v>
      </c>
      <c r="JQ216" s="700">
        <v>2011</v>
      </c>
      <c r="JR216" s="700">
        <v>3</v>
      </c>
      <c r="JS216" s="700" t="s">
        <v>783</v>
      </c>
      <c r="JT216" s="700" t="s">
        <v>783</v>
      </c>
      <c r="JU216" s="700" t="s">
        <v>992</v>
      </c>
      <c r="JV216" s="703">
        <v>745.77340500000003</v>
      </c>
      <c r="JW216">
        <f t="shared" ref="JW216:JW221" si="149">JV216</f>
        <v>745.77340500000003</v>
      </c>
      <c r="JX216" s="225">
        <v>0.14124496306818182</v>
      </c>
    </row>
    <row r="217" spans="180:284" s="1464" customFormat="1" ht="15" thickBot="1">
      <c r="FX217" s="655" t="s">
        <v>533</v>
      </c>
      <c r="FY217" s="656">
        <v>100</v>
      </c>
      <c r="FZ217" s="656">
        <v>32434151</v>
      </c>
      <c r="GA217" s="656">
        <v>35</v>
      </c>
      <c r="GB217" s="656" t="s">
        <v>3</v>
      </c>
      <c r="GC217" s="656">
        <v>14</v>
      </c>
      <c r="GD217" s="656">
        <v>1970</v>
      </c>
      <c r="GE217" s="656">
        <v>0</v>
      </c>
      <c r="GF217" s="656" t="s">
        <v>792</v>
      </c>
      <c r="GG217" s="656">
        <v>0</v>
      </c>
      <c r="GH217" s="656">
        <v>0</v>
      </c>
      <c r="GI217" s="656" t="s">
        <v>792</v>
      </c>
      <c r="GJ217" s="656">
        <v>0</v>
      </c>
      <c r="GK217" s="656" t="s">
        <v>781</v>
      </c>
      <c r="GL217" s="656" t="s">
        <v>782</v>
      </c>
      <c r="GM217" s="656">
        <v>66</v>
      </c>
      <c r="GN217" s="656" t="s">
        <v>783</v>
      </c>
      <c r="GO217" s="656">
        <v>0</v>
      </c>
      <c r="GP217" s="656">
        <v>0</v>
      </c>
      <c r="GQ217" s="656">
        <v>4</v>
      </c>
      <c r="GR217" s="656">
        <v>1</v>
      </c>
      <c r="GS217" s="656">
        <v>2</v>
      </c>
      <c r="GT217" s="656" t="s">
        <v>783</v>
      </c>
      <c r="GU217" s="656" t="s">
        <v>783</v>
      </c>
      <c r="GV217" s="656" t="s">
        <v>783</v>
      </c>
      <c r="GW217" s="656" t="s">
        <v>783</v>
      </c>
      <c r="GX217" s="656" t="s">
        <v>783</v>
      </c>
      <c r="GY217" s="656">
        <v>1649</v>
      </c>
      <c r="GZ217" s="656">
        <v>0.08</v>
      </c>
      <c r="HA217" s="656">
        <v>5</v>
      </c>
      <c r="HB217" s="656" t="s">
        <v>783</v>
      </c>
      <c r="HC217" s="656" t="s">
        <v>782</v>
      </c>
      <c r="HD217" s="656">
        <v>15</v>
      </c>
      <c r="HE217" s="656" t="s">
        <v>783</v>
      </c>
      <c r="HF217" s="656">
        <v>0</v>
      </c>
      <c r="HG217" s="656" t="s">
        <v>783</v>
      </c>
      <c r="HH217" s="656">
        <v>0</v>
      </c>
      <c r="HI217" s="656">
        <v>1</v>
      </c>
      <c r="HJ217" s="656">
        <v>45</v>
      </c>
      <c r="HK217" s="656" t="s">
        <v>784</v>
      </c>
      <c r="HL217" s="656" t="s">
        <v>785</v>
      </c>
      <c r="HM217" s="656" t="s">
        <v>783</v>
      </c>
      <c r="HN217" s="656" t="s">
        <v>783</v>
      </c>
      <c r="HO217" s="656" t="s">
        <v>783</v>
      </c>
      <c r="HP217" s="656" t="s">
        <v>783</v>
      </c>
      <c r="HQ217" s="656" t="s">
        <v>783</v>
      </c>
      <c r="HR217" s="656">
        <v>4626735</v>
      </c>
      <c r="HS217" s="656" t="s">
        <v>783</v>
      </c>
      <c r="HT217" s="656" t="s">
        <v>786</v>
      </c>
      <c r="HU217" s="656" t="s">
        <v>787</v>
      </c>
      <c r="HV217" s="656">
        <v>4</v>
      </c>
      <c r="HW217" s="656">
        <v>2016</v>
      </c>
      <c r="HX217" s="656">
        <v>63</v>
      </c>
      <c r="HY217" s="656">
        <v>26400</v>
      </c>
      <c r="HZ217" s="656">
        <v>26822</v>
      </c>
      <c r="IA217" s="657">
        <v>42227.631099537037</v>
      </c>
      <c r="IB217" s="656" t="s">
        <v>788</v>
      </c>
      <c r="IC217" s="656">
        <v>4626733</v>
      </c>
      <c r="ID217" s="656">
        <v>2016</v>
      </c>
      <c r="IE217" s="656">
        <v>1712</v>
      </c>
      <c r="IF217" s="656" t="s">
        <v>783</v>
      </c>
      <c r="IG217" s="656" t="s">
        <v>783</v>
      </c>
      <c r="IH217" s="656" t="s">
        <v>783</v>
      </c>
      <c r="II217" s="656" t="s">
        <v>783</v>
      </c>
      <c r="IJ217" s="656" t="s">
        <v>783</v>
      </c>
      <c r="IK217" s="656" t="s">
        <v>783</v>
      </c>
      <c r="IL217" s="656" t="s">
        <v>783</v>
      </c>
      <c r="IM217" s="656" t="s">
        <v>783</v>
      </c>
      <c r="IN217" s="656" t="s">
        <v>783</v>
      </c>
      <c r="IO217" s="656">
        <v>1649</v>
      </c>
      <c r="IP217" s="657">
        <v>37477.354571759257</v>
      </c>
      <c r="IQ217" s="656">
        <v>4</v>
      </c>
      <c r="IR217" s="656" t="s">
        <v>793</v>
      </c>
      <c r="IS217" s="656">
        <v>2</v>
      </c>
      <c r="IT217" s="658">
        <v>41275</v>
      </c>
      <c r="IU217" s="656" t="s">
        <v>783</v>
      </c>
      <c r="IV217" s="656" t="s">
        <v>783</v>
      </c>
      <c r="IW217" s="656" t="s">
        <v>783</v>
      </c>
      <c r="IX217" s="656" t="s">
        <v>781</v>
      </c>
      <c r="IY217" s="656">
        <v>45</v>
      </c>
      <c r="IZ217" s="656" t="s">
        <v>789</v>
      </c>
      <c r="JA217" s="656" t="s">
        <v>783</v>
      </c>
      <c r="JB217" s="656" t="s">
        <v>783</v>
      </c>
      <c r="JC217" s="656" t="s">
        <v>783</v>
      </c>
      <c r="JD217" s="656">
        <v>329501</v>
      </c>
      <c r="JE217" s="656" t="s">
        <v>783</v>
      </c>
      <c r="JF217" s="656" t="s">
        <v>783</v>
      </c>
      <c r="JG217" s="656" t="s">
        <v>804</v>
      </c>
      <c r="JH217" s="656">
        <v>35</v>
      </c>
      <c r="JI217" s="656" t="s">
        <v>783</v>
      </c>
      <c r="JJ217" s="656" t="s">
        <v>783</v>
      </c>
      <c r="JK217" s="656" t="s">
        <v>783</v>
      </c>
      <c r="JL217" s="656" t="s">
        <v>790</v>
      </c>
      <c r="JM217" s="656">
        <v>4</v>
      </c>
      <c r="JN217" s="656">
        <v>1</v>
      </c>
      <c r="JO217" s="656" t="s">
        <v>783</v>
      </c>
      <c r="JP217" s="656">
        <v>12683066</v>
      </c>
      <c r="JQ217" s="656">
        <v>2013</v>
      </c>
      <c r="JR217" s="656">
        <v>12</v>
      </c>
      <c r="JS217" s="656" t="s">
        <v>783</v>
      </c>
      <c r="JT217" s="656" t="s">
        <v>783</v>
      </c>
      <c r="JU217" s="656" t="s">
        <v>993</v>
      </c>
      <c r="JV217" s="659">
        <v>421.373919</v>
      </c>
      <c r="JW217">
        <f t="shared" si="149"/>
        <v>421.373919</v>
      </c>
      <c r="JX217" s="225">
        <v>7.9805666477272733E-2</v>
      </c>
    </row>
    <row r="218" spans="180:284" s="1464" customFormat="1" ht="15" thickBot="1">
      <c r="FX218" s="655" t="s">
        <v>361</v>
      </c>
      <c r="FY218" s="656">
        <v>235</v>
      </c>
      <c r="FZ218" s="656">
        <v>30289286</v>
      </c>
      <c r="GA218" s="656">
        <v>35</v>
      </c>
      <c r="GB218" s="656" t="s">
        <v>3</v>
      </c>
      <c r="GC218" s="656">
        <v>16</v>
      </c>
      <c r="GD218" s="656">
        <v>1970</v>
      </c>
      <c r="GE218" s="656">
        <v>0</v>
      </c>
      <c r="GF218" s="656" t="s">
        <v>792</v>
      </c>
      <c r="GG218" s="656">
        <v>0</v>
      </c>
      <c r="GH218" s="656">
        <v>0</v>
      </c>
      <c r="GI218" s="656" t="s">
        <v>792</v>
      </c>
      <c r="GJ218" s="656">
        <v>0</v>
      </c>
      <c r="GK218" s="656" t="s">
        <v>781</v>
      </c>
      <c r="GL218" s="656" t="s">
        <v>782</v>
      </c>
      <c r="GM218" s="656">
        <v>66</v>
      </c>
      <c r="GN218" s="656" t="s">
        <v>783</v>
      </c>
      <c r="GO218" s="656">
        <v>0</v>
      </c>
      <c r="GP218" s="656">
        <v>0</v>
      </c>
      <c r="GQ218" s="656">
        <v>4</v>
      </c>
      <c r="GR218" s="656">
        <v>2</v>
      </c>
      <c r="GS218" s="656">
        <v>2</v>
      </c>
      <c r="GT218" s="656" t="s">
        <v>783</v>
      </c>
      <c r="GU218" s="656" t="s">
        <v>783</v>
      </c>
      <c r="GV218" s="656" t="s">
        <v>783</v>
      </c>
      <c r="GW218" s="656" t="s">
        <v>783</v>
      </c>
      <c r="GX218" s="656" t="s">
        <v>783</v>
      </c>
      <c r="GY218" s="656">
        <v>1649</v>
      </c>
      <c r="GZ218" s="656">
        <v>1.04</v>
      </c>
      <c r="HA218" s="656">
        <v>5</v>
      </c>
      <c r="HB218" s="656" t="s">
        <v>783</v>
      </c>
      <c r="HC218" s="656" t="s">
        <v>782</v>
      </c>
      <c r="HD218" s="656">
        <v>15</v>
      </c>
      <c r="HE218" s="656" t="s">
        <v>783</v>
      </c>
      <c r="HF218" s="656">
        <v>0</v>
      </c>
      <c r="HG218" s="656" t="s">
        <v>783</v>
      </c>
      <c r="HH218" s="656">
        <v>0</v>
      </c>
      <c r="HI218" s="656">
        <v>1</v>
      </c>
      <c r="HJ218" s="656">
        <v>45</v>
      </c>
      <c r="HK218" s="656" t="s">
        <v>784</v>
      </c>
      <c r="HL218" s="656" t="s">
        <v>785</v>
      </c>
      <c r="HM218" s="656" t="s">
        <v>783</v>
      </c>
      <c r="HN218" s="656" t="s">
        <v>783</v>
      </c>
      <c r="HO218" s="656" t="s">
        <v>783</v>
      </c>
      <c r="HP218" s="656" t="s">
        <v>783</v>
      </c>
      <c r="HQ218" s="656" t="s">
        <v>783</v>
      </c>
      <c r="HR218" s="656">
        <v>3980154</v>
      </c>
      <c r="HS218" s="656" t="s">
        <v>783</v>
      </c>
      <c r="HT218" s="656" t="s">
        <v>786</v>
      </c>
      <c r="HU218" s="656" t="s">
        <v>787</v>
      </c>
      <c r="HV218" s="656">
        <v>4</v>
      </c>
      <c r="HW218" s="656">
        <v>2014</v>
      </c>
      <c r="HX218" s="656">
        <v>63</v>
      </c>
      <c r="HY218" s="656">
        <v>0</v>
      </c>
      <c r="HZ218" s="656">
        <v>5491</v>
      </c>
      <c r="IA218" s="657">
        <v>41697.500081018516</v>
      </c>
      <c r="IB218" s="656" t="s">
        <v>788</v>
      </c>
      <c r="IC218" s="656">
        <v>3975676</v>
      </c>
      <c r="ID218" s="656">
        <v>2014</v>
      </c>
      <c r="IE218" s="656">
        <v>1712</v>
      </c>
      <c r="IF218" s="656" t="s">
        <v>783</v>
      </c>
      <c r="IG218" s="656" t="s">
        <v>783</v>
      </c>
      <c r="IH218" s="656" t="s">
        <v>783</v>
      </c>
      <c r="II218" s="656" t="s">
        <v>783</v>
      </c>
      <c r="IJ218" s="656" t="s">
        <v>783</v>
      </c>
      <c r="IK218" s="656" t="s">
        <v>783</v>
      </c>
      <c r="IL218" s="656" t="s">
        <v>783</v>
      </c>
      <c r="IM218" s="656" t="s">
        <v>783</v>
      </c>
      <c r="IN218" s="656" t="s">
        <v>783</v>
      </c>
      <c r="IO218" s="656">
        <v>1649</v>
      </c>
      <c r="IP218" s="657">
        <v>37477.354571759257</v>
      </c>
      <c r="IQ218" s="656">
        <v>4</v>
      </c>
      <c r="IR218" s="656" t="s">
        <v>793</v>
      </c>
      <c r="IS218" s="656">
        <v>2</v>
      </c>
      <c r="IT218" s="658">
        <v>41275</v>
      </c>
      <c r="IU218" s="656" t="s">
        <v>783</v>
      </c>
      <c r="IV218" s="656" t="s">
        <v>783</v>
      </c>
      <c r="IW218" s="656" t="s">
        <v>783</v>
      </c>
      <c r="IX218" s="656" t="s">
        <v>781</v>
      </c>
      <c r="IY218" s="656">
        <v>45</v>
      </c>
      <c r="IZ218" s="656" t="s">
        <v>789</v>
      </c>
      <c r="JA218" s="656" t="s">
        <v>783</v>
      </c>
      <c r="JB218" s="656" t="s">
        <v>783</v>
      </c>
      <c r="JC218" s="656" t="s">
        <v>783</v>
      </c>
      <c r="JD218" s="656">
        <v>329515</v>
      </c>
      <c r="JE218" s="656" t="s">
        <v>783</v>
      </c>
      <c r="JF218" s="656" t="s">
        <v>783</v>
      </c>
      <c r="JG218" s="656" t="s">
        <v>804</v>
      </c>
      <c r="JH218" s="656">
        <v>35</v>
      </c>
      <c r="JI218" s="656" t="s">
        <v>783</v>
      </c>
      <c r="JJ218" s="656" t="s">
        <v>783</v>
      </c>
      <c r="JK218" s="656" t="s">
        <v>783</v>
      </c>
      <c r="JL218" s="656" t="s">
        <v>790</v>
      </c>
      <c r="JM218" s="656">
        <v>4</v>
      </c>
      <c r="JN218" s="656">
        <v>1</v>
      </c>
      <c r="JO218" s="656" t="s">
        <v>783</v>
      </c>
      <c r="JP218" s="656">
        <v>12683066</v>
      </c>
      <c r="JQ218" s="656">
        <v>2013</v>
      </c>
      <c r="JR218" s="656">
        <v>12</v>
      </c>
      <c r="JS218" s="656" t="s">
        <v>783</v>
      </c>
      <c r="JT218" s="656" t="s">
        <v>783</v>
      </c>
      <c r="JU218" s="656" t="s">
        <v>994</v>
      </c>
      <c r="JV218" s="659">
        <v>5419.536556</v>
      </c>
      <c r="JW218">
        <f t="shared" si="149"/>
        <v>5419.536556</v>
      </c>
      <c r="JX218" s="225">
        <v>1.026427378030303</v>
      </c>
    </row>
    <row r="219" spans="180:284" s="1464" customFormat="1" ht="15" thickBot="1">
      <c r="FX219" s="655" t="s">
        <v>490</v>
      </c>
      <c r="FY219" s="656">
        <v>173</v>
      </c>
      <c r="FZ219" s="656">
        <v>30289717</v>
      </c>
      <c r="GA219" s="656">
        <v>35</v>
      </c>
      <c r="GB219" s="656" t="s">
        <v>3</v>
      </c>
      <c r="GC219" s="656">
        <v>16</v>
      </c>
      <c r="GD219" s="656">
        <v>1970</v>
      </c>
      <c r="GE219" s="656">
        <v>0</v>
      </c>
      <c r="GF219" s="656" t="s">
        <v>792</v>
      </c>
      <c r="GG219" s="656">
        <v>0</v>
      </c>
      <c r="GH219" s="656">
        <v>0</v>
      </c>
      <c r="GI219" s="656" t="s">
        <v>792</v>
      </c>
      <c r="GJ219" s="656">
        <v>0</v>
      </c>
      <c r="GK219" s="656" t="s">
        <v>781</v>
      </c>
      <c r="GL219" s="656" t="s">
        <v>782</v>
      </c>
      <c r="GM219" s="656">
        <v>66</v>
      </c>
      <c r="GN219" s="656" t="s">
        <v>783</v>
      </c>
      <c r="GO219" s="656">
        <v>0</v>
      </c>
      <c r="GP219" s="656">
        <v>0</v>
      </c>
      <c r="GQ219" s="656">
        <v>4</v>
      </c>
      <c r="GR219" s="656">
        <v>2</v>
      </c>
      <c r="GS219" s="656">
        <v>2</v>
      </c>
      <c r="GT219" s="656" t="s">
        <v>783</v>
      </c>
      <c r="GU219" s="656" t="s">
        <v>783</v>
      </c>
      <c r="GV219" s="656" t="s">
        <v>783</v>
      </c>
      <c r="GW219" s="656" t="s">
        <v>783</v>
      </c>
      <c r="GX219" s="656" t="s">
        <v>783</v>
      </c>
      <c r="GY219" s="656">
        <v>1649</v>
      </c>
      <c r="GZ219" s="656">
        <v>0.45</v>
      </c>
      <c r="HA219" s="656">
        <v>5</v>
      </c>
      <c r="HB219" s="656" t="s">
        <v>783</v>
      </c>
      <c r="HC219" s="656" t="s">
        <v>782</v>
      </c>
      <c r="HD219" s="656">
        <v>15</v>
      </c>
      <c r="HE219" s="656" t="s">
        <v>783</v>
      </c>
      <c r="HF219" s="656">
        <v>0</v>
      </c>
      <c r="HG219" s="656" t="s">
        <v>783</v>
      </c>
      <c r="HH219" s="656">
        <v>0</v>
      </c>
      <c r="HI219" s="656">
        <v>1</v>
      </c>
      <c r="HJ219" s="656">
        <v>45</v>
      </c>
      <c r="HK219" s="656" t="s">
        <v>784</v>
      </c>
      <c r="HL219" s="656" t="s">
        <v>785</v>
      </c>
      <c r="HM219" s="656" t="s">
        <v>783</v>
      </c>
      <c r="HN219" s="656" t="s">
        <v>783</v>
      </c>
      <c r="HO219" s="656" t="s">
        <v>783</v>
      </c>
      <c r="HP219" s="656" t="s">
        <v>783</v>
      </c>
      <c r="HQ219" s="656" t="s">
        <v>783</v>
      </c>
      <c r="HR219" s="656">
        <v>3978921</v>
      </c>
      <c r="HS219" s="656" t="s">
        <v>783</v>
      </c>
      <c r="HT219" s="656" t="s">
        <v>786</v>
      </c>
      <c r="HU219" s="656" t="s">
        <v>787</v>
      </c>
      <c r="HV219" s="656">
        <v>4</v>
      </c>
      <c r="HW219" s="656">
        <v>2014</v>
      </c>
      <c r="HX219" s="656">
        <v>63</v>
      </c>
      <c r="HY219" s="656">
        <v>0</v>
      </c>
      <c r="HZ219" s="656">
        <v>2376</v>
      </c>
      <c r="IA219" s="657">
        <v>41697.500081018516</v>
      </c>
      <c r="IB219" s="656" t="s">
        <v>788</v>
      </c>
      <c r="IC219" s="656">
        <v>3974443</v>
      </c>
      <c r="ID219" s="656">
        <v>2014</v>
      </c>
      <c r="IE219" s="656">
        <v>1712</v>
      </c>
      <c r="IF219" s="656" t="s">
        <v>783</v>
      </c>
      <c r="IG219" s="656" t="s">
        <v>783</v>
      </c>
      <c r="IH219" s="656" t="s">
        <v>783</v>
      </c>
      <c r="II219" s="656" t="s">
        <v>783</v>
      </c>
      <c r="IJ219" s="656" t="s">
        <v>783</v>
      </c>
      <c r="IK219" s="656" t="s">
        <v>783</v>
      </c>
      <c r="IL219" s="656" t="s">
        <v>783</v>
      </c>
      <c r="IM219" s="656" t="s">
        <v>783</v>
      </c>
      <c r="IN219" s="656" t="s">
        <v>783</v>
      </c>
      <c r="IO219" s="656">
        <v>1649</v>
      </c>
      <c r="IP219" s="657">
        <v>37477.354571759257</v>
      </c>
      <c r="IQ219" s="656">
        <v>4</v>
      </c>
      <c r="IR219" s="656" t="s">
        <v>793</v>
      </c>
      <c r="IS219" s="656">
        <v>2</v>
      </c>
      <c r="IT219" s="658">
        <v>41275</v>
      </c>
      <c r="IU219" s="656" t="s">
        <v>783</v>
      </c>
      <c r="IV219" s="656" t="s">
        <v>783</v>
      </c>
      <c r="IW219" s="656" t="s">
        <v>783</v>
      </c>
      <c r="IX219" s="656" t="s">
        <v>781</v>
      </c>
      <c r="IY219" s="656">
        <v>45</v>
      </c>
      <c r="IZ219" s="656" t="s">
        <v>789</v>
      </c>
      <c r="JA219" s="656" t="s">
        <v>783</v>
      </c>
      <c r="JB219" s="656" t="s">
        <v>783</v>
      </c>
      <c r="JC219" s="656" t="s">
        <v>783</v>
      </c>
      <c r="JD219" s="656">
        <v>329502</v>
      </c>
      <c r="JE219" s="656" t="s">
        <v>783</v>
      </c>
      <c r="JF219" s="656" t="s">
        <v>783</v>
      </c>
      <c r="JG219" s="656" t="s">
        <v>804</v>
      </c>
      <c r="JH219" s="656">
        <v>35</v>
      </c>
      <c r="JI219" s="656" t="s">
        <v>783</v>
      </c>
      <c r="JJ219" s="656" t="s">
        <v>783</v>
      </c>
      <c r="JK219" s="656" t="s">
        <v>783</v>
      </c>
      <c r="JL219" s="656" t="s">
        <v>790</v>
      </c>
      <c r="JM219" s="656">
        <v>4</v>
      </c>
      <c r="JN219" s="656">
        <v>1</v>
      </c>
      <c r="JO219" s="656" t="s">
        <v>783</v>
      </c>
      <c r="JP219" s="656">
        <v>12683066</v>
      </c>
      <c r="JQ219" s="656">
        <v>2013</v>
      </c>
      <c r="JR219" s="656">
        <v>12</v>
      </c>
      <c r="JS219" s="656" t="s">
        <v>783</v>
      </c>
      <c r="JT219" s="656" t="s">
        <v>783</v>
      </c>
      <c r="JU219" s="656" t="s">
        <v>995</v>
      </c>
      <c r="JV219" s="659">
        <v>2433.0929759999999</v>
      </c>
      <c r="JW219">
        <f t="shared" si="149"/>
        <v>2433.0929759999999</v>
      </c>
      <c r="JX219" s="225">
        <v>0.4608130636363636</v>
      </c>
    </row>
    <row r="220" spans="180:284" s="1464" customFormat="1" ht="15" thickBot="1">
      <c r="FX220" s="655" t="s">
        <v>330</v>
      </c>
      <c r="FY220" s="656">
        <v>137</v>
      </c>
      <c r="FZ220" s="656">
        <v>30289719</v>
      </c>
      <c r="GA220" s="656">
        <v>35</v>
      </c>
      <c r="GB220" s="656" t="s">
        <v>3</v>
      </c>
      <c r="GC220" s="656">
        <v>16</v>
      </c>
      <c r="GD220" s="656">
        <v>1973</v>
      </c>
      <c r="GE220" s="656">
        <v>0</v>
      </c>
      <c r="GF220" s="656" t="s">
        <v>792</v>
      </c>
      <c r="GG220" s="656">
        <v>0</v>
      </c>
      <c r="GH220" s="656">
        <v>0</v>
      </c>
      <c r="GI220" s="656" t="s">
        <v>792</v>
      </c>
      <c r="GJ220" s="656">
        <v>0</v>
      </c>
      <c r="GK220" s="656" t="s">
        <v>781</v>
      </c>
      <c r="GL220" s="656" t="s">
        <v>782</v>
      </c>
      <c r="GM220" s="656">
        <v>66</v>
      </c>
      <c r="GN220" s="656" t="s">
        <v>783</v>
      </c>
      <c r="GO220" s="656">
        <v>0</v>
      </c>
      <c r="GP220" s="656">
        <v>0</v>
      </c>
      <c r="GQ220" s="656">
        <v>4</v>
      </c>
      <c r="GR220" s="656">
        <v>2</v>
      </c>
      <c r="GS220" s="656">
        <v>2</v>
      </c>
      <c r="GT220" s="656" t="s">
        <v>783</v>
      </c>
      <c r="GU220" s="656" t="s">
        <v>783</v>
      </c>
      <c r="GV220" s="656" t="s">
        <v>783</v>
      </c>
      <c r="GW220" s="656" t="s">
        <v>783</v>
      </c>
      <c r="GX220" s="656" t="s">
        <v>783</v>
      </c>
      <c r="GY220" s="656">
        <v>1649</v>
      </c>
      <c r="GZ220" s="656">
        <v>0.05</v>
      </c>
      <c r="HA220" s="656">
        <v>5</v>
      </c>
      <c r="HB220" s="656" t="s">
        <v>783</v>
      </c>
      <c r="HC220" s="656" t="s">
        <v>782</v>
      </c>
      <c r="HD220" s="656">
        <v>15</v>
      </c>
      <c r="HE220" s="656" t="s">
        <v>783</v>
      </c>
      <c r="HF220" s="656">
        <v>0</v>
      </c>
      <c r="HG220" s="656" t="s">
        <v>783</v>
      </c>
      <c r="HH220" s="656">
        <v>0</v>
      </c>
      <c r="HI220" s="656">
        <v>1</v>
      </c>
      <c r="HJ220" s="656">
        <v>45</v>
      </c>
      <c r="HK220" s="656" t="s">
        <v>784</v>
      </c>
      <c r="HL220" s="656" t="s">
        <v>785</v>
      </c>
      <c r="HM220" s="656" t="s">
        <v>783</v>
      </c>
      <c r="HN220" s="656" t="s">
        <v>783</v>
      </c>
      <c r="HO220" s="656" t="s">
        <v>783</v>
      </c>
      <c r="HP220" s="656" t="s">
        <v>783</v>
      </c>
      <c r="HQ220" s="656" t="s">
        <v>783</v>
      </c>
      <c r="HR220" s="656">
        <v>3978924</v>
      </c>
      <c r="HS220" s="656" t="s">
        <v>783</v>
      </c>
      <c r="HT220" s="656" t="s">
        <v>786</v>
      </c>
      <c r="HU220" s="656" t="s">
        <v>787</v>
      </c>
      <c r="HV220" s="656">
        <v>4</v>
      </c>
      <c r="HW220" s="656">
        <v>2014</v>
      </c>
      <c r="HX220" s="656">
        <v>63</v>
      </c>
      <c r="HY220" s="656">
        <v>0</v>
      </c>
      <c r="HZ220" s="656">
        <v>264</v>
      </c>
      <c r="IA220" s="657">
        <v>41697.500081018516</v>
      </c>
      <c r="IB220" s="656" t="s">
        <v>788</v>
      </c>
      <c r="IC220" s="656">
        <v>3974446</v>
      </c>
      <c r="ID220" s="656">
        <v>2014</v>
      </c>
      <c r="IE220" s="656">
        <v>1712</v>
      </c>
      <c r="IF220" s="656" t="s">
        <v>783</v>
      </c>
      <c r="IG220" s="656" t="s">
        <v>783</v>
      </c>
      <c r="IH220" s="656" t="s">
        <v>783</v>
      </c>
      <c r="II220" s="656" t="s">
        <v>783</v>
      </c>
      <c r="IJ220" s="656" t="s">
        <v>783</v>
      </c>
      <c r="IK220" s="656" t="s">
        <v>783</v>
      </c>
      <c r="IL220" s="656" t="s">
        <v>783</v>
      </c>
      <c r="IM220" s="656" t="s">
        <v>783</v>
      </c>
      <c r="IN220" s="656" t="s">
        <v>783</v>
      </c>
      <c r="IO220" s="656">
        <v>1649</v>
      </c>
      <c r="IP220" s="657">
        <v>37477.354571759257</v>
      </c>
      <c r="IQ220" s="656">
        <v>4</v>
      </c>
      <c r="IR220" s="656" t="s">
        <v>793</v>
      </c>
      <c r="IS220" s="656">
        <v>2</v>
      </c>
      <c r="IT220" s="658">
        <v>41275</v>
      </c>
      <c r="IU220" s="656" t="s">
        <v>783</v>
      </c>
      <c r="IV220" s="656" t="s">
        <v>783</v>
      </c>
      <c r="IW220" s="656" t="s">
        <v>783</v>
      </c>
      <c r="IX220" s="656" t="s">
        <v>781</v>
      </c>
      <c r="IY220" s="656">
        <v>45</v>
      </c>
      <c r="IZ220" s="656" t="s">
        <v>789</v>
      </c>
      <c r="JA220" s="656" t="s">
        <v>783</v>
      </c>
      <c r="JB220" s="656" t="s">
        <v>783</v>
      </c>
      <c r="JC220" s="656" t="s">
        <v>783</v>
      </c>
      <c r="JD220" s="656">
        <v>329503</v>
      </c>
      <c r="JE220" s="656" t="s">
        <v>783</v>
      </c>
      <c r="JF220" s="656" t="s">
        <v>783</v>
      </c>
      <c r="JG220" s="656" t="s">
        <v>804</v>
      </c>
      <c r="JH220" s="656">
        <v>35</v>
      </c>
      <c r="JI220" s="656" t="s">
        <v>783</v>
      </c>
      <c r="JJ220" s="656" t="s">
        <v>783</v>
      </c>
      <c r="JK220" s="656" t="s">
        <v>783</v>
      </c>
      <c r="JL220" s="656" t="s">
        <v>790</v>
      </c>
      <c r="JM220" s="656">
        <v>4</v>
      </c>
      <c r="JN220" s="656">
        <v>1</v>
      </c>
      <c r="JO220" s="656" t="s">
        <v>783</v>
      </c>
      <c r="JP220" s="656">
        <v>12683066</v>
      </c>
      <c r="JQ220" s="656">
        <v>2013</v>
      </c>
      <c r="JR220" s="656">
        <v>12</v>
      </c>
      <c r="JS220" s="656" t="s">
        <v>783</v>
      </c>
      <c r="JT220" s="656" t="s">
        <v>783</v>
      </c>
      <c r="JU220" s="656" t="s">
        <v>996</v>
      </c>
      <c r="JV220" s="659">
        <v>376.06339200000002</v>
      </c>
      <c r="JW220">
        <f t="shared" si="149"/>
        <v>376.06339200000002</v>
      </c>
      <c r="JX220" s="225">
        <v>7.1224127272727283E-2</v>
      </c>
    </row>
    <row r="221" spans="180:284" s="1464" customFormat="1">
      <c r="FX221" s="666" t="s">
        <v>537</v>
      </c>
      <c r="FY221" s="667">
        <v>156</v>
      </c>
      <c r="FZ221" s="667">
        <v>30289721</v>
      </c>
      <c r="GA221" s="667">
        <v>55</v>
      </c>
      <c r="GB221" s="667" t="s">
        <v>798</v>
      </c>
      <c r="GC221" s="667">
        <v>16</v>
      </c>
      <c r="GD221" s="667">
        <v>2004</v>
      </c>
      <c r="GE221" s="667">
        <v>0</v>
      </c>
      <c r="GF221" s="667" t="s">
        <v>792</v>
      </c>
      <c r="GG221" s="667">
        <v>0</v>
      </c>
      <c r="GH221" s="667">
        <v>0</v>
      </c>
      <c r="GI221" s="667" t="s">
        <v>792</v>
      </c>
      <c r="GJ221" s="667">
        <v>0</v>
      </c>
      <c r="GK221" s="667" t="s">
        <v>781</v>
      </c>
      <c r="GL221" s="667" t="s">
        <v>782</v>
      </c>
      <c r="GM221" s="667">
        <v>66</v>
      </c>
      <c r="GN221" s="667" t="s">
        <v>783</v>
      </c>
      <c r="GO221" s="667">
        <v>0</v>
      </c>
      <c r="GP221" s="667">
        <v>0</v>
      </c>
      <c r="GQ221" s="667">
        <v>4</v>
      </c>
      <c r="GR221" s="667">
        <v>2</v>
      </c>
      <c r="GS221" s="667">
        <v>5</v>
      </c>
      <c r="GT221" s="667" t="s">
        <v>783</v>
      </c>
      <c r="GU221" s="667" t="s">
        <v>783</v>
      </c>
      <c r="GV221" s="667" t="s">
        <v>783</v>
      </c>
      <c r="GW221" s="667" t="s">
        <v>783</v>
      </c>
      <c r="GX221" s="667" t="s">
        <v>783</v>
      </c>
      <c r="GY221" s="667">
        <v>1649</v>
      </c>
      <c r="GZ221" s="667">
        <v>1.03</v>
      </c>
      <c r="HA221" s="667">
        <v>5</v>
      </c>
      <c r="HB221" s="667" t="s">
        <v>783</v>
      </c>
      <c r="HC221" s="667" t="s">
        <v>782</v>
      </c>
      <c r="HD221" s="667">
        <v>15</v>
      </c>
      <c r="HE221" s="667" t="s">
        <v>783</v>
      </c>
      <c r="HF221" s="667">
        <v>0</v>
      </c>
      <c r="HG221" s="667" t="s">
        <v>783</v>
      </c>
      <c r="HH221" s="667">
        <v>0</v>
      </c>
      <c r="HI221" s="667">
        <v>1</v>
      </c>
      <c r="HJ221" s="667">
        <v>45</v>
      </c>
      <c r="HK221" s="667" t="s">
        <v>784</v>
      </c>
      <c r="HL221" s="667" t="s">
        <v>785</v>
      </c>
      <c r="HM221" s="667" t="s">
        <v>783</v>
      </c>
      <c r="HN221" s="667" t="s">
        <v>783</v>
      </c>
      <c r="HO221" s="667" t="s">
        <v>783</v>
      </c>
      <c r="HP221" s="667" t="s">
        <v>783</v>
      </c>
      <c r="HQ221" s="667" t="s">
        <v>783</v>
      </c>
      <c r="HR221" s="667">
        <v>4184521</v>
      </c>
      <c r="HS221" s="667" t="s">
        <v>783</v>
      </c>
      <c r="HT221" s="667" t="s">
        <v>786</v>
      </c>
      <c r="HU221" s="667" t="s">
        <v>787</v>
      </c>
      <c r="HV221" s="667">
        <v>4</v>
      </c>
      <c r="HW221" s="667">
        <v>2014</v>
      </c>
      <c r="HX221" s="667">
        <v>63</v>
      </c>
      <c r="HY221" s="667">
        <v>0</v>
      </c>
      <c r="HZ221" s="667">
        <v>5438</v>
      </c>
      <c r="IA221" s="668">
        <v>41697.500081018516</v>
      </c>
      <c r="IB221" s="667" t="s">
        <v>788</v>
      </c>
      <c r="IC221" s="667">
        <v>4184522</v>
      </c>
      <c r="ID221" s="667">
        <v>2014</v>
      </c>
      <c r="IE221" s="667">
        <v>1712</v>
      </c>
      <c r="IF221" s="667" t="s">
        <v>783</v>
      </c>
      <c r="IG221" s="667" t="s">
        <v>783</v>
      </c>
      <c r="IH221" s="667" t="s">
        <v>783</v>
      </c>
      <c r="II221" s="667" t="s">
        <v>783</v>
      </c>
      <c r="IJ221" s="667" t="s">
        <v>783</v>
      </c>
      <c r="IK221" s="667" t="s">
        <v>783</v>
      </c>
      <c r="IL221" s="667" t="s">
        <v>783</v>
      </c>
      <c r="IM221" s="667" t="s">
        <v>783</v>
      </c>
      <c r="IN221" s="667" t="s">
        <v>783</v>
      </c>
      <c r="IO221" s="667">
        <v>1649</v>
      </c>
      <c r="IP221" s="668">
        <v>37477.354571759257</v>
      </c>
      <c r="IQ221" s="667">
        <v>2</v>
      </c>
      <c r="IR221" s="667" t="s">
        <v>793</v>
      </c>
      <c r="IS221" s="667">
        <v>5</v>
      </c>
      <c r="IT221" s="669">
        <v>41275</v>
      </c>
      <c r="IU221" s="667" t="s">
        <v>783</v>
      </c>
      <c r="IV221" s="667" t="s">
        <v>783</v>
      </c>
      <c r="IW221" s="667" t="s">
        <v>783</v>
      </c>
      <c r="IX221" s="667" t="s">
        <v>781</v>
      </c>
      <c r="IY221" s="667">
        <v>45</v>
      </c>
      <c r="IZ221" s="667" t="s">
        <v>789</v>
      </c>
      <c r="JA221" s="667" t="s">
        <v>783</v>
      </c>
      <c r="JB221" s="667" t="s">
        <v>783</v>
      </c>
      <c r="JC221" s="667" t="s">
        <v>783</v>
      </c>
      <c r="JD221" s="667">
        <v>329504</v>
      </c>
      <c r="JE221" s="667" t="s">
        <v>783</v>
      </c>
      <c r="JF221" s="667" t="s">
        <v>783</v>
      </c>
      <c r="JG221" s="667" t="s">
        <v>809</v>
      </c>
      <c r="JH221" s="667">
        <v>55</v>
      </c>
      <c r="JI221" s="667" t="s">
        <v>783</v>
      </c>
      <c r="JJ221" s="667" t="s">
        <v>783</v>
      </c>
      <c r="JK221" s="667" t="s">
        <v>783</v>
      </c>
      <c r="JL221" s="667" t="s">
        <v>790</v>
      </c>
      <c r="JM221" s="667">
        <v>4</v>
      </c>
      <c r="JN221" s="667">
        <v>3</v>
      </c>
      <c r="JO221" s="667" t="s">
        <v>783</v>
      </c>
      <c r="JP221" s="667">
        <v>10711928</v>
      </c>
      <c r="JQ221" s="667">
        <v>2011</v>
      </c>
      <c r="JR221" s="667">
        <v>3</v>
      </c>
      <c r="JS221" s="667" t="s">
        <v>783</v>
      </c>
      <c r="JT221" s="667" t="s">
        <v>783</v>
      </c>
      <c r="JU221" s="667" t="s">
        <v>997</v>
      </c>
      <c r="JV221" s="670">
        <v>5314.4300169999997</v>
      </c>
      <c r="JW221">
        <f t="shared" si="149"/>
        <v>5314.4300169999997</v>
      </c>
      <c r="JX221" s="225">
        <v>1.0065208365530303</v>
      </c>
    </row>
    <row r="222" spans="180:284" s="1464" customFormat="1" ht="15" thickBot="1">
      <c r="FX222" s="650" t="s">
        <v>537</v>
      </c>
      <c r="FY222" s="651"/>
      <c r="FZ222" s="651"/>
      <c r="GA222" s="651"/>
      <c r="GB222" s="651"/>
      <c r="GC222" s="651"/>
      <c r="GD222" s="651"/>
      <c r="GE222" s="651"/>
      <c r="GF222" s="651"/>
      <c r="GG222" s="651"/>
      <c r="GH222" s="651"/>
      <c r="GI222" s="651"/>
      <c r="GJ222" s="651"/>
      <c r="GK222" s="651"/>
      <c r="GL222" s="651"/>
      <c r="GM222" s="651"/>
      <c r="GN222" s="651"/>
      <c r="GO222" s="651"/>
      <c r="GP222" s="651"/>
      <c r="GQ222" s="651"/>
      <c r="GR222" s="651"/>
      <c r="GS222" s="651"/>
      <c r="GT222" s="651"/>
      <c r="GU222" s="651"/>
      <c r="GV222" s="651"/>
      <c r="GW222" s="651"/>
      <c r="GX222" s="651"/>
      <c r="GY222" s="651"/>
      <c r="GZ222" s="651"/>
      <c r="HA222" s="651"/>
      <c r="HB222" s="651"/>
      <c r="HC222" s="651"/>
      <c r="HD222" s="651"/>
      <c r="HE222" s="651"/>
      <c r="HF222" s="651"/>
      <c r="HG222" s="651"/>
      <c r="HH222" s="651"/>
      <c r="HI222" s="651"/>
      <c r="HJ222" s="651"/>
      <c r="HK222" s="651"/>
      <c r="HL222" s="651"/>
      <c r="HM222" s="651"/>
      <c r="HN222" s="651"/>
      <c r="HO222" s="651"/>
      <c r="HP222" s="651"/>
      <c r="HQ222" s="651"/>
      <c r="HR222" s="651"/>
      <c r="HS222" s="651"/>
      <c r="HT222" s="651"/>
      <c r="HU222" s="651"/>
      <c r="HV222" s="651"/>
      <c r="HW222" s="651"/>
      <c r="HX222" s="651"/>
      <c r="HY222" s="651"/>
      <c r="HZ222" s="651"/>
      <c r="IA222" s="652"/>
      <c r="IB222" s="651"/>
      <c r="IC222" s="651"/>
      <c r="ID222" s="651"/>
      <c r="IE222" s="651"/>
      <c r="IF222" s="651"/>
      <c r="IG222" s="651"/>
      <c r="IH222" s="651"/>
      <c r="II222" s="651"/>
      <c r="IJ222" s="651"/>
      <c r="IK222" s="651"/>
      <c r="IL222" s="651"/>
      <c r="IM222" s="651"/>
      <c r="IN222" s="651"/>
      <c r="IO222" s="651"/>
      <c r="IP222" s="652"/>
      <c r="IQ222" s="651"/>
      <c r="IR222" s="651"/>
      <c r="IS222" s="651"/>
      <c r="IT222" s="653"/>
      <c r="IU222" s="651"/>
      <c r="IV222" s="651"/>
      <c r="IW222" s="651"/>
      <c r="IX222" s="651"/>
      <c r="IY222" s="651"/>
      <c r="IZ222" s="651"/>
      <c r="JA222" s="651"/>
      <c r="JB222" s="651"/>
      <c r="JC222" s="651"/>
      <c r="JD222" s="651"/>
      <c r="JE222" s="651"/>
      <c r="JF222" s="651"/>
      <c r="JG222" s="651"/>
      <c r="JH222" s="651"/>
      <c r="JI222" s="651"/>
      <c r="JJ222" s="651"/>
      <c r="JK222" s="651"/>
      <c r="JL222" s="651"/>
      <c r="JM222" s="651"/>
      <c r="JN222" s="651"/>
      <c r="JO222" s="651"/>
      <c r="JP222" s="651"/>
      <c r="JQ222" s="651"/>
      <c r="JR222" s="651"/>
      <c r="JS222" s="651"/>
      <c r="JT222" s="651"/>
      <c r="JU222" s="651"/>
      <c r="JV222" s="654"/>
      <c r="JW222"/>
      <c r="JX222" s="225"/>
    </row>
    <row r="223" spans="180:284" s="1464" customFormat="1">
      <c r="FX223" s="666" t="s">
        <v>453</v>
      </c>
      <c r="FY223" s="667">
        <v>285</v>
      </c>
      <c r="FZ223" s="667">
        <v>10315228</v>
      </c>
      <c r="GA223" s="667" t="s">
        <v>783</v>
      </c>
      <c r="GB223" s="667"/>
      <c r="GC223" s="667" t="s">
        <v>783</v>
      </c>
      <c r="GD223" s="667" t="s">
        <v>783</v>
      </c>
      <c r="GE223" s="667" t="s">
        <v>783</v>
      </c>
      <c r="GF223" s="667"/>
      <c r="GG223" s="667" t="s">
        <v>783</v>
      </c>
      <c r="GH223" s="667" t="s">
        <v>783</v>
      </c>
      <c r="GI223" s="667"/>
      <c r="GJ223" s="667" t="s">
        <v>783</v>
      </c>
      <c r="GK223" s="667" t="s">
        <v>781</v>
      </c>
      <c r="GL223" s="667" t="s">
        <v>783</v>
      </c>
      <c r="GM223" s="667" t="s">
        <v>783</v>
      </c>
      <c r="GN223" s="667" t="s">
        <v>783</v>
      </c>
      <c r="GO223" s="667" t="s">
        <v>783</v>
      </c>
      <c r="GP223" s="667" t="s">
        <v>783</v>
      </c>
      <c r="GQ223" s="667" t="s">
        <v>783</v>
      </c>
      <c r="GR223" s="667" t="s">
        <v>783</v>
      </c>
      <c r="GS223" s="667" t="s">
        <v>783</v>
      </c>
      <c r="GT223" s="667" t="s">
        <v>783</v>
      </c>
      <c r="GU223" s="667" t="s">
        <v>783</v>
      </c>
      <c r="GV223" s="667" t="s">
        <v>783</v>
      </c>
      <c r="GW223" s="667" t="s">
        <v>783</v>
      </c>
      <c r="GX223" s="667" t="s">
        <v>783</v>
      </c>
      <c r="GY223" s="667">
        <v>1649</v>
      </c>
      <c r="GZ223" s="667">
        <v>0</v>
      </c>
      <c r="HA223" s="667">
        <v>9</v>
      </c>
      <c r="HB223" s="667" t="s">
        <v>783</v>
      </c>
      <c r="HC223" s="667" t="s">
        <v>783</v>
      </c>
      <c r="HD223" s="667" t="s">
        <v>783</v>
      </c>
      <c r="HE223" s="667" t="s">
        <v>783</v>
      </c>
      <c r="HF223" s="667" t="s">
        <v>783</v>
      </c>
      <c r="HG223" s="667" t="s">
        <v>783</v>
      </c>
      <c r="HH223" s="667" t="s">
        <v>783</v>
      </c>
      <c r="HI223" s="667" t="s">
        <v>783</v>
      </c>
      <c r="HJ223" s="667" t="s">
        <v>783</v>
      </c>
      <c r="HK223" s="667" t="s">
        <v>783</v>
      </c>
      <c r="HL223" s="667" t="s">
        <v>783</v>
      </c>
      <c r="HM223" s="667" t="s">
        <v>783</v>
      </c>
      <c r="HN223" s="667" t="s">
        <v>783</v>
      </c>
      <c r="HO223" s="667" t="s">
        <v>783</v>
      </c>
      <c r="HP223" s="667" t="s">
        <v>783</v>
      </c>
      <c r="HQ223" s="667" t="s">
        <v>783</v>
      </c>
      <c r="HR223" s="667">
        <v>3978944</v>
      </c>
      <c r="HS223" s="667" t="s">
        <v>783</v>
      </c>
      <c r="HT223" s="667" t="s">
        <v>786</v>
      </c>
      <c r="HU223" s="667" t="s">
        <v>787</v>
      </c>
      <c r="HV223" s="667">
        <v>4</v>
      </c>
      <c r="HW223" s="667">
        <v>2006</v>
      </c>
      <c r="HX223" s="667">
        <v>63</v>
      </c>
      <c r="HY223" s="667">
        <v>0</v>
      </c>
      <c r="HZ223" s="667">
        <v>686</v>
      </c>
      <c r="IA223" s="668">
        <v>38560.614988425928</v>
      </c>
      <c r="IB223" s="667" t="s">
        <v>788</v>
      </c>
      <c r="IC223" s="667">
        <v>3974466</v>
      </c>
      <c r="ID223" s="667" t="s">
        <v>783</v>
      </c>
      <c r="IE223" s="667">
        <v>1712</v>
      </c>
      <c r="IF223" s="667" t="s">
        <v>783</v>
      </c>
      <c r="IG223" s="667" t="s">
        <v>783</v>
      </c>
      <c r="IH223" s="667" t="s">
        <v>783</v>
      </c>
      <c r="II223" s="667" t="s">
        <v>783</v>
      </c>
      <c r="IJ223" s="667" t="s">
        <v>783</v>
      </c>
      <c r="IK223" s="667" t="s">
        <v>783</v>
      </c>
      <c r="IL223" s="667" t="s">
        <v>783</v>
      </c>
      <c r="IM223" s="667" t="s">
        <v>783</v>
      </c>
      <c r="IN223" s="667" t="s">
        <v>783</v>
      </c>
      <c r="IO223" s="667">
        <v>2108</v>
      </c>
      <c r="IP223" s="668">
        <v>37477.341331018521</v>
      </c>
      <c r="IQ223" s="667" t="s">
        <v>783</v>
      </c>
      <c r="IR223" s="667" t="s">
        <v>783</v>
      </c>
      <c r="IS223" s="667" t="s">
        <v>783</v>
      </c>
      <c r="IT223" s="667" t="s">
        <v>783</v>
      </c>
      <c r="IU223" s="667" t="s">
        <v>783</v>
      </c>
      <c r="IV223" s="667" t="s">
        <v>783</v>
      </c>
      <c r="IW223" s="667" t="s">
        <v>783</v>
      </c>
      <c r="IX223" s="667" t="s">
        <v>781</v>
      </c>
      <c r="IY223" s="667" t="s">
        <v>783</v>
      </c>
      <c r="IZ223" s="667" t="s">
        <v>783</v>
      </c>
      <c r="JA223" s="667" t="s">
        <v>783</v>
      </c>
      <c r="JB223" s="667" t="s">
        <v>783</v>
      </c>
      <c r="JC223" s="667" t="s">
        <v>783</v>
      </c>
      <c r="JD223" s="667">
        <v>329505</v>
      </c>
      <c r="JE223" s="667" t="s">
        <v>783</v>
      </c>
      <c r="JF223" s="667" t="s">
        <v>783</v>
      </c>
      <c r="JG223" s="667" t="s">
        <v>783</v>
      </c>
      <c r="JH223" s="667" t="s">
        <v>783</v>
      </c>
      <c r="JI223" s="667" t="s">
        <v>783</v>
      </c>
      <c r="JJ223" s="667" t="s">
        <v>783</v>
      </c>
      <c r="JK223" s="667" t="s">
        <v>783</v>
      </c>
      <c r="JL223" s="667" t="s">
        <v>783</v>
      </c>
      <c r="JM223" s="667">
        <v>4</v>
      </c>
      <c r="JN223" s="667" t="s">
        <v>783</v>
      </c>
      <c r="JO223" s="667" t="s">
        <v>783</v>
      </c>
      <c r="JP223" s="667" t="s">
        <v>783</v>
      </c>
      <c r="JQ223" s="667" t="s">
        <v>783</v>
      </c>
      <c r="JR223" s="667" t="s">
        <v>783</v>
      </c>
      <c r="JS223" s="667" t="s">
        <v>783</v>
      </c>
      <c r="JT223" s="667" t="s">
        <v>783</v>
      </c>
      <c r="JU223" s="667" t="s">
        <v>998</v>
      </c>
      <c r="JV223" s="670">
        <v>700.99759600000004</v>
      </c>
      <c r="JW223">
        <f>JV223</f>
        <v>700.99759600000004</v>
      </c>
      <c r="JX223" s="225">
        <v>0.13276469621212122</v>
      </c>
    </row>
    <row r="224" spans="180:284" s="1464" customFormat="1" ht="15" thickBot="1">
      <c r="FX224" s="650" t="s">
        <v>453</v>
      </c>
      <c r="FY224" s="651"/>
      <c r="FZ224" s="651"/>
      <c r="GA224" s="651"/>
      <c r="GB224" s="651"/>
      <c r="GC224" s="651"/>
      <c r="GD224" s="651"/>
      <c r="GE224" s="651"/>
      <c r="GF224" s="651"/>
      <c r="GG224" s="651"/>
      <c r="GH224" s="651"/>
      <c r="GI224" s="651"/>
      <c r="GJ224" s="651"/>
      <c r="GK224" s="651"/>
      <c r="GL224" s="651"/>
      <c r="GM224" s="651"/>
      <c r="GN224" s="651"/>
      <c r="GO224" s="651"/>
      <c r="GP224" s="651"/>
      <c r="GQ224" s="651"/>
      <c r="GR224" s="651"/>
      <c r="GS224" s="651"/>
      <c r="GT224" s="651"/>
      <c r="GU224" s="651"/>
      <c r="GV224" s="651"/>
      <c r="GW224" s="651"/>
      <c r="GX224" s="651"/>
      <c r="GY224" s="651"/>
      <c r="GZ224" s="651"/>
      <c r="HA224" s="651"/>
      <c r="HB224" s="651"/>
      <c r="HC224" s="651"/>
      <c r="HD224" s="651"/>
      <c r="HE224" s="651"/>
      <c r="HF224" s="651"/>
      <c r="HG224" s="651"/>
      <c r="HH224" s="651"/>
      <c r="HI224" s="651"/>
      <c r="HJ224" s="651"/>
      <c r="HK224" s="651"/>
      <c r="HL224" s="651"/>
      <c r="HM224" s="651"/>
      <c r="HN224" s="651"/>
      <c r="HO224" s="651"/>
      <c r="HP224" s="651"/>
      <c r="HQ224" s="651"/>
      <c r="HR224" s="651"/>
      <c r="HS224" s="651"/>
      <c r="HT224" s="651"/>
      <c r="HU224" s="651"/>
      <c r="HV224" s="651"/>
      <c r="HW224" s="651"/>
      <c r="HX224" s="651"/>
      <c r="HY224" s="651"/>
      <c r="HZ224" s="651"/>
      <c r="IA224" s="652"/>
      <c r="IB224" s="651"/>
      <c r="IC224" s="651"/>
      <c r="ID224" s="651"/>
      <c r="IE224" s="651"/>
      <c r="IF224" s="651"/>
      <c r="IG224" s="651"/>
      <c r="IH224" s="651"/>
      <c r="II224" s="651"/>
      <c r="IJ224" s="651"/>
      <c r="IK224" s="651"/>
      <c r="IL224" s="651"/>
      <c r="IM224" s="651"/>
      <c r="IN224" s="651"/>
      <c r="IO224" s="651"/>
      <c r="IP224" s="652"/>
      <c r="IQ224" s="651"/>
      <c r="IR224" s="651"/>
      <c r="IS224" s="651"/>
      <c r="IT224" s="651"/>
      <c r="IU224" s="651"/>
      <c r="IV224" s="651"/>
      <c r="IW224" s="651"/>
      <c r="IX224" s="651"/>
      <c r="IY224" s="651"/>
      <c r="IZ224" s="651"/>
      <c r="JA224" s="651"/>
      <c r="JB224" s="651"/>
      <c r="JC224" s="651"/>
      <c r="JD224" s="651"/>
      <c r="JE224" s="651"/>
      <c r="JF224" s="651"/>
      <c r="JG224" s="651"/>
      <c r="JH224" s="651"/>
      <c r="JI224" s="651"/>
      <c r="JJ224" s="651"/>
      <c r="JK224" s="651"/>
      <c r="JL224" s="651"/>
      <c r="JM224" s="651"/>
      <c r="JN224" s="651"/>
      <c r="JO224" s="651"/>
      <c r="JP224" s="651"/>
      <c r="JQ224" s="651"/>
      <c r="JR224" s="651"/>
      <c r="JS224" s="651"/>
      <c r="JT224" s="651"/>
      <c r="JU224" s="651"/>
      <c r="JV224" s="654"/>
      <c r="JW224"/>
      <c r="JX224" s="225"/>
    </row>
    <row r="225" spans="180:284" s="1464" customFormat="1" ht="15" thickBot="1">
      <c r="FX225" s="655" t="s">
        <v>401</v>
      </c>
      <c r="FY225" s="656">
        <v>265</v>
      </c>
      <c r="FZ225" s="656">
        <v>32434913</v>
      </c>
      <c r="GA225" s="656" t="s">
        <v>783</v>
      </c>
      <c r="GB225" s="656"/>
      <c r="GC225" s="656" t="s">
        <v>783</v>
      </c>
      <c r="GD225" s="656" t="s">
        <v>783</v>
      </c>
      <c r="GE225" s="656" t="s">
        <v>783</v>
      </c>
      <c r="GF225" s="656"/>
      <c r="GG225" s="656" t="s">
        <v>783</v>
      </c>
      <c r="GH225" s="656" t="s">
        <v>783</v>
      </c>
      <c r="GI225" s="656"/>
      <c r="GJ225" s="656" t="s">
        <v>783</v>
      </c>
      <c r="GK225" s="656" t="s">
        <v>781</v>
      </c>
      <c r="GL225" s="656" t="s">
        <v>783</v>
      </c>
      <c r="GM225" s="656" t="s">
        <v>783</v>
      </c>
      <c r="GN225" s="656" t="s">
        <v>783</v>
      </c>
      <c r="GO225" s="656" t="s">
        <v>783</v>
      </c>
      <c r="GP225" s="656" t="s">
        <v>783</v>
      </c>
      <c r="GQ225" s="656" t="s">
        <v>783</v>
      </c>
      <c r="GR225" s="656" t="s">
        <v>783</v>
      </c>
      <c r="GS225" s="656" t="s">
        <v>783</v>
      </c>
      <c r="GT225" s="656" t="s">
        <v>783</v>
      </c>
      <c r="GU225" s="656" t="s">
        <v>783</v>
      </c>
      <c r="GV225" s="656" t="s">
        <v>783</v>
      </c>
      <c r="GW225" s="656" t="s">
        <v>783</v>
      </c>
      <c r="GX225" s="656" t="s">
        <v>783</v>
      </c>
      <c r="GY225" s="656">
        <v>1649</v>
      </c>
      <c r="GZ225" s="656">
        <v>0</v>
      </c>
      <c r="HA225" s="656">
        <v>9</v>
      </c>
      <c r="HB225" s="656" t="s">
        <v>783</v>
      </c>
      <c r="HC225" s="656" t="s">
        <v>783</v>
      </c>
      <c r="HD225" s="656" t="s">
        <v>783</v>
      </c>
      <c r="HE225" s="656" t="s">
        <v>783</v>
      </c>
      <c r="HF225" s="656" t="s">
        <v>783</v>
      </c>
      <c r="HG225" s="656" t="s">
        <v>783</v>
      </c>
      <c r="HH225" s="656" t="s">
        <v>783</v>
      </c>
      <c r="HI225" s="656" t="s">
        <v>783</v>
      </c>
      <c r="HJ225" s="656" t="s">
        <v>783</v>
      </c>
      <c r="HK225" s="656" t="s">
        <v>783</v>
      </c>
      <c r="HL225" s="656" t="s">
        <v>783</v>
      </c>
      <c r="HM225" s="656" t="s">
        <v>783</v>
      </c>
      <c r="HN225" s="656" t="s">
        <v>783</v>
      </c>
      <c r="HO225" s="656" t="s">
        <v>783</v>
      </c>
      <c r="HP225" s="656" t="s">
        <v>783</v>
      </c>
      <c r="HQ225" s="656" t="s">
        <v>783</v>
      </c>
      <c r="HR225" s="656">
        <v>3980689</v>
      </c>
      <c r="HS225" s="656" t="s">
        <v>783</v>
      </c>
      <c r="HT225" s="656" t="s">
        <v>786</v>
      </c>
      <c r="HU225" s="656" t="s">
        <v>787</v>
      </c>
      <c r="HV225" s="656">
        <v>4</v>
      </c>
      <c r="HW225" s="656">
        <v>2016</v>
      </c>
      <c r="HX225" s="656">
        <v>63</v>
      </c>
      <c r="HY225" s="656">
        <v>0</v>
      </c>
      <c r="HZ225" s="656">
        <v>2482</v>
      </c>
      <c r="IA225" s="657">
        <v>42227.682129629633</v>
      </c>
      <c r="IB225" s="656" t="s">
        <v>788</v>
      </c>
      <c r="IC225" s="656">
        <v>3976211</v>
      </c>
      <c r="ID225" s="656" t="s">
        <v>783</v>
      </c>
      <c r="IE225" s="656">
        <v>1712</v>
      </c>
      <c r="IF225" s="656" t="s">
        <v>783</v>
      </c>
      <c r="IG225" s="656" t="s">
        <v>783</v>
      </c>
      <c r="IH225" s="656" t="s">
        <v>783</v>
      </c>
      <c r="II225" s="656" t="s">
        <v>783</v>
      </c>
      <c r="IJ225" s="656" t="s">
        <v>783</v>
      </c>
      <c r="IK225" s="656" t="s">
        <v>783</v>
      </c>
      <c r="IL225" s="656" t="s">
        <v>783</v>
      </c>
      <c r="IM225" s="656" t="s">
        <v>783</v>
      </c>
      <c r="IN225" s="656" t="s">
        <v>783</v>
      </c>
      <c r="IO225" s="656">
        <v>2108</v>
      </c>
      <c r="IP225" s="657">
        <v>37477.341331018521</v>
      </c>
      <c r="IQ225" s="656" t="s">
        <v>783</v>
      </c>
      <c r="IR225" s="656" t="s">
        <v>783</v>
      </c>
      <c r="IS225" s="656" t="s">
        <v>783</v>
      </c>
      <c r="IT225" s="656" t="s">
        <v>783</v>
      </c>
      <c r="IU225" s="656" t="s">
        <v>783</v>
      </c>
      <c r="IV225" s="656" t="s">
        <v>783</v>
      </c>
      <c r="IW225" s="656" t="s">
        <v>783</v>
      </c>
      <c r="IX225" s="656" t="s">
        <v>781</v>
      </c>
      <c r="IY225" s="656" t="s">
        <v>783</v>
      </c>
      <c r="IZ225" s="656" t="s">
        <v>783</v>
      </c>
      <c r="JA225" s="656" t="s">
        <v>783</v>
      </c>
      <c r="JB225" s="656" t="s">
        <v>783</v>
      </c>
      <c r="JC225" s="656" t="s">
        <v>783</v>
      </c>
      <c r="JD225" s="656">
        <v>329506</v>
      </c>
      <c r="JE225" s="656" t="s">
        <v>783</v>
      </c>
      <c r="JF225" s="656" t="s">
        <v>783</v>
      </c>
      <c r="JG225" s="656" t="s">
        <v>783</v>
      </c>
      <c r="JH225" s="656" t="s">
        <v>783</v>
      </c>
      <c r="JI225" s="656" t="s">
        <v>783</v>
      </c>
      <c r="JJ225" s="656" t="s">
        <v>783</v>
      </c>
      <c r="JK225" s="656" t="s">
        <v>783</v>
      </c>
      <c r="JL225" s="656" t="s">
        <v>783</v>
      </c>
      <c r="JM225" s="656">
        <v>4</v>
      </c>
      <c r="JN225" s="656" t="s">
        <v>783</v>
      </c>
      <c r="JO225" s="656" t="s">
        <v>783</v>
      </c>
      <c r="JP225" s="656" t="s">
        <v>783</v>
      </c>
      <c r="JQ225" s="656" t="s">
        <v>783</v>
      </c>
      <c r="JR225" s="656" t="s">
        <v>783</v>
      </c>
      <c r="JS225" s="656" t="s">
        <v>783</v>
      </c>
      <c r="JT225" s="656" t="s">
        <v>783</v>
      </c>
      <c r="JU225" s="656" t="s">
        <v>999</v>
      </c>
      <c r="JV225" s="659">
        <v>2486.9535169999999</v>
      </c>
      <c r="JW225">
        <f>JV225</f>
        <v>2486.9535169999999</v>
      </c>
      <c r="JX225" s="225">
        <v>0.47101392367424239</v>
      </c>
    </row>
    <row r="226" spans="180:284" s="1464" customFormat="1">
      <c r="FX226" s="621" t="s">
        <v>538</v>
      </c>
      <c r="FY226" s="622">
        <v>193</v>
      </c>
      <c r="FZ226" s="622">
        <v>30289722</v>
      </c>
      <c r="GA226" s="622">
        <v>55</v>
      </c>
      <c r="GB226" s="622" t="s">
        <v>798</v>
      </c>
      <c r="GC226" s="622">
        <v>20</v>
      </c>
      <c r="GD226" s="622">
        <v>1979</v>
      </c>
      <c r="GE226" s="622">
        <v>1</v>
      </c>
      <c r="GF226" s="622" t="s">
        <v>780</v>
      </c>
      <c r="GG226" s="622">
        <v>1</v>
      </c>
      <c r="GH226" s="622">
        <v>1</v>
      </c>
      <c r="GI226" s="622" t="s">
        <v>780</v>
      </c>
      <c r="GJ226" s="622">
        <v>1</v>
      </c>
      <c r="GK226" s="622" t="s">
        <v>781</v>
      </c>
      <c r="GL226" s="622" t="s">
        <v>782</v>
      </c>
      <c r="GM226" s="622">
        <v>66</v>
      </c>
      <c r="GN226" s="622" t="s">
        <v>783</v>
      </c>
      <c r="GO226" s="622">
        <v>0</v>
      </c>
      <c r="GP226" s="622">
        <v>0</v>
      </c>
      <c r="GQ226" s="622">
        <v>4</v>
      </c>
      <c r="GR226" s="622">
        <v>2</v>
      </c>
      <c r="GS226" s="622">
        <v>2</v>
      </c>
      <c r="GT226" s="622" t="s">
        <v>783</v>
      </c>
      <c r="GU226" s="622" t="s">
        <v>783</v>
      </c>
      <c r="GV226" s="622" t="s">
        <v>783</v>
      </c>
      <c r="GW226" s="622" t="s">
        <v>783</v>
      </c>
      <c r="GX226" s="622" t="s">
        <v>783</v>
      </c>
      <c r="GY226" s="622">
        <v>1649</v>
      </c>
      <c r="GZ226" s="622">
        <v>0.76</v>
      </c>
      <c r="HA226" s="622">
        <v>5</v>
      </c>
      <c r="HB226" s="622" t="s">
        <v>783</v>
      </c>
      <c r="HC226" s="622" t="s">
        <v>782</v>
      </c>
      <c r="HD226" s="622">
        <v>35</v>
      </c>
      <c r="HE226" s="622" t="s">
        <v>783</v>
      </c>
      <c r="HF226" s="622">
        <v>0</v>
      </c>
      <c r="HG226" s="622" t="s">
        <v>783</v>
      </c>
      <c r="HH226" s="622">
        <v>0</v>
      </c>
      <c r="HI226" s="622">
        <v>1</v>
      </c>
      <c r="HJ226" s="622">
        <v>45</v>
      </c>
      <c r="HK226" s="622" t="s">
        <v>784</v>
      </c>
      <c r="HL226" s="622" t="s">
        <v>785</v>
      </c>
      <c r="HM226" s="622" t="s">
        <v>783</v>
      </c>
      <c r="HN226" s="622" t="s">
        <v>783</v>
      </c>
      <c r="HO226" s="622" t="s">
        <v>783</v>
      </c>
      <c r="HP226" s="622" t="s">
        <v>783</v>
      </c>
      <c r="HQ226" s="622" t="s">
        <v>783</v>
      </c>
      <c r="HR226" s="622">
        <v>3980150</v>
      </c>
      <c r="HS226" s="622" t="s">
        <v>783</v>
      </c>
      <c r="HT226" s="622" t="s">
        <v>786</v>
      </c>
      <c r="HU226" s="622" t="s">
        <v>787</v>
      </c>
      <c r="HV226" s="622">
        <v>4</v>
      </c>
      <c r="HW226" s="622">
        <v>2014</v>
      </c>
      <c r="HX226" s="622">
        <v>63</v>
      </c>
      <c r="HY226" s="622">
        <v>0</v>
      </c>
      <c r="HZ226" s="622">
        <v>4013</v>
      </c>
      <c r="IA226" s="623">
        <v>41697.500081018516</v>
      </c>
      <c r="IB226" s="622" t="s">
        <v>788</v>
      </c>
      <c r="IC226" s="622">
        <v>3975672</v>
      </c>
      <c r="ID226" s="622">
        <v>2014</v>
      </c>
      <c r="IE226" s="622">
        <v>1712</v>
      </c>
      <c r="IF226" s="622" t="s">
        <v>783</v>
      </c>
      <c r="IG226" s="622" t="s">
        <v>783</v>
      </c>
      <c r="IH226" s="622" t="s">
        <v>783</v>
      </c>
      <c r="II226" s="622" t="s">
        <v>783</v>
      </c>
      <c r="IJ226" s="622" t="s">
        <v>783</v>
      </c>
      <c r="IK226" s="622" t="s">
        <v>783</v>
      </c>
      <c r="IL226" s="622" t="s">
        <v>783</v>
      </c>
      <c r="IM226" s="622" t="s">
        <v>783</v>
      </c>
      <c r="IN226" s="622" t="s">
        <v>783</v>
      </c>
      <c r="IO226" s="622">
        <v>1649</v>
      </c>
      <c r="IP226" s="623">
        <v>37477.354571759257</v>
      </c>
      <c r="IQ226" s="622">
        <v>2</v>
      </c>
      <c r="IR226" s="622" t="s">
        <v>793</v>
      </c>
      <c r="IS226" s="622">
        <v>2</v>
      </c>
      <c r="IT226" s="644">
        <v>41275</v>
      </c>
      <c r="IU226" s="622" t="s">
        <v>783</v>
      </c>
      <c r="IV226" s="622" t="s">
        <v>783</v>
      </c>
      <c r="IW226" s="622" t="s">
        <v>783</v>
      </c>
      <c r="IX226" s="622" t="s">
        <v>781</v>
      </c>
      <c r="IY226" s="622">
        <v>45</v>
      </c>
      <c r="IZ226" s="622" t="s">
        <v>789</v>
      </c>
      <c r="JA226" s="622" t="s">
        <v>783</v>
      </c>
      <c r="JB226" s="622" t="s">
        <v>783</v>
      </c>
      <c r="JC226" s="622" t="s">
        <v>783</v>
      </c>
      <c r="JD226" s="622">
        <v>329507</v>
      </c>
      <c r="JE226" s="622" t="s">
        <v>783</v>
      </c>
      <c r="JF226" s="622" t="s">
        <v>783</v>
      </c>
      <c r="JG226" s="622" t="s">
        <v>802</v>
      </c>
      <c r="JH226" s="622">
        <v>55</v>
      </c>
      <c r="JI226" s="622" t="s">
        <v>783</v>
      </c>
      <c r="JJ226" s="622" t="s">
        <v>783</v>
      </c>
      <c r="JK226" s="622" t="s">
        <v>783</v>
      </c>
      <c r="JL226" s="622" t="s">
        <v>790</v>
      </c>
      <c r="JM226" s="622">
        <v>4</v>
      </c>
      <c r="JN226" s="622">
        <v>3</v>
      </c>
      <c r="JO226" s="622" t="s">
        <v>783</v>
      </c>
      <c r="JP226" s="622">
        <v>10711928</v>
      </c>
      <c r="JQ226" s="622">
        <v>2011</v>
      </c>
      <c r="JR226" s="622">
        <v>3</v>
      </c>
      <c r="JS226" s="622" t="s">
        <v>783</v>
      </c>
      <c r="JT226" s="622" t="s">
        <v>783</v>
      </c>
      <c r="JU226" s="622" t="s">
        <v>1000</v>
      </c>
      <c r="JV226" s="624">
        <v>4287.892535</v>
      </c>
      <c r="JW226">
        <f>JV226</f>
        <v>4287.892535</v>
      </c>
      <c r="JX226" s="225">
        <v>0.81210085890151518</v>
      </c>
    </row>
    <row r="227" spans="180:284" s="1464" customFormat="1" ht="15" thickBot="1">
      <c r="FX227" s="705" t="s">
        <v>538</v>
      </c>
      <c r="FY227" s="706"/>
      <c r="FZ227" s="706"/>
      <c r="GA227" s="706"/>
      <c r="GB227" s="706"/>
      <c r="GC227" s="706"/>
      <c r="GD227" s="706"/>
      <c r="GE227" s="706"/>
      <c r="GF227" s="706"/>
      <c r="GG227" s="706"/>
      <c r="GH227" s="706"/>
      <c r="GI227" s="706"/>
      <c r="GJ227" s="706"/>
      <c r="GK227" s="706"/>
      <c r="GL227" s="706"/>
      <c r="GM227" s="706"/>
      <c r="GN227" s="706"/>
      <c r="GO227" s="706"/>
      <c r="GP227" s="706"/>
      <c r="GQ227" s="706"/>
      <c r="GR227" s="706"/>
      <c r="GS227" s="706"/>
      <c r="GT227" s="706"/>
      <c r="GU227" s="706"/>
      <c r="GV227" s="706"/>
      <c r="GW227" s="706"/>
      <c r="GX227" s="706"/>
      <c r="GY227" s="706"/>
      <c r="GZ227" s="706"/>
      <c r="HA227" s="706"/>
      <c r="HB227" s="706"/>
      <c r="HC227" s="706"/>
      <c r="HD227" s="706"/>
      <c r="HE227" s="706"/>
      <c r="HF227" s="706"/>
      <c r="HG227" s="706"/>
      <c r="HH227" s="706"/>
      <c r="HI227" s="706"/>
      <c r="HJ227" s="706"/>
      <c r="HK227" s="706"/>
      <c r="HL227" s="706"/>
      <c r="HM227" s="706"/>
      <c r="HN227" s="706"/>
      <c r="HO227" s="706"/>
      <c r="HP227" s="706"/>
      <c r="HQ227" s="706"/>
      <c r="HR227" s="706"/>
      <c r="HS227" s="706"/>
      <c r="HT227" s="706"/>
      <c r="HU227" s="706"/>
      <c r="HV227" s="706"/>
      <c r="HW227" s="706"/>
      <c r="HX227" s="706"/>
      <c r="HY227" s="706"/>
      <c r="HZ227" s="706"/>
      <c r="IA227" s="707"/>
      <c r="IB227" s="706"/>
      <c r="IC227" s="706"/>
      <c r="ID227" s="706"/>
      <c r="IE227" s="706"/>
      <c r="IF227" s="706"/>
      <c r="IG227" s="706"/>
      <c r="IH227" s="706"/>
      <c r="II227" s="706"/>
      <c r="IJ227" s="706"/>
      <c r="IK227" s="706"/>
      <c r="IL227" s="706"/>
      <c r="IM227" s="706"/>
      <c r="IN227" s="706"/>
      <c r="IO227" s="706"/>
      <c r="IP227" s="707"/>
      <c r="IQ227" s="706"/>
      <c r="IR227" s="706"/>
      <c r="IS227" s="706"/>
      <c r="IT227" s="708"/>
      <c r="IU227" s="706"/>
      <c r="IV227" s="706"/>
      <c r="IW227" s="706"/>
      <c r="IX227" s="706"/>
      <c r="IY227" s="706"/>
      <c r="IZ227" s="706"/>
      <c r="JA227" s="706"/>
      <c r="JB227" s="706"/>
      <c r="JC227" s="706"/>
      <c r="JD227" s="706"/>
      <c r="JE227" s="706"/>
      <c r="JF227" s="706"/>
      <c r="JG227" s="706"/>
      <c r="JH227" s="706"/>
      <c r="JI227" s="706"/>
      <c r="JJ227" s="706"/>
      <c r="JK227" s="706"/>
      <c r="JL227" s="706"/>
      <c r="JM227" s="706"/>
      <c r="JN227" s="706"/>
      <c r="JO227" s="706"/>
      <c r="JP227" s="706"/>
      <c r="JQ227" s="706"/>
      <c r="JR227" s="706"/>
      <c r="JS227" s="706"/>
      <c r="JT227" s="706"/>
      <c r="JU227" s="706"/>
      <c r="JV227" s="709"/>
      <c r="JW227"/>
      <c r="JX227" s="225"/>
    </row>
    <row r="228" spans="180:284" s="1464" customFormat="1" ht="15" thickTop="1"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 s="710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 s="710"/>
      <c r="IQ228"/>
      <c r="IR228"/>
      <c r="IS228"/>
      <c r="IT228" s="711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</row>
    <row r="229" spans="180:284" s="1464" customFormat="1">
      <c r="FX229" t="s">
        <v>783</v>
      </c>
      <c r="FY229">
        <v>313</v>
      </c>
      <c r="FZ229" t="s">
        <v>783</v>
      </c>
      <c r="GA229" t="s">
        <v>783</v>
      </c>
      <c r="GB229"/>
      <c r="GC229" t="s">
        <v>783</v>
      </c>
      <c r="GD229" t="s">
        <v>783</v>
      </c>
      <c r="GE229" t="s">
        <v>783</v>
      </c>
      <c r="GF229"/>
      <c r="GG229" t="s">
        <v>783</v>
      </c>
      <c r="GH229" t="s">
        <v>783</v>
      </c>
      <c r="GI229"/>
      <c r="GJ229" t="s">
        <v>783</v>
      </c>
      <c r="GK229" t="s">
        <v>783</v>
      </c>
      <c r="GL229" t="s">
        <v>783</v>
      </c>
      <c r="GM229" t="s">
        <v>783</v>
      </c>
      <c r="GN229" t="s">
        <v>783</v>
      </c>
      <c r="GO229" t="s">
        <v>783</v>
      </c>
      <c r="GP229" t="s">
        <v>783</v>
      </c>
      <c r="GQ229" t="s">
        <v>783</v>
      </c>
      <c r="GR229" t="s">
        <v>783</v>
      </c>
      <c r="GS229" t="s">
        <v>783</v>
      </c>
      <c r="GT229" t="s">
        <v>783</v>
      </c>
      <c r="GU229" t="s">
        <v>783</v>
      </c>
      <c r="GV229" t="s">
        <v>783</v>
      </c>
      <c r="GW229" t="s">
        <v>783</v>
      </c>
      <c r="GX229" t="s">
        <v>783</v>
      </c>
      <c r="GY229" t="s">
        <v>783</v>
      </c>
      <c r="GZ229" t="s">
        <v>783</v>
      </c>
      <c r="HA229" t="s">
        <v>783</v>
      </c>
      <c r="HB229" t="s">
        <v>783</v>
      </c>
      <c r="HC229" t="s">
        <v>783</v>
      </c>
      <c r="HD229" t="s">
        <v>783</v>
      </c>
      <c r="HE229" t="s">
        <v>783</v>
      </c>
      <c r="HF229" t="s">
        <v>783</v>
      </c>
      <c r="HG229" t="s">
        <v>783</v>
      </c>
      <c r="HH229" t="s">
        <v>783</v>
      </c>
      <c r="HI229" t="s">
        <v>783</v>
      </c>
      <c r="HJ229" t="s">
        <v>783</v>
      </c>
      <c r="HK229" t="s">
        <v>783</v>
      </c>
      <c r="HL229" t="s">
        <v>783</v>
      </c>
      <c r="HM229" t="s">
        <v>783</v>
      </c>
      <c r="HN229" t="s">
        <v>783</v>
      </c>
      <c r="HO229" t="s">
        <v>783</v>
      </c>
      <c r="HP229" t="s">
        <v>783</v>
      </c>
      <c r="HQ229" t="s">
        <v>783</v>
      </c>
      <c r="HR229" t="s">
        <v>783</v>
      </c>
      <c r="HS229" t="s">
        <v>783</v>
      </c>
      <c r="HT229" t="s">
        <v>783</v>
      </c>
      <c r="HU229" t="s">
        <v>783</v>
      </c>
      <c r="HV229" t="s">
        <v>783</v>
      </c>
      <c r="HW229" t="s">
        <v>783</v>
      </c>
      <c r="HX229" t="s">
        <v>783</v>
      </c>
      <c r="HY229" t="s">
        <v>783</v>
      </c>
      <c r="HZ229" t="s">
        <v>783</v>
      </c>
      <c r="IA229" t="s">
        <v>783</v>
      </c>
      <c r="IB229" t="s">
        <v>783</v>
      </c>
      <c r="IC229" t="s">
        <v>783</v>
      </c>
      <c r="ID229" t="s">
        <v>783</v>
      </c>
      <c r="IE229" t="s">
        <v>783</v>
      </c>
      <c r="IF229" t="s">
        <v>783</v>
      </c>
      <c r="IG229" t="s">
        <v>783</v>
      </c>
      <c r="IH229" t="s">
        <v>783</v>
      </c>
      <c r="II229" t="s">
        <v>783</v>
      </c>
      <c r="IJ229" t="s">
        <v>783</v>
      </c>
      <c r="IK229" t="s">
        <v>783</v>
      </c>
      <c r="IL229" t="s">
        <v>783</v>
      </c>
      <c r="IM229" t="s">
        <v>783</v>
      </c>
      <c r="IN229" t="s">
        <v>783</v>
      </c>
      <c r="IO229" t="s">
        <v>783</v>
      </c>
      <c r="IP229" t="s">
        <v>783</v>
      </c>
      <c r="IQ229" t="s">
        <v>783</v>
      </c>
      <c r="IR229" t="s">
        <v>783</v>
      </c>
      <c r="IS229" t="s">
        <v>783</v>
      </c>
      <c r="IT229" t="s">
        <v>783</v>
      </c>
      <c r="IU229" t="s">
        <v>783</v>
      </c>
      <c r="IV229" t="s">
        <v>783</v>
      </c>
      <c r="IW229" t="s">
        <v>783</v>
      </c>
      <c r="IX229" t="s">
        <v>783</v>
      </c>
      <c r="IY229" t="s">
        <v>783</v>
      </c>
      <c r="IZ229" t="s">
        <v>783</v>
      </c>
      <c r="JA229" t="s">
        <v>783</v>
      </c>
      <c r="JB229" t="s">
        <v>783</v>
      </c>
      <c r="JC229" t="s">
        <v>783</v>
      </c>
      <c r="JD229" t="s">
        <v>783</v>
      </c>
      <c r="JE229" t="s">
        <v>783</v>
      </c>
      <c r="JF229" t="s">
        <v>783</v>
      </c>
      <c r="JG229" t="s">
        <v>783</v>
      </c>
      <c r="JH229" t="s">
        <v>783</v>
      </c>
      <c r="JI229" t="s">
        <v>783</v>
      </c>
      <c r="JJ229" t="s">
        <v>783</v>
      </c>
      <c r="JK229" t="s">
        <v>783</v>
      </c>
      <c r="JL229" t="s">
        <v>783</v>
      </c>
      <c r="JM229" t="s">
        <v>783</v>
      </c>
      <c r="JN229" t="s">
        <v>783</v>
      </c>
      <c r="JO229" t="s">
        <v>783</v>
      </c>
      <c r="JP229" t="s">
        <v>783</v>
      </c>
      <c r="JQ229" t="s">
        <v>783</v>
      </c>
      <c r="JR229" t="s">
        <v>783</v>
      </c>
      <c r="JS229" t="s">
        <v>1001</v>
      </c>
      <c r="JT229" t="s">
        <v>783</v>
      </c>
      <c r="JU229" t="s">
        <v>1002</v>
      </c>
      <c r="JV229">
        <v>578.63640499999997</v>
      </c>
      <c r="JW229"/>
    </row>
    <row r="230" spans="180:284" s="1464" customFormat="1"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 s="71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 s="710"/>
      <c r="IQ230"/>
      <c r="IR230"/>
      <c r="IS230"/>
      <c r="IT230" s="711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</row>
    <row r="231" spans="180:284" s="1464" customFormat="1"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 s="710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 s="710"/>
      <c r="IQ231"/>
      <c r="IR231"/>
      <c r="IS231"/>
      <c r="IT231" s="71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</row>
    <row r="232" spans="180:284" s="1464" customFormat="1"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 s="710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 s="710"/>
      <c r="IQ232"/>
      <c r="IR232"/>
      <c r="IS232"/>
      <c r="IT232" s="711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</row>
    <row r="233" spans="180:284" s="1464" customFormat="1"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 s="710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 s="710"/>
      <c r="IQ233"/>
      <c r="IR233"/>
      <c r="IS233"/>
      <c r="IT233" s="711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</row>
    <row r="234" spans="180:284" s="1464" customFormat="1"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 s="710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 s="710"/>
      <c r="IQ234"/>
      <c r="IR234"/>
      <c r="IS234"/>
      <c r="IT234" s="711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</row>
    <row r="235" spans="180:284" s="1464" customFormat="1"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 s="710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 s="710"/>
      <c r="IQ235"/>
      <c r="IR235"/>
      <c r="IS235"/>
      <c r="IT235" s="711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</row>
    <row r="236" spans="180:284" s="1464" customFormat="1"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 s="710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 s="710"/>
      <c r="IQ236"/>
      <c r="IR236"/>
      <c r="IS236"/>
      <c r="IT236" s="711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</row>
    <row r="237" spans="180:284" s="1464" customFormat="1"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 s="710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 s="710"/>
      <c r="IQ237"/>
      <c r="IR237"/>
      <c r="IS237"/>
      <c r="IT237" s="711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</row>
    <row r="238" spans="180:284" s="1464" customFormat="1"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 s="710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 s="710"/>
      <c r="IQ238"/>
      <c r="IR238"/>
      <c r="IS238"/>
      <c r="IT238" s="711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</row>
    <row r="239" spans="180:284" s="1464" customFormat="1"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 s="710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 s="710"/>
      <c r="IQ239"/>
      <c r="IR239"/>
      <c r="IS239"/>
      <c r="IT239" s="711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</row>
    <row r="240" spans="180:284" s="1464" customFormat="1"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 s="71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 s="710"/>
      <c r="IQ240"/>
      <c r="IR240"/>
      <c r="IS240"/>
      <c r="IT240" s="711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</row>
    <row r="241" spans="1:288">
      <c r="IA241" s="710"/>
      <c r="IP241" s="710"/>
      <c r="IT241" s="711"/>
    </row>
    <row r="242" spans="1:288">
      <c r="IA242" s="710"/>
      <c r="IP242" s="710"/>
      <c r="IT242" s="711"/>
    </row>
    <row r="243" spans="1:288" customFormat="1">
      <c r="A243" s="1460"/>
      <c r="B243" s="1460"/>
      <c r="C243" s="1464"/>
      <c r="D243" s="1464"/>
      <c r="E243" s="1464"/>
      <c r="F243" s="1460"/>
      <c r="G243" s="1460"/>
      <c r="H243" s="1460"/>
      <c r="I243" s="1460"/>
      <c r="J243" s="1460"/>
      <c r="K243" s="1460"/>
      <c r="L243" s="1460"/>
      <c r="M243" s="1464"/>
      <c r="N243" s="1464"/>
      <c r="O243" s="1464"/>
      <c r="P243" s="1464"/>
      <c r="Q243" s="1464"/>
      <c r="R243" s="1464"/>
      <c r="S243" s="1464"/>
      <c r="T243" s="1464"/>
      <c r="U243" s="59"/>
      <c r="V243" s="59"/>
      <c r="W243" s="496"/>
      <c r="X243" s="496"/>
      <c r="Y243" s="496"/>
      <c r="Z243" s="496"/>
      <c r="AA243" s="512"/>
      <c r="AB243" s="1460"/>
      <c r="AC243" s="1460"/>
      <c r="AD243" s="555"/>
      <c r="AE243" s="512"/>
      <c r="AF243" s="1460"/>
      <c r="AG243" s="1460"/>
      <c r="AH243" s="555"/>
      <c r="AI243" s="1460"/>
      <c r="AJ243" s="1460"/>
      <c r="AK243" s="1460"/>
      <c r="AL243" s="1460"/>
      <c r="AM243" s="1460"/>
      <c r="AN243" s="555"/>
      <c r="AO243" s="1460"/>
      <c r="AP243" s="555"/>
      <c r="AQ243" s="1460"/>
      <c r="AR243" s="555"/>
      <c r="AS243" s="1460"/>
      <c r="AT243" s="555"/>
      <c r="AU243" s="1460"/>
      <c r="AV243" s="555"/>
      <c r="AW243" s="1460"/>
      <c r="AX243" s="555"/>
      <c r="AY243" s="1460"/>
      <c r="AZ243" s="555"/>
      <c r="BA243" s="1460"/>
      <c r="BB243" s="555"/>
      <c r="BC243" s="1460"/>
      <c r="BD243" s="555"/>
      <c r="BE243" s="1460"/>
      <c r="BF243" s="555"/>
      <c r="BG243" s="1460"/>
      <c r="BH243" s="555"/>
      <c r="BI243" s="1460"/>
      <c r="BJ243" s="555"/>
      <c r="BK243" s="1460"/>
      <c r="BL243" s="555"/>
      <c r="BM243" s="1460"/>
      <c r="BN243" s="555"/>
      <c r="BO243" s="1460"/>
      <c r="BP243" s="555"/>
      <c r="BQ243" s="1464"/>
      <c r="BR243" s="1464"/>
      <c r="BS243" s="1464"/>
      <c r="BT243" s="1464"/>
      <c r="BU243" s="1464"/>
      <c r="BV243" s="1464"/>
      <c r="BW243" s="1464"/>
      <c r="BX243" s="1464"/>
      <c r="BY243" s="1464"/>
      <c r="BZ243" s="1464"/>
      <c r="CA243" s="1464"/>
      <c r="CB243" s="1464"/>
      <c r="CC243" s="1464"/>
      <c r="CD243" s="1464"/>
      <c r="CE243" s="1464"/>
      <c r="CF243" s="1464"/>
      <c r="CG243" s="1464"/>
      <c r="CH243" s="1464"/>
      <c r="CI243" s="1464"/>
      <c r="CJ243" s="1464"/>
      <c r="CK243" s="1464"/>
      <c r="CL243" s="1464"/>
      <c r="CM243" s="1464"/>
      <c r="CN243" s="1464"/>
      <c r="CO243" s="1464"/>
      <c r="CP243" s="1464"/>
      <c r="CQ243" s="1464"/>
      <c r="CR243" s="1464"/>
      <c r="CS243" s="1464"/>
      <c r="CT243" s="1464"/>
      <c r="CU243" s="1464"/>
      <c r="CV243" s="1464"/>
      <c r="CW243" s="1464"/>
      <c r="CX243" s="1464"/>
      <c r="CY243" s="1464"/>
      <c r="CZ243" s="1464"/>
      <c r="DA243" s="1464"/>
      <c r="DB243" s="1464"/>
      <c r="DC243" s="1464"/>
      <c r="DD243" s="1464"/>
      <c r="DE243" s="1464"/>
      <c r="DF243" s="1464"/>
      <c r="DG243" s="1464"/>
      <c r="DH243" s="1464"/>
      <c r="DI243" s="1464"/>
      <c r="DJ243" s="1464"/>
      <c r="DK243" s="1464"/>
      <c r="DL243" s="1464"/>
      <c r="DM243" s="1464"/>
      <c r="DN243" s="1464"/>
      <c r="DO243" s="1464"/>
      <c r="DP243" s="1464"/>
      <c r="DQ243" s="1464"/>
      <c r="DR243" s="1464"/>
      <c r="DS243" s="1464"/>
      <c r="DT243" s="1464"/>
      <c r="DU243" s="1464"/>
      <c r="DV243" s="1464"/>
      <c r="DW243" s="1464"/>
      <c r="DX243" s="1464"/>
      <c r="DY243" s="1464"/>
      <c r="DZ243" s="1464"/>
      <c r="EA243" s="1464"/>
      <c r="EB243" s="1464"/>
      <c r="EC243" s="1464"/>
      <c r="ED243" s="1464"/>
      <c r="EE243" s="1464"/>
      <c r="EF243" s="1464"/>
      <c r="EG243" s="1464"/>
      <c r="EH243" s="1464"/>
      <c r="EI243" s="1464"/>
      <c r="EJ243" s="1464"/>
      <c r="EK243" s="1464"/>
      <c r="EL243" s="1464"/>
      <c r="EM243" s="1464"/>
      <c r="EN243" s="1464"/>
      <c r="EO243" s="1464"/>
      <c r="EP243" s="1464"/>
      <c r="EQ243" s="1464"/>
      <c r="ER243" s="1464"/>
      <c r="ES243" s="1464"/>
      <c r="ET243" s="1464"/>
      <c r="EU243" s="1464"/>
      <c r="EV243" s="1464"/>
      <c r="EW243" s="1464"/>
      <c r="EX243" s="1464"/>
      <c r="EY243" s="1464"/>
      <c r="EZ243" s="1464"/>
      <c r="FA243" s="1464"/>
      <c r="FB243" s="1464"/>
      <c r="FC243" s="1464"/>
      <c r="FD243" s="1464"/>
      <c r="FE243" s="1464"/>
      <c r="FF243" s="1464"/>
      <c r="FG243" s="1464"/>
      <c r="FH243" s="1464"/>
      <c r="FI243" s="1464"/>
      <c r="FJ243" s="1464"/>
      <c r="FK243" s="1464"/>
      <c r="FL243" s="1464"/>
      <c r="FM243" s="1464"/>
      <c r="FN243" s="1464"/>
      <c r="FO243" s="1464"/>
      <c r="FP243" s="1464"/>
      <c r="FQ243" s="1464"/>
      <c r="FR243" s="1464"/>
      <c r="FS243" s="1464"/>
      <c r="FT243" s="1464"/>
      <c r="FU243" s="1464"/>
      <c r="FV243" s="1464"/>
      <c r="FW243" s="1464"/>
      <c r="IA243" s="710"/>
      <c r="IP243" s="710"/>
      <c r="JX243" s="1464"/>
      <c r="JY243" s="1464"/>
      <c r="JZ243" s="1464"/>
      <c r="KA243" s="1464"/>
      <c r="KB243" s="1464"/>
    </row>
    <row r="244" spans="1:288" customFormat="1">
      <c r="A244" s="1460"/>
      <c r="B244" s="1460"/>
      <c r="C244" s="1464"/>
      <c r="D244" s="1464"/>
      <c r="E244" s="1464"/>
      <c r="F244" s="1460"/>
      <c r="G244" s="1460"/>
      <c r="H244" s="1460"/>
      <c r="I244" s="1460"/>
      <c r="J244" s="1460"/>
      <c r="K244" s="1460"/>
      <c r="L244" s="1460"/>
      <c r="M244" s="1464"/>
      <c r="N244" s="1464"/>
      <c r="O244" s="1464"/>
      <c r="P244" s="1464"/>
      <c r="Q244" s="1464"/>
      <c r="R244" s="1464"/>
      <c r="S244" s="1464"/>
      <c r="T244" s="1464"/>
      <c r="U244" s="59"/>
      <c r="V244" s="59"/>
      <c r="W244" s="496"/>
      <c r="X244" s="496"/>
      <c r="Y244" s="496"/>
      <c r="Z244" s="496"/>
      <c r="AA244" s="512"/>
      <c r="AB244" s="1460"/>
      <c r="AC244" s="1460"/>
      <c r="AD244" s="555"/>
      <c r="AE244" s="512"/>
      <c r="AF244" s="1460"/>
      <c r="AG244" s="1460"/>
      <c r="AH244" s="555"/>
      <c r="AI244" s="1460"/>
      <c r="AJ244" s="1460"/>
      <c r="AK244" s="1460"/>
      <c r="AL244" s="1460"/>
      <c r="AM244" s="1460"/>
      <c r="AN244" s="555"/>
      <c r="AO244" s="1460"/>
      <c r="AP244" s="555"/>
      <c r="AQ244" s="1460"/>
      <c r="AR244" s="555"/>
      <c r="AS244" s="1460"/>
      <c r="AT244" s="555"/>
      <c r="AU244" s="1460"/>
      <c r="AV244" s="555"/>
      <c r="AW244" s="1460"/>
      <c r="AX244" s="555"/>
      <c r="AY244" s="1460"/>
      <c r="AZ244" s="555"/>
      <c r="BA244" s="1460"/>
      <c r="BB244" s="555"/>
      <c r="BC244" s="1460"/>
      <c r="BD244" s="555"/>
      <c r="BE244" s="1460"/>
      <c r="BF244" s="555"/>
      <c r="BG244" s="1460"/>
      <c r="BH244" s="555"/>
      <c r="BI244" s="1460"/>
      <c r="BJ244" s="555"/>
      <c r="BK244" s="1460"/>
      <c r="BL244" s="555"/>
      <c r="BM244" s="1460"/>
      <c r="BN244" s="555"/>
      <c r="BO244" s="1460"/>
      <c r="BP244" s="555"/>
      <c r="BQ244" s="1464"/>
      <c r="BR244" s="1464"/>
      <c r="BS244" s="1464"/>
      <c r="BT244" s="1464"/>
      <c r="BU244" s="1464"/>
      <c r="BV244" s="1464"/>
      <c r="BW244" s="1464"/>
      <c r="BX244" s="1464"/>
      <c r="BY244" s="1464"/>
      <c r="BZ244" s="1464"/>
      <c r="CA244" s="1464"/>
      <c r="CB244" s="1464"/>
      <c r="CC244" s="1464"/>
      <c r="CD244" s="1464"/>
      <c r="CE244" s="1464"/>
      <c r="CF244" s="1464"/>
      <c r="CG244" s="1464"/>
      <c r="CH244" s="1464"/>
      <c r="CI244" s="1464"/>
      <c r="CJ244" s="1464"/>
      <c r="CK244" s="1464"/>
      <c r="CL244" s="1464"/>
      <c r="CM244" s="1464"/>
      <c r="CN244" s="1464"/>
      <c r="CO244" s="1464"/>
      <c r="CP244" s="1464"/>
      <c r="CQ244" s="1464"/>
      <c r="CR244" s="1464"/>
      <c r="CS244" s="1464"/>
      <c r="CT244" s="1464"/>
      <c r="CU244" s="1464"/>
      <c r="CV244" s="1464"/>
      <c r="CW244" s="1464"/>
      <c r="CX244" s="1464"/>
      <c r="CY244" s="1464"/>
      <c r="CZ244" s="1464"/>
      <c r="DA244" s="1464"/>
      <c r="DB244" s="1464"/>
      <c r="DC244" s="1464"/>
      <c r="DD244" s="1464"/>
      <c r="DE244" s="1464"/>
      <c r="DF244" s="1464"/>
      <c r="DG244" s="1464"/>
      <c r="DH244" s="1464"/>
      <c r="DI244" s="1464"/>
      <c r="DJ244" s="1464"/>
      <c r="DK244" s="1464"/>
      <c r="DL244" s="1464"/>
      <c r="DM244" s="1464"/>
      <c r="DN244" s="1464"/>
      <c r="DO244" s="1464"/>
      <c r="DP244" s="1464"/>
      <c r="DQ244" s="1464"/>
      <c r="DR244" s="1464"/>
      <c r="DS244" s="1464"/>
      <c r="DT244" s="1464"/>
      <c r="DU244" s="1464"/>
      <c r="DV244" s="1464"/>
      <c r="DW244" s="1464"/>
      <c r="DX244" s="1464"/>
      <c r="DY244" s="1464"/>
      <c r="DZ244" s="1464"/>
      <c r="EA244" s="1464"/>
      <c r="EB244" s="1464"/>
      <c r="EC244" s="1464"/>
      <c r="ED244" s="1464"/>
      <c r="EE244" s="1464"/>
      <c r="EF244" s="1464"/>
      <c r="EG244" s="1464"/>
      <c r="EH244" s="1464"/>
      <c r="EI244" s="1464"/>
      <c r="EJ244" s="1464"/>
      <c r="EK244" s="1464"/>
      <c r="EL244" s="1464"/>
      <c r="EM244" s="1464"/>
      <c r="EN244" s="1464"/>
      <c r="EO244" s="1464"/>
      <c r="EP244" s="1464"/>
      <c r="EQ244" s="1464"/>
      <c r="ER244" s="1464"/>
      <c r="ES244" s="1464"/>
      <c r="ET244" s="1464"/>
      <c r="EU244" s="1464"/>
      <c r="EV244" s="1464"/>
      <c r="EW244" s="1464"/>
      <c r="EX244" s="1464"/>
      <c r="EY244" s="1464"/>
      <c r="EZ244" s="1464"/>
      <c r="FA244" s="1464"/>
      <c r="FB244" s="1464"/>
      <c r="FC244" s="1464"/>
      <c r="FD244" s="1464"/>
      <c r="FE244" s="1464"/>
      <c r="FF244" s="1464"/>
      <c r="FG244" s="1464"/>
      <c r="FH244" s="1464"/>
      <c r="FI244" s="1464"/>
      <c r="FJ244" s="1464"/>
      <c r="FK244" s="1464"/>
      <c r="FL244" s="1464"/>
      <c r="FM244" s="1464"/>
      <c r="FN244" s="1464"/>
      <c r="FO244" s="1464"/>
      <c r="FP244" s="1464"/>
      <c r="FQ244" s="1464"/>
      <c r="FR244" s="1464"/>
      <c r="FS244" s="1464"/>
      <c r="FT244" s="1464"/>
      <c r="FU244" s="1464"/>
      <c r="FV244" s="1464"/>
      <c r="FW244" s="1464"/>
      <c r="IA244" s="710"/>
      <c r="IP244" s="710"/>
      <c r="IT244" s="711"/>
      <c r="JX244" s="1464"/>
      <c r="JY244" s="1464"/>
      <c r="JZ244" s="1464"/>
      <c r="KA244" s="1464"/>
      <c r="KB244" s="1464"/>
    </row>
    <row r="245" spans="1:288" customFormat="1">
      <c r="A245" s="1460"/>
      <c r="B245" s="1460"/>
      <c r="C245" s="1464"/>
      <c r="D245" s="1464"/>
      <c r="E245" s="1464"/>
      <c r="F245" s="1460"/>
      <c r="G245" s="1460"/>
      <c r="H245" s="1460"/>
      <c r="I245" s="1460"/>
      <c r="J245" s="1460"/>
      <c r="K245" s="1460"/>
      <c r="L245" s="1460"/>
      <c r="M245" s="1464"/>
      <c r="N245" s="1464"/>
      <c r="O245" s="1464"/>
      <c r="P245" s="1464"/>
      <c r="Q245" s="1464"/>
      <c r="R245" s="1464"/>
      <c r="S245" s="1464"/>
      <c r="T245" s="1464"/>
      <c r="U245" s="59"/>
      <c r="V245" s="59"/>
      <c r="W245" s="496"/>
      <c r="X245" s="496"/>
      <c r="Y245" s="496"/>
      <c r="Z245" s="496"/>
      <c r="AA245" s="512"/>
      <c r="AB245" s="1460"/>
      <c r="AC245" s="1460"/>
      <c r="AD245" s="555"/>
      <c r="AE245" s="512"/>
      <c r="AF245" s="1460"/>
      <c r="AG245" s="1460"/>
      <c r="AH245" s="555"/>
      <c r="AI245" s="1460"/>
      <c r="AJ245" s="1460"/>
      <c r="AK245" s="1460"/>
      <c r="AL245" s="1460"/>
      <c r="AM245" s="1460"/>
      <c r="AN245" s="555"/>
      <c r="AO245" s="1460"/>
      <c r="AP245" s="555"/>
      <c r="AQ245" s="1460"/>
      <c r="AR245" s="555"/>
      <c r="AS245" s="1460"/>
      <c r="AT245" s="555"/>
      <c r="AU245" s="1460"/>
      <c r="AV245" s="555"/>
      <c r="AW245" s="1460"/>
      <c r="AX245" s="555"/>
      <c r="AY245" s="1460"/>
      <c r="AZ245" s="555"/>
      <c r="BA245" s="1460"/>
      <c r="BB245" s="555"/>
      <c r="BC245" s="1460"/>
      <c r="BD245" s="555"/>
      <c r="BE245" s="1460"/>
      <c r="BF245" s="555"/>
      <c r="BG245" s="1460"/>
      <c r="BH245" s="555"/>
      <c r="BI245" s="1460"/>
      <c r="BJ245" s="555"/>
      <c r="BK245" s="1460"/>
      <c r="BL245" s="555"/>
      <c r="BM245" s="1460"/>
      <c r="BN245" s="555"/>
      <c r="BO245" s="1460"/>
      <c r="BP245" s="555"/>
      <c r="BQ245" s="1464"/>
      <c r="BR245" s="1464"/>
      <c r="BS245" s="1464"/>
      <c r="BT245" s="1464"/>
      <c r="BU245" s="1464"/>
      <c r="BV245" s="1464"/>
      <c r="BW245" s="1464"/>
      <c r="BX245" s="1464"/>
      <c r="BY245" s="1464"/>
      <c r="BZ245" s="1464"/>
      <c r="CA245" s="1464"/>
      <c r="CB245" s="1464"/>
      <c r="CC245" s="1464"/>
      <c r="CD245" s="1464"/>
      <c r="CE245" s="1464"/>
      <c r="CF245" s="1464"/>
      <c r="CG245" s="1464"/>
      <c r="CH245" s="1464"/>
      <c r="CI245" s="1464"/>
      <c r="CJ245" s="1464"/>
      <c r="CK245" s="1464"/>
      <c r="CL245" s="1464"/>
      <c r="CM245" s="1464"/>
      <c r="CN245" s="1464"/>
      <c r="CO245" s="1464"/>
      <c r="CP245" s="1464"/>
      <c r="CQ245" s="1464"/>
      <c r="CR245" s="1464"/>
      <c r="CS245" s="1464"/>
      <c r="CT245" s="1464"/>
      <c r="CU245" s="1464"/>
      <c r="CV245" s="1464"/>
      <c r="CW245" s="1464"/>
      <c r="CX245" s="1464"/>
      <c r="CY245" s="1464"/>
      <c r="CZ245" s="1464"/>
      <c r="DA245" s="1464"/>
      <c r="DB245" s="1464"/>
      <c r="DC245" s="1464"/>
      <c r="DD245" s="1464"/>
      <c r="DE245" s="1464"/>
      <c r="DF245" s="1464"/>
      <c r="DG245" s="1464"/>
      <c r="DH245" s="1464"/>
      <c r="DI245" s="1464"/>
      <c r="DJ245" s="1464"/>
      <c r="DK245" s="1464"/>
      <c r="DL245" s="1464"/>
      <c r="DM245" s="1464"/>
      <c r="DN245" s="1464"/>
      <c r="DO245" s="1464"/>
      <c r="DP245" s="1464"/>
      <c r="DQ245" s="1464"/>
      <c r="DR245" s="1464"/>
      <c r="DS245" s="1464"/>
      <c r="DT245" s="1464"/>
      <c r="DU245" s="1464"/>
      <c r="DV245" s="1464"/>
      <c r="DW245" s="1464"/>
      <c r="DX245" s="1464"/>
      <c r="DY245" s="1464"/>
      <c r="DZ245" s="1464"/>
      <c r="EA245" s="1464"/>
      <c r="EB245" s="1464"/>
      <c r="EC245" s="1464"/>
      <c r="ED245" s="1464"/>
      <c r="EE245" s="1464"/>
      <c r="EF245" s="1464"/>
      <c r="EG245" s="1464"/>
      <c r="EH245" s="1464"/>
      <c r="EI245" s="1464"/>
      <c r="EJ245" s="1464"/>
      <c r="EK245" s="1464"/>
      <c r="EL245" s="1464"/>
      <c r="EM245" s="1464"/>
      <c r="EN245" s="1464"/>
      <c r="EO245" s="1464"/>
      <c r="EP245" s="1464"/>
      <c r="EQ245" s="1464"/>
      <c r="ER245" s="1464"/>
      <c r="ES245" s="1464"/>
      <c r="ET245" s="1464"/>
      <c r="EU245" s="1464"/>
      <c r="EV245" s="1464"/>
      <c r="EW245" s="1464"/>
      <c r="EX245" s="1464"/>
      <c r="EY245" s="1464"/>
      <c r="EZ245" s="1464"/>
      <c r="FA245" s="1464"/>
      <c r="FB245" s="1464"/>
      <c r="FC245" s="1464"/>
      <c r="FD245" s="1464"/>
      <c r="FE245" s="1464"/>
      <c r="FF245" s="1464"/>
      <c r="FG245" s="1464"/>
      <c r="FH245" s="1464"/>
      <c r="FI245" s="1464"/>
      <c r="FJ245" s="1464"/>
      <c r="FK245" s="1464"/>
      <c r="FL245" s="1464"/>
      <c r="FM245" s="1464"/>
      <c r="FN245" s="1464"/>
      <c r="FO245" s="1464"/>
      <c r="FP245" s="1464"/>
      <c r="FQ245" s="1464"/>
      <c r="FR245" s="1464"/>
      <c r="FS245" s="1464"/>
      <c r="FT245" s="1464"/>
      <c r="FU245" s="1464"/>
      <c r="FV245" s="1464"/>
      <c r="FW245" s="1464"/>
      <c r="IA245" s="710"/>
      <c r="IP245" s="710"/>
      <c r="IT245" s="711"/>
      <c r="JX245" s="1464"/>
      <c r="JY245" s="1464"/>
      <c r="JZ245" s="1464"/>
      <c r="KA245" s="1464"/>
      <c r="KB245" s="1464"/>
    </row>
    <row r="246" spans="1:288" customFormat="1">
      <c r="A246" s="1460"/>
      <c r="B246" s="1460"/>
      <c r="C246" s="1464"/>
      <c r="D246" s="1464"/>
      <c r="E246" s="1464"/>
      <c r="F246" s="1460"/>
      <c r="G246" s="1460"/>
      <c r="H246" s="1460"/>
      <c r="I246" s="1460"/>
      <c r="J246" s="1460"/>
      <c r="K246" s="1460"/>
      <c r="L246" s="1460"/>
      <c r="M246" s="1464"/>
      <c r="N246" s="1464"/>
      <c r="O246" s="1464"/>
      <c r="P246" s="1464"/>
      <c r="Q246" s="1464"/>
      <c r="R246" s="1464"/>
      <c r="S246" s="1464"/>
      <c r="T246" s="1464"/>
      <c r="U246" s="59"/>
      <c r="V246" s="59"/>
      <c r="W246" s="496"/>
      <c r="X246" s="496"/>
      <c r="Y246" s="496"/>
      <c r="Z246" s="496"/>
      <c r="AA246" s="512"/>
      <c r="AB246" s="1460"/>
      <c r="AC246" s="1460"/>
      <c r="AD246" s="555"/>
      <c r="AE246" s="512"/>
      <c r="AF246" s="1460"/>
      <c r="AG246" s="1460"/>
      <c r="AH246" s="555"/>
      <c r="AI246" s="1460"/>
      <c r="AJ246" s="1460"/>
      <c r="AK246" s="1460"/>
      <c r="AL246" s="1460"/>
      <c r="AM246" s="1460"/>
      <c r="AN246" s="555"/>
      <c r="AO246" s="1460"/>
      <c r="AP246" s="555"/>
      <c r="AQ246" s="1460"/>
      <c r="AR246" s="555"/>
      <c r="AS246" s="1460"/>
      <c r="AT246" s="555"/>
      <c r="AU246" s="1460"/>
      <c r="AV246" s="555"/>
      <c r="AW246" s="1460"/>
      <c r="AX246" s="555"/>
      <c r="AY246" s="1460"/>
      <c r="AZ246" s="555"/>
      <c r="BA246" s="1460"/>
      <c r="BB246" s="555"/>
      <c r="BC246" s="1460"/>
      <c r="BD246" s="555"/>
      <c r="BE246" s="1460"/>
      <c r="BF246" s="555"/>
      <c r="BG246" s="1460"/>
      <c r="BH246" s="555"/>
      <c r="BI246" s="1460"/>
      <c r="BJ246" s="555"/>
      <c r="BK246" s="1460"/>
      <c r="BL246" s="555"/>
      <c r="BM246" s="1460"/>
      <c r="BN246" s="555"/>
      <c r="BO246" s="1460"/>
      <c r="BP246" s="555"/>
      <c r="BQ246" s="1464"/>
      <c r="BR246" s="1464"/>
      <c r="BS246" s="1464"/>
      <c r="BT246" s="1464"/>
      <c r="BU246" s="1464"/>
      <c r="BV246" s="1464"/>
      <c r="BW246" s="1464"/>
      <c r="BX246" s="1464"/>
      <c r="BY246" s="1464"/>
      <c r="BZ246" s="1464"/>
      <c r="CA246" s="1464"/>
      <c r="CB246" s="1464"/>
      <c r="CC246" s="1464"/>
      <c r="CD246" s="1464"/>
      <c r="CE246" s="1464"/>
      <c r="CF246" s="1464"/>
      <c r="CG246" s="1464"/>
      <c r="CH246" s="1464"/>
      <c r="CI246" s="1464"/>
      <c r="CJ246" s="1464"/>
      <c r="CK246" s="1464"/>
      <c r="CL246" s="1464"/>
      <c r="CM246" s="1464"/>
      <c r="CN246" s="1464"/>
      <c r="CO246" s="1464"/>
      <c r="CP246" s="1464"/>
      <c r="CQ246" s="1464"/>
      <c r="CR246" s="1464"/>
      <c r="CS246" s="1464"/>
      <c r="CT246" s="1464"/>
      <c r="CU246" s="1464"/>
      <c r="CV246" s="1464"/>
      <c r="CW246" s="1464"/>
      <c r="CX246" s="1464"/>
      <c r="CY246" s="1464"/>
      <c r="CZ246" s="1464"/>
      <c r="DA246" s="1464"/>
      <c r="DB246" s="1464"/>
      <c r="DC246" s="1464"/>
      <c r="DD246" s="1464"/>
      <c r="DE246" s="1464"/>
      <c r="DF246" s="1464"/>
      <c r="DG246" s="1464"/>
      <c r="DH246" s="1464"/>
      <c r="DI246" s="1464"/>
      <c r="DJ246" s="1464"/>
      <c r="DK246" s="1464"/>
      <c r="DL246" s="1464"/>
      <c r="DM246" s="1464"/>
      <c r="DN246" s="1464"/>
      <c r="DO246" s="1464"/>
      <c r="DP246" s="1464"/>
      <c r="DQ246" s="1464"/>
      <c r="DR246" s="1464"/>
      <c r="DS246" s="1464"/>
      <c r="DT246" s="1464"/>
      <c r="DU246" s="1464"/>
      <c r="DV246" s="1464"/>
      <c r="DW246" s="1464"/>
      <c r="DX246" s="1464"/>
      <c r="DY246" s="1464"/>
      <c r="DZ246" s="1464"/>
      <c r="EA246" s="1464"/>
      <c r="EB246" s="1464"/>
      <c r="EC246" s="1464"/>
      <c r="ED246" s="1464"/>
      <c r="EE246" s="1464"/>
      <c r="EF246" s="1464"/>
      <c r="EG246" s="1464"/>
      <c r="EH246" s="1464"/>
      <c r="EI246" s="1464"/>
      <c r="EJ246" s="1464"/>
      <c r="EK246" s="1464"/>
      <c r="EL246" s="1464"/>
      <c r="EM246" s="1464"/>
      <c r="EN246" s="1464"/>
      <c r="EO246" s="1464"/>
      <c r="EP246" s="1464"/>
      <c r="EQ246" s="1464"/>
      <c r="ER246" s="1464"/>
      <c r="ES246" s="1464"/>
      <c r="ET246" s="1464"/>
      <c r="EU246" s="1464"/>
      <c r="EV246" s="1464"/>
      <c r="EW246" s="1464"/>
      <c r="EX246" s="1464"/>
      <c r="EY246" s="1464"/>
      <c r="EZ246" s="1464"/>
      <c r="FA246" s="1464"/>
      <c r="FB246" s="1464"/>
      <c r="FC246" s="1464"/>
      <c r="FD246" s="1464"/>
      <c r="FE246" s="1464"/>
      <c r="FF246" s="1464"/>
      <c r="FG246" s="1464"/>
      <c r="FH246" s="1464"/>
      <c r="FI246" s="1464"/>
      <c r="FJ246" s="1464"/>
      <c r="FK246" s="1464"/>
      <c r="FL246" s="1464"/>
      <c r="FM246" s="1464"/>
      <c r="FN246" s="1464"/>
      <c r="FO246" s="1464"/>
      <c r="FP246" s="1464"/>
      <c r="FQ246" s="1464"/>
      <c r="FR246" s="1464"/>
      <c r="FS246" s="1464"/>
      <c r="FT246" s="1464"/>
      <c r="FU246" s="1464"/>
      <c r="FV246" s="1464"/>
      <c r="FW246" s="1464"/>
      <c r="IA246" s="710"/>
      <c r="IP246" s="710"/>
      <c r="IT246" s="711"/>
      <c r="JX246" s="1464"/>
      <c r="JY246" s="1464"/>
      <c r="JZ246" s="1464"/>
      <c r="KA246" s="1464"/>
      <c r="KB246" s="1464"/>
    </row>
    <row r="247" spans="1:288" customFormat="1">
      <c r="A247" s="1460"/>
      <c r="B247" s="1460"/>
      <c r="C247" s="1464"/>
      <c r="D247" s="1464"/>
      <c r="E247" s="1464"/>
      <c r="F247" s="1460"/>
      <c r="G247" s="1460"/>
      <c r="H247" s="1460"/>
      <c r="I247" s="1460"/>
      <c r="J247" s="1460"/>
      <c r="K247" s="1460"/>
      <c r="L247" s="1460"/>
      <c r="M247" s="1464"/>
      <c r="N247" s="1464"/>
      <c r="O247" s="1464"/>
      <c r="P247" s="1464"/>
      <c r="Q247" s="1464"/>
      <c r="R247" s="1464"/>
      <c r="S247" s="1464"/>
      <c r="T247" s="1464"/>
      <c r="U247" s="59"/>
      <c r="V247" s="59"/>
      <c r="W247" s="496"/>
      <c r="X247" s="496"/>
      <c r="Y247" s="496"/>
      <c r="Z247" s="496"/>
      <c r="AA247" s="512"/>
      <c r="AB247" s="1460"/>
      <c r="AC247" s="1460"/>
      <c r="AD247" s="555"/>
      <c r="AE247" s="512"/>
      <c r="AF247" s="1460"/>
      <c r="AG247" s="1460"/>
      <c r="AH247" s="555"/>
      <c r="AI247" s="1460"/>
      <c r="AJ247" s="1460"/>
      <c r="AK247" s="1460"/>
      <c r="AL247" s="1460"/>
      <c r="AM247" s="1460"/>
      <c r="AN247" s="555"/>
      <c r="AO247" s="1460"/>
      <c r="AP247" s="555"/>
      <c r="AQ247" s="1460"/>
      <c r="AR247" s="555"/>
      <c r="AS247" s="1460"/>
      <c r="AT247" s="555"/>
      <c r="AU247" s="1460"/>
      <c r="AV247" s="555"/>
      <c r="AW247" s="1460"/>
      <c r="AX247" s="555"/>
      <c r="AY247" s="1460"/>
      <c r="AZ247" s="555"/>
      <c r="BA247" s="1460"/>
      <c r="BB247" s="555"/>
      <c r="BC247" s="1460"/>
      <c r="BD247" s="555"/>
      <c r="BE247" s="1460"/>
      <c r="BF247" s="555"/>
      <c r="BG247" s="1460"/>
      <c r="BH247" s="555"/>
      <c r="BI247" s="1460"/>
      <c r="BJ247" s="555"/>
      <c r="BK247" s="1460"/>
      <c r="BL247" s="555"/>
      <c r="BM247" s="1460"/>
      <c r="BN247" s="555"/>
      <c r="BO247" s="1460"/>
      <c r="BP247" s="555"/>
      <c r="BQ247" s="1464"/>
      <c r="BR247" s="1464"/>
      <c r="BS247" s="1464"/>
      <c r="BT247" s="1464"/>
      <c r="BU247" s="1464"/>
      <c r="BV247" s="1464"/>
      <c r="BW247" s="1464"/>
      <c r="BX247" s="1464"/>
      <c r="BY247" s="1464"/>
      <c r="BZ247" s="1464"/>
      <c r="CA247" s="1464"/>
      <c r="CB247" s="1464"/>
      <c r="CC247" s="1464"/>
      <c r="CD247" s="1464"/>
      <c r="CE247" s="1464"/>
      <c r="CF247" s="1464"/>
      <c r="CG247" s="1464"/>
      <c r="CH247" s="1464"/>
      <c r="CI247" s="1464"/>
      <c r="CJ247" s="1464"/>
      <c r="CK247" s="1464"/>
      <c r="CL247" s="1464"/>
      <c r="CM247" s="1464"/>
      <c r="CN247" s="1464"/>
      <c r="CO247" s="1464"/>
      <c r="CP247" s="1464"/>
      <c r="CQ247" s="1464"/>
      <c r="CR247" s="1464"/>
      <c r="CS247" s="1464"/>
      <c r="CT247" s="1464"/>
      <c r="CU247" s="1464"/>
      <c r="CV247" s="1464"/>
      <c r="CW247" s="1464"/>
      <c r="CX247" s="1464"/>
      <c r="CY247" s="1464"/>
      <c r="CZ247" s="1464"/>
      <c r="DA247" s="1464"/>
      <c r="DB247" s="1464"/>
      <c r="DC247" s="1464"/>
      <c r="DD247" s="1464"/>
      <c r="DE247" s="1464"/>
      <c r="DF247" s="1464"/>
      <c r="DG247" s="1464"/>
      <c r="DH247" s="1464"/>
      <c r="DI247" s="1464"/>
      <c r="DJ247" s="1464"/>
      <c r="DK247" s="1464"/>
      <c r="DL247" s="1464"/>
      <c r="DM247" s="1464"/>
      <c r="DN247" s="1464"/>
      <c r="DO247" s="1464"/>
      <c r="DP247" s="1464"/>
      <c r="DQ247" s="1464"/>
      <c r="DR247" s="1464"/>
      <c r="DS247" s="1464"/>
      <c r="DT247" s="1464"/>
      <c r="DU247" s="1464"/>
      <c r="DV247" s="1464"/>
      <c r="DW247" s="1464"/>
      <c r="DX247" s="1464"/>
      <c r="DY247" s="1464"/>
      <c r="DZ247" s="1464"/>
      <c r="EA247" s="1464"/>
      <c r="EB247" s="1464"/>
      <c r="EC247" s="1464"/>
      <c r="ED247" s="1464"/>
      <c r="EE247" s="1464"/>
      <c r="EF247" s="1464"/>
      <c r="EG247" s="1464"/>
      <c r="EH247" s="1464"/>
      <c r="EI247" s="1464"/>
      <c r="EJ247" s="1464"/>
      <c r="EK247" s="1464"/>
      <c r="EL247" s="1464"/>
      <c r="EM247" s="1464"/>
      <c r="EN247" s="1464"/>
      <c r="EO247" s="1464"/>
      <c r="EP247" s="1464"/>
      <c r="EQ247" s="1464"/>
      <c r="ER247" s="1464"/>
      <c r="ES247" s="1464"/>
      <c r="ET247" s="1464"/>
      <c r="EU247" s="1464"/>
      <c r="EV247" s="1464"/>
      <c r="EW247" s="1464"/>
      <c r="EX247" s="1464"/>
      <c r="EY247" s="1464"/>
      <c r="EZ247" s="1464"/>
      <c r="FA247" s="1464"/>
      <c r="FB247" s="1464"/>
      <c r="FC247" s="1464"/>
      <c r="FD247" s="1464"/>
      <c r="FE247" s="1464"/>
      <c r="FF247" s="1464"/>
      <c r="FG247" s="1464"/>
      <c r="FH247" s="1464"/>
      <c r="FI247" s="1464"/>
      <c r="FJ247" s="1464"/>
      <c r="FK247" s="1464"/>
      <c r="FL247" s="1464"/>
      <c r="FM247" s="1464"/>
      <c r="FN247" s="1464"/>
      <c r="FO247" s="1464"/>
      <c r="FP247" s="1464"/>
      <c r="FQ247" s="1464"/>
      <c r="FR247" s="1464"/>
      <c r="FS247" s="1464"/>
      <c r="FT247" s="1464"/>
      <c r="FU247" s="1464"/>
      <c r="FV247" s="1464"/>
      <c r="FW247" s="1464"/>
      <c r="IA247" s="710"/>
      <c r="IP247" s="710"/>
      <c r="IT247" s="711"/>
      <c r="JX247" s="1464"/>
      <c r="JY247" s="1464"/>
      <c r="JZ247" s="1464"/>
      <c r="KA247" s="1464"/>
      <c r="KB247" s="1464"/>
    </row>
    <row r="248" spans="1:288" customFormat="1">
      <c r="A248" s="1460"/>
      <c r="B248" s="1460"/>
      <c r="C248" s="1464"/>
      <c r="D248" s="1464"/>
      <c r="E248" s="1464"/>
      <c r="F248" s="1460"/>
      <c r="G248" s="1460"/>
      <c r="H248" s="1460"/>
      <c r="I248" s="1460"/>
      <c r="J248" s="1460"/>
      <c r="K248" s="1460"/>
      <c r="L248" s="1460"/>
      <c r="M248" s="1464"/>
      <c r="N248" s="1464"/>
      <c r="O248" s="1464"/>
      <c r="P248" s="1464"/>
      <c r="Q248" s="1464"/>
      <c r="R248" s="1464"/>
      <c r="S248" s="1464"/>
      <c r="T248" s="1464"/>
      <c r="U248" s="59"/>
      <c r="V248" s="59"/>
      <c r="W248" s="496"/>
      <c r="X248" s="496"/>
      <c r="Y248" s="496"/>
      <c r="Z248" s="496"/>
      <c r="AA248" s="512"/>
      <c r="AB248" s="1460"/>
      <c r="AC248" s="1460"/>
      <c r="AD248" s="555"/>
      <c r="AE248" s="512"/>
      <c r="AF248" s="1460"/>
      <c r="AG248" s="1460"/>
      <c r="AH248" s="555"/>
      <c r="AI248" s="1460"/>
      <c r="AJ248" s="1460"/>
      <c r="AK248" s="1460"/>
      <c r="AL248" s="1460"/>
      <c r="AM248" s="1460"/>
      <c r="AN248" s="555"/>
      <c r="AO248" s="1460"/>
      <c r="AP248" s="555"/>
      <c r="AQ248" s="1460"/>
      <c r="AR248" s="555"/>
      <c r="AS248" s="1460"/>
      <c r="AT248" s="555"/>
      <c r="AU248" s="1460"/>
      <c r="AV248" s="555"/>
      <c r="AW248" s="1460"/>
      <c r="AX248" s="555"/>
      <c r="AY248" s="1460"/>
      <c r="AZ248" s="555"/>
      <c r="BA248" s="1460"/>
      <c r="BB248" s="555"/>
      <c r="BC248" s="1460"/>
      <c r="BD248" s="555"/>
      <c r="BE248" s="1460"/>
      <c r="BF248" s="555"/>
      <c r="BG248" s="1460"/>
      <c r="BH248" s="555"/>
      <c r="BI248" s="1460"/>
      <c r="BJ248" s="555"/>
      <c r="BK248" s="1460"/>
      <c r="BL248" s="555"/>
      <c r="BM248" s="1460"/>
      <c r="BN248" s="555"/>
      <c r="BO248" s="1460"/>
      <c r="BP248" s="555"/>
      <c r="BQ248" s="1464"/>
      <c r="BR248" s="1464"/>
      <c r="BS248" s="1464"/>
      <c r="BT248" s="1464"/>
      <c r="BU248" s="1464"/>
      <c r="BV248" s="1464"/>
      <c r="BW248" s="1464"/>
      <c r="BX248" s="1464"/>
      <c r="BY248" s="1464"/>
      <c r="BZ248" s="1464"/>
      <c r="CA248" s="1464"/>
      <c r="CB248" s="1464"/>
      <c r="CC248" s="1464"/>
      <c r="CD248" s="1464"/>
      <c r="CE248" s="1464"/>
      <c r="CF248" s="1464"/>
      <c r="CG248" s="1464"/>
      <c r="CH248" s="1464"/>
      <c r="CI248" s="1464"/>
      <c r="CJ248" s="1464"/>
      <c r="CK248" s="1464"/>
      <c r="CL248" s="1464"/>
      <c r="CM248" s="1464"/>
      <c r="CN248" s="1464"/>
      <c r="CO248" s="1464"/>
      <c r="CP248" s="1464"/>
      <c r="CQ248" s="1464"/>
      <c r="CR248" s="1464"/>
      <c r="CS248" s="1464"/>
      <c r="CT248" s="1464"/>
      <c r="CU248" s="1464"/>
      <c r="CV248" s="1464"/>
      <c r="CW248" s="1464"/>
      <c r="CX248" s="1464"/>
      <c r="CY248" s="1464"/>
      <c r="CZ248" s="1464"/>
      <c r="DA248" s="1464"/>
      <c r="DB248" s="1464"/>
      <c r="DC248" s="1464"/>
      <c r="DD248" s="1464"/>
      <c r="DE248" s="1464"/>
      <c r="DF248" s="1464"/>
      <c r="DG248" s="1464"/>
      <c r="DH248" s="1464"/>
      <c r="DI248" s="1464"/>
      <c r="DJ248" s="1464"/>
      <c r="DK248" s="1464"/>
      <c r="DL248" s="1464"/>
      <c r="DM248" s="1464"/>
      <c r="DN248" s="1464"/>
      <c r="DO248" s="1464"/>
      <c r="DP248" s="1464"/>
      <c r="DQ248" s="1464"/>
      <c r="DR248" s="1464"/>
      <c r="DS248" s="1464"/>
      <c r="DT248" s="1464"/>
      <c r="DU248" s="1464"/>
      <c r="DV248" s="1464"/>
      <c r="DW248" s="1464"/>
      <c r="DX248" s="1464"/>
      <c r="DY248" s="1464"/>
      <c r="DZ248" s="1464"/>
      <c r="EA248" s="1464"/>
      <c r="EB248" s="1464"/>
      <c r="EC248" s="1464"/>
      <c r="ED248" s="1464"/>
      <c r="EE248" s="1464"/>
      <c r="EF248" s="1464"/>
      <c r="EG248" s="1464"/>
      <c r="EH248" s="1464"/>
      <c r="EI248" s="1464"/>
      <c r="EJ248" s="1464"/>
      <c r="EK248" s="1464"/>
      <c r="EL248" s="1464"/>
      <c r="EM248" s="1464"/>
      <c r="EN248" s="1464"/>
      <c r="EO248" s="1464"/>
      <c r="EP248" s="1464"/>
      <c r="EQ248" s="1464"/>
      <c r="ER248" s="1464"/>
      <c r="ES248" s="1464"/>
      <c r="ET248" s="1464"/>
      <c r="EU248" s="1464"/>
      <c r="EV248" s="1464"/>
      <c r="EW248" s="1464"/>
      <c r="EX248" s="1464"/>
      <c r="EY248" s="1464"/>
      <c r="EZ248" s="1464"/>
      <c r="FA248" s="1464"/>
      <c r="FB248" s="1464"/>
      <c r="FC248" s="1464"/>
      <c r="FD248" s="1464"/>
      <c r="FE248" s="1464"/>
      <c r="FF248" s="1464"/>
      <c r="FG248" s="1464"/>
      <c r="FH248" s="1464"/>
      <c r="FI248" s="1464"/>
      <c r="FJ248" s="1464"/>
      <c r="FK248" s="1464"/>
      <c r="FL248" s="1464"/>
      <c r="FM248" s="1464"/>
      <c r="FN248" s="1464"/>
      <c r="FO248" s="1464"/>
      <c r="FP248" s="1464"/>
      <c r="FQ248" s="1464"/>
      <c r="FR248" s="1464"/>
      <c r="FS248" s="1464"/>
      <c r="FT248" s="1464"/>
      <c r="FU248" s="1464"/>
      <c r="FV248" s="1464"/>
      <c r="FW248" s="1464"/>
      <c r="IA248" s="710"/>
      <c r="IP248" s="710"/>
      <c r="IT248" s="711"/>
      <c r="JX248" s="1464"/>
      <c r="JY248" s="1464"/>
      <c r="JZ248" s="1464"/>
      <c r="KA248" s="1464"/>
      <c r="KB248" s="1464"/>
    </row>
    <row r="249" spans="1:288" customFormat="1">
      <c r="A249" s="1460"/>
      <c r="B249" s="1460"/>
      <c r="C249" s="1464"/>
      <c r="D249" s="1464"/>
      <c r="E249" s="1464"/>
      <c r="F249" s="1460"/>
      <c r="G249" s="1460"/>
      <c r="H249" s="1460"/>
      <c r="I249" s="1460"/>
      <c r="J249" s="1460"/>
      <c r="K249" s="1460"/>
      <c r="L249" s="1460"/>
      <c r="M249" s="1464"/>
      <c r="N249" s="1464"/>
      <c r="O249" s="1464"/>
      <c r="P249" s="1464"/>
      <c r="Q249" s="1464"/>
      <c r="R249" s="1464"/>
      <c r="S249" s="1464"/>
      <c r="T249" s="1464"/>
      <c r="U249" s="59"/>
      <c r="V249" s="59"/>
      <c r="W249" s="496"/>
      <c r="X249" s="496"/>
      <c r="Y249" s="496"/>
      <c r="Z249" s="496"/>
      <c r="AA249" s="512"/>
      <c r="AB249" s="1460"/>
      <c r="AC249" s="1460"/>
      <c r="AD249" s="555"/>
      <c r="AE249" s="512"/>
      <c r="AF249" s="1460"/>
      <c r="AG249" s="1460"/>
      <c r="AH249" s="555"/>
      <c r="AI249" s="1460"/>
      <c r="AJ249" s="1460"/>
      <c r="AK249" s="1460"/>
      <c r="AL249" s="1460"/>
      <c r="AM249" s="1460"/>
      <c r="AN249" s="555"/>
      <c r="AO249" s="1460"/>
      <c r="AP249" s="555"/>
      <c r="AQ249" s="1460"/>
      <c r="AR249" s="555"/>
      <c r="AS249" s="1460"/>
      <c r="AT249" s="555"/>
      <c r="AU249" s="1460"/>
      <c r="AV249" s="555"/>
      <c r="AW249" s="1460"/>
      <c r="AX249" s="555"/>
      <c r="AY249" s="1460"/>
      <c r="AZ249" s="555"/>
      <c r="BA249" s="1460"/>
      <c r="BB249" s="555"/>
      <c r="BC249" s="1460"/>
      <c r="BD249" s="555"/>
      <c r="BE249" s="1460"/>
      <c r="BF249" s="555"/>
      <c r="BG249" s="1460"/>
      <c r="BH249" s="555"/>
      <c r="BI249" s="1460"/>
      <c r="BJ249" s="555"/>
      <c r="BK249" s="1460"/>
      <c r="BL249" s="555"/>
      <c r="BM249" s="1460"/>
      <c r="BN249" s="555"/>
      <c r="BO249" s="1460"/>
      <c r="BP249" s="555"/>
      <c r="BQ249" s="1464"/>
      <c r="BR249" s="1464"/>
      <c r="BS249" s="1464"/>
      <c r="BT249" s="1464"/>
      <c r="BU249" s="1464"/>
      <c r="BV249" s="1464"/>
      <c r="BW249" s="1464"/>
      <c r="BX249" s="1464"/>
      <c r="BY249" s="1464"/>
      <c r="BZ249" s="1464"/>
      <c r="CA249" s="1464"/>
      <c r="CB249" s="1464"/>
      <c r="CC249" s="1464"/>
      <c r="CD249" s="1464"/>
      <c r="CE249" s="1464"/>
      <c r="CF249" s="1464"/>
      <c r="CG249" s="1464"/>
      <c r="CH249" s="1464"/>
      <c r="CI249" s="1464"/>
      <c r="CJ249" s="1464"/>
      <c r="CK249" s="1464"/>
      <c r="CL249" s="1464"/>
      <c r="CM249" s="1464"/>
      <c r="CN249" s="1464"/>
      <c r="CO249" s="1464"/>
      <c r="CP249" s="1464"/>
      <c r="CQ249" s="1464"/>
      <c r="CR249" s="1464"/>
      <c r="CS249" s="1464"/>
      <c r="CT249" s="1464"/>
      <c r="CU249" s="1464"/>
      <c r="CV249" s="1464"/>
      <c r="CW249" s="1464"/>
      <c r="CX249" s="1464"/>
      <c r="CY249" s="1464"/>
      <c r="CZ249" s="1464"/>
      <c r="DA249" s="1464"/>
      <c r="DB249" s="1464"/>
      <c r="DC249" s="1464"/>
      <c r="DD249" s="1464"/>
      <c r="DE249" s="1464"/>
      <c r="DF249" s="1464"/>
      <c r="DG249" s="1464"/>
      <c r="DH249" s="1464"/>
      <c r="DI249" s="1464"/>
      <c r="DJ249" s="1464"/>
      <c r="DK249" s="1464"/>
      <c r="DL249" s="1464"/>
      <c r="DM249" s="1464"/>
      <c r="DN249" s="1464"/>
      <c r="DO249" s="1464"/>
      <c r="DP249" s="1464"/>
      <c r="DQ249" s="1464"/>
      <c r="DR249" s="1464"/>
      <c r="DS249" s="1464"/>
      <c r="DT249" s="1464"/>
      <c r="DU249" s="1464"/>
      <c r="DV249" s="1464"/>
      <c r="DW249" s="1464"/>
      <c r="DX249" s="1464"/>
      <c r="DY249" s="1464"/>
      <c r="DZ249" s="1464"/>
      <c r="EA249" s="1464"/>
      <c r="EB249" s="1464"/>
      <c r="EC249" s="1464"/>
      <c r="ED249" s="1464"/>
      <c r="EE249" s="1464"/>
      <c r="EF249" s="1464"/>
      <c r="EG249" s="1464"/>
      <c r="EH249" s="1464"/>
      <c r="EI249" s="1464"/>
      <c r="EJ249" s="1464"/>
      <c r="EK249" s="1464"/>
      <c r="EL249" s="1464"/>
      <c r="EM249" s="1464"/>
      <c r="EN249" s="1464"/>
      <c r="EO249" s="1464"/>
      <c r="EP249" s="1464"/>
      <c r="EQ249" s="1464"/>
      <c r="ER249" s="1464"/>
      <c r="ES249" s="1464"/>
      <c r="ET249" s="1464"/>
      <c r="EU249" s="1464"/>
      <c r="EV249" s="1464"/>
      <c r="EW249" s="1464"/>
      <c r="EX249" s="1464"/>
      <c r="EY249" s="1464"/>
      <c r="EZ249" s="1464"/>
      <c r="FA249" s="1464"/>
      <c r="FB249" s="1464"/>
      <c r="FC249" s="1464"/>
      <c r="FD249" s="1464"/>
      <c r="FE249" s="1464"/>
      <c r="FF249" s="1464"/>
      <c r="FG249" s="1464"/>
      <c r="FH249" s="1464"/>
      <c r="FI249" s="1464"/>
      <c r="FJ249" s="1464"/>
      <c r="FK249" s="1464"/>
      <c r="FL249" s="1464"/>
      <c r="FM249" s="1464"/>
      <c r="FN249" s="1464"/>
      <c r="FO249" s="1464"/>
      <c r="FP249" s="1464"/>
      <c r="FQ249" s="1464"/>
      <c r="FR249" s="1464"/>
      <c r="FS249" s="1464"/>
      <c r="FT249" s="1464"/>
      <c r="FU249" s="1464"/>
      <c r="FV249" s="1464"/>
      <c r="FW249" s="1464"/>
      <c r="IA249" s="710"/>
      <c r="IP249" s="710"/>
      <c r="IT249" s="711"/>
      <c r="JX249" s="1464"/>
      <c r="JY249" s="1464"/>
      <c r="JZ249" s="1464"/>
      <c r="KA249" s="1464"/>
      <c r="KB249" s="1464"/>
    </row>
    <row r="250" spans="1:288" customFormat="1">
      <c r="A250" s="1460"/>
      <c r="B250" s="1460"/>
      <c r="C250" s="1464"/>
      <c r="D250" s="1464"/>
      <c r="E250" s="1464"/>
      <c r="F250" s="1460"/>
      <c r="G250" s="1460"/>
      <c r="H250" s="1460"/>
      <c r="I250" s="1460"/>
      <c r="J250" s="1460"/>
      <c r="K250" s="1460"/>
      <c r="L250" s="1460"/>
      <c r="M250" s="1464"/>
      <c r="N250" s="1464"/>
      <c r="O250" s="1464"/>
      <c r="P250" s="1464"/>
      <c r="Q250" s="1464"/>
      <c r="R250" s="1464"/>
      <c r="S250" s="1464"/>
      <c r="T250" s="1464"/>
      <c r="U250" s="59"/>
      <c r="V250" s="59"/>
      <c r="W250" s="496"/>
      <c r="X250" s="496"/>
      <c r="Y250" s="496"/>
      <c r="Z250" s="496"/>
      <c r="AA250" s="512"/>
      <c r="AB250" s="1460"/>
      <c r="AC250" s="1460"/>
      <c r="AD250" s="555"/>
      <c r="AE250" s="512"/>
      <c r="AF250" s="1460"/>
      <c r="AG250" s="1460"/>
      <c r="AH250" s="555"/>
      <c r="AI250" s="1460"/>
      <c r="AJ250" s="1460"/>
      <c r="AK250" s="1460"/>
      <c r="AL250" s="1460"/>
      <c r="AM250" s="1460"/>
      <c r="AN250" s="555"/>
      <c r="AO250" s="1460"/>
      <c r="AP250" s="555"/>
      <c r="AQ250" s="1460"/>
      <c r="AR250" s="555"/>
      <c r="AS250" s="1460"/>
      <c r="AT250" s="555"/>
      <c r="AU250" s="1460"/>
      <c r="AV250" s="555"/>
      <c r="AW250" s="1460"/>
      <c r="AX250" s="555"/>
      <c r="AY250" s="1460"/>
      <c r="AZ250" s="555"/>
      <c r="BA250" s="1460"/>
      <c r="BB250" s="555"/>
      <c r="BC250" s="1460"/>
      <c r="BD250" s="555"/>
      <c r="BE250" s="1460"/>
      <c r="BF250" s="555"/>
      <c r="BG250" s="1460"/>
      <c r="BH250" s="555"/>
      <c r="BI250" s="1460"/>
      <c r="BJ250" s="555"/>
      <c r="BK250" s="1460"/>
      <c r="BL250" s="555"/>
      <c r="BM250" s="1460"/>
      <c r="BN250" s="555"/>
      <c r="BO250" s="1460"/>
      <c r="BP250" s="555"/>
      <c r="BQ250" s="1464"/>
      <c r="BR250" s="1464"/>
      <c r="BS250" s="1464"/>
      <c r="BT250" s="1464"/>
      <c r="BU250" s="1464"/>
      <c r="BV250" s="1464"/>
      <c r="BW250" s="1464"/>
      <c r="BX250" s="1464"/>
      <c r="BY250" s="1464"/>
      <c r="BZ250" s="1464"/>
      <c r="CA250" s="1464"/>
      <c r="CB250" s="1464"/>
      <c r="CC250" s="1464"/>
      <c r="CD250" s="1464"/>
      <c r="CE250" s="1464"/>
      <c r="CF250" s="1464"/>
      <c r="CG250" s="1464"/>
      <c r="CH250" s="1464"/>
      <c r="CI250" s="1464"/>
      <c r="CJ250" s="1464"/>
      <c r="CK250" s="1464"/>
      <c r="CL250" s="1464"/>
      <c r="CM250" s="1464"/>
      <c r="CN250" s="1464"/>
      <c r="CO250" s="1464"/>
      <c r="CP250" s="1464"/>
      <c r="CQ250" s="1464"/>
      <c r="CR250" s="1464"/>
      <c r="CS250" s="1464"/>
      <c r="CT250" s="1464"/>
      <c r="CU250" s="1464"/>
      <c r="CV250" s="1464"/>
      <c r="CW250" s="1464"/>
      <c r="CX250" s="1464"/>
      <c r="CY250" s="1464"/>
      <c r="CZ250" s="1464"/>
      <c r="DA250" s="1464"/>
      <c r="DB250" s="1464"/>
      <c r="DC250" s="1464"/>
      <c r="DD250" s="1464"/>
      <c r="DE250" s="1464"/>
      <c r="DF250" s="1464"/>
      <c r="DG250" s="1464"/>
      <c r="DH250" s="1464"/>
      <c r="DI250" s="1464"/>
      <c r="DJ250" s="1464"/>
      <c r="DK250" s="1464"/>
      <c r="DL250" s="1464"/>
      <c r="DM250" s="1464"/>
      <c r="DN250" s="1464"/>
      <c r="DO250" s="1464"/>
      <c r="DP250" s="1464"/>
      <c r="DQ250" s="1464"/>
      <c r="DR250" s="1464"/>
      <c r="DS250" s="1464"/>
      <c r="DT250" s="1464"/>
      <c r="DU250" s="1464"/>
      <c r="DV250" s="1464"/>
      <c r="DW250" s="1464"/>
      <c r="DX250" s="1464"/>
      <c r="DY250" s="1464"/>
      <c r="DZ250" s="1464"/>
      <c r="EA250" s="1464"/>
      <c r="EB250" s="1464"/>
      <c r="EC250" s="1464"/>
      <c r="ED250" s="1464"/>
      <c r="EE250" s="1464"/>
      <c r="EF250" s="1464"/>
      <c r="EG250" s="1464"/>
      <c r="EH250" s="1464"/>
      <c r="EI250" s="1464"/>
      <c r="EJ250" s="1464"/>
      <c r="EK250" s="1464"/>
      <c r="EL250" s="1464"/>
      <c r="EM250" s="1464"/>
      <c r="EN250" s="1464"/>
      <c r="EO250" s="1464"/>
      <c r="EP250" s="1464"/>
      <c r="EQ250" s="1464"/>
      <c r="ER250" s="1464"/>
      <c r="ES250" s="1464"/>
      <c r="ET250" s="1464"/>
      <c r="EU250" s="1464"/>
      <c r="EV250" s="1464"/>
      <c r="EW250" s="1464"/>
      <c r="EX250" s="1464"/>
      <c r="EY250" s="1464"/>
      <c r="EZ250" s="1464"/>
      <c r="FA250" s="1464"/>
      <c r="FB250" s="1464"/>
      <c r="FC250" s="1464"/>
      <c r="FD250" s="1464"/>
      <c r="FE250" s="1464"/>
      <c r="FF250" s="1464"/>
      <c r="FG250" s="1464"/>
      <c r="FH250" s="1464"/>
      <c r="FI250" s="1464"/>
      <c r="FJ250" s="1464"/>
      <c r="FK250" s="1464"/>
      <c r="FL250" s="1464"/>
      <c r="FM250" s="1464"/>
      <c r="FN250" s="1464"/>
      <c r="FO250" s="1464"/>
      <c r="FP250" s="1464"/>
      <c r="FQ250" s="1464"/>
      <c r="FR250" s="1464"/>
      <c r="FS250" s="1464"/>
      <c r="FT250" s="1464"/>
      <c r="FU250" s="1464"/>
      <c r="FV250" s="1464"/>
      <c r="FW250" s="1464"/>
      <c r="IA250" s="710"/>
      <c r="IP250" s="710"/>
      <c r="IT250" s="711"/>
      <c r="JX250" s="1464"/>
      <c r="JY250" s="1464"/>
      <c r="JZ250" s="1464"/>
      <c r="KA250" s="1464"/>
      <c r="KB250" s="1464"/>
    </row>
    <row r="251" spans="1:288" customFormat="1">
      <c r="A251" s="1460"/>
      <c r="B251" s="1460"/>
      <c r="C251" s="1464"/>
      <c r="D251" s="1464"/>
      <c r="E251" s="1464"/>
      <c r="F251" s="1460"/>
      <c r="G251" s="1460"/>
      <c r="H251" s="1460"/>
      <c r="I251" s="1460"/>
      <c r="J251" s="1460"/>
      <c r="K251" s="1460"/>
      <c r="L251" s="1460"/>
      <c r="M251" s="1464"/>
      <c r="N251" s="1464"/>
      <c r="O251" s="1464"/>
      <c r="P251" s="1464"/>
      <c r="Q251" s="1464"/>
      <c r="R251" s="1464"/>
      <c r="S251" s="1464"/>
      <c r="T251" s="1464"/>
      <c r="U251" s="59"/>
      <c r="V251" s="59"/>
      <c r="W251" s="496"/>
      <c r="X251" s="496"/>
      <c r="Y251" s="496"/>
      <c r="Z251" s="496"/>
      <c r="AA251" s="512"/>
      <c r="AB251" s="1460"/>
      <c r="AC251" s="1460"/>
      <c r="AD251" s="555"/>
      <c r="AE251" s="512"/>
      <c r="AF251" s="1460"/>
      <c r="AG251" s="1460"/>
      <c r="AH251" s="555"/>
      <c r="AI251" s="1460"/>
      <c r="AJ251" s="1460"/>
      <c r="AK251" s="1460"/>
      <c r="AL251" s="1460"/>
      <c r="AM251" s="1460"/>
      <c r="AN251" s="555"/>
      <c r="AO251" s="1460"/>
      <c r="AP251" s="555"/>
      <c r="AQ251" s="1460"/>
      <c r="AR251" s="555"/>
      <c r="AS251" s="1460"/>
      <c r="AT251" s="555"/>
      <c r="AU251" s="1460"/>
      <c r="AV251" s="555"/>
      <c r="AW251" s="1460"/>
      <c r="AX251" s="555"/>
      <c r="AY251" s="1460"/>
      <c r="AZ251" s="555"/>
      <c r="BA251" s="1460"/>
      <c r="BB251" s="555"/>
      <c r="BC251" s="1460"/>
      <c r="BD251" s="555"/>
      <c r="BE251" s="1460"/>
      <c r="BF251" s="555"/>
      <c r="BG251" s="1460"/>
      <c r="BH251" s="555"/>
      <c r="BI251" s="1460"/>
      <c r="BJ251" s="555"/>
      <c r="BK251" s="1460"/>
      <c r="BL251" s="555"/>
      <c r="BM251" s="1460"/>
      <c r="BN251" s="555"/>
      <c r="BO251" s="1460"/>
      <c r="BP251" s="555"/>
      <c r="BQ251" s="1464"/>
      <c r="BR251" s="1464"/>
      <c r="BS251" s="1464"/>
      <c r="BT251" s="1464"/>
      <c r="BU251" s="1464"/>
      <c r="BV251" s="1464"/>
      <c r="BW251" s="1464"/>
      <c r="BX251" s="1464"/>
      <c r="BY251" s="1464"/>
      <c r="BZ251" s="1464"/>
      <c r="CA251" s="1464"/>
      <c r="CB251" s="1464"/>
      <c r="CC251" s="1464"/>
      <c r="CD251" s="1464"/>
      <c r="CE251" s="1464"/>
      <c r="CF251" s="1464"/>
      <c r="CG251" s="1464"/>
      <c r="CH251" s="1464"/>
      <c r="CI251" s="1464"/>
      <c r="CJ251" s="1464"/>
      <c r="CK251" s="1464"/>
      <c r="CL251" s="1464"/>
      <c r="CM251" s="1464"/>
      <c r="CN251" s="1464"/>
      <c r="CO251" s="1464"/>
      <c r="CP251" s="1464"/>
      <c r="CQ251" s="1464"/>
      <c r="CR251" s="1464"/>
      <c r="CS251" s="1464"/>
      <c r="CT251" s="1464"/>
      <c r="CU251" s="1464"/>
      <c r="CV251" s="1464"/>
      <c r="CW251" s="1464"/>
      <c r="CX251" s="1464"/>
      <c r="CY251" s="1464"/>
      <c r="CZ251" s="1464"/>
      <c r="DA251" s="1464"/>
      <c r="DB251" s="1464"/>
      <c r="DC251" s="1464"/>
      <c r="DD251" s="1464"/>
      <c r="DE251" s="1464"/>
      <c r="DF251" s="1464"/>
      <c r="DG251" s="1464"/>
      <c r="DH251" s="1464"/>
      <c r="DI251" s="1464"/>
      <c r="DJ251" s="1464"/>
      <c r="DK251" s="1464"/>
      <c r="DL251" s="1464"/>
      <c r="DM251" s="1464"/>
      <c r="DN251" s="1464"/>
      <c r="DO251" s="1464"/>
      <c r="DP251" s="1464"/>
      <c r="DQ251" s="1464"/>
      <c r="DR251" s="1464"/>
      <c r="DS251" s="1464"/>
      <c r="DT251" s="1464"/>
      <c r="DU251" s="1464"/>
      <c r="DV251" s="1464"/>
      <c r="DW251" s="1464"/>
      <c r="DX251" s="1464"/>
      <c r="DY251" s="1464"/>
      <c r="DZ251" s="1464"/>
      <c r="EA251" s="1464"/>
      <c r="EB251" s="1464"/>
      <c r="EC251" s="1464"/>
      <c r="ED251" s="1464"/>
      <c r="EE251" s="1464"/>
      <c r="EF251" s="1464"/>
      <c r="EG251" s="1464"/>
      <c r="EH251" s="1464"/>
      <c r="EI251" s="1464"/>
      <c r="EJ251" s="1464"/>
      <c r="EK251" s="1464"/>
      <c r="EL251" s="1464"/>
      <c r="EM251" s="1464"/>
      <c r="EN251" s="1464"/>
      <c r="EO251" s="1464"/>
      <c r="EP251" s="1464"/>
      <c r="EQ251" s="1464"/>
      <c r="ER251" s="1464"/>
      <c r="ES251" s="1464"/>
      <c r="ET251" s="1464"/>
      <c r="EU251" s="1464"/>
      <c r="EV251" s="1464"/>
      <c r="EW251" s="1464"/>
      <c r="EX251" s="1464"/>
      <c r="EY251" s="1464"/>
      <c r="EZ251" s="1464"/>
      <c r="FA251" s="1464"/>
      <c r="FB251" s="1464"/>
      <c r="FC251" s="1464"/>
      <c r="FD251" s="1464"/>
      <c r="FE251" s="1464"/>
      <c r="FF251" s="1464"/>
      <c r="FG251" s="1464"/>
      <c r="FH251" s="1464"/>
      <c r="FI251" s="1464"/>
      <c r="FJ251" s="1464"/>
      <c r="FK251" s="1464"/>
      <c r="FL251" s="1464"/>
      <c r="FM251" s="1464"/>
      <c r="FN251" s="1464"/>
      <c r="FO251" s="1464"/>
      <c r="FP251" s="1464"/>
      <c r="FQ251" s="1464"/>
      <c r="FR251" s="1464"/>
      <c r="FS251" s="1464"/>
      <c r="FT251" s="1464"/>
      <c r="FU251" s="1464"/>
      <c r="FV251" s="1464"/>
      <c r="FW251" s="1464"/>
      <c r="IA251" s="710"/>
      <c r="IP251" s="710"/>
      <c r="IT251" s="711"/>
      <c r="JX251" s="1464"/>
      <c r="JY251" s="1464"/>
      <c r="JZ251" s="1464"/>
      <c r="KA251" s="1464"/>
      <c r="KB251" s="1464"/>
    </row>
    <row r="252" spans="1:288" customFormat="1">
      <c r="A252" s="1460"/>
      <c r="B252" s="1460"/>
      <c r="C252" s="1464"/>
      <c r="D252" s="1464"/>
      <c r="E252" s="1464"/>
      <c r="F252" s="1460"/>
      <c r="G252" s="1460"/>
      <c r="H252" s="1460"/>
      <c r="I252" s="1460"/>
      <c r="J252" s="1460"/>
      <c r="K252" s="1460"/>
      <c r="L252" s="1460"/>
      <c r="M252" s="1464"/>
      <c r="N252" s="1464"/>
      <c r="O252" s="1464"/>
      <c r="P252" s="1464"/>
      <c r="Q252" s="1464"/>
      <c r="R252" s="1464"/>
      <c r="S252" s="1464"/>
      <c r="T252" s="1464"/>
      <c r="U252" s="59"/>
      <c r="V252" s="59"/>
      <c r="W252" s="496"/>
      <c r="X252" s="496"/>
      <c r="Y252" s="496"/>
      <c r="Z252" s="496"/>
      <c r="AA252" s="512"/>
      <c r="AB252" s="1460"/>
      <c r="AC252" s="1460"/>
      <c r="AD252" s="555"/>
      <c r="AE252" s="512"/>
      <c r="AF252" s="1460"/>
      <c r="AG252" s="1460"/>
      <c r="AH252" s="555"/>
      <c r="AI252" s="1460"/>
      <c r="AJ252" s="1460"/>
      <c r="AK252" s="1460"/>
      <c r="AL252" s="1460"/>
      <c r="AM252" s="1460"/>
      <c r="AN252" s="555"/>
      <c r="AO252" s="1460"/>
      <c r="AP252" s="555"/>
      <c r="AQ252" s="1460"/>
      <c r="AR252" s="555"/>
      <c r="AS252" s="1460"/>
      <c r="AT252" s="555"/>
      <c r="AU252" s="1460"/>
      <c r="AV252" s="555"/>
      <c r="AW252" s="1460"/>
      <c r="AX252" s="555"/>
      <c r="AY252" s="1460"/>
      <c r="AZ252" s="555"/>
      <c r="BA252" s="1460"/>
      <c r="BB252" s="555"/>
      <c r="BC252" s="1460"/>
      <c r="BD252" s="555"/>
      <c r="BE252" s="1460"/>
      <c r="BF252" s="555"/>
      <c r="BG252" s="1460"/>
      <c r="BH252" s="555"/>
      <c r="BI252" s="1460"/>
      <c r="BJ252" s="555"/>
      <c r="BK252" s="1460"/>
      <c r="BL252" s="555"/>
      <c r="BM252" s="1460"/>
      <c r="BN252" s="555"/>
      <c r="BO252" s="1460"/>
      <c r="BP252" s="555"/>
      <c r="BQ252" s="1464"/>
      <c r="BR252" s="1464"/>
      <c r="BS252" s="1464"/>
      <c r="BT252" s="1464"/>
      <c r="BU252" s="1464"/>
      <c r="BV252" s="1464"/>
      <c r="BW252" s="1464"/>
      <c r="BX252" s="1464"/>
      <c r="BY252" s="1464"/>
      <c r="BZ252" s="1464"/>
      <c r="CA252" s="1464"/>
      <c r="CB252" s="1464"/>
      <c r="CC252" s="1464"/>
      <c r="CD252" s="1464"/>
      <c r="CE252" s="1464"/>
      <c r="CF252" s="1464"/>
      <c r="CG252" s="1464"/>
      <c r="CH252" s="1464"/>
      <c r="CI252" s="1464"/>
      <c r="CJ252" s="1464"/>
      <c r="CK252" s="1464"/>
      <c r="CL252" s="1464"/>
      <c r="CM252" s="1464"/>
      <c r="CN252" s="1464"/>
      <c r="CO252" s="1464"/>
      <c r="CP252" s="1464"/>
      <c r="CQ252" s="1464"/>
      <c r="CR252" s="1464"/>
      <c r="CS252" s="1464"/>
      <c r="CT252" s="1464"/>
      <c r="CU252" s="1464"/>
      <c r="CV252" s="1464"/>
      <c r="CW252" s="1464"/>
      <c r="CX252" s="1464"/>
      <c r="CY252" s="1464"/>
      <c r="CZ252" s="1464"/>
      <c r="DA252" s="1464"/>
      <c r="DB252" s="1464"/>
      <c r="DC252" s="1464"/>
      <c r="DD252" s="1464"/>
      <c r="DE252" s="1464"/>
      <c r="DF252" s="1464"/>
      <c r="DG252" s="1464"/>
      <c r="DH252" s="1464"/>
      <c r="DI252" s="1464"/>
      <c r="DJ252" s="1464"/>
      <c r="DK252" s="1464"/>
      <c r="DL252" s="1464"/>
      <c r="DM252" s="1464"/>
      <c r="DN252" s="1464"/>
      <c r="DO252" s="1464"/>
      <c r="DP252" s="1464"/>
      <c r="DQ252" s="1464"/>
      <c r="DR252" s="1464"/>
      <c r="DS252" s="1464"/>
      <c r="DT252" s="1464"/>
      <c r="DU252" s="1464"/>
      <c r="DV252" s="1464"/>
      <c r="DW252" s="1464"/>
      <c r="DX252" s="1464"/>
      <c r="DY252" s="1464"/>
      <c r="DZ252" s="1464"/>
      <c r="EA252" s="1464"/>
      <c r="EB252" s="1464"/>
      <c r="EC252" s="1464"/>
      <c r="ED252" s="1464"/>
      <c r="EE252" s="1464"/>
      <c r="EF252" s="1464"/>
      <c r="EG252" s="1464"/>
      <c r="EH252" s="1464"/>
      <c r="EI252" s="1464"/>
      <c r="EJ252" s="1464"/>
      <c r="EK252" s="1464"/>
      <c r="EL252" s="1464"/>
      <c r="EM252" s="1464"/>
      <c r="EN252" s="1464"/>
      <c r="EO252" s="1464"/>
      <c r="EP252" s="1464"/>
      <c r="EQ252" s="1464"/>
      <c r="ER252" s="1464"/>
      <c r="ES252" s="1464"/>
      <c r="ET252" s="1464"/>
      <c r="EU252" s="1464"/>
      <c r="EV252" s="1464"/>
      <c r="EW252" s="1464"/>
      <c r="EX252" s="1464"/>
      <c r="EY252" s="1464"/>
      <c r="EZ252" s="1464"/>
      <c r="FA252" s="1464"/>
      <c r="FB252" s="1464"/>
      <c r="FC252" s="1464"/>
      <c r="FD252" s="1464"/>
      <c r="FE252" s="1464"/>
      <c r="FF252" s="1464"/>
      <c r="FG252" s="1464"/>
      <c r="FH252" s="1464"/>
      <c r="FI252" s="1464"/>
      <c r="FJ252" s="1464"/>
      <c r="FK252" s="1464"/>
      <c r="FL252" s="1464"/>
      <c r="FM252" s="1464"/>
      <c r="FN252" s="1464"/>
      <c r="FO252" s="1464"/>
      <c r="FP252" s="1464"/>
      <c r="FQ252" s="1464"/>
      <c r="FR252" s="1464"/>
      <c r="FS252" s="1464"/>
      <c r="FT252" s="1464"/>
      <c r="FU252" s="1464"/>
      <c r="FV252" s="1464"/>
      <c r="FW252" s="1464"/>
      <c r="IA252" s="710"/>
      <c r="IP252" s="710"/>
      <c r="IT252" s="711"/>
      <c r="JX252" s="1464"/>
      <c r="JY252" s="1464"/>
      <c r="JZ252" s="1464"/>
      <c r="KA252" s="1464"/>
      <c r="KB252" s="1464"/>
    </row>
    <row r="253" spans="1:288" customFormat="1">
      <c r="A253" s="1460"/>
      <c r="B253" s="1460"/>
      <c r="C253" s="1464"/>
      <c r="D253" s="1464"/>
      <c r="E253" s="1464"/>
      <c r="F253" s="1460"/>
      <c r="G253" s="1460"/>
      <c r="H253" s="1460"/>
      <c r="I253" s="1460"/>
      <c r="J253" s="1460"/>
      <c r="K253" s="1460"/>
      <c r="L253" s="1460"/>
      <c r="M253" s="1464"/>
      <c r="N253" s="1464"/>
      <c r="O253" s="1464"/>
      <c r="P253" s="1464"/>
      <c r="Q253" s="1464"/>
      <c r="R253" s="1464"/>
      <c r="S253" s="1464"/>
      <c r="T253" s="1464"/>
      <c r="U253" s="59"/>
      <c r="V253" s="59"/>
      <c r="W253" s="496"/>
      <c r="X253" s="496"/>
      <c r="Y253" s="496"/>
      <c r="Z253" s="496"/>
      <c r="AA253" s="512"/>
      <c r="AB253" s="1460"/>
      <c r="AC253" s="1460"/>
      <c r="AD253" s="555"/>
      <c r="AE253" s="512"/>
      <c r="AF253" s="1460"/>
      <c r="AG253" s="1460"/>
      <c r="AH253" s="555"/>
      <c r="AI253" s="1460"/>
      <c r="AJ253" s="1460"/>
      <c r="AK253" s="1460"/>
      <c r="AL253" s="1460"/>
      <c r="AM253" s="1460"/>
      <c r="AN253" s="555"/>
      <c r="AO253" s="1460"/>
      <c r="AP253" s="555"/>
      <c r="AQ253" s="1460"/>
      <c r="AR253" s="555"/>
      <c r="AS253" s="1460"/>
      <c r="AT253" s="555"/>
      <c r="AU253" s="1460"/>
      <c r="AV253" s="555"/>
      <c r="AW253" s="1460"/>
      <c r="AX253" s="555"/>
      <c r="AY253" s="1460"/>
      <c r="AZ253" s="555"/>
      <c r="BA253" s="1460"/>
      <c r="BB253" s="555"/>
      <c r="BC253" s="1460"/>
      <c r="BD253" s="555"/>
      <c r="BE253" s="1460"/>
      <c r="BF253" s="555"/>
      <c r="BG253" s="1460"/>
      <c r="BH253" s="555"/>
      <c r="BI253" s="1460"/>
      <c r="BJ253" s="555"/>
      <c r="BK253" s="1460"/>
      <c r="BL253" s="555"/>
      <c r="BM253" s="1460"/>
      <c r="BN253" s="555"/>
      <c r="BO253" s="1460"/>
      <c r="BP253" s="555"/>
      <c r="BQ253" s="1464"/>
      <c r="BR253" s="1464"/>
      <c r="BS253" s="1464"/>
      <c r="BT253" s="1464"/>
      <c r="BU253" s="1464"/>
      <c r="BV253" s="1464"/>
      <c r="BW253" s="1464"/>
      <c r="BX253" s="1464"/>
      <c r="BY253" s="1464"/>
      <c r="BZ253" s="1464"/>
      <c r="CA253" s="1464"/>
      <c r="CB253" s="1464"/>
      <c r="CC253" s="1464"/>
      <c r="CD253" s="1464"/>
      <c r="CE253" s="1464"/>
      <c r="CF253" s="1464"/>
      <c r="CG253" s="1464"/>
      <c r="CH253" s="1464"/>
      <c r="CI253" s="1464"/>
      <c r="CJ253" s="1464"/>
      <c r="CK253" s="1464"/>
      <c r="CL253" s="1464"/>
      <c r="CM253" s="1464"/>
      <c r="CN253" s="1464"/>
      <c r="CO253" s="1464"/>
      <c r="CP253" s="1464"/>
      <c r="CQ253" s="1464"/>
      <c r="CR253" s="1464"/>
      <c r="CS253" s="1464"/>
      <c r="CT253" s="1464"/>
      <c r="CU253" s="1464"/>
      <c r="CV253" s="1464"/>
      <c r="CW253" s="1464"/>
      <c r="CX253" s="1464"/>
      <c r="CY253" s="1464"/>
      <c r="CZ253" s="1464"/>
      <c r="DA253" s="1464"/>
      <c r="DB253" s="1464"/>
      <c r="DC253" s="1464"/>
      <c r="DD253" s="1464"/>
      <c r="DE253" s="1464"/>
      <c r="DF253" s="1464"/>
      <c r="DG253" s="1464"/>
      <c r="DH253" s="1464"/>
      <c r="DI253" s="1464"/>
      <c r="DJ253" s="1464"/>
      <c r="DK253" s="1464"/>
      <c r="DL253" s="1464"/>
      <c r="DM253" s="1464"/>
      <c r="DN253" s="1464"/>
      <c r="DO253" s="1464"/>
      <c r="DP253" s="1464"/>
      <c r="DQ253" s="1464"/>
      <c r="DR253" s="1464"/>
      <c r="DS253" s="1464"/>
      <c r="DT253" s="1464"/>
      <c r="DU253" s="1464"/>
      <c r="DV253" s="1464"/>
      <c r="DW253" s="1464"/>
      <c r="DX253" s="1464"/>
      <c r="DY253" s="1464"/>
      <c r="DZ253" s="1464"/>
      <c r="EA253" s="1464"/>
      <c r="EB253" s="1464"/>
      <c r="EC253" s="1464"/>
      <c r="ED253" s="1464"/>
      <c r="EE253" s="1464"/>
      <c r="EF253" s="1464"/>
      <c r="EG253" s="1464"/>
      <c r="EH253" s="1464"/>
      <c r="EI253" s="1464"/>
      <c r="EJ253" s="1464"/>
      <c r="EK253" s="1464"/>
      <c r="EL253" s="1464"/>
      <c r="EM253" s="1464"/>
      <c r="EN253" s="1464"/>
      <c r="EO253" s="1464"/>
      <c r="EP253" s="1464"/>
      <c r="EQ253" s="1464"/>
      <c r="ER253" s="1464"/>
      <c r="ES253" s="1464"/>
      <c r="ET253" s="1464"/>
      <c r="EU253" s="1464"/>
      <c r="EV253" s="1464"/>
      <c r="EW253" s="1464"/>
      <c r="EX253" s="1464"/>
      <c r="EY253" s="1464"/>
      <c r="EZ253" s="1464"/>
      <c r="FA253" s="1464"/>
      <c r="FB253" s="1464"/>
      <c r="FC253" s="1464"/>
      <c r="FD253" s="1464"/>
      <c r="FE253" s="1464"/>
      <c r="FF253" s="1464"/>
      <c r="FG253" s="1464"/>
      <c r="FH253" s="1464"/>
      <c r="FI253" s="1464"/>
      <c r="FJ253" s="1464"/>
      <c r="FK253" s="1464"/>
      <c r="FL253" s="1464"/>
      <c r="FM253" s="1464"/>
      <c r="FN253" s="1464"/>
      <c r="FO253" s="1464"/>
      <c r="FP253" s="1464"/>
      <c r="FQ253" s="1464"/>
      <c r="FR253" s="1464"/>
      <c r="FS253" s="1464"/>
      <c r="FT253" s="1464"/>
      <c r="FU253" s="1464"/>
      <c r="FV253" s="1464"/>
      <c r="FW253" s="1464"/>
      <c r="IA253" s="710"/>
      <c r="IP253" s="710"/>
      <c r="IT253" s="711"/>
      <c r="JX253" s="1464"/>
      <c r="JY253" s="1464"/>
      <c r="JZ253" s="1464"/>
      <c r="KA253" s="1464"/>
      <c r="KB253" s="1464"/>
    </row>
    <row r="254" spans="1:288" customFormat="1">
      <c r="A254" s="1460"/>
      <c r="B254" s="1460"/>
      <c r="C254" s="1464"/>
      <c r="D254" s="1464"/>
      <c r="E254" s="1464"/>
      <c r="F254" s="1460"/>
      <c r="G254" s="1460"/>
      <c r="H254" s="1460"/>
      <c r="I254" s="1460"/>
      <c r="J254" s="1460"/>
      <c r="K254" s="1460"/>
      <c r="L254" s="1460"/>
      <c r="M254" s="1464"/>
      <c r="N254" s="1464"/>
      <c r="O254" s="1464"/>
      <c r="P254" s="1464"/>
      <c r="Q254" s="1464"/>
      <c r="R254" s="1464"/>
      <c r="S254" s="1464"/>
      <c r="T254" s="1464"/>
      <c r="U254" s="59"/>
      <c r="V254" s="59"/>
      <c r="W254" s="496"/>
      <c r="X254" s="496"/>
      <c r="Y254" s="496"/>
      <c r="Z254" s="496"/>
      <c r="AA254" s="512"/>
      <c r="AB254" s="1460"/>
      <c r="AC254" s="1460"/>
      <c r="AD254" s="555"/>
      <c r="AE254" s="512"/>
      <c r="AF254" s="1460"/>
      <c r="AG254" s="1460"/>
      <c r="AH254" s="555"/>
      <c r="AI254" s="1460"/>
      <c r="AJ254" s="1460"/>
      <c r="AK254" s="1460"/>
      <c r="AL254" s="1460"/>
      <c r="AM254" s="1460"/>
      <c r="AN254" s="555"/>
      <c r="AO254" s="1460"/>
      <c r="AP254" s="555"/>
      <c r="AQ254" s="1460"/>
      <c r="AR254" s="555"/>
      <c r="AS254" s="1460"/>
      <c r="AT254" s="555"/>
      <c r="AU254" s="1460"/>
      <c r="AV254" s="555"/>
      <c r="AW254" s="1460"/>
      <c r="AX254" s="555"/>
      <c r="AY254" s="1460"/>
      <c r="AZ254" s="555"/>
      <c r="BA254" s="1460"/>
      <c r="BB254" s="555"/>
      <c r="BC254" s="1460"/>
      <c r="BD254" s="555"/>
      <c r="BE254" s="1460"/>
      <c r="BF254" s="555"/>
      <c r="BG254" s="1460"/>
      <c r="BH254" s="555"/>
      <c r="BI254" s="1460"/>
      <c r="BJ254" s="555"/>
      <c r="BK254" s="1460"/>
      <c r="BL254" s="555"/>
      <c r="BM254" s="1460"/>
      <c r="BN254" s="555"/>
      <c r="BO254" s="1460"/>
      <c r="BP254" s="555"/>
      <c r="BQ254" s="1464"/>
      <c r="BR254" s="1464"/>
      <c r="BS254" s="1464"/>
      <c r="BT254" s="1464"/>
      <c r="BU254" s="1464"/>
      <c r="BV254" s="1464"/>
      <c r="BW254" s="1464"/>
      <c r="BX254" s="1464"/>
      <c r="BY254" s="1464"/>
      <c r="BZ254" s="1464"/>
      <c r="CA254" s="1464"/>
      <c r="CB254" s="1464"/>
      <c r="CC254" s="1464"/>
      <c r="CD254" s="1464"/>
      <c r="CE254" s="1464"/>
      <c r="CF254" s="1464"/>
      <c r="CG254" s="1464"/>
      <c r="CH254" s="1464"/>
      <c r="CI254" s="1464"/>
      <c r="CJ254" s="1464"/>
      <c r="CK254" s="1464"/>
      <c r="CL254" s="1464"/>
      <c r="CM254" s="1464"/>
      <c r="CN254" s="1464"/>
      <c r="CO254" s="1464"/>
      <c r="CP254" s="1464"/>
      <c r="CQ254" s="1464"/>
      <c r="CR254" s="1464"/>
      <c r="CS254" s="1464"/>
      <c r="CT254" s="1464"/>
      <c r="CU254" s="1464"/>
      <c r="CV254" s="1464"/>
      <c r="CW254" s="1464"/>
      <c r="CX254" s="1464"/>
      <c r="CY254" s="1464"/>
      <c r="CZ254" s="1464"/>
      <c r="DA254" s="1464"/>
      <c r="DB254" s="1464"/>
      <c r="DC254" s="1464"/>
      <c r="DD254" s="1464"/>
      <c r="DE254" s="1464"/>
      <c r="DF254" s="1464"/>
      <c r="DG254" s="1464"/>
      <c r="DH254" s="1464"/>
      <c r="DI254" s="1464"/>
      <c r="DJ254" s="1464"/>
      <c r="DK254" s="1464"/>
      <c r="DL254" s="1464"/>
      <c r="DM254" s="1464"/>
      <c r="DN254" s="1464"/>
      <c r="DO254" s="1464"/>
      <c r="DP254" s="1464"/>
      <c r="DQ254" s="1464"/>
      <c r="DR254" s="1464"/>
      <c r="DS254" s="1464"/>
      <c r="DT254" s="1464"/>
      <c r="DU254" s="1464"/>
      <c r="DV254" s="1464"/>
      <c r="DW254" s="1464"/>
      <c r="DX254" s="1464"/>
      <c r="DY254" s="1464"/>
      <c r="DZ254" s="1464"/>
      <c r="EA254" s="1464"/>
      <c r="EB254" s="1464"/>
      <c r="EC254" s="1464"/>
      <c r="ED254" s="1464"/>
      <c r="EE254" s="1464"/>
      <c r="EF254" s="1464"/>
      <c r="EG254" s="1464"/>
      <c r="EH254" s="1464"/>
      <c r="EI254" s="1464"/>
      <c r="EJ254" s="1464"/>
      <c r="EK254" s="1464"/>
      <c r="EL254" s="1464"/>
      <c r="EM254" s="1464"/>
      <c r="EN254" s="1464"/>
      <c r="EO254" s="1464"/>
      <c r="EP254" s="1464"/>
      <c r="EQ254" s="1464"/>
      <c r="ER254" s="1464"/>
      <c r="ES254" s="1464"/>
      <c r="ET254" s="1464"/>
      <c r="EU254" s="1464"/>
      <c r="EV254" s="1464"/>
      <c r="EW254" s="1464"/>
      <c r="EX254" s="1464"/>
      <c r="EY254" s="1464"/>
      <c r="EZ254" s="1464"/>
      <c r="FA254" s="1464"/>
      <c r="FB254" s="1464"/>
      <c r="FC254" s="1464"/>
      <c r="FD254" s="1464"/>
      <c r="FE254" s="1464"/>
      <c r="FF254" s="1464"/>
      <c r="FG254" s="1464"/>
      <c r="FH254" s="1464"/>
      <c r="FI254" s="1464"/>
      <c r="FJ254" s="1464"/>
      <c r="FK254" s="1464"/>
      <c r="FL254" s="1464"/>
      <c r="FM254" s="1464"/>
      <c r="FN254" s="1464"/>
      <c r="FO254" s="1464"/>
      <c r="FP254" s="1464"/>
      <c r="FQ254" s="1464"/>
      <c r="FR254" s="1464"/>
      <c r="FS254" s="1464"/>
      <c r="FT254" s="1464"/>
      <c r="FU254" s="1464"/>
      <c r="FV254" s="1464"/>
      <c r="FW254" s="1464"/>
      <c r="IA254" s="710"/>
      <c r="IP254" s="710"/>
      <c r="IT254" s="711"/>
      <c r="JX254" s="1464"/>
      <c r="JY254" s="1464"/>
      <c r="JZ254" s="1464"/>
      <c r="KA254" s="1464"/>
      <c r="KB254" s="1464"/>
    </row>
    <row r="255" spans="1:288" customFormat="1">
      <c r="A255" s="1460"/>
      <c r="B255" s="1460"/>
      <c r="C255" s="1464"/>
      <c r="D255" s="1464"/>
      <c r="E255" s="1464"/>
      <c r="F255" s="1460"/>
      <c r="G255" s="1460"/>
      <c r="H255" s="1460"/>
      <c r="I255" s="1460"/>
      <c r="J255" s="1460"/>
      <c r="K255" s="1460"/>
      <c r="L255" s="1460"/>
      <c r="M255" s="1464"/>
      <c r="N255" s="1464"/>
      <c r="O255" s="1464"/>
      <c r="P255" s="1464"/>
      <c r="Q255" s="1464"/>
      <c r="R255" s="1464"/>
      <c r="S255" s="1464"/>
      <c r="T255" s="1464"/>
      <c r="U255" s="59"/>
      <c r="V255" s="59"/>
      <c r="W255" s="496"/>
      <c r="X255" s="496"/>
      <c r="Y255" s="496"/>
      <c r="Z255" s="496"/>
      <c r="AA255" s="512"/>
      <c r="AB255" s="1460"/>
      <c r="AC255" s="1460"/>
      <c r="AD255" s="555"/>
      <c r="AE255" s="512"/>
      <c r="AF255" s="1460"/>
      <c r="AG255" s="1460"/>
      <c r="AH255" s="555"/>
      <c r="AI255" s="1460"/>
      <c r="AJ255" s="1460"/>
      <c r="AK255" s="1460"/>
      <c r="AL255" s="1460"/>
      <c r="AM255" s="1460"/>
      <c r="AN255" s="555"/>
      <c r="AO255" s="1460"/>
      <c r="AP255" s="555"/>
      <c r="AQ255" s="1460"/>
      <c r="AR255" s="555"/>
      <c r="AS255" s="1460"/>
      <c r="AT255" s="555"/>
      <c r="AU255" s="1460"/>
      <c r="AV255" s="555"/>
      <c r="AW255" s="1460"/>
      <c r="AX255" s="555"/>
      <c r="AY255" s="1460"/>
      <c r="AZ255" s="555"/>
      <c r="BA255" s="1460"/>
      <c r="BB255" s="555"/>
      <c r="BC255" s="1460"/>
      <c r="BD255" s="555"/>
      <c r="BE255" s="1460"/>
      <c r="BF255" s="555"/>
      <c r="BG255" s="1460"/>
      <c r="BH255" s="555"/>
      <c r="BI255" s="1460"/>
      <c r="BJ255" s="555"/>
      <c r="BK255" s="1460"/>
      <c r="BL255" s="555"/>
      <c r="BM255" s="1460"/>
      <c r="BN255" s="555"/>
      <c r="BO255" s="1460"/>
      <c r="BP255" s="555"/>
      <c r="BQ255" s="1464"/>
      <c r="BR255" s="1464"/>
      <c r="BS255" s="1464"/>
      <c r="BT255" s="1464"/>
      <c r="BU255" s="1464"/>
      <c r="BV255" s="1464"/>
      <c r="BW255" s="1464"/>
      <c r="BX255" s="1464"/>
      <c r="BY255" s="1464"/>
      <c r="BZ255" s="1464"/>
      <c r="CA255" s="1464"/>
      <c r="CB255" s="1464"/>
      <c r="CC255" s="1464"/>
      <c r="CD255" s="1464"/>
      <c r="CE255" s="1464"/>
      <c r="CF255" s="1464"/>
      <c r="CG255" s="1464"/>
      <c r="CH255" s="1464"/>
      <c r="CI255" s="1464"/>
      <c r="CJ255" s="1464"/>
      <c r="CK255" s="1464"/>
      <c r="CL255" s="1464"/>
      <c r="CM255" s="1464"/>
      <c r="CN255" s="1464"/>
      <c r="CO255" s="1464"/>
      <c r="CP255" s="1464"/>
      <c r="CQ255" s="1464"/>
      <c r="CR255" s="1464"/>
      <c r="CS255" s="1464"/>
      <c r="CT255" s="1464"/>
      <c r="CU255" s="1464"/>
      <c r="CV255" s="1464"/>
      <c r="CW255" s="1464"/>
      <c r="CX255" s="1464"/>
      <c r="CY255" s="1464"/>
      <c r="CZ255" s="1464"/>
      <c r="DA255" s="1464"/>
      <c r="DB255" s="1464"/>
      <c r="DC255" s="1464"/>
      <c r="DD255" s="1464"/>
      <c r="DE255" s="1464"/>
      <c r="DF255" s="1464"/>
      <c r="DG255" s="1464"/>
      <c r="DH255" s="1464"/>
      <c r="DI255" s="1464"/>
      <c r="DJ255" s="1464"/>
      <c r="DK255" s="1464"/>
      <c r="DL255" s="1464"/>
      <c r="DM255" s="1464"/>
      <c r="DN255" s="1464"/>
      <c r="DO255" s="1464"/>
      <c r="DP255" s="1464"/>
      <c r="DQ255" s="1464"/>
      <c r="DR255" s="1464"/>
      <c r="DS255" s="1464"/>
      <c r="DT255" s="1464"/>
      <c r="DU255" s="1464"/>
      <c r="DV255" s="1464"/>
      <c r="DW255" s="1464"/>
      <c r="DX255" s="1464"/>
      <c r="DY255" s="1464"/>
      <c r="DZ255" s="1464"/>
      <c r="EA255" s="1464"/>
      <c r="EB255" s="1464"/>
      <c r="EC255" s="1464"/>
      <c r="ED255" s="1464"/>
      <c r="EE255" s="1464"/>
      <c r="EF255" s="1464"/>
      <c r="EG255" s="1464"/>
      <c r="EH255" s="1464"/>
      <c r="EI255" s="1464"/>
      <c r="EJ255" s="1464"/>
      <c r="EK255" s="1464"/>
      <c r="EL255" s="1464"/>
      <c r="EM255" s="1464"/>
      <c r="EN255" s="1464"/>
      <c r="EO255" s="1464"/>
      <c r="EP255" s="1464"/>
      <c r="EQ255" s="1464"/>
      <c r="ER255" s="1464"/>
      <c r="ES255" s="1464"/>
      <c r="ET255" s="1464"/>
      <c r="EU255" s="1464"/>
      <c r="EV255" s="1464"/>
      <c r="EW255" s="1464"/>
      <c r="EX255" s="1464"/>
      <c r="EY255" s="1464"/>
      <c r="EZ255" s="1464"/>
      <c r="FA255" s="1464"/>
      <c r="FB255" s="1464"/>
      <c r="FC255" s="1464"/>
      <c r="FD255" s="1464"/>
      <c r="FE255" s="1464"/>
      <c r="FF255" s="1464"/>
      <c r="FG255" s="1464"/>
      <c r="FH255" s="1464"/>
      <c r="FI255" s="1464"/>
      <c r="FJ255" s="1464"/>
      <c r="FK255" s="1464"/>
      <c r="FL255" s="1464"/>
      <c r="FM255" s="1464"/>
      <c r="FN255" s="1464"/>
      <c r="FO255" s="1464"/>
      <c r="FP255" s="1464"/>
      <c r="FQ255" s="1464"/>
      <c r="FR255" s="1464"/>
      <c r="FS255" s="1464"/>
      <c r="FT255" s="1464"/>
      <c r="FU255" s="1464"/>
      <c r="FV255" s="1464"/>
      <c r="FW255" s="1464"/>
      <c r="IA255" s="710"/>
      <c r="IP255" s="710"/>
      <c r="IT255" s="711"/>
      <c r="JX255" s="1464"/>
      <c r="JY255" s="1464"/>
      <c r="JZ255" s="1464"/>
      <c r="KA255" s="1464"/>
      <c r="KB255" s="1464"/>
    </row>
    <row r="256" spans="1:288" customFormat="1">
      <c r="A256" s="1460"/>
      <c r="B256" s="1460"/>
      <c r="C256" s="1464"/>
      <c r="D256" s="1464"/>
      <c r="E256" s="1464"/>
      <c r="F256" s="1460"/>
      <c r="G256" s="1460"/>
      <c r="H256" s="1460"/>
      <c r="I256" s="1460"/>
      <c r="J256" s="1460"/>
      <c r="K256" s="1460"/>
      <c r="L256" s="1460"/>
      <c r="M256" s="1464"/>
      <c r="N256" s="1464"/>
      <c r="O256" s="1464"/>
      <c r="P256" s="1464"/>
      <c r="Q256" s="1464"/>
      <c r="R256" s="1464"/>
      <c r="S256" s="1464"/>
      <c r="T256" s="1464"/>
      <c r="U256" s="59"/>
      <c r="V256" s="59"/>
      <c r="W256" s="496"/>
      <c r="X256" s="496"/>
      <c r="Y256" s="496"/>
      <c r="Z256" s="496"/>
      <c r="AA256" s="512"/>
      <c r="AB256" s="1460"/>
      <c r="AC256" s="1460"/>
      <c r="AD256" s="555"/>
      <c r="AE256" s="512"/>
      <c r="AF256" s="1460"/>
      <c r="AG256" s="1460"/>
      <c r="AH256" s="555"/>
      <c r="AI256" s="1460"/>
      <c r="AJ256" s="1460"/>
      <c r="AK256" s="1460"/>
      <c r="AL256" s="1460"/>
      <c r="AM256" s="1460"/>
      <c r="AN256" s="555"/>
      <c r="AO256" s="1460"/>
      <c r="AP256" s="555"/>
      <c r="AQ256" s="1460"/>
      <c r="AR256" s="555"/>
      <c r="AS256" s="1460"/>
      <c r="AT256" s="555"/>
      <c r="AU256" s="1460"/>
      <c r="AV256" s="555"/>
      <c r="AW256" s="1460"/>
      <c r="AX256" s="555"/>
      <c r="AY256" s="1460"/>
      <c r="AZ256" s="555"/>
      <c r="BA256" s="1460"/>
      <c r="BB256" s="555"/>
      <c r="BC256" s="1460"/>
      <c r="BD256" s="555"/>
      <c r="BE256" s="1460"/>
      <c r="BF256" s="555"/>
      <c r="BG256" s="1460"/>
      <c r="BH256" s="555"/>
      <c r="BI256" s="1460"/>
      <c r="BJ256" s="555"/>
      <c r="BK256" s="1460"/>
      <c r="BL256" s="555"/>
      <c r="BM256" s="1460"/>
      <c r="BN256" s="555"/>
      <c r="BO256" s="1460"/>
      <c r="BP256" s="555"/>
      <c r="BQ256" s="1464"/>
      <c r="BR256" s="1464"/>
      <c r="BS256" s="1464"/>
      <c r="BT256" s="1464"/>
      <c r="BU256" s="1464"/>
      <c r="BV256" s="1464"/>
      <c r="BW256" s="1464"/>
      <c r="BX256" s="1464"/>
      <c r="BY256" s="1464"/>
      <c r="BZ256" s="1464"/>
      <c r="CA256" s="1464"/>
      <c r="CB256" s="1464"/>
      <c r="CC256" s="1464"/>
      <c r="CD256" s="1464"/>
      <c r="CE256" s="1464"/>
      <c r="CF256" s="1464"/>
      <c r="CG256" s="1464"/>
      <c r="CH256" s="1464"/>
      <c r="CI256" s="1464"/>
      <c r="CJ256" s="1464"/>
      <c r="CK256" s="1464"/>
      <c r="CL256" s="1464"/>
      <c r="CM256" s="1464"/>
      <c r="CN256" s="1464"/>
      <c r="CO256" s="1464"/>
      <c r="CP256" s="1464"/>
      <c r="CQ256" s="1464"/>
      <c r="CR256" s="1464"/>
      <c r="CS256" s="1464"/>
      <c r="CT256" s="1464"/>
      <c r="CU256" s="1464"/>
      <c r="CV256" s="1464"/>
      <c r="CW256" s="1464"/>
      <c r="CX256" s="1464"/>
      <c r="CY256" s="1464"/>
      <c r="CZ256" s="1464"/>
      <c r="DA256" s="1464"/>
      <c r="DB256" s="1464"/>
      <c r="DC256" s="1464"/>
      <c r="DD256" s="1464"/>
      <c r="DE256" s="1464"/>
      <c r="DF256" s="1464"/>
      <c r="DG256" s="1464"/>
      <c r="DH256" s="1464"/>
      <c r="DI256" s="1464"/>
      <c r="DJ256" s="1464"/>
      <c r="DK256" s="1464"/>
      <c r="DL256" s="1464"/>
      <c r="DM256" s="1464"/>
      <c r="DN256" s="1464"/>
      <c r="DO256" s="1464"/>
      <c r="DP256" s="1464"/>
      <c r="DQ256" s="1464"/>
      <c r="DR256" s="1464"/>
      <c r="DS256" s="1464"/>
      <c r="DT256" s="1464"/>
      <c r="DU256" s="1464"/>
      <c r="DV256" s="1464"/>
      <c r="DW256" s="1464"/>
      <c r="DX256" s="1464"/>
      <c r="DY256" s="1464"/>
      <c r="DZ256" s="1464"/>
      <c r="EA256" s="1464"/>
      <c r="EB256" s="1464"/>
      <c r="EC256" s="1464"/>
      <c r="ED256" s="1464"/>
      <c r="EE256" s="1464"/>
      <c r="EF256" s="1464"/>
      <c r="EG256" s="1464"/>
      <c r="EH256" s="1464"/>
      <c r="EI256" s="1464"/>
      <c r="EJ256" s="1464"/>
      <c r="EK256" s="1464"/>
      <c r="EL256" s="1464"/>
      <c r="EM256" s="1464"/>
      <c r="EN256" s="1464"/>
      <c r="EO256" s="1464"/>
      <c r="EP256" s="1464"/>
      <c r="EQ256" s="1464"/>
      <c r="ER256" s="1464"/>
      <c r="ES256" s="1464"/>
      <c r="ET256" s="1464"/>
      <c r="EU256" s="1464"/>
      <c r="EV256" s="1464"/>
      <c r="EW256" s="1464"/>
      <c r="EX256" s="1464"/>
      <c r="EY256" s="1464"/>
      <c r="EZ256" s="1464"/>
      <c r="FA256" s="1464"/>
      <c r="FB256" s="1464"/>
      <c r="FC256" s="1464"/>
      <c r="FD256" s="1464"/>
      <c r="FE256" s="1464"/>
      <c r="FF256" s="1464"/>
      <c r="FG256" s="1464"/>
      <c r="FH256" s="1464"/>
      <c r="FI256" s="1464"/>
      <c r="FJ256" s="1464"/>
      <c r="FK256" s="1464"/>
      <c r="FL256" s="1464"/>
      <c r="FM256" s="1464"/>
      <c r="FN256" s="1464"/>
      <c r="FO256" s="1464"/>
      <c r="FP256" s="1464"/>
      <c r="FQ256" s="1464"/>
      <c r="FR256" s="1464"/>
      <c r="FS256" s="1464"/>
      <c r="FT256" s="1464"/>
      <c r="FU256" s="1464"/>
      <c r="FV256" s="1464"/>
      <c r="FW256" s="1464"/>
      <c r="IA256" s="710"/>
      <c r="IP256" s="710"/>
      <c r="IT256" s="711"/>
      <c r="JX256" s="1464"/>
      <c r="JY256" s="1464"/>
      <c r="JZ256" s="1464"/>
      <c r="KA256" s="1464"/>
      <c r="KB256" s="1464"/>
    </row>
    <row r="257" spans="1:288" customFormat="1">
      <c r="A257" s="1460"/>
      <c r="B257" s="1460"/>
      <c r="C257" s="1464"/>
      <c r="D257" s="1464"/>
      <c r="E257" s="1464"/>
      <c r="F257" s="1460"/>
      <c r="G257" s="1460"/>
      <c r="H257" s="1460"/>
      <c r="I257" s="1460"/>
      <c r="J257" s="1460"/>
      <c r="K257" s="1460"/>
      <c r="L257" s="1460"/>
      <c r="M257" s="1464"/>
      <c r="N257" s="1464"/>
      <c r="O257" s="1464"/>
      <c r="P257" s="1464"/>
      <c r="Q257" s="1464"/>
      <c r="R257" s="1464"/>
      <c r="S257" s="1464"/>
      <c r="T257" s="1464"/>
      <c r="U257" s="59"/>
      <c r="V257" s="59"/>
      <c r="W257" s="496"/>
      <c r="X257" s="496"/>
      <c r="Y257" s="496"/>
      <c r="Z257" s="496"/>
      <c r="AA257" s="512"/>
      <c r="AB257" s="1460"/>
      <c r="AC257" s="1460"/>
      <c r="AD257" s="555"/>
      <c r="AE257" s="512"/>
      <c r="AF257" s="1460"/>
      <c r="AG257" s="1460"/>
      <c r="AH257" s="555"/>
      <c r="AI257" s="1460"/>
      <c r="AJ257" s="1460"/>
      <c r="AK257" s="1460"/>
      <c r="AL257" s="1460"/>
      <c r="AM257" s="1460"/>
      <c r="AN257" s="555"/>
      <c r="AO257" s="1460"/>
      <c r="AP257" s="555"/>
      <c r="AQ257" s="1460"/>
      <c r="AR257" s="555"/>
      <c r="AS257" s="1460"/>
      <c r="AT257" s="555"/>
      <c r="AU257" s="1460"/>
      <c r="AV257" s="555"/>
      <c r="AW257" s="1460"/>
      <c r="AX257" s="555"/>
      <c r="AY257" s="1460"/>
      <c r="AZ257" s="555"/>
      <c r="BA257" s="1460"/>
      <c r="BB257" s="555"/>
      <c r="BC257" s="1460"/>
      <c r="BD257" s="555"/>
      <c r="BE257" s="1460"/>
      <c r="BF257" s="555"/>
      <c r="BG257" s="1460"/>
      <c r="BH257" s="555"/>
      <c r="BI257" s="1460"/>
      <c r="BJ257" s="555"/>
      <c r="BK257" s="1460"/>
      <c r="BL257" s="555"/>
      <c r="BM257" s="1460"/>
      <c r="BN257" s="555"/>
      <c r="BO257" s="1460"/>
      <c r="BP257" s="555"/>
      <c r="BQ257" s="1464"/>
      <c r="BR257" s="1464"/>
      <c r="BS257" s="1464"/>
      <c r="BT257" s="1464"/>
      <c r="BU257" s="1464"/>
      <c r="BV257" s="1464"/>
      <c r="BW257" s="1464"/>
      <c r="BX257" s="1464"/>
      <c r="BY257" s="1464"/>
      <c r="BZ257" s="1464"/>
      <c r="CA257" s="1464"/>
      <c r="CB257" s="1464"/>
      <c r="CC257" s="1464"/>
      <c r="CD257" s="1464"/>
      <c r="CE257" s="1464"/>
      <c r="CF257" s="1464"/>
      <c r="CG257" s="1464"/>
      <c r="CH257" s="1464"/>
      <c r="CI257" s="1464"/>
      <c r="CJ257" s="1464"/>
      <c r="CK257" s="1464"/>
      <c r="CL257" s="1464"/>
      <c r="CM257" s="1464"/>
      <c r="CN257" s="1464"/>
      <c r="CO257" s="1464"/>
      <c r="CP257" s="1464"/>
      <c r="CQ257" s="1464"/>
      <c r="CR257" s="1464"/>
      <c r="CS257" s="1464"/>
      <c r="CT257" s="1464"/>
      <c r="CU257" s="1464"/>
      <c r="CV257" s="1464"/>
      <c r="CW257" s="1464"/>
      <c r="CX257" s="1464"/>
      <c r="CY257" s="1464"/>
      <c r="CZ257" s="1464"/>
      <c r="DA257" s="1464"/>
      <c r="DB257" s="1464"/>
      <c r="DC257" s="1464"/>
      <c r="DD257" s="1464"/>
      <c r="DE257" s="1464"/>
      <c r="DF257" s="1464"/>
      <c r="DG257" s="1464"/>
      <c r="DH257" s="1464"/>
      <c r="DI257" s="1464"/>
      <c r="DJ257" s="1464"/>
      <c r="DK257" s="1464"/>
      <c r="DL257" s="1464"/>
      <c r="DM257" s="1464"/>
      <c r="DN257" s="1464"/>
      <c r="DO257" s="1464"/>
      <c r="DP257" s="1464"/>
      <c r="DQ257" s="1464"/>
      <c r="DR257" s="1464"/>
      <c r="DS257" s="1464"/>
      <c r="DT257" s="1464"/>
      <c r="DU257" s="1464"/>
      <c r="DV257" s="1464"/>
      <c r="DW257" s="1464"/>
      <c r="DX257" s="1464"/>
      <c r="DY257" s="1464"/>
      <c r="DZ257" s="1464"/>
      <c r="EA257" s="1464"/>
      <c r="EB257" s="1464"/>
      <c r="EC257" s="1464"/>
      <c r="ED257" s="1464"/>
      <c r="EE257" s="1464"/>
      <c r="EF257" s="1464"/>
      <c r="EG257" s="1464"/>
      <c r="EH257" s="1464"/>
      <c r="EI257" s="1464"/>
      <c r="EJ257" s="1464"/>
      <c r="EK257" s="1464"/>
      <c r="EL257" s="1464"/>
      <c r="EM257" s="1464"/>
      <c r="EN257" s="1464"/>
      <c r="EO257" s="1464"/>
      <c r="EP257" s="1464"/>
      <c r="EQ257" s="1464"/>
      <c r="ER257" s="1464"/>
      <c r="ES257" s="1464"/>
      <c r="ET257" s="1464"/>
      <c r="EU257" s="1464"/>
      <c r="EV257" s="1464"/>
      <c r="EW257" s="1464"/>
      <c r="EX257" s="1464"/>
      <c r="EY257" s="1464"/>
      <c r="EZ257" s="1464"/>
      <c r="FA257" s="1464"/>
      <c r="FB257" s="1464"/>
      <c r="FC257" s="1464"/>
      <c r="FD257" s="1464"/>
      <c r="FE257" s="1464"/>
      <c r="FF257" s="1464"/>
      <c r="FG257" s="1464"/>
      <c r="FH257" s="1464"/>
      <c r="FI257" s="1464"/>
      <c r="FJ257" s="1464"/>
      <c r="FK257" s="1464"/>
      <c r="FL257" s="1464"/>
      <c r="FM257" s="1464"/>
      <c r="FN257" s="1464"/>
      <c r="FO257" s="1464"/>
      <c r="FP257" s="1464"/>
      <c r="FQ257" s="1464"/>
      <c r="FR257" s="1464"/>
      <c r="FS257" s="1464"/>
      <c r="FT257" s="1464"/>
      <c r="FU257" s="1464"/>
      <c r="FV257" s="1464"/>
      <c r="FW257" s="1464"/>
      <c r="IA257" s="710"/>
      <c r="IP257" s="710"/>
      <c r="IT257" s="711"/>
      <c r="JX257" s="1464"/>
      <c r="JY257" s="1464"/>
      <c r="JZ257" s="1464"/>
      <c r="KA257" s="1464"/>
      <c r="KB257" s="1464"/>
    </row>
    <row r="258" spans="1:288" customFormat="1">
      <c r="A258" s="1460"/>
      <c r="B258" s="1460"/>
      <c r="C258" s="1464"/>
      <c r="D258" s="1464"/>
      <c r="E258" s="1464"/>
      <c r="F258" s="1460"/>
      <c r="G258" s="1460"/>
      <c r="H258" s="1460"/>
      <c r="I258" s="1460"/>
      <c r="J258" s="1460"/>
      <c r="K258" s="1460"/>
      <c r="L258" s="1460"/>
      <c r="M258" s="1464"/>
      <c r="N258" s="1464"/>
      <c r="O258" s="1464"/>
      <c r="P258" s="1464"/>
      <c r="Q258" s="1464"/>
      <c r="R258" s="1464"/>
      <c r="S258" s="1464"/>
      <c r="T258" s="1464"/>
      <c r="U258" s="59"/>
      <c r="V258" s="59"/>
      <c r="W258" s="496"/>
      <c r="X258" s="496"/>
      <c r="Y258" s="496"/>
      <c r="Z258" s="496"/>
      <c r="AA258" s="512"/>
      <c r="AB258" s="1460"/>
      <c r="AC258" s="1460"/>
      <c r="AD258" s="555"/>
      <c r="AE258" s="512"/>
      <c r="AF258" s="1460"/>
      <c r="AG258" s="1460"/>
      <c r="AH258" s="555"/>
      <c r="AI258" s="1460"/>
      <c r="AJ258" s="1460"/>
      <c r="AK258" s="1460"/>
      <c r="AL258" s="1460"/>
      <c r="AM258" s="1460"/>
      <c r="AN258" s="555"/>
      <c r="AO258" s="1460"/>
      <c r="AP258" s="555"/>
      <c r="AQ258" s="1460"/>
      <c r="AR258" s="555"/>
      <c r="AS258" s="1460"/>
      <c r="AT258" s="555"/>
      <c r="AU258" s="1460"/>
      <c r="AV258" s="555"/>
      <c r="AW258" s="1460"/>
      <c r="AX258" s="555"/>
      <c r="AY258" s="1460"/>
      <c r="AZ258" s="555"/>
      <c r="BA258" s="1460"/>
      <c r="BB258" s="555"/>
      <c r="BC258" s="1460"/>
      <c r="BD258" s="555"/>
      <c r="BE258" s="1460"/>
      <c r="BF258" s="555"/>
      <c r="BG258" s="1460"/>
      <c r="BH258" s="555"/>
      <c r="BI258" s="1460"/>
      <c r="BJ258" s="555"/>
      <c r="BK258" s="1460"/>
      <c r="BL258" s="555"/>
      <c r="BM258" s="1460"/>
      <c r="BN258" s="555"/>
      <c r="BO258" s="1460"/>
      <c r="BP258" s="555"/>
      <c r="BQ258" s="1464"/>
      <c r="BR258" s="1464"/>
      <c r="BS258" s="1464"/>
      <c r="BT258" s="1464"/>
      <c r="BU258" s="1464"/>
      <c r="BV258" s="1464"/>
      <c r="BW258" s="1464"/>
      <c r="BX258" s="1464"/>
      <c r="BY258" s="1464"/>
      <c r="BZ258" s="1464"/>
      <c r="CA258" s="1464"/>
      <c r="CB258" s="1464"/>
      <c r="CC258" s="1464"/>
      <c r="CD258" s="1464"/>
      <c r="CE258" s="1464"/>
      <c r="CF258" s="1464"/>
      <c r="CG258" s="1464"/>
      <c r="CH258" s="1464"/>
      <c r="CI258" s="1464"/>
      <c r="CJ258" s="1464"/>
      <c r="CK258" s="1464"/>
      <c r="CL258" s="1464"/>
      <c r="CM258" s="1464"/>
      <c r="CN258" s="1464"/>
      <c r="CO258" s="1464"/>
      <c r="CP258" s="1464"/>
      <c r="CQ258" s="1464"/>
      <c r="CR258" s="1464"/>
      <c r="CS258" s="1464"/>
      <c r="CT258" s="1464"/>
      <c r="CU258" s="1464"/>
      <c r="CV258" s="1464"/>
      <c r="CW258" s="1464"/>
      <c r="CX258" s="1464"/>
      <c r="CY258" s="1464"/>
      <c r="CZ258" s="1464"/>
      <c r="DA258" s="1464"/>
      <c r="DB258" s="1464"/>
      <c r="DC258" s="1464"/>
      <c r="DD258" s="1464"/>
      <c r="DE258" s="1464"/>
      <c r="DF258" s="1464"/>
      <c r="DG258" s="1464"/>
      <c r="DH258" s="1464"/>
      <c r="DI258" s="1464"/>
      <c r="DJ258" s="1464"/>
      <c r="DK258" s="1464"/>
      <c r="DL258" s="1464"/>
      <c r="DM258" s="1464"/>
      <c r="DN258" s="1464"/>
      <c r="DO258" s="1464"/>
      <c r="DP258" s="1464"/>
      <c r="DQ258" s="1464"/>
      <c r="DR258" s="1464"/>
      <c r="DS258" s="1464"/>
      <c r="DT258" s="1464"/>
      <c r="DU258" s="1464"/>
      <c r="DV258" s="1464"/>
      <c r="DW258" s="1464"/>
      <c r="DX258" s="1464"/>
      <c r="DY258" s="1464"/>
      <c r="DZ258" s="1464"/>
      <c r="EA258" s="1464"/>
      <c r="EB258" s="1464"/>
      <c r="EC258" s="1464"/>
      <c r="ED258" s="1464"/>
      <c r="EE258" s="1464"/>
      <c r="EF258" s="1464"/>
      <c r="EG258" s="1464"/>
      <c r="EH258" s="1464"/>
      <c r="EI258" s="1464"/>
      <c r="EJ258" s="1464"/>
      <c r="EK258" s="1464"/>
      <c r="EL258" s="1464"/>
      <c r="EM258" s="1464"/>
      <c r="EN258" s="1464"/>
      <c r="EO258" s="1464"/>
      <c r="EP258" s="1464"/>
      <c r="EQ258" s="1464"/>
      <c r="ER258" s="1464"/>
      <c r="ES258" s="1464"/>
      <c r="ET258" s="1464"/>
      <c r="EU258" s="1464"/>
      <c r="EV258" s="1464"/>
      <c r="EW258" s="1464"/>
      <c r="EX258" s="1464"/>
      <c r="EY258" s="1464"/>
      <c r="EZ258" s="1464"/>
      <c r="FA258" s="1464"/>
      <c r="FB258" s="1464"/>
      <c r="FC258" s="1464"/>
      <c r="FD258" s="1464"/>
      <c r="FE258" s="1464"/>
      <c r="FF258" s="1464"/>
      <c r="FG258" s="1464"/>
      <c r="FH258" s="1464"/>
      <c r="FI258" s="1464"/>
      <c r="FJ258" s="1464"/>
      <c r="FK258" s="1464"/>
      <c r="FL258" s="1464"/>
      <c r="FM258" s="1464"/>
      <c r="FN258" s="1464"/>
      <c r="FO258" s="1464"/>
      <c r="FP258" s="1464"/>
      <c r="FQ258" s="1464"/>
      <c r="FR258" s="1464"/>
      <c r="FS258" s="1464"/>
      <c r="FT258" s="1464"/>
      <c r="FU258" s="1464"/>
      <c r="FV258" s="1464"/>
      <c r="FW258" s="1464"/>
      <c r="IA258" s="710"/>
      <c r="IP258" s="710"/>
      <c r="IT258" s="711"/>
      <c r="JX258" s="1464"/>
      <c r="JY258" s="1464"/>
      <c r="JZ258" s="1464"/>
      <c r="KA258" s="1464"/>
      <c r="KB258" s="1464"/>
    </row>
    <row r="259" spans="1:288" customFormat="1">
      <c r="A259" s="1460"/>
      <c r="B259" s="1460"/>
      <c r="C259" s="1464"/>
      <c r="D259" s="1464"/>
      <c r="E259" s="1464"/>
      <c r="F259" s="1460"/>
      <c r="G259" s="1460"/>
      <c r="H259" s="1460"/>
      <c r="I259" s="1460"/>
      <c r="J259" s="1460"/>
      <c r="K259" s="1460"/>
      <c r="L259" s="1460"/>
      <c r="M259" s="1464"/>
      <c r="N259" s="1464"/>
      <c r="O259" s="1464"/>
      <c r="P259" s="1464"/>
      <c r="Q259" s="1464"/>
      <c r="R259" s="1464"/>
      <c r="S259" s="1464"/>
      <c r="T259" s="1464"/>
      <c r="U259" s="59"/>
      <c r="V259" s="59"/>
      <c r="W259" s="496"/>
      <c r="X259" s="496"/>
      <c r="Y259" s="496"/>
      <c r="Z259" s="496"/>
      <c r="AA259" s="512"/>
      <c r="AB259" s="1460"/>
      <c r="AC259" s="1460"/>
      <c r="AD259" s="555"/>
      <c r="AE259" s="512"/>
      <c r="AF259" s="1460"/>
      <c r="AG259" s="1460"/>
      <c r="AH259" s="555"/>
      <c r="AI259" s="1460"/>
      <c r="AJ259" s="1460"/>
      <c r="AK259" s="1460"/>
      <c r="AL259" s="1460"/>
      <c r="AM259" s="1460"/>
      <c r="AN259" s="555"/>
      <c r="AO259" s="1460"/>
      <c r="AP259" s="555"/>
      <c r="AQ259" s="1460"/>
      <c r="AR259" s="555"/>
      <c r="AS259" s="1460"/>
      <c r="AT259" s="555"/>
      <c r="AU259" s="1460"/>
      <c r="AV259" s="555"/>
      <c r="AW259" s="1460"/>
      <c r="AX259" s="555"/>
      <c r="AY259" s="1460"/>
      <c r="AZ259" s="555"/>
      <c r="BA259" s="1460"/>
      <c r="BB259" s="555"/>
      <c r="BC259" s="1460"/>
      <c r="BD259" s="555"/>
      <c r="BE259" s="1460"/>
      <c r="BF259" s="555"/>
      <c r="BG259" s="1460"/>
      <c r="BH259" s="555"/>
      <c r="BI259" s="1460"/>
      <c r="BJ259" s="555"/>
      <c r="BK259" s="1460"/>
      <c r="BL259" s="555"/>
      <c r="BM259" s="1460"/>
      <c r="BN259" s="555"/>
      <c r="BO259" s="1460"/>
      <c r="BP259" s="555"/>
      <c r="BQ259" s="1464"/>
      <c r="BR259" s="1464"/>
      <c r="BS259" s="1464"/>
      <c r="BT259" s="1464"/>
      <c r="BU259" s="1464"/>
      <c r="BV259" s="1464"/>
      <c r="BW259" s="1464"/>
      <c r="BX259" s="1464"/>
      <c r="BY259" s="1464"/>
      <c r="BZ259" s="1464"/>
      <c r="CA259" s="1464"/>
      <c r="CB259" s="1464"/>
      <c r="CC259" s="1464"/>
      <c r="CD259" s="1464"/>
      <c r="CE259" s="1464"/>
      <c r="CF259" s="1464"/>
      <c r="CG259" s="1464"/>
      <c r="CH259" s="1464"/>
      <c r="CI259" s="1464"/>
      <c r="CJ259" s="1464"/>
      <c r="CK259" s="1464"/>
      <c r="CL259" s="1464"/>
      <c r="CM259" s="1464"/>
      <c r="CN259" s="1464"/>
      <c r="CO259" s="1464"/>
      <c r="CP259" s="1464"/>
      <c r="CQ259" s="1464"/>
      <c r="CR259" s="1464"/>
      <c r="CS259" s="1464"/>
      <c r="CT259" s="1464"/>
      <c r="CU259" s="1464"/>
      <c r="CV259" s="1464"/>
      <c r="CW259" s="1464"/>
      <c r="CX259" s="1464"/>
      <c r="CY259" s="1464"/>
      <c r="CZ259" s="1464"/>
      <c r="DA259" s="1464"/>
      <c r="DB259" s="1464"/>
      <c r="DC259" s="1464"/>
      <c r="DD259" s="1464"/>
      <c r="DE259" s="1464"/>
      <c r="DF259" s="1464"/>
      <c r="DG259" s="1464"/>
      <c r="DH259" s="1464"/>
      <c r="DI259" s="1464"/>
      <c r="DJ259" s="1464"/>
      <c r="DK259" s="1464"/>
      <c r="DL259" s="1464"/>
      <c r="DM259" s="1464"/>
      <c r="DN259" s="1464"/>
      <c r="DO259" s="1464"/>
      <c r="DP259" s="1464"/>
      <c r="DQ259" s="1464"/>
      <c r="DR259" s="1464"/>
      <c r="DS259" s="1464"/>
      <c r="DT259" s="1464"/>
      <c r="DU259" s="1464"/>
      <c r="DV259" s="1464"/>
      <c r="DW259" s="1464"/>
      <c r="DX259" s="1464"/>
      <c r="DY259" s="1464"/>
      <c r="DZ259" s="1464"/>
      <c r="EA259" s="1464"/>
      <c r="EB259" s="1464"/>
      <c r="EC259" s="1464"/>
      <c r="ED259" s="1464"/>
      <c r="EE259" s="1464"/>
      <c r="EF259" s="1464"/>
      <c r="EG259" s="1464"/>
      <c r="EH259" s="1464"/>
      <c r="EI259" s="1464"/>
      <c r="EJ259" s="1464"/>
      <c r="EK259" s="1464"/>
      <c r="EL259" s="1464"/>
      <c r="EM259" s="1464"/>
      <c r="EN259" s="1464"/>
      <c r="EO259" s="1464"/>
      <c r="EP259" s="1464"/>
      <c r="EQ259" s="1464"/>
      <c r="ER259" s="1464"/>
      <c r="ES259" s="1464"/>
      <c r="ET259" s="1464"/>
      <c r="EU259" s="1464"/>
      <c r="EV259" s="1464"/>
      <c r="EW259" s="1464"/>
      <c r="EX259" s="1464"/>
      <c r="EY259" s="1464"/>
      <c r="EZ259" s="1464"/>
      <c r="FA259" s="1464"/>
      <c r="FB259" s="1464"/>
      <c r="FC259" s="1464"/>
      <c r="FD259" s="1464"/>
      <c r="FE259" s="1464"/>
      <c r="FF259" s="1464"/>
      <c r="FG259" s="1464"/>
      <c r="FH259" s="1464"/>
      <c r="FI259" s="1464"/>
      <c r="FJ259" s="1464"/>
      <c r="FK259" s="1464"/>
      <c r="FL259" s="1464"/>
      <c r="FM259" s="1464"/>
      <c r="FN259" s="1464"/>
      <c r="FO259" s="1464"/>
      <c r="FP259" s="1464"/>
      <c r="FQ259" s="1464"/>
      <c r="FR259" s="1464"/>
      <c r="FS259" s="1464"/>
      <c r="FT259" s="1464"/>
      <c r="FU259" s="1464"/>
      <c r="FV259" s="1464"/>
      <c r="FW259" s="1464"/>
      <c r="IA259" s="710"/>
      <c r="IP259" s="710"/>
      <c r="IT259" s="711"/>
      <c r="JX259" s="1464"/>
      <c r="JY259" s="1464"/>
      <c r="JZ259" s="1464"/>
      <c r="KA259" s="1464"/>
      <c r="KB259" s="1464"/>
    </row>
    <row r="260" spans="1:288" customFormat="1">
      <c r="A260" s="1460"/>
      <c r="B260" s="1460"/>
      <c r="C260" s="1464"/>
      <c r="D260" s="1464"/>
      <c r="E260" s="1464"/>
      <c r="F260" s="1460"/>
      <c r="G260" s="1460"/>
      <c r="H260" s="1460"/>
      <c r="I260" s="1460"/>
      <c r="J260" s="1460"/>
      <c r="K260" s="1460"/>
      <c r="L260" s="1460"/>
      <c r="M260" s="1464"/>
      <c r="N260" s="1464"/>
      <c r="O260" s="1464"/>
      <c r="P260" s="1464"/>
      <c r="Q260" s="1464"/>
      <c r="R260" s="1464"/>
      <c r="S260" s="1464"/>
      <c r="T260" s="1464"/>
      <c r="U260" s="59"/>
      <c r="V260" s="59"/>
      <c r="W260" s="496"/>
      <c r="X260" s="496"/>
      <c r="Y260" s="496"/>
      <c r="Z260" s="496"/>
      <c r="AA260" s="512"/>
      <c r="AB260" s="1460"/>
      <c r="AC260" s="1460"/>
      <c r="AD260" s="555"/>
      <c r="AE260" s="512"/>
      <c r="AF260" s="1460"/>
      <c r="AG260" s="1460"/>
      <c r="AH260" s="555"/>
      <c r="AI260" s="1460"/>
      <c r="AJ260" s="1460"/>
      <c r="AK260" s="1460"/>
      <c r="AL260" s="1460"/>
      <c r="AM260" s="1460"/>
      <c r="AN260" s="555"/>
      <c r="AO260" s="1460"/>
      <c r="AP260" s="555"/>
      <c r="AQ260" s="1460"/>
      <c r="AR260" s="555"/>
      <c r="AS260" s="1460"/>
      <c r="AT260" s="555"/>
      <c r="AU260" s="1460"/>
      <c r="AV260" s="555"/>
      <c r="AW260" s="1460"/>
      <c r="AX260" s="555"/>
      <c r="AY260" s="1460"/>
      <c r="AZ260" s="555"/>
      <c r="BA260" s="1460"/>
      <c r="BB260" s="555"/>
      <c r="BC260" s="1460"/>
      <c r="BD260" s="555"/>
      <c r="BE260" s="1460"/>
      <c r="BF260" s="555"/>
      <c r="BG260" s="1460"/>
      <c r="BH260" s="555"/>
      <c r="BI260" s="1460"/>
      <c r="BJ260" s="555"/>
      <c r="BK260" s="1460"/>
      <c r="BL260" s="555"/>
      <c r="BM260" s="1460"/>
      <c r="BN260" s="555"/>
      <c r="BO260" s="1460"/>
      <c r="BP260" s="555"/>
      <c r="BQ260" s="1464"/>
      <c r="BR260" s="1464"/>
      <c r="BS260" s="1464"/>
      <c r="BT260" s="1464"/>
      <c r="BU260" s="1464"/>
      <c r="BV260" s="1464"/>
      <c r="BW260" s="1464"/>
      <c r="BX260" s="1464"/>
      <c r="BY260" s="1464"/>
      <c r="BZ260" s="1464"/>
      <c r="CA260" s="1464"/>
      <c r="CB260" s="1464"/>
      <c r="CC260" s="1464"/>
      <c r="CD260" s="1464"/>
      <c r="CE260" s="1464"/>
      <c r="CF260" s="1464"/>
      <c r="CG260" s="1464"/>
      <c r="CH260" s="1464"/>
      <c r="CI260" s="1464"/>
      <c r="CJ260" s="1464"/>
      <c r="CK260" s="1464"/>
      <c r="CL260" s="1464"/>
      <c r="CM260" s="1464"/>
      <c r="CN260" s="1464"/>
      <c r="CO260" s="1464"/>
      <c r="CP260" s="1464"/>
      <c r="CQ260" s="1464"/>
      <c r="CR260" s="1464"/>
      <c r="CS260" s="1464"/>
      <c r="CT260" s="1464"/>
      <c r="CU260" s="1464"/>
      <c r="CV260" s="1464"/>
      <c r="CW260" s="1464"/>
      <c r="CX260" s="1464"/>
      <c r="CY260" s="1464"/>
      <c r="CZ260" s="1464"/>
      <c r="DA260" s="1464"/>
      <c r="DB260" s="1464"/>
      <c r="DC260" s="1464"/>
      <c r="DD260" s="1464"/>
      <c r="DE260" s="1464"/>
      <c r="DF260" s="1464"/>
      <c r="DG260" s="1464"/>
      <c r="DH260" s="1464"/>
      <c r="DI260" s="1464"/>
      <c r="DJ260" s="1464"/>
      <c r="DK260" s="1464"/>
      <c r="DL260" s="1464"/>
      <c r="DM260" s="1464"/>
      <c r="DN260" s="1464"/>
      <c r="DO260" s="1464"/>
      <c r="DP260" s="1464"/>
      <c r="DQ260" s="1464"/>
      <c r="DR260" s="1464"/>
      <c r="DS260" s="1464"/>
      <c r="DT260" s="1464"/>
      <c r="DU260" s="1464"/>
      <c r="DV260" s="1464"/>
      <c r="DW260" s="1464"/>
      <c r="DX260" s="1464"/>
      <c r="DY260" s="1464"/>
      <c r="DZ260" s="1464"/>
      <c r="EA260" s="1464"/>
      <c r="EB260" s="1464"/>
      <c r="EC260" s="1464"/>
      <c r="ED260" s="1464"/>
      <c r="EE260" s="1464"/>
      <c r="EF260" s="1464"/>
      <c r="EG260" s="1464"/>
      <c r="EH260" s="1464"/>
      <c r="EI260" s="1464"/>
      <c r="EJ260" s="1464"/>
      <c r="EK260" s="1464"/>
      <c r="EL260" s="1464"/>
      <c r="EM260" s="1464"/>
      <c r="EN260" s="1464"/>
      <c r="EO260" s="1464"/>
      <c r="EP260" s="1464"/>
      <c r="EQ260" s="1464"/>
      <c r="ER260" s="1464"/>
      <c r="ES260" s="1464"/>
      <c r="ET260" s="1464"/>
      <c r="EU260" s="1464"/>
      <c r="EV260" s="1464"/>
      <c r="EW260" s="1464"/>
      <c r="EX260" s="1464"/>
      <c r="EY260" s="1464"/>
      <c r="EZ260" s="1464"/>
      <c r="FA260" s="1464"/>
      <c r="FB260" s="1464"/>
      <c r="FC260" s="1464"/>
      <c r="FD260" s="1464"/>
      <c r="FE260" s="1464"/>
      <c r="FF260" s="1464"/>
      <c r="FG260" s="1464"/>
      <c r="FH260" s="1464"/>
      <c r="FI260" s="1464"/>
      <c r="FJ260" s="1464"/>
      <c r="FK260" s="1464"/>
      <c r="FL260" s="1464"/>
      <c r="FM260" s="1464"/>
      <c r="FN260" s="1464"/>
      <c r="FO260" s="1464"/>
      <c r="FP260" s="1464"/>
      <c r="FQ260" s="1464"/>
      <c r="FR260" s="1464"/>
      <c r="FS260" s="1464"/>
      <c r="FT260" s="1464"/>
      <c r="FU260" s="1464"/>
      <c r="FV260" s="1464"/>
      <c r="FW260" s="1464"/>
      <c r="IA260" s="710"/>
      <c r="IP260" s="710"/>
      <c r="IT260" s="711"/>
      <c r="JX260" s="1464"/>
      <c r="JY260" s="1464"/>
      <c r="JZ260" s="1464"/>
      <c r="KA260" s="1464"/>
      <c r="KB260" s="1464"/>
    </row>
    <row r="261" spans="1:288" customFormat="1">
      <c r="A261" s="1460"/>
      <c r="B261" s="1460"/>
      <c r="C261" s="1464"/>
      <c r="D261" s="1464"/>
      <c r="E261" s="1464"/>
      <c r="F261" s="1460"/>
      <c r="G261" s="1460"/>
      <c r="H261" s="1460"/>
      <c r="I261" s="1460"/>
      <c r="J261" s="1460"/>
      <c r="K261" s="1460"/>
      <c r="L261" s="1460"/>
      <c r="M261" s="1464"/>
      <c r="N261" s="1464"/>
      <c r="O261" s="1464"/>
      <c r="P261" s="1464"/>
      <c r="Q261" s="1464"/>
      <c r="R261" s="1464"/>
      <c r="S261" s="1464"/>
      <c r="T261" s="1464"/>
      <c r="U261" s="59"/>
      <c r="V261" s="59"/>
      <c r="W261" s="496"/>
      <c r="X261" s="496"/>
      <c r="Y261" s="496"/>
      <c r="Z261" s="496"/>
      <c r="AA261" s="512"/>
      <c r="AB261" s="1460"/>
      <c r="AC261" s="1460"/>
      <c r="AD261" s="555"/>
      <c r="AE261" s="512"/>
      <c r="AF261" s="1460"/>
      <c r="AG261" s="1460"/>
      <c r="AH261" s="555"/>
      <c r="AI261" s="1460"/>
      <c r="AJ261" s="1460"/>
      <c r="AK261" s="1460"/>
      <c r="AL261" s="1460"/>
      <c r="AM261" s="1460"/>
      <c r="AN261" s="555"/>
      <c r="AO261" s="1460"/>
      <c r="AP261" s="555"/>
      <c r="AQ261" s="1460"/>
      <c r="AR261" s="555"/>
      <c r="AS261" s="1460"/>
      <c r="AT261" s="555"/>
      <c r="AU261" s="1460"/>
      <c r="AV261" s="555"/>
      <c r="AW261" s="1460"/>
      <c r="AX261" s="555"/>
      <c r="AY261" s="1460"/>
      <c r="AZ261" s="555"/>
      <c r="BA261" s="1460"/>
      <c r="BB261" s="555"/>
      <c r="BC261" s="1460"/>
      <c r="BD261" s="555"/>
      <c r="BE261" s="1460"/>
      <c r="BF261" s="555"/>
      <c r="BG261" s="1460"/>
      <c r="BH261" s="555"/>
      <c r="BI261" s="1460"/>
      <c r="BJ261" s="555"/>
      <c r="BK261" s="1460"/>
      <c r="BL261" s="555"/>
      <c r="BM261" s="1460"/>
      <c r="BN261" s="555"/>
      <c r="BO261" s="1460"/>
      <c r="BP261" s="555"/>
      <c r="BQ261" s="1464"/>
      <c r="BR261" s="1464"/>
      <c r="BS261" s="1464"/>
      <c r="BT261" s="1464"/>
      <c r="BU261" s="1464"/>
      <c r="BV261" s="1464"/>
      <c r="BW261" s="1464"/>
      <c r="BX261" s="1464"/>
      <c r="BY261" s="1464"/>
      <c r="BZ261" s="1464"/>
      <c r="CA261" s="1464"/>
      <c r="CB261" s="1464"/>
      <c r="CC261" s="1464"/>
      <c r="CD261" s="1464"/>
      <c r="CE261" s="1464"/>
      <c r="CF261" s="1464"/>
      <c r="CG261" s="1464"/>
      <c r="CH261" s="1464"/>
      <c r="CI261" s="1464"/>
      <c r="CJ261" s="1464"/>
      <c r="CK261" s="1464"/>
      <c r="CL261" s="1464"/>
      <c r="CM261" s="1464"/>
      <c r="CN261" s="1464"/>
      <c r="CO261" s="1464"/>
      <c r="CP261" s="1464"/>
      <c r="CQ261" s="1464"/>
      <c r="CR261" s="1464"/>
      <c r="CS261" s="1464"/>
      <c r="CT261" s="1464"/>
      <c r="CU261" s="1464"/>
      <c r="CV261" s="1464"/>
      <c r="CW261" s="1464"/>
      <c r="CX261" s="1464"/>
      <c r="CY261" s="1464"/>
      <c r="CZ261" s="1464"/>
      <c r="DA261" s="1464"/>
      <c r="DB261" s="1464"/>
      <c r="DC261" s="1464"/>
      <c r="DD261" s="1464"/>
      <c r="DE261" s="1464"/>
      <c r="DF261" s="1464"/>
      <c r="DG261" s="1464"/>
      <c r="DH261" s="1464"/>
      <c r="DI261" s="1464"/>
      <c r="DJ261" s="1464"/>
      <c r="DK261" s="1464"/>
      <c r="DL261" s="1464"/>
      <c r="DM261" s="1464"/>
      <c r="DN261" s="1464"/>
      <c r="DO261" s="1464"/>
      <c r="DP261" s="1464"/>
      <c r="DQ261" s="1464"/>
      <c r="DR261" s="1464"/>
      <c r="DS261" s="1464"/>
      <c r="DT261" s="1464"/>
      <c r="DU261" s="1464"/>
      <c r="DV261" s="1464"/>
      <c r="DW261" s="1464"/>
      <c r="DX261" s="1464"/>
      <c r="DY261" s="1464"/>
      <c r="DZ261" s="1464"/>
      <c r="EA261" s="1464"/>
      <c r="EB261" s="1464"/>
      <c r="EC261" s="1464"/>
      <c r="ED261" s="1464"/>
      <c r="EE261" s="1464"/>
      <c r="EF261" s="1464"/>
      <c r="EG261" s="1464"/>
      <c r="EH261" s="1464"/>
      <c r="EI261" s="1464"/>
      <c r="EJ261" s="1464"/>
      <c r="EK261" s="1464"/>
      <c r="EL261" s="1464"/>
      <c r="EM261" s="1464"/>
      <c r="EN261" s="1464"/>
      <c r="EO261" s="1464"/>
      <c r="EP261" s="1464"/>
      <c r="EQ261" s="1464"/>
      <c r="ER261" s="1464"/>
      <c r="ES261" s="1464"/>
      <c r="ET261" s="1464"/>
      <c r="EU261" s="1464"/>
      <c r="EV261" s="1464"/>
      <c r="EW261" s="1464"/>
      <c r="EX261" s="1464"/>
      <c r="EY261" s="1464"/>
      <c r="EZ261" s="1464"/>
      <c r="FA261" s="1464"/>
      <c r="FB261" s="1464"/>
      <c r="FC261" s="1464"/>
      <c r="FD261" s="1464"/>
      <c r="FE261" s="1464"/>
      <c r="FF261" s="1464"/>
      <c r="FG261" s="1464"/>
      <c r="FH261" s="1464"/>
      <c r="FI261" s="1464"/>
      <c r="FJ261" s="1464"/>
      <c r="FK261" s="1464"/>
      <c r="FL261" s="1464"/>
      <c r="FM261" s="1464"/>
      <c r="FN261" s="1464"/>
      <c r="FO261" s="1464"/>
      <c r="FP261" s="1464"/>
      <c r="FQ261" s="1464"/>
      <c r="FR261" s="1464"/>
      <c r="FS261" s="1464"/>
      <c r="FT261" s="1464"/>
      <c r="FU261" s="1464"/>
      <c r="FV261" s="1464"/>
      <c r="FW261" s="1464"/>
      <c r="IA261" s="710"/>
      <c r="IP261" s="710"/>
      <c r="IT261" s="711"/>
      <c r="JX261" s="1464"/>
      <c r="JY261" s="1464"/>
      <c r="JZ261" s="1464"/>
      <c r="KA261" s="1464"/>
      <c r="KB261" s="1464"/>
    </row>
    <row r="262" spans="1:288" customFormat="1">
      <c r="A262" s="1460"/>
      <c r="B262" s="1460"/>
      <c r="C262" s="1464"/>
      <c r="D262" s="1464"/>
      <c r="E262" s="1464"/>
      <c r="F262" s="1460"/>
      <c r="G262" s="1460"/>
      <c r="H262" s="1460"/>
      <c r="I262" s="1460"/>
      <c r="J262" s="1460"/>
      <c r="K262" s="1460"/>
      <c r="L262" s="1460"/>
      <c r="M262" s="1464"/>
      <c r="N262" s="1464"/>
      <c r="O262" s="1464"/>
      <c r="P262" s="1464"/>
      <c r="Q262" s="1464"/>
      <c r="R262" s="1464"/>
      <c r="S262" s="1464"/>
      <c r="T262" s="1464"/>
      <c r="U262" s="59"/>
      <c r="V262" s="59"/>
      <c r="W262" s="496"/>
      <c r="X262" s="496"/>
      <c r="Y262" s="496"/>
      <c r="Z262" s="496"/>
      <c r="AA262" s="512"/>
      <c r="AB262" s="1460"/>
      <c r="AC262" s="1460"/>
      <c r="AD262" s="555"/>
      <c r="AE262" s="512"/>
      <c r="AF262" s="1460"/>
      <c r="AG262" s="1460"/>
      <c r="AH262" s="555"/>
      <c r="AI262" s="1460"/>
      <c r="AJ262" s="1460"/>
      <c r="AK262" s="1460"/>
      <c r="AL262" s="1460"/>
      <c r="AM262" s="1460"/>
      <c r="AN262" s="555"/>
      <c r="AO262" s="1460"/>
      <c r="AP262" s="555"/>
      <c r="AQ262" s="1460"/>
      <c r="AR262" s="555"/>
      <c r="AS262" s="1460"/>
      <c r="AT262" s="555"/>
      <c r="AU262" s="1460"/>
      <c r="AV262" s="555"/>
      <c r="AW262" s="1460"/>
      <c r="AX262" s="555"/>
      <c r="AY262" s="1460"/>
      <c r="AZ262" s="555"/>
      <c r="BA262" s="1460"/>
      <c r="BB262" s="555"/>
      <c r="BC262" s="1460"/>
      <c r="BD262" s="555"/>
      <c r="BE262" s="1460"/>
      <c r="BF262" s="555"/>
      <c r="BG262" s="1460"/>
      <c r="BH262" s="555"/>
      <c r="BI262" s="1460"/>
      <c r="BJ262" s="555"/>
      <c r="BK262" s="1460"/>
      <c r="BL262" s="555"/>
      <c r="BM262" s="1460"/>
      <c r="BN262" s="555"/>
      <c r="BO262" s="1460"/>
      <c r="BP262" s="555"/>
      <c r="BQ262" s="1464"/>
      <c r="BR262" s="1464"/>
      <c r="BS262" s="1464"/>
      <c r="BT262" s="1464"/>
      <c r="BU262" s="1464"/>
      <c r="BV262" s="1464"/>
      <c r="BW262" s="1464"/>
      <c r="BX262" s="1464"/>
      <c r="BY262" s="1464"/>
      <c r="BZ262" s="1464"/>
      <c r="CA262" s="1464"/>
      <c r="CB262" s="1464"/>
      <c r="CC262" s="1464"/>
      <c r="CD262" s="1464"/>
      <c r="CE262" s="1464"/>
      <c r="CF262" s="1464"/>
      <c r="CG262" s="1464"/>
      <c r="CH262" s="1464"/>
      <c r="CI262" s="1464"/>
      <c r="CJ262" s="1464"/>
      <c r="CK262" s="1464"/>
      <c r="CL262" s="1464"/>
      <c r="CM262" s="1464"/>
      <c r="CN262" s="1464"/>
      <c r="CO262" s="1464"/>
      <c r="CP262" s="1464"/>
      <c r="CQ262" s="1464"/>
      <c r="CR262" s="1464"/>
      <c r="CS262" s="1464"/>
      <c r="CT262" s="1464"/>
      <c r="CU262" s="1464"/>
      <c r="CV262" s="1464"/>
      <c r="CW262" s="1464"/>
      <c r="CX262" s="1464"/>
      <c r="CY262" s="1464"/>
      <c r="CZ262" s="1464"/>
      <c r="DA262" s="1464"/>
      <c r="DB262" s="1464"/>
      <c r="DC262" s="1464"/>
      <c r="DD262" s="1464"/>
      <c r="DE262" s="1464"/>
      <c r="DF262" s="1464"/>
      <c r="DG262" s="1464"/>
      <c r="DH262" s="1464"/>
      <c r="DI262" s="1464"/>
      <c r="DJ262" s="1464"/>
      <c r="DK262" s="1464"/>
      <c r="DL262" s="1464"/>
      <c r="DM262" s="1464"/>
      <c r="DN262" s="1464"/>
      <c r="DO262" s="1464"/>
      <c r="DP262" s="1464"/>
      <c r="DQ262" s="1464"/>
      <c r="DR262" s="1464"/>
      <c r="DS262" s="1464"/>
      <c r="DT262" s="1464"/>
      <c r="DU262" s="1464"/>
      <c r="DV262" s="1464"/>
      <c r="DW262" s="1464"/>
      <c r="DX262" s="1464"/>
      <c r="DY262" s="1464"/>
      <c r="DZ262" s="1464"/>
      <c r="EA262" s="1464"/>
      <c r="EB262" s="1464"/>
      <c r="EC262" s="1464"/>
      <c r="ED262" s="1464"/>
      <c r="EE262" s="1464"/>
      <c r="EF262" s="1464"/>
      <c r="EG262" s="1464"/>
      <c r="EH262" s="1464"/>
      <c r="EI262" s="1464"/>
      <c r="EJ262" s="1464"/>
      <c r="EK262" s="1464"/>
      <c r="EL262" s="1464"/>
      <c r="EM262" s="1464"/>
      <c r="EN262" s="1464"/>
      <c r="EO262" s="1464"/>
      <c r="EP262" s="1464"/>
      <c r="EQ262" s="1464"/>
      <c r="ER262" s="1464"/>
      <c r="ES262" s="1464"/>
      <c r="ET262" s="1464"/>
      <c r="EU262" s="1464"/>
      <c r="EV262" s="1464"/>
      <c r="EW262" s="1464"/>
      <c r="EX262" s="1464"/>
      <c r="EY262" s="1464"/>
      <c r="EZ262" s="1464"/>
      <c r="FA262" s="1464"/>
      <c r="FB262" s="1464"/>
      <c r="FC262" s="1464"/>
      <c r="FD262" s="1464"/>
      <c r="FE262" s="1464"/>
      <c r="FF262" s="1464"/>
      <c r="FG262" s="1464"/>
      <c r="FH262" s="1464"/>
      <c r="FI262" s="1464"/>
      <c r="FJ262" s="1464"/>
      <c r="FK262" s="1464"/>
      <c r="FL262" s="1464"/>
      <c r="FM262" s="1464"/>
      <c r="FN262" s="1464"/>
      <c r="FO262" s="1464"/>
      <c r="FP262" s="1464"/>
      <c r="FQ262" s="1464"/>
      <c r="FR262" s="1464"/>
      <c r="FS262" s="1464"/>
      <c r="FT262" s="1464"/>
      <c r="FU262" s="1464"/>
      <c r="FV262" s="1464"/>
      <c r="FW262" s="1464"/>
      <c r="IA262" s="710"/>
      <c r="IP262" s="710"/>
      <c r="IT262" s="711"/>
      <c r="JX262" s="1464"/>
      <c r="JY262" s="1464"/>
      <c r="JZ262" s="1464"/>
      <c r="KA262" s="1464"/>
      <c r="KB262" s="1464"/>
    </row>
    <row r="263" spans="1:288" customFormat="1">
      <c r="A263" s="1460"/>
      <c r="B263" s="1460"/>
      <c r="C263" s="1464"/>
      <c r="D263" s="1464"/>
      <c r="E263" s="1464"/>
      <c r="F263" s="1460"/>
      <c r="G263" s="1460"/>
      <c r="H263" s="1460"/>
      <c r="I263" s="1460"/>
      <c r="J263" s="1460"/>
      <c r="K263" s="1460"/>
      <c r="L263" s="1460"/>
      <c r="M263" s="1464"/>
      <c r="N263" s="1464"/>
      <c r="O263" s="1464"/>
      <c r="P263" s="1464"/>
      <c r="Q263" s="1464"/>
      <c r="R263" s="1464"/>
      <c r="S263" s="1464"/>
      <c r="T263" s="1464"/>
      <c r="U263" s="59"/>
      <c r="V263" s="59"/>
      <c r="W263" s="496"/>
      <c r="X263" s="496"/>
      <c r="Y263" s="496"/>
      <c r="Z263" s="496"/>
      <c r="AA263" s="512"/>
      <c r="AB263" s="1460"/>
      <c r="AC263" s="1460"/>
      <c r="AD263" s="555"/>
      <c r="AE263" s="512"/>
      <c r="AF263" s="1460"/>
      <c r="AG263" s="1460"/>
      <c r="AH263" s="555"/>
      <c r="AI263" s="1460"/>
      <c r="AJ263" s="1460"/>
      <c r="AK263" s="1460"/>
      <c r="AL263" s="1460"/>
      <c r="AM263" s="1460"/>
      <c r="AN263" s="555"/>
      <c r="AO263" s="1460"/>
      <c r="AP263" s="555"/>
      <c r="AQ263" s="1460"/>
      <c r="AR263" s="555"/>
      <c r="AS263" s="1460"/>
      <c r="AT263" s="555"/>
      <c r="AU263" s="1460"/>
      <c r="AV263" s="555"/>
      <c r="AW263" s="1460"/>
      <c r="AX263" s="555"/>
      <c r="AY263" s="1460"/>
      <c r="AZ263" s="555"/>
      <c r="BA263" s="1460"/>
      <c r="BB263" s="555"/>
      <c r="BC263" s="1460"/>
      <c r="BD263" s="555"/>
      <c r="BE263" s="1460"/>
      <c r="BF263" s="555"/>
      <c r="BG263" s="1460"/>
      <c r="BH263" s="555"/>
      <c r="BI263" s="1460"/>
      <c r="BJ263" s="555"/>
      <c r="BK263" s="1460"/>
      <c r="BL263" s="555"/>
      <c r="BM263" s="1460"/>
      <c r="BN263" s="555"/>
      <c r="BO263" s="1460"/>
      <c r="BP263" s="555"/>
      <c r="BQ263" s="1464"/>
      <c r="BR263" s="1464"/>
      <c r="BS263" s="1464"/>
      <c r="BT263" s="1464"/>
      <c r="BU263" s="1464"/>
      <c r="BV263" s="1464"/>
      <c r="BW263" s="1464"/>
      <c r="BX263" s="1464"/>
      <c r="BY263" s="1464"/>
      <c r="BZ263" s="1464"/>
      <c r="CA263" s="1464"/>
      <c r="CB263" s="1464"/>
      <c r="CC263" s="1464"/>
      <c r="CD263" s="1464"/>
      <c r="CE263" s="1464"/>
      <c r="CF263" s="1464"/>
      <c r="CG263" s="1464"/>
      <c r="CH263" s="1464"/>
      <c r="CI263" s="1464"/>
      <c r="CJ263" s="1464"/>
      <c r="CK263" s="1464"/>
      <c r="CL263" s="1464"/>
      <c r="CM263" s="1464"/>
      <c r="CN263" s="1464"/>
      <c r="CO263" s="1464"/>
      <c r="CP263" s="1464"/>
      <c r="CQ263" s="1464"/>
      <c r="CR263" s="1464"/>
      <c r="CS263" s="1464"/>
      <c r="CT263" s="1464"/>
      <c r="CU263" s="1464"/>
      <c r="CV263" s="1464"/>
      <c r="CW263" s="1464"/>
      <c r="CX263" s="1464"/>
      <c r="CY263" s="1464"/>
      <c r="CZ263" s="1464"/>
      <c r="DA263" s="1464"/>
      <c r="DB263" s="1464"/>
      <c r="DC263" s="1464"/>
      <c r="DD263" s="1464"/>
      <c r="DE263" s="1464"/>
      <c r="DF263" s="1464"/>
      <c r="DG263" s="1464"/>
      <c r="DH263" s="1464"/>
      <c r="DI263" s="1464"/>
      <c r="DJ263" s="1464"/>
      <c r="DK263" s="1464"/>
      <c r="DL263" s="1464"/>
      <c r="DM263" s="1464"/>
      <c r="DN263" s="1464"/>
      <c r="DO263" s="1464"/>
      <c r="DP263" s="1464"/>
      <c r="DQ263" s="1464"/>
      <c r="DR263" s="1464"/>
      <c r="DS263" s="1464"/>
      <c r="DT263" s="1464"/>
      <c r="DU263" s="1464"/>
      <c r="DV263" s="1464"/>
      <c r="DW263" s="1464"/>
      <c r="DX263" s="1464"/>
      <c r="DY263" s="1464"/>
      <c r="DZ263" s="1464"/>
      <c r="EA263" s="1464"/>
      <c r="EB263" s="1464"/>
      <c r="EC263" s="1464"/>
      <c r="ED263" s="1464"/>
      <c r="EE263" s="1464"/>
      <c r="EF263" s="1464"/>
      <c r="EG263" s="1464"/>
      <c r="EH263" s="1464"/>
      <c r="EI263" s="1464"/>
      <c r="EJ263" s="1464"/>
      <c r="EK263" s="1464"/>
      <c r="EL263" s="1464"/>
      <c r="EM263" s="1464"/>
      <c r="EN263" s="1464"/>
      <c r="EO263" s="1464"/>
      <c r="EP263" s="1464"/>
      <c r="EQ263" s="1464"/>
      <c r="ER263" s="1464"/>
      <c r="ES263" s="1464"/>
      <c r="ET263" s="1464"/>
      <c r="EU263" s="1464"/>
      <c r="EV263" s="1464"/>
      <c r="EW263" s="1464"/>
      <c r="EX263" s="1464"/>
      <c r="EY263" s="1464"/>
      <c r="EZ263" s="1464"/>
      <c r="FA263" s="1464"/>
      <c r="FB263" s="1464"/>
      <c r="FC263" s="1464"/>
      <c r="FD263" s="1464"/>
      <c r="FE263" s="1464"/>
      <c r="FF263" s="1464"/>
      <c r="FG263" s="1464"/>
      <c r="FH263" s="1464"/>
      <c r="FI263" s="1464"/>
      <c r="FJ263" s="1464"/>
      <c r="FK263" s="1464"/>
      <c r="FL263" s="1464"/>
      <c r="FM263" s="1464"/>
      <c r="FN263" s="1464"/>
      <c r="FO263" s="1464"/>
      <c r="FP263" s="1464"/>
      <c r="FQ263" s="1464"/>
      <c r="FR263" s="1464"/>
      <c r="FS263" s="1464"/>
      <c r="FT263" s="1464"/>
      <c r="FU263" s="1464"/>
      <c r="FV263" s="1464"/>
      <c r="FW263" s="1464"/>
      <c r="IA263" s="710"/>
      <c r="IP263" s="710"/>
      <c r="IT263" s="711"/>
      <c r="JX263" s="1464"/>
      <c r="JY263" s="1464"/>
      <c r="JZ263" s="1464"/>
      <c r="KA263" s="1464"/>
      <c r="KB263" s="1464"/>
    </row>
    <row r="264" spans="1:288" customFormat="1">
      <c r="A264" s="1460"/>
      <c r="B264" s="1460"/>
      <c r="C264" s="1464"/>
      <c r="D264" s="1464"/>
      <c r="E264" s="1464"/>
      <c r="F264" s="1460"/>
      <c r="G264" s="1460"/>
      <c r="H264" s="1460"/>
      <c r="I264" s="1460"/>
      <c r="J264" s="1460"/>
      <c r="K264" s="1460"/>
      <c r="L264" s="1460"/>
      <c r="M264" s="1464"/>
      <c r="N264" s="1464"/>
      <c r="O264" s="1464"/>
      <c r="P264" s="1464"/>
      <c r="Q264" s="1464"/>
      <c r="R264" s="1464"/>
      <c r="S264" s="1464"/>
      <c r="T264" s="1464"/>
      <c r="U264" s="59"/>
      <c r="V264" s="59"/>
      <c r="W264" s="496"/>
      <c r="X264" s="496"/>
      <c r="Y264" s="496"/>
      <c r="Z264" s="496"/>
      <c r="AA264" s="512"/>
      <c r="AB264" s="1460"/>
      <c r="AC264" s="1460"/>
      <c r="AD264" s="555"/>
      <c r="AE264" s="512"/>
      <c r="AF264" s="1460"/>
      <c r="AG264" s="1460"/>
      <c r="AH264" s="555"/>
      <c r="AI264" s="1460"/>
      <c r="AJ264" s="1460"/>
      <c r="AK264" s="1460"/>
      <c r="AL264" s="1460"/>
      <c r="AM264" s="1460"/>
      <c r="AN264" s="555"/>
      <c r="AO264" s="1460"/>
      <c r="AP264" s="555"/>
      <c r="AQ264" s="1460"/>
      <c r="AR264" s="555"/>
      <c r="AS264" s="1460"/>
      <c r="AT264" s="555"/>
      <c r="AU264" s="1460"/>
      <c r="AV264" s="555"/>
      <c r="AW264" s="1460"/>
      <c r="AX264" s="555"/>
      <c r="AY264" s="1460"/>
      <c r="AZ264" s="555"/>
      <c r="BA264" s="1460"/>
      <c r="BB264" s="555"/>
      <c r="BC264" s="1460"/>
      <c r="BD264" s="555"/>
      <c r="BE264" s="1460"/>
      <c r="BF264" s="555"/>
      <c r="BG264" s="1460"/>
      <c r="BH264" s="555"/>
      <c r="BI264" s="1460"/>
      <c r="BJ264" s="555"/>
      <c r="BK264" s="1460"/>
      <c r="BL264" s="555"/>
      <c r="BM264" s="1460"/>
      <c r="BN264" s="555"/>
      <c r="BO264" s="1460"/>
      <c r="BP264" s="555"/>
      <c r="BQ264" s="1464"/>
      <c r="BR264" s="1464"/>
      <c r="BS264" s="1464"/>
      <c r="BT264" s="1464"/>
      <c r="BU264" s="1464"/>
      <c r="BV264" s="1464"/>
      <c r="BW264" s="1464"/>
      <c r="BX264" s="1464"/>
      <c r="BY264" s="1464"/>
      <c r="BZ264" s="1464"/>
      <c r="CA264" s="1464"/>
      <c r="CB264" s="1464"/>
      <c r="CC264" s="1464"/>
      <c r="CD264" s="1464"/>
      <c r="CE264" s="1464"/>
      <c r="CF264" s="1464"/>
      <c r="CG264" s="1464"/>
      <c r="CH264" s="1464"/>
      <c r="CI264" s="1464"/>
      <c r="CJ264" s="1464"/>
      <c r="CK264" s="1464"/>
      <c r="CL264" s="1464"/>
      <c r="CM264" s="1464"/>
      <c r="CN264" s="1464"/>
      <c r="CO264" s="1464"/>
      <c r="CP264" s="1464"/>
      <c r="CQ264" s="1464"/>
      <c r="CR264" s="1464"/>
      <c r="CS264" s="1464"/>
      <c r="CT264" s="1464"/>
      <c r="CU264" s="1464"/>
      <c r="CV264" s="1464"/>
      <c r="CW264" s="1464"/>
      <c r="CX264" s="1464"/>
      <c r="CY264" s="1464"/>
      <c r="CZ264" s="1464"/>
      <c r="DA264" s="1464"/>
      <c r="DB264" s="1464"/>
      <c r="DC264" s="1464"/>
      <c r="DD264" s="1464"/>
      <c r="DE264" s="1464"/>
      <c r="DF264" s="1464"/>
      <c r="DG264" s="1464"/>
      <c r="DH264" s="1464"/>
      <c r="DI264" s="1464"/>
      <c r="DJ264" s="1464"/>
      <c r="DK264" s="1464"/>
      <c r="DL264" s="1464"/>
      <c r="DM264" s="1464"/>
      <c r="DN264" s="1464"/>
      <c r="DO264" s="1464"/>
      <c r="DP264" s="1464"/>
      <c r="DQ264" s="1464"/>
      <c r="DR264" s="1464"/>
      <c r="DS264" s="1464"/>
      <c r="DT264" s="1464"/>
      <c r="DU264" s="1464"/>
      <c r="DV264" s="1464"/>
      <c r="DW264" s="1464"/>
      <c r="DX264" s="1464"/>
      <c r="DY264" s="1464"/>
      <c r="DZ264" s="1464"/>
      <c r="EA264" s="1464"/>
      <c r="EB264" s="1464"/>
      <c r="EC264" s="1464"/>
      <c r="ED264" s="1464"/>
      <c r="EE264" s="1464"/>
      <c r="EF264" s="1464"/>
      <c r="EG264" s="1464"/>
      <c r="EH264" s="1464"/>
      <c r="EI264" s="1464"/>
      <c r="EJ264" s="1464"/>
      <c r="EK264" s="1464"/>
      <c r="EL264" s="1464"/>
      <c r="EM264" s="1464"/>
      <c r="EN264" s="1464"/>
      <c r="EO264" s="1464"/>
      <c r="EP264" s="1464"/>
      <c r="EQ264" s="1464"/>
      <c r="ER264" s="1464"/>
      <c r="ES264" s="1464"/>
      <c r="ET264" s="1464"/>
      <c r="EU264" s="1464"/>
      <c r="EV264" s="1464"/>
      <c r="EW264" s="1464"/>
      <c r="EX264" s="1464"/>
      <c r="EY264" s="1464"/>
      <c r="EZ264" s="1464"/>
      <c r="FA264" s="1464"/>
      <c r="FB264" s="1464"/>
      <c r="FC264" s="1464"/>
      <c r="FD264" s="1464"/>
      <c r="FE264" s="1464"/>
      <c r="FF264" s="1464"/>
      <c r="FG264" s="1464"/>
      <c r="FH264" s="1464"/>
      <c r="FI264" s="1464"/>
      <c r="FJ264" s="1464"/>
      <c r="FK264" s="1464"/>
      <c r="FL264" s="1464"/>
      <c r="FM264" s="1464"/>
      <c r="FN264" s="1464"/>
      <c r="FO264" s="1464"/>
      <c r="FP264" s="1464"/>
      <c r="FQ264" s="1464"/>
      <c r="FR264" s="1464"/>
      <c r="FS264" s="1464"/>
      <c r="FT264" s="1464"/>
      <c r="FU264" s="1464"/>
      <c r="FV264" s="1464"/>
      <c r="FW264" s="1464"/>
      <c r="IA264" s="710"/>
      <c r="IP264" s="710"/>
      <c r="IT264" s="711"/>
      <c r="JX264" s="1464"/>
      <c r="JY264" s="1464"/>
      <c r="JZ264" s="1464"/>
      <c r="KA264" s="1464"/>
      <c r="KB264" s="1464"/>
    </row>
    <row r="265" spans="1:288" customFormat="1">
      <c r="A265" s="1460"/>
      <c r="B265" s="1460"/>
      <c r="C265" s="1464"/>
      <c r="D265" s="1464"/>
      <c r="E265" s="1464"/>
      <c r="F265" s="1460"/>
      <c r="G265" s="1460"/>
      <c r="H265" s="1460"/>
      <c r="I265" s="1460"/>
      <c r="J265" s="1460"/>
      <c r="K265" s="1460"/>
      <c r="L265" s="1460"/>
      <c r="M265" s="1464"/>
      <c r="N265" s="1464"/>
      <c r="O265" s="1464"/>
      <c r="P265" s="1464"/>
      <c r="Q265" s="1464"/>
      <c r="R265" s="1464"/>
      <c r="S265" s="1464"/>
      <c r="T265" s="1464"/>
      <c r="U265" s="59"/>
      <c r="V265" s="59"/>
      <c r="W265" s="496"/>
      <c r="X265" s="496"/>
      <c r="Y265" s="496"/>
      <c r="Z265" s="496"/>
      <c r="AA265" s="512"/>
      <c r="AB265" s="1460"/>
      <c r="AC265" s="1460"/>
      <c r="AD265" s="555"/>
      <c r="AE265" s="512"/>
      <c r="AF265" s="1460"/>
      <c r="AG265" s="1460"/>
      <c r="AH265" s="555"/>
      <c r="AI265" s="1460"/>
      <c r="AJ265" s="1460"/>
      <c r="AK265" s="1460"/>
      <c r="AL265" s="1460"/>
      <c r="AM265" s="1460"/>
      <c r="AN265" s="555"/>
      <c r="AO265" s="1460"/>
      <c r="AP265" s="555"/>
      <c r="AQ265" s="1460"/>
      <c r="AR265" s="555"/>
      <c r="AS265" s="1460"/>
      <c r="AT265" s="555"/>
      <c r="AU265" s="1460"/>
      <c r="AV265" s="555"/>
      <c r="AW265" s="1460"/>
      <c r="AX265" s="555"/>
      <c r="AY265" s="1460"/>
      <c r="AZ265" s="555"/>
      <c r="BA265" s="1460"/>
      <c r="BB265" s="555"/>
      <c r="BC265" s="1460"/>
      <c r="BD265" s="555"/>
      <c r="BE265" s="1460"/>
      <c r="BF265" s="555"/>
      <c r="BG265" s="1460"/>
      <c r="BH265" s="555"/>
      <c r="BI265" s="1460"/>
      <c r="BJ265" s="555"/>
      <c r="BK265" s="1460"/>
      <c r="BL265" s="555"/>
      <c r="BM265" s="1460"/>
      <c r="BN265" s="555"/>
      <c r="BO265" s="1460"/>
      <c r="BP265" s="555"/>
      <c r="BQ265" s="1464"/>
      <c r="BR265" s="1464"/>
      <c r="BS265" s="1464"/>
      <c r="BT265" s="1464"/>
      <c r="BU265" s="1464"/>
      <c r="BV265" s="1464"/>
      <c r="BW265" s="1464"/>
      <c r="BX265" s="1464"/>
      <c r="BY265" s="1464"/>
      <c r="BZ265" s="1464"/>
      <c r="CA265" s="1464"/>
      <c r="CB265" s="1464"/>
      <c r="CC265" s="1464"/>
      <c r="CD265" s="1464"/>
      <c r="CE265" s="1464"/>
      <c r="CF265" s="1464"/>
      <c r="CG265" s="1464"/>
      <c r="CH265" s="1464"/>
      <c r="CI265" s="1464"/>
      <c r="CJ265" s="1464"/>
      <c r="CK265" s="1464"/>
      <c r="CL265" s="1464"/>
      <c r="CM265" s="1464"/>
      <c r="CN265" s="1464"/>
      <c r="CO265" s="1464"/>
      <c r="CP265" s="1464"/>
      <c r="CQ265" s="1464"/>
      <c r="CR265" s="1464"/>
      <c r="CS265" s="1464"/>
      <c r="CT265" s="1464"/>
      <c r="CU265" s="1464"/>
      <c r="CV265" s="1464"/>
      <c r="CW265" s="1464"/>
      <c r="CX265" s="1464"/>
      <c r="CY265" s="1464"/>
      <c r="CZ265" s="1464"/>
      <c r="DA265" s="1464"/>
      <c r="DB265" s="1464"/>
      <c r="DC265" s="1464"/>
      <c r="DD265" s="1464"/>
      <c r="DE265" s="1464"/>
      <c r="DF265" s="1464"/>
      <c r="DG265" s="1464"/>
      <c r="DH265" s="1464"/>
      <c r="DI265" s="1464"/>
      <c r="DJ265" s="1464"/>
      <c r="DK265" s="1464"/>
      <c r="DL265" s="1464"/>
      <c r="DM265" s="1464"/>
      <c r="DN265" s="1464"/>
      <c r="DO265" s="1464"/>
      <c r="DP265" s="1464"/>
      <c r="DQ265" s="1464"/>
      <c r="DR265" s="1464"/>
      <c r="DS265" s="1464"/>
      <c r="DT265" s="1464"/>
      <c r="DU265" s="1464"/>
      <c r="DV265" s="1464"/>
      <c r="DW265" s="1464"/>
      <c r="DX265" s="1464"/>
      <c r="DY265" s="1464"/>
      <c r="DZ265" s="1464"/>
      <c r="EA265" s="1464"/>
      <c r="EB265" s="1464"/>
      <c r="EC265" s="1464"/>
      <c r="ED265" s="1464"/>
      <c r="EE265" s="1464"/>
      <c r="EF265" s="1464"/>
      <c r="EG265" s="1464"/>
      <c r="EH265" s="1464"/>
      <c r="EI265" s="1464"/>
      <c r="EJ265" s="1464"/>
      <c r="EK265" s="1464"/>
      <c r="EL265" s="1464"/>
      <c r="EM265" s="1464"/>
      <c r="EN265" s="1464"/>
      <c r="EO265" s="1464"/>
      <c r="EP265" s="1464"/>
      <c r="EQ265" s="1464"/>
      <c r="ER265" s="1464"/>
      <c r="ES265" s="1464"/>
      <c r="ET265" s="1464"/>
      <c r="EU265" s="1464"/>
      <c r="EV265" s="1464"/>
      <c r="EW265" s="1464"/>
      <c r="EX265" s="1464"/>
      <c r="EY265" s="1464"/>
      <c r="EZ265" s="1464"/>
      <c r="FA265" s="1464"/>
      <c r="FB265" s="1464"/>
      <c r="FC265" s="1464"/>
      <c r="FD265" s="1464"/>
      <c r="FE265" s="1464"/>
      <c r="FF265" s="1464"/>
      <c r="FG265" s="1464"/>
      <c r="FH265" s="1464"/>
      <c r="FI265" s="1464"/>
      <c r="FJ265" s="1464"/>
      <c r="FK265" s="1464"/>
      <c r="FL265" s="1464"/>
      <c r="FM265" s="1464"/>
      <c r="FN265" s="1464"/>
      <c r="FO265" s="1464"/>
      <c r="FP265" s="1464"/>
      <c r="FQ265" s="1464"/>
      <c r="FR265" s="1464"/>
      <c r="FS265" s="1464"/>
      <c r="FT265" s="1464"/>
      <c r="FU265" s="1464"/>
      <c r="FV265" s="1464"/>
      <c r="FW265" s="1464"/>
      <c r="IA265" s="710"/>
      <c r="IP265" s="710"/>
      <c r="IT265" s="711"/>
      <c r="JX265" s="1464"/>
      <c r="JY265" s="1464"/>
      <c r="JZ265" s="1464"/>
      <c r="KA265" s="1464"/>
      <c r="KB265" s="1464"/>
    </row>
    <row r="266" spans="1:288" customFormat="1">
      <c r="A266" s="1460"/>
      <c r="B266" s="1460"/>
      <c r="C266" s="1464"/>
      <c r="D266" s="1464"/>
      <c r="E266" s="1464"/>
      <c r="F266" s="1460"/>
      <c r="G266" s="1460"/>
      <c r="H266" s="1460"/>
      <c r="I266" s="1460"/>
      <c r="J266" s="1460"/>
      <c r="K266" s="1460"/>
      <c r="L266" s="1460"/>
      <c r="M266" s="1464"/>
      <c r="N266" s="1464"/>
      <c r="O266" s="1464"/>
      <c r="P266" s="1464"/>
      <c r="Q266" s="1464"/>
      <c r="R266" s="1464"/>
      <c r="S266" s="1464"/>
      <c r="T266" s="1464"/>
      <c r="U266" s="59"/>
      <c r="V266" s="59"/>
      <c r="W266" s="496"/>
      <c r="X266" s="496"/>
      <c r="Y266" s="496"/>
      <c r="Z266" s="496"/>
      <c r="AA266" s="512"/>
      <c r="AB266" s="1460"/>
      <c r="AC266" s="1460"/>
      <c r="AD266" s="555"/>
      <c r="AE266" s="512"/>
      <c r="AF266" s="1460"/>
      <c r="AG266" s="1460"/>
      <c r="AH266" s="555"/>
      <c r="AI266" s="1460"/>
      <c r="AJ266" s="1460"/>
      <c r="AK266" s="1460"/>
      <c r="AL266" s="1460"/>
      <c r="AM266" s="1460"/>
      <c r="AN266" s="555"/>
      <c r="AO266" s="1460"/>
      <c r="AP266" s="555"/>
      <c r="AQ266" s="1460"/>
      <c r="AR266" s="555"/>
      <c r="AS266" s="1460"/>
      <c r="AT266" s="555"/>
      <c r="AU266" s="1460"/>
      <c r="AV266" s="555"/>
      <c r="AW266" s="1460"/>
      <c r="AX266" s="555"/>
      <c r="AY266" s="1460"/>
      <c r="AZ266" s="555"/>
      <c r="BA266" s="1460"/>
      <c r="BB266" s="555"/>
      <c r="BC266" s="1460"/>
      <c r="BD266" s="555"/>
      <c r="BE266" s="1460"/>
      <c r="BF266" s="555"/>
      <c r="BG266" s="1460"/>
      <c r="BH266" s="555"/>
      <c r="BI266" s="1460"/>
      <c r="BJ266" s="555"/>
      <c r="BK266" s="1460"/>
      <c r="BL266" s="555"/>
      <c r="BM266" s="1460"/>
      <c r="BN266" s="555"/>
      <c r="BO266" s="1460"/>
      <c r="BP266" s="555"/>
      <c r="BQ266" s="1464"/>
      <c r="BR266" s="1464"/>
      <c r="BS266" s="1464"/>
      <c r="BT266" s="1464"/>
      <c r="BU266" s="1464"/>
      <c r="BV266" s="1464"/>
      <c r="BW266" s="1464"/>
      <c r="BX266" s="1464"/>
      <c r="BY266" s="1464"/>
      <c r="BZ266" s="1464"/>
      <c r="CA266" s="1464"/>
      <c r="CB266" s="1464"/>
      <c r="CC266" s="1464"/>
      <c r="CD266" s="1464"/>
      <c r="CE266" s="1464"/>
      <c r="CF266" s="1464"/>
      <c r="CG266" s="1464"/>
      <c r="CH266" s="1464"/>
      <c r="CI266" s="1464"/>
      <c r="CJ266" s="1464"/>
      <c r="CK266" s="1464"/>
      <c r="CL266" s="1464"/>
      <c r="CM266" s="1464"/>
      <c r="CN266" s="1464"/>
      <c r="CO266" s="1464"/>
      <c r="CP266" s="1464"/>
      <c r="CQ266" s="1464"/>
      <c r="CR266" s="1464"/>
      <c r="CS266" s="1464"/>
      <c r="CT266" s="1464"/>
      <c r="CU266" s="1464"/>
      <c r="CV266" s="1464"/>
      <c r="CW266" s="1464"/>
      <c r="CX266" s="1464"/>
      <c r="CY266" s="1464"/>
      <c r="CZ266" s="1464"/>
      <c r="DA266" s="1464"/>
      <c r="DB266" s="1464"/>
      <c r="DC266" s="1464"/>
      <c r="DD266" s="1464"/>
      <c r="DE266" s="1464"/>
      <c r="DF266" s="1464"/>
      <c r="DG266" s="1464"/>
      <c r="DH266" s="1464"/>
      <c r="DI266" s="1464"/>
      <c r="DJ266" s="1464"/>
      <c r="DK266" s="1464"/>
      <c r="DL266" s="1464"/>
      <c r="DM266" s="1464"/>
      <c r="DN266" s="1464"/>
      <c r="DO266" s="1464"/>
      <c r="DP266" s="1464"/>
      <c r="DQ266" s="1464"/>
      <c r="DR266" s="1464"/>
      <c r="DS266" s="1464"/>
      <c r="DT266" s="1464"/>
      <c r="DU266" s="1464"/>
      <c r="DV266" s="1464"/>
      <c r="DW266" s="1464"/>
      <c r="DX266" s="1464"/>
      <c r="DY266" s="1464"/>
      <c r="DZ266" s="1464"/>
      <c r="EA266" s="1464"/>
      <c r="EB266" s="1464"/>
      <c r="EC266" s="1464"/>
      <c r="ED266" s="1464"/>
      <c r="EE266" s="1464"/>
      <c r="EF266" s="1464"/>
      <c r="EG266" s="1464"/>
      <c r="EH266" s="1464"/>
      <c r="EI266" s="1464"/>
      <c r="EJ266" s="1464"/>
      <c r="EK266" s="1464"/>
      <c r="EL266" s="1464"/>
      <c r="EM266" s="1464"/>
      <c r="EN266" s="1464"/>
      <c r="EO266" s="1464"/>
      <c r="EP266" s="1464"/>
      <c r="EQ266" s="1464"/>
      <c r="ER266" s="1464"/>
      <c r="ES266" s="1464"/>
      <c r="ET266" s="1464"/>
      <c r="EU266" s="1464"/>
      <c r="EV266" s="1464"/>
      <c r="EW266" s="1464"/>
      <c r="EX266" s="1464"/>
      <c r="EY266" s="1464"/>
      <c r="EZ266" s="1464"/>
      <c r="FA266" s="1464"/>
      <c r="FB266" s="1464"/>
      <c r="FC266" s="1464"/>
      <c r="FD266" s="1464"/>
      <c r="FE266" s="1464"/>
      <c r="FF266" s="1464"/>
      <c r="FG266" s="1464"/>
      <c r="FH266" s="1464"/>
      <c r="FI266" s="1464"/>
      <c r="FJ266" s="1464"/>
      <c r="FK266" s="1464"/>
      <c r="FL266" s="1464"/>
      <c r="FM266" s="1464"/>
      <c r="FN266" s="1464"/>
      <c r="FO266" s="1464"/>
      <c r="FP266" s="1464"/>
      <c r="FQ266" s="1464"/>
      <c r="FR266" s="1464"/>
      <c r="FS266" s="1464"/>
      <c r="FT266" s="1464"/>
      <c r="FU266" s="1464"/>
      <c r="FV266" s="1464"/>
      <c r="FW266" s="1464"/>
      <c r="IA266" s="710"/>
      <c r="IP266" s="710"/>
      <c r="IT266" s="711"/>
      <c r="JX266" s="1464"/>
      <c r="JY266" s="1464"/>
      <c r="JZ266" s="1464"/>
      <c r="KA266" s="1464"/>
      <c r="KB266" s="1464"/>
    </row>
    <row r="267" spans="1:288" customFormat="1">
      <c r="A267" s="1460"/>
      <c r="B267" s="1460"/>
      <c r="C267" s="1464"/>
      <c r="D267" s="1464"/>
      <c r="E267" s="1464"/>
      <c r="F267" s="1460"/>
      <c r="G267" s="1460"/>
      <c r="H267" s="1460"/>
      <c r="I267" s="1460"/>
      <c r="J267" s="1460"/>
      <c r="K267" s="1460"/>
      <c r="L267" s="1460"/>
      <c r="M267" s="1464"/>
      <c r="N267" s="1464"/>
      <c r="O267" s="1464"/>
      <c r="P267" s="1464"/>
      <c r="Q267" s="1464"/>
      <c r="R267" s="1464"/>
      <c r="S267" s="1464"/>
      <c r="T267" s="1464"/>
      <c r="U267" s="59"/>
      <c r="V267" s="59"/>
      <c r="W267" s="496"/>
      <c r="X267" s="496"/>
      <c r="Y267" s="496"/>
      <c r="Z267" s="496"/>
      <c r="AA267" s="512"/>
      <c r="AB267" s="1460"/>
      <c r="AC267" s="1460"/>
      <c r="AD267" s="555"/>
      <c r="AE267" s="512"/>
      <c r="AF267" s="1460"/>
      <c r="AG267" s="1460"/>
      <c r="AH267" s="555"/>
      <c r="AI267" s="1460"/>
      <c r="AJ267" s="1460"/>
      <c r="AK267" s="1460"/>
      <c r="AL267" s="1460"/>
      <c r="AM267" s="1460"/>
      <c r="AN267" s="555"/>
      <c r="AO267" s="1460"/>
      <c r="AP267" s="555"/>
      <c r="AQ267" s="1460"/>
      <c r="AR267" s="555"/>
      <c r="AS267" s="1460"/>
      <c r="AT267" s="555"/>
      <c r="AU267" s="1460"/>
      <c r="AV267" s="555"/>
      <c r="AW267" s="1460"/>
      <c r="AX267" s="555"/>
      <c r="AY267" s="1460"/>
      <c r="AZ267" s="555"/>
      <c r="BA267" s="1460"/>
      <c r="BB267" s="555"/>
      <c r="BC267" s="1460"/>
      <c r="BD267" s="555"/>
      <c r="BE267" s="1460"/>
      <c r="BF267" s="555"/>
      <c r="BG267" s="1460"/>
      <c r="BH267" s="555"/>
      <c r="BI267" s="1460"/>
      <c r="BJ267" s="555"/>
      <c r="BK267" s="1460"/>
      <c r="BL267" s="555"/>
      <c r="BM267" s="1460"/>
      <c r="BN267" s="555"/>
      <c r="BO267" s="1460"/>
      <c r="BP267" s="555"/>
      <c r="BQ267" s="1464"/>
      <c r="BR267" s="1464"/>
      <c r="BS267" s="1464"/>
      <c r="BT267" s="1464"/>
      <c r="BU267" s="1464"/>
      <c r="BV267" s="1464"/>
      <c r="BW267" s="1464"/>
      <c r="BX267" s="1464"/>
      <c r="BY267" s="1464"/>
      <c r="BZ267" s="1464"/>
      <c r="CA267" s="1464"/>
      <c r="CB267" s="1464"/>
      <c r="CC267" s="1464"/>
      <c r="CD267" s="1464"/>
      <c r="CE267" s="1464"/>
      <c r="CF267" s="1464"/>
      <c r="CG267" s="1464"/>
      <c r="CH267" s="1464"/>
      <c r="CI267" s="1464"/>
      <c r="CJ267" s="1464"/>
      <c r="CK267" s="1464"/>
      <c r="CL267" s="1464"/>
      <c r="CM267" s="1464"/>
      <c r="CN267" s="1464"/>
      <c r="CO267" s="1464"/>
      <c r="CP267" s="1464"/>
      <c r="CQ267" s="1464"/>
      <c r="CR267" s="1464"/>
      <c r="CS267" s="1464"/>
      <c r="CT267" s="1464"/>
      <c r="CU267" s="1464"/>
      <c r="CV267" s="1464"/>
      <c r="CW267" s="1464"/>
      <c r="CX267" s="1464"/>
      <c r="CY267" s="1464"/>
      <c r="CZ267" s="1464"/>
      <c r="DA267" s="1464"/>
      <c r="DB267" s="1464"/>
      <c r="DC267" s="1464"/>
      <c r="DD267" s="1464"/>
      <c r="DE267" s="1464"/>
      <c r="DF267" s="1464"/>
      <c r="DG267" s="1464"/>
      <c r="DH267" s="1464"/>
      <c r="DI267" s="1464"/>
      <c r="DJ267" s="1464"/>
      <c r="DK267" s="1464"/>
      <c r="DL267" s="1464"/>
      <c r="DM267" s="1464"/>
      <c r="DN267" s="1464"/>
      <c r="DO267" s="1464"/>
      <c r="DP267" s="1464"/>
      <c r="DQ267" s="1464"/>
      <c r="DR267" s="1464"/>
      <c r="DS267" s="1464"/>
      <c r="DT267" s="1464"/>
      <c r="DU267" s="1464"/>
      <c r="DV267" s="1464"/>
      <c r="DW267" s="1464"/>
      <c r="DX267" s="1464"/>
      <c r="DY267" s="1464"/>
      <c r="DZ267" s="1464"/>
      <c r="EA267" s="1464"/>
      <c r="EB267" s="1464"/>
      <c r="EC267" s="1464"/>
      <c r="ED267" s="1464"/>
      <c r="EE267" s="1464"/>
      <c r="EF267" s="1464"/>
      <c r="EG267" s="1464"/>
      <c r="EH267" s="1464"/>
      <c r="EI267" s="1464"/>
      <c r="EJ267" s="1464"/>
      <c r="EK267" s="1464"/>
      <c r="EL267" s="1464"/>
      <c r="EM267" s="1464"/>
      <c r="EN267" s="1464"/>
      <c r="EO267" s="1464"/>
      <c r="EP267" s="1464"/>
      <c r="EQ267" s="1464"/>
      <c r="ER267" s="1464"/>
      <c r="ES267" s="1464"/>
      <c r="ET267" s="1464"/>
      <c r="EU267" s="1464"/>
      <c r="EV267" s="1464"/>
      <c r="EW267" s="1464"/>
      <c r="EX267" s="1464"/>
      <c r="EY267" s="1464"/>
      <c r="EZ267" s="1464"/>
      <c r="FA267" s="1464"/>
      <c r="FB267" s="1464"/>
      <c r="FC267" s="1464"/>
      <c r="FD267" s="1464"/>
      <c r="FE267" s="1464"/>
      <c r="FF267" s="1464"/>
      <c r="FG267" s="1464"/>
      <c r="FH267" s="1464"/>
      <c r="FI267" s="1464"/>
      <c r="FJ267" s="1464"/>
      <c r="FK267" s="1464"/>
      <c r="FL267" s="1464"/>
      <c r="FM267" s="1464"/>
      <c r="FN267" s="1464"/>
      <c r="FO267" s="1464"/>
      <c r="FP267" s="1464"/>
      <c r="FQ267" s="1464"/>
      <c r="FR267" s="1464"/>
      <c r="FS267" s="1464"/>
      <c r="FT267" s="1464"/>
      <c r="FU267" s="1464"/>
      <c r="FV267" s="1464"/>
      <c r="FW267" s="1464"/>
      <c r="IA267" s="710"/>
      <c r="IP267" s="710"/>
      <c r="IT267" s="711"/>
      <c r="JX267" s="1464"/>
      <c r="JY267" s="1464"/>
      <c r="JZ267" s="1464"/>
      <c r="KA267" s="1464"/>
      <c r="KB267" s="1464"/>
    </row>
    <row r="268" spans="1:288" customFormat="1">
      <c r="A268" s="1460"/>
      <c r="B268" s="1460"/>
      <c r="C268" s="1464"/>
      <c r="D268" s="1464"/>
      <c r="E268" s="1464"/>
      <c r="F268" s="1460"/>
      <c r="G268" s="1460"/>
      <c r="H268" s="1460"/>
      <c r="I268" s="1460"/>
      <c r="J268" s="1460"/>
      <c r="K268" s="1460"/>
      <c r="L268" s="1460"/>
      <c r="M268" s="1464"/>
      <c r="N268" s="1464"/>
      <c r="O268" s="1464"/>
      <c r="P268" s="1464"/>
      <c r="Q268" s="1464"/>
      <c r="R268" s="1464"/>
      <c r="S268" s="1464"/>
      <c r="T268" s="1464"/>
      <c r="U268" s="59"/>
      <c r="V268" s="59"/>
      <c r="W268" s="496"/>
      <c r="X268" s="496"/>
      <c r="Y268" s="496"/>
      <c r="Z268" s="496"/>
      <c r="AA268" s="512"/>
      <c r="AB268" s="1460"/>
      <c r="AC268" s="1460"/>
      <c r="AD268" s="555"/>
      <c r="AE268" s="512"/>
      <c r="AF268" s="1460"/>
      <c r="AG268" s="1460"/>
      <c r="AH268" s="555"/>
      <c r="AI268" s="1460"/>
      <c r="AJ268" s="1460"/>
      <c r="AK268" s="1460"/>
      <c r="AL268" s="1460"/>
      <c r="AM268" s="1460"/>
      <c r="AN268" s="555"/>
      <c r="AO268" s="1460"/>
      <c r="AP268" s="555"/>
      <c r="AQ268" s="1460"/>
      <c r="AR268" s="555"/>
      <c r="AS268" s="1460"/>
      <c r="AT268" s="555"/>
      <c r="AU268" s="1460"/>
      <c r="AV268" s="555"/>
      <c r="AW268" s="1460"/>
      <c r="AX268" s="555"/>
      <c r="AY268" s="1460"/>
      <c r="AZ268" s="555"/>
      <c r="BA268" s="1460"/>
      <c r="BB268" s="555"/>
      <c r="BC268" s="1460"/>
      <c r="BD268" s="555"/>
      <c r="BE268" s="1460"/>
      <c r="BF268" s="555"/>
      <c r="BG268" s="1460"/>
      <c r="BH268" s="555"/>
      <c r="BI268" s="1460"/>
      <c r="BJ268" s="555"/>
      <c r="BK268" s="1460"/>
      <c r="BL268" s="555"/>
      <c r="BM268" s="1460"/>
      <c r="BN268" s="555"/>
      <c r="BO268" s="1460"/>
      <c r="BP268" s="555"/>
      <c r="BQ268" s="1464"/>
      <c r="BR268" s="1464"/>
      <c r="BS268" s="1464"/>
      <c r="BT268" s="1464"/>
      <c r="BU268" s="1464"/>
      <c r="BV268" s="1464"/>
      <c r="BW268" s="1464"/>
      <c r="BX268" s="1464"/>
      <c r="BY268" s="1464"/>
      <c r="BZ268" s="1464"/>
      <c r="CA268" s="1464"/>
      <c r="CB268" s="1464"/>
      <c r="CC268" s="1464"/>
      <c r="CD268" s="1464"/>
      <c r="CE268" s="1464"/>
      <c r="CF268" s="1464"/>
      <c r="CG268" s="1464"/>
      <c r="CH268" s="1464"/>
      <c r="CI268" s="1464"/>
      <c r="CJ268" s="1464"/>
      <c r="CK268" s="1464"/>
      <c r="CL268" s="1464"/>
      <c r="CM268" s="1464"/>
      <c r="CN268" s="1464"/>
      <c r="CO268" s="1464"/>
      <c r="CP268" s="1464"/>
      <c r="CQ268" s="1464"/>
      <c r="CR268" s="1464"/>
      <c r="CS268" s="1464"/>
      <c r="CT268" s="1464"/>
      <c r="CU268" s="1464"/>
      <c r="CV268" s="1464"/>
      <c r="CW268" s="1464"/>
      <c r="CX268" s="1464"/>
      <c r="CY268" s="1464"/>
      <c r="CZ268" s="1464"/>
      <c r="DA268" s="1464"/>
      <c r="DB268" s="1464"/>
      <c r="DC268" s="1464"/>
      <c r="DD268" s="1464"/>
      <c r="DE268" s="1464"/>
      <c r="DF268" s="1464"/>
      <c r="DG268" s="1464"/>
      <c r="DH268" s="1464"/>
      <c r="DI268" s="1464"/>
      <c r="DJ268" s="1464"/>
      <c r="DK268" s="1464"/>
      <c r="DL268" s="1464"/>
      <c r="DM268" s="1464"/>
      <c r="DN268" s="1464"/>
      <c r="DO268" s="1464"/>
      <c r="DP268" s="1464"/>
      <c r="DQ268" s="1464"/>
      <c r="DR268" s="1464"/>
      <c r="DS268" s="1464"/>
      <c r="DT268" s="1464"/>
      <c r="DU268" s="1464"/>
      <c r="DV268" s="1464"/>
      <c r="DW268" s="1464"/>
      <c r="DX268" s="1464"/>
      <c r="DY268" s="1464"/>
      <c r="DZ268" s="1464"/>
      <c r="EA268" s="1464"/>
      <c r="EB268" s="1464"/>
      <c r="EC268" s="1464"/>
      <c r="ED268" s="1464"/>
      <c r="EE268" s="1464"/>
      <c r="EF268" s="1464"/>
      <c r="EG268" s="1464"/>
      <c r="EH268" s="1464"/>
      <c r="EI268" s="1464"/>
      <c r="EJ268" s="1464"/>
      <c r="EK268" s="1464"/>
      <c r="EL268" s="1464"/>
      <c r="EM268" s="1464"/>
      <c r="EN268" s="1464"/>
      <c r="EO268" s="1464"/>
      <c r="EP268" s="1464"/>
      <c r="EQ268" s="1464"/>
      <c r="ER268" s="1464"/>
      <c r="ES268" s="1464"/>
      <c r="ET268" s="1464"/>
      <c r="EU268" s="1464"/>
      <c r="EV268" s="1464"/>
      <c r="EW268" s="1464"/>
      <c r="EX268" s="1464"/>
      <c r="EY268" s="1464"/>
      <c r="EZ268" s="1464"/>
      <c r="FA268" s="1464"/>
      <c r="FB268" s="1464"/>
      <c r="FC268" s="1464"/>
      <c r="FD268" s="1464"/>
      <c r="FE268" s="1464"/>
      <c r="FF268" s="1464"/>
      <c r="FG268" s="1464"/>
      <c r="FH268" s="1464"/>
      <c r="FI268" s="1464"/>
      <c r="FJ268" s="1464"/>
      <c r="FK268" s="1464"/>
      <c r="FL268" s="1464"/>
      <c r="FM268" s="1464"/>
      <c r="FN268" s="1464"/>
      <c r="FO268" s="1464"/>
      <c r="FP268" s="1464"/>
      <c r="FQ268" s="1464"/>
      <c r="FR268" s="1464"/>
      <c r="FS268" s="1464"/>
      <c r="FT268" s="1464"/>
      <c r="FU268" s="1464"/>
      <c r="FV268" s="1464"/>
      <c r="FW268" s="1464"/>
      <c r="IA268" s="710"/>
      <c r="IP268" s="710"/>
      <c r="IT268" s="711"/>
      <c r="JX268" s="1464"/>
      <c r="JY268" s="1464"/>
      <c r="JZ268" s="1464"/>
      <c r="KA268" s="1464"/>
      <c r="KB268" s="1464"/>
    </row>
    <row r="269" spans="1:288" customFormat="1">
      <c r="A269" s="1460"/>
      <c r="B269" s="1460"/>
      <c r="C269" s="1464"/>
      <c r="D269" s="1464"/>
      <c r="E269" s="1464"/>
      <c r="F269" s="1460"/>
      <c r="G269" s="1460"/>
      <c r="H269" s="1460"/>
      <c r="I269" s="1460"/>
      <c r="J269" s="1460"/>
      <c r="K269" s="1460"/>
      <c r="L269" s="1460"/>
      <c r="M269" s="1464"/>
      <c r="N269" s="1464"/>
      <c r="O269" s="1464"/>
      <c r="P269" s="1464"/>
      <c r="Q269" s="1464"/>
      <c r="R269" s="1464"/>
      <c r="S269" s="1464"/>
      <c r="T269" s="1464"/>
      <c r="U269" s="59"/>
      <c r="V269" s="59"/>
      <c r="W269" s="496"/>
      <c r="X269" s="496"/>
      <c r="Y269" s="496"/>
      <c r="Z269" s="496"/>
      <c r="AA269" s="512"/>
      <c r="AB269" s="1460"/>
      <c r="AC269" s="1460"/>
      <c r="AD269" s="555"/>
      <c r="AE269" s="512"/>
      <c r="AF269" s="1460"/>
      <c r="AG269" s="1460"/>
      <c r="AH269" s="555"/>
      <c r="AI269" s="1460"/>
      <c r="AJ269" s="1460"/>
      <c r="AK269" s="1460"/>
      <c r="AL269" s="1460"/>
      <c r="AM269" s="1460"/>
      <c r="AN269" s="555"/>
      <c r="AO269" s="1460"/>
      <c r="AP269" s="555"/>
      <c r="AQ269" s="1460"/>
      <c r="AR269" s="555"/>
      <c r="AS269" s="1460"/>
      <c r="AT269" s="555"/>
      <c r="AU269" s="1460"/>
      <c r="AV269" s="555"/>
      <c r="AW269" s="1460"/>
      <c r="AX269" s="555"/>
      <c r="AY269" s="1460"/>
      <c r="AZ269" s="555"/>
      <c r="BA269" s="1460"/>
      <c r="BB269" s="555"/>
      <c r="BC269" s="1460"/>
      <c r="BD269" s="555"/>
      <c r="BE269" s="1460"/>
      <c r="BF269" s="555"/>
      <c r="BG269" s="1460"/>
      <c r="BH269" s="555"/>
      <c r="BI269" s="1460"/>
      <c r="BJ269" s="555"/>
      <c r="BK269" s="1460"/>
      <c r="BL269" s="555"/>
      <c r="BM269" s="1460"/>
      <c r="BN269" s="555"/>
      <c r="BO269" s="1460"/>
      <c r="BP269" s="555"/>
      <c r="BQ269" s="1464"/>
      <c r="BR269" s="1464"/>
      <c r="BS269" s="1464"/>
      <c r="BT269" s="1464"/>
      <c r="BU269" s="1464"/>
      <c r="BV269" s="1464"/>
      <c r="BW269" s="1464"/>
      <c r="BX269" s="1464"/>
      <c r="BY269" s="1464"/>
      <c r="BZ269" s="1464"/>
      <c r="CA269" s="1464"/>
      <c r="CB269" s="1464"/>
      <c r="CC269" s="1464"/>
      <c r="CD269" s="1464"/>
      <c r="CE269" s="1464"/>
      <c r="CF269" s="1464"/>
      <c r="CG269" s="1464"/>
      <c r="CH269" s="1464"/>
      <c r="CI269" s="1464"/>
      <c r="CJ269" s="1464"/>
      <c r="CK269" s="1464"/>
      <c r="CL269" s="1464"/>
      <c r="CM269" s="1464"/>
      <c r="CN269" s="1464"/>
      <c r="CO269" s="1464"/>
      <c r="CP269" s="1464"/>
      <c r="CQ269" s="1464"/>
      <c r="CR269" s="1464"/>
      <c r="CS269" s="1464"/>
      <c r="CT269" s="1464"/>
      <c r="CU269" s="1464"/>
      <c r="CV269" s="1464"/>
      <c r="CW269" s="1464"/>
      <c r="CX269" s="1464"/>
      <c r="CY269" s="1464"/>
      <c r="CZ269" s="1464"/>
      <c r="DA269" s="1464"/>
      <c r="DB269" s="1464"/>
      <c r="DC269" s="1464"/>
      <c r="DD269" s="1464"/>
      <c r="DE269" s="1464"/>
      <c r="DF269" s="1464"/>
      <c r="DG269" s="1464"/>
      <c r="DH269" s="1464"/>
      <c r="DI269" s="1464"/>
      <c r="DJ269" s="1464"/>
      <c r="DK269" s="1464"/>
      <c r="DL269" s="1464"/>
      <c r="DM269" s="1464"/>
      <c r="DN269" s="1464"/>
      <c r="DO269" s="1464"/>
      <c r="DP269" s="1464"/>
      <c r="DQ269" s="1464"/>
      <c r="DR269" s="1464"/>
      <c r="DS269" s="1464"/>
      <c r="DT269" s="1464"/>
      <c r="DU269" s="1464"/>
      <c r="DV269" s="1464"/>
      <c r="DW269" s="1464"/>
      <c r="DX269" s="1464"/>
      <c r="DY269" s="1464"/>
      <c r="DZ269" s="1464"/>
      <c r="EA269" s="1464"/>
      <c r="EB269" s="1464"/>
      <c r="EC269" s="1464"/>
      <c r="ED269" s="1464"/>
      <c r="EE269" s="1464"/>
      <c r="EF269" s="1464"/>
      <c r="EG269" s="1464"/>
      <c r="EH269" s="1464"/>
      <c r="EI269" s="1464"/>
      <c r="EJ269" s="1464"/>
      <c r="EK269" s="1464"/>
      <c r="EL269" s="1464"/>
      <c r="EM269" s="1464"/>
      <c r="EN269" s="1464"/>
      <c r="EO269" s="1464"/>
      <c r="EP269" s="1464"/>
      <c r="EQ269" s="1464"/>
      <c r="ER269" s="1464"/>
      <c r="ES269" s="1464"/>
      <c r="ET269" s="1464"/>
      <c r="EU269" s="1464"/>
      <c r="EV269" s="1464"/>
      <c r="EW269" s="1464"/>
      <c r="EX269" s="1464"/>
      <c r="EY269" s="1464"/>
      <c r="EZ269" s="1464"/>
      <c r="FA269" s="1464"/>
      <c r="FB269" s="1464"/>
      <c r="FC269" s="1464"/>
      <c r="FD269" s="1464"/>
      <c r="FE269" s="1464"/>
      <c r="FF269" s="1464"/>
      <c r="FG269" s="1464"/>
      <c r="FH269" s="1464"/>
      <c r="FI269" s="1464"/>
      <c r="FJ269" s="1464"/>
      <c r="FK269" s="1464"/>
      <c r="FL269" s="1464"/>
      <c r="FM269" s="1464"/>
      <c r="FN269" s="1464"/>
      <c r="FO269" s="1464"/>
      <c r="FP269" s="1464"/>
      <c r="FQ269" s="1464"/>
      <c r="FR269" s="1464"/>
      <c r="FS269" s="1464"/>
      <c r="FT269" s="1464"/>
      <c r="FU269" s="1464"/>
      <c r="FV269" s="1464"/>
      <c r="FW269" s="1464"/>
      <c r="IA269" s="710"/>
      <c r="IP269" s="710"/>
      <c r="IT269" s="711"/>
      <c r="JX269" s="1464"/>
      <c r="JY269" s="1464"/>
      <c r="JZ269" s="1464"/>
      <c r="KA269" s="1464"/>
      <c r="KB269" s="1464"/>
    </row>
    <row r="270" spans="1:288" customFormat="1">
      <c r="A270" s="1460"/>
      <c r="B270" s="1460"/>
      <c r="C270" s="1464"/>
      <c r="D270" s="1464"/>
      <c r="E270" s="1464"/>
      <c r="F270" s="1460"/>
      <c r="G270" s="1460"/>
      <c r="H270" s="1460"/>
      <c r="I270" s="1460"/>
      <c r="J270" s="1460"/>
      <c r="K270" s="1460"/>
      <c r="L270" s="1460"/>
      <c r="M270" s="1464"/>
      <c r="N270" s="1464"/>
      <c r="O270" s="1464"/>
      <c r="P270" s="1464"/>
      <c r="Q270" s="1464"/>
      <c r="R270" s="1464"/>
      <c r="S270" s="1464"/>
      <c r="T270" s="1464"/>
      <c r="U270" s="59"/>
      <c r="V270" s="59"/>
      <c r="W270" s="496"/>
      <c r="X270" s="496"/>
      <c r="Y270" s="496"/>
      <c r="Z270" s="496"/>
      <c r="AA270" s="512"/>
      <c r="AB270" s="1460"/>
      <c r="AC270" s="1460"/>
      <c r="AD270" s="555"/>
      <c r="AE270" s="512"/>
      <c r="AF270" s="1460"/>
      <c r="AG270" s="1460"/>
      <c r="AH270" s="555"/>
      <c r="AI270" s="1460"/>
      <c r="AJ270" s="1460"/>
      <c r="AK270" s="1460"/>
      <c r="AL270" s="1460"/>
      <c r="AM270" s="1460"/>
      <c r="AN270" s="555"/>
      <c r="AO270" s="1460"/>
      <c r="AP270" s="555"/>
      <c r="AQ270" s="1460"/>
      <c r="AR270" s="555"/>
      <c r="AS270" s="1460"/>
      <c r="AT270" s="555"/>
      <c r="AU270" s="1460"/>
      <c r="AV270" s="555"/>
      <c r="AW270" s="1460"/>
      <c r="AX270" s="555"/>
      <c r="AY270" s="1460"/>
      <c r="AZ270" s="555"/>
      <c r="BA270" s="1460"/>
      <c r="BB270" s="555"/>
      <c r="BC270" s="1460"/>
      <c r="BD270" s="555"/>
      <c r="BE270" s="1460"/>
      <c r="BF270" s="555"/>
      <c r="BG270" s="1460"/>
      <c r="BH270" s="555"/>
      <c r="BI270" s="1460"/>
      <c r="BJ270" s="555"/>
      <c r="BK270" s="1460"/>
      <c r="BL270" s="555"/>
      <c r="BM270" s="1460"/>
      <c r="BN270" s="555"/>
      <c r="BO270" s="1460"/>
      <c r="BP270" s="555"/>
      <c r="BQ270" s="1464"/>
      <c r="BR270" s="1464"/>
      <c r="BS270" s="1464"/>
      <c r="BT270" s="1464"/>
      <c r="BU270" s="1464"/>
      <c r="BV270" s="1464"/>
      <c r="BW270" s="1464"/>
      <c r="BX270" s="1464"/>
      <c r="BY270" s="1464"/>
      <c r="BZ270" s="1464"/>
      <c r="CA270" s="1464"/>
      <c r="CB270" s="1464"/>
      <c r="CC270" s="1464"/>
      <c r="CD270" s="1464"/>
      <c r="CE270" s="1464"/>
      <c r="CF270" s="1464"/>
      <c r="CG270" s="1464"/>
      <c r="CH270" s="1464"/>
      <c r="CI270" s="1464"/>
      <c r="CJ270" s="1464"/>
      <c r="CK270" s="1464"/>
      <c r="CL270" s="1464"/>
      <c r="CM270" s="1464"/>
      <c r="CN270" s="1464"/>
      <c r="CO270" s="1464"/>
      <c r="CP270" s="1464"/>
      <c r="CQ270" s="1464"/>
      <c r="CR270" s="1464"/>
      <c r="CS270" s="1464"/>
      <c r="CT270" s="1464"/>
      <c r="CU270" s="1464"/>
      <c r="CV270" s="1464"/>
      <c r="CW270" s="1464"/>
      <c r="CX270" s="1464"/>
      <c r="CY270" s="1464"/>
      <c r="CZ270" s="1464"/>
      <c r="DA270" s="1464"/>
      <c r="DB270" s="1464"/>
      <c r="DC270" s="1464"/>
      <c r="DD270" s="1464"/>
      <c r="DE270" s="1464"/>
      <c r="DF270" s="1464"/>
      <c r="DG270" s="1464"/>
      <c r="DH270" s="1464"/>
      <c r="DI270" s="1464"/>
      <c r="DJ270" s="1464"/>
      <c r="DK270" s="1464"/>
      <c r="DL270" s="1464"/>
      <c r="DM270" s="1464"/>
      <c r="DN270" s="1464"/>
      <c r="DO270" s="1464"/>
      <c r="DP270" s="1464"/>
      <c r="DQ270" s="1464"/>
      <c r="DR270" s="1464"/>
      <c r="DS270" s="1464"/>
      <c r="DT270" s="1464"/>
      <c r="DU270" s="1464"/>
      <c r="DV270" s="1464"/>
      <c r="DW270" s="1464"/>
      <c r="DX270" s="1464"/>
      <c r="DY270" s="1464"/>
      <c r="DZ270" s="1464"/>
      <c r="EA270" s="1464"/>
      <c r="EB270" s="1464"/>
      <c r="EC270" s="1464"/>
      <c r="ED270" s="1464"/>
      <c r="EE270" s="1464"/>
      <c r="EF270" s="1464"/>
      <c r="EG270" s="1464"/>
      <c r="EH270" s="1464"/>
      <c r="EI270" s="1464"/>
      <c r="EJ270" s="1464"/>
      <c r="EK270" s="1464"/>
      <c r="EL270" s="1464"/>
      <c r="EM270" s="1464"/>
      <c r="EN270" s="1464"/>
      <c r="EO270" s="1464"/>
      <c r="EP270" s="1464"/>
      <c r="EQ270" s="1464"/>
      <c r="ER270" s="1464"/>
      <c r="ES270" s="1464"/>
      <c r="ET270" s="1464"/>
      <c r="EU270" s="1464"/>
      <c r="EV270" s="1464"/>
      <c r="EW270" s="1464"/>
      <c r="EX270" s="1464"/>
      <c r="EY270" s="1464"/>
      <c r="EZ270" s="1464"/>
      <c r="FA270" s="1464"/>
      <c r="FB270" s="1464"/>
      <c r="FC270" s="1464"/>
      <c r="FD270" s="1464"/>
      <c r="FE270" s="1464"/>
      <c r="FF270" s="1464"/>
      <c r="FG270" s="1464"/>
      <c r="FH270" s="1464"/>
      <c r="FI270" s="1464"/>
      <c r="FJ270" s="1464"/>
      <c r="FK270" s="1464"/>
      <c r="FL270" s="1464"/>
      <c r="FM270" s="1464"/>
      <c r="FN270" s="1464"/>
      <c r="FO270" s="1464"/>
      <c r="FP270" s="1464"/>
      <c r="FQ270" s="1464"/>
      <c r="FR270" s="1464"/>
      <c r="FS270" s="1464"/>
      <c r="FT270" s="1464"/>
      <c r="FU270" s="1464"/>
      <c r="FV270" s="1464"/>
      <c r="FW270" s="1464"/>
      <c r="IA270" s="710"/>
      <c r="IP270" s="710"/>
      <c r="IT270" s="711"/>
      <c r="JX270" s="1464"/>
      <c r="JY270" s="1464"/>
      <c r="JZ270" s="1464"/>
      <c r="KA270" s="1464"/>
      <c r="KB270" s="1464"/>
    </row>
    <row r="271" spans="1:288" customFormat="1">
      <c r="A271" s="1460"/>
      <c r="B271" s="1460"/>
      <c r="C271" s="1464"/>
      <c r="D271" s="1464"/>
      <c r="E271" s="1464"/>
      <c r="F271" s="1460"/>
      <c r="G271" s="1460"/>
      <c r="H271" s="1460"/>
      <c r="I271" s="1460"/>
      <c r="J271" s="1460"/>
      <c r="K271" s="1460"/>
      <c r="L271" s="1460"/>
      <c r="M271" s="1464"/>
      <c r="N271" s="1464"/>
      <c r="O271" s="1464"/>
      <c r="P271" s="1464"/>
      <c r="Q271" s="1464"/>
      <c r="R271" s="1464"/>
      <c r="S271" s="1464"/>
      <c r="T271" s="1464"/>
      <c r="U271" s="59"/>
      <c r="V271" s="59"/>
      <c r="W271" s="496"/>
      <c r="X271" s="496"/>
      <c r="Y271" s="496"/>
      <c r="Z271" s="496"/>
      <c r="AA271" s="512"/>
      <c r="AB271" s="1460"/>
      <c r="AC271" s="1460"/>
      <c r="AD271" s="555"/>
      <c r="AE271" s="512"/>
      <c r="AF271" s="1460"/>
      <c r="AG271" s="1460"/>
      <c r="AH271" s="555"/>
      <c r="AI271" s="1460"/>
      <c r="AJ271" s="1460"/>
      <c r="AK271" s="1460"/>
      <c r="AL271" s="1460"/>
      <c r="AM271" s="1460"/>
      <c r="AN271" s="555"/>
      <c r="AO271" s="1460"/>
      <c r="AP271" s="555"/>
      <c r="AQ271" s="1460"/>
      <c r="AR271" s="555"/>
      <c r="AS271" s="1460"/>
      <c r="AT271" s="555"/>
      <c r="AU271" s="1460"/>
      <c r="AV271" s="555"/>
      <c r="AW271" s="1460"/>
      <c r="AX271" s="555"/>
      <c r="AY271" s="1460"/>
      <c r="AZ271" s="555"/>
      <c r="BA271" s="1460"/>
      <c r="BB271" s="555"/>
      <c r="BC271" s="1460"/>
      <c r="BD271" s="555"/>
      <c r="BE271" s="1460"/>
      <c r="BF271" s="555"/>
      <c r="BG271" s="1460"/>
      <c r="BH271" s="555"/>
      <c r="BI271" s="1460"/>
      <c r="BJ271" s="555"/>
      <c r="BK271" s="1460"/>
      <c r="BL271" s="555"/>
      <c r="BM271" s="1460"/>
      <c r="BN271" s="555"/>
      <c r="BO271" s="1460"/>
      <c r="BP271" s="555"/>
      <c r="BQ271" s="1464"/>
      <c r="BR271" s="1464"/>
      <c r="BS271" s="1464"/>
      <c r="BT271" s="1464"/>
      <c r="BU271" s="1464"/>
      <c r="BV271" s="1464"/>
      <c r="BW271" s="1464"/>
      <c r="BX271" s="1464"/>
      <c r="BY271" s="1464"/>
      <c r="BZ271" s="1464"/>
      <c r="CA271" s="1464"/>
      <c r="CB271" s="1464"/>
      <c r="CC271" s="1464"/>
      <c r="CD271" s="1464"/>
      <c r="CE271" s="1464"/>
      <c r="CF271" s="1464"/>
      <c r="CG271" s="1464"/>
      <c r="CH271" s="1464"/>
      <c r="CI271" s="1464"/>
      <c r="CJ271" s="1464"/>
      <c r="CK271" s="1464"/>
      <c r="CL271" s="1464"/>
      <c r="CM271" s="1464"/>
      <c r="CN271" s="1464"/>
      <c r="CO271" s="1464"/>
      <c r="CP271" s="1464"/>
      <c r="CQ271" s="1464"/>
      <c r="CR271" s="1464"/>
      <c r="CS271" s="1464"/>
      <c r="CT271" s="1464"/>
      <c r="CU271" s="1464"/>
      <c r="CV271" s="1464"/>
      <c r="CW271" s="1464"/>
      <c r="CX271" s="1464"/>
      <c r="CY271" s="1464"/>
      <c r="CZ271" s="1464"/>
      <c r="DA271" s="1464"/>
      <c r="DB271" s="1464"/>
      <c r="DC271" s="1464"/>
      <c r="DD271" s="1464"/>
      <c r="DE271" s="1464"/>
      <c r="DF271" s="1464"/>
      <c r="DG271" s="1464"/>
      <c r="DH271" s="1464"/>
      <c r="DI271" s="1464"/>
      <c r="DJ271" s="1464"/>
      <c r="DK271" s="1464"/>
      <c r="DL271" s="1464"/>
      <c r="DM271" s="1464"/>
      <c r="DN271" s="1464"/>
      <c r="DO271" s="1464"/>
      <c r="DP271" s="1464"/>
      <c r="DQ271" s="1464"/>
      <c r="DR271" s="1464"/>
      <c r="DS271" s="1464"/>
      <c r="DT271" s="1464"/>
      <c r="DU271" s="1464"/>
      <c r="DV271" s="1464"/>
      <c r="DW271" s="1464"/>
      <c r="DX271" s="1464"/>
      <c r="DY271" s="1464"/>
      <c r="DZ271" s="1464"/>
      <c r="EA271" s="1464"/>
      <c r="EB271" s="1464"/>
      <c r="EC271" s="1464"/>
      <c r="ED271" s="1464"/>
      <c r="EE271" s="1464"/>
      <c r="EF271" s="1464"/>
      <c r="EG271" s="1464"/>
      <c r="EH271" s="1464"/>
      <c r="EI271" s="1464"/>
      <c r="EJ271" s="1464"/>
      <c r="EK271" s="1464"/>
      <c r="EL271" s="1464"/>
      <c r="EM271" s="1464"/>
      <c r="EN271" s="1464"/>
      <c r="EO271" s="1464"/>
      <c r="EP271" s="1464"/>
      <c r="EQ271" s="1464"/>
      <c r="ER271" s="1464"/>
      <c r="ES271" s="1464"/>
      <c r="ET271" s="1464"/>
      <c r="EU271" s="1464"/>
      <c r="EV271" s="1464"/>
      <c r="EW271" s="1464"/>
      <c r="EX271" s="1464"/>
      <c r="EY271" s="1464"/>
      <c r="EZ271" s="1464"/>
      <c r="FA271" s="1464"/>
      <c r="FB271" s="1464"/>
      <c r="FC271" s="1464"/>
      <c r="FD271" s="1464"/>
      <c r="FE271" s="1464"/>
      <c r="FF271" s="1464"/>
      <c r="FG271" s="1464"/>
      <c r="FH271" s="1464"/>
      <c r="FI271" s="1464"/>
      <c r="FJ271" s="1464"/>
      <c r="FK271" s="1464"/>
      <c r="FL271" s="1464"/>
      <c r="FM271" s="1464"/>
      <c r="FN271" s="1464"/>
      <c r="FO271" s="1464"/>
      <c r="FP271" s="1464"/>
      <c r="FQ271" s="1464"/>
      <c r="FR271" s="1464"/>
      <c r="FS271" s="1464"/>
      <c r="FT271" s="1464"/>
      <c r="FU271" s="1464"/>
      <c r="FV271" s="1464"/>
      <c r="FW271" s="1464"/>
      <c r="IA271" s="710"/>
      <c r="IP271" s="710"/>
      <c r="IT271" s="711"/>
      <c r="JX271" s="1464"/>
      <c r="JY271" s="1464"/>
      <c r="JZ271" s="1464"/>
      <c r="KA271" s="1464"/>
      <c r="KB271" s="1464"/>
    </row>
    <row r="272" spans="1:288" customFormat="1">
      <c r="A272" s="1460"/>
      <c r="B272" s="1460"/>
      <c r="C272" s="1464"/>
      <c r="D272" s="1464"/>
      <c r="E272" s="1464"/>
      <c r="F272" s="1460"/>
      <c r="G272" s="1460"/>
      <c r="H272" s="1460"/>
      <c r="I272" s="1460"/>
      <c r="J272" s="1460"/>
      <c r="K272" s="1460"/>
      <c r="L272" s="1460"/>
      <c r="M272" s="1464"/>
      <c r="N272" s="1464"/>
      <c r="O272" s="1464"/>
      <c r="P272" s="1464"/>
      <c r="Q272" s="1464"/>
      <c r="R272" s="1464"/>
      <c r="S272" s="1464"/>
      <c r="T272" s="1464"/>
      <c r="U272" s="59"/>
      <c r="V272" s="59"/>
      <c r="W272" s="496"/>
      <c r="X272" s="496"/>
      <c r="Y272" s="496"/>
      <c r="Z272" s="496"/>
      <c r="AA272" s="512"/>
      <c r="AB272" s="1460"/>
      <c r="AC272" s="1460"/>
      <c r="AD272" s="555"/>
      <c r="AE272" s="512"/>
      <c r="AF272" s="1460"/>
      <c r="AG272" s="1460"/>
      <c r="AH272" s="555"/>
      <c r="AI272" s="1460"/>
      <c r="AJ272" s="1460"/>
      <c r="AK272" s="1460"/>
      <c r="AL272" s="1460"/>
      <c r="AM272" s="1460"/>
      <c r="AN272" s="555"/>
      <c r="AO272" s="1460"/>
      <c r="AP272" s="555"/>
      <c r="AQ272" s="1460"/>
      <c r="AR272" s="555"/>
      <c r="AS272" s="1460"/>
      <c r="AT272" s="555"/>
      <c r="AU272" s="1460"/>
      <c r="AV272" s="555"/>
      <c r="AW272" s="1460"/>
      <c r="AX272" s="555"/>
      <c r="AY272" s="1460"/>
      <c r="AZ272" s="555"/>
      <c r="BA272" s="1460"/>
      <c r="BB272" s="555"/>
      <c r="BC272" s="1460"/>
      <c r="BD272" s="555"/>
      <c r="BE272" s="1460"/>
      <c r="BF272" s="555"/>
      <c r="BG272" s="1460"/>
      <c r="BH272" s="555"/>
      <c r="BI272" s="1460"/>
      <c r="BJ272" s="555"/>
      <c r="BK272" s="1460"/>
      <c r="BL272" s="555"/>
      <c r="BM272" s="1460"/>
      <c r="BN272" s="555"/>
      <c r="BO272" s="1460"/>
      <c r="BP272" s="555"/>
      <c r="BQ272" s="1464"/>
      <c r="BR272" s="1464"/>
      <c r="BS272" s="1464"/>
      <c r="BT272" s="1464"/>
      <c r="BU272" s="1464"/>
      <c r="BV272" s="1464"/>
      <c r="BW272" s="1464"/>
      <c r="BX272" s="1464"/>
      <c r="BY272" s="1464"/>
      <c r="BZ272" s="1464"/>
      <c r="CA272" s="1464"/>
      <c r="CB272" s="1464"/>
      <c r="CC272" s="1464"/>
      <c r="CD272" s="1464"/>
      <c r="CE272" s="1464"/>
      <c r="CF272" s="1464"/>
      <c r="CG272" s="1464"/>
      <c r="CH272" s="1464"/>
      <c r="CI272" s="1464"/>
      <c r="CJ272" s="1464"/>
      <c r="CK272" s="1464"/>
      <c r="CL272" s="1464"/>
      <c r="CM272" s="1464"/>
      <c r="CN272" s="1464"/>
      <c r="CO272" s="1464"/>
      <c r="CP272" s="1464"/>
      <c r="CQ272" s="1464"/>
      <c r="CR272" s="1464"/>
      <c r="CS272" s="1464"/>
      <c r="CT272" s="1464"/>
      <c r="CU272" s="1464"/>
      <c r="CV272" s="1464"/>
      <c r="CW272" s="1464"/>
      <c r="CX272" s="1464"/>
      <c r="CY272" s="1464"/>
      <c r="CZ272" s="1464"/>
      <c r="DA272" s="1464"/>
      <c r="DB272" s="1464"/>
      <c r="DC272" s="1464"/>
      <c r="DD272" s="1464"/>
      <c r="DE272" s="1464"/>
      <c r="DF272" s="1464"/>
      <c r="DG272" s="1464"/>
      <c r="DH272" s="1464"/>
      <c r="DI272" s="1464"/>
      <c r="DJ272" s="1464"/>
      <c r="DK272" s="1464"/>
      <c r="DL272" s="1464"/>
      <c r="DM272" s="1464"/>
      <c r="DN272" s="1464"/>
      <c r="DO272" s="1464"/>
      <c r="DP272" s="1464"/>
      <c r="DQ272" s="1464"/>
      <c r="DR272" s="1464"/>
      <c r="DS272" s="1464"/>
      <c r="DT272" s="1464"/>
      <c r="DU272" s="1464"/>
      <c r="DV272" s="1464"/>
      <c r="DW272" s="1464"/>
      <c r="DX272" s="1464"/>
      <c r="DY272" s="1464"/>
      <c r="DZ272" s="1464"/>
      <c r="EA272" s="1464"/>
      <c r="EB272" s="1464"/>
      <c r="EC272" s="1464"/>
      <c r="ED272" s="1464"/>
      <c r="EE272" s="1464"/>
      <c r="EF272" s="1464"/>
      <c r="EG272" s="1464"/>
      <c r="EH272" s="1464"/>
      <c r="EI272" s="1464"/>
      <c r="EJ272" s="1464"/>
      <c r="EK272" s="1464"/>
      <c r="EL272" s="1464"/>
      <c r="EM272" s="1464"/>
      <c r="EN272" s="1464"/>
      <c r="EO272" s="1464"/>
      <c r="EP272" s="1464"/>
      <c r="EQ272" s="1464"/>
      <c r="ER272" s="1464"/>
      <c r="ES272" s="1464"/>
      <c r="ET272" s="1464"/>
      <c r="EU272" s="1464"/>
      <c r="EV272" s="1464"/>
      <c r="EW272" s="1464"/>
      <c r="EX272" s="1464"/>
      <c r="EY272" s="1464"/>
      <c r="EZ272" s="1464"/>
      <c r="FA272" s="1464"/>
      <c r="FB272" s="1464"/>
      <c r="FC272" s="1464"/>
      <c r="FD272" s="1464"/>
      <c r="FE272" s="1464"/>
      <c r="FF272" s="1464"/>
      <c r="FG272" s="1464"/>
      <c r="FH272" s="1464"/>
      <c r="FI272" s="1464"/>
      <c r="FJ272" s="1464"/>
      <c r="FK272" s="1464"/>
      <c r="FL272" s="1464"/>
      <c r="FM272" s="1464"/>
      <c r="FN272" s="1464"/>
      <c r="FO272" s="1464"/>
      <c r="FP272" s="1464"/>
      <c r="FQ272" s="1464"/>
      <c r="FR272" s="1464"/>
      <c r="FS272" s="1464"/>
      <c r="FT272" s="1464"/>
      <c r="FU272" s="1464"/>
      <c r="FV272" s="1464"/>
      <c r="FW272" s="1464"/>
      <c r="IA272" s="710"/>
      <c r="IP272" s="710"/>
      <c r="IT272" s="711"/>
      <c r="JX272" s="1464"/>
      <c r="JY272" s="1464"/>
      <c r="JZ272" s="1464"/>
      <c r="KA272" s="1464"/>
      <c r="KB272" s="1464"/>
    </row>
    <row r="273" spans="1:288" customFormat="1">
      <c r="A273" s="1460"/>
      <c r="B273" s="1460"/>
      <c r="C273" s="1464"/>
      <c r="D273" s="1464"/>
      <c r="E273" s="1464"/>
      <c r="F273" s="1460"/>
      <c r="G273" s="1460"/>
      <c r="H273" s="1460"/>
      <c r="I273" s="1460"/>
      <c r="J273" s="1460"/>
      <c r="K273" s="1460"/>
      <c r="L273" s="1460"/>
      <c r="M273" s="1464"/>
      <c r="N273" s="1464"/>
      <c r="O273" s="1464"/>
      <c r="P273" s="1464"/>
      <c r="Q273" s="1464"/>
      <c r="R273" s="1464"/>
      <c r="S273" s="1464"/>
      <c r="T273" s="1464"/>
      <c r="U273" s="59"/>
      <c r="V273" s="59"/>
      <c r="W273" s="496"/>
      <c r="X273" s="496"/>
      <c r="Y273" s="496"/>
      <c r="Z273" s="496"/>
      <c r="AA273" s="512"/>
      <c r="AB273" s="1460"/>
      <c r="AC273" s="1460"/>
      <c r="AD273" s="555"/>
      <c r="AE273" s="512"/>
      <c r="AF273" s="1460"/>
      <c r="AG273" s="1460"/>
      <c r="AH273" s="555"/>
      <c r="AI273" s="1460"/>
      <c r="AJ273" s="1460"/>
      <c r="AK273" s="1460"/>
      <c r="AL273" s="1460"/>
      <c r="AM273" s="1460"/>
      <c r="AN273" s="555"/>
      <c r="AO273" s="1460"/>
      <c r="AP273" s="555"/>
      <c r="AQ273" s="1460"/>
      <c r="AR273" s="555"/>
      <c r="AS273" s="1460"/>
      <c r="AT273" s="555"/>
      <c r="AU273" s="1460"/>
      <c r="AV273" s="555"/>
      <c r="AW273" s="1460"/>
      <c r="AX273" s="555"/>
      <c r="AY273" s="1460"/>
      <c r="AZ273" s="555"/>
      <c r="BA273" s="1460"/>
      <c r="BB273" s="555"/>
      <c r="BC273" s="1460"/>
      <c r="BD273" s="555"/>
      <c r="BE273" s="1460"/>
      <c r="BF273" s="555"/>
      <c r="BG273" s="1460"/>
      <c r="BH273" s="555"/>
      <c r="BI273" s="1460"/>
      <c r="BJ273" s="555"/>
      <c r="BK273" s="1460"/>
      <c r="BL273" s="555"/>
      <c r="BM273" s="1460"/>
      <c r="BN273" s="555"/>
      <c r="BO273" s="1460"/>
      <c r="BP273" s="555"/>
      <c r="BQ273" s="1464"/>
      <c r="BR273" s="1464"/>
      <c r="BS273" s="1464"/>
      <c r="BT273" s="1464"/>
      <c r="BU273" s="1464"/>
      <c r="BV273" s="1464"/>
      <c r="BW273" s="1464"/>
      <c r="BX273" s="1464"/>
      <c r="BY273" s="1464"/>
      <c r="BZ273" s="1464"/>
      <c r="CA273" s="1464"/>
      <c r="CB273" s="1464"/>
      <c r="CC273" s="1464"/>
      <c r="CD273" s="1464"/>
      <c r="CE273" s="1464"/>
      <c r="CF273" s="1464"/>
      <c r="CG273" s="1464"/>
      <c r="CH273" s="1464"/>
      <c r="CI273" s="1464"/>
      <c r="CJ273" s="1464"/>
      <c r="CK273" s="1464"/>
      <c r="CL273" s="1464"/>
      <c r="CM273" s="1464"/>
      <c r="CN273" s="1464"/>
      <c r="CO273" s="1464"/>
      <c r="CP273" s="1464"/>
      <c r="CQ273" s="1464"/>
      <c r="CR273" s="1464"/>
      <c r="CS273" s="1464"/>
      <c r="CT273" s="1464"/>
      <c r="CU273" s="1464"/>
      <c r="CV273" s="1464"/>
      <c r="CW273" s="1464"/>
      <c r="CX273" s="1464"/>
      <c r="CY273" s="1464"/>
      <c r="CZ273" s="1464"/>
      <c r="DA273" s="1464"/>
      <c r="DB273" s="1464"/>
      <c r="DC273" s="1464"/>
      <c r="DD273" s="1464"/>
      <c r="DE273" s="1464"/>
      <c r="DF273" s="1464"/>
      <c r="DG273" s="1464"/>
      <c r="DH273" s="1464"/>
      <c r="DI273" s="1464"/>
      <c r="DJ273" s="1464"/>
      <c r="DK273" s="1464"/>
      <c r="DL273" s="1464"/>
      <c r="DM273" s="1464"/>
      <c r="DN273" s="1464"/>
      <c r="DO273" s="1464"/>
      <c r="DP273" s="1464"/>
      <c r="DQ273" s="1464"/>
      <c r="DR273" s="1464"/>
      <c r="DS273" s="1464"/>
      <c r="DT273" s="1464"/>
      <c r="DU273" s="1464"/>
      <c r="DV273" s="1464"/>
      <c r="DW273" s="1464"/>
      <c r="DX273" s="1464"/>
      <c r="DY273" s="1464"/>
      <c r="DZ273" s="1464"/>
      <c r="EA273" s="1464"/>
      <c r="EB273" s="1464"/>
      <c r="EC273" s="1464"/>
      <c r="ED273" s="1464"/>
      <c r="EE273" s="1464"/>
      <c r="EF273" s="1464"/>
      <c r="EG273" s="1464"/>
      <c r="EH273" s="1464"/>
      <c r="EI273" s="1464"/>
      <c r="EJ273" s="1464"/>
      <c r="EK273" s="1464"/>
      <c r="EL273" s="1464"/>
      <c r="EM273" s="1464"/>
      <c r="EN273" s="1464"/>
      <c r="EO273" s="1464"/>
      <c r="EP273" s="1464"/>
      <c r="EQ273" s="1464"/>
      <c r="ER273" s="1464"/>
      <c r="ES273" s="1464"/>
      <c r="ET273" s="1464"/>
      <c r="EU273" s="1464"/>
      <c r="EV273" s="1464"/>
      <c r="EW273" s="1464"/>
      <c r="EX273" s="1464"/>
      <c r="EY273" s="1464"/>
      <c r="EZ273" s="1464"/>
      <c r="FA273" s="1464"/>
      <c r="FB273" s="1464"/>
      <c r="FC273" s="1464"/>
      <c r="FD273" s="1464"/>
      <c r="FE273" s="1464"/>
      <c r="FF273" s="1464"/>
      <c r="FG273" s="1464"/>
      <c r="FH273" s="1464"/>
      <c r="FI273" s="1464"/>
      <c r="FJ273" s="1464"/>
      <c r="FK273" s="1464"/>
      <c r="FL273" s="1464"/>
      <c r="FM273" s="1464"/>
      <c r="FN273" s="1464"/>
      <c r="FO273" s="1464"/>
      <c r="FP273" s="1464"/>
      <c r="FQ273" s="1464"/>
      <c r="FR273" s="1464"/>
      <c r="FS273" s="1464"/>
      <c r="FT273" s="1464"/>
      <c r="FU273" s="1464"/>
      <c r="FV273" s="1464"/>
      <c r="FW273" s="1464"/>
      <c r="IA273" s="710"/>
      <c r="IP273" s="710"/>
      <c r="IT273" s="711"/>
      <c r="JX273" s="1464"/>
      <c r="JY273" s="1464"/>
      <c r="JZ273" s="1464"/>
      <c r="KA273" s="1464"/>
      <c r="KB273" s="1464"/>
    </row>
    <row r="274" spans="1:288" customFormat="1">
      <c r="A274" s="1460"/>
      <c r="B274" s="1460"/>
      <c r="C274" s="1464"/>
      <c r="D274" s="1464"/>
      <c r="E274" s="1464"/>
      <c r="F274" s="1460"/>
      <c r="G274" s="1460"/>
      <c r="H274" s="1460"/>
      <c r="I274" s="1460"/>
      <c r="J274" s="1460"/>
      <c r="K274" s="1460"/>
      <c r="L274" s="1460"/>
      <c r="M274" s="1464"/>
      <c r="N274" s="1464"/>
      <c r="O274" s="1464"/>
      <c r="P274" s="1464"/>
      <c r="Q274" s="1464"/>
      <c r="R274" s="1464"/>
      <c r="S274" s="1464"/>
      <c r="T274" s="1464"/>
      <c r="U274" s="59"/>
      <c r="V274" s="59"/>
      <c r="W274" s="496"/>
      <c r="X274" s="496"/>
      <c r="Y274" s="496"/>
      <c r="Z274" s="496"/>
      <c r="AA274" s="512"/>
      <c r="AB274" s="1460"/>
      <c r="AC274" s="1460"/>
      <c r="AD274" s="555"/>
      <c r="AE274" s="512"/>
      <c r="AF274" s="1460"/>
      <c r="AG274" s="1460"/>
      <c r="AH274" s="555"/>
      <c r="AI274" s="1460"/>
      <c r="AJ274" s="1460"/>
      <c r="AK274" s="1460"/>
      <c r="AL274" s="1460"/>
      <c r="AM274" s="1460"/>
      <c r="AN274" s="555"/>
      <c r="AO274" s="1460"/>
      <c r="AP274" s="555"/>
      <c r="AQ274" s="1460"/>
      <c r="AR274" s="555"/>
      <c r="AS274" s="1460"/>
      <c r="AT274" s="555"/>
      <c r="AU274" s="1460"/>
      <c r="AV274" s="555"/>
      <c r="AW274" s="1460"/>
      <c r="AX274" s="555"/>
      <c r="AY274" s="1460"/>
      <c r="AZ274" s="555"/>
      <c r="BA274" s="1460"/>
      <c r="BB274" s="555"/>
      <c r="BC274" s="1460"/>
      <c r="BD274" s="555"/>
      <c r="BE274" s="1460"/>
      <c r="BF274" s="555"/>
      <c r="BG274" s="1460"/>
      <c r="BH274" s="555"/>
      <c r="BI274" s="1460"/>
      <c r="BJ274" s="555"/>
      <c r="BK274" s="1460"/>
      <c r="BL274" s="555"/>
      <c r="BM274" s="1460"/>
      <c r="BN274" s="555"/>
      <c r="BO274" s="1460"/>
      <c r="BP274" s="555"/>
      <c r="BQ274" s="1464"/>
      <c r="BR274" s="1464"/>
      <c r="BS274" s="1464"/>
      <c r="BT274" s="1464"/>
      <c r="BU274" s="1464"/>
      <c r="BV274" s="1464"/>
      <c r="BW274" s="1464"/>
      <c r="BX274" s="1464"/>
      <c r="BY274" s="1464"/>
      <c r="BZ274" s="1464"/>
      <c r="CA274" s="1464"/>
      <c r="CB274" s="1464"/>
      <c r="CC274" s="1464"/>
      <c r="CD274" s="1464"/>
      <c r="CE274" s="1464"/>
      <c r="CF274" s="1464"/>
      <c r="CG274" s="1464"/>
      <c r="CH274" s="1464"/>
      <c r="CI274" s="1464"/>
      <c r="CJ274" s="1464"/>
      <c r="CK274" s="1464"/>
      <c r="CL274" s="1464"/>
      <c r="CM274" s="1464"/>
      <c r="CN274" s="1464"/>
      <c r="CO274" s="1464"/>
      <c r="CP274" s="1464"/>
      <c r="CQ274" s="1464"/>
      <c r="CR274" s="1464"/>
      <c r="CS274" s="1464"/>
      <c r="CT274" s="1464"/>
      <c r="CU274" s="1464"/>
      <c r="CV274" s="1464"/>
      <c r="CW274" s="1464"/>
      <c r="CX274" s="1464"/>
      <c r="CY274" s="1464"/>
      <c r="CZ274" s="1464"/>
      <c r="DA274" s="1464"/>
      <c r="DB274" s="1464"/>
      <c r="DC274" s="1464"/>
      <c r="DD274" s="1464"/>
      <c r="DE274" s="1464"/>
      <c r="DF274" s="1464"/>
      <c r="DG274" s="1464"/>
      <c r="DH274" s="1464"/>
      <c r="DI274" s="1464"/>
      <c r="DJ274" s="1464"/>
      <c r="DK274" s="1464"/>
      <c r="DL274" s="1464"/>
      <c r="DM274" s="1464"/>
      <c r="DN274" s="1464"/>
      <c r="DO274" s="1464"/>
      <c r="DP274" s="1464"/>
      <c r="DQ274" s="1464"/>
      <c r="DR274" s="1464"/>
      <c r="DS274" s="1464"/>
      <c r="DT274" s="1464"/>
      <c r="DU274" s="1464"/>
      <c r="DV274" s="1464"/>
      <c r="DW274" s="1464"/>
      <c r="DX274" s="1464"/>
      <c r="DY274" s="1464"/>
      <c r="DZ274" s="1464"/>
      <c r="EA274" s="1464"/>
      <c r="EB274" s="1464"/>
      <c r="EC274" s="1464"/>
      <c r="ED274" s="1464"/>
      <c r="EE274" s="1464"/>
      <c r="EF274" s="1464"/>
      <c r="EG274" s="1464"/>
      <c r="EH274" s="1464"/>
      <c r="EI274" s="1464"/>
      <c r="EJ274" s="1464"/>
      <c r="EK274" s="1464"/>
      <c r="EL274" s="1464"/>
      <c r="EM274" s="1464"/>
      <c r="EN274" s="1464"/>
      <c r="EO274" s="1464"/>
      <c r="EP274" s="1464"/>
      <c r="EQ274" s="1464"/>
      <c r="ER274" s="1464"/>
      <c r="ES274" s="1464"/>
      <c r="ET274" s="1464"/>
      <c r="EU274" s="1464"/>
      <c r="EV274" s="1464"/>
      <c r="EW274" s="1464"/>
      <c r="EX274" s="1464"/>
      <c r="EY274" s="1464"/>
      <c r="EZ274" s="1464"/>
      <c r="FA274" s="1464"/>
      <c r="FB274" s="1464"/>
      <c r="FC274" s="1464"/>
      <c r="FD274" s="1464"/>
      <c r="FE274" s="1464"/>
      <c r="FF274" s="1464"/>
      <c r="FG274" s="1464"/>
      <c r="FH274" s="1464"/>
      <c r="FI274" s="1464"/>
      <c r="FJ274" s="1464"/>
      <c r="FK274" s="1464"/>
      <c r="FL274" s="1464"/>
      <c r="FM274" s="1464"/>
      <c r="FN274" s="1464"/>
      <c r="FO274" s="1464"/>
      <c r="FP274" s="1464"/>
      <c r="FQ274" s="1464"/>
      <c r="FR274" s="1464"/>
      <c r="FS274" s="1464"/>
      <c r="FT274" s="1464"/>
      <c r="FU274" s="1464"/>
      <c r="FV274" s="1464"/>
      <c r="FW274" s="1464"/>
      <c r="IA274" s="710"/>
      <c r="IP274" s="710"/>
      <c r="IT274" s="711"/>
      <c r="JX274" s="1464"/>
      <c r="JY274" s="1464"/>
      <c r="JZ274" s="1464"/>
      <c r="KA274" s="1464"/>
      <c r="KB274" s="1464"/>
    </row>
    <row r="275" spans="1:288" customFormat="1">
      <c r="A275" s="1460"/>
      <c r="B275" s="1460"/>
      <c r="C275" s="1464"/>
      <c r="D275" s="1464"/>
      <c r="E275" s="1464"/>
      <c r="F275" s="1460"/>
      <c r="G275" s="1460"/>
      <c r="H275" s="1460"/>
      <c r="I275" s="1460"/>
      <c r="J275" s="1460"/>
      <c r="K275" s="1460"/>
      <c r="L275" s="1460"/>
      <c r="M275" s="1464"/>
      <c r="N275" s="1464"/>
      <c r="O275" s="1464"/>
      <c r="P275" s="1464"/>
      <c r="Q275" s="1464"/>
      <c r="R275" s="1464"/>
      <c r="S275" s="1464"/>
      <c r="T275" s="1464"/>
      <c r="U275" s="59"/>
      <c r="V275" s="59"/>
      <c r="W275" s="496"/>
      <c r="X275" s="496"/>
      <c r="Y275" s="496"/>
      <c r="Z275" s="496"/>
      <c r="AA275" s="512"/>
      <c r="AB275" s="1460"/>
      <c r="AC275" s="1460"/>
      <c r="AD275" s="555"/>
      <c r="AE275" s="512"/>
      <c r="AF275" s="1460"/>
      <c r="AG275" s="1460"/>
      <c r="AH275" s="555"/>
      <c r="AI275" s="1460"/>
      <c r="AJ275" s="1460"/>
      <c r="AK275" s="1460"/>
      <c r="AL275" s="1460"/>
      <c r="AM275" s="1460"/>
      <c r="AN275" s="555"/>
      <c r="AO275" s="1460"/>
      <c r="AP275" s="555"/>
      <c r="AQ275" s="1460"/>
      <c r="AR275" s="555"/>
      <c r="AS275" s="1460"/>
      <c r="AT275" s="555"/>
      <c r="AU275" s="1460"/>
      <c r="AV275" s="555"/>
      <c r="AW275" s="1460"/>
      <c r="AX275" s="555"/>
      <c r="AY275" s="1460"/>
      <c r="AZ275" s="555"/>
      <c r="BA275" s="1460"/>
      <c r="BB275" s="555"/>
      <c r="BC275" s="1460"/>
      <c r="BD275" s="555"/>
      <c r="BE275" s="1460"/>
      <c r="BF275" s="555"/>
      <c r="BG275" s="1460"/>
      <c r="BH275" s="555"/>
      <c r="BI275" s="1460"/>
      <c r="BJ275" s="555"/>
      <c r="BK275" s="1460"/>
      <c r="BL275" s="555"/>
      <c r="BM275" s="1460"/>
      <c r="BN275" s="555"/>
      <c r="BO275" s="1460"/>
      <c r="BP275" s="555"/>
      <c r="BQ275" s="1464"/>
      <c r="BR275" s="1464"/>
      <c r="BS275" s="1464"/>
      <c r="BT275" s="1464"/>
      <c r="BU275" s="1464"/>
      <c r="BV275" s="1464"/>
      <c r="BW275" s="1464"/>
      <c r="BX275" s="1464"/>
      <c r="BY275" s="1464"/>
      <c r="BZ275" s="1464"/>
      <c r="CA275" s="1464"/>
      <c r="CB275" s="1464"/>
      <c r="CC275" s="1464"/>
      <c r="CD275" s="1464"/>
      <c r="CE275" s="1464"/>
      <c r="CF275" s="1464"/>
      <c r="CG275" s="1464"/>
      <c r="CH275" s="1464"/>
      <c r="CI275" s="1464"/>
      <c r="CJ275" s="1464"/>
      <c r="CK275" s="1464"/>
      <c r="CL275" s="1464"/>
      <c r="CM275" s="1464"/>
      <c r="CN275" s="1464"/>
      <c r="CO275" s="1464"/>
      <c r="CP275" s="1464"/>
      <c r="CQ275" s="1464"/>
      <c r="CR275" s="1464"/>
      <c r="CS275" s="1464"/>
      <c r="CT275" s="1464"/>
      <c r="CU275" s="1464"/>
      <c r="CV275" s="1464"/>
      <c r="CW275" s="1464"/>
      <c r="CX275" s="1464"/>
      <c r="CY275" s="1464"/>
      <c r="CZ275" s="1464"/>
      <c r="DA275" s="1464"/>
      <c r="DB275" s="1464"/>
      <c r="DC275" s="1464"/>
      <c r="DD275" s="1464"/>
      <c r="DE275" s="1464"/>
      <c r="DF275" s="1464"/>
      <c r="DG275" s="1464"/>
      <c r="DH275" s="1464"/>
      <c r="DI275" s="1464"/>
      <c r="DJ275" s="1464"/>
      <c r="DK275" s="1464"/>
      <c r="DL275" s="1464"/>
      <c r="DM275" s="1464"/>
      <c r="DN275" s="1464"/>
      <c r="DO275" s="1464"/>
      <c r="DP275" s="1464"/>
      <c r="DQ275" s="1464"/>
      <c r="DR275" s="1464"/>
      <c r="DS275" s="1464"/>
      <c r="DT275" s="1464"/>
      <c r="DU275" s="1464"/>
      <c r="DV275" s="1464"/>
      <c r="DW275" s="1464"/>
      <c r="DX275" s="1464"/>
      <c r="DY275" s="1464"/>
      <c r="DZ275" s="1464"/>
      <c r="EA275" s="1464"/>
      <c r="EB275" s="1464"/>
      <c r="EC275" s="1464"/>
      <c r="ED275" s="1464"/>
      <c r="EE275" s="1464"/>
      <c r="EF275" s="1464"/>
      <c r="EG275" s="1464"/>
      <c r="EH275" s="1464"/>
      <c r="EI275" s="1464"/>
      <c r="EJ275" s="1464"/>
      <c r="EK275" s="1464"/>
      <c r="EL275" s="1464"/>
      <c r="EM275" s="1464"/>
      <c r="EN275" s="1464"/>
      <c r="EO275" s="1464"/>
      <c r="EP275" s="1464"/>
      <c r="EQ275" s="1464"/>
      <c r="ER275" s="1464"/>
      <c r="ES275" s="1464"/>
      <c r="ET275" s="1464"/>
      <c r="EU275" s="1464"/>
      <c r="EV275" s="1464"/>
      <c r="EW275" s="1464"/>
      <c r="EX275" s="1464"/>
      <c r="EY275" s="1464"/>
      <c r="EZ275" s="1464"/>
      <c r="FA275" s="1464"/>
      <c r="FB275" s="1464"/>
      <c r="FC275" s="1464"/>
      <c r="FD275" s="1464"/>
      <c r="FE275" s="1464"/>
      <c r="FF275" s="1464"/>
      <c r="FG275" s="1464"/>
      <c r="FH275" s="1464"/>
      <c r="FI275" s="1464"/>
      <c r="FJ275" s="1464"/>
      <c r="FK275" s="1464"/>
      <c r="FL275" s="1464"/>
      <c r="FM275" s="1464"/>
      <c r="FN275" s="1464"/>
      <c r="FO275" s="1464"/>
      <c r="FP275" s="1464"/>
      <c r="FQ275" s="1464"/>
      <c r="FR275" s="1464"/>
      <c r="FS275" s="1464"/>
      <c r="FT275" s="1464"/>
      <c r="FU275" s="1464"/>
      <c r="FV275" s="1464"/>
      <c r="FW275" s="1464"/>
      <c r="IA275" s="710"/>
      <c r="IP275" s="710"/>
      <c r="IT275" s="711"/>
      <c r="JX275" s="1464"/>
      <c r="JY275" s="1464"/>
      <c r="JZ275" s="1464"/>
      <c r="KA275" s="1464"/>
      <c r="KB275" s="1464"/>
    </row>
    <row r="276" spans="1:288" customFormat="1">
      <c r="A276" s="1460"/>
      <c r="B276" s="1460"/>
      <c r="C276" s="1464"/>
      <c r="D276" s="1464"/>
      <c r="E276" s="1464"/>
      <c r="F276" s="1460"/>
      <c r="G276" s="1460"/>
      <c r="H276" s="1460"/>
      <c r="I276" s="1460"/>
      <c r="J276" s="1460"/>
      <c r="K276" s="1460"/>
      <c r="L276" s="1460"/>
      <c r="M276" s="1464"/>
      <c r="N276" s="1464"/>
      <c r="O276" s="1464"/>
      <c r="P276" s="1464"/>
      <c r="Q276" s="1464"/>
      <c r="R276" s="1464"/>
      <c r="S276" s="1464"/>
      <c r="T276" s="1464"/>
      <c r="U276" s="59"/>
      <c r="V276" s="59"/>
      <c r="W276" s="496"/>
      <c r="X276" s="496"/>
      <c r="Y276" s="496"/>
      <c r="Z276" s="496"/>
      <c r="AA276" s="512"/>
      <c r="AB276" s="1460"/>
      <c r="AC276" s="1460"/>
      <c r="AD276" s="555"/>
      <c r="AE276" s="512"/>
      <c r="AF276" s="1460"/>
      <c r="AG276" s="1460"/>
      <c r="AH276" s="555"/>
      <c r="AI276" s="1460"/>
      <c r="AJ276" s="1460"/>
      <c r="AK276" s="1460"/>
      <c r="AL276" s="1460"/>
      <c r="AM276" s="1460"/>
      <c r="AN276" s="555"/>
      <c r="AO276" s="1460"/>
      <c r="AP276" s="555"/>
      <c r="AQ276" s="1460"/>
      <c r="AR276" s="555"/>
      <c r="AS276" s="1460"/>
      <c r="AT276" s="555"/>
      <c r="AU276" s="1460"/>
      <c r="AV276" s="555"/>
      <c r="AW276" s="1460"/>
      <c r="AX276" s="555"/>
      <c r="AY276" s="1460"/>
      <c r="AZ276" s="555"/>
      <c r="BA276" s="1460"/>
      <c r="BB276" s="555"/>
      <c r="BC276" s="1460"/>
      <c r="BD276" s="555"/>
      <c r="BE276" s="1460"/>
      <c r="BF276" s="555"/>
      <c r="BG276" s="1460"/>
      <c r="BH276" s="555"/>
      <c r="BI276" s="1460"/>
      <c r="BJ276" s="555"/>
      <c r="BK276" s="1460"/>
      <c r="BL276" s="555"/>
      <c r="BM276" s="1460"/>
      <c r="BN276" s="555"/>
      <c r="BO276" s="1460"/>
      <c r="BP276" s="555"/>
      <c r="BQ276" s="1464"/>
      <c r="BR276" s="1464"/>
      <c r="BS276" s="1464"/>
      <c r="BT276" s="1464"/>
      <c r="BU276" s="1464"/>
      <c r="BV276" s="1464"/>
      <c r="BW276" s="1464"/>
      <c r="BX276" s="1464"/>
      <c r="BY276" s="1464"/>
      <c r="BZ276" s="1464"/>
      <c r="CA276" s="1464"/>
      <c r="CB276" s="1464"/>
      <c r="CC276" s="1464"/>
      <c r="CD276" s="1464"/>
      <c r="CE276" s="1464"/>
      <c r="CF276" s="1464"/>
      <c r="CG276" s="1464"/>
      <c r="CH276" s="1464"/>
      <c r="CI276" s="1464"/>
      <c r="CJ276" s="1464"/>
      <c r="CK276" s="1464"/>
      <c r="CL276" s="1464"/>
      <c r="CM276" s="1464"/>
      <c r="CN276" s="1464"/>
      <c r="CO276" s="1464"/>
      <c r="CP276" s="1464"/>
      <c r="CQ276" s="1464"/>
      <c r="CR276" s="1464"/>
      <c r="CS276" s="1464"/>
      <c r="CT276" s="1464"/>
      <c r="CU276" s="1464"/>
      <c r="CV276" s="1464"/>
      <c r="CW276" s="1464"/>
      <c r="CX276" s="1464"/>
      <c r="CY276" s="1464"/>
      <c r="CZ276" s="1464"/>
      <c r="DA276" s="1464"/>
      <c r="DB276" s="1464"/>
      <c r="DC276" s="1464"/>
      <c r="DD276" s="1464"/>
      <c r="DE276" s="1464"/>
      <c r="DF276" s="1464"/>
      <c r="DG276" s="1464"/>
      <c r="DH276" s="1464"/>
      <c r="DI276" s="1464"/>
      <c r="DJ276" s="1464"/>
      <c r="DK276" s="1464"/>
      <c r="DL276" s="1464"/>
      <c r="DM276" s="1464"/>
      <c r="DN276" s="1464"/>
      <c r="DO276" s="1464"/>
      <c r="DP276" s="1464"/>
      <c r="DQ276" s="1464"/>
      <c r="DR276" s="1464"/>
      <c r="DS276" s="1464"/>
      <c r="DT276" s="1464"/>
      <c r="DU276" s="1464"/>
      <c r="DV276" s="1464"/>
      <c r="DW276" s="1464"/>
      <c r="DX276" s="1464"/>
      <c r="DY276" s="1464"/>
      <c r="DZ276" s="1464"/>
      <c r="EA276" s="1464"/>
      <c r="EB276" s="1464"/>
      <c r="EC276" s="1464"/>
      <c r="ED276" s="1464"/>
      <c r="EE276" s="1464"/>
      <c r="EF276" s="1464"/>
      <c r="EG276" s="1464"/>
      <c r="EH276" s="1464"/>
      <c r="EI276" s="1464"/>
      <c r="EJ276" s="1464"/>
      <c r="EK276" s="1464"/>
      <c r="EL276" s="1464"/>
      <c r="EM276" s="1464"/>
      <c r="EN276" s="1464"/>
      <c r="EO276" s="1464"/>
      <c r="EP276" s="1464"/>
      <c r="EQ276" s="1464"/>
      <c r="ER276" s="1464"/>
      <c r="ES276" s="1464"/>
      <c r="ET276" s="1464"/>
      <c r="EU276" s="1464"/>
      <c r="EV276" s="1464"/>
      <c r="EW276" s="1464"/>
      <c r="EX276" s="1464"/>
      <c r="EY276" s="1464"/>
      <c r="EZ276" s="1464"/>
      <c r="FA276" s="1464"/>
      <c r="FB276" s="1464"/>
      <c r="FC276" s="1464"/>
      <c r="FD276" s="1464"/>
      <c r="FE276" s="1464"/>
      <c r="FF276" s="1464"/>
      <c r="FG276" s="1464"/>
      <c r="FH276" s="1464"/>
      <c r="FI276" s="1464"/>
      <c r="FJ276" s="1464"/>
      <c r="FK276" s="1464"/>
      <c r="FL276" s="1464"/>
      <c r="FM276" s="1464"/>
      <c r="FN276" s="1464"/>
      <c r="FO276" s="1464"/>
      <c r="FP276" s="1464"/>
      <c r="FQ276" s="1464"/>
      <c r="FR276" s="1464"/>
      <c r="FS276" s="1464"/>
      <c r="FT276" s="1464"/>
      <c r="FU276" s="1464"/>
      <c r="FV276" s="1464"/>
      <c r="FW276" s="1464"/>
      <c r="IA276" s="710"/>
      <c r="IP276" s="710"/>
      <c r="IT276" s="711"/>
      <c r="JX276" s="1464"/>
      <c r="JY276" s="1464"/>
      <c r="JZ276" s="1464"/>
      <c r="KA276" s="1464"/>
      <c r="KB276" s="1464"/>
    </row>
    <row r="277" spans="1:288" customFormat="1">
      <c r="A277" s="1460"/>
      <c r="B277" s="1460"/>
      <c r="C277" s="1464"/>
      <c r="D277" s="1464"/>
      <c r="E277" s="1464"/>
      <c r="F277" s="1460"/>
      <c r="G277" s="1460"/>
      <c r="H277" s="1460"/>
      <c r="I277" s="1460"/>
      <c r="J277" s="1460"/>
      <c r="K277" s="1460"/>
      <c r="L277" s="1460"/>
      <c r="M277" s="1464"/>
      <c r="N277" s="1464"/>
      <c r="O277" s="1464"/>
      <c r="P277" s="1464"/>
      <c r="Q277" s="1464"/>
      <c r="R277" s="1464"/>
      <c r="S277" s="1464"/>
      <c r="T277" s="1464"/>
      <c r="U277" s="59"/>
      <c r="V277" s="59"/>
      <c r="W277" s="496"/>
      <c r="X277" s="496"/>
      <c r="Y277" s="496"/>
      <c r="Z277" s="496"/>
      <c r="AA277" s="512"/>
      <c r="AB277" s="1460"/>
      <c r="AC277" s="1460"/>
      <c r="AD277" s="555"/>
      <c r="AE277" s="512"/>
      <c r="AF277" s="1460"/>
      <c r="AG277" s="1460"/>
      <c r="AH277" s="555"/>
      <c r="AI277" s="1460"/>
      <c r="AJ277" s="1460"/>
      <c r="AK277" s="1460"/>
      <c r="AL277" s="1460"/>
      <c r="AM277" s="1460"/>
      <c r="AN277" s="555"/>
      <c r="AO277" s="1460"/>
      <c r="AP277" s="555"/>
      <c r="AQ277" s="1460"/>
      <c r="AR277" s="555"/>
      <c r="AS277" s="1460"/>
      <c r="AT277" s="555"/>
      <c r="AU277" s="1460"/>
      <c r="AV277" s="555"/>
      <c r="AW277" s="1460"/>
      <c r="AX277" s="555"/>
      <c r="AY277" s="1460"/>
      <c r="AZ277" s="555"/>
      <c r="BA277" s="1460"/>
      <c r="BB277" s="555"/>
      <c r="BC277" s="1460"/>
      <c r="BD277" s="555"/>
      <c r="BE277" s="1460"/>
      <c r="BF277" s="555"/>
      <c r="BG277" s="1460"/>
      <c r="BH277" s="555"/>
      <c r="BI277" s="1460"/>
      <c r="BJ277" s="555"/>
      <c r="BK277" s="1460"/>
      <c r="BL277" s="555"/>
      <c r="BM277" s="1460"/>
      <c r="BN277" s="555"/>
      <c r="BO277" s="1460"/>
      <c r="BP277" s="555"/>
      <c r="BQ277" s="1464"/>
      <c r="BR277" s="1464"/>
      <c r="BS277" s="1464"/>
      <c r="BT277" s="1464"/>
      <c r="BU277" s="1464"/>
      <c r="BV277" s="1464"/>
      <c r="BW277" s="1464"/>
      <c r="BX277" s="1464"/>
      <c r="BY277" s="1464"/>
      <c r="BZ277" s="1464"/>
      <c r="CA277" s="1464"/>
      <c r="CB277" s="1464"/>
      <c r="CC277" s="1464"/>
      <c r="CD277" s="1464"/>
      <c r="CE277" s="1464"/>
      <c r="CF277" s="1464"/>
      <c r="CG277" s="1464"/>
      <c r="CH277" s="1464"/>
      <c r="CI277" s="1464"/>
      <c r="CJ277" s="1464"/>
      <c r="CK277" s="1464"/>
      <c r="CL277" s="1464"/>
      <c r="CM277" s="1464"/>
      <c r="CN277" s="1464"/>
      <c r="CO277" s="1464"/>
      <c r="CP277" s="1464"/>
      <c r="CQ277" s="1464"/>
      <c r="CR277" s="1464"/>
      <c r="CS277" s="1464"/>
      <c r="CT277" s="1464"/>
      <c r="CU277" s="1464"/>
      <c r="CV277" s="1464"/>
      <c r="CW277" s="1464"/>
      <c r="CX277" s="1464"/>
      <c r="CY277" s="1464"/>
      <c r="CZ277" s="1464"/>
      <c r="DA277" s="1464"/>
      <c r="DB277" s="1464"/>
      <c r="DC277" s="1464"/>
      <c r="DD277" s="1464"/>
      <c r="DE277" s="1464"/>
      <c r="DF277" s="1464"/>
      <c r="DG277" s="1464"/>
      <c r="DH277" s="1464"/>
      <c r="DI277" s="1464"/>
      <c r="DJ277" s="1464"/>
      <c r="DK277" s="1464"/>
      <c r="DL277" s="1464"/>
      <c r="DM277" s="1464"/>
      <c r="DN277" s="1464"/>
      <c r="DO277" s="1464"/>
      <c r="DP277" s="1464"/>
      <c r="DQ277" s="1464"/>
      <c r="DR277" s="1464"/>
      <c r="DS277" s="1464"/>
      <c r="DT277" s="1464"/>
      <c r="DU277" s="1464"/>
      <c r="DV277" s="1464"/>
      <c r="DW277" s="1464"/>
      <c r="DX277" s="1464"/>
      <c r="DY277" s="1464"/>
      <c r="DZ277" s="1464"/>
      <c r="EA277" s="1464"/>
      <c r="EB277" s="1464"/>
      <c r="EC277" s="1464"/>
      <c r="ED277" s="1464"/>
      <c r="EE277" s="1464"/>
      <c r="EF277" s="1464"/>
      <c r="EG277" s="1464"/>
      <c r="EH277" s="1464"/>
      <c r="EI277" s="1464"/>
      <c r="EJ277" s="1464"/>
      <c r="EK277" s="1464"/>
      <c r="EL277" s="1464"/>
      <c r="EM277" s="1464"/>
      <c r="EN277" s="1464"/>
      <c r="EO277" s="1464"/>
      <c r="EP277" s="1464"/>
      <c r="EQ277" s="1464"/>
      <c r="ER277" s="1464"/>
      <c r="ES277" s="1464"/>
      <c r="ET277" s="1464"/>
      <c r="EU277" s="1464"/>
      <c r="EV277" s="1464"/>
      <c r="EW277" s="1464"/>
      <c r="EX277" s="1464"/>
      <c r="EY277" s="1464"/>
      <c r="EZ277" s="1464"/>
      <c r="FA277" s="1464"/>
      <c r="FB277" s="1464"/>
      <c r="FC277" s="1464"/>
      <c r="FD277" s="1464"/>
      <c r="FE277" s="1464"/>
      <c r="FF277" s="1464"/>
      <c r="FG277" s="1464"/>
      <c r="FH277" s="1464"/>
      <c r="FI277" s="1464"/>
      <c r="FJ277" s="1464"/>
      <c r="FK277" s="1464"/>
      <c r="FL277" s="1464"/>
      <c r="FM277" s="1464"/>
      <c r="FN277" s="1464"/>
      <c r="FO277" s="1464"/>
      <c r="FP277" s="1464"/>
      <c r="FQ277" s="1464"/>
      <c r="FR277" s="1464"/>
      <c r="FS277" s="1464"/>
      <c r="FT277" s="1464"/>
      <c r="FU277" s="1464"/>
      <c r="FV277" s="1464"/>
      <c r="FW277" s="1464"/>
      <c r="IA277" s="710"/>
      <c r="IP277" s="710"/>
      <c r="IT277" s="711"/>
      <c r="JX277" s="1464"/>
      <c r="JY277" s="1464"/>
      <c r="JZ277" s="1464"/>
      <c r="KA277" s="1464"/>
      <c r="KB277" s="1464"/>
    </row>
    <row r="278" spans="1:288" customFormat="1">
      <c r="A278" s="1460"/>
      <c r="B278" s="1460"/>
      <c r="C278" s="1464"/>
      <c r="D278" s="1464"/>
      <c r="E278" s="1464"/>
      <c r="F278" s="1460"/>
      <c r="G278" s="1460"/>
      <c r="H278" s="1460"/>
      <c r="I278" s="1460"/>
      <c r="J278" s="1460"/>
      <c r="K278" s="1460"/>
      <c r="L278" s="1460"/>
      <c r="M278" s="1464"/>
      <c r="N278" s="1464"/>
      <c r="O278" s="1464"/>
      <c r="P278" s="1464"/>
      <c r="Q278" s="1464"/>
      <c r="R278" s="1464"/>
      <c r="S278" s="1464"/>
      <c r="T278" s="1464"/>
      <c r="U278" s="59"/>
      <c r="V278" s="59"/>
      <c r="W278" s="496"/>
      <c r="X278" s="496"/>
      <c r="Y278" s="496"/>
      <c r="Z278" s="496"/>
      <c r="AA278" s="512"/>
      <c r="AB278" s="1460"/>
      <c r="AC278" s="1460"/>
      <c r="AD278" s="555"/>
      <c r="AE278" s="512"/>
      <c r="AF278" s="1460"/>
      <c r="AG278" s="1460"/>
      <c r="AH278" s="555"/>
      <c r="AI278" s="1460"/>
      <c r="AJ278" s="1460"/>
      <c r="AK278" s="1460"/>
      <c r="AL278" s="1460"/>
      <c r="AM278" s="1460"/>
      <c r="AN278" s="555"/>
      <c r="AO278" s="1460"/>
      <c r="AP278" s="555"/>
      <c r="AQ278" s="1460"/>
      <c r="AR278" s="555"/>
      <c r="AS278" s="1460"/>
      <c r="AT278" s="555"/>
      <c r="AU278" s="1460"/>
      <c r="AV278" s="555"/>
      <c r="AW278" s="1460"/>
      <c r="AX278" s="555"/>
      <c r="AY278" s="1460"/>
      <c r="AZ278" s="555"/>
      <c r="BA278" s="1460"/>
      <c r="BB278" s="555"/>
      <c r="BC278" s="1460"/>
      <c r="BD278" s="555"/>
      <c r="BE278" s="1460"/>
      <c r="BF278" s="555"/>
      <c r="BG278" s="1460"/>
      <c r="BH278" s="555"/>
      <c r="BI278" s="1460"/>
      <c r="BJ278" s="555"/>
      <c r="BK278" s="1460"/>
      <c r="BL278" s="555"/>
      <c r="BM278" s="1460"/>
      <c r="BN278" s="555"/>
      <c r="BO278" s="1460"/>
      <c r="BP278" s="555"/>
      <c r="BQ278" s="1464"/>
      <c r="BR278" s="1464"/>
      <c r="BS278" s="1464"/>
      <c r="BT278" s="1464"/>
      <c r="BU278" s="1464"/>
      <c r="BV278" s="1464"/>
      <c r="BW278" s="1464"/>
      <c r="BX278" s="1464"/>
      <c r="BY278" s="1464"/>
      <c r="BZ278" s="1464"/>
      <c r="CA278" s="1464"/>
      <c r="CB278" s="1464"/>
      <c r="CC278" s="1464"/>
      <c r="CD278" s="1464"/>
      <c r="CE278" s="1464"/>
      <c r="CF278" s="1464"/>
      <c r="CG278" s="1464"/>
      <c r="CH278" s="1464"/>
      <c r="CI278" s="1464"/>
      <c r="CJ278" s="1464"/>
      <c r="CK278" s="1464"/>
      <c r="CL278" s="1464"/>
      <c r="CM278" s="1464"/>
      <c r="CN278" s="1464"/>
      <c r="CO278" s="1464"/>
      <c r="CP278" s="1464"/>
      <c r="CQ278" s="1464"/>
      <c r="CR278" s="1464"/>
      <c r="CS278" s="1464"/>
      <c r="CT278" s="1464"/>
      <c r="CU278" s="1464"/>
      <c r="CV278" s="1464"/>
      <c r="CW278" s="1464"/>
      <c r="CX278" s="1464"/>
      <c r="CY278" s="1464"/>
      <c r="CZ278" s="1464"/>
      <c r="DA278" s="1464"/>
      <c r="DB278" s="1464"/>
      <c r="DC278" s="1464"/>
      <c r="DD278" s="1464"/>
      <c r="DE278" s="1464"/>
      <c r="DF278" s="1464"/>
      <c r="DG278" s="1464"/>
      <c r="DH278" s="1464"/>
      <c r="DI278" s="1464"/>
      <c r="DJ278" s="1464"/>
      <c r="DK278" s="1464"/>
      <c r="DL278" s="1464"/>
      <c r="DM278" s="1464"/>
      <c r="DN278" s="1464"/>
      <c r="DO278" s="1464"/>
      <c r="DP278" s="1464"/>
      <c r="DQ278" s="1464"/>
      <c r="DR278" s="1464"/>
      <c r="DS278" s="1464"/>
      <c r="DT278" s="1464"/>
      <c r="DU278" s="1464"/>
      <c r="DV278" s="1464"/>
      <c r="DW278" s="1464"/>
      <c r="DX278" s="1464"/>
      <c r="DY278" s="1464"/>
      <c r="DZ278" s="1464"/>
      <c r="EA278" s="1464"/>
      <c r="EB278" s="1464"/>
      <c r="EC278" s="1464"/>
      <c r="ED278" s="1464"/>
      <c r="EE278" s="1464"/>
      <c r="EF278" s="1464"/>
      <c r="EG278" s="1464"/>
      <c r="EH278" s="1464"/>
      <c r="EI278" s="1464"/>
      <c r="EJ278" s="1464"/>
      <c r="EK278" s="1464"/>
      <c r="EL278" s="1464"/>
      <c r="EM278" s="1464"/>
      <c r="EN278" s="1464"/>
      <c r="EO278" s="1464"/>
      <c r="EP278" s="1464"/>
      <c r="EQ278" s="1464"/>
      <c r="ER278" s="1464"/>
      <c r="ES278" s="1464"/>
      <c r="ET278" s="1464"/>
      <c r="EU278" s="1464"/>
      <c r="EV278" s="1464"/>
      <c r="EW278" s="1464"/>
      <c r="EX278" s="1464"/>
      <c r="EY278" s="1464"/>
      <c r="EZ278" s="1464"/>
      <c r="FA278" s="1464"/>
      <c r="FB278" s="1464"/>
      <c r="FC278" s="1464"/>
      <c r="FD278" s="1464"/>
      <c r="FE278" s="1464"/>
      <c r="FF278" s="1464"/>
      <c r="FG278" s="1464"/>
      <c r="FH278" s="1464"/>
      <c r="FI278" s="1464"/>
      <c r="FJ278" s="1464"/>
      <c r="FK278" s="1464"/>
      <c r="FL278" s="1464"/>
      <c r="FM278" s="1464"/>
      <c r="FN278" s="1464"/>
      <c r="FO278" s="1464"/>
      <c r="FP278" s="1464"/>
      <c r="FQ278" s="1464"/>
      <c r="FR278" s="1464"/>
      <c r="FS278" s="1464"/>
      <c r="FT278" s="1464"/>
      <c r="FU278" s="1464"/>
      <c r="FV278" s="1464"/>
      <c r="FW278" s="1464"/>
      <c r="IA278" s="710"/>
      <c r="IP278" s="710"/>
      <c r="IT278" s="711"/>
      <c r="JX278" s="1464"/>
      <c r="JY278" s="1464"/>
      <c r="JZ278" s="1464"/>
      <c r="KA278" s="1464"/>
      <c r="KB278" s="1464"/>
    </row>
    <row r="279" spans="1:288" customFormat="1">
      <c r="A279" s="1460"/>
      <c r="B279" s="1460"/>
      <c r="C279" s="1464"/>
      <c r="D279" s="1464"/>
      <c r="E279" s="1464"/>
      <c r="F279" s="1460"/>
      <c r="G279" s="1460"/>
      <c r="H279" s="1460"/>
      <c r="I279" s="1460"/>
      <c r="J279" s="1460"/>
      <c r="K279" s="1460"/>
      <c r="L279" s="1460"/>
      <c r="M279" s="1464"/>
      <c r="N279" s="1464"/>
      <c r="O279" s="1464"/>
      <c r="P279" s="1464"/>
      <c r="Q279" s="1464"/>
      <c r="R279" s="1464"/>
      <c r="S279" s="1464"/>
      <c r="T279" s="1464"/>
      <c r="U279" s="59"/>
      <c r="V279" s="59"/>
      <c r="W279" s="496"/>
      <c r="X279" s="496"/>
      <c r="Y279" s="496"/>
      <c r="Z279" s="496"/>
      <c r="AA279" s="512"/>
      <c r="AB279" s="1460"/>
      <c r="AC279" s="1460"/>
      <c r="AD279" s="555"/>
      <c r="AE279" s="512"/>
      <c r="AF279" s="1460"/>
      <c r="AG279" s="1460"/>
      <c r="AH279" s="555"/>
      <c r="AI279" s="1460"/>
      <c r="AJ279" s="1460"/>
      <c r="AK279" s="1460"/>
      <c r="AL279" s="1460"/>
      <c r="AM279" s="1460"/>
      <c r="AN279" s="555"/>
      <c r="AO279" s="1460"/>
      <c r="AP279" s="555"/>
      <c r="AQ279" s="1460"/>
      <c r="AR279" s="555"/>
      <c r="AS279" s="1460"/>
      <c r="AT279" s="555"/>
      <c r="AU279" s="1460"/>
      <c r="AV279" s="555"/>
      <c r="AW279" s="1460"/>
      <c r="AX279" s="555"/>
      <c r="AY279" s="1460"/>
      <c r="AZ279" s="555"/>
      <c r="BA279" s="1460"/>
      <c r="BB279" s="555"/>
      <c r="BC279" s="1460"/>
      <c r="BD279" s="555"/>
      <c r="BE279" s="1460"/>
      <c r="BF279" s="555"/>
      <c r="BG279" s="1460"/>
      <c r="BH279" s="555"/>
      <c r="BI279" s="1460"/>
      <c r="BJ279" s="555"/>
      <c r="BK279" s="1460"/>
      <c r="BL279" s="555"/>
      <c r="BM279" s="1460"/>
      <c r="BN279" s="555"/>
      <c r="BO279" s="1460"/>
      <c r="BP279" s="555"/>
      <c r="BQ279" s="1464"/>
      <c r="BR279" s="1464"/>
      <c r="BS279" s="1464"/>
      <c r="BT279" s="1464"/>
      <c r="BU279" s="1464"/>
      <c r="BV279" s="1464"/>
      <c r="BW279" s="1464"/>
      <c r="BX279" s="1464"/>
      <c r="BY279" s="1464"/>
      <c r="BZ279" s="1464"/>
      <c r="CA279" s="1464"/>
      <c r="CB279" s="1464"/>
      <c r="CC279" s="1464"/>
      <c r="CD279" s="1464"/>
      <c r="CE279" s="1464"/>
      <c r="CF279" s="1464"/>
      <c r="CG279" s="1464"/>
      <c r="CH279" s="1464"/>
      <c r="CI279" s="1464"/>
      <c r="CJ279" s="1464"/>
      <c r="CK279" s="1464"/>
      <c r="CL279" s="1464"/>
      <c r="CM279" s="1464"/>
      <c r="CN279" s="1464"/>
      <c r="CO279" s="1464"/>
      <c r="CP279" s="1464"/>
      <c r="CQ279" s="1464"/>
      <c r="CR279" s="1464"/>
      <c r="CS279" s="1464"/>
      <c r="CT279" s="1464"/>
      <c r="CU279" s="1464"/>
      <c r="CV279" s="1464"/>
      <c r="CW279" s="1464"/>
      <c r="CX279" s="1464"/>
      <c r="CY279" s="1464"/>
      <c r="CZ279" s="1464"/>
      <c r="DA279" s="1464"/>
      <c r="DB279" s="1464"/>
      <c r="DC279" s="1464"/>
      <c r="DD279" s="1464"/>
      <c r="DE279" s="1464"/>
      <c r="DF279" s="1464"/>
      <c r="DG279" s="1464"/>
      <c r="DH279" s="1464"/>
      <c r="DI279" s="1464"/>
      <c r="DJ279" s="1464"/>
      <c r="DK279" s="1464"/>
      <c r="DL279" s="1464"/>
      <c r="DM279" s="1464"/>
      <c r="DN279" s="1464"/>
      <c r="DO279" s="1464"/>
      <c r="DP279" s="1464"/>
      <c r="DQ279" s="1464"/>
      <c r="DR279" s="1464"/>
      <c r="DS279" s="1464"/>
      <c r="DT279" s="1464"/>
      <c r="DU279" s="1464"/>
      <c r="DV279" s="1464"/>
      <c r="DW279" s="1464"/>
      <c r="DX279" s="1464"/>
      <c r="DY279" s="1464"/>
      <c r="DZ279" s="1464"/>
      <c r="EA279" s="1464"/>
      <c r="EB279" s="1464"/>
      <c r="EC279" s="1464"/>
      <c r="ED279" s="1464"/>
      <c r="EE279" s="1464"/>
      <c r="EF279" s="1464"/>
      <c r="EG279" s="1464"/>
      <c r="EH279" s="1464"/>
      <c r="EI279" s="1464"/>
      <c r="EJ279" s="1464"/>
      <c r="EK279" s="1464"/>
      <c r="EL279" s="1464"/>
      <c r="EM279" s="1464"/>
      <c r="EN279" s="1464"/>
      <c r="EO279" s="1464"/>
      <c r="EP279" s="1464"/>
      <c r="EQ279" s="1464"/>
      <c r="ER279" s="1464"/>
      <c r="ES279" s="1464"/>
      <c r="ET279" s="1464"/>
      <c r="EU279" s="1464"/>
      <c r="EV279" s="1464"/>
      <c r="EW279" s="1464"/>
      <c r="EX279" s="1464"/>
      <c r="EY279" s="1464"/>
      <c r="EZ279" s="1464"/>
      <c r="FA279" s="1464"/>
      <c r="FB279" s="1464"/>
      <c r="FC279" s="1464"/>
      <c r="FD279" s="1464"/>
      <c r="FE279" s="1464"/>
      <c r="FF279" s="1464"/>
      <c r="FG279" s="1464"/>
      <c r="FH279" s="1464"/>
      <c r="FI279" s="1464"/>
      <c r="FJ279" s="1464"/>
      <c r="FK279" s="1464"/>
      <c r="FL279" s="1464"/>
      <c r="FM279" s="1464"/>
      <c r="FN279" s="1464"/>
      <c r="FO279" s="1464"/>
      <c r="FP279" s="1464"/>
      <c r="FQ279" s="1464"/>
      <c r="FR279" s="1464"/>
      <c r="FS279" s="1464"/>
      <c r="FT279" s="1464"/>
      <c r="FU279" s="1464"/>
      <c r="FV279" s="1464"/>
      <c r="FW279" s="1464"/>
      <c r="IA279" s="710"/>
      <c r="IP279" s="710"/>
      <c r="IT279" s="711"/>
      <c r="JX279" s="1464"/>
      <c r="JY279" s="1464"/>
      <c r="JZ279" s="1464"/>
      <c r="KA279" s="1464"/>
      <c r="KB279" s="1464"/>
    </row>
    <row r="280" spans="1:288" customFormat="1">
      <c r="A280" s="1460"/>
      <c r="B280" s="1460"/>
      <c r="C280" s="1464"/>
      <c r="D280" s="1464"/>
      <c r="E280" s="1464"/>
      <c r="F280" s="1460"/>
      <c r="G280" s="1460"/>
      <c r="H280" s="1460"/>
      <c r="I280" s="1460"/>
      <c r="J280" s="1460"/>
      <c r="K280" s="1460"/>
      <c r="L280" s="1460"/>
      <c r="M280" s="1464"/>
      <c r="N280" s="1464"/>
      <c r="O280" s="1464"/>
      <c r="P280" s="1464"/>
      <c r="Q280" s="1464"/>
      <c r="R280" s="1464"/>
      <c r="S280" s="1464"/>
      <c r="T280" s="1464"/>
      <c r="U280" s="59"/>
      <c r="V280" s="59"/>
      <c r="W280" s="496"/>
      <c r="X280" s="496"/>
      <c r="Y280" s="496"/>
      <c r="Z280" s="496"/>
      <c r="AA280" s="512"/>
      <c r="AB280" s="1460"/>
      <c r="AC280" s="1460"/>
      <c r="AD280" s="555"/>
      <c r="AE280" s="512"/>
      <c r="AF280" s="1460"/>
      <c r="AG280" s="1460"/>
      <c r="AH280" s="555"/>
      <c r="AI280" s="1460"/>
      <c r="AJ280" s="1460"/>
      <c r="AK280" s="1460"/>
      <c r="AL280" s="1460"/>
      <c r="AM280" s="1460"/>
      <c r="AN280" s="555"/>
      <c r="AO280" s="1460"/>
      <c r="AP280" s="555"/>
      <c r="AQ280" s="1460"/>
      <c r="AR280" s="555"/>
      <c r="AS280" s="1460"/>
      <c r="AT280" s="555"/>
      <c r="AU280" s="1460"/>
      <c r="AV280" s="555"/>
      <c r="AW280" s="1460"/>
      <c r="AX280" s="555"/>
      <c r="AY280" s="1460"/>
      <c r="AZ280" s="555"/>
      <c r="BA280" s="1460"/>
      <c r="BB280" s="555"/>
      <c r="BC280" s="1460"/>
      <c r="BD280" s="555"/>
      <c r="BE280" s="1460"/>
      <c r="BF280" s="555"/>
      <c r="BG280" s="1460"/>
      <c r="BH280" s="555"/>
      <c r="BI280" s="1460"/>
      <c r="BJ280" s="555"/>
      <c r="BK280" s="1460"/>
      <c r="BL280" s="555"/>
      <c r="BM280" s="1460"/>
      <c r="BN280" s="555"/>
      <c r="BO280" s="1460"/>
      <c r="BP280" s="555"/>
      <c r="BQ280" s="1464"/>
      <c r="BR280" s="1464"/>
      <c r="BS280" s="1464"/>
      <c r="BT280" s="1464"/>
      <c r="BU280" s="1464"/>
      <c r="BV280" s="1464"/>
      <c r="BW280" s="1464"/>
      <c r="BX280" s="1464"/>
      <c r="BY280" s="1464"/>
      <c r="BZ280" s="1464"/>
      <c r="CA280" s="1464"/>
      <c r="CB280" s="1464"/>
      <c r="CC280" s="1464"/>
      <c r="CD280" s="1464"/>
      <c r="CE280" s="1464"/>
      <c r="CF280" s="1464"/>
      <c r="CG280" s="1464"/>
      <c r="CH280" s="1464"/>
      <c r="CI280" s="1464"/>
      <c r="CJ280" s="1464"/>
      <c r="CK280" s="1464"/>
      <c r="CL280" s="1464"/>
      <c r="CM280" s="1464"/>
      <c r="CN280" s="1464"/>
      <c r="CO280" s="1464"/>
      <c r="CP280" s="1464"/>
      <c r="CQ280" s="1464"/>
      <c r="CR280" s="1464"/>
      <c r="CS280" s="1464"/>
      <c r="CT280" s="1464"/>
      <c r="CU280" s="1464"/>
      <c r="CV280" s="1464"/>
      <c r="CW280" s="1464"/>
      <c r="CX280" s="1464"/>
      <c r="CY280" s="1464"/>
      <c r="CZ280" s="1464"/>
      <c r="DA280" s="1464"/>
      <c r="DB280" s="1464"/>
      <c r="DC280" s="1464"/>
      <c r="DD280" s="1464"/>
      <c r="DE280" s="1464"/>
      <c r="DF280" s="1464"/>
      <c r="DG280" s="1464"/>
      <c r="DH280" s="1464"/>
      <c r="DI280" s="1464"/>
      <c r="DJ280" s="1464"/>
      <c r="DK280" s="1464"/>
      <c r="DL280" s="1464"/>
      <c r="DM280" s="1464"/>
      <c r="DN280" s="1464"/>
      <c r="DO280" s="1464"/>
      <c r="DP280" s="1464"/>
      <c r="DQ280" s="1464"/>
      <c r="DR280" s="1464"/>
      <c r="DS280" s="1464"/>
      <c r="DT280" s="1464"/>
      <c r="DU280" s="1464"/>
      <c r="DV280" s="1464"/>
      <c r="DW280" s="1464"/>
      <c r="DX280" s="1464"/>
      <c r="DY280" s="1464"/>
      <c r="DZ280" s="1464"/>
      <c r="EA280" s="1464"/>
      <c r="EB280" s="1464"/>
      <c r="EC280" s="1464"/>
      <c r="ED280" s="1464"/>
      <c r="EE280" s="1464"/>
      <c r="EF280" s="1464"/>
      <c r="EG280" s="1464"/>
      <c r="EH280" s="1464"/>
      <c r="EI280" s="1464"/>
      <c r="EJ280" s="1464"/>
      <c r="EK280" s="1464"/>
      <c r="EL280" s="1464"/>
      <c r="EM280" s="1464"/>
      <c r="EN280" s="1464"/>
      <c r="EO280" s="1464"/>
      <c r="EP280" s="1464"/>
      <c r="EQ280" s="1464"/>
      <c r="ER280" s="1464"/>
      <c r="ES280" s="1464"/>
      <c r="ET280" s="1464"/>
      <c r="EU280" s="1464"/>
      <c r="EV280" s="1464"/>
      <c r="EW280" s="1464"/>
      <c r="EX280" s="1464"/>
      <c r="EY280" s="1464"/>
      <c r="EZ280" s="1464"/>
      <c r="FA280" s="1464"/>
      <c r="FB280" s="1464"/>
      <c r="FC280" s="1464"/>
      <c r="FD280" s="1464"/>
      <c r="FE280" s="1464"/>
      <c r="FF280" s="1464"/>
      <c r="FG280" s="1464"/>
      <c r="FH280" s="1464"/>
      <c r="FI280" s="1464"/>
      <c r="FJ280" s="1464"/>
      <c r="FK280" s="1464"/>
      <c r="FL280" s="1464"/>
      <c r="FM280" s="1464"/>
      <c r="FN280" s="1464"/>
      <c r="FO280" s="1464"/>
      <c r="FP280" s="1464"/>
      <c r="FQ280" s="1464"/>
      <c r="FR280" s="1464"/>
      <c r="FS280" s="1464"/>
      <c r="FT280" s="1464"/>
      <c r="FU280" s="1464"/>
      <c r="FV280" s="1464"/>
      <c r="FW280" s="1464"/>
      <c r="IA280" s="710"/>
      <c r="IP280" s="710"/>
      <c r="IT280" s="711"/>
      <c r="JX280" s="1464"/>
      <c r="JY280" s="1464"/>
      <c r="JZ280" s="1464"/>
      <c r="KA280" s="1464"/>
      <c r="KB280" s="1464"/>
    </row>
    <row r="281" spans="1:288" customFormat="1">
      <c r="A281" s="1460"/>
      <c r="B281" s="1460"/>
      <c r="C281" s="1464"/>
      <c r="D281" s="1464"/>
      <c r="E281" s="1464"/>
      <c r="F281" s="1460"/>
      <c r="G281" s="1460"/>
      <c r="H281" s="1460"/>
      <c r="I281" s="1460"/>
      <c r="J281" s="1460"/>
      <c r="K281" s="1460"/>
      <c r="L281" s="1460"/>
      <c r="M281" s="1464"/>
      <c r="N281" s="1464"/>
      <c r="O281" s="1464"/>
      <c r="P281" s="1464"/>
      <c r="Q281" s="1464"/>
      <c r="R281" s="1464"/>
      <c r="S281" s="1464"/>
      <c r="T281" s="1464"/>
      <c r="U281" s="59"/>
      <c r="V281" s="59"/>
      <c r="W281" s="496"/>
      <c r="X281" s="496"/>
      <c r="Y281" s="496"/>
      <c r="Z281" s="496"/>
      <c r="AA281" s="512"/>
      <c r="AB281" s="1460"/>
      <c r="AC281" s="1460"/>
      <c r="AD281" s="555"/>
      <c r="AE281" s="512"/>
      <c r="AF281" s="1460"/>
      <c r="AG281" s="1460"/>
      <c r="AH281" s="555"/>
      <c r="AI281" s="1460"/>
      <c r="AJ281" s="1460"/>
      <c r="AK281" s="1460"/>
      <c r="AL281" s="1460"/>
      <c r="AM281" s="1460"/>
      <c r="AN281" s="555"/>
      <c r="AO281" s="1460"/>
      <c r="AP281" s="555"/>
      <c r="AQ281" s="1460"/>
      <c r="AR281" s="555"/>
      <c r="AS281" s="1460"/>
      <c r="AT281" s="555"/>
      <c r="AU281" s="1460"/>
      <c r="AV281" s="555"/>
      <c r="AW281" s="1460"/>
      <c r="AX281" s="555"/>
      <c r="AY281" s="1460"/>
      <c r="AZ281" s="555"/>
      <c r="BA281" s="1460"/>
      <c r="BB281" s="555"/>
      <c r="BC281" s="1460"/>
      <c r="BD281" s="555"/>
      <c r="BE281" s="1460"/>
      <c r="BF281" s="555"/>
      <c r="BG281" s="1460"/>
      <c r="BH281" s="555"/>
      <c r="BI281" s="1460"/>
      <c r="BJ281" s="555"/>
      <c r="BK281" s="1460"/>
      <c r="BL281" s="555"/>
      <c r="BM281" s="1460"/>
      <c r="BN281" s="555"/>
      <c r="BO281" s="1460"/>
      <c r="BP281" s="555"/>
      <c r="BQ281" s="1464"/>
      <c r="BR281" s="1464"/>
      <c r="BS281" s="1464"/>
      <c r="BT281" s="1464"/>
      <c r="BU281" s="1464"/>
      <c r="BV281" s="1464"/>
      <c r="BW281" s="1464"/>
      <c r="BX281" s="1464"/>
      <c r="BY281" s="1464"/>
      <c r="BZ281" s="1464"/>
      <c r="CA281" s="1464"/>
      <c r="CB281" s="1464"/>
      <c r="CC281" s="1464"/>
      <c r="CD281" s="1464"/>
      <c r="CE281" s="1464"/>
      <c r="CF281" s="1464"/>
      <c r="CG281" s="1464"/>
      <c r="CH281" s="1464"/>
      <c r="CI281" s="1464"/>
      <c r="CJ281" s="1464"/>
      <c r="CK281" s="1464"/>
      <c r="CL281" s="1464"/>
      <c r="CM281" s="1464"/>
      <c r="CN281" s="1464"/>
      <c r="CO281" s="1464"/>
      <c r="CP281" s="1464"/>
      <c r="CQ281" s="1464"/>
      <c r="CR281" s="1464"/>
      <c r="CS281" s="1464"/>
      <c r="CT281" s="1464"/>
      <c r="CU281" s="1464"/>
      <c r="CV281" s="1464"/>
      <c r="CW281" s="1464"/>
      <c r="CX281" s="1464"/>
      <c r="CY281" s="1464"/>
      <c r="CZ281" s="1464"/>
      <c r="DA281" s="1464"/>
      <c r="DB281" s="1464"/>
      <c r="DC281" s="1464"/>
      <c r="DD281" s="1464"/>
      <c r="DE281" s="1464"/>
      <c r="DF281" s="1464"/>
      <c r="DG281" s="1464"/>
      <c r="DH281" s="1464"/>
      <c r="DI281" s="1464"/>
      <c r="DJ281" s="1464"/>
      <c r="DK281" s="1464"/>
      <c r="DL281" s="1464"/>
      <c r="DM281" s="1464"/>
      <c r="DN281" s="1464"/>
      <c r="DO281" s="1464"/>
      <c r="DP281" s="1464"/>
      <c r="DQ281" s="1464"/>
      <c r="DR281" s="1464"/>
      <c r="DS281" s="1464"/>
      <c r="DT281" s="1464"/>
      <c r="DU281" s="1464"/>
      <c r="DV281" s="1464"/>
      <c r="DW281" s="1464"/>
      <c r="DX281" s="1464"/>
      <c r="DY281" s="1464"/>
      <c r="DZ281" s="1464"/>
      <c r="EA281" s="1464"/>
      <c r="EB281" s="1464"/>
      <c r="EC281" s="1464"/>
      <c r="ED281" s="1464"/>
      <c r="EE281" s="1464"/>
      <c r="EF281" s="1464"/>
      <c r="EG281" s="1464"/>
      <c r="EH281" s="1464"/>
      <c r="EI281" s="1464"/>
      <c r="EJ281" s="1464"/>
      <c r="EK281" s="1464"/>
      <c r="EL281" s="1464"/>
      <c r="EM281" s="1464"/>
      <c r="EN281" s="1464"/>
      <c r="EO281" s="1464"/>
      <c r="EP281" s="1464"/>
      <c r="EQ281" s="1464"/>
      <c r="ER281" s="1464"/>
      <c r="ES281" s="1464"/>
      <c r="ET281" s="1464"/>
      <c r="EU281" s="1464"/>
      <c r="EV281" s="1464"/>
      <c r="EW281" s="1464"/>
      <c r="EX281" s="1464"/>
      <c r="EY281" s="1464"/>
      <c r="EZ281" s="1464"/>
      <c r="FA281" s="1464"/>
      <c r="FB281" s="1464"/>
      <c r="FC281" s="1464"/>
      <c r="FD281" s="1464"/>
      <c r="FE281" s="1464"/>
      <c r="FF281" s="1464"/>
      <c r="FG281" s="1464"/>
      <c r="FH281" s="1464"/>
      <c r="FI281" s="1464"/>
      <c r="FJ281" s="1464"/>
      <c r="FK281" s="1464"/>
      <c r="FL281" s="1464"/>
      <c r="FM281" s="1464"/>
      <c r="FN281" s="1464"/>
      <c r="FO281" s="1464"/>
      <c r="FP281" s="1464"/>
      <c r="FQ281" s="1464"/>
      <c r="FR281" s="1464"/>
      <c r="FS281" s="1464"/>
      <c r="FT281" s="1464"/>
      <c r="FU281" s="1464"/>
      <c r="FV281" s="1464"/>
      <c r="FW281" s="1464"/>
      <c r="IA281" s="710"/>
      <c r="IP281" s="710"/>
      <c r="IT281" s="711"/>
      <c r="JX281" s="1464"/>
      <c r="JY281" s="1464"/>
      <c r="JZ281" s="1464"/>
      <c r="KA281" s="1464"/>
      <c r="KB281" s="1464"/>
    </row>
    <row r="282" spans="1:288" customFormat="1">
      <c r="A282" s="1460"/>
      <c r="B282" s="1460"/>
      <c r="C282" s="1464"/>
      <c r="D282" s="1464"/>
      <c r="E282" s="1464"/>
      <c r="F282" s="1460"/>
      <c r="G282" s="1460"/>
      <c r="H282" s="1460"/>
      <c r="I282" s="1460"/>
      <c r="J282" s="1460"/>
      <c r="K282" s="1460"/>
      <c r="L282" s="1460"/>
      <c r="M282" s="1464"/>
      <c r="N282" s="1464"/>
      <c r="O282" s="1464"/>
      <c r="P282" s="1464"/>
      <c r="Q282" s="1464"/>
      <c r="R282" s="1464"/>
      <c r="S282" s="1464"/>
      <c r="T282" s="1464"/>
      <c r="U282" s="59"/>
      <c r="V282" s="59"/>
      <c r="W282" s="496"/>
      <c r="X282" s="496"/>
      <c r="Y282" s="496"/>
      <c r="Z282" s="496"/>
      <c r="AA282" s="512"/>
      <c r="AB282" s="1460"/>
      <c r="AC282" s="1460"/>
      <c r="AD282" s="555"/>
      <c r="AE282" s="512"/>
      <c r="AF282" s="1460"/>
      <c r="AG282" s="1460"/>
      <c r="AH282" s="555"/>
      <c r="AI282" s="1460"/>
      <c r="AJ282" s="1460"/>
      <c r="AK282" s="1460"/>
      <c r="AL282" s="1460"/>
      <c r="AM282" s="1460"/>
      <c r="AN282" s="555"/>
      <c r="AO282" s="1460"/>
      <c r="AP282" s="555"/>
      <c r="AQ282" s="1460"/>
      <c r="AR282" s="555"/>
      <c r="AS282" s="1460"/>
      <c r="AT282" s="555"/>
      <c r="AU282" s="1460"/>
      <c r="AV282" s="555"/>
      <c r="AW282" s="1460"/>
      <c r="AX282" s="555"/>
      <c r="AY282" s="1460"/>
      <c r="AZ282" s="555"/>
      <c r="BA282" s="1460"/>
      <c r="BB282" s="555"/>
      <c r="BC282" s="1460"/>
      <c r="BD282" s="555"/>
      <c r="BE282" s="1460"/>
      <c r="BF282" s="555"/>
      <c r="BG282" s="1460"/>
      <c r="BH282" s="555"/>
      <c r="BI282" s="1460"/>
      <c r="BJ282" s="555"/>
      <c r="BK282" s="1460"/>
      <c r="BL282" s="555"/>
      <c r="BM282" s="1460"/>
      <c r="BN282" s="555"/>
      <c r="BO282" s="1460"/>
      <c r="BP282" s="555"/>
      <c r="BQ282" s="1464"/>
      <c r="BR282" s="1464"/>
      <c r="BS282" s="1464"/>
      <c r="BT282" s="1464"/>
      <c r="BU282" s="1464"/>
      <c r="BV282" s="1464"/>
      <c r="BW282" s="1464"/>
      <c r="BX282" s="1464"/>
      <c r="BY282" s="1464"/>
      <c r="BZ282" s="1464"/>
      <c r="CA282" s="1464"/>
      <c r="CB282" s="1464"/>
      <c r="CC282" s="1464"/>
      <c r="CD282" s="1464"/>
      <c r="CE282" s="1464"/>
      <c r="CF282" s="1464"/>
      <c r="CG282" s="1464"/>
      <c r="CH282" s="1464"/>
      <c r="CI282" s="1464"/>
      <c r="CJ282" s="1464"/>
      <c r="CK282" s="1464"/>
      <c r="CL282" s="1464"/>
      <c r="CM282" s="1464"/>
      <c r="CN282" s="1464"/>
      <c r="CO282" s="1464"/>
      <c r="CP282" s="1464"/>
      <c r="CQ282" s="1464"/>
      <c r="CR282" s="1464"/>
      <c r="CS282" s="1464"/>
      <c r="CT282" s="1464"/>
      <c r="CU282" s="1464"/>
      <c r="CV282" s="1464"/>
      <c r="CW282" s="1464"/>
      <c r="CX282" s="1464"/>
      <c r="CY282" s="1464"/>
      <c r="CZ282" s="1464"/>
      <c r="DA282" s="1464"/>
      <c r="DB282" s="1464"/>
      <c r="DC282" s="1464"/>
      <c r="DD282" s="1464"/>
      <c r="DE282" s="1464"/>
      <c r="DF282" s="1464"/>
      <c r="DG282" s="1464"/>
      <c r="DH282" s="1464"/>
      <c r="DI282" s="1464"/>
      <c r="DJ282" s="1464"/>
      <c r="DK282" s="1464"/>
      <c r="DL282" s="1464"/>
      <c r="DM282" s="1464"/>
      <c r="DN282" s="1464"/>
      <c r="DO282" s="1464"/>
      <c r="DP282" s="1464"/>
      <c r="DQ282" s="1464"/>
      <c r="DR282" s="1464"/>
      <c r="DS282" s="1464"/>
      <c r="DT282" s="1464"/>
      <c r="DU282" s="1464"/>
      <c r="DV282" s="1464"/>
      <c r="DW282" s="1464"/>
      <c r="DX282" s="1464"/>
      <c r="DY282" s="1464"/>
      <c r="DZ282" s="1464"/>
      <c r="EA282" s="1464"/>
      <c r="EB282" s="1464"/>
      <c r="EC282" s="1464"/>
      <c r="ED282" s="1464"/>
      <c r="EE282" s="1464"/>
      <c r="EF282" s="1464"/>
      <c r="EG282" s="1464"/>
      <c r="EH282" s="1464"/>
      <c r="EI282" s="1464"/>
      <c r="EJ282" s="1464"/>
      <c r="EK282" s="1464"/>
      <c r="EL282" s="1464"/>
      <c r="EM282" s="1464"/>
      <c r="EN282" s="1464"/>
      <c r="EO282" s="1464"/>
      <c r="EP282" s="1464"/>
      <c r="EQ282" s="1464"/>
      <c r="ER282" s="1464"/>
      <c r="ES282" s="1464"/>
      <c r="ET282" s="1464"/>
      <c r="EU282" s="1464"/>
      <c r="EV282" s="1464"/>
      <c r="EW282" s="1464"/>
      <c r="EX282" s="1464"/>
      <c r="EY282" s="1464"/>
      <c r="EZ282" s="1464"/>
      <c r="FA282" s="1464"/>
      <c r="FB282" s="1464"/>
      <c r="FC282" s="1464"/>
      <c r="FD282" s="1464"/>
      <c r="FE282" s="1464"/>
      <c r="FF282" s="1464"/>
      <c r="FG282" s="1464"/>
      <c r="FH282" s="1464"/>
      <c r="FI282" s="1464"/>
      <c r="FJ282" s="1464"/>
      <c r="FK282" s="1464"/>
      <c r="FL282" s="1464"/>
      <c r="FM282" s="1464"/>
      <c r="FN282" s="1464"/>
      <c r="FO282" s="1464"/>
      <c r="FP282" s="1464"/>
      <c r="FQ282" s="1464"/>
      <c r="FR282" s="1464"/>
      <c r="FS282" s="1464"/>
      <c r="FT282" s="1464"/>
      <c r="FU282" s="1464"/>
      <c r="FV282" s="1464"/>
      <c r="FW282" s="1464"/>
      <c r="IA282" s="710"/>
      <c r="IP282" s="710"/>
      <c r="IT282" s="711"/>
      <c r="JX282" s="1464"/>
      <c r="JY282" s="1464"/>
      <c r="JZ282" s="1464"/>
      <c r="KA282" s="1464"/>
      <c r="KB282" s="1464"/>
    </row>
    <row r="283" spans="1:288" customFormat="1">
      <c r="A283" s="1460"/>
      <c r="B283" s="1460"/>
      <c r="C283" s="1464"/>
      <c r="D283" s="1464"/>
      <c r="E283" s="1464"/>
      <c r="F283" s="1460"/>
      <c r="G283" s="1460"/>
      <c r="H283" s="1460"/>
      <c r="I283" s="1460"/>
      <c r="J283" s="1460"/>
      <c r="K283" s="1460"/>
      <c r="L283" s="1460"/>
      <c r="M283" s="1464"/>
      <c r="N283" s="1464"/>
      <c r="O283" s="1464"/>
      <c r="P283" s="1464"/>
      <c r="Q283" s="1464"/>
      <c r="R283" s="1464"/>
      <c r="S283" s="1464"/>
      <c r="T283" s="1464"/>
      <c r="U283" s="59"/>
      <c r="V283" s="59"/>
      <c r="W283" s="496"/>
      <c r="X283" s="496"/>
      <c r="Y283" s="496"/>
      <c r="Z283" s="496"/>
      <c r="AA283" s="512"/>
      <c r="AB283" s="1460"/>
      <c r="AC283" s="1460"/>
      <c r="AD283" s="555"/>
      <c r="AE283" s="512"/>
      <c r="AF283" s="1460"/>
      <c r="AG283" s="1460"/>
      <c r="AH283" s="555"/>
      <c r="AI283" s="1460"/>
      <c r="AJ283" s="1460"/>
      <c r="AK283" s="1460"/>
      <c r="AL283" s="1460"/>
      <c r="AM283" s="1460"/>
      <c r="AN283" s="555"/>
      <c r="AO283" s="1460"/>
      <c r="AP283" s="555"/>
      <c r="AQ283" s="1460"/>
      <c r="AR283" s="555"/>
      <c r="AS283" s="1460"/>
      <c r="AT283" s="555"/>
      <c r="AU283" s="1460"/>
      <c r="AV283" s="555"/>
      <c r="AW283" s="1460"/>
      <c r="AX283" s="555"/>
      <c r="AY283" s="1460"/>
      <c r="AZ283" s="555"/>
      <c r="BA283" s="1460"/>
      <c r="BB283" s="555"/>
      <c r="BC283" s="1460"/>
      <c r="BD283" s="555"/>
      <c r="BE283" s="1460"/>
      <c r="BF283" s="555"/>
      <c r="BG283" s="1460"/>
      <c r="BH283" s="555"/>
      <c r="BI283" s="1460"/>
      <c r="BJ283" s="555"/>
      <c r="BK283" s="1460"/>
      <c r="BL283" s="555"/>
      <c r="BM283" s="1460"/>
      <c r="BN283" s="555"/>
      <c r="BO283" s="1460"/>
      <c r="BP283" s="555"/>
      <c r="BQ283" s="1464"/>
      <c r="BR283" s="1464"/>
      <c r="BS283" s="1464"/>
      <c r="BT283" s="1464"/>
      <c r="BU283" s="1464"/>
      <c r="BV283" s="1464"/>
      <c r="BW283" s="1464"/>
      <c r="BX283" s="1464"/>
      <c r="BY283" s="1464"/>
      <c r="BZ283" s="1464"/>
      <c r="CA283" s="1464"/>
      <c r="CB283" s="1464"/>
      <c r="CC283" s="1464"/>
      <c r="CD283" s="1464"/>
      <c r="CE283" s="1464"/>
      <c r="CF283" s="1464"/>
      <c r="CG283" s="1464"/>
      <c r="CH283" s="1464"/>
      <c r="CI283" s="1464"/>
      <c r="CJ283" s="1464"/>
      <c r="CK283" s="1464"/>
      <c r="CL283" s="1464"/>
      <c r="CM283" s="1464"/>
      <c r="CN283" s="1464"/>
      <c r="CO283" s="1464"/>
      <c r="CP283" s="1464"/>
      <c r="CQ283" s="1464"/>
      <c r="CR283" s="1464"/>
      <c r="CS283" s="1464"/>
      <c r="CT283" s="1464"/>
      <c r="CU283" s="1464"/>
      <c r="CV283" s="1464"/>
      <c r="CW283" s="1464"/>
      <c r="CX283" s="1464"/>
      <c r="CY283" s="1464"/>
      <c r="CZ283" s="1464"/>
      <c r="DA283" s="1464"/>
      <c r="DB283" s="1464"/>
      <c r="DC283" s="1464"/>
      <c r="DD283" s="1464"/>
      <c r="DE283" s="1464"/>
      <c r="DF283" s="1464"/>
      <c r="DG283" s="1464"/>
      <c r="DH283" s="1464"/>
      <c r="DI283" s="1464"/>
      <c r="DJ283" s="1464"/>
      <c r="DK283" s="1464"/>
      <c r="DL283" s="1464"/>
      <c r="DM283" s="1464"/>
      <c r="DN283" s="1464"/>
      <c r="DO283" s="1464"/>
      <c r="DP283" s="1464"/>
      <c r="DQ283" s="1464"/>
      <c r="DR283" s="1464"/>
      <c r="DS283" s="1464"/>
      <c r="DT283" s="1464"/>
      <c r="DU283" s="1464"/>
      <c r="DV283" s="1464"/>
      <c r="DW283" s="1464"/>
      <c r="DX283" s="1464"/>
      <c r="DY283" s="1464"/>
      <c r="DZ283" s="1464"/>
      <c r="EA283" s="1464"/>
      <c r="EB283" s="1464"/>
      <c r="EC283" s="1464"/>
      <c r="ED283" s="1464"/>
      <c r="EE283" s="1464"/>
      <c r="EF283" s="1464"/>
      <c r="EG283" s="1464"/>
      <c r="EH283" s="1464"/>
      <c r="EI283" s="1464"/>
      <c r="EJ283" s="1464"/>
      <c r="EK283" s="1464"/>
      <c r="EL283" s="1464"/>
      <c r="EM283" s="1464"/>
      <c r="EN283" s="1464"/>
      <c r="EO283" s="1464"/>
      <c r="EP283" s="1464"/>
      <c r="EQ283" s="1464"/>
      <c r="ER283" s="1464"/>
      <c r="ES283" s="1464"/>
      <c r="ET283" s="1464"/>
      <c r="EU283" s="1464"/>
      <c r="EV283" s="1464"/>
      <c r="EW283" s="1464"/>
      <c r="EX283" s="1464"/>
      <c r="EY283" s="1464"/>
      <c r="EZ283" s="1464"/>
      <c r="FA283" s="1464"/>
      <c r="FB283" s="1464"/>
      <c r="FC283" s="1464"/>
      <c r="FD283" s="1464"/>
      <c r="FE283" s="1464"/>
      <c r="FF283" s="1464"/>
      <c r="FG283" s="1464"/>
      <c r="FH283" s="1464"/>
      <c r="FI283" s="1464"/>
      <c r="FJ283" s="1464"/>
      <c r="FK283" s="1464"/>
      <c r="FL283" s="1464"/>
      <c r="FM283" s="1464"/>
      <c r="FN283" s="1464"/>
      <c r="FO283" s="1464"/>
      <c r="FP283" s="1464"/>
      <c r="FQ283" s="1464"/>
      <c r="FR283" s="1464"/>
      <c r="FS283" s="1464"/>
      <c r="FT283" s="1464"/>
      <c r="FU283" s="1464"/>
      <c r="FV283" s="1464"/>
      <c r="FW283" s="1464"/>
      <c r="IA283" s="710"/>
      <c r="IP283" s="710"/>
      <c r="IT283" s="711"/>
      <c r="JX283" s="1464"/>
      <c r="JY283" s="1464"/>
      <c r="JZ283" s="1464"/>
      <c r="KA283" s="1464"/>
      <c r="KB283" s="1464"/>
    </row>
    <row r="284" spans="1:288" customFormat="1">
      <c r="A284" s="1460"/>
      <c r="B284" s="1460"/>
      <c r="C284" s="1464"/>
      <c r="D284" s="1464"/>
      <c r="E284" s="1464"/>
      <c r="F284" s="1460"/>
      <c r="G284" s="1460"/>
      <c r="H284" s="1460"/>
      <c r="I284" s="1460"/>
      <c r="J284" s="1460"/>
      <c r="K284" s="1460"/>
      <c r="L284" s="1460"/>
      <c r="M284" s="1464"/>
      <c r="N284" s="1464"/>
      <c r="O284" s="1464"/>
      <c r="P284" s="1464"/>
      <c r="Q284" s="1464"/>
      <c r="R284" s="1464"/>
      <c r="S284" s="1464"/>
      <c r="T284" s="1464"/>
      <c r="U284" s="59"/>
      <c r="V284" s="59"/>
      <c r="W284" s="496"/>
      <c r="X284" s="496"/>
      <c r="Y284" s="496"/>
      <c r="Z284" s="496"/>
      <c r="AA284" s="512"/>
      <c r="AB284" s="1460"/>
      <c r="AC284" s="1460"/>
      <c r="AD284" s="555"/>
      <c r="AE284" s="512"/>
      <c r="AF284" s="1460"/>
      <c r="AG284" s="1460"/>
      <c r="AH284" s="555"/>
      <c r="AI284" s="1460"/>
      <c r="AJ284" s="1460"/>
      <c r="AK284" s="1460"/>
      <c r="AL284" s="1460"/>
      <c r="AM284" s="1460"/>
      <c r="AN284" s="555"/>
      <c r="AO284" s="1460"/>
      <c r="AP284" s="555"/>
      <c r="AQ284" s="1460"/>
      <c r="AR284" s="555"/>
      <c r="AS284" s="1460"/>
      <c r="AT284" s="555"/>
      <c r="AU284" s="1460"/>
      <c r="AV284" s="555"/>
      <c r="AW284" s="1460"/>
      <c r="AX284" s="555"/>
      <c r="AY284" s="1460"/>
      <c r="AZ284" s="555"/>
      <c r="BA284" s="1460"/>
      <c r="BB284" s="555"/>
      <c r="BC284" s="1460"/>
      <c r="BD284" s="555"/>
      <c r="BE284" s="1460"/>
      <c r="BF284" s="555"/>
      <c r="BG284" s="1460"/>
      <c r="BH284" s="555"/>
      <c r="BI284" s="1460"/>
      <c r="BJ284" s="555"/>
      <c r="BK284" s="1460"/>
      <c r="BL284" s="555"/>
      <c r="BM284" s="1460"/>
      <c r="BN284" s="555"/>
      <c r="BO284" s="1460"/>
      <c r="BP284" s="555"/>
      <c r="BQ284" s="1464"/>
      <c r="BR284" s="1464"/>
      <c r="BS284" s="1464"/>
      <c r="BT284" s="1464"/>
      <c r="BU284" s="1464"/>
      <c r="BV284" s="1464"/>
      <c r="BW284" s="1464"/>
      <c r="BX284" s="1464"/>
      <c r="BY284" s="1464"/>
      <c r="BZ284" s="1464"/>
      <c r="CA284" s="1464"/>
      <c r="CB284" s="1464"/>
      <c r="CC284" s="1464"/>
      <c r="CD284" s="1464"/>
      <c r="CE284" s="1464"/>
      <c r="CF284" s="1464"/>
      <c r="CG284" s="1464"/>
      <c r="CH284" s="1464"/>
      <c r="CI284" s="1464"/>
      <c r="CJ284" s="1464"/>
      <c r="CK284" s="1464"/>
      <c r="CL284" s="1464"/>
      <c r="CM284" s="1464"/>
      <c r="CN284" s="1464"/>
      <c r="CO284" s="1464"/>
      <c r="CP284" s="1464"/>
      <c r="CQ284" s="1464"/>
      <c r="CR284" s="1464"/>
      <c r="CS284" s="1464"/>
      <c r="CT284" s="1464"/>
      <c r="CU284" s="1464"/>
      <c r="CV284" s="1464"/>
      <c r="CW284" s="1464"/>
      <c r="CX284" s="1464"/>
      <c r="CY284" s="1464"/>
      <c r="CZ284" s="1464"/>
      <c r="DA284" s="1464"/>
      <c r="DB284" s="1464"/>
      <c r="DC284" s="1464"/>
      <c r="DD284" s="1464"/>
      <c r="DE284" s="1464"/>
      <c r="DF284" s="1464"/>
      <c r="DG284" s="1464"/>
      <c r="DH284" s="1464"/>
      <c r="DI284" s="1464"/>
      <c r="DJ284" s="1464"/>
      <c r="DK284" s="1464"/>
      <c r="DL284" s="1464"/>
      <c r="DM284" s="1464"/>
      <c r="DN284" s="1464"/>
      <c r="DO284" s="1464"/>
      <c r="DP284" s="1464"/>
      <c r="DQ284" s="1464"/>
      <c r="DR284" s="1464"/>
      <c r="DS284" s="1464"/>
      <c r="DT284" s="1464"/>
      <c r="DU284" s="1464"/>
      <c r="DV284" s="1464"/>
      <c r="DW284" s="1464"/>
      <c r="DX284" s="1464"/>
      <c r="DY284" s="1464"/>
      <c r="DZ284" s="1464"/>
      <c r="EA284" s="1464"/>
      <c r="EB284" s="1464"/>
      <c r="EC284" s="1464"/>
      <c r="ED284" s="1464"/>
      <c r="EE284" s="1464"/>
      <c r="EF284" s="1464"/>
      <c r="EG284" s="1464"/>
      <c r="EH284" s="1464"/>
      <c r="EI284" s="1464"/>
      <c r="EJ284" s="1464"/>
      <c r="EK284" s="1464"/>
      <c r="EL284" s="1464"/>
      <c r="EM284" s="1464"/>
      <c r="EN284" s="1464"/>
      <c r="EO284" s="1464"/>
      <c r="EP284" s="1464"/>
      <c r="EQ284" s="1464"/>
      <c r="ER284" s="1464"/>
      <c r="ES284" s="1464"/>
      <c r="ET284" s="1464"/>
      <c r="EU284" s="1464"/>
      <c r="EV284" s="1464"/>
      <c r="EW284" s="1464"/>
      <c r="EX284" s="1464"/>
      <c r="EY284" s="1464"/>
      <c r="EZ284" s="1464"/>
      <c r="FA284" s="1464"/>
      <c r="FB284" s="1464"/>
      <c r="FC284" s="1464"/>
      <c r="FD284" s="1464"/>
      <c r="FE284" s="1464"/>
      <c r="FF284" s="1464"/>
      <c r="FG284" s="1464"/>
      <c r="FH284" s="1464"/>
      <c r="FI284" s="1464"/>
      <c r="FJ284" s="1464"/>
      <c r="FK284" s="1464"/>
      <c r="FL284" s="1464"/>
      <c r="FM284" s="1464"/>
      <c r="FN284" s="1464"/>
      <c r="FO284" s="1464"/>
      <c r="FP284" s="1464"/>
      <c r="FQ284" s="1464"/>
      <c r="FR284" s="1464"/>
      <c r="FS284" s="1464"/>
      <c r="FT284" s="1464"/>
      <c r="FU284" s="1464"/>
      <c r="FV284" s="1464"/>
      <c r="FW284" s="1464"/>
      <c r="IA284" s="710"/>
      <c r="IP284" s="710"/>
      <c r="IT284" s="711"/>
      <c r="JX284" s="1464"/>
      <c r="JY284" s="1464"/>
      <c r="JZ284" s="1464"/>
      <c r="KA284" s="1464"/>
      <c r="KB284" s="1464"/>
    </row>
    <row r="285" spans="1:288" customFormat="1">
      <c r="A285" s="1460"/>
      <c r="B285" s="1460"/>
      <c r="C285" s="1464"/>
      <c r="D285" s="1464"/>
      <c r="E285" s="1464"/>
      <c r="F285" s="1460"/>
      <c r="G285" s="1460"/>
      <c r="H285" s="1460"/>
      <c r="I285" s="1460"/>
      <c r="J285" s="1460"/>
      <c r="K285" s="1460"/>
      <c r="L285" s="1460"/>
      <c r="M285" s="1464"/>
      <c r="N285" s="1464"/>
      <c r="O285" s="1464"/>
      <c r="P285" s="1464"/>
      <c r="Q285" s="1464"/>
      <c r="R285" s="1464"/>
      <c r="S285" s="1464"/>
      <c r="T285" s="1464"/>
      <c r="U285" s="59"/>
      <c r="V285" s="59"/>
      <c r="W285" s="496"/>
      <c r="X285" s="496"/>
      <c r="Y285" s="496"/>
      <c r="Z285" s="496"/>
      <c r="AA285" s="512"/>
      <c r="AB285" s="1460"/>
      <c r="AC285" s="1460"/>
      <c r="AD285" s="555"/>
      <c r="AE285" s="512"/>
      <c r="AF285" s="1460"/>
      <c r="AG285" s="1460"/>
      <c r="AH285" s="555"/>
      <c r="AI285" s="1460"/>
      <c r="AJ285" s="1460"/>
      <c r="AK285" s="1460"/>
      <c r="AL285" s="1460"/>
      <c r="AM285" s="1460"/>
      <c r="AN285" s="555"/>
      <c r="AO285" s="1460"/>
      <c r="AP285" s="555"/>
      <c r="AQ285" s="1460"/>
      <c r="AR285" s="555"/>
      <c r="AS285" s="1460"/>
      <c r="AT285" s="555"/>
      <c r="AU285" s="1460"/>
      <c r="AV285" s="555"/>
      <c r="AW285" s="1460"/>
      <c r="AX285" s="555"/>
      <c r="AY285" s="1460"/>
      <c r="AZ285" s="555"/>
      <c r="BA285" s="1460"/>
      <c r="BB285" s="555"/>
      <c r="BC285" s="1460"/>
      <c r="BD285" s="555"/>
      <c r="BE285" s="1460"/>
      <c r="BF285" s="555"/>
      <c r="BG285" s="1460"/>
      <c r="BH285" s="555"/>
      <c r="BI285" s="1460"/>
      <c r="BJ285" s="555"/>
      <c r="BK285" s="1460"/>
      <c r="BL285" s="555"/>
      <c r="BM285" s="1460"/>
      <c r="BN285" s="555"/>
      <c r="BO285" s="1460"/>
      <c r="BP285" s="555"/>
      <c r="BQ285" s="1464"/>
      <c r="BR285" s="1464"/>
      <c r="BS285" s="1464"/>
      <c r="BT285" s="1464"/>
      <c r="BU285" s="1464"/>
      <c r="BV285" s="1464"/>
      <c r="BW285" s="1464"/>
      <c r="BX285" s="1464"/>
      <c r="BY285" s="1464"/>
      <c r="BZ285" s="1464"/>
      <c r="CA285" s="1464"/>
      <c r="CB285" s="1464"/>
      <c r="CC285" s="1464"/>
      <c r="CD285" s="1464"/>
      <c r="CE285" s="1464"/>
      <c r="CF285" s="1464"/>
      <c r="CG285" s="1464"/>
      <c r="CH285" s="1464"/>
      <c r="CI285" s="1464"/>
      <c r="CJ285" s="1464"/>
      <c r="CK285" s="1464"/>
      <c r="CL285" s="1464"/>
      <c r="CM285" s="1464"/>
      <c r="CN285" s="1464"/>
      <c r="CO285" s="1464"/>
      <c r="CP285" s="1464"/>
      <c r="CQ285" s="1464"/>
      <c r="CR285" s="1464"/>
      <c r="CS285" s="1464"/>
      <c r="CT285" s="1464"/>
      <c r="CU285" s="1464"/>
      <c r="CV285" s="1464"/>
      <c r="CW285" s="1464"/>
      <c r="CX285" s="1464"/>
      <c r="CY285" s="1464"/>
      <c r="CZ285" s="1464"/>
      <c r="DA285" s="1464"/>
      <c r="DB285" s="1464"/>
      <c r="DC285" s="1464"/>
      <c r="DD285" s="1464"/>
      <c r="DE285" s="1464"/>
      <c r="DF285" s="1464"/>
      <c r="DG285" s="1464"/>
      <c r="DH285" s="1464"/>
      <c r="DI285" s="1464"/>
      <c r="DJ285" s="1464"/>
      <c r="DK285" s="1464"/>
      <c r="DL285" s="1464"/>
      <c r="DM285" s="1464"/>
      <c r="DN285" s="1464"/>
      <c r="DO285" s="1464"/>
      <c r="DP285" s="1464"/>
      <c r="DQ285" s="1464"/>
      <c r="DR285" s="1464"/>
      <c r="DS285" s="1464"/>
      <c r="DT285" s="1464"/>
      <c r="DU285" s="1464"/>
      <c r="DV285" s="1464"/>
      <c r="DW285" s="1464"/>
      <c r="DX285" s="1464"/>
      <c r="DY285" s="1464"/>
      <c r="DZ285" s="1464"/>
      <c r="EA285" s="1464"/>
      <c r="EB285" s="1464"/>
      <c r="EC285" s="1464"/>
      <c r="ED285" s="1464"/>
      <c r="EE285" s="1464"/>
      <c r="EF285" s="1464"/>
      <c r="EG285" s="1464"/>
      <c r="EH285" s="1464"/>
      <c r="EI285" s="1464"/>
      <c r="EJ285" s="1464"/>
      <c r="EK285" s="1464"/>
      <c r="EL285" s="1464"/>
      <c r="EM285" s="1464"/>
      <c r="EN285" s="1464"/>
      <c r="EO285" s="1464"/>
      <c r="EP285" s="1464"/>
      <c r="EQ285" s="1464"/>
      <c r="ER285" s="1464"/>
      <c r="ES285" s="1464"/>
      <c r="ET285" s="1464"/>
      <c r="EU285" s="1464"/>
      <c r="EV285" s="1464"/>
      <c r="EW285" s="1464"/>
      <c r="EX285" s="1464"/>
      <c r="EY285" s="1464"/>
      <c r="EZ285" s="1464"/>
      <c r="FA285" s="1464"/>
      <c r="FB285" s="1464"/>
      <c r="FC285" s="1464"/>
      <c r="FD285" s="1464"/>
      <c r="FE285" s="1464"/>
      <c r="FF285" s="1464"/>
      <c r="FG285" s="1464"/>
      <c r="FH285" s="1464"/>
      <c r="FI285" s="1464"/>
      <c r="FJ285" s="1464"/>
      <c r="FK285" s="1464"/>
      <c r="FL285" s="1464"/>
      <c r="FM285" s="1464"/>
      <c r="FN285" s="1464"/>
      <c r="FO285" s="1464"/>
      <c r="FP285" s="1464"/>
      <c r="FQ285" s="1464"/>
      <c r="FR285" s="1464"/>
      <c r="FS285" s="1464"/>
      <c r="FT285" s="1464"/>
      <c r="FU285" s="1464"/>
      <c r="FV285" s="1464"/>
      <c r="FW285" s="1464"/>
      <c r="IA285" s="710"/>
      <c r="IP285" s="710"/>
      <c r="IT285" s="711"/>
      <c r="JX285" s="1464"/>
      <c r="JY285" s="1464"/>
      <c r="JZ285" s="1464"/>
      <c r="KA285" s="1464"/>
      <c r="KB285" s="1464"/>
    </row>
    <row r="286" spans="1:288" customFormat="1">
      <c r="A286" s="1460"/>
      <c r="B286" s="1460"/>
      <c r="C286" s="1464"/>
      <c r="D286" s="1464"/>
      <c r="E286" s="1464"/>
      <c r="F286" s="1460"/>
      <c r="G286" s="1460"/>
      <c r="H286" s="1460"/>
      <c r="I286" s="1460"/>
      <c r="J286" s="1460"/>
      <c r="K286" s="1460"/>
      <c r="L286" s="1460"/>
      <c r="M286" s="1464"/>
      <c r="N286" s="1464"/>
      <c r="O286" s="1464"/>
      <c r="P286" s="1464"/>
      <c r="Q286" s="1464"/>
      <c r="R286" s="1464"/>
      <c r="S286" s="1464"/>
      <c r="T286" s="1464"/>
      <c r="U286" s="59"/>
      <c r="V286" s="59"/>
      <c r="W286" s="496"/>
      <c r="X286" s="496"/>
      <c r="Y286" s="496"/>
      <c r="Z286" s="496"/>
      <c r="AA286" s="512"/>
      <c r="AB286" s="1460"/>
      <c r="AC286" s="1460"/>
      <c r="AD286" s="555"/>
      <c r="AE286" s="512"/>
      <c r="AF286" s="1460"/>
      <c r="AG286" s="1460"/>
      <c r="AH286" s="555"/>
      <c r="AI286" s="1460"/>
      <c r="AJ286" s="1460"/>
      <c r="AK286" s="1460"/>
      <c r="AL286" s="1460"/>
      <c r="AM286" s="1460"/>
      <c r="AN286" s="555"/>
      <c r="AO286" s="1460"/>
      <c r="AP286" s="555"/>
      <c r="AQ286" s="1460"/>
      <c r="AR286" s="555"/>
      <c r="AS286" s="1460"/>
      <c r="AT286" s="555"/>
      <c r="AU286" s="1460"/>
      <c r="AV286" s="555"/>
      <c r="AW286" s="1460"/>
      <c r="AX286" s="555"/>
      <c r="AY286" s="1460"/>
      <c r="AZ286" s="555"/>
      <c r="BA286" s="1460"/>
      <c r="BB286" s="555"/>
      <c r="BC286" s="1460"/>
      <c r="BD286" s="555"/>
      <c r="BE286" s="1460"/>
      <c r="BF286" s="555"/>
      <c r="BG286" s="1460"/>
      <c r="BH286" s="555"/>
      <c r="BI286" s="1460"/>
      <c r="BJ286" s="555"/>
      <c r="BK286" s="1460"/>
      <c r="BL286" s="555"/>
      <c r="BM286" s="1460"/>
      <c r="BN286" s="555"/>
      <c r="BO286" s="1460"/>
      <c r="BP286" s="555"/>
      <c r="BQ286" s="1464"/>
      <c r="BR286" s="1464"/>
      <c r="BS286" s="1464"/>
      <c r="BT286" s="1464"/>
      <c r="BU286" s="1464"/>
      <c r="BV286" s="1464"/>
      <c r="BW286" s="1464"/>
      <c r="BX286" s="1464"/>
      <c r="BY286" s="1464"/>
      <c r="BZ286" s="1464"/>
      <c r="CA286" s="1464"/>
      <c r="CB286" s="1464"/>
      <c r="CC286" s="1464"/>
      <c r="CD286" s="1464"/>
      <c r="CE286" s="1464"/>
      <c r="CF286" s="1464"/>
      <c r="CG286" s="1464"/>
      <c r="CH286" s="1464"/>
      <c r="CI286" s="1464"/>
      <c r="CJ286" s="1464"/>
      <c r="CK286" s="1464"/>
      <c r="CL286" s="1464"/>
      <c r="CM286" s="1464"/>
      <c r="CN286" s="1464"/>
      <c r="CO286" s="1464"/>
      <c r="CP286" s="1464"/>
      <c r="CQ286" s="1464"/>
      <c r="CR286" s="1464"/>
      <c r="CS286" s="1464"/>
      <c r="CT286" s="1464"/>
      <c r="CU286" s="1464"/>
      <c r="CV286" s="1464"/>
      <c r="CW286" s="1464"/>
      <c r="CX286" s="1464"/>
      <c r="CY286" s="1464"/>
      <c r="CZ286" s="1464"/>
      <c r="DA286" s="1464"/>
      <c r="DB286" s="1464"/>
      <c r="DC286" s="1464"/>
      <c r="DD286" s="1464"/>
      <c r="DE286" s="1464"/>
      <c r="DF286" s="1464"/>
      <c r="DG286" s="1464"/>
      <c r="DH286" s="1464"/>
      <c r="DI286" s="1464"/>
      <c r="DJ286" s="1464"/>
      <c r="DK286" s="1464"/>
      <c r="DL286" s="1464"/>
      <c r="DM286" s="1464"/>
      <c r="DN286" s="1464"/>
      <c r="DO286" s="1464"/>
      <c r="DP286" s="1464"/>
      <c r="DQ286" s="1464"/>
      <c r="DR286" s="1464"/>
      <c r="DS286" s="1464"/>
      <c r="DT286" s="1464"/>
      <c r="DU286" s="1464"/>
      <c r="DV286" s="1464"/>
      <c r="DW286" s="1464"/>
      <c r="DX286" s="1464"/>
      <c r="DY286" s="1464"/>
      <c r="DZ286" s="1464"/>
      <c r="EA286" s="1464"/>
      <c r="EB286" s="1464"/>
      <c r="EC286" s="1464"/>
      <c r="ED286" s="1464"/>
      <c r="EE286" s="1464"/>
      <c r="EF286" s="1464"/>
      <c r="EG286" s="1464"/>
      <c r="EH286" s="1464"/>
      <c r="EI286" s="1464"/>
      <c r="EJ286" s="1464"/>
      <c r="EK286" s="1464"/>
      <c r="EL286" s="1464"/>
      <c r="EM286" s="1464"/>
      <c r="EN286" s="1464"/>
      <c r="EO286" s="1464"/>
      <c r="EP286" s="1464"/>
      <c r="EQ286" s="1464"/>
      <c r="ER286" s="1464"/>
      <c r="ES286" s="1464"/>
      <c r="ET286" s="1464"/>
      <c r="EU286" s="1464"/>
      <c r="EV286" s="1464"/>
      <c r="EW286" s="1464"/>
      <c r="EX286" s="1464"/>
      <c r="EY286" s="1464"/>
      <c r="EZ286" s="1464"/>
      <c r="FA286" s="1464"/>
      <c r="FB286" s="1464"/>
      <c r="FC286" s="1464"/>
      <c r="FD286" s="1464"/>
      <c r="FE286" s="1464"/>
      <c r="FF286" s="1464"/>
      <c r="FG286" s="1464"/>
      <c r="FH286" s="1464"/>
      <c r="FI286" s="1464"/>
      <c r="FJ286" s="1464"/>
      <c r="FK286" s="1464"/>
      <c r="FL286" s="1464"/>
      <c r="FM286" s="1464"/>
      <c r="FN286" s="1464"/>
      <c r="FO286" s="1464"/>
      <c r="FP286" s="1464"/>
      <c r="FQ286" s="1464"/>
      <c r="FR286" s="1464"/>
      <c r="FS286" s="1464"/>
      <c r="FT286" s="1464"/>
      <c r="FU286" s="1464"/>
      <c r="FV286" s="1464"/>
      <c r="FW286" s="1464"/>
      <c r="IA286" s="710"/>
      <c r="IP286" s="710"/>
      <c r="IT286" s="711"/>
      <c r="JX286" s="1464"/>
      <c r="JY286" s="1464"/>
      <c r="JZ286" s="1464"/>
      <c r="KA286" s="1464"/>
      <c r="KB286" s="1464"/>
    </row>
    <row r="287" spans="1:288" customFormat="1">
      <c r="A287" s="1460"/>
      <c r="B287" s="1460"/>
      <c r="C287" s="1464"/>
      <c r="D287" s="1464"/>
      <c r="E287" s="1464"/>
      <c r="F287" s="1460"/>
      <c r="G287" s="1460"/>
      <c r="H287" s="1460"/>
      <c r="I287" s="1460"/>
      <c r="J287" s="1460"/>
      <c r="K287" s="1460"/>
      <c r="L287" s="1460"/>
      <c r="M287" s="1464"/>
      <c r="N287" s="1464"/>
      <c r="O287" s="1464"/>
      <c r="P287" s="1464"/>
      <c r="Q287" s="1464"/>
      <c r="R287" s="1464"/>
      <c r="S287" s="1464"/>
      <c r="T287" s="1464"/>
      <c r="U287" s="59"/>
      <c r="V287" s="59"/>
      <c r="W287" s="496"/>
      <c r="X287" s="496"/>
      <c r="Y287" s="496"/>
      <c r="Z287" s="496"/>
      <c r="AA287" s="512"/>
      <c r="AB287" s="1460"/>
      <c r="AC287" s="1460"/>
      <c r="AD287" s="555"/>
      <c r="AE287" s="512"/>
      <c r="AF287" s="1460"/>
      <c r="AG287" s="1460"/>
      <c r="AH287" s="555"/>
      <c r="AI287" s="1460"/>
      <c r="AJ287" s="1460"/>
      <c r="AK287" s="1460"/>
      <c r="AL287" s="1460"/>
      <c r="AM287" s="1460"/>
      <c r="AN287" s="555"/>
      <c r="AO287" s="1460"/>
      <c r="AP287" s="555"/>
      <c r="AQ287" s="1460"/>
      <c r="AR287" s="555"/>
      <c r="AS287" s="1460"/>
      <c r="AT287" s="555"/>
      <c r="AU287" s="1460"/>
      <c r="AV287" s="555"/>
      <c r="AW287" s="1460"/>
      <c r="AX287" s="555"/>
      <c r="AY287" s="1460"/>
      <c r="AZ287" s="555"/>
      <c r="BA287" s="1460"/>
      <c r="BB287" s="555"/>
      <c r="BC287" s="1460"/>
      <c r="BD287" s="555"/>
      <c r="BE287" s="1460"/>
      <c r="BF287" s="555"/>
      <c r="BG287" s="1460"/>
      <c r="BH287" s="555"/>
      <c r="BI287" s="1460"/>
      <c r="BJ287" s="555"/>
      <c r="BK287" s="1460"/>
      <c r="BL287" s="555"/>
      <c r="BM287" s="1460"/>
      <c r="BN287" s="555"/>
      <c r="BO287" s="1460"/>
      <c r="BP287" s="555"/>
      <c r="BQ287" s="1464"/>
      <c r="BR287" s="1464"/>
      <c r="BS287" s="1464"/>
      <c r="BT287" s="1464"/>
      <c r="BU287" s="1464"/>
      <c r="BV287" s="1464"/>
      <c r="BW287" s="1464"/>
      <c r="BX287" s="1464"/>
      <c r="BY287" s="1464"/>
      <c r="BZ287" s="1464"/>
      <c r="CA287" s="1464"/>
      <c r="CB287" s="1464"/>
      <c r="CC287" s="1464"/>
      <c r="CD287" s="1464"/>
      <c r="CE287" s="1464"/>
      <c r="CF287" s="1464"/>
      <c r="CG287" s="1464"/>
      <c r="CH287" s="1464"/>
      <c r="CI287" s="1464"/>
      <c r="CJ287" s="1464"/>
      <c r="CK287" s="1464"/>
      <c r="CL287" s="1464"/>
      <c r="CM287" s="1464"/>
      <c r="CN287" s="1464"/>
      <c r="CO287" s="1464"/>
      <c r="CP287" s="1464"/>
      <c r="CQ287" s="1464"/>
      <c r="CR287" s="1464"/>
      <c r="CS287" s="1464"/>
      <c r="CT287" s="1464"/>
      <c r="CU287" s="1464"/>
      <c r="CV287" s="1464"/>
      <c r="CW287" s="1464"/>
      <c r="CX287" s="1464"/>
      <c r="CY287" s="1464"/>
      <c r="CZ287" s="1464"/>
      <c r="DA287" s="1464"/>
      <c r="DB287" s="1464"/>
      <c r="DC287" s="1464"/>
      <c r="DD287" s="1464"/>
      <c r="DE287" s="1464"/>
      <c r="DF287" s="1464"/>
      <c r="DG287" s="1464"/>
      <c r="DH287" s="1464"/>
      <c r="DI287" s="1464"/>
      <c r="DJ287" s="1464"/>
      <c r="DK287" s="1464"/>
      <c r="DL287" s="1464"/>
      <c r="DM287" s="1464"/>
      <c r="DN287" s="1464"/>
      <c r="DO287" s="1464"/>
      <c r="DP287" s="1464"/>
      <c r="DQ287" s="1464"/>
      <c r="DR287" s="1464"/>
      <c r="DS287" s="1464"/>
      <c r="DT287" s="1464"/>
      <c r="DU287" s="1464"/>
      <c r="DV287" s="1464"/>
      <c r="DW287" s="1464"/>
      <c r="DX287" s="1464"/>
      <c r="DY287" s="1464"/>
      <c r="DZ287" s="1464"/>
      <c r="EA287" s="1464"/>
      <c r="EB287" s="1464"/>
      <c r="EC287" s="1464"/>
      <c r="ED287" s="1464"/>
      <c r="EE287" s="1464"/>
      <c r="EF287" s="1464"/>
      <c r="EG287" s="1464"/>
      <c r="EH287" s="1464"/>
      <c r="EI287" s="1464"/>
      <c r="EJ287" s="1464"/>
      <c r="EK287" s="1464"/>
      <c r="EL287" s="1464"/>
      <c r="EM287" s="1464"/>
      <c r="EN287" s="1464"/>
      <c r="EO287" s="1464"/>
      <c r="EP287" s="1464"/>
      <c r="EQ287" s="1464"/>
      <c r="ER287" s="1464"/>
      <c r="ES287" s="1464"/>
      <c r="ET287" s="1464"/>
      <c r="EU287" s="1464"/>
      <c r="EV287" s="1464"/>
      <c r="EW287" s="1464"/>
      <c r="EX287" s="1464"/>
      <c r="EY287" s="1464"/>
      <c r="EZ287" s="1464"/>
      <c r="FA287" s="1464"/>
      <c r="FB287" s="1464"/>
      <c r="FC287" s="1464"/>
      <c r="FD287" s="1464"/>
      <c r="FE287" s="1464"/>
      <c r="FF287" s="1464"/>
      <c r="FG287" s="1464"/>
      <c r="FH287" s="1464"/>
      <c r="FI287" s="1464"/>
      <c r="FJ287" s="1464"/>
      <c r="FK287" s="1464"/>
      <c r="FL287" s="1464"/>
      <c r="FM287" s="1464"/>
      <c r="FN287" s="1464"/>
      <c r="FO287" s="1464"/>
      <c r="FP287" s="1464"/>
      <c r="FQ287" s="1464"/>
      <c r="FR287" s="1464"/>
      <c r="FS287" s="1464"/>
      <c r="FT287" s="1464"/>
      <c r="FU287" s="1464"/>
      <c r="FV287" s="1464"/>
      <c r="FW287" s="1464"/>
      <c r="IA287" s="710"/>
      <c r="IP287" s="710"/>
      <c r="IT287" s="711"/>
      <c r="JX287" s="1464"/>
      <c r="JY287" s="1464"/>
      <c r="JZ287" s="1464"/>
      <c r="KA287" s="1464"/>
      <c r="KB287" s="1464"/>
    </row>
    <row r="288" spans="1:288" customFormat="1">
      <c r="A288" s="1460"/>
      <c r="B288" s="1460"/>
      <c r="C288" s="1464"/>
      <c r="D288" s="1464"/>
      <c r="E288" s="1464"/>
      <c r="F288" s="1460"/>
      <c r="G288" s="1460"/>
      <c r="H288" s="1460"/>
      <c r="I288" s="1460"/>
      <c r="J288" s="1460"/>
      <c r="K288" s="1460"/>
      <c r="L288" s="1460"/>
      <c r="M288" s="1464"/>
      <c r="N288" s="1464"/>
      <c r="O288" s="1464"/>
      <c r="P288" s="1464"/>
      <c r="Q288" s="1464"/>
      <c r="R288" s="1464"/>
      <c r="S288" s="1464"/>
      <c r="T288" s="1464"/>
      <c r="U288" s="59"/>
      <c r="V288" s="59"/>
      <c r="W288" s="496"/>
      <c r="X288" s="496"/>
      <c r="Y288" s="496"/>
      <c r="Z288" s="496"/>
      <c r="AA288" s="512"/>
      <c r="AB288" s="1460"/>
      <c r="AC288" s="1460"/>
      <c r="AD288" s="555"/>
      <c r="AE288" s="512"/>
      <c r="AF288" s="1460"/>
      <c r="AG288" s="1460"/>
      <c r="AH288" s="555"/>
      <c r="AI288" s="1460"/>
      <c r="AJ288" s="1460"/>
      <c r="AK288" s="1460"/>
      <c r="AL288" s="1460"/>
      <c r="AM288" s="1460"/>
      <c r="AN288" s="555"/>
      <c r="AO288" s="1460"/>
      <c r="AP288" s="555"/>
      <c r="AQ288" s="1460"/>
      <c r="AR288" s="555"/>
      <c r="AS288" s="1460"/>
      <c r="AT288" s="555"/>
      <c r="AU288" s="1460"/>
      <c r="AV288" s="555"/>
      <c r="AW288" s="1460"/>
      <c r="AX288" s="555"/>
      <c r="AY288" s="1460"/>
      <c r="AZ288" s="555"/>
      <c r="BA288" s="1460"/>
      <c r="BB288" s="555"/>
      <c r="BC288" s="1460"/>
      <c r="BD288" s="555"/>
      <c r="BE288" s="1460"/>
      <c r="BF288" s="555"/>
      <c r="BG288" s="1460"/>
      <c r="BH288" s="555"/>
      <c r="BI288" s="1460"/>
      <c r="BJ288" s="555"/>
      <c r="BK288" s="1460"/>
      <c r="BL288" s="555"/>
      <c r="BM288" s="1460"/>
      <c r="BN288" s="555"/>
      <c r="BO288" s="1460"/>
      <c r="BP288" s="555"/>
      <c r="BQ288" s="1464"/>
      <c r="BR288" s="1464"/>
      <c r="BS288" s="1464"/>
      <c r="BT288" s="1464"/>
      <c r="BU288" s="1464"/>
      <c r="BV288" s="1464"/>
      <c r="BW288" s="1464"/>
      <c r="BX288" s="1464"/>
      <c r="BY288" s="1464"/>
      <c r="BZ288" s="1464"/>
      <c r="CA288" s="1464"/>
      <c r="CB288" s="1464"/>
      <c r="CC288" s="1464"/>
      <c r="CD288" s="1464"/>
      <c r="CE288" s="1464"/>
      <c r="CF288" s="1464"/>
      <c r="CG288" s="1464"/>
      <c r="CH288" s="1464"/>
      <c r="CI288" s="1464"/>
      <c r="CJ288" s="1464"/>
      <c r="CK288" s="1464"/>
      <c r="CL288" s="1464"/>
      <c r="CM288" s="1464"/>
      <c r="CN288" s="1464"/>
      <c r="CO288" s="1464"/>
      <c r="CP288" s="1464"/>
      <c r="CQ288" s="1464"/>
      <c r="CR288" s="1464"/>
      <c r="CS288" s="1464"/>
      <c r="CT288" s="1464"/>
      <c r="CU288" s="1464"/>
      <c r="CV288" s="1464"/>
      <c r="CW288" s="1464"/>
      <c r="CX288" s="1464"/>
      <c r="CY288" s="1464"/>
      <c r="CZ288" s="1464"/>
      <c r="DA288" s="1464"/>
      <c r="DB288" s="1464"/>
      <c r="DC288" s="1464"/>
      <c r="DD288" s="1464"/>
      <c r="DE288" s="1464"/>
      <c r="DF288" s="1464"/>
      <c r="DG288" s="1464"/>
      <c r="DH288" s="1464"/>
      <c r="DI288" s="1464"/>
      <c r="DJ288" s="1464"/>
      <c r="DK288" s="1464"/>
      <c r="DL288" s="1464"/>
      <c r="DM288" s="1464"/>
      <c r="DN288" s="1464"/>
      <c r="DO288" s="1464"/>
      <c r="DP288" s="1464"/>
      <c r="DQ288" s="1464"/>
      <c r="DR288" s="1464"/>
      <c r="DS288" s="1464"/>
      <c r="DT288" s="1464"/>
      <c r="DU288" s="1464"/>
      <c r="DV288" s="1464"/>
      <c r="DW288" s="1464"/>
      <c r="DX288" s="1464"/>
      <c r="DY288" s="1464"/>
      <c r="DZ288" s="1464"/>
      <c r="EA288" s="1464"/>
      <c r="EB288" s="1464"/>
      <c r="EC288" s="1464"/>
      <c r="ED288" s="1464"/>
      <c r="EE288" s="1464"/>
      <c r="EF288" s="1464"/>
      <c r="EG288" s="1464"/>
      <c r="EH288" s="1464"/>
      <c r="EI288" s="1464"/>
      <c r="EJ288" s="1464"/>
      <c r="EK288" s="1464"/>
      <c r="EL288" s="1464"/>
      <c r="EM288" s="1464"/>
      <c r="EN288" s="1464"/>
      <c r="EO288" s="1464"/>
      <c r="EP288" s="1464"/>
      <c r="EQ288" s="1464"/>
      <c r="ER288" s="1464"/>
      <c r="ES288" s="1464"/>
      <c r="ET288" s="1464"/>
      <c r="EU288" s="1464"/>
      <c r="EV288" s="1464"/>
      <c r="EW288" s="1464"/>
      <c r="EX288" s="1464"/>
      <c r="EY288" s="1464"/>
      <c r="EZ288" s="1464"/>
      <c r="FA288" s="1464"/>
      <c r="FB288" s="1464"/>
      <c r="FC288" s="1464"/>
      <c r="FD288" s="1464"/>
      <c r="FE288" s="1464"/>
      <c r="FF288" s="1464"/>
      <c r="FG288" s="1464"/>
      <c r="FH288" s="1464"/>
      <c r="FI288" s="1464"/>
      <c r="FJ288" s="1464"/>
      <c r="FK288" s="1464"/>
      <c r="FL288" s="1464"/>
      <c r="FM288" s="1464"/>
      <c r="FN288" s="1464"/>
      <c r="FO288" s="1464"/>
      <c r="FP288" s="1464"/>
      <c r="FQ288" s="1464"/>
      <c r="FR288" s="1464"/>
      <c r="FS288" s="1464"/>
      <c r="FT288" s="1464"/>
      <c r="FU288" s="1464"/>
      <c r="FV288" s="1464"/>
      <c r="FW288" s="1464"/>
      <c r="IA288" s="710"/>
      <c r="IP288" s="710"/>
      <c r="IT288" s="711"/>
      <c r="JX288" s="1464"/>
      <c r="JY288" s="1464"/>
      <c r="JZ288" s="1464"/>
      <c r="KA288" s="1464"/>
      <c r="KB288" s="1464"/>
    </row>
    <row r="289" spans="1:288" customFormat="1">
      <c r="A289" s="1460"/>
      <c r="B289" s="1460"/>
      <c r="C289" s="1464"/>
      <c r="D289" s="1464"/>
      <c r="E289" s="1464"/>
      <c r="F289" s="1460"/>
      <c r="G289" s="1460"/>
      <c r="H289" s="1460"/>
      <c r="I289" s="1460"/>
      <c r="J289" s="1460"/>
      <c r="K289" s="1460"/>
      <c r="L289" s="1460"/>
      <c r="M289" s="1464"/>
      <c r="N289" s="1464"/>
      <c r="O289" s="1464"/>
      <c r="P289" s="1464"/>
      <c r="Q289" s="1464"/>
      <c r="R289" s="1464"/>
      <c r="S289" s="1464"/>
      <c r="T289" s="1464"/>
      <c r="U289" s="59"/>
      <c r="V289" s="59"/>
      <c r="W289" s="496"/>
      <c r="X289" s="496"/>
      <c r="Y289" s="496"/>
      <c r="Z289" s="496"/>
      <c r="AA289" s="512"/>
      <c r="AB289" s="1460"/>
      <c r="AC289" s="1460"/>
      <c r="AD289" s="555"/>
      <c r="AE289" s="512"/>
      <c r="AF289" s="1460"/>
      <c r="AG289" s="1460"/>
      <c r="AH289" s="555"/>
      <c r="AI289" s="1460"/>
      <c r="AJ289" s="1460"/>
      <c r="AK289" s="1460"/>
      <c r="AL289" s="1460"/>
      <c r="AM289" s="1460"/>
      <c r="AN289" s="555"/>
      <c r="AO289" s="1460"/>
      <c r="AP289" s="555"/>
      <c r="AQ289" s="1460"/>
      <c r="AR289" s="555"/>
      <c r="AS289" s="1460"/>
      <c r="AT289" s="555"/>
      <c r="AU289" s="1460"/>
      <c r="AV289" s="555"/>
      <c r="AW289" s="1460"/>
      <c r="AX289" s="555"/>
      <c r="AY289" s="1460"/>
      <c r="AZ289" s="555"/>
      <c r="BA289" s="1460"/>
      <c r="BB289" s="555"/>
      <c r="BC289" s="1460"/>
      <c r="BD289" s="555"/>
      <c r="BE289" s="1460"/>
      <c r="BF289" s="555"/>
      <c r="BG289" s="1460"/>
      <c r="BH289" s="555"/>
      <c r="BI289" s="1460"/>
      <c r="BJ289" s="555"/>
      <c r="BK289" s="1460"/>
      <c r="BL289" s="555"/>
      <c r="BM289" s="1460"/>
      <c r="BN289" s="555"/>
      <c r="BO289" s="1460"/>
      <c r="BP289" s="555"/>
      <c r="BQ289" s="1464"/>
      <c r="BR289" s="1464"/>
      <c r="BS289" s="1464"/>
      <c r="BT289" s="1464"/>
      <c r="BU289" s="1464"/>
      <c r="BV289" s="1464"/>
      <c r="BW289" s="1464"/>
      <c r="BX289" s="1464"/>
      <c r="BY289" s="1464"/>
      <c r="BZ289" s="1464"/>
      <c r="CA289" s="1464"/>
      <c r="CB289" s="1464"/>
      <c r="CC289" s="1464"/>
      <c r="CD289" s="1464"/>
      <c r="CE289" s="1464"/>
      <c r="CF289" s="1464"/>
      <c r="CG289" s="1464"/>
      <c r="CH289" s="1464"/>
      <c r="CI289" s="1464"/>
      <c r="CJ289" s="1464"/>
      <c r="CK289" s="1464"/>
      <c r="CL289" s="1464"/>
      <c r="CM289" s="1464"/>
      <c r="CN289" s="1464"/>
      <c r="CO289" s="1464"/>
      <c r="CP289" s="1464"/>
      <c r="CQ289" s="1464"/>
      <c r="CR289" s="1464"/>
      <c r="CS289" s="1464"/>
      <c r="CT289" s="1464"/>
      <c r="CU289" s="1464"/>
      <c r="CV289" s="1464"/>
      <c r="CW289" s="1464"/>
      <c r="CX289" s="1464"/>
      <c r="CY289" s="1464"/>
      <c r="CZ289" s="1464"/>
      <c r="DA289" s="1464"/>
      <c r="DB289" s="1464"/>
      <c r="DC289" s="1464"/>
      <c r="DD289" s="1464"/>
      <c r="DE289" s="1464"/>
      <c r="DF289" s="1464"/>
      <c r="DG289" s="1464"/>
      <c r="DH289" s="1464"/>
      <c r="DI289" s="1464"/>
      <c r="DJ289" s="1464"/>
      <c r="DK289" s="1464"/>
      <c r="DL289" s="1464"/>
      <c r="DM289" s="1464"/>
      <c r="DN289" s="1464"/>
      <c r="DO289" s="1464"/>
      <c r="DP289" s="1464"/>
      <c r="DQ289" s="1464"/>
      <c r="DR289" s="1464"/>
      <c r="DS289" s="1464"/>
      <c r="DT289" s="1464"/>
      <c r="DU289" s="1464"/>
      <c r="DV289" s="1464"/>
      <c r="DW289" s="1464"/>
      <c r="DX289" s="1464"/>
      <c r="DY289" s="1464"/>
      <c r="DZ289" s="1464"/>
      <c r="EA289" s="1464"/>
      <c r="EB289" s="1464"/>
      <c r="EC289" s="1464"/>
      <c r="ED289" s="1464"/>
      <c r="EE289" s="1464"/>
      <c r="EF289" s="1464"/>
      <c r="EG289" s="1464"/>
      <c r="EH289" s="1464"/>
      <c r="EI289" s="1464"/>
      <c r="EJ289" s="1464"/>
      <c r="EK289" s="1464"/>
      <c r="EL289" s="1464"/>
      <c r="EM289" s="1464"/>
      <c r="EN289" s="1464"/>
      <c r="EO289" s="1464"/>
      <c r="EP289" s="1464"/>
      <c r="EQ289" s="1464"/>
      <c r="ER289" s="1464"/>
      <c r="ES289" s="1464"/>
      <c r="ET289" s="1464"/>
      <c r="EU289" s="1464"/>
      <c r="EV289" s="1464"/>
      <c r="EW289" s="1464"/>
      <c r="EX289" s="1464"/>
      <c r="EY289" s="1464"/>
      <c r="EZ289" s="1464"/>
      <c r="FA289" s="1464"/>
      <c r="FB289" s="1464"/>
      <c r="FC289" s="1464"/>
      <c r="FD289" s="1464"/>
      <c r="FE289" s="1464"/>
      <c r="FF289" s="1464"/>
      <c r="FG289" s="1464"/>
      <c r="FH289" s="1464"/>
      <c r="FI289" s="1464"/>
      <c r="FJ289" s="1464"/>
      <c r="FK289" s="1464"/>
      <c r="FL289" s="1464"/>
      <c r="FM289" s="1464"/>
      <c r="FN289" s="1464"/>
      <c r="FO289" s="1464"/>
      <c r="FP289" s="1464"/>
      <c r="FQ289" s="1464"/>
      <c r="FR289" s="1464"/>
      <c r="FS289" s="1464"/>
      <c r="FT289" s="1464"/>
      <c r="FU289" s="1464"/>
      <c r="FV289" s="1464"/>
      <c r="FW289" s="1464"/>
      <c r="IA289" s="710"/>
      <c r="IP289" s="710"/>
      <c r="IT289" s="711"/>
      <c r="JX289" s="1464"/>
      <c r="JY289" s="1464"/>
      <c r="JZ289" s="1464"/>
      <c r="KA289" s="1464"/>
      <c r="KB289" s="1464"/>
    </row>
    <row r="290" spans="1:288" customFormat="1">
      <c r="A290" s="1460"/>
      <c r="B290" s="1460"/>
      <c r="C290" s="1464"/>
      <c r="D290" s="1464"/>
      <c r="E290" s="1464"/>
      <c r="F290" s="1460"/>
      <c r="G290" s="1460"/>
      <c r="H290" s="1460"/>
      <c r="I290" s="1460"/>
      <c r="J290" s="1460"/>
      <c r="K290" s="1460"/>
      <c r="L290" s="1460"/>
      <c r="M290" s="1464"/>
      <c r="N290" s="1464"/>
      <c r="O290" s="1464"/>
      <c r="P290" s="1464"/>
      <c r="Q290" s="1464"/>
      <c r="R290" s="1464"/>
      <c r="S290" s="1464"/>
      <c r="T290" s="1464"/>
      <c r="U290" s="59"/>
      <c r="V290" s="59"/>
      <c r="W290" s="496"/>
      <c r="X290" s="496"/>
      <c r="Y290" s="496"/>
      <c r="Z290" s="496"/>
      <c r="AA290" s="512"/>
      <c r="AB290" s="1460"/>
      <c r="AC290" s="1460"/>
      <c r="AD290" s="555"/>
      <c r="AE290" s="512"/>
      <c r="AF290" s="1460"/>
      <c r="AG290" s="1460"/>
      <c r="AH290" s="555"/>
      <c r="AI290" s="1460"/>
      <c r="AJ290" s="1460"/>
      <c r="AK290" s="1460"/>
      <c r="AL290" s="1460"/>
      <c r="AM290" s="1460"/>
      <c r="AN290" s="555"/>
      <c r="AO290" s="1460"/>
      <c r="AP290" s="555"/>
      <c r="AQ290" s="1460"/>
      <c r="AR290" s="555"/>
      <c r="AS290" s="1460"/>
      <c r="AT290" s="555"/>
      <c r="AU290" s="1460"/>
      <c r="AV290" s="555"/>
      <c r="AW290" s="1460"/>
      <c r="AX290" s="555"/>
      <c r="AY290" s="1460"/>
      <c r="AZ290" s="555"/>
      <c r="BA290" s="1460"/>
      <c r="BB290" s="555"/>
      <c r="BC290" s="1460"/>
      <c r="BD290" s="555"/>
      <c r="BE290" s="1460"/>
      <c r="BF290" s="555"/>
      <c r="BG290" s="1460"/>
      <c r="BH290" s="555"/>
      <c r="BI290" s="1460"/>
      <c r="BJ290" s="555"/>
      <c r="BK290" s="1460"/>
      <c r="BL290" s="555"/>
      <c r="BM290" s="1460"/>
      <c r="BN290" s="555"/>
      <c r="BO290" s="1460"/>
      <c r="BP290" s="555"/>
      <c r="BQ290" s="1464"/>
      <c r="BR290" s="1464"/>
      <c r="BS290" s="1464"/>
      <c r="BT290" s="1464"/>
      <c r="BU290" s="1464"/>
      <c r="BV290" s="1464"/>
      <c r="BW290" s="1464"/>
      <c r="BX290" s="1464"/>
      <c r="BY290" s="1464"/>
      <c r="BZ290" s="1464"/>
      <c r="CA290" s="1464"/>
      <c r="CB290" s="1464"/>
      <c r="CC290" s="1464"/>
      <c r="CD290" s="1464"/>
      <c r="CE290" s="1464"/>
      <c r="CF290" s="1464"/>
      <c r="CG290" s="1464"/>
      <c r="CH290" s="1464"/>
      <c r="CI290" s="1464"/>
      <c r="CJ290" s="1464"/>
      <c r="CK290" s="1464"/>
      <c r="CL290" s="1464"/>
      <c r="CM290" s="1464"/>
      <c r="CN290" s="1464"/>
      <c r="CO290" s="1464"/>
      <c r="CP290" s="1464"/>
      <c r="CQ290" s="1464"/>
      <c r="CR290" s="1464"/>
      <c r="CS290" s="1464"/>
      <c r="CT290" s="1464"/>
      <c r="CU290" s="1464"/>
      <c r="CV290" s="1464"/>
      <c r="CW290" s="1464"/>
      <c r="CX290" s="1464"/>
      <c r="CY290" s="1464"/>
      <c r="CZ290" s="1464"/>
      <c r="DA290" s="1464"/>
      <c r="DB290" s="1464"/>
      <c r="DC290" s="1464"/>
      <c r="DD290" s="1464"/>
      <c r="DE290" s="1464"/>
      <c r="DF290" s="1464"/>
      <c r="DG290" s="1464"/>
      <c r="DH290" s="1464"/>
      <c r="DI290" s="1464"/>
      <c r="DJ290" s="1464"/>
      <c r="DK290" s="1464"/>
      <c r="DL290" s="1464"/>
      <c r="DM290" s="1464"/>
      <c r="DN290" s="1464"/>
      <c r="DO290" s="1464"/>
      <c r="DP290" s="1464"/>
      <c r="DQ290" s="1464"/>
      <c r="DR290" s="1464"/>
      <c r="DS290" s="1464"/>
      <c r="DT290" s="1464"/>
      <c r="DU290" s="1464"/>
      <c r="DV290" s="1464"/>
      <c r="DW290" s="1464"/>
      <c r="DX290" s="1464"/>
      <c r="DY290" s="1464"/>
      <c r="DZ290" s="1464"/>
      <c r="EA290" s="1464"/>
      <c r="EB290" s="1464"/>
      <c r="EC290" s="1464"/>
      <c r="ED290" s="1464"/>
      <c r="EE290" s="1464"/>
      <c r="EF290" s="1464"/>
      <c r="EG290" s="1464"/>
      <c r="EH290" s="1464"/>
      <c r="EI290" s="1464"/>
      <c r="EJ290" s="1464"/>
      <c r="EK290" s="1464"/>
      <c r="EL290" s="1464"/>
      <c r="EM290" s="1464"/>
      <c r="EN290" s="1464"/>
      <c r="EO290" s="1464"/>
      <c r="EP290" s="1464"/>
      <c r="EQ290" s="1464"/>
      <c r="ER290" s="1464"/>
      <c r="ES290" s="1464"/>
      <c r="ET290" s="1464"/>
      <c r="EU290" s="1464"/>
      <c r="EV290" s="1464"/>
      <c r="EW290" s="1464"/>
      <c r="EX290" s="1464"/>
      <c r="EY290" s="1464"/>
      <c r="EZ290" s="1464"/>
      <c r="FA290" s="1464"/>
      <c r="FB290" s="1464"/>
      <c r="FC290" s="1464"/>
      <c r="FD290" s="1464"/>
      <c r="FE290" s="1464"/>
      <c r="FF290" s="1464"/>
      <c r="FG290" s="1464"/>
      <c r="FH290" s="1464"/>
      <c r="FI290" s="1464"/>
      <c r="FJ290" s="1464"/>
      <c r="FK290" s="1464"/>
      <c r="FL290" s="1464"/>
      <c r="FM290" s="1464"/>
      <c r="FN290" s="1464"/>
      <c r="FO290" s="1464"/>
      <c r="FP290" s="1464"/>
      <c r="FQ290" s="1464"/>
      <c r="FR290" s="1464"/>
      <c r="FS290" s="1464"/>
      <c r="FT290" s="1464"/>
      <c r="FU290" s="1464"/>
      <c r="FV290" s="1464"/>
      <c r="FW290" s="1464"/>
      <c r="IA290" s="710"/>
      <c r="IP290" s="710"/>
      <c r="IT290" s="711"/>
      <c r="JX290" s="1464"/>
      <c r="JY290" s="1464"/>
      <c r="JZ290" s="1464"/>
      <c r="KA290" s="1464"/>
      <c r="KB290" s="1464"/>
    </row>
    <row r="291" spans="1:288" customFormat="1">
      <c r="A291" s="1460"/>
      <c r="B291" s="1460"/>
      <c r="C291" s="1464"/>
      <c r="D291" s="1464"/>
      <c r="E291" s="1464"/>
      <c r="F291" s="1460"/>
      <c r="G291" s="1460"/>
      <c r="H291" s="1460"/>
      <c r="I291" s="1460"/>
      <c r="J291" s="1460"/>
      <c r="K291" s="1460"/>
      <c r="L291" s="1460"/>
      <c r="M291" s="1464"/>
      <c r="N291" s="1464"/>
      <c r="O291" s="1464"/>
      <c r="P291" s="1464"/>
      <c r="Q291" s="1464"/>
      <c r="R291" s="1464"/>
      <c r="S291" s="1464"/>
      <c r="T291" s="1464"/>
      <c r="U291" s="59"/>
      <c r="V291" s="59"/>
      <c r="W291" s="496"/>
      <c r="X291" s="496"/>
      <c r="Y291" s="496"/>
      <c r="Z291" s="496"/>
      <c r="AA291" s="512"/>
      <c r="AB291" s="1460"/>
      <c r="AC291" s="1460"/>
      <c r="AD291" s="555"/>
      <c r="AE291" s="512"/>
      <c r="AF291" s="1460"/>
      <c r="AG291" s="1460"/>
      <c r="AH291" s="555"/>
      <c r="AI291" s="1460"/>
      <c r="AJ291" s="1460"/>
      <c r="AK291" s="1460"/>
      <c r="AL291" s="1460"/>
      <c r="AM291" s="1460"/>
      <c r="AN291" s="555"/>
      <c r="AO291" s="1460"/>
      <c r="AP291" s="555"/>
      <c r="AQ291" s="1460"/>
      <c r="AR291" s="555"/>
      <c r="AS291" s="1460"/>
      <c r="AT291" s="555"/>
      <c r="AU291" s="1460"/>
      <c r="AV291" s="555"/>
      <c r="AW291" s="1460"/>
      <c r="AX291" s="555"/>
      <c r="AY291" s="1460"/>
      <c r="AZ291" s="555"/>
      <c r="BA291" s="1460"/>
      <c r="BB291" s="555"/>
      <c r="BC291" s="1460"/>
      <c r="BD291" s="555"/>
      <c r="BE291" s="1460"/>
      <c r="BF291" s="555"/>
      <c r="BG291" s="1460"/>
      <c r="BH291" s="555"/>
      <c r="BI291" s="1460"/>
      <c r="BJ291" s="555"/>
      <c r="BK291" s="1460"/>
      <c r="BL291" s="555"/>
      <c r="BM291" s="1460"/>
      <c r="BN291" s="555"/>
      <c r="BO291" s="1460"/>
      <c r="BP291" s="555"/>
      <c r="BQ291" s="1464"/>
      <c r="BR291" s="1464"/>
      <c r="BS291" s="1464"/>
      <c r="BT291" s="1464"/>
      <c r="BU291" s="1464"/>
      <c r="BV291" s="1464"/>
      <c r="BW291" s="1464"/>
      <c r="BX291" s="1464"/>
      <c r="BY291" s="1464"/>
      <c r="BZ291" s="1464"/>
      <c r="CA291" s="1464"/>
      <c r="CB291" s="1464"/>
      <c r="CC291" s="1464"/>
      <c r="CD291" s="1464"/>
      <c r="CE291" s="1464"/>
      <c r="CF291" s="1464"/>
      <c r="CG291" s="1464"/>
      <c r="CH291" s="1464"/>
      <c r="CI291" s="1464"/>
      <c r="CJ291" s="1464"/>
      <c r="CK291" s="1464"/>
      <c r="CL291" s="1464"/>
      <c r="CM291" s="1464"/>
      <c r="CN291" s="1464"/>
      <c r="CO291" s="1464"/>
      <c r="CP291" s="1464"/>
      <c r="CQ291" s="1464"/>
      <c r="CR291" s="1464"/>
      <c r="CS291" s="1464"/>
      <c r="CT291" s="1464"/>
      <c r="CU291" s="1464"/>
      <c r="CV291" s="1464"/>
      <c r="CW291" s="1464"/>
      <c r="CX291" s="1464"/>
      <c r="CY291" s="1464"/>
      <c r="CZ291" s="1464"/>
      <c r="DA291" s="1464"/>
      <c r="DB291" s="1464"/>
      <c r="DC291" s="1464"/>
      <c r="DD291" s="1464"/>
      <c r="DE291" s="1464"/>
      <c r="DF291" s="1464"/>
      <c r="DG291" s="1464"/>
      <c r="DH291" s="1464"/>
      <c r="DI291" s="1464"/>
      <c r="DJ291" s="1464"/>
      <c r="DK291" s="1464"/>
      <c r="DL291" s="1464"/>
      <c r="DM291" s="1464"/>
      <c r="DN291" s="1464"/>
      <c r="DO291" s="1464"/>
      <c r="DP291" s="1464"/>
      <c r="DQ291" s="1464"/>
      <c r="DR291" s="1464"/>
      <c r="DS291" s="1464"/>
      <c r="DT291" s="1464"/>
      <c r="DU291" s="1464"/>
      <c r="DV291" s="1464"/>
      <c r="DW291" s="1464"/>
      <c r="DX291" s="1464"/>
      <c r="DY291" s="1464"/>
      <c r="DZ291" s="1464"/>
      <c r="EA291" s="1464"/>
      <c r="EB291" s="1464"/>
      <c r="EC291" s="1464"/>
      <c r="ED291" s="1464"/>
      <c r="EE291" s="1464"/>
      <c r="EF291" s="1464"/>
      <c r="EG291" s="1464"/>
      <c r="EH291" s="1464"/>
      <c r="EI291" s="1464"/>
      <c r="EJ291" s="1464"/>
      <c r="EK291" s="1464"/>
      <c r="EL291" s="1464"/>
      <c r="EM291" s="1464"/>
      <c r="EN291" s="1464"/>
      <c r="EO291" s="1464"/>
      <c r="EP291" s="1464"/>
      <c r="EQ291" s="1464"/>
      <c r="ER291" s="1464"/>
      <c r="ES291" s="1464"/>
      <c r="ET291" s="1464"/>
      <c r="EU291" s="1464"/>
      <c r="EV291" s="1464"/>
      <c r="EW291" s="1464"/>
      <c r="EX291" s="1464"/>
      <c r="EY291" s="1464"/>
      <c r="EZ291" s="1464"/>
      <c r="FA291" s="1464"/>
      <c r="FB291" s="1464"/>
      <c r="FC291" s="1464"/>
      <c r="FD291" s="1464"/>
      <c r="FE291" s="1464"/>
      <c r="FF291" s="1464"/>
      <c r="FG291" s="1464"/>
      <c r="FH291" s="1464"/>
      <c r="FI291" s="1464"/>
      <c r="FJ291" s="1464"/>
      <c r="FK291" s="1464"/>
      <c r="FL291" s="1464"/>
      <c r="FM291" s="1464"/>
      <c r="FN291" s="1464"/>
      <c r="FO291" s="1464"/>
      <c r="FP291" s="1464"/>
      <c r="FQ291" s="1464"/>
      <c r="FR291" s="1464"/>
      <c r="FS291" s="1464"/>
      <c r="FT291" s="1464"/>
      <c r="FU291" s="1464"/>
      <c r="FV291" s="1464"/>
      <c r="FW291" s="1464"/>
      <c r="IA291" s="710"/>
      <c r="IP291" s="710"/>
      <c r="IT291" s="711"/>
      <c r="JX291" s="1464"/>
      <c r="JY291" s="1464"/>
      <c r="JZ291" s="1464"/>
      <c r="KA291" s="1464"/>
      <c r="KB291" s="1464"/>
    </row>
    <row r="292" spans="1:288" customFormat="1">
      <c r="A292" s="1460"/>
      <c r="B292" s="1460"/>
      <c r="C292" s="1464"/>
      <c r="D292" s="1464"/>
      <c r="E292" s="1464"/>
      <c r="F292" s="1460"/>
      <c r="G292" s="1460"/>
      <c r="H292" s="1460"/>
      <c r="I292" s="1460"/>
      <c r="J292" s="1460"/>
      <c r="K292" s="1460"/>
      <c r="L292" s="1460"/>
      <c r="M292" s="1464"/>
      <c r="N292" s="1464"/>
      <c r="O292" s="1464"/>
      <c r="P292" s="1464"/>
      <c r="Q292" s="1464"/>
      <c r="R292" s="1464"/>
      <c r="S292" s="1464"/>
      <c r="T292" s="1464"/>
      <c r="U292" s="59"/>
      <c r="V292" s="59"/>
      <c r="W292" s="496"/>
      <c r="X292" s="496"/>
      <c r="Y292" s="496"/>
      <c r="Z292" s="496"/>
      <c r="AA292" s="512"/>
      <c r="AB292" s="1460"/>
      <c r="AC292" s="1460"/>
      <c r="AD292" s="555"/>
      <c r="AE292" s="512"/>
      <c r="AF292" s="1460"/>
      <c r="AG292" s="1460"/>
      <c r="AH292" s="555"/>
      <c r="AI292" s="1460"/>
      <c r="AJ292" s="1460"/>
      <c r="AK292" s="1460"/>
      <c r="AL292" s="1460"/>
      <c r="AM292" s="1460"/>
      <c r="AN292" s="555"/>
      <c r="AO292" s="1460"/>
      <c r="AP292" s="555"/>
      <c r="AQ292" s="1460"/>
      <c r="AR292" s="555"/>
      <c r="AS292" s="1460"/>
      <c r="AT292" s="555"/>
      <c r="AU292" s="1460"/>
      <c r="AV292" s="555"/>
      <c r="AW292" s="1460"/>
      <c r="AX292" s="555"/>
      <c r="AY292" s="1460"/>
      <c r="AZ292" s="555"/>
      <c r="BA292" s="1460"/>
      <c r="BB292" s="555"/>
      <c r="BC292" s="1460"/>
      <c r="BD292" s="555"/>
      <c r="BE292" s="1460"/>
      <c r="BF292" s="555"/>
      <c r="BG292" s="1460"/>
      <c r="BH292" s="555"/>
      <c r="BI292" s="1460"/>
      <c r="BJ292" s="555"/>
      <c r="BK292" s="1460"/>
      <c r="BL292" s="555"/>
      <c r="BM292" s="1460"/>
      <c r="BN292" s="555"/>
      <c r="BO292" s="1460"/>
      <c r="BP292" s="555"/>
      <c r="BQ292" s="1464"/>
      <c r="BR292" s="1464"/>
      <c r="BS292" s="1464"/>
      <c r="BT292" s="1464"/>
      <c r="BU292" s="1464"/>
      <c r="BV292" s="1464"/>
      <c r="BW292" s="1464"/>
      <c r="BX292" s="1464"/>
      <c r="BY292" s="1464"/>
      <c r="BZ292" s="1464"/>
      <c r="CA292" s="1464"/>
      <c r="CB292" s="1464"/>
      <c r="CC292" s="1464"/>
      <c r="CD292" s="1464"/>
      <c r="CE292" s="1464"/>
      <c r="CF292" s="1464"/>
      <c r="CG292" s="1464"/>
      <c r="CH292" s="1464"/>
      <c r="CI292" s="1464"/>
      <c r="CJ292" s="1464"/>
      <c r="CK292" s="1464"/>
      <c r="CL292" s="1464"/>
      <c r="CM292" s="1464"/>
      <c r="CN292" s="1464"/>
      <c r="CO292" s="1464"/>
      <c r="CP292" s="1464"/>
      <c r="CQ292" s="1464"/>
      <c r="CR292" s="1464"/>
      <c r="CS292" s="1464"/>
      <c r="CT292" s="1464"/>
      <c r="CU292" s="1464"/>
      <c r="CV292" s="1464"/>
      <c r="CW292" s="1464"/>
      <c r="CX292" s="1464"/>
      <c r="CY292" s="1464"/>
      <c r="CZ292" s="1464"/>
      <c r="DA292" s="1464"/>
      <c r="DB292" s="1464"/>
      <c r="DC292" s="1464"/>
      <c r="DD292" s="1464"/>
      <c r="DE292" s="1464"/>
      <c r="DF292" s="1464"/>
      <c r="DG292" s="1464"/>
      <c r="DH292" s="1464"/>
      <c r="DI292" s="1464"/>
      <c r="DJ292" s="1464"/>
      <c r="DK292" s="1464"/>
      <c r="DL292" s="1464"/>
      <c r="DM292" s="1464"/>
      <c r="DN292" s="1464"/>
      <c r="DO292" s="1464"/>
      <c r="DP292" s="1464"/>
      <c r="DQ292" s="1464"/>
      <c r="DR292" s="1464"/>
      <c r="DS292" s="1464"/>
      <c r="DT292" s="1464"/>
      <c r="DU292" s="1464"/>
      <c r="DV292" s="1464"/>
      <c r="DW292" s="1464"/>
      <c r="DX292" s="1464"/>
      <c r="DY292" s="1464"/>
      <c r="DZ292" s="1464"/>
      <c r="EA292" s="1464"/>
      <c r="EB292" s="1464"/>
      <c r="EC292" s="1464"/>
      <c r="ED292" s="1464"/>
      <c r="EE292" s="1464"/>
      <c r="EF292" s="1464"/>
      <c r="EG292" s="1464"/>
      <c r="EH292" s="1464"/>
      <c r="EI292" s="1464"/>
      <c r="EJ292" s="1464"/>
      <c r="EK292" s="1464"/>
      <c r="EL292" s="1464"/>
      <c r="EM292" s="1464"/>
      <c r="EN292" s="1464"/>
      <c r="EO292" s="1464"/>
      <c r="EP292" s="1464"/>
      <c r="EQ292" s="1464"/>
      <c r="ER292" s="1464"/>
      <c r="ES292" s="1464"/>
      <c r="ET292" s="1464"/>
      <c r="EU292" s="1464"/>
      <c r="EV292" s="1464"/>
      <c r="EW292" s="1464"/>
      <c r="EX292" s="1464"/>
      <c r="EY292" s="1464"/>
      <c r="EZ292" s="1464"/>
      <c r="FA292" s="1464"/>
      <c r="FB292" s="1464"/>
      <c r="FC292" s="1464"/>
      <c r="FD292" s="1464"/>
      <c r="FE292" s="1464"/>
      <c r="FF292" s="1464"/>
      <c r="FG292" s="1464"/>
      <c r="FH292" s="1464"/>
      <c r="FI292" s="1464"/>
      <c r="FJ292" s="1464"/>
      <c r="FK292" s="1464"/>
      <c r="FL292" s="1464"/>
      <c r="FM292" s="1464"/>
      <c r="FN292" s="1464"/>
      <c r="FO292" s="1464"/>
      <c r="FP292" s="1464"/>
      <c r="FQ292" s="1464"/>
      <c r="FR292" s="1464"/>
      <c r="FS292" s="1464"/>
      <c r="FT292" s="1464"/>
      <c r="FU292" s="1464"/>
      <c r="FV292" s="1464"/>
      <c r="FW292" s="1464"/>
      <c r="IA292" s="710"/>
      <c r="IP292" s="710"/>
      <c r="IT292" s="711"/>
      <c r="JX292" s="1464"/>
      <c r="JY292" s="1464"/>
      <c r="JZ292" s="1464"/>
      <c r="KA292" s="1464"/>
      <c r="KB292" s="1464"/>
    </row>
    <row r="293" spans="1:288" customFormat="1">
      <c r="A293" s="1460"/>
      <c r="B293" s="1460"/>
      <c r="C293" s="1464"/>
      <c r="D293" s="1464"/>
      <c r="E293" s="1464"/>
      <c r="F293" s="1460"/>
      <c r="G293" s="1460"/>
      <c r="H293" s="1460"/>
      <c r="I293" s="1460"/>
      <c r="J293" s="1460"/>
      <c r="K293" s="1460"/>
      <c r="L293" s="1460"/>
      <c r="M293" s="1464"/>
      <c r="N293" s="1464"/>
      <c r="O293" s="1464"/>
      <c r="P293" s="1464"/>
      <c r="Q293" s="1464"/>
      <c r="R293" s="1464"/>
      <c r="S293" s="1464"/>
      <c r="T293" s="1464"/>
      <c r="U293" s="59"/>
      <c r="V293" s="59"/>
      <c r="W293" s="496"/>
      <c r="X293" s="496"/>
      <c r="Y293" s="496"/>
      <c r="Z293" s="496"/>
      <c r="AA293" s="512"/>
      <c r="AB293" s="1460"/>
      <c r="AC293" s="1460"/>
      <c r="AD293" s="555"/>
      <c r="AE293" s="512"/>
      <c r="AF293" s="1460"/>
      <c r="AG293" s="1460"/>
      <c r="AH293" s="555"/>
      <c r="AI293" s="1460"/>
      <c r="AJ293" s="1460"/>
      <c r="AK293" s="1460"/>
      <c r="AL293" s="1460"/>
      <c r="AM293" s="1460"/>
      <c r="AN293" s="555"/>
      <c r="AO293" s="1460"/>
      <c r="AP293" s="555"/>
      <c r="AQ293" s="1460"/>
      <c r="AR293" s="555"/>
      <c r="AS293" s="1460"/>
      <c r="AT293" s="555"/>
      <c r="AU293" s="1460"/>
      <c r="AV293" s="555"/>
      <c r="AW293" s="1460"/>
      <c r="AX293" s="555"/>
      <c r="AY293" s="1460"/>
      <c r="AZ293" s="555"/>
      <c r="BA293" s="1460"/>
      <c r="BB293" s="555"/>
      <c r="BC293" s="1460"/>
      <c r="BD293" s="555"/>
      <c r="BE293" s="1460"/>
      <c r="BF293" s="555"/>
      <c r="BG293" s="1460"/>
      <c r="BH293" s="555"/>
      <c r="BI293" s="1460"/>
      <c r="BJ293" s="555"/>
      <c r="BK293" s="1460"/>
      <c r="BL293" s="555"/>
      <c r="BM293" s="1460"/>
      <c r="BN293" s="555"/>
      <c r="BO293" s="1460"/>
      <c r="BP293" s="555"/>
      <c r="BQ293" s="1464"/>
      <c r="BR293" s="1464"/>
      <c r="BS293" s="1464"/>
      <c r="BT293" s="1464"/>
      <c r="BU293" s="1464"/>
      <c r="BV293" s="1464"/>
      <c r="BW293" s="1464"/>
      <c r="BX293" s="1464"/>
      <c r="BY293" s="1464"/>
      <c r="BZ293" s="1464"/>
      <c r="CA293" s="1464"/>
      <c r="CB293" s="1464"/>
      <c r="CC293" s="1464"/>
      <c r="CD293" s="1464"/>
      <c r="CE293" s="1464"/>
      <c r="CF293" s="1464"/>
      <c r="CG293" s="1464"/>
      <c r="CH293" s="1464"/>
      <c r="CI293" s="1464"/>
      <c r="CJ293" s="1464"/>
      <c r="CK293" s="1464"/>
      <c r="CL293" s="1464"/>
      <c r="CM293" s="1464"/>
      <c r="CN293" s="1464"/>
      <c r="CO293" s="1464"/>
      <c r="CP293" s="1464"/>
      <c r="CQ293" s="1464"/>
      <c r="CR293" s="1464"/>
      <c r="CS293" s="1464"/>
      <c r="CT293" s="1464"/>
      <c r="CU293" s="1464"/>
      <c r="CV293" s="1464"/>
      <c r="CW293" s="1464"/>
      <c r="CX293" s="1464"/>
      <c r="CY293" s="1464"/>
      <c r="CZ293" s="1464"/>
      <c r="DA293" s="1464"/>
      <c r="DB293" s="1464"/>
      <c r="DC293" s="1464"/>
      <c r="DD293" s="1464"/>
      <c r="DE293" s="1464"/>
      <c r="DF293" s="1464"/>
      <c r="DG293" s="1464"/>
      <c r="DH293" s="1464"/>
      <c r="DI293" s="1464"/>
      <c r="DJ293" s="1464"/>
      <c r="DK293" s="1464"/>
      <c r="DL293" s="1464"/>
      <c r="DM293" s="1464"/>
      <c r="DN293" s="1464"/>
      <c r="DO293" s="1464"/>
      <c r="DP293" s="1464"/>
      <c r="DQ293" s="1464"/>
      <c r="DR293" s="1464"/>
      <c r="DS293" s="1464"/>
      <c r="DT293" s="1464"/>
      <c r="DU293" s="1464"/>
      <c r="DV293" s="1464"/>
      <c r="DW293" s="1464"/>
      <c r="DX293" s="1464"/>
      <c r="DY293" s="1464"/>
      <c r="DZ293" s="1464"/>
      <c r="EA293" s="1464"/>
      <c r="EB293" s="1464"/>
      <c r="EC293" s="1464"/>
      <c r="ED293" s="1464"/>
      <c r="EE293" s="1464"/>
      <c r="EF293" s="1464"/>
      <c r="EG293" s="1464"/>
      <c r="EH293" s="1464"/>
      <c r="EI293" s="1464"/>
      <c r="EJ293" s="1464"/>
      <c r="EK293" s="1464"/>
      <c r="EL293" s="1464"/>
      <c r="EM293" s="1464"/>
      <c r="EN293" s="1464"/>
      <c r="EO293" s="1464"/>
      <c r="EP293" s="1464"/>
      <c r="EQ293" s="1464"/>
      <c r="ER293" s="1464"/>
      <c r="ES293" s="1464"/>
      <c r="ET293" s="1464"/>
      <c r="EU293" s="1464"/>
      <c r="EV293" s="1464"/>
      <c r="EW293" s="1464"/>
      <c r="EX293" s="1464"/>
      <c r="EY293" s="1464"/>
      <c r="EZ293" s="1464"/>
      <c r="FA293" s="1464"/>
      <c r="FB293" s="1464"/>
      <c r="FC293" s="1464"/>
      <c r="FD293" s="1464"/>
      <c r="FE293" s="1464"/>
      <c r="FF293" s="1464"/>
      <c r="FG293" s="1464"/>
      <c r="FH293" s="1464"/>
      <c r="FI293" s="1464"/>
      <c r="FJ293" s="1464"/>
      <c r="FK293" s="1464"/>
      <c r="FL293" s="1464"/>
      <c r="FM293" s="1464"/>
      <c r="FN293" s="1464"/>
      <c r="FO293" s="1464"/>
      <c r="FP293" s="1464"/>
      <c r="FQ293" s="1464"/>
      <c r="FR293" s="1464"/>
      <c r="FS293" s="1464"/>
      <c r="FT293" s="1464"/>
      <c r="FU293" s="1464"/>
      <c r="FV293" s="1464"/>
      <c r="FW293" s="1464"/>
      <c r="IA293" s="710"/>
      <c r="IP293" s="710"/>
      <c r="IT293" s="711"/>
      <c r="JX293" s="1464"/>
      <c r="JY293" s="1464"/>
      <c r="JZ293" s="1464"/>
      <c r="KA293" s="1464"/>
      <c r="KB293" s="1464"/>
    </row>
    <row r="294" spans="1:288" customFormat="1">
      <c r="A294" s="1460"/>
      <c r="B294" s="1460"/>
      <c r="C294" s="1464"/>
      <c r="D294" s="1464"/>
      <c r="E294" s="1464"/>
      <c r="F294" s="1460"/>
      <c r="G294" s="1460"/>
      <c r="H294" s="1460"/>
      <c r="I294" s="1460"/>
      <c r="J294" s="1460"/>
      <c r="K294" s="1460"/>
      <c r="L294" s="1460"/>
      <c r="M294" s="1464"/>
      <c r="N294" s="1464"/>
      <c r="O294" s="1464"/>
      <c r="P294" s="1464"/>
      <c r="Q294" s="1464"/>
      <c r="R294" s="1464"/>
      <c r="S294" s="1464"/>
      <c r="T294" s="1464"/>
      <c r="U294" s="59"/>
      <c r="V294" s="59"/>
      <c r="W294" s="496"/>
      <c r="X294" s="496"/>
      <c r="Y294" s="496"/>
      <c r="Z294" s="496"/>
      <c r="AA294" s="512"/>
      <c r="AB294" s="1460"/>
      <c r="AC294" s="1460"/>
      <c r="AD294" s="555"/>
      <c r="AE294" s="512"/>
      <c r="AF294" s="1460"/>
      <c r="AG294" s="1460"/>
      <c r="AH294" s="555"/>
      <c r="AI294" s="1460"/>
      <c r="AJ294" s="1460"/>
      <c r="AK294" s="1460"/>
      <c r="AL294" s="1460"/>
      <c r="AM294" s="1460"/>
      <c r="AN294" s="555"/>
      <c r="AO294" s="1460"/>
      <c r="AP294" s="555"/>
      <c r="AQ294" s="1460"/>
      <c r="AR294" s="555"/>
      <c r="AS294" s="1460"/>
      <c r="AT294" s="555"/>
      <c r="AU294" s="1460"/>
      <c r="AV294" s="555"/>
      <c r="AW294" s="1460"/>
      <c r="AX294" s="555"/>
      <c r="AY294" s="1460"/>
      <c r="AZ294" s="555"/>
      <c r="BA294" s="1460"/>
      <c r="BB294" s="555"/>
      <c r="BC294" s="1460"/>
      <c r="BD294" s="555"/>
      <c r="BE294" s="1460"/>
      <c r="BF294" s="555"/>
      <c r="BG294" s="1460"/>
      <c r="BH294" s="555"/>
      <c r="BI294" s="1460"/>
      <c r="BJ294" s="555"/>
      <c r="BK294" s="1460"/>
      <c r="BL294" s="555"/>
      <c r="BM294" s="1460"/>
      <c r="BN294" s="555"/>
      <c r="BO294" s="1460"/>
      <c r="BP294" s="555"/>
      <c r="BQ294" s="1464"/>
      <c r="BR294" s="1464"/>
      <c r="BS294" s="1464"/>
      <c r="BT294" s="1464"/>
      <c r="BU294" s="1464"/>
      <c r="BV294" s="1464"/>
      <c r="BW294" s="1464"/>
      <c r="BX294" s="1464"/>
      <c r="BY294" s="1464"/>
      <c r="BZ294" s="1464"/>
      <c r="CA294" s="1464"/>
      <c r="CB294" s="1464"/>
      <c r="CC294" s="1464"/>
      <c r="CD294" s="1464"/>
      <c r="CE294" s="1464"/>
      <c r="CF294" s="1464"/>
      <c r="CG294" s="1464"/>
      <c r="CH294" s="1464"/>
      <c r="CI294" s="1464"/>
      <c r="CJ294" s="1464"/>
      <c r="CK294" s="1464"/>
      <c r="CL294" s="1464"/>
      <c r="CM294" s="1464"/>
      <c r="CN294" s="1464"/>
      <c r="CO294" s="1464"/>
      <c r="CP294" s="1464"/>
      <c r="CQ294" s="1464"/>
      <c r="CR294" s="1464"/>
      <c r="CS294" s="1464"/>
      <c r="CT294" s="1464"/>
      <c r="CU294" s="1464"/>
      <c r="CV294" s="1464"/>
      <c r="CW294" s="1464"/>
      <c r="CX294" s="1464"/>
      <c r="CY294" s="1464"/>
      <c r="CZ294" s="1464"/>
      <c r="DA294" s="1464"/>
      <c r="DB294" s="1464"/>
      <c r="DC294" s="1464"/>
      <c r="DD294" s="1464"/>
      <c r="DE294" s="1464"/>
      <c r="DF294" s="1464"/>
      <c r="DG294" s="1464"/>
      <c r="DH294" s="1464"/>
      <c r="DI294" s="1464"/>
      <c r="DJ294" s="1464"/>
      <c r="DK294" s="1464"/>
      <c r="DL294" s="1464"/>
      <c r="DM294" s="1464"/>
      <c r="DN294" s="1464"/>
      <c r="DO294" s="1464"/>
      <c r="DP294" s="1464"/>
      <c r="DQ294" s="1464"/>
      <c r="DR294" s="1464"/>
      <c r="DS294" s="1464"/>
      <c r="DT294" s="1464"/>
      <c r="DU294" s="1464"/>
      <c r="DV294" s="1464"/>
      <c r="DW294" s="1464"/>
      <c r="DX294" s="1464"/>
      <c r="DY294" s="1464"/>
      <c r="DZ294" s="1464"/>
      <c r="EA294" s="1464"/>
      <c r="EB294" s="1464"/>
      <c r="EC294" s="1464"/>
      <c r="ED294" s="1464"/>
      <c r="EE294" s="1464"/>
      <c r="EF294" s="1464"/>
      <c r="EG294" s="1464"/>
      <c r="EH294" s="1464"/>
      <c r="EI294" s="1464"/>
      <c r="EJ294" s="1464"/>
      <c r="EK294" s="1464"/>
      <c r="EL294" s="1464"/>
      <c r="EM294" s="1464"/>
      <c r="EN294" s="1464"/>
      <c r="EO294" s="1464"/>
      <c r="EP294" s="1464"/>
      <c r="EQ294" s="1464"/>
      <c r="ER294" s="1464"/>
      <c r="ES294" s="1464"/>
      <c r="ET294" s="1464"/>
      <c r="EU294" s="1464"/>
      <c r="EV294" s="1464"/>
      <c r="EW294" s="1464"/>
      <c r="EX294" s="1464"/>
      <c r="EY294" s="1464"/>
      <c r="EZ294" s="1464"/>
      <c r="FA294" s="1464"/>
      <c r="FB294" s="1464"/>
      <c r="FC294" s="1464"/>
      <c r="FD294" s="1464"/>
      <c r="FE294" s="1464"/>
      <c r="FF294" s="1464"/>
      <c r="FG294" s="1464"/>
      <c r="FH294" s="1464"/>
      <c r="FI294" s="1464"/>
      <c r="FJ294" s="1464"/>
      <c r="FK294" s="1464"/>
      <c r="FL294" s="1464"/>
      <c r="FM294" s="1464"/>
      <c r="FN294" s="1464"/>
      <c r="FO294" s="1464"/>
      <c r="FP294" s="1464"/>
      <c r="FQ294" s="1464"/>
      <c r="FR294" s="1464"/>
      <c r="FS294" s="1464"/>
      <c r="FT294" s="1464"/>
      <c r="FU294" s="1464"/>
      <c r="FV294" s="1464"/>
      <c r="FW294" s="1464"/>
      <c r="IA294" s="710"/>
      <c r="IP294" s="710"/>
      <c r="IT294" s="711"/>
      <c r="JX294" s="1464"/>
      <c r="JY294" s="1464"/>
      <c r="JZ294" s="1464"/>
      <c r="KA294" s="1464"/>
      <c r="KB294" s="1464"/>
    </row>
    <row r="295" spans="1:288" customFormat="1">
      <c r="A295" s="1460"/>
      <c r="B295" s="1460"/>
      <c r="C295" s="1464"/>
      <c r="D295" s="1464"/>
      <c r="E295" s="1464"/>
      <c r="F295" s="1460"/>
      <c r="G295" s="1460"/>
      <c r="H295" s="1460"/>
      <c r="I295" s="1460"/>
      <c r="J295" s="1460"/>
      <c r="K295" s="1460"/>
      <c r="L295" s="1460"/>
      <c r="M295" s="1464"/>
      <c r="N295" s="1464"/>
      <c r="O295" s="1464"/>
      <c r="P295" s="1464"/>
      <c r="Q295" s="1464"/>
      <c r="R295" s="1464"/>
      <c r="S295" s="1464"/>
      <c r="T295" s="1464"/>
      <c r="U295" s="59"/>
      <c r="V295" s="59"/>
      <c r="W295" s="496"/>
      <c r="X295" s="496"/>
      <c r="Y295" s="496"/>
      <c r="Z295" s="496"/>
      <c r="AA295" s="512"/>
      <c r="AB295" s="1460"/>
      <c r="AC295" s="1460"/>
      <c r="AD295" s="555"/>
      <c r="AE295" s="512"/>
      <c r="AF295" s="1460"/>
      <c r="AG295" s="1460"/>
      <c r="AH295" s="555"/>
      <c r="AI295" s="1460"/>
      <c r="AJ295" s="1460"/>
      <c r="AK295" s="1460"/>
      <c r="AL295" s="1460"/>
      <c r="AM295" s="1460"/>
      <c r="AN295" s="555"/>
      <c r="AO295" s="1460"/>
      <c r="AP295" s="555"/>
      <c r="AQ295" s="1460"/>
      <c r="AR295" s="555"/>
      <c r="AS295" s="1460"/>
      <c r="AT295" s="555"/>
      <c r="AU295" s="1460"/>
      <c r="AV295" s="555"/>
      <c r="AW295" s="1460"/>
      <c r="AX295" s="555"/>
      <c r="AY295" s="1460"/>
      <c r="AZ295" s="555"/>
      <c r="BA295" s="1460"/>
      <c r="BB295" s="555"/>
      <c r="BC295" s="1460"/>
      <c r="BD295" s="555"/>
      <c r="BE295" s="1460"/>
      <c r="BF295" s="555"/>
      <c r="BG295" s="1460"/>
      <c r="BH295" s="555"/>
      <c r="BI295" s="1460"/>
      <c r="BJ295" s="555"/>
      <c r="BK295" s="1460"/>
      <c r="BL295" s="555"/>
      <c r="BM295" s="1460"/>
      <c r="BN295" s="555"/>
      <c r="BO295" s="1460"/>
      <c r="BP295" s="555"/>
      <c r="BQ295" s="1464"/>
      <c r="BR295" s="1464"/>
      <c r="BS295" s="1464"/>
      <c r="BT295" s="1464"/>
      <c r="BU295" s="1464"/>
      <c r="BV295" s="1464"/>
      <c r="BW295" s="1464"/>
      <c r="BX295" s="1464"/>
      <c r="BY295" s="1464"/>
      <c r="BZ295" s="1464"/>
      <c r="CA295" s="1464"/>
      <c r="CB295" s="1464"/>
      <c r="CC295" s="1464"/>
      <c r="CD295" s="1464"/>
      <c r="CE295" s="1464"/>
      <c r="CF295" s="1464"/>
      <c r="CG295" s="1464"/>
      <c r="CH295" s="1464"/>
      <c r="CI295" s="1464"/>
      <c r="CJ295" s="1464"/>
      <c r="CK295" s="1464"/>
      <c r="CL295" s="1464"/>
      <c r="CM295" s="1464"/>
      <c r="CN295" s="1464"/>
      <c r="CO295" s="1464"/>
      <c r="CP295" s="1464"/>
      <c r="CQ295" s="1464"/>
      <c r="CR295" s="1464"/>
      <c r="CS295" s="1464"/>
      <c r="CT295" s="1464"/>
      <c r="CU295" s="1464"/>
      <c r="CV295" s="1464"/>
      <c r="CW295" s="1464"/>
      <c r="CX295" s="1464"/>
      <c r="CY295" s="1464"/>
      <c r="CZ295" s="1464"/>
      <c r="DA295" s="1464"/>
      <c r="DB295" s="1464"/>
      <c r="DC295" s="1464"/>
      <c r="DD295" s="1464"/>
      <c r="DE295" s="1464"/>
      <c r="DF295" s="1464"/>
      <c r="DG295" s="1464"/>
      <c r="DH295" s="1464"/>
      <c r="DI295" s="1464"/>
      <c r="DJ295" s="1464"/>
      <c r="DK295" s="1464"/>
      <c r="DL295" s="1464"/>
      <c r="DM295" s="1464"/>
      <c r="DN295" s="1464"/>
      <c r="DO295" s="1464"/>
      <c r="DP295" s="1464"/>
      <c r="DQ295" s="1464"/>
      <c r="DR295" s="1464"/>
      <c r="DS295" s="1464"/>
      <c r="DT295" s="1464"/>
      <c r="DU295" s="1464"/>
      <c r="DV295" s="1464"/>
      <c r="DW295" s="1464"/>
      <c r="DX295" s="1464"/>
      <c r="DY295" s="1464"/>
      <c r="DZ295" s="1464"/>
      <c r="EA295" s="1464"/>
      <c r="EB295" s="1464"/>
      <c r="EC295" s="1464"/>
      <c r="ED295" s="1464"/>
      <c r="EE295" s="1464"/>
      <c r="EF295" s="1464"/>
      <c r="EG295" s="1464"/>
      <c r="EH295" s="1464"/>
      <c r="EI295" s="1464"/>
      <c r="EJ295" s="1464"/>
      <c r="EK295" s="1464"/>
      <c r="EL295" s="1464"/>
      <c r="EM295" s="1464"/>
      <c r="EN295" s="1464"/>
      <c r="EO295" s="1464"/>
      <c r="EP295" s="1464"/>
      <c r="EQ295" s="1464"/>
      <c r="ER295" s="1464"/>
      <c r="ES295" s="1464"/>
      <c r="ET295" s="1464"/>
      <c r="EU295" s="1464"/>
      <c r="EV295" s="1464"/>
      <c r="EW295" s="1464"/>
      <c r="EX295" s="1464"/>
      <c r="EY295" s="1464"/>
      <c r="EZ295" s="1464"/>
      <c r="FA295" s="1464"/>
      <c r="FB295" s="1464"/>
      <c r="FC295" s="1464"/>
      <c r="FD295" s="1464"/>
      <c r="FE295" s="1464"/>
      <c r="FF295" s="1464"/>
      <c r="FG295" s="1464"/>
      <c r="FH295" s="1464"/>
      <c r="FI295" s="1464"/>
      <c r="FJ295" s="1464"/>
      <c r="FK295" s="1464"/>
      <c r="FL295" s="1464"/>
      <c r="FM295" s="1464"/>
      <c r="FN295" s="1464"/>
      <c r="FO295" s="1464"/>
      <c r="FP295" s="1464"/>
      <c r="FQ295" s="1464"/>
      <c r="FR295" s="1464"/>
      <c r="FS295" s="1464"/>
      <c r="FT295" s="1464"/>
      <c r="FU295" s="1464"/>
      <c r="FV295" s="1464"/>
      <c r="FW295" s="1464"/>
      <c r="IA295" s="710"/>
      <c r="IP295" s="710"/>
      <c r="JX295" s="1464"/>
      <c r="JY295" s="1464"/>
      <c r="JZ295" s="1464"/>
      <c r="KA295" s="1464"/>
      <c r="KB295" s="1464"/>
    </row>
    <row r="296" spans="1:288" customFormat="1">
      <c r="A296" s="1460"/>
      <c r="B296" s="1460"/>
      <c r="C296" s="1464"/>
      <c r="D296" s="1464"/>
      <c r="E296" s="1464"/>
      <c r="F296" s="1460"/>
      <c r="G296" s="1460"/>
      <c r="H296" s="1460"/>
      <c r="I296" s="1460"/>
      <c r="J296" s="1460"/>
      <c r="K296" s="1460"/>
      <c r="L296" s="1460"/>
      <c r="M296" s="1464"/>
      <c r="N296" s="1464"/>
      <c r="O296" s="1464"/>
      <c r="P296" s="1464"/>
      <c r="Q296" s="1464"/>
      <c r="R296" s="1464"/>
      <c r="S296" s="1464"/>
      <c r="T296" s="1464"/>
      <c r="U296" s="59"/>
      <c r="V296" s="59"/>
      <c r="W296" s="496"/>
      <c r="X296" s="496"/>
      <c r="Y296" s="496"/>
      <c r="Z296" s="496"/>
      <c r="AA296" s="512"/>
      <c r="AB296" s="1460"/>
      <c r="AC296" s="1460"/>
      <c r="AD296" s="555"/>
      <c r="AE296" s="512"/>
      <c r="AF296" s="1460"/>
      <c r="AG296" s="1460"/>
      <c r="AH296" s="555"/>
      <c r="AI296" s="1460"/>
      <c r="AJ296" s="1460"/>
      <c r="AK296" s="1460"/>
      <c r="AL296" s="1460"/>
      <c r="AM296" s="1460"/>
      <c r="AN296" s="555"/>
      <c r="AO296" s="1460"/>
      <c r="AP296" s="555"/>
      <c r="AQ296" s="1460"/>
      <c r="AR296" s="555"/>
      <c r="AS296" s="1460"/>
      <c r="AT296" s="555"/>
      <c r="AU296" s="1460"/>
      <c r="AV296" s="555"/>
      <c r="AW296" s="1460"/>
      <c r="AX296" s="555"/>
      <c r="AY296" s="1460"/>
      <c r="AZ296" s="555"/>
      <c r="BA296" s="1460"/>
      <c r="BB296" s="555"/>
      <c r="BC296" s="1460"/>
      <c r="BD296" s="555"/>
      <c r="BE296" s="1460"/>
      <c r="BF296" s="555"/>
      <c r="BG296" s="1460"/>
      <c r="BH296" s="555"/>
      <c r="BI296" s="1460"/>
      <c r="BJ296" s="555"/>
      <c r="BK296" s="1460"/>
      <c r="BL296" s="555"/>
      <c r="BM296" s="1460"/>
      <c r="BN296" s="555"/>
      <c r="BO296" s="1460"/>
      <c r="BP296" s="555"/>
      <c r="BQ296" s="1464"/>
      <c r="BR296" s="1464"/>
      <c r="BS296" s="1464"/>
      <c r="BT296" s="1464"/>
      <c r="BU296" s="1464"/>
      <c r="BV296" s="1464"/>
      <c r="BW296" s="1464"/>
      <c r="BX296" s="1464"/>
      <c r="BY296" s="1464"/>
      <c r="BZ296" s="1464"/>
      <c r="CA296" s="1464"/>
      <c r="CB296" s="1464"/>
      <c r="CC296" s="1464"/>
      <c r="CD296" s="1464"/>
      <c r="CE296" s="1464"/>
      <c r="CF296" s="1464"/>
      <c r="CG296" s="1464"/>
      <c r="CH296" s="1464"/>
      <c r="CI296" s="1464"/>
      <c r="CJ296" s="1464"/>
      <c r="CK296" s="1464"/>
      <c r="CL296" s="1464"/>
      <c r="CM296" s="1464"/>
      <c r="CN296" s="1464"/>
      <c r="CO296" s="1464"/>
      <c r="CP296" s="1464"/>
      <c r="CQ296" s="1464"/>
      <c r="CR296" s="1464"/>
      <c r="CS296" s="1464"/>
      <c r="CT296" s="1464"/>
      <c r="CU296" s="1464"/>
      <c r="CV296" s="1464"/>
      <c r="CW296" s="1464"/>
      <c r="CX296" s="1464"/>
      <c r="CY296" s="1464"/>
      <c r="CZ296" s="1464"/>
      <c r="DA296" s="1464"/>
      <c r="DB296" s="1464"/>
      <c r="DC296" s="1464"/>
      <c r="DD296" s="1464"/>
      <c r="DE296" s="1464"/>
      <c r="DF296" s="1464"/>
      <c r="DG296" s="1464"/>
      <c r="DH296" s="1464"/>
      <c r="DI296" s="1464"/>
      <c r="DJ296" s="1464"/>
      <c r="DK296" s="1464"/>
      <c r="DL296" s="1464"/>
      <c r="DM296" s="1464"/>
      <c r="DN296" s="1464"/>
      <c r="DO296" s="1464"/>
      <c r="DP296" s="1464"/>
      <c r="DQ296" s="1464"/>
      <c r="DR296" s="1464"/>
      <c r="DS296" s="1464"/>
      <c r="DT296" s="1464"/>
      <c r="DU296" s="1464"/>
      <c r="DV296" s="1464"/>
      <c r="DW296" s="1464"/>
      <c r="DX296" s="1464"/>
      <c r="DY296" s="1464"/>
      <c r="DZ296" s="1464"/>
      <c r="EA296" s="1464"/>
      <c r="EB296" s="1464"/>
      <c r="EC296" s="1464"/>
      <c r="ED296" s="1464"/>
      <c r="EE296" s="1464"/>
      <c r="EF296" s="1464"/>
      <c r="EG296" s="1464"/>
      <c r="EH296" s="1464"/>
      <c r="EI296" s="1464"/>
      <c r="EJ296" s="1464"/>
      <c r="EK296" s="1464"/>
      <c r="EL296" s="1464"/>
      <c r="EM296" s="1464"/>
      <c r="EN296" s="1464"/>
      <c r="EO296" s="1464"/>
      <c r="EP296" s="1464"/>
      <c r="EQ296" s="1464"/>
      <c r="ER296" s="1464"/>
      <c r="ES296" s="1464"/>
      <c r="ET296" s="1464"/>
      <c r="EU296" s="1464"/>
      <c r="EV296" s="1464"/>
      <c r="EW296" s="1464"/>
      <c r="EX296" s="1464"/>
      <c r="EY296" s="1464"/>
      <c r="EZ296" s="1464"/>
      <c r="FA296" s="1464"/>
      <c r="FB296" s="1464"/>
      <c r="FC296" s="1464"/>
      <c r="FD296" s="1464"/>
      <c r="FE296" s="1464"/>
      <c r="FF296" s="1464"/>
      <c r="FG296" s="1464"/>
      <c r="FH296" s="1464"/>
      <c r="FI296" s="1464"/>
      <c r="FJ296" s="1464"/>
      <c r="FK296" s="1464"/>
      <c r="FL296" s="1464"/>
      <c r="FM296" s="1464"/>
      <c r="FN296" s="1464"/>
      <c r="FO296" s="1464"/>
      <c r="FP296" s="1464"/>
      <c r="FQ296" s="1464"/>
      <c r="FR296" s="1464"/>
      <c r="FS296" s="1464"/>
      <c r="FT296" s="1464"/>
      <c r="FU296" s="1464"/>
      <c r="FV296" s="1464"/>
      <c r="FW296" s="1464"/>
      <c r="IA296" s="710"/>
      <c r="IP296" s="710"/>
      <c r="JX296" s="1464"/>
      <c r="JY296" s="1464"/>
      <c r="JZ296" s="1464"/>
      <c r="KA296" s="1464"/>
      <c r="KB296" s="1464"/>
    </row>
    <row r="297" spans="1:288" customFormat="1">
      <c r="A297" s="1460"/>
      <c r="B297" s="1460"/>
      <c r="C297" s="1464"/>
      <c r="D297" s="1464"/>
      <c r="E297" s="1464"/>
      <c r="F297" s="1460"/>
      <c r="G297" s="1460"/>
      <c r="H297" s="1460"/>
      <c r="I297" s="1460"/>
      <c r="J297" s="1460"/>
      <c r="K297" s="1460"/>
      <c r="L297" s="1460"/>
      <c r="M297" s="1464"/>
      <c r="N297" s="1464"/>
      <c r="O297" s="1464"/>
      <c r="P297" s="1464"/>
      <c r="Q297" s="1464"/>
      <c r="R297" s="1464"/>
      <c r="S297" s="1464"/>
      <c r="T297" s="1464"/>
      <c r="U297" s="59"/>
      <c r="V297" s="59"/>
      <c r="W297" s="496"/>
      <c r="X297" s="496"/>
      <c r="Y297" s="496"/>
      <c r="Z297" s="496"/>
      <c r="AA297" s="512"/>
      <c r="AB297" s="1460"/>
      <c r="AC297" s="1460"/>
      <c r="AD297" s="555"/>
      <c r="AE297" s="512"/>
      <c r="AF297" s="1460"/>
      <c r="AG297" s="1460"/>
      <c r="AH297" s="555"/>
      <c r="AI297" s="1460"/>
      <c r="AJ297" s="1460"/>
      <c r="AK297" s="1460"/>
      <c r="AL297" s="1460"/>
      <c r="AM297" s="1460"/>
      <c r="AN297" s="555"/>
      <c r="AO297" s="1460"/>
      <c r="AP297" s="555"/>
      <c r="AQ297" s="1460"/>
      <c r="AR297" s="555"/>
      <c r="AS297" s="1460"/>
      <c r="AT297" s="555"/>
      <c r="AU297" s="1460"/>
      <c r="AV297" s="555"/>
      <c r="AW297" s="1460"/>
      <c r="AX297" s="555"/>
      <c r="AY297" s="1460"/>
      <c r="AZ297" s="555"/>
      <c r="BA297" s="1460"/>
      <c r="BB297" s="555"/>
      <c r="BC297" s="1460"/>
      <c r="BD297" s="555"/>
      <c r="BE297" s="1460"/>
      <c r="BF297" s="555"/>
      <c r="BG297" s="1460"/>
      <c r="BH297" s="555"/>
      <c r="BI297" s="1460"/>
      <c r="BJ297" s="555"/>
      <c r="BK297" s="1460"/>
      <c r="BL297" s="555"/>
      <c r="BM297" s="1460"/>
      <c r="BN297" s="555"/>
      <c r="BO297" s="1460"/>
      <c r="BP297" s="555"/>
      <c r="BQ297" s="1464"/>
      <c r="BR297" s="1464"/>
      <c r="BS297" s="1464"/>
      <c r="BT297" s="1464"/>
      <c r="BU297" s="1464"/>
      <c r="BV297" s="1464"/>
      <c r="BW297" s="1464"/>
      <c r="BX297" s="1464"/>
      <c r="BY297" s="1464"/>
      <c r="BZ297" s="1464"/>
      <c r="CA297" s="1464"/>
      <c r="CB297" s="1464"/>
      <c r="CC297" s="1464"/>
      <c r="CD297" s="1464"/>
      <c r="CE297" s="1464"/>
      <c r="CF297" s="1464"/>
      <c r="CG297" s="1464"/>
      <c r="CH297" s="1464"/>
      <c r="CI297" s="1464"/>
      <c r="CJ297" s="1464"/>
      <c r="CK297" s="1464"/>
      <c r="CL297" s="1464"/>
      <c r="CM297" s="1464"/>
      <c r="CN297" s="1464"/>
      <c r="CO297" s="1464"/>
      <c r="CP297" s="1464"/>
      <c r="CQ297" s="1464"/>
      <c r="CR297" s="1464"/>
      <c r="CS297" s="1464"/>
      <c r="CT297" s="1464"/>
      <c r="CU297" s="1464"/>
      <c r="CV297" s="1464"/>
      <c r="CW297" s="1464"/>
      <c r="CX297" s="1464"/>
      <c r="CY297" s="1464"/>
      <c r="CZ297" s="1464"/>
      <c r="DA297" s="1464"/>
      <c r="DB297" s="1464"/>
      <c r="DC297" s="1464"/>
      <c r="DD297" s="1464"/>
      <c r="DE297" s="1464"/>
      <c r="DF297" s="1464"/>
      <c r="DG297" s="1464"/>
      <c r="DH297" s="1464"/>
      <c r="DI297" s="1464"/>
      <c r="DJ297" s="1464"/>
      <c r="DK297" s="1464"/>
      <c r="DL297" s="1464"/>
      <c r="DM297" s="1464"/>
      <c r="DN297" s="1464"/>
      <c r="DO297" s="1464"/>
      <c r="DP297" s="1464"/>
      <c r="DQ297" s="1464"/>
      <c r="DR297" s="1464"/>
      <c r="DS297" s="1464"/>
      <c r="DT297" s="1464"/>
      <c r="DU297" s="1464"/>
      <c r="DV297" s="1464"/>
      <c r="DW297" s="1464"/>
      <c r="DX297" s="1464"/>
      <c r="DY297" s="1464"/>
      <c r="DZ297" s="1464"/>
      <c r="EA297" s="1464"/>
      <c r="EB297" s="1464"/>
      <c r="EC297" s="1464"/>
      <c r="ED297" s="1464"/>
      <c r="EE297" s="1464"/>
      <c r="EF297" s="1464"/>
      <c r="EG297" s="1464"/>
      <c r="EH297" s="1464"/>
      <c r="EI297" s="1464"/>
      <c r="EJ297" s="1464"/>
      <c r="EK297" s="1464"/>
      <c r="EL297" s="1464"/>
      <c r="EM297" s="1464"/>
      <c r="EN297" s="1464"/>
      <c r="EO297" s="1464"/>
      <c r="EP297" s="1464"/>
      <c r="EQ297" s="1464"/>
      <c r="ER297" s="1464"/>
      <c r="ES297" s="1464"/>
      <c r="ET297" s="1464"/>
      <c r="EU297" s="1464"/>
      <c r="EV297" s="1464"/>
      <c r="EW297" s="1464"/>
      <c r="EX297" s="1464"/>
      <c r="EY297" s="1464"/>
      <c r="EZ297" s="1464"/>
      <c r="FA297" s="1464"/>
      <c r="FB297" s="1464"/>
      <c r="FC297" s="1464"/>
      <c r="FD297" s="1464"/>
      <c r="FE297" s="1464"/>
      <c r="FF297" s="1464"/>
      <c r="FG297" s="1464"/>
      <c r="FH297" s="1464"/>
      <c r="FI297" s="1464"/>
      <c r="FJ297" s="1464"/>
      <c r="FK297" s="1464"/>
      <c r="FL297" s="1464"/>
      <c r="FM297" s="1464"/>
      <c r="FN297" s="1464"/>
      <c r="FO297" s="1464"/>
      <c r="FP297" s="1464"/>
      <c r="FQ297" s="1464"/>
      <c r="FR297" s="1464"/>
      <c r="FS297" s="1464"/>
      <c r="FT297" s="1464"/>
      <c r="FU297" s="1464"/>
      <c r="FV297" s="1464"/>
      <c r="FW297" s="1464"/>
      <c r="IA297" s="710"/>
      <c r="IP297" s="710"/>
      <c r="JX297" s="1464"/>
      <c r="JY297" s="1464"/>
      <c r="JZ297" s="1464"/>
      <c r="KA297" s="1464"/>
      <c r="KB297" s="1464"/>
    </row>
    <row r="298" spans="1:288" customFormat="1">
      <c r="A298" s="1460"/>
      <c r="B298" s="1460"/>
      <c r="C298" s="1464"/>
      <c r="D298" s="1464"/>
      <c r="E298" s="1464"/>
      <c r="F298" s="1460"/>
      <c r="G298" s="1460"/>
      <c r="H298" s="1460"/>
      <c r="I298" s="1460"/>
      <c r="J298" s="1460"/>
      <c r="K298" s="1460"/>
      <c r="L298" s="1460"/>
      <c r="M298" s="1464"/>
      <c r="N298" s="1464"/>
      <c r="O298" s="1464"/>
      <c r="P298" s="1464"/>
      <c r="Q298" s="1464"/>
      <c r="R298" s="1464"/>
      <c r="S298" s="1464"/>
      <c r="T298" s="1464"/>
      <c r="U298" s="59"/>
      <c r="V298" s="59"/>
      <c r="W298" s="496"/>
      <c r="X298" s="496"/>
      <c r="Y298" s="496"/>
      <c r="Z298" s="496"/>
      <c r="AA298" s="512"/>
      <c r="AB298" s="1460"/>
      <c r="AC298" s="1460"/>
      <c r="AD298" s="555"/>
      <c r="AE298" s="512"/>
      <c r="AF298" s="1460"/>
      <c r="AG298" s="1460"/>
      <c r="AH298" s="555"/>
      <c r="AI298" s="1460"/>
      <c r="AJ298" s="1460"/>
      <c r="AK298" s="1460"/>
      <c r="AL298" s="1460"/>
      <c r="AM298" s="1460"/>
      <c r="AN298" s="555"/>
      <c r="AO298" s="1460"/>
      <c r="AP298" s="555"/>
      <c r="AQ298" s="1460"/>
      <c r="AR298" s="555"/>
      <c r="AS298" s="1460"/>
      <c r="AT298" s="555"/>
      <c r="AU298" s="1460"/>
      <c r="AV298" s="555"/>
      <c r="AW298" s="1460"/>
      <c r="AX298" s="555"/>
      <c r="AY298" s="1460"/>
      <c r="AZ298" s="555"/>
      <c r="BA298" s="1460"/>
      <c r="BB298" s="555"/>
      <c r="BC298" s="1460"/>
      <c r="BD298" s="555"/>
      <c r="BE298" s="1460"/>
      <c r="BF298" s="555"/>
      <c r="BG298" s="1460"/>
      <c r="BH298" s="555"/>
      <c r="BI298" s="1460"/>
      <c r="BJ298" s="555"/>
      <c r="BK298" s="1460"/>
      <c r="BL298" s="555"/>
      <c r="BM298" s="1460"/>
      <c r="BN298" s="555"/>
      <c r="BO298" s="1460"/>
      <c r="BP298" s="555"/>
      <c r="BQ298" s="1464"/>
      <c r="BR298" s="1464"/>
      <c r="BS298" s="1464"/>
      <c r="BT298" s="1464"/>
      <c r="BU298" s="1464"/>
      <c r="BV298" s="1464"/>
      <c r="BW298" s="1464"/>
      <c r="BX298" s="1464"/>
      <c r="BY298" s="1464"/>
      <c r="BZ298" s="1464"/>
      <c r="CA298" s="1464"/>
      <c r="CB298" s="1464"/>
      <c r="CC298" s="1464"/>
      <c r="CD298" s="1464"/>
      <c r="CE298" s="1464"/>
      <c r="CF298" s="1464"/>
      <c r="CG298" s="1464"/>
      <c r="CH298" s="1464"/>
      <c r="CI298" s="1464"/>
      <c r="CJ298" s="1464"/>
      <c r="CK298" s="1464"/>
      <c r="CL298" s="1464"/>
      <c r="CM298" s="1464"/>
      <c r="CN298" s="1464"/>
      <c r="CO298" s="1464"/>
      <c r="CP298" s="1464"/>
      <c r="CQ298" s="1464"/>
      <c r="CR298" s="1464"/>
      <c r="CS298" s="1464"/>
      <c r="CT298" s="1464"/>
      <c r="CU298" s="1464"/>
      <c r="CV298" s="1464"/>
      <c r="CW298" s="1464"/>
      <c r="CX298" s="1464"/>
      <c r="CY298" s="1464"/>
      <c r="CZ298" s="1464"/>
      <c r="DA298" s="1464"/>
      <c r="DB298" s="1464"/>
      <c r="DC298" s="1464"/>
      <c r="DD298" s="1464"/>
      <c r="DE298" s="1464"/>
      <c r="DF298" s="1464"/>
      <c r="DG298" s="1464"/>
      <c r="DH298" s="1464"/>
      <c r="DI298" s="1464"/>
      <c r="DJ298" s="1464"/>
      <c r="DK298" s="1464"/>
      <c r="DL298" s="1464"/>
      <c r="DM298" s="1464"/>
      <c r="DN298" s="1464"/>
      <c r="DO298" s="1464"/>
      <c r="DP298" s="1464"/>
      <c r="DQ298" s="1464"/>
      <c r="DR298" s="1464"/>
      <c r="DS298" s="1464"/>
      <c r="DT298" s="1464"/>
      <c r="DU298" s="1464"/>
      <c r="DV298" s="1464"/>
      <c r="DW298" s="1464"/>
      <c r="DX298" s="1464"/>
      <c r="DY298" s="1464"/>
      <c r="DZ298" s="1464"/>
      <c r="EA298" s="1464"/>
      <c r="EB298" s="1464"/>
      <c r="EC298" s="1464"/>
      <c r="ED298" s="1464"/>
      <c r="EE298" s="1464"/>
      <c r="EF298" s="1464"/>
      <c r="EG298" s="1464"/>
      <c r="EH298" s="1464"/>
      <c r="EI298" s="1464"/>
      <c r="EJ298" s="1464"/>
      <c r="EK298" s="1464"/>
      <c r="EL298" s="1464"/>
      <c r="EM298" s="1464"/>
      <c r="EN298" s="1464"/>
      <c r="EO298" s="1464"/>
      <c r="EP298" s="1464"/>
      <c r="EQ298" s="1464"/>
      <c r="ER298" s="1464"/>
      <c r="ES298" s="1464"/>
      <c r="ET298" s="1464"/>
      <c r="EU298" s="1464"/>
      <c r="EV298" s="1464"/>
      <c r="EW298" s="1464"/>
      <c r="EX298" s="1464"/>
      <c r="EY298" s="1464"/>
      <c r="EZ298" s="1464"/>
      <c r="FA298" s="1464"/>
      <c r="FB298" s="1464"/>
      <c r="FC298" s="1464"/>
      <c r="FD298" s="1464"/>
      <c r="FE298" s="1464"/>
      <c r="FF298" s="1464"/>
      <c r="FG298" s="1464"/>
      <c r="FH298" s="1464"/>
      <c r="FI298" s="1464"/>
      <c r="FJ298" s="1464"/>
      <c r="FK298" s="1464"/>
      <c r="FL298" s="1464"/>
      <c r="FM298" s="1464"/>
      <c r="FN298" s="1464"/>
      <c r="FO298" s="1464"/>
      <c r="FP298" s="1464"/>
      <c r="FQ298" s="1464"/>
      <c r="FR298" s="1464"/>
      <c r="FS298" s="1464"/>
      <c r="FT298" s="1464"/>
      <c r="FU298" s="1464"/>
      <c r="FV298" s="1464"/>
      <c r="FW298" s="1464"/>
      <c r="IA298" s="710"/>
      <c r="IP298" s="710"/>
      <c r="JX298" s="1464"/>
      <c r="JY298" s="1464"/>
      <c r="JZ298" s="1464"/>
      <c r="KA298" s="1464"/>
      <c r="KB298" s="1464"/>
    </row>
    <row r="299" spans="1:288" customFormat="1">
      <c r="A299" s="1460"/>
      <c r="B299" s="1460"/>
      <c r="C299" s="1464"/>
      <c r="D299" s="1464"/>
      <c r="E299" s="1464"/>
      <c r="F299" s="1460"/>
      <c r="G299" s="1460"/>
      <c r="H299" s="1460"/>
      <c r="I299" s="1460"/>
      <c r="J299" s="1460"/>
      <c r="K299" s="1460"/>
      <c r="L299" s="1460"/>
      <c r="M299" s="1464"/>
      <c r="N299" s="1464"/>
      <c r="O299" s="1464"/>
      <c r="P299" s="1464"/>
      <c r="Q299" s="1464"/>
      <c r="R299" s="1464"/>
      <c r="S299" s="1464"/>
      <c r="T299" s="1464"/>
      <c r="U299" s="59"/>
      <c r="V299" s="59"/>
      <c r="W299" s="496"/>
      <c r="X299" s="496"/>
      <c r="Y299" s="496"/>
      <c r="Z299" s="496"/>
      <c r="AA299" s="512"/>
      <c r="AB299" s="1460"/>
      <c r="AC299" s="1460"/>
      <c r="AD299" s="555"/>
      <c r="AE299" s="512"/>
      <c r="AF299" s="1460"/>
      <c r="AG299" s="1460"/>
      <c r="AH299" s="555"/>
      <c r="AI299" s="1460"/>
      <c r="AJ299" s="1460"/>
      <c r="AK299" s="1460"/>
      <c r="AL299" s="1460"/>
      <c r="AM299" s="1460"/>
      <c r="AN299" s="555"/>
      <c r="AO299" s="1460"/>
      <c r="AP299" s="555"/>
      <c r="AQ299" s="1460"/>
      <c r="AR299" s="555"/>
      <c r="AS299" s="1460"/>
      <c r="AT299" s="555"/>
      <c r="AU299" s="1460"/>
      <c r="AV299" s="555"/>
      <c r="AW299" s="1460"/>
      <c r="AX299" s="555"/>
      <c r="AY299" s="1460"/>
      <c r="AZ299" s="555"/>
      <c r="BA299" s="1460"/>
      <c r="BB299" s="555"/>
      <c r="BC299" s="1460"/>
      <c r="BD299" s="555"/>
      <c r="BE299" s="1460"/>
      <c r="BF299" s="555"/>
      <c r="BG299" s="1460"/>
      <c r="BH299" s="555"/>
      <c r="BI299" s="1460"/>
      <c r="BJ299" s="555"/>
      <c r="BK299" s="1460"/>
      <c r="BL299" s="555"/>
      <c r="BM299" s="1460"/>
      <c r="BN299" s="555"/>
      <c r="BO299" s="1460"/>
      <c r="BP299" s="555"/>
      <c r="BQ299" s="1464"/>
      <c r="BR299" s="1464"/>
      <c r="BS299" s="1464"/>
      <c r="BT299" s="1464"/>
      <c r="BU299" s="1464"/>
      <c r="BV299" s="1464"/>
      <c r="BW299" s="1464"/>
      <c r="BX299" s="1464"/>
      <c r="BY299" s="1464"/>
      <c r="BZ299" s="1464"/>
      <c r="CA299" s="1464"/>
      <c r="CB299" s="1464"/>
      <c r="CC299" s="1464"/>
      <c r="CD299" s="1464"/>
      <c r="CE299" s="1464"/>
      <c r="CF299" s="1464"/>
      <c r="CG299" s="1464"/>
      <c r="CH299" s="1464"/>
      <c r="CI299" s="1464"/>
      <c r="CJ299" s="1464"/>
      <c r="CK299" s="1464"/>
      <c r="CL299" s="1464"/>
      <c r="CM299" s="1464"/>
      <c r="CN299" s="1464"/>
      <c r="CO299" s="1464"/>
      <c r="CP299" s="1464"/>
      <c r="CQ299" s="1464"/>
      <c r="CR299" s="1464"/>
      <c r="CS299" s="1464"/>
      <c r="CT299" s="1464"/>
      <c r="CU299" s="1464"/>
      <c r="CV299" s="1464"/>
      <c r="CW299" s="1464"/>
      <c r="CX299" s="1464"/>
      <c r="CY299" s="1464"/>
      <c r="CZ299" s="1464"/>
      <c r="DA299" s="1464"/>
      <c r="DB299" s="1464"/>
      <c r="DC299" s="1464"/>
      <c r="DD299" s="1464"/>
      <c r="DE299" s="1464"/>
      <c r="DF299" s="1464"/>
      <c r="DG299" s="1464"/>
      <c r="DH299" s="1464"/>
      <c r="DI299" s="1464"/>
      <c r="DJ299" s="1464"/>
      <c r="DK299" s="1464"/>
      <c r="DL299" s="1464"/>
      <c r="DM299" s="1464"/>
      <c r="DN299" s="1464"/>
      <c r="DO299" s="1464"/>
      <c r="DP299" s="1464"/>
      <c r="DQ299" s="1464"/>
      <c r="DR299" s="1464"/>
      <c r="DS299" s="1464"/>
      <c r="DT299" s="1464"/>
      <c r="DU299" s="1464"/>
      <c r="DV299" s="1464"/>
      <c r="DW299" s="1464"/>
      <c r="DX299" s="1464"/>
      <c r="DY299" s="1464"/>
      <c r="DZ299" s="1464"/>
      <c r="EA299" s="1464"/>
      <c r="EB299" s="1464"/>
      <c r="EC299" s="1464"/>
      <c r="ED299" s="1464"/>
      <c r="EE299" s="1464"/>
      <c r="EF299" s="1464"/>
      <c r="EG299" s="1464"/>
      <c r="EH299" s="1464"/>
      <c r="EI299" s="1464"/>
      <c r="EJ299" s="1464"/>
      <c r="EK299" s="1464"/>
      <c r="EL299" s="1464"/>
      <c r="EM299" s="1464"/>
      <c r="EN299" s="1464"/>
      <c r="EO299" s="1464"/>
      <c r="EP299" s="1464"/>
      <c r="EQ299" s="1464"/>
      <c r="ER299" s="1464"/>
      <c r="ES299" s="1464"/>
      <c r="ET299" s="1464"/>
      <c r="EU299" s="1464"/>
      <c r="EV299" s="1464"/>
      <c r="EW299" s="1464"/>
      <c r="EX299" s="1464"/>
      <c r="EY299" s="1464"/>
      <c r="EZ299" s="1464"/>
      <c r="FA299" s="1464"/>
      <c r="FB299" s="1464"/>
      <c r="FC299" s="1464"/>
      <c r="FD299" s="1464"/>
      <c r="FE299" s="1464"/>
      <c r="FF299" s="1464"/>
      <c r="FG299" s="1464"/>
      <c r="FH299" s="1464"/>
      <c r="FI299" s="1464"/>
      <c r="FJ299" s="1464"/>
      <c r="FK299" s="1464"/>
      <c r="FL299" s="1464"/>
      <c r="FM299" s="1464"/>
      <c r="FN299" s="1464"/>
      <c r="FO299" s="1464"/>
      <c r="FP299" s="1464"/>
      <c r="FQ299" s="1464"/>
      <c r="FR299" s="1464"/>
      <c r="FS299" s="1464"/>
      <c r="FT299" s="1464"/>
      <c r="FU299" s="1464"/>
      <c r="FV299" s="1464"/>
      <c r="FW299" s="1464"/>
      <c r="IA299" s="710"/>
      <c r="IP299" s="710"/>
      <c r="JX299" s="1464"/>
      <c r="JY299" s="1464"/>
      <c r="JZ299" s="1464"/>
      <c r="KA299" s="1464"/>
      <c r="KB299" s="1464"/>
    </row>
    <row r="300" spans="1:288" customFormat="1">
      <c r="A300" s="1460"/>
      <c r="B300" s="1460"/>
      <c r="C300" s="1464"/>
      <c r="D300" s="1464"/>
      <c r="E300" s="1464"/>
      <c r="F300" s="1460"/>
      <c r="G300" s="1460"/>
      <c r="H300" s="1460"/>
      <c r="I300" s="1460"/>
      <c r="J300" s="1460"/>
      <c r="K300" s="1460"/>
      <c r="L300" s="1460"/>
      <c r="M300" s="1464"/>
      <c r="N300" s="1464"/>
      <c r="O300" s="1464"/>
      <c r="P300" s="1464"/>
      <c r="Q300" s="1464"/>
      <c r="R300" s="1464"/>
      <c r="S300" s="1464"/>
      <c r="T300" s="1464"/>
      <c r="U300" s="59"/>
      <c r="V300" s="59"/>
      <c r="W300" s="496"/>
      <c r="X300" s="496"/>
      <c r="Y300" s="496"/>
      <c r="Z300" s="496"/>
      <c r="AA300" s="512"/>
      <c r="AB300" s="1460"/>
      <c r="AC300" s="1460"/>
      <c r="AD300" s="555"/>
      <c r="AE300" s="512"/>
      <c r="AF300" s="1460"/>
      <c r="AG300" s="1460"/>
      <c r="AH300" s="555"/>
      <c r="AI300" s="1460"/>
      <c r="AJ300" s="1460"/>
      <c r="AK300" s="1460"/>
      <c r="AL300" s="1460"/>
      <c r="AM300" s="1460"/>
      <c r="AN300" s="555"/>
      <c r="AO300" s="1460"/>
      <c r="AP300" s="555"/>
      <c r="AQ300" s="1460"/>
      <c r="AR300" s="555"/>
      <c r="AS300" s="1460"/>
      <c r="AT300" s="555"/>
      <c r="AU300" s="1460"/>
      <c r="AV300" s="555"/>
      <c r="AW300" s="1460"/>
      <c r="AX300" s="555"/>
      <c r="AY300" s="1460"/>
      <c r="AZ300" s="555"/>
      <c r="BA300" s="1460"/>
      <c r="BB300" s="555"/>
      <c r="BC300" s="1460"/>
      <c r="BD300" s="555"/>
      <c r="BE300" s="1460"/>
      <c r="BF300" s="555"/>
      <c r="BG300" s="1460"/>
      <c r="BH300" s="555"/>
      <c r="BI300" s="1460"/>
      <c r="BJ300" s="555"/>
      <c r="BK300" s="1460"/>
      <c r="BL300" s="555"/>
      <c r="BM300" s="1460"/>
      <c r="BN300" s="555"/>
      <c r="BO300" s="1460"/>
      <c r="BP300" s="555"/>
      <c r="BQ300" s="1464"/>
      <c r="BR300" s="1464"/>
      <c r="BS300" s="1464"/>
      <c r="BT300" s="1464"/>
      <c r="BU300" s="1464"/>
      <c r="BV300" s="1464"/>
      <c r="BW300" s="1464"/>
      <c r="BX300" s="1464"/>
      <c r="BY300" s="1464"/>
      <c r="BZ300" s="1464"/>
      <c r="CA300" s="1464"/>
      <c r="CB300" s="1464"/>
      <c r="CC300" s="1464"/>
      <c r="CD300" s="1464"/>
      <c r="CE300" s="1464"/>
      <c r="CF300" s="1464"/>
      <c r="CG300" s="1464"/>
      <c r="CH300" s="1464"/>
      <c r="CI300" s="1464"/>
      <c r="CJ300" s="1464"/>
      <c r="CK300" s="1464"/>
      <c r="CL300" s="1464"/>
      <c r="CM300" s="1464"/>
      <c r="CN300" s="1464"/>
      <c r="CO300" s="1464"/>
      <c r="CP300" s="1464"/>
      <c r="CQ300" s="1464"/>
      <c r="CR300" s="1464"/>
      <c r="CS300" s="1464"/>
      <c r="CT300" s="1464"/>
      <c r="CU300" s="1464"/>
      <c r="CV300" s="1464"/>
      <c r="CW300" s="1464"/>
      <c r="CX300" s="1464"/>
      <c r="CY300" s="1464"/>
      <c r="CZ300" s="1464"/>
      <c r="DA300" s="1464"/>
      <c r="DB300" s="1464"/>
      <c r="DC300" s="1464"/>
      <c r="DD300" s="1464"/>
      <c r="DE300" s="1464"/>
      <c r="DF300" s="1464"/>
      <c r="DG300" s="1464"/>
      <c r="DH300" s="1464"/>
      <c r="DI300" s="1464"/>
      <c r="DJ300" s="1464"/>
      <c r="DK300" s="1464"/>
      <c r="DL300" s="1464"/>
      <c r="DM300" s="1464"/>
      <c r="DN300" s="1464"/>
      <c r="DO300" s="1464"/>
      <c r="DP300" s="1464"/>
      <c r="DQ300" s="1464"/>
      <c r="DR300" s="1464"/>
      <c r="DS300" s="1464"/>
      <c r="DT300" s="1464"/>
      <c r="DU300" s="1464"/>
      <c r="DV300" s="1464"/>
      <c r="DW300" s="1464"/>
      <c r="DX300" s="1464"/>
      <c r="DY300" s="1464"/>
      <c r="DZ300" s="1464"/>
      <c r="EA300" s="1464"/>
      <c r="EB300" s="1464"/>
      <c r="EC300" s="1464"/>
      <c r="ED300" s="1464"/>
      <c r="EE300" s="1464"/>
      <c r="EF300" s="1464"/>
      <c r="EG300" s="1464"/>
      <c r="EH300" s="1464"/>
      <c r="EI300" s="1464"/>
      <c r="EJ300" s="1464"/>
      <c r="EK300" s="1464"/>
      <c r="EL300" s="1464"/>
      <c r="EM300" s="1464"/>
      <c r="EN300" s="1464"/>
      <c r="EO300" s="1464"/>
      <c r="EP300" s="1464"/>
      <c r="EQ300" s="1464"/>
      <c r="ER300" s="1464"/>
      <c r="ES300" s="1464"/>
      <c r="ET300" s="1464"/>
      <c r="EU300" s="1464"/>
      <c r="EV300" s="1464"/>
      <c r="EW300" s="1464"/>
      <c r="EX300" s="1464"/>
      <c r="EY300" s="1464"/>
      <c r="EZ300" s="1464"/>
      <c r="FA300" s="1464"/>
      <c r="FB300" s="1464"/>
      <c r="FC300" s="1464"/>
      <c r="FD300" s="1464"/>
      <c r="FE300" s="1464"/>
      <c r="FF300" s="1464"/>
      <c r="FG300" s="1464"/>
      <c r="FH300" s="1464"/>
      <c r="FI300" s="1464"/>
      <c r="FJ300" s="1464"/>
      <c r="FK300" s="1464"/>
      <c r="FL300" s="1464"/>
      <c r="FM300" s="1464"/>
      <c r="FN300" s="1464"/>
      <c r="FO300" s="1464"/>
      <c r="FP300" s="1464"/>
      <c r="FQ300" s="1464"/>
      <c r="FR300" s="1464"/>
      <c r="FS300" s="1464"/>
      <c r="FT300" s="1464"/>
      <c r="FU300" s="1464"/>
      <c r="FV300" s="1464"/>
      <c r="FW300" s="1464"/>
      <c r="IA300" s="710"/>
      <c r="IP300" s="710"/>
      <c r="JX300" s="1464"/>
      <c r="JY300" s="1464"/>
      <c r="JZ300" s="1464"/>
      <c r="KA300" s="1464"/>
      <c r="KB300" s="1464"/>
    </row>
    <row r="301" spans="1:288" customFormat="1">
      <c r="A301" s="1460"/>
      <c r="B301" s="1460"/>
      <c r="C301" s="1464"/>
      <c r="D301" s="1464"/>
      <c r="E301" s="1464"/>
      <c r="F301" s="1460"/>
      <c r="G301" s="1460"/>
      <c r="H301" s="1460"/>
      <c r="I301" s="1460"/>
      <c r="J301" s="1460"/>
      <c r="K301" s="1460"/>
      <c r="L301" s="1460"/>
      <c r="M301" s="1464"/>
      <c r="N301" s="1464"/>
      <c r="O301" s="1464"/>
      <c r="P301" s="1464"/>
      <c r="Q301" s="1464"/>
      <c r="R301" s="1464"/>
      <c r="S301" s="1464"/>
      <c r="T301" s="1464"/>
      <c r="U301" s="59"/>
      <c r="V301" s="59"/>
      <c r="W301" s="496"/>
      <c r="X301" s="496"/>
      <c r="Y301" s="496"/>
      <c r="Z301" s="496"/>
      <c r="AA301" s="512"/>
      <c r="AB301" s="1460"/>
      <c r="AC301" s="1460"/>
      <c r="AD301" s="555"/>
      <c r="AE301" s="512"/>
      <c r="AF301" s="1460"/>
      <c r="AG301" s="1460"/>
      <c r="AH301" s="555"/>
      <c r="AI301" s="1460"/>
      <c r="AJ301" s="1460"/>
      <c r="AK301" s="1460"/>
      <c r="AL301" s="1460"/>
      <c r="AM301" s="1460"/>
      <c r="AN301" s="555"/>
      <c r="AO301" s="1460"/>
      <c r="AP301" s="555"/>
      <c r="AQ301" s="1460"/>
      <c r="AR301" s="555"/>
      <c r="AS301" s="1460"/>
      <c r="AT301" s="555"/>
      <c r="AU301" s="1460"/>
      <c r="AV301" s="555"/>
      <c r="AW301" s="1460"/>
      <c r="AX301" s="555"/>
      <c r="AY301" s="1460"/>
      <c r="AZ301" s="555"/>
      <c r="BA301" s="1460"/>
      <c r="BB301" s="555"/>
      <c r="BC301" s="1460"/>
      <c r="BD301" s="555"/>
      <c r="BE301" s="1460"/>
      <c r="BF301" s="555"/>
      <c r="BG301" s="1460"/>
      <c r="BH301" s="555"/>
      <c r="BI301" s="1460"/>
      <c r="BJ301" s="555"/>
      <c r="BK301" s="1460"/>
      <c r="BL301" s="555"/>
      <c r="BM301" s="1460"/>
      <c r="BN301" s="555"/>
      <c r="BO301" s="1460"/>
      <c r="BP301" s="555"/>
      <c r="BQ301" s="1464"/>
      <c r="BR301" s="1464"/>
      <c r="BS301" s="1464"/>
      <c r="BT301" s="1464"/>
      <c r="BU301" s="1464"/>
      <c r="BV301" s="1464"/>
      <c r="BW301" s="1464"/>
      <c r="BX301" s="1464"/>
      <c r="BY301" s="1464"/>
      <c r="BZ301" s="1464"/>
      <c r="CA301" s="1464"/>
      <c r="CB301" s="1464"/>
      <c r="CC301" s="1464"/>
      <c r="CD301" s="1464"/>
      <c r="CE301" s="1464"/>
      <c r="CF301" s="1464"/>
      <c r="CG301" s="1464"/>
      <c r="CH301" s="1464"/>
      <c r="CI301" s="1464"/>
      <c r="CJ301" s="1464"/>
      <c r="CK301" s="1464"/>
      <c r="CL301" s="1464"/>
      <c r="CM301" s="1464"/>
      <c r="CN301" s="1464"/>
      <c r="CO301" s="1464"/>
      <c r="CP301" s="1464"/>
      <c r="CQ301" s="1464"/>
      <c r="CR301" s="1464"/>
      <c r="CS301" s="1464"/>
      <c r="CT301" s="1464"/>
      <c r="CU301" s="1464"/>
      <c r="CV301" s="1464"/>
      <c r="CW301" s="1464"/>
      <c r="CX301" s="1464"/>
      <c r="CY301" s="1464"/>
      <c r="CZ301" s="1464"/>
      <c r="DA301" s="1464"/>
      <c r="DB301" s="1464"/>
      <c r="DC301" s="1464"/>
      <c r="DD301" s="1464"/>
      <c r="DE301" s="1464"/>
      <c r="DF301" s="1464"/>
      <c r="DG301" s="1464"/>
      <c r="DH301" s="1464"/>
      <c r="DI301" s="1464"/>
      <c r="DJ301" s="1464"/>
      <c r="DK301" s="1464"/>
      <c r="DL301" s="1464"/>
      <c r="DM301" s="1464"/>
      <c r="DN301" s="1464"/>
      <c r="DO301" s="1464"/>
      <c r="DP301" s="1464"/>
      <c r="DQ301" s="1464"/>
      <c r="DR301" s="1464"/>
      <c r="DS301" s="1464"/>
      <c r="DT301" s="1464"/>
      <c r="DU301" s="1464"/>
      <c r="DV301" s="1464"/>
      <c r="DW301" s="1464"/>
      <c r="DX301" s="1464"/>
      <c r="DY301" s="1464"/>
      <c r="DZ301" s="1464"/>
      <c r="EA301" s="1464"/>
      <c r="EB301" s="1464"/>
      <c r="EC301" s="1464"/>
      <c r="ED301" s="1464"/>
      <c r="EE301" s="1464"/>
      <c r="EF301" s="1464"/>
      <c r="EG301" s="1464"/>
      <c r="EH301" s="1464"/>
      <c r="EI301" s="1464"/>
      <c r="EJ301" s="1464"/>
      <c r="EK301" s="1464"/>
      <c r="EL301" s="1464"/>
      <c r="EM301" s="1464"/>
      <c r="EN301" s="1464"/>
      <c r="EO301" s="1464"/>
      <c r="EP301" s="1464"/>
      <c r="EQ301" s="1464"/>
      <c r="ER301" s="1464"/>
      <c r="ES301" s="1464"/>
      <c r="ET301" s="1464"/>
      <c r="EU301" s="1464"/>
      <c r="EV301" s="1464"/>
      <c r="EW301" s="1464"/>
      <c r="EX301" s="1464"/>
      <c r="EY301" s="1464"/>
      <c r="EZ301" s="1464"/>
      <c r="FA301" s="1464"/>
      <c r="FB301" s="1464"/>
      <c r="FC301" s="1464"/>
      <c r="FD301" s="1464"/>
      <c r="FE301" s="1464"/>
      <c r="FF301" s="1464"/>
      <c r="FG301" s="1464"/>
      <c r="FH301" s="1464"/>
      <c r="FI301" s="1464"/>
      <c r="FJ301" s="1464"/>
      <c r="FK301" s="1464"/>
      <c r="FL301" s="1464"/>
      <c r="FM301" s="1464"/>
      <c r="FN301" s="1464"/>
      <c r="FO301" s="1464"/>
      <c r="FP301" s="1464"/>
      <c r="FQ301" s="1464"/>
      <c r="FR301" s="1464"/>
      <c r="FS301" s="1464"/>
      <c r="FT301" s="1464"/>
      <c r="FU301" s="1464"/>
      <c r="FV301" s="1464"/>
      <c r="FW301" s="1464"/>
      <c r="IA301" s="710"/>
      <c r="IP301" s="710"/>
      <c r="IT301" s="711"/>
      <c r="JX301" s="1464"/>
      <c r="JY301" s="1464"/>
      <c r="JZ301" s="1464"/>
      <c r="KA301" s="1464"/>
      <c r="KB301" s="1464"/>
    </row>
    <row r="302" spans="1:288" customFormat="1">
      <c r="A302" s="1460"/>
      <c r="B302" s="1460"/>
      <c r="C302" s="1464"/>
      <c r="D302" s="1464"/>
      <c r="E302" s="1464"/>
      <c r="F302" s="1460"/>
      <c r="G302" s="1460"/>
      <c r="H302" s="1460"/>
      <c r="I302" s="1460"/>
      <c r="J302" s="1460"/>
      <c r="K302" s="1460"/>
      <c r="L302" s="1460"/>
      <c r="M302" s="1464"/>
      <c r="N302" s="1464"/>
      <c r="O302" s="1464"/>
      <c r="P302" s="1464"/>
      <c r="Q302" s="1464"/>
      <c r="R302" s="1464"/>
      <c r="S302" s="1464"/>
      <c r="T302" s="1464"/>
      <c r="U302" s="59"/>
      <c r="V302" s="59"/>
      <c r="W302" s="496"/>
      <c r="X302" s="496"/>
      <c r="Y302" s="496"/>
      <c r="Z302" s="496"/>
      <c r="AA302" s="512"/>
      <c r="AB302" s="1460"/>
      <c r="AC302" s="1460"/>
      <c r="AD302" s="555"/>
      <c r="AE302" s="512"/>
      <c r="AF302" s="1460"/>
      <c r="AG302" s="1460"/>
      <c r="AH302" s="555"/>
      <c r="AI302" s="1460"/>
      <c r="AJ302" s="1460"/>
      <c r="AK302" s="1460"/>
      <c r="AL302" s="1460"/>
      <c r="AM302" s="1460"/>
      <c r="AN302" s="555"/>
      <c r="AO302" s="1460"/>
      <c r="AP302" s="555"/>
      <c r="AQ302" s="1460"/>
      <c r="AR302" s="555"/>
      <c r="AS302" s="1460"/>
      <c r="AT302" s="555"/>
      <c r="AU302" s="1460"/>
      <c r="AV302" s="555"/>
      <c r="AW302" s="1460"/>
      <c r="AX302" s="555"/>
      <c r="AY302" s="1460"/>
      <c r="AZ302" s="555"/>
      <c r="BA302" s="1460"/>
      <c r="BB302" s="555"/>
      <c r="BC302" s="1460"/>
      <c r="BD302" s="555"/>
      <c r="BE302" s="1460"/>
      <c r="BF302" s="555"/>
      <c r="BG302" s="1460"/>
      <c r="BH302" s="555"/>
      <c r="BI302" s="1460"/>
      <c r="BJ302" s="555"/>
      <c r="BK302" s="1460"/>
      <c r="BL302" s="555"/>
      <c r="BM302" s="1460"/>
      <c r="BN302" s="555"/>
      <c r="BO302" s="1460"/>
      <c r="BP302" s="555"/>
      <c r="BQ302" s="1464"/>
      <c r="BR302" s="1464"/>
      <c r="BS302" s="1464"/>
      <c r="BT302" s="1464"/>
      <c r="BU302" s="1464"/>
      <c r="BV302" s="1464"/>
      <c r="BW302" s="1464"/>
      <c r="BX302" s="1464"/>
      <c r="BY302" s="1464"/>
      <c r="BZ302" s="1464"/>
      <c r="CA302" s="1464"/>
      <c r="CB302" s="1464"/>
      <c r="CC302" s="1464"/>
      <c r="CD302" s="1464"/>
      <c r="CE302" s="1464"/>
      <c r="CF302" s="1464"/>
      <c r="CG302" s="1464"/>
      <c r="CH302" s="1464"/>
      <c r="CI302" s="1464"/>
      <c r="CJ302" s="1464"/>
      <c r="CK302" s="1464"/>
      <c r="CL302" s="1464"/>
      <c r="CM302" s="1464"/>
      <c r="CN302" s="1464"/>
      <c r="CO302" s="1464"/>
      <c r="CP302" s="1464"/>
      <c r="CQ302" s="1464"/>
      <c r="CR302" s="1464"/>
      <c r="CS302" s="1464"/>
      <c r="CT302" s="1464"/>
      <c r="CU302" s="1464"/>
      <c r="CV302" s="1464"/>
      <c r="CW302" s="1464"/>
      <c r="CX302" s="1464"/>
      <c r="CY302" s="1464"/>
      <c r="CZ302" s="1464"/>
      <c r="DA302" s="1464"/>
      <c r="DB302" s="1464"/>
      <c r="DC302" s="1464"/>
      <c r="DD302" s="1464"/>
      <c r="DE302" s="1464"/>
      <c r="DF302" s="1464"/>
      <c r="DG302" s="1464"/>
      <c r="DH302" s="1464"/>
      <c r="DI302" s="1464"/>
      <c r="DJ302" s="1464"/>
      <c r="DK302" s="1464"/>
      <c r="DL302" s="1464"/>
      <c r="DM302" s="1464"/>
      <c r="DN302" s="1464"/>
      <c r="DO302" s="1464"/>
      <c r="DP302" s="1464"/>
      <c r="DQ302" s="1464"/>
      <c r="DR302" s="1464"/>
      <c r="DS302" s="1464"/>
      <c r="DT302" s="1464"/>
      <c r="DU302" s="1464"/>
      <c r="DV302" s="1464"/>
      <c r="DW302" s="1464"/>
      <c r="DX302" s="1464"/>
      <c r="DY302" s="1464"/>
      <c r="DZ302" s="1464"/>
      <c r="EA302" s="1464"/>
      <c r="EB302" s="1464"/>
      <c r="EC302" s="1464"/>
      <c r="ED302" s="1464"/>
      <c r="EE302" s="1464"/>
      <c r="EF302" s="1464"/>
      <c r="EG302" s="1464"/>
      <c r="EH302" s="1464"/>
      <c r="EI302" s="1464"/>
      <c r="EJ302" s="1464"/>
      <c r="EK302" s="1464"/>
      <c r="EL302" s="1464"/>
      <c r="EM302" s="1464"/>
      <c r="EN302" s="1464"/>
      <c r="EO302" s="1464"/>
      <c r="EP302" s="1464"/>
      <c r="EQ302" s="1464"/>
      <c r="ER302" s="1464"/>
      <c r="ES302" s="1464"/>
      <c r="ET302" s="1464"/>
      <c r="EU302" s="1464"/>
      <c r="EV302" s="1464"/>
      <c r="EW302" s="1464"/>
      <c r="EX302" s="1464"/>
      <c r="EY302" s="1464"/>
      <c r="EZ302" s="1464"/>
      <c r="FA302" s="1464"/>
      <c r="FB302" s="1464"/>
      <c r="FC302" s="1464"/>
      <c r="FD302" s="1464"/>
      <c r="FE302" s="1464"/>
      <c r="FF302" s="1464"/>
      <c r="FG302" s="1464"/>
      <c r="FH302" s="1464"/>
      <c r="FI302" s="1464"/>
      <c r="FJ302" s="1464"/>
      <c r="FK302" s="1464"/>
      <c r="FL302" s="1464"/>
      <c r="FM302" s="1464"/>
      <c r="FN302" s="1464"/>
      <c r="FO302" s="1464"/>
      <c r="FP302" s="1464"/>
      <c r="FQ302" s="1464"/>
      <c r="FR302" s="1464"/>
      <c r="FS302" s="1464"/>
      <c r="FT302" s="1464"/>
      <c r="FU302" s="1464"/>
      <c r="FV302" s="1464"/>
      <c r="FW302" s="1464"/>
      <c r="IA302" s="710"/>
      <c r="IP302" s="710"/>
      <c r="IT302" s="711"/>
      <c r="JX302" s="1464"/>
      <c r="JY302" s="1464"/>
      <c r="JZ302" s="1464"/>
      <c r="KA302" s="1464"/>
      <c r="KB302" s="1464"/>
    </row>
    <row r="303" spans="1:288" customFormat="1">
      <c r="A303" s="1460"/>
      <c r="B303" s="1460"/>
      <c r="C303" s="1464"/>
      <c r="D303" s="1464"/>
      <c r="E303" s="1464"/>
      <c r="F303" s="1460"/>
      <c r="G303" s="1460"/>
      <c r="H303" s="1460"/>
      <c r="I303" s="1460"/>
      <c r="J303" s="1460"/>
      <c r="K303" s="1460"/>
      <c r="L303" s="1460"/>
      <c r="M303" s="1464"/>
      <c r="N303" s="1464"/>
      <c r="O303" s="1464"/>
      <c r="P303" s="1464"/>
      <c r="Q303" s="1464"/>
      <c r="R303" s="1464"/>
      <c r="S303" s="1464"/>
      <c r="T303" s="1464"/>
      <c r="U303" s="59"/>
      <c r="V303" s="59"/>
      <c r="W303" s="496"/>
      <c r="X303" s="496"/>
      <c r="Y303" s="496"/>
      <c r="Z303" s="496"/>
      <c r="AA303" s="512"/>
      <c r="AB303" s="1460"/>
      <c r="AC303" s="1460"/>
      <c r="AD303" s="555"/>
      <c r="AE303" s="512"/>
      <c r="AF303" s="1460"/>
      <c r="AG303" s="1460"/>
      <c r="AH303" s="555"/>
      <c r="AI303" s="1460"/>
      <c r="AJ303" s="1460"/>
      <c r="AK303" s="1460"/>
      <c r="AL303" s="1460"/>
      <c r="AM303" s="1460"/>
      <c r="AN303" s="555"/>
      <c r="AO303" s="1460"/>
      <c r="AP303" s="555"/>
      <c r="AQ303" s="1460"/>
      <c r="AR303" s="555"/>
      <c r="AS303" s="1460"/>
      <c r="AT303" s="555"/>
      <c r="AU303" s="1460"/>
      <c r="AV303" s="555"/>
      <c r="AW303" s="1460"/>
      <c r="AX303" s="555"/>
      <c r="AY303" s="1460"/>
      <c r="AZ303" s="555"/>
      <c r="BA303" s="1460"/>
      <c r="BB303" s="555"/>
      <c r="BC303" s="1460"/>
      <c r="BD303" s="555"/>
      <c r="BE303" s="1460"/>
      <c r="BF303" s="555"/>
      <c r="BG303" s="1460"/>
      <c r="BH303" s="555"/>
      <c r="BI303" s="1460"/>
      <c r="BJ303" s="555"/>
      <c r="BK303" s="1460"/>
      <c r="BL303" s="555"/>
      <c r="BM303" s="1460"/>
      <c r="BN303" s="555"/>
      <c r="BO303" s="1460"/>
      <c r="BP303" s="555"/>
      <c r="BQ303" s="1464"/>
      <c r="BR303" s="1464"/>
      <c r="BS303" s="1464"/>
      <c r="BT303" s="1464"/>
      <c r="BU303" s="1464"/>
      <c r="BV303" s="1464"/>
      <c r="BW303" s="1464"/>
      <c r="BX303" s="1464"/>
      <c r="BY303" s="1464"/>
      <c r="BZ303" s="1464"/>
      <c r="CA303" s="1464"/>
      <c r="CB303" s="1464"/>
      <c r="CC303" s="1464"/>
      <c r="CD303" s="1464"/>
      <c r="CE303" s="1464"/>
      <c r="CF303" s="1464"/>
      <c r="CG303" s="1464"/>
      <c r="CH303" s="1464"/>
      <c r="CI303" s="1464"/>
      <c r="CJ303" s="1464"/>
      <c r="CK303" s="1464"/>
      <c r="CL303" s="1464"/>
      <c r="CM303" s="1464"/>
      <c r="CN303" s="1464"/>
      <c r="CO303" s="1464"/>
      <c r="CP303" s="1464"/>
      <c r="CQ303" s="1464"/>
      <c r="CR303" s="1464"/>
      <c r="CS303" s="1464"/>
      <c r="CT303" s="1464"/>
      <c r="CU303" s="1464"/>
      <c r="CV303" s="1464"/>
      <c r="CW303" s="1464"/>
      <c r="CX303" s="1464"/>
      <c r="CY303" s="1464"/>
      <c r="CZ303" s="1464"/>
      <c r="DA303" s="1464"/>
      <c r="DB303" s="1464"/>
      <c r="DC303" s="1464"/>
      <c r="DD303" s="1464"/>
      <c r="DE303" s="1464"/>
      <c r="DF303" s="1464"/>
      <c r="DG303" s="1464"/>
      <c r="DH303" s="1464"/>
      <c r="DI303" s="1464"/>
      <c r="DJ303" s="1464"/>
      <c r="DK303" s="1464"/>
      <c r="DL303" s="1464"/>
      <c r="DM303" s="1464"/>
      <c r="DN303" s="1464"/>
      <c r="DO303" s="1464"/>
      <c r="DP303" s="1464"/>
      <c r="DQ303" s="1464"/>
      <c r="DR303" s="1464"/>
      <c r="DS303" s="1464"/>
      <c r="DT303" s="1464"/>
      <c r="DU303" s="1464"/>
      <c r="DV303" s="1464"/>
      <c r="DW303" s="1464"/>
      <c r="DX303" s="1464"/>
      <c r="DY303" s="1464"/>
      <c r="DZ303" s="1464"/>
      <c r="EA303" s="1464"/>
      <c r="EB303" s="1464"/>
      <c r="EC303" s="1464"/>
      <c r="ED303" s="1464"/>
      <c r="EE303" s="1464"/>
      <c r="EF303" s="1464"/>
      <c r="EG303" s="1464"/>
      <c r="EH303" s="1464"/>
      <c r="EI303" s="1464"/>
      <c r="EJ303" s="1464"/>
      <c r="EK303" s="1464"/>
      <c r="EL303" s="1464"/>
      <c r="EM303" s="1464"/>
      <c r="EN303" s="1464"/>
      <c r="EO303" s="1464"/>
      <c r="EP303" s="1464"/>
      <c r="EQ303" s="1464"/>
      <c r="ER303" s="1464"/>
      <c r="ES303" s="1464"/>
      <c r="ET303" s="1464"/>
      <c r="EU303" s="1464"/>
      <c r="EV303" s="1464"/>
      <c r="EW303" s="1464"/>
      <c r="EX303" s="1464"/>
      <c r="EY303" s="1464"/>
      <c r="EZ303" s="1464"/>
      <c r="FA303" s="1464"/>
      <c r="FB303" s="1464"/>
      <c r="FC303" s="1464"/>
      <c r="FD303" s="1464"/>
      <c r="FE303" s="1464"/>
      <c r="FF303" s="1464"/>
      <c r="FG303" s="1464"/>
      <c r="FH303" s="1464"/>
      <c r="FI303" s="1464"/>
      <c r="FJ303" s="1464"/>
      <c r="FK303" s="1464"/>
      <c r="FL303" s="1464"/>
      <c r="FM303" s="1464"/>
      <c r="FN303" s="1464"/>
      <c r="FO303" s="1464"/>
      <c r="FP303" s="1464"/>
      <c r="FQ303" s="1464"/>
      <c r="FR303" s="1464"/>
      <c r="FS303" s="1464"/>
      <c r="FT303" s="1464"/>
      <c r="FU303" s="1464"/>
      <c r="FV303" s="1464"/>
      <c r="FW303" s="1464"/>
      <c r="IA303" s="710"/>
      <c r="IP303" s="710"/>
      <c r="IT303" s="711"/>
      <c r="JX303" s="1464"/>
      <c r="JY303" s="1464"/>
      <c r="JZ303" s="1464"/>
      <c r="KA303" s="1464"/>
      <c r="KB303" s="1464"/>
    </row>
    <row r="304" spans="1:288" customFormat="1">
      <c r="A304" s="1460"/>
      <c r="B304" s="1460"/>
      <c r="C304" s="1464"/>
      <c r="D304" s="1464"/>
      <c r="E304" s="1464"/>
      <c r="F304" s="1460"/>
      <c r="G304" s="1460"/>
      <c r="H304" s="1460"/>
      <c r="I304" s="1460"/>
      <c r="J304" s="1460"/>
      <c r="K304" s="1460"/>
      <c r="L304" s="1460"/>
      <c r="M304" s="1464"/>
      <c r="N304" s="1464"/>
      <c r="O304" s="1464"/>
      <c r="P304" s="1464"/>
      <c r="Q304" s="1464"/>
      <c r="R304" s="1464"/>
      <c r="S304" s="1464"/>
      <c r="T304" s="1464"/>
      <c r="U304" s="59"/>
      <c r="V304" s="59"/>
      <c r="W304" s="496"/>
      <c r="X304" s="496"/>
      <c r="Y304" s="496"/>
      <c r="Z304" s="496"/>
      <c r="AA304" s="512"/>
      <c r="AB304" s="1460"/>
      <c r="AC304" s="1460"/>
      <c r="AD304" s="555"/>
      <c r="AE304" s="512"/>
      <c r="AF304" s="1460"/>
      <c r="AG304" s="1460"/>
      <c r="AH304" s="555"/>
      <c r="AI304" s="1460"/>
      <c r="AJ304" s="1460"/>
      <c r="AK304" s="1460"/>
      <c r="AL304" s="1460"/>
      <c r="AM304" s="1460"/>
      <c r="AN304" s="555"/>
      <c r="AO304" s="1460"/>
      <c r="AP304" s="555"/>
      <c r="AQ304" s="1460"/>
      <c r="AR304" s="555"/>
      <c r="AS304" s="1460"/>
      <c r="AT304" s="555"/>
      <c r="AU304" s="1460"/>
      <c r="AV304" s="555"/>
      <c r="AW304" s="1460"/>
      <c r="AX304" s="555"/>
      <c r="AY304" s="1460"/>
      <c r="AZ304" s="555"/>
      <c r="BA304" s="1460"/>
      <c r="BB304" s="555"/>
      <c r="BC304" s="1460"/>
      <c r="BD304" s="555"/>
      <c r="BE304" s="1460"/>
      <c r="BF304" s="555"/>
      <c r="BG304" s="1460"/>
      <c r="BH304" s="555"/>
      <c r="BI304" s="1460"/>
      <c r="BJ304" s="555"/>
      <c r="BK304" s="1460"/>
      <c r="BL304" s="555"/>
      <c r="BM304" s="1460"/>
      <c r="BN304" s="555"/>
      <c r="BO304" s="1460"/>
      <c r="BP304" s="555"/>
      <c r="BQ304" s="1464"/>
      <c r="BR304" s="1464"/>
      <c r="BS304" s="1464"/>
      <c r="BT304" s="1464"/>
      <c r="BU304" s="1464"/>
      <c r="BV304" s="1464"/>
      <c r="BW304" s="1464"/>
      <c r="BX304" s="1464"/>
      <c r="BY304" s="1464"/>
      <c r="BZ304" s="1464"/>
      <c r="CA304" s="1464"/>
      <c r="CB304" s="1464"/>
      <c r="CC304" s="1464"/>
      <c r="CD304" s="1464"/>
      <c r="CE304" s="1464"/>
      <c r="CF304" s="1464"/>
      <c r="CG304" s="1464"/>
      <c r="CH304" s="1464"/>
      <c r="CI304" s="1464"/>
      <c r="CJ304" s="1464"/>
      <c r="CK304" s="1464"/>
      <c r="CL304" s="1464"/>
      <c r="CM304" s="1464"/>
      <c r="CN304" s="1464"/>
      <c r="CO304" s="1464"/>
      <c r="CP304" s="1464"/>
      <c r="CQ304" s="1464"/>
      <c r="CR304" s="1464"/>
      <c r="CS304" s="1464"/>
      <c r="CT304" s="1464"/>
      <c r="CU304" s="1464"/>
      <c r="CV304" s="1464"/>
      <c r="CW304" s="1464"/>
      <c r="CX304" s="1464"/>
      <c r="CY304" s="1464"/>
      <c r="CZ304" s="1464"/>
      <c r="DA304" s="1464"/>
      <c r="DB304" s="1464"/>
      <c r="DC304" s="1464"/>
      <c r="DD304" s="1464"/>
      <c r="DE304" s="1464"/>
      <c r="DF304" s="1464"/>
      <c r="DG304" s="1464"/>
      <c r="DH304" s="1464"/>
      <c r="DI304" s="1464"/>
      <c r="DJ304" s="1464"/>
      <c r="DK304" s="1464"/>
      <c r="DL304" s="1464"/>
      <c r="DM304" s="1464"/>
      <c r="DN304" s="1464"/>
      <c r="DO304" s="1464"/>
      <c r="DP304" s="1464"/>
      <c r="DQ304" s="1464"/>
      <c r="DR304" s="1464"/>
      <c r="DS304" s="1464"/>
      <c r="DT304" s="1464"/>
      <c r="DU304" s="1464"/>
      <c r="DV304" s="1464"/>
      <c r="DW304" s="1464"/>
      <c r="DX304" s="1464"/>
      <c r="DY304" s="1464"/>
      <c r="DZ304" s="1464"/>
      <c r="EA304" s="1464"/>
      <c r="EB304" s="1464"/>
      <c r="EC304" s="1464"/>
      <c r="ED304" s="1464"/>
      <c r="EE304" s="1464"/>
      <c r="EF304" s="1464"/>
      <c r="EG304" s="1464"/>
      <c r="EH304" s="1464"/>
      <c r="EI304" s="1464"/>
      <c r="EJ304" s="1464"/>
      <c r="EK304" s="1464"/>
      <c r="EL304" s="1464"/>
      <c r="EM304" s="1464"/>
      <c r="EN304" s="1464"/>
      <c r="EO304" s="1464"/>
      <c r="EP304" s="1464"/>
      <c r="EQ304" s="1464"/>
      <c r="ER304" s="1464"/>
      <c r="ES304" s="1464"/>
      <c r="ET304" s="1464"/>
      <c r="EU304" s="1464"/>
      <c r="EV304" s="1464"/>
      <c r="EW304" s="1464"/>
      <c r="EX304" s="1464"/>
      <c r="EY304" s="1464"/>
      <c r="EZ304" s="1464"/>
      <c r="FA304" s="1464"/>
      <c r="FB304" s="1464"/>
      <c r="FC304" s="1464"/>
      <c r="FD304" s="1464"/>
      <c r="FE304" s="1464"/>
      <c r="FF304" s="1464"/>
      <c r="FG304" s="1464"/>
      <c r="FH304" s="1464"/>
      <c r="FI304" s="1464"/>
      <c r="FJ304" s="1464"/>
      <c r="FK304" s="1464"/>
      <c r="FL304" s="1464"/>
      <c r="FM304" s="1464"/>
      <c r="FN304" s="1464"/>
      <c r="FO304" s="1464"/>
      <c r="FP304" s="1464"/>
      <c r="FQ304" s="1464"/>
      <c r="FR304" s="1464"/>
      <c r="FS304" s="1464"/>
      <c r="FT304" s="1464"/>
      <c r="FU304" s="1464"/>
      <c r="FV304" s="1464"/>
      <c r="FW304" s="1464"/>
      <c r="IA304" s="710"/>
      <c r="IP304" s="710"/>
      <c r="IT304" s="711"/>
      <c r="JX304" s="1464"/>
      <c r="JY304" s="1464"/>
      <c r="JZ304" s="1464"/>
      <c r="KA304" s="1464"/>
      <c r="KB304" s="1464"/>
    </row>
    <row r="305" spans="1:288" customFormat="1">
      <c r="A305" s="1460"/>
      <c r="B305" s="1460"/>
      <c r="C305" s="1464"/>
      <c r="D305" s="1464"/>
      <c r="E305" s="1464"/>
      <c r="F305" s="1460"/>
      <c r="G305" s="1460"/>
      <c r="H305" s="1460"/>
      <c r="I305" s="1460"/>
      <c r="J305" s="1460"/>
      <c r="K305" s="1460"/>
      <c r="L305" s="1460"/>
      <c r="M305" s="1464"/>
      <c r="N305" s="1464"/>
      <c r="O305" s="1464"/>
      <c r="P305" s="1464"/>
      <c r="Q305" s="1464"/>
      <c r="R305" s="1464"/>
      <c r="S305" s="1464"/>
      <c r="T305" s="1464"/>
      <c r="U305" s="59"/>
      <c r="V305" s="59"/>
      <c r="W305" s="496"/>
      <c r="X305" s="496"/>
      <c r="Y305" s="496"/>
      <c r="Z305" s="496"/>
      <c r="AA305" s="512"/>
      <c r="AB305" s="1460"/>
      <c r="AC305" s="1460"/>
      <c r="AD305" s="555"/>
      <c r="AE305" s="512"/>
      <c r="AF305" s="1460"/>
      <c r="AG305" s="1460"/>
      <c r="AH305" s="555"/>
      <c r="AI305" s="1460"/>
      <c r="AJ305" s="1460"/>
      <c r="AK305" s="1460"/>
      <c r="AL305" s="1460"/>
      <c r="AM305" s="1460"/>
      <c r="AN305" s="555"/>
      <c r="AO305" s="1460"/>
      <c r="AP305" s="555"/>
      <c r="AQ305" s="1460"/>
      <c r="AR305" s="555"/>
      <c r="AS305" s="1460"/>
      <c r="AT305" s="555"/>
      <c r="AU305" s="1460"/>
      <c r="AV305" s="555"/>
      <c r="AW305" s="1460"/>
      <c r="AX305" s="555"/>
      <c r="AY305" s="1460"/>
      <c r="AZ305" s="555"/>
      <c r="BA305" s="1460"/>
      <c r="BB305" s="555"/>
      <c r="BC305" s="1460"/>
      <c r="BD305" s="555"/>
      <c r="BE305" s="1460"/>
      <c r="BF305" s="555"/>
      <c r="BG305" s="1460"/>
      <c r="BH305" s="555"/>
      <c r="BI305" s="1460"/>
      <c r="BJ305" s="555"/>
      <c r="BK305" s="1460"/>
      <c r="BL305" s="555"/>
      <c r="BM305" s="1460"/>
      <c r="BN305" s="555"/>
      <c r="BO305" s="1460"/>
      <c r="BP305" s="555"/>
      <c r="BQ305" s="1464"/>
      <c r="BR305" s="1464"/>
      <c r="BS305" s="1464"/>
      <c r="BT305" s="1464"/>
      <c r="BU305" s="1464"/>
      <c r="BV305" s="1464"/>
      <c r="BW305" s="1464"/>
      <c r="BX305" s="1464"/>
      <c r="BY305" s="1464"/>
      <c r="BZ305" s="1464"/>
      <c r="CA305" s="1464"/>
      <c r="CB305" s="1464"/>
      <c r="CC305" s="1464"/>
      <c r="CD305" s="1464"/>
      <c r="CE305" s="1464"/>
      <c r="CF305" s="1464"/>
      <c r="CG305" s="1464"/>
      <c r="CH305" s="1464"/>
      <c r="CI305" s="1464"/>
      <c r="CJ305" s="1464"/>
      <c r="CK305" s="1464"/>
      <c r="CL305" s="1464"/>
      <c r="CM305" s="1464"/>
      <c r="CN305" s="1464"/>
      <c r="CO305" s="1464"/>
      <c r="CP305" s="1464"/>
      <c r="CQ305" s="1464"/>
      <c r="CR305" s="1464"/>
      <c r="CS305" s="1464"/>
      <c r="CT305" s="1464"/>
      <c r="CU305" s="1464"/>
      <c r="CV305" s="1464"/>
      <c r="CW305" s="1464"/>
      <c r="CX305" s="1464"/>
      <c r="CY305" s="1464"/>
      <c r="CZ305" s="1464"/>
      <c r="DA305" s="1464"/>
      <c r="DB305" s="1464"/>
      <c r="DC305" s="1464"/>
      <c r="DD305" s="1464"/>
      <c r="DE305" s="1464"/>
      <c r="DF305" s="1464"/>
      <c r="DG305" s="1464"/>
      <c r="DH305" s="1464"/>
      <c r="DI305" s="1464"/>
      <c r="DJ305" s="1464"/>
      <c r="DK305" s="1464"/>
      <c r="DL305" s="1464"/>
      <c r="DM305" s="1464"/>
      <c r="DN305" s="1464"/>
      <c r="DO305" s="1464"/>
      <c r="DP305" s="1464"/>
      <c r="DQ305" s="1464"/>
      <c r="DR305" s="1464"/>
      <c r="DS305" s="1464"/>
      <c r="DT305" s="1464"/>
      <c r="DU305" s="1464"/>
      <c r="DV305" s="1464"/>
      <c r="DW305" s="1464"/>
      <c r="DX305" s="1464"/>
      <c r="DY305" s="1464"/>
      <c r="DZ305" s="1464"/>
      <c r="EA305" s="1464"/>
      <c r="EB305" s="1464"/>
      <c r="EC305" s="1464"/>
      <c r="ED305" s="1464"/>
      <c r="EE305" s="1464"/>
      <c r="EF305" s="1464"/>
      <c r="EG305" s="1464"/>
      <c r="EH305" s="1464"/>
      <c r="EI305" s="1464"/>
      <c r="EJ305" s="1464"/>
      <c r="EK305" s="1464"/>
      <c r="EL305" s="1464"/>
      <c r="EM305" s="1464"/>
      <c r="EN305" s="1464"/>
      <c r="EO305" s="1464"/>
      <c r="EP305" s="1464"/>
      <c r="EQ305" s="1464"/>
      <c r="ER305" s="1464"/>
      <c r="ES305" s="1464"/>
      <c r="ET305" s="1464"/>
      <c r="EU305" s="1464"/>
      <c r="EV305" s="1464"/>
      <c r="EW305" s="1464"/>
      <c r="EX305" s="1464"/>
      <c r="EY305" s="1464"/>
      <c r="EZ305" s="1464"/>
      <c r="FA305" s="1464"/>
      <c r="FB305" s="1464"/>
      <c r="FC305" s="1464"/>
      <c r="FD305" s="1464"/>
      <c r="FE305" s="1464"/>
      <c r="FF305" s="1464"/>
      <c r="FG305" s="1464"/>
      <c r="FH305" s="1464"/>
      <c r="FI305" s="1464"/>
      <c r="FJ305" s="1464"/>
      <c r="FK305" s="1464"/>
      <c r="FL305" s="1464"/>
      <c r="FM305" s="1464"/>
      <c r="FN305" s="1464"/>
      <c r="FO305" s="1464"/>
      <c r="FP305" s="1464"/>
      <c r="FQ305" s="1464"/>
      <c r="FR305" s="1464"/>
      <c r="FS305" s="1464"/>
      <c r="FT305" s="1464"/>
      <c r="FU305" s="1464"/>
      <c r="FV305" s="1464"/>
      <c r="FW305" s="1464"/>
      <c r="IA305" s="710"/>
      <c r="IP305" s="710"/>
      <c r="IT305" s="711"/>
      <c r="JX305" s="1464"/>
      <c r="JY305" s="1464"/>
      <c r="JZ305" s="1464"/>
      <c r="KA305" s="1464"/>
      <c r="KB305" s="1464"/>
    </row>
    <row r="306" spans="1:288" customFormat="1">
      <c r="A306" s="1460"/>
      <c r="B306" s="1460"/>
      <c r="C306" s="1464"/>
      <c r="D306" s="1464"/>
      <c r="E306" s="1464"/>
      <c r="F306" s="1460"/>
      <c r="G306" s="1460"/>
      <c r="H306" s="1460"/>
      <c r="I306" s="1460"/>
      <c r="J306" s="1460"/>
      <c r="K306" s="1460"/>
      <c r="L306" s="1460"/>
      <c r="M306" s="1464"/>
      <c r="N306" s="1464"/>
      <c r="O306" s="1464"/>
      <c r="P306" s="1464"/>
      <c r="Q306" s="1464"/>
      <c r="R306" s="1464"/>
      <c r="S306" s="1464"/>
      <c r="T306" s="1464"/>
      <c r="U306" s="59"/>
      <c r="V306" s="59"/>
      <c r="W306" s="496"/>
      <c r="X306" s="496"/>
      <c r="Y306" s="496"/>
      <c r="Z306" s="496"/>
      <c r="AA306" s="512"/>
      <c r="AB306" s="1460"/>
      <c r="AC306" s="1460"/>
      <c r="AD306" s="555"/>
      <c r="AE306" s="512"/>
      <c r="AF306" s="1460"/>
      <c r="AG306" s="1460"/>
      <c r="AH306" s="555"/>
      <c r="AI306" s="1460"/>
      <c r="AJ306" s="1460"/>
      <c r="AK306" s="1460"/>
      <c r="AL306" s="1460"/>
      <c r="AM306" s="1460"/>
      <c r="AN306" s="555"/>
      <c r="AO306" s="1460"/>
      <c r="AP306" s="555"/>
      <c r="AQ306" s="1460"/>
      <c r="AR306" s="555"/>
      <c r="AS306" s="1460"/>
      <c r="AT306" s="555"/>
      <c r="AU306" s="1460"/>
      <c r="AV306" s="555"/>
      <c r="AW306" s="1460"/>
      <c r="AX306" s="555"/>
      <c r="AY306" s="1460"/>
      <c r="AZ306" s="555"/>
      <c r="BA306" s="1460"/>
      <c r="BB306" s="555"/>
      <c r="BC306" s="1460"/>
      <c r="BD306" s="555"/>
      <c r="BE306" s="1460"/>
      <c r="BF306" s="555"/>
      <c r="BG306" s="1460"/>
      <c r="BH306" s="555"/>
      <c r="BI306" s="1460"/>
      <c r="BJ306" s="555"/>
      <c r="BK306" s="1460"/>
      <c r="BL306" s="555"/>
      <c r="BM306" s="1460"/>
      <c r="BN306" s="555"/>
      <c r="BO306" s="1460"/>
      <c r="BP306" s="555"/>
      <c r="BQ306" s="1464"/>
      <c r="BR306" s="1464"/>
      <c r="BS306" s="1464"/>
      <c r="BT306" s="1464"/>
      <c r="BU306" s="1464"/>
      <c r="BV306" s="1464"/>
      <c r="BW306" s="1464"/>
      <c r="BX306" s="1464"/>
      <c r="BY306" s="1464"/>
      <c r="BZ306" s="1464"/>
      <c r="CA306" s="1464"/>
      <c r="CB306" s="1464"/>
      <c r="CC306" s="1464"/>
      <c r="CD306" s="1464"/>
      <c r="CE306" s="1464"/>
      <c r="CF306" s="1464"/>
      <c r="CG306" s="1464"/>
      <c r="CH306" s="1464"/>
      <c r="CI306" s="1464"/>
      <c r="CJ306" s="1464"/>
      <c r="CK306" s="1464"/>
      <c r="CL306" s="1464"/>
      <c r="CM306" s="1464"/>
      <c r="CN306" s="1464"/>
      <c r="CO306" s="1464"/>
      <c r="CP306" s="1464"/>
      <c r="CQ306" s="1464"/>
      <c r="CR306" s="1464"/>
      <c r="CS306" s="1464"/>
      <c r="CT306" s="1464"/>
      <c r="CU306" s="1464"/>
      <c r="CV306" s="1464"/>
      <c r="CW306" s="1464"/>
      <c r="CX306" s="1464"/>
      <c r="CY306" s="1464"/>
      <c r="CZ306" s="1464"/>
      <c r="DA306" s="1464"/>
      <c r="DB306" s="1464"/>
      <c r="DC306" s="1464"/>
      <c r="DD306" s="1464"/>
      <c r="DE306" s="1464"/>
      <c r="DF306" s="1464"/>
      <c r="DG306" s="1464"/>
      <c r="DH306" s="1464"/>
      <c r="DI306" s="1464"/>
      <c r="DJ306" s="1464"/>
      <c r="DK306" s="1464"/>
      <c r="DL306" s="1464"/>
      <c r="DM306" s="1464"/>
      <c r="DN306" s="1464"/>
      <c r="DO306" s="1464"/>
      <c r="DP306" s="1464"/>
      <c r="DQ306" s="1464"/>
      <c r="DR306" s="1464"/>
      <c r="DS306" s="1464"/>
      <c r="DT306" s="1464"/>
      <c r="DU306" s="1464"/>
      <c r="DV306" s="1464"/>
      <c r="DW306" s="1464"/>
      <c r="DX306" s="1464"/>
      <c r="DY306" s="1464"/>
      <c r="DZ306" s="1464"/>
      <c r="EA306" s="1464"/>
      <c r="EB306" s="1464"/>
      <c r="EC306" s="1464"/>
      <c r="ED306" s="1464"/>
      <c r="EE306" s="1464"/>
      <c r="EF306" s="1464"/>
      <c r="EG306" s="1464"/>
      <c r="EH306" s="1464"/>
      <c r="EI306" s="1464"/>
      <c r="EJ306" s="1464"/>
      <c r="EK306" s="1464"/>
      <c r="EL306" s="1464"/>
      <c r="EM306" s="1464"/>
      <c r="EN306" s="1464"/>
      <c r="EO306" s="1464"/>
      <c r="EP306" s="1464"/>
      <c r="EQ306" s="1464"/>
      <c r="ER306" s="1464"/>
      <c r="ES306" s="1464"/>
      <c r="ET306" s="1464"/>
      <c r="EU306" s="1464"/>
      <c r="EV306" s="1464"/>
      <c r="EW306" s="1464"/>
      <c r="EX306" s="1464"/>
      <c r="EY306" s="1464"/>
      <c r="EZ306" s="1464"/>
      <c r="FA306" s="1464"/>
      <c r="FB306" s="1464"/>
      <c r="FC306" s="1464"/>
      <c r="FD306" s="1464"/>
      <c r="FE306" s="1464"/>
      <c r="FF306" s="1464"/>
      <c r="FG306" s="1464"/>
      <c r="FH306" s="1464"/>
      <c r="FI306" s="1464"/>
      <c r="FJ306" s="1464"/>
      <c r="FK306" s="1464"/>
      <c r="FL306" s="1464"/>
      <c r="FM306" s="1464"/>
      <c r="FN306" s="1464"/>
      <c r="FO306" s="1464"/>
      <c r="FP306" s="1464"/>
      <c r="FQ306" s="1464"/>
      <c r="FR306" s="1464"/>
      <c r="FS306" s="1464"/>
      <c r="FT306" s="1464"/>
      <c r="FU306" s="1464"/>
      <c r="FV306" s="1464"/>
      <c r="FW306" s="1464"/>
      <c r="IA306" s="710"/>
      <c r="IP306" s="710"/>
      <c r="IT306" s="711"/>
      <c r="JX306" s="1464"/>
      <c r="JY306" s="1464"/>
      <c r="JZ306" s="1464"/>
      <c r="KA306" s="1464"/>
      <c r="KB306" s="1464"/>
    </row>
    <row r="307" spans="1:288" customFormat="1">
      <c r="A307" s="1460"/>
      <c r="B307" s="1460"/>
      <c r="C307" s="1464"/>
      <c r="D307" s="1464"/>
      <c r="E307" s="1464"/>
      <c r="F307" s="1460"/>
      <c r="G307" s="1460"/>
      <c r="H307" s="1460"/>
      <c r="I307" s="1460"/>
      <c r="J307" s="1460"/>
      <c r="K307" s="1460"/>
      <c r="L307" s="1460"/>
      <c r="M307" s="1464"/>
      <c r="N307" s="1464"/>
      <c r="O307" s="1464"/>
      <c r="P307" s="1464"/>
      <c r="Q307" s="1464"/>
      <c r="R307" s="1464"/>
      <c r="S307" s="1464"/>
      <c r="T307" s="1464"/>
      <c r="U307" s="59"/>
      <c r="V307" s="59"/>
      <c r="W307" s="496"/>
      <c r="X307" s="496"/>
      <c r="Y307" s="496"/>
      <c r="Z307" s="496"/>
      <c r="AA307" s="512"/>
      <c r="AB307" s="1460"/>
      <c r="AC307" s="1460"/>
      <c r="AD307" s="555"/>
      <c r="AE307" s="512"/>
      <c r="AF307" s="1460"/>
      <c r="AG307" s="1460"/>
      <c r="AH307" s="555"/>
      <c r="AI307" s="1460"/>
      <c r="AJ307" s="1460"/>
      <c r="AK307" s="1460"/>
      <c r="AL307" s="1460"/>
      <c r="AM307" s="1460"/>
      <c r="AN307" s="555"/>
      <c r="AO307" s="1460"/>
      <c r="AP307" s="555"/>
      <c r="AQ307" s="1460"/>
      <c r="AR307" s="555"/>
      <c r="AS307" s="1460"/>
      <c r="AT307" s="555"/>
      <c r="AU307" s="1460"/>
      <c r="AV307" s="555"/>
      <c r="AW307" s="1460"/>
      <c r="AX307" s="555"/>
      <c r="AY307" s="1460"/>
      <c r="AZ307" s="555"/>
      <c r="BA307" s="1460"/>
      <c r="BB307" s="555"/>
      <c r="BC307" s="1460"/>
      <c r="BD307" s="555"/>
      <c r="BE307" s="1460"/>
      <c r="BF307" s="555"/>
      <c r="BG307" s="1460"/>
      <c r="BH307" s="555"/>
      <c r="BI307" s="1460"/>
      <c r="BJ307" s="555"/>
      <c r="BK307" s="1460"/>
      <c r="BL307" s="555"/>
      <c r="BM307" s="1460"/>
      <c r="BN307" s="555"/>
      <c r="BO307" s="1460"/>
      <c r="BP307" s="555"/>
      <c r="BQ307" s="1464"/>
      <c r="BR307" s="1464"/>
      <c r="BS307" s="1464"/>
      <c r="BT307" s="1464"/>
      <c r="BU307" s="1464"/>
      <c r="BV307" s="1464"/>
      <c r="BW307" s="1464"/>
      <c r="BX307" s="1464"/>
      <c r="BY307" s="1464"/>
      <c r="BZ307" s="1464"/>
      <c r="CA307" s="1464"/>
      <c r="CB307" s="1464"/>
      <c r="CC307" s="1464"/>
      <c r="CD307" s="1464"/>
      <c r="CE307" s="1464"/>
      <c r="CF307" s="1464"/>
      <c r="CG307" s="1464"/>
      <c r="CH307" s="1464"/>
      <c r="CI307" s="1464"/>
      <c r="CJ307" s="1464"/>
      <c r="CK307" s="1464"/>
      <c r="CL307" s="1464"/>
      <c r="CM307" s="1464"/>
      <c r="CN307" s="1464"/>
      <c r="CO307" s="1464"/>
      <c r="CP307" s="1464"/>
      <c r="CQ307" s="1464"/>
      <c r="CR307" s="1464"/>
      <c r="CS307" s="1464"/>
      <c r="CT307" s="1464"/>
      <c r="CU307" s="1464"/>
      <c r="CV307" s="1464"/>
      <c r="CW307" s="1464"/>
      <c r="CX307" s="1464"/>
      <c r="CY307" s="1464"/>
      <c r="CZ307" s="1464"/>
      <c r="DA307" s="1464"/>
      <c r="DB307" s="1464"/>
      <c r="DC307" s="1464"/>
      <c r="DD307" s="1464"/>
      <c r="DE307" s="1464"/>
      <c r="DF307" s="1464"/>
      <c r="DG307" s="1464"/>
      <c r="DH307" s="1464"/>
      <c r="DI307" s="1464"/>
      <c r="DJ307" s="1464"/>
      <c r="DK307" s="1464"/>
      <c r="DL307" s="1464"/>
      <c r="DM307" s="1464"/>
      <c r="DN307" s="1464"/>
      <c r="DO307" s="1464"/>
      <c r="DP307" s="1464"/>
      <c r="DQ307" s="1464"/>
      <c r="DR307" s="1464"/>
      <c r="DS307" s="1464"/>
      <c r="DT307" s="1464"/>
      <c r="DU307" s="1464"/>
      <c r="DV307" s="1464"/>
      <c r="DW307" s="1464"/>
      <c r="DX307" s="1464"/>
      <c r="DY307" s="1464"/>
      <c r="DZ307" s="1464"/>
      <c r="EA307" s="1464"/>
      <c r="EB307" s="1464"/>
      <c r="EC307" s="1464"/>
      <c r="ED307" s="1464"/>
      <c r="EE307" s="1464"/>
      <c r="EF307" s="1464"/>
      <c r="EG307" s="1464"/>
      <c r="EH307" s="1464"/>
      <c r="EI307" s="1464"/>
      <c r="EJ307" s="1464"/>
      <c r="EK307" s="1464"/>
      <c r="EL307" s="1464"/>
      <c r="EM307" s="1464"/>
      <c r="EN307" s="1464"/>
      <c r="EO307" s="1464"/>
      <c r="EP307" s="1464"/>
      <c r="EQ307" s="1464"/>
      <c r="ER307" s="1464"/>
      <c r="ES307" s="1464"/>
      <c r="ET307" s="1464"/>
      <c r="EU307" s="1464"/>
      <c r="EV307" s="1464"/>
      <c r="EW307" s="1464"/>
      <c r="EX307" s="1464"/>
      <c r="EY307" s="1464"/>
      <c r="EZ307" s="1464"/>
      <c r="FA307" s="1464"/>
      <c r="FB307" s="1464"/>
      <c r="FC307" s="1464"/>
      <c r="FD307" s="1464"/>
      <c r="FE307" s="1464"/>
      <c r="FF307" s="1464"/>
      <c r="FG307" s="1464"/>
      <c r="FH307" s="1464"/>
      <c r="FI307" s="1464"/>
      <c r="FJ307" s="1464"/>
      <c r="FK307" s="1464"/>
      <c r="FL307" s="1464"/>
      <c r="FM307" s="1464"/>
      <c r="FN307" s="1464"/>
      <c r="FO307" s="1464"/>
      <c r="FP307" s="1464"/>
      <c r="FQ307" s="1464"/>
      <c r="FR307" s="1464"/>
      <c r="FS307" s="1464"/>
      <c r="FT307" s="1464"/>
      <c r="FU307" s="1464"/>
      <c r="FV307" s="1464"/>
      <c r="FW307" s="1464"/>
      <c r="IA307" s="710"/>
      <c r="IP307" s="710"/>
      <c r="IT307" s="711"/>
      <c r="JX307" s="1464"/>
      <c r="JY307" s="1464"/>
      <c r="JZ307" s="1464"/>
      <c r="KA307" s="1464"/>
      <c r="KB307" s="1464"/>
    </row>
    <row r="308" spans="1:288" customFormat="1">
      <c r="A308" s="1460"/>
      <c r="B308" s="1460"/>
      <c r="C308" s="1464"/>
      <c r="D308" s="1464"/>
      <c r="E308" s="1464"/>
      <c r="F308" s="1460"/>
      <c r="G308" s="1460"/>
      <c r="H308" s="1460"/>
      <c r="I308" s="1460"/>
      <c r="J308" s="1460"/>
      <c r="K308" s="1460"/>
      <c r="L308" s="1460"/>
      <c r="M308" s="1464"/>
      <c r="N308" s="1464"/>
      <c r="O308" s="1464"/>
      <c r="P308" s="1464"/>
      <c r="Q308" s="1464"/>
      <c r="R308" s="1464"/>
      <c r="S308" s="1464"/>
      <c r="T308" s="1464"/>
      <c r="U308" s="59"/>
      <c r="V308" s="59"/>
      <c r="W308" s="496"/>
      <c r="X308" s="496"/>
      <c r="Y308" s="496"/>
      <c r="Z308" s="496"/>
      <c r="AA308" s="512"/>
      <c r="AB308" s="1460"/>
      <c r="AC308" s="1460"/>
      <c r="AD308" s="555"/>
      <c r="AE308" s="512"/>
      <c r="AF308" s="1460"/>
      <c r="AG308" s="1460"/>
      <c r="AH308" s="555"/>
      <c r="AI308" s="1460"/>
      <c r="AJ308" s="1460"/>
      <c r="AK308" s="1460"/>
      <c r="AL308" s="1460"/>
      <c r="AM308" s="1460"/>
      <c r="AN308" s="555"/>
      <c r="AO308" s="1460"/>
      <c r="AP308" s="555"/>
      <c r="AQ308" s="1460"/>
      <c r="AR308" s="555"/>
      <c r="AS308" s="1460"/>
      <c r="AT308" s="555"/>
      <c r="AU308" s="1460"/>
      <c r="AV308" s="555"/>
      <c r="AW308" s="1460"/>
      <c r="AX308" s="555"/>
      <c r="AY308" s="1460"/>
      <c r="AZ308" s="555"/>
      <c r="BA308" s="1460"/>
      <c r="BB308" s="555"/>
      <c r="BC308" s="1460"/>
      <c r="BD308" s="555"/>
      <c r="BE308" s="1460"/>
      <c r="BF308" s="555"/>
      <c r="BG308" s="1460"/>
      <c r="BH308" s="555"/>
      <c r="BI308" s="1460"/>
      <c r="BJ308" s="555"/>
      <c r="BK308" s="1460"/>
      <c r="BL308" s="555"/>
      <c r="BM308" s="1460"/>
      <c r="BN308" s="555"/>
      <c r="BO308" s="1460"/>
      <c r="BP308" s="555"/>
      <c r="BQ308" s="1464"/>
      <c r="BR308" s="1464"/>
      <c r="BS308" s="1464"/>
      <c r="BT308" s="1464"/>
      <c r="BU308" s="1464"/>
      <c r="BV308" s="1464"/>
      <c r="BW308" s="1464"/>
      <c r="BX308" s="1464"/>
      <c r="BY308" s="1464"/>
      <c r="BZ308" s="1464"/>
      <c r="CA308" s="1464"/>
      <c r="CB308" s="1464"/>
      <c r="CC308" s="1464"/>
      <c r="CD308" s="1464"/>
      <c r="CE308" s="1464"/>
      <c r="CF308" s="1464"/>
      <c r="CG308" s="1464"/>
      <c r="CH308" s="1464"/>
      <c r="CI308" s="1464"/>
      <c r="CJ308" s="1464"/>
      <c r="CK308" s="1464"/>
      <c r="CL308" s="1464"/>
      <c r="CM308" s="1464"/>
      <c r="CN308" s="1464"/>
      <c r="CO308" s="1464"/>
      <c r="CP308" s="1464"/>
      <c r="CQ308" s="1464"/>
      <c r="CR308" s="1464"/>
      <c r="CS308" s="1464"/>
      <c r="CT308" s="1464"/>
      <c r="CU308" s="1464"/>
      <c r="CV308" s="1464"/>
      <c r="CW308" s="1464"/>
      <c r="CX308" s="1464"/>
      <c r="CY308" s="1464"/>
      <c r="CZ308" s="1464"/>
      <c r="DA308" s="1464"/>
      <c r="DB308" s="1464"/>
      <c r="DC308" s="1464"/>
      <c r="DD308" s="1464"/>
      <c r="DE308" s="1464"/>
      <c r="DF308" s="1464"/>
      <c r="DG308" s="1464"/>
      <c r="DH308" s="1464"/>
      <c r="DI308" s="1464"/>
      <c r="DJ308" s="1464"/>
      <c r="DK308" s="1464"/>
      <c r="DL308" s="1464"/>
      <c r="DM308" s="1464"/>
      <c r="DN308" s="1464"/>
      <c r="DO308" s="1464"/>
      <c r="DP308" s="1464"/>
      <c r="DQ308" s="1464"/>
      <c r="DR308" s="1464"/>
      <c r="DS308" s="1464"/>
      <c r="DT308" s="1464"/>
      <c r="DU308" s="1464"/>
      <c r="DV308" s="1464"/>
      <c r="DW308" s="1464"/>
      <c r="DX308" s="1464"/>
      <c r="DY308" s="1464"/>
      <c r="DZ308" s="1464"/>
      <c r="EA308" s="1464"/>
      <c r="EB308" s="1464"/>
      <c r="EC308" s="1464"/>
      <c r="ED308" s="1464"/>
      <c r="EE308" s="1464"/>
      <c r="EF308" s="1464"/>
      <c r="EG308" s="1464"/>
      <c r="EH308" s="1464"/>
      <c r="EI308" s="1464"/>
      <c r="EJ308" s="1464"/>
      <c r="EK308" s="1464"/>
      <c r="EL308" s="1464"/>
      <c r="EM308" s="1464"/>
      <c r="EN308" s="1464"/>
      <c r="EO308" s="1464"/>
      <c r="EP308" s="1464"/>
      <c r="EQ308" s="1464"/>
      <c r="ER308" s="1464"/>
      <c r="ES308" s="1464"/>
      <c r="ET308" s="1464"/>
      <c r="EU308" s="1464"/>
      <c r="EV308" s="1464"/>
      <c r="EW308" s="1464"/>
      <c r="EX308" s="1464"/>
      <c r="EY308" s="1464"/>
      <c r="EZ308" s="1464"/>
      <c r="FA308" s="1464"/>
      <c r="FB308" s="1464"/>
      <c r="FC308" s="1464"/>
      <c r="FD308" s="1464"/>
      <c r="FE308" s="1464"/>
      <c r="FF308" s="1464"/>
      <c r="FG308" s="1464"/>
      <c r="FH308" s="1464"/>
      <c r="FI308" s="1464"/>
      <c r="FJ308" s="1464"/>
      <c r="FK308" s="1464"/>
      <c r="FL308" s="1464"/>
      <c r="FM308" s="1464"/>
      <c r="FN308" s="1464"/>
      <c r="FO308" s="1464"/>
      <c r="FP308" s="1464"/>
      <c r="FQ308" s="1464"/>
      <c r="FR308" s="1464"/>
      <c r="FS308" s="1464"/>
      <c r="FT308" s="1464"/>
      <c r="FU308" s="1464"/>
      <c r="FV308" s="1464"/>
      <c r="FW308" s="1464"/>
      <c r="IA308" s="710"/>
      <c r="IP308" s="710"/>
      <c r="IT308" s="711"/>
      <c r="JX308" s="1464"/>
      <c r="JY308" s="1464"/>
      <c r="JZ308" s="1464"/>
      <c r="KA308" s="1464"/>
      <c r="KB308" s="1464"/>
    </row>
    <row r="309" spans="1:288" customFormat="1">
      <c r="A309" s="1460"/>
      <c r="B309" s="1460"/>
      <c r="C309" s="1464"/>
      <c r="D309" s="1464"/>
      <c r="E309" s="1464"/>
      <c r="F309" s="1460"/>
      <c r="G309" s="1460"/>
      <c r="H309" s="1460"/>
      <c r="I309" s="1460"/>
      <c r="J309" s="1460"/>
      <c r="K309" s="1460"/>
      <c r="L309" s="1460"/>
      <c r="M309" s="1464"/>
      <c r="N309" s="1464"/>
      <c r="O309" s="1464"/>
      <c r="P309" s="1464"/>
      <c r="Q309" s="1464"/>
      <c r="R309" s="1464"/>
      <c r="S309" s="1464"/>
      <c r="T309" s="1464"/>
      <c r="U309" s="59"/>
      <c r="V309" s="59"/>
      <c r="W309" s="496"/>
      <c r="X309" s="496"/>
      <c r="Y309" s="496"/>
      <c r="Z309" s="496"/>
      <c r="AA309" s="512"/>
      <c r="AB309" s="1460"/>
      <c r="AC309" s="1460"/>
      <c r="AD309" s="555"/>
      <c r="AE309" s="512"/>
      <c r="AF309" s="1460"/>
      <c r="AG309" s="1460"/>
      <c r="AH309" s="555"/>
      <c r="AI309" s="1460"/>
      <c r="AJ309" s="1460"/>
      <c r="AK309" s="1460"/>
      <c r="AL309" s="1460"/>
      <c r="AM309" s="1460"/>
      <c r="AN309" s="555"/>
      <c r="AO309" s="1460"/>
      <c r="AP309" s="555"/>
      <c r="AQ309" s="1460"/>
      <c r="AR309" s="555"/>
      <c r="AS309" s="1460"/>
      <c r="AT309" s="555"/>
      <c r="AU309" s="1460"/>
      <c r="AV309" s="555"/>
      <c r="AW309" s="1460"/>
      <c r="AX309" s="555"/>
      <c r="AY309" s="1460"/>
      <c r="AZ309" s="555"/>
      <c r="BA309" s="1460"/>
      <c r="BB309" s="555"/>
      <c r="BC309" s="1460"/>
      <c r="BD309" s="555"/>
      <c r="BE309" s="1460"/>
      <c r="BF309" s="555"/>
      <c r="BG309" s="1460"/>
      <c r="BH309" s="555"/>
      <c r="BI309" s="1460"/>
      <c r="BJ309" s="555"/>
      <c r="BK309" s="1460"/>
      <c r="BL309" s="555"/>
      <c r="BM309" s="1460"/>
      <c r="BN309" s="555"/>
      <c r="BO309" s="1460"/>
      <c r="BP309" s="555"/>
      <c r="BQ309" s="1464"/>
      <c r="BR309" s="1464"/>
      <c r="BS309" s="1464"/>
      <c r="BT309" s="1464"/>
      <c r="BU309" s="1464"/>
      <c r="BV309" s="1464"/>
      <c r="BW309" s="1464"/>
      <c r="BX309" s="1464"/>
      <c r="BY309" s="1464"/>
      <c r="BZ309" s="1464"/>
      <c r="CA309" s="1464"/>
      <c r="CB309" s="1464"/>
      <c r="CC309" s="1464"/>
      <c r="CD309" s="1464"/>
      <c r="CE309" s="1464"/>
      <c r="CF309" s="1464"/>
      <c r="CG309" s="1464"/>
      <c r="CH309" s="1464"/>
      <c r="CI309" s="1464"/>
      <c r="CJ309" s="1464"/>
      <c r="CK309" s="1464"/>
      <c r="CL309" s="1464"/>
      <c r="CM309" s="1464"/>
      <c r="CN309" s="1464"/>
      <c r="CO309" s="1464"/>
      <c r="CP309" s="1464"/>
      <c r="CQ309" s="1464"/>
      <c r="CR309" s="1464"/>
      <c r="CS309" s="1464"/>
      <c r="CT309" s="1464"/>
      <c r="CU309" s="1464"/>
      <c r="CV309" s="1464"/>
      <c r="CW309" s="1464"/>
      <c r="CX309" s="1464"/>
      <c r="CY309" s="1464"/>
      <c r="CZ309" s="1464"/>
      <c r="DA309" s="1464"/>
      <c r="DB309" s="1464"/>
      <c r="DC309" s="1464"/>
      <c r="DD309" s="1464"/>
      <c r="DE309" s="1464"/>
      <c r="DF309" s="1464"/>
      <c r="DG309" s="1464"/>
      <c r="DH309" s="1464"/>
      <c r="DI309" s="1464"/>
      <c r="DJ309" s="1464"/>
      <c r="DK309" s="1464"/>
      <c r="DL309" s="1464"/>
      <c r="DM309" s="1464"/>
      <c r="DN309" s="1464"/>
      <c r="DO309" s="1464"/>
      <c r="DP309" s="1464"/>
      <c r="DQ309" s="1464"/>
      <c r="DR309" s="1464"/>
      <c r="DS309" s="1464"/>
      <c r="DT309" s="1464"/>
      <c r="DU309" s="1464"/>
      <c r="DV309" s="1464"/>
      <c r="DW309" s="1464"/>
      <c r="DX309" s="1464"/>
      <c r="DY309" s="1464"/>
      <c r="DZ309" s="1464"/>
      <c r="EA309" s="1464"/>
      <c r="EB309" s="1464"/>
      <c r="EC309" s="1464"/>
      <c r="ED309" s="1464"/>
      <c r="EE309" s="1464"/>
      <c r="EF309" s="1464"/>
      <c r="EG309" s="1464"/>
      <c r="EH309" s="1464"/>
      <c r="EI309" s="1464"/>
      <c r="EJ309" s="1464"/>
      <c r="EK309" s="1464"/>
      <c r="EL309" s="1464"/>
      <c r="EM309" s="1464"/>
      <c r="EN309" s="1464"/>
      <c r="EO309" s="1464"/>
      <c r="EP309" s="1464"/>
      <c r="EQ309" s="1464"/>
      <c r="ER309" s="1464"/>
      <c r="ES309" s="1464"/>
      <c r="ET309" s="1464"/>
      <c r="EU309" s="1464"/>
      <c r="EV309" s="1464"/>
      <c r="EW309" s="1464"/>
      <c r="EX309" s="1464"/>
      <c r="EY309" s="1464"/>
      <c r="EZ309" s="1464"/>
      <c r="FA309" s="1464"/>
      <c r="FB309" s="1464"/>
      <c r="FC309" s="1464"/>
      <c r="FD309" s="1464"/>
      <c r="FE309" s="1464"/>
      <c r="FF309" s="1464"/>
      <c r="FG309" s="1464"/>
      <c r="FH309" s="1464"/>
      <c r="FI309" s="1464"/>
      <c r="FJ309" s="1464"/>
      <c r="FK309" s="1464"/>
      <c r="FL309" s="1464"/>
      <c r="FM309" s="1464"/>
      <c r="FN309" s="1464"/>
      <c r="FO309" s="1464"/>
      <c r="FP309" s="1464"/>
      <c r="FQ309" s="1464"/>
      <c r="FR309" s="1464"/>
      <c r="FS309" s="1464"/>
      <c r="FT309" s="1464"/>
      <c r="FU309" s="1464"/>
      <c r="FV309" s="1464"/>
      <c r="FW309" s="1464"/>
      <c r="IA309" s="710"/>
      <c r="IP309" s="710"/>
      <c r="IT309" s="711"/>
      <c r="JX309" s="1464"/>
      <c r="JY309" s="1464"/>
      <c r="JZ309" s="1464"/>
      <c r="KA309" s="1464"/>
      <c r="KB309" s="1464"/>
    </row>
    <row r="310" spans="1:288" customFormat="1">
      <c r="A310" s="1460"/>
      <c r="B310" s="1460"/>
      <c r="C310" s="1464"/>
      <c r="D310" s="1464"/>
      <c r="E310" s="1464"/>
      <c r="F310" s="1460"/>
      <c r="G310" s="1460"/>
      <c r="H310" s="1460"/>
      <c r="I310" s="1460"/>
      <c r="J310" s="1460"/>
      <c r="K310" s="1460"/>
      <c r="L310" s="1460"/>
      <c r="M310" s="1464"/>
      <c r="N310" s="1464"/>
      <c r="O310" s="1464"/>
      <c r="P310" s="1464"/>
      <c r="Q310" s="1464"/>
      <c r="R310" s="1464"/>
      <c r="S310" s="1464"/>
      <c r="T310" s="1464"/>
      <c r="U310" s="59"/>
      <c r="V310" s="59"/>
      <c r="W310" s="496"/>
      <c r="X310" s="496"/>
      <c r="Y310" s="496"/>
      <c r="Z310" s="496"/>
      <c r="AA310" s="512"/>
      <c r="AB310" s="1460"/>
      <c r="AC310" s="1460"/>
      <c r="AD310" s="555"/>
      <c r="AE310" s="512"/>
      <c r="AF310" s="1460"/>
      <c r="AG310" s="1460"/>
      <c r="AH310" s="555"/>
      <c r="AI310" s="1460"/>
      <c r="AJ310" s="1460"/>
      <c r="AK310" s="1460"/>
      <c r="AL310" s="1460"/>
      <c r="AM310" s="1460"/>
      <c r="AN310" s="555"/>
      <c r="AO310" s="1460"/>
      <c r="AP310" s="555"/>
      <c r="AQ310" s="1460"/>
      <c r="AR310" s="555"/>
      <c r="AS310" s="1460"/>
      <c r="AT310" s="555"/>
      <c r="AU310" s="1460"/>
      <c r="AV310" s="555"/>
      <c r="AW310" s="1460"/>
      <c r="AX310" s="555"/>
      <c r="AY310" s="1460"/>
      <c r="AZ310" s="555"/>
      <c r="BA310" s="1460"/>
      <c r="BB310" s="555"/>
      <c r="BC310" s="1460"/>
      <c r="BD310" s="555"/>
      <c r="BE310" s="1460"/>
      <c r="BF310" s="555"/>
      <c r="BG310" s="1460"/>
      <c r="BH310" s="555"/>
      <c r="BI310" s="1460"/>
      <c r="BJ310" s="555"/>
      <c r="BK310" s="1460"/>
      <c r="BL310" s="555"/>
      <c r="BM310" s="1460"/>
      <c r="BN310" s="555"/>
      <c r="BO310" s="1460"/>
      <c r="BP310" s="555"/>
      <c r="BQ310" s="1464"/>
      <c r="BR310" s="1464"/>
      <c r="BS310" s="1464"/>
      <c r="BT310" s="1464"/>
      <c r="BU310" s="1464"/>
      <c r="BV310" s="1464"/>
      <c r="BW310" s="1464"/>
      <c r="BX310" s="1464"/>
      <c r="BY310" s="1464"/>
      <c r="BZ310" s="1464"/>
      <c r="CA310" s="1464"/>
      <c r="CB310" s="1464"/>
      <c r="CC310" s="1464"/>
      <c r="CD310" s="1464"/>
      <c r="CE310" s="1464"/>
      <c r="CF310" s="1464"/>
      <c r="CG310" s="1464"/>
      <c r="CH310" s="1464"/>
      <c r="CI310" s="1464"/>
      <c r="CJ310" s="1464"/>
      <c r="CK310" s="1464"/>
      <c r="CL310" s="1464"/>
      <c r="CM310" s="1464"/>
      <c r="CN310" s="1464"/>
      <c r="CO310" s="1464"/>
      <c r="CP310" s="1464"/>
      <c r="CQ310" s="1464"/>
      <c r="CR310" s="1464"/>
      <c r="CS310" s="1464"/>
      <c r="CT310" s="1464"/>
      <c r="CU310" s="1464"/>
      <c r="CV310" s="1464"/>
      <c r="CW310" s="1464"/>
      <c r="CX310" s="1464"/>
      <c r="CY310" s="1464"/>
      <c r="CZ310" s="1464"/>
      <c r="DA310" s="1464"/>
      <c r="DB310" s="1464"/>
      <c r="DC310" s="1464"/>
      <c r="DD310" s="1464"/>
      <c r="DE310" s="1464"/>
      <c r="DF310" s="1464"/>
      <c r="DG310" s="1464"/>
      <c r="DH310" s="1464"/>
      <c r="DI310" s="1464"/>
      <c r="DJ310" s="1464"/>
      <c r="DK310" s="1464"/>
      <c r="DL310" s="1464"/>
      <c r="DM310" s="1464"/>
      <c r="DN310" s="1464"/>
      <c r="DO310" s="1464"/>
      <c r="DP310" s="1464"/>
      <c r="DQ310" s="1464"/>
      <c r="DR310" s="1464"/>
      <c r="DS310" s="1464"/>
      <c r="DT310" s="1464"/>
      <c r="DU310" s="1464"/>
      <c r="DV310" s="1464"/>
      <c r="DW310" s="1464"/>
      <c r="DX310" s="1464"/>
      <c r="DY310" s="1464"/>
      <c r="DZ310" s="1464"/>
      <c r="EA310" s="1464"/>
      <c r="EB310" s="1464"/>
      <c r="EC310" s="1464"/>
      <c r="ED310" s="1464"/>
      <c r="EE310" s="1464"/>
      <c r="EF310" s="1464"/>
      <c r="EG310" s="1464"/>
      <c r="EH310" s="1464"/>
      <c r="EI310" s="1464"/>
      <c r="EJ310" s="1464"/>
      <c r="EK310" s="1464"/>
      <c r="EL310" s="1464"/>
      <c r="EM310" s="1464"/>
      <c r="EN310" s="1464"/>
      <c r="EO310" s="1464"/>
      <c r="EP310" s="1464"/>
      <c r="EQ310" s="1464"/>
      <c r="ER310" s="1464"/>
      <c r="ES310" s="1464"/>
      <c r="ET310" s="1464"/>
      <c r="EU310" s="1464"/>
      <c r="EV310" s="1464"/>
      <c r="EW310" s="1464"/>
      <c r="EX310" s="1464"/>
      <c r="EY310" s="1464"/>
      <c r="EZ310" s="1464"/>
      <c r="FA310" s="1464"/>
      <c r="FB310" s="1464"/>
      <c r="FC310" s="1464"/>
      <c r="FD310" s="1464"/>
      <c r="FE310" s="1464"/>
      <c r="FF310" s="1464"/>
      <c r="FG310" s="1464"/>
      <c r="FH310" s="1464"/>
      <c r="FI310" s="1464"/>
      <c r="FJ310" s="1464"/>
      <c r="FK310" s="1464"/>
      <c r="FL310" s="1464"/>
      <c r="FM310" s="1464"/>
      <c r="FN310" s="1464"/>
      <c r="FO310" s="1464"/>
      <c r="FP310" s="1464"/>
      <c r="FQ310" s="1464"/>
      <c r="FR310" s="1464"/>
      <c r="FS310" s="1464"/>
      <c r="FT310" s="1464"/>
      <c r="FU310" s="1464"/>
      <c r="FV310" s="1464"/>
      <c r="FW310" s="1464"/>
      <c r="IA310" s="710"/>
      <c r="IP310" s="710"/>
      <c r="IT310" s="711"/>
      <c r="JX310" s="1464"/>
      <c r="JY310" s="1464"/>
      <c r="JZ310" s="1464"/>
      <c r="KA310" s="1464"/>
      <c r="KB310" s="1464"/>
    </row>
    <row r="311" spans="1:288" customFormat="1">
      <c r="A311" s="1460"/>
      <c r="B311" s="1460"/>
      <c r="C311" s="1464"/>
      <c r="D311" s="1464"/>
      <c r="E311" s="1464"/>
      <c r="F311" s="1460"/>
      <c r="G311" s="1460"/>
      <c r="H311" s="1460"/>
      <c r="I311" s="1460"/>
      <c r="J311" s="1460"/>
      <c r="K311" s="1460"/>
      <c r="L311" s="1460"/>
      <c r="M311" s="1464"/>
      <c r="N311" s="1464"/>
      <c r="O311" s="1464"/>
      <c r="P311" s="1464"/>
      <c r="Q311" s="1464"/>
      <c r="R311" s="1464"/>
      <c r="S311" s="1464"/>
      <c r="T311" s="1464"/>
      <c r="U311" s="59"/>
      <c r="V311" s="59"/>
      <c r="W311" s="496"/>
      <c r="X311" s="496"/>
      <c r="Y311" s="496"/>
      <c r="Z311" s="496"/>
      <c r="AA311" s="512"/>
      <c r="AB311" s="1460"/>
      <c r="AC311" s="1460"/>
      <c r="AD311" s="555"/>
      <c r="AE311" s="512"/>
      <c r="AF311" s="1460"/>
      <c r="AG311" s="1460"/>
      <c r="AH311" s="555"/>
      <c r="AI311" s="1460"/>
      <c r="AJ311" s="1460"/>
      <c r="AK311" s="1460"/>
      <c r="AL311" s="1460"/>
      <c r="AM311" s="1460"/>
      <c r="AN311" s="555"/>
      <c r="AO311" s="1460"/>
      <c r="AP311" s="555"/>
      <c r="AQ311" s="1460"/>
      <c r="AR311" s="555"/>
      <c r="AS311" s="1460"/>
      <c r="AT311" s="555"/>
      <c r="AU311" s="1460"/>
      <c r="AV311" s="555"/>
      <c r="AW311" s="1460"/>
      <c r="AX311" s="555"/>
      <c r="AY311" s="1460"/>
      <c r="AZ311" s="555"/>
      <c r="BA311" s="1460"/>
      <c r="BB311" s="555"/>
      <c r="BC311" s="1460"/>
      <c r="BD311" s="555"/>
      <c r="BE311" s="1460"/>
      <c r="BF311" s="555"/>
      <c r="BG311" s="1460"/>
      <c r="BH311" s="555"/>
      <c r="BI311" s="1460"/>
      <c r="BJ311" s="555"/>
      <c r="BK311" s="1460"/>
      <c r="BL311" s="555"/>
      <c r="BM311" s="1460"/>
      <c r="BN311" s="555"/>
      <c r="BO311" s="1460"/>
      <c r="BP311" s="555"/>
      <c r="BQ311" s="1464"/>
      <c r="BR311" s="1464"/>
      <c r="BS311" s="1464"/>
      <c r="BT311" s="1464"/>
      <c r="BU311" s="1464"/>
      <c r="BV311" s="1464"/>
      <c r="BW311" s="1464"/>
      <c r="BX311" s="1464"/>
      <c r="BY311" s="1464"/>
      <c r="BZ311" s="1464"/>
      <c r="CA311" s="1464"/>
      <c r="CB311" s="1464"/>
      <c r="CC311" s="1464"/>
      <c r="CD311" s="1464"/>
      <c r="CE311" s="1464"/>
      <c r="CF311" s="1464"/>
      <c r="CG311" s="1464"/>
      <c r="CH311" s="1464"/>
      <c r="CI311" s="1464"/>
      <c r="CJ311" s="1464"/>
      <c r="CK311" s="1464"/>
      <c r="CL311" s="1464"/>
      <c r="CM311" s="1464"/>
      <c r="CN311" s="1464"/>
      <c r="CO311" s="1464"/>
      <c r="CP311" s="1464"/>
      <c r="CQ311" s="1464"/>
      <c r="CR311" s="1464"/>
      <c r="CS311" s="1464"/>
      <c r="CT311" s="1464"/>
      <c r="CU311" s="1464"/>
      <c r="CV311" s="1464"/>
      <c r="CW311" s="1464"/>
      <c r="CX311" s="1464"/>
      <c r="CY311" s="1464"/>
      <c r="CZ311" s="1464"/>
      <c r="DA311" s="1464"/>
      <c r="DB311" s="1464"/>
      <c r="DC311" s="1464"/>
      <c r="DD311" s="1464"/>
      <c r="DE311" s="1464"/>
      <c r="DF311" s="1464"/>
      <c r="DG311" s="1464"/>
      <c r="DH311" s="1464"/>
      <c r="DI311" s="1464"/>
      <c r="DJ311" s="1464"/>
      <c r="DK311" s="1464"/>
      <c r="DL311" s="1464"/>
      <c r="DM311" s="1464"/>
      <c r="DN311" s="1464"/>
      <c r="DO311" s="1464"/>
      <c r="DP311" s="1464"/>
      <c r="DQ311" s="1464"/>
      <c r="DR311" s="1464"/>
      <c r="DS311" s="1464"/>
      <c r="DT311" s="1464"/>
      <c r="DU311" s="1464"/>
      <c r="DV311" s="1464"/>
      <c r="DW311" s="1464"/>
      <c r="DX311" s="1464"/>
      <c r="DY311" s="1464"/>
      <c r="DZ311" s="1464"/>
      <c r="EA311" s="1464"/>
      <c r="EB311" s="1464"/>
      <c r="EC311" s="1464"/>
      <c r="ED311" s="1464"/>
      <c r="EE311" s="1464"/>
      <c r="EF311" s="1464"/>
      <c r="EG311" s="1464"/>
      <c r="EH311" s="1464"/>
      <c r="EI311" s="1464"/>
      <c r="EJ311" s="1464"/>
      <c r="EK311" s="1464"/>
      <c r="EL311" s="1464"/>
      <c r="EM311" s="1464"/>
      <c r="EN311" s="1464"/>
      <c r="EO311" s="1464"/>
      <c r="EP311" s="1464"/>
      <c r="EQ311" s="1464"/>
      <c r="ER311" s="1464"/>
      <c r="ES311" s="1464"/>
      <c r="ET311" s="1464"/>
      <c r="EU311" s="1464"/>
      <c r="EV311" s="1464"/>
      <c r="EW311" s="1464"/>
      <c r="EX311" s="1464"/>
      <c r="EY311" s="1464"/>
      <c r="EZ311" s="1464"/>
      <c r="FA311" s="1464"/>
      <c r="FB311" s="1464"/>
      <c r="FC311" s="1464"/>
      <c r="FD311" s="1464"/>
      <c r="FE311" s="1464"/>
      <c r="FF311" s="1464"/>
      <c r="FG311" s="1464"/>
      <c r="FH311" s="1464"/>
      <c r="FI311" s="1464"/>
      <c r="FJ311" s="1464"/>
      <c r="FK311" s="1464"/>
      <c r="FL311" s="1464"/>
      <c r="FM311" s="1464"/>
      <c r="FN311" s="1464"/>
      <c r="FO311" s="1464"/>
      <c r="FP311" s="1464"/>
      <c r="FQ311" s="1464"/>
      <c r="FR311" s="1464"/>
      <c r="FS311" s="1464"/>
      <c r="FT311" s="1464"/>
      <c r="FU311" s="1464"/>
      <c r="FV311" s="1464"/>
      <c r="FW311" s="1464"/>
      <c r="IA311" s="710"/>
      <c r="IP311" s="710"/>
      <c r="IT311" s="711"/>
      <c r="JX311" s="1464"/>
      <c r="JY311" s="1464"/>
      <c r="JZ311" s="1464"/>
      <c r="KA311" s="1464"/>
      <c r="KB311" s="1464"/>
    </row>
    <row r="312" spans="1:288" customFormat="1">
      <c r="A312" s="1460"/>
      <c r="B312" s="1460"/>
      <c r="C312" s="1464"/>
      <c r="D312" s="1464"/>
      <c r="E312" s="1464"/>
      <c r="F312" s="1460"/>
      <c r="G312" s="1460"/>
      <c r="H312" s="1460"/>
      <c r="I312" s="1460"/>
      <c r="J312" s="1460"/>
      <c r="K312" s="1460"/>
      <c r="L312" s="1460"/>
      <c r="M312" s="1464"/>
      <c r="N312" s="1464"/>
      <c r="O312" s="1464"/>
      <c r="P312" s="1464"/>
      <c r="Q312" s="1464"/>
      <c r="R312" s="1464"/>
      <c r="S312" s="1464"/>
      <c r="T312" s="1464"/>
      <c r="U312" s="59"/>
      <c r="V312" s="59"/>
      <c r="W312" s="496"/>
      <c r="X312" s="496"/>
      <c r="Y312" s="496"/>
      <c r="Z312" s="496"/>
      <c r="AA312" s="512"/>
      <c r="AB312" s="1460"/>
      <c r="AC312" s="1460"/>
      <c r="AD312" s="555"/>
      <c r="AE312" s="512"/>
      <c r="AF312" s="1460"/>
      <c r="AG312" s="1460"/>
      <c r="AH312" s="555"/>
      <c r="AI312" s="1460"/>
      <c r="AJ312" s="1460"/>
      <c r="AK312" s="1460"/>
      <c r="AL312" s="1460"/>
      <c r="AM312" s="1460"/>
      <c r="AN312" s="555"/>
      <c r="AO312" s="1460"/>
      <c r="AP312" s="555"/>
      <c r="AQ312" s="1460"/>
      <c r="AR312" s="555"/>
      <c r="AS312" s="1460"/>
      <c r="AT312" s="555"/>
      <c r="AU312" s="1460"/>
      <c r="AV312" s="555"/>
      <c r="AW312" s="1460"/>
      <c r="AX312" s="555"/>
      <c r="AY312" s="1460"/>
      <c r="AZ312" s="555"/>
      <c r="BA312" s="1460"/>
      <c r="BB312" s="555"/>
      <c r="BC312" s="1460"/>
      <c r="BD312" s="555"/>
      <c r="BE312" s="1460"/>
      <c r="BF312" s="555"/>
      <c r="BG312" s="1460"/>
      <c r="BH312" s="555"/>
      <c r="BI312" s="1460"/>
      <c r="BJ312" s="555"/>
      <c r="BK312" s="1460"/>
      <c r="BL312" s="555"/>
      <c r="BM312" s="1460"/>
      <c r="BN312" s="555"/>
      <c r="BO312" s="1460"/>
      <c r="BP312" s="555"/>
      <c r="BQ312" s="1464"/>
      <c r="BR312" s="1464"/>
      <c r="BS312" s="1464"/>
      <c r="BT312" s="1464"/>
      <c r="BU312" s="1464"/>
      <c r="BV312" s="1464"/>
      <c r="BW312" s="1464"/>
      <c r="BX312" s="1464"/>
      <c r="BY312" s="1464"/>
      <c r="BZ312" s="1464"/>
      <c r="CA312" s="1464"/>
      <c r="CB312" s="1464"/>
      <c r="CC312" s="1464"/>
      <c r="CD312" s="1464"/>
      <c r="CE312" s="1464"/>
      <c r="CF312" s="1464"/>
      <c r="CG312" s="1464"/>
      <c r="CH312" s="1464"/>
      <c r="CI312" s="1464"/>
      <c r="CJ312" s="1464"/>
      <c r="CK312" s="1464"/>
      <c r="CL312" s="1464"/>
      <c r="CM312" s="1464"/>
      <c r="CN312" s="1464"/>
      <c r="CO312" s="1464"/>
      <c r="CP312" s="1464"/>
      <c r="CQ312" s="1464"/>
      <c r="CR312" s="1464"/>
      <c r="CS312" s="1464"/>
      <c r="CT312" s="1464"/>
      <c r="CU312" s="1464"/>
      <c r="CV312" s="1464"/>
      <c r="CW312" s="1464"/>
      <c r="CX312" s="1464"/>
      <c r="CY312" s="1464"/>
      <c r="CZ312" s="1464"/>
      <c r="DA312" s="1464"/>
      <c r="DB312" s="1464"/>
      <c r="DC312" s="1464"/>
      <c r="DD312" s="1464"/>
      <c r="DE312" s="1464"/>
      <c r="DF312" s="1464"/>
      <c r="DG312" s="1464"/>
      <c r="DH312" s="1464"/>
      <c r="DI312" s="1464"/>
      <c r="DJ312" s="1464"/>
      <c r="DK312" s="1464"/>
      <c r="DL312" s="1464"/>
      <c r="DM312" s="1464"/>
      <c r="DN312" s="1464"/>
      <c r="DO312" s="1464"/>
      <c r="DP312" s="1464"/>
      <c r="DQ312" s="1464"/>
      <c r="DR312" s="1464"/>
      <c r="DS312" s="1464"/>
      <c r="DT312" s="1464"/>
      <c r="DU312" s="1464"/>
      <c r="DV312" s="1464"/>
      <c r="DW312" s="1464"/>
      <c r="DX312" s="1464"/>
      <c r="DY312" s="1464"/>
      <c r="DZ312" s="1464"/>
      <c r="EA312" s="1464"/>
      <c r="EB312" s="1464"/>
      <c r="EC312" s="1464"/>
      <c r="ED312" s="1464"/>
      <c r="EE312" s="1464"/>
      <c r="EF312" s="1464"/>
      <c r="EG312" s="1464"/>
      <c r="EH312" s="1464"/>
      <c r="EI312" s="1464"/>
      <c r="EJ312" s="1464"/>
      <c r="EK312" s="1464"/>
      <c r="EL312" s="1464"/>
      <c r="EM312" s="1464"/>
      <c r="EN312" s="1464"/>
      <c r="EO312" s="1464"/>
      <c r="EP312" s="1464"/>
      <c r="EQ312" s="1464"/>
      <c r="ER312" s="1464"/>
      <c r="ES312" s="1464"/>
      <c r="ET312" s="1464"/>
      <c r="EU312" s="1464"/>
      <c r="EV312" s="1464"/>
      <c r="EW312" s="1464"/>
      <c r="EX312" s="1464"/>
      <c r="EY312" s="1464"/>
      <c r="EZ312" s="1464"/>
      <c r="FA312" s="1464"/>
      <c r="FB312" s="1464"/>
      <c r="FC312" s="1464"/>
      <c r="FD312" s="1464"/>
      <c r="FE312" s="1464"/>
      <c r="FF312" s="1464"/>
      <c r="FG312" s="1464"/>
      <c r="FH312" s="1464"/>
      <c r="FI312" s="1464"/>
      <c r="FJ312" s="1464"/>
      <c r="FK312" s="1464"/>
      <c r="FL312" s="1464"/>
      <c r="FM312" s="1464"/>
      <c r="FN312" s="1464"/>
      <c r="FO312" s="1464"/>
      <c r="FP312" s="1464"/>
      <c r="FQ312" s="1464"/>
      <c r="FR312" s="1464"/>
      <c r="FS312" s="1464"/>
      <c r="FT312" s="1464"/>
      <c r="FU312" s="1464"/>
      <c r="FV312" s="1464"/>
      <c r="FW312" s="1464"/>
      <c r="IA312" s="710"/>
      <c r="IP312" s="710"/>
      <c r="IT312" s="711"/>
      <c r="JX312" s="1464"/>
      <c r="JY312" s="1464"/>
      <c r="JZ312" s="1464"/>
      <c r="KA312" s="1464"/>
      <c r="KB312" s="1464"/>
    </row>
    <row r="313" spans="1:288" customFormat="1">
      <c r="A313" s="1460"/>
      <c r="B313" s="1460"/>
      <c r="C313" s="1464"/>
      <c r="D313" s="1464"/>
      <c r="E313" s="1464"/>
      <c r="F313" s="1460"/>
      <c r="G313" s="1460"/>
      <c r="H313" s="1460"/>
      <c r="I313" s="1460"/>
      <c r="J313" s="1460"/>
      <c r="K313" s="1460"/>
      <c r="L313" s="1460"/>
      <c r="M313" s="1464"/>
      <c r="N313" s="1464"/>
      <c r="O313" s="1464"/>
      <c r="P313" s="1464"/>
      <c r="Q313" s="1464"/>
      <c r="R313" s="1464"/>
      <c r="S313" s="1464"/>
      <c r="T313" s="1464"/>
      <c r="U313" s="59"/>
      <c r="V313" s="59"/>
      <c r="W313" s="496"/>
      <c r="X313" s="496"/>
      <c r="Y313" s="496"/>
      <c r="Z313" s="496"/>
      <c r="AA313" s="512"/>
      <c r="AB313" s="1460"/>
      <c r="AC313" s="1460"/>
      <c r="AD313" s="555"/>
      <c r="AE313" s="512"/>
      <c r="AF313" s="1460"/>
      <c r="AG313" s="1460"/>
      <c r="AH313" s="555"/>
      <c r="AI313" s="1460"/>
      <c r="AJ313" s="1460"/>
      <c r="AK313" s="1460"/>
      <c r="AL313" s="1460"/>
      <c r="AM313" s="1460"/>
      <c r="AN313" s="555"/>
      <c r="AO313" s="1460"/>
      <c r="AP313" s="555"/>
      <c r="AQ313" s="1460"/>
      <c r="AR313" s="555"/>
      <c r="AS313" s="1460"/>
      <c r="AT313" s="555"/>
      <c r="AU313" s="1460"/>
      <c r="AV313" s="555"/>
      <c r="AW313" s="1460"/>
      <c r="AX313" s="555"/>
      <c r="AY313" s="1460"/>
      <c r="AZ313" s="555"/>
      <c r="BA313" s="1460"/>
      <c r="BB313" s="555"/>
      <c r="BC313" s="1460"/>
      <c r="BD313" s="555"/>
      <c r="BE313" s="1460"/>
      <c r="BF313" s="555"/>
      <c r="BG313" s="1460"/>
      <c r="BH313" s="555"/>
      <c r="BI313" s="1460"/>
      <c r="BJ313" s="555"/>
      <c r="BK313" s="1460"/>
      <c r="BL313" s="555"/>
      <c r="BM313" s="1460"/>
      <c r="BN313" s="555"/>
      <c r="BO313" s="1460"/>
      <c r="BP313" s="555"/>
      <c r="BQ313" s="1464"/>
      <c r="BR313" s="1464"/>
      <c r="BS313" s="1464"/>
      <c r="BT313" s="1464"/>
      <c r="BU313" s="1464"/>
      <c r="BV313" s="1464"/>
      <c r="BW313" s="1464"/>
      <c r="BX313" s="1464"/>
      <c r="BY313" s="1464"/>
      <c r="BZ313" s="1464"/>
      <c r="CA313" s="1464"/>
      <c r="CB313" s="1464"/>
      <c r="CC313" s="1464"/>
      <c r="CD313" s="1464"/>
      <c r="CE313" s="1464"/>
      <c r="CF313" s="1464"/>
      <c r="CG313" s="1464"/>
      <c r="CH313" s="1464"/>
      <c r="CI313" s="1464"/>
      <c r="CJ313" s="1464"/>
      <c r="CK313" s="1464"/>
      <c r="CL313" s="1464"/>
      <c r="CM313" s="1464"/>
      <c r="CN313" s="1464"/>
      <c r="CO313" s="1464"/>
      <c r="CP313" s="1464"/>
      <c r="CQ313" s="1464"/>
      <c r="CR313" s="1464"/>
      <c r="CS313" s="1464"/>
      <c r="CT313" s="1464"/>
      <c r="CU313" s="1464"/>
      <c r="CV313" s="1464"/>
      <c r="CW313" s="1464"/>
      <c r="CX313" s="1464"/>
      <c r="CY313" s="1464"/>
      <c r="CZ313" s="1464"/>
      <c r="DA313" s="1464"/>
      <c r="DB313" s="1464"/>
      <c r="DC313" s="1464"/>
      <c r="DD313" s="1464"/>
      <c r="DE313" s="1464"/>
      <c r="DF313" s="1464"/>
      <c r="DG313" s="1464"/>
      <c r="DH313" s="1464"/>
      <c r="DI313" s="1464"/>
      <c r="DJ313" s="1464"/>
      <c r="DK313" s="1464"/>
      <c r="DL313" s="1464"/>
      <c r="DM313" s="1464"/>
      <c r="DN313" s="1464"/>
      <c r="DO313" s="1464"/>
      <c r="DP313" s="1464"/>
      <c r="DQ313" s="1464"/>
      <c r="DR313" s="1464"/>
      <c r="DS313" s="1464"/>
      <c r="DT313" s="1464"/>
      <c r="DU313" s="1464"/>
      <c r="DV313" s="1464"/>
      <c r="DW313" s="1464"/>
      <c r="DX313" s="1464"/>
      <c r="DY313" s="1464"/>
      <c r="DZ313" s="1464"/>
      <c r="EA313" s="1464"/>
      <c r="EB313" s="1464"/>
      <c r="EC313" s="1464"/>
      <c r="ED313" s="1464"/>
      <c r="EE313" s="1464"/>
      <c r="EF313" s="1464"/>
      <c r="EG313" s="1464"/>
      <c r="EH313" s="1464"/>
      <c r="EI313" s="1464"/>
      <c r="EJ313" s="1464"/>
      <c r="EK313" s="1464"/>
      <c r="EL313" s="1464"/>
      <c r="EM313" s="1464"/>
      <c r="EN313" s="1464"/>
      <c r="EO313" s="1464"/>
      <c r="EP313" s="1464"/>
      <c r="EQ313" s="1464"/>
      <c r="ER313" s="1464"/>
      <c r="ES313" s="1464"/>
      <c r="ET313" s="1464"/>
      <c r="EU313" s="1464"/>
      <c r="EV313" s="1464"/>
      <c r="EW313" s="1464"/>
      <c r="EX313" s="1464"/>
      <c r="EY313" s="1464"/>
      <c r="EZ313" s="1464"/>
      <c r="FA313" s="1464"/>
      <c r="FB313" s="1464"/>
      <c r="FC313" s="1464"/>
      <c r="FD313" s="1464"/>
      <c r="FE313" s="1464"/>
      <c r="FF313" s="1464"/>
      <c r="FG313" s="1464"/>
      <c r="FH313" s="1464"/>
      <c r="FI313" s="1464"/>
      <c r="FJ313" s="1464"/>
      <c r="FK313" s="1464"/>
      <c r="FL313" s="1464"/>
      <c r="FM313" s="1464"/>
      <c r="FN313" s="1464"/>
      <c r="FO313" s="1464"/>
      <c r="FP313" s="1464"/>
      <c r="FQ313" s="1464"/>
      <c r="FR313" s="1464"/>
      <c r="FS313" s="1464"/>
      <c r="FT313" s="1464"/>
      <c r="FU313" s="1464"/>
      <c r="FV313" s="1464"/>
      <c r="FW313" s="1464"/>
      <c r="IA313" s="710"/>
      <c r="IP313" s="710"/>
      <c r="IT313" s="711"/>
      <c r="JX313" s="1464"/>
      <c r="JY313" s="1464"/>
      <c r="JZ313" s="1464"/>
      <c r="KA313" s="1464"/>
      <c r="KB313" s="1464"/>
    </row>
    <row r="314" spans="1:288" customFormat="1">
      <c r="A314" s="1460"/>
      <c r="B314" s="1460"/>
      <c r="C314" s="1464"/>
      <c r="D314" s="1464"/>
      <c r="E314" s="1464"/>
      <c r="F314" s="1460"/>
      <c r="G314" s="1460"/>
      <c r="H314" s="1460"/>
      <c r="I314" s="1460"/>
      <c r="J314" s="1460"/>
      <c r="K314" s="1460"/>
      <c r="L314" s="1460"/>
      <c r="M314" s="1464"/>
      <c r="N314" s="1464"/>
      <c r="O314" s="1464"/>
      <c r="P314" s="1464"/>
      <c r="Q314" s="1464"/>
      <c r="R314" s="1464"/>
      <c r="S314" s="1464"/>
      <c r="T314" s="1464"/>
      <c r="U314" s="59"/>
      <c r="V314" s="59"/>
      <c r="W314" s="496"/>
      <c r="X314" s="496"/>
      <c r="Y314" s="496"/>
      <c r="Z314" s="496"/>
      <c r="AA314" s="512"/>
      <c r="AB314" s="1460"/>
      <c r="AC314" s="1460"/>
      <c r="AD314" s="555"/>
      <c r="AE314" s="512"/>
      <c r="AF314" s="1460"/>
      <c r="AG314" s="1460"/>
      <c r="AH314" s="555"/>
      <c r="AI314" s="1460"/>
      <c r="AJ314" s="1460"/>
      <c r="AK314" s="1460"/>
      <c r="AL314" s="1460"/>
      <c r="AM314" s="1460"/>
      <c r="AN314" s="555"/>
      <c r="AO314" s="1460"/>
      <c r="AP314" s="555"/>
      <c r="AQ314" s="1460"/>
      <c r="AR314" s="555"/>
      <c r="AS314" s="1460"/>
      <c r="AT314" s="555"/>
      <c r="AU314" s="1460"/>
      <c r="AV314" s="555"/>
      <c r="AW314" s="1460"/>
      <c r="AX314" s="555"/>
      <c r="AY314" s="1460"/>
      <c r="AZ314" s="555"/>
      <c r="BA314" s="1460"/>
      <c r="BB314" s="555"/>
      <c r="BC314" s="1460"/>
      <c r="BD314" s="555"/>
      <c r="BE314" s="1460"/>
      <c r="BF314" s="555"/>
      <c r="BG314" s="1460"/>
      <c r="BH314" s="555"/>
      <c r="BI314" s="1460"/>
      <c r="BJ314" s="555"/>
      <c r="BK314" s="1460"/>
      <c r="BL314" s="555"/>
      <c r="BM314" s="1460"/>
      <c r="BN314" s="555"/>
      <c r="BO314" s="1460"/>
      <c r="BP314" s="555"/>
      <c r="BQ314" s="1464"/>
      <c r="BR314" s="1464"/>
      <c r="BS314" s="1464"/>
      <c r="BT314" s="1464"/>
      <c r="BU314" s="1464"/>
      <c r="BV314" s="1464"/>
      <c r="BW314" s="1464"/>
      <c r="BX314" s="1464"/>
      <c r="BY314" s="1464"/>
      <c r="BZ314" s="1464"/>
      <c r="CA314" s="1464"/>
      <c r="CB314" s="1464"/>
      <c r="CC314" s="1464"/>
      <c r="CD314" s="1464"/>
      <c r="CE314" s="1464"/>
      <c r="CF314" s="1464"/>
      <c r="CG314" s="1464"/>
      <c r="CH314" s="1464"/>
      <c r="CI314" s="1464"/>
      <c r="CJ314" s="1464"/>
      <c r="CK314" s="1464"/>
      <c r="CL314" s="1464"/>
      <c r="CM314" s="1464"/>
      <c r="CN314" s="1464"/>
      <c r="CO314" s="1464"/>
      <c r="CP314" s="1464"/>
      <c r="CQ314" s="1464"/>
      <c r="CR314" s="1464"/>
      <c r="CS314" s="1464"/>
      <c r="CT314" s="1464"/>
      <c r="CU314" s="1464"/>
      <c r="CV314" s="1464"/>
      <c r="CW314" s="1464"/>
      <c r="CX314" s="1464"/>
      <c r="CY314" s="1464"/>
      <c r="CZ314" s="1464"/>
      <c r="DA314" s="1464"/>
      <c r="DB314" s="1464"/>
      <c r="DC314" s="1464"/>
      <c r="DD314" s="1464"/>
      <c r="DE314" s="1464"/>
      <c r="DF314" s="1464"/>
      <c r="DG314" s="1464"/>
      <c r="DH314" s="1464"/>
      <c r="DI314" s="1464"/>
      <c r="DJ314" s="1464"/>
      <c r="DK314" s="1464"/>
      <c r="DL314" s="1464"/>
      <c r="DM314" s="1464"/>
      <c r="DN314" s="1464"/>
      <c r="DO314" s="1464"/>
      <c r="DP314" s="1464"/>
      <c r="DQ314" s="1464"/>
      <c r="DR314" s="1464"/>
      <c r="DS314" s="1464"/>
      <c r="DT314" s="1464"/>
      <c r="DU314" s="1464"/>
      <c r="DV314" s="1464"/>
      <c r="DW314" s="1464"/>
      <c r="DX314" s="1464"/>
      <c r="DY314" s="1464"/>
      <c r="DZ314" s="1464"/>
      <c r="EA314" s="1464"/>
      <c r="EB314" s="1464"/>
      <c r="EC314" s="1464"/>
      <c r="ED314" s="1464"/>
      <c r="EE314" s="1464"/>
      <c r="EF314" s="1464"/>
      <c r="EG314" s="1464"/>
      <c r="EH314" s="1464"/>
      <c r="EI314" s="1464"/>
      <c r="EJ314" s="1464"/>
      <c r="EK314" s="1464"/>
      <c r="EL314" s="1464"/>
      <c r="EM314" s="1464"/>
      <c r="EN314" s="1464"/>
      <c r="EO314" s="1464"/>
      <c r="EP314" s="1464"/>
      <c r="EQ314" s="1464"/>
      <c r="ER314" s="1464"/>
      <c r="ES314" s="1464"/>
      <c r="ET314" s="1464"/>
      <c r="EU314" s="1464"/>
      <c r="EV314" s="1464"/>
      <c r="EW314" s="1464"/>
      <c r="EX314" s="1464"/>
      <c r="EY314" s="1464"/>
      <c r="EZ314" s="1464"/>
      <c r="FA314" s="1464"/>
      <c r="FB314" s="1464"/>
      <c r="FC314" s="1464"/>
      <c r="FD314" s="1464"/>
      <c r="FE314" s="1464"/>
      <c r="FF314" s="1464"/>
      <c r="FG314" s="1464"/>
      <c r="FH314" s="1464"/>
      <c r="FI314" s="1464"/>
      <c r="FJ314" s="1464"/>
      <c r="FK314" s="1464"/>
      <c r="FL314" s="1464"/>
      <c r="FM314" s="1464"/>
      <c r="FN314" s="1464"/>
      <c r="FO314" s="1464"/>
      <c r="FP314" s="1464"/>
      <c r="FQ314" s="1464"/>
      <c r="FR314" s="1464"/>
      <c r="FS314" s="1464"/>
      <c r="FT314" s="1464"/>
      <c r="FU314" s="1464"/>
      <c r="FV314" s="1464"/>
      <c r="FW314" s="1464"/>
      <c r="IA314" s="710"/>
      <c r="IP314" s="710"/>
      <c r="IT314" s="711"/>
      <c r="JX314" s="1464"/>
      <c r="JY314" s="1464"/>
      <c r="JZ314" s="1464"/>
      <c r="KA314" s="1464"/>
      <c r="KB314" s="1464"/>
    </row>
    <row r="315" spans="1:288" customFormat="1">
      <c r="A315" s="1460"/>
      <c r="B315" s="1460"/>
      <c r="C315" s="1464"/>
      <c r="D315" s="1464"/>
      <c r="E315" s="1464"/>
      <c r="F315" s="1460"/>
      <c r="G315" s="1460"/>
      <c r="H315" s="1460"/>
      <c r="I315" s="1460"/>
      <c r="J315" s="1460"/>
      <c r="K315" s="1460"/>
      <c r="L315" s="1460"/>
      <c r="M315" s="1464"/>
      <c r="N315" s="1464"/>
      <c r="O315" s="1464"/>
      <c r="P315" s="1464"/>
      <c r="Q315" s="1464"/>
      <c r="R315" s="1464"/>
      <c r="S315" s="1464"/>
      <c r="T315" s="1464"/>
      <c r="U315" s="59"/>
      <c r="V315" s="59"/>
      <c r="W315" s="496"/>
      <c r="X315" s="496"/>
      <c r="Y315" s="496"/>
      <c r="Z315" s="496"/>
      <c r="AA315" s="512"/>
      <c r="AB315" s="1460"/>
      <c r="AC315" s="1460"/>
      <c r="AD315" s="555"/>
      <c r="AE315" s="512"/>
      <c r="AF315" s="1460"/>
      <c r="AG315" s="1460"/>
      <c r="AH315" s="555"/>
      <c r="AI315" s="1460"/>
      <c r="AJ315" s="1460"/>
      <c r="AK315" s="1460"/>
      <c r="AL315" s="1460"/>
      <c r="AM315" s="1460"/>
      <c r="AN315" s="555"/>
      <c r="AO315" s="1460"/>
      <c r="AP315" s="555"/>
      <c r="AQ315" s="1460"/>
      <c r="AR315" s="555"/>
      <c r="AS315" s="1460"/>
      <c r="AT315" s="555"/>
      <c r="AU315" s="1460"/>
      <c r="AV315" s="555"/>
      <c r="AW315" s="1460"/>
      <c r="AX315" s="555"/>
      <c r="AY315" s="1460"/>
      <c r="AZ315" s="555"/>
      <c r="BA315" s="1460"/>
      <c r="BB315" s="555"/>
      <c r="BC315" s="1460"/>
      <c r="BD315" s="555"/>
      <c r="BE315" s="1460"/>
      <c r="BF315" s="555"/>
      <c r="BG315" s="1460"/>
      <c r="BH315" s="555"/>
      <c r="BI315" s="1460"/>
      <c r="BJ315" s="555"/>
      <c r="BK315" s="1460"/>
      <c r="BL315" s="555"/>
      <c r="BM315" s="1460"/>
      <c r="BN315" s="555"/>
      <c r="BO315" s="1460"/>
      <c r="BP315" s="555"/>
      <c r="BQ315" s="1464"/>
      <c r="BR315" s="1464"/>
      <c r="BS315" s="1464"/>
      <c r="BT315" s="1464"/>
      <c r="BU315" s="1464"/>
      <c r="BV315" s="1464"/>
      <c r="BW315" s="1464"/>
      <c r="BX315" s="1464"/>
      <c r="BY315" s="1464"/>
      <c r="BZ315" s="1464"/>
      <c r="CA315" s="1464"/>
      <c r="CB315" s="1464"/>
      <c r="CC315" s="1464"/>
      <c r="CD315" s="1464"/>
      <c r="CE315" s="1464"/>
      <c r="CF315" s="1464"/>
      <c r="CG315" s="1464"/>
      <c r="CH315" s="1464"/>
      <c r="CI315" s="1464"/>
      <c r="CJ315" s="1464"/>
      <c r="CK315" s="1464"/>
      <c r="CL315" s="1464"/>
      <c r="CM315" s="1464"/>
      <c r="CN315" s="1464"/>
      <c r="CO315" s="1464"/>
      <c r="CP315" s="1464"/>
      <c r="CQ315" s="1464"/>
      <c r="CR315" s="1464"/>
      <c r="CS315" s="1464"/>
      <c r="CT315" s="1464"/>
      <c r="CU315" s="1464"/>
      <c r="CV315" s="1464"/>
      <c r="CW315" s="1464"/>
      <c r="CX315" s="1464"/>
      <c r="CY315" s="1464"/>
      <c r="CZ315" s="1464"/>
      <c r="DA315" s="1464"/>
      <c r="DB315" s="1464"/>
      <c r="DC315" s="1464"/>
      <c r="DD315" s="1464"/>
      <c r="DE315" s="1464"/>
      <c r="DF315" s="1464"/>
      <c r="DG315" s="1464"/>
      <c r="DH315" s="1464"/>
      <c r="DI315" s="1464"/>
      <c r="DJ315" s="1464"/>
      <c r="DK315" s="1464"/>
      <c r="DL315" s="1464"/>
      <c r="DM315" s="1464"/>
      <c r="DN315" s="1464"/>
      <c r="DO315" s="1464"/>
      <c r="DP315" s="1464"/>
      <c r="DQ315" s="1464"/>
      <c r="DR315" s="1464"/>
      <c r="DS315" s="1464"/>
      <c r="DT315" s="1464"/>
      <c r="DU315" s="1464"/>
      <c r="DV315" s="1464"/>
      <c r="DW315" s="1464"/>
      <c r="DX315" s="1464"/>
      <c r="DY315" s="1464"/>
      <c r="DZ315" s="1464"/>
      <c r="EA315" s="1464"/>
      <c r="EB315" s="1464"/>
      <c r="EC315" s="1464"/>
      <c r="ED315" s="1464"/>
      <c r="EE315" s="1464"/>
      <c r="EF315" s="1464"/>
      <c r="EG315" s="1464"/>
      <c r="EH315" s="1464"/>
      <c r="EI315" s="1464"/>
      <c r="EJ315" s="1464"/>
      <c r="EK315" s="1464"/>
      <c r="EL315" s="1464"/>
      <c r="EM315" s="1464"/>
      <c r="EN315" s="1464"/>
      <c r="EO315" s="1464"/>
      <c r="EP315" s="1464"/>
      <c r="EQ315" s="1464"/>
      <c r="ER315" s="1464"/>
      <c r="ES315" s="1464"/>
      <c r="ET315" s="1464"/>
      <c r="EU315" s="1464"/>
      <c r="EV315" s="1464"/>
      <c r="EW315" s="1464"/>
      <c r="EX315" s="1464"/>
      <c r="EY315" s="1464"/>
      <c r="EZ315" s="1464"/>
      <c r="FA315" s="1464"/>
      <c r="FB315" s="1464"/>
      <c r="FC315" s="1464"/>
      <c r="FD315" s="1464"/>
      <c r="FE315" s="1464"/>
      <c r="FF315" s="1464"/>
      <c r="FG315" s="1464"/>
      <c r="FH315" s="1464"/>
      <c r="FI315" s="1464"/>
      <c r="FJ315" s="1464"/>
      <c r="FK315" s="1464"/>
      <c r="FL315" s="1464"/>
      <c r="FM315" s="1464"/>
      <c r="FN315" s="1464"/>
      <c r="FO315" s="1464"/>
      <c r="FP315" s="1464"/>
      <c r="FQ315" s="1464"/>
      <c r="FR315" s="1464"/>
      <c r="FS315" s="1464"/>
      <c r="FT315" s="1464"/>
      <c r="FU315" s="1464"/>
      <c r="FV315" s="1464"/>
      <c r="FW315" s="1464"/>
      <c r="IA315" s="710"/>
      <c r="IP315" s="710"/>
      <c r="IT315" s="711"/>
      <c r="JX315" s="1464"/>
      <c r="JY315" s="1464"/>
      <c r="JZ315" s="1464"/>
      <c r="KA315" s="1464"/>
      <c r="KB315" s="1464"/>
    </row>
    <row r="316" spans="1:288" customFormat="1">
      <c r="A316" s="1460"/>
      <c r="B316" s="1460"/>
      <c r="C316" s="1464"/>
      <c r="D316" s="1464"/>
      <c r="E316" s="1464"/>
      <c r="F316" s="1460"/>
      <c r="G316" s="1460"/>
      <c r="H316" s="1460"/>
      <c r="I316" s="1460"/>
      <c r="J316" s="1460"/>
      <c r="K316" s="1460"/>
      <c r="L316" s="1460"/>
      <c r="M316" s="1464"/>
      <c r="N316" s="1464"/>
      <c r="O316" s="1464"/>
      <c r="P316" s="1464"/>
      <c r="Q316" s="1464"/>
      <c r="R316" s="1464"/>
      <c r="S316" s="1464"/>
      <c r="T316" s="1464"/>
      <c r="U316" s="59"/>
      <c r="V316" s="59"/>
      <c r="W316" s="496"/>
      <c r="X316" s="496"/>
      <c r="Y316" s="496"/>
      <c r="Z316" s="496"/>
      <c r="AA316" s="512"/>
      <c r="AB316" s="1460"/>
      <c r="AC316" s="1460"/>
      <c r="AD316" s="555"/>
      <c r="AE316" s="512"/>
      <c r="AF316" s="1460"/>
      <c r="AG316" s="1460"/>
      <c r="AH316" s="555"/>
      <c r="AI316" s="1460"/>
      <c r="AJ316" s="1460"/>
      <c r="AK316" s="1460"/>
      <c r="AL316" s="1460"/>
      <c r="AM316" s="1460"/>
      <c r="AN316" s="555"/>
      <c r="AO316" s="1460"/>
      <c r="AP316" s="555"/>
      <c r="AQ316" s="1460"/>
      <c r="AR316" s="555"/>
      <c r="AS316" s="1460"/>
      <c r="AT316" s="555"/>
      <c r="AU316" s="1460"/>
      <c r="AV316" s="555"/>
      <c r="AW316" s="1460"/>
      <c r="AX316" s="555"/>
      <c r="AY316" s="1460"/>
      <c r="AZ316" s="555"/>
      <c r="BA316" s="1460"/>
      <c r="BB316" s="555"/>
      <c r="BC316" s="1460"/>
      <c r="BD316" s="555"/>
      <c r="BE316" s="1460"/>
      <c r="BF316" s="555"/>
      <c r="BG316" s="1460"/>
      <c r="BH316" s="555"/>
      <c r="BI316" s="1460"/>
      <c r="BJ316" s="555"/>
      <c r="BK316" s="1460"/>
      <c r="BL316" s="555"/>
      <c r="BM316" s="1460"/>
      <c r="BN316" s="555"/>
      <c r="BO316" s="1460"/>
      <c r="BP316" s="555"/>
      <c r="BQ316" s="1464"/>
      <c r="BR316" s="1464"/>
      <c r="BS316" s="1464"/>
      <c r="BT316" s="1464"/>
      <c r="BU316" s="1464"/>
      <c r="BV316" s="1464"/>
      <c r="BW316" s="1464"/>
      <c r="BX316" s="1464"/>
      <c r="BY316" s="1464"/>
      <c r="BZ316" s="1464"/>
      <c r="CA316" s="1464"/>
      <c r="CB316" s="1464"/>
      <c r="CC316" s="1464"/>
      <c r="CD316" s="1464"/>
      <c r="CE316" s="1464"/>
      <c r="CF316" s="1464"/>
      <c r="CG316" s="1464"/>
      <c r="CH316" s="1464"/>
      <c r="CI316" s="1464"/>
      <c r="CJ316" s="1464"/>
      <c r="CK316" s="1464"/>
      <c r="CL316" s="1464"/>
      <c r="CM316" s="1464"/>
      <c r="CN316" s="1464"/>
      <c r="CO316" s="1464"/>
      <c r="CP316" s="1464"/>
      <c r="CQ316" s="1464"/>
      <c r="CR316" s="1464"/>
      <c r="CS316" s="1464"/>
      <c r="CT316" s="1464"/>
      <c r="CU316" s="1464"/>
      <c r="CV316" s="1464"/>
      <c r="CW316" s="1464"/>
      <c r="CX316" s="1464"/>
      <c r="CY316" s="1464"/>
      <c r="CZ316" s="1464"/>
      <c r="DA316" s="1464"/>
      <c r="DB316" s="1464"/>
      <c r="DC316" s="1464"/>
      <c r="DD316" s="1464"/>
      <c r="DE316" s="1464"/>
      <c r="DF316" s="1464"/>
      <c r="DG316" s="1464"/>
      <c r="DH316" s="1464"/>
      <c r="DI316" s="1464"/>
      <c r="DJ316" s="1464"/>
      <c r="DK316" s="1464"/>
      <c r="DL316" s="1464"/>
      <c r="DM316" s="1464"/>
      <c r="DN316" s="1464"/>
      <c r="DO316" s="1464"/>
      <c r="DP316" s="1464"/>
      <c r="DQ316" s="1464"/>
      <c r="DR316" s="1464"/>
      <c r="DS316" s="1464"/>
      <c r="DT316" s="1464"/>
      <c r="DU316" s="1464"/>
      <c r="DV316" s="1464"/>
      <c r="DW316" s="1464"/>
      <c r="DX316" s="1464"/>
      <c r="DY316" s="1464"/>
      <c r="DZ316" s="1464"/>
      <c r="EA316" s="1464"/>
      <c r="EB316" s="1464"/>
      <c r="EC316" s="1464"/>
      <c r="ED316" s="1464"/>
      <c r="EE316" s="1464"/>
      <c r="EF316" s="1464"/>
      <c r="EG316" s="1464"/>
      <c r="EH316" s="1464"/>
      <c r="EI316" s="1464"/>
      <c r="EJ316" s="1464"/>
      <c r="EK316" s="1464"/>
      <c r="EL316" s="1464"/>
      <c r="EM316" s="1464"/>
      <c r="EN316" s="1464"/>
      <c r="EO316" s="1464"/>
      <c r="EP316" s="1464"/>
      <c r="EQ316" s="1464"/>
      <c r="ER316" s="1464"/>
      <c r="ES316" s="1464"/>
      <c r="ET316" s="1464"/>
      <c r="EU316" s="1464"/>
      <c r="EV316" s="1464"/>
      <c r="EW316" s="1464"/>
      <c r="EX316" s="1464"/>
      <c r="EY316" s="1464"/>
      <c r="EZ316" s="1464"/>
      <c r="FA316" s="1464"/>
      <c r="FB316" s="1464"/>
      <c r="FC316" s="1464"/>
      <c r="FD316" s="1464"/>
      <c r="FE316" s="1464"/>
      <c r="FF316" s="1464"/>
      <c r="FG316" s="1464"/>
      <c r="FH316" s="1464"/>
      <c r="FI316" s="1464"/>
      <c r="FJ316" s="1464"/>
      <c r="FK316" s="1464"/>
      <c r="FL316" s="1464"/>
      <c r="FM316" s="1464"/>
      <c r="FN316" s="1464"/>
      <c r="FO316" s="1464"/>
      <c r="FP316" s="1464"/>
      <c r="FQ316" s="1464"/>
      <c r="FR316" s="1464"/>
      <c r="FS316" s="1464"/>
      <c r="FT316" s="1464"/>
      <c r="FU316" s="1464"/>
      <c r="FV316" s="1464"/>
      <c r="FW316" s="1464"/>
      <c r="IA316" s="710"/>
      <c r="IP316" s="710"/>
      <c r="IT316" s="711"/>
      <c r="JX316" s="1464"/>
      <c r="JY316" s="1464"/>
      <c r="JZ316" s="1464"/>
      <c r="KA316" s="1464"/>
      <c r="KB316" s="1464"/>
    </row>
    <row r="317" spans="1:288" customFormat="1">
      <c r="A317" s="1460"/>
      <c r="B317" s="1460"/>
      <c r="C317" s="1464"/>
      <c r="D317" s="1464"/>
      <c r="E317" s="1464"/>
      <c r="F317" s="1460"/>
      <c r="G317" s="1460"/>
      <c r="H317" s="1460"/>
      <c r="I317" s="1460"/>
      <c r="J317" s="1460"/>
      <c r="K317" s="1460"/>
      <c r="L317" s="1460"/>
      <c r="M317" s="1464"/>
      <c r="N317" s="1464"/>
      <c r="O317" s="1464"/>
      <c r="P317" s="1464"/>
      <c r="Q317" s="1464"/>
      <c r="R317" s="1464"/>
      <c r="S317" s="1464"/>
      <c r="T317" s="1464"/>
      <c r="U317" s="59"/>
      <c r="V317" s="59"/>
      <c r="W317" s="496"/>
      <c r="X317" s="496"/>
      <c r="Y317" s="496"/>
      <c r="Z317" s="496"/>
      <c r="AA317" s="512"/>
      <c r="AB317" s="1460"/>
      <c r="AC317" s="1460"/>
      <c r="AD317" s="555"/>
      <c r="AE317" s="512"/>
      <c r="AF317" s="1460"/>
      <c r="AG317" s="1460"/>
      <c r="AH317" s="555"/>
      <c r="AI317" s="1460"/>
      <c r="AJ317" s="1460"/>
      <c r="AK317" s="1460"/>
      <c r="AL317" s="1460"/>
      <c r="AM317" s="1460"/>
      <c r="AN317" s="555"/>
      <c r="AO317" s="1460"/>
      <c r="AP317" s="555"/>
      <c r="AQ317" s="1460"/>
      <c r="AR317" s="555"/>
      <c r="AS317" s="1460"/>
      <c r="AT317" s="555"/>
      <c r="AU317" s="1460"/>
      <c r="AV317" s="555"/>
      <c r="AW317" s="1460"/>
      <c r="AX317" s="555"/>
      <c r="AY317" s="1460"/>
      <c r="AZ317" s="555"/>
      <c r="BA317" s="1460"/>
      <c r="BB317" s="555"/>
      <c r="BC317" s="1460"/>
      <c r="BD317" s="555"/>
      <c r="BE317" s="1460"/>
      <c r="BF317" s="555"/>
      <c r="BG317" s="1460"/>
      <c r="BH317" s="555"/>
      <c r="BI317" s="1460"/>
      <c r="BJ317" s="555"/>
      <c r="BK317" s="1460"/>
      <c r="BL317" s="555"/>
      <c r="BM317" s="1460"/>
      <c r="BN317" s="555"/>
      <c r="BO317" s="1460"/>
      <c r="BP317" s="555"/>
      <c r="BQ317" s="1464"/>
      <c r="BR317" s="1464"/>
      <c r="BS317" s="1464"/>
      <c r="BT317" s="1464"/>
      <c r="BU317" s="1464"/>
      <c r="BV317" s="1464"/>
      <c r="BW317" s="1464"/>
      <c r="BX317" s="1464"/>
      <c r="BY317" s="1464"/>
      <c r="BZ317" s="1464"/>
      <c r="CA317" s="1464"/>
      <c r="CB317" s="1464"/>
      <c r="CC317" s="1464"/>
      <c r="CD317" s="1464"/>
      <c r="CE317" s="1464"/>
      <c r="CF317" s="1464"/>
      <c r="CG317" s="1464"/>
      <c r="CH317" s="1464"/>
      <c r="CI317" s="1464"/>
      <c r="CJ317" s="1464"/>
      <c r="CK317" s="1464"/>
      <c r="CL317" s="1464"/>
      <c r="CM317" s="1464"/>
      <c r="CN317" s="1464"/>
      <c r="CO317" s="1464"/>
      <c r="CP317" s="1464"/>
      <c r="CQ317" s="1464"/>
      <c r="CR317" s="1464"/>
      <c r="CS317" s="1464"/>
      <c r="CT317" s="1464"/>
      <c r="CU317" s="1464"/>
      <c r="CV317" s="1464"/>
      <c r="CW317" s="1464"/>
      <c r="CX317" s="1464"/>
      <c r="CY317" s="1464"/>
      <c r="CZ317" s="1464"/>
      <c r="DA317" s="1464"/>
      <c r="DB317" s="1464"/>
      <c r="DC317" s="1464"/>
      <c r="DD317" s="1464"/>
      <c r="DE317" s="1464"/>
      <c r="DF317" s="1464"/>
      <c r="DG317" s="1464"/>
      <c r="DH317" s="1464"/>
      <c r="DI317" s="1464"/>
      <c r="DJ317" s="1464"/>
      <c r="DK317" s="1464"/>
      <c r="DL317" s="1464"/>
      <c r="DM317" s="1464"/>
      <c r="DN317" s="1464"/>
      <c r="DO317" s="1464"/>
      <c r="DP317" s="1464"/>
      <c r="DQ317" s="1464"/>
      <c r="DR317" s="1464"/>
      <c r="DS317" s="1464"/>
      <c r="DT317" s="1464"/>
      <c r="DU317" s="1464"/>
      <c r="DV317" s="1464"/>
      <c r="DW317" s="1464"/>
      <c r="DX317" s="1464"/>
      <c r="DY317" s="1464"/>
      <c r="DZ317" s="1464"/>
      <c r="EA317" s="1464"/>
      <c r="EB317" s="1464"/>
      <c r="EC317" s="1464"/>
      <c r="ED317" s="1464"/>
      <c r="EE317" s="1464"/>
      <c r="EF317" s="1464"/>
      <c r="EG317" s="1464"/>
      <c r="EH317" s="1464"/>
      <c r="EI317" s="1464"/>
      <c r="EJ317" s="1464"/>
      <c r="EK317" s="1464"/>
      <c r="EL317" s="1464"/>
      <c r="EM317" s="1464"/>
      <c r="EN317" s="1464"/>
      <c r="EO317" s="1464"/>
      <c r="EP317" s="1464"/>
      <c r="EQ317" s="1464"/>
      <c r="ER317" s="1464"/>
      <c r="ES317" s="1464"/>
      <c r="ET317" s="1464"/>
      <c r="EU317" s="1464"/>
      <c r="EV317" s="1464"/>
      <c r="EW317" s="1464"/>
      <c r="EX317" s="1464"/>
      <c r="EY317" s="1464"/>
      <c r="EZ317" s="1464"/>
      <c r="FA317" s="1464"/>
      <c r="FB317" s="1464"/>
      <c r="FC317" s="1464"/>
      <c r="FD317" s="1464"/>
      <c r="FE317" s="1464"/>
      <c r="FF317" s="1464"/>
      <c r="FG317" s="1464"/>
      <c r="FH317" s="1464"/>
      <c r="FI317" s="1464"/>
      <c r="FJ317" s="1464"/>
      <c r="FK317" s="1464"/>
      <c r="FL317" s="1464"/>
      <c r="FM317" s="1464"/>
      <c r="FN317" s="1464"/>
      <c r="FO317" s="1464"/>
      <c r="FP317" s="1464"/>
      <c r="FQ317" s="1464"/>
      <c r="FR317" s="1464"/>
      <c r="FS317" s="1464"/>
      <c r="FT317" s="1464"/>
      <c r="FU317" s="1464"/>
      <c r="FV317" s="1464"/>
      <c r="FW317" s="1464"/>
      <c r="IA317" s="710"/>
      <c r="IP317" s="710"/>
      <c r="IT317" s="711"/>
      <c r="JX317" s="1464"/>
      <c r="JY317" s="1464"/>
      <c r="JZ317" s="1464"/>
      <c r="KA317" s="1464"/>
      <c r="KB317" s="1464"/>
    </row>
    <row r="318" spans="1:288" customFormat="1">
      <c r="A318" s="1460"/>
      <c r="B318" s="1460"/>
      <c r="C318" s="1464"/>
      <c r="D318" s="1464"/>
      <c r="E318" s="1464"/>
      <c r="F318" s="1460"/>
      <c r="G318" s="1460"/>
      <c r="H318" s="1460"/>
      <c r="I318" s="1460"/>
      <c r="J318" s="1460"/>
      <c r="K318" s="1460"/>
      <c r="L318" s="1460"/>
      <c r="M318" s="1464"/>
      <c r="N318" s="1464"/>
      <c r="O318" s="1464"/>
      <c r="P318" s="1464"/>
      <c r="Q318" s="1464"/>
      <c r="R318" s="1464"/>
      <c r="S318" s="1464"/>
      <c r="T318" s="1464"/>
      <c r="U318" s="59"/>
      <c r="V318" s="59"/>
      <c r="W318" s="496"/>
      <c r="X318" s="496"/>
      <c r="Y318" s="496"/>
      <c r="Z318" s="496"/>
      <c r="AA318" s="512"/>
      <c r="AB318" s="1460"/>
      <c r="AC318" s="1460"/>
      <c r="AD318" s="555"/>
      <c r="AE318" s="512"/>
      <c r="AF318" s="1460"/>
      <c r="AG318" s="1460"/>
      <c r="AH318" s="555"/>
      <c r="AI318" s="1460"/>
      <c r="AJ318" s="1460"/>
      <c r="AK318" s="1460"/>
      <c r="AL318" s="1460"/>
      <c r="AM318" s="1460"/>
      <c r="AN318" s="555"/>
      <c r="AO318" s="1460"/>
      <c r="AP318" s="555"/>
      <c r="AQ318" s="1460"/>
      <c r="AR318" s="555"/>
      <c r="AS318" s="1460"/>
      <c r="AT318" s="555"/>
      <c r="AU318" s="1460"/>
      <c r="AV318" s="555"/>
      <c r="AW318" s="1460"/>
      <c r="AX318" s="555"/>
      <c r="AY318" s="1460"/>
      <c r="AZ318" s="555"/>
      <c r="BA318" s="1460"/>
      <c r="BB318" s="555"/>
      <c r="BC318" s="1460"/>
      <c r="BD318" s="555"/>
      <c r="BE318" s="1460"/>
      <c r="BF318" s="555"/>
      <c r="BG318" s="1460"/>
      <c r="BH318" s="555"/>
      <c r="BI318" s="1460"/>
      <c r="BJ318" s="555"/>
      <c r="BK318" s="1460"/>
      <c r="BL318" s="555"/>
      <c r="BM318" s="1460"/>
      <c r="BN318" s="555"/>
      <c r="BO318" s="1460"/>
      <c r="BP318" s="555"/>
      <c r="BQ318" s="1464"/>
      <c r="BR318" s="1464"/>
      <c r="BS318" s="1464"/>
      <c r="BT318" s="1464"/>
      <c r="BU318" s="1464"/>
      <c r="BV318" s="1464"/>
      <c r="BW318" s="1464"/>
      <c r="BX318" s="1464"/>
      <c r="BY318" s="1464"/>
      <c r="BZ318" s="1464"/>
      <c r="CA318" s="1464"/>
      <c r="CB318" s="1464"/>
      <c r="CC318" s="1464"/>
      <c r="CD318" s="1464"/>
      <c r="CE318" s="1464"/>
      <c r="CF318" s="1464"/>
      <c r="CG318" s="1464"/>
      <c r="CH318" s="1464"/>
      <c r="CI318" s="1464"/>
      <c r="CJ318" s="1464"/>
      <c r="CK318" s="1464"/>
      <c r="CL318" s="1464"/>
      <c r="CM318" s="1464"/>
      <c r="CN318" s="1464"/>
      <c r="CO318" s="1464"/>
      <c r="CP318" s="1464"/>
      <c r="CQ318" s="1464"/>
      <c r="CR318" s="1464"/>
      <c r="CS318" s="1464"/>
      <c r="CT318" s="1464"/>
      <c r="CU318" s="1464"/>
      <c r="CV318" s="1464"/>
      <c r="CW318" s="1464"/>
      <c r="CX318" s="1464"/>
      <c r="CY318" s="1464"/>
      <c r="CZ318" s="1464"/>
      <c r="DA318" s="1464"/>
      <c r="DB318" s="1464"/>
      <c r="DC318" s="1464"/>
      <c r="DD318" s="1464"/>
      <c r="DE318" s="1464"/>
      <c r="DF318" s="1464"/>
      <c r="DG318" s="1464"/>
      <c r="DH318" s="1464"/>
      <c r="DI318" s="1464"/>
      <c r="DJ318" s="1464"/>
      <c r="DK318" s="1464"/>
      <c r="DL318" s="1464"/>
      <c r="DM318" s="1464"/>
      <c r="DN318" s="1464"/>
      <c r="DO318" s="1464"/>
      <c r="DP318" s="1464"/>
      <c r="DQ318" s="1464"/>
      <c r="DR318" s="1464"/>
      <c r="DS318" s="1464"/>
      <c r="DT318" s="1464"/>
      <c r="DU318" s="1464"/>
      <c r="DV318" s="1464"/>
      <c r="DW318" s="1464"/>
      <c r="DX318" s="1464"/>
      <c r="DY318" s="1464"/>
      <c r="DZ318" s="1464"/>
      <c r="EA318" s="1464"/>
      <c r="EB318" s="1464"/>
      <c r="EC318" s="1464"/>
      <c r="ED318" s="1464"/>
      <c r="EE318" s="1464"/>
      <c r="EF318" s="1464"/>
      <c r="EG318" s="1464"/>
      <c r="EH318" s="1464"/>
      <c r="EI318" s="1464"/>
      <c r="EJ318" s="1464"/>
      <c r="EK318" s="1464"/>
      <c r="EL318" s="1464"/>
      <c r="EM318" s="1464"/>
      <c r="EN318" s="1464"/>
      <c r="EO318" s="1464"/>
      <c r="EP318" s="1464"/>
      <c r="EQ318" s="1464"/>
      <c r="ER318" s="1464"/>
      <c r="ES318" s="1464"/>
      <c r="ET318" s="1464"/>
      <c r="EU318" s="1464"/>
      <c r="EV318" s="1464"/>
      <c r="EW318" s="1464"/>
      <c r="EX318" s="1464"/>
      <c r="EY318" s="1464"/>
      <c r="EZ318" s="1464"/>
      <c r="FA318" s="1464"/>
      <c r="FB318" s="1464"/>
      <c r="FC318" s="1464"/>
      <c r="FD318" s="1464"/>
      <c r="FE318" s="1464"/>
      <c r="FF318" s="1464"/>
      <c r="FG318" s="1464"/>
      <c r="FH318" s="1464"/>
      <c r="FI318" s="1464"/>
      <c r="FJ318" s="1464"/>
      <c r="FK318" s="1464"/>
      <c r="FL318" s="1464"/>
      <c r="FM318" s="1464"/>
      <c r="FN318" s="1464"/>
      <c r="FO318" s="1464"/>
      <c r="FP318" s="1464"/>
      <c r="FQ318" s="1464"/>
      <c r="FR318" s="1464"/>
      <c r="FS318" s="1464"/>
      <c r="FT318" s="1464"/>
      <c r="FU318" s="1464"/>
      <c r="FV318" s="1464"/>
      <c r="FW318" s="1464"/>
      <c r="IA318" s="710"/>
      <c r="IP318" s="710"/>
      <c r="IT318" s="711"/>
      <c r="JX318" s="1464"/>
      <c r="JY318" s="1464"/>
      <c r="JZ318" s="1464"/>
      <c r="KA318" s="1464"/>
      <c r="KB318" s="1464"/>
    </row>
    <row r="319" spans="1:288" customFormat="1">
      <c r="A319" s="1460"/>
      <c r="B319" s="1460"/>
      <c r="C319" s="1464"/>
      <c r="D319" s="1464"/>
      <c r="E319" s="1464"/>
      <c r="F319" s="1460"/>
      <c r="G319" s="1460"/>
      <c r="H319" s="1460"/>
      <c r="I319" s="1460"/>
      <c r="J319" s="1460"/>
      <c r="K319" s="1460"/>
      <c r="L319" s="1460"/>
      <c r="M319" s="1464"/>
      <c r="N319" s="1464"/>
      <c r="O319" s="1464"/>
      <c r="P319" s="1464"/>
      <c r="Q319" s="1464"/>
      <c r="R319" s="1464"/>
      <c r="S319" s="1464"/>
      <c r="T319" s="1464"/>
      <c r="U319" s="59"/>
      <c r="V319" s="59"/>
      <c r="W319" s="496"/>
      <c r="X319" s="496"/>
      <c r="Y319" s="496"/>
      <c r="Z319" s="496"/>
      <c r="AA319" s="512"/>
      <c r="AB319" s="1460"/>
      <c r="AC319" s="1460"/>
      <c r="AD319" s="555"/>
      <c r="AE319" s="512"/>
      <c r="AF319" s="1460"/>
      <c r="AG319" s="1460"/>
      <c r="AH319" s="555"/>
      <c r="AI319" s="1460"/>
      <c r="AJ319" s="1460"/>
      <c r="AK319" s="1460"/>
      <c r="AL319" s="1460"/>
      <c r="AM319" s="1460"/>
      <c r="AN319" s="555"/>
      <c r="AO319" s="1460"/>
      <c r="AP319" s="555"/>
      <c r="AQ319" s="1460"/>
      <c r="AR319" s="555"/>
      <c r="AS319" s="1460"/>
      <c r="AT319" s="555"/>
      <c r="AU319" s="1460"/>
      <c r="AV319" s="555"/>
      <c r="AW319" s="1460"/>
      <c r="AX319" s="555"/>
      <c r="AY319" s="1460"/>
      <c r="AZ319" s="555"/>
      <c r="BA319" s="1460"/>
      <c r="BB319" s="555"/>
      <c r="BC319" s="1460"/>
      <c r="BD319" s="555"/>
      <c r="BE319" s="1460"/>
      <c r="BF319" s="555"/>
      <c r="BG319" s="1460"/>
      <c r="BH319" s="555"/>
      <c r="BI319" s="1460"/>
      <c r="BJ319" s="555"/>
      <c r="BK319" s="1460"/>
      <c r="BL319" s="555"/>
      <c r="BM319" s="1460"/>
      <c r="BN319" s="555"/>
      <c r="BO319" s="1460"/>
      <c r="BP319" s="555"/>
      <c r="BQ319" s="1464"/>
      <c r="BR319" s="1464"/>
      <c r="BS319" s="1464"/>
      <c r="BT319" s="1464"/>
      <c r="BU319" s="1464"/>
      <c r="BV319" s="1464"/>
      <c r="BW319" s="1464"/>
      <c r="BX319" s="1464"/>
      <c r="BY319" s="1464"/>
      <c r="BZ319" s="1464"/>
      <c r="CA319" s="1464"/>
      <c r="CB319" s="1464"/>
      <c r="CC319" s="1464"/>
      <c r="CD319" s="1464"/>
      <c r="CE319" s="1464"/>
      <c r="CF319" s="1464"/>
      <c r="CG319" s="1464"/>
      <c r="CH319" s="1464"/>
      <c r="CI319" s="1464"/>
      <c r="CJ319" s="1464"/>
      <c r="CK319" s="1464"/>
      <c r="CL319" s="1464"/>
      <c r="CM319" s="1464"/>
      <c r="CN319" s="1464"/>
      <c r="CO319" s="1464"/>
      <c r="CP319" s="1464"/>
      <c r="CQ319" s="1464"/>
      <c r="CR319" s="1464"/>
      <c r="CS319" s="1464"/>
      <c r="CT319" s="1464"/>
      <c r="CU319" s="1464"/>
      <c r="CV319" s="1464"/>
      <c r="CW319" s="1464"/>
      <c r="CX319" s="1464"/>
      <c r="CY319" s="1464"/>
      <c r="CZ319" s="1464"/>
      <c r="DA319" s="1464"/>
      <c r="DB319" s="1464"/>
      <c r="DC319" s="1464"/>
      <c r="DD319" s="1464"/>
      <c r="DE319" s="1464"/>
      <c r="DF319" s="1464"/>
      <c r="DG319" s="1464"/>
      <c r="DH319" s="1464"/>
      <c r="DI319" s="1464"/>
      <c r="DJ319" s="1464"/>
      <c r="DK319" s="1464"/>
      <c r="DL319" s="1464"/>
      <c r="DM319" s="1464"/>
      <c r="DN319" s="1464"/>
      <c r="DO319" s="1464"/>
      <c r="DP319" s="1464"/>
      <c r="DQ319" s="1464"/>
      <c r="DR319" s="1464"/>
      <c r="DS319" s="1464"/>
      <c r="DT319" s="1464"/>
      <c r="DU319" s="1464"/>
      <c r="DV319" s="1464"/>
      <c r="DW319" s="1464"/>
      <c r="DX319" s="1464"/>
      <c r="DY319" s="1464"/>
      <c r="DZ319" s="1464"/>
      <c r="EA319" s="1464"/>
      <c r="EB319" s="1464"/>
      <c r="EC319" s="1464"/>
      <c r="ED319" s="1464"/>
      <c r="EE319" s="1464"/>
      <c r="EF319" s="1464"/>
      <c r="EG319" s="1464"/>
      <c r="EH319" s="1464"/>
      <c r="EI319" s="1464"/>
      <c r="EJ319" s="1464"/>
      <c r="EK319" s="1464"/>
      <c r="EL319" s="1464"/>
      <c r="EM319" s="1464"/>
      <c r="EN319" s="1464"/>
      <c r="EO319" s="1464"/>
      <c r="EP319" s="1464"/>
      <c r="EQ319" s="1464"/>
      <c r="ER319" s="1464"/>
      <c r="ES319" s="1464"/>
      <c r="ET319" s="1464"/>
      <c r="EU319" s="1464"/>
      <c r="EV319" s="1464"/>
      <c r="EW319" s="1464"/>
      <c r="EX319" s="1464"/>
      <c r="EY319" s="1464"/>
      <c r="EZ319" s="1464"/>
      <c r="FA319" s="1464"/>
      <c r="FB319" s="1464"/>
      <c r="FC319" s="1464"/>
      <c r="FD319" s="1464"/>
      <c r="FE319" s="1464"/>
      <c r="FF319" s="1464"/>
      <c r="FG319" s="1464"/>
      <c r="FH319" s="1464"/>
      <c r="FI319" s="1464"/>
      <c r="FJ319" s="1464"/>
      <c r="FK319" s="1464"/>
      <c r="FL319" s="1464"/>
      <c r="FM319" s="1464"/>
      <c r="FN319" s="1464"/>
      <c r="FO319" s="1464"/>
      <c r="FP319" s="1464"/>
      <c r="FQ319" s="1464"/>
      <c r="FR319" s="1464"/>
      <c r="FS319" s="1464"/>
      <c r="FT319" s="1464"/>
      <c r="FU319" s="1464"/>
      <c r="FV319" s="1464"/>
      <c r="FW319" s="1464"/>
      <c r="IA319" s="710"/>
      <c r="IP319" s="710"/>
      <c r="IT319" s="711"/>
      <c r="JX319" s="1464"/>
      <c r="JY319" s="1464"/>
      <c r="JZ319" s="1464"/>
      <c r="KA319" s="1464"/>
      <c r="KB319" s="1464"/>
    </row>
    <row r="320" spans="1:288" customFormat="1">
      <c r="A320" s="1460"/>
      <c r="B320" s="1460"/>
      <c r="C320" s="1464"/>
      <c r="D320" s="1464"/>
      <c r="E320" s="1464"/>
      <c r="F320" s="1460"/>
      <c r="G320" s="1460"/>
      <c r="H320" s="1460"/>
      <c r="I320" s="1460"/>
      <c r="J320" s="1460"/>
      <c r="K320" s="1460"/>
      <c r="L320" s="1460"/>
      <c r="M320" s="1464"/>
      <c r="N320" s="1464"/>
      <c r="O320" s="1464"/>
      <c r="P320" s="1464"/>
      <c r="Q320" s="1464"/>
      <c r="R320" s="1464"/>
      <c r="S320" s="1464"/>
      <c r="T320" s="1464"/>
      <c r="U320" s="59"/>
      <c r="V320" s="59"/>
      <c r="W320" s="496"/>
      <c r="X320" s="496"/>
      <c r="Y320" s="496"/>
      <c r="Z320" s="496"/>
      <c r="AA320" s="512"/>
      <c r="AB320" s="1460"/>
      <c r="AC320" s="1460"/>
      <c r="AD320" s="555"/>
      <c r="AE320" s="512"/>
      <c r="AF320" s="1460"/>
      <c r="AG320" s="1460"/>
      <c r="AH320" s="555"/>
      <c r="AI320" s="1460"/>
      <c r="AJ320" s="1460"/>
      <c r="AK320" s="1460"/>
      <c r="AL320" s="1460"/>
      <c r="AM320" s="1460"/>
      <c r="AN320" s="555"/>
      <c r="AO320" s="1460"/>
      <c r="AP320" s="555"/>
      <c r="AQ320" s="1460"/>
      <c r="AR320" s="555"/>
      <c r="AS320" s="1460"/>
      <c r="AT320" s="555"/>
      <c r="AU320" s="1460"/>
      <c r="AV320" s="555"/>
      <c r="AW320" s="1460"/>
      <c r="AX320" s="555"/>
      <c r="AY320" s="1460"/>
      <c r="AZ320" s="555"/>
      <c r="BA320" s="1460"/>
      <c r="BB320" s="555"/>
      <c r="BC320" s="1460"/>
      <c r="BD320" s="555"/>
      <c r="BE320" s="1460"/>
      <c r="BF320" s="555"/>
      <c r="BG320" s="1460"/>
      <c r="BH320" s="555"/>
      <c r="BI320" s="1460"/>
      <c r="BJ320" s="555"/>
      <c r="BK320" s="1460"/>
      <c r="BL320" s="555"/>
      <c r="BM320" s="1460"/>
      <c r="BN320" s="555"/>
      <c r="BO320" s="1460"/>
      <c r="BP320" s="555"/>
      <c r="BQ320" s="1464"/>
      <c r="BR320" s="1464"/>
      <c r="BS320" s="1464"/>
      <c r="BT320" s="1464"/>
      <c r="BU320" s="1464"/>
      <c r="BV320" s="1464"/>
      <c r="BW320" s="1464"/>
      <c r="BX320" s="1464"/>
      <c r="BY320" s="1464"/>
      <c r="BZ320" s="1464"/>
      <c r="CA320" s="1464"/>
      <c r="CB320" s="1464"/>
      <c r="CC320" s="1464"/>
      <c r="CD320" s="1464"/>
      <c r="CE320" s="1464"/>
      <c r="CF320" s="1464"/>
      <c r="CG320" s="1464"/>
      <c r="CH320" s="1464"/>
      <c r="CI320" s="1464"/>
      <c r="CJ320" s="1464"/>
      <c r="CK320" s="1464"/>
      <c r="CL320" s="1464"/>
      <c r="CM320" s="1464"/>
      <c r="CN320" s="1464"/>
      <c r="CO320" s="1464"/>
      <c r="CP320" s="1464"/>
      <c r="CQ320" s="1464"/>
      <c r="CR320" s="1464"/>
      <c r="CS320" s="1464"/>
      <c r="CT320" s="1464"/>
      <c r="CU320" s="1464"/>
      <c r="CV320" s="1464"/>
      <c r="CW320" s="1464"/>
      <c r="CX320" s="1464"/>
      <c r="CY320" s="1464"/>
      <c r="CZ320" s="1464"/>
      <c r="DA320" s="1464"/>
      <c r="DB320" s="1464"/>
      <c r="DC320" s="1464"/>
      <c r="DD320" s="1464"/>
      <c r="DE320" s="1464"/>
      <c r="DF320" s="1464"/>
      <c r="DG320" s="1464"/>
      <c r="DH320" s="1464"/>
      <c r="DI320" s="1464"/>
      <c r="DJ320" s="1464"/>
      <c r="DK320" s="1464"/>
      <c r="DL320" s="1464"/>
      <c r="DM320" s="1464"/>
      <c r="DN320" s="1464"/>
      <c r="DO320" s="1464"/>
      <c r="DP320" s="1464"/>
      <c r="DQ320" s="1464"/>
      <c r="DR320" s="1464"/>
      <c r="DS320" s="1464"/>
      <c r="DT320" s="1464"/>
      <c r="DU320" s="1464"/>
      <c r="DV320" s="1464"/>
      <c r="DW320" s="1464"/>
      <c r="DX320" s="1464"/>
      <c r="DY320" s="1464"/>
      <c r="DZ320" s="1464"/>
      <c r="EA320" s="1464"/>
      <c r="EB320" s="1464"/>
      <c r="EC320" s="1464"/>
      <c r="ED320" s="1464"/>
      <c r="EE320" s="1464"/>
      <c r="EF320" s="1464"/>
      <c r="EG320" s="1464"/>
      <c r="EH320" s="1464"/>
      <c r="EI320" s="1464"/>
      <c r="EJ320" s="1464"/>
      <c r="EK320" s="1464"/>
      <c r="EL320" s="1464"/>
      <c r="EM320" s="1464"/>
      <c r="EN320" s="1464"/>
      <c r="EO320" s="1464"/>
      <c r="EP320" s="1464"/>
      <c r="EQ320" s="1464"/>
      <c r="ER320" s="1464"/>
      <c r="ES320" s="1464"/>
      <c r="ET320" s="1464"/>
      <c r="EU320" s="1464"/>
      <c r="EV320" s="1464"/>
      <c r="EW320" s="1464"/>
      <c r="EX320" s="1464"/>
      <c r="EY320" s="1464"/>
      <c r="EZ320" s="1464"/>
      <c r="FA320" s="1464"/>
      <c r="FB320" s="1464"/>
      <c r="FC320" s="1464"/>
      <c r="FD320" s="1464"/>
      <c r="FE320" s="1464"/>
      <c r="FF320" s="1464"/>
      <c r="FG320" s="1464"/>
      <c r="FH320" s="1464"/>
      <c r="FI320" s="1464"/>
      <c r="FJ320" s="1464"/>
      <c r="FK320" s="1464"/>
      <c r="FL320" s="1464"/>
      <c r="FM320" s="1464"/>
      <c r="FN320" s="1464"/>
      <c r="FO320" s="1464"/>
      <c r="FP320" s="1464"/>
      <c r="FQ320" s="1464"/>
      <c r="FR320" s="1464"/>
      <c r="FS320" s="1464"/>
      <c r="FT320" s="1464"/>
      <c r="FU320" s="1464"/>
      <c r="FV320" s="1464"/>
      <c r="FW320" s="1464"/>
      <c r="IA320" s="710"/>
      <c r="IP320" s="710"/>
      <c r="IT320" s="711"/>
      <c r="JX320" s="1464"/>
      <c r="JY320" s="1464"/>
      <c r="JZ320" s="1464"/>
      <c r="KA320" s="1464"/>
      <c r="KB320" s="1464"/>
    </row>
    <row r="321" spans="1:288" customFormat="1">
      <c r="A321" s="1460"/>
      <c r="B321" s="1460"/>
      <c r="C321" s="1464"/>
      <c r="D321" s="1464"/>
      <c r="E321" s="1464"/>
      <c r="F321" s="1460"/>
      <c r="G321" s="1460"/>
      <c r="H321" s="1460"/>
      <c r="I321" s="1460"/>
      <c r="J321" s="1460"/>
      <c r="K321" s="1460"/>
      <c r="L321" s="1460"/>
      <c r="M321" s="1464"/>
      <c r="N321" s="1464"/>
      <c r="O321" s="1464"/>
      <c r="P321" s="1464"/>
      <c r="Q321" s="1464"/>
      <c r="R321" s="1464"/>
      <c r="S321" s="1464"/>
      <c r="T321" s="1464"/>
      <c r="U321" s="59"/>
      <c r="V321" s="59"/>
      <c r="W321" s="496"/>
      <c r="X321" s="496"/>
      <c r="Y321" s="496"/>
      <c r="Z321" s="496"/>
      <c r="AA321" s="512"/>
      <c r="AB321" s="1460"/>
      <c r="AC321" s="1460"/>
      <c r="AD321" s="555"/>
      <c r="AE321" s="512"/>
      <c r="AF321" s="1460"/>
      <c r="AG321" s="1460"/>
      <c r="AH321" s="555"/>
      <c r="AI321" s="1460"/>
      <c r="AJ321" s="1460"/>
      <c r="AK321" s="1460"/>
      <c r="AL321" s="1460"/>
      <c r="AM321" s="1460"/>
      <c r="AN321" s="555"/>
      <c r="AO321" s="1460"/>
      <c r="AP321" s="555"/>
      <c r="AQ321" s="1460"/>
      <c r="AR321" s="555"/>
      <c r="AS321" s="1460"/>
      <c r="AT321" s="555"/>
      <c r="AU321" s="1460"/>
      <c r="AV321" s="555"/>
      <c r="AW321" s="1460"/>
      <c r="AX321" s="555"/>
      <c r="AY321" s="1460"/>
      <c r="AZ321" s="555"/>
      <c r="BA321" s="1460"/>
      <c r="BB321" s="555"/>
      <c r="BC321" s="1460"/>
      <c r="BD321" s="555"/>
      <c r="BE321" s="1460"/>
      <c r="BF321" s="555"/>
      <c r="BG321" s="1460"/>
      <c r="BH321" s="555"/>
      <c r="BI321" s="1460"/>
      <c r="BJ321" s="555"/>
      <c r="BK321" s="1460"/>
      <c r="BL321" s="555"/>
      <c r="BM321" s="1460"/>
      <c r="BN321" s="555"/>
      <c r="BO321" s="1460"/>
      <c r="BP321" s="555"/>
      <c r="BQ321" s="1464"/>
      <c r="BR321" s="1464"/>
      <c r="BS321" s="1464"/>
      <c r="BT321" s="1464"/>
      <c r="BU321" s="1464"/>
      <c r="BV321" s="1464"/>
      <c r="BW321" s="1464"/>
      <c r="BX321" s="1464"/>
      <c r="BY321" s="1464"/>
      <c r="BZ321" s="1464"/>
      <c r="CA321" s="1464"/>
      <c r="CB321" s="1464"/>
      <c r="CC321" s="1464"/>
      <c r="CD321" s="1464"/>
      <c r="CE321" s="1464"/>
      <c r="CF321" s="1464"/>
      <c r="CG321" s="1464"/>
      <c r="CH321" s="1464"/>
      <c r="CI321" s="1464"/>
      <c r="CJ321" s="1464"/>
      <c r="CK321" s="1464"/>
      <c r="CL321" s="1464"/>
      <c r="CM321" s="1464"/>
      <c r="CN321" s="1464"/>
      <c r="CO321" s="1464"/>
      <c r="CP321" s="1464"/>
      <c r="CQ321" s="1464"/>
      <c r="CR321" s="1464"/>
      <c r="CS321" s="1464"/>
      <c r="CT321" s="1464"/>
      <c r="CU321" s="1464"/>
      <c r="CV321" s="1464"/>
      <c r="CW321" s="1464"/>
      <c r="CX321" s="1464"/>
      <c r="CY321" s="1464"/>
      <c r="CZ321" s="1464"/>
      <c r="DA321" s="1464"/>
      <c r="DB321" s="1464"/>
      <c r="DC321" s="1464"/>
      <c r="DD321" s="1464"/>
      <c r="DE321" s="1464"/>
      <c r="DF321" s="1464"/>
      <c r="DG321" s="1464"/>
      <c r="DH321" s="1464"/>
      <c r="DI321" s="1464"/>
      <c r="DJ321" s="1464"/>
      <c r="DK321" s="1464"/>
      <c r="DL321" s="1464"/>
      <c r="DM321" s="1464"/>
      <c r="DN321" s="1464"/>
      <c r="DO321" s="1464"/>
      <c r="DP321" s="1464"/>
      <c r="DQ321" s="1464"/>
      <c r="DR321" s="1464"/>
      <c r="DS321" s="1464"/>
      <c r="DT321" s="1464"/>
      <c r="DU321" s="1464"/>
      <c r="DV321" s="1464"/>
      <c r="DW321" s="1464"/>
      <c r="DX321" s="1464"/>
      <c r="DY321" s="1464"/>
      <c r="DZ321" s="1464"/>
      <c r="EA321" s="1464"/>
      <c r="EB321" s="1464"/>
      <c r="EC321" s="1464"/>
      <c r="ED321" s="1464"/>
      <c r="EE321" s="1464"/>
      <c r="EF321" s="1464"/>
      <c r="EG321" s="1464"/>
      <c r="EH321" s="1464"/>
      <c r="EI321" s="1464"/>
      <c r="EJ321" s="1464"/>
      <c r="EK321" s="1464"/>
      <c r="EL321" s="1464"/>
      <c r="EM321" s="1464"/>
      <c r="EN321" s="1464"/>
      <c r="EO321" s="1464"/>
      <c r="EP321" s="1464"/>
      <c r="EQ321" s="1464"/>
      <c r="ER321" s="1464"/>
      <c r="ES321" s="1464"/>
      <c r="ET321" s="1464"/>
      <c r="EU321" s="1464"/>
      <c r="EV321" s="1464"/>
      <c r="EW321" s="1464"/>
      <c r="EX321" s="1464"/>
      <c r="EY321" s="1464"/>
      <c r="EZ321" s="1464"/>
      <c r="FA321" s="1464"/>
      <c r="FB321" s="1464"/>
      <c r="FC321" s="1464"/>
      <c r="FD321" s="1464"/>
      <c r="FE321" s="1464"/>
      <c r="FF321" s="1464"/>
      <c r="FG321" s="1464"/>
      <c r="FH321" s="1464"/>
      <c r="FI321" s="1464"/>
      <c r="FJ321" s="1464"/>
      <c r="FK321" s="1464"/>
      <c r="FL321" s="1464"/>
      <c r="FM321" s="1464"/>
      <c r="FN321" s="1464"/>
      <c r="FO321" s="1464"/>
      <c r="FP321" s="1464"/>
      <c r="FQ321" s="1464"/>
      <c r="FR321" s="1464"/>
      <c r="FS321" s="1464"/>
      <c r="FT321" s="1464"/>
      <c r="FU321" s="1464"/>
      <c r="FV321" s="1464"/>
      <c r="FW321" s="1464"/>
      <c r="IA321" s="710"/>
      <c r="IP321" s="710"/>
      <c r="IT321" s="711"/>
      <c r="JX321" s="1464"/>
      <c r="JY321" s="1464"/>
      <c r="JZ321" s="1464"/>
      <c r="KA321" s="1464"/>
      <c r="KB321" s="1464"/>
    </row>
    <row r="322" spans="1:288" customFormat="1">
      <c r="A322" s="1460"/>
      <c r="B322" s="1460"/>
      <c r="C322" s="1464"/>
      <c r="D322" s="1464"/>
      <c r="E322" s="1464"/>
      <c r="F322" s="1460"/>
      <c r="G322" s="1460"/>
      <c r="H322" s="1460"/>
      <c r="I322" s="1460"/>
      <c r="J322" s="1460"/>
      <c r="K322" s="1460"/>
      <c r="L322" s="1460"/>
      <c r="M322" s="1464"/>
      <c r="N322" s="1464"/>
      <c r="O322" s="1464"/>
      <c r="P322" s="1464"/>
      <c r="Q322" s="1464"/>
      <c r="R322" s="1464"/>
      <c r="S322" s="1464"/>
      <c r="T322" s="1464"/>
      <c r="U322" s="59"/>
      <c r="V322" s="59"/>
      <c r="W322" s="496"/>
      <c r="X322" s="496"/>
      <c r="Y322" s="496"/>
      <c r="Z322" s="496"/>
      <c r="AA322" s="512"/>
      <c r="AB322" s="1460"/>
      <c r="AC322" s="1460"/>
      <c r="AD322" s="555"/>
      <c r="AE322" s="512"/>
      <c r="AF322" s="1460"/>
      <c r="AG322" s="1460"/>
      <c r="AH322" s="555"/>
      <c r="AI322" s="1460"/>
      <c r="AJ322" s="1460"/>
      <c r="AK322" s="1460"/>
      <c r="AL322" s="1460"/>
      <c r="AM322" s="1460"/>
      <c r="AN322" s="555"/>
      <c r="AO322" s="1460"/>
      <c r="AP322" s="555"/>
      <c r="AQ322" s="1460"/>
      <c r="AR322" s="555"/>
      <c r="AS322" s="1460"/>
      <c r="AT322" s="555"/>
      <c r="AU322" s="1460"/>
      <c r="AV322" s="555"/>
      <c r="AW322" s="1460"/>
      <c r="AX322" s="555"/>
      <c r="AY322" s="1460"/>
      <c r="AZ322" s="555"/>
      <c r="BA322" s="1460"/>
      <c r="BB322" s="555"/>
      <c r="BC322" s="1460"/>
      <c r="BD322" s="555"/>
      <c r="BE322" s="1460"/>
      <c r="BF322" s="555"/>
      <c r="BG322" s="1460"/>
      <c r="BH322" s="555"/>
      <c r="BI322" s="1460"/>
      <c r="BJ322" s="555"/>
      <c r="BK322" s="1460"/>
      <c r="BL322" s="555"/>
      <c r="BM322" s="1460"/>
      <c r="BN322" s="555"/>
      <c r="BO322" s="1460"/>
      <c r="BP322" s="555"/>
      <c r="BQ322" s="1464"/>
      <c r="BR322" s="1464"/>
      <c r="BS322" s="1464"/>
      <c r="BT322" s="1464"/>
      <c r="BU322" s="1464"/>
      <c r="BV322" s="1464"/>
      <c r="BW322" s="1464"/>
      <c r="BX322" s="1464"/>
      <c r="BY322" s="1464"/>
      <c r="BZ322" s="1464"/>
      <c r="CA322" s="1464"/>
      <c r="CB322" s="1464"/>
      <c r="CC322" s="1464"/>
      <c r="CD322" s="1464"/>
      <c r="CE322" s="1464"/>
      <c r="CF322" s="1464"/>
      <c r="CG322" s="1464"/>
      <c r="CH322" s="1464"/>
      <c r="CI322" s="1464"/>
      <c r="CJ322" s="1464"/>
      <c r="CK322" s="1464"/>
      <c r="CL322" s="1464"/>
      <c r="CM322" s="1464"/>
      <c r="CN322" s="1464"/>
      <c r="CO322" s="1464"/>
      <c r="CP322" s="1464"/>
      <c r="CQ322" s="1464"/>
      <c r="CR322" s="1464"/>
      <c r="CS322" s="1464"/>
      <c r="CT322" s="1464"/>
      <c r="CU322" s="1464"/>
      <c r="CV322" s="1464"/>
      <c r="CW322" s="1464"/>
      <c r="CX322" s="1464"/>
      <c r="CY322" s="1464"/>
      <c r="CZ322" s="1464"/>
      <c r="DA322" s="1464"/>
      <c r="DB322" s="1464"/>
      <c r="DC322" s="1464"/>
      <c r="DD322" s="1464"/>
      <c r="DE322" s="1464"/>
      <c r="DF322" s="1464"/>
      <c r="DG322" s="1464"/>
      <c r="DH322" s="1464"/>
      <c r="DI322" s="1464"/>
      <c r="DJ322" s="1464"/>
      <c r="DK322" s="1464"/>
      <c r="DL322" s="1464"/>
      <c r="DM322" s="1464"/>
      <c r="DN322" s="1464"/>
      <c r="DO322" s="1464"/>
      <c r="DP322" s="1464"/>
      <c r="DQ322" s="1464"/>
      <c r="DR322" s="1464"/>
      <c r="DS322" s="1464"/>
      <c r="DT322" s="1464"/>
      <c r="DU322" s="1464"/>
      <c r="DV322" s="1464"/>
      <c r="DW322" s="1464"/>
      <c r="DX322" s="1464"/>
      <c r="DY322" s="1464"/>
      <c r="DZ322" s="1464"/>
      <c r="EA322" s="1464"/>
      <c r="EB322" s="1464"/>
      <c r="EC322" s="1464"/>
      <c r="ED322" s="1464"/>
      <c r="EE322" s="1464"/>
      <c r="EF322" s="1464"/>
      <c r="EG322" s="1464"/>
      <c r="EH322" s="1464"/>
      <c r="EI322" s="1464"/>
      <c r="EJ322" s="1464"/>
      <c r="EK322" s="1464"/>
      <c r="EL322" s="1464"/>
      <c r="EM322" s="1464"/>
      <c r="EN322" s="1464"/>
      <c r="EO322" s="1464"/>
      <c r="EP322" s="1464"/>
      <c r="EQ322" s="1464"/>
      <c r="ER322" s="1464"/>
      <c r="ES322" s="1464"/>
      <c r="ET322" s="1464"/>
      <c r="EU322" s="1464"/>
      <c r="EV322" s="1464"/>
      <c r="EW322" s="1464"/>
      <c r="EX322" s="1464"/>
      <c r="EY322" s="1464"/>
      <c r="EZ322" s="1464"/>
      <c r="FA322" s="1464"/>
      <c r="FB322" s="1464"/>
      <c r="FC322" s="1464"/>
      <c r="FD322" s="1464"/>
      <c r="FE322" s="1464"/>
      <c r="FF322" s="1464"/>
      <c r="FG322" s="1464"/>
      <c r="FH322" s="1464"/>
      <c r="FI322" s="1464"/>
      <c r="FJ322" s="1464"/>
      <c r="FK322" s="1464"/>
      <c r="FL322" s="1464"/>
      <c r="FM322" s="1464"/>
      <c r="FN322" s="1464"/>
      <c r="FO322" s="1464"/>
      <c r="FP322" s="1464"/>
      <c r="FQ322" s="1464"/>
      <c r="FR322" s="1464"/>
      <c r="FS322" s="1464"/>
      <c r="FT322" s="1464"/>
      <c r="FU322" s="1464"/>
      <c r="FV322" s="1464"/>
      <c r="FW322" s="1464"/>
      <c r="IA322" s="710"/>
      <c r="IP322" s="710"/>
      <c r="IT322" s="711"/>
      <c r="JX322" s="1464"/>
      <c r="JY322" s="1464"/>
      <c r="JZ322" s="1464"/>
      <c r="KA322" s="1464"/>
      <c r="KB322" s="1464"/>
    </row>
    <row r="323" spans="1:288" customFormat="1">
      <c r="A323" s="1460"/>
      <c r="B323" s="1460"/>
      <c r="C323" s="1464"/>
      <c r="D323" s="1464"/>
      <c r="E323" s="1464"/>
      <c r="F323" s="1460"/>
      <c r="G323" s="1460"/>
      <c r="H323" s="1460"/>
      <c r="I323" s="1460"/>
      <c r="J323" s="1460"/>
      <c r="K323" s="1460"/>
      <c r="L323" s="1460"/>
      <c r="M323" s="1464"/>
      <c r="N323" s="1464"/>
      <c r="O323" s="1464"/>
      <c r="P323" s="1464"/>
      <c r="Q323" s="1464"/>
      <c r="R323" s="1464"/>
      <c r="S323" s="1464"/>
      <c r="T323" s="1464"/>
      <c r="U323" s="59"/>
      <c r="V323" s="59"/>
      <c r="W323" s="496"/>
      <c r="X323" s="496"/>
      <c r="Y323" s="496"/>
      <c r="Z323" s="496"/>
      <c r="AA323" s="512"/>
      <c r="AB323" s="1460"/>
      <c r="AC323" s="1460"/>
      <c r="AD323" s="555"/>
      <c r="AE323" s="512"/>
      <c r="AF323" s="1460"/>
      <c r="AG323" s="1460"/>
      <c r="AH323" s="555"/>
      <c r="AI323" s="1460"/>
      <c r="AJ323" s="1460"/>
      <c r="AK323" s="1460"/>
      <c r="AL323" s="1460"/>
      <c r="AM323" s="1460"/>
      <c r="AN323" s="555"/>
      <c r="AO323" s="1460"/>
      <c r="AP323" s="555"/>
      <c r="AQ323" s="1460"/>
      <c r="AR323" s="555"/>
      <c r="AS323" s="1460"/>
      <c r="AT323" s="555"/>
      <c r="AU323" s="1460"/>
      <c r="AV323" s="555"/>
      <c r="AW323" s="1460"/>
      <c r="AX323" s="555"/>
      <c r="AY323" s="1460"/>
      <c r="AZ323" s="555"/>
      <c r="BA323" s="1460"/>
      <c r="BB323" s="555"/>
      <c r="BC323" s="1460"/>
      <c r="BD323" s="555"/>
      <c r="BE323" s="1460"/>
      <c r="BF323" s="555"/>
      <c r="BG323" s="1460"/>
      <c r="BH323" s="555"/>
      <c r="BI323" s="1460"/>
      <c r="BJ323" s="555"/>
      <c r="BK323" s="1460"/>
      <c r="BL323" s="555"/>
      <c r="BM323" s="1460"/>
      <c r="BN323" s="555"/>
      <c r="BO323" s="1460"/>
      <c r="BP323" s="555"/>
      <c r="BQ323" s="1464"/>
      <c r="BR323" s="1464"/>
      <c r="BS323" s="1464"/>
      <c r="BT323" s="1464"/>
      <c r="BU323" s="1464"/>
      <c r="BV323" s="1464"/>
      <c r="BW323" s="1464"/>
      <c r="BX323" s="1464"/>
      <c r="BY323" s="1464"/>
      <c r="BZ323" s="1464"/>
      <c r="CA323" s="1464"/>
      <c r="CB323" s="1464"/>
      <c r="CC323" s="1464"/>
      <c r="CD323" s="1464"/>
      <c r="CE323" s="1464"/>
      <c r="CF323" s="1464"/>
      <c r="CG323" s="1464"/>
      <c r="CH323" s="1464"/>
      <c r="CI323" s="1464"/>
      <c r="CJ323" s="1464"/>
      <c r="CK323" s="1464"/>
      <c r="CL323" s="1464"/>
      <c r="CM323" s="1464"/>
      <c r="CN323" s="1464"/>
      <c r="CO323" s="1464"/>
      <c r="CP323" s="1464"/>
      <c r="CQ323" s="1464"/>
      <c r="CR323" s="1464"/>
      <c r="CS323" s="1464"/>
      <c r="CT323" s="1464"/>
      <c r="CU323" s="1464"/>
      <c r="CV323" s="1464"/>
      <c r="CW323" s="1464"/>
      <c r="CX323" s="1464"/>
      <c r="CY323" s="1464"/>
      <c r="CZ323" s="1464"/>
      <c r="DA323" s="1464"/>
      <c r="DB323" s="1464"/>
      <c r="DC323" s="1464"/>
      <c r="DD323" s="1464"/>
      <c r="DE323" s="1464"/>
      <c r="DF323" s="1464"/>
      <c r="DG323" s="1464"/>
      <c r="DH323" s="1464"/>
      <c r="DI323" s="1464"/>
      <c r="DJ323" s="1464"/>
      <c r="DK323" s="1464"/>
      <c r="DL323" s="1464"/>
      <c r="DM323" s="1464"/>
      <c r="DN323" s="1464"/>
      <c r="DO323" s="1464"/>
      <c r="DP323" s="1464"/>
      <c r="DQ323" s="1464"/>
      <c r="DR323" s="1464"/>
      <c r="DS323" s="1464"/>
      <c r="DT323" s="1464"/>
      <c r="DU323" s="1464"/>
      <c r="DV323" s="1464"/>
      <c r="DW323" s="1464"/>
      <c r="DX323" s="1464"/>
      <c r="DY323" s="1464"/>
      <c r="DZ323" s="1464"/>
      <c r="EA323" s="1464"/>
      <c r="EB323" s="1464"/>
      <c r="EC323" s="1464"/>
      <c r="ED323" s="1464"/>
      <c r="EE323" s="1464"/>
      <c r="EF323" s="1464"/>
      <c r="EG323" s="1464"/>
      <c r="EH323" s="1464"/>
      <c r="EI323" s="1464"/>
      <c r="EJ323" s="1464"/>
      <c r="EK323" s="1464"/>
      <c r="EL323" s="1464"/>
      <c r="EM323" s="1464"/>
      <c r="EN323" s="1464"/>
      <c r="EO323" s="1464"/>
      <c r="EP323" s="1464"/>
      <c r="EQ323" s="1464"/>
      <c r="ER323" s="1464"/>
      <c r="ES323" s="1464"/>
      <c r="ET323" s="1464"/>
      <c r="EU323" s="1464"/>
      <c r="EV323" s="1464"/>
      <c r="EW323" s="1464"/>
      <c r="EX323" s="1464"/>
      <c r="EY323" s="1464"/>
      <c r="EZ323" s="1464"/>
      <c r="FA323" s="1464"/>
      <c r="FB323" s="1464"/>
      <c r="FC323" s="1464"/>
      <c r="FD323" s="1464"/>
      <c r="FE323" s="1464"/>
      <c r="FF323" s="1464"/>
      <c r="FG323" s="1464"/>
      <c r="FH323" s="1464"/>
      <c r="FI323" s="1464"/>
      <c r="FJ323" s="1464"/>
      <c r="FK323" s="1464"/>
      <c r="FL323" s="1464"/>
      <c r="FM323" s="1464"/>
      <c r="FN323" s="1464"/>
      <c r="FO323" s="1464"/>
      <c r="FP323" s="1464"/>
      <c r="FQ323" s="1464"/>
      <c r="FR323" s="1464"/>
      <c r="FS323" s="1464"/>
      <c r="FT323" s="1464"/>
      <c r="FU323" s="1464"/>
      <c r="FV323" s="1464"/>
      <c r="FW323" s="1464"/>
      <c r="IA323" s="710"/>
      <c r="IP323" s="710"/>
      <c r="IT323" s="711"/>
      <c r="JX323" s="1464"/>
      <c r="JY323" s="1464"/>
      <c r="JZ323" s="1464"/>
      <c r="KA323" s="1464"/>
      <c r="KB323" s="1464"/>
    </row>
    <row r="324" spans="1:288" customFormat="1">
      <c r="A324" s="1460"/>
      <c r="B324" s="1460"/>
      <c r="C324" s="1464"/>
      <c r="D324" s="1464"/>
      <c r="E324" s="1464"/>
      <c r="F324" s="1460"/>
      <c r="G324" s="1460"/>
      <c r="H324" s="1460"/>
      <c r="I324" s="1460"/>
      <c r="J324" s="1460"/>
      <c r="K324" s="1460"/>
      <c r="L324" s="1460"/>
      <c r="M324" s="1464"/>
      <c r="N324" s="1464"/>
      <c r="O324" s="1464"/>
      <c r="P324" s="1464"/>
      <c r="Q324" s="1464"/>
      <c r="R324" s="1464"/>
      <c r="S324" s="1464"/>
      <c r="T324" s="1464"/>
      <c r="U324" s="59"/>
      <c r="V324" s="59"/>
      <c r="W324" s="496"/>
      <c r="X324" s="496"/>
      <c r="Y324" s="496"/>
      <c r="Z324" s="496"/>
      <c r="AA324" s="512"/>
      <c r="AB324" s="1460"/>
      <c r="AC324" s="1460"/>
      <c r="AD324" s="555"/>
      <c r="AE324" s="512"/>
      <c r="AF324" s="1460"/>
      <c r="AG324" s="1460"/>
      <c r="AH324" s="555"/>
      <c r="AI324" s="1460"/>
      <c r="AJ324" s="1460"/>
      <c r="AK324" s="1460"/>
      <c r="AL324" s="1460"/>
      <c r="AM324" s="1460"/>
      <c r="AN324" s="555"/>
      <c r="AO324" s="1460"/>
      <c r="AP324" s="555"/>
      <c r="AQ324" s="1460"/>
      <c r="AR324" s="555"/>
      <c r="AS324" s="1460"/>
      <c r="AT324" s="555"/>
      <c r="AU324" s="1460"/>
      <c r="AV324" s="555"/>
      <c r="AW324" s="1460"/>
      <c r="AX324" s="555"/>
      <c r="AY324" s="1460"/>
      <c r="AZ324" s="555"/>
      <c r="BA324" s="1460"/>
      <c r="BB324" s="555"/>
      <c r="BC324" s="1460"/>
      <c r="BD324" s="555"/>
      <c r="BE324" s="1460"/>
      <c r="BF324" s="555"/>
      <c r="BG324" s="1460"/>
      <c r="BH324" s="555"/>
      <c r="BI324" s="1460"/>
      <c r="BJ324" s="555"/>
      <c r="BK324" s="1460"/>
      <c r="BL324" s="555"/>
      <c r="BM324" s="1460"/>
      <c r="BN324" s="555"/>
      <c r="BO324" s="1460"/>
      <c r="BP324" s="555"/>
      <c r="BQ324" s="1464"/>
      <c r="BR324" s="1464"/>
      <c r="BS324" s="1464"/>
      <c r="BT324" s="1464"/>
      <c r="BU324" s="1464"/>
      <c r="BV324" s="1464"/>
      <c r="BW324" s="1464"/>
      <c r="BX324" s="1464"/>
      <c r="BY324" s="1464"/>
      <c r="BZ324" s="1464"/>
      <c r="CA324" s="1464"/>
      <c r="CB324" s="1464"/>
      <c r="CC324" s="1464"/>
      <c r="CD324" s="1464"/>
      <c r="CE324" s="1464"/>
      <c r="CF324" s="1464"/>
      <c r="CG324" s="1464"/>
      <c r="CH324" s="1464"/>
      <c r="CI324" s="1464"/>
      <c r="CJ324" s="1464"/>
      <c r="CK324" s="1464"/>
      <c r="CL324" s="1464"/>
      <c r="CM324" s="1464"/>
      <c r="CN324" s="1464"/>
      <c r="CO324" s="1464"/>
      <c r="CP324" s="1464"/>
      <c r="CQ324" s="1464"/>
      <c r="CR324" s="1464"/>
      <c r="CS324" s="1464"/>
      <c r="CT324" s="1464"/>
      <c r="CU324" s="1464"/>
      <c r="CV324" s="1464"/>
      <c r="CW324" s="1464"/>
      <c r="CX324" s="1464"/>
      <c r="CY324" s="1464"/>
      <c r="CZ324" s="1464"/>
      <c r="DA324" s="1464"/>
      <c r="DB324" s="1464"/>
      <c r="DC324" s="1464"/>
      <c r="DD324" s="1464"/>
      <c r="DE324" s="1464"/>
      <c r="DF324" s="1464"/>
      <c r="DG324" s="1464"/>
      <c r="DH324" s="1464"/>
      <c r="DI324" s="1464"/>
      <c r="DJ324" s="1464"/>
      <c r="DK324" s="1464"/>
      <c r="DL324" s="1464"/>
      <c r="DM324" s="1464"/>
      <c r="DN324" s="1464"/>
      <c r="DO324" s="1464"/>
      <c r="DP324" s="1464"/>
      <c r="DQ324" s="1464"/>
      <c r="DR324" s="1464"/>
      <c r="DS324" s="1464"/>
      <c r="DT324" s="1464"/>
      <c r="DU324" s="1464"/>
      <c r="DV324" s="1464"/>
      <c r="DW324" s="1464"/>
      <c r="DX324" s="1464"/>
      <c r="DY324" s="1464"/>
      <c r="DZ324" s="1464"/>
      <c r="EA324" s="1464"/>
      <c r="EB324" s="1464"/>
      <c r="EC324" s="1464"/>
      <c r="ED324" s="1464"/>
      <c r="EE324" s="1464"/>
      <c r="EF324" s="1464"/>
      <c r="EG324" s="1464"/>
      <c r="EH324" s="1464"/>
      <c r="EI324" s="1464"/>
      <c r="EJ324" s="1464"/>
      <c r="EK324" s="1464"/>
      <c r="EL324" s="1464"/>
      <c r="EM324" s="1464"/>
      <c r="EN324" s="1464"/>
      <c r="EO324" s="1464"/>
      <c r="EP324" s="1464"/>
      <c r="EQ324" s="1464"/>
      <c r="ER324" s="1464"/>
      <c r="ES324" s="1464"/>
      <c r="ET324" s="1464"/>
      <c r="EU324" s="1464"/>
      <c r="EV324" s="1464"/>
      <c r="EW324" s="1464"/>
      <c r="EX324" s="1464"/>
      <c r="EY324" s="1464"/>
      <c r="EZ324" s="1464"/>
      <c r="FA324" s="1464"/>
      <c r="FB324" s="1464"/>
      <c r="FC324" s="1464"/>
      <c r="FD324" s="1464"/>
      <c r="FE324" s="1464"/>
      <c r="FF324" s="1464"/>
      <c r="FG324" s="1464"/>
      <c r="FH324" s="1464"/>
      <c r="FI324" s="1464"/>
      <c r="FJ324" s="1464"/>
      <c r="FK324" s="1464"/>
      <c r="FL324" s="1464"/>
      <c r="FM324" s="1464"/>
      <c r="FN324" s="1464"/>
      <c r="FO324" s="1464"/>
      <c r="FP324" s="1464"/>
      <c r="FQ324" s="1464"/>
      <c r="FR324" s="1464"/>
      <c r="FS324" s="1464"/>
      <c r="FT324" s="1464"/>
      <c r="FU324" s="1464"/>
      <c r="FV324" s="1464"/>
      <c r="FW324" s="1464"/>
      <c r="IA324" s="710"/>
      <c r="IP324" s="710"/>
      <c r="IT324" s="711"/>
      <c r="JX324" s="1464"/>
      <c r="JY324" s="1464"/>
      <c r="JZ324" s="1464"/>
      <c r="KA324" s="1464"/>
      <c r="KB324" s="1464"/>
    </row>
    <row r="325" spans="1:288" customFormat="1">
      <c r="A325" s="1460"/>
      <c r="B325" s="1460"/>
      <c r="C325" s="1464"/>
      <c r="D325" s="1464"/>
      <c r="E325" s="1464"/>
      <c r="F325" s="1460"/>
      <c r="G325" s="1460"/>
      <c r="H325" s="1460"/>
      <c r="I325" s="1460"/>
      <c r="J325" s="1460"/>
      <c r="K325" s="1460"/>
      <c r="L325" s="1460"/>
      <c r="M325" s="1464"/>
      <c r="N325" s="1464"/>
      <c r="O325" s="1464"/>
      <c r="P325" s="1464"/>
      <c r="Q325" s="1464"/>
      <c r="R325" s="1464"/>
      <c r="S325" s="1464"/>
      <c r="T325" s="1464"/>
      <c r="U325" s="59"/>
      <c r="V325" s="59"/>
      <c r="W325" s="496"/>
      <c r="X325" s="496"/>
      <c r="Y325" s="496"/>
      <c r="Z325" s="496"/>
      <c r="AA325" s="512"/>
      <c r="AB325" s="1460"/>
      <c r="AC325" s="1460"/>
      <c r="AD325" s="555"/>
      <c r="AE325" s="512"/>
      <c r="AF325" s="1460"/>
      <c r="AG325" s="1460"/>
      <c r="AH325" s="555"/>
      <c r="AI325" s="1460"/>
      <c r="AJ325" s="1460"/>
      <c r="AK325" s="1460"/>
      <c r="AL325" s="1460"/>
      <c r="AM325" s="1460"/>
      <c r="AN325" s="555"/>
      <c r="AO325" s="1460"/>
      <c r="AP325" s="555"/>
      <c r="AQ325" s="1460"/>
      <c r="AR325" s="555"/>
      <c r="AS325" s="1460"/>
      <c r="AT325" s="555"/>
      <c r="AU325" s="1460"/>
      <c r="AV325" s="555"/>
      <c r="AW325" s="1460"/>
      <c r="AX325" s="555"/>
      <c r="AY325" s="1460"/>
      <c r="AZ325" s="555"/>
      <c r="BA325" s="1460"/>
      <c r="BB325" s="555"/>
      <c r="BC325" s="1460"/>
      <c r="BD325" s="555"/>
      <c r="BE325" s="1460"/>
      <c r="BF325" s="555"/>
      <c r="BG325" s="1460"/>
      <c r="BH325" s="555"/>
      <c r="BI325" s="1460"/>
      <c r="BJ325" s="555"/>
      <c r="BK325" s="1460"/>
      <c r="BL325" s="555"/>
      <c r="BM325" s="1460"/>
      <c r="BN325" s="555"/>
      <c r="BO325" s="1460"/>
      <c r="BP325" s="555"/>
      <c r="BQ325" s="1464"/>
      <c r="BR325" s="1464"/>
      <c r="BS325" s="1464"/>
      <c r="BT325" s="1464"/>
      <c r="BU325" s="1464"/>
      <c r="BV325" s="1464"/>
      <c r="BW325" s="1464"/>
      <c r="BX325" s="1464"/>
      <c r="BY325" s="1464"/>
      <c r="BZ325" s="1464"/>
      <c r="CA325" s="1464"/>
      <c r="CB325" s="1464"/>
      <c r="CC325" s="1464"/>
      <c r="CD325" s="1464"/>
      <c r="CE325" s="1464"/>
      <c r="CF325" s="1464"/>
      <c r="CG325" s="1464"/>
      <c r="CH325" s="1464"/>
      <c r="CI325" s="1464"/>
      <c r="CJ325" s="1464"/>
      <c r="CK325" s="1464"/>
      <c r="CL325" s="1464"/>
      <c r="CM325" s="1464"/>
      <c r="CN325" s="1464"/>
      <c r="CO325" s="1464"/>
      <c r="CP325" s="1464"/>
      <c r="CQ325" s="1464"/>
      <c r="CR325" s="1464"/>
      <c r="CS325" s="1464"/>
      <c r="CT325" s="1464"/>
      <c r="CU325" s="1464"/>
      <c r="CV325" s="1464"/>
      <c r="CW325" s="1464"/>
      <c r="CX325" s="1464"/>
      <c r="CY325" s="1464"/>
      <c r="CZ325" s="1464"/>
      <c r="DA325" s="1464"/>
      <c r="DB325" s="1464"/>
      <c r="DC325" s="1464"/>
      <c r="DD325" s="1464"/>
      <c r="DE325" s="1464"/>
      <c r="DF325" s="1464"/>
      <c r="DG325" s="1464"/>
      <c r="DH325" s="1464"/>
      <c r="DI325" s="1464"/>
      <c r="DJ325" s="1464"/>
      <c r="DK325" s="1464"/>
      <c r="DL325" s="1464"/>
      <c r="DM325" s="1464"/>
      <c r="DN325" s="1464"/>
      <c r="DO325" s="1464"/>
      <c r="DP325" s="1464"/>
      <c r="DQ325" s="1464"/>
      <c r="DR325" s="1464"/>
      <c r="DS325" s="1464"/>
      <c r="DT325" s="1464"/>
      <c r="DU325" s="1464"/>
      <c r="DV325" s="1464"/>
      <c r="DW325" s="1464"/>
      <c r="DX325" s="1464"/>
      <c r="DY325" s="1464"/>
      <c r="DZ325" s="1464"/>
      <c r="EA325" s="1464"/>
      <c r="EB325" s="1464"/>
      <c r="EC325" s="1464"/>
      <c r="ED325" s="1464"/>
      <c r="EE325" s="1464"/>
      <c r="EF325" s="1464"/>
      <c r="EG325" s="1464"/>
      <c r="EH325" s="1464"/>
      <c r="EI325" s="1464"/>
      <c r="EJ325" s="1464"/>
      <c r="EK325" s="1464"/>
      <c r="EL325" s="1464"/>
      <c r="EM325" s="1464"/>
      <c r="EN325" s="1464"/>
      <c r="EO325" s="1464"/>
      <c r="EP325" s="1464"/>
      <c r="EQ325" s="1464"/>
      <c r="ER325" s="1464"/>
      <c r="ES325" s="1464"/>
      <c r="ET325" s="1464"/>
      <c r="EU325" s="1464"/>
      <c r="EV325" s="1464"/>
      <c r="EW325" s="1464"/>
      <c r="EX325" s="1464"/>
      <c r="EY325" s="1464"/>
      <c r="EZ325" s="1464"/>
      <c r="FA325" s="1464"/>
      <c r="FB325" s="1464"/>
      <c r="FC325" s="1464"/>
      <c r="FD325" s="1464"/>
      <c r="FE325" s="1464"/>
      <c r="FF325" s="1464"/>
      <c r="FG325" s="1464"/>
      <c r="FH325" s="1464"/>
      <c r="FI325" s="1464"/>
      <c r="FJ325" s="1464"/>
      <c r="FK325" s="1464"/>
      <c r="FL325" s="1464"/>
      <c r="FM325" s="1464"/>
      <c r="FN325" s="1464"/>
      <c r="FO325" s="1464"/>
      <c r="FP325" s="1464"/>
      <c r="FQ325" s="1464"/>
      <c r="FR325" s="1464"/>
      <c r="FS325" s="1464"/>
      <c r="FT325" s="1464"/>
      <c r="FU325" s="1464"/>
      <c r="FV325" s="1464"/>
      <c r="FW325" s="1464"/>
      <c r="IA325" s="710"/>
      <c r="IP325" s="710"/>
      <c r="IT325" s="711"/>
      <c r="JX325" s="1464"/>
      <c r="JY325" s="1464"/>
      <c r="JZ325" s="1464"/>
      <c r="KA325" s="1464"/>
      <c r="KB325" s="1464"/>
    </row>
    <row r="326" spans="1:288" customFormat="1">
      <c r="A326" s="1460"/>
      <c r="B326" s="1460"/>
      <c r="C326" s="1464"/>
      <c r="D326" s="1464"/>
      <c r="E326" s="1464"/>
      <c r="F326" s="1460"/>
      <c r="G326" s="1460"/>
      <c r="H326" s="1460"/>
      <c r="I326" s="1460"/>
      <c r="J326" s="1460"/>
      <c r="K326" s="1460"/>
      <c r="L326" s="1460"/>
      <c r="M326" s="1464"/>
      <c r="N326" s="1464"/>
      <c r="O326" s="1464"/>
      <c r="P326" s="1464"/>
      <c r="Q326" s="1464"/>
      <c r="R326" s="1464"/>
      <c r="S326" s="1464"/>
      <c r="T326" s="1464"/>
      <c r="U326" s="59"/>
      <c r="V326" s="59"/>
      <c r="W326" s="496"/>
      <c r="X326" s="496"/>
      <c r="Y326" s="496"/>
      <c r="Z326" s="496"/>
      <c r="AA326" s="512"/>
      <c r="AB326" s="1460"/>
      <c r="AC326" s="1460"/>
      <c r="AD326" s="555"/>
      <c r="AE326" s="512"/>
      <c r="AF326" s="1460"/>
      <c r="AG326" s="1460"/>
      <c r="AH326" s="555"/>
      <c r="AI326" s="1460"/>
      <c r="AJ326" s="1460"/>
      <c r="AK326" s="1460"/>
      <c r="AL326" s="1460"/>
      <c r="AM326" s="1460"/>
      <c r="AN326" s="555"/>
      <c r="AO326" s="1460"/>
      <c r="AP326" s="555"/>
      <c r="AQ326" s="1460"/>
      <c r="AR326" s="555"/>
      <c r="AS326" s="1460"/>
      <c r="AT326" s="555"/>
      <c r="AU326" s="1460"/>
      <c r="AV326" s="555"/>
      <c r="AW326" s="1460"/>
      <c r="AX326" s="555"/>
      <c r="AY326" s="1460"/>
      <c r="AZ326" s="555"/>
      <c r="BA326" s="1460"/>
      <c r="BB326" s="555"/>
      <c r="BC326" s="1460"/>
      <c r="BD326" s="555"/>
      <c r="BE326" s="1460"/>
      <c r="BF326" s="555"/>
      <c r="BG326" s="1460"/>
      <c r="BH326" s="555"/>
      <c r="BI326" s="1460"/>
      <c r="BJ326" s="555"/>
      <c r="BK326" s="1460"/>
      <c r="BL326" s="555"/>
      <c r="BM326" s="1460"/>
      <c r="BN326" s="555"/>
      <c r="BO326" s="1460"/>
      <c r="BP326" s="555"/>
      <c r="BQ326" s="1464"/>
      <c r="BR326" s="1464"/>
      <c r="BS326" s="1464"/>
      <c r="BT326" s="1464"/>
      <c r="BU326" s="1464"/>
      <c r="BV326" s="1464"/>
      <c r="BW326" s="1464"/>
      <c r="BX326" s="1464"/>
      <c r="BY326" s="1464"/>
      <c r="BZ326" s="1464"/>
      <c r="CA326" s="1464"/>
      <c r="CB326" s="1464"/>
      <c r="CC326" s="1464"/>
      <c r="CD326" s="1464"/>
      <c r="CE326" s="1464"/>
      <c r="CF326" s="1464"/>
      <c r="CG326" s="1464"/>
      <c r="CH326" s="1464"/>
      <c r="CI326" s="1464"/>
      <c r="CJ326" s="1464"/>
      <c r="CK326" s="1464"/>
      <c r="CL326" s="1464"/>
      <c r="CM326" s="1464"/>
      <c r="CN326" s="1464"/>
      <c r="CO326" s="1464"/>
      <c r="CP326" s="1464"/>
      <c r="CQ326" s="1464"/>
      <c r="CR326" s="1464"/>
      <c r="CS326" s="1464"/>
      <c r="CT326" s="1464"/>
      <c r="CU326" s="1464"/>
      <c r="CV326" s="1464"/>
      <c r="CW326" s="1464"/>
      <c r="CX326" s="1464"/>
      <c r="CY326" s="1464"/>
      <c r="CZ326" s="1464"/>
      <c r="DA326" s="1464"/>
      <c r="DB326" s="1464"/>
      <c r="DC326" s="1464"/>
      <c r="DD326" s="1464"/>
      <c r="DE326" s="1464"/>
      <c r="DF326" s="1464"/>
      <c r="DG326" s="1464"/>
      <c r="DH326" s="1464"/>
      <c r="DI326" s="1464"/>
      <c r="DJ326" s="1464"/>
      <c r="DK326" s="1464"/>
      <c r="DL326" s="1464"/>
      <c r="DM326" s="1464"/>
      <c r="DN326" s="1464"/>
      <c r="DO326" s="1464"/>
      <c r="DP326" s="1464"/>
      <c r="DQ326" s="1464"/>
      <c r="DR326" s="1464"/>
      <c r="DS326" s="1464"/>
      <c r="DT326" s="1464"/>
      <c r="DU326" s="1464"/>
      <c r="DV326" s="1464"/>
      <c r="DW326" s="1464"/>
      <c r="DX326" s="1464"/>
      <c r="DY326" s="1464"/>
      <c r="DZ326" s="1464"/>
      <c r="EA326" s="1464"/>
      <c r="EB326" s="1464"/>
      <c r="EC326" s="1464"/>
      <c r="ED326" s="1464"/>
      <c r="EE326" s="1464"/>
      <c r="EF326" s="1464"/>
      <c r="EG326" s="1464"/>
      <c r="EH326" s="1464"/>
      <c r="EI326" s="1464"/>
      <c r="EJ326" s="1464"/>
      <c r="EK326" s="1464"/>
      <c r="EL326" s="1464"/>
      <c r="EM326" s="1464"/>
      <c r="EN326" s="1464"/>
      <c r="EO326" s="1464"/>
      <c r="EP326" s="1464"/>
      <c r="EQ326" s="1464"/>
      <c r="ER326" s="1464"/>
      <c r="ES326" s="1464"/>
      <c r="ET326" s="1464"/>
      <c r="EU326" s="1464"/>
      <c r="EV326" s="1464"/>
      <c r="EW326" s="1464"/>
      <c r="EX326" s="1464"/>
      <c r="EY326" s="1464"/>
      <c r="EZ326" s="1464"/>
      <c r="FA326" s="1464"/>
      <c r="FB326" s="1464"/>
      <c r="FC326" s="1464"/>
      <c r="FD326" s="1464"/>
      <c r="FE326" s="1464"/>
      <c r="FF326" s="1464"/>
      <c r="FG326" s="1464"/>
      <c r="FH326" s="1464"/>
      <c r="FI326" s="1464"/>
      <c r="FJ326" s="1464"/>
      <c r="FK326" s="1464"/>
      <c r="FL326" s="1464"/>
      <c r="FM326" s="1464"/>
      <c r="FN326" s="1464"/>
      <c r="FO326" s="1464"/>
      <c r="FP326" s="1464"/>
      <c r="FQ326" s="1464"/>
      <c r="FR326" s="1464"/>
      <c r="FS326" s="1464"/>
      <c r="FT326" s="1464"/>
      <c r="FU326" s="1464"/>
      <c r="FV326" s="1464"/>
      <c r="FW326" s="1464"/>
      <c r="IA326" s="710"/>
      <c r="IP326" s="710"/>
      <c r="IT326" s="711"/>
      <c r="JX326" s="1464"/>
      <c r="JY326" s="1464"/>
      <c r="JZ326" s="1464"/>
      <c r="KA326" s="1464"/>
      <c r="KB326" s="1464"/>
    </row>
    <row r="327" spans="1:288" customFormat="1">
      <c r="A327" s="1460"/>
      <c r="B327" s="1460"/>
      <c r="C327" s="1464"/>
      <c r="D327" s="1464"/>
      <c r="E327" s="1464"/>
      <c r="F327" s="1460"/>
      <c r="G327" s="1460"/>
      <c r="H327" s="1460"/>
      <c r="I327" s="1460"/>
      <c r="J327" s="1460"/>
      <c r="K327" s="1460"/>
      <c r="L327" s="1460"/>
      <c r="M327" s="1464"/>
      <c r="N327" s="1464"/>
      <c r="O327" s="1464"/>
      <c r="P327" s="1464"/>
      <c r="Q327" s="1464"/>
      <c r="R327" s="1464"/>
      <c r="S327" s="1464"/>
      <c r="T327" s="1464"/>
      <c r="U327" s="59"/>
      <c r="V327" s="59"/>
      <c r="W327" s="496"/>
      <c r="X327" s="496"/>
      <c r="Y327" s="496"/>
      <c r="Z327" s="496"/>
      <c r="AA327" s="512"/>
      <c r="AB327" s="1460"/>
      <c r="AC327" s="1460"/>
      <c r="AD327" s="555"/>
      <c r="AE327" s="512"/>
      <c r="AF327" s="1460"/>
      <c r="AG327" s="1460"/>
      <c r="AH327" s="555"/>
      <c r="AI327" s="1460"/>
      <c r="AJ327" s="1460"/>
      <c r="AK327" s="1460"/>
      <c r="AL327" s="1460"/>
      <c r="AM327" s="1460"/>
      <c r="AN327" s="555"/>
      <c r="AO327" s="1460"/>
      <c r="AP327" s="555"/>
      <c r="AQ327" s="1460"/>
      <c r="AR327" s="555"/>
      <c r="AS327" s="1460"/>
      <c r="AT327" s="555"/>
      <c r="AU327" s="1460"/>
      <c r="AV327" s="555"/>
      <c r="AW327" s="1460"/>
      <c r="AX327" s="555"/>
      <c r="AY327" s="1460"/>
      <c r="AZ327" s="555"/>
      <c r="BA327" s="1460"/>
      <c r="BB327" s="555"/>
      <c r="BC327" s="1460"/>
      <c r="BD327" s="555"/>
      <c r="BE327" s="1460"/>
      <c r="BF327" s="555"/>
      <c r="BG327" s="1460"/>
      <c r="BH327" s="555"/>
      <c r="BI327" s="1460"/>
      <c r="BJ327" s="555"/>
      <c r="BK327" s="1460"/>
      <c r="BL327" s="555"/>
      <c r="BM327" s="1460"/>
      <c r="BN327" s="555"/>
      <c r="BO327" s="1460"/>
      <c r="BP327" s="555"/>
      <c r="BQ327" s="1464"/>
      <c r="BR327" s="1464"/>
      <c r="BS327" s="1464"/>
      <c r="BT327" s="1464"/>
      <c r="BU327" s="1464"/>
      <c r="BV327" s="1464"/>
      <c r="BW327" s="1464"/>
      <c r="BX327" s="1464"/>
      <c r="BY327" s="1464"/>
      <c r="BZ327" s="1464"/>
      <c r="CA327" s="1464"/>
      <c r="CB327" s="1464"/>
      <c r="CC327" s="1464"/>
      <c r="CD327" s="1464"/>
      <c r="CE327" s="1464"/>
      <c r="CF327" s="1464"/>
      <c r="CG327" s="1464"/>
      <c r="CH327" s="1464"/>
      <c r="CI327" s="1464"/>
      <c r="CJ327" s="1464"/>
      <c r="CK327" s="1464"/>
      <c r="CL327" s="1464"/>
      <c r="CM327" s="1464"/>
      <c r="CN327" s="1464"/>
      <c r="CO327" s="1464"/>
      <c r="CP327" s="1464"/>
      <c r="CQ327" s="1464"/>
      <c r="CR327" s="1464"/>
      <c r="CS327" s="1464"/>
      <c r="CT327" s="1464"/>
      <c r="CU327" s="1464"/>
      <c r="CV327" s="1464"/>
      <c r="CW327" s="1464"/>
      <c r="CX327" s="1464"/>
      <c r="CY327" s="1464"/>
      <c r="CZ327" s="1464"/>
      <c r="DA327" s="1464"/>
      <c r="DB327" s="1464"/>
      <c r="DC327" s="1464"/>
      <c r="DD327" s="1464"/>
      <c r="DE327" s="1464"/>
      <c r="DF327" s="1464"/>
      <c r="DG327" s="1464"/>
      <c r="DH327" s="1464"/>
      <c r="DI327" s="1464"/>
      <c r="DJ327" s="1464"/>
      <c r="DK327" s="1464"/>
      <c r="DL327" s="1464"/>
      <c r="DM327" s="1464"/>
      <c r="DN327" s="1464"/>
      <c r="DO327" s="1464"/>
      <c r="DP327" s="1464"/>
      <c r="DQ327" s="1464"/>
      <c r="DR327" s="1464"/>
      <c r="DS327" s="1464"/>
      <c r="DT327" s="1464"/>
      <c r="DU327" s="1464"/>
      <c r="DV327" s="1464"/>
      <c r="DW327" s="1464"/>
      <c r="DX327" s="1464"/>
      <c r="DY327" s="1464"/>
      <c r="DZ327" s="1464"/>
      <c r="EA327" s="1464"/>
      <c r="EB327" s="1464"/>
      <c r="EC327" s="1464"/>
      <c r="ED327" s="1464"/>
      <c r="EE327" s="1464"/>
      <c r="EF327" s="1464"/>
      <c r="EG327" s="1464"/>
      <c r="EH327" s="1464"/>
      <c r="EI327" s="1464"/>
      <c r="EJ327" s="1464"/>
      <c r="EK327" s="1464"/>
      <c r="EL327" s="1464"/>
      <c r="EM327" s="1464"/>
      <c r="EN327" s="1464"/>
      <c r="EO327" s="1464"/>
      <c r="EP327" s="1464"/>
      <c r="EQ327" s="1464"/>
      <c r="ER327" s="1464"/>
      <c r="ES327" s="1464"/>
      <c r="ET327" s="1464"/>
      <c r="EU327" s="1464"/>
      <c r="EV327" s="1464"/>
      <c r="EW327" s="1464"/>
      <c r="EX327" s="1464"/>
      <c r="EY327" s="1464"/>
      <c r="EZ327" s="1464"/>
      <c r="FA327" s="1464"/>
      <c r="FB327" s="1464"/>
      <c r="FC327" s="1464"/>
      <c r="FD327" s="1464"/>
      <c r="FE327" s="1464"/>
      <c r="FF327" s="1464"/>
      <c r="FG327" s="1464"/>
      <c r="FH327" s="1464"/>
      <c r="FI327" s="1464"/>
      <c r="FJ327" s="1464"/>
      <c r="FK327" s="1464"/>
      <c r="FL327" s="1464"/>
      <c r="FM327" s="1464"/>
      <c r="FN327" s="1464"/>
      <c r="FO327" s="1464"/>
      <c r="FP327" s="1464"/>
      <c r="FQ327" s="1464"/>
      <c r="FR327" s="1464"/>
      <c r="FS327" s="1464"/>
      <c r="FT327" s="1464"/>
      <c r="FU327" s="1464"/>
      <c r="FV327" s="1464"/>
      <c r="FW327" s="1464"/>
      <c r="IA327" s="710"/>
      <c r="IP327" s="710"/>
      <c r="IT327" s="711"/>
      <c r="JX327" s="1464"/>
      <c r="JY327" s="1464"/>
      <c r="JZ327" s="1464"/>
      <c r="KA327" s="1464"/>
      <c r="KB327" s="1464"/>
    </row>
    <row r="328" spans="1:288" customFormat="1">
      <c r="A328" s="1460"/>
      <c r="B328" s="1460"/>
      <c r="C328" s="1464"/>
      <c r="D328" s="1464"/>
      <c r="E328" s="1464"/>
      <c r="F328" s="1460"/>
      <c r="G328" s="1460"/>
      <c r="H328" s="1460"/>
      <c r="I328" s="1460"/>
      <c r="J328" s="1460"/>
      <c r="K328" s="1460"/>
      <c r="L328" s="1460"/>
      <c r="M328" s="1464"/>
      <c r="N328" s="1464"/>
      <c r="O328" s="1464"/>
      <c r="P328" s="1464"/>
      <c r="Q328" s="1464"/>
      <c r="R328" s="1464"/>
      <c r="S328" s="1464"/>
      <c r="T328" s="1464"/>
      <c r="U328" s="59"/>
      <c r="V328" s="59"/>
      <c r="W328" s="496"/>
      <c r="X328" s="496"/>
      <c r="Y328" s="496"/>
      <c r="Z328" s="496"/>
      <c r="AA328" s="512"/>
      <c r="AB328" s="1460"/>
      <c r="AC328" s="1460"/>
      <c r="AD328" s="555"/>
      <c r="AE328" s="512"/>
      <c r="AF328" s="1460"/>
      <c r="AG328" s="1460"/>
      <c r="AH328" s="555"/>
      <c r="AI328" s="1460"/>
      <c r="AJ328" s="1460"/>
      <c r="AK328" s="1460"/>
      <c r="AL328" s="1460"/>
      <c r="AM328" s="1460"/>
      <c r="AN328" s="555"/>
      <c r="AO328" s="1460"/>
      <c r="AP328" s="555"/>
      <c r="AQ328" s="1460"/>
      <c r="AR328" s="555"/>
      <c r="AS328" s="1460"/>
      <c r="AT328" s="555"/>
      <c r="AU328" s="1460"/>
      <c r="AV328" s="555"/>
      <c r="AW328" s="1460"/>
      <c r="AX328" s="555"/>
      <c r="AY328" s="1460"/>
      <c r="AZ328" s="555"/>
      <c r="BA328" s="1460"/>
      <c r="BB328" s="555"/>
      <c r="BC328" s="1460"/>
      <c r="BD328" s="555"/>
      <c r="BE328" s="1460"/>
      <c r="BF328" s="555"/>
      <c r="BG328" s="1460"/>
      <c r="BH328" s="555"/>
      <c r="BI328" s="1460"/>
      <c r="BJ328" s="555"/>
      <c r="BK328" s="1460"/>
      <c r="BL328" s="555"/>
      <c r="BM328" s="1460"/>
      <c r="BN328" s="555"/>
      <c r="BO328" s="1460"/>
      <c r="BP328" s="555"/>
      <c r="BQ328" s="1464"/>
      <c r="BR328" s="1464"/>
      <c r="BS328" s="1464"/>
      <c r="BT328" s="1464"/>
      <c r="BU328" s="1464"/>
      <c r="BV328" s="1464"/>
      <c r="BW328" s="1464"/>
      <c r="BX328" s="1464"/>
      <c r="BY328" s="1464"/>
      <c r="BZ328" s="1464"/>
      <c r="CA328" s="1464"/>
      <c r="CB328" s="1464"/>
      <c r="CC328" s="1464"/>
      <c r="CD328" s="1464"/>
      <c r="CE328" s="1464"/>
      <c r="CF328" s="1464"/>
      <c r="CG328" s="1464"/>
      <c r="CH328" s="1464"/>
      <c r="CI328" s="1464"/>
      <c r="CJ328" s="1464"/>
      <c r="CK328" s="1464"/>
      <c r="CL328" s="1464"/>
      <c r="CM328" s="1464"/>
      <c r="CN328" s="1464"/>
      <c r="CO328" s="1464"/>
      <c r="CP328" s="1464"/>
      <c r="CQ328" s="1464"/>
      <c r="CR328" s="1464"/>
      <c r="CS328" s="1464"/>
      <c r="CT328" s="1464"/>
      <c r="CU328" s="1464"/>
      <c r="CV328" s="1464"/>
      <c r="CW328" s="1464"/>
      <c r="CX328" s="1464"/>
      <c r="CY328" s="1464"/>
      <c r="CZ328" s="1464"/>
      <c r="DA328" s="1464"/>
      <c r="DB328" s="1464"/>
      <c r="DC328" s="1464"/>
      <c r="DD328" s="1464"/>
      <c r="DE328" s="1464"/>
      <c r="DF328" s="1464"/>
      <c r="DG328" s="1464"/>
      <c r="DH328" s="1464"/>
      <c r="DI328" s="1464"/>
      <c r="DJ328" s="1464"/>
      <c r="DK328" s="1464"/>
      <c r="DL328" s="1464"/>
      <c r="DM328" s="1464"/>
      <c r="DN328" s="1464"/>
      <c r="DO328" s="1464"/>
      <c r="DP328" s="1464"/>
      <c r="DQ328" s="1464"/>
      <c r="DR328" s="1464"/>
      <c r="DS328" s="1464"/>
      <c r="DT328" s="1464"/>
      <c r="DU328" s="1464"/>
      <c r="DV328" s="1464"/>
      <c r="DW328" s="1464"/>
      <c r="DX328" s="1464"/>
      <c r="DY328" s="1464"/>
      <c r="DZ328" s="1464"/>
      <c r="EA328" s="1464"/>
      <c r="EB328" s="1464"/>
      <c r="EC328" s="1464"/>
      <c r="ED328" s="1464"/>
      <c r="EE328" s="1464"/>
      <c r="EF328" s="1464"/>
      <c r="EG328" s="1464"/>
      <c r="EH328" s="1464"/>
      <c r="EI328" s="1464"/>
      <c r="EJ328" s="1464"/>
      <c r="EK328" s="1464"/>
      <c r="EL328" s="1464"/>
      <c r="EM328" s="1464"/>
      <c r="EN328" s="1464"/>
      <c r="EO328" s="1464"/>
      <c r="EP328" s="1464"/>
      <c r="EQ328" s="1464"/>
      <c r="ER328" s="1464"/>
      <c r="ES328" s="1464"/>
      <c r="ET328" s="1464"/>
      <c r="EU328" s="1464"/>
      <c r="EV328" s="1464"/>
      <c r="EW328" s="1464"/>
      <c r="EX328" s="1464"/>
      <c r="EY328" s="1464"/>
      <c r="EZ328" s="1464"/>
      <c r="FA328" s="1464"/>
      <c r="FB328" s="1464"/>
      <c r="FC328" s="1464"/>
      <c r="FD328" s="1464"/>
      <c r="FE328" s="1464"/>
      <c r="FF328" s="1464"/>
      <c r="FG328" s="1464"/>
      <c r="FH328" s="1464"/>
      <c r="FI328" s="1464"/>
      <c r="FJ328" s="1464"/>
      <c r="FK328" s="1464"/>
      <c r="FL328" s="1464"/>
      <c r="FM328" s="1464"/>
      <c r="FN328" s="1464"/>
      <c r="FO328" s="1464"/>
      <c r="FP328" s="1464"/>
      <c r="FQ328" s="1464"/>
      <c r="FR328" s="1464"/>
      <c r="FS328" s="1464"/>
      <c r="FT328" s="1464"/>
      <c r="FU328" s="1464"/>
      <c r="FV328" s="1464"/>
      <c r="FW328" s="1464"/>
      <c r="IA328" s="710"/>
      <c r="IP328" s="710"/>
      <c r="IT328" s="711"/>
      <c r="JX328" s="1464"/>
      <c r="JY328" s="1464"/>
      <c r="JZ328" s="1464"/>
      <c r="KA328" s="1464"/>
      <c r="KB328" s="1464"/>
    </row>
    <row r="329" spans="1:288" customFormat="1">
      <c r="A329" s="1460"/>
      <c r="B329" s="1460"/>
      <c r="C329" s="1464"/>
      <c r="D329" s="1464"/>
      <c r="E329" s="1464"/>
      <c r="F329" s="1460"/>
      <c r="G329" s="1460"/>
      <c r="H329" s="1460"/>
      <c r="I329" s="1460"/>
      <c r="J329" s="1460"/>
      <c r="K329" s="1460"/>
      <c r="L329" s="1460"/>
      <c r="M329" s="1464"/>
      <c r="N329" s="1464"/>
      <c r="O329" s="1464"/>
      <c r="P329" s="1464"/>
      <c r="Q329" s="1464"/>
      <c r="R329" s="1464"/>
      <c r="S329" s="1464"/>
      <c r="T329" s="1464"/>
      <c r="U329" s="59"/>
      <c r="V329" s="59"/>
      <c r="W329" s="496"/>
      <c r="X329" s="496"/>
      <c r="Y329" s="496"/>
      <c r="Z329" s="496"/>
      <c r="AA329" s="512"/>
      <c r="AB329" s="1460"/>
      <c r="AC329" s="1460"/>
      <c r="AD329" s="555"/>
      <c r="AE329" s="512"/>
      <c r="AF329" s="1460"/>
      <c r="AG329" s="1460"/>
      <c r="AH329" s="555"/>
      <c r="AI329" s="1460"/>
      <c r="AJ329" s="1460"/>
      <c r="AK329" s="1460"/>
      <c r="AL329" s="1460"/>
      <c r="AM329" s="1460"/>
      <c r="AN329" s="555"/>
      <c r="AO329" s="1460"/>
      <c r="AP329" s="555"/>
      <c r="AQ329" s="1460"/>
      <c r="AR329" s="555"/>
      <c r="AS329" s="1460"/>
      <c r="AT329" s="555"/>
      <c r="AU329" s="1460"/>
      <c r="AV329" s="555"/>
      <c r="AW329" s="1460"/>
      <c r="AX329" s="555"/>
      <c r="AY329" s="1460"/>
      <c r="AZ329" s="555"/>
      <c r="BA329" s="1460"/>
      <c r="BB329" s="555"/>
      <c r="BC329" s="1460"/>
      <c r="BD329" s="555"/>
      <c r="BE329" s="1460"/>
      <c r="BF329" s="555"/>
      <c r="BG329" s="1460"/>
      <c r="BH329" s="555"/>
      <c r="BI329" s="1460"/>
      <c r="BJ329" s="555"/>
      <c r="BK329" s="1460"/>
      <c r="BL329" s="555"/>
      <c r="BM329" s="1460"/>
      <c r="BN329" s="555"/>
      <c r="BO329" s="1460"/>
      <c r="BP329" s="555"/>
      <c r="BQ329" s="1464"/>
      <c r="BR329" s="1464"/>
      <c r="BS329" s="1464"/>
      <c r="BT329" s="1464"/>
      <c r="BU329" s="1464"/>
      <c r="BV329" s="1464"/>
      <c r="BW329" s="1464"/>
      <c r="BX329" s="1464"/>
      <c r="BY329" s="1464"/>
      <c r="BZ329" s="1464"/>
      <c r="CA329" s="1464"/>
      <c r="CB329" s="1464"/>
      <c r="CC329" s="1464"/>
      <c r="CD329" s="1464"/>
      <c r="CE329" s="1464"/>
      <c r="CF329" s="1464"/>
      <c r="CG329" s="1464"/>
      <c r="CH329" s="1464"/>
      <c r="CI329" s="1464"/>
      <c r="CJ329" s="1464"/>
      <c r="CK329" s="1464"/>
      <c r="CL329" s="1464"/>
      <c r="CM329" s="1464"/>
      <c r="CN329" s="1464"/>
      <c r="CO329" s="1464"/>
      <c r="CP329" s="1464"/>
      <c r="CQ329" s="1464"/>
      <c r="CR329" s="1464"/>
      <c r="CS329" s="1464"/>
      <c r="CT329" s="1464"/>
      <c r="CU329" s="1464"/>
      <c r="CV329" s="1464"/>
      <c r="CW329" s="1464"/>
      <c r="CX329" s="1464"/>
      <c r="CY329" s="1464"/>
      <c r="CZ329" s="1464"/>
      <c r="DA329" s="1464"/>
      <c r="DB329" s="1464"/>
      <c r="DC329" s="1464"/>
      <c r="DD329" s="1464"/>
      <c r="DE329" s="1464"/>
      <c r="DF329" s="1464"/>
      <c r="DG329" s="1464"/>
      <c r="DH329" s="1464"/>
      <c r="DI329" s="1464"/>
      <c r="DJ329" s="1464"/>
      <c r="DK329" s="1464"/>
      <c r="DL329" s="1464"/>
      <c r="DM329" s="1464"/>
      <c r="DN329" s="1464"/>
      <c r="DO329" s="1464"/>
      <c r="DP329" s="1464"/>
      <c r="DQ329" s="1464"/>
      <c r="DR329" s="1464"/>
      <c r="DS329" s="1464"/>
      <c r="DT329" s="1464"/>
      <c r="DU329" s="1464"/>
      <c r="DV329" s="1464"/>
      <c r="DW329" s="1464"/>
      <c r="DX329" s="1464"/>
      <c r="DY329" s="1464"/>
      <c r="DZ329" s="1464"/>
      <c r="EA329" s="1464"/>
      <c r="EB329" s="1464"/>
      <c r="EC329" s="1464"/>
      <c r="ED329" s="1464"/>
      <c r="EE329" s="1464"/>
      <c r="EF329" s="1464"/>
      <c r="EG329" s="1464"/>
      <c r="EH329" s="1464"/>
      <c r="EI329" s="1464"/>
      <c r="EJ329" s="1464"/>
      <c r="EK329" s="1464"/>
      <c r="EL329" s="1464"/>
      <c r="EM329" s="1464"/>
      <c r="EN329" s="1464"/>
      <c r="EO329" s="1464"/>
      <c r="EP329" s="1464"/>
      <c r="EQ329" s="1464"/>
      <c r="ER329" s="1464"/>
      <c r="ES329" s="1464"/>
      <c r="ET329" s="1464"/>
      <c r="EU329" s="1464"/>
      <c r="EV329" s="1464"/>
      <c r="EW329" s="1464"/>
      <c r="EX329" s="1464"/>
      <c r="EY329" s="1464"/>
      <c r="EZ329" s="1464"/>
      <c r="FA329" s="1464"/>
      <c r="FB329" s="1464"/>
      <c r="FC329" s="1464"/>
      <c r="FD329" s="1464"/>
      <c r="FE329" s="1464"/>
      <c r="FF329" s="1464"/>
      <c r="FG329" s="1464"/>
      <c r="FH329" s="1464"/>
      <c r="FI329" s="1464"/>
      <c r="FJ329" s="1464"/>
      <c r="FK329" s="1464"/>
      <c r="FL329" s="1464"/>
      <c r="FM329" s="1464"/>
      <c r="FN329" s="1464"/>
      <c r="FO329" s="1464"/>
      <c r="FP329" s="1464"/>
      <c r="FQ329" s="1464"/>
      <c r="FR329" s="1464"/>
      <c r="FS329" s="1464"/>
      <c r="FT329" s="1464"/>
      <c r="FU329" s="1464"/>
      <c r="FV329" s="1464"/>
      <c r="FW329" s="1464"/>
      <c r="IA329" s="710"/>
      <c r="IP329" s="710"/>
      <c r="IT329" s="711"/>
      <c r="JX329" s="1464"/>
      <c r="JY329" s="1464"/>
      <c r="JZ329" s="1464"/>
      <c r="KA329" s="1464"/>
      <c r="KB329" s="1464"/>
    </row>
    <row r="330" spans="1:288" customFormat="1">
      <c r="A330" s="1460"/>
      <c r="B330" s="1460"/>
      <c r="C330" s="1464"/>
      <c r="D330" s="1464"/>
      <c r="E330" s="1464"/>
      <c r="F330" s="1460"/>
      <c r="G330" s="1460"/>
      <c r="H330" s="1460"/>
      <c r="I330" s="1460"/>
      <c r="J330" s="1460"/>
      <c r="K330" s="1460"/>
      <c r="L330" s="1460"/>
      <c r="M330" s="1464"/>
      <c r="N330" s="1464"/>
      <c r="O330" s="1464"/>
      <c r="P330" s="1464"/>
      <c r="Q330" s="1464"/>
      <c r="R330" s="1464"/>
      <c r="S330" s="1464"/>
      <c r="T330" s="1464"/>
      <c r="U330" s="59"/>
      <c r="V330" s="59"/>
      <c r="W330" s="496"/>
      <c r="X330" s="496"/>
      <c r="Y330" s="496"/>
      <c r="Z330" s="496"/>
      <c r="AA330" s="512"/>
      <c r="AB330" s="1460"/>
      <c r="AC330" s="1460"/>
      <c r="AD330" s="555"/>
      <c r="AE330" s="512"/>
      <c r="AF330" s="1460"/>
      <c r="AG330" s="1460"/>
      <c r="AH330" s="555"/>
      <c r="AI330" s="1460"/>
      <c r="AJ330" s="1460"/>
      <c r="AK330" s="1460"/>
      <c r="AL330" s="1460"/>
      <c r="AM330" s="1460"/>
      <c r="AN330" s="555"/>
      <c r="AO330" s="1460"/>
      <c r="AP330" s="555"/>
      <c r="AQ330" s="1460"/>
      <c r="AR330" s="555"/>
      <c r="AS330" s="1460"/>
      <c r="AT330" s="555"/>
      <c r="AU330" s="1460"/>
      <c r="AV330" s="555"/>
      <c r="AW330" s="1460"/>
      <c r="AX330" s="555"/>
      <c r="AY330" s="1460"/>
      <c r="AZ330" s="555"/>
      <c r="BA330" s="1460"/>
      <c r="BB330" s="555"/>
      <c r="BC330" s="1460"/>
      <c r="BD330" s="555"/>
      <c r="BE330" s="1460"/>
      <c r="BF330" s="555"/>
      <c r="BG330" s="1460"/>
      <c r="BH330" s="555"/>
      <c r="BI330" s="1460"/>
      <c r="BJ330" s="555"/>
      <c r="BK330" s="1460"/>
      <c r="BL330" s="555"/>
      <c r="BM330" s="1460"/>
      <c r="BN330" s="555"/>
      <c r="BO330" s="1460"/>
      <c r="BP330" s="555"/>
      <c r="BQ330" s="1464"/>
      <c r="BR330" s="1464"/>
      <c r="BS330" s="1464"/>
      <c r="BT330" s="1464"/>
      <c r="BU330" s="1464"/>
      <c r="BV330" s="1464"/>
      <c r="BW330" s="1464"/>
      <c r="BX330" s="1464"/>
      <c r="BY330" s="1464"/>
      <c r="BZ330" s="1464"/>
      <c r="CA330" s="1464"/>
      <c r="CB330" s="1464"/>
      <c r="CC330" s="1464"/>
      <c r="CD330" s="1464"/>
      <c r="CE330" s="1464"/>
      <c r="CF330" s="1464"/>
      <c r="CG330" s="1464"/>
      <c r="CH330" s="1464"/>
      <c r="CI330" s="1464"/>
      <c r="CJ330" s="1464"/>
      <c r="CK330" s="1464"/>
      <c r="CL330" s="1464"/>
      <c r="CM330" s="1464"/>
      <c r="CN330" s="1464"/>
      <c r="CO330" s="1464"/>
      <c r="CP330" s="1464"/>
      <c r="CQ330" s="1464"/>
      <c r="CR330" s="1464"/>
      <c r="CS330" s="1464"/>
      <c r="CT330" s="1464"/>
      <c r="CU330" s="1464"/>
      <c r="CV330" s="1464"/>
      <c r="CW330" s="1464"/>
      <c r="CX330" s="1464"/>
      <c r="CY330" s="1464"/>
      <c r="CZ330" s="1464"/>
      <c r="DA330" s="1464"/>
      <c r="DB330" s="1464"/>
      <c r="DC330" s="1464"/>
      <c r="DD330" s="1464"/>
      <c r="DE330" s="1464"/>
      <c r="DF330" s="1464"/>
      <c r="DG330" s="1464"/>
      <c r="DH330" s="1464"/>
      <c r="DI330" s="1464"/>
      <c r="DJ330" s="1464"/>
      <c r="DK330" s="1464"/>
      <c r="DL330" s="1464"/>
      <c r="DM330" s="1464"/>
      <c r="DN330" s="1464"/>
      <c r="DO330" s="1464"/>
      <c r="DP330" s="1464"/>
      <c r="DQ330" s="1464"/>
      <c r="DR330" s="1464"/>
      <c r="DS330" s="1464"/>
      <c r="DT330" s="1464"/>
      <c r="DU330" s="1464"/>
      <c r="DV330" s="1464"/>
      <c r="DW330" s="1464"/>
      <c r="DX330" s="1464"/>
      <c r="DY330" s="1464"/>
      <c r="DZ330" s="1464"/>
      <c r="EA330" s="1464"/>
      <c r="EB330" s="1464"/>
      <c r="EC330" s="1464"/>
      <c r="ED330" s="1464"/>
      <c r="EE330" s="1464"/>
      <c r="EF330" s="1464"/>
      <c r="EG330" s="1464"/>
      <c r="EH330" s="1464"/>
      <c r="EI330" s="1464"/>
      <c r="EJ330" s="1464"/>
      <c r="EK330" s="1464"/>
      <c r="EL330" s="1464"/>
      <c r="EM330" s="1464"/>
      <c r="EN330" s="1464"/>
      <c r="EO330" s="1464"/>
      <c r="EP330" s="1464"/>
      <c r="EQ330" s="1464"/>
      <c r="ER330" s="1464"/>
      <c r="ES330" s="1464"/>
      <c r="ET330" s="1464"/>
      <c r="EU330" s="1464"/>
      <c r="EV330" s="1464"/>
      <c r="EW330" s="1464"/>
      <c r="EX330" s="1464"/>
      <c r="EY330" s="1464"/>
      <c r="EZ330" s="1464"/>
      <c r="FA330" s="1464"/>
      <c r="FB330" s="1464"/>
      <c r="FC330" s="1464"/>
      <c r="FD330" s="1464"/>
      <c r="FE330" s="1464"/>
      <c r="FF330" s="1464"/>
      <c r="FG330" s="1464"/>
      <c r="FH330" s="1464"/>
      <c r="FI330" s="1464"/>
      <c r="FJ330" s="1464"/>
      <c r="FK330" s="1464"/>
      <c r="FL330" s="1464"/>
      <c r="FM330" s="1464"/>
      <c r="FN330" s="1464"/>
      <c r="FO330" s="1464"/>
      <c r="FP330" s="1464"/>
      <c r="FQ330" s="1464"/>
      <c r="FR330" s="1464"/>
      <c r="FS330" s="1464"/>
      <c r="FT330" s="1464"/>
      <c r="FU330" s="1464"/>
      <c r="FV330" s="1464"/>
      <c r="FW330" s="1464"/>
      <c r="IA330" s="710"/>
      <c r="IP330" s="710"/>
      <c r="IT330" s="711"/>
      <c r="JX330" s="1464"/>
      <c r="JY330" s="1464"/>
      <c r="JZ330" s="1464"/>
      <c r="KA330" s="1464"/>
      <c r="KB330" s="1464"/>
    </row>
    <row r="331" spans="1:288" customFormat="1">
      <c r="A331" s="1460"/>
      <c r="B331" s="1460"/>
      <c r="C331" s="1464"/>
      <c r="D331" s="1464"/>
      <c r="E331" s="1464"/>
      <c r="F331" s="1460"/>
      <c r="G331" s="1460"/>
      <c r="H331" s="1460"/>
      <c r="I331" s="1460"/>
      <c r="J331" s="1460"/>
      <c r="K331" s="1460"/>
      <c r="L331" s="1460"/>
      <c r="M331" s="1464"/>
      <c r="N331" s="1464"/>
      <c r="O331" s="1464"/>
      <c r="P331" s="1464"/>
      <c r="Q331" s="1464"/>
      <c r="R331" s="1464"/>
      <c r="S331" s="1464"/>
      <c r="T331" s="1464"/>
      <c r="U331" s="59"/>
      <c r="V331" s="59"/>
      <c r="W331" s="496"/>
      <c r="X331" s="496"/>
      <c r="Y331" s="496"/>
      <c r="Z331" s="496"/>
      <c r="AA331" s="512"/>
      <c r="AB331" s="1460"/>
      <c r="AC331" s="1460"/>
      <c r="AD331" s="555"/>
      <c r="AE331" s="512"/>
      <c r="AF331" s="1460"/>
      <c r="AG331" s="1460"/>
      <c r="AH331" s="555"/>
      <c r="AI331" s="1460"/>
      <c r="AJ331" s="1460"/>
      <c r="AK331" s="1460"/>
      <c r="AL331" s="1460"/>
      <c r="AM331" s="1460"/>
      <c r="AN331" s="555"/>
      <c r="AO331" s="1460"/>
      <c r="AP331" s="555"/>
      <c r="AQ331" s="1460"/>
      <c r="AR331" s="555"/>
      <c r="AS331" s="1460"/>
      <c r="AT331" s="555"/>
      <c r="AU331" s="1460"/>
      <c r="AV331" s="555"/>
      <c r="AW331" s="1460"/>
      <c r="AX331" s="555"/>
      <c r="AY331" s="1460"/>
      <c r="AZ331" s="555"/>
      <c r="BA331" s="1460"/>
      <c r="BB331" s="555"/>
      <c r="BC331" s="1460"/>
      <c r="BD331" s="555"/>
      <c r="BE331" s="1460"/>
      <c r="BF331" s="555"/>
      <c r="BG331" s="1460"/>
      <c r="BH331" s="555"/>
      <c r="BI331" s="1460"/>
      <c r="BJ331" s="555"/>
      <c r="BK331" s="1460"/>
      <c r="BL331" s="555"/>
      <c r="BM331" s="1460"/>
      <c r="BN331" s="555"/>
      <c r="BO331" s="1460"/>
      <c r="BP331" s="555"/>
      <c r="BQ331" s="1464"/>
      <c r="BR331" s="1464"/>
      <c r="BS331" s="1464"/>
      <c r="BT331" s="1464"/>
      <c r="BU331" s="1464"/>
      <c r="BV331" s="1464"/>
      <c r="BW331" s="1464"/>
      <c r="BX331" s="1464"/>
      <c r="BY331" s="1464"/>
      <c r="BZ331" s="1464"/>
      <c r="CA331" s="1464"/>
      <c r="CB331" s="1464"/>
      <c r="CC331" s="1464"/>
      <c r="CD331" s="1464"/>
      <c r="CE331" s="1464"/>
      <c r="CF331" s="1464"/>
      <c r="CG331" s="1464"/>
      <c r="CH331" s="1464"/>
      <c r="CI331" s="1464"/>
      <c r="CJ331" s="1464"/>
      <c r="CK331" s="1464"/>
      <c r="CL331" s="1464"/>
      <c r="CM331" s="1464"/>
      <c r="CN331" s="1464"/>
      <c r="CO331" s="1464"/>
      <c r="CP331" s="1464"/>
      <c r="CQ331" s="1464"/>
      <c r="CR331" s="1464"/>
      <c r="CS331" s="1464"/>
      <c r="CT331" s="1464"/>
      <c r="CU331" s="1464"/>
      <c r="CV331" s="1464"/>
      <c r="CW331" s="1464"/>
      <c r="CX331" s="1464"/>
      <c r="CY331" s="1464"/>
      <c r="CZ331" s="1464"/>
      <c r="DA331" s="1464"/>
      <c r="DB331" s="1464"/>
      <c r="DC331" s="1464"/>
      <c r="DD331" s="1464"/>
      <c r="DE331" s="1464"/>
      <c r="DF331" s="1464"/>
      <c r="DG331" s="1464"/>
      <c r="DH331" s="1464"/>
      <c r="DI331" s="1464"/>
      <c r="DJ331" s="1464"/>
      <c r="DK331" s="1464"/>
      <c r="DL331" s="1464"/>
      <c r="DM331" s="1464"/>
      <c r="DN331" s="1464"/>
      <c r="DO331" s="1464"/>
      <c r="DP331" s="1464"/>
      <c r="DQ331" s="1464"/>
      <c r="DR331" s="1464"/>
      <c r="DS331" s="1464"/>
      <c r="DT331" s="1464"/>
      <c r="DU331" s="1464"/>
      <c r="DV331" s="1464"/>
      <c r="DW331" s="1464"/>
      <c r="DX331" s="1464"/>
      <c r="DY331" s="1464"/>
      <c r="DZ331" s="1464"/>
      <c r="EA331" s="1464"/>
      <c r="EB331" s="1464"/>
      <c r="EC331" s="1464"/>
      <c r="ED331" s="1464"/>
      <c r="EE331" s="1464"/>
      <c r="EF331" s="1464"/>
      <c r="EG331" s="1464"/>
      <c r="EH331" s="1464"/>
      <c r="EI331" s="1464"/>
      <c r="EJ331" s="1464"/>
      <c r="EK331" s="1464"/>
      <c r="EL331" s="1464"/>
      <c r="EM331" s="1464"/>
      <c r="EN331" s="1464"/>
      <c r="EO331" s="1464"/>
      <c r="EP331" s="1464"/>
      <c r="EQ331" s="1464"/>
      <c r="ER331" s="1464"/>
      <c r="ES331" s="1464"/>
      <c r="ET331" s="1464"/>
      <c r="EU331" s="1464"/>
      <c r="EV331" s="1464"/>
      <c r="EW331" s="1464"/>
      <c r="EX331" s="1464"/>
      <c r="EY331" s="1464"/>
      <c r="EZ331" s="1464"/>
      <c r="FA331" s="1464"/>
      <c r="FB331" s="1464"/>
      <c r="FC331" s="1464"/>
      <c r="FD331" s="1464"/>
      <c r="FE331" s="1464"/>
      <c r="FF331" s="1464"/>
      <c r="FG331" s="1464"/>
      <c r="FH331" s="1464"/>
      <c r="FI331" s="1464"/>
      <c r="FJ331" s="1464"/>
      <c r="FK331" s="1464"/>
      <c r="FL331" s="1464"/>
      <c r="FM331" s="1464"/>
      <c r="FN331" s="1464"/>
      <c r="FO331" s="1464"/>
      <c r="FP331" s="1464"/>
      <c r="FQ331" s="1464"/>
      <c r="FR331" s="1464"/>
      <c r="FS331" s="1464"/>
      <c r="FT331" s="1464"/>
      <c r="FU331" s="1464"/>
      <c r="FV331" s="1464"/>
      <c r="FW331" s="1464"/>
      <c r="IA331" s="710"/>
      <c r="IP331" s="710"/>
      <c r="IT331" s="711"/>
      <c r="JX331" s="1464"/>
      <c r="JY331" s="1464"/>
      <c r="JZ331" s="1464"/>
      <c r="KA331" s="1464"/>
      <c r="KB331" s="1464"/>
    </row>
    <row r="332" spans="1:288" customFormat="1">
      <c r="A332" s="1460"/>
      <c r="B332" s="1460"/>
      <c r="C332" s="1464"/>
      <c r="D332" s="1464"/>
      <c r="E332" s="1464"/>
      <c r="F332" s="1460"/>
      <c r="G332" s="1460"/>
      <c r="H332" s="1460"/>
      <c r="I332" s="1460"/>
      <c r="J332" s="1460"/>
      <c r="K332" s="1460"/>
      <c r="L332" s="1460"/>
      <c r="M332" s="1464"/>
      <c r="N332" s="1464"/>
      <c r="O332" s="1464"/>
      <c r="P332" s="1464"/>
      <c r="Q332" s="1464"/>
      <c r="R332" s="1464"/>
      <c r="S332" s="1464"/>
      <c r="T332" s="1464"/>
      <c r="U332" s="59"/>
      <c r="V332" s="59"/>
      <c r="W332" s="496"/>
      <c r="X332" s="496"/>
      <c r="Y332" s="496"/>
      <c r="Z332" s="496"/>
      <c r="AA332" s="512"/>
      <c r="AB332" s="1460"/>
      <c r="AC332" s="1460"/>
      <c r="AD332" s="555"/>
      <c r="AE332" s="512"/>
      <c r="AF332" s="1460"/>
      <c r="AG332" s="1460"/>
      <c r="AH332" s="555"/>
      <c r="AI332" s="1460"/>
      <c r="AJ332" s="1460"/>
      <c r="AK332" s="1460"/>
      <c r="AL332" s="1460"/>
      <c r="AM332" s="1460"/>
      <c r="AN332" s="555"/>
      <c r="AO332" s="1460"/>
      <c r="AP332" s="555"/>
      <c r="AQ332" s="1460"/>
      <c r="AR332" s="555"/>
      <c r="AS332" s="1460"/>
      <c r="AT332" s="555"/>
      <c r="AU332" s="1460"/>
      <c r="AV332" s="555"/>
      <c r="AW332" s="1460"/>
      <c r="AX332" s="555"/>
      <c r="AY332" s="1460"/>
      <c r="AZ332" s="555"/>
      <c r="BA332" s="1460"/>
      <c r="BB332" s="555"/>
      <c r="BC332" s="1460"/>
      <c r="BD332" s="555"/>
      <c r="BE332" s="1460"/>
      <c r="BF332" s="555"/>
      <c r="BG332" s="1460"/>
      <c r="BH332" s="555"/>
      <c r="BI332" s="1460"/>
      <c r="BJ332" s="555"/>
      <c r="BK332" s="1460"/>
      <c r="BL332" s="555"/>
      <c r="BM332" s="1460"/>
      <c r="BN332" s="555"/>
      <c r="BO332" s="1460"/>
      <c r="BP332" s="555"/>
      <c r="BQ332" s="1464"/>
      <c r="BR332" s="1464"/>
      <c r="BS332" s="1464"/>
      <c r="BT332" s="1464"/>
      <c r="BU332" s="1464"/>
      <c r="BV332" s="1464"/>
      <c r="BW332" s="1464"/>
      <c r="BX332" s="1464"/>
      <c r="BY332" s="1464"/>
      <c r="BZ332" s="1464"/>
      <c r="CA332" s="1464"/>
      <c r="CB332" s="1464"/>
      <c r="CC332" s="1464"/>
      <c r="CD332" s="1464"/>
      <c r="CE332" s="1464"/>
      <c r="CF332" s="1464"/>
      <c r="CG332" s="1464"/>
      <c r="CH332" s="1464"/>
      <c r="CI332" s="1464"/>
      <c r="CJ332" s="1464"/>
      <c r="CK332" s="1464"/>
      <c r="CL332" s="1464"/>
      <c r="CM332" s="1464"/>
      <c r="CN332" s="1464"/>
      <c r="CO332" s="1464"/>
      <c r="CP332" s="1464"/>
      <c r="CQ332" s="1464"/>
      <c r="CR332" s="1464"/>
      <c r="CS332" s="1464"/>
      <c r="CT332" s="1464"/>
      <c r="CU332" s="1464"/>
      <c r="CV332" s="1464"/>
      <c r="CW332" s="1464"/>
      <c r="CX332" s="1464"/>
      <c r="CY332" s="1464"/>
      <c r="CZ332" s="1464"/>
      <c r="DA332" s="1464"/>
      <c r="DB332" s="1464"/>
      <c r="DC332" s="1464"/>
      <c r="DD332" s="1464"/>
      <c r="DE332" s="1464"/>
      <c r="DF332" s="1464"/>
      <c r="DG332" s="1464"/>
      <c r="DH332" s="1464"/>
      <c r="DI332" s="1464"/>
      <c r="DJ332" s="1464"/>
      <c r="DK332" s="1464"/>
      <c r="DL332" s="1464"/>
      <c r="DM332" s="1464"/>
      <c r="DN332" s="1464"/>
      <c r="DO332" s="1464"/>
      <c r="DP332" s="1464"/>
      <c r="DQ332" s="1464"/>
      <c r="DR332" s="1464"/>
      <c r="DS332" s="1464"/>
      <c r="DT332" s="1464"/>
      <c r="DU332" s="1464"/>
      <c r="DV332" s="1464"/>
      <c r="DW332" s="1464"/>
      <c r="DX332" s="1464"/>
      <c r="DY332" s="1464"/>
      <c r="DZ332" s="1464"/>
      <c r="EA332" s="1464"/>
      <c r="EB332" s="1464"/>
      <c r="EC332" s="1464"/>
      <c r="ED332" s="1464"/>
      <c r="EE332" s="1464"/>
      <c r="EF332" s="1464"/>
      <c r="EG332" s="1464"/>
      <c r="EH332" s="1464"/>
      <c r="EI332" s="1464"/>
      <c r="EJ332" s="1464"/>
      <c r="EK332" s="1464"/>
      <c r="EL332" s="1464"/>
      <c r="EM332" s="1464"/>
      <c r="EN332" s="1464"/>
      <c r="EO332" s="1464"/>
      <c r="EP332" s="1464"/>
      <c r="EQ332" s="1464"/>
      <c r="ER332" s="1464"/>
      <c r="ES332" s="1464"/>
      <c r="ET332" s="1464"/>
      <c r="EU332" s="1464"/>
      <c r="EV332" s="1464"/>
      <c r="EW332" s="1464"/>
      <c r="EX332" s="1464"/>
      <c r="EY332" s="1464"/>
      <c r="EZ332" s="1464"/>
      <c r="FA332" s="1464"/>
      <c r="FB332" s="1464"/>
      <c r="FC332" s="1464"/>
      <c r="FD332" s="1464"/>
      <c r="FE332" s="1464"/>
      <c r="FF332" s="1464"/>
      <c r="FG332" s="1464"/>
      <c r="FH332" s="1464"/>
      <c r="FI332" s="1464"/>
      <c r="FJ332" s="1464"/>
      <c r="FK332" s="1464"/>
      <c r="FL332" s="1464"/>
      <c r="FM332" s="1464"/>
      <c r="FN332" s="1464"/>
      <c r="FO332" s="1464"/>
      <c r="FP332" s="1464"/>
      <c r="FQ332" s="1464"/>
      <c r="FR332" s="1464"/>
      <c r="FS332" s="1464"/>
      <c r="FT332" s="1464"/>
      <c r="FU332" s="1464"/>
      <c r="FV332" s="1464"/>
      <c r="FW332" s="1464"/>
      <c r="IA332" s="710"/>
      <c r="IP332" s="710"/>
      <c r="IT332" s="711"/>
      <c r="JX332" s="1464"/>
      <c r="JY332" s="1464"/>
      <c r="JZ332" s="1464"/>
      <c r="KA332" s="1464"/>
      <c r="KB332" s="1464"/>
    </row>
    <row r="333" spans="1:288" customFormat="1">
      <c r="A333" s="1460"/>
      <c r="B333" s="1460"/>
      <c r="C333" s="1464"/>
      <c r="D333" s="1464"/>
      <c r="E333" s="1464"/>
      <c r="F333" s="1460"/>
      <c r="G333" s="1460"/>
      <c r="H333" s="1460"/>
      <c r="I333" s="1460"/>
      <c r="J333" s="1460"/>
      <c r="K333" s="1460"/>
      <c r="L333" s="1460"/>
      <c r="M333" s="1464"/>
      <c r="N333" s="1464"/>
      <c r="O333" s="1464"/>
      <c r="P333" s="1464"/>
      <c r="Q333" s="1464"/>
      <c r="R333" s="1464"/>
      <c r="S333" s="1464"/>
      <c r="T333" s="1464"/>
      <c r="U333" s="59"/>
      <c r="V333" s="59"/>
      <c r="W333" s="496"/>
      <c r="X333" s="496"/>
      <c r="Y333" s="496"/>
      <c r="Z333" s="496"/>
      <c r="AA333" s="512"/>
      <c r="AB333" s="1460"/>
      <c r="AC333" s="1460"/>
      <c r="AD333" s="555"/>
      <c r="AE333" s="512"/>
      <c r="AF333" s="1460"/>
      <c r="AG333" s="1460"/>
      <c r="AH333" s="555"/>
      <c r="AI333" s="1460"/>
      <c r="AJ333" s="1460"/>
      <c r="AK333" s="1460"/>
      <c r="AL333" s="1460"/>
      <c r="AM333" s="1460"/>
      <c r="AN333" s="555"/>
      <c r="AO333" s="1460"/>
      <c r="AP333" s="555"/>
      <c r="AQ333" s="1460"/>
      <c r="AR333" s="555"/>
      <c r="AS333" s="1460"/>
      <c r="AT333" s="555"/>
      <c r="AU333" s="1460"/>
      <c r="AV333" s="555"/>
      <c r="AW333" s="1460"/>
      <c r="AX333" s="555"/>
      <c r="AY333" s="1460"/>
      <c r="AZ333" s="555"/>
      <c r="BA333" s="1460"/>
      <c r="BB333" s="555"/>
      <c r="BC333" s="1460"/>
      <c r="BD333" s="555"/>
      <c r="BE333" s="1460"/>
      <c r="BF333" s="555"/>
      <c r="BG333" s="1460"/>
      <c r="BH333" s="555"/>
      <c r="BI333" s="1460"/>
      <c r="BJ333" s="555"/>
      <c r="BK333" s="1460"/>
      <c r="BL333" s="555"/>
      <c r="BM333" s="1460"/>
      <c r="BN333" s="555"/>
      <c r="BO333" s="1460"/>
      <c r="BP333" s="555"/>
      <c r="BQ333" s="1464"/>
      <c r="BR333" s="1464"/>
      <c r="BS333" s="1464"/>
      <c r="BT333" s="1464"/>
      <c r="BU333" s="1464"/>
      <c r="BV333" s="1464"/>
      <c r="BW333" s="1464"/>
      <c r="BX333" s="1464"/>
      <c r="BY333" s="1464"/>
      <c r="BZ333" s="1464"/>
      <c r="CA333" s="1464"/>
      <c r="CB333" s="1464"/>
      <c r="CC333" s="1464"/>
      <c r="CD333" s="1464"/>
      <c r="CE333" s="1464"/>
      <c r="CF333" s="1464"/>
      <c r="CG333" s="1464"/>
      <c r="CH333" s="1464"/>
      <c r="CI333" s="1464"/>
      <c r="CJ333" s="1464"/>
      <c r="CK333" s="1464"/>
      <c r="CL333" s="1464"/>
      <c r="CM333" s="1464"/>
      <c r="CN333" s="1464"/>
      <c r="CO333" s="1464"/>
      <c r="CP333" s="1464"/>
      <c r="CQ333" s="1464"/>
      <c r="CR333" s="1464"/>
      <c r="CS333" s="1464"/>
      <c r="CT333" s="1464"/>
      <c r="CU333" s="1464"/>
      <c r="CV333" s="1464"/>
      <c r="CW333" s="1464"/>
      <c r="CX333" s="1464"/>
      <c r="CY333" s="1464"/>
      <c r="CZ333" s="1464"/>
      <c r="DA333" s="1464"/>
      <c r="DB333" s="1464"/>
      <c r="DC333" s="1464"/>
      <c r="DD333" s="1464"/>
      <c r="DE333" s="1464"/>
      <c r="DF333" s="1464"/>
      <c r="DG333" s="1464"/>
      <c r="DH333" s="1464"/>
      <c r="DI333" s="1464"/>
      <c r="DJ333" s="1464"/>
      <c r="DK333" s="1464"/>
      <c r="DL333" s="1464"/>
      <c r="DM333" s="1464"/>
      <c r="DN333" s="1464"/>
      <c r="DO333" s="1464"/>
      <c r="DP333" s="1464"/>
      <c r="DQ333" s="1464"/>
      <c r="DR333" s="1464"/>
      <c r="DS333" s="1464"/>
      <c r="DT333" s="1464"/>
      <c r="DU333" s="1464"/>
      <c r="DV333" s="1464"/>
      <c r="DW333" s="1464"/>
      <c r="DX333" s="1464"/>
      <c r="DY333" s="1464"/>
      <c r="DZ333" s="1464"/>
      <c r="EA333" s="1464"/>
      <c r="EB333" s="1464"/>
      <c r="EC333" s="1464"/>
      <c r="ED333" s="1464"/>
      <c r="EE333" s="1464"/>
      <c r="EF333" s="1464"/>
      <c r="EG333" s="1464"/>
      <c r="EH333" s="1464"/>
      <c r="EI333" s="1464"/>
      <c r="EJ333" s="1464"/>
      <c r="EK333" s="1464"/>
      <c r="EL333" s="1464"/>
      <c r="EM333" s="1464"/>
      <c r="EN333" s="1464"/>
      <c r="EO333" s="1464"/>
      <c r="EP333" s="1464"/>
      <c r="EQ333" s="1464"/>
      <c r="ER333" s="1464"/>
      <c r="ES333" s="1464"/>
      <c r="ET333" s="1464"/>
      <c r="EU333" s="1464"/>
      <c r="EV333" s="1464"/>
      <c r="EW333" s="1464"/>
      <c r="EX333" s="1464"/>
      <c r="EY333" s="1464"/>
      <c r="EZ333" s="1464"/>
      <c r="FA333" s="1464"/>
      <c r="FB333" s="1464"/>
      <c r="FC333" s="1464"/>
      <c r="FD333" s="1464"/>
      <c r="FE333" s="1464"/>
      <c r="FF333" s="1464"/>
      <c r="FG333" s="1464"/>
      <c r="FH333" s="1464"/>
      <c r="FI333" s="1464"/>
      <c r="FJ333" s="1464"/>
      <c r="FK333" s="1464"/>
      <c r="FL333" s="1464"/>
      <c r="FM333" s="1464"/>
      <c r="FN333" s="1464"/>
      <c r="FO333" s="1464"/>
      <c r="FP333" s="1464"/>
      <c r="FQ333" s="1464"/>
      <c r="FR333" s="1464"/>
      <c r="FS333" s="1464"/>
      <c r="FT333" s="1464"/>
      <c r="FU333" s="1464"/>
      <c r="FV333" s="1464"/>
      <c r="FW333" s="1464"/>
      <c r="IA333" s="710"/>
      <c r="IP333" s="710"/>
      <c r="IT333" s="711"/>
      <c r="JX333" s="1464"/>
      <c r="JY333" s="1464"/>
      <c r="JZ333" s="1464"/>
      <c r="KA333" s="1464"/>
      <c r="KB333" s="1464"/>
    </row>
    <row r="334" spans="1:288" customFormat="1">
      <c r="A334" s="1460"/>
      <c r="B334" s="1460"/>
      <c r="C334" s="1464"/>
      <c r="D334" s="1464"/>
      <c r="E334" s="1464"/>
      <c r="F334" s="1460"/>
      <c r="G334" s="1460"/>
      <c r="H334" s="1460"/>
      <c r="I334" s="1460"/>
      <c r="J334" s="1460"/>
      <c r="K334" s="1460"/>
      <c r="L334" s="1460"/>
      <c r="M334" s="1464"/>
      <c r="N334" s="1464"/>
      <c r="O334" s="1464"/>
      <c r="P334" s="1464"/>
      <c r="Q334" s="1464"/>
      <c r="R334" s="1464"/>
      <c r="S334" s="1464"/>
      <c r="T334" s="1464"/>
      <c r="U334" s="59"/>
      <c r="V334" s="59"/>
      <c r="W334" s="496"/>
      <c r="X334" s="496"/>
      <c r="Y334" s="496"/>
      <c r="Z334" s="496"/>
      <c r="AA334" s="512"/>
      <c r="AB334" s="1460"/>
      <c r="AC334" s="1460"/>
      <c r="AD334" s="555"/>
      <c r="AE334" s="512"/>
      <c r="AF334" s="1460"/>
      <c r="AG334" s="1460"/>
      <c r="AH334" s="555"/>
      <c r="AI334" s="1460"/>
      <c r="AJ334" s="1460"/>
      <c r="AK334" s="1460"/>
      <c r="AL334" s="1460"/>
      <c r="AM334" s="1460"/>
      <c r="AN334" s="555"/>
      <c r="AO334" s="1460"/>
      <c r="AP334" s="555"/>
      <c r="AQ334" s="1460"/>
      <c r="AR334" s="555"/>
      <c r="AS334" s="1460"/>
      <c r="AT334" s="555"/>
      <c r="AU334" s="1460"/>
      <c r="AV334" s="555"/>
      <c r="AW334" s="1460"/>
      <c r="AX334" s="555"/>
      <c r="AY334" s="1460"/>
      <c r="AZ334" s="555"/>
      <c r="BA334" s="1460"/>
      <c r="BB334" s="555"/>
      <c r="BC334" s="1460"/>
      <c r="BD334" s="555"/>
      <c r="BE334" s="1460"/>
      <c r="BF334" s="555"/>
      <c r="BG334" s="1460"/>
      <c r="BH334" s="555"/>
      <c r="BI334" s="1460"/>
      <c r="BJ334" s="555"/>
      <c r="BK334" s="1460"/>
      <c r="BL334" s="555"/>
      <c r="BM334" s="1460"/>
      <c r="BN334" s="555"/>
      <c r="BO334" s="1460"/>
      <c r="BP334" s="555"/>
      <c r="BQ334" s="1464"/>
      <c r="BR334" s="1464"/>
      <c r="BS334" s="1464"/>
      <c r="BT334" s="1464"/>
      <c r="BU334" s="1464"/>
      <c r="BV334" s="1464"/>
      <c r="BW334" s="1464"/>
      <c r="BX334" s="1464"/>
      <c r="BY334" s="1464"/>
      <c r="BZ334" s="1464"/>
      <c r="CA334" s="1464"/>
      <c r="CB334" s="1464"/>
      <c r="CC334" s="1464"/>
      <c r="CD334" s="1464"/>
      <c r="CE334" s="1464"/>
      <c r="CF334" s="1464"/>
      <c r="CG334" s="1464"/>
      <c r="CH334" s="1464"/>
      <c r="CI334" s="1464"/>
      <c r="CJ334" s="1464"/>
      <c r="CK334" s="1464"/>
      <c r="CL334" s="1464"/>
      <c r="CM334" s="1464"/>
      <c r="CN334" s="1464"/>
      <c r="CO334" s="1464"/>
      <c r="CP334" s="1464"/>
      <c r="CQ334" s="1464"/>
      <c r="CR334" s="1464"/>
      <c r="CS334" s="1464"/>
      <c r="CT334" s="1464"/>
      <c r="CU334" s="1464"/>
      <c r="CV334" s="1464"/>
      <c r="CW334" s="1464"/>
      <c r="CX334" s="1464"/>
      <c r="CY334" s="1464"/>
      <c r="CZ334" s="1464"/>
      <c r="DA334" s="1464"/>
      <c r="DB334" s="1464"/>
      <c r="DC334" s="1464"/>
      <c r="DD334" s="1464"/>
      <c r="DE334" s="1464"/>
      <c r="DF334" s="1464"/>
      <c r="DG334" s="1464"/>
      <c r="DH334" s="1464"/>
      <c r="DI334" s="1464"/>
      <c r="DJ334" s="1464"/>
      <c r="DK334" s="1464"/>
      <c r="DL334" s="1464"/>
      <c r="DM334" s="1464"/>
      <c r="DN334" s="1464"/>
      <c r="DO334" s="1464"/>
      <c r="DP334" s="1464"/>
      <c r="DQ334" s="1464"/>
      <c r="DR334" s="1464"/>
      <c r="DS334" s="1464"/>
      <c r="DT334" s="1464"/>
      <c r="DU334" s="1464"/>
      <c r="DV334" s="1464"/>
      <c r="DW334" s="1464"/>
      <c r="DX334" s="1464"/>
      <c r="DY334" s="1464"/>
      <c r="DZ334" s="1464"/>
      <c r="EA334" s="1464"/>
      <c r="EB334" s="1464"/>
      <c r="EC334" s="1464"/>
      <c r="ED334" s="1464"/>
      <c r="EE334" s="1464"/>
      <c r="EF334" s="1464"/>
      <c r="EG334" s="1464"/>
      <c r="EH334" s="1464"/>
      <c r="EI334" s="1464"/>
      <c r="EJ334" s="1464"/>
      <c r="EK334" s="1464"/>
      <c r="EL334" s="1464"/>
      <c r="EM334" s="1464"/>
      <c r="EN334" s="1464"/>
      <c r="EO334" s="1464"/>
      <c r="EP334" s="1464"/>
      <c r="EQ334" s="1464"/>
      <c r="ER334" s="1464"/>
      <c r="ES334" s="1464"/>
      <c r="ET334" s="1464"/>
      <c r="EU334" s="1464"/>
      <c r="EV334" s="1464"/>
      <c r="EW334" s="1464"/>
      <c r="EX334" s="1464"/>
      <c r="EY334" s="1464"/>
      <c r="EZ334" s="1464"/>
      <c r="FA334" s="1464"/>
      <c r="FB334" s="1464"/>
      <c r="FC334" s="1464"/>
      <c r="FD334" s="1464"/>
      <c r="FE334" s="1464"/>
      <c r="FF334" s="1464"/>
      <c r="FG334" s="1464"/>
      <c r="FH334" s="1464"/>
      <c r="FI334" s="1464"/>
      <c r="FJ334" s="1464"/>
      <c r="FK334" s="1464"/>
      <c r="FL334" s="1464"/>
      <c r="FM334" s="1464"/>
      <c r="FN334" s="1464"/>
      <c r="FO334" s="1464"/>
      <c r="FP334" s="1464"/>
      <c r="FQ334" s="1464"/>
      <c r="FR334" s="1464"/>
      <c r="FS334" s="1464"/>
      <c r="FT334" s="1464"/>
      <c r="FU334" s="1464"/>
      <c r="FV334" s="1464"/>
      <c r="FW334" s="1464"/>
      <c r="IA334" s="710"/>
      <c r="IP334" s="710"/>
      <c r="IT334" s="711"/>
      <c r="JX334" s="1464"/>
      <c r="JY334" s="1464"/>
      <c r="JZ334" s="1464"/>
      <c r="KA334" s="1464"/>
      <c r="KB334" s="1464"/>
    </row>
    <row r="335" spans="1:288" customFormat="1">
      <c r="A335" s="1460"/>
      <c r="B335" s="1460"/>
      <c r="C335" s="1464"/>
      <c r="D335" s="1464"/>
      <c r="E335" s="1464"/>
      <c r="F335" s="1460"/>
      <c r="G335" s="1460"/>
      <c r="H335" s="1460"/>
      <c r="I335" s="1460"/>
      <c r="J335" s="1460"/>
      <c r="K335" s="1460"/>
      <c r="L335" s="1460"/>
      <c r="M335" s="1464"/>
      <c r="N335" s="1464"/>
      <c r="O335" s="1464"/>
      <c r="P335" s="1464"/>
      <c r="Q335" s="1464"/>
      <c r="R335" s="1464"/>
      <c r="S335" s="1464"/>
      <c r="T335" s="1464"/>
      <c r="U335" s="59"/>
      <c r="V335" s="59"/>
      <c r="W335" s="496"/>
      <c r="X335" s="496"/>
      <c r="Y335" s="496"/>
      <c r="Z335" s="496"/>
      <c r="AA335" s="512"/>
      <c r="AB335" s="1460"/>
      <c r="AC335" s="1460"/>
      <c r="AD335" s="555"/>
      <c r="AE335" s="512"/>
      <c r="AF335" s="1460"/>
      <c r="AG335" s="1460"/>
      <c r="AH335" s="555"/>
      <c r="AI335" s="1460"/>
      <c r="AJ335" s="1460"/>
      <c r="AK335" s="1460"/>
      <c r="AL335" s="1460"/>
      <c r="AM335" s="1460"/>
      <c r="AN335" s="555"/>
      <c r="AO335" s="1460"/>
      <c r="AP335" s="555"/>
      <c r="AQ335" s="1460"/>
      <c r="AR335" s="555"/>
      <c r="AS335" s="1460"/>
      <c r="AT335" s="555"/>
      <c r="AU335" s="1460"/>
      <c r="AV335" s="555"/>
      <c r="AW335" s="1460"/>
      <c r="AX335" s="555"/>
      <c r="AY335" s="1460"/>
      <c r="AZ335" s="555"/>
      <c r="BA335" s="1460"/>
      <c r="BB335" s="555"/>
      <c r="BC335" s="1460"/>
      <c r="BD335" s="555"/>
      <c r="BE335" s="1460"/>
      <c r="BF335" s="555"/>
      <c r="BG335" s="1460"/>
      <c r="BH335" s="555"/>
      <c r="BI335" s="1460"/>
      <c r="BJ335" s="555"/>
      <c r="BK335" s="1460"/>
      <c r="BL335" s="555"/>
      <c r="BM335" s="1460"/>
      <c r="BN335" s="555"/>
      <c r="BO335" s="1460"/>
      <c r="BP335" s="555"/>
      <c r="BQ335" s="1464"/>
      <c r="BR335" s="1464"/>
      <c r="BS335" s="1464"/>
      <c r="BT335" s="1464"/>
      <c r="BU335" s="1464"/>
      <c r="BV335" s="1464"/>
      <c r="BW335" s="1464"/>
      <c r="BX335" s="1464"/>
      <c r="BY335" s="1464"/>
      <c r="BZ335" s="1464"/>
      <c r="CA335" s="1464"/>
      <c r="CB335" s="1464"/>
      <c r="CC335" s="1464"/>
      <c r="CD335" s="1464"/>
      <c r="CE335" s="1464"/>
      <c r="CF335" s="1464"/>
      <c r="CG335" s="1464"/>
      <c r="CH335" s="1464"/>
      <c r="CI335" s="1464"/>
      <c r="CJ335" s="1464"/>
      <c r="CK335" s="1464"/>
      <c r="CL335" s="1464"/>
      <c r="CM335" s="1464"/>
      <c r="CN335" s="1464"/>
      <c r="CO335" s="1464"/>
      <c r="CP335" s="1464"/>
      <c r="CQ335" s="1464"/>
      <c r="CR335" s="1464"/>
      <c r="CS335" s="1464"/>
      <c r="CT335" s="1464"/>
      <c r="CU335" s="1464"/>
      <c r="CV335" s="1464"/>
      <c r="CW335" s="1464"/>
      <c r="CX335" s="1464"/>
      <c r="CY335" s="1464"/>
      <c r="CZ335" s="1464"/>
      <c r="DA335" s="1464"/>
      <c r="DB335" s="1464"/>
      <c r="DC335" s="1464"/>
      <c r="DD335" s="1464"/>
      <c r="DE335" s="1464"/>
      <c r="DF335" s="1464"/>
      <c r="DG335" s="1464"/>
      <c r="DH335" s="1464"/>
      <c r="DI335" s="1464"/>
      <c r="DJ335" s="1464"/>
      <c r="DK335" s="1464"/>
      <c r="DL335" s="1464"/>
      <c r="DM335" s="1464"/>
      <c r="DN335" s="1464"/>
      <c r="DO335" s="1464"/>
      <c r="DP335" s="1464"/>
      <c r="DQ335" s="1464"/>
      <c r="DR335" s="1464"/>
      <c r="DS335" s="1464"/>
      <c r="DT335" s="1464"/>
      <c r="DU335" s="1464"/>
      <c r="DV335" s="1464"/>
      <c r="DW335" s="1464"/>
      <c r="DX335" s="1464"/>
      <c r="DY335" s="1464"/>
      <c r="DZ335" s="1464"/>
      <c r="EA335" s="1464"/>
      <c r="EB335" s="1464"/>
      <c r="EC335" s="1464"/>
      <c r="ED335" s="1464"/>
      <c r="EE335" s="1464"/>
      <c r="EF335" s="1464"/>
      <c r="EG335" s="1464"/>
      <c r="EH335" s="1464"/>
      <c r="EI335" s="1464"/>
      <c r="EJ335" s="1464"/>
      <c r="EK335" s="1464"/>
      <c r="EL335" s="1464"/>
      <c r="EM335" s="1464"/>
      <c r="EN335" s="1464"/>
      <c r="EO335" s="1464"/>
      <c r="EP335" s="1464"/>
      <c r="EQ335" s="1464"/>
      <c r="ER335" s="1464"/>
      <c r="ES335" s="1464"/>
      <c r="ET335" s="1464"/>
      <c r="EU335" s="1464"/>
      <c r="EV335" s="1464"/>
      <c r="EW335" s="1464"/>
      <c r="EX335" s="1464"/>
      <c r="EY335" s="1464"/>
      <c r="EZ335" s="1464"/>
      <c r="FA335" s="1464"/>
      <c r="FB335" s="1464"/>
      <c r="FC335" s="1464"/>
      <c r="FD335" s="1464"/>
      <c r="FE335" s="1464"/>
      <c r="FF335" s="1464"/>
      <c r="FG335" s="1464"/>
      <c r="FH335" s="1464"/>
      <c r="FI335" s="1464"/>
      <c r="FJ335" s="1464"/>
      <c r="FK335" s="1464"/>
      <c r="FL335" s="1464"/>
      <c r="FM335" s="1464"/>
      <c r="FN335" s="1464"/>
      <c r="FO335" s="1464"/>
      <c r="FP335" s="1464"/>
      <c r="FQ335" s="1464"/>
      <c r="FR335" s="1464"/>
      <c r="FS335" s="1464"/>
      <c r="FT335" s="1464"/>
      <c r="FU335" s="1464"/>
      <c r="FV335" s="1464"/>
      <c r="FW335" s="1464"/>
      <c r="IA335" s="710"/>
      <c r="IP335" s="710"/>
      <c r="IT335" s="711"/>
      <c r="JX335" s="1464"/>
      <c r="JY335" s="1464"/>
      <c r="JZ335" s="1464"/>
      <c r="KA335" s="1464"/>
      <c r="KB335" s="1464"/>
    </row>
    <row r="336" spans="1:288" customFormat="1">
      <c r="A336" s="1460"/>
      <c r="B336" s="1460"/>
      <c r="C336" s="1464"/>
      <c r="D336" s="1464"/>
      <c r="E336" s="1464"/>
      <c r="F336" s="1460"/>
      <c r="G336" s="1460"/>
      <c r="H336" s="1460"/>
      <c r="I336" s="1460"/>
      <c r="J336" s="1460"/>
      <c r="K336" s="1460"/>
      <c r="L336" s="1460"/>
      <c r="M336" s="1464"/>
      <c r="N336" s="1464"/>
      <c r="O336" s="1464"/>
      <c r="P336" s="1464"/>
      <c r="Q336" s="1464"/>
      <c r="R336" s="1464"/>
      <c r="S336" s="1464"/>
      <c r="T336" s="1464"/>
      <c r="U336" s="59"/>
      <c r="V336" s="59"/>
      <c r="W336" s="496"/>
      <c r="X336" s="496"/>
      <c r="Y336" s="496"/>
      <c r="Z336" s="496"/>
      <c r="AA336" s="512"/>
      <c r="AB336" s="1460"/>
      <c r="AC336" s="1460"/>
      <c r="AD336" s="555"/>
      <c r="AE336" s="512"/>
      <c r="AF336" s="1460"/>
      <c r="AG336" s="1460"/>
      <c r="AH336" s="555"/>
      <c r="AI336" s="1460"/>
      <c r="AJ336" s="1460"/>
      <c r="AK336" s="1460"/>
      <c r="AL336" s="1460"/>
      <c r="AM336" s="1460"/>
      <c r="AN336" s="555"/>
      <c r="AO336" s="1460"/>
      <c r="AP336" s="555"/>
      <c r="AQ336" s="1460"/>
      <c r="AR336" s="555"/>
      <c r="AS336" s="1460"/>
      <c r="AT336" s="555"/>
      <c r="AU336" s="1460"/>
      <c r="AV336" s="555"/>
      <c r="AW336" s="1460"/>
      <c r="AX336" s="555"/>
      <c r="AY336" s="1460"/>
      <c r="AZ336" s="555"/>
      <c r="BA336" s="1460"/>
      <c r="BB336" s="555"/>
      <c r="BC336" s="1460"/>
      <c r="BD336" s="555"/>
      <c r="BE336" s="1460"/>
      <c r="BF336" s="555"/>
      <c r="BG336" s="1460"/>
      <c r="BH336" s="555"/>
      <c r="BI336" s="1460"/>
      <c r="BJ336" s="555"/>
      <c r="BK336" s="1460"/>
      <c r="BL336" s="555"/>
      <c r="BM336" s="1460"/>
      <c r="BN336" s="555"/>
      <c r="BO336" s="1460"/>
      <c r="BP336" s="555"/>
      <c r="BQ336" s="1464"/>
      <c r="BR336" s="1464"/>
      <c r="BS336" s="1464"/>
      <c r="BT336" s="1464"/>
      <c r="BU336" s="1464"/>
      <c r="BV336" s="1464"/>
      <c r="BW336" s="1464"/>
      <c r="BX336" s="1464"/>
      <c r="BY336" s="1464"/>
      <c r="BZ336" s="1464"/>
      <c r="CA336" s="1464"/>
      <c r="CB336" s="1464"/>
      <c r="CC336" s="1464"/>
      <c r="CD336" s="1464"/>
      <c r="CE336" s="1464"/>
      <c r="CF336" s="1464"/>
      <c r="CG336" s="1464"/>
      <c r="CH336" s="1464"/>
      <c r="CI336" s="1464"/>
      <c r="CJ336" s="1464"/>
      <c r="CK336" s="1464"/>
      <c r="CL336" s="1464"/>
      <c r="CM336" s="1464"/>
      <c r="CN336" s="1464"/>
      <c r="CO336" s="1464"/>
      <c r="CP336" s="1464"/>
      <c r="CQ336" s="1464"/>
      <c r="CR336" s="1464"/>
      <c r="CS336" s="1464"/>
      <c r="CT336" s="1464"/>
      <c r="CU336" s="1464"/>
      <c r="CV336" s="1464"/>
      <c r="CW336" s="1464"/>
      <c r="CX336" s="1464"/>
      <c r="CY336" s="1464"/>
      <c r="CZ336" s="1464"/>
      <c r="DA336" s="1464"/>
      <c r="DB336" s="1464"/>
      <c r="DC336" s="1464"/>
      <c r="DD336" s="1464"/>
      <c r="DE336" s="1464"/>
      <c r="DF336" s="1464"/>
      <c r="DG336" s="1464"/>
      <c r="DH336" s="1464"/>
      <c r="DI336" s="1464"/>
      <c r="DJ336" s="1464"/>
      <c r="DK336" s="1464"/>
      <c r="DL336" s="1464"/>
      <c r="DM336" s="1464"/>
      <c r="DN336" s="1464"/>
      <c r="DO336" s="1464"/>
      <c r="DP336" s="1464"/>
      <c r="DQ336" s="1464"/>
      <c r="DR336" s="1464"/>
      <c r="DS336" s="1464"/>
      <c r="DT336" s="1464"/>
      <c r="DU336" s="1464"/>
      <c r="DV336" s="1464"/>
      <c r="DW336" s="1464"/>
      <c r="DX336" s="1464"/>
      <c r="DY336" s="1464"/>
      <c r="DZ336" s="1464"/>
      <c r="EA336" s="1464"/>
      <c r="EB336" s="1464"/>
      <c r="EC336" s="1464"/>
      <c r="ED336" s="1464"/>
      <c r="EE336" s="1464"/>
      <c r="EF336" s="1464"/>
      <c r="EG336" s="1464"/>
      <c r="EH336" s="1464"/>
      <c r="EI336" s="1464"/>
      <c r="EJ336" s="1464"/>
      <c r="EK336" s="1464"/>
      <c r="EL336" s="1464"/>
      <c r="EM336" s="1464"/>
      <c r="EN336" s="1464"/>
      <c r="EO336" s="1464"/>
      <c r="EP336" s="1464"/>
      <c r="EQ336" s="1464"/>
      <c r="ER336" s="1464"/>
      <c r="ES336" s="1464"/>
      <c r="ET336" s="1464"/>
      <c r="EU336" s="1464"/>
      <c r="EV336" s="1464"/>
      <c r="EW336" s="1464"/>
      <c r="EX336" s="1464"/>
      <c r="EY336" s="1464"/>
      <c r="EZ336" s="1464"/>
      <c r="FA336" s="1464"/>
      <c r="FB336" s="1464"/>
      <c r="FC336" s="1464"/>
      <c r="FD336" s="1464"/>
      <c r="FE336" s="1464"/>
      <c r="FF336" s="1464"/>
      <c r="FG336" s="1464"/>
      <c r="FH336" s="1464"/>
      <c r="FI336" s="1464"/>
      <c r="FJ336" s="1464"/>
      <c r="FK336" s="1464"/>
      <c r="FL336" s="1464"/>
      <c r="FM336" s="1464"/>
      <c r="FN336" s="1464"/>
      <c r="FO336" s="1464"/>
      <c r="FP336" s="1464"/>
      <c r="FQ336" s="1464"/>
      <c r="FR336" s="1464"/>
      <c r="FS336" s="1464"/>
      <c r="FT336" s="1464"/>
      <c r="FU336" s="1464"/>
      <c r="FV336" s="1464"/>
      <c r="FW336" s="1464"/>
      <c r="IA336" s="710"/>
      <c r="IP336" s="710"/>
      <c r="IT336" s="711"/>
      <c r="JX336" s="1464"/>
      <c r="JY336" s="1464"/>
      <c r="JZ336" s="1464"/>
      <c r="KA336" s="1464"/>
      <c r="KB336" s="1464"/>
    </row>
    <row r="337" spans="1:288" customFormat="1">
      <c r="A337" s="1460"/>
      <c r="B337" s="1460"/>
      <c r="C337" s="1464"/>
      <c r="D337" s="1464"/>
      <c r="E337" s="1464"/>
      <c r="F337" s="1460"/>
      <c r="G337" s="1460"/>
      <c r="H337" s="1460"/>
      <c r="I337" s="1460"/>
      <c r="J337" s="1460"/>
      <c r="K337" s="1460"/>
      <c r="L337" s="1460"/>
      <c r="M337" s="1464"/>
      <c r="N337" s="1464"/>
      <c r="O337" s="1464"/>
      <c r="P337" s="1464"/>
      <c r="Q337" s="1464"/>
      <c r="R337" s="1464"/>
      <c r="S337" s="1464"/>
      <c r="T337" s="1464"/>
      <c r="U337" s="59"/>
      <c r="V337" s="59"/>
      <c r="W337" s="496"/>
      <c r="X337" s="496"/>
      <c r="Y337" s="496"/>
      <c r="Z337" s="496"/>
      <c r="AA337" s="512"/>
      <c r="AB337" s="1460"/>
      <c r="AC337" s="1460"/>
      <c r="AD337" s="555"/>
      <c r="AE337" s="512"/>
      <c r="AF337" s="1460"/>
      <c r="AG337" s="1460"/>
      <c r="AH337" s="555"/>
      <c r="AI337" s="1460"/>
      <c r="AJ337" s="1460"/>
      <c r="AK337" s="1460"/>
      <c r="AL337" s="1460"/>
      <c r="AM337" s="1460"/>
      <c r="AN337" s="555"/>
      <c r="AO337" s="1460"/>
      <c r="AP337" s="555"/>
      <c r="AQ337" s="1460"/>
      <c r="AR337" s="555"/>
      <c r="AS337" s="1460"/>
      <c r="AT337" s="555"/>
      <c r="AU337" s="1460"/>
      <c r="AV337" s="555"/>
      <c r="AW337" s="1460"/>
      <c r="AX337" s="555"/>
      <c r="AY337" s="1460"/>
      <c r="AZ337" s="555"/>
      <c r="BA337" s="1460"/>
      <c r="BB337" s="555"/>
      <c r="BC337" s="1460"/>
      <c r="BD337" s="555"/>
      <c r="BE337" s="1460"/>
      <c r="BF337" s="555"/>
      <c r="BG337" s="1460"/>
      <c r="BH337" s="555"/>
      <c r="BI337" s="1460"/>
      <c r="BJ337" s="555"/>
      <c r="BK337" s="1460"/>
      <c r="BL337" s="555"/>
      <c r="BM337" s="1460"/>
      <c r="BN337" s="555"/>
      <c r="BO337" s="1460"/>
      <c r="BP337" s="555"/>
      <c r="BQ337" s="1464"/>
      <c r="BR337" s="1464"/>
      <c r="BS337" s="1464"/>
      <c r="BT337" s="1464"/>
      <c r="BU337" s="1464"/>
      <c r="BV337" s="1464"/>
      <c r="BW337" s="1464"/>
      <c r="BX337" s="1464"/>
      <c r="BY337" s="1464"/>
      <c r="BZ337" s="1464"/>
      <c r="CA337" s="1464"/>
      <c r="CB337" s="1464"/>
      <c r="CC337" s="1464"/>
      <c r="CD337" s="1464"/>
      <c r="CE337" s="1464"/>
      <c r="CF337" s="1464"/>
      <c r="CG337" s="1464"/>
      <c r="CH337" s="1464"/>
      <c r="CI337" s="1464"/>
      <c r="CJ337" s="1464"/>
      <c r="CK337" s="1464"/>
      <c r="CL337" s="1464"/>
      <c r="CM337" s="1464"/>
      <c r="CN337" s="1464"/>
      <c r="CO337" s="1464"/>
      <c r="CP337" s="1464"/>
      <c r="CQ337" s="1464"/>
      <c r="CR337" s="1464"/>
      <c r="CS337" s="1464"/>
      <c r="CT337" s="1464"/>
      <c r="CU337" s="1464"/>
      <c r="CV337" s="1464"/>
      <c r="CW337" s="1464"/>
      <c r="CX337" s="1464"/>
      <c r="CY337" s="1464"/>
      <c r="CZ337" s="1464"/>
      <c r="DA337" s="1464"/>
      <c r="DB337" s="1464"/>
      <c r="DC337" s="1464"/>
      <c r="DD337" s="1464"/>
      <c r="DE337" s="1464"/>
      <c r="DF337" s="1464"/>
      <c r="DG337" s="1464"/>
      <c r="DH337" s="1464"/>
      <c r="DI337" s="1464"/>
      <c r="DJ337" s="1464"/>
      <c r="DK337" s="1464"/>
      <c r="DL337" s="1464"/>
      <c r="DM337" s="1464"/>
      <c r="DN337" s="1464"/>
      <c r="DO337" s="1464"/>
      <c r="DP337" s="1464"/>
      <c r="DQ337" s="1464"/>
      <c r="DR337" s="1464"/>
      <c r="DS337" s="1464"/>
      <c r="DT337" s="1464"/>
      <c r="DU337" s="1464"/>
      <c r="DV337" s="1464"/>
      <c r="DW337" s="1464"/>
      <c r="DX337" s="1464"/>
      <c r="DY337" s="1464"/>
      <c r="DZ337" s="1464"/>
      <c r="EA337" s="1464"/>
      <c r="EB337" s="1464"/>
      <c r="EC337" s="1464"/>
      <c r="ED337" s="1464"/>
      <c r="EE337" s="1464"/>
      <c r="EF337" s="1464"/>
      <c r="EG337" s="1464"/>
      <c r="EH337" s="1464"/>
      <c r="EI337" s="1464"/>
      <c r="EJ337" s="1464"/>
      <c r="EK337" s="1464"/>
      <c r="EL337" s="1464"/>
      <c r="EM337" s="1464"/>
      <c r="EN337" s="1464"/>
      <c r="EO337" s="1464"/>
      <c r="EP337" s="1464"/>
      <c r="EQ337" s="1464"/>
      <c r="ER337" s="1464"/>
      <c r="ES337" s="1464"/>
      <c r="ET337" s="1464"/>
      <c r="EU337" s="1464"/>
      <c r="EV337" s="1464"/>
      <c r="EW337" s="1464"/>
      <c r="EX337" s="1464"/>
      <c r="EY337" s="1464"/>
      <c r="EZ337" s="1464"/>
      <c r="FA337" s="1464"/>
      <c r="FB337" s="1464"/>
      <c r="FC337" s="1464"/>
      <c r="FD337" s="1464"/>
      <c r="FE337" s="1464"/>
      <c r="FF337" s="1464"/>
      <c r="FG337" s="1464"/>
      <c r="FH337" s="1464"/>
      <c r="FI337" s="1464"/>
      <c r="FJ337" s="1464"/>
      <c r="FK337" s="1464"/>
      <c r="FL337" s="1464"/>
      <c r="FM337" s="1464"/>
      <c r="FN337" s="1464"/>
      <c r="FO337" s="1464"/>
      <c r="FP337" s="1464"/>
      <c r="FQ337" s="1464"/>
      <c r="FR337" s="1464"/>
      <c r="FS337" s="1464"/>
      <c r="FT337" s="1464"/>
      <c r="FU337" s="1464"/>
      <c r="FV337" s="1464"/>
      <c r="FW337" s="1464"/>
      <c r="IA337" s="710"/>
      <c r="IP337" s="710"/>
      <c r="IT337" s="711"/>
      <c r="JX337" s="1464"/>
      <c r="JY337" s="1464"/>
      <c r="JZ337" s="1464"/>
      <c r="KA337" s="1464"/>
      <c r="KB337" s="1464"/>
    </row>
    <row r="338" spans="1:288" customFormat="1">
      <c r="A338" s="1460"/>
      <c r="B338" s="1460"/>
      <c r="C338" s="1464"/>
      <c r="D338" s="1464"/>
      <c r="E338" s="1464"/>
      <c r="F338" s="1460"/>
      <c r="G338" s="1460"/>
      <c r="H338" s="1460"/>
      <c r="I338" s="1460"/>
      <c r="J338" s="1460"/>
      <c r="K338" s="1460"/>
      <c r="L338" s="1460"/>
      <c r="M338" s="1464"/>
      <c r="N338" s="1464"/>
      <c r="O338" s="1464"/>
      <c r="P338" s="1464"/>
      <c r="Q338" s="1464"/>
      <c r="R338" s="1464"/>
      <c r="S338" s="1464"/>
      <c r="T338" s="1464"/>
      <c r="U338" s="59"/>
      <c r="V338" s="59"/>
      <c r="W338" s="496"/>
      <c r="X338" s="496"/>
      <c r="Y338" s="496"/>
      <c r="Z338" s="496"/>
      <c r="AA338" s="512"/>
      <c r="AB338" s="1460"/>
      <c r="AC338" s="1460"/>
      <c r="AD338" s="555"/>
      <c r="AE338" s="512"/>
      <c r="AF338" s="1460"/>
      <c r="AG338" s="1460"/>
      <c r="AH338" s="555"/>
      <c r="AI338" s="1460"/>
      <c r="AJ338" s="1460"/>
      <c r="AK338" s="1460"/>
      <c r="AL338" s="1460"/>
      <c r="AM338" s="1460"/>
      <c r="AN338" s="555"/>
      <c r="AO338" s="1460"/>
      <c r="AP338" s="555"/>
      <c r="AQ338" s="1460"/>
      <c r="AR338" s="555"/>
      <c r="AS338" s="1460"/>
      <c r="AT338" s="555"/>
      <c r="AU338" s="1460"/>
      <c r="AV338" s="555"/>
      <c r="AW338" s="1460"/>
      <c r="AX338" s="555"/>
      <c r="AY338" s="1460"/>
      <c r="AZ338" s="555"/>
      <c r="BA338" s="1460"/>
      <c r="BB338" s="555"/>
      <c r="BC338" s="1460"/>
      <c r="BD338" s="555"/>
      <c r="BE338" s="1460"/>
      <c r="BF338" s="555"/>
      <c r="BG338" s="1460"/>
      <c r="BH338" s="555"/>
      <c r="BI338" s="1460"/>
      <c r="BJ338" s="555"/>
      <c r="BK338" s="1460"/>
      <c r="BL338" s="555"/>
      <c r="BM338" s="1460"/>
      <c r="BN338" s="555"/>
      <c r="BO338" s="1460"/>
      <c r="BP338" s="555"/>
      <c r="BQ338" s="1464"/>
      <c r="BR338" s="1464"/>
      <c r="BS338" s="1464"/>
      <c r="BT338" s="1464"/>
      <c r="BU338" s="1464"/>
      <c r="BV338" s="1464"/>
      <c r="BW338" s="1464"/>
      <c r="BX338" s="1464"/>
      <c r="BY338" s="1464"/>
      <c r="BZ338" s="1464"/>
      <c r="CA338" s="1464"/>
      <c r="CB338" s="1464"/>
      <c r="CC338" s="1464"/>
      <c r="CD338" s="1464"/>
      <c r="CE338" s="1464"/>
      <c r="CF338" s="1464"/>
      <c r="CG338" s="1464"/>
      <c r="CH338" s="1464"/>
      <c r="CI338" s="1464"/>
      <c r="CJ338" s="1464"/>
      <c r="CK338" s="1464"/>
      <c r="CL338" s="1464"/>
      <c r="CM338" s="1464"/>
      <c r="CN338" s="1464"/>
      <c r="CO338" s="1464"/>
      <c r="CP338" s="1464"/>
      <c r="CQ338" s="1464"/>
      <c r="CR338" s="1464"/>
      <c r="CS338" s="1464"/>
      <c r="CT338" s="1464"/>
      <c r="CU338" s="1464"/>
      <c r="CV338" s="1464"/>
      <c r="CW338" s="1464"/>
      <c r="CX338" s="1464"/>
      <c r="CY338" s="1464"/>
      <c r="CZ338" s="1464"/>
      <c r="DA338" s="1464"/>
      <c r="DB338" s="1464"/>
      <c r="DC338" s="1464"/>
      <c r="DD338" s="1464"/>
      <c r="DE338" s="1464"/>
      <c r="DF338" s="1464"/>
      <c r="DG338" s="1464"/>
      <c r="DH338" s="1464"/>
      <c r="DI338" s="1464"/>
      <c r="DJ338" s="1464"/>
      <c r="DK338" s="1464"/>
      <c r="DL338" s="1464"/>
      <c r="DM338" s="1464"/>
      <c r="DN338" s="1464"/>
      <c r="DO338" s="1464"/>
      <c r="DP338" s="1464"/>
      <c r="DQ338" s="1464"/>
      <c r="DR338" s="1464"/>
      <c r="DS338" s="1464"/>
      <c r="DT338" s="1464"/>
      <c r="DU338" s="1464"/>
      <c r="DV338" s="1464"/>
      <c r="DW338" s="1464"/>
      <c r="DX338" s="1464"/>
      <c r="DY338" s="1464"/>
      <c r="DZ338" s="1464"/>
      <c r="EA338" s="1464"/>
      <c r="EB338" s="1464"/>
      <c r="EC338" s="1464"/>
      <c r="ED338" s="1464"/>
      <c r="EE338" s="1464"/>
      <c r="EF338" s="1464"/>
      <c r="EG338" s="1464"/>
      <c r="EH338" s="1464"/>
      <c r="EI338" s="1464"/>
      <c r="EJ338" s="1464"/>
      <c r="EK338" s="1464"/>
      <c r="EL338" s="1464"/>
      <c r="EM338" s="1464"/>
      <c r="EN338" s="1464"/>
      <c r="EO338" s="1464"/>
      <c r="EP338" s="1464"/>
      <c r="EQ338" s="1464"/>
      <c r="ER338" s="1464"/>
      <c r="ES338" s="1464"/>
      <c r="ET338" s="1464"/>
      <c r="EU338" s="1464"/>
      <c r="EV338" s="1464"/>
      <c r="EW338" s="1464"/>
      <c r="EX338" s="1464"/>
      <c r="EY338" s="1464"/>
      <c r="EZ338" s="1464"/>
      <c r="FA338" s="1464"/>
      <c r="FB338" s="1464"/>
      <c r="FC338" s="1464"/>
      <c r="FD338" s="1464"/>
      <c r="FE338" s="1464"/>
      <c r="FF338" s="1464"/>
      <c r="FG338" s="1464"/>
      <c r="FH338" s="1464"/>
      <c r="FI338" s="1464"/>
      <c r="FJ338" s="1464"/>
      <c r="FK338" s="1464"/>
      <c r="FL338" s="1464"/>
      <c r="FM338" s="1464"/>
      <c r="FN338" s="1464"/>
      <c r="FO338" s="1464"/>
      <c r="FP338" s="1464"/>
      <c r="FQ338" s="1464"/>
      <c r="FR338" s="1464"/>
      <c r="FS338" s="1464"/>
      <c r="FT338" s="1464"/>
      <c r="FU338" s="1464"/>
      <c r="FV338" s="1464"/>
      <c r="FW338" s="1464"/>
      <c r="IA338" s="710"/>
      <c r="IP338" s="710"/>
      <c r="IT338" s="711"/>
      <c r="JX338" s="1464"/>
      <c r="JY338" s="1464"/>
      <c r="JZ338" s="1464"/>
      <c r="KA338" s="1464"/>
      <c r="KB338" s="1464"/>
    </row>
    <row r="339" spans="1:288" customFormat="1">
      <c r="A339" s="1460"/>
      <c r="B339" s="1460"/>
      <c r="C339" s="1464"/>
      <c r="D339" s="1464"/>
      <c r="E339" s="1464"/>
      <c r="F339" s="1460"/>
      <c r="G339" s="1460"/>
      <c r="H339" s="1460"/>
      <c r="I339" s="1460"/>
      <c r="J339" s="1460"/>
      <c r="K339" s="1460"/>
      <c r="L339" s="1460"/>
      <c r="M339" s="1464"/>
      <c r="N339" s="1464"/>
      <c r="O339" s="1464"/>
      <c r="P339" s="1464"/>
      <c r="Q339" s="1464"/>
      <c r="R339" s="1464"/>
      <c r="S339" s="1464"/>
      <c r="T339" s="1464"/>
      <c r="U339" s="59"/>
      <c r="V339" s="59"/>
      <c r="W339" s="496"/>
      <c r="X339" s="496"/>
      <c r="Y339" s="496"/>
      <c r="Z339" s="496"/>
      <c r="AA339" s="512"/>
      <c r="AB339" s="1460"/>
      <c r="AC339" s="1460"/>
      <c r="AD339" s="555"/>
      <c r="AE339" s="512"/>
      <c r="AF339" s="1460"/>
      <c r="AG339" s="1460"/>
      <c r="AH339" s="555"/>
      <c r="AI339" s="1460"/>
      <c r="AJ339" s="1460"/>
      <c r="AK339" s="1460"/>
      <c r="AL339" s="1460"/>
      <c r="AM339" s="1460"/>
      <c r="AN339" s="555"/>
      <c r="AO339" s="1460"/>
      <c r="AP339" s="555"/>
      <c r="AQ339" s="1460"/>
      <c r="AR339" s="555"/>
      <c r="AS339" s="1460"/>
      <c r="AT339" s="555"/>
      <c r="AU339" s="1460"/>
      <c r="AV339" s="555"/>
      <c r="AW339" s="1460"/>
      <c r="AX339" s="555"/>
      <c r="AY339" s="1460"/>
      <c r="AZ339" s="555"/>
      <c r="BA339" s="1460"/>
      <c r="BB339" s="555"/>
      <c r="BC339" s="1460"/>
      <c r="BD339" s="555"/>
      <c r="BE339" s="1460"/>
      <c r="BF339" s="555"/>
      <c r="BG339" s="1460"/>
      <c r="BH339" s="555"/>
      <c r="BI339" s="1460"/>
      <c r="BJ339" s="555"/>
      <c r="BK339" s="1460"/>
      <c r="BL339" s="555"/>
      <c r="BM339" s="1460"/>
      <c r="BN339" s="555"/>
      <c r="BO339" s="1460"/>
      <c r="BP339" s="555"/>
      <c r="BQ339" s="1464"/>
      <c r="BR339" s="1464"/>
      <c r="BS339" s="1464"/>
      <c r="BT339" s="1464"/>
      <c r="BU339" s="1464"/>
      <c r="BV339" s="1464"/>
      <c r="BW339" s="1464"/>
      <c r="BX339" s="1464"/>
      <c r="BY339" s="1464"/>
      <c r="BZ339" s="1464"/>
      <c r="CA339" s="1464"/>
      <c r="CB339" s="1464"/>
      <c r="CC339" s="1464"/>
      <c r="CD339" s="1464"/>
      <c r="CE339" s="1464"/>
      <c r="CF339" s="1464"/>
      <c r="CG339" s="1464"/>
      <c r="CH339" s="1464"/>
      <c r="CI339" s="1464"/>
      <c r="CJ339" s="1464"/>
      <c r="CK339" s="1464"/>
      <c r="CL339" s="1464"/>
      <c r="CM339" s="1464"/>
      <c r="CN339" s="1464"/>
      <c r="CO339" s="1464"/>
      <c r="CP339" s="1464"/>
      <c r="CQ339" s="1464"/>
      <c r="CR339" s="1464"/>
      <c r="CS339" s="1464"/>
      <c r="CT339" s="1464"/>
      <c r="CU339" s="1464"/>
      <c r="CV339" s="1464"/>
      <c r="CW339" s="1464"/>
      <c r="CX339" s="1464"/>
      <c r="CY339" s="1464"/>
      <c r="CZ339" s="1464"/>
      <c r="DA339" s="1464"/>
      <c r="DB339" s="1464"/>
      <c r="DC339" s="1464"/>
      <c r="DD339" s="1464"/>
      <c r="DE339" s="1464"/>
      <c r="DF339" s="1464"/>
      <c r="DG339" s="1464"/>
      <c r="DH339" s="1464"/>
      <c r="DI339" s="1464"/>
      <c r="DJ339" s="1464"/>
      <c r="DK339" s="1464"/>
      <c r="DL339" s="1464"/>
      <c r="DM339" s="1464"/>
      <c r="DN339" s="1464"/>
      <c r="DO339" s="1464"/>
      <c r="DP339" s="1464"/>
      <c r="DQ339" s="1464"/>
      <c r="DR339" s="1464"/>
      <c r="DS339" s="1464"/>
      <c r="DT339" s="1464"/>
      <c r="DU339" s="1464"/>
      <c r="DV339" s="1464"/>
      <c r="DW339" s="1464"/>
      <c r="DX339" s="1464"/>
      <c r="DY339" s="1464"/>
      <c r="DZ339" s="1464"/>
      <c r="EA339" s="1464"/>
      <c r="EB339" s="1464"/>
      <c r="EC339" s="1464"/>
      <c r="ED339" s="1464"/>
      <c r="EE339" s="1464"/>
      <c r="EF339" s="1464"/>
      <c r="EG339" s="1464"/>
      <c r="EH339" s="1464"/>
      <c r="EI339" s="1464"/>
      <c r="EJ339" s="1464"/>
      <c r="EK339" s="1464"/>
      <c r="EL339" s="1464"/>
      <c r="EM339" s="1464"/>
      <c r="EN339" s="1464"/>
      <c r="EO339" s="1464"/>
      <c r="EP339" s="1464"/>
      <c r="EQ339" s="1464"/>
      <c r="ER339" s="1464"/>
      <c r="ES339" s="1464"/>
      <c r="ET339" s="1464"/>
      <c r="EU339" s="1464"/>
      <c r="EV339" s="1464"/>
      <c r="EW339" s="1464"/>
      <c r="EX339" s="1464"/>
      <c r="EY339" s="1464"/>
      <c r="EZ339" s="1464"/>
      <c r="FA339" s="1464"/>
      <c r="FB339" s="1464"/>
      <c r="FC339" s="1464"/>
      <c r="FD339" s="1464"/>
      <c r="FE339" s="1464"/>
      <c r="FF339" s="1464"/>
      <c r="FG339" s="1464"/>
      <c r="FH339" s="1464"/>
      <c r="FI339" s="1464"/>
      <c r="FJ339" s="1464"/>
      <c r="FK339" s="1464"/>
      <c r="FL339" s="1464"/>
      <c r="FM339" s="1464"/>
      <c r="FN339" s="1464"/>
      <c r="FO339" s="1464"/>
      <c r="FP339" s="1464"/>
      <c r="FQ339" s="1464"/>
      <c r="FR339" s="1464"/>
      <c r="FS339" s="1464"/>
      <c r="FT339" s="1464"/>
      <c r="FU339" s="1464"/>
      <c r="FV339" s="1464"/>
      <c r="FW339" s="1464"/>
      <c r="IA339" s="710"/>
      <c r="IP339" s="710"/>
      <c r="IT339" s="711"/>
      <c r="JX339" s="1464"/>
      <c r="JY339" s="1464"/>
      <c r="JZ339" s="1464"/>
      <c r="KA339" s="1464"/>
      <c r="KB339" s="1464"/>
    </row>
    <row r="340" spans="1:288" customFormat="1">
      <c r="A340" s="1460"/>
      <c r="B340" s="1460"/>
      <c r="C340" s="1464"/>
      <c r="D340" s="1464"/>
      <c r="E340" s="1464"/>
      <c r="F340" s="1460"/>
      <c r="G340" s="1460"/>
      <c r="H340" s="1460"/>
      <c r="I340" s="1460"/>
      <c r="J340" s="1460"/>
      <c r="K340" s="1460"/>
      <c r="L340" s="1460"/>
      <c r="M340" s="1464"/>
      <c r="N340" s="1464"/>
      <c r="O340" s="1464"/>
      <c r="P340" s="1464"/>
      <c r="Q340" s="1464"/>
      <c r="R340" s="1464"/>
      <c r="S340" s="1464"/>
      <c r="T340" s="1464"/>
      <c r="U340" s="59"/>
      <c r="V340" s="59"/>
      <c r="W340" s="496"/>
      <c r="X340" s="496"/>
      <c r="Y340" s="496"/>
      <c r="Z340" s="496"/>
      <c r="AA340" s="512"/>
      <c r="AB340" s="1460"/>
      <c r="AC340" s="1460"/>
      <c r="AD340" s="555"/>
      <c r="AE340" s="512"/>
      <c r="AF340" s="1460"/>
      <c r="AG340" s="1460"/>
      <c r="AH340" s="555"/>
      <c r="AI340" s="1460"/>
      <c r="AJ340" s="1460"/>
      <c r="AK340" s="1460"/>
      <c r="AL340" s="1460"/>
      <c r="AM340" s="1460"/>
      <c r="AN340" s="555"/>
      <c r="AO340" s="1460"/>
      <c r="AP340" s="555"/>
      <c r="AQ340" s="1460"/>
      <c r="AR340" s="555"/>
      <c r="AS340" s="1460"/>
      <c r="AT340" s="555"/>
      <c r="AU340" s="1460"/>
      <c r="AV340" s="555"/>
      <c r="AW340" s="1460"/>
      <c r="AX340" s="555"/>
      <c r="AY340" s="1460"/>
      <c r="AZ340" s="555"/>
      <c r="BA340" s="1460"/>
      <c r="BB340" s="555"/>
      <c r="BC340" s="1460"/>
      <c r="BD340" s="555"/>
      <c r="BE340" s="1460"/>
      <c r="BF340" s="555"/>
      <c r="BG340" s="1460"/>
      <c r="BH340" s="555"/>
      <c r="BI340" s="1460"/>
      <c r="BJ340" s="555"/>
      <c r="BK340" s="1460"/>
      <c r="BL340" s="555"/>
      <c r="BM340" s="1460"/>
      <c r="BN340" s="555"/>
      <c r="BO340" s="1460"/>
      <c r="BP340" s="555"/>
      <c r="BQ340" s="1464"/>
      <c r="BR340" s="1464"/>
      <c r="BS340" s="1464"/>
      <c r="BT340" s="1464"/>
      <c r="BU340" s="1464"/>
      <c r="BV340" s="1464"/>
      <c r="BW340" s="1464"/>
      <c r="BX340" s="1464"/>
      <c r="BY340" s="1464"/>
      <c r="BZ340" s="1464"/>
      <c r="CA340" s="1464"/>
      <c r="CB340" s="1464"/>
      <c r="CC340" s="1464"/>
      <c r="CD340" s="1464"/>
      <c r="CE340" s="1464"/>
      <c r="CF340" s="1464"/>
      <c r="CG340" s="1464"/>
      <c r="CH340" s="1464"/>
      <c r="CI340" s="1464"/>
      <c r="CJ340" s="1464"/>
      <c r="CK340" s="1464"/>
      <c r="CL340" s="1464"/>
      <c r="CM340" s="1464"/>
      <c r="CN340" s="1464"/>
      <c r="CO340" s="1464"/>
      <c r="CP340" s="1464"/>
      <c r="CQ340" s="1464"/>
      <c r="CR340" s="1464"/>
      <c r="CS340" s="1464"/>
      <c r="CT340" s="1464"/>
      <c r="CU340" s="1464"/>
      <c r="CV340" s="1464"/>
      <c r="CW340" s="1464"/>
      <c r="CX340" s="1464"/>
      <c r="CY340" s="1464"/>
      <c r="CZ340" s="1464"/>
      <c r="DA340" s="1464"/>
      <c r="DB340" s="1464"/>
      <c r="DC340" s="1464"/>
      <c r="DD340" s="1464"/>
      <c r="DE340" s="1464"/>
      <c r="DF340" s="1464"/>
      <c r="DG340" s="1464"/>
      <c r="DH340" s="1464"/>
      <c r="DI340" s="1464"/>
      <c r="DJ340" s="1464"/>
      <c r="DK340" s="1464"/>
      <c r="DL340" s="1464"/>
      <c r="DM340" s="1464"/>
      <c r="DN340" s="1464"/>
      <c r="DO340" s="1464"/>
      <c r="DP340" s="1464"/>
      <c r="DQ340" s="1464"/>
      <c r="DR340" s="1464"/>
      <c r="DS340" s="1464"/>
      <c r="DT340" s="1464"/>
      <c r="DU340" s="1464"/>
      <c r="DV340" s="1464"/>
      <c r="DW340" s="1464"/>
      <c r="DX340" s="1464"/>
      <c r="DY340" s="1464"/>
      <c r="DZ340" s="1464"/>
      <c r="EA340" s="1464"/>
      <c r="EB340" s="1464"/>
      <c r="EC340" s="1464"/>
      <c r="ED340" s="1464"/>
      <c r="EE340" s="1464"/>
      <c r="EF340" s="1464"/>
      <c r="EG340" s="1464"/>
      <c r="EH340" s="1464"/>
      <c r="EI340" s="1464"/>
      <c r="EJ340" s="1464"/>
      <c r="EK340" s="1464"/>
      <c r="EL340" s="1464"/>
      <c r="EM340" s="1464"/>
      <c r="EN340" s="1464"/>
      <c r="EO340" s="1464"/>
      <c r="EP340" s="1464"/>
      <c r="EQ340" s="1464"/>
      <c r="ER340" s="1464"/>
      <c r="ES340" s="1464"/>
      <c r="ET340" s="1464"/>
      <c r="EU340" s="1464"/>
      <c r="EV340" s="1464"/>
      <c r="EW340" s="1464"/>
      <c r="EX340" s="1464"/>
      <c r="EY340" s="1464"/>
      <c r="EZ340" s="1464"/>
      <c r="FA340" s="1464"/>
      <c r="FB340" s="1464"/>
      <c r="FC340" s="1464"/>
      <c r="FD340" s="1464"/>
      <c r="FE340" s="1464"/>
      <c r="FF340" s="1464"/>
      <c r="FG340" s="1464"/>
      <c r="FH340" s="1464"/>
      <c r="FI340" s="1464"/>
      <c r="FJ340" s="1464"/>
      <c r="FK340" s="1464"/>
      <c r="FL340" s="1464"/>
      <c r="FM340" s="1464"/>
      <c r="FN340" s="1464"/>
      <c r="FO340" s="1464"/>
      <c r="FP340" s="1464"/>
      <c r="FQ340" s="1464"/>
      <c r="FR340" s="1464"/>
      <c r="FS340" s="1464"/>
      <c r="FT340" s="1464"/>
      <c r="FU340" s="1464"/>
      <c r="FV340" s="1464"/>
      <c r="FW340" s="1464"/>
      <c r="IA340" s="710"/>
      <c r="IP340" s="710"/>
      <c r="IT340" s="711"/>
      <c r="JX340" s="1464"/>
      <c r="JY340" s="1464"/>
      <c r="JZ340" s="1464"/>
      <c r="KA340" s="1464"/>
      <c r="KB340" s="1464"/>
    </row>
    <row r="341" spans="1:288" customFormat="1">
      <c r="A341" s="1460"/>
      <c r="B341" s="1460"/>
      <c r="C341" s="1464"/>
      <c r="D341" s="1464"/>
      <c r="E341" s="1464"/>
      <c r="F341" s="1460"/>
      <c r="G341" s="1460"/>
      <c r="H341" s="1460"/>
      <c r="I341" s="1460"/>
      <c r="J341" s="1460"/>
      <c r="K341" s="1460"/>
      <c r="L341" s="1460"/>
      <c r="M341" s="1464"/>
      <c r="N341" s="1464"/>
      <c r="O341" s="1464"/>
      <c r="P341" s="1464"/>
      <c r="Q341" s="1464"/>
      <c r="R341" s="1464"/>
      <c r="S341" s="1464"/>
      <c r="T341" s="1464"/>
      <c r="U341" s="59"/>
      <c r="V341" s="59"/>
      <c r="W341" s="496"/>
      <c r="X341" s="496"/>
      <c r="Y341" s="496"/>
      <c r="Z341" s="496"/>
      <c r="AA341" s="512"/>
      <c r="AB341" s="1460"/>
      <c r="AC341" s="1460"/>
      <c r="AD341" s="555"/>
      <c r="AE341" s="512"/>
      <c r="AF341" s="1460"/>
      <c r="AG341" s="1460"/>
      <c r="AH341" s="555"/>
      <c r="AI341" s="1460"/>
      <c r="AJ341" s="1460"/>
      <c r="AK341" s="1460"/>
      <c r="AL341" s="1460"/>
      <c r="AM341" s="1460"/>
      <c r="AN341" s="555"/>
      <c r="AO341" s="1460"/>
      <c r="AP341" s="555"/>
      <c r="AQ341" s="1460"/>
      <c r="AR341" s="555"/>
      <c r="AS341" s="1460"/>
      <c r="AT341" s="555"/>
      <c r="AU341" s="1460"/>
      <c r="AV341" s="555"/>
      <c r="AW341" s="1460"/>
      <c r="AX341" s="555"/>
      <c r="AY341" s="1460"/>
      <c r="AZ341" s="555"/>
      <c r="BA341" s="1460"/>
      <c r="BB341" s="555"/>
      <c r="BC341" s="1460"/>
      <c r="BD341" s="555"/>
      <c r="BE341" s="1460"/>
      <c r="BF341" s="555"/>
      <c r="BG341" s="1460"/>
      <c r="BH341" s="555"/>
      <c r="BI341" s="1460"/>
      <c r="BJ341" s="555"/>
      <c r="BK341" s="1460"/>
      <c r="BL341" s="555"/>
      <c r="BM341" s="1460"/>
      <c r="BN341" s="555"/>
      <c r="BO341" s="1460"/>
      <c r="BP341" s="555"/>
      <c r="BQ341" s="1464"/>
      <c r="BR341" s="1464"/>
      <c r="BS341" s="1464"/>
      <c r="BT341" s="1464"/>
      <c r="BU341" s="1464"/>
      <c r="BV341" s="1464"/>
      <c r="BW341" s="1464"/>
      <c r="BX341" s="1464"/>
      <c r="BY341" s="1464"/>
      <c r="BZ341" s="1464"/>
      <c r="CA341" s="1464"/>
      <c r="CB341" s="1464"/>
      <c r="CC341" s="1464"/>
      <c r="CD341" s="1464"/>
      <c r="CE341" s="1464"/>
      <c r="CF341" s="1464"/>
      <c r="CG341" s="1464"/>
      <c r="CH341" s="1464"/>
      <c r="CI341" s="1464"/>
      <c r="CJ341" s="1464"/>
      <c r="CK341" s="1464"/>
      <c r="CL341" s="1464"/>
      <c r="CM341" s="1464"/>
      <c r="CN341" s="1464"/>
      <c r="CO341" s="1464"/>
      <c r="CP341" s="1464"/>
      <c r="CQ341" s="1464"/>
      <c r="CR341" s="1464"/>
      <c r="CS341" s="1464"/>
      <c r="CT341" s="1464"/>
      <c r="CU341" s="1464"/>
      <c r="CV341" s="1464"/>
      <c r="CW341" s="1464"/>
      <c r="CX341" s="1464"/>
      <c r="CY341" s="1464"/>
      <c r="CZ341" s="1464"/>
      <c r="DA341" s="1464"/>
      <c r="DB341" s="1464"/>
      <c r="DC341" s="1464"/>
      <c r="DD341" s="1464"/>
      <c r="DE341" s="1464"/>
      <c r="DF341" s="1464"/>
      <c r="DG341" s="1464"/>
      <c r="DH341" s="1464"/>
      <c r="DI341" s="1464"/>
      <c r="DJ341" s="1464"/>
      <c r="DK341" s="1464"/>
      <c r="DL341" s="1464"/>
      <c r="DM341" s="1464"/>
      <c r="DN341" s="1464"/>
      <c r="DO341" s="1464"/>
      <c r="DP341" s="1464"/>
      <c r="DQ341" s="1464"/>
      <c r="DR341" s="1464"/>
      <c r="DS341" s="1464"/>
      <c r="DT341" s="1464"/>
      <c r="DU341" s="1464"/>
      <c r="DV341" s="1464"/>
      <c r="DW341" s="1464"/>
      <c r="DX341" s="1464"/>
      <c r="DY341" s="1464"/>
      <c r="DZ341" s="1464"/>
      <c r="EA341" s="1464"/>
      <c r="EB341" s="1464"/>
      <c r="EC341" s="1464"/>
      <c r="ED341" s="1464"/>
      <c r="EE341" s="1464"/>
      <c r="EF341" s="1464"/>
      <c r="EG341" s="1464"/>
      <c r="EH341" s="1464"/>
      <c r="EI341" s="1464"/>
      <c r="EJ341" s="1464"/>
      <c r="EK341" s="1464"/>
      <c r="EL341" s="1464"/>
      <c r="EM341" s="1464"/>
      <c r="EN341" s="1464"/>
      <c r="EO341" s="1464"/>
      <c r="EP341" s="1464"/>
      <c r="EQ341" s="1464"/>
      <c r="ER341" s="1464"/>
      <c r="ES341" s="1464"/>
      <c r="ET341" s="1464"/>
      <c r="EU341" s="1464"/>
      <c r="EV341" s="1464"/>
      <c r="EW341" s="1464"/>
      <c r="EX341" s="1464"/>
      <c r="EY341" s="1464"/>
      <c r="EZ341" s="1464"/>
      <c r="FA341" s="1464"/>
      <c r="FB341" s="1464"/>
      <c r="FC341" s="1464"/>
      <c r="FD341" s="1464"/>
      <c r="FE341" s="1464"/>
      <c r="FF341" s="1464"/>
      <c r="FG341" s="1464"/>
      <c r="FH341" s="1464"/>
      <c r="FI341" s="1464"/>
      <c r="FJ341" s="1464"/>
      <c r="FK341" s="1464"/>
      <c r="FL341" s="1464"/>
      <c r="FM341" s="1464"/>
      <c r="FN341" s="1464"/>
      <c r="FO341" s="1464"/>
      <c r="FP341" s="1464"/>
      <c r="FQ341" s="1464"/>
      <c r="FR341" s="1464"/>
      <c r="FS341" s="1464"/>
      <c r="FT341" s="1464"/>
      <c r="FU341" s="1464"/>
      <c r="FV341" s="1464"/>
      <c r="FW341" s="1464"/>
      <c r="IA341" s="710"/>
      <c r="IP341" s="710"/>
      <c r="IT341" s="711"/>
      <c r="JX341" s="1464"/>
      <c r="JY341" s="1464"/>
      <c r="JZ341" s="1464"/>
      <c r="KA341" s="1464"/>
      <c r="KB341" s="1464"/>
    </row>
    <row r="342" spans="1:288" customFormat="1">
      <c r="A342" s="1460"/>
      <c r="B342" s="1460"/>
      <c r="C342" s="1464"/>
      <c r="D342" s="1464"/>
      <c r="E342" s="1464"/>
      <c r="F342" s="1460"/>
      <c r="G342" s="1460"/>
      <c r="H342" s="1460"/>
      <c r="I342" s="1460"/>
      <c r="J342" s="1460"/>
      <c r="K342" s="1460"/>
      <c r="L342" s="1460"/>
      <c r="M342" s="1464"/>
      <c r="N342" s="1464"/>
      <c r="O342" s="1464"/>
      <c r="P342" s="1464"/>
      <c r="Q342" s="1464"/>
      <c r="R342" s="1464"/>
      <c r="S342" s="1464"/>
      <c r="T342" s="1464"/>
      <c r="U342" s="59"/>
      <c r="V342" s="59"/>
      <c r="W342" s="496"/>
      <c r="X342" s="496"/>
      <c r="Y342" s="496"/>
      <c r="Z342" s="496"/>
      <c r="AA342" s="512"/>
      <c r="AB342" s="1460"/>
      <c r="AC342" s="1460"/>
      <c r="AD342" s="555"/>
      <c r="AE342" s="512"/>
      <c r="AF342" s="1460"/>
      <c r="AG342" s="1460"/>
      <c r="AH342" s="555"/>
      <c r="AI342" s="1460"/>
      <c r="AJ342" s="1460"/>
      <c r="AK342" s="1460"/>
      <c r="AL342" s="1460"/>
      <c r="AM342" s="1460"/>
      <c r="AN342" s="555"/>
      <c r="AO342" s="1460"/>
      <c r="AP342" s="555"/>
      <c r="AQ342" s="1460"/>
      <c r="AR342" s="555"/>
      <c r="AS342" s="1460"/>
      <c r="AT342" s="555"/>
      <c r="AU342" s="1460"/>
      <c r="AV342" s="555"/>
      <c r="AW342" s="1460"/>
      <c r="AX342" s="555"/>
      <c r="AY342" s="1460"/>
      <c r="AZ342" s="555"/>
      <c r="BA342" s="1460"/>
      <c r="BB342" s="555"/>
      <c r="BC342" s="1460"/>
      <c r="BD342" s="555"/>
      <c r="BE342" s="1460"/>
      <c r="BF342" s="555"/>
      <c r="BG342" s="1460"/>
      <c r="BH342" s="555"/>
      <c r="BI342" s="1460"/>
      <c r="BJ342" s="555"/>
      <c r="BK342" s="1460"/>
      <c r="BL342" s="555"/>
      <c r="BM342" s="1460"/>
      <c r="BN342" s="555"/>
      <c r="BO342" s="1460"/>
      <c r="BP342" s="555"/>
      <c r="BQ342" s="1464"/>
      <c r="BR342" s="1464"/>
      <c r="BS342" s="1464"/>
      <c r="BT342" s="1464"/>
      <c r="BU342" s="1464"/>
      <c r="BV342" s="1464"/>
      <c r="BW342" s="1464"/>
      <c r="BX342" s="1464"/>
      <c r="BY342" s="1464"/>
      <c r="BZ342" s="1464"/>
      <c r="CA342" s="1464"/>
      <c r="CB342" s="1464"/>
      <c r="CC342" s="1464"/>
      <c r="CD342" s="1464"/>
      <c r="CE342" s="1464"/>
      <c r="CF342" s="1464"/>
      <c r="CG342" s="1464"/>
      <c r="CH342" s="1464"/>
      <c r="CI342" s="1464"/>
      <c r="CJ342" s="1464"/>
      <c r="CK342" s="1464"/>
      <c r="CL342" s="1464"/>
      <c r="CM342" s="1464"/>
      <c r="CN342" s="1464"/>
      <c r="CO342" s="1464"/>
      <c r="CP342" s="1464"/>
      <c r="CQ342" s="1464"/>
      <c r="CR342" s="1464"/>
      <c r="CS342" s="1464"/>
      <c r="CT342" s="1464"/>
      <c r="CU342" s="1464"/>
      <c r="CV342" s="1464"/>
      <c r="CW342" s="1464"/>
      <c r="CX342" s="1464"/>
      <c r="CY342" s="1464"/>
      <c r="CZ342" s="1464"/>
      <c r="DA342" s="1464"/>
      <c r="DB342" s="1464"/>
      <c r="DC342" s="1464"/>
      <c r="DD342" s="1464"/>
      <c r="DE342" s="1464"/>
      <c r="DF342" s="1464"/>
      <c r="DG342" s="1464"/>
      <c r="DH342" s="1464"/>
      <c r="DI342" s="1464"/>
      <c r="DJ342" s="1464"/>
      <c r="DK342" s="1464"/>
      <c r="DL342" s="1464"/>
      <c r="DM342" s="1464"/>
      <c r="DN342" s="1464"/>
      <c r="DO342" s="1464"/>
      <c r="DP342" s="1464"/>
      <c r="DQ342" s="1464"/>
      <c r="DR342" s="1464"/>
      <c r="DS342" s="1464"/>
      <c r="DT342" s="1464"/>
      <c r="DU342" s="1464"/>
      <c r="DV342" s="1464"/>
      <c r="DW342" s="1464"/>
      <c r="DX342" s="1464"/>
      <c r="DY342" s="1464"/>
      <c r="DZ342" s="1464"/>
      <c r="EA342" s="1464"/>
      <c r="EB342" s="1464"/>
      <c r="EC342" s="1464"/>
      <c r="ED342" s="1464"/>
      <c r="EE342" s="1464"/>
      <c r="EF342" s="1464"/>
      <c r="EG342" s="1464"/>
      <c r="EH342" s="1464"/>
      <c r="EI342" s="1464"/>
      <c r="EJ342" s="1464"/>
      <c r="EK342" s="1464"/>
      <c r="EL342" s="1464"/>
      <c r="EM342" s="1464"/>
      <c r="EN342" s="1464"/>
      <c r="EO342" s="1464"/>
      <c r="EP342" s="1464"/>
      <c r="EQ342" s="1464"/>
      <c r="ER342" s="1464"/>
      <c r="ES342" s="1464"/>
      <c r="ET342" s="1464"/>
      <c r="EU342" s="1464"/>
      <c r="EV342" s="1464"/>
      <c r="EW342" s="1464"/>
      <c r="EX342" s="1464"/>
      <c r="EY342" s="1464"/>
      <c r="EZ342" s="1464"/>
      <c r="FA342" s="1464"/>
      <c r="FB342" s="1464"/>
      <c r="FC342" s="1464"/>
      <c r="FD342" s="1464"/>
      <c r="FE342" s="1464"/>
      <c r="FF342" s="1464"/>
      <c r="FG342" s="1464"/>
      <c r="FH342" s="1464"/>
      <c r="FI342" s="1464"/>
      <c r="FJ342" s="1464"/>
      <c r="FK342" s="1464"/>
      <c r="FL342" s="1464"/>
      <c r="FM342" s="1464"/>
      <c r="FN342" s="1464"/>
      <c r="FO342" s="1464"/>
      <c r="FP342" s="1464"/>
      <c r="FQ342" s="1464"/>
      <c r="FR342" s="1464"/>
      <c r="FS342" s="1464"/>
      <c r="FT342" s="1464"/>
      <c r="FU342" s="1464"/>
      <c r="FV342" s="1464"/>
      <c r="FW342" s="1464"/>
      <c r="IA342" s="710"/>
      <c r="IP342" s="710"/>
      <c r="IT342" s="711"/>
      <c r="JX342" s="1464"/>
      <c r="JY342" s="1464"/>
      <c r="JZ342" s="1464"/>
      <c r="KA342" s="1464"/>
      <c r="KB342" s="1464"/>
    </row>
    <row r="343" spans="1:288" customFormat="1">
      <c r="A343" s="1460"/>
      <c r="B343" s="1460"/>
      <c r="C343" s="1464"/>
      <c r="D343" s="1464"/>
      <c r="E343" s="1464"/>
      <c r="F343" s="1460"/>
      <c r="G343" s="1460"/>
      <c r="H343" s="1460"/>
      <c r="I343" s="1460"/>
      <c r="J343" s="1460"/>
      <c r="K343" s="1460"/>
      <c r="L343" s="1460"/>
      <c r="M343" s="1464"/>
      <c r="N343" s="1464"/>
      <c r="O343" s="1464"/>
      <c r="P343" s="1464"/>
      <c r="Q343" s="1464"/>
      <c r="R343" s="1464"/>
      <c r="S343" s="1464"/>
      <c r="T343" s="1464"/>
      <c r="U343" s="59"/>
      <c r="V343" s="59"/>
      <c r="W343" s="496"/>
      <c r="X343" s="496"/>
      <c r="Y343" s="496"/>
      <c r="Z343" s="496"/>
      <c r="AA343" s="512"/>
      <c r="AB343" s="1460"/>
      <c r="AC343" s="1460"/>
      <c r="AD343" s="555"/>
      <c r="AE343" s="512"/>
      <c r="AF343" s="1460"/>
      <c r="AG343" s="1460"/>
      <c r="AH343" s="555"/>
      <c r="AI343" s="1460"/>
      <c r="AJ343" s="1460"/>
      <c r="AK343" s="1460"/>
      <c r="AL343" s="1460"/>
      <c r="AM343" s="1460"/>
      <c r="AN343" s="555"/>
      <c r="AO343" s="1460"/>
      <c r="AP343" s="555"/>
      <c r="AQ343" s="1460"/>
      <c r="AR343" s="555"/>
      <c r="AS343" s="1460"/>
      <c r="AT343" s="555"/>
      <c r="AU343" s="1460"/>
      <c r="AV343" s="555"/>
      <c r="AW343" s="1460"/>
      <c r="AX343" s="555"/>
      <c r="AY343" s="1460"/>
      <c r="AZ343" s="555"/>
      <c r="BA343" s="1460"/>
      <c r="BB343" s="555"/>
      <c r="BC343" s="1460"/>
      <c r="BD343" s="555"/>
      <c r="BE343" s="1460"/>
      <c r="BF343" s="555"/>
      <c r="BG343" s="1460"/>
      <c r="BH343" s="555"/>
      <c r="BI343" s="1460"/>
      <c r="BJ343" s="555"/>
      <c r="BK343" s="1460"/>
      <c r="BL343" s="555"/>
      <c r="BM343" s="1460"/>
      <c r="BN343" s="555"/>
      <c r="BO343" s="1460"/>
      <c r="BP343" s="555"/>
      <c r="BQ343" s="1464"/>
      <c r="BR343" s="1464"/>
      <c r="BS343" s="1464"/>
      <c r="BT343" s="1464"/>
      <c r="BU343" s="1464"/>
      <c r="BV343" s="1464"/>
      <c r="BW343" s="1464"/>
      <c r="BX343" s="1464"/>
      <c r="BY343" s="1464"/>
      <c r="BZ343" s="1464"/>
      <c r="CA343" s="1464"/>
      <c r="CB343" s="1464"/>
      <c r="CC343" s="1464"/>
      <c r="CD343" s="1464"/>
      <c r="CE343" s="1464"/>
      <c r="CF343" s="1464"/>
      <c r="CG343" s="1464"/>
      <c r="CH343" s="1464"/>
      <c r="CI343" s="1464"/>
      <c r="CJ343" s="1464"/>
      <c r="CK343" s="1464"/>
      <c r="CL343" s="1464"/>
      <c r="CM343" s="1464"/>
      <c r="CN343" s="1464"/>
      <c r="CO343" s="1464"/>
      <c r="CP343" s="1464"/>
      <c r="CQ343" s="1464"/>
      <c r="CR343" s="1464"/>
      <c r="CS343" s="1464"/>
      <c r="CT343" s="1464"/>
      <c r="CU343" s="1464"/>
      <c r="CV343" s="1464"/>
      <c r="CW343" s="1464"/>
      <c r="CX343" s="1464"/>
      <c r="CY343" s="1464"/>
      <c r="CZ343" s="1464"/>
      <c r="DA343" s="1464"/>
      <c r="DB343" s="1464"/>
      <c r="DC343" s="1464"/>
      <c r="DD343" s="1464"/>
      <c r="DE343" s="1464"/>
      <c r="DF343" s="1464"/>
      <c r="DG343" s="1464"/>
      <c r="DH343" s="1464"/>
      <c r="DI343" s="1464"/>
      <c r="DJ343" s="1464"/>
      <c r="DK343" s="1464"/>
      <c r="DL343" s="1464"/>
      <c r="DM343" s="1464"/>
      <c r="DN343" s="1464"/>
      <c r="DO343" s="1464"/>
      <c r="DP343" s="1464"/>
      <c r="DQ343" s="1464"/>
      <c r="DR343" s="1464"/>
      <c r="DS343" s="1464"/>
      <c r="DT343" s="1464"/>
      <c r="DU343" s="1464"/>
      <c r="DV343" s="1464"/>
      <c r="DW343" s="1464"/>
      <c r="DX343" s="1464"/>
      <c r="DY343" s="1464"/>
      <c r="DZ343" s="1464"/>
      <c r="EA343" s="1464"/>
      <c r="EB343" s="1464"/>
      <c r="EC343" s="1464"/>
      <c r="ED343" s="1464"/>
      <c r="EE343" s="1464"/>
      <c r="EF343" s="1464"/>
      <c r="EG343" s="1464"/>
      <c r="EH343" s="1464"/>
      <c r="EI343" s="1464"/>
      <c r="EJ343" s="1464"/>
      <c r="EK343" s="1464"/>
      <c r="EL343" s="1464"/>
      <c r="EM343" s="1464"/>
      <c r="EN343" s="1464"/>
      <c r="EO343" s="1464"/>
      <c r="EP343" s="1464"/>
      <c r="EQ343" s="1464"/>
      <c r="ER343" s="1464"/>
      <c r="ES343" s="1464"/>
      <c r="ET343" s="1464"/>
      <c r="EU343" s="1464"/>
      <c r="EV343" s="1464"/>
      <c r="EW343" s="1464"/>
      <c r="EX343" s="1464"/>
      <c r="EY343" s="1464"/>
      <c r="EZ343" s="1464"/>
      <c r="FA343" s="1464"/>
      <c r="FB343" s="1464"/>
      <c r="FC343" s="1464"/>
      <c r="FD343" s="1464"/>
      <c r="FE343" s="1464"/>
      <c r="FF343" s="1464"/>
      <c r="FG343" s="1464"/>
      <c r="FH343" s="1464"/>
      <c r="FI343" s="1464"/>
      <c r="FJ343" s="1464"/>
      <c r="FK343" s="1464"/>
      <c r="FL343" s="1464"/>
      <c r="FM343" s="1464"/>
      <c r="FN343" s="1464"/>
      <c r="FO343" s="1464"/>
      <c r="FP343" s="1464"/>
      <c r="FQ343" s="1464"/>
      <c r="FR343" s="1464"/>
      <c r="FS343" s="1464"/>
      <c r="FT343" s="1464"/>
      <c r="FU343" s="1464"/>
      <c r="FV343" s="1464"/>
      <c r="FW343" s="1464"/>
      <c r="IA343" s="710"/>
      <c r="IP343" s="710"/>
      <c r="IT343" s="711"/>
      <c r="JX343" s="1464"/>
      <c r="JY343" s="1464"/>
      <c r="JZ343" s="1464"/>
      <c r="KA343" s="1464"/>
      <c r="KB343" s="1464"/>
    </row>
    <row r="344" spans="1:288" customFormat="1">
      <c r="A344" s="1460"/>
      <c r="B344" s="1460"/>
      <c r="C344" s="1464"/>
      <c r="D344" s="1464"/>
      <c r="E344" s="1464"/>
      <c r="F344" s="1460"/>
      <c r="G344" s="1460"/>
      <c r="H344" s="1460"/>
      <c r="I344" s="1460"/>
      <c r="J344" s="1460"/>
      <c r="K344" s="1460"/>
      <c r="L344" s="1460"/>
      <c r="M344" s="1464"/>
      <c r="N344" s="1464"/>
      <c r="O344" s="1464"/>
      <c r="P344" s="1464"/>
      <c r="Q344" s="1464"/>
      <c r="R344" s="1464"/>
      <c r="S344" s="1464"/>
      <c r="T344" s="1464"/>
      <c r="U344" s="59"/>
      <c r="V344" s="59"/>
      <c r="W344" s="496"/>
      <c r="X344" s="496"/>
      <c r="Y344" s="496"/>
      <c r="Z344" s="496"/>
      <c r="AA344" s="512"/>
      <c r="AB344" s="1460"/>
      <c r="AC344" s="1460"/>
      <c r="AD344" s="555"/>
      <c r="AE344" s="512"/>
      <c r="AF344" s="1460"/>
      <c r="AG344" s="1460"/>
      <c r="AH344" s="555"/>
      <c r="AI344" s="1460"/>
      <c r="AJ344" s="1460"/>
      <c r="AK344" s="1460"/>
      <c r="AL344" s="1460"/>
      <c r="AM344" s="1460"/>
      <c r="AN344" s="555"/>
      <c r="AO344" s="1460"/>
      <c r="AP344" s="555"/>
      <c r="AQ344" s="1460"/>
      <c r="AR344" s="555"/>
      <c r="AS344" s="1460"/>
      <c r="AT344" s="555"/>
      <c r="AU344" s="1460"/>
      <c r="AV344" s="555"/>
      <c r="AW344" s="1460"/>
      <c r="AX344" s="555"/>
      <c r="AY344" s="1460"/>
      <c r="AZ344" s="555"/>
      <c r="BA344" s="1460"/>
      <c r="BB344" s="555"/>
      <c r="BC344" s="1460"/>
      <c r="BD344" s="555"/>
      <c r="BE344" s="1460"/>
      <c r="BF344" s="555"/>
      <c r="BG344" s="1460"/>
      <c r="BH344" s="555"/>
      <c r="BI344" s="1460"/>
      <c r="BJ344" s="555"/>
      <c r="BK344" s="1460"/>
      <c r="BL344" s="555"/>
      <c r="BM344" s="1460"/>
      <c r="BN344" s="555"/>
      <c r="BO344" s="1460"/>
      <c r="BP344" s="555"/>
      <c r="BQ344" s="1464"/>
      <c r="BR344" s="1464"/>
      <c r="BS344" s="1464"/>
      <c r="BT344" s="1464"/>
      <c r="BU344" s="1464"/>
      <c r="BV344" s="1464"/>
      <c r="BW344" s="1464"/>
      <c r="BX344" s="1464"/>
      <c r="BY344" s="1464"/>
      <c r="BZ344" s="1464"/>
      <c r="CA344" s="1464"/>
      <c r="CB344" s="1464"/>
      <c r="CC344" s="1464"/>
      <c r="CD344" s="1464"/>
      <c r="CE344" s="1464"/>
      <c r="CF344" s="1464"/>
      <c r="CG344" s="1464"/>
      <c r="CH344" s="1464"/>
      <c r="CI344" s="1464"/>
      <c r="CJ344" s="1464"/>
      <c r="CK344" s="1464"/>
      <c r="CL344" s="1464"/>
      <c r="CM344" s="1464"/>
      <c r="CN344" s="1464"/>
      <c r="CO344" s="1464"/>
      <c r="CP344" s="1464"/>
      <c r="CQ344" s="1464"/>
      <c r="CR344" s="1464"/>
      <c r="CS344" s="1464"/>
      <c r="CT344" s="1464"/>
      <c r="CU344" s="1464"/>
      <c r="CV344" s="1464"/>
      <c r="CW344" s="1464"/>
      <c r="CX344" s="1464"/>
      <c r="CY344" s="1464"/>
      <c r="CZ344" s="1464"/>
      <c r="DA344" s="1464"/>
      <c r="DB344" s="1464"/>
      <c r="DC344" s="1464"/>
      <c r="DD344" s="1464"/>
      <c r="DE344" s="1464"/>
      <c r="DF344" s="1464"/>
      <c r="DG344" s="1464"/>
      <c r="DH344" s="1464"/>
      <c r="DI344" s="1464"/>
      <c r="DJ344" s="1464"/>
      <c r="DK344" s="1464"/>
      <c r="DL344" s="1464"/>
      <c r="DM344" s="1464"/>
      <c r="DN344" s="1464"/>
      <c r="DO344" s="1464"/>
      <c r="DP344" s="1464"/>
      <c r="DQ344" s="1464"/>
      <c r="DR344" s="1464"/>
      <c r="DS344" s="1464"/>
      <c r="DT344" s="1464"/>
      <c r="DU344" s="1464"/>
      <c r="DV344" s="1464"/>
      <c r="DW344" s="1464"/>
      <c r="DX344" s="1464"/>
      <c r="DY344" s="1464"/>
      <c r="DZ344" s="1464"/>
      <c r="EA344" s="1464"/>
      <c r="EB344" s="1464"/>
      <c r="EC344" s="1464"/>
      <c r="ED344" s="1464"/>
      <c r="EE344" s="1464"/>
      <c r="EF344" s="1464"/>
      <c r="EG344" s="1464"/>
      <c r="EH344" s="1464"/>
      <c r="EI344" s="1464"/>
      <c r="EJ344" s="1464"/>
      <c r="EK344" s="1464"/>
      <c r="EL344" s="1464"/>
      <c r="EM344" s="1464"/>
      <c r="EN344" s="1464"/>
      <c r="EO344" s="1464"/>
      <c r="EP344" s="1464"/>
      <c r="EQ344" s="1464"/>
      <c r="ER344" s="1464"/>
      <c r="ES344" s="1464"/>
      <c r="ET344" s="1464"/>
      <c r="EU344" s="1464"/>
      <c r="EV344" s="1464"/>
      <c r="EW344" s="1464"/>
      <c r="EX344" s="1464"/>
      <c r="EY344" s="1464"/>
      <c r="EZ344" s="1464"/>
      <c r="FA344" s="1464"/>
      <c r="FB344" s="1464"/>
      <c r="FC344" s="1464"/>
      <c r="FD344" s="1464"/>
      <c r="FE344" s="1464"/>
      <c r="FF344" s="1464"/>
      <c r="FG344" s="1464"/>
      <c r="FH344" s="1464"/>
      <c r="FI344" s="1464"/>
      <c r="FJ344" s="1464"/>
      <c r="FK344" s="1464"/>
      <c r="FL344" s="1464"/>
      <c r="FM344" s="1464"/>
      <c r="FN344" s="1464"/>
      <c r="FO344" s="1464"/>
      <c r="FP344" s="1464"/>
      <c r="FQ344" s="1464"/>
      <c r="FR344" s="1464"/>
      <c r="FS344" s="1464"/>
      <c r="FT344" s="1464"/>
      <c r="FU344" s="1464"/>
      <c r="FV344" s="1464"/>
      <c r="FW344" s="1464"/>
      <c r="IA344" s="710"/>
      <c r="IP344" s="710"/>
      <c r="IT344" s="711"/>
      <c r="JX344" s="1464"/>
      <c r="JY344" s="1464"/>
      <c r="JZ344" s="1464"/>
      <c r="KA344" s="1464"/>
      <c r="KB344" s="1464"/>
    </row>
    <row r="345" spans="1:288" customFormat="1">
      <c r="A345" s="1460"/>
      <c r="B345" s="1460"/>
      <c r="C345" s="1464"/>
      <c r="D345" s="1464"/>
      <c r="E345" s="1464"/>
      <c r="F345" s="1460"/>
      <c r="G345" s="1460"/>
      <c r="H345" s="1460"/>
      <c r="I345" s="1460"/>
      <c r="J345" s="1460"/>
      <c r="K345" s="1460"/>
      <c r="L345" s="1460"/>
      <c r="M345" s="1464"/>
      <c r="N345" s="1464"/>
      <c r="O345" s="1464"/>
      <c r="P345" s="1464"/>
      <c r="Q345" s="1464"/>
      <c r="R345" s="1464"/>
      <c r="S345" s="1464"/>
      <c r="T345" s="1464"/>
      <c r="U345" s="59"/>
      <c r="V345" s="59"/>
      <c r="W345" s="496"/>
      <c r="X345" s="496"/>
      <c r="Y345" s="496"/>
      <c r="Z345" s="496"/>
      <c r="AA345" s="512"/>
      <c r="AB345" s="1460"/>
      <c r="AC345" s="1460"/>
      <c r="AD345" s="555"/>
      <c r="AE345" s="512"/>
      <c r="AF345" s="1460"/>
      <c r="AG345" s="1460"/>
      <c r="AH345" s="555"/>
      <c r="AI345" s="1460"/>
      <c r="AJ345" s="1460"/>
      <c r="AK345" s="1460"/>
      <c r="AL345" s="1460"/>
      <c r="AM345" s="1460"/>
      <c r="AN345" s="555"/>
      <c r="AO345" s="1460"/>
      <c r="AP345" s="555"/>
      <c r="AQ345" s="1460"/>
      <c r="AR345" s="555"/>
      <c r="AS345" s="1460"/>
      <c r="AT345" s="555"/>
      <c r="AU345" s="1460"/>
      <c r="AV345" s="555"/>
      <c r="AW345" s="1460"/>
      <c r="AX345" s="555"/>
      <c r="AY345" s="1460"/>
      <c r="AZ345" s="555"/>
      <c r="BA345" s="1460"/>
      <c r="BB345" s="555"/>
      <c r="BC345" s="1460"/>
      <c r="BD345" s="555"/>
      <c r="BE345" s="1460"/>
      <c r="BF345" s="555"/>
      <c r="BG345" s="1460"/>
      <c r="BH345" s="555"/>
      <c r="BI345" s="1460"/>
      <c r="BJ345" s="555"/>
      <c r="BK345" s="1460"/>
      <c r="BL345" s="555"/>
      <c r="BM345" s="1460"/>
      <c r="BN345" s="555"/>
      <c r="BO345" s="1460"/>
      <c r="BP345" s="555"/>
      <c r="BQ345" s="1464"/>
      <c r="BR345" s="1464"/>
      <c r="BS345" s="1464"/>
      <c r="BT345" s="1464"/>
      <c r="BU345" s="1464"/>
      <c r="BV345" s="1464"/>
      <c r="BW345" s="1464"/>
      <c r="BX345" s="1464"/>
      <c r="BY345" s="1464"/>
      <c r="BZ345" s="1464"/>
      <c r="CA345" s="1464"/>
      <c r="CB345" s="1464"/>
      <c r="CC345" s="1464"/>
      <c r="CD345" s="1464"/>
      <c r="CE345" s="1464"/>
      <c r="CF345" s="1464"/>
      <c r="CG345" s="1464"/>
      <c r="CH345" s="1464"/>
      <c r="CI345" s="1464"/>
      <c r="CJ345" s="1464"/>
      <c r="CK345" s="1464"/>
      <c r="CL345" s="1464"/>
      <c r="CM345" s="1464"/>
      <c r="CN345" s="1464"/>
      <c r="CO345" s="1464"/>
      <c r="CP345" s="1464"/>
      <c r="CQ345" s="1464"/>
      <c r="CR345" s="1464"/>
      <c r="CS345" s="1464"/>
      <c r="CT345" s="1464"/>
      <c r="CU345" s="1464"/>
      <c r="CV345" s="1464"/>
      <c r="CW345" s="1464"/>
      <c r="CX345" s="1464"/>
      <c r="CY345" s="1464"/>
      <c r="CZ345" s="1464"/>
      <c r="DA345" s="1464"/>
      <c r="DB345" s="1464"/>
      <c r="DC345" s="1464"/>
      <c r="DD345" s="1464"/>
      <c r="DE345" s="1464"/>
      <c r="DF345" s="1464"/>
      <c r="DG345" s="1464"/>
      <c r="DH345" s="1464"/>
      <c r="DI345" s="1464"/>
      <c r="DJ345" s="1464"/>
      <c r="DK345" s="1464"/>
      <c r="DL345" s="1464"/>
      <c r="DM345" s="1464"/>
      <c r="DN345" s="1464"/>
      <c r="DO345" s="1464"/>
      <c r="DP345" s="1464"/>
      <c r="DQ345" s="1464"/>
      <c r="DR345" s="1464"/>
      <c r="DS345" s="1464"/>
      <c r="DT345" s="1464"/>
      <c r="DU345" s="1464"/>
      <c r="DV345" s="1464"/>
      <c r="DW345" s="1464"/>
      <c r="DX345" s="1464"/>
      <c r="DY345" s="1464"/>
      <c r="DZ345" s="1464"/>
      <c r="EA345" s="1464"/>
      <c r="EB345" s="1464"/>
      <c r="EC345" s="1464"/>
      <c r="ED345" s="1464"/>
      <c r="EE345" s="1464"/>
      <c r="EF345" s="1464"/>
      <c r="EG345" s="1464"/>
      <c r="EH345" s="1464"/>
      <c r="EI345" s="1464"/>
      <c r="EJ345" s="1464"/>
      <c r="EK345" s="1464"/>
      <c r="EL345" s="1464"/>
      <c r="EM345" s="1464"/>
      <c r="EN345" s="1464"/>
      <c r="EO345" s="1464"/>
      <c r="EP345" s="1464"/>
      <c r="EQ345" s="1464"/>
      <c r="ER345" s="1464"/>
      <c r="ES345" s="1464"/>
      <c r="ET345" s="1464"/>
      <c r="EU345" s="1464"/>
      <c r="EV345" s="1464"/>
      <c r="EW345" s="1464"/>
      <c r="EX345" s="1464"/>
      <c r="EY345" s="1464"/>
      <c r="EZ345" s="1464"/>
      <c r="FA345" s="1464"/>
      <c r="FB345" s="1464"/>
      <c r="FC345" s="1464"/>
      <c r="FD345" s="1464"/>
      <c r="FE345" s="1464"/>
      <c r="FF345" s="1464"/>
      <c r="FG345" s="1464"/>
      <c r="FH345" s="1464"/>
      <c r="FI345" s="1464"/>
      <c r="FJ345" s="1464"/>
      <c r="FK345" s="1464"/>
      <c r="FL345" s="1464"/>
      <c r="FM345" s="1464"/>
      <c r="FN345" s="1464"/>
      <c r="FO345" s="1464"/>
      <c r="FP345" s="1464"/>
      <c r="FQ345" s="1464"/>
      <c r="FR345" s="1464"/>
      <c r="FS345" s="1464"/>
      <c r="FT345" s="1464"/>
      <c r="FU345" s="1464"/>
      <c r="FV345" s="1464"/>
      <c r="FW345" s="1464"/>
      <c r="IA345" s="710"/>
      <c r="IP345" s="710"/>
      <c r="IT345" s="711"/>
      <c r="JX345" s="1464"/>
      <c r="JY345" s="1464"/>
      <c r="JZ345" s="1464"/>
      <c r="KA345" s="1464"/>
      <c r="KB345" s="1464"/>
    </row>
    <row r="346" spans="1:288" customFormat="1">
      <c r="A346" s="1460"/>
      <c r="B346" s="1460"/>
      <c r="C346" s="1464"/>
      <c r="D346" s="1464"/>
      <c r="E346" s="1464"/>
      <c r="F346" s="1460"/>
      <c r="G346" s="1460"/>
      <c r="H346" s="1460"/>
      <c r="I346" s="1460"/>
      <c r="J346" s="1460"/>
      <c r="K346" s="1460"/>
      <c r="L346" s="1460"/>
      <c r="M346" s="1464"/>
      <c r="N346" s="1464"/>
      <c r="O346" s="1464"/>
      <c r="P346" s="1464"/>
      <c r="Q346" s="1464"/>
      <c r="R346" s="1464"/>
      <c r="S346" s="1464"/>
      <c r="T346" s="1464"/>
      <c r="U346" s="59"/>
      <c r="V346" s="59"/>
      <c r="W346" s="496"/>
      <c r="X346" s="496"/>
      <c r="Y346" s="496"/>
      <c r="Z346" s="496"/>
      <c r="AA346" s="512"/>
      <c r="AB346" s="1460"/>
      <c r="AC346" s="1460"/>
      <c r="AD346" s="555"/>
      <c r="AE346" s="512"/>
      <c r="AF346" s="1460"/>
      <c r="AG346" s="1460"/>
      <c r="AH346" s="555"/>
      <c r="AI346" s="1460"/>
      <c r="AJ346" s="1460"/>
      <c r="AK346" s="1460"/>
      <c r="AL346" s="1460"/>
      <c r="AM346" s="1460"/>
      <c r="AN346" s="555"/>
      <c r="AO346" s="1460"/>
      <c r="AP346" s="555"/>
      <c r="AQ346" s="1460"/>
      <c r="AR346" s="555"/>
      <c r="AS346" s="1460"/>
      <c r="AT346" s="555"/>
      <c r="AU346" s="1460"/>
      <c r="AV346" s="555"/>
      <c r="AW346" s="1460"/>
      <c r="AX346" s="555"/>
      <c r="AY346" s="1460"/>
      <c r="AZ346" s="555"/>
      <c r="BA346" s="1460"/>
      <c r="BB346" s="555"/>
      <c r="BC346" s="1460"/>
      <c r="BD346" s="555"/>
      <c r="BE346" s="1460"/>
      <c r="BF346" s="555"/>
      <c r="BG346" s="1460"/>
      <c r="BH346" s="555"/>
      <c r="BI346" s="1460"/>
      <c r="BJ346" s="555"/>
      <c r="BK346" s="1460"/>
      <c r="BL346" s="555"/>
      <c r="BM346" s="1460"/>
      <c r="BN346" s="555"/>
      <c r="BO346" s="1460"/>
      <c r="BP346" s="555"/>
      <c r="BQ346" s="1464"/>
      <c r="BR346" s="1464"/>
      <c r="BS346" s="1464"/>
      <c r="BT346" s="1464"/>
      <c r="BU346" s="1464"/>
      <c r="BV346" s="1464"/>
      <c r="BW346" s="1464"/>
      <c r="BX346" s="1464"/>
      <c r="BY346" s="1464"/>
      <c r="BZ346" s="1464"/>
      <c r="CA346" s="1464"/>
      <c r="CB346" s="1464"/>
      <c r="CC346" s="1464"/>
      <c r="CD346" s="1464"/>
      <c r="CE346" s="1464"/>
      <c r="CF346" s="1464"/>
      <c r="CG346" s="1464"/>
      <c r="CH346" s="1464"/>
      <c r="CI346" s="1464"/>
      <c r="CJ346" s="1464"/>
      <c r="CK346" s="1464"/>
      <c r="CL346" s="1464"/>
      <c r="CM346" s="1464"/>
      <c r="CN346" s="1464"/>
      <c r="CO346" s="1464"/>
      <c r="CP346" s="1464"/>
      <c r="CQ346" s="1464"/>
      <c r="CR346" s="1464"/>
      <c r="CS346" s="1464"/>
      <c r="CT346" s="1464"/>
      <c r="CU346" s="1464"/>
      <c r="CV346" s="1464"/>
      <c r="CW346" s="1464"/>
      <c r="CX346" s="1464"/>
      <c r="CY346" s="1464"/>
      <c r="CZ346" s="1464"/>
      <c r="DA346" s="1464"/>
      <c r="DB346" s="1464"/>
      <c r="DC346" s="1464"/>
      <c r="DD346" s="1464"/>
      <c r="DE346" s="1464"/>
      <c r="DF346" s="1464"/>
      <c r="DG346" s="1464"/>
      <c r="DH346" s="1464"/>
      <c r="DI346" s="1464"/>
      <c r="DJ346" s="1464"/>
      <c r="DK346" s="1464"/>
      <c r="DL346" s="1464"/>
      <c r="DM346" s="1464"/>
      <c r="DN346" s="1464"/>
      <c r="DO346" s="1464"/>
      <c r="DP346" s="1464"/>
      <c r="DQ346" s="1464"/>
      <c r="DR346" s="1464"/>
      <c r="DS346" s="1464"/>
      <c r="DT346" s="1464"/>
      <c r="DU346" s="1464"/>
      <c r="DV346" s="1464"/>
      <c r="DW346" s="1464"/>
      <c r="DX346" s="1464"/>
      <c r="DY346" s="1464"/>
      <c r="DZ346" s="1464"/>
      <c r="EA346" s="1464"/>
      <c r="EB346" s="1464"/>
      <c r="EC346" s="1464"/>
      <c r="ED346" s="1464"/>
      <c r="EE346" s="1464"/>
      <c r="EF346" s="1464"/>
      <c r="EG346" s="1464"/>
      <c r="EH346" s="1464"/>
      <c r="EI346" s="1464"/>
      <c r="EJ346" s="1464"/>
      <c r="EK346" s="1464"/>
      <c r="EL346" s="1464"/>
      <c r="EM346" s="1464"/>
      <c r="EN346" s="1464"/>
      <c r="EO346" s="1464"/>
      <c r="EP346" s="1464"/>
      <c r="EQ346" s="1464"/>
      <c r="ER346" s="1464"/>
      <c r="ES346" s="1464"/>
      <c r="ET346" s="1464"/>
      <c r="EU346" s="1464"/>
      <c r="EV346" s="1464"/>
      <c r="EW346" s="1464"/>
      <c r="EX346" s="1464"/>
      <c r="EY346" s="1464"/>
      <c r="EZ346" s="1464"/>
      <c r="FA346" s="1464"/>
      <c r="FB346" s="1464"/>
      <c r="FC346" s="1464"/>
      <c r="FD346" s="1464"/>
      <c r="FE346" s="1464"/>
      <c r="FF346" s="1464"/>
      <c r="FG346" s="1464"/>
      <c r="FH346" s="1464"/>
      <c r="FI346" s="1464"/>
      <c r="FJ346" s="1464"/>
      <c r="FK346" s="1464"/>
      <c r="FL346" s="1464"/>
      <c r="FM346" s="1464"/>
      <c r="FN346" s="1464"/>
      <c r="FO346" s="1464"/>
      <c r="FP346" s="1464"/>
      <c r="FQ346" s="1464"/>
      <c r="FR346" s="1464"/>
      <c r="FS346" s="1464"/>
      <c r="FT346" s="1464"/>
      <c r="FU346" s="1464"/>
      <c r="FV346" s="1464"/>
      <c r="FW346" s="1464"/>
      <c r="IA346" s="710"/>
      <c r="IP346" s="710"/>
      <c r="IT346" s="711"/>
      <c r="JX346" s="1464"/>
      <c r="JY346" s="1464"/>
      <c r="JZ346" s="1464"/>
      <c r="KA346" s="1464"/>
      <c r="KB346" s="1464"/>
    </row>
    <row r="347" spans="1:288" customFormat="1">
      <c r="A347" s="1460"/>
      <c r="B347" s="1460"/>
      <c r="C347" s="1464"/>
      <c r="D347" s="1464"/>
      <c r="E347" s="1464"/>
      <c r="F347" s="1460"/>
      <c r="G347" s="1460"/>
      <c r="H347" s="1460"/>
      <c r="I347" s="1460"/>
      <c r="J347" s="1460"/>
      <c r="K347" s="1460"/>
      <c r="L347" s="1460"/>
      <c r="M347" s="1464"/>
      <c r="N347" s="1464"/>
      <c r="O347" s="1464"/>
      <c r="P347" s="1464"/>
      <c r="Q347" s="1464"/>
      <c r="R347" s="1464"/>
      <c r="S347" s="1464"/>
      <c r="T347" s="1464"/>
      <c r="U347" s="59"/>
      <c r="V347" s="59"/>
      <c r="W347" s="496"/>
      <c r="X347" s="496"/>
      <c r="Y347" s="496"/>
      <c r="Z347" s="496"/>
      <c r="AA347" s="512"/>
      <c r="AB347" s="1460"/>
      <c r="AC347" s="1460"/>
      <c r="AD347" s="555"/>
      <c r="AE347" s="512"/>
      <c r="AF347" s="1460"/>
      <c r="AG347" s="1460"/>
      <c r="AH347" s="555"/>
      <c r="AI347" s="1460"/>
      <c r="AJ347" s="1460"/>
      <c r="AK347" s="1460"/>
      <c r="AL347" s="1460"/>
      <c r="AM347" s="1460"/>
      <c r="AN347" s="555"/>
      <c r="AO347" s="1460"/>
      <c r="AP347" s="555"/>
      <c r="AQ347" s="1460"/>
      <c r="AR347" s="555"/>
      <c r="AS347" s="1460"/>
      <c r="AT347" s="555"/>
      <c r="AU347" s="1460"/>
      <c r="AV347" s="555"/>
      <c r="AW347" s="1460"/>
      <c r="AX347" s="555"/>
      <c r="AY347" s="1460"/>
      <c r="AZ347" s="555"/>
      <c r="BA347" s="1460"/>
      <c r="BB347" s="555"/>
      <c r="BC347" s="1460"/>
      <c r="BD347" s="555"/>
      <c r="BE347" s="1460"/>
      <c r="BF347" s="555"/>
      <c r="BG347" s="1460"/>
      <c r="BH347" s="555"/>
      <c r="BI347" s="1460"/>
      <c r="BJ347" s="555"/>
      <c r="BK347" s="1460"/>
      <c r="BL347" s="555"/>
      <c r="BM347" s="1460"/>
      <c r="BN347" s="555"/>
      <c r="BO347" s="1460"/>
      <c r="BP347" s="555"/>
      <c r="BQ347" s="1464"/>
      <c r="BR347" s="1464"/>
      <c r="BS347" s="1464"/>
      <c r="BT347" s="1464"/>
      <c r="BU347" s="1464"/>
      <c r="BV347" s="1464"/>
      <c r="BW347" s="1464"/>
      <c r="BX347" s="1464"/>
      <c r="BY347" s="1464"/>
      <c r="BZ347" s="1464"/>
      <c r="CA347" s="1464"/>
      <c r="CB347" s="1464"/>
      <c r="CC347" s="1464"/>
      <c r="CD347" s="1464"/>
      <c r="CE347" s="1464"/>
      <c r="CF347" s="1464"/>
      <c r="CG347" s="1464"/>
      <c r="CH347" s="1464"/>
      <c r="CI347" s="1464"/>
      <c r="CJ347" s="1464"/>
      <c r="CK347" s="1464"/>
      <c r="CL347" s="1464"/>
      <c r="CM347" s="1464"/>
      <c r="CN347" s="1464"/>
      <c r="CO347" s="1464"/>
      <c r="CP347" s="1464"/>
      <c r="CQ347" s="1464"/>
      <c r="CR347" s="1464"/>
      <c r="CS347" s="1464"/>
      <c r="CT347" s="1464"/>
      <c r="CU347" s="1464"/>
      <c r="CV347" s="1464"/>
      <c r="CW347" s="1464"/>
      <c r="CX347" s="1464"/>
      <c r="CY347" s="1464"/>
      <c r="CZ347" s="1464"/>
      <c r="DA347" s="1464"/>
      <c r="DB347" s="1464"/>
      <c r="DC347" s="1464"/>
      <c r="DD347" s="1464"/>
      <c r="DE347" s="1464"/>
      <c r="DF347" s="1464"/>
      <c r="DG347" s="1464"/>
      <c r="DH347" s="1464"/>
      <c r="DI347" s="1464"/>
      <c r="DJ347" s="1464"/>
      <c r="DK347" s="1464"/>
      <c r="DL347" s="1464"/>
      <c r="DM347" s="1464"/>
      <c r="DN347" s="1464"/>
      <c r="DO347" s="1464"/>
      <c r="DP347" s="1464"/>
      <c r="DQ347" s="1464"/>
      <c r="DR347" s="1464"/>
      <c r="DS347" s="1464"/>
      <c r="DT347" s="1464"/>
      <c r="DU347" s="1464"/>
      <c r="DV347" s="1464"/>
      <c r="DW347" s="1464"/>
      <c r="DX347" s="1464"/>
      <c r="DY347" s="1464"/>
      <c r="DZ347" s="1464"/>
      <c r="EA347" s="1464"/>
      <c r="EB347" s="1464"/>
      <c r="EC347" s="1464"/>
      <c r="ED347" s="1464"/>
      <c r="EE347" s="1464"/>
      <c r="EF347" s="1464"/>
      <c r="EG347" s="1464"/>
      <c r="EH347" s="1464"/>
      <c r="EI347" s="1464"/>
      <c r="EJ347" s="1464"/>
      <c r="EK347" s="1464"/>
      <c r="EL347" s="1464"/>
      <c r="EM347" s="1464"/>
      <c r="EN347" s="1464"/>
      <c r="EO347" s="1464"/>
      <c r="EP347" s="1464"/>
      <c r="EQ347" s="1464"/>
      <c r="ER347" s="1464"/>
      <c r="ES347" s="1464"/>
      <c r="ET347" s="1464"/>
      <c r="EU347" s="1464"/>
      <c r="EV347" s="1464"/>
      <c r="EW347" s="1464"/>
      <c r="EX347" s="1464"/>
      <c r="EY347" s="1464"/>
      <c r="EZ347" s="1464"/>
      <c r="FA347" s="1464"/>
      <c r="FB347" s="1464"/>
      <c r="FC347" s="1464"/>
      <c r="FD347" s="1464"/>
      <c r="FE347" s="1464"/>
      <c r="FF347" s="1464"/>
      <c r="FG347" s="1464"/>
      <c r="FH347" s="1464"/>
      <c r="FI347" s="1464"/>
      <c r="FJ347" s="1464"/>
      <c r="FK347" s="1464"/>
      <c r="FL347" s="1464"/>
      <c r="FM347" s="1464"/>
      <c r="FN347" s="1464"/>
      <c r="FO347" s="1464"/>
      <c r="FP347" s="1464"/>
      <c r="FQ347" s="1464"/>
      <c r="FR347" s="1464"/>
      <c r="FS347" s="1464"/>
      <c r="FT347" s="1464"/>
      <c r="FU347" s="1464"/>
      <c r="FV347" s="1464"/>
      <c r="FW347" s="1464"/>
      <c r="IA347" s="710"/>
      <c r="IP347" s="710"/>
      <c r="IT347" s="711"/>
      <c r="JX347" s="1464"/>
      <c r="JY347" s="1464"/>
      <c r="JZ347" s="1464"/>
      <c r="KA347" s="1464"/>
      <c r="KB347" s="1464"/>
    </row>
    <row r="348" spans="1:288" customFormat="1">
      <c r="A348" s="1460"/>
      <c r="B348" s="1460"/>
      <c r="C348" s="1464"/>
      <c r="D348" s="1464"/>
      <c r="E348" s="1464"/>
      <c r="F348" s="1460"/>
      <c r="G348" s="1460"/>
      <c r="H348" s="1460"/>
      <c r="I348" s="1460"/>
      <c r="J348" s="1460"/>
      <c r="K348" s="1460"/>
      <c r="L348" s="1460"/>
      <c r="M348" s="1464"/>
      <c r="N348" s="1464"/>
      <c r="O348" s="1464"/>
      <c r="P348" s="1464"/>
      <c r="Q348" s="1464"/>
      <c r="R348" s="1464"/>
      <c r="S348" s="1464"/>
      <c r="T348" s="1464"/>
      <c r="U348" s="59"/>
      <c r="V348" s="59"/>
      <c r="W348" s="496"/>
      <c r="X348" s="496"/>
      <c r="Y348" s="496"/>
      <c r="Z348" s="496"/>
      <c r="AA348" s="512"/>
      <c r="AB348" s="1460"/>
      <c r="AC348" s="1460"/>
      <c r="AD348" s="555"/>
      <c r="AE348" s="512"/>
      <c r="AF348" s="1460"/>
      <c r="AG348" s="1460"/>
      <c r="AH348" s="555"/>
      <c r="AI348" s="1460"/>
      <c r="AJ348" s="1460"/>
      <c r="AK348" s="1460"/>
      <c r="AL348" s="1460"/>
      <c r="AM348" s="1460"/>
      <c r="AN348" s="555"/>
      <c r="AO348" s="1460"/>
      <c r="AP348" s="555"/>
      <c r="AQ348" s="1460"/>
      <c r="AR348" s="555"/>
      <c r="AS348" s="1460"/>
      <c r="AT348" s="555"/>
      <c r="AU348" s="1460"/>
      <c r="AV348" s="555"/>
      <c r="AW348" s="1460"/>
      <c r="AX348" s="555"/>
      <c r="AY348" s="1460"/>
      <c r="AZ348" s="555"/>
      <c r="BA348" s="1460"/>
      <c r="BB348" s="555"/>
      <c r="BC348" s="1460"/>
      <c r="BD348" s="555"/>
      <c r="BE348" s="1460"/>
      <c r="BF348" s="555"/>
      <c r="BG348" s="1460"/>
      <c r="BH348" s="555"/>
      <c r="BI348" s="1460"/>
      <c r="BJ348" s="555"/>
      <c r="BK348" s="1460"/>
      <c r="BL348" s="555"/>
      <c r="BM348" s="1460"/>
      <c r="BN348" s="555"/>
      <c r="BO348" s="1460"/>
      <c r="BP348" s="555"/>
      <c r="BQ348" s="1464"/>
      <c r="BR348" s="1464"/>
      <c r="BS348" s="1464"/>
      <c r="BT348" s="1464"/>
      <c r="BU348" s="1464"/>
      <c r="BV348" s="1464"/>
      <c r="BW348" s="1464"/>
      <c r="BX348" s="1464"/>
      <c r="BY348" s="1464"/>
      <c r="BZ348" s="1464"/>
      <c r="CA348" s="1464"/>
      <c r="CB348" s="1464"/>
      <c r="CC348" s="1464"/>
      <c r="CD348" s="1464"/>
      <c r="CE348" s="1464"/>
      <c r="CF348" s="1464"/>
      <c r="CG348" s="1464"/>
      <c r="CH348" s="1464"/>
      <c r="CI348" s="1464"/>
      <c r="CJ348" s="1464"/>
      <c r="CK348" s="1464"/>
      <c r="CL348" s="1464"/>
      <c r="CM348" s="1464"/>
      <c r="CN348" s="1464"/>
      <c r="CO348" s="1464"/>
      <c r="CP348" s="1464"/>
      <c r="CQ348" s="1464"/>
      <c r="CR348" s="1464"/>
      <c r="CS348" s="1464"/>
      <c r="CT348" s="1464"/>
      <c r="CU348" s="1464"/>
      <c r="CV348" s="1464"/>
      <c r="CW348" s="1464"/>
      <c r="CX348" s="1464"/>
      <c r="CY348" s="1464"/>
      <c r="CZ348" s="1464"/>
      <c r="DA348" s="1464"/>
      <c r="DB348" s="1464"/>
      <c r="DC348" s="1464"/>
      <c r="DD348" s="1464"/>
      <c r="DE348" s="1464"/>
      <c r="DF348" s="1464"/>
      <c r="DG348" s="1464"/>
      <c r="DH348" s="1464"/>
      <c r="DI348" s="1464"/>
      <c r="DJ348" s="1464"/>
      <c r="DK348" s="1464"/>
      <c r="DL348" s="1464"/>
      <c r="DM348" s="1464"/>
      <c r="DN348" s="1464"/>
      <c r="DO348" s="1464"/>
      <c r="DP348" s="1464"/>
      <c r="DQ348" s="1464"/>
      <c r="DR348" s="1464"/>
      <c r="DS348" s="1464"/>
      <c r="DT348" s="1464"/>
      <c r="DU348" s="1464"/>
      <c r="DV348" s="1464"/>
      <c r="DW348" s="1464"/>
      <c r="DX348" s="1464"/>
      <c r="DY348" s="1464"/>
      <c r="DZ348" s="1464"/>
      <c r="EA348" s="1464"/>
      <c r="EB348" s="1464"/>
      <c r="EC348" s="1464"/>
      <c r="ED348" s="1464"/>
      <c r="EE348" s="1464"/>
      <c r="EF348" s="1464"/>
      <c r="EG348" s="1464"/>
      <c r="EH348" s="1464"/>
      <c r="EI348" s="1464"/>
      <c r="EJ348" s="1464"/>
      <c r="EK348" s="1464"/>
      <c r="EL348" s="1464"/>
      <c r="EM348" s="1464"/>
      <c r="EN348" s="1464"/>
      <c r="EO348" s="1464"/>
      <c r="EP348" s="1464"/>
      <c r="EQ348" s="1464"/>
      <c r="ER348" s="1464"/>
      <c r="ES348" s="1464"/>
      <c r="ET348" s="1464"/>
      <c r="EU348" s="1464"/>
      <c r="EV348" s="1464"/>
      <c r="EW348" s="1464"/>
      <c r="EX348" s="1464"/>
      <c r="EY348" s="1464"/>
      <c r="EZ348" s="1464"/>
      <c r="FA348" s="1464"/>
      <c r="FB348" s="1464"/>
      <c r="FC348" s="1464"/>
      <c r="FD348" s="1464"/>
      <c r="FE348" s="1464"/>
      <c r="FF348" s="1464"/>
      <c r="FG348" s="1464"/>
      <c r="FH348" s="1464"/>
      <c r="FI348" s="1464"/>
      <c r="FJ348" s="1464"/>
      <c r="FK348" s="1464"/>
      <c r="FL348" s="1464"/>
      <c r="FM348" s="1464"/>
      <c r="FN348" s="1464"/>
      <c r="FO348" s="1464"/>
      <c r="FP348" s="1464"/>
      <c r="FQ348" s="1464"/>
      <c r="FR348" s="1464"/>
      <c r="FS348" s="1464"/>
      <c r="FT348" s="1464"/>
      <c r="FU348" s="1464"/>
      <c r="FV348" s="1464"/>
      <c r="FW348" s="1464"/>
      <c r="IA348" s="710"/>
      <c r="IP348" s="710"/>
      <c r="IT348" s="711"/>
      <c r="JX348" s="1464"/>
      <c r="JY348" s="1464"/>
      <c r="JZ348" s="1464"/>
      <c r="KA348" s="1464"/>
      <c r="KB348" s="1464"/>
    </row>
    <row r="349" spans="1:288" customFormat="1">
      <c r="A349" s="1460"/>
      <c r="B349" s="1460"/>
      <c r="C349" s="1464"/>
      <c r="D349" s="1464"/>
      <c r="E349" s="1464"/>
      <c r="F349" s="1460"/>
      <c r="G349" s="1460"/>
      <c r="H349" s="1460"/>
      <c r="I349" s="1460"/>
      <c r="J349" s="1460"/>
      <c r="K349" s="1460"/>
      <c r="L349" s="1460"/>
      <c r="M349" s="1464"/>
      <c r="N349" s="1464"/>
      <c r="O349" s="1464"/>
      <c r="P349" s="1464"/>
      <c r="Q349" s="1464"/>
      <c r="R349" s="1464"/>
      <c r="S349" s="1464"/>
      <c r="T349" s="1464"/>
      <c r="U349" s="59"/>
      <c r="V349" s="59"/>
      <c r="W349" s="496"/>
      <c r="X349" s="496"/>
      <c r="Y349" s="496"/>
      <c r="Z349" s="496"/>
      <c r="AA349" s="512"/>
      <c r="AB349" s="1460"/>
      <c r="AC349" s="1460"/>
      <c r="AD349" s="555"/>
      <c r="AE349" s="512"/>
      <c r="AF349" s="1460"/>
      <c r="AG349" s="1460"/>
      <c r="AH349" s="555"/>
      <c r="AI349" s="1460"/>
      <c r="AJ349" s="1460"/>
      <c r="AK349" s="1460"/>
      <c r="AL349" s="1460"/>
      <c r="AM349" s="1460"/>
      <c r="AN349" s="555"/>
      <c r="AO349" s="1460"/>
      <c r="AP349" s="555"/>
      <c r="AQ349" s="1460"/>
      <c r="AR349" s="555"/>
      <c r="AS349" s="1460"/>
      <c r="AT349" s="555"/>
      <c r="AU349" s="1460"/>
      <c r="AV349" s="555"/>
      <c r="AW349" s="1460"/>
      <c r="AX349" s="555"/>
      <c r="AY349" s="1460"/>
      <c r="AZ349" s="555"/>
      <c r="BA349" s="1460"/>
      <c r="BB349" s="555"/>
      <c r="BC349" s="1460"/>
      <c r="BD349" s="555"/>
      <c r="BE349" s="1460"/>
      <c r="BF349" s="555"/>
      <c r="BG349" s="1460"/>
      <c r="BH349" s="555"/>
      <c r="BI349" s="1460"/>
      <c r="BJ349" s="555"/>
      <c r="BK349" s="1460"/>
      <c r="BL349" s="555"/>
      <c r="BM349" s="1460"/>
      <c r="BN349" s="555"/>
      <c r="BO349" s="1460"/>
      <c r="BP349" s="555"/>
      <c r="BQ349" s="1464"/>
      <c r="BR349" s="1464"/>
      <c r="BS349" s="1464"/>
      <c r="BT349" s="1464"/>
      <c r="BU349" s="1464"/>
      <c r="BV349" s="1464"/>
      <c r="BW349" s="1464"/>
      <c r="BX349" s="1464"/>
      <c r="BY349" s="1464"/>
      <c r="BZ349" s="1464"/>
      <c r="CA349" s="1464"/>
      <c r="CB349" s="1464"/>
      <c r="CC349" s="1464"/>
      <c r="CD349" s="1464"/>
      <c r="CE349" s="1464"/>
      <c r="CF349" s="1464"/>
      <c r="CG349" s="1464"/>
      <c r="CH349" s="1464"/>
      <c r="CI349" s="1464"/>
      <c r="CJ349" s="1464"/>
      <c r="CK349" s="1464"/>
      <c r="CL349" s="1464"/>
      <c r="CM349" s="1464"/>
      <c r="CN349" s="1464"/>
      <c r="CO349" s="1464"/>
      <c r="CP349" s="1464"/>
      <c r="CQ349" s="1464"/>
      <c r="CR349" s="1464"/>
      <c r="CS349" s="1464"/>
      <c r="CT349" s="1464"/>
      <c r="CU349" s="1464"/>
      <c r="CV349" s="1464"/>
      <c r="CW349" s="1464"/>
      <c r="CX349" s="1464"/>
      <c r="CY349" s="1464"/>
      <c r="CZ349" s="1464"/>
      <c r="DA349" s="1464"/>
      <c r="DB349" s="1464"/>
      <c r="DC349" s="1464"/>
      <c r="DD349" s="1464"/>
      <c r="DE349" s="1464"/>
      <c r="DF349" s="1464"/>
      <c r="DG349" s="1464"/>
      <c r="DH349" s="1464"/>
      <c r="DI349" s="1464"/>
      <c r="DJ349" s="1464"/>
      <c r="DK349" s="1464"/>
      <c r="DL349" s="1464"/>
      <c r="DM349" s="1464"/>
      <c r="DN349" s="1464"/>
      <c r="DO349" s="1464"/>
      <c r="DP349" s="1464"/>
      <c r="DQ349" s="1464"/>
      <c r="DR349" s="1464"/>
      <c r="DS349" s="1464"/>
      <c r="DT349" s="1464"/>
      <c r="DU349" s="1464"/>
      <c r="DV349" s="1464"/>
      <c r="DW349" s="1464"/>
      <c r="DX349" s="1464"/>
      <c r="DY349" s="1464"/>
      <c r="DZ349" s="1464"/>
      <c r="EA349" s="1464"/>
      <c r="EB349" s="1464"/>
      <c r="EC349" s="1464"/>
      <c r="ED349" s="1464"/>
      <c r="EE349" s="1464"/>
      <c r="EF349" s="1464"/>
      <c r="EG349" s="1464"/>
      <c r="EH349" s="1464"/>
      <c r="EI349" s="1464"/>
      <c r="EJ349" s="1464"/>
      <c r="EK349" s="1464"/>
      <c r="EL349" s="1464"/>
      <c r="EM349" s="1464"/>
      <c r="EN349" s="1464"/>
      <c r="EO349" s="1464"/>
      <c r="EP349" s="1464"/>
      <c r="EQ349" s="1464"/>
      <c r="ER349" s="1464"/>
      <c r="ES349" s="1464"/>
      <c r="ET349" s="1464"/>
      <c r="EU349" s="1464"/>
      <c r="EV349" s="1464"/>
      <c r="EW349" s="1464"/>
      <c r="EX349" s="1464"/>
      <c r="EY349" s="1464"/>
      <c r="EZ349" s="1464"/>
      <c r="FA349" s="1464"/>
      <c r="FB349" s="1464"/>
      <c r="FC349" s="1464"/>
      <c r="FD349" s="1464"/>
      <c r="FE349" s="1464"/>
      <c r="FF349" s="1464"/>
      <c r="FG349" s="1464"/>
      <c r="FH349" s="1464"/>
      <c r="FI349" s="1464"/>
      <c r="FJ349" s="1464"/>
      <c r="FK349" s="1464"/>
      <c r="FL349" s="1464"/>
      <c r="FM349" s="1464"/>
      <c r="FN349" s="1464"/>
      <c r="FO349" s="1464"/>
      <c r="FP349" s="1464"/>
      <c r="FQ349" s="1464"/>
      <c r="FR349" s="1464"/>
      <c r="FS349" s="1464"/>
      <c r="FT349" s="1464"/>
      <c r="FU349" s="1464"/>
      <c r="FV349" s="1464"/>
      <c r="FW349" s="1464"/>
      <c r="IA349" s="710"/>
      <c r="IP349" s="710"/>
      <c r="IT349" s="711"/>
      <c r="JX349" s="1464"/>
      <c r="JY349" s="1464"/>
      <c r="JZ349" s="1464"/>
      <c r="KA349" s="1464"/>
      <c r="KB349" s="1464"/>
    </row>
    <row r="350" spans="1:288" customFormat="1">
      <c r="A350" s="1460"/>
      <c r="B350" s="1460"/>
      <c r="C350" s="1464"/>
      <c r="D350" s="1464"/>
      <c r="E350" s="1464"/>
      <c r="F350" s="1460"/>
      <c r="G350" s="1460"/>
      <c r="H350" s="1460"/>
      <c r="I350" s="1460"/>
      <c r="J350" s="1460"/>
      <c r="K350" s="1460"/>
      <c r="L350" s="1460"/>
      <c r="M350" s="1464"/>
      <c r="N350" s="1464"/>
      <c r="O350" s="1464"/>
      <c r="P350" s="1464"/>
      <c r="Q350" s="1464"/>
      <c r="R350" s="1464"/>
      <c r="S350" s="1464"/>
      <c r="T350" s="1464"/>
      <c r="U350" s="59"/>
      <c r="V350" s="59"/>
      <c r="W350" s="496"/>
      <c r="X350" s="496"/>
      <c r="Y350" s="496"/>
      <c r="Z350" s="496"/>
      <c r="AA350" s="512"/>
      <c r="AB350" s="1460"/>
      <c r="AC350" s="1460"/>
      <c r="AD350" s="555"/>
      <c r="AE350" s="512"/>
      <c r="AF350" s="1460"/>
      <c r="AG350" s="1460"/>
      <c r="AH350" s="555"/>
      <c r="AI350" s="1460"/>
      <c r="AJ350" s="1460"/>
      <c r="AK350" s="1460"/>
      <c r="AL350" s="1460"/>
      <c r="AM350" s="1460"/>
      <c r="AN350" s="555"/>
      <c r="AO350" s="1460"/>
      <c r="AP350" s="555"/>
      <c r="AQ350" s="1460"/>
      <c r="AR350" s="555"/>
      <c r="AS350" s="1460"/>
      <c r="AT350" s="555"/>
      <c r="AU350" s="1460"/>
      <c r="AV350" s="555"/>
      <c r="AW350" s="1460"/>
      <c r="AX350" s="555"/>
      <c r="AY350" s="1460"/>
      <c r="AZ350" s="555"/>
      <c r="BA350" s="1460"/>
      <c r="BB350" s="555"/>
      <c r="BC350" s="1460"/>
      <c r="BD350" s="555"/>
      <c r="BE350" s="1460"/>
      <c r="BF350" s="555"/>
      <c r="BG350" s="1460"/>
      <c r="BH350" s="555"/>
      <c r="BI350" s="1460"/>
      <c r="BJ350" s="555"/>
      <c r="BK350" s="1460"/>
      <c r="BL350" s="555"/>
      <c r="BM350" s="1460"/>
      <c r="BN350" s="555"/>
      <c r="BO350" s="1460"/>
      <c r="BP350" s="555"/>
      <c r="BQ350" s="1464"/>
      <c r="BR350" s="1464"/>
      <c r="BS350" s="1464"/>
      <c r="BT350" s="1464"/>
      <c r="BU350" s="1464"/>
      <c r="BV350" s="1464"/>
      <c r="BW350" s="1464"/>
      <c r="BX350" s="1464"/>
      <c r="BY350" s="1464"/>
      <c r="BZ350" s="1464"/>
      <c r="CA350" s="1464"/>
      <c r="CB350" s="1464"/>
      <c r="CC350" s="1464"/>
      <c r="CD350" s="1464"/>
      <c r="CE350" s="1464"/>
      <c r="CF350" s="1464"/>
      <c r="CG350" s="1464"/>
      <c r="CH350" s="1464"/>
      <c r="CI350" s="1464"/>
      <c r="CJ350" s="1464"/>
      <c r="CK350" s="1464"/>
      <c r="CL350" s="1464"/>
      <c r="CM350" s="1464"/>
      <c r="CN350" s="1464"/>
      <c r="CO350" s="1464"/>
      <c r="CP350" s="1464"/>
      <c r="CQ350" s="1464"/>
      <c r="CR350" s="1464"/>
      <c r="CS350" s="1464"/>
      <c r="CT350" s="1464"/>
      <c r="CU350" s="1464"/>
      <c r="CV350" s="1464"/>
      <c r="CW350" s="1464"/>
      <c r="CX350" s="1464"/>
      <c r="CY350" s="1464"/>
      <c r="CZ350" s="1464"/>
      <c r="DA350" s="1464"/>
      <c r="DB350" s="1464"/>
      <c r="DC350" s="1464"/>
      <c r="DD350" s="1464"/>
      <c r="DE350" s="1464"/>
      <c r="DF350" s="1464"/>
      <c r="DG350" s="1464"/>
      <c r="DH350" s="1464"/>
      <c r="DI350" s="1464"/>
      <c r="DJ350" s="1464"/>
      <c r="DK350" s="1464"/>
      <c r="DL350" s="1464"/>
      <c r="DM350" s="1464"/>
      <c r="DN350" s="1464"/>
      <c r="DO350" s="1464"/>
      <c r="DP350" s="1464"/>
      <c r="DQ350" s="1464"/>
      <c r="DR350" s="1464"/>
      <c r="DS350" s="1464"/>
      <c r="DT350" s="1464"/>
      <c r="DU350" s="1464"/>
      <c r="DV350" s="1464"/>
      <c r="DW350" s="1464"/>
      <c r="DX350" s="1464"/>
      <c r="DY350" s="1464"/>
      <c r="DZ350" s="1464"/>
      <c r="EA350" s="1464"/>
      <c r="EB350" s="1464"/>
      <c r="EC350" s="1464"/>
      <c r="ED350" s="1464"/>
      <c r="EE350" s="1464"/>
      <c r="EF350" s="1464"/>
      <c r="EG350" s="1464"/>
      <c r="EH350" s="1464"/>
      <c r="EI350" s="1464"/>
      <c r="EJ350" s="1464"/>
      <c r="EK350" s="1464"/>
      <c r="EL350" s="1464"/>
      <c r="EM350" s="1464"/>
      <c r="EN350" s="1464"/>
      <c r="EO350" s="1464"/>
      <c r="EP350" s="1464"/>
      <c r="EQ350" s="1464"/>
      <c r="ER350" s="1464"/>
      <c r="ES350" s="1464"/>
      <c r="ET350" s="1464"/>
      <c r="EU350" s="1464"/>
      <c r="EV350" s="1464"/>
      <c r="EW350" s="1464"/>
      <c r="EX350" s="1464"/>
      <c r="EY350" s="1464"/>
      <c r="EZ350" s="1464"/>
      <c r="FA350" s="1464"/>
      <c r="FB350" s="1464"/>
      <c r="FC350" s="1464"/>
      <c r="FD350" s="1464"/>
      <c r="FE350" s="1464"/>
      <c r="FF350" s="1464"/>
      <c r="FG350" s="1464"/>
      <c r="FH350" s="1464"/>
      <c r="FI350" s="1464"/>
      <c r="FJ350" s="1464"/>
      <c r="FK350" s="1464"/>
      <c r="FL350" s="1464"/>
      <c r="FM350" s="1464"/>
      <c r="FN350" s="1464"/>
      <c r="FO350" s="1464"/>
      <c r="FP350" s="1464"/>
      <c r="FQ350" s="1464"/>
      <c r="FR350" s="1464"/>
      <c r="FS350" s="1464"/>
      <c r="FT350" s="1464"/>
      <c r="FU350" s="1464"/>
      <c r="FV350" s="1464"/>
      <c r="FW350" s="1464"/>
      <c r="IA350" s="710"/>
      <c r="IP350" s="710"/>
      <c r="IT350" s="711"/>
      <c r="JX350" s="1464"/>
      <c r="JY350" s="1464"/>
      <c r="JZ350" s="1464"/>
      <c r="KA350" s="1464"/>
      <c r="KB350" s="1464"/>
    </row>
    <row r="351" spans="1:288" customFormat="1">
      <c r="A351" s="1460"/>
      <c r="B351" s="1460"/>
      <c r="C351" s="1464"/>
      <c r="D351" s="1464"/>
      <c r="E351" s="1464"/>
      <c r="F351" s="1460"/>
      <c r="G351" s="1460"/>
      <c r="H351" s="1460"/>
      <c r="I351" s="1460"/>
      <c r="J351" s="1460"/>
      <c r="K351" s="1460"/>
      <c r="L351" s="1460"/>
      <c r="M351" s="1464"/>
      <c r="N351" s="1464"/>
      <c r="O351" s="1464"/>
      <c r="P351" s="1464"/>
      <c r="Q351" s="1464"/>
      <c r="R351" s="1464"/>
      <c r="S351" s="1464"/>
      <c r="T351" s="1464"/>
      <c r="U351" s="59"/>
      <c r="V351" s="59"/>
      <c r="W351" s="496"/>
      <c r="X351" s="496"/>
      <c r="Y351" s="496"/>
      <c r="Z351" s="496"/>
      <c r="AA351" s="512"/>
      <c r="AB351" s="1460"/>
      <c r="AC351" s="1460"/>
      <c r="AD351" s="555"/>
      <c r="AE351" s="512"/>
      <c r="AF351" s="1460"/>
      <c r="AG351" s="1460"/>
      <c r="AH351" s="555"/>
      <c r="AI351" s="1460"/>
      <c r="AJ351" s="1460"/>
      <c r="AK351" s="1460"/>
      <c r="AL351" s="1460"/>
      <c r="AM351" s="1460"/>
      <c r="AN351" s="555"/>
      <c r="AO351" s="1460"/>
      <c r="AP351" s="555"/>
      <c r="AQ351" s="1460"/>
      <c r="AR351" s="555"/>
      <c r="AS351" s="1460"/>
      <c r="AT351" s="555"/>
      <c r="AU351" s="1460"/>
      <c r="AV351" s="555"/>
      <c r="AW351" s="1460"/>
      <c r="AX351" s="555"/>
      <c r="AY351" s="1460"/>
      <c r="AZ351" s="555"/>
      <c r="BA351" s="1460"/>
      <c r="BB351" s="555"/>
      <c r="BC351" s="1460"/>
      <c r="BD351" s="555"/>
      <c r="BE351" s="1460"/>
      <c r="BF351" s="555"/>
      <c r="BG351" s="1460"/>
      <c r="BH351" s="555"/>
      <c r="BI351" s="1460"/>
      <c r="BJ351" s="555"/>
      <c r="BK351" s="1460"/>
      <c r="BL351" s="555"/>
      <c r="BM351" s="1460"/>
      <c r="BN351" s="555"/>
      <c r="BO351" s="1460"/>
      <c r="BP351" s="555"/>
      <c r="BQ351" s="1464"/>
      <c r="BR351" s="1464"/>
      <c r="BS351" s="1464"/>
      <c r="BT351" s="1464"/>
      <c r="BU351" s="1464"/>
      <c r="BV351" s="1464"/>
      <c r="BW351" s="1464"/>
      <c r="BX351" s="1464"/>
      <c r="BY351" s="1464"/>
      <c r="BZ351" s="1464"/>
      <c r="CA351" s="1464"/>
      <c r="CB351" s="1464"/>
      <c r="CC351" s="1464"/>
      <c r="CD351" s="1464"/>
      <c r="CE351" s="1464"/>
      <c r="CF351" s="1464"/>
      <c r="CG351" s="1464"/>
      <c r="CH351" s="1464"/>
      <c r="CI351" s="1464"/>
      <c r="CJ351" s="1464"/>
      <c r="CK351" s="1464"/>
      <c r="CL351" s="1464"/>
      <c r="CM351" s="1464"/>
      <c r="CN351" s="1464"/>
      <c r="CO351" s="1464"/>
      <c r="CP351" s="1464"/>
      <c r="CQ351" s="1464"/>
      <c r="CR351" s="1464"/>
      <c r="CS351" s="1464"/>
      <c r="CT351" s="1464"/>
      <c r="CU351" s="1464"/>
      <c r="CV351" s="1464"/>
      <c r="CW351" s="1464"/>
      <c r="CX351" s="1464"/>
      <c r="CY351" s="1464"/>
      <c r="CZ351" s="1464"/>
      <c r="DA351" s="1464"/>
      <c r="DB351" s="1464"/>
      <c r="DC351" s="1464"/>
      <c r="DD351" s="1464"/>
      <c r="DE351" s="1464"/>
      <c r="DF351" s="1464"/>
      <c r="DG351" s="1464"/>
      <c r="DH351" s="1464"/>
      <c r="DI351" s="1464"/>
      <c r="DJ351" s="1464"/>
      <c r="DK351" s="1464"/>
      <c r="DL351" s="1464"/>
      <c r="DM351" s="1464"/>
      <c r="DN351" s="1464"/>
      <c r="DO351" s="1464"/>
      <c r="DP351" s="1464"/>
      <c r="DQ351" s="1464"/>
      <c r="DR351" s="1464"/>
      <c r="DS351" s="1464"/>
      <c r="DT351" s="1464"/>
      <c r="DU351" s="1464"/>
      <c r="DV351" s="1464"/>
      <c r="DW351" s="1464"/>
      <c r="DX351" s="1464"/>
      <c r="DY351" s="1464"/>
      <c r="DZ351" s="1464"/>
      <c r="EA351" s="1464"/>
      <c r="EB351" s="1464"/>
      <c r="EC351" s="1464"/>
      <c r="ED351" s="1464"/>
      <c r="EE351" s="1464"/>
      <c r="EF351" s="1464"/>
      <c r="EG351" s="1464"/>
      <c r="EH351" s="1464"/>
      <c r="EI351" s="1464"/>
      <c r="EJ351" s="1464"/>
      <c r="EK351" s="1464"/>
      <c r="EL351" s="1464"/>
      <c r="EM351" s="1464"/>
      <c r="EN351" s="1464"/>
      <c r="EO351" s="1464"/>
      <c r="EP351" s="1464"/>
      <c r="EQ351" s="1464"/>
      <c r="ER351" s="1464"/>
      <c r="ES351" s="1464"/>
      <c r="ET351" s="1464"/>
      <c r="EU351" s="1464"/>
      <c r="EV351" s="1464"/>
      <c r="EW351" s="1464"/>
      <c r="EX351" s="1464"/>
      <c r="EY351" s="1464"/>
      <c r="EZ351" s="1464"/>
      <c r="FA351" s="1464"/>
      <c r="FB351" s="1464"/>
      <c r="FC351" s="1464"/>
      <c r="FD351" s="1464"/>
      <c r="FE351" s="1464"/>
      <c r="FF351" s="1464"/>
      <c r="FG351" s="1464"/>
      <c r="FH351" s="1464"/>
      <c r="FI351" s="1464"/>
      <c r="FJ351" s="1464"/>
      <c r="FK351" s="1464"/>
      <c r="FL351" s="1464"/>
      <c r="FM351" s="1464"/>
      <c r="FN351" s="1464"/>
      <c r="FO351" s="1464"/>
      <c r="FP351" s="1464"/>
      <c r="FQ351" s="1464"/>
      <c r="FR351" s="1464"/>
      <c r="FS351" s="1464"/>
      <c r="FT351" s="1464"/>
      <c r="FU351" s="1464"/>
      <c r="FV351" s="1464"/>
      <c r="FW351" s="1464"/>
      <c r="IA351" s="710"/>
      <c r="IP351" s="710"/>
      <c r="IT351" s="711"/>
      <c r="JX351" s="1464"/>
      <c r="JY351" s="1464"/>
      <c r="JZ351" s="1464"/>
      <c r="KA351" s="1464"/>
      <c r="KB351" s="1464"/>
    </row>
    <row r="352" spans="1:288" customFormat="1">
      <c r="A352" s="1460"/>
      <c r="B352" s="1460"/>
      <c r="C352" s="1464"/>
      <c r="D352" s="1464"/>
      <c r="E352" s="1464"/>
      <c r="F352" s="1460"/>
      <c r="G352" s="1460"/>
      <c r="H352" s="1460"/>
      <c r="I352" s="1460"/>
      <c r="J352" s="1460"/>
      <c r="K352" s="1460"/>
      <c r="L352" s="1460"/>
      <c r="M352" s="1464"/>
      <c r="N352" s="1464"/>
      <c r="O352" s="1464"/>
      <c r="P352" s="1464"/>
      <c r="Q352" s="1464"/>
      <c r="R352" s="1464"/>
      <c r="S352" s="1464"/>
      <c r="T352" s="1464"/>
      <c r="U352" s="59"/>
      <c r="V352" s="59"/>
      <c r="W352" s="496"/>
      <c r="X352" s="496"/>
      <c r="Y352" s="496"/>
      <c r="Z352" s="496"/>
      <c r="AA352" s="512"/>
      <c r="AB352" s="1460"/>
      <c r="AC352" s="1460"/>
      <c r="AD352" s="555"/>
      <c r="AE352" s="512"/>
      <c r="AF352" s="1460"/>
      <c r="AG352" s="1460"/>
      <c r="AH352" s="555"/>
      <c r="AI352" s="1460"/>
      <c r="AJ352" s="1460"/>
      <c r="AK352" s="1460"/>
      <c r="AL352" s="1460"/>
      <c r="AM352" s="1460"/>
      <c r="AN352" s="555"/>
      <c r="AO352" s="1460"/>
      <c r="AP352" s="555"/>
      <c r="AQ352" s="1460"/>
      <c r="AR352" s="555"/>
      <c r="AS352" s="1460"/>
      <c r="AT352" s="555"/>
      <c r="AU352" s="1460"/>
      <c r="AV352" s="555"/>
      <c r="AW352" s="1460"/>
      <c r="AX352" s="555"/>
      <c r="AY352" s="1460"/>
      <c r="AZ352" s="555"/>
      <c r="BA352" s="1460"/>
      <c r="BB352" s="555"/>
      <c r="BC352" s="1460"/>
      <c r="BD352" s="555"/>
      <c r="BE352" s="1460"/>
      <c r="BF352" s="555"/>
      <c r="BG352" s="1460"/>
      <c r="BH352" s="555"/>
      <c r="BI352" s="1460"/>
      <c r="BJ352" s="555"/>
      <c r="BK352" s="1460"/>
      <c r="BL352" s="555"/>
      <c r="BM352" s="1460"/>
      <c r="BN352" s="555"/>
      <c r="BO352" s="1460"/>
      <c r="BP352" s="555"/>
      <c r="BQ352" s="1464"/>
      <c r="BR352" s="1464"/>
      <c r="BS352" s="1464"/>
      <c r="BT352" s="1464"/>
      <c r="BU352" s="1464"/>
      <c r="BV352" s="1464"/>
      <c r="BW352" s="1464"/>
      <c r="BX352" s="1464"/>
      <c r="BY352" s="1464"/>
      <c r="BZ352" s="1464"/>
      <c r="CA352" s="1464"/>
      <c r="CB352" s="1464"/>
      <c r="CC352" s="1464"/>
      <c r="CD352" s="1464"/>
      <c r="CE352" s="1464"/>
      <c r="CF352" s="1464"/>
      <c r="CG352" s="1464"/>
      <c r="CH352" s="1464"/>
      <c r="CI352" s="1464"/>
      <c r="CJ352" s="1464"/>
      <c r="CK352" s="1464"/>
      <c r="CL352" s="1464"/>
      <c r="CM352" s="1464"/>
      <c r="CN352" s="1464"/>
      <c r="CO352" s="1464"/>
      <c r="CP352" s="1464"/>
      <c r="CQ352" s="1464"/>
      <c r="CR352" s="1464"/>
      <c r="CS352" s="1464"/>
      <c r="CT352" s="1464"/>
      <c r="CU352" s="1464"/>
      <c r="CV352" s="1464"/>
      <c r="CW352" s="1464"/>
      <c r="CX352" s="1464"/>
      <c r="CY352" s="1464"/>
      <c r="CZ352" s="1464"/>
      <c r="DA352" s="1464"/>
      <c r="DB352" s="1464"/>
      <c r="DC352" s="1464"/>
      <c r="DD352" s="1464"/>
      <c r="DE352" s="1464"/>
      <c r="DF352" s="1464"/>
      <c r="DG352" s="1464"/>
      <c r="DH352" s="1464"/>
      <c r="DI352" s="1464"/>
      <c r="DJ352" s="1464"/>
      <c r="DK352" s="1464"/>
      <c r="DL352" s="1464"/>
      <c r="DM352" s="1464"/>
      <c r="DN352" s="1464"/>
      <c r="DO352" s="1464"/>
      <c r="DP352" s="1464"/>
      <c r="DQ352" s="1464"/>
      <c r="DR352" s="1464"/>
      <c r="DS352" s="1464"/>
      <c r="DT352" s="1464"/>
      <c r="DU352" s="1464"/>
      <c r="DV352" s="1464"/>
      <c r="DW352" s="1464"/>
      <c r="DX352" s="1464"/>
      <c r="DY352" s="1464"/>
      <c r="DZ352" s="1464"/>
      <c r="EA352" s="1464"/>
      <c r="EB352" s="1464"/>
      <c r="EC352" s="1464"/>
      <c r="ED352" s="1464"/>
      <c r="EE352" s="1464"/>
      <c r="EF352" s="1464"/>
      <c r="EG352" s="1464"/>
      <c r="EH352" s="1464"/>
      <c r="EI352" s="1464"/>
      <c r="EJ352" s="1464"/>
      <c r="EK352" s="1464"/>
      <c r="EL352" s="1464"/>
      <c r="EM352" s="1464"/>
      <c r="EN352" s="1464"/>
      <c r="EO352" s="1464"/>
      <c r="EP352" s="1464"/>
      <c r="EQ352" s="1464"/>
      <c r="ER352" s="1464"/>
      <c r="ES352" s="1464"/>
      <c r="ET352" s="1464"/>
      <c r="EU352" s="1464"/>
      <c r="EV352" s="1464"/>
      <c r="EW352" s="1464"/>
      <c r="EX352" s="1464"/>
      <c r="EY352" s="1464"/>
      <c r="EZ352" s="1464"/>
      <c r="FA352" s="1464"/>
      <c r="FB352" s="1464"/>
      <c r="FC352" s="1464"/>
      <c r="FD352" s="1464"/>
      <c r="FE352" s="1464"/>
      <c r="FF352" s="1464"/>
      <c r="FG352" s="1464"/>
      <c r="FH352" s="1464"/>
      <c r="FI352" s="1464"/>
      <c r="FJ352" s="1464"/>
      <c r="FK352" s="1464"/>
      <c r="FL352" s="1464"/>
      <c r="FM352" s="1464"/>
      <c r="FN352" s="1464"/>
      <c r="FO352" s="1464"/>
      <c r="FP352" s="1464"/>
      <c r="FQ352" s="1464"/>
      <c r="FR352" s="1464"/>
      <c r="FS352" s="1464"/>
      <c r="FT352" s="1464"/>
      <c r="FU352" s="1464"/>
      <c r="FV352" s="1464"/>
      <c r="FW352" s="1464"/>
      <c r="IA352" s="710"/>
      <c r="IP352" s="710"/>
      <c r="IT352" s="711"/>
      <c r="JX352" s="1464"/>
      <c r="JY352" s="1464"/>
      <c r="JZ352" s="1464"/>
      <c r="KA352" s="1464"/>
      <c r="KB352" s="1464"/>
    </row>
    <row r="353" spans="1:288" customFormat="1">
      <c r="A353" s="1460"/>
      <c r="B353" s="1460"/>
      <c r="C353" s="1464"/>
      <c r="D353" s="1464"/>
      <c r="E353" s="1464"/>
      <c r="F353" s="1460"/>
      <c r="G353" s="1460"/>
      <c r="H353" s="1460"/>
      <c r="I353" s="1460"/>
      <c r="J353" s="1460"/>
      <c r="K353" s="1460"/>
      <c r="L353" s="1460"/>
      <c r="M353" s="1464"/>
      <c r="N353" s="1464"/>
      <c r="O353" s="1464"/>
      <c r="P353" s="1464"/>
      <c r="Q353" s="1464"/>
      <c r="R353" s="1464"/>
      <c r="S353" s="1464"/>
      <c r="T353" s="1464"/>
      <c r="U353" s="59"/>
      <c r="V353" s="59"/>
      <c r="W353" s="496"/>
      <c r="X353" s="496"/>
      <c r="Y353" s="496"/>
      <c r="Z353" s="496"/>
      <c r="AA353" s="512"/>
      <c r="AB353" s="1460"/>
      <c r="AC353" s="1460"/>
      <c r="AD353" s="555"/>
      <c r="AE353" s="512"/>
      <c r="AF353" s="1460"/>
      <c r="AG353" s="1460"/>
      <c r="AH353" s="555"/>
      <c r="AI353" s="1460"/>
      <c r="AJ353" s="1460"/>
      <c r="AK353" s="1460"/>
      <c r="AL353" s="1460"/>
      <c r="AM353" s="1460"/>
      <c r="AN353" s="555"/>
      <c r="AO353" s="1460"/>
      <c r="AP353" s="555"/>
      <c r="AQ353" s="1460"/>
      <c r="AR353" s="555"/>
      <c r="AS353" s="1460"/>
      <c r="AT353" s="555"/>
      <c r="AU353" s="1460"/>
      <c r="AV353" s="555"/>
      <c r="AW353" s="1460"/>
      <c r="AX353" s="555"/>
      <c r="AY353" s="1460"/>
      <c r="AZ353" s="555"/>
      <c r="BA353" s="1460"/>
      <c r="BB353" s="555"/>
      <c r="BC353" s="1460"/>
      <c r="BD353" s="555"/>
      <c r="BE353" s="1460"/>
      <c r="BF353" s="555"/>
      <c r="BG353" s="1460"/>
      <c r="BH353" s="555"/>
      <c r="BI353" s="1460"/>
      <c r="BJ353" s="555"/>
      <c r="BK353" s="1460"/>
      <c r="BL353" s="555"/>
      <c r="BM353" s="1460"/>
      <c r="BN353" s="555"/>
      <c r="BO353" s="1460"/>
      <c r="BP353" s="555"/>
      <c r="BQ353" s="1464"/>
      <c r="BR353" s="1464"/>
      <c r="BS353" s="1464"/>
      <c r="BT353" s="1464"/>
      <c r="BU353" s="1464"/>
      <c r="BV353" s="1464"/>
      <c r="BW353" s="1464"/>
      <c r="BX353" s="1464"/>
      <c r="BY353" s="1464"/>
      <c r="BZ353" s="1464"/>
      <c r="CA353" s="1464"/>
      <c r="CB353" s="1464"/>
      <c r="CC353" s="1464"/>
      <c r="CD353" s="1464"/>
      <c r="CE353" s="1464"/>
      <c r="CF353" s="1464"/>
      <c r="CG353" s="1464"/>
      <c r="CH353" s="1464"/>
      <c r="CI353" s="1464"/>
      <c r="CJ353" s="1464"/>
      <c r="CK353" s="1464"/>
      <c r="CL353" s="1464"/>
      <c r="CM353" s="1464"/>
      <c r="CN353" s="1464"/>
      <c r="CO353" s="1464"/>
      <c r="CP353" s="1464"/>
      <c r="CQ353" s="1464"/>
      <c r="CR353" s="1464"/>
      <c r="CS353" s="1464"/>
      <c r="CT353" s="1464"/>
      <c r="CU353" s="1464"/>
      <c r="CV353" s="1464"/>
      <c r="CW353" s="1464"/>
      <c r="CX353" s="1464"/>
      <c r="CY353" s="1464"/>
      <c r="CZ353" s="1464"/>
      <c r="DA353" s="1464"/>
      <c r="DB353" s="1464"/>
      <c r="DC353" s="1464"/>
      <c r="DD353" s="1464"/>
      <c r="DE353" s="1464"/>
      <c r="DF353" s="1464"/>
      <c r="DG353" s="1464"/>
      <c r="DH353" s="1464"/>
      <c r="DI353" s="1464"/>
      <c r="DJ353" s="1464"/>
      <c r="DK353" s="1464"/>
      <c r="DL353" s="1464"/>
      <c r="DM353" s="1464"/>
      <c r="DN353" s="1464"/>
      <c r="DO353" s="1464"/>
      <c r="DP353" s="1464"/>
      <c r="DQ353" s="1464"/>
      <c r="DR353" s="1464"/>
      <c r="DS353" s="1464"/>
      <c r="DT353" s="1464"/>
      <c r="DU353" s="1464"/>
      <c r="DV353" s="1464"/>
      <c r="DW353" s="1464"/>
      <c r="DX353" s="1464"/>
      <c r="DY353" s="1464"/>
      <c r="DZ353" s="1464"/>
      <c r="EA353" s="1464"/>
      <c r="EB353" s="1464"/>
      <c r="EC353" s="1464"/>
      <c r="ED353" s="1464"/>
      <c r="EE353" s="1464"/>
      <c r="EF353" s="1464"/>
      <c r="EG353" s="1464"/>
      <c r="EH353" s="1464"/>
      <c r="EI353" s="1464"/>
      <c r="EJ353" s="1464"/>
      <c r="EK353" s="1464"/>
      <c r="EL353" s="1464"/>
      <c r="EM353" s="1464"/>
      <c r="EN353" s="1464"/>
      <c r="EO353" s="1464"/>
      <c r="EP353" s="1464"/>
      <c r="EQ353" s="1464"/>
      <c r="ER353" s="1464"/>
      <c r="ES353" s="1464"/>
      <c r="ET353" s="1464"/>
      <c r="EU353" s="1464"/>
      <c r="EV353" s="1464"/>
      <c r="EW353" s="1464"/>
      <c r="EX353" s="1464"/>
      <c r="EY353" s="1464"/>
      <c r="EZ353" s="1464"/>
      <c r="FA353" s="1464"/>
      <c r="FB353" s="1464"/>
      <c r="FC353" s="1464"/>
      <c r="FD353" s="1464"/>
      <c r="FE353" s="1464"/>
      <c r="FF353" s="1464"/>
      <c r="FG353" s="1464"/>
      <c r="FH353" s="1464"/>
      <c r="FI353" s="1464"/>
      <c r="FJ353" s="1464"/>
      <c r="FK353" s="1464"/>
      <c r="FL353" s="1464"/>
      <c r="FM353" s="1464"/>
      <c r="FN353" s="1464"/>
      <c r="FO353" s="1464"/>
      <c r="FP353" s="1464"/>
      <c r="FQ353" s="1464"/>
      <c r="FR353" s="1464"/>
      <c r="FS353" s="1464"/>
      <c r="FT353" s="1464"/>
      <c r="FU353" s="1464"/>
      <c r="FV353" s="1464"/>
      <c r="FW353" s="1464"/>
      <c r="IA353" s="710"/>
      <c r="IP353" s="710"/>
      <c r="IT353" s="711"/>
      <c r="JX353" s="1464"/>
      <c r="JY353" s="1464"/>
      <c r="JZ353" s="1464"/>
      <c r="KA353" s="1464"/>
      <c r="KB353" s="1464"/>
    </row>
    <row r="354" spans="1:288" customFormat="1">
      <c r="A354" s="1460"/>
      <c r="B354" s="1460"/>
      <c r="C354" s="1464"/>
      <c r="D354" s="1464"/>
      <c r="E354" s="1464"/>
      <c r="F354" s="1460"/>
      <c r="G354" s="1460"/>
      <c r="H354" s="1460"/>
      <c r="I354" s="1460"/>
      <c r="J354" s="1460"/>
      <c r="K354" s="1460"/>
      <c r="L354" s="1460"/>
      <c r="M354" s="1464"/>
      <c r="N354" s="1464"/>
      <c r="O354" s="1464"/>
      <c r="P354" s="1464"/>
      <c r="Q354" s="1464"/>
      <c r="R354" s="1464"/>
      <c r="S354" s="1464"/>
      <c r="T354" s="1464"/>
      <c r="U354" s="59"/>
      <c r="V354" s="59"/>
      <c r="W354" s="496"/>
      <c r="X354" s="496"/>
      <c r="Y354" s="496"/>
      <c r="Z354" s="496"/>
      <c r="AA354" s="512"/>
      <c r="AB354" s="1460"/>
      <c r="AC354" s="1460"/>
      <c r="AD354" s="555"/>
      <c r="AE354" s="512"/>
      <c r="AF354" s="1460"/>
      <c r="AG354" s="1460"/>
      <c r="AH354" s="555"/>
      <c r="AI354" s="1460"/>
      <c r="AJ354" s="1460"/>
      <c r="AK354" s="1460"/>
      <c r="AL354" s="1460"/>
      <c r="AM354" s="1460"/>
      <c r="AN354" s="555"/>
      <c r="AO354" s="1460"/>
      <c r="AP354" s="555"/>
      <c r="AQ354" s="1460"/>
      <c r="AR354" s="555"/>
      <c r="AS354" s="1460"/>
      <c r="AT354" s="555"/>
      <c r="AU354" s="1460"/>
      <c r="AV354" s="555"/>
      <c r="AW354" s="1460"/>
      <c r="AX354" s="555"/>
      <c r="AY354" s="1460"/>
      <c r="AZ354" s="555"/>
      <c r="BA354" s="1460"/>
      <c r="BB354" s="555"/>
      <c r="BC354" s="1460"/>
      <c r="BD354" s="555"/>
      <c r="BE354" s="1460"/>
      <c r="BF354" s="555"/>
      <c r="BG354" s="1460"/>
      <c r="BH354" s="555"/>
      <c r="BI354" s="1460"/>
      <c r="BJ354" s="555"/>
      <c r="BK354" s="1460"/>
      <c r="BL354" s="555"/>
      <c r="BM354" s="1460"/>
      <c r="BN354" s="555"/>
      <c r="BO354" s="1460"/>
      <c r="BP354" s="555"/>
      <c r="BQ354" s="1464"/>
      <c r="BR354" s="1464"/>
      <c r="BS354" s="1464"/>
      <c r="BT354" s="1464"/>
      <c r="BU354" s="1464"/>
      <c r="BV354" s="1464"/>
      <c r="BW354" s="1464"/>
      <c r="BX354" s="1464"/>
      <c r="BY354" s="1464"/>
      <c r="BZ354" s="1464"/>
      <c r="CA354" s="1464"/>
      <c r="CB354" s="1464"/>
      <c r="CC354" s="1464"/>
      <c r="CD354" s="1464"/>
      <c r="CE354" s="1464"/>
      <c r="CF354" s="1464"/>
      <c r="CG354" s="1464"/>
      <c r="CH354" s="1464"/>
      <c r="CI354" s="1464"/>
      <c r="CJ354" s="1464"/>
      <c r="CK354" s="1464"/>
      <c r="CL354" s="1464"/>
      <c r="CM354" s="1464"/>
      <c r="CN354" s="1464"/>
      <c r="CO354" s="1464"/>
      <c r="CP354" s="1464"/>
      <c r="CQ354" s="1464"/>
      <c r="CR354" s="1464"/>
      <c r="CS354" s="1464"/>
      <c r="CT354" s="1464"/>
      <c r="CU354" s="1464"/>
      <c r="CV354" s="1464"/>
      <c r="CW354" s="1464"/>
      <c r="CX354" s="1464"/>
      <c r="CY354" s="1464"/>
      <c r="CZ354" s="1464"/>
      <c r="DA354" s="1464"/>
      <c r="DB354" s="1464"/>
      <c r="DC354" s="1464"/>
      <c r="DD354" s="1464"/>
      <c r="DE354" s="1464"/>
      <c r="DF354" s="1464"/>
      <c r="DG354" s="1464"/>
      <c r="DH354" s="1464"/>
      <c r="DI354" s="1464"/>
      <c r="DJ354" s="1464"/>
      <c r="DK354" s="1464"/>
      <c r="DL354" s="1464"/>
      <c r="DM354" s="1464"/>
      <c r="DN354" s="1464"/>
      <c r="DO354" s="1464"/>
      <c r="DP354" s="1464"/>
      <c r="DQ354" s="1464"/>
      <c r="DR354" s="1464"/>
      <c r="DS354" s="1464"/>
      <c r="DT354" s="1464"/>
      <c r="DU354" s="1464"/>
      <c r="DV354" s="1464"/>
      <c r="DW354" s="1464"/>
      <c r="DX354" s="1464"/>
      <c r="DY354" s="1464"/>
      <c r="DZ354" s="1464"/>
      <c r="EA354" s="1464"/>
      <c r="EB354" s="1464"/>
      <c r="EC354" s="1464"/>
      <c r="ED354" s="1464"/>
      <c r="EE354" s="1464"/>
      <c r="EF354" s="1464"/>
      <c r="EG354" s="1464"/>
      <c r="EH354" s="1464"/>
      <c r="EI354" s="1464"/>
      <c r="EJ354" s="1464"/>
      <c r="EK354" s="1464"/>
      <c r="EL354" s="1464"/>
      <c r="EM354" s="1464"/>
      <c r="EN354" s="1464"/>
      <c r="EO354" s="1464"/>
      <c r="EP354" s="1464"/>
      <c r="EQ354" s="1464"/>
      <c r="ER354" s="1464"/>
      <c r="ES354" s="1464"/>
      <c r="ET354" s="1464"/>
      <c r="EU354" s="1464"/>
      <c r="EV354" s="1464"/>
      <c r="EW354" s="1464"/>
      <c r="EX354" s="1464"/>
      <c r="EY354" s="1464"/>
      <c r="EZ354" s="1464"/>
      <c r="FA354" s="1464"/>
      <c r="FB354" s="1464"/>
      <c r="FC354" s="1464"/>
      <c r="FD354" s="1464"/>
      <c r="FE354" s="1464"/>
      <c r="FF354" s="1464"/>
      <c r="FG354" s="1464"/>
      <c r="FH354" s="1464"/>
      <c r="FI354" s="1464"/>
      <c r="FJ354" s="1464"/>
      <c r="FK354" s="1464"/>
      <c r="FL354" s="1464"/>
      <c r="FM354" s="1464"/>
      <c r="FN354" s="1464"/>
      <c r="FO354" s="1464"/>
      <c r="FP354" s="1464"/>
      <c r="FQ354" s="1464"/>
      <c r="FR354" s="1464"/>
      <c r="FS354" s="1464"/>
      <c r="FT354" s="1464"/>
      <c r="FU354" s="1464"/>
      <c r="FV354" s="1464"/>
      <c r="FW354" s="1464"/>
      <c r="IA354" s="710"/>
      <c r="IP354" s="710"/>
      <c r="IT354" s="711"/>
      <c r="JX354" s="1464"/>
      <c r="JY354" s="1464"/>
      <c r="JZ354" s="1464"/>
      <c r="KA354" s="1464"/>
      <c r="KB354" s="1464"/>
    </row>
    <row r="355" spans="1:288" customFormat="1">
      <c r="A355" s="1460"/>
      <c r="B355" s="1460"/>
      <c r="C355" s="1464"/>
      <c r="D355" s="1464"/>
      <c r="E355" s="1464"/>
      <c r="F355" s="1460"/>
      <c r="G355" s="1460"/>
      <c r="H355" s="1460"/>
      <c r="I355" s="1460"/>
      <c r="J355" s="1460"/>
      <c r="K355" s="1460"/>
      <c r="L355" s="1460"/>
      <c r="M355" s="1464"/>
      <c r="N355" s="1464"/>
      <c r="O355" s="1464"/>
      <c r="P355" s="1464"/>
      <c r="Q355" s="1464"/>
      <c r="R355" s="1464"/>
      <c r="S355" s="1464"/>
      <c r="T355" s="1464"/>
      <c r="U355" s="59"/>
      <c r="V355" s="59"/>
      <c r="W355" s="496"/>
      <c r="X355" s="496"/>
      <c r="Y355" s="496"/>
      <c r="Z355" s="496"/>
      <c r="AA355" s="512"/>
      <c r="AB355" s="1460"/>
      <c r="AC355" s="1460"/>
      <c r="AD355" s="555"/>
      <c r="AE355" s="512"/>
      <c r="AF355" s="1460"/>
      <c r="AG355" s="1460"/>
      <c r="AH355" s="555"/>
      <c r="AI355" s="1460"/>
      <c r="AJ355" s="1460"/>
      <c r="AK355" s="1460"/>
      <c r="AL355" s="1460"/>
      <c r="AM355" s="1460"/>
      <c r="AN355" s="555"/>
      <c r="AO355" s="1460"/>
      <c r="AP355" s="555"/>
      <c r="AQ355" s="1460"/>
      <c r="AR355" s="555"/>
      <c r="AS355" s="1460"/>
      <c r="AT355" s="555"/>
      <c r="AU355" s="1460"/>
      <c r="AV355" s="555"/>
      <c r="AW355" s="1460"/>
      <c r="AX355" s="555"/>
      <c r="AY355" s="1460"/>
      <c r="AZ355" s="555"/>
      <c r="BA355" s="1460"/>
      <c r="BB355" s="555"/>
      <c r="BC355" s="1460"/>
      <c r="BD355" s="555"/>
      <c r="BE355" s="1460"/>
      <c r="BF355" s="555"/>
      <c r="BG355" s="1460"/>
      <c r="BH355" s="555"/>
      <c r="BI355" s="1460"/>
      <c r="BJ355" s="555"/>
      <c r="BK355" s="1460"/>
      <c r="BL355" s="555"/>
      <c r="BM355" s="1460"/>
      <c r="BN355" s="555"/>
      <c r="BO355" s="1460"/>
      <c r="BP355" s="555"/>
      <c r="BQ355" s="1464"/>
      <c r="BR355" s="1464"/>
      <c r="BS355" s="1464"/>
      <c r="BT355" s="1464"/>
      <c r="BU355" s="1464"/>
      <c r="BV355" s="1464"/>
      <c r="BW355" s="1464"/>
      <c r="BX355" s="1464"/>
      <c r="BY355" s="1464"/>
      <c r="BZ355" s="1464"/>
      <c r="CA355" s="1464"/>
      <c r="CB355" s="1464"/>
      <c r="CC355" s="1464"/>
      <c r="CD355" s="1464"/>
      <c r="CE355" s="1464"/>
      <c r="CF355" s="1464"/>
      <c r="CG355" s="1464"/>
      <c r="CH355" s="1464"/>
      <c r="CI355" s="1464"/>
      <c r="CJ355" s="1464"/>
      <c r="CK355" s="1464"/>
      <c r="CL355" s="1464"/>
      <c r="CM355" s="1464"/>
      <c r="CN355" s="1464"/>
      <c r="CO355" s="1464"/>
      <c r="CP355" s="1464"/>
      <c r="CQ355" s="1464"/>
      <c r="CR355" s="1464"/>
      <c r="CS355" s="1464"/>
      <c r="CT355" s="1464"/>
      <c r="CU355" s="1464"/>
      <c r="CV355" s="1464"/>
      <c r="CW355" s="1464"/>
      <c r="CX355" s="1464"/>
      <c r="CY355" s="1464"/>
      <c r="CZ355" s="1464"/>
      <c r="DA355" s="1464"/>
      <c r="DB355" s="1464"/>
      <c r="DC355" s="1464"/>
      <c r="DD355" s="1464"/>
      <c r="DE355" s="1464"/>
      <c r="DF355" s="1464"/>
      <c r="DG355" s="1464"/>
      <c r="DH355" s="1464"/>
      <c r="DI355" s="1464"/>
      <c r="DJ355" s="1464"/>
      <c r="DK355" s="1464"/>
      <c r="DL355" s="1464"/>
      <c r="DM355" s="1464"/>
      <c r="DN355" s="1464"/>
      <c r="DO355" s="1464"/>
      <c r="DP355" s="1464"/>
      <c r="DQ355" s="1464"/>
      <c r="DR355" s="1464"/>
      <c r="DS355" s="1464"/>
      <c r="DT355" s="1464"/>
      <c r="DU355" s="1464"/>
      <c r="DV355" s="1464"/>
      <c r="DW355" s="1464"/>
      <c r="DX355" s="1464"/>
      <c r="DY355" s="1464"/>
      <c r="DZ355" s="1464"/>
      <c r="EA355" s="1464"/>
      <c r="EB355" s="1464"/>
      <c r="EC355" s="1464"/>
      <c r="ED355" s="1464"/>
      <c r="EE355" s="1464"/>
      <c r="EF355" s="1464"/>
      <c r="EG355" s="1464"/>
      <c r="EH355" s="1464"/>
      <c r="EI355" s="1464"/>
      <c r="EJ355" s="1464"/>
      <c r="EK355" s="1464"/>
      <c r="EL355" s="1464"/>
      <c r="EM355" s="1464"/>
      <c r="EN355" s="1464"/>
      <c r="EO355" s="1464"/>
      <c r="EP355" s="1464"/>
      <c r="EQ355" s="1464"/>
      <c r="ER355" s="1464"/>
      <c r="ES355" s="1464"/>
      <c r="ET355" s="1464"/>
      <c r="EU355" s="1464"/>
      <c r="EV355" s="1464"/>
      <c r="EW355" s="1464"/>
      <c r="EX355" s="1464"/>
      <c r="EY355" s="1464"/>
      <c r="EZ355" s="1464"/>
      <c r="FA355" s="1464"/>
      <c r="FB355" s="1464"/>
      <c r="FC355" s="1464"/>
      <c r="FD355" s="1464"/>
      <c r="FE355" s="1464"/>
      <c r="FF355" s="1464"/>
      <c r="FG355" s="1464"/>
      <c r="FH355" s="1464"/>
      <c r="FI355" s="1464"/>
      <c r="FJ355" s="1464"/>
      <c r="FK355" s="1464"/>
      <c r="FL355" s="1464"/>
      <c r="FM355" s="1464"/>
      <c r="FN355" s="1464"/>
      <c r="FO355" s="1464"/>
      <c r="FP355" s="1464"/>
      <c r="FQ355" s="1464"/>
      <c r="FR355" s="1464"/>
      <c r="FS355" s="1464"/>
      <c r="FT355" s="1464"/>
      <c r="FU355" s="1464"/>
      <c r="FV355" s="1464"/>
      <c r="FW355" s="1464"/>
      <c r="IA355" s="710"/>
      <c r="IP355" s="710"/>
      <c r="IT355" s="711"/>
      <c r="JX355" s="1464"/>
      <c r="JY355" s="1464"/>
      <c r="JZ355" s="1464"/>
      <c r="KA355" s="1464"/>
      <c r="KB355" s="1464"/>
    </row>
    <row r="356" spans="1:288" customFormat="1">
      <c r="A356" s="1460"/>
      <c r="B356" s="1460"/>
      <c r="C356" s="1464"/>
      <c r="D356" s="1464"/>
      <c r="E356" s="1464"/>
      <c r="F356" s="1460"/>
      <c r="G356" s="1460"/>
      <c r="H356" s="1460"/>
      <c r="I356" s="1460"/>
      <c r="J356" s="1460"/>
      <c r="K356" s="1460"/>
      <c r="L356" s="1460"/>
      <c r="M356" s="1464"/>
      <c r="N356" s="1464"/>
      <c r="O356" s="1464"/>
      <c r="P356" s="1464"/>
      <c r="Q356" s="1464"/>
      <c r="R356" s="1464"/>
      <c r="S356" s="1464"/>
      <c r="T356" s="1464"/>
      <c r="U356" s="59"/>
      <c r="V356" s="59"/>
      <c r="W356" s="496"/>
      <c r="X356" s="496"/>
      <c r="Y356" s="496"/>
      <c r="Z356" s="496"/>
      <c r="AA356" s="512"/>
      <c r="AB356" s="1460"/>
      <c r="AC356" s="1460"/>
      <c r="AD356" s="555"/>
      <c r="AE356" s="512"/>
      <c r="AF356" s="1460"/>
      <c r="AG356" s="1460"/>
      <c r="AH356" s="555"/>
      <c r="AI356" s="1460"/>
      <c r="AJ356" s="1460"/>
      <c r="AK356" s="1460"/>
      <c r="AL356" s="1460"/>
      <c r="AM356" s="1460"/>
      <c r="AN356" s="555"/>
      <c r="AO356" s="1460"/>
      <c r="AP356" s="555"/>
      <c r="AQ356" s="1460"/>
      <c r="AR356" s="555"/>
      <c r="AS356" s="1460"/>
      <c r="AT356" s="555"/>
      <c r="AU356" s="1460"/>
      <c r="AV356" s="555"/>
      <c r="AW356" s="1460"/>
      <c r="AX356" s="555"/>
      <c r="AY356" s="1460"/>
      <c r="AZ356" s="555"/>
      <c r="BA356" s="1460"/>
      <c r="BB356" s="555"/>
      <c r="BC356" s="1460"/>
      <c r="BD356" s="555"/>
      <c r="BE356" s="1460"/>
      <c r="BF356" s="555"/>
      <c r="BG356" s="1460"/>
      <c r="BH356" s="555"/>
      <c r="BI356" s="1460"/>
      <c r="BJ356" s="555"/>
      <c r="BK356" s="1460"/>
      <c r="BL356" s="555"/>
      <c r="BM356" s="1460"/>
      <c r="BN356" s="555"/>
      <c r="BO356" s="1460"/>
      <c r="BP356" s="555"/>
      <c r="BQ356" s="1464"/>
      <c r="BR356" s="1464"/>
      <c r="BS356" s="1464"/>
      <c r="BT356" s="1464"/>
      <c r="BU356" s="1464"/>
      <c r="BV356" s="1464"/>
      <c r="BW356" s="1464"/>
      <c r="BX356" s="1464"/>
      <c r="BY356" s="1464"/>
      <c r="BZ356" s="1464"/>
      <c r="CA356" s="1464"/>
      <c r="CB356" s="1464"/>
      <c r="CC356" s="1464"/>
      <c r="CD356" s="1464"/>
      <c r="CE356" s="1464"/>
      <c r="CF356" s="1464"/>
      <c r="CG356" s="1464"/>
      <c r="CH356" s="1464"/>
      <c r="CI356" s="1464"/>
      <c r="CJ356" s="1464"/>
      <c r="CK356" s="1464"/>
      <c r="CL356" s="1464"/>
      <c r="CM356" s="1464"/>
      <c r="CN356" s="1464"/>
      <c r="CO356" s="1464"/>
      <c r="CP356" s="1464"/>
      <c r="CQ356" s="1464"/>
      <c r="CR356" s="1464"/>
      <c r="CS356" s="1464"/>
      <c r="CT356" s="1464"/>
      <c r="CU356" s="1464"/>
      <c r="CV356" s="1464"/>
      <c r="CW356" s="1464"/>
      <c r="CX356" s="1464"/>
      <c r="CY356" s="1464"/>
      <c r="CZ356" s="1464"/>
      <c r="DA356" s="1464"/>
      <c r="DB356" s="1464"/>
      <c r="DC356" s="1464"/>
      <c r="DD356" s="1464"/>
      <c r="DE356" s="1464"/>
      <c r="DF356" s="1464"/>
      <c r="DG356" s="1464"/>
      <c r="DH356" s="1464"/>
      <c r="DI356" s="1464"/>
      <c r="DJ356" s="1464"/>
      <c r="DK356" s="1464"/>
      <c r="DL356" s="1464"/>
      <c r="DM356" s="1464"/>
      <c r="DN356" s="1464"/>
      <c r="DO356" s="1464"/>
      <c r="DP356" s="1464"/>
      <c r="DQ356" s="1464"/>
      <c r="DR356" s="1464"/>
      <c r="DS356" s="1464"/>
      <c r="DT356" s="1464"/>
      <c r="DU356" s="1464"/>
      <c r="DV356" s="1464"/>
      <c r="DW356" s="1464"/>
      <c r="DX356" s="1464"/>
      <c r="DY356" s="1464"/>
      <c r="DZ356" s="1464"/>
      <c r="EA356" s="1464"/>
      <c r="EB356" s="1464"/>
      <c r="EC356" s="1464"/>
      <c r="ED356" s="1464"/>
      <c r="EE356" s="1464"/>
      <c r="EF356" s="1464"/>
      <c r="EG356" s="1464"/>
      <c r="EH356" s="1464"/>
      <c r="EI356" s="1464"/>
      <c r="EJ356" s="1464"/>
      <c r="EK356" s="1464"/>
      <c r="EL356" s="1464"/>
      <c r="EM356" s="1464"/>
      <c r="EN356" s="1464"/>
      <c r="EO356" s="1464"/>
      <c r="EP356" s="1464"/>
      <c r="EQ356" s="1464"/>
      <c r="ER356" s="1464"/>
      <c r="ES356" s="1464"/>
      <c r="ET356" s="1464"/>
      <c r="EU356" s="1464"/>
      <c r="EV356" s="1464"/>
      <c r="EW356" s="1464"/>
      <c r="EX356" s="1464"/>
      <c r="EY356" s="1464"/>
      <c r="EZ356" s="1464"/>
      <c r="FA356" s="1464"/>
      <c r="FB356" s="1464"/>
      <c r="FC356" s="1464"/>
      <c r="FD356" s="1464"/>
      <c r="FE356" s="1464"/>
      <c r="FF356" s="1464"/>
      <c r="FG356" s="1464"/>
      <c r="FH356" s="1464"/>
      <c r="FI356" s="1464"/>
      <c r="FJ356" s="1464"/>
      <c r="FK356" s="1464"/>
      <c r="FL356" s="1464"/>
      <c r="FM356" s="1464"/>
      <c r="FN356" s="1464"/>
      <c r="FO356" s="1464"/>
      <c r="FP356" s="1464"/>
      <c r="FQ356" s="1464"/>
      <c r="FR356" s="1464"/>
      <c r="FS356" s="1464"/>
      <c r="FT356" s="1464"/>
      <c r="FU356" s="1464"/>
      <c r="FV356" s="1464"/>
      <c r="FW356" s="1464"/>
      <c r="IA356" s="710"/>
      <c r="IP356" s="710"/>
      <c r="IT356" s="711"/>
      <c r="JX356" s="1464"/>
      <c r="JY356" s="1464"/>
      <c r="JZ356" s="1464"/>
      <c r="KA356" s="1464"/>
      <c r="KB356" s="1464"/>
    </row>
    <row r="357" spans="1:288" customFormat="1">
      <c r="A357" s="1460"/>
      <c r="B357" s="1460"/>
      <c r="C357" s="1464"/>
      <c r="D357" s="1464"/>
      <c r="E357" s="1464"/>
      <c r="F357" s="1460"/>
      <c r="G357" s="1460"/>
      <c r="H357" s="1460"/>
      <c r="I357" s="1460"/>
      <c r="J357" s="1460"/>
      <c r="K357" s="1460"/>
      <c r="L357" s="1460"/>
      <c r="M357" s="1464"/>
      <c r="N357" s="1464"/>
      <c r="O357" s="1464"/>
      <c r="P357" s="1464"/>
      <c r="Q357" s="1464"/>
      <c r="R357" s="1464"/>
      <c r="S357" s="1464"/>
      <c r="T357" s="1464"/>
      <c r="U357" s="59"/>
      <c r="V357" s="59"/>
      <c r="W357" s="496"/>
      <c r="X357" s="496"/>
      <c r="Y357" s="496"/>
      <c r="Z357" s="496"/>
      <c r="AA357" s="512"/>
      <c r="AB357" s="1460"/>
      <c r="AC357" s="1460"/>
      <c r="AD357" s="555"/>
      <c r="AE357" s="512"/>
      <c r="AF357" s="1460"/>
      <c r="AG357" s="1460"/>
      <c r="AH357" s="555"/>
      <c r="AI357" s="1460"/>
      <c r="AJ357" s="1460"/>
      <c r="AK357" s="1460"/>
      <c r="AL357" s="1460"/>
      <c r="AM357" s="1460"/>
      <c r="AN357" s="555"/>
      <c r="AO357" s="1460"/>
      <c r="AP357" s="555"/>
      <c r="AQ357" s="1460"/>
      <c r="AR357" s="555"/>
      <c r="AS357" s="1460"/>
      <c r="AT357" s="555"/>
      <c r="AU357" s="1460"/>
      <c r="AV357" s="555"/>
      <c r="AW357" s="1460"/>
      <c r="AX357" s="555"/>
      <c r="AY357" s="1460"/>
      <c r="AZ357" s="555"/>
      <c r="BA357" s="1460"/>
      <c r="BB357" s="555"/>
      <c r="BC357" s="1460"/>
      <c r="BD357" s="555"/>
      <c r="BE357" s="1460"/>
      <c r="BF357" s="555"/>
      <c r="BG357" s="1460"/>
      <c r="BH357" s="555"/>
      <c r="BI357" s="1460"/>
      <c r="BJ357" s="555"/>
      <c r="BK357" s="1460"/>
      <c r="BL357" s="555"/>
      <c r="BM357" s="1460"/>
      <c r="BN357" s="555"/>
      <c r="BO357" s="1460"/>
      <c r="BP357" s="555"/>
      <c r="BQ357" s="1464"/>
      <c r="BR357" s="1464"/>
      <c r="BS357" s="1464"/>
      <c r="BT357" s="1464"/>
      <c r="BU357" s="1464"/>
      <c r="BV357" s="1464"/>
      <c r="BW357" s="1464"/>
      <c r="BX357" s="1464"/>
      <c r="BY357" s="1464"/>
      <c r="BZ357" s="1464"/>
      <c r="CA357" s="1464"/>
      <c r="CB357" s="1464"/>
      <c r="CC357" s="1464"/>
      <c r="CD357" s="1464"/>
      <c r="CE357" s="1464"/>
      <c r="CF357" s="1464"/>
      <c r="CG357" s="1464"/>
      <c r="CH357" s="1464"/>
      <c r="CI357" s="1464"/>
      <c r="CJ357" s="1464"/>
      <c r="CK357" s="1464"/>
      <c r="CL357" s="1464"/>
      <c r="CM357" s="1464"/>
      <c r="CN357" s="1464"/>
      <c r="CO357" s="1464"/>
      <c r="CP357" s="1464"/>
      <c r="CQ357" s="1464"/>
      <c r="CR357" s="1464"/>
      <c r="CS357" s="1464"/>
      <c r="CT357" s="1464"/>
      <c r="CU357" s="1464"/>
      <c r="CV357" s="1464"/>
      <c r="CW357" s="1464"/>
      <c r="CX357" s="1464"/>
      <c r="CY357" s="1464"/>
      <c r="CZ357" s="1464"/>
      <c r="DA357" s="1464"/>
      <c r="DB357" s="1464"/>
      <c r="DC357" s="1464"/>
      <c r="DD357" s="1464"/>
      <c r="DE357" s="1464"/>
      <c r="DF357" s="1464"/>
      <c r="DG357" s="1464"/>
      <c r="DH357" s="1464"/>
      <c r="DI357" s="1464"/>
      <c r="DJ357" s="1464"/>
      <c r="DK357" s="1464"/>
      <c r="DL357" s="1464"/>
      <c r="DM357" s="1464"/>
      <c r="DN357" s="1464"/>
      <c r="DO357" s="1464"/>
      <c r="DP357" s="1464"/>
      <c r="DQ357" s="1464"/>
      <c r="DR357" s="1464"/>
      <c r="DS357" s="1464"/>
      <c r="DT357" s="1464"/>
      <c r="DU357" s="1464"/>
      <c r="DV357" s="1464"/>
      <c r="DW357" s="1464"/>
      <c r="DX357" s="1464"/>
      <c r="DY357" s="1464"/>
      <c r="DZ357" s="1464"/>
      <c r="EA357" s="1464"/>
      <c r="EB357" s="1464"/>
      <c r="EC357" s="1464"/>
      <c r="ED357" s="1464"/>
      <c r="EE357" s="1464"/>
      <c r="EF357" s="1464"/>
      <c r="EG357" s="1464"/>
      <c r="EH357" s="1464"/>
      <c r="EI357" s="1464"/>
      <c r="EJ357" s="1464"/>
      <c r="EK357" s="1464"/>
      <c r="EL357" s="1464"/>
      <c r="EM357" s="1464"/>
      <c r="EN357" s="1464"/>
      <c r="EO357" s="1464"/>
      <c r="EP357" s="1464"/>
      <c r="EQ357" s="1464"/>
      <c r="ER357" s="1464"/>
      <c r="ES357" s="1464"/>
      <c r="ET357" s="1464"/>
      <c r="EU357" s="1464"/>
      <c r="EV357" s="1464"/>
      <c r="EW357" s="1464"/>
      <c r="EX357" s="1464"/>
      <c r="EY357" s="1464"/>
      <c r="EZ357" s="1464"/>
      <c r="FA357" s="1464"/>
      <c r="FB357" s="1464"/>
      <c r="FC357" s="1464"/>
      <c r="FD357" s="1464"/>
      <c r="FE357" s="1464"/>
      <c r="FF357" s="1464"/>
      <c r="FG357" s="1464"/>
      <c r="FH357" s="1464"/>
      <c r="FI357" s="1464"/>
      <c r="FJ357" s="1464"/>
      <c r="FK357" s="1464"/>
      <c r="FL357" s="1464"/>
      <c r="FM357" s="1464"/>
      <c r="FN357" s="1464"/>
      <c r="FO357" s="1464"/>
      <c r="FP357" s="1464"/>
      <c r="FQ357" s="1464"/>
      <c r="FR357" s="1464"/>
      <c r="FS357" s="1464"/>
      <c r="FT357" s="1464"/>
      <c r="FU357" s="1464"/>
      <c r="FV357" s="1464"/>
      <c r="FW357" s="1464"/>
      <c r="IA357" s="710"/>
      <c r="IP357" s="710"/>
      <c r="IT357" s="711"/>
      <c r="JX357" s="1464"/>
      <c r="JY357" s="1464"/>
      <c r="JZ357" s="1464"/>
      <c r="KA357" s="1464"/>
      <c r="KB357" s="1464"/>
    </row>
    <row r="358" spans="1:288" customFormat="1">
      <c r="A358" s="1460"/>
      <c r="B358" s="1460"/>
      <c r="C358" s="1464"/>
      <c r="D358" s="1464"/>
      <c r="E358" s="1464"/>
      <c r="F358" s="1460"/>
      <c r="G358" s="1460"/>
      <c r="H358" s="1460"/>
      <c r="I358" s="1460"/>
      <c r="J358" s="1460"/>
      <c r="K358" s="1460"/>
      <c r="L358" s="1460"/>
      <c r="M358" s="1464"/>
      <c r="N358" s="1464"/>
      <c r="O358" s="1464"/>
      <c r="P358" s="1464"/>
      <c r="Q358" s="1464"/>
      <c r="R358" s="1464"/>
      <c r="S358" s="1464"/>
      <c r="T358" s="1464"/>
      <c r="U358" s="59"/>
      <c r="V358" s="59"/>
      <c r="W358" s="496"/>
      <c r="X358" s="496"/>
      <c r="Y358" s="496"/>
      <c r="Z358" s="496"/>
      <c r="AA358" s="512"/>
      <c r="AB358" s="1460"/>
      <c r="AC358" s="1460"/>
      <c r="AD358" s="555"/>
      <c r="AE358" s="512"/>
      <c r="AF358" s="1460"/>
      <c r="AG358" s="1460"/>
      <c r="AH358" s="555"/>
      <c r="AI358" s="1460"/>
      <c r="AJ358" s="1460"/>
      <c r="AK358" s="1460"/>
      <c r="AL358" s="1460"/>
      <c r="AM358" s="1460"/>
      <c r="AN358" s="555"/>
      <c r="AO358" s="1460"/>
      <c r="AP358" s="555"/>
      <c r="AQ358" s="1460"/>
      <c r="AR358" s="555"/>
      <c r="AS358" s="1460"/>
      <c r="AT358" s="555"/>
      <c r="AU358" s="1460"/>
      <c r="AV358" s="555"/>
      <c r="AW358" s="1460"/>
      <c r="AX358" s="555"/>
      <c r="AY358" s="1460"/>
      <c r="AZ358" s="555"/>
      <c r="BA358" s="1460"/>
      <c r="BB358" s="555"/>
      <c r="BC358" s="1460"/>
      <c r="BD358" s="555"/>
      <c r="BE358" s="1460"/>
      <c r="BF358" s="555"/>
      <c r="BG358" s="1460"/>
      <c r="BH358" s="555"/>
      <c r="BI358" s="1460"/>
      <c r="BJ358" s="555"/>
      <c r="BK358" s="1460"/>
      <c r="BL358" s="555"/>
      <c r="BM358" s="1460"/>
      <c r="BN358" s="555"/>
      <c r="BO358" s="1460"/>
      <c r="BP358" s="555"/>
      <c r="BQ358" s="1464"/>
      <c r="BR358" s="1464"/>
      <c r="BS358" s="1464"/>
      <c r="BT358" s="1464"/>
      <c r="BU358" s="1464"/>
      <c r="BV358" s="1464"/>
      <c r="BW358" s="1464"/>
      <c r="BX358" s="1464"/>
      <c r="BY358" s="1464"/>
      <c r="BZ358" s="1464"/>
      <c r="CA358" s="1464"/>
      <c r="CB358" s="1464"/>
      <c r="CC358" s="1464"/>
      <c r="CD358" s="1464"/>
      <c r="CE358" s="1464"/>
      <c r="CF358" s="1464"/>
      <c r="CG358" s="1464"/>
      <c r="CH358" s="1464"/>
      <c r="CI358" s="1464"/>
      <c r="CJ358" s="1464"/>
      <c r="CK358" s="1464"/>
      <c r="CL358" s="1464"/>
      <c r="CM358" s="1464"/>
      <c r="CN358" s="1464"/>
      <c r="CO358" s="1464"/>
      <c r="CP358" s="1464"/>
      <c r="CQ358" s="1464"/>
      <c r="CR358" s="1464"/>
      <c r="CS358" s="1464"/>
      <c r="CT358" s="1464"/>
      <c r="CU358" s="1464"/>
      <c r="CV358" s="1464"/>
      <c r="CW358" s="1464"/>
      <c r="CX358" s="1464"/>
      <c r="CY358" s="1464"/>
      <c r="CZ358" s="1464"/>
      <c r="DA358" s="1464"/>
      <c r="DB358" s="1464"/>
      <c r="DC358" s="1464"/>
      <c r="DD358" s="1464"/>
      <c r="DE358" s="1464"/>
      <c r="DF358" s="1464"/>
      <c r="DG358" s="1464"/>
      <c r="DH358" s="1464"/>
      <c r="DI358" s="1464"/>
      <c r="DJ358" s="1464"/>
      <c r="DK358" s="1464"/>
      <c r="DL358" s="1464"/>
      <c r="DM358" s="1464"/>
      <c r="DN358" s="1464"/>
      <c r="DO358" s="1464"/>
      <c r="DP358" s="1464"/>
      <c r="DQ358" s="1464"/>
      <c r="DR358" s="1464"/>
      <c r="DS358" s="1464"/>
      <c r="DT358" s="1464"/>
      <c r="DU358" s="1464"/>
      <c r="DV358" s="1464"/>
      <c r="DW358" s="1464"/>
      <c r="DX358" s="1464"/>
      <c r="DY358" s="1464"/>
      <c r="DZ358" s="1464"/>
      <c r="EA358" s="1464"/>
      <c r="EB358" s="1464"/>
      <c r="EC358" s="1464"/>
      <c r="ED358" s="1464"/>
      <c r="EE358" s="1464"/>
      <c r="EF358" s="1464"/>
      <c r="EG358" s="1464"/>
      <c r="EH358" s="1464"/>
      <c r="EI358" s="1464"/>
      <c r="EJ358" s="1464"/>
      <c r="EK358" s="1464"/>
      <c r="EL358" s="1464"/>
      <c r="EM358" s="1464"/>
      <c r="EN358" s="1464"/>
      <c r="EO358" s="1464"/>
      <c r="EP358" s="1464"/>
      <c r="EQ358" s="1464"/>
      <c r="ER358" s="1464"/>
      <c r="ES358" s="1464"/>
      <c r="ET358" s="1464"/>
      <c r="EU358" s="1464"/>
      <c r="EV358" s="1464"/>
      <c r="EW358" s="1464"/>
      <c r="EX358" s="1464"/>
      <c r="EY358" s="1464"/>
      <c r="EZ358" s="1464"/>
      <c r="FA358" s="1464"/>
      <c r="FB358" s="1464"/>
      <c r="FC358" s="1464"/>
      <c r="FD358" s="1464"/>
      <c r="FE358" s="1464"/>
      <c r="FF358" s="1464"/>
      <c r="FG358" s="1464"/>
      <c r="FH358" s="1464"/>
      <c r="FI358" s="1464"/>
      <c r="FJ358" s="1464"/>
      <c r="FK358" s="1464"/>
      <c r="FL358" s="1464"/>
      <c r="FM358" s="1464"/>
      <c r="FN358" s="1464"/>
      <c r="FO358" s="1464"/>
      <c r="FP358" s="1464"/>
      <c r="FQ358" s="1464"/>
      <c r="FR358" s="1464"/>
      <c r="FS358" s="1464"/>
      <c r="FT358" s="1464"/>
      <c r="FU358" s="1464"/>
      <c r="FV358" s="1464"/>
      <c r="FW358" s="1464"/>
      <c r="IA358" s="710"/>
      <c r="IP358" s="710"/>
      <c r="IT358" s="711"/>
      <c r="JX358" s="1464"/>
      <c r="JY358" s="1464"/>
      <c r="JZ358" s="1464"/>
      <c r="KA358" s="1464"/>
      <c r="KB358" s="1464"/>
    </row>
    <row r="359" spans="1:288" customFormat="1">
      <c r="A359" s="1460"/>
      <c r="B359" s="1460"/>
      <c r="C359" s="1464"/>
      <c r="D359" s="1464"/>
      <c r="E359" s="1464"/>
      <c r="F359" s="1460"/>
      <c r="G359" s="1460"/>
      <c r="H359" s="1460"/>
      <c r="I359" s="1460"/>
      <c r="J359" s="1460"/>
      <c r="K359" s="1460"/>
      <c r="L359" s="1460"/>
      <c r="M359" s="1464"/>
      <c r="N359" s="1464"/>
      <c r="O359" s="1464"/>
      <c r="P359" s="1464"/>
      <c r="Q359" s="1464"/>
      <c r="R359" s="1464"/>
      <c r="S359" s="1464"/>
      <c r="T359" s="1464"/>
      <c r="U359" s="59"/>
      <c r="V359" s="59"/>
      <c r="W359" s="496"/>
      <c r="X359" s="496"/>
      <c r="Y359" s="496"/>
      <c r="Z359" s="496"/>
      <c r="AA359" s="512"/>
      <c r="AB359" s="1460"/>
      <c r="AC359" s="1460"/>
      <c r="AD359" s="555"/>
      <c r="AE359" s="512"/>
      <c r="AF359" s="1460"/>
      <c r="AG359" s="1460"/>
      <c r="AH359" s="555"/>
      <c r="AI359" s="1460"/>
      <c r="AJ359" s="1460"/>
      <c r="AK359" s="1460"/>
      <c r="AL359" s="1460"/>
      <c r="AM359" s="1460"/>
      <c r="AN359" s="555"/>
      <c r="AO359" s="1460"/>
      <c r="AP359" s="555"/>
      <c r="AQ359" s="1460"/>
      <c r="AR359" s="555"/>
      <c r="AS359" s="1460"/>
      <c r="AT359" s="555"/>
      <c r="AU359" s="1460"/>
      <c r="AV359" s="555"/>
      <c r="AW359" s="1460"/>
      <c r="AX359" s="555"/>
      <c r="AY359" s="1460"/>
      <c r="AZ359" s="555"/>
      <c r="BA359" s="1460"/>
      <c r="BB359" s="555"/>
      <c r="BC359" s="1460"/>
      <c r="BD359" s="555"/>
      <c r="BE359" s="1460"/>
      <c r="BF359" s="555"/>
      <c r="BG359" s="1460"/>
      <c r="BH359" s="555"/>
      <c r="BI359" s="1460"/>
      <c r="BJ359" s="555"/>
      <c r="BK359" s="1460"/>
      <c r="BL359" s="555"/>
      <c r="BM359" s="1460"/>
      <c r="BN359" s="555"/>
      <c r="BO359" s="1460"/>
      <c r="BP359" s="555"/>
      <c r="BQ359" s="1464"/>
      <c r="BR359" s="1464"/>
      <c r="BS359" s="1464"/>
      <c r="BT359" s="1464"/>
      <c r="BU359" s="1464"/>
      <c r="BV359" s="1464"/>
      <c r="BW359" s="1464"/>
      <c r="BX359" s="1464"/>
      <c r="BY359" s="1464"/>
      <c r="BZ359" s="1464"/>
      <c r="CA359" s="1464"/>
      <c r="CB359" s="1464"/>
      <c r="CC359" s="1464"/>
      <c r="CD359" s="1464"/>
      <c r="CE359" s="1464"/>
      <c r="CF359" s="1464"/>
      <c r="CG359" s="1464"/>
      <c r="CH359" s="1464"/>
      <c r="CI359" s="1464"/>
      <c r="CJ359" s="1464"/>
      <c r="CK359" s="1464"/>
      <c r="CL359" s="1464"/>
      <c r="CM359" s="1464"/>
      <c r="CN359" s="1464"/>
      <c r="CO359" s="1464"/>
      <c r="CP359" s="1464"/>
      <c r="CQ359" s="1464"/>
      <c r="CR359" s="1464"/>
      <c r="CS359" s="1464"/>
      <c r="CT359" s="1464"/>
      <c r="CU359" s="1464"/>
      <c r="CV359" s="1464"/>
      <c r="CW359" s="1464"/>
      <c r="CX359" s="1464"/>
      <c r="CY359" s="1464"/>
      <c r="CZ359" s="1464"/>
      <c r="DA359" s="1464"/>
      <c r="DB359" s="1464"/>
      <c r="DC359" s="1464"/>
      <c r="DD359" s="1464"/>
      <c r="DE359" s="1464"/>
      <c r="DF359" s="1464"/>
      <c r="DG359" s="1464"/>
      <c r="DH359" s="1464"/>
      <c r="DI359" s="1464"/>
      <c r="DJ359" s="1464"/>
      <c r="DK359" s="1464"/>
      <c r="DL359" s="1464"/>
      <c r="DM359" s="1464"/>
      <c r="DN359" s="1464"/>
      <c r="DO359" s="1464"/>
      <c r="DP359" s="1464"/>
      <c r="DQ359" s="1464"/>
      <c r="DR359" s="1464"/>
      <c r="DS359" s="1464"/>
      <c r="DT359" s="1464"/>
      <c r="DU359" s="1464"/>
      <c r="DV359" s="1464"/>
      <c r="DW359" s="1464"/>
      <c r="DX359" s="1464"/>
      <c r="DY359" s="1464"/>
      <c r="DZ359" s="1464"/>
      <c r="EA359" s="1464"/>
      <c r="EB359" s="1464"/>
      <c r="EC359" s="1464"/>
      <c r="ED359" s="1464"/>
      <c r="EE359" s="1464"/>
      <c r="EF359" s="1464"/>
      <c r="EG359" s="1464"/>
      <c r="EH359" s="1464"/>
      <c r="EI359" s="1464"/>
      <c r="EJ359" s="1464"/>
      <c r="EK359" s="1464"/>
      <c r="EL359" s="1464"/>
      <c r="EM359" s="1464"/>
      <c r="EN359" s="1464"/>
      <c r="EO359" s="1464"/>
      <c r="EP359" s="1464"/>
      <c r="EQ359" s="1464"/>
      <c r="ER359" s="1464"/>
      <c r="ES359" s="1464"/>
      <c r="ET359" s="1464"/>
      <c r="EU359" s="1464"/>
      <c r="EV359" s="1464"/>
      <c r="EW359" s="1464"/>
      <c r="EX359" s="1464"/>
      <c r="EY359" s="1464"/>
      <c r="EZ359" s="1464"/>
      <c r="FA359" s="1464"/>
      <c r="FB359" s="1464"/>
      <c r="FC359" s="1464"/>
      <c r="FD359" s="1464"/>
      <c r="FE359" s="1464"/>
      <c r="FF359" s="1464"/>
      <c r="FG359" s="1464"/>
      <c r="FH359" s="1464"/>
      <c r="FI359" s="1464"/>
      <c r="FJ359" s="1464"/>
      <c r="FK359" s="1464"/>
      <c r="FL359" s="1464"/>
      <c r="FM359" s="1464"/>
      <c r="FN359" s="1464"/>
      <c r="FO359" s="1464"/>
      <c r="FP359" s="1464"/>
      <c r="FQ359" s="1464"/>
      <c r="FR359" s="1464"/>
      <c r="FS359" s="1464"/>
      <c r="FT359" s="1464"/>
      <c r="FU359" s="1464"/>
      <c r="FV359" s="1464"/>
      <c r="FW359" s="1464"/>
      <c r="IA359" s="710"/>
      <c r="IP359" s="710"/>
      <c r="IT359" s="711"/>
      <c r="JX359" s="1464"/>
      <c r="JY359" s="1464"/>
      <c r="JZ359" s="1464"/>
      <c r="KA359" s="1464"/>
      <c r="KB359" s="1464"/>
    </row>
    <row r="360" spans="1:288" customFormat="1">
      <c r="A360" s="1460"/>
      <c r="B360" s="1460"/>
      <c r="C360" s="1464"/>
      <c r="D360" s="1464"/>
      <c r="E360" s="1464"/>
      <c r="F360" s="1460"/>
      <c r="G360" s="1460"/>
      <c r="H360" s="1460"/>
      <c r="I360" s="1460"/>
      <c r="J360" s="1460"/>
      <c r="K360" s="1460"/>
      <c r="L360" s="1460"/>
      <c r="M360" s="1464"/>
      <c r="N360" s="1464"/>
      <c r="O360" s="1464"/>
      <c r="P360" s="1464"/>
      <c r="Q360" s="1464"/>
      <c r="R360" s="1464"/>
      <c r="S360" s="1464"/>
      <c r="T360" s="1464"/>
      <c r="U360" s="59"/>
      <c r="V360" s="59"/>
      <c r="W360" s="496"/>
      <c r="X360" s="496"/>
      <c r="Y360" s="496"/>
      <c r="Z360" s="496"/>
      <c r="AA360" s="512"/>
      <c r="AB360" s="1460"/>
      <c r="AC360" s="1460"/>
      <c r="AD360" s="555"/>
      <c r="AE360" s="512"/>
      <c r="AF360" s="1460"/>
      <c r="AG360" s="1460"/>
      <c r="AH360" s="555"/>
      <c r="AI360" s="1460"/>
      <c r="AJ360" s="1460"/>
      <c r="AK360" s="1460"/>
      <c r="AL360" s="1460"/>
      <c r="AM360" s="1460"/>
      <c r="AN360" s="555"/>
      <c r="AO360" s="1460"/>
      <c r="AP360" s="555"/>
      <c r="AQ360" s="1460"/>
      <c r="AR360" s="555"/>
      <c r="AS360" s="1460"/>
      <c r="AT360" s="555"/>
      <c r="AU360" s="1460"/>
      <c r="AV360" s="555"/>
      <c r="AW360" s="1460"/>
      <c r="AX360" s="555"/>
      <c r="AY360" s="1460"/>
      <c r="AZ360" s="555"/>
      <c r="BA360" s="1460"/>
      <c r="BB360" s="555"/>
      <c r="BC360" s="1460"/>
      <c r="BD360" s="555"/>
      <c r="BE360" s="1460"/>
      <c r="BF360" s="555"/>
      <c r="BG360" s="1460"/>
      <c r="BH360" s="555"/>
      <c r="BI360" s="1460"/>
      <c r="BJ360" s="555"/>
      <c r="BK360" s="1460"/>
      <c r="BL360" s="555"/>
      <c r="BM360" s="1460"/>
      <c r="BN360" s="555"/>
      <c r="BO360" s="1460"/>
      <c r="BP360" s="555"/>
      <c r="BQ360" s="1464"/>
      <c r="BR360" s="1464"/>
      <c r="BS360" s="1464"/>
      <c r="BT360" s="1464"/>
      <c r="BU360" s="1464"/>
      <c r="BV360" s="1464"/>
      <c r="BW360" s="1464"/>
      <c r="BX360" s="1464"/>
      <c r="BY360" s="1464"/>
      <c r="BZ360" s="1464"/>
      <c r="CA360" s="1464"/>
      <c r="CB360" s="1464"/>
      <c r="CC360" s="1464"/>
      <c r="CD360" s="1464"/>
      <c r="CE360" s="1464"/>
      <c r="CF360" s="1464"/>
      <c r="CG360" s="1464"/>
      <c r="CH360" s="1464"/>
      <c r="CI360" s="1464"/>
      <c r="CJ360" s="1464"/>
      <c r="CK360" s="1464"/>
      <c r="CL360" s="1464"/>
      <c r="CM360" s="1464"/>
      <c r="CN360" s="1464"/>
      <c r="CO360" s="1464"/>
      <c r="CP360" s="1464"/>
      <c r="CQ360" s="1464"/>
      <c r="CR360" s="1464"/>
      <c r="CS360" s="1464"/>
      <c r="CT360" s="1464"/>
      <c r="CU360" s="1464"/>
      <c r="CV360" s="1464"/>
      <c r="CW360" s="1464"/>
      <c r="CX360" s="1464"/>
      <c r="CY360" s="1464"/>
      <c r="CZ360" s="1464"/>
      <c r="DA360" s="1464"/>
      <c r="DB360" s="1464"/>
      <c r="DC360" s="1464"/>
      <c r="DD360" s="1464"/>
      <c r="DE360" s="1464"/>
      <c r="DF360" s="1464"/>
      <c r="DG360" s="1464"/>
      <c r="DH360" s="1464"/>
      <c r="DI360" s="1464"/>
      <c r="DJ360" s="1464"/>
      <c r="DK360" s="1464"/>
      <c r="DL360" s="1464"/>
      <c r="DM360" s="1464"/>
      <c r="DN360" s="1464"/>
      <c r="DO360" s="1464"/>
      <c r="DP360" s="1464"/>
      <c r="DQ360" s="1464"/>
      <c r="DR360" s="1464"/>
      <c r="DS360" s="1464"/>
      <c r="DT360" s="1464"/>
      <c r="DU360" s="1464"/>
      <c r="DV360" s="1464"/>
      <c r="DW360" s="1464"/>
      <c r="DX360" s="1464"/>
      <c r="DY360" s="1464"/>
      <c r="DZ360" s="1464"/>
      <c r="EA360" s="1464"/>
      <c r="EB360" s="1464"/>
      <c r="EC360" s="1464"/>
      <c r="ED360" s="1464"/>
      <c r="EE360" s="1464"/>
      <c r="EF360" s="1464"/>
      <c r="EG360" s="1464"/>
      <c r="EH360" s="1464"/>
      <c r="EI360" s="1464"/>
      <c r="EJ360" s="1464"/>
      <c r="EK360" s="1464"/>
      <c r="EL360" s="1464"/>
      <c r="EM360" s="1464"/>
      <c r="EN360" s="1464"/>
      <c r="EO360" s="1464"/>
      <c r="EP360" s="1464"/>
      <c r="EQ360" s="1464"/>
      <c r="ER360" s="1464"/>
      <c r="ES360" s="1464"/>
      <c r="ET360" s="1464"/>
      <c r="EU360" s="1464"/>
      <c r="EV360" s="1464"/>
      <c r="EW360" s="1464"/>
      <c r="EX360" s="1464"/>
      <c r="EY360" s="1464"/>
      <c r="EZ360" s="1464"/>
      <c r="FA360" s="1464"/>
      <c r="FB360" s="1464"/>
      <c r="FC360" s="1464"/>
      <c r="FD360" s="1464"/>
      <c r="FE360" s="1464"/>
      <c r="FF360" s="1464"/>
      <c r="FG360" s="1464"/>
      <c r="FH360" s="1464"/>
      <c r="FI360" s="1464"/>
      <c r="FJ360" s="1464"/>
      <c r="FK360" s="1464"/>
      <c r="FL360" s="1464"/>
      <c r="FM360" s="1464"/>
      <c r="FN360" s="1464"/>
      <c r="FO360" s="1464"/>
      <c r="FP360" s="1464"/>
      <c r="FQ360" s="1464"/>
      <c r="FR360" s="1464"/>
      <c r="FS360" s="1464"/>
      <c r="FT360" s="1464"/>
      <c r="FU360" s="1464"/>
      <c r="FV360" s="1464"/>
      <c r="FW360" s="1464"/>
      <c r="IA360" s="710"/>
      <c r="IP360" s="710"/>
      <c r="IT360" s="711"/>
      <c r="JX360" s="1464"/>
      <c r="JY360" s="1464"/>
      <c r="JZ360" s="1464"/>
      <c r="KA360" s="1464"/>
      <c r="KB360" s="1464"/>
    </row>
    <row r="361" spans="1:288" customFormat="1">
      <c r="A361" s="1460"/>
      <c r="B361" s="1460"/>
      <c r="C361" s="1464"/>
      <c r="D361" s="1464"/>
      <c r="E361" s="1464"/>
      <c r="F361" s="1460"/>
      <c r="G361" s="1460"/>
      <c r="H361" s="1460"/>
      <c r="I361" s="1460"/>
      <c r="J361" s="1460"/>
      <c r="K361" s="1460"/>
      <c r="L361" s="1460"/>
      <c r="M361" s="1464"/>
      <c r="N361" s="1464"/>
      <c r="O361" s="1464"/>
      <c r="P361" s="1464"/>
      <c r="Q361" s="1464"/>
      <c r="R361" s="1464"/>
      <c r="S361" s="1464"/>
      <c r="T361" s="1464"/>
      <c r="U361" s="59"/>
      <c r="V361" s="59"/>
      <c r="W361" s="496"/>
      <c r="X361" s="496"/>
      <c r="Y361" s="496"/>
      <c r="Z361" s="496"/>
      <c r="AA361" s="512"/>
      <c r="AB361" s="1460"/>
      <c r="AC361" s="1460"/>
      <c r="AD361" s="555"/>
      <c r="AE361" s="512"/>
      <c r="AF361" s="1460"/>
      <c r="AG361" s="1460"/>
      <c r="AH361" s="555"/>
      <c r="AI361" s="1460"/>
      <c r="AJ361" s="1460"/>
      <c r="AK361" s="1460"/>
      <c r="AL361" s="1460"/>
      <c r="AM361" s="1460"/>
      <c r="AN361" s="555"/>
      <c r="AO361" s="1460"/>
      <c r="AP361" s="555"/>
      <c r="AQ361" s="1460"/>
      <c r="AR361" s="555"/>
      <c r="AS361" s="1460"/>
      <c r="AT361" s="555"/>
      <c r="AU361" s="1460"/>
      <c r="AV361" s="555"/>
      <c r="AW361" s="1460"/>
      <c r="AX361" s="555"/>
      <c r="AY361" s="1460"/>
      <c r="AZ361" s="555"/>
      <c r="BA361" s="1460"/>
      <c r="BB361" s="555"/>
      <c r="BC361" s="1460"/>
      <c r="BD361" s="555"/>
      <c r="BE361" s="1460"/>
      <c r="BF361" s="555"/>
      <c r="BG361" s="1460"/>
      <c r="BH361" s="555"/>
      <c r="BI361" s="1460"/>
      <c r="BJ361" s="555"/>
      <c r="BK361" s="1460"/>
      <c r="BL361" s="555"/>
      <c r="BM361" s="1460"/>
      <c r="BN361" s="555"/>
      <c r="BO361" s="1460"/>
      <c r="BP361" s="555"/>
      <c r="BQ361" s="1464"/>
      <c r="BR361" s="1464"/>
      <c r="BS361" s="1464"/>
      <c r="BT361" s="1464"/>
      <c r="BU361" s="1464"/>
      <c r="BV361" s="1464"/>
      <c r="BW361" s="1464"/>
      <c r="BX361" s="1464"/>
      <c r="BY361" s="1464"/>
      <c r="BZ361" s="1464"/>
      <c r="CA361" s="1464"/>
      <c r="CB361" s="1464"/>
      <c r="CC361" s="1464"/>
      <c r="CD361" s="1464"/>
      <c r="CE361" s="1464"/>
      <c r="CF361" s="1464"/>
      <c r="CG361" s="1464"/>
      <c r="CH361" s="1464"/>
      <c r="CI361" s="1464"/>
      <c r="CJ361" s="1464"/>
      <c r="CK361" s="1464"/>
      <c r="CL361" s="1464"/>
      <c r="CM361" s="1464"/>
      <c r="CN361" s="1464"/>
      <c r="CO361" s="1464"/>
      <c r="CP361" s="1464"/>
      <c r="CQ361" s="1464"/>
      <c r="CR361" s="1464"/>
      <c r="CS361" s="1464"/>
      <c r="CT361" s="1464"/>
      <c r="CU361" s="1464"/>
      <c r="CV361" s="1464"/>
      <c r="CW361" s="1464"/>
      <c r="CX361" s="1464"/>
      <c r="CY361" s="1464"/>
      <c r="CZ361" s="1464"/>
      <c r="DA361" s="1464"/>
      <c r="DB361" s="1464"/>
      <c r="DC361" s="1464"/>
      <c r="DD361" s="1464"/>
      <c r="DE361" s="1464"/>
      <c r="DF361" s="1464"/>
      <c r="DG361" s="1464"/>
      <c r="DH361" s="1464"/>
      <c r="DI361" s="1464"/>
      <c r="DJ361" s="1464"/>
      <c r="DK361" s="1464"/>
      <c r="DL361" s="1464"/>
      <c r="DM361" s="1464"/>
      <c r="DN361" s="1464"/>
      <c r="DO361" s="1464"/>
      <c r="DP361" s="1464"/>
      <c r="DQ361" s="1464"/>
      <c r="DR361" s="1464"/>
      <c r="DS361" s="1464"/>
      <c r="DT361" s="1464"/>
      <c r="DU361" s="1464"/>
      <c r="DV361" s="1464"/>
      <c r="DW361" s="1464"/>
      <c r="DX361" s="1464"/>
      <c r="DY361" s="1464"/>
      <c r="DZ361" s="1464"/>
      <c r="EA361" s="1464"/>
      <c r="EB361" s="1464"/>
      <c r="EC361" s="1464"/>
      <c r="ED361" s="1464"/>
      <c r="EE361" s="1464"/>
      <c r="EF361" s="1464"/>
      <c r="EG361" s="1464"/>
      <c r="EH361" s="1464"/>
      <c r="EI361" s="1464"/>
      <c r="EJ361" s="1464"/>
      <c r="EK361" s="1464"/>
      <c r="EL361" s="1464"/>
      <c r="EM361" s="1464"/>
      <c r="EN361" s="1464"/>
      <c r="EO361" s="1464"/>
      <c r="EP361" s="1464"/>
      <c r="EQ361" s="1464"/>
      <c r="ER361" s="1464"/>
      <c r="ES361" s="1464"/>
      <c r="ET361" s="1464"/>
      <c r="EU361" s="1464"/>
      <c r="EV361" s="1464"/>
      <c r="EW361" s="1464"/>
      <c r="EX361" s="1464"/>
      <c r="EY361" s="1464"/>
      <c r="EZ361" s="1464"/>
      <c r="FA361" s="1464"/>
      <c r="FB361" s="1464"/>
      <c r="FC361" s="1464"/>
      <c r="FD361" s="1464"/>
      <c r="FE361" s="1464"/>
      <c r="FF361" s="1464"/>
      <c r="FG361" s="1464"/>
      <c r="FH361" s="1464"/>
      <c r="FI361" s="1464"/>
      <c r="FJ361" s="1464"/>
      <c r="FK361" s="1464"/>
      <c r="FL361" s="1464"/>
      <c r="FM361" s="1464"/>
      <c r="FN361" s="1464"/>
      <c r="FO361" s="1464"/>
      <c r="FP361" s="1464"/>
      <c r="FQ361" s="1464"/>
      <c r="FR361" s="1464"/>
      <c r="FS361" s="1464"/>
      <c r="FT361" s="1464"/>
      <c r="FU361" s="1464"/>
      <c r="FV361" s="1464"/>
      <c r="FW361" s="1464"/>
      <c r="IA361" s="710"/>
      <c r="IP361" s="710"/>
      <c r="IT361" s="711"/>
      <c r="JX361" s="1464"/>
      <c r="JY361" s="1464"/>
      <c r="JZ361" s="1464"/>
      <c r="KA361" s="1464"/>
      <c r="KB361" s="1464"/>
    </row>
    <row r="362" spans="1:288" customFormat="1">
      <c r="A362" s="1460"/>
      <c r="B362" s="1460"/>
      <c r="C362" s="1464"/>
      <c r="D362" s="1464"/>
      <c r="E362" s="1464"/>
      <c r="F362" s="1460"/>
      <c r="G362" s="1460"/>
      <c r="H362" s="1460"/>
      <c r="I362" s="1460"/>
      <c r="J362" s="1460"/>
      <c r="K362" s="1460"/>
      <c r="L362" s="1460"/>
      <c r="M362" s="1464"/>
      <c r="N362" s="1464"/>
      <c r="O362" s="1464"/>
      <c r="P362" s="1464"/>
      <c r="Q362" s="1464"/>
      <c r="R362" s="1464"/>
      <c r="S362" s="1464"/>
      <c r="T362" s="1464"/>
      <c r="U362" s="59"/>
      <c r="V362" s="59"/>
      <c r="W362" s="496"/>
      <c r="X362" s="496"/>
      <c r="Y362" s="496"/>
      <c r="Z362" s="496"/>
      <c r="AA362" s="512"/>
      <c r="AB362" s="1460"/>
      <c r="AC362" s="1460"/>
      <c r="AD362" s="555"/>
      <c r="AE362" s="512"/>
      <c r="AF362" s="1460"/>
      <c r="AG362" s="1460"/>
      <c r="AH362" s="555"/>
      <c r="AI362" s="1460"/>
      <c r="AJ362" s="1460"/>
      <c r="AK362" s="1460"/>
      <c r="AL362" s="1460"/>
      <c r="AM362" s="1460"/>
      <c r="AN362" s="555"/>
      <c r="AO362" s="1460"/>
      <c r="AP362" s="555"/>
      <c r="AQ362" s="1460"/>
      <c r="AR362" s="555"/>
      <c r="AS362" s="1460"/>
      <c r="AT362" s="555"/>
      <c r="AU362" s="1460"/>
      <c r="AV362" s="555"/>
      <c r="AW362" s="1460"/>
      <c r="AX362" s="555"/>
      <c r="AY362" s="1460"/>
      <c r="AZ362" s="555"/>
      <c r="BA362" s="1460"/>
      <c r="BB362" s="555"/>
      <c r="BC362" s="1460"/>
      <c r="BD362" s="555"/>
      <c r="BE362" s="1460"/>
      <c r="BF362" s="555"/>
      <c r="BG362" s="1460"/>
      <c r="BH362" s="555"/>
      <c r="BI362" s="1460"/>
      <c r="BJ362" s="555"/>
      <c r="BK362" s="1460"/>
      <c r="BL362" s="555"/>
      <c r="BM362" s="1460"/>
      <c r="BN362" s="555"/>
      <c r="BO362" s="1460"/>
      <c r="BP362" s="555"/>
      <c r="BQ362" s="1464"/>
      <c r="BR362" s="1464"/>
      <c r="BS362" s="1464"/>
      <c r="BT362" s="1464"/>
      <c r="BU362" s="1464"/>
      <c r="BV362" s="1464"/>
      <c r="BW362" s="1464"/>
      <c r="BX362" s="1464"/>
      <c r="BY362" s="1464"/>
      <c r="BZ362" s="1464"/>
      <c r="CA362" s="1464"/>
      <c r="CB362" s="1464"/>
      <c r="CC362" s="1464"/>
      <c r="CD362" s="1464"/>
      <c r="CE362" s="1464"/>
      <c r="CF362" s="1464"/>
      <c r="CG362" s="1464"/>
      <c r="CH362" s="1464"/>
      <c r="CI362" s="1464"/>
      <c r="CJ362" s="1464"/>
      <c r="CK362" s="1464"/>
      <c r="CL362" s="1464"/>
      <c r="CM362" s="1464"/>
      <c r="CN362" s="1464"/>
      <c r="CO362" s="1464"/>
      <c r="CP362" s="1464"/>
      <c r="CQ362" s="1464"/>
      <c r="CR362" s="1464"/>
      <c r="CS362" s="1464"/>
      <c r="CT362" s="1464"/>
      <c r="CU362" s="1464"/>
      <c r="CV362" s="1464"/>
      <c r="CW362" s="1464"/>
      <c r="CX362" s="1464"/>
      <c r="CY362" s="1464"/>
      <c r="CZ362" s="1464"/>
      <c r="DA362" s="1464"/>
      <c r="DB362" s="1464"/>
      <c r="DC362" s="1464"/>
      <c r="DD362" s="1464"/>
      <c r="DE362" s="1464"/>
      <c r="DF362" s="1464"/>
      <c r="DG362" s="1464"/>
      <c r="DH362" s="1464"/>
      <c r="DI362" s="1464"/>
      <c r="DJ362" s="1464"/>
      <c r="DK362" s="1464"/>
      <c r="DL362" s="1464"/>
      <c r="DM362" s="1464"/>
      <c r="DN362" s="1464"/>
      <c r="DO362" s="1464"/>
      <c r="DP362" s="1464"/>
      <c r="DQ362" s="1464"/>
      <c r="DR362" s="1464"/>
      <c r="DS362" s="1464"/>
      <c r="DT362" s="1464"/>
      <c r="DU362" s="1464"/>
      <c r="DV362" s="1464"/>
      <c r="DW362" s="1464"/>
      <c r="DX362" s="1464"/>
      <c r="DY362" s="1464"/>
      <c r="DZ362" s="1464"/>
      <c r="EA362" s="1464"/>
      <c r="EB362" s="1464"/>
      <c r="EC362" s="1464"/>
      <c r="ED362" s="1464"/>
      <c r="EE362" s="1464"/>
      <c r="EF362" s="1464"/>
      <c r="EG362" s="1464"/>
      <c r="EH362" s="1464"/>
      <c r="EI362" s="1464"/>
      <c r="EJ362" s="1464"/>
      <c r="EK362" s="1464"/>
      <c r="EL362" s="1464"/>
      <c r="EM362" s="1464"/>
      <c r="EN362" s="1464"/>
      <c r="EO362" s="1464"/>
      <c r="EP362" s="1464"/>
      <c r="EQ362" s="1464"/>
      <c r="ER362" s="1464"/>
      <c r="ES362" s="1464"/>
      <c r="ET362" s="1464"/>
      <c r="EU362" s="1464"/>
      <c r="EV362" s="1464"/>
      <c r="EW362" s="1464"/>
      <c r="EX362" s="1464"/>
      <c r="EY362" s="1464"/>
      <c r="EZ362" s="1464"/>
      <c r="FA362" s="1464"/>
      <c r="FB362" s="1464"/>
      <c r="FC362" s="1464"/>
      <c r="FD362" s="1464"/>
      <c r="FE362" s="1464"/>
      <c r="FF362" s="1464"/>
      <c r="FG362" s="1464"/>
      <c r="FH362" s="1464"/>
      <c r="FI362" s="1464"/>
      <c r="FJ362" s="1464"/>
      <c r="FK362" s="1464"/>
      <c r="FL362" s="1464"/>
      <c r="FM362" s="1464"/>
      <c r="FN362" s="1464"/>
      <c r="FO362" s="1464"/>
      <c r="FP362" s="1464"/>
      <c r="FQ362" s="1464"/>
      <c r="FR362" s="1464"/>
      <c r="FS362" s="1464"/>
      <c r="FT362" s="1464"/>
      <c r="FU362" s="1464"/>
      <c r="FV362" s="1464"/>
      <c r="FW362" s="1464"/>
      <c r="IA362" s="710"/>
      <c r="IP362" s="710"/>
      <c r="IT362" s="711"/>
      <c r="JX362" s="1464"/>
      <c r="JY362" s="1464"/>
      <c r="JZ362" s="1464"/>
      <c r="KA362" s="1464"/>
      <c r="KB362" s="1464"/>
    </row>
    <row r="363" spans="1:288" customFormat="1">
      <c r="A363" s="1460"/>
      <c r="B363" s="1460"/>
      <c r="C363" s="1464"/>
      <c r="D363" s="1464"/>
      <c r="E363" s="1464"/>
      <c r="F363" s="1460"/>
      <c r="G363" s="1460"/>
      <c r="H363" s="1460"/>
      <c r="I363" s="1460"/>
      <c r="J363" s="1460"/>
      <c r="K363" s="1460"/>
      <c r="L363" s="1460"/>
      <c r="M363" s="1464"/>
      <c r="N363" s="1464"/>
      <c r="O363" s="1464"/>
      <c r="P363" s="1464"/>
      <c r="Q363" s="1464"/>
      <c r="R363" s="1464"/>
      <c r="S363" s="1464"/>
      <c r="T363" s="1464"/>
      <c r="U363" s="59"/>
      <c r="V363" s="59"/>
      <c r="W363" s="496"/>
      <c r="X363" s="496"/>
      <c r="Y363" s="496"/>
      <c r="Z363" s="496"/>
      <c r="AA363" s="512"/>
      <c r="AB363" s="1460"/>
      <c r="AC363" s="1460"/>
      <c r="AD363" s="555"/>
      <c r="AE363" s="512"/>
      <c r="AF363" s="1460"/>
      <c r="AG363" s="1460"/>
      <c r="AH363" s="555"/>
      <c r="AI363" s="1460"/>
      <c r="AJ363" s="1460"/>
      <c r="AK363" s="1460"/>
      <c r="AL363" s="1460"/>
      <c r="AM363" s="1460"/>
      <c r="AN363" s="555"/>
      <c r="AO363" s="1460"/>
      <c r="AP363" s="555"/>
      <c r="AQ363" s="1460"/>
      <c r="AR363" s="555"/>
      <c r="AS363" s="1460"/>
      <c r="AT363" s="555"/>
      <c r="AU363" s="1460"/>
      <c r="AV363" s="555"/>
      <c r="AW363" s="1460"/>
      <c r="AX363" s="555"/>
      <c r="AY363" s="1460"/>
      <c r="AZ363" s="555"/>
      <c r="BA363" s="1460"/>
      <c r="BB363" s="555"/>
      <c r="BC363" s="1460"/>
      <c r="BD363" s="555"/>
      <c r="BE363" s="1460"/>
      <c r="BF363" s="555"/>
      <c r="BG363" s="1460"/>
      <c r="BH363" s="555"/>
      <c r="BI363" s="1460"/>
      <c r="BJ363" s="555"/>
      <c r="BK363" s="1460"/>
      <c r="BL363" s="555"/>
      <c r="BM363" s="1460"/>
      <c r="BN363" s="555"/>
      <c r="BO363" s="1460"/>
      <c r="BP363" s="555"/>
      <c r="BQ363" s="1464"/>
      <c r="BR363" s="1464"/>
      <c r="BS363" s="1464"/>
      <c r="BT363" s="1464"/>
      <c r="BU363" s="1464"/>
      <c r="BV363" s="1464"/>
      <c r="BW363" s="1464"/>
      <c r="BX363" s="1464"/>
      <c r="BY363" s="1464"/>
      <c r="BZ363" s="1464"/>
      <c r="CA363" s="1464"/>
      <c r="CB363" s="1464"/>
      <c r="CC363" s="1464"/>
      <c r="CD363" s="1464"/>
      <c r="CE363" s="1464"/>
      <c r="CF363" s="1464"/>
      <c r="CG363" s="1464"/>
      <c r="CH363" s="1464"/>
      <c r="CI363" s="1464"/>
      <c r="CJ363" s="1464"/>
      <c r="CK363" s="1464"/>
      <c r="CL363" s="1464"/>
      <c r="CM363" s="1464"/>
      <c r="CN363" s="1464"/>
      <c r="CO363" s="1464"/>
      <c r="CP363" s="1464"/>
      <c r="CQ363" s="1464"/>
      <c r="CR363" s="1464"/>
      <c r="CS363" s="1464"/>
      <c r="CT363" s="1464"/>
      <c r="CU363" s="1464"/>
      <c r="CV363" s="1464"/>
      <c r="CW363" s="1464"/>
      <c r="CX363" s="1464"/>
      <c r="CY363" s="1464"/>
      <c r="CZ363" s="1464"/>
      <c r="DA363" s="1464"/>
      <c r="DB363" s="1464"/>
      <c r="DC363" s="1464"/>
      <c r="DD363" s="1464"/>
      <c r="DE363" s="1464"/>
      <c r="DF363" s="1464"/>
      <c r="DG363" s="1464"/>
      <c r="DH363" s="1464"/>
      <c r="DI363" s="1464"/>
      <c r="DJ363" s="1464"/>
      <c r="DK363" s="1464"/>
      <c r="DL363" s="1464"/>
      <c r="DM363" s="1464"/>
      <c r="DN363" s="1464"/>
      <c r="DO363" s="1464"/>
      <c r="DP363" s="1464"/>
      <c r="DQ363" s="1464"/>
      <c r="DR363" s="1464"/>
      <c r="DS363" s="1464"/>
      <c r="DT363" s="1464"/>
      <c r="DU363" s="1464"/>
      <c r="DV363" s="1464"/>
      <c r="DW363" s="1464"/>
      <c r="DX363" s="1464"/>
      <c r="DY363" s="1464"/>
      <c r="DZ363" s="1464"/>
      <c r="EA363" s="1464"/>
      <c r="EB363" s="1464"/>
      <c r="EC363" s="1464"/>
      <c r="ED363" s="1464"/>
      <c r="EE363" s="1464"/>
      <c r="EF363" s="1464"/>
      <c r="EG363" s="1464"/>
      <c r="EH363" s="1464"/>
      <c r="EI363" s="1464"/>
      <c r="EJ363" s="1464"/>
      <c r="EK363" s="1464"/>
      <c r="EL363" s="1464"/>
      <c r="EM363" s="1464"/>
      <c r="EN363" s="1464"/>
      <c r="EO363" s="1464"/>
      <c r="EP363" s="1464"/>
      <c r="EQ363" s="1464"/>
      <c r="ER363" s="1464"/>
      <c r="ES363" s="1464"/>
      <c r="ET363" s="1464"/>
      <c r="EU363" s="1464"/>
      <c r="EV363" s="1464"/>
      <c r="EW363" s="1464"/>
      <c r="EX363" s="1464"/>
      <c r="EY363" s="1464"/>
      <c r="EZ363" s="1464"/>
      <c r="FA363" s="1464"/>
      <c r="FB363" s="1464"/>
      <c r="FC363" s="1464"/>
      <c r="FD363" s="1464"/>
      <c r="FE363" s="1464"/>
      <c r="FF363" s="1464"/>
      <c r="FG363" s="1464"/>
      <c r="FH363" s="1464"/>
      <c r="FI363" s="1464"/>
      <c r="FJ363" s="1464"/>
      <c r="FK363" s="1464"/>
      <c r="FL363" s="1464"/>
      <c r="FM363" s="1464"/>
      <c r="FN363" s="1464"/>
      <c r="FO363" s="1464"/>
      <c r="FP363" s="1464"/>
      <c r="FQ363" s="1464"/>
      <c r="FR363" s="1464"/>
      <c r="FS363" s="1464"/>
      <c r="FT363" s="1464"/>
      <c r="FU363" s="1464"/>
      <c r="FV363" s="1464"/>
      <c r="FW363" s="1464"/>
      <c r="IA363" s="710"/>
      <c r="IP363" s="710"/>
      <c r="IT363" s="711"/>
      <c r="JX363" s="1464"/>
      <c r="JY363" s="1464"/>
      <c r="JZ363" s="1464"/>
      <c r="KA363" s="1464"/>
      <c r="KB363" s="1464"/>
    </row>
    <row r="364" spans="1:288" customFormat="1">
      <c r="A364" s="1460"/>
      <c r="B364" s="1460"/>
      <c r="C364" s="1464"/>
      <c r="D364" s="1464"/>
      <c r="E364" s="1464"/>
      <c r="F364" s="1460"/>
      <c r="G364" s="1460"/>
      <c r="H364" s="1460"/>
      <c r="I364" s="1460"/>
      <c r="J364" s="1460"/>
      <c r="K364" s="1460"/>
      <c r="L364" s="1460"/>
      <c r="M364" s="1464"/>
      <c r="N364" s="1464"/>
      <c r="O364" s="1464"/>
      <c r="P364" s="1464"/>
      <c r="Q364" s="1464"/>
      <c r="R364" s="1464"/>
      <c r="S364" s="1464"/>
      <c r="T364" s="1464"/>
      <c r="U364" s="59"/>
      <c r="V364" s="59"/>
      <c r="W364" s="496"/>
      <c r="X364" s="496"/>
      <c r="Y364" s="496"/>
      <c r="Z364" s="496"/>
      <c r="AA364" s="512"/>
      <c r="AB364" s="1460"/>
      <c r="AC364" s="1460"/>
      <c r="AD364" s="555"/>
      <c r="AE364" s="512"/>
      <c r="AF364" s="1460"/>
      <c r="AG364" s="1460"/>
      <c r="AH364" s="555"/>
      <c r="AI364" s="1460"/>
      <c r="AJ364" s="1460"/>
      <c r="AK364" s="1460"/>
      <c r="AL364" s="1460"/>
      <c r="AM364" s="1460"/>
      <c r="AN364" s="555"/>
      <c r="AO364" s="1460"/>
      <c r="AP364" s="555"/>
      <c r="AQ364" s="1460"/>
      <c r="AR364" s="555"/>
      <c r="AS364" s="1460"/>
      <c r="AT364" s="555"/>
      <c r="AU364" s="1460"/>
      <c r="AV364" s="555"/>
      <c r="AW364" s="1460"/>
      <c r="AX364" s="555"/>
      <c r="AY364" s="1460"/>
      <c r="AZ364" s="555"/>
      <c r="BA364" s="1460"/>
      <c r="BB364" s="555"/>
      <c r="BC364" s="1460"/>
      <c r="BD364" s="555"/>
      <c r="BE364" s="1460"/>
      <c r="BF364" s="555"/>
      <c r="BG364" s="1460"/>
      <c r="BH364" s="555"/>
      <c r="BI364" s="1460"/>
      <c r="BJ364" s="555"/>
      <c r="BK364" s="1460"/>
      <c r="BL364" s="555"/>
      <c r="BM364" s="1460"/>
      <c r="BN364" s="555"/>
      <c r="BO364" s="1460"/>
      <c r="BP364" s="555"/>
      <c r="BQ364" s="1464"/>
      <c r="BR364" s="1464"/>
      <c r="BS364" s="1464"/>
      <c r="BT364" s="1464"/>
      <c r="BU364" s="1464"/>
      <c r="BV364" s="1464"/>
      <c r="BW364" s="1464"/>
      <c r="BX364" s="1464"/>
      <c r="BY364" s="1464"/>
      <c r="BZ364" s="1464"/>
      <c r="CA364" s="1464"/>
      <c r="CB364" s="1464"/>
      <c r="CC364" s="1464"/>
      <c r="CD364" s="1464"/>
      <c r="CE364" s="1464"/>
      <c r="CF364" s="1464"/>
      <c r="CG364" s="1464"/>
      <c r="CH364" s="1464"/>
      <c r="CI364" s="1464"/>
      <c r="CJ364" s="1464"/>
      <c r="CK364" s="1464"/>
      <c r="CL364" s="1464"/>
      <c r="CM364" s="1464"/>
      <c r="CN364" s="1464"/>
      <c r="CO364" s="1464"/>
      <c r="CP364" s="1464"/>
      <c r="CQ364" s="1464"/>
      <c r="CR364" s="1464"/>
      <c r="CS364" s="1464"/>
      <c r="CT364" s="1464"/>
      <c r="CU364" s="1464"/>
      <c r="CV364" s="1464"/>
      <c r="CW364" s="1464"/>
      <c r="CX364" s="1464"/>
      <c r="CY364" s="1464"/>
      <c r="CZ364" s="1464"/>
      <c r="DA364" s="1464"/>
      <c r="DB364" s="1464"/>
      <c r="DC364" s="1464"/>
      <c r="DD364" s="1464"/>
      <c r="DE364" s="1464"/>
      <c r="DF364" s="1464"/>
      <c r="DG364" s="1464"/>
      <c r="DH364" s="1464"/>
      <c r="DI364" s="1464"/>
      <c r="DJ364" s="1464"/>
      <c r="DK364" s="1464"/>
      <c r="DL364" s="1464"/>
      <c r="DM364" s="1464"/>
      <c r="DN364" s="1464"/>
      <c r="DO364" s="1464"/>
      <c r="DP364" s="1464"/>
      <c r="DQ364" s="1464"/>
      <c r="DR364" s="1464"/>
      <c r="DS364" s="1464"/>
      <c r="DT364" s="1464"/>
      <c r="DU364" s="1464"/>
      <c r="DV364" s="1464"/>
      <c r="DW364" s="1464"/>
      <c r="DX364" s="1464"/>
      <c r="DY364" s="1464"/>
      <c r="DZ364" s="1464"/>
      <c r="EA364" s="1464"/>
      <c r="EB364" s="1464"/>
      <c r="EC364" s="1464"/>
      <c r="ED364" s="1464"/>
      <c r="EE364" s="1464"/>
      <c r="EF364" s="1464"/>
      <c r="EG364" s="1464"/>
      <c r="EH364" s="1464"/>
      <c r="EI364" s="1464"/>
      <c r="EJ364" s="1464"/>
      <c r="EK364" s="1464"/>
      <c r="EL364" s="1464"/>
      <c r="EM364" s="1464"/>
      <c r="EN364" s="1464"/>
      <c r="EO364" s="1464"/>
      <c r="EP364" s="1464"/>
      <c r="EQ364" s="1464"/>
      <c r="ER364" s="1464"/>
      <c r="ES364" s="1464"/>
      <c r="ET364" s="1464"/>
      <c r="EU364" s="1464"/>
      <c r="EV364" s="1464"/>
      <c r="EW364" s="1464"/>
      <c r="EX364" s="1464"/>
      <c r="EY364" s="1464"/>
      <c r="EZ364" s="1464"/>
      <c r="FA364" s="1464"/>
      <c r="FB364" s="1464"/>
      <c r="FC364" s="1464"/>
      <c r="FD364" s="1464"/>
      <c r="FE364" s="1464"/>
      <c r="FF364" s="1464"/>
      <c r="FG364" s="1464"/>
      <c r="FH364" s="1464"/>
      <c r="FI364" s="1464"/>
      <c r="FJ364" s="1464"/>
      <c r="FK364" s="1464"/>
      <c r="FL364" s="1464"/>
      <c r="FM364" s="1464"/>
      <c r="FN364" s="1464"/>
      <c r="FO364" s="1464"/>
      <c r="FP364" s="1464"/>
      <c r="FQ364" s="1464"/>
      <c r="FR364" s="1464"/>
      <c r="FS364" s="1464"/>
      <c r="FT364" s="1464"/>
      <c r="FU364" s="1464"/>
      <c r="FV364" s="1464"/>
      <c r="FW364" s="1464"/>
      <c r="IA364" s="710"/>
      <c r="IP364" s="710"/>
      <c r="IT364" s="711"/>
      <c r="JX364" s="1464"/>
      <c r="JY364" s="1464"/>
      <c r="JZ364" s="1464"/>
      <c r="KA364" s="1464"/>
      <c r="KB364" s="1464"/>
    </row>
    <row r="365" spans="1:288" customFormat="1">
      <c r="A365" s="1460"/>
      <c r="B365" s="1460"/>
      <c r="C365" s="1464"/>
      <c r="D365" s="1464"/>
      <c r="E365" s="1464"/>
      <c r="F365" s="1460"/>
      <c r="G365" s="1460"/>
      <c r="H365" s="1460"/>
      <c r="I365" s="1460"/>
      <c r="J365" s="1460"/>
      <c r="K365" s="1460"/>
      <c r="L365" s="1460"/>
      <c r="M365" s="1464"/>
      <c r="N365" s="1464"/>
      <c r="O365" s="1464"/>
      <c r="P365" s="1464"/>
      <c r="Q365" s="1464"/>
      <c r="R365" s="1464"/>
      <c r="S365" s="1464"/>
      <c r="T365" s="1464"/>
      <c r="U365" s="59"/>
      <c r="V365" s="59"/>
      <c r="W365" s="496"/>
      <c r="X365" s="496"/>
      <c r="Y365" s="496"/>
      <c r="Z365" s="496"/>
      <c r="AA365" s="512"/>
      <c r="AB365" s="1460"/>
      <c r="AC365" s="1460"/>
      <c r="AD365" s="555"/>
      <c r="AE365" s="512"/>
      <c r="AF365" s="1460"/>
      <c r="AG365" s="1460"/>
      <c r="AH365" s="555"/>
      <c r="AI365" s="1460"/>
      <c r="AJ365" s="1460"/>
      <c r="AK365" s="1460"/>
      <c r="AL365" s="1460"/>
      <c r="AM365" s="1460"/>
      <c r="AN365" s="555"/>
      <c r="AO365" s="1460"/>
      <c r="AP365" s="555"/>
      <c r="AQ365" s="1460"/>
      <c r="AR365" s="555"/>
      <c r="AS365" s="1460"/>
      <c r="AT365" s="555"/>
      <c r="AU365" s="1460"/>
      <c r="AV365" s="555"/>
      <c r="AW365" s="1460"/>
      <c r="AX365" s="555"/>
      <c r="AY365" s="1460"/>
      <c r="AZ365" s="555"/>
      <c r="BA365" s="1460"/>
      <c r="BB365" s="555"/>
      <c r="BC365" s="1460"/>
      <c r="BD365" s="555"/>
      <c r="BE365" s="1460"/>
      <c r="BF365" s="555"/>
      <c r="BG365" s="1460"/>
      <c r="BH365" s="555"/>
      <c r="BI365" s="1460"/>
      <c r="BJ365" s="555"/>
      <c r="BK365" s="1460"/>
      <c r="BL365" s="555"/>
      <c r="BM365" s="1460"/>
      <c r="BN365" s="555"/>
      <c r="BO365" s="1460"/>
      <c r="BP365" s="555"/>
      <c r="BQ365" s="1464"/>
      <c r="BR365" s="1464"/>
      <c r="BS365" s="1464"/>
      <c r="BT365" s="1464"/>
      <c r="BU365" s="1464"/>
      <c r="BV365" s="1464"/>
      <c r="BW365" s="1464"/>
      <c r="BX365" s="1464"/>
      <c r="BY365" s="1464"/>
      <c r="BZ365" s="1464"/>
      <c r="CA365" s="1464"/>
      <c r="CB365" s="1464"/>
      <c r="CC365" s="1464"/>
      <c r="CD365" s="1464"/>
      <c r="CE365" s="1464"/>
      <c r="CF365" s="1464"/>
      <c r="CG365" s="1464"/>
      <c r="CH365" s="1464"/>
      <c r="CI365" s="1464"/>
      <c r="CJ365" s="1464"/>
      <c r="CK365" s="1464"/>
      <c r="CL365" s="1464"/>
      <c r="CM365" s="1464"/>
      <c r="CN365" s="1464"/>
      <c r="CO365" s="1464"/>
      <c r="CP365" s="1464"/>
      <c r="CQ365" s="1464"/>
      <c r="CR365" s="1464"/>
      <c r="CS365" s="1464"/>
      <c r="CT365" s="1464"/>
      <c r="CU365" s="1464"/>
      <c r="CV365" s="1464"/>
      <c r="CW365" s="1464"/>
      <c r="CX365" s="1464"/>
      <c r="CY365" s="1464"/>
      <c r="CZ365" s="1464"/>
      <c r="DA365" s="1464"/>
      <c r="DB365" s="1464"/>
      <c r="DC365" s="1464"/>
      <c r="DD365" s="1464"/>
      <c r="DE365" s="1464"/>
      <c r="DF365" s="1464"/>
      <c r="DG365" s="1464"/>
      <c r="DH365" s="1464"/>
      <c r="DI365" s="1464"/>
      <c r="DJ365" s="1464"/>
      <c r="DK365" s="1464"/>
      <c r="DL365" s="1464"/>
      <c r="DM365" s="1464"/>
      <c r="DN365" s="1464"/>
      <c r="DO365" s="1464"/>
      <c r="DP365" s="1464"/>
      <c r="DQ365" s="1464"/>
      <c r="DR365" s="1464"/>
      <c r="DS365" s="1464"/>
      <c r="DT365" s="1464"/>
      <c r="DU365" s="1464"/>
      <c r="DV365" s="1464"/>
      <c r="DW365" s="1464"/>
      <c r="DX365" s="1464"/>
      <c r="DY365" s="1464"/>
      <c r="DZ365" s="1464"/>
      <c r="EA365" s="1464"/>
      <c r="EB365" s="1464"/>
      <c r="EC365" s="1464"/>
      <c r="ED365" s="1464"/>
      <c r="EE365" s="1464"/>
      <c r="EF365" s="1464"/>
      <c r="EG365" s="1464"/>
      <c r="EH365" s="1464"/>
      <c r="EI365" s="1464"/>
      <c r="EJ365" s="1464"/>
      <c r="EK365" s="1464"/>
      <c r="EL365" s="1464"/>
      <c r="EM365" s="1464"/>
      <c r="EN365" s="1464"/>
      <c r="EO365" s="1464"/>
      <c r="EP365" s="1464"/>
      <c r="EQ365" s="1464"/>
      <c r="ER365" s="1464"/>
      <c r="ES365" s="1464"/>
      <c r="ET365" s="1464"/>
      <c r="EU365" s="1464"/>
      <c r="EV365" s="1464"/>
      <c r="EW365" s="1464"/>
      <c r="EX365" s="1464"/>
      <c r="EY365" s="1464"/>
      <c r="EZ365" s="1464"/>
      <c r="FA365" s="1464"/>
      <c r="FB365" s="1464"/>
      <c r="FC365" s="1464"/>
      <c r="FD365" s="1464"/>
      <c r="FE365" s="1464"/>
      <c r="FF365" s="1464"/>
      <c r="FG365" s="1464"/>
      <c r="FH365" s="1464"/>
      <c r="FI365" s="1464"/>
      <c r="FJ365" s="1464"/>
      <c r="FK365" s="1464"/>
      <c r="FL365" s="1464"/>
      <c r="FM365" s="1464"/>
      <c r="FN365" s="1464"/>
      <c r="FO365" s="1464"/>
      <c r="FP365" s="1464"/>
      <c r="FQ365" s="1464"/>
      <c r="FR365" s="1464"/>
      <c r="FS365" s="1464"/>
      <c r="FT365" s="1464"/>
      <c r="FU365" s="1464"/>
      <c r="FV365" s="1464"/>
      <c r="FW365" s="1464"/>
      <c r="IA365" s="710"/>
      <c r="IP365" s="710"/>
      <c r="IT365" s="711"/>
      <c r="JX365" s="1464"/>
      <c r="JY365" s="1464"/>
      <c r="JZ365" s="1464"/>
      <c r="KA365" s="1464"/>
      <c r="KB365" s="1464"/>
    </row>
    <row r="366" spans="1:288" customFormat="1">
      <c r="A366" s="1460"/>
      <c r="B366" s="1460"/>
      <c r="C366" s="1464"/>
      <c r="D366" s="1464"/>
      <c r="E366" s="1464"/>
      <c r="F366" s="1460"/>
      <c r="G366" s="1460"/>
      <c r="H366" s="1460"/>
      <c r="I366" s="1460"/>
      <c r="J366" s="1460"/>
      <c r="K366" s="1460"/>
      <c r="L366" s="1460"/>
      <c r="M366" s="1464"/>
      <c r="N366" s="1464"/>
      <c r="O366" s="1464"/>
      <c r="P366" s="1464"/>
      <c r="Q366" s="1464"/>
      <c r="R366" s="1464"/>
      <c r="S366" s="1464"/>
      <c r="T366" s="1464"/>
      <c r="U366" s="59"/>
      <c r="V366" s="59"/>
      <c r="W366" s="496"/>
      <c r="X366" s="496"/>
      <c r="Y366" s="496"/>
      <c r="Z366" s="496"/>
      <c r="AA366" s="512"/>
      <c r="AB366" s="1460"/>
      <c r="AC366" s="1460"/>
      <c r="AD366" s="555"/>
      <c r="AE366" s="512"/>
      <c r="AF366" s="1460"/>
      <c r="AG366" s="1460"/>
      <c r="AH366" s="555"/>
      <c r="AI366" s="1460"/>
      <c r="AJ366" s="1460"/>
      <c r="AK366" s="1460"/>
      <c r="AL366" s="1460"/>
      <c r="AM366" s="1460"/>
      <c r="AN366" s="555"/>
      <c r="AO366" s="1460"/>
      <c r="AP366" s="555"/>
      <c r="AQ366" s="1460"/>
      <c r="AR366" s="555"/>
      <c r="AS366" s="1460"/>
      <c r="AT366" s="555"/>
      <c r="AU366" s="1460"/>
      <c r="AV366" s="555"/>
      <c r="AW366" s="1460"/>
      <c r="AX366" s="555"/>
      <c r="AY366" s="1460"/>
      <c r="AZ366" s="555"/>
      <c r="BA366" s="1460"/>
      <c r="BB366" s="555"/>
      <c r="BC366" s="1460"/>
      <c r="BD366" s="555"/>
      <c r="BE366" s="1460"/>
      <c r="BF366" s="555"/>
      <c r="BG366" s="1460"/>
      <c r="BH366" s="555"/>
      <c r="BI366" s="1460"/>
      <c r="BJ366" s="555"/>
      <c r="BK366" s="1460"/>
      <c r="BL366" s="555"/>
      <c r="BM366" s="1460"/>
      <c r="BN366" s="555"/>
      <c r="BO366" s="1460"/>
      <c r="BP366" s="555"/>
      <c r="BQ366" s="1464"/>
      <c r="BR366" s="1464"/>
      <c r="BS366" s="1464"/>
      <c r="BT366" s="1464"/>
      <c r="BU366" s="1464"/>
      <c r="BV366" s="1464"/>
      <c r="BW366" s="1464"/>
      <c r="BX366" s="1464"/>
      <c r="BY366" s="1464"/>
      <c r="BZ366" s="1464"/>
      <c r="CA366" s="1464"/>
      <c r="CB366" s="1464"/>
      <c r="CC366" s="1464"/>
      <c r="CD366" s="1464"/>
      <c r="CE366" s="1464"/>
      <c r="CF366" s="1464"/>
      <c r="CG366" s="1464"/>
      <c r="CH366" s="1464"/>
      <c r="CI366" s="1464"/>
      <c r="CJ366" s="1464"/>
      <c r="CK366" s="1464"/>
      <c r="CL366" s="1464"/>
      <c r="CM366" s="1464"/>
      <c r="CN366" s="1464"/>
      <c r="CO366" s="1464"/>
      <c r="CP366" s="1464"/>
      <c r="CQ366" s="1464"/>
      <c r="CR366" s="1464"/>
      <c r="CS366" s="1464"/>
      <c r="CT366" s="1464"/>
      <c r="CU366" s="1464"/>
      <c r="CV366" s="1464"/>
      <c r="CW366" s="1464"/>
      <c r="CX366" s="1464"/>
      <c r="CY366" s="1464"/>
      <c r="CZ366" s="1464"/>
      <c r="DA366" s="1464"/>
      <c r="DB366" s="1464"/>
      <c r="DC366" s="1464"/>
      <c r="DD366" s="1464"/>
      <c r="DE366" s="1464"/>
      <c r="DF366" s="1464"/>
      <c r="DG366" s="1464"/>
      <c r="DH366" s="1464"/>
      <c r="DI366" s="1464"/>
      <c r="DJ366" s="1464"/>
      <c r="DK366" s="1464"/>
      <c r="DL366" s="1464"/>
      <c r="DM366" s="1464"/>
      <c r="DN366" s="1464"/>
      <c r="DO366" s="1464"/>
      <c r="DP366" s="1464"/>
      <c r="DQ366" s="1464"/>
      <c r="DR366" s="1464"/>
      <c r="DS366" s="1464"/>
      <c r="DT366" s="1464"/>
      <c r="DU366" s="1464"/>
      <c r="DV366" s="1464"/>
      <c r="DW366" s="1464"/>
      <c r="DX366" s="1464"/>
      <c r="DY366" s="1464"/>
      <c r="DZ366" s="1464"/>
      <c r="EA366" s="1464"/>
      <c r="EB366" s="1464"/>
      <c r="EC366" s="1464"/>
      <c r="ED366" s="1464"/>
      <c r="EE366" s="1464"/>
      <c r="EF366" s="1464"/>
      <c r="EG366" s="1464"/>
      <c r="EH366" s="1464"/>
      <c r="EI366" s="1464"/>
      <c r="EJ366" s="1464"/>
      <c r="EK366" s="1464"/>
      <c r="EL366" s="1464"/>
      <c r="EM366" s="1464"/>
      <c r="EN366" s="1464"/>
      <c r="EO366" s="1464"/>
      <c r="EP366" s="1464"/>
      <c r="EQ366" s="1464"/>
      <c r="ER366" s="1464"/>
      <c r="ES366" s="1464"/>
      <c r="ET366" s="1464"/>
      <c r="EU366" s="1464"/>
      <c r="EV366" s="1464"/>
      <c r="EW366" s="1464"/>
      <c r="EX366" s="1464"/>
      <c r="EY366" s="1464"/>
      <c r="EZ366" s="1464"/>
      <c r="FA366" s="1464"/>
      <c r="FB366" s="1464"/>
      <c r="FC366" s="1464"/>
      <c r="FD366" s="1464"/>
      <c r="FE366" s="1464"/>
      <c r="FF366" s="1464"/>
      <c r="FG366" s="1464"/>
      <c r="FH366" s="1464"/>
      <c r="FI366" s="1464"/>
      <c r="FJ366" s="1464"/>
      <c r="FK366" s="1464"/>
      <c r="FL366" s="1464"/>
      <c r="FM366" s="1464"/>
      <c r="FN366" s="1464"/>
      <c r="FO366" s="1464"/>
      <c r="FP366" s="1464"/>
      <c r="FQ366" s="1464"/>
      <c r="FR366" s="1464"/>
      <c r="FS366" s="1464"/>
      <c r="FT366" s="1464"/>
      <c r="FU366" s="1464"/>
      <c r="FV366" s="1464"/>
      <c r="FW366" s="1464"/>
      <c r="IA366" s="710"/>
      <c r="IP366" s="710"/>
      <c r="IT366" s="711"/>
      <c r="JX366" s="1464"/>
      <c r="JY366" s="1464"/>
      <c r="JZ366" s="1464"/>
      <c r="KA366" s="1464"/>
      <c r="KB366" s="1464"/>
    </row>
    <row r="367" spans="1:288" customFormat="1">
      <c r="A367" s="1460"/>
      <c r="B367" s="1460"/>
      <c r="C367" s="1464"/>
      <c r="D367" s="1464"/>
      <c r="E367" s="1464"/>
      <c r="F367" s="1460"/>
      <c r="G367" s="1460"/>
      <c r="H367" s="1460"/>
      <c r="I367" s="1460"/>
      <c r="J367" s="1460"/>
      <c r="K367" s="1460"/>
      <c r="L367" s="1460"/>
      <c r="M367" s="1464"/>
      <c r="N367" s="1464"/>
      <c r="O367" s="1464"/>
      <c r="P367" s="1464"/>
      <c r="Q367" s="1464"/>
      <c r="R367" s="1464"/>
      <c r="S367" s="1464"/>
      <c r="T367" s="1464"/>
      <c r="U367" s="59"/>
      <c r="V367" s="59"/>
      <c r="W367" s="496"/>
      <c r="X367" s="496"/>
      <c r="Y367" s="496"/>
      <c r="Z367" s="496"/>
      <c r="AA367" s="512"/>
      <c r="AB367" s="1460"/>
      <c r="AC367" s="1460"/>
      <c r="AD367" s="555"/>
      <c r="AE367" s="512"/>
      <c r="AF367" s="1460"/>
      <c r="AG367" s="1460"/>
      <c r="AH367" s="555"/>
      <c r="AI367" s="1460"/>
      <c r="AJ367" s="1460"/>
      <c r="AK367" s="1460"/>
      <c r="AL367" s="1460"/>
      <c r="AM367" s="1460"/>
      <c r="AN367" s="555"/>
      <c r="AO367" s="1460"/>
      <c r="AP367" s="555"/>
      <c r="AQ367" s="1460"/>
      <c r="AR367" s="555"/>
      <c r="AS367" s="1460"/>
      <c r="AT367" s="555"/>
      <c r="AU367" s="1460"/>
      <c r="AV367" s="555"/>
      <c r="AW367" s="1460"/>
      <c r="AX367" s="555"/>
      <c r="AY367" s="1460"/>
      <c r="AZ367" s="555"/>
      <c r="BA367" s="1460"/>
      <c r="BB367" s="555"/>
      <c r="BC367" s="1460"/>
      <c r="BD367" s="555"/>
      <c r="BE367" s="1460"/>
      <c r="BF367" s="555"/>
      <c r="BG367" s="1460"/>
      <c r="BH367" s="555"/>
      <c r="BI367" s="1460"/>
      <c r="BJ367" s="555"/>
      <c r="BK367" s="1460"/>
      <c r="BL367" s="555"/>
      <c r="BM367" s="1460"/>
      <c r="BN367" s="555"/>
      <c r="BO367" s="1460"/>
      <c r="BP367" s="555"/>
      <c r="BQ367" s="1464"/>
      <c r="BR367" s="1464"/>
      <c r="BS367" s="1464"/>
      <c r="BT367" s="1464"/>
      <c r="BU367" s="1464"/>
      <c r="BV367" s="1464"/>
      <c r="BW367" s="1464"/>
      <c r="BX367" s="1464"/>
      <c r="BY367" s="1464"/>
      <c r="BZ367" s="1464"/>
      <c r="CA367" s="1464"/>
      <c r="CB367" s="1464"/>
      <c r="CC367" s="1464"/>
      <c r="CD367" s="1464"/>
      <c r="CE367" s="1464"/>
      <c r="CF367" s="1464"/>
      <c r="CG367" s="1464"/>
      <c r="CH367" s="1464"/>
      <c r="CI367" s="1464"/>
      <c r="CJ367" s="1464"/>
      <c r="CK367" s="1464"/>
      <c r="CL367" s="1464"/>
      <c r="CM367" s="1464"/>
      <c r="CN367" s="1464"/>
      <c r="CO367" s="1464"/>
      <c r="CP367" s="1464"/>
      <c r="CQ367" s="1464"/>
      <c r="CR367" s="1464"/>
      <c r="CS367" s="1464"/>
      <c r="CT367" s="1464"/>
      <c r="CU367" s="1464"/>
      <c r="CV367" s="1464"/>
      <c r="CW367" s="1464"/>
      <c r="CX367" s="1464"/>
      <c r="CY367" s="1464"/>
      <c r="CZ367" s="1464"/>
      <c r="DA367" s="1464"/>
      <c r="DB367" s="1464"/>
      <c r="DC367" s="1464"/>
      <c r="DD367" s="1464"/>
      <c r="DE367" s="1464"/>
      <c r="DF367" s="1464"/>
      <c r="DG367" s="1464"/>
      <c r="DH367" s="1464"/>
      <c r="DI367" s="1464"/>
      <c r="DJ367" s="1464"/>
      <c r="DK367" s="1464"/>
      <c r="DL367" s="1464"/>
      <c r="DM367" s="1464"/>
      <c r="DN367" s="1464"/>
      <c r="DO367" s="1464"/>
      <c r="DP367" s="1464"/>
      <c r="DQ367" s="1464"/>
      <c r="DR367" s="1464"/>
      <c r="DS367" s="1464"/>
      <c r="DT367" s="1464"/>
      <c r="DU367" s="1464"/>
      <c r="DV367" s="1464"/>
      <c r="DW367" s="1464"/>
      <c r="DX367" s="1464"/>
      <c r="DY367" s="1464"/>
      <c r="DZ367" s="1464"/>
      <c r="EA367" s="1464"/>
      <c r="EB367" s="1464"/>
      <c r="EC367" s="1464"/>
      <c r="ED367" s="1464"/>
      <c r="EE367" s="1464"/>
      <c r="EF367" s="1464"/>
      <c r="EG367" s="1464"/>
      <c r="EH367" s="1464"/>
      <c r="EI367" s="1464"/>
      <c r="EJ367" s="1464"/>
      <c r="EK367" s="1464"/>
      <c r="EL367" s="1464"/>
      <c r="EM367" s="1464"/>
      <c r="EN367" s="1464"/>
      <c r="EO367" s="1464"/>
      <c r="EP367" s="1464"/>
      <c r="EQ367" s="1464"/>
      <c r="ER367" s="1464"/>
      <c r="ES367" s="1464"/>
      <c r="ET367" s="1464"/>
      <c r="EU367" s="1464"/>
      <c r="EV367" s="1464"/>
      <c r="EW367" s="1464"/>
      <c r="EX367" s="1464"/>
      <c r="EY367" s="1464"/>
      <c r="EZ367" s="1464"/>
      <c r="FA367" s="1464"/>
      <c r="FB367" s="1464"/>
      <c r="FC367" s="1464"/>
      <c r="FD367" s="1464"/>
      <c r="FE367" s="1464"/>
      <c r="FF367" s="1464"/>
      <c r="FG367" s="1464"/>
      <c r="FH367" s="1464"/>
      <c r="FI367" s="1464"/>
      <c r="FJ367" s="1464"/>
      <c r="FK367" s="1464"/>
      <c r="FL367" s="1464"/>
      <c r="FM367" s="1464"/>
      <c r="FN367" s="1464"/>
      <c r="FO367" s="1464"/>
      <c r="FP367" s="1464"/>
      <c r="FQ367" s="1464"/>
      <c r="FR367" s="1464"/>
      <c r="FS367" s="1464"/>
      <c r="FT367" s="1464"/>
      <c r="FU367" s="1464"/>
      <c r="FV367" s="1464"/>
      <c r="FW367" s="1464"/>
      <c r="IA367" s="710"/>
      <c r="IP367" s="710"/>
      <c r="IT367" s="711"/>
      <c r="JX367" s="1464"/>
      <c r="JY367" s="1464"/>
      <c r="JZ367" s="1464"/>
      <c r="KA367" s="1464"/>
      <c r="KB367" s="1464"/>
    </row>
    <row r="368" spans="1:288" customFormat="1">
      <c r="A368" s="1460"/>
      <c r="B368" s="1460"/>
      <c r="C368" s="1464"/>
      <c r="D368" s="1464"/>
      <c r="E368" s="1464"/>
      <c r="F368" s="1460"/>
      <c r="G368" s="1460"/>
      <c r="H368" s="1460"/>
      <c r="I368" s="1460"/>
      <c r="J368" s="1460"/>
      <c r="K368" s="1460"/>
      <c r="L368" s="1460"/>
      <c r="M368" s="1464"/>
      <c r="N368" s="1464"/>
      <c r="O368" s="1464"/>
      <c r="P368" s="1464"/>
      <c r="Q368" s="1464"/>
      <c r="R368" s="1464"/>
      <c r="S368" s="1464"/>
      <c r="T368" s="1464"/>
      <c r="U368" s="59"/>
      <c r="V368" s="59"/>
      <c r="W368" s="496"/>
      <c r="X368" s="496"/>
      <c r="Y368" s="496"/>
      <c r="Z368" s="496"/>
      <c r="AA368" s="512"/>
      <c r="AB368" s="1460"/>
      <c r="AC368" s="1460"/>
      <c r="AD368" s="555"/>
      <c r="AE368" s="512"/>
      <c r="AF368" s="1460"/>
      <c r="AG368" s="1460"/>
      <c r="AH368" s="555"/>
      <c r="AI368" s="1460"/>
      <c r="AJ368" s="1460"/>
      <c r="AK368" s="1460"/>
      <c r="AL368" s="1460"/>
      <c r="AM368" s="1460"/>
      <c r="AN368" s="555"/>
      <c r="AO368" s="1460"/>
      <c r="AP368" s="555"/>
      <c r="AQ368" s="1460"/>
      <c r="AR368" s="555"/>
      <c r="AS368" s="1460"/>
      <c r="AT368" s="555"/>
      <c r="AU368" s="1460"/>
      <c r="AV368" s="555"/>
      <c r="AW368" s="1460"/>
      <c r="AX368" s="555"/>
      <c r="AY368" s="1460"/>
      <c r="AZ368" s="555"/>
      <c r="BA368" s="1460"/>
      <c r="BB368" s="555"/>
      <c r="BC368" s="1460"/>
      <c r="BD368" s="555"/>
      <c r="BE368" s="1460"/>
      <c r="BF368" s="555"/>
      <c r="BG368" s="1460"/>
      <c r="BH368" s="555"/>
      <c r="BI368" s="1460"/>
      <c r="BJ368" s="555"/>
      <c r="BK368" s="1460"/>
      <c r="BL368" s="555"/>
      <c r="BM368" s="1460"/>
      <c r="BN368" s="555"/>
      <c r="BO368" s="1460"/>
      <c r="BP368" s="555"/>
      <c r="BQ368" s="1464"/>
      <c r="BR368" s="1464"/>
      <c r="BS368" s="1464"/>
      <c r="BT368" s="1464"/>
      <c r="BU368" s="1464"/>
      <c r="BV368" s="1464"/>
      <c r="BW368" s="1464"/>
      <c r="BX368" s="1464"/>
      <c r="BY368" s="1464"/>
      <c r="BZ368" s="1464"/>
      <c r="CA368" s="1464"/>
      <c r="CB368" s="1464"/>
      <c r="CC368" s="1464"/>
      <c r="CD368" s="1464"/>
      <c r="CE368" s="1464"/>
      <c r="CF368" s="1464"/>
      <c r="CG368" s="1464"/>
      <c r="CH368" s="1464"/>
      <c r="CI368" s="1464"/>
      <c r="CJ368" s="1464"/>
      <c r="CK368" s="1464"/>
      <c r="CL368" s="1464"/>
      <c r="CM368" s="1464"/>
      <c r="CN368" s="1464"/>
      <c r="CO368" s="1464"/>
      <c r="CP368" s="1464"/>
      <c r="CQ368" s="1464"/>
      <c r="CR368" s="1464"/>
      <c r="CS368" s="1464"/>
      <c r="CT368" s="1464"/>
      <c r="CU368" s="1464"/>
      <c r="CV368" s="1464"/>
      <c r="CW368" s="1464"/>
      <c r="CX368" s="1464"/>
      <c r="CY368" s="1464"/>
      <c r="CZ368" s="1464"/>
      <c r="DA368" s="1464"/>
      <c r="DB368" s="1464"/>
      <c r="DC368" s="1464"/>
      <c r="DD368" s="1464"/>
      <c r="DE368" s="1464"/>
      <c r="DF368" s="1464"/>
      <c r="DG368" s="1464"/>
      <c r="DH368" s="1464"/>
      <c r="DI368" s="1464"/>
      <c r="DJ368" s="1464"/>
      <c r="DK368" s="1464"/>
      <c r="DL368" s="1464"/>
      <c r="DM368" s="1464"/>
      <c r="DN368" s="1464"/>
      <c r="DO368" s="1464"/>
      <c r="DP368" s="1464"/>
      <c r="DQ368" s="1464"/>
      <c r="DR368" s="1464"/>
      <c r="DS368" s="1464"/>
      <c r="DT368" s="1464"/>
      <c r="DU368" s="1464"/>
      <c r="DV368" s="1464"/>
      <c r="DW368" s="1464"/>
      <c r="DX368" s="1464"/>
      <c r="DY368" s="1464"/>
      <c r="DZ368" s="1464"/>
      <c r="EA368" s="1464"/>
      <c r="EB368" s="1464"/>
      <c r="EC368" s="1464"/>
      <c r="ED368" s="1464"/>
      <c r="EE368" s="1464"/>
      <c r="EF368" s="1464"/>
      <c r="EG368" s="1464"/>
      <c r="EH368" s="1464"/>
      <c r="EI368" s="1464"/>
      <c r="EJ368" s="1464"/>
      <c r="EK368" s="1464"/>
      <c r="EL368" s="1464"/>
      <c r="EM368" s="1464"/>
      <c r="EN368" s="1464"/>
      <c r="EO368" s="1464"/>
      <c r="EP368" s="1464"/>
      <c r="EQ368" s="1464"/>
      <c r="ER368" s="1464"/>
      <c r="ES368" s="1464"/>
      <c r="ET368" s="1464"/>
      <c r="EU368" s="1464"/>
      <c r="EV368" s="1464"/>
      <c r="EW368" s="1464"/>
      <c r="EX368" s="1464"/>
      <c r="EY368" s="1464"/>
      <c r="EZ368" s="1464"/>
      <c r="FA368" s="1464"/>
      <c r="FB368" s="1464"/>
      <c r="FC368" s="1464"/>
      <c r="FD368" s="1464"/>
      <c r="FE368" s="1464"/>
      <c r="FF368" s="1464"/>
      <c r="FG368" s="1464"/>
      <c r="FH368" s="1464"/>
      <c r="FI368" s="1464"/>
      <c r="FJ368" s="1464"/>
      <c r="FK368" s="1464"/>
      <c r="FL368" s="1464"/>
      <c r="FM368" s="1464"/>
      <c r="FN368" s="1464"/>
      <c r="FO368" s="1464"/>
      <c r="FP368" s="1464"/>
      <c r="FQ368" s="1464"/>
      <c r="FR368" s="1464"/>
      <c r="FS368" s="1464"/>
      <c r="FT368" s="1464"/>
      <c r="FU368" s="1464"/>
      <c r="FV368" s="1464"/>
      <c r="FW368" s="1464"/>
      <c r="IA368" s="710"/>
      <c r="IP368" s="710"/>
      <c r="IT368" s="711"/>
      <c r="JX368" s="1464"/>
      <c r="JY368" s="1464"/>
      <c r="JZ368" s="1464"/>
      <c r="KA368" s="1464"/>
      <c r="KB368" s="1464"/>
    </row>
    <row r="369" spans="1:288" customFormat="1">
      <c r="A369" s="1460"/>
      <c r="B369" s="1460"/>
      <c r="C369" s="1464"/>
      <c r="D369" s="1464"/>
      <c r="E369" s="1464"/>
      <c r="F369" s="1460"/>
      <c r="G369" s="1460"/>
      <c r="H369" s="1460"/>
      <c r="I369" s="1460"/>
      <c r="J369" s="1460"/>
      <c r="K369" s="1460"/>
      <c r="L369" s="1460"/>
      <c r="M369" s="1464"/>
      <c r="N369" s="1464"/>
      <c r="O369" s="1464"/>
      <c r="P369" s="1464"/>
      <c r="Q369" s="1464"/>
      <c r="R369" s="1464"/>
      <c r="S369" s="1464"/>
      <c r="T369" s="1464"/>
      <c r="U369" s="59"/>
      <c r="V369" s="59"/>
      <c r="W369" s="496"/>
      <c r="X369" s="496"/>
      <c r="Y369" s="496"/>
      <c r="Z369" s="496"/>
      <c r="AA369" s="512"/>
      <c r="AB369" s="1460"/>
      <c r="AC369" s="1460"/>
      <c r="AD369" s="555"/>
      <c r="AE369" s="512"/>
      <c r="AF369" s="1460"/>
      <c r="AG369" s="1460"/>
      <c r="AH369" s="555"/>
      <c r="AI369" s="1460"/>
      <c r="AJ369" s="1460"/>
      <c r="AK369" s="1460"/>
      <c r="AL369" s="1460"/>
      <c r="AM369" s="1460"/>
      <c r="AN369" s="555"/>
      <c r="AO369" s="1460"/>
      <c r="AP369" s="555"/>
      <c r="AQ369" s="1460"/>
      <c r="AR369" s="555"/>
      <c r="AS369" s="1460"/>
      <c r="AT369" s="555"/>
      <c r="AU369" s="1460"/>
      <c r="AV369" s="555"/>
      <c r="AW369" s="1460"/>
      <c r="AX369" s="555"/>
      <c r="AY369" s="1460"/>
      <c r="AZ369" s="555"/>
      <c r="BA369" s="1460"/>
      <c r="BB369" s="555"/>
      <c r="BC369" s="1460"/>
      <c r="BD369" s="555"/>
      <c r="BE369" s="1460"/>
      <c r="BF369" s="555"/>
      <c r="BG369" s="1460"/>
      <c r="BH369" s="555"/>
      <c r="BI369" s="1460"/>
      <c r="BJ369" s="555"/>
      <c r="BK369" s="1460"/>
      <c r="BL369" s="555"/>
      <c r="BM369" s="1460"/>
      <c r="BN369" s="555"/>
      <c r="BO369" s="1460"/>
      <c r="BP369" s="555"/>
      <c r="BQ369" s="1464"/>
      <c r="BR369" s="1464"/>
      <c r="BS369" s="1464"/>
      <c r="BT369" s="1464"/>
      <c r="BU369" s="1464"/>
      <c r="BV369" s="1464"/>
      <c r="BW369" s="1464"/>
      <c r="BX369" s="1464"/>
      <c r="BY369" s="1464"/>
      <c r="BZ369" s="1464"/>
      <c r="CA369" s="1464"/>
      <c r="CB369" s="1464"/>
      <c r="CC369" s="1464"/>
      <c r="CD369" s="1464"/>
      <c r="CE369" s="1464"/>
      <c r="CF369" s="1464"/>
      <c r="CG369" s="1464"/>
      <c r="CH369" s="1464"/>
      <c r="CI369" s="1464"/>
      <c r="CJ369" s="1464"/>
      <c r="CK369" s="1464"/>
      <c r="CL369" s="1464"/>
      <c r="CM369" s="1464"/>
      <c r="CN369" s="1464"/>
      <c r="CO369" s="1464"/>
      <c r="CP369" s="1464"/>
      <c r="CQ369" s="1464"/>
      <c r="CR369" s="1464"/>
      <c r="CS369" s="1464"/>
      <c r="CT369" s="1464"/>
      <c r="CU369" s="1464"/>
      <c r="CV369" s="1464"/>
      <c r="CW369" s="1464"/>
      <c r="CX369" s="1464"/>
      <c r="CY369" s="1464"/>
      <c r="CZ369" s="1464"/>
      <c r="DA369" s="1464"/>
      <c r="DB369" s="1464"/>
      <c r="DC369" s="1464"/>
      <c r="DD369" s="1464"/>
      <c r="DE369" s="1464"/>
      <c r="DF369" s="1464"/>
      <c r="DG369" s="1464"/>
      <c r="DH369" s="1464"/>
      <c r="DI369" s="1464"/>
      <c r="DJ369" s="1464"/>
      <c r="DK369" s="1464"/>
      <c r="DL369" s="1464"/>
      <c r="DM369" s="1464"/>
      <c r="DN369" s="1464"/>
      <c r="DO369" s="1464"/>
      <c r="DP369" s="1464"/>
      <c r="DQ369" s="1464"/>
      <c r="DR369" s="1464"/>
      <c r="DS369" s="1464"/>
      <c r="DT369" s="1464"/>
      <c r="DU369" s="1464"/>
      <c r="DV369" s="1464"/>
      <c r="DW369" s="1464"/>
      <c r="DX369" s="1464"/>
      <c r="DY369" s="1464"/>
      <c r="DZ369" s="1464"/>
      <c r="EA369" s="1464"/>
      <c r="EB369" s="1464"/>
      <c r="EC369" s="1464"/>
      <c r="ED369" s="1464"/>
      <c r="EE369" s="1464"/>
      <c r="EF369" s="1464"/>
      <c r="EG369" s="1464"/>
      <c r="EH369" s="1464"/>
      <c r="EI369" s="1464"/>
      <c r="EJ369" s="1464"/>
      <c r="EK369" s="1464"/>
      <c r="EL369" s="1464"/>
      <c r="EM369" s="1464"/>
      <c r="EN369" s="1464"/>
      <c r="EO369" s="1464"/>
      <c r="EP369" s="1464"/>
      <c r="EQ369" s="1464"/>
      <c r="ER369" s="1464"/>
      <c r="ES369" s="1464"/>
      <c r="ET369" s="1464"/>
      <c r="EU369" s="1464"/>
      <c r="EV369" s="1464"/>
      <c r="EW369" s="1464"/>
      <c r="EX369" s="1464"/>
      <c r="EY369" s="1464"/>
      <c r="EZ369" s="1464"/>
      <c r="FA369" s="1464"/>
      <c r="FB369" s="1464"/>
      <c r="FC369" s="1464"/>
      <c r="FD369" s="1464"/>
      <c r="FE369" s="1464"/>
      <c r="FF369" s="1464"/>
      <c r="FG369" s="1464"/>
      <c r="FH369" s="1464"/>
      <c r="FI369" s="1464"/>
      <c r="FJ369" s="1464"/>
      <c r="FK369" s="1464"/>
      <c r="FL369" s="1464"/>
      <c r="FM369" s="1464"/>
      <c r="FN369" s="1464"/>
      <c r="FO369" s="1464"/>
      <c r="FP369" s="1464"/>
      <c r="FQ369" s="1464"/>
      <c r="FR369" s="1464"/>
      <c r="FS369" s="1464"/>
      <c r="FT369" s="1464"/>
      <c r="FU369" s="1464"/>
      <c r="FV369" s="1464"/>
      <c r="FW369" s="1464"/>
      <c r="IA369" s="710"/>
      <c r="IP369" s="710"/>
      <c r="IT369" s="711"/>
      <c r="JX369" s="1464"/>
      <c r="JY369" s="1464"/>
      <c r="JZ369" s="1464"/>
      <c r="KA369" s="1464"/>
      <c r="KB369" s="1464"/>
    </row>
    <row r="370" spans="1:288" customFormat="1">
      <c r="A370" s="1460"/>
      <c r="B370" s="1460"/>
      <c r="C370" s="1464"/>
      <c r="D370" s="1464"/>
      <c r="E370" s="1464"/>
      <c r="F370" s="1460"/>
      <c r="G370" s="1460"/>
      <c r="H370" s="1460"/>
      <c r="I370" s="1460"/>
      <c r="J370" s="1460"/>
      <c r="K370" s="1460"/>
      <c r="L370" s="1460"/>
      <c r="M370" s="1464"/>
      <c r="N370" s="1464"/>
      <c r="O370" s="1464"/>
      <c r="P370" s="1464"/>
      <c r="Q370" s="1464"/>
      <c r="R370" s="1464"/>
      <c r="S370" s="1464"/>
      <c r="T370" s="1464"/>
      <c r="U370" s="59"/>
      <c r="V370" s="59"/>
      <c r="W370" s="496"/>
      <c r="X370" s="496"/>
      <c r="Y370" s="496"/>
      <c r="Z370" s="496"/>
      <c r="AA370" s="512"/>
      <c r="AB370" s="1460"/>
      <c r="AC370" s="1460"/>
      <c r="AD370" s="555"/>
      <c r="AE370" s="512"/>
      <c r="AF370" s="1460"/>
      <c r="AG370" s="1460"/>
      <c r="AH370" s="555"/>
      <c r="AI370" s="1460"/>
      <c r="AJ370" s="1460"/>
      <c r="AK370" s="1460"/>
      <c r="AL370" s="1460"/>
      <c r="AM370" s="1460"/>
      <c r="AN370" s="555"/>
      <c r="AO370" s="1460"/>
      <c r="AP370" s="555"/>
      <c r="AQ370" s="1460"/>
      <c r="AR370" s="555"/>
      <c r="AS370" s="1460"/>
      <c r="AT370" s="555"/>
      <c r="AU370" s="1460"/>
      <c r="AV370" s="555"/>
      <c r="AW370" s="1460"/>
      <c r="AX370" s="555"/>
      <c r="AY370" s="1460"/>
      <c r="AZ370" s="555"/>
      <c r="BA370" s="1460"/>
      <c r="BB370" s="555"/>
      <c r="BC370" s="1460"/>
      <c r="BD370" s="555"/>
      <c r="BE370" s="1460"/>
      <c r="BF370" s="555"/>
      <c r="BG370" s="1460"/>
      <c r="BH370" s="555"/>
      <c r="BI370" s="1460"/>
      <c r="BJ370" s="555"/>
      <c r="BK370" s="1460"/>
      <c r="BL370" s="555"/>
      <c r="BM370" s="1460"/>
      <c r="BN370" s="555"/>
      <c r="BO370" s="1460"/>
      <c r="BP370" s="555"/>
      <c r="BQ370" s="1464"/>
      <c r="BR370" s="1464"/>
      <c r="BS370" s="1464"/>
      <c r="BT370" s="1464"/>
      <c r="BU370" s="1464"/>
      <c r="BV370" s="1464"/>
      <c r="BW370" s="1464"/>
      <c r="BX370" s="1464"/>
      <c r="BY370" s="1464"/>
      <c r="BZ370" s="1464"/>
      <c r="CA370" s="1464"/>
      <c r="CB370" s="1464"/>
      <c r="CC370" s="1464"/>
      <c r="CD370" s="1464"/>
      <c r="CE370" s="1464"/>
      <c r="CF370" s="1464"/>
      <c r="CG370" s="1464"/>
      <c r="CH370" s="1464"/>
      <c r="CI370" s="1464"/>
      <c r="CJ370" s="1464"/>
      <c r="CK370" s="1464"/>
      <c r="CL370" s="1464"/>
      <c r="CM370" s="1464"/>
      <c r="CN370" s="1464"/>
      <c r="CO370" s="1464"/>
      <c r="CP370" s="1464"/>
      <c r="CQ370" s="1464"/>
      <c r="CR370" s="1464"/>
      <c r="CS370" s="1464"/>
      <c r="CT370" s="1464"/>
      <c r="CU370" s="1464"/>
      <c r="CV370" s="1464"/>
      <c r="CW370" s="1464"/>
      <c r="CX370" s="1464"/>
      <c r="CY370" s="1464"/>
      <c r="CZ370" s="1464"/>
      <c r="DA370" s="1464"/>
      <c r="DB370" s="1464"/>
      <c r="DC370" s="1464"/>
      <c r="DD370" s="1464"/>
      <c r="DE370" s="1464"/>
      <c r="DF370" s="1464"/>
      <c r="DG370" s="1464"/>
      <c r="DH370" s="1464"/>
      <c r="DI370" s="1464"/>
      <c r="DJ370" s="1464"/>
      <c r="DK370" s="1464"/>
      <c r="DL370" s="1464"/>
      <c r="DM370" s="1464"/>
      <c r="DN370" s="1464"/>
      <c r="DO370" s="1464"/>
      <c r="DP370" s="1464"/>
      <c r="DQ370" s="1464"/>
      <c r="DR370" s="1464"/>
      <c r="DS370" s="1464"/>
      <c r="DT370" s="1464"/>
      <c r="DU370" s="1464"/>
      <c r="DV370" s="1464"/>
      <c r="DW370" s="1464"/>
      <c r="DX370" s="1464"/>
      <c r="DY370" s="1464"/>
      <c r="DZ370" s="1464"/>
      <c r="EA370" s="1464"/>
      <c r="EB370" s="1464"/>
      <c r="EC370" s="1464"/>
      <c r="ED370" s="1464"/>
      <c r="EE370" s="1464"/>
      <c r="EF370" s="1464"/>
      <c r="EG370" s="1464"/>
      <c r="EH370" s="1464"/>
      <c r="EI370" s="1464"/>
      <c r="EJ370" s="1464"/>
      <c r="EK370" s="1464"/>
      <c r="EL370" s="1464"/>
      <c r="EM370" s="1464"/>
      <c r="EN370" s="1464"/>
      <c r="EO370" s="1464"/>
      <c r="EP370" s="1464"/>
      <c r="EQ370" s="1464"/>
      <c r="ER370" s="1464"/>
      <c r="ES370" s="1464"/>
      <c r="ET370" s="1464"/>
      <c r="EU370" s="1464"/>
      <c r="EV370" s="1464"/>
      <c r="EW370" s="1464"/>
      <c r="EX370" s="1464"/>
      <c r="EY370" s="1464"/>
      <c r="EZ370" s="1464"/>
      <c r="FA370" s="1464"/>
      <c r="FB370" s="1464"/>
      <c r="FC370" s="1464"/>
      <c r="FD370" s="1464"/>
      <c r="FE370" s="1464"/>
      <c r="FF370" s="1464"/>
      <c r="FG370" s="1464"/>
      <c r="FH370" s="1464"/>
      <c r="FI370" s="1464"/>
      <c r="FJ370" s="1464"/>
      <c r="FK370" s="1464"/>
      <c r="FL370" s="1464"/>
      <c r="FM370" s="1464"/>
      <c r="FN370" s="1464"/>
      <c r="FO370" s="1464"/>
      <c r="FP370" s="1464"/>
      <c r="FQ370" s="1464"/>
      <c r="FR370" s="1464"/>
      <c r="FS370" s="1464"/>
      <c r="FT370" s="1464"/>
      <c r="FU370" s="1464"/>
      <c r="FV370" s="1464"/>
      <c r="FW370" s="1464"/>
      <c r="IA370" s="710"/>
      <c r="IP370" s="710"/>
      <c r="IT370" s="711"/>
      <c r="JX370" s="1464"/>
      <c r="JY370" s="1464"/>
      <c r="JZ370" s="1464"/>
      <c r="KA370" s="1464"/>
      <c r="KB370" s="1464"/>
    </row>
    <row r="371" spans="1:288" customFormat="1">
      <c r="A371" s="1460"/>
      <c r="B371" s="1460"/>
      <c r="C371" s="1464"/>
      <c r="D371" s="1464"/>
      <c r="E371" s="1464"/>
      <c r="F371" s="1460"/>
      <c r="G371" s="1460"/>
      <c r="H371" s="1460"/>
      <c r="I371" s="1460"/>
      <c r="J371" s="1460"/>
      <c r="K371" s="1460"/>
      <c r="L371" s="1460"/>
      <c r="M371" s="1464"/>
      <c r="N371" s="1464"/>
      <c r="O371" s="1464"/>
      <c r="P371" s="1464"/>
      <c r="Q371" s="1464"/>
      <c r="R371" s="1464"/>
      <c r="S371" s="1464"/>
      <c r="T371" s="1464"/>
      <c r="U371" s="59"/>
      <c r="V371" s="59"/>
      <c r="W371" s="496"/>
      <c r="X371" s="496"/>
      <c r="Y371" s="496"/>
      <c r="Z371" s="496"/>
      <c r="AA371" s="512"/>
      <c r="AB371" s="1460"/>
      <c r="AC371" s="1460"/>
      <c r="AD371" s="555"/>
      <c r="AE371" s="512"/>
      <c r="AF371" s="1460"/>
      <c r="AG371" s="1460"/>
      <c r="AH371" s="555"/>
      <c r="AI371" s="1460"/>
      <c r="AJ371" s="1460"/>
      <c r="AK371" s="1460"/>
      <c r="AL371" s="1460"/>
      <c r="AM371" s="1460"/>
      <c r="AN371" s="555"/>
      <c r="AO371" s="1460"/>
      <c r="AP371" s="555"/>
      <c r="AQ371" s="1460"/>
      <c r="AR371" s="555"/>
      <c r="AS371" s="1460"/>
      <c r="AT371" s="555"/>
      <c r="AU371" s="1460"/>
      <c r="AV371" s="555"/>
      <c r="AW371" s="1460"/>
      <c r="AX371" s="555"/>
      <c r="AY371" s="1460"/>
      <c r="AZ371" s="555"/>
      <c r="BA371" s="1460"/>
      <c r="BB371" s="555"/>
      <c r="BC371" s="1460"/>
      <c r="BD371" s="555"/>
      <c r="BE371" s="1460"/>
      <c r="BF371" s="555"/>
      <c r="BG371" s="1460"/>
      <c r="BH371" s="555"/>
      <c r="BI371" s="1460"/>
      <c r="BJ371" s="555"/>
      <c r="BK371" s="1460"/>
      <c r="BL371" s="555"/>
      <c r="BM371" s="1460"/>
      <c r="BN371" s="555"/>
      <c r="BO371" s="1460"/>
      <c r="BP371" s="555"/>
      <c r="BQ371" s="1464"/>
      <c r="BR371" s="1464"/>
      <c r="BS371" s="1464"/>
      <c r="BT371" s="1464"/>
      <c r="BU371" s="1464"/>
      <c r="BV371" s="1464"/>
      <c r="BW371" s="1464"/>
      <c r="BX371" s="1464"/>
      <c r="BY371" s="1464"/>
      <c r="BZ371" s="1464"/>
      <c r="CA371" s="1464"/>
      <c r="CB371" s="1464"/>
      <c r="CC371" s="1464"/>
      <c r="CD371" s="1464"/>
      <c r="CE371" s="1464"/>
      <c r="CF371" s="1464"/>
      <c r="CG371" s="1464"/>
      <c r="CH371" s="1464"/>
      <c r="CI371" s="1464"/>
      <c r="CJ371" s="1464"/>
      <c r="CK371" s="1464"/>
      <c r="CL371" s="1464"/>
      <c r="CM371" s="1464"/>
      <c r="CN371" s="1464"/>
      <c r="CO371" s="1464"/>
      <c r="CP371" s="1464"/>
      <c r="CQ371" s="1464"/>
      <c r="CR371" s="1464"/>
      <c r="CS371" s="1464"/>
      <c r="CT371" s="1464"/>
      <c r="CU371" s="1464"/>
      <c r="CV371" s="1464"/>
      <c r="CW371" s="1464"/>
      <c r="CX371" s="1464"/>
      <c r="CY371" s="1464"/>
      <c r="CZ371" s="1464"/>
      <c r="DA371" s="1464"/>
      <c r="DB371" s="1464"/>
      <c r="DC371" s="1464"/>
      <c r="DD371" s="1464"/>
      <c r="DE371" s="1464"/>
      <c r="DF371" s="1464"/>
      <c r="DG371" s="1464"/>
      <c r="DH371" s="1464"/>
      <c r="DI371" s="1464"/>
      <c r="DJ371" s="1464"/>
      <c r="DK371" s="1464"/>
      <c r="DL371" s="1464"/>
      <c r="DM371" s="1464"/>
      <c r="DN371" s="1464"/>
      <c r="DO371" s="1464"/>
      <c r="DP371" s="1464"/>
      <c r="DQ371" s="1464"/>
      <c r="DR371" s="1464"/>
      <c r="DS371" s="1464"/>
      <c r="DT371" s="1464"/>
      <c r="DU371" s="1464"/>
      <c r="DV371" s="1464"/>
      <c r="DW371" s="1464"/>
      <c r="DX371" s="1464"/>
      <c r="DY371" s="1464"/>
      <c r="DZ371" s="1464"/>
      <c r="EA371" s="1464"/>
      <c r="EB371" s="1464"/>
      <c r="EC371" s="1464"/>
      <c r="ED371" s="1464"/>
      <c r="EE371" s="1464"/>
      <c r="EF371" s="1464"/>
      <c r="EG371" s="1464"/>
      <c r="EH371" s="1464"/>
      <c r="EI371" s="1464"/>
      <c r="EJ371" s="1464"/>
      <c r="EK371" s="1464"/>
      <c r="EL371" s="1464"/>
      <c r="EM371" s="1464"/>
      <c r="EN371" s="1464"/>
      <c r="EO371" s="1464"/>
      <c r="EP371" s="1464"/>
      <c r="EQ371" s="1464"/>
      <c r="ER371" s="1464"/>
      <c r="ES371" s="1464"/>
      <c r="ET371" s="1464"/>
      <c r="EU371" s="1464"/>
      <c r="EV371" s="1464"/>
      <c r="EW371" s="1464"/>
      <c r="EX371" s="1464"/>
      <c r="EY371" s="1464"/>
      <c r="EZ371" s="1464"/>
      <c r="FA371" s="1464"/>
      <c r="FB371" s="1464"/>
      <c r="FC371" s="1464"/>
      <c r="FD371" s="1464"/>
      <c r="FE371" s="1464"/>
      <c r="FF371" s="1464"/>
      <c r="FG371" s="1464"/>
      <c r="FH371" s="1464"/>
      <c r="FI371" s="1464"/>
      <c r="FJ371" s="1464"/>
      <c r="FK371" s="1464"/>
      <c r="FL371" s="1464"/>
      <c r="FM371" s="1464"/>
      <c r="FN371" s="1464"/>
      <c r="FO371" s="1464"/>
      <c r="FP371" s="1464"/>
      <c r="FQ371" s="1464"/>
      <c r="FR371" s="1464"/>
      <c r="FS371" s="1464"/>
      <c r="FT371" s="1464"/>
      <c r="FU371" s="1464"/>
      <c r="FV371" s="1464"/>
      <c r="FW371" s="1464"/>
      <c r="IA371" s="710"/>
      <c r="IP371" s="710"/>
      <c r="IT371" s="711"/>
      <c r="JX371" s="1464"/>
      <c r="JY371" s="1464"/>
      <c r="JZ371" s="1464"/>
      <c r="KA371" s="1464"/>
      <c r="KB371" s="1464"/>
    </row>
    <row r="372" spans="1:288" customFormat="1">
      <c r="A372" s="1460"/>
      <c r="B372" s="1460"/>
      <c r="C372" s="1464"/>
      <c r="D372" s="1464"/>
      <c r="E372" s="1464"/>
      <c r="F372" s="1460"/>
      <c r="G372" s="1460"/>
      <c r="H372" s="1460"/>
      <c r="I372" s="1460"/>
      <c r="J372" s="1460"/>
      <c r="K372" s="1460"/>
      <c r="L372" s="1460"/>
      <c r="M372" s="1464"/>
      <c r="N372" s="1464"/>
      <c r="O372" s="1464"/>
      <c r="P372" s="1464"/>
      <c r="Q372" s="1464"/>
      <c r="R372" s="1464"/>
      <c r="S372" s="1464"/>
      <c r="T372" s="1464"/>
      <c r="U372" s="59"/>
      <c r="V372" s="59"/>
      <c r="W372" s="496"/>
      <c r="X372" s="496"/>
      <c r="Y372" s="496"/>
      <c r="Z372" s="496"/>
      <c r="AA372" s="512"/>
      <c r="AB372" s="1460"/>
      <c r="AC372" s="1460"/>
      <c r="AD372" s="555"/>
      <c r="AE372" s="512"/>
      <c r="AF372" s="1460"/>
      <c r="AG372" s="1460"/>
      <c r="AH372" s="555"/>
      <c r="AI372" s="1460"/>
      <c r="AJ372" s="1460"/>
      <c r="AK372" s="1460"/>
      <c r="AL372" s="1460"/>
      <c r="AM372" s="1460"/>
      <c r="AN372" s="555"/>
      <c r="AO372" s="1460"/>
      <c r="AP372" s="555"/>
      <c r="AQ372" s="1460"/>
      <c r="AR372" s="555"/>
      <c r="AS372" s="1460"/>
      <c r="AT372" s="555"/>
      <c r="AU372" s="1460"/>
      <c r="AV372" s="555"/>
      <c r="AW372" s="1460"/>
      <c r="AX372" s="555"/>
      <c r="AY372" s="1460"/>
      <c r="AZ372" s="555"/>
      <c r="BA372" s="1460"/>
      <c r="BB372" s="555"/>
      <c r="BC372" s="1460"/>
      <c r="BD372" s="555"/>
      <c r="BE372" s="1460"/>
      <c r="BF372" s="555"/>
      <c r="BG372" s="1460"/>
      <c r="BH372" s="555"/>
      <c r="BI372" s="1460"/>
      <c r="BJ372" s="555"/>
      <c r="BK372" s="1460"/>
      <c r="BL372" s="555"/>
      <c r="BM372" s="1460"/>
      <c r="BN372" s="555"/>
      <c r="BO372" s="1460"/>
      <c r="BP372" s="555"/>
      <c r="BQ372" s="1464"/>
      <c r="BR372" s="1464"/>
      <c r="BS372" s="1464"/>
      <c r="BT372" s="1464"/>
      <c r="BU372" s="1464"/>
      <c r="BV372" s="1464"/>
      <c r="BW372" s="1464"/>
      <c r="BX372" s="1464"/>
      <c r="BY372" s="1464"/>
      <c r="BZ372" s="1464"/>
      <c r="CA372" s="1464"/>
      <c r="CB372" s="1464"/>
      <c r="CC372" s="1464"/>
      <c r="CD372" s="1464"/>
      <c r="CE372" s="1464"/>
      <c r="CF372" s="1464"/>
      <c r="CG372" s="1464"/>
      <c r="CH372" s="1464"/>
      <c r="CI372" s="1464"/>
      <c r="CJ372" s="1464"/>
      <c r="CK372" s="1464"/>
      <c r="CL372" s="1464"/>
      <c r="CM372" s="1464"/>
      <c r="CN372" s="1464"/>
      <c r="CO372" s="1464"/>
      <c r="CP372" s="1464"/>
      <c r="CQ372" s="1464"/>
      <c r="CR372" s="1464"/>
      <c r="CS372" s="1464"/>
      <c r="CT372" s="1464"/>
      <c r="CU372" s="1464"/>
      <c r="CV372" s="1464"/>
      <c r="CW372" s="1464"/>
      <c r="CX372" s="1464"/>
      <c r="CY372" s="1464"/>
      <c r="CZ372" s="1464"/>
      <c r="DA372" s="1464"/>
      <c r="DB372" s="1464"/>
      <c r="DC372" s="1464"/>
      <c r="DD372" s="1464"/>
      <c r="DE372" s="1464"/>
      <c r="DF372" s="1464"/>
      <c r="DG372" s="1464"/>
      <c r="DH372" s="1464"/>
      <c r="DI372" s="1464"/>
      <c r="DJ372" s="1464"/>
      <c r="DK372" s="1464"/>
      <c r="DL372" s="1464"/>
      <c r="DM372" s="1464"/>
      <c r="DN372" s="1464"/>
      <c r="DO372" s="1464"/>
      <c r="DP372" s="1464"/>
      <c r="DQ372" s="1464"/>
      <c r="DR372" s="1464"/>
      <c r="DS372" s="1464"/>
      <c r="DT372" s="1464"/>
      <c r="DU372" s="1464"/>
      <c r="DV372" s="1464"/>
      <c r="DW372" s="1464"/>
      <c r="DX372" s="1464"/>
      <c r="DY372" s="1464"/>
      <c r="DZ372" s="1464"/>
      <c r="EA372" s="1464"/>
      <c r="EB372" s="1464"/>
      <c r="EC372" s="1464"/>
      <c r="ED372" s="1464"/>
      <c r="EE372" s="1464"/>
      <c r="EF372" s="1464"/>
      <c r="EG372" s="1464"/>
      <c r="EH372" s="1464"/>
      <c r="EI372" s="1464"/>
      <c r="EJ372" s="1464"/>
      <c r="EK372" s="1464"/>
      <c r="EL372" s="1464"/>
      <c r="EM372" s="1464"/>
      <c r="EN372" s="1464"/>
      <c r="EO372" s="1464"/>
      <c r="EP372" s="1464"/>
      <c r="EQ372" s="1464"/>
      <c r="ER372" s="1464"/>
      <c r="ES372" s="1464"/>
      <c r="ET372" s="1464"/>
      <c r="EU372" s="1464"/>
      <c r="EV372" s="1464"/>
      <c r="EW372" s="1464"/>
      <c r="EX372" s="1464"/>
      <c r="EY372" s="1464"/>
      <c r="EZ372" s="1464"/>
      <c r="FA372" s="1464"/>
      <c r="FB372" s="1464"/>
      <c r="FC372" s="1464"/>
      <c r="FD372" s="1464"/>
      <c r="FE372" s="1464"/>
      <c r="FF372" s="1464"/>
      <c r="FG372" s="1464"/>
      <c r="FH372" s="1464"/>
      <c r="FI372" s="1464"/>
      <c r="FJ372" s="1464"/>
      <c r="FK372" s="1464"/>
      <c r="FL372" s="1464"/>
      <c r="FM372" s="1464"/>
      <c r="FN372" s="1464"/>
      <c r="FO372" s="1464"/>
      <c r="FP372" s="1464"/>
      <c r="FQ372" s="1464"/>
      <c r="FR372" s="1464"/>
      <c r="FS372" s="1464"/>
      <c r="FT372" s="1464"/>
      <c r="FU372" s="1464"/>
      <c r="FV372" s="1464"/>
      <c r="FW372" s="1464"/>
      <c r="IA372" s="710"/>
      <c r="IP372" s="710"/>
      <c r="IT372" s="711"/>
      <c r="JX372" s="1464"/>
      <c r="JY372" s="1464"/>
      <c r="JZ372" s="1464"/>
      <c r="KA372" s="1464"/>
      <c r="KB372" s="1464"/>
    </row>
    <row r="373" spans="1:288" customFormat="1">
      <c r="A373" s="1460"/>
      <c r="B373" s="1460"/>
      <c r="C373" s="1464"/>
      <c r="D373" s="1464"/>
      <c r="E373" s="1464"/>
      <c r="F373" s="1460"/>
      <c r="G373" s="1460"/>
      <c r="H373" s="1460"/>
      <c r="I373" s="1460"/>
      <c r="J373" s="1460"/>
      <c r="K373" s="1460"/>
      <c r="L373" s="1460"/>
      <c r="M373" s="1464"/>
      <c r="N373" s="1464"/>
      <c r="O373" s="1464"/>
      <c r="P373" s="1464"/>
      <c r="Q373" s="1464"/>
      <c r="R373" s="1464"/>
      <c r="S373" s="1464"/>
      <c r="T373" s="1464"/>
      <c r="U373" s="59"/>
      <c r="V373" s="59"/>
      <c r="W373" s="496"/>
      <c r="X373" s="496"/>
      <c r="Y373" s="496"/>
      <c r="Z373" s="496"/>
      <c r="AA373" s="512"/>
      <c r="AB373" s="1460"/>
      <c r="AC373" s="1460"/>
      <c r="AD373" s="555"/>
      <c r="AE373" s="512"/>
      <c r="AF373" s="1460"/>
      <c r="AG373" s="1460"/>
      <c r="AH373" s="555"/>
      <c r="AI373" s="1460"/>
      <c r="AJ373" s="1460"/>
      <c r="AK373" s="1460"/>
      <c r="AL373" s="1460"/>
      <c r="AM373" s="1460"/>
      <c r="AN373" s="555"/>
      <c r="AO373" s="1460"/>
      <c r="AP373" s="555"/>
      <c r="AQ373" s="1460"/>
      <c r="AR373" s="555"/>
      <c r="AS373" s="1460"/>
      <c r="AT373" s="555"/>
      <c r="AU373" s="1460"/>
      <c r="AV373" s="555"/>
      <c r="AW373" s="1460"/>
      <c r="AX373" s="555"/>
      <c r="AY373" s="1460"/>
      <c r="AZ373" s="555"/>
      <c r="BA373" s="1460"/>
      <c r="BB373" s="555"/>
      <c r="BC373" s="1460"/>
      <c r="BD373" s="555"/>
      <c r="BE373" s="1460"/>
      <c r="BF373" s="555"/>
      <c r="BG373" s="1460"/>
      <c r="BH373" s="555"/>
      <c r="BI373" s="1460"/>
      <c r="BJ373" s="555"/>
      <c r="BK373" s="1460"/>
      <c r="BL373" s="555"/>
      <c r="BM373" s="1460"/>
      <c r="BN373" s="555"/>
      <c r="BO373" s="1460"/>
      <c r="BP373" s="555"/>
      <c r="BQ373" s="1464"/>
      <c r="BR373" s="1464"/>
      <c r="BS373" s="1464"/>
      <c r="BT373" s="1464"/>
      <c r="BU373" s="1464"/>
      <c r="BV373" s="1464"/>
      <c r="BW373" s="1464"/>
      <c r="BX373" s="1464"/>
      <c r="BY373" s="1464"/>
      <c r="BZ373" s="1464"/>
      <c r="CA373" s="1464"/>
      <c r="CB373" s="1464"/>
      <c r="CC373" s="1464"/>
      <c r="CD373" s="1464"/>
      <c r="CE373" s="1464"/>
      <c r="CF373" s="1464"/>
      <c r="CG373" s="1464"/>
      <c r="CH373" s="1464"/>
      <c r="CI373" s="1464"/>
      <c r="CJ373" s="1464"/>
      <c r="CK373" s="1464"/>
      <c r="CL373" s="1464"/>
      <c r="CM373" s="1464"/>
      <c r="CN373" s="1464"/>
      <c r="CO373" s="1464"/>
      <c r="CP373" s="1464"/>
      <c r="CQ373" s="1464"/>
      <c r="CR373" s="1464"/>
      <c r="CS373" s="1464"/>
      <c r="CT373" s="1464"/>
      <c r="CU373" s="1464"/>
      <c r="CV373" s="1464"/>
      <c r="CW373" s="1464"/>
      <c r="CX373" s="1464"/>
      <c r="CY373" s="1464"/>
      <c r="CZ373" s="1464"/>
      <c r="DA373" s="1464"/>
      <c r="DB373" s="1464"/>
      <c r="DC373" s="1464"/>
      <c r="DD373" s="1464"/>
      <c r="DE373" s="1464"/>
      <c r="DF373" s="1464"/>
      <c r="DG373" s="1464"/>
      <c r="DH373" s="1464"/>
      <c r="DI373" s="1464"/>
      <c r="DJ373" s="1464"/>
      <c r="DK373" s="1464"/>
      <c r="DL373" s="1464"/>
      <c r="DM373" s="1464"/>
      <c r="DN373" s="1464"/>
      <c r="DO373" s="1464"/>
      <c r="DP373" s="1464"/>
      <c r="DQ373" s="1464"/>
      <c r="DR373" s="1464"/>
      <c r="DS373" s="1464"/>
      <c r="DT373" s="1464"/>
      <c r="DU373" s="1464"/>
      <c r="DV373" s="1464"/>
      <c r="DW373" s="1464"/>
      <c r="DX373" s="1464"/>
      <c r="DY373" s="1464"/>
      <c r="DZ373" s="1464"/>
      <c r="EA373" s="1464"/>
      <c r="EB373" s="1464"/>
      <c r="EC373" s="1464"/>
      <c r="ED373" s="1464"/>
      <c r="EE373" s="1464"/>
      <c r="EF373" s="1464"/>
      <c r="EG373" s="1464"/>
      <c r="EH373" s="1464"/>
      <c r="EI373" s="1464"/>
      <c r="EJ373" s="1464"/>
      <c r="EK373" s="1464"/>
      <c r="EL373" s="1464"/>
      <c r="EM373" s="1464"/>
      <c r="EN373" s="1464"/>
      <c r="EO373" s="1464"/>
      <c r="EP373" s="1464"/>
      <c r="EQ373" s="1464"/>
      <c r="ER373" s="1464"/>
      <c r="ES373" s="1464"/>
      <c r="ET373" s="1464"/>
      <c r="EU373" s="1464"/>
      <c r="EV373" s="1464"/>
      <c r="EW373" s="1464"/>
      <c r="EX373" s="1464"/>
      <c r="EY373" s="1464"/>
      <c r="EZ373" s="1464"/>
      <c r="FA373" s="1464"/>
      <c r="FB373" s="1464"/>
      <c r="FC373" s="1464"/>
      <c r="FD373" s="1464"/>
      <c r="FE373" s="1464"/>
      <c r="FF373" s="1464"/>
      <c r="FG373" s="1464"/>
      <c r="FH373" s="1464"/>
      <c r="FI373" s="1464"/>
      <c r="FJ373" s="1464"/>
      <c r="FK373" s="1464"/>
      <c r="FL373" s="1464"/>
      <c r="FM373" s="1464"/>
      <c r="FN373" s="1464"/>
      <c r="FO373" s="1464"/>
      <c r="FP373" s="1464"/>
      <c r="FQ373" s="1464"/>
      <c r="FR373" s="1464"/>
      <c r="FS373" s="1464"/>
      <c r="FT373" s="1464"/>
      <c r="FU373" s="1464"/>
      <c r="FV373" s="1464"/>
      <c r="FW373" s="1464"/>
      <c r="IA373" s="710"/>
      <c r="IP373" s="710"/>
      <c r="IT373" s="711"/>
      <c r="JX373" s="1464"/>
      <c r="JY373" s="1464"/>
      <c r="JZ373" s="1464"/>
      <c r="KA373" s="1464"/>
      <c r="KB373" s="1464"/>
    </row>
    <row r="374" spans="1:288" customFormat="1">
      <c r="A374" s="1460"/>
      <c r="B374" s="1460"/>
      <c r="C374" s="1464"/>
      <c r="D374" s="1464"/>
      <c r="E374" s="1464"/>
      <c r="F374" s="1460"/>
      <c r="G374" s="1460"/>
      <c r="H374" s="1460"/>
      <c r="I374" s="1460"/>
      <c r="J374" s="1460"/>
      <c r="K374" s="1460"/>
      <c r="L374" s="1460"/>
      <c r="M374" s="1464"/>
      <c r="N374" s="1464"/>
      <c r="O374" s="1464"/>
      <c r="P374" s="1464"/>
      <c r="Q374" s="1464"/>
      <c r="R374" s="1464"/>
      <c r="S374" s="1464"/>
      <c r="T374" s="1464"/>
      <c r="U374" s="59"/>
      <c r="V374" s="59"/>
      <c r="W374" s="496"/>
      <c r="X374" s="496"/>
      <c r="Y374" s="496"/>
      <c r="Z374" s="496"/>
      <c r="AA374" s="512"/>
      <c r="AB374" s="1460"/>
      <c r="AC374" s="1460"/>
      <c r="AD374" s="555"/>
      <c r="AE374" s="512"/>
      <c r="AF374" s="1460"/>
      <c r="AG374" s="1460"/>
      <c r="AH374" s="555"/>
      <c r="AI374" s="1460"/>
      <c r="AJ374" s="1460"/>
      <c r="AK374" s="1460"/>
      <c r="AL374" s="1460"/>
      <c r="AM374" s="1460"/>
      <c r="AN374" s="555"/>
      <c r="AO374" s="1460"/>
      <c r="AP374" s="555"/>
      <c r="AQ374" s="1460"/>
      <c r="AR374" s="555"/>
      <c r="AS374" s="1460"/>
      <c r="AT374" s="555"/>
      <c r="AU374" s="1460"/>
      <c r="AV374" s="555"/>
      <c r="AW374" s="1460"/>
      <c r="AX374" s="555"/>
      <c r="AY374" s="1460"/>
      <c r="AZ374" s="555"/>
      <c r="BA374" s="1460"/>
      <c r="BB374" s="555"/>
      <c r="BC374" s="1460"/>
      <c r="BD374" s="555"/>
      <c r="BE374" s="1460"/>
      <c r="BF374" s="555"/>
      <c r="BG374" s="1460"/>
      <c r="BH374" s="555"/>
      <c r="BI374" s="1460"/>
      <c r="BJ374" s="555"/>
      <c r="BK374" s="1460"/>
      <c r="BL374" s="555"/>
      <c r="BM374" s="1460"/>
      <c r="BN374" s="555"/>
      <c r="BO374" s="1460"/>
      <c r="BP374" s="555"/>
      <c r="BQ374" s="1464"/>
      <c r="BR374" s="1464"/>
      <c r="BS374" s="1464"/>
      <c r="BT374" s="1464"/>
      <c r="BU374" s="1464"/>
      <c r="BV374" s="1464"/>
      <c r="BW374" s="1464"/>
      <c r="BX374" s="1464"/>
      <c r="BY374" s="1464"/>
      <c r="BZ374" s="1464"/>
      <c r="CA374" s="1464"/>
      <c r="CB374" s="1464"/>
      <c r="CC374" s="1464"/>
      <c r="CD374" s="1464"/>
      <c r="CE374" s="1464"/>
      <c r="CF374" s="1464"/>
      <c r="CG374" s="1464"/>
      <c r="CH374" s="1464"/>
      <c r="CI374" s="1464"/>
      <c r="CJ374" s="1464"/>
      <c r="CK374" s="1464"/>
      <c r="CL374" s="1464"/>
      <c r="CM374" s="1464"/>
      <c r="CN374" s="1464"/>
      <c r="CO374" s="1464"/>
      <c r="CP374" s="1464"/>
      <c r="CQ374" s="1464"/>
      <c r="CR374" s="1464"/>
      <c r="CS374" s="1464"/>
      <c r="CT374" s="1464"/>
      <c r="CU374" s="1464"/>
      <c r="CV374" s="1464"/>
      <c r="CW374" s="1464"/>
      <c r="CX374" s="1464"/>
      <c r="CY374" s="1464"/>
      <c r="CZ374" s="1464"/>
      <c r="DA374" s="1464"/>
      <c r="DB374" s="1464"/>
      <c r="DC374" s="1464"/>
      <c r="DD374" s="1464"/>
      <c r="DE374" s="1464"/>
      <c r="DF374" s="1464"/>
      <c r="DG374" s="1464"/>
      <c r="DH374" s="1464"/>
      <c r="DI374" s="1464"/>
      <c r="DJ374" s="1464"/>
      <c r="DK374" s="1464"/>
      <c r="DL374" s="1464"/>
      <c r="DM374" s="1464"/>
      <c r="DN374" s="1464"/>
      <c r="DO374" s="1464"/>
      <c r="DP374" s="1464"/>
      <c r="DQ374" s="1464"/>
      <c r="DR374" s="1464"/>
      <c r="DS374" s="1464"/>
      <c r="DT374" s="1464"/>
      <c r="DU374" s="1464"/>
      <c r="DV374" s="1464"/>
      <c r="DW374" s="1464"/>
      <c r="DX374" s="1464"/>
      <c r="DY374" s="1464"/>
      <c r="DZ374" s="1464"/>
      <c r="EA374" s="1464"/>
      <c r="EB374" s="1464"/>
      <c r="EC374" s="1464"/>
      <c r="ED374" s="1464"/>
      <c r="EE374" s="1464"/>
      <c r="EF374" s="1464"/>
      <c r="EG374" s="1464"/>
      <c r="EH374" s="1464"/>
      <c r="EI374" s="1464"/>
      <c r="EJ374" s="1464"/>
      <c r="EK374" s="1464"/>
      <c r="EL374" s="1464"/>
      <c r="EM374" s="1464"/>
      <c r="EN374" s="1464"/>
      <c r="EO374" s="1464"/>
      <c r="EP374" s="1464"/>
      <c r="EQ374" s="1464"/>
      <c r="ER374" s="1464"/>
      <c r="ES374" s="1464"/>
      <c r="ET374" s="1464"/>
      <c r="EU374" s="1464"/>
      <c r="EV374" s="1464"/>
      <c r="EW374" s="1464"/>
      <c r="EX374" s="1464"/>
      <c r="EY374" s="1464"/>
      <c r="EZ374" s="1464"/>
      <c r="FA374" s="1464"/>
      <c r="FB374" s="1464"/>
      <c r="FC374" s="1464"/>
      <c r="FD374" s="1464"/>
      <c r="FE374" s="1464"/>
      <c r="FF374" s="1464"/>
      <c r="FG374" s="1464"/>
      <c r="FH374" s="1464"/>
      <c r="FI374" s="1464"/>
      <c r="FJ374" s="1464"/>
      <c r="FK374" s="1464"/>
      <c r="FL374" s="1464"/>
      <c r="FM374" s="1464"/>
      <c r="FN374" s="1464"/>
      <c r="FO374" s="1464"/>
      <c r="FP374" s="1464"/>
      <c r="FQ374" s="1464"/>
      <c r="FR374" s="1464"/>
      <c r="FS374" s="1464"/>
      <c r="FT374" s="1464"/>
      <c r="FU374" s="1464"/>
      <c r="FV374" s="1464"/>
      <c r="FW374" s="1464"/>
      <c r="IA374" s="710"/>
      <c r="IP374" s="710"/>
      <c r="IT374" s="711"/>
      <c r="JX374" s="1464"/>
      <c r="JY374" s="1464"/>
      <c r="JZ374" s="1464"/>
      <c r="KA374" s="1464"/>
      <c r="KB374" s="1464"/>
    </row>
    <row r="375" spans="1:288" customFormat="1">
      <c r="A375" s="1460"/>
      <c r="B375" s="1460"/>
      <c r="C375" s="1464"/>
      <c r="D375" s="1464"/>
      <c r="E375" s="1464"/>
      <c r="F375" s="1460"/>
      <c r="G375" s="1460"/>
      <c r="H375" s="1460"/>
      <c r="I375" s="1460"/>
      <c r="J375" s="1460"/>
      <c r="K375" s="1460"/>
      <c r="L375" s="1460"/>
      <c r="M375" s="1464"/>
      <c r="N375" s="1464"/>
      <c r="O375" s="1464"/>
      <c r="P375" s="1464"/>
      <c r="Q375" s="1464"/>
      <c r="R375" s="1464"/>
      <c r="S375" s="1464"/>
      <c r="T375" s="1464"/>
      <c r="U375" s="59"/>
      <c r="V375" s="59"/>
      <c r="W375" s="496"/>
      <c r="X375" s="496"/>
      <c r="Y375" s="496"/>
      <c r="Z375" s="496"/>
      <c r="AA375" s="512"/>
      <c r="AB375" s="1460"/>
      <c r="AC375" s="1460"/>
      <c r="AD375" s="555"/>
      <c r="AE375" s="512"/>
      <c r="AF375" s="1460"/>
      <c r="AG375" s="1460"/>
      <c r="AH375" s="555"/>
      <c r="AI375" s="1460"/>
      <c r="AJ375" s="1460"/>
      <c r="AK375" s="1460"/>
      <c r="AL375" s="1460"/>
      <c r="AM375" s="1460"/>
      <c r="AN375" s="555"/>
      <c r="AO375" s="1460"/>
      <c r="AP375" s="555"/>
      <c r="AQ375" s="1460"/>
      <c r="AR375" s="555"/>
      <c r="AS375" s="1460"/>
      <c r="AT375" s="555"/>
      <c r="AU375" s="1460"/>
      <c r="AV375" s="555"/>
      <c r="AW375" s="1460"/>
      <c r="AX375" s="555"/>
      <c r="AY375" s="1460"/>
      <c r="AZ375" s="555"/>
      <c r="BA375" s="1460"/>
      <c r="BB375" s="555"/>
      <c r="BC375" s="1460"/>
      <c r="BD375" s="555"/>
      <c r="BE375" s="1460"/>
      <c r="BF375" s="555"/>
      <c r="BG375" s="1460"/>
      <c r="BH375" s="555"/>
      <c r="BI375" s="1460"/>
      <c r="BJ375" s="555"/>
      <c r="BK375" s="1460"/>
      <c r="BL375" s="555"/>
      <c r="BM375" s="1460"/>
      <c r="BN375" s="555"/>
      <c r="BO375" s="1460"/>
      <c r="BP375" s="555"/>
      <c r="BQ375" s="1464"/>
      <c r="BR375" s="1464"/>
      <c r="BS375" s="1464"/>
      <c r="BT375" s="1464"/>
      <c r="BU375" s="1464"/>
      <c r="BV375" s="1464"/>
      <c r="BW375" s="1464"/>
      <c r="BX375" s="1464"/>
      <c r="BY375" s="1464"/>
      <c r="BZ375" s="1464"/>
      <c r="CA375" s="1464"/>
      <c r="CB375" s="1464"/>
      <c r="CC375" s="1464"/>
      <c r="CD375" s="1464"/>
      <c r="CE375" s="1464"/>
      <c r="CF375" s="1464"/>
      <c r="CG375" s="1464"/>
      <c r="CH375" s="1464"/>
      <c r="CI375" s="1464"/>
      <c r="CJ375" s="1464"/>
      <c r="CK375" s="1464"/>
      <c r="CL375" s="1464"/>
      <c r="CM375" s="1464"/>
      <c r="CN375" s="1464"/>
      <c r="CO375" s="1464"/>
      <c r="CP375" s="1464"/>
      <c r="CQ375" s="1464"/>
      <c r="CR375" s="1464"/>
      <c r="CS375" s="1464"/>
      <c r="CT375" s="1464"/>
      <c r="CU375" s="1464"/>
      <c r="CV375" s="1464"/>
      <c r="CW375" s="1464"/>
      <c r="CX375" s="1464"/>
      <c r="CY375" s="1464"/>
      <c r="CZ375" s="1464"/>
      <c r="DA375" s="1464"/>
      <c r="DB375" s="1464"/>
      <c r="DC375" s="1464"/>
      <c r="DD375" s="1464"/>
      <c r="DE375" s="1464"/>
      <c r="DF375" s="1464"/>
      <c r="DG375" s="1464"/>
      <c r="DH375" s="1464"/>
      <c r="DI375" s="1464"/>
      <c r="DJ375" s="1464"/>
      <c r="DK375" s="1464"/>
      <c r="DL375" s="1464"/>
      <c r="DM375" s="1464"/>
      <c r="DN375" s="1464"/>
      <c r="DO375" s="1464"/>
      <c r="DP375" s="1464"/>
      <c r="DQ375" s="1464"/>
      <c r="DR375" s="1464"/>
      <c r="DS375" s="1464"/>
      <c r="DT375" s="1464"/>
      <c r="DU375" s="1464"/>
      <c r="DV375" s="1464"/>
      <c r="DW375" s="1464"/>
      <c r="DX375" s="1464"/>
      <c r="DY375" s="1464"/>
      <c r="DZ375" s="1464"/>
      <c r="EA375" s="1464"/>
      <c r="EB375" s="1464"/>
      <c r="EC375" s="1464"/>
      <c r="ED375" s="1464"/>
      <c r="EE375" s="1464"/>
      <c r="EF375" s="1464"/>
      <c r="EG375" s="1464"/>
      <c r="EH375" s="1464"/>
      <c r="EI375" s="1464"/>
      <c r="EJ375" s="1464"/>
      <c r="EK375" s="1464"/>
      <c r="EL375" s="1464"/>
      <c r="EM375" s="1464"/>
      <c r="EN375" s="1464"/>
      <c r="EO375" s="1464"/>
      <c r="EP375" s="1464"/>
      <c r="EQ375" s="1464"/>
      <c r="ER375" s="1464"/>
      <c r="ES375" s="1464"/>
      <c r="ET375" s="1464"/>
      <c r="EU375" s="1464"/>
      <c r="EV375" s="1464"/>
      <c r="EW375" s="1464"/>
      <c r="EX375" s="1464"/>
      <c r="EY375" s="1464"/>
      <c r="EZ375" s="1464"/>
      <c r="FA375" s="1464"/>
      <c r="FB375" s="1464"/>
      <c r="FC375" s="1464"/>
      <c r="FD375" s="1464"/>
      <c r="FE375" s="1464"/>
      <c r="FF375" s="1464"/>
      <c r="FG375" s="1464"/>
      <c r="FH375" s="1464"/>
      <c r="FI375" s="1464"/>
      <c r="FJ375" s="1464"/>
      <c r="FK375" s="1464"/>
      <c r="FL375" s="1464"/>
      <c r="FM375" s="1464"/>
      <c r="FN375" s="1464"/>
      <c r="FO375" s="1464"/>
      <c r="FP375" s="1464"/>
      <c r="FQ375" s="1464"/>
      <c r="FR375" s="1464"/>
      <c r="FS375" s="1464"/>
      <c r="FT375" s="1464"/>
      <c r="FU375" s="1464"/>
      <c r="FV375" s="1464"/>
      <c r="FW375" s="1464"/>
      <c r="IA375" s="710"/>
      <c r="IP375" s="710"/>
      <c r="IT375" s="711"/>
      <c r="JX375" s="1464"/>
      <c r="JY375" s="1464"/>
      <c r="JZ375" s="1464"/>
      <c r="KA375" s="1464"/>
      <c r="KB375" s="1464"/>
    </row>
    <row r="376" spans="1:288" customFormat="1">
      <c r="A376" s="1460"/>
      <c r="B376" s="1460"/>
      <c r="C376" s="1464"/>
      <c r="D376" s="1464"/>
      <c r="E376" s="1464"/>
      <c r="F376" s="1460"/>
      <c r="G376" s="1460"/>
      <c r="H376" s="1460"/>
      <c r="I376" s="1460"/>
      <c r="J376" s="1460"/>
      <c r="K376" s="1460"/>
      <c r="L376" s="1460"/>
      <c r="M376" s="1464"/>
      <c r="N376" s="1464"/>
      <c r="O376" s="1464"/>
      <c r="P376" s="1464"/>
      <c r="Q376" s="1464"/>
      <c r="R376" s="1464"/>
      <c r="S376" s="1464"/>
      <c r="T376" s="1464"/>
      <c r="U376" s="59"/>
      <c r="V376" s="59"/>
      <c r="W376" s="496"/>
      <c r="X376" s="496"/>
      <c r="Y376" s="496"/>
      <c r="Z376" s="496"/>
      <c r="AA376" s="512"/>
      <c r="AB376" s="1460"/>
      <c r="AC376" s="1460"/>
      <c r="AD376" s="555"/>
      <c r="AE376" s="512"/>
      <c r="AF376" s="1460"/>
      <c r="AG376" s="1460"/>
      <c r="AH376" s="555"/>
      <c r="AI376" s="1460"/>
      <c r="AJ376" s="1460"/>
      <c r="AK376" s="1460"/>
      <c r="AL376" s="1460"/>
      <c r="AM376" s="1460"/>
      <c r="AN376" s="555"/>
      <c r="AO376" s="1460"/>
      <c r="AP376" s="555"/>
      <c r="AQ376" s="1460"/>
      <c r="AR376" s="555"/>
      <c r="AS376" s="1460"/>
      <c r="AT376" s="555"/>
      <c r="AU376" s="1460"/>
      <c r="AV376" s="555"/>
      <c r="AW376" s="1460"/>
      <c r="AX376" s="555"/>
      <c r="AY376" s="1460"/>
      <c r="AZ376" s="555"/>
      <c r="BA376" s="1460"/>
      <c r="BB376" s="555"/>
      <c r="BC376" s="1460"/>
      <c r="BD376" s="555"/>
      <c r="BE376" s="1460"/>
      <c r="BF376" s="555"/>
      <c r="BG376" s="1460"/>
      <c r="BH376" s="555"/>
      <c r="BI376" s="1460"/>
      <c r="BJ376" s="555"/>
      <c r="BK376" s="1460"/>
      <c r="BL376" s="555"/>
      <c r="BM376" s="1460"/>
      <c r="BN376" s="555"/>
      <c r="BO376" s="1460"/>
      <c r="BP376" s="555"/>
      <c r="BQ376" s="1464"/>
      <c r="BR376" s="1464"/>
      <c r="BS376" s="1464"/>
      <c r="BT376" s="1464"/>
      <c r="BU376" s="1464"/>
      <c r="BV376" s="1464"/>
      <c r="BW376" s="1464"/>
      <c r="BX376" s="1464"/>
      <c r="BY376" s="1464"/>
      <c r="BZ376" s="1464"/>
      <c r="CA376" s="1464"/>
      <c r="CB376" s="1464"/>
      <c r="CC376" s="1464"/>
      <c r="CD376" s="1464"/>
      <c r="CE376" s="1464"/>
      <c r="CF376" s="1464"/>
      <c r="CG376" s="1464"/>
      <c r="CH376" s="1464"/>
      <c r="CI376" s="1464"/>
      <c r="CJ376" s="1464"/>
      <c r="CK376" s="1464"/>
      <c r="CL376" s="1464"/>
      <c r="CM376" s="1464"/>
      <c r="CN376" s="1464"/>
      <c r="CO376" s="1464"/>
      <c r="CP376" s="1464"/>
      <c r="CQ376" s="1464"/>
      <c r="CR376" s="1464"/>
      <c r="CS376" s="1464"/>
      <c r="CT376" s="1464"/>
      <c r="CU376" s="1464"/>
      <c r="CV376" s="1464"/>
      <c r="CW376" s="1464"/>
      <c r="CX376" s="1464"/>
      <c r="CY376" s="1464"/>
      <c r="CZ376" s="1464"/>
      <c r="DA376" s="1464"/>
      <c r="DB376" s="1464"/>
      <c r="DC376" s="1464"/>
      <c r="DD376" s="1464"/>
      <c r="DE376" s="1464"/>
      <c r="DF376" s="1464"/>
      <c r="DG376" s="1464"/>
      <c r="DH376" s="1464"/>
      <c r="DI376" s="1464"/>
      <c r="DJ376" s="1464"/>
      <c r="DK376" s="1464"/>
      <c r="DL376" s="1464"/>
      <c r="DM376" s="1464"/>
      <c r="DN376" s="1464"/>
      <c r="DO376" s="1464"/>
      <c r="DP376" s="1464"/>
      <c r="DQ376" s="1464"/>
      <c r="DR376" s="1464"/>
      <c r="DS376" s="1464"/>
      <c r="DT376" s="1464"/>
      <c r="DU376" s="1464"/>
      <c r="DV376" s="1464"/>
      <c r="DW376" s="1464"/>
      <c r="DX376" s="1464"/>
      <c r="DY376" s="1464"/>
      <c r="DZ376" s="1464"/>
      <c r="EA376" s="1464"/>
      <c r="EB376" s="1464"/>
      <c r="EC376" s="1464"/>
      <c r="ED376" s="1464"/>
      <c r="EE376" s="1464"/>
      <c r="EF376" s="1464"/>
      <c r="EG376" s="1464"/>
      <c r="EH376" s="1464"/>
      <c r="EI376" s="1464"/>
      <c r="EJ376" s="1464"/>
      <c r="EK376" s="1464"/>
      <c r="EL376" s="1464"/>
      <c r="EM376" s="1464"/>
      <c r="EN376" s="1464"/>
      <c r="EO376" s="1464"/>
      <c r="EP376" s="1464"/>
      <c r="EQ376" s="1464"/>
      <c r="ER376" s="1464"/>
      <c r="ES376" s="1464"/>
      <c r="ET376" s="1464"/>
      <c r="EU376" s="1464"/>
      <c r="EV376" s="1464"/>
      <c r="EW376" s="1464"/>
      <c r="EX376" s="1464"/>
      <c r="EY376" s="1464"/>
      <c r="EZ376" s="1464"/>
      <c r="FA376" s="1464"/>
      <c r="FB376" s="1464"/>
      <c r="FC376" s="1464"/>
      <c r="FD376" s="1464"/>
      <c r="FE376" s="1464"/>
      <c r="FF376" s="1464"/>
      <c r="FG376" s="1464"/>
      <c r="FH376" s="1464"/>
      <c r="FI376" s="1464"/>
      <c r="FJ376" s="1464"/>
      <c r="FK376" s="1464"/>
      <c r="FL376" s="1464"/>
      <c r="FM376" s="1464"/>
      <c r="FN376" s="1464"/>
      <c r="FO376" s="1464"/>
      <c r="FP376" s="1464"/>
      <c r="FQ376" s="1464"/>
      <c r="FR376" s="1464"/>
      <c r="FS376" s="1464"/>
      <c r="FT376" s="1464"/>
      <c r="FU376" s="1464"/>
      <c r="FV376" s="1464"/>
      <c r="FW376" s="1464"/>
      <c r="IA376" s="710"/>
      <c r="IP376" s="710"/>
      <c r="IT376" s="711"/>
      <c r="JX376" s="1464"/>
      <c r="JY376" s="1464"/>
      <c r="JZ376" s="1464"/>
      <c r="KA376" s="1464"/>
      <c r="KB376" s="1464"/>
    </row>
    <row r="377" spans="1:288" customFormat="1">
      <c r="A377" s="1460"/>
      <c r="B377" s="1460"/>
      <c r="C377" s="1464"/>
      <c r="D377" s="1464"/>
      <c r="E377" s="1464"/>
      <c r="F377" s="1460"/>
      <c r="G377" s="1460"/>
      <c r="H377" s="1460"/>
      <c r="I377" s="1460"/>
      <c r="J377" s="1460"/>
      <c r="K377" s="1460"/>
      <c r="L377" s="1460"/>
      <c r="M377" s="1464"/>
      <c r="N377" s="1464"/>
      <c r="O377" s="1464"/>
      <c r="P377" s="1464"/>
      <c r="Q377" s="1464"/>
      <c r="R377" s="1464"/>
      <c r="S377" s="1464"/>
      <c r="T377" s="1464"/>
      <c r="U377" s="59"/>
      <c r="V377" s="59"/>
      <c r="W377" s="496"/>
      <c r="X377" s="496"/>
      <c r="Y377" s="496"/>
      <c r="Z377" s="496"/>
      <c r="AA377" s="512"/>
      <c r="AB377" s="1460"/>
      <c r="AC377" s="1460"/>
      <c r="AD377" s="555"/>
      <c r="AE377" s="512"/>
      <c r="AF377" s="1460"/>
      <c r="AG377" s="1460"/>
      <c r="AH377" s="555"/>
      <c r="AI377" s="1460"/>
      <c r="AJ377" s="1460"/>
      <c r="AK377" s="1460"/>
      <c r="AL377" s="1460"/>
      <c r="AM377" s="1460"/>
      <c r="AN377" s="555"/>
      <c r="AO377" s="1460"/>
      <c r="AP377" s="555"/>
      <c r="AQ377" s="1460"/>
      <c r="AR377" s="555"/>
      <c r="AS377" s="1460"/>
      <c r="AT377" s="555"/>
      <c r="AU377" s="1460"/>
      <c r="AV377" s="555"/>
      <c r="AW377" s="1460"/>
      <c r="AX377" s="555"/>
      <c r="AY377" s="1460"/>
      <c r="AZ377" s="555"/>
      <c r="BA377" s="1460"/>
      <c r="BB377" s="555"/>
      <c r="BC377" s="1460"/>
      <c r="BD377" s="555"/>
      <c r="BE377" s="1460"/>
      <c r="BF377" s="555"/>
      <c r="BG377" s="1460"/>
      <c r="BH377" s="555"/>
      <c r="BI377" s="1460"/>
      <c r="BJ377" s="555"/>
      <c r="BK377" s="1460"/>
      <c r="BL377" s="555"/>
      <c r="BM377" s="1460"/>
      <c r="BN377" s="555"/>
      <c r="BO377" s="1460"/>
      <c r="BP377" s="555"/>
      <c r="BQ377" s="1464"/>
      <c r="BR377" s="1464"/>
      <c r="BS377" s="1464"/>
      <c r="BT377" s="1464"/>
      <c r="BU377" s="1464"/>
      <c r="BV377" s="1464"/>
      <c r="BW377" s="1464"/>
      <c r="BX377" s="1464"/>
      <c r="BY377" s="1464"/>
      <c r="BZ377" s="1464"/>
      <c r="CA377" s="1464"/>
      <c r="CB377" s="1464"/>
      <c r="CC377" s="1464"/>
      <c r="CD377" s="1464"/>
      <c r="CE377" s="1464"/>
      <c r="CF377" s="1464"/>
      <c r="CG377" s="1464"/>
      <c r="CH377" s="1464"/>
      <c r="CI377" s="1464"/>
      <c r="CJ377" s="1464"/>
      <c r="CK377" s="1464"/>
      <c r="CL377" s="1464"/>
      <c r="CM377" s="1464"/>
      <c r="CN377" s="1464"/>
      <c r="CO377" s="1464"/>
      <c r="CP377" s="1464"/>
      <c r="CQ377" s="1464"/>
      <c r="CR377" s="1464"/>
      <c r="CS377" s="1464"/>
      <c r="CT377" s="1464"/>
      <c r="CU377" s="1464"/>
      <c r="CV377" s="1464"/>
      <c r="CW377" s="1464"/>
      <c r="CX377" s="1464"/>
      <c r="CY377" s="1464"/>
      <c r="CZ377" s="1464"/>
      <c r="DA377" s="1464"/>
      <c r="DB377" s="1464"/>
      <c r="DC377" s="1464"/>
      <c r="DD377" s="1464"/>
      <c r="DE377" s="1464"/>
      <c r="DF377" s="1464"/>
      <c r="DG377" s="1464"/>
      <c r="DH377" s="1464"/>
      <c r="DI377" s="1464"/>
      <c r="DJ377" s="1464"/>
      <c r="DK377" s="1464"/>
      <c r="DL377" s="1464"/>
      <c r="DM377" s="1464"/>
      <c r="DN377" s="1464"/>
      <c r="DO377" s="1464"/>
      <c r="DP377" s="1464"/>
      <c r="DQ377" s="1464"/>
      <c r="DR377" s="1464"/>
      <c r="DS377" s="1464"/>
      <c r="DT377" s="1464"/>
      <c r="DU377" s="1464"/>
      <c r="DV377" s="1464"/>
      <c r="DW377" s="1464"/>
      <c r="DX377" s="1464"/>
      <c r="DY377" s="1464"/>
      <c r="DZ377" s="1464"/>
      <c r="EA377" s="1464"/>
      <c r="EB377" s="1464"/>
      <c r="EC377" s="1464"/>
      <c r="ED377" s="1464"/>
      <c r="EE377" s="1464"/>
      <c r="EF377" s="1464"/>
      <c r="EG377" s="1464"/>
      <c r="EH377" s="1464"/>
      <c r="EI377" s="1464"/>
      <c r="EJ377" s="1464"/>
      <c r="EK377" s="1464"/>
      <c r="EL377" s="1464"/>
      <c r="EM377" s="1464"/>
      <c r="EN377" s="1464"/>
      <c r="EO377" s="1464"/>
      <c r="EP377" s="1464"/>
      <c r="EQ377" s="1464"/>
      <c r="ER377" s="1464"/>
      <c r="ES377" s="1464"/>
      <c r="ET377" s="1464"/>
      <c r="EU377" s="1464"/>
      <c r="EV377" s="1464"/>
      <c r="EW377" s="1464"/>
      <c r="EX377" s="1464"/>
      <c r="EY377" s="1464"/>
      <c r="EZ377" s="1464"/>
      <c r="FA377" s="1464"/>
      <c r="FB377" s="1464"/>
      <c r="FC377" s="1464"/>
      <c r="FD377" s="1464"/>
      <c r="FE377" s="1464"/>
      <c r="FF377" s="1464"/>
      <c r="FG377" s="1464"/>
      <c r="FH377" s="1464"/>
      <c r="FI377" s="1464"/>
      <c r="FJ377" s="1464"/>
      <c r="FK377" s="1464"/>
      <c r="FL377" s="1464"/>
      <c r="FM377" s="1464"/>
      <c r="FN377" s="1464"/>
      <c r="FO377" s="1464"/>
      <c r="FP377" s="1464"/>
      <c r="FQ377" s="1464"/>
      <c r="FR377" s="1464"/>
      <c r="FS377" s="1464"/>
      <c r="FT377" s="1464"/>
      <c r="FU377" s="1464"/>
      <c r="FV377" s="1464"/>
      <c r="FW377" s="1464"/>
      <c r="IA377" s="710"/>
      <c r="IP377" s="710"/>
      <c r="IT377" s="711"/>
      <c r="JX377" s="1464"/>
      <c r="JY377" s="1464"/>
      <c r="JZ377" s="1464"/>
      <c r="KA377" s="1464"/>
      <c r="KB377" s="1464"/>
    </row>
    <row r="378" spans="1:288" customFormat="1">
      <c r="A378" s="1460"/>
      <c r="B378" s="1460"/>
      <c r="C378" s="1464"/>
      <c r="D378" s="1464"/>
      <c r="E378" s="1464"/>
      <c r="F378" s="1460"/>
      <c r="G378" s="1460"/>
      <c r="H378" s="1460"/>
      <c r="I378" s="1460"/>
      <c r="J378" s="1460"/>
      <c r="K378" s="1460"/>
      <c r="L378" s="1460"/>
      <c r="M378" s="1464"/>
      <c r="N378" s="1464"/>
      <c r="O378" s="1464"/>
      <c r="P378" s="1464"/>
      <c r="Q378" s="1464"/>
      <c r="R378" s="1464"/>
      <c r="S378" s="1464"/>
      <c r="T378" s="1464"/>
      <c r="U378" s="59"/>
      <c r="V378" s="59"/>
      <c r="W378" s="496"/>
      <c r="X378" s="496"/>
      <c r="Y378" s="496"/>
      <c r="Z378" s="496"/>
      <c r="AA378" s="512"/>
      <c r="AB378" s="1460"/>
      <c r="AC378" s="1460"/>
      <c r="AD378" s="555"/>
      <c r="AE378" s="512"/>
      <c r="AF378" s="1460"/>
      <c r="AG378" s="1460"/>
      <c r="AH378" s="555"/>
      <c r="AI378" s="1460"/>
      <c r="AJ378" s="1460"/>
      <c r="AK378" s="1460"/>
      <c r="AL378" s="1460"/>
      <c r="AM378" s="1460"/>
      <c r="AN378" s="555"/>
      <c r="AO378" s="1460"/>
      <c r="AP378" s="555"/>
      <c r="AQ378" s="1460"/>
      <c r="AR378" s="555"/>
      <c r="AS378" s="1460"/>
      <c r="AT378" s="555"/>
      <c r="AU378" s="1460"/>
      <c r="AV378" s="555"/>
      <c r="AW378" s="1460"/>
      <c r="AX378" s="555"/>
      <c r="AY378" s="1460"/>
      <c r="AZ378" s="555"/>
      <c r="BA378" s="1460"/>
      <c r="BB378" s="555"/>
      <c r="BC378" s="1460"/>
      <c r="BD378" s="555"/>
      <c r="BE378" s="1460"/>
      <c r="BF378" s="555"/>
      <c r="BG378" s="1460"/>
      <c r="BH378" s="555"/>
      <c r="BI378" s="1460"/>
      <c r="BJ378" s="555"/>
      <c r="BK378" s="1460"/>
      <c r="BL378" s="555"/>
      <c r="BM378" s="1460"/>
      <c r="BN378" s="555"/>
      <c r="BO378" s="1460"/>
      <c r="BP378" s="555"/>
      <c r="BQ378" s="1464"/>
      <c r="BR378" s="1464"/>
      <c r="BS378" s="1464"/>
      <c r="BT378" s="1464"/>
      <c r="BU378" s="1464"/>
      <c r="BV378" s="1464"/>
      <c r="BW378" s="1464"/>
      <c r="BX378" s="1464"/>
      <c r="BY378" s="1464"/>
      <c r="BZ378" s="1464"/>
      <c r="CA378" s="1464"/>
      <c r="CB378" s="1464"/>
      <c r="CC378" s="1464"/>
      <c r="CD378" s="1464"/>
      <c r="CE378" s="1464"/>
      <c r="CF378" s="1464"/>
      <c r="CG378" s="1464"/>
      <c r="CH378" s="1464"/>
      <c r="CI378" s="1464"/>
      <c r="CJ378" s="1464"/>
      <c r="CK378" s="1464"/>
      <c r="CL378" s="1464"/>
      <c r="CM378" s="1464"/>
      <c r="CN378" s="1464"/>
      <c r="CO378" s="1464"/>
      <c r="CP378" s="1464"/>
      <c r="CQ378" s="1464"/>
      <c r="CR378" s="1464"/>
      <c r="CS378" s="1464"/>
      <c r="CT378" s="1464"/>
      <c r="CU378" s="1464"/>
      <c r="CV378" s="1464"/>
      <c r="CW378" s="1464"/>
      <c r="CX378" s="1464"/>
      <c r="CY378" s="1464"/>
      <c r="CZ378" s="1464"/>
      <c r="DA378" s="1464"/>
      <c r="DB378" s="1464"/>
      <c r="DC378" s="1464"/>
      <c r="DD378" s="1464"/>
      <c r="DE378" s="1464"/>
      <c r="DF378" s="1464"/>
      <c r="DG378" s="1464"/>
      <c r="DH378" s="1464"/>
      <c r="DI378" s="1464"/>
      <c r="DJ378" s="1464"/>
      <c r="DK378" s="1464"/>
      <c r="DL378" s="1464"/>
      <c r="DM378" s="1464"/>
      <c r="DN378" s="1464"/>
      <c r="DO378" s="1464"/>
      <c r="DP378" s="1464"/>
      <c r="DQ378" s="1464"/>
      <c r="DR378" s="1464"/>
      <c r="DS378" s="1464"/>
      <c r="DT378" s="1464"/>
      <c r="DU378" s="1464"/>
      <c r="DV378" s="1464"/>
      <c r="DW378" s="1464"/>
      <c r="DX378" s="1464"/>
      <c r="DY378" s="1464"/>
      <c r="DZ378" s="1464"/>
      <c r="EA378" s="1464"/>
      <c r="EB378" s="1464"/>
      <c r="EC378" s="1464"/>
      <c r="ED378" s="1464"/>
      <c r="EE378" s="1464"/>
      <c r="EF378" s="1464"/>
      <c r="EG378" s="1464"/>
      <c r="EH378" s="1464"/>
      <c r="EI378" s="1464"/>
      <c r="EJ378" s="1464"/>
      <c r="EK378" s="1464"/>
      <c r="EL378" s="1464"/>
      <c r="EM378" s="1464"/>
      <c r="EN378" s="1464"/>
      <c r="EO378" s="1464"/>
      <c r="EP378" s="1464"/>
      <c r="EQ378" s="1464"/>
      <c r="ER378" s="1464"/>
      <c r="ES378" s="1464"/>
      <c r="ET378" s="1464"/>
      <c r="EU378" s="1464"/>
      <c r="EV378" s="1464"/>
      <c r="EW378" s="1464"/>
      <c r="EX378" s="1464"/>
      <c r="EY378" s="1464"/>
      <c r="EZ378" s="1464"/>
      <c r="FA378" s="1464"/>
      <c r="FB378" s="1464"/>
      <c r="FC378" s="1464"/>
      <c r="FD378" s="1464"/>
      <c r="FE378" s="1464"/>
      <c r="FF378" s="1464"/>
      <c r="FG378" s="1464"/>
      <c r="FH378" s="1464"/>
      <c r="FI378" s="1464"/>
      <c r="FJ378" s="1464"/>
      <c r="FK378" s="1464"/>
      <c r="FL378" s="1464"/>
      <c r="FM378" s="1464"/>
      <c r="FN378" s="1464"/>
      <c r="FO378" s="1464"/>
      <c r="FP378" s="1464"/>
      <c r="FQ378" s="1464"/>
      <c r="FR378" s="1464"/>
      <c r="FS378" s="1464"/>
      <c r="FT378" s="1464"/>
      <c r="FU378" s="1464"/>
      <c r="FV378" s="1464"/>
      <c r="FW378" s="1464"/>
      <c r="IA378" s="710"/>
      <c r="IP378" s="710"/>
      <c r="IT378" s="711"/>
      <c r="JX378" s="1464"/>
      <c r="JY378" s="1464"/>
      <c r="JZ378" s="1464"/>
      <c r="KA378" s="1464"/>
      <c r="KB378" s="1464"/>
    </row>
    <row r="379" spans="1:288" customFormat="1">
      <c r="A379" s="1460"/>
      <c r="B379" s="1460"/>
      <c r="C379" s="1464"/>
      <c r="D379" s="1464"/>
      <c r="E379" s="1464"/>
      <c r="F379" s="1460"/>
      <c r="G379" s="1460"/>
      <c r="H379" s="1460"/>
      <c r="I379" s="1460"/>
      <c r="J379" s="1460"/>
      <c r="K379" s="1460"/>
      <c r="L379" s="1460"/>
      <c r="M379" s="1464"/>
      <c r="N379" s="1464"/>
      <c r="O379" s="1464"/>
      <c r="P379" s="1464"/>
      <c r="Q379" s="1464"/>
      <c r="R379" s="1464"/>
      <c r="S379" s="1464"/>
      <c r="T379" s="1464"/>
      <c r="U379" s="59"/>
      <c r="V379" s="59"/>
      <c r="W379" s="496"/>
      <c r="X379" s="496"/>
      <c r="Y379" s="496"/>
      <c r="Z379" s="496"/>
      <c r="AA379" s="512"/>
      <c r="AB379" s="1460"/>
      <c r="AC379" s="1460"/>
      <c r="AD379" s="555"/>
      <c r="AE379" s="512"/>
      <c r="AF379" s="1460"/>
      <c r="AG379" s="1460"/>
      <c r="AH379" s="555"/>
      <c r="AI379" s="1460"/>
      <c r="AJ379" s="1460"/>
      <c r="AK379" s="1460"/>
      <c r="AL379" s="1460"/>
      <c r="AM379" s="1460"/>
      <c r="AN379" s="555"/>
      <c r="AO379" s="1460"/>
      <c r="AP379" s="555"/>
      <c r="AQ379" s="1460"/>
      <c r="AR379" s="555"/>
      <c r="AS379" s="1460"/>
      <c r="AT379" s="555"/>
      <c r="AU379" s="1460"/>
      <c r="AV379" s="555"/>
      <c r="AW379" s="1460"/>
      <c r="AX379" s="555"/>
      <c r="AY379" s="1460"/>
      <c r="AZ379" s="555"/>
      <c r="BA379" s="1460"/>
      <c r="BB379" s="555"/>
      <c r="BC379" s="1460"/>
      <c r="BD379" s="555"/>
      <c r="BE379" s="1460"/>
      <c r="BF379" s="555"/>
      <c r="BG379" s="1460"/>
      <c r="BH379" s="555"/>
      <c r="BI379" s="1460"/>
      <c r="BJ379" s="555"/>
      <c r="BK379" s="1460"/>
      <c r="BL379" s="555"/>
      <c r="BM379" s="1460"/>
      <c r="BN379" s="555"/>
      <c r="BO379" s="1460"/>
      <c r="BP379" s="555"/>
      <c r="BQ379" s="1464"/>
      <c r="BR379" s="1464"/>
      <c r="BS379" s="1464"/>
      <c r="BT379" s="1464"/>
      <c r="BU379" s="1464"/>
      <c r="BV379" s="1464"/>
      <c r="BW379" s="1464"/>
      <c r="BX379" s="1464"/>
      <c r="BY379" s="1464"/>
      <c r="BZ379" s="1464"/>
      <c r="CA379" s="1464"/>
      <c r="CB379" s="1464"/>
      <c r="CC379" s="1464"/>
      <c r="CD379" s="1464"/>
      <c r="CE379" s="1464"/>
      <c r="CF379" s="1464"/>
      <c r="CG379" s="1464"/>
      <c r="CH379" s="1464"/>
      <c r="CI379" s="1464"/>
      <c r="CJ379" s="1464"/>
      <c r="CK379" s="1464"/>
      <c r="CL379" s="1464"/>
      <c r="CM379" s="1464"/>
      <c r="CN379" s="1464"/>
      <c r="CO379" s="1464"/>
      <c r="CP379" s="1464"/>
      <c r="CQ379" s="1464"/>
      <c r="CR379" s="1464"/>
      <c r="CS379" s="1464"/>
      <c r="CT379" s="1464"/>
      <c r="CU379" s="1464"/>
      <c r="CV379" s="1464"/>
      <c r="CW379" s="1464"/>
      <c r="CX379" s="1464"/>
      <c r="CY379" s="1464"/>
      <c r="CZ379" s="1464"/>
      <c r="DA379" s="1464"/>
      <c r="DB379" s="1464"/>
      <c r="DC379" s="1464"/>
      <c r="DD379" s="1464"/>
      <c r="DE379" s="1464"/>
      <c r="DF379" s="1464"/>
      <c r="DG379" s="1464"/>
      <c r="DH379" s="1464"/>
      <c r="DI379" s="1464"/>
      <c r="DJ379" s="1464"/>
      <c r="DK379" s="1464"/>
      <c r="DL379" s="1464"/>
      <c r="DM379" s="1464"/>
      <c r="DN379" s="1464"/>
      <c r="DO379" s="1464"/>
      <c r="DP379" s="1464"/>
      <c r="DQ379" s="1464"/>
      <c r="DR379" s="1464"/>
      <c r="DS379" s="1464"/>
      <c r="DT379" s="1464"/>
      <c r="DU379" s="1464"/>
      <c r="DV379" s="1464"/>
      <c r="DW379" s="1464"/>
      <c r="DX379" s="1464"/>
      <c r="DY379" s="1464"/>
      <c r="DZ379" s="1464"/>
      <c r="EA379" s="1464"/>
      <c r="EB379" s="1464"/>
      <c r="EC379" s="1464"/>
      <c r="ED379" s="1464"/>
      <c r="EE379" s="1464"/>
      <c r="EF379" s="1464"/>
      <c r="EG379" s="1464"/>
      <c r="EH379" s="1464"/>
      <c r="EI379" s="1464"/>
      <c r="EJ379" s="1464"/>
      <c r="EK379" s="1464"/>
      <c r="EL379" s="1464"/>
      <c r="EM379" s="1464"/>
      <c r="EN379" s="1464"/>
      <c r="EO379" s="1464"/>
      <c r="EP379" s="1464"/>
      <c r="EQ379" s="1464"/>
      <c r="ER379" s="1464"/>
      <c r="ES379" s="1464"/>
      <c r="ET379" s="1464"/>
      <c r="EU379" s="1464"/>
      <c r="EV379" s="1464"/>
      <c r="EW379" s="1464"/>
      <c r="EX379" s="1464"/>
      <c r="EY379" s="1464"/>
      <c r="EZ379" s="1464"/>
      <c r="FA379" s="1464"/>
      <c r="FB379" s="1464"/>
      <c r="FC379" s="1464"/>
      <c r="FD379" s="1464"/>
      <c r="FE379" s="1464"/>
      <c r="FF379" s="1464"/>
      <c r="FG379" s="1464"/>
      <c r="FH379" s="1464"/>
      <c r="FI379" s="1464"/>
      <c r="FJ379" s="1464"/>
      <c r="FK379" s="1464"/>
      <c r="FL379" s="1464"/>
      <c r="FM379" s="1464"/>
      <c r="FN379" s="1464"/>
      <c r="FO379" s="1464"/>
      <c r="FP379" s="1464"/>
      <c r="FQ379" s="1464"/>
      <c r="FR379" s="1464"/>
      <c r="FS379" s="1464"/>
      <c r="FT379" s="1464"/>
      <c r="FU379" s="1464"/>
      <c r="FV379" s="1464"/>
      <c r="FW379" s="1464"/>
      <c r="IA379" s="710"/>
      <c r="IP379" s="710"/>
      <c r="IT379" s="711"/>
      <c r="JX379" s="1464"/>
      <c r="JY379" s="1464"/>
      <c r="JZ379" s="1464"/>
      <c r="KA379" s="1464"/>
      <c r="KB379" s="1464"/>
    </row>
    <row r="380" spans="1:288" customFormat="1">
      <c r="A380" s="1460"/>
      <c r="B380" s="1460"/>
      <c r="C380" s="1464"/>
      <c r="D380" s="1464"/>
      <c r="E380" s="1464"/>
      <c r="F380" s="1460"/>
      <c r="G380" s="1460"/>
      <c r="H380" s="1460"/>
      <c r="I380" s="1460"/>
      <c r="J380" s="1460"/>
      <c r="K380" s="1460"/>
      <c r="L380" s="1460"/>
      <c r="M380" s="1464"/>
      <c r="N380" s="1464"/>
      <c r="O380" s="1464"/>
      <c r="P380" s="1464"/>
      <c r="Q380" s="1464"/>
      <c r="R380" s="1464"/>
      <c r="S380" s="1464"/>
      <c r="T380" s="1464"/>
      <c r="U380" s="59"/>
      <c r="V380" s="59"/>
      <c r="W380" s="496"/>
      <c r="X380" s="496"/>
      <c r="Y380" s="496"/>
      <c r="Z380" s="496"/>
      <c r="AA380" s="512"/>
      <c r="AB380" s="1460"/>
      <c r="AC380" s="1460"/>
      <c r="AD380" s="555"/>
      <c r="AE380" s="512"/>
      <c r="AF380" s="1460"/>
      <c r="AG380" s="1460"/>
      <c r="AH380" s="555"/>
      <c r="AI380" s="1460"/>
      <c r="AJ380" s="1460"/>
      <c r="AK380" s="1460"/>
      <c r="AL380" s="1460"/>
      <c r="AM380" s="1460"/>
      <c r="AN380" s="555"/>
      <c r="AO380" s="1460"/>
      <c r="AP380" s="555"/>
      <c r="AQ380" s="1460"/>
      <c r="AR380" s="555"/>
      <c r="AS380" s="1460"/>
      <c r="AT380" s="555"/>
      <c r="AU380" s="1460"/>
      <c r="AV380" s="555"/>
      <c r="AW380" s="1460"/>
      <c r="AX380" s="555"/>
      <c r="AY380" s="1460"/>
      <c r="AZ380" s="555"/>
      <c r="BA380" s="1460"/>
      <c r="BB380" s="555"/>
      <c r="BC380" s="1460"/>
      <c r="BD380" s="555"/>
      <c r="BE380" s="1460"/>
      <c r="BF380" s="555"/>
      <c r="BG380" s="1460"/>
      <c r="BH380" s="555"/>
      <c r="BI380" s="1460"/>
      <c r="BJ380" s="555"/>
      <c r="BK380" s="1460"/>
      <c r="BL380" s="555"/>
      <c r="BM380" s="1460"/>
      <c r="BN380" s="555"/>
      <c r="BO380" s="1460"/>
      <c r="BP380" s="555"/>
      <c r="BQ380" s="1464"/>
      <c r="BR380" s="1464"/>
      <c r="BS380" s="1464"/>
      <c r="BT380" s="1464"/>
      <c r="BU380" s="1464"/>
      <c r="BV380" s="1464"/>
      <c r="BW380" s="1464"/>
      <c r="BX380" s="1464"/>
      <c r="BY380" s="1464"/>
      <c r="BZ380" s="1464"/>
      <c r="CA380" s="1464"/>
      <c r="CB380" s="1464"/>
      <c r="CC380" s="1464"/>
      <c r="CD380" s="1464"/>
      <c r="CE380" s="1464"/>
      <c r="CF380" s="1464"/>
      <c r="CG380" s="1464"/>
      <c r="CH380" s="1464"/>
      <c r="CI380" s="1464"/>
      <c r="CJ380" s="1464"/>
      <c r="CK380" s="1464"/>
      <c r="CL380" s="1464"/>
      <c r="CM380" s="1464"/>
      <c r="CN380" s="1464"/>
      <c r="CO380" s="1464"/>
      <c r="CP380" s="1464"/>
      <c r="CQ380" s="1464"/>
      <c r="CR380" s="1464"/>
      <c r="CS380" s="1464"/>
      <c r="CT380" s="1464"/>
      <c r="CU380" s="1464"/>
      <c r="CV380" s="1464"/>
      <c r="CW380" s="1464"/>
      <c r="CX380" s="1464"/>
      <c r="CY380" s="1464"/>
      <c r="CZ380" s="1464"/>
      <c r="DA380" s="1464"/>
      <c r="DB380" s="1464"/>
      <c r="DC380" s="1464"/>
      <c r="DD380" s="1464"/>
      <c r="DE380" s="1464"/>
      <c r="DF380" s="1464"/>
      <c r="DG380" s="1464"/>
      <c r="DH380" s="1464"/>
      <c r="DI380" s="1464"/>
      <c r="DJ380" s="1464"/>
      <c r="DK380" s="1464"/>
      <c r="DL380" s="1464"/>
      <c r="DM380" s="1464"/>
      <c r="DN380" s="1464"/>
      <c r="DO380" s="1464"/>
      <c r="DP380" s="1464"/>
      <c r="DQ380" s="1464"/>
      <c r="DR380" s="1464"/>
      <c r="DS380" s="1464"/>
      <c r="DT380" s="1464"/>
      <c r="DU380" s="1464"/>
      <c r="DV380" s="1464"/>
      <c r="DW380" s="1464"/>
      <c r="DX380" s="1464"/>
      <c r="DY380" s="1464"/>
      <c r="DZ380" s="1464"/>
      <c r="EA380" s="1464"/>
      <c r="EB380" s="1464"/>
      <c r="EC380" s="1464"/>
      <c r="ED380" s="1464"/>
      <c r="EE380" s="1464"/>
      <c r="EF380" s="1464"/>
      <c r="EG380" s="1464"/>
      <c r="EH380" s="1464"/>
      <c r="EI380" s="1464"/>
      <c r="EJ380" s="1464"/>
      <c r="EK380" s="1464"/>
      <c r="EL380" s="1464"/>
      <c r="EM380" s="1464"/>
      <c r="EN380" s="1464"/>
      <c r="EO380" s="1464"/>
      <c r="EP380" s="1464"/>
      <c r="EQ380" s="1464"/>
      <c r="ER380" s="1464"/>
      <c r="ES380" s="1464"/>
      <c r="ET380" s="1464"/>
      <c r="EU380" s="1464"/>
      <c r="EV380" s="1464"/>
      <c r="EW380" s="1464"/>
      <c r="EX380" s="1464"/>
      <c r="EY380" s="1464"/>
      <c r="EZ380" s="1464"/>
      <c r="FA380" s="1464"/>
      <c r="FB380" s="1464"/>
      <c r="FC380" s="1464"/>
      <c r="FD380" s="1464"/>
      <c r="FE380" s="1464"/>
      <c r="FF380" s="1464"/>
      <c r="FG380" s="1464"/>
      <c r="FH380" s="1464"/>
      <c r="FI380" s="1464"/>
      <c r="FJ380" s="1464"/>
      <c r="FK380" s="1464"/>
      <c r="FL380" s="1464"/>
      <c r="FM380" s="1464"/>
      <c r="FN380" s="1464"/>
      <c r="FO380" s="1464"/>
      <c r="FP380" s="1464"/>
      <c r="FQ380" s="1464"/>
      <c r="FR380" s="1464"/>
      <c r="FS380" s="1464"/>
      <c r="FT380" s="1464"/>
      <c r="FU380" s="1464"/>
      <c r="FV380" s="1464"/>
      <c r="FW380" s="1464"/>
      <c r="IA380" s="710"/>
      <c r="IP380" s="710"/>
      <c r="IT380" s="711"/>
      <c r="JX380" s="1464"/>
      <c r="JY380" s="1464"/>
      <c r="JZ380" s="1464"/>
      <c r="KA380" s="1464"/>
      <c r="KB380" s="1464"/>
    </row>
    <row r="381" spans="1:288" customFormat="1">
      <c r="A381" s="1460"/>
      <c r="B381" s="1460"/>
      <c r="C381" s="1464"/>
      <c r="D381" s="1464"/>
      <c r="E381" s="1464"/>
      <c r="F381" s="1460"/>
      <c r="G381" s="1460"/>
      <c r="H381" s="1460"/>
      <c r="I381" s="1460"/>
      <c r="J381" s="1460"/>
      <c r="K381" s="1460"/>
      <c r="L381" s="1460"/>
      <c r="M381" s="1464"/>
      <c r="N381" s="1464"/>
      <c r="O381" s="1464"/>
      <c r="P381" s="1464"/>
      <c r="Q381" s="1464"/>
      <c r="R381" s="1464"/>
      <c r="S381" s="1464"/>
      <c r="T381" s="1464"/>
      <c r="U381" s="59"/>
      <c r="V381" s="59"/>
      <c r="W381" s="496"/>
      <c r="X381" s="496"/>
      <c r="Y381" s="496"/>
      <c r="Z381" s="496"/>
      <c r="AA381" s="512"/>
      <c r="AB381" s="1460"/>
      <c r="AC381" s="1460"/>
      <c r="AD381" s="555"/>
      <c r="AE381" s="512"/>
      <c r="AF381" s="1460"/>
      <c r="AG381" s="1460"/>
      <c r="AH381" s="555"/>
      <c r="AI381" s="1460"/>
      <c r="AJ381" s="1460"/>
      <c r="AK381" s="1460"/>
      <c r="AL381" s="1460"/>
      <c r="AM381" s="1460"/>
      <c r="AN381" s="555"/>
      <c r="AO381" s="1460"/>
      <c r="AP381" s="555"/>
      <c r="AQ381" s="1460"/>
      <c r="AR381" s="555"/>
      <c r="AS381" s="1460"/>
      <c r="AT381" s="555"/>
      <c r="AU381" s="1460"/>
      <c r="AV381" s="555"/>
      <c r="AW381" s="1460"/>
      <c r="AX381" s="555"/>
      <c r="AY381" s="1460"/>
      <c r="AZ381" s="555"/>
      <c r="BA381" s="1460"/>
      <c r="BB381" s="555"/>
      <c r="BC381" s="1460"/>
      <c r="BD381" s="555"/>
      <c r="BE381" s="1460"/>
      <c r="BF381" s="555"/>
      <c r="BG381" s="1460"/>
      <c r="BH381" s="555"/>
      <c r="BI381" s="1460"/>
      <c r="BJ381" s="555"/>
      <c r="BK381" s="1460"/>
      <c r="BL381" s="555"/>
      <c r="BM381" s="1460"/>
      <c r="BN381" s="555"/>
      <c r="BO381" s="1460"/>
      <c r="BP381" s="555"/>
      <c r="BQ381" s="1464"/>
      <c r="BR381" s="1464"/>
      <c r="BS381" s="1464"/>
      <c r="BT381" s="1464"/>
      <c r="BU381" s="1464"/>
      <c r="BV381" s="1464"/>
      <c r="BW381" s="1464"/>
      <c r="BX381" s="1464"/>
      <c r="BY381" s="1464"/>
      <c r="BZ381" s="1464"/>
      <c r="CA381" s="1464"/>
      <c r="CB381" s="1464"/>
      <c r="CC381" s="1464"/>
      <c r="CD381" s="1464"/>
      <c r="CE381" s="1464"/>
      <c r="CF381" s="1464"/>
      <c r="CG381" s="1464"/>
      <c r="CH381" s="1464"/>
      <c r="CI381" s="1464"/>
      <c r="CJ381" s="1464"/>
      <c r="CK381" s="1464"/>
      <c r="CL381" s="1464"/>
      <c r="CM381" s="1464"/>
      <c r="CN381" s="1464"/>
      <c r="CO381" s="1464"/>
      <c r="CP381" s="1464"/>
      <c r="CQ381" s="1464"/>
      <c r="CR381" s="1464"/>
      <c r="CS381" s="1464"/>
      <c r="CT381" s="1464"/>
      <c r="CU381" s="1464"/>
      <c r="CV381" s="1464"/>
      <c r="CW381" s="1464"/>
      <c r="CX381" s="1464"/>
      <c r="CY381" s="1464"/>
      <c r="CZ381" s="1464"/>
      <c r="DA381" s="1464"/>
      <c r="DB381" s="1464"/>
      <c r="DC381" s="1464"/>
      <c r="DD381" s="1464"/>
      <c r="DE381" s="1464"/>
      <c r="DF381" s="1464"/>
      <c r="DG381" s="1464"/>
      <c r="DH381" s="1464"/>
      <c r="DI381" s="1464"/>
      <c r="DJ381" s="1464"/>
      <c r="DK381" s="1464"/>
      <c r="DL381" s="1464"/>
      <c r="DM381" s="1464"/>
      <c r="DN381" s="1464"/>
      <c r="DO381" s="1464"/>
      <c r="DP381" s="1464"/>
      <c r="DQ381" s="1464"/>
      <c r="DR381" s="1464"/>
      <c r="DS381" s="1464"/>
      <c r="DT381" s="1464"/>
      <c r="DU381" s="1464"/>
      <c r="DV381" s="1464"/>
      <c r="DW381" s="1464"/>
      <c r="DX381" s="1464"/>
      <c r="DY381" s="1464"/>
      <c r="DZ381" s="1464"/>
      <c r="EA381" s="1464"/>
      <c r="EB381" s="1464"/>
      <c r="EC381" s="1464"/>
      <c r="ED381" s="1464"/>
      <c r="EE381" s="1464"/>
      <c r="EF381" s="1464"/>
      <c r="EG381" s="1464"/>
      <c r="EH381" s="1464"/>
      <c r="EI381" s="1464"/>
      <c r="EJ381" s="1464"/>
      <c r="EK381" s="1464"/>
      <c r="EL381" s="1464"/>
      <c r="EM381" s="1464"/>
      <c r="EN381" s="1464"/>
      <c r="EO381" s="1464"/>
      <c r="EP381" s="1464"/>
      <c r="EQ381" s="1464"/>
      <c r="ER381" s="1464"/>
      <c r="ES381" s="1464"/>
      <c r="ET381" s="1464"/>
      <c r="EU381" s="1464"/>
      <c r="EV381" s="1464"/>
      <c r="EW381" s="1464"/>
      <c r="EX381" s="1464"/>
      <c r="EY381" s="1464"/>
      <c r="EZ381" s="1464"/>
      <c r="FA381" s="1464"/>
      <c r="FB381" s="1464"/>
      <c r="FC381" s="1464"/>
      <c r="FD381" s="1464"/>
      <c r="FE381" s="1464"/>
      <c r="FF381" s="1464"/>
      <c r="FG381" s="1464"/>
      <c r="FH381" s="1464"/>
      <c r="FI381" s="1464"/>
      <c r="FJ381" s="1464"/>
      <c r="FK381" s="1464"/>
      <c r="FL381" s="1464"/>
      <c r="FM381" s="1464"/>
      <c r="FN381" s="1464"/>
      <c r="FO381" s="1464"/>
      <c r="FP381" s="1464"/>
      <c r="FQ381" s="1464"/>
      <c r="FR381" s="1464"/>
      <c r="FS381" s="1464"/>
      <c r="FT381" s="1464"/>
      <c r="FU381" s="1464"/>
      <c r="FV381" s="1464"/>
      <c r="FW381" s="1464"/>
      <c r="IA381" s="710"/>
      <c r="IP381" s="710"/>
      <c r="IT381" s="711"/>
      <c r="JX381" s="1464"/>
      <c r="JY381" s="1464"/>
      <c r="JZ381" s="1464"/>
      <c r="KA381" s="1464"/>
      <c r="KB381" s="1464"/>
    </row>
    <row r="382" spans="1:288" customFormat="1">
      <c r="A382" s="1460"/>
      <c r="B382" s="1460"/>
      <c r="C382" s="1464"/>
      <c r="D382" s="1464"/>
      <c r="E382" s="1464"/>
      <c r="F382" s="1460"/>
      <c r="G382" s="1460"/>
      <c r="H382" s="1460"/>
      <c r="I382" s="1460"/>
      <c r="J382" s="1460"/>
      <c r="K382" s="1460"/>
      <c r="L382" s="1460"/>
      <c r="M382" s="1464"/>
      <c r="N382" s="1464"/>
      <c r="O382" s="1464"/>
      <c r="P382" s="1464"/>
      <c r="Q382" s="1464"/>
      <c r="R382" s="1464"/>
      <c r="S382" s="1464"/>
      <c r="T382" s="1464"/>
      <c r="U382" s="59"/>
      <c r="V382" s="59"/>
      <c r="W382" s="496"/>
      <c r="X382" s="496"/>
      <c r="Y382" s="496"/>
      <c r="Z382" s="496"/>
      <c r="AA382" s="512"/>
      <c r="AB382" s="1460"/>
      <c r="AC382" s="1460"/>
      <c r="AD382" s="555"/>
      <c r="AE382" s="512"/>
      <c r="AF382" s="1460"/>
      <c r="AG382" s="1460"/>
      <c r="AH382" s="555"/>
      <c r="AI382" s="1460"/>
      <c r="AJ382" s="1460"/>
      <c r="AK382" s="1460"/>
      <c r="AL382" s="1460"/>
      <c r="AM382" s="1460"/>
      <c r="AN382" s="555"/>
      <c r="AO382" s="1460"/>
      <c r="AP382" s="555"/>
      <c r="AQ382" s="1460"/>
      <c r="AR382" s="555"/>
      <c r="AS382" s="1460"/>
      <c r="AT382" s="555"/>
      <c r="AU382" s="1460"/>
      <c r="AV382" s="555"/>
      <c r="AW382" s="1460"/>
      <c r="AX382" s="555"/>
      <c r="AY382" s="1460"/>
      <c r="AZ382" s="555"/>
      <c r="BA382" s="1460"/>
      <c r="BB382" s="555"/>
      <c r="BC382" s="1460"/>
      <c r="BD382" s="555"/>
      <c r="BE382" s="1460"/>
      <c r="BF382" s="555"/>
      <c r="BG382" s="1460"/>
      <c r="BH382" s="555"/>
      <c r="BI382" s="1460"/>
      <c r="BJ382" s="555"/>
      <c r="BK382" s="1460"/>
      <c r="BL382" s="555"/>
      <c r="BM382" s="1460"/>
      <c r="BN382" s="555"/>
      <c r="BO382" s="1460"/>
      <c r="BP382" s="555"/>
      <c r="BQ382" s="1464"/>
      <c r="BR382" s="1464"/>
      <c r="BS382" s="1464"/>
      <c r="BT382" s="1464"/>
      <c r="BU382" s="1464"/>
      <c r="BV382" s="1464"/>
      <c r="BW382" s="1464"/>
      <c r="BX382" s="1464"/>
      <c r="BY382" s="1464"/>
      <c r="BZ382" s="1464"/>
      <c r="CA382" s="1464"/>
      <c r="CB382" s="1464"/>
      <c r="CC382" s="1464"/>
      <c r="CD382" s="1464"/>
      <c r="CE382" s="1464"/>
      <c r="CF382" s="1464"/>
      <c r="CG382" s="1464"/>
      <c r="CH382" s="1464"/>
      <c r="CI382" s="1464"/>
      <c r="CJ382" s="1464"/>
      <c r="CK382" s="1464"/>
      <c r="CL382" s="1464"/>
      <c r="CM382" s="1464"/>
      <c r="CN382" s="1464"/>
      <c r="CO382" s="1464"/>
      <c r="CP382" s="1464"/>
      <c r="CQ382" s="1464"/>
      <c r="CR382" s="1464"/>
      <c r="CS382" s="1464"/>
      <c r="CT382" s="1464"/>
      <c r="CU382" s="1464"/>
      <c r="CV382" s="1464"/>
      <c r="CW382" s="1464"/>
      <c r="CX382" s="1464"/>
      <c r="CY382" s="1464"/>
      <c r="CZ382" s="1464"/>
      <c r="DA382" s="1464"/>
      <c r="DB382" s="1464"/>
      <c r="DC382" s="1464"/>
      <c r="DD382" s="1464"/>
      <c r="DE382" s="1464"/>
      <c r="DF382" s="1464"/>
      <c r="DG382" s="1464"/>
      <c r="DH382" s="1464"/>
      <c r="DI382" s="1464"/>
      <c r="DJ382" s="1464"/>
      <c r="DK382" s="1464"/>
      <c r="DL382" s="1464"/>
      <c r="DM382" s="1464"/>
      <c r="DN382" s="1464"/>
      <c r="DO382" s="1464"/>
      <c r="DP382" s="1464"/>
      <c r="DQ382" s="1464"/>
      <c r="DR382" s="1464"/>
      <c r="DS382" s="1464"/>
      <c r="DT382" s="1464"/>
      <c r="DU382" s="1464"/>
      <c r="DV382" s="1464"/>
      <c r="DW382" s="1464"/>
      <c r="DX382" s="1464"/>
      <c r="DY382" s="1464"/>
      <c r="DZ382" s="1464"/>
      <c r="EA382" s="1464"/>
      <c r="EB382" s="1464"/>
      <c r="EC382" s="1464"/>
      <c r="ED382" s="1464"/>
      <c r="EE382" s="1464"/>
      <c r="EF382" s="1464"/>
      <c r="EG382" s="1464"/>
      <c r="EH382" s="1464"/>
      <c r="EI382" s="1464"/>
      <c r="EJ382" s="1464"/>
      <c r="EK382" s="1464"/>
      <c r="EL382" s="1464"/>
      <c r="EM382" s="1464"/>
      <c r="EN382" s="1464"/>
      <c r="EO382" s="1464"/>
      <c r="EP382" s="1464"/>
      <c r="EQ382" s="1464"/>
      <c r="ER382" s="1464"/>
      <c r="ES382" s="1464"/>
      <c r="ET382" s="1464"/>
      <c r="EU382" s="1464"/>
      <c r="EV382" s="1464"/>
      <c r="EW382" s="1464"/>
      <c r="EX382" s="1464"/>
      <c r="EY382" s="1464"/>
      <c r="EZ382" s="1464"/>
      <c r="FA382" s="1464"/>
      <c r="FB382" s="1464"/>
      <c r="FC382" s="1464"/>
      <c r="FD382" s="1464"/>
      <c r="FE382" s="1464"/>
      <c r="FF382" s="1464"/>
      <c r="FG382" s="1464"/>
      <c r="FH382" s="1464"/>
      <c r="FI382" s="1464"/>
      <c r="FJ382" s="1464"/>
      <c r="FK382" s="1464"/>
      <c r="FL382" s="1464"/>
      <c r="FM382" s="1464"/>
      <c r="FN382" s="1464"/>
      <c r="FO382" s="1464"/>
      <c r="FP382" s="1464"/>
      <c r="FQ382" s="1464"/>
      <c r="FR382" s="1464"/>
      <c r="FS382" s="1464"/>
      <c r="FT382" s="1464"/>
      <c r="FU382" s="1464"/>
      <c r="FV382" s="1464"/>
      <c r="FW382" s="1464"/>
      <c r="IA382" s="710"/>
      <c r="IP382" s="710"/>
      <c r="IT382" s="711"/>
      <c r="JX382" s="1464"/>
      <c r="JY382" s="1464"/>
      <c r="JZ382" s="1464"/>
      <c r="KA382" s="1464"/>
      <c r="KB382" s="1464"/>
    </row>
    <row r="383" spans="1:288" customFormat="1">
      <c r="A383" s="1460"/>
      <c r="B383" s="1460"/>
      <c r="C383" s="1464"/>
      <c r="D383" s="1464"/>
      <c r="E383" s="1464"/>
      <c r="F383" s="1460"/>
      <c r="G383" s="1460"/>
      <c r="H383" s="1460"/>
      <c r="I383" s="1460"/>
      <c r="J383" s="1460"/>
      <c r="K383" s="1460"/>
      <c r="L383" s="1460"/>
      <c r="M383" s="1464"/>
      <c r="N383" s="1464"/>
      <c r="O383" s="1464"/>
      <c r="P383" s="1464"/>
      <c r="Q383" s="1464"/>
      <c r="R383" s="1464"/>
      <c r="S383" s="1464"/>
      <c r="T383" s="1464"/>
      <c r="U383" s="59"/>
      <c r="V383" s="59"/>
      <c r="W383" s="496"/>
      <c r="X383" s="496"/>
      <c r="Y383" s="496"/>
      <c r="Z383" s="496"/>
      <c r="AA383" s="512"/>
      <c r="AB383" s="1460"/>
      <c r="AC383" s="1460"/>
      <c r="AD383" s="555"/>
      <c r="AE383" s="512"/>
      <c r="AF383" s="1460"/>
      <c r="AG383" s="1460"/>
      <c r="AH383" s="555"/>
      <c r="AI383" s="1460"/>
      <c r="AJ383" s="1460"/>
      <c r="AK383" s="1460"/>
      <c r="AL383" s="1460"/>
      <c r="AM383" s="1460"/>
      <c r="AN383" s="555"/>
      <c r="AO383" s="1460"/>
      <c r="AP383" s="555"/>
      <c r="AQ383" s="1460"/>
      <c r="AR383" s="555"/>
      <c r="AS383" s="1460"/>
      <c r="AT383" s="555"/>
      <c r="AU383" s="1460"/>
      <c r="AV383" s="555"/>
      <c r="AW383" s="1460"/>
      <c r="AX383" s="555"/>
      <c r="AY383" s="1460"/>
      <c r="AZ383" s="555"/>
      <c r="BA383" s="1460"/>
      <c r="BB383" s="555"/>
      <c r="BC383" s="1460"/>
      <c r="BD383" s="555"/>
      <c r="BE383" s="1460"/>
      <c r="BF383" s="555"/>
      <c r="BG383" s="1460"/>
      <c r="BH383" s="555"/>
      <c r="BI383" s="1460"/>
      <c r="BJ383" s="555"/>
      <c r="BK383" s="1460"/>
      <c r="BL383" s="555"/>
      <c r="BM383" s="1460"/>
      <c r="BN383" s="555"/>
      <c r="BO383" s="1460"/>
      <c r="BP383" s="555"/>
      <c r="BQ383" s="1464"/>
      <c r="BR383" s="1464"/>
      <c r="BS383" s="1464"/>
      <c r="BT383" s="1464"/>
      <c r="BU383" s="1464"/>
      <c r="BV383" s="1464"/>
      <c r="BW383" s="1464"/>
      <c r="BX383" s="1464"/>
      <c r="BY383" s="1464"/>
      <c r="BZ383" s="1464"/>
      <c r="CA383" s="1464"/>
      <c r="CB383" s="1464"/>
      <c r="CC383" s="1464"/>
      <c r="CD383" s="1464"/>
      <c r="CE383" s="1464"/>
      <c r="CF383" s="1464"/>
      <c r="CG383" s="1464"/>
      <c r="CH383" s="1464"/>
      <c r="CI383" s="1464"/>
      <c r="CJ383" s="1464"/>
      <c r="CK383" s="1464"/>
      <c r="CL383" s="1464"/>
      <c r="CM383" s="1464"/>
      <c r="CN383" s="1464"/>
      <c r="CO383" s="1464"/>
      <c r="CP383" s="1464"/>
      <c r="CQ383" s="1464"/>
      <c r="CR383" s="1464"/>
      <c r="CS383" s="1464"/>
      <c r="CT383" s="1464"/>
      <c r="CU383" s="1464"/>
      <c r="CV383" s="1464"/>
      <c r="CW383" s="1464"/>
      <c r="CX383" s="1464"/>
      <c r="CY383" s="1464"/>
      <c r="CZ383" s="1464"/>
      <c r="DA383" s="1464"/>
      <c r="DB383" s="1464"/>
      <c r="DC383" s="1464"/>
      <c r="DD383" s="1464"/>
      <c r="DE383" s="1464"/>
      <c r="DF383" s="1464"/>
      <c r="DG383" s="1464"/>
      <c r="DH383" s="1464"/>
      <c r="DI383" s="1464"/>
      <c r="DJ383" s="1464"/>
      <c r="DK383" s="1464"/>
      <c r="DL383" s="1464"/>
      <c r="DM383" s="1464"/>
      <c r="DN383" s="1464"/>
      <c r="DO383" s="1464"/>
      <c r="DP383" s="1464"/>
      <c r="DQ383" s="1464"/>
      <c r="DR383" s="1464"/>
      <c r="DS383" s="1464"/>
      <c r="DT383" s="1464"/>
      <c r="DU383" s="1464"/>
      <c r="DV383" s="1464"/>
      <c r="DW383" s="1464"/>
      <c r="DX383" s="1464"/>
      <c r="DY383" s="1464"/>
      <c r="DZ383" s="1464"/>
      <c r="EA383" s="1464"/>
      <c r="EB383" s="1464"/>
      <c r="EC383" s="1464"/>
      <c r="ED383" s="1464"/>
      <c r="EE383" s="1464"/>
      <c r="EF383" s="1464"/>
      <c r="EG383" s="1464"/>
      <c r="EH383" s="1464"/>
      <c r="EI383" s="1464"/>
      <c r="EJ383" s="1464"/>
      <c r="EK383" s="1464"/>
      <c r="EL383" s="1464"/>
      <c r="EM383" s="1464"/>
      <c r="EN383" s="1464"/>
      <c r="EO383" s="1464"/>
      <c r="EP383" s="1464"/>
      <c r="EQ383" s="1464"/>
      <c r="ER383" s="1464"/>
      <c r="ES383" s="1464"/>
      <c r="ET383" s="1464"/>
      <c r="EU383" s="1464"/>
      <c r="EV383" s="1464"/>
      <c r="EW383" s="1464"/>
      <c r="EX383" s="1464"/>
      <c r="EY383" s="1464"/>
      <c r="EZ383" s="1464"/>
      <c r="FA383" s="1464"/>
      <c r="FB383" s="1464"/>
      <c r="FC383" s="1464"/>
      <c r="FD383" s="1464"/>
      <c r="FE383" s="1464"/>
      <c r="FF383" s="1464"/>
      <c r="FG383" s="1464"/>
      <c r="FH383" s="1464"/>
      <c r="FI383" s="1464"/>
      <c r="FJ383" s="1464"/>
      <c r="FK383" s="1464"/>
      <c r="FL383" s="1464"/>
      <c r="FM383" s="1464"/>
      <c r="FN383" s="1464"/>
      <c r="FO383" s="1464"/>
      <c r="FP383" s="1464"/>
      <c r="FQ383" s="1464"/>
      <c r="FR383" s="1464"/>
      <c r="FS383" s="1464"/>
      <c r="FT383" s="1464"/>
      <c r="FU383" s="1464"/>
      <c r="FV383" s="1464"/>
      <c r="FW383" s="1464"/>
      <c r="IA383" s="710"/>
      <c r="IP383" s="710"/>
      <c r="IT383" s="711"/>
      <c r="JX383" s="1464"/>
      <c r="JY383" s="1464"/>
      <c r="JZ383" s="1464"/>
      <c r="KA383" s="1464"/>
      <c r="KB383" s="1464"/>
    </row>
    <row r="384" spans="1:288" customFormat="1">
      <c r="A384" s="1460"/>
      <c r="B384" s="1460"/>
      <c r="C384" s="1464"/>
      <c r="D384" s="1464"/>
      <c r="E384" s="1464"/>
      <c r="F384" s="1460"/>
      <c r="G384" s="1460"/>
      <c r="H384" s="1460"/>
      <c r="I384" s="1460"/>
      <c r="J384" s="1460"/>
      <c r="K384" s="1460"/>
      <c r="L384" s="1460"/>
      <c r="M384" s="1464"/>
      <c r="N384" s="1464"/>
      <c r="O384" s="1464"/>
      <c r="P384" s="1464"/>
      <c r="Q384" s="1464"/>
      <c r="R384" s="1464"/>
      <c r="S384" s="1464"/>
      <c r="T384" s="1464"/>
      <c r="U384" s="59"/>
      <c r="V384" s="59"/>
      <c r="W384" s="496"/>
      <c r="X384" s="496"/>
      <c r="Y384" s="496"/>
      <c r="Z384" s="496"/>
      <c r="AA384" s="512"/>
      <c r="AB384" s="1460"/>
      <c r="AC384" s="1460"/>
      <c r="AD384" s="555"/>
      <c r="AE384" s="512"/>
      <c r="AF384" s="1460"/>
      <c r="AG384" s="1460"/>
      <c r="AH384" s="555"/>
      <c r="AI384" s="1460"/>
      <c r="AJ384" s="1460"/>
      <c r="AK384" s="1460"/>
      <c r="AL384" s="1460"/>
      <c r="AM384" s="1460"/>
      <c r="AN384" s="555"/>
      <c r="AO384" s="1460"/>
      <c r="AP384" s="555"/>
      <c r="AQ384" s="1460"/>
      <c r="AR384" s="555"/>
      <c r="AS384" s="1460"/>
      <c r="AT384" s="555"/>
      <c r="AU384" s="1460"/>
      <c r="AV384" s="555"/>
      <c r="AW384" s="1460"/>
      <c r="AX384" s="555"/>
      <c r="AY384" s="1460"/>
      <c r="AZ384" s="555"/>
      <c r="BA384" s="1460"/>
      <c r="BB384" s="555"/>
      <c r="BC384" s="1460"/>
      <c r="BD384" s="555"/>
      <c r="BE384" s="1460"/>
      <c r="BF384" s="555"/>
      <c r="BG384" s="1460"/>
      <c r="BH384" s="555"/>
      <c r="BI384" s="1460"/>
      <c r="BJ384" s="555"/>
      <c r="BK384" s="1460"/>
      <c r="BL384" s="555"/>
      <c r="BM384" s="1460"/>
      <c r="BN384" s="555"/>
      <c r="BO384" s="1460"/>
      <c r="BP384" s="555"/>
      <c r="BQ384" s="1464"/>
      <c r="BR384" s="1464"/>
      <c r="BS384" s="1464"/>
      <c r="BT384" s="1464"/>
      <c r="BU384" s="1464"/>
      <c r="BV384" s="1464"/>
      <c r="BW384" s="1464"/>
      <c r="BX384" s="1464"/>
      <c r="BY384" s="1464"/>
      <c r="BZ384" s="1464"/>
      <c r="CA384" s="1464"/>
      <c r="CB384" s="1464"/>
      <c r="CC384" s="1464"/>
      <c r="CD384" s="1464"/>
      <c r="CE384" s="1464"/>
      <c r="CF384" s="1464"/>
      <c r="CG384" s="1464"/>
      <c r="CH384" s="1464"/>
      <c r="CI384" s="1464"/>
      <c r="CJ384" s="1464"/>
      <c r="CK384" s="1464"/>
      <c r="CL384" s="1464"/>
      <c r="CM384" s="1464"/>
      <c r="CN384" s="1464"/>
      <c r="CO384" s="1464"/>
      <c r="CP384" s="1464"/>
      <c r="CQ384" s="1464"/>
      <c r="CR384" s="1464"/>
      <c r="CS384" s="1464"/>
      <c r="CT384" s="1464"/>
      <c r="CU384" s="1464"/>
      <c r="CV384" s="1464"/>
      <c r="CW384" s="1464"/>
      <c r="CX384" s="1464"/>
      <c r="CY384" s="1464"/>
      <c r="CZ384" s="1464"/>
      <c r="DA384" s="1464"/>
      <c r="DB384" s="1464"/>
      <c r="DC384" s="1464"/>
      <c r="DD384" s="1464"/>
      <c r="DE384" s="1464"/>
      <c r="DF384" s="1464"/>
      <c r="DG384" s="1464"/>
      <c r="DH384" s="1464"/>
      <c r="DI384" s="1464"/>
      <c r="DJ384" s="1464"/>
      <c r="DK384" s="1464"/>
      <c r="DL384" s="1464"/>
      <c r="DM384" s="1464"/>
      <c r="DN384" s="1464"/>
      <c r="DO384" s="1464"/>
      <c r="DP384" s="1464"/>
      <c r="DQ384" s="1464"/>
      <c r="DR384" s="1464"/>
      <c r="DS384" s="1464"/>
      <c r="DT384" s="1464"/>
      <c r="DU384" s="1464"/>
      <c r="DV384" s="1464"/>
      <c r="DW384" s="1464"/>
      <c r="DX384" s="1464"/>
      <c r="DY384" s="1464"/>
      <c r="DZ384" s="1464"/>
      <c r="EA384" s="1464"/>
      <c r="EB384" s="1464"/>
      <c r="EC384" s="1464"/>
      <c r="ED384" s="1464"/>
      <c r="EE384" s="1464"/>
      <c r="EF384" s="1464"/>
      <c r="EG384" s="1464"/>
      <c r="EH384" s="1464"/>
      <c r="EI384" s="1464"/>
      <c r="EJ384" s="1464"/>
      <c r="EK384" s="1464"/>
      <c r="EL384" s="1464"/>
      <c r="EM384" s="1464"/>
      <c r="EN384" s="1464"/>
      <c r="EO384" s="1464"/>
      <c r="EP384" s="1464"/>
      <c r="EQ384" s="1464"/>
      <c r="ER384" s="1464"/>
      <c r="ES384" s="1464"/>
      <c r="ET384" s="1464"/>
      <c r="EU384" s="1464"/>
      <c r="EV384" s="1464"/>
      <c r="EW384" s="1464"/>
      <c r="EX384" s="1464"/>
      <c r="EY384" s="1464"/>
      <c r="EZ384" s="1464"/>
      <c r="FA384" s="1464"/>
      <c r="FB384" s="1464"/>
      <c r="FC384" s="1464"/>
      <c r="FD384" s="1464"/>
      <c r="FE384" s="1464"/>
      <c r="FF384" s="1464"/>
      <c r="FG384" s="1464"/>
      <c r="FH384" s="1464"/>
      <c r="FI384" s="1464"/>
      <c r="FJ384" s="1464"/>
      <c r="FK384" s="1464"/>
      <c r="FL384" s="1464"/>
      <c r="FM384" s="1464"/>
      <c r="FN384" s="1464"/>
      <c r="FO384" s="1464"/>
      <c r="FP384" s="1464"/>
      <c r="FQ384" s="1464"/>
      <c r="FR384" s="1464"/>
      <c r="FS384" s="1464"/>
      <c r="FT384" s="1464"/>
      <c r="FU384" s="1464"/>
      <c r="FV384" s="1464"/>
      <c r="FW384" s="1464"/>
      <c r="IA384" s="710"/>
      <c r="IP384" s="710"/>
      <c r="IT384" s="711"/>
      <c r="JX384" s="1464"/>
      <c r="JY384" s="1464"/>
      <c r="JZ384" s="1464"/>
      <c r="KA384" s="1464"/>
      <c r="KB384" s="1464"/>
    </row>
    <row r="385" spans="1:288" customFormat="1">
      <c r="A385" s="1460"/>
      <c r="B385" s="1460"/>
      <c r="C385" s="1464"/>
      <c r="D385" s="1464"/>
      <c r="E385" s="1464"/>
      <c r="F385" s="1460"/>
      <c r="G385" s="1460"/>
      <c r="H385" s="1460"/>
      <c r="I385" s="1460"/>
      <c r="J385" s="1460"/>
      <c r="K385" s="1460"/>
      <c r="L385" s="1460"/>
      <c r="M385" s="1464"/>
      <c r="N385" s="1464"/>
      <c r="O385" s="1464"/>
      <c r="P385" s="1464"/>
      <c r="Q385" s="1464"/>
      <c r="R385" s="1464"/>
      <c r="S385" s="1464"/>
      <c r="T385" s="1464"/>
      <c r="U385" s="59"/>
      <c r="V385" s="59"/>
      <c r="W385" s="496"/>
      <c r="X385" s="496"/>
      <c r="Y385" s="496"/>
      <c r="Z385" s="496"/>
      <c r="AA385" s="512"/>
      <c r="AB385" s="1460"/>
      <c r="AC385" s="1460"/>
      <c r="AD385" s="555"/>
      <c r="AE385" s="512"/>
      <c r="AF385" s="1460"/>
      <c r="AG385" s="1460"/>
      <c r="AH385" s="555"/>
      <c r="AI385" s="1460"/>
      <c r="AJ385" s="1460"/>
      <c r="AK385" s="1460"/>
      <c r="AL385" s="1460"/>
      <c r="AM385" s="1460"/>
      <c r="AN385" s="555"/>
      <c r="AO385" s="1460"/>
      <c r="AP385" s="555"/>
      <c r="AQ385" s="1460"/>
      <c r="AR385" s="555"/>
      <c r="AS385" s="1460"/>
      <c r="AT385" s="555"/>
      <c r="AU385" s="1460"/>
      <c r="AV385" s="555"/>
      <c r="AW385" s="1460"/>
      <c r="AX385" s="555"/>
      <c r="AY385" s="1460"/>
      <c r="AZ385" s="555"/>
      <c r="BA385" s="1460"/>
      <c r="BB385" s="555"/>
      <c r="BC385" s="1460"/>
      <c r="BD385" s="555"/>
      <c r="BE385" s="1460"/>
      <c r="BF385" s="555"/>
      <c r="BG385" s="1460"/>
      <c r="BH385" s="555"/>
      <c r="BI385" s="1460"/>
      <c r="BJ385" s="555"/>
      <c r="BK385" s="1460"/>
      <c r="BL385" s="555"/>
      <c r="BM385" s="1460"/>
      <c r="BN385" s="555"/>
      <c r="BO385" s="1460"/>
      <c r="BP385" s="555"/>
      <c r="BQ385" s="1464"/>
      <c r="BR385" s="1464"/>
      <c r="BS385" s="1464"/>
      <c r="BT385" s="1464"/>
      <c r="BU385" s="1464"/>
      <c r="BV385" s="1464"/>
      <c r="BW385" s="1464"/>
      <c r="BX385" s="1464"/>
      <c r="BY385" s="1464"/>
      <c r="BZ385" s="1464"/>
      <c r="CA385" s="1464"/>
      <c r="CB385" s="1464"/>
      <c r="CC385" s="1464"/>
      <c r="CD385" s="1464"/>
      <c r="CE385" s="1464"/>
      <c r="CF385" s="1464"/>
      <c r="CG385" s="1464"/>
      <c r="CH385" s="1464"/>
      <c r="CI385" s="1464"/>
      <c r="CJ385" s="1464"/>
      <c r="CK385" s="1464"/>
      <c r="CL385" s="1464"/>
      <c r="CM385" s="1464"/>
      <c r="CN385" s="1464"/>
      <c r="CO385" s="1464"/>
      <c r="CP385" s="1464"/>
      <c r="CQ385" s="1464"/>
      <c r="CR385" s="1464"/>
      <c r="CS385" s="1464"/>
      <c r="CT385" s="1464"/>
      <c r="CU385" s="1464"/>
      <c r="CV385" s="1464"/>
      <c r="CW385" s="1464"/>
      <c r="CX385" s="1464"/>
      <c r="CY385" s="1464"/>
      <c r="CZ385" s="1464"/>
      <c r="DA385" s="1464"/>
      <c r="DB385" s="1464"/>
      <c r="DC385" s="1464"/>
      <c r="DD385" s="1464"/>
      <c r="DE385" s="1464"/>
      <c r="DF385" s="1464"/>
      <c r="DG385" s="1464"/>
      <c r="DH385" s="1464"/>
      <c r="DI385" s="1464"/>
      <c r="DJ385" s="1464"/>
      <c r="DK385" s="1464"/>
      <c r="DL385" s="1464"/>
      <c r="DM385" s="1464"/>
      <c r="DN385" s="1464"/>
      <c r="DO385" s="1464"/>
      <c r="DP385" s="1464"/>
      <c r="DQ385" s="1464"/>
      <c r="DR385" s="1464"/>
      <c r="DS385" s="1464"/>
      <c r="DT385" s="1464"/>
      <c r="DU385" s="1464"/>
      <c r="DV385" s="1464"/>
      <c r="DW385" s="1464"/>
      <c r="DX385" s="1464"/>
      <c r="DY385" s="1464"/>
      <c r="DZ385" s="1464"/>
      <c r="EA385" s="1464"/>
      <c r="EB385" s="1464"/>
      <c r="EC385" s="1464"/>
      <c r="ED385" s="1464"/>
      <c r="EE385" s="1464"/>
      <c r="EF385" s="1464"/>
      <c r="EG385" s="1464"/>
      <c r="EH385" s="1464"/>
      <c r="EI385" s="1464"/>
      <c r="EJ385" s="1464"/>
      <c r="EK385" s="1464"/>
      <c r="EL385" s="1464"/>
      <c r="EM385" s="1464"/>
      <c r="EN385" s="1464"/>
      <c r="EO385" s="1464"/>
      <c r="EP385" s="1464"/>
      <c r="EQ385" s="1464"/>
      <c r="ER385" s="1464"/>
      <c r="ES385" s="1464"/>
      <c r="ET385" s="1464"/>
      <c r="EU385" s="1464"/>
      <c r="EV385" s="1464"/>
      <c r="EW385" s="1464"/>
      <c r="EX385" s="1464"/>
      <c r="EY385" s="1464"/>
      <c r="EZ385" s="1464"/>
      <c r="FA385" s="1464"/>
      <c r="FB385" s="1464"/>
      <c r="FC385" s="1464"/>
      <c r="FD385" s="1464"/>
      <c r="FE385" s="1464"/>
      <c r="FF385" s="1464"/>
      <c r="FG385" s="1464"/>
      <c r="FH385" s="1464"/>
      <c r="FI385" s="1464"/>
      <c r="FJ385" s="1464"/>
      <c r="FK385" s="1464"/>
      <c r="FL385" s="1464"/>
      <c r="FM385" s="1464"/>
      <c r="FN385" s="1464"/>
      <c r="FO385" s="1464"/>
      <c r="FP385" s="1464"/>
      <c r="FQ385" s="1464"/>
      <c r="FR385" s="1464"/>
      <c r="FS385" s="1464"/>
      <c r="FT385" s="1464"/>
      <c r="FU385" s="1464"/>
      <c r="FV385" s="1464"/>
      <c r="FW385" s="1464"/>
      <c r="IA385" s="710"/>
      <c r="IP385" s="710"/>
      <c r="IT385" s="711"/>
      <c r="JX385" s="1464"/>
      <c r="JY385" s="1464"/>
      <c r="JZ385" s="1464"/>
      <c r="KA385" s="1464"/>
      <c r="KB385" s="1464"/>
    </row>
    <row r="386" spans="1:288" customFormat="1">
      <c r="A386" s="1460"/>
      <c r="B386" s="1460"/>
      <c r="C386" s="1464"/>
      <c r="D386" s="1464"/>
      <c r="E386" s="1464"/>
      <c r="F386" s="1460"/>
      <c r="G386" s="1460"/>
      <c r="H386" s="1460"/>
      <c r="I386" s="1460"/>
      <c r="J386" s="1460"/>
      <c r="K386" s="1460"/>
      <c r="L386" s="1460"/>
      <c r="M386" s="1464"/>
      <c r="N386" s="1464"/>
      <c r="O386" s="1464"/>
      <c r="P386" s="1464"/>
      <c r="Q386" s="1464"/>
      <c r="R386" s="1464"/>
      <c r="S386" s="1464"/>
      <c r="T386" s="1464"/>
      <c r="U386" s="59"/>
      <c r="V386" s="59"/>
      <c r="W386" s="496"/>
      <c r="X386" s="496"/>
      <c r="Y386" s="496"/>
      <c r="Z386" s="496"/>
      <c r="AA386" s="512"/>
      <c r="AB386" s="1460"/>
      <c r="AC386" s="1460"/>
      <c r="AD386" s="555"/>
      <c r="AE386" s="512"/>
      <c r="AF386" s="1460"/>
      <c r="AG386" s="1460"/>
      <c r="AH386" s="555"/>
      <c r="AI386" s="1460"/>
      <c r="AJ386" s="1460"/>
      <c r="AK386" s="1460"/>
      <c r="AL386" s="1460"/>
      <c r="AM386" s="1460"/>
      <c r="AN386" s="555"/>
      <c r="AO386" s="1460"/>
      <c r="AP386" s="555"/>
      <c r="AQ386" s="1460"/>
      <c r="AR386" s="555"/>
      <c r="AS386" s="1460"/>
      <c r="AT386" s="555"/>
      <c r="AU386" s="1460"/>
      <c r="AV386" s="555"/>
      <c r="AW386" s="1460"/>
      <c r="AX386" s="555"/>
      <c r="AY386" s="1460"/>
      <c r="AZ386" s="555"/>
      <c r="BA386" s="1460"/>
      <c r="BB386" s="555"/>
      <c r="BC386" s="1460"/>
      <c r="BD386" s="555"/>
      <c r="BE386" s="1460"/>
      <c r="BF386" s="555"/>
      <c r="BG386" s="1460"/>
      <c r="BH386" s="555"/>
      <c r="BI386" s="1460"/>
      <c r="BJ386" s="555"/>
      <c r="BK386" s="1460"/>
      <c r="BL386" s="555"/>
      <c r="BM386" s="1460"/>
      <c r="BN386" s="555"/>
      <c r="BO386" s="1460"/>
      <c r="BP386" s="555"/>
      <c r="BQ386" s="1464"/>
      <c r="BR386" s="1464"/>
      <c r="BS386" s="1464"/>
      <c r="BT386" s="1464"/>
      <c r="BU386" s="1464"/>
      <c r="BV386" s="1464"/>
      <c r="BW386" s="1464"/>
      <c r="BX386" s="1464"/>
      <c r="BY386" s="1464"/>
      <c r="BZ386" s="1464"/>
      <c r="CA386" s="1464"/>
      <c r="CB386" s="1464"/>
      <c r="CC386" s="1464"/>
      <c r="CD386" s="1464"/>
      <c r="CE386" s="1464"/>
      <c r="CF386" s="1464"/>
      <c r="CG386" s="1464"/>
      <c r="CH386" s="1464"/>
      <c r="CI386" s="1464"/>
      <c r="CJ386" s="1464"/>
      <c r="CK386" s="1464"/>
      <c r="CL386" s="1464"/>
      <c r="CM386" s="1464"/>
      <c r="CN386" s="1464"/>
      <c r="CO386" s="1464"/>
      <c r="CP386" s="1464"/>
      <c r="CQ386" s="1464"/>
      <c r="CR386" s="1464"/>
      <c r="CS386" s="1464"/>
      <c r="CT386" s="1464"/>
      <c r="CU386" s="1464"/>
      <c r="CV386" s="1464"/>
      <c r="CW386" s="1464"/>
      <c r="CX386" s="1464"/>
      <c r="CY386" s="1464"/>
      <c r="CZ386" s="1464"/>
      <c r="DA386" s="1464"/>
      <c r="DB386" s="1464"/>
      <c r="DC386" s="1464"/>
      <c r="DD386" s="1464"/>
      <c r="DE386" s="1464"/>
      <c r="DF386" s="1464"/>
      <c r="DG386" s="1464"/>
      <c r="DH386" s="1464"/>
      <c r="DI386" s="1464"/>
      <c r="DJ386" s="1464"/>
      <c r="DK386" s="1464"/>
      <c r="DL386" s="1464"/>
      <c r="DM386" s="1464"/>
      <c r="DN386" s="1464"/>
      <c r="DO386" s="1464"/>
      <c r="DP386" s="1464"/>
      <c r="DQ386" s="1464"/>
      <c r="DR386" s="1464"/>
      <c r="DS386" s="1464"/>
      <c r="DT386" s="1464"/>
      <c r="DU386" s="1464"/>
      <c r="DV386" s="1464"/>
      <c r="DW386" s="1464"/>
      <c r="DX386" s="1464"/>
      <c r="DY386" s="1464"/>
      <c r="DZ386" s="1464"/>
      <c r="EA386" s="1464"/>
      <c r="EB386" s="1464"/>
      <c r="EC386" s="1464"/>
      <c r="ED386" s="1464"/>
      <c r="EE386" s="1464"/>
      <c r="EF386" s="1464"/>
      <c r="EG386" s="1464"/>
      <c r="EH386" s="1464"/>
      <c r="EI386" s="1464"/>
      <c r="EJ386" s="1464"/>
      <c r="EK386" s="1464"/>
      <c r="EL386" s="1464"/>
      <c r="EM386" s="1464"/>
      <c r="EN386" s="1464"/>
      <c r="EO386" s="1464"/>
      <c r="EP386" s="1464"/>
      <c r="EQ386" s="1464"/>
      <c r="ER386" s="1464"/>
      <c r="ES386" s="1464"/>
      <c r="ET386" s="1464"/>
      <c r="EU386" s="1464"/>
      <c r="EV386" s="1464"/>
      <c r="EW386" s="1464"/>
      <c r="EX386" s="1464"/>
      <c r="EY386" s="1464"/>
      <c r="EZ386" s="1464"/>
      <c r="FA386" s="1464"/>
      <c r="FB386" s="1464"/>
      <c r="FC386" s="1464"/>
      <c r="FD386" s="1464"/>
      <c r="FE386" s="1464"/>
      <c r="FF386" s="1464"/>
      <c r="FG386" s="1464"/>
      <c r="FH386" s="1464"/>
      <c r="FI386" s="1464"/>
      <c r="FJ386" s="1464"/>
      <c r="FK386" s="1464"/>
      <c r="FL386" s="1464"/>
      <c r="FM386" s="1464"/>
      <c r="FN386" s="1464"/>
      <c r="FO386" s="1464"/>
      <c r="FP386" s="1464"/>
      <c r="FQ386" s="1464"/>
      <c r="FR386" s="1464"/>
      <c r="FS386" s="1464"/>
      <c r="FT386" s="1464"/>
      <c r="FU386" s="1464"/>
      <c r="FV386" s="1464"/>
      <c r="FW386" s="1464"/>
      <c r="IA386" s="710"/>
      <c r="IP386" s="710"/>
      <c r="IT386" s="711"/>
      <c r="JX386" s="1464"/>
      <c r="JY386" s="1464"/>
      <c r="JZ386" s="1464"/>
      <c r="KA386" s="1464"/>
      <c r="KB386" s="1464"/>
    </row>
  </sheetData>
  <mergeCells count="25">
    <mergeCell ref="BK2:BL2"/>
    <mergeCell ref="BM2:BN2"/>
    <mergeCell ref="BO2:BP2"/>
    <mergeCell ref="AY2:AZ2"/>
    <mergeCell ref="BA2:BB2"/>
    <mergeCell ref="BC2:BD2"/>
    <mergeCell ref="BE2:BF2"/>
    <mergeCell ref="BG2:BH2"/>
    <mergeCell ref="BI2:BJ2"/>
    <mergeCell ref="AW2:AX2"/>
    <mergeCell ref="AA1:AJ1"/>
    <mergeCell ref="F2:G2"/>
    <mergeCell ref="M2:P2"/>
    <mergeCell ref="R2:T2"/>
    <mergeCell ref="V2:Y2"/>
    <mergeCell ref="AA2:AB2"/>
    <mergeCell ref="AC2:AD2"/>
    <mergeCell ref="AE2:AF2"/>
    <mergeCell ref="AG2:AH2"/>
    <mergeCell ref="AI2:AJ2"/>
    <mergeCell ref="AM2:AN2"/>
    <mergeCell ref="AO2:AP2"/>
    <mergeCell ref="AQ2:AR2"/>
    <mergeCell ref="AS2:AT2"/>
    <mergeCell ref="AU2:AV2"/>
  </mergeCells>
  <phoneticPr fontId="18" type="noConversion"/>
  <conditionalFormatting sqref="B16:C20 R16:T20 V16:V20 H16:J20 R40:S40 R54:T56 H54:J58 V54:V58 B54:C58 B11:C13 R11:T13 V11:V13 H11:J13 S60:T62 S57:T58 R41:T52 R32:T39 B32:C52 V32:V52 H32:J52 R23:T29 B23:C29 V23:V29 H23:J29 B60:C138 B7:C9 V60:V138 V4:V9 H60:J138 H4:J9 R63:T138 R4:T9">
    <cfRule type="expression" dxfId="1643" priority="544">
      <formula>+$B4=1</formula>
    </cfRule>
  </conditionalFormatting>
  <conditionalFormatting sqref="B16:C20 R16:T20 V16:V20 H16:J20 R40:S40 R54:T56 H54:J58 V54:V58 B54:C58 B11:C13 R11:T13 V11:V13 H11:J13 S60:T62 S57:T58 R41:T52 R32:T39 B32:C52 V32:V52 H32:J52 R23:T29 B23:C29 V23:V29 H23:J29 B60:C138 B7:C9 V60:V138 V4:V9 H60:J138 H4:J9 R63:T138 R4:T9">
    <cfRule type="expression" dxfId="1642" priority="545">
      <formula>+$B4=2</formula>
    </cfRule>
  </conditionalFormatting>
  <conditionalFormatting sqref="H16:J20 H54:J58 H11:J13 H32:J52 H23:J29 H60:J138 H4:J9 R63:T138 R5:T9">
    <cfRule type="expression" dxfId="1641" priority="543">
      <formula>+H4=""</formula>
    </cfRule>
  </conditionalFormatting>
  <conditionalFormatting sqref="R4:T4 R16:T20 R40:S40 R54:T56 R11:T13 S60:T62 S57:T58 R41:T52 R32:T39 R23:T29">
    <cfRule type="expression" dxfId="1640" priority="542">
      <formula>+R4=""</formula>
    </cfRule>
  </conditionalFormatting>
  <conditionalFormatting sqref="H15:J15 V15 R15:T15 B15:C15">
    <cfRule type="expression" dxfId="1639" priority="538">
      <formula>+$B15=1</formula>
    </cfRule>
  </conditionalFormatting>
  <conditionalFormatting sqref="H15:J15 V15 R15:T15 B15:C15">
    <cfRule type="expression" dxfId="1638" priority="539">
      <formula>+$B15=2</formula>
    </cfRule>
    <cfRule type="expression" dxfId="1637" priority="540">
      <formula>+$B15=3</formula>
    </cfRule>
    <cfRule type="expression" dxfId="1636" priority="541">
      <formula>+$B15=4</formula>
    </cfRule>
  </conditionalFormatting>
  <conditionalFormatting sqref="H15:J15">
    <cfRule type="expression" dxfId="1635" priority="537">
      <formula>+H15=""</formula>
    </cfRule>
  </conditionalFormatting>
  <conditionalFormatting sqref="R15:T15">
    <cfRule type="expression" dxfId="1634" priority="536">
      <formula>+R15=""</formula>
    </cfRule>
  </conditionalFormatting>
  <conditionalFormatting sqref="AM4:AN4 AM54:AN58 AM11:AN13 AM15:AN20 AM32:AN52 AM23:AN29 AM60:BF71 AM72:BG139 BH60:BH138 BG32:BG71 BJ60:BJ138 BI32:BI139 BL60:BL138 BK32:BK139 BN60:BN138 BM32:BM139 BP60:BP138 BO32:BO139 AM5:BP9 BG15:BG21 BI15:BI21 BK15:BK21 BM15:BM21 BO15:BO21">
    <cfRule type="expression" dxfId="1633" priority="533">
      <formula>+$AE4=2018</formula>
    </cfRule>
  </conditionalFormatting>
  <conditionalFormatting sqref="AM4:AN4 AM54:AN58 AM11:AN13 AM15:AN20 AM32:AN52 AM23:AN29 AM60:BF71 AM72:BG139 BH60:BH138 BG32:BG71 BJ60:BJ138 BI32:BI139 BL60:BL138 BK32:BK139 BN60:BN138 BM32:BM139 BP60:BP138 BO32:BO139 AM5:BP9 BG15:BG21 BI15:BI21 BK15:BK21 BM15:BM21 BO15:BO21">
    <cfRule type="expression" dxfId="1632" priority="534">
      <formula>+$AE4=2019</formula>
    </cfRule>
  </conditionalFormatting>
  <conditionalFormatting sqref="AM4:AN4 AM54:AN58 AM11:AN13 AM15:AN20 AM32:AN52 AM23:AN29 AM60:BF71 AM72:BG139 BH60:BH138 BG32:BG71 BJ60:BJ138 BI32:BI139 BL60:BL138 BK32:BK139 BN60:BN138 BM32:BM139 BP60:BP138 BO32:BO139 AM5:BP9 BG15:BG21 BI15:BI21 BK15:BK21 BM15:BM21 BO15:BO21">
    <cfRule type="expression" dxfId="1631" priority="531">
      <formula>+$AE4=2022</formula>
    </cfRule>
    <cfRule type="expression" dxfId="1630" priority="532">
      <formula>+$AE4=2021</formula>
    </cfRule>
    <cfRule type="expression" dxfId="1629" priority="535">
      <formula>+$AE4=2020</formula>
    </cfRule>
  </conditionalFormatting>
  <conditionalFormatting sqref="AO139:BF139 AM54:AN58 AM11:AN13 AM15:AN20 AM32:AN52 AM23:AN29 AM60:AN139 AM4:AN9 BA60:BF138 BH60:BH138 BG32:BG139 BA5:BH9 BL60:BL138 BK32:BK139 BN60:BN138 BM32:BM139 BP60:BP138 BO32:BO139 BK5:BP9 BG15:BG21 BK15:BK21 BM15:BM21 BO15:BO21">
    <cfRule type="expression" dxfId="1628" priority="530">
      <formula>+$AF4=0</formula>
    </cfRule>
  </conditionalFormatting>
  <conditionalFormatting sqref="AO4:AZ4 AO54:AZ58 AO11:AZ13 AO15:AZ20 AO32:AZ52 AO23:AZ29">
    <cfRule type="expression" dxfId="1627" priority="527">
      <formula>+$AE4=2018</formula>
    </cfRule>
  </conditionalFormatting>
  <conditionalFormatting sqref="AO4:AZ4 AO54:AZ58 AO11:AZ13 AO15:AZ20 AO32:AZ52 AO23:AZ29">
    <cfRule type="expression" dxfId="1626" priority="528">
      <formula>+$AE4=2019</formula>
    </cfRule>
  </conditionalFormatting>
  <conditionalFormatting sqref="AO4:AZ4 AO54:AZ58 AO11:AZ13 AO15:AZ20 AO32:AZ52 AO23:AZ29">
    <cfRule type="expression" dxfId="1625" priority="525">
      <formula>+$AE4=2022</formula>
    </cfRule>
    <cfRule type="expression" dxfId="1624" priority="526">
      <formula>+$AE4=2021</formula>
    </cfRule>
    <cfRule type="expression" dxfId="1623" priority="529">
      <formula>+$AE4=2020</formula>
    </cfRule>
  </conditionalFormatting>
  <conditionalFormatting sqref="BA4:BB4 BA54:BB58 BA11:BB13 BA15:BB20 BA32:BB52 BA23:BB29">
    <cfRule type="expression" dxfId="1622" priority="522">
      <formula>+$AE4=2018</formula>
    </cfRule>
  </conditionalFormatting>
  <conditionalFormatting sqref="BA4:BB4 BA54:BB58 BA11:BB13 BA15:BB20 BA32:BB52 BA23:BB29">
    <cfRule type="expression" dxfId="1621" priority="523">
      <formula>+$AE4=2019</formula>
    </cfRule>
  </conditionalFormatting>
  <conditionalFormatting sqref="BA4:BB4 BA54:BB58 BA11:BB13 BA15:BB20 BA32:BB52 BA23:BB29">
    <cfRule type="expression" dxfId="1620" priority="520">
      <formula>+$AE4=2022</formula>
    </cfRule>
    <cfRule type="expression" dxfId="1619" priority="521">
      <formula>+$AE4=2021</formula>
    </cfRule>
    <cfRule type="expression" dxfId="1618" priority="524">
      <formula>+$AE4=2020</formula>
    </cfRule>
  </conditionalFormatting>
  <conditionalFormatting sqref="BA4:BB4 BA54:BB58 BA11:BB13 BA15:BB20 BA32:BB52 BA23:BB29">
    <cfRule type="expression" dxfId="1617" priority="519">
      <formula>+$AF4=0</formula>
    </cfRule>
  </conditionalFormatting>
  <conditionalFormatting sqref="BC4:BD4 BC54:BD58 BC11:BD13 BC15:BD20 BC32:BD52 BC23:BD29">
    <cfRule type="expression" dxfId="1616" priority="516">
      <formula>+$AE4=2018</formula>
    </cfRule>
  </conditionalFormatting>
  <conditionalFormatting sqref="BC4:BD4 BC54:BD58 BC11:BD13 BC15:BD20 BC32:BD52 BC23:BD29">
    <cfRule type="expression" dxfId="1615" priority="517">
      <formula>+$AE4=2019</formula>
    </cfRule>
  </conditionalFormatting>
  <conditionalFormatting sqref="BC4:BD4 BC54:BD58 BC11:BD13 BC15:BD20 BC32:BD52 BC23:BD29">
    <cfRule type="expression" dxfId="1614" priority="514">
      <formula>+$AE4=2022</formula>
    </cfRule>
    <cfRule type="expression" dxfId="1613" priority="515">
      <formula>+$AE4=2021</formula>
    </cfRule>
    <cfRule type="expression" dxfId="1612" priority="518">
      <formula>+$AE4=2020</formula>
    </cfRule>
  </conditionalFormatting>
  <conditionalFormatting sqref="BC4:BD4 BC54:BD58 BC11:BD13 BC15:BD20 BC32:BD52 BC23:BD29">
    <cfRule type="expression" dxfId="1611" priority="513">
      <formula>+$AF4=0</formula>
    </cfRule>
  </conditionalFormatting>
  <conditionalFormatting sqref="BE4:BF4 BE54:BF58 BE11:BF13 BE15:BF20 BE32:BF52 BE23:BF29">
    <cfRule type="expression" dxfId="1610" priority="510">
      <formula>+$AE4=2018</formula>
    </cfRule>
  </conditionalFormatting>
  <conditionalFormatting sqref="BE4:BF4 BE54:BF58 BE11:BF13 BE15:BF20 BE32:BF52 BE23:BF29">
    <cfRule type="expression" dxfId="1609" priority="511">
      <formula>+$AE4=2019</formula>
    </cfRule>
  </conditionalFormatting>
  <conditionalFormatting sqref="BE4:BF4 BE54:BF58 BE11:BF13 BE15:BF20 BE32:BF52 BE23:BF29">
    <cfRule type="expression" dxfId="1608" priority="508">
      <formula>+$AE4=2022</formula>
    </cfRule>
    <cfRule type="expression" dxfId="1607" priority="509">
      <formula>+$AE4=2021</formula>
    </cfRule>
    <cfRule type="expression" dxfId="1606" priority="512">
      <formula>+$AE4=2020</formula>
    </cfRule>
  </conditionalFormatting>
  <conditionalFormatting sqref="BE4:BF4 BE54:BF58 BE11:BF13 BE15:BF20 BE32:BF52 BE23:BF29">
    <cfRule type="expression" dxfId="1605" priority="507">
      <formula>+$AF4=0</formula>
    </cfRule>
  </conditionalFormatting>
  <conditionalFormatting sqref="B53:C53 V53 H53:J53 R53:T53">
    <cfRule type="expression" dxfId="1604" priority="503">
      <formula>+$B53=1</formula>
    </cfRule>
  </conditionalFormatting>
  <conditionalFormatting sqref="B53:C53 V53 H53:J53 R53:T53">
    <cfRule type="expression" dxfId="1603" priority="504">
      <formula>+$B53=2</formula>
    </cfRule>
    <cfRule type="expression" dxfId="1602" priority="505">
      <formula>+$B53=3</formula>
    </cfRule>
    <cfRule type="expression" dxfId="1601" priority="506">
      <formula>+$B53=4</formula>
    </cfRule>
  </conditionalFormatting>
  <conditionalFormatting sqref="H53:J53">
    <cfRule type="expression" dxfId="1600" priority="502">
      <formula>+H53=""</formula>
    </cfRule>
  </conditionalFormatting>
  <conditionalFormatting sqref="R53:T53">
    <cfRule type="expression" dxfId="1599" priority="501">
      <formula>+R53=""</formula>
    </cfRule>
  </conditionalFormatting>
  <conditionalFormatting sqref="AM53:AN53">
    <cfRule type="expression" dxfId="1598" priority="498">
      <formula>+$AE53=2018</formula>
    </cfRule>
  </conditionalFormatting>
  <conditionalFormatting sqref="AM53:AN53">
    <cfRule type="expression" dxfId="1597" priority="499">
      <formula>+$AE53=2019</formula>
    </cfRule>
  </conditionalFormatting>
  <conditionalFormatting sqref="AM53:AN53">
    <cfRule type="expression" dxfId="1596" priority="496">
      <formula>+$AE53=2022</formula>
    </cfRule>
    <cfRule type="expression" dxfId="1595" priority="497">
      <formula>+$AE53=2021</formula>
    </cfRule>
    <cfRule type="expression" dxfId="1594" priority="500">
      <formula>+$AE53=2020</formula>
    </cfRule>
  </conditionalFormatting>
  <conditionalFormatting sqref="AM53:AN53">
    <cfRule type="expression" dxfId="1593" priority="495">
      <formula>+$AF53=0</formula>
    </cfRule>
  </conditionalFormatting>
  <conditionalFormatting sqref="AO53:AZ53">
    <cfRule type="expression" dxfId="1592" priority="492">
      <formula>+$AE53=2018</formula>
    </cfRule>
  </conditionalFormatting>
  <conditionalFormatting sqref="AO53:AZ53">
    <cfRule type="expression" dxfId="1591" priority="493">
      <formula>+$AE53=2019</formula>
    </cfRule>
  </conditionalFormatting>
  <conditionalFormatting sqref="AO53:AZ53">
    <cfRule type="expression" dxfId="1590" priority="490">
      <formula>+$AE53=2022</formula>
    </cfRule>
    <cfRule type="expression" dxfId="1589" priority="491">
      <formula>+$AE53=2021</formula>
    </cfRule>
    <cfRule type="expression" dxfId="1588" priority="494">
      <formula>+$AE53=2020</formula>
    </cfRule>
  </conditionalFormatting>
  <conditionalFormatting sqref="BA53:BB53">
    <cfRule type="expression" dxfId="1587" priority="487">
      <formula>+$AE53=2018</formula>
    </cfRule>
  </conditionalFormatting>
  <conditionalFormatting sqref="BA53:BB53">
    <cfRule type="expression" dxfId="1586" priority="488">
      <formula>+$AE53=2019</formula>
    </cfRule>
  </conditionalFormatting>
  <conditionalFormatting sqref="BA53:BB53">
    <cfRule type="expression" dxfId="1585" priority="485">
      <formula>+$AE53=2022</formula>
    </cfRule>
    <cfRule type="expression" dxfId="1584" priority="486">
      <formula>+$AE53=2021</formula>
    </cfRule>
    <cfRule type="expression" dxfId="1583" priority="489">
      <formula>+$AE53=2020</formula>
    </cfRule>
  </conditionalFormatting>
  <conditionalFormatting sqref="BA53:BB53">
    <cfRule type="expression" dxfId="1582" priority="484">
      <formula>+$AF53=0</formula>
    </cfRule>
  </conditionalFormatting>
  <conditionalFormatting sqref="BC53:BD53">
    <cfRule type="expression" dxfId="1581" priority="481">
      <formula>+$AE53=2018</formula>
    </cfRule>
  </conditionalFormatting>
  <conditionalFormatting sqref="BC53:BD53">
    <cfRule type="expression" dxfId="1580" priority="482">
      <formula>+$AE53=2019</formula>
    </cfRule>
  </conditionalFormatting>
  <conditionalFormatting sqref="BC53:BD53">
    <cfRule type="expression" dxfId="1579" priority="479">
      <formula>+$AE53=2022</formula>
    </cfRule>
    <cfRule type="expression" dxfId="1578" priority="480">
      <formula>+$AE53=2021</formula>
    </cfRule>
    <cfRule type="expression" dxfId="1577" priority="483">
      <formula>+$AE53=2020</formula>
    </cfRule>
  </conditionalFormatting>
  <conditionalFormatting sqref="BC53:BD53">
    <cfRule type="expression" dxfId="1576" priority="478">
      <formula>+$AF53=0</formula>
    </cfRule>
  </conditionalFormatting>
  <conditionalFormatting sqref="BE53:BF53">
    <cfRule type="expression" dxfId="1575" priority="475">
      <formula>+$AE53=2018</formula>
    </cfRule>
  </conditionalFormatting>
  <conditionalFormatting sqref="BE53:BF53">
    <cfRule type="expression" dxfId="1574" priority="476">
      <formula>+$AE53=2019</formula>
    </cfRule>
  </conditionalFormatting>
  <conditionalFormatting sqref="BE53:BF53">
    <cfRule type="expression" dxfId="1573" priority="473">
      <formula>+$AE53=2022</formula>
    </cfRule>
    <cfRule type="expression" dxfId="1572" priority="474">
      <formula>+$AE53=2021</formula>
    </cfRule>
    <cfRule type="expression" dxfId="1571" priority="477">
      <formula>+$AE53=2020</formula>
    </cfRule>
  </conditionalFormatting>
  <conditionalFormatting sqref="BE53:BF53">
    <cfRule type="expression" dxfId="1570" priority="472">
      <formula>+$AF53=0</formula>
    </cfRule>
  </conditionalFormatting>
  <conditionalFormatting sqref="B16:C20 R16:T20 V16:V20 H16:J20 R40:S40 R54:T56 H54:J58 V54:V58 B54:C58 AL11:AL13 B11:C13 R11:T13 V11:V13 H11:J13 AL15:AL20 S60:T62 S57:T58 R41:T52 R32:T39 B32:C52 V32:V52 H32:J52 R23:T29 AL23:AL29 B23:C29 V23:V29 H23:J29 B60:C138 B7:C9 V60:V138 V4:V9 H60:J138 H4:J9 R63:T138 R4:T9 AL32:AL139 AL7:AL9">
    <cfRule type="expression" dxfId="1569" priority="546">
      <formula>+$B4=3</formula>
    </cfRule>
  </conditionalFormatting>
  <conditionalFormatting sqref="S59:T59 H59:J59 V59 B59:C59">
    <cfRule type="expression" dxfId="1568" priority="468">
      <formula>+$B59=1</formula>
    </cfRule>
  </conditionalFormatting>
  <conditionalFormatting sqref="S59:T59 H59:J59 V59 B59:C59">
    <cfRule type="expression" dxfId="1567" priority="469">
      <formula>+$B59=2</formula>
    </cfRule>
    <cfRule type="expression" dxfId="1566" priority="471">
      <formula>+$B59=4</formula>
    </cfRule>
  </conditionalFormatting>
  <conditionalFormatting sqref="H59:J59">
    <cfRule type="expression" dxfId="1565" priority="467">
      <formula>+H59=""</formula>
    </cfRule>
  </conditionalFormatting>
  <conditionalFormatting sqref="S59:T59">
    <cfRule type="expression" dxfId="1564" priority="466">
      <formula>+S59=""</formula>
    </cfRule>
  </conditionalFormatting>
  <conditionalFormatting sqref="AM59:AN59">
    <cfRule type="expression" dxfId="1563" priority="463">
      <formula>+$AE59=2018</formula>
    </cfRule>
  </conditionalFormatting>
  <conditionalFormatting sqref="AM59:AN59">
    <cfRule type="expression" dxfId="1562" priority="464">
      <formula>+$AE59=2019</formula>
    </cfRule>
  </conditionalFormatting>
  <conditionalFormatting sqref="AM59:AN59">
    <cfRule type="expression" dxfId="1561" priority="461">
      <formula>+$AE59=2022</formula>
    </cfRule>
    <cfRule type="expression" dxfId="1560" priority="462">
      <formula>+$AE59=2021</formula>
    </cfRule>
    <cfRule type="expression" dxfId="1559" priority="465">
      <formula>+$AE59=2020</formula>
    </cfRule>
  </conditionalFormatting>
  <conditionalFormatting sqref="AM59:AN59">
    <cfRule type="expression" dxfId="1558" priority="460">
      <formula>+$AF59=0</formula>
    </cfRule>
  </conditionalFormatting>
  <conditionalFormatting sqref="AO59:AZ59">
    <cfRule type="expression" dxfId="1557" priority="457">
      <formula>+$AE59=2018</formula>
    </cfRule>
  </conditionalFormatting>
  <conditionalFormatting sqref="AO59:AZ59">
    <cfRule type="expression" dxfId="1556" priority="458">
      <formula>+$AE59=2019</formula>
    </cfRule>
  </conditionalFormatting>
  <conditionalFormatting sqref="AO59:AZ59">
    <cfRule type="expression" dxfId="1555" priority="455">
      <formula>+$AE59=2022</formula>
    </cfRule>
    <cfRule type="expression" dxfId="1554" priority="456">
      <formula>+$AE59=2021</formula>
    </cfRule>
    <cfRule type="expression" dxfId="1553" priority="459">
      <formula>+$AE59=2020</formula>
    </cfRule>
  </conditionalFormatting>
  <conditionalFormatting sqref="BA59:BB59">
    <cfRule type="expression" dxfId="1552" priority="452">
      <formula>+$AE59=2018</formula>
    </cfRule>
  </conditionalFormatting>
  <conditionalFormatting sqref="BA59:BB59">
    <cfRule type="expression" dxfId="1551" priority="453">
      <formula>+$AE59=2019</formula>
    </cfRule>
  </conditionalFormatting>
  <conditionalFormatting sqref="BA59:BB59">
    <cfRule type="expression" dxfId="1550" priority="450">
      <formula>+$AE59=2022</formula>
    </cfRule>
    <cfRule type="expression" dxfId="1549" priority="451">
      <formula>+$AE59=2021</formula>
    </cfRule>
    <cfRule type="expression" dxfId="1548" priority="454">
      <formula>+$AE59=2020</formula>
    </cfRule>
  </conditionalFormatting>
  <conditionalFormatting sqref="BA59:BB59">
    <cfRule type="expression" dxfId="1547" priority="449">
      <formula>+$AF59=0</formula>
    </cfRule>
  </conditionalFormatting>
  <conditionalFormatting sqref="BC59:BD59">
    <cfRule type="expression" dxfId="1546" priority="446">
      <formula>+$AE59=2018</formula>
    </cfRule>
  </conditionalFormatting>
  <conditionalFormatting sqref="BC59:BD59">
    <cfRule type="expression" dxfId="1545" priority="447">
      <formula>+$AE59=2019</formula>
    </cfRule>
  </conditionalFormatting>
  <conditionalFormatting sqref="BC59:BD59">
    <cfRule type="expression" dxfId="1544" priority="444">
      <formula>+$AE59=2022</formula>
    </cfRule>
    <cfRule type="expression" dxfId="1543" priority="445">
      <formula>+$AE59=2021</formula>
    </cfRule>
    <cfRule type="expression" dxfId="1542" priority="448">
      <formula>+$AE59=2020</formula>
    </cfRule>
  </conditionalFormatting>
  <conditionalFormatting sqref="BC59:BD59">
    <cfRule type="expression" dxfId="1541" priority="443">
      <formula>+$AF59=0</formula>
    </cfRule>
  </conditionalFormatting>
  <conditionalFormatting sqref="BE59:BF59">
    <cfRule type="expression" dxfId="1540" priority="440">
      <formula>+$AE59=2018</formula>
    </cfRule>
  </conditionalFormatting>
  <conditionalFormatting sqref="BE59:BF59">
    <cfRule type="expression" dxfId="1539" priority="441">
      <formula>+$AE59=2019</formula>
    </cfRule>
  </conditionalFormatting>
  <conditionalFormatting sqref="BE59:BF59">
    <cfRule type="expression" dxfId="1538" priority="438">
      <formula>+$AE59=2022</formula>
    </cfRule>
    <cfRule type="expression" dxfId="1537" priority="439">
      <formula>+$AE59=2021</formula>
    </cfRule>
    <cfRule type="expression" dxfId="1536" priority="442">
      <formula>+$AE59=2020</formula>
    </cfRule>
  </conditionalFormatting>
  <conditionalFormatting sqref="BE59:BF59">
    <cfRule type="expression" dxfId="1535" priority="437">
      <formula>+$AF59=0</formula>
    </cfRule>
  </conditionalFormatting>
  <conditionalFormatting sqref="S59:T59 H59:J59 V59 B59:C59">
    <cfRule type="expression" dxfId="1534" priority="470">
      <formula>+$B59=3</formula>
    </cfRule>
  </conditionalFormatting>
  <conditionalFormatting sqref="BH139">
    <cfRule type="expression" dxfId="1533" priority="434">
      <formula>+$AE139=2018</formula>
    </cfRule>
  </conditionalFormatting>
  <conditionalFormatting sqref="BH139">
    <cfRule type="expression" dxfId="1532" priority="435">
      <formula>+$AE139=2019</formula>
    </cfRule>
  </conditionalFormatting>
  <conditionalFormatting sqref="BH139">
    <cfRule type="expression" dxfId="1531" priority="432">
      <formula>+$AE139=2022</formula>
    </cfRule>
    <cfRule type="expression" dxfId="1530" priority="433">
      <formula>+$AE139=2021</formula>
    </cfRule>
    <cfRule type="expression" dxfId="1529" priority="436">
      <formula>+$AE139=2020</formula>
    </cfRule>
  </conditionalFormatting>
  <conditionalFormatting sqref="BH139">
    <cfRule type="expression" dxfId="1528" priority="431">
      <formula>+$AF139=0</formula>
    </cfRule>
  </conditionalFormatting>
  <conditionalFormatting sqref="BH54:BH58 BG4:BH4 BG11:BH13 BH15:BH20 BH32:BH52 BG23:BH29">
    <cfRule type="expression" dxfId="1527" priority="428">
      <formula>+$AE4=2018</formula>
    </cfRule>
  </conditionalFormatting>
  <conditionalFormatting sqref="BH54:BH58 BG4:BH4 BG11:BH13 BH15:BH20 BH32:BH52 BG23:BH29">
    <cfRule type="expression" dxfId="1526" priority="429">
      <formula>+$AE4=2019</formula>
    </cfRule>
  </conditionalFormatting>
  <conditionalFormatting sqref="BH54:BH58 BG4:BH4 BG11:BH13 BH15:BH20 BH32:BH52 BG23:BH29">
    <cfRule type="expression" dxfId="1525" priority="426">
      <formula>+$AE4=2022</formula>
    </cfRule>
    <cfRule type="expression" dxfId="1524" priority="427">
      <formula>+$AE4=2021</formula>
    </cfRule>
    <cfRule type="expression" dxfId="1523" priority="430">
      <formula>+$AE4=2020</formula>
    </cfRule>
  </conditionalFormatting>
  <conditionalFormatting sqref="BH54:BH58 BG4:BH4 BG11:BH13 BH15:BH20 BH32:BH52 BG23:BH29">
    <cfRule type="expression" dxfId="1522" priority="425">
      <formula>+$AF4=0</formula>
    </cfRule>
  </conditionalFormatting>
  <conditionalFormatting sqref="BH53">
    <cfRule type="expression" dxfId="1521" priority="422">
      <formula>+$AE53=2018</formula>
    </cfRule>
  </conditionalFormatting>
  <conditionalFormatting sqref="BH53">
    <cfRule type="expression" dxfId="1520" priority="423">
      <formula>+$AE53=2019</formula>
    </cfRule>
  </conditionalFormatting>
  <conditionalFormatting sqref="BH53">
    <cfRule type="expression" dxfId="1519" priority="420">
      <formula>+$AE53=2022</formula>
    </cfRule>
    <cfRule type="expression" dxfId="1518" priority="421">
      <formula>+$AE53=2021</formula>
    </cfRule>
    <cfRule type="expression" dxfId="1517" priority="424">
      <formula>+$AE53=2020</formula>
    </cfRule>
  </conditionalFormatting>
  <conditionalFormatting sqref="BH53">
    <cfRule type="expression" dxfId="1516" priority="419">
      <formula>+$AF53=0</formula>
    </cfRule>
  </conditionalFormatting>
  <conditionalFormatting sqref="BH59">
    <cfRule type="expression" dxfId="1515" priority="416">
      <formula>+$AE59=2018</formula>
    </cfRule>
  </conditionalFormatting>
  <conditionalFormatting sqref="BH59">
    <cfRule type="expression" dxfId="1514" priority="417">
      <formula>+$AE59=2019</formula>
    </cfRule>
  </conditionalFormatting>
  <conditionalFormatting sqref="BH59">
    <cfRule type="expression" dxfId="1513" priority="414">
      <formula>+$AE59=2022</formula>
    </cfRule>
    <cfRule type="expression" dxfId="1512" priority="415">
      <formula>+$AE59=2021</formula>
    </cfRule>
    <cfRule type="expression" dxfId="1511" priority="418">
      <formula>+$AE59=2020</formula>
    </cfRule>
  </conditionalFormatting>
  <conditionalFormatting sqref="BH59">
    <cfRule type="expression" dxfId="1510" priority="413">
      <formula>+$AF59=0</formula>
    </cfRule>
  </conditionalFormatting>
  <conditionalFormatting sqref="BJ139 BL139 BN139 BP139">
    <cfRule type="expression" dxfId="1509" priority="410">
      <formula>+$AE139=2018</formula>
    </cfRule>
  </conditionalFormatting>
  <conditionalFormatting sqref="BJ139 BL139 BN139 BP139">
    <cfRule type="expression" dxfId="1508" priority="411">
      <formula>+$AE139=2019</formula>
    </cfRule>
  </conditionalFormatting>
  <conditionalFormatting sqref="BJ139 BL139 BN139 BP139">
    <cfRule type="expression" dxfId="1507" priority="408">
      <formula>+$AE139=2022</formula>
    </cfRule>
    <cfRule type="expression" dxfId="1506" priority="409">
      <formula>+$AE139=2021</formula>
    </cfRule>
    <cfRule type="expression" dxfId="1505" priority="412">
      <formula>+$AE139=2020</formula>
    </cfRule>
  </conditionalFormatting>
  <conditionalFormatting sqref="BJ139 BL139 BN139 BP139">
    <cfRule type="expression" dxfId="1504" priority="407">
      <formula>+$AF139=0</formula>
    </cfRule>
  </conditionalFormatting>
  <conditionalFormatting sqref="BJ54:BJ58 BI4:BJ4 BI11:BJ13 BJ15:BJ20 BJ32:BJ52 BI23:BJ29">
    <cfRule type="expression" dxfId="1503" priority="404">
      <formula>+$AE4=2018</formula>
    </cfRule>
  </conditionalFormatting>
  <conditionalFormatting sqref="BJ54:BJ58 BI4:BJ4 BI11:BJ13 BJ15:BJ20 BJ32:BJ52 BI23:BJ29">
    <cfRule type="expression" dxfId="1502" priority="405">
      <formula>+$AE4=2019</formula>
    </cfRule>
  </conditionalFormatting>
  <conditionalFormatting sqref="BJ54:BJ58 BI4:BJ4 BI11:BJ13 BJ15:BJ20 BJ32:BJ52 BI23:BJ29">
    <cfRule type="expression" dxfId="1501" priority="402">
      <formula>+$AE4=2022</formula>
    </cfRule>
    <cfRule type="expression" dxfId="1500" priority="403">
      <formula>+$AE4=2021</formula>
    </cfRule>
    <cfRule type="expression" dxfId="1499" priority="406">
      <formula>+$AE4=2020</formula>
    </cfRule>
  </conditionalFormatting>
  <conditionalFormatting sqref="BL54:BL58 BK4:BL4 BK11:BL13 BL15:BL20 BL32:BL52 BK23:BL29">
    <cfRule type="expression" dxfId="1498" priority="399">
      <formula>+$AE4=2018</formula>
    </cfRule>
  </conditionalFormatting>
  <conditionalFormatting sqref="BL54:BL58 BK4:BL4 BK11:BL13 BL15:BL20 BL32:BL52 BK23:BL29">
    <cfRule type="expression" dxfId="1497" priority="400">
      <formula>+$AE4=2019</formula>
    </cfRule>
  </conditionalFormatting>
  <conditionalFormatting sqref="BL54:BL58 BK4:BL4 BK11:BL13 BL15:BL20 BL32:BL52 BK23:BL29">
    <cfRule type="expression" dxfId="1496" priority="397">
      <formula>+$AE4=2022</formula>
    </cfRule>
    <cfRule type="expression" dxfId="1495" priority="398">
      <formula>+$AE4=2021</formula>
    </cfRule>
    <cfRule type="expression" dxfId="1494" priority="401">
      <formula>+$AE4=2020</formula>
    </cfRule>
  </conditionalFormatting>
  <conditionalFormatting sqref="BL54:BL58 BK4:BL4 BK11:BL13 BL15:BL20 BL32:BL52 BK23:BL29">
    <cfRule type="expression" dxfId="1493" priority="396">
      <formula>+$AF4=0</formula>
    </cfRule>
  </conditionalFormatting>
  <conditionalFormatting sqref="BN54:BN58 BM4:BN4 BM11:BN13 BN15:BN20 BN32:BN52 BM23:BN29">
    <cfRule type="expression" dxfId="1492" priority="393">
      <formula>+$AE4=2018</formula>
    </cfRule>
  </conditionalFormatting>
  <conditionalFormatting sqref="BN54:BN58 BM4:BN4 BM11:BN13 BN15:BN20 BN32:BN52 BM23:BN29">
    <cfRule type="expression" dxfId="1491" priority="394">
      <formula>+$AE4=2019</formula>
    </cfRule>
  </conditionalFormatting>
  <conditionalFormatting sqref="BN54:BN58 BM4:BN4 BM11:BN13 BN15:BN20 BN32:BN52 BM23:BN29">
    <cfRule type="expression" dxfId="1490" priority="391">
      <formula>+$AE4=2022</formula>
    </cfRule>
    <cfRule type="expression" dxfId="1489" priority="392">
      <formula>+$AE4=2021</formula>
    </cfRule>
    <cfRule type="expression" dxfId="1488" priority="395">
      <formula>+$AE4=2020</formula>
    </cfRule>
  </conditionalFormatting>
  <conditionalFormatting sqref="BN54:BN58 BM4:BN4 BM11:BN13 BN15:BN20 BN32:BN52 BM23:BN29">
    <cfRule type="expression" dxfId="1487" priority="390">
      <formula>+$AF4=0</formula>
    </cfRule>
  </conditionalFormatting>
  <conditionalFormatting sqref="BP54:BP58 BO4:BP4 BO11:BP13 BP15:BP20 BP32:BP52 BO23:BP29">
    <cfRule type="expression" dxfId="1486" priority="387">
      <formula>+$AE4=2018</formula>
    </cfRule>
  </conditionalFormatting>
  <conditionalFormatting sqref="BP54:BP58 BO4:BP4 BO11:BP13 BP15:BP20 BP32:BP52 BO23:BP29">
    <cfRule type="expression" dxfId="1485" priority="388">
      <formula>+$AE4=2019</formula>
    </cfRule>
  </conditionalFormatting>
  <conditionalFormatting sqref="BP54:BP58 BO4:BP4 BO11:BP13 BP15:BP20 BP32:BP52 BO23:BP29">
    <cfRule type="expression" dxfId="1484" priority="385">
      <formula>+$AE4=2022</formula>
    </cfRule>
    <cfRule type="expression" dxfId="1483" priority="386">
      <formula>+$AE4=2021</formula>
    </cfRule>
    <cfRule type="expression" dxfId="1482" priority="389">
      <formula>+$AE4=2020</formula>
    </cfRule>
  </conditionalFormatting>
  <conditionalFormatting sqref="BP54:BP58 BO4:BP4 BO11:BP13 BP15:BP20 BP32:BP52 BO23:BP29">
    <cfRule type="expression" dxfId="1481" priority="384">
      <formula>+$AF4=0</formula>
    </cfRule>
  </conditionalFormatting>
  <conditionalFormatting sqref="BJ53">
    <cfRule type="expression" dxfId="1480" priority="381">
      <formula>+$AE53=2018</formula>
    </cfRule>
  </conditionalFormatting>
  <conditionalFormatting sqref="BJ53">
    <cfRule type="expression" dxfId="1479" priority="382">
      <formula>+$AE53=2019</formula>
    </cfRule>
  </conditionalFormatting>
  <conditionalFormatting sqref="BJ53">
    <cfRule type="expression" dxfId="1478" priority="379">
      <formula>+$AE53=2022</formula>
    </cfRule>
    <cfRule type="expression" dxfId="1477" priority="380">
      <formula>+$AE53=2021</formula>
    </cfRule>
    <cfRule type="expression" dxfId="1476" priority="383">
      <formula>+$AE53=2020</formula>
    </cfRule>
  </conditionalFormatting>
  <conditionalFormatting sqref="BL53">
    <cfRule type="expression" dxfId="1475" priority="376">
      <formula>+$AE53=2018</formula>
    </cfRule>
  </conditionalFormatting>
  <conditionalFormatting sqref="BL53">
    <cfRule type="expression" dxfId="1474" priority="377">
      <formula>+$AE53=2019</formula>
    </cfRule>
  </conditionalFormatting>
  <conditionalFormatting sqref="BL53">
    <cfRule type="expression" dxfId="1473" priority="374">
      <formula>+$AE53=2022</formula>
    </cfRule>
    <cfRule type="expression" dxfId="1472" priority="375">
      <formula>+$AE53=2021</formula>
    </cfRule>
    <cfRule type="expression" dxfId="1471" priority="378">
      <formula>+$AE53=2020</formula>
    </cfRule>
  </conditionalFormatting>
  <conditionalFormatting sqref="BL53">
    <cfRule type="expression" dxfId="1470" priority="373">
      <formula>+$AF53=0</formula>
    </cfRule>
  </conditionalFormatting>
  <conditionalFormatting sqref="BN53">
    <cfRule type="expression" dxfId="1469" priority="370">
      <formula>+$AE53=2018</formula>
    </cfRule>
  </conditionalFormatting>
  <conditionalFormatting sqref="BN53">
    <cfRule type="expression" dxfId="1468" priority="371">
      <formula>+$AE53=2019</formula>
    </cfRule>
  </conditionalFormatting>
  <conditionalFormatting sqref="BN53">
    <cfRule type="expression" dxfId="1467" priority="368">
      <formula>+$AE53=2022</formula>
    </cfRule>
    <cfRule type="expression" dxfId="1466" priority="369">
      <formula>+$AE53=2021</formula>
    </cfRule>
    <cfRule type="expression" dxfId="1465" priority="372">
      <formula>+$AE53=2020</formula>
    </cfRule>
  </conditionalFormatting>
  <conditionalFormatting sqref="BN53">
    <cfRule type="expression" dxfId="1464" priority="367">
      <formula>+$AF53=0</formula>
    </cfRule>
  </conditionalFormatting>
  <conditionalFormatting sqref="BP53">
    <cfRule type="expression" dxfId="1463" priority="364">
      <formula>+$AE53=2018</formula>
    </cfRule>
  </conditionalFormatting>
  <conditionalFormatting sqref="BP53">
    <cfRule type="expression" dxfId="1462" priority="365">
      <formula>+$AE53=2019</formula>
    </cfRule>
  </conditionalFormatting>
  <conditionalFormatting sqref="BP53">
    <cfRule type="expression" dxfId="1461" priority="362">
      <formula>+$AE53=2022</formula>
    </cfRule>
    <cfRule type="expression" dxfId="1460" priority="363">
      <formula>+$AE53=2021</formula>
    </cfRule>
    <cfRule type="expression" dxfId="1459" priority="366">
      <formula>+$AE53=2020</formula>
    </cfRule>
  </conditionalFormatting>
  <conditionalFormatting sqref="BP53">
    <cfRule type="expression" dxfId="1458" priority="361">
      <formula>+$AF53=0</formula>
    </cfRule>
  </conditionalFormatting>
  <conditionalFormatting sqref="BJ59">
    <cfRule type="expression" dxfId="1457" priority="358">
      <formula>+$AE59=2018</formula>
    </cfRule>
  </conditionalFormatting>
  <conditionalFormatting sqref="BJ59">
    <cfRule type="expression" dxfId="1456" priority="359">
      <formula>+$AE59=2019</formula>
    </cfRule>
  </conditionalFormatting>
  <conditionalFormatting sqref="BJ59">
    <cfRule type="expression" dxfId="1455" priority="356">
      <formula>+$AE59=2022</formula>
    </cfRule>
    <cfRule type="expression" dxfId="1454" priority="357">
      <formula>+$AE59=2021</formula>
    </cfRule>
    <cfRule type="expression" dxfId="1453" priority="360">
      <formula>+$AE59=2020</formula>
    </cfRule>
  </conditionalFormatting>
  <conditionalFormatting sqref="BL59">
    <cfRule type="expression" dxfId="1452" priority="353">
      <formula>+$AE59=2018</formula>
    </cfRule>
  </conditionalFormatting>
  <conditionalFormatting sqref="BL59">
    <cfRule type="expression" dxfId="1451" priority="354">
      <formula>+$AE59=2019</formula>
    </cfRule>
  </conditionalFormatting>
  <conditionalFormatting sqref="BL59">
    <cfRule type="expression" dxfId="1450" priority="351">
      <formula>+$AE59=2022</formula>
    </cfRule>
    <cfRule type="expression" dxfId="1449" priority="352">
      <formula>+$AE59=2021</formula>
    </cfRule>
    <cfRule type="expression" dxfId="1448" priority="355">
      <formula>+$AE59=2020</formula>
    </cfRule>
  </conditionalFormatting>
  <conditionalFormatting sqref="BL59">
    <cfRule type="expression" dxfId="1447" priority="350">
      <formula>+$AF59=0</formula>
    </cfRule>
  </conditionalFormatting>
  <conditionalFormatting sqref="BN59">
    <cfRule type="expression" dxfId="1446" priority="347">
      <formula>+$AE59=2018</formula>
    </cfRule>
  </conditionalFormatting>
  <conditionalFormatting sqref="BN59">
    <cfRule type="expression" dxfId="1445" priority="348">
      <formula>+$AE59=2019</formula>
    </cfRule>
  </conditionalFormatting>
  <conditionalFormatting sqref="BN59">
    <cfRule type="expression" dxfId="1444" priority="345">
      <formula>+$AE59=2022</formula>
    </cfRule>
    <cfRule type="expression" dxfId="1443" priority="346">
      <formula>+$AE59=2021</formula>
    </cfRule>
    <cfRule type="expression" dxfId="1442" priority="349">
      <formula>+$AE59=2020</formula>
    </cfRule>
  </conditionalFormatting>
  <conditionalFormatting sqref="BN59">
    <cfRule type="expression" dxfId="1441" priority="344">
      <formula>+$AF59=0</formula>
    </cfRule>
  </conditionalFormatting>
  <conditionalFormatting sqref="BP59">
    <cfRule type="expression" dxfId="1440" priority="341">
      <formula>+$AE59=2018</formula>
    </cfRule>
  </conditionalFormatting>
  <conditionalFormatting sqref="BP59">
    <cfRule type="expression" dxfId="1439" priority="342">
      <formula>+$AE59=2019</formula>
    </cfRule>
  </conditionalFormatting>
  <conditionalFormatting sqref="BP59">
    <cfRule type="expression" dxfId="1438" priority="339">
      <formula>+$AE59=2022</formula>
    </cfRule>
    <cfRule type="expression" dxfId="1437" priority="340">
      <formula>+$AE59=2021</formula>
    </cfRule>
    <cfRule type="expression" dxfId="1436" priority="343">
      <formula>+$AE59=2020</formula>
    </cfRule>
  </conditionalFormatting>
  <conditionalFormatting sqref="BP59">
    <cfRule type="expression" dxfId="1435" priority="338">
      <formula>+$AF59=0</formula>
    </cfRule>
  </conditionalFormatting>
  <conditionalFormatting sqref="B21:C21 R21:T21 V21 H21:J21">
    <cfRule type="expression" dxfId="1434" priority="334">
      <formula>+$B21=1</formula>
    </cfRule>
  </conditionalFormatting>
  <conditionalFormatting sqref="B21:C21 R21:T21 V21 H21:J21">
    <cfRule type="expression" dxfId="1433" priority="335">
      <formula>+$B21=2</formula>
    </cfRule>
    <cfRule type="expression" dxfId="1432" priority="337">
      <formula>+$B21=4</formula>
    </cfRule>
  </conditionalFormatting>
  <conditionalFormatting sqref="H21:J21">
    <cfRule type="expression" dxfId="1431" priority="333">
      <formula>+H21=""</formula>
    </cfRule>
  </conditionalFormatting>
  <conditionalFormatting sqref="R21:T21">
    <cfRule type="expression" dxfId="1430" priority="332">
      <formula>+R21=""</formula>
    </cfRule>
  </conditionalFormatting>
  <conditionalFormatting sqref="AM21:AN21">
    <cfRule type="expression" dxfId="1429" priority="329">
      <formula>+$AE21=2018</formula>
    </cfRule>
  </conditionalFormatting>
  <conditionalFormatting sqref="AM21:AN21">
    <cfRule type="expression" dxfId="1428" priority="330">
      <formula>+$AE21=2019</formula>
    </cfRule>
  </conditionalFormatting>
  <conditionalFormatting sqref="AM21:AN21">
    <cfRule type="expression" dxfId="1427" priority="327">
      <formula>+$AE21=2022</formula>
    </cfRule>
    <cfRule type="expression" dxfId="1426" priority="328">
      <formula>+$AE21=2021</formula>
    </cfRule>
    <cfRule type="expression" dxfId="1425" priority="331">
      <formula>+$AE21=2020</formula>
    </cfRule>
  </conditionalFormatting>
  <conditionalFormatting sqref="AM21:AN21">
    <cfRule type="expression" dxfId="1424" priority="326">
      <formula>+$AF21=0</formula>
    </cfRule>
  </conditionalFormatting>
  <conditionalFormatting sqref="AO21:AZ21">
    <cfRule type="expression" dxfId="1423" priority="323">
      <formula>+$AE21=2018</formula>
    </cfRule>
  </conditionalFormatting>
  <conditionalFormatting sqref="AO21:AZ21">
    <cfRule type="expression" dxfId="1422" priority="324">
      <formula>+$AE21=2019</formula>
    </cfRule>
  </conditionalFormatting>
  <conditionalFormatting sqref="AO21:AZ21">
    <cfRule type="expression" dxfId="1421" priority="321">
      <formula>+$AE21=2022</formula>
    </cfRule>
    <cfRule type="expression" dxfId="1420" priority="322">
      <formula>+$AE21=2021</formula>
    </cfRule>
    <cfRule type="expression" dxfId="1419" priority="325">
      <formula>+$AE21=2020</formula>
    </cfRule>
  </conditionalFormatting>
  <conditionalFormatting sqref="BA21:BB21">
    <cfRule type="expression" dxfId="1418" priority="318">
      <formula>+$AE21=2018</formula>
    </cfRule>
  </conditionalFormatting>
  <conditionalFormatting sqref="BA21:BB21">
    <cfRule type="expression" dxfId="1417" priority="319">
      <formula>+$AE21=2019</formula>
    </cfRule>
  </conditionalFormatting>
  <conditionalFormatting sqref="BA21:BB21">
    <cfRule type="expression" dxfId="1416" priority="316">
      <formula>+$AE21=2022</formula>
    </cfRule>
    <cfRule type="expression" dxfId="1415" priority="317">
      <formula>+$AE21=2021</formula>
    </cfRule>
    <cfRule type="expression" dxfId="1414" priority="320">
      <formula>+$AE21=2020</formula>
    </cfRule>
  </conditionalFormatting>
  <conditionalFormatting sqref="BA21:BB21">
    <cfRule type="expression" dxfId="1413" priority="315">
      <formula>+$AF21=0</formula>
    </cfRule>
  </conditionalFormatting>
  <conditionalFormatting sqref="BC21:BD21">
    <cfRule type="expression" dxfId="1412" priority="312">
      <formula>+$AE21=2018</formula>
    </cfRule>
  </conditionalFormatting>
  <conditionalFormatting sqref="BC21:BD21">
    <cfRule type="expression" dxfId="1411" priority="313">
      <formula>+$AE21=2019</formula>
    </cfRule>
  </conditionalFormatting>
  <conditionalFormatting sqref="BC21:BD21">
    <cfRule type="expression" dxfId="1410" priority="310">
      <formula>+$AE21=2022</formula>
    </cfRule>
    <cfRule type="expression" dxfId="1409" priority="311">
      <formula>+$AE21=2021</formula>
    </cfRule>
    <cfRule type="expression" dxfId="1408" priority="314">
      <formula>+$AE21=2020</formula>
    </cfRule>
  </conditionalFormatting>
  <conditionalFormatting sqref="BC21:BD21">
    <cfRule type="expression" dxfId="1407" priority="309">
      <formula>+$AF21=0</formula>
    </cfRule>
  </conditionalFormatting>
  <conditionalFormatting sqref="BE21:BF21">
    <cfRule type="expression" dxfId="1406" priority="306">
      <formula>+$AE21=2018</formula>
    </cfRule>
  </conditionalFormatting>
  <conditionalFormatting sqref="BE21:BF21">
    <cfRule type="expression" dxfId="1405" priority="307">
      <formula>+$AE21=2019</formula>
    </cfRule>
  </conditionalFormatting>
  <conditionalFormatting sqref="BE21:BF21">
    <cfRule type="expression" dxfId="1404" priority="304">
      <formula>+$AE21=2022</formula>
    </cfRule>
    <cfRule type="expression" dxfId="1403" priority="305">
      <formula>+$AE21=2021</formula>
    </cfRule>
    <cfRule type="expression" dxfId="1402" priority="308">
      <formula>+$AE21=2020</formula>
    </cfRule>
  </conditionalFormatting>
  <conditionalFormatting sqref="BE21:BF21">
    <cfRule type="expression" dxfId="1401" priority="303">
      <formula>+$AF21=0</formula>
    </cfRule>
  </conditionalFormatting>
  <conditionalFormatting sqref="B21:C21 R21:T21 V21 H21:J21 AL21">
    <cfRule type="expression" dxfId="1400" priority="336">
      <formula>+$B21=3</formula>
    </cfRule>
  </conditionalFormatting>
  <conditionalFormatting sqref="BH21">
    <cfRule type="expression" dxfId="1399" priority="300">
      <formula>+$AE21=2018</formula>
    </cfRule>
  </conditionalFormatting>
  <conditionalFormatting sqref="BH21">
    <cfRule type="expression" dxfId="1398" priority="301">
      <formula>+$AE21=2019</formula>
    </cfRule>
  </conditionalFormatting>
  <conditionalFormatting sqref="BH21">
    <cfRule type="expression" dxfId="1397" priority="298">
      <formula>+$AE21=2022</formula>
    </cfRule>
    <cfRule type="expression" dxfId="1396" priority="299">
      <formula>+$AE21=2021</formula>
    </cfRule>
    <cfRule type="expression" dxfId="1395" priority="302">
      <formula>+$AE21=2020</formula>
    </cfRule>
  </conditionalFormatting>
  <conditionalFormatting sqref="BH21">
    <cfRule type="expression" dxfId="1394" priority="297">
      <formula>+$AF21=0</formula>
    </cfRule>
  </conditionalFormatting>
  <conditionalFormatting sqref="BJ21">
    <cfRule type="expression" dxfId="1393" priority="294">
      <formula>+$AE21=2018</formula>
    </cfRule>
  </conditionalFormatting>
  <conditionalFormatting sqref="BJ21">
    <cfRule type="expression" dxfId="1392" priority="295">
      <formula>+$AE21=2019</formula>
    </cfRule>
  </conditionalFormatting>
  <conditionalFormatting sqref="BJ21">
    <cfRule type="expression" dxfId="1391" priority="292">
      <formula>+$AE21=2022</formula>
    </cfRule>
    <cfRule type="expression" dxfId="1390" priority="293">
      <formula>+$AE21=2021</formula>
    </cfRule>
    <cfRule type="expression" dxfId="1389" priority="296">
      <formula>+$AE21=2020</formula>
    </cfRule>
  </conditionalFormatting>
  <conditionalFormatting sqref="BL21">
    <cfRule type="expression" dxfId="1388" priority="289">
      <formula>+$AE21=2018</formula>
    </cfRule>
  </conditionalFormatting>
  <conditionalFormatting sqref="BL21">
    <cfRule type="expression" dxfId="1387" priority="290">
      <formula>+$AE21=2019</formula>
    </cfRule>
  </conditionalFormatting>
  <conditionalFormatting sqref="BL21">
    <cfRule type="expression" dxfId="1386" priority="287">
      <formula>+$AE21=2022</formula>
    </cfRule>
    <cfRule type="expression" dxfId="1385" priority="288">
      <formula>+$AE21=2021</formula>
    </cfRule>
    <cfRule type="expression" dxfId="1384" priority="291">
      <formula>+$AE21=2020</formula>
    </cfRule>
  </conditionalFormatting>
  <conditionalFormatting sqref="BL21">
    <cfRule type="expression" dxfId="1383" priority="286">
      <formula>+$AF21=0</formula>
    </cfRule>
  </conditionalFormatting>
  <conditionalFormatting sqref="BN21">
    <cfRule type="expression" dxfId="1382" priority="283">
      <formula>+$AE21=2018</formula>
    </cfRule>
  </conditionalFormatting>
  <conditionalFormatting sqref="BN21">
    <cfRule type="expression" dxfId="1381" priority="284">
      <formula>+$AE21=2019</formula>
    </cfRule>
  </conditionalFormatting>
  <conditionalFormatting sqref="BN21">
    <cfRule type="expression" dxfId="1380" priority="281">
      <formula>+$AE21=2022</formula>
    </cfRule>
    <cfRule type="expression" dxfId="1379" priority="282">
      <formula>+$AE21=2021</formula>
    </cfRule>
    <cfRule type="expression" dxfId="1378" priority="285">
      <formula>+$AE21=2020</formula>
    </cfRule>
  </conditionalFormatting>
  <conditionalFormatting sqref="BN21">
    <cfRule type="expression" dxfId="1377" priority="280">
      <formula>+$AF21=0</formula>
    </cfRule>
  </conditionalFormatting>
  <conditionalFormatting sqref="BP21">
    <cfRule type="expression" dxfId="1376" priority="277">
      <formula>+$AE21=2018</formula>
    </cfRule>
  </conditionalFormatting>
  <conditionalFormatting sqref="BP21">
    <cfRule type="expression" dxfId="1375" priority="278">
      <formula>+$AE21=2019</formula>
    </cfRule>
  </conditionalFormatting>
  <conditionalFormatting sqref="BP21">
    <cfRule type="expression" dxfId="1374" priority="275">
      <formula>+$AE21=2022</formula>
    </cfRule>
    <cfRule type="expression" dxfId="1373" priority="276">
      <formula>+$AE21=2021</formula>
    </cfRule>
    <cfRule type="expression" dxfId="1372" priority="279">
      <formula>+$AE21=2020</formula>
    </cfRule>
  </conditionalFormatting>
  <conditionalFormatting sqref="BP21">
    <cfRule type="expression" dxfId="1371" priority="274">
      <formula>+$AF21=0</formula>
    </cfRule>
  </conditionalFormatting>
  <conditionalFormatting sqref="B16:C20 R16:T20 V16:V20 H16:J20 R40:S40 R54:T56 H54:J58 V54:V58 B54:C58 AL11:AL13 B11:C13 R11:T13 V11:V13 H11:J13 S60:T62 S57:T58 R41:T52 R32:T39 B32:C52 V32:V52 H32:J52 R23:T29 AL23:AL29 B23:C29 V23:V29 H23:J29 AL8:AL9 B60:C138 B7:C9 V60:V138 V4:V9 H60:J138 H4:J9 R63:T138 R4:T9 AL32:AL139 AL15:AL21">
    <cfRule type="expression" dxfId="1370" priority="547">
      <formula>+$B4=4</formula>
    </cfRule>
  </conditionalFormatting>
  <conditionalFormatting sqref="H10:J10 V10 R10:T10 B10:C10">
    <cfRule type="expression" dxfId="1369" priority="270">
      <formula>+$B10=1</formula>
    </cfRule>
  </conditionalFormatting>
  <conditionalFormatting sqref="H10:J10 V10 R10:T10 B10:C10">
    <cfRule type="expression" dxfId="1368" priority="271">
      <formula>+$B10=2</formula>
    </cfRule>
  </conditionalFormatting>
  <conditionalFormatting sqref="H10:J10">
    <cfRule type="expression" dxfId="1367" priority="269">
      <formula>+H10=""</formula>
    </cfRule>
  </conditionalFormatting>
  <conditionalFormatting sqref="R10:T10">
    <cfRule type="expression" dxfId="1366" priority="268">
      <formula>+R10=""</formula>
    </cfRule>
  </conditionalFormatting>
  <conditionalFormatting sqref="AM10:AN10">
    <cfRule type="expression" dxfId="1365" priority="265">
      <formula>+$AE10=2018</formula>
    </cfRule>
  </conditionalFormatting>
  <conditionalFormatting sqref="AM10:AN10">
    <cfRule type="expression" dxfId="1364" priority="266">
      <formula>+$AE10=2019</formula>
    </cfRule>
  </conditionalFormatting>
  <conditionalFormatting sqref="AM10:AN10">
    <cfRule type="expression" dxfId="1363" priority="263">
      <formula>+$AE10=2022</formula>
    </cfRule>
    <cfRule type="expression" dxfId="1362" priority="264">
      <formula>+$AE10=2021</formula>
    </cfRule>
    <cfRule type="expression" dxfId="1361" priority="267">
      <formula>+$AE10=2020</formula>
    </cfRule>
  </conditionalFormatting>
  <conditionalFormatting sqref="AM10:AN10">
    <cfRule type="expression" dxfId="1360" priority="262">
      <formula>+$AF10=0</formula>
    </cfRule>
  </conditionalFormatting>
  <conditionalFormatting sqref="AO10:AZ10">
    <cfRule type="expression" dxfId="1359" priority="259">
      <formula>+$AE10=2018</formula>
    </cfRule>
  </conditionalFormatting>
  <conditionalFormatting sqref="AO10:AZ10">
    <cfRule type="expression" dxfId="1358" priority="260">
      <formula>+$AE10=2019</formula>
    </cfRule>
  </conditionalFormatting>
  <conditionalFormatting sqref="AO10:AZ10">
    <cfRule type="expression" dxfId="1357" priority="257">
      <formula>+$AE10=2022</formula>
    </cfRule>
    <cfRule type="expression" dxfId="1356" priority="258">
      <formula>+$AE10=2021</formula>
    </cfRule>
    <cfRule type="expression" dxfId="1355" priority="261">
      <formula>+$AE10=2020</formula>
    </cfRule>
  </conditionalFormatting>
  <conditionalFormatting sqref="BA10:BB10">
    <cfRule type="expression" dxfId="1354" priority="254">
      <formula>+$AE10=2018</formula>
    </cfRule>
  </conditionalFormatting>
  <conditionalFormatting sqref="BA10:BB10">
    <cfRule type="expression" dxfId="1353" priority="255">
      <formula>+$AE10=2019</formula>
    </cfRule>
  </conditionalFormatting>
  <conditionalFormatting sqref="BA10:BB10">
    <cfRule type="expression" dxfId="1352" priority="252">
      <formula>+$AE10=2022</formula>
    </cfRule>
    <cfRule type="expression" dxfId="1351" priority="253">
      <formula>+$AE10=2021</formula>
    </cfRule>
    <cfRule type="expression" dxfId="1350" priority="256">
      <formula>+$AE10=2020</formula>
    </cfRule>
  </conditionalFormatting>
  <conditionalFormatting sqref="BA10:BB10">
    <cfRule type="expression" dxfId="1349" priority="251">
      <formula>+$AF10=0</formula>
    </cfRule>
  </conditionalFormatting>
  <conditionalFormatting sqref="BC10:BD10">
    <cfRule type="expression" dxfId="1348" priority="248">
      <formula>+$AE10=2018</formula>
    </cfRule>
  </conditionalFormatting>
  <conditionalFormatting sqref="BC10:BD10">
    <cfRule type="expression" dxfId="1347" priority="249">
      <formula>+$AE10=2019</formula>
    </cfRule>
  </conditionalFormatting>
  <conditionalFormatting sqref="BC10:BD10">
    <cfRule type="expression" dxfId="1346" priority="246">
      <formula>+$AE10=2022</formula>
    </cfRule>
    <cfRule type="expression" dxfId="1345" priority="247">
      <formula>+$AE10=2021</formula>
    </cfRule>
    <cfRule type="expression" dxfId="1344" priority="250">
      <formula>+$AE10=2020</formula>
    </cfRule>
  </conditionalFormatting>
  <conditionalFormatting sqref="BC10:BD10">
    <cfRule type="expression" dxfId="1343" priority="245">
      <formula>+$AF10=0</formula>
    </cfRule>
  </conditionalFormatting>
  <conditionalFormatting sqref="BE10:BF10">
    <cfRule type="expression" dxfId="1342" priority="242">
      <formula>+$AE10=2018</formula>
    </cfRule>
  </conditionalFormatting>
  <conditionalFormatting sqref="BE10:BF10">
    <cfRule type="expression" dxfId="1341" priority="243">
      <formula>+$AE10=2019</formula>
    </cfRule>
  </conditionalFormatting>
  <conditionalFormatting sqref="BE10:BF10">
    <cfRule type="expression" dxfId="1340" priority="240">
      <formula>+$AE10=2022</formula>
    </cfRule>
    <cfRule type="expression" dxfId="1339" priority="241">
      <formula>+$AE10=2021</formula>
    </cfRule>
    <cfRule type="expression" dxfId="1338" priority="244">
      <formula>+$AE10=2020</formula>
    </cfRule>
  </conditionalFormatting>
  <conditionalFormatting sqref="BE10:BF10">
    <cfRule type="expression" dxfId="1337" priority="239">
      <formula>+$AF10=0</formula>
    </cfRule>
  </conditionalFormatting>
  <conditionalFormatting sqref="H10:J10 V10 R10:T10 B10:C10 AL10">
    <cfRule type="expression" dxfId="1336" priority="272">
      <formula>+$B10=3</formula>
    </cfRule>
  </conditionalFormatting>
  <conditionalFormatting sqref="BG10:BH10">
    <cfRule type="expression" dxfId="1335" priority="236">
      <formula>+$AE10=2018</formula>
    </cfRule>
  </conditionalFormatting>
  <conditionalFormatting sqref="BG10:BH10">
    <cfRule type="expression" dxfId="1334" priority="237">
      <formula>+$AE10=2019</formula>
    </cfRule>
  </conditionalFormatting>
  <conditionalFormatting sqref="BG10:BH10">
    <cfRule type="expression" dxfId="1333" priority="234">
      <formula>+$AE10=2022</formula>
    </cfRule>
    <cfRule type="expression" dxfId="1332" priority="235">
      <formula>+$AE10=2021</formula>
    </cfRule>
    <cfRule type="expression" dxfId="1331" priority="238">
      <formula>+$AE10=2020</formula>
    </cfRule>
  </conditionalFormatting>
  <conditionalFormatting sqref="BG10:BH10">
    <cfRule type="expression" dxfId="1330" priority="233">
      <formula>+$AF10=0</formula>
    </cfRule>
  </conditionalFormatting>
  <conditionalFormatting sqref="BI10:BJ10">
    <cfRule type="expression" dxfId="1329" priority="230">
      <formula>+$AE10=2018</formula>
    </cfRule>
  </conditionalFormatting>
  <conditionalFormatting sqref="BI10:BJ10">
    <cfRule type="expression" dxfId="1328" priority="231">
      <formula>+$AE10=2019</formula>
    </cfRule>
  </conditionalFormatting>
  <conditionalFormatting sqref="BI10:BJ10">
    <cfRule type="expression" dxfId="1327" priority="228">
      <formula>+$AE10=2022</formula>
    </cfRule>
    <cfRule type="expression" dxfId="1326" priority="229">
      <formula>+$AE10=2021</formula>
    </cfRule>
    <cfRule type="expression" dxfId="1325" priority="232">
      <formula>+$AE10=2020</formula>
    </cfRule>
  </conditionalFormatting>
  <conditionalFormatting sqref="BK10:BL10">
    <cfRule type="expression" dxfId="1324" priority="225">
      <formula>+$AE10=2018</formula>
    </cfRule>
  </conditionalFormatting>
  <conditionalFormatting sqref="BK10:BL10">
    <cfRule type="expression" dxfId="1323" priority="226">
      <formula>+$AE10=2019</formula>
    </cfRule>
  </conditionalFormatting>
  <conditionalFormatting sqref="BK10:BL10">
    <cfRule type="expression" dxfId="1322" priority="223">
      <formula>+$AE10=2022</formula>
    </cfRule>
    <cfRule type="expression" dxfId="1321" priority="224">
      <formula>+$AE10=2021</formula>
    </cfRule>
    <cfRule type="expression" dxfId="1320" priority="227">
      <formula>+$AE10=2020</formula>
    </cfRule>
  </conditionalFormatting>
  <conditionalFormatting sqref="BK10:BL10">
    <cfRule type="expression" dxfId="1319" priority="222">
      <formula>+$AF10=0</formula>
    </cfRule>
  </conditionalFormatting>
  <conditionalFormatting sqref="BM10:BN10">
    <cfRule type="expression" dxfId="1318" priority="219">
      <formula>+$AE10=2018</formula>
    </cfRule>
  </conditionalFormatting>
  <conditionalFormatting sqref="BM10:BN10">
    <cfRule type="expression" dxfId="1317" priority="220">
      <formula>+$AE10=2019</formula>
    </cfRule>
  </conditionalFormatting>
  <conditionalFormatting sqref="BM10:BN10">
    <cfRule type="expression" dxfId="1316" priority="217">
      <formula>+$AE10=2022</formula>
    </cfRule>
    <cfRule type="expression" dxfId="1315" priority="218">
      <formula>+$AE10=2021</formula>
    </cfRule>
    <cfRule type="expression" dxfId="1314" priority="221">
      <formula>+$AE10=2020</formula>
    </cfRule>
  </conditionalFormatting>
  <conditionalFormatting sqref="BM10:BN10">
    <cfRule type="expression" dxfId="1313" priority="216">
      <formula>+$AF10=0</formula>
    </cfRule>
  </conditionalFormatting>
  <conditionalFormatting sqref="BO10:BP10">
    <cfRule type="expression" dxfId="1312" priority="213">
      <formula>+$AE10=2018</formula>
    </cfRule>
  </conditionalFormatting>
  <conditionalFormatting sqref="BO10:BP10">
    <cfRule type="expression" dxfId="1311" priority="214">
      <formula>+$AE10=2019</formula>
    </cfRule>
  </conditionalFormatting>
  <conditionalFormatting sqref="BO10:BP10">
    <cfRule type="expression" dxfId="1310" priority="211">
      <formula>+$AE10=2022</formula>
    </cfRule>
    <cfRule type="expression" dxfId="1309" priority="212">
      <formula>+$AE10=2021</formula>
    </cfRule>
    <cfRule type="expression" dxfId="1308" priority="215">
      <formula>+$AE10=2020</formula>
    </cfRule>
  </conditionalFormatting>
  <conditionalFormatting sqref="BO10:BP10">
    <cfRule type="expression" dxfId="1307" priority="210">
      <formula>+$AF10=0</formula>
    </cfRule>
  </conditionalFormatting>
  <conditionalFormatting sqref="H10:J10 V10 R10:T10 B10:C10 AL10">
    <cfRule type="expression" dxfId="1306" priority="273">
      <formula>+$B10=4</formula>
    </cfRule>
  </conditionalFormatting>
  <conditionalFormatting sqref="B14:C14 R14:T14 V14 H14:J14">
    <cfRule type="expression" dxfId="1305" priority="206">
      <formula>+$B14=1</formula>
    </cfRule>
  </conditionalFormatting>
  <conditionalFormatting sqref="B14:C14 R14:T14 V14 H14:J14">
    <cfRule type="expression" dxfId="1304" priority="207">
      <formula>+$B14=2</formula>
    </cfRule>
  </conditionalFormatting>
  <conditionalFormatting sqref="H14:J14">
    <cfRule type="expression" dxfId="1303" priority="205">
      <formula>+H14=""</formula>
    </cfRule>
  </conditionalFormatting>
  <conditionalFormatting sqref="R14:T14">
    <cfRule type="expression" dxfId="1302" priority="204">
      <formula>+R14=""</formula>
    </cfRule>
  </conditionalFormatting>
  <conditionalFormatting sqref="AM14:AN14">
    <cfRule type="expression" dxfId="1301" priority="201">
      <formula>+$AE14=2018</formula>
    </cfRule>
  </conditionalFormatting>
  <conditionalFormatting sqref="AM14:AN14">
    <cfRule type="expression" dxfId="1300" priority="202">
      <formula>+$AE14=2019</formula>
    </cfRule>
  </conditionalFormatting>
  <conditionalFormatting sqref="AM14:AN14">
    <cfRule type="expression" dxfId="1299" priority="199">
      <formula>+$AE14=2022</formula>
    </cfRule>
    <cfRule type="expression" dxfId="1298" priority="200">
      <formula>+$AE14=2021</formula>
    </cfRule>
    <cfRule type="expression" dxfId="1297" priority="203">
      <formula>+$AE14=2020</formula>
    </cfRule>
  </conditionalFormatting>
  <conditionalFormatting sqref="AM14:AN14">
    <cfRule type="expression" dxfId="1296" priority="198">
      <formula>+$AF14=0</formula>
    </cfRule>
  </conditionalFormatting>
  <conditionalFormatting sqref="AO14:AZ14">
    <cfRule type="expression" dxfId="1295" priority="195">
      <formula>+$AE14=2018</formula>
    </cfRule>
  </conditionalFormatting>
  <conditionalFormatting sqref="AO14:AZ14">
    <cfRule type="expression" dxfId="1294" priority="196">
      <formula>+$AE14=2019</formula>
    </cfRule>
  </conditionalFormatting>
  <conditionalFormatting sqref="AO14:AZ14">
    <cfRule type="expression" dxfId="1293" priority="193">
      <formula>+$AE14=2022</formula>
    </cfRule>
    <cfRule type="expression" dxfId="1292" priority="194">
      <formula>+$AE14=2021</formula>
    </cfRule>
    <cfRule type="expression" dxfId="1291" priority="197">
      <formula>+$AE14=2020</formula>
    </cfRule>
  </conditionalFormatting>
  <conditionalFormatting sqref="BA14:BB14">
    <cfRule type="expression" dxfId="1290" priority="190">
      <formula>+$AE14=2018</formula>
    </cfRule>
  </conditionalFormatting>
  <conditionalFormatting sqref="BA14:BB14">
    <cfRule type="expression" dxfId="1289" priority="191">
      <formula>+$AE14=2019</formula>
    </cfRule>
  </conditionalFormatting>
  <conditionalFormatting sqref="BA14:BB14">
    <cfRule type="expression" dxfId="1288" priority="188">
      <formula>+$AE14=2022</formula>
    </cfRule>
    <cfRule type="expression" dxfId="1287" priority="189">
      <formula>+$AE14=2021</formula>
    </cfRule>
    <cfRule type="expression" dxfId="1286" priority="192">
      <formula>+$AE14=2020</formula>
    </cfRule>
  </conditionalFormatting>
  <conditionalFormatting sqref="BA14:BB14">
    <cfRule type="expression" dxfId="1285" priority="187">
      <formula>+$AF14=0</formula>
    </cfRule>
  </conditionalFormatting>
  <conditionalFormatting sqref="BC14:BD14">
    <cfRule type="expression" dxfId="1284" priority="184">
      <formula>+$AE14=2018</formula>
    </cfRule>
  </conditionalFormatting>
  <conditionalFormatting sqref="BC14:BD14">
    <cfRule type="expression" dxfId="1283" priority="185">
      <formula>+$AE14=2019</formula>
    </cfRule>
  </conditionalFormatting>
  <conditionalFormatting sqref="BC14:BD14">
    <cfRule type="expression" dxfId="1282" priority="182">
      <formula>+$AE14=2022</formula>
    </cfRule>
    <cfRule type="expression" dxfId="1281" priority="183">
      <formula>+$AE14=2021</formula>
    </cfRule>
    <cfRule type="expression" dxfId="1280" priority="186">
      <formula>+$AE14=2020</formula>
    </cfRule>
  </conditionalFormatting>
  <conditionalFormatting sqref="BC14:BD14">
    <cfRule type="expression" dxfId="1279" priority="181">
      <formula>+$AF14=0</formula>
    </cfRule>
  </conditionalFormatting>
  <conditionalFormatting sqref="BE14:BF14">
    <cfRule type="expression" dxfId="1278" priority="178">
      <formula>+$AE14=2018</formula>
    </cfRule>
  </conditionalFormatting>
  <conditionalFormatting sqref="BE14:BF14">
    <cfRule type="expression" dxfId="1277" priority="179">
      <formula>+$AE14=2019</formula>
    </cfRule>
  </conditionalFormatting>
  <conditionalFormatting sqref="BE14:BF14">
    <cfRule type="expression" dxfId="1276" priority="176">
      <formula>+$AE14=2022</formula>
    </cfRule>
    <cfRule type="expression" dxfId="1275" priority="177">
      <formula>+$AE14=2021</formula>
    </cfRule>
    <cfRule type="expression" dxfId="1274" priority="180">
      <formula>+$AE14=2020</formula>
    </cfRule>
  </conditionalFormatting>
  <conditionalFormatting sqref="BE14:BF14">
    <cfRule type="expression" dxfId="1273" priority="175">
      <formula>+$AF14=0</formula>
    </cfRule>
  </conditionalFormatting>
  <conditionalFormatting sqref="AL14 B14:C14 R14:T14 V14 H14:J14">
    <cfRule type="expression" dxfId="1272" priority="208">
      <formula>+$B14=3</formula>
    </cfRule>
  </conditionalFormatting>
  <conditionalFormatting sqref="BG14:BH14">
    <cfRule type="expression" dxfId="1271" priority="172">
      <formula>+$AE14=2018</formula>
    </cfRule>
  </conditionalFormatting>
  <conditionalFormatting sqref="BG14:BH14">
    <cfRule type="expression" dxfId="1270" priority="173">
      <formula>+$AE14=2019</formula>
    </cfRule>
  </conditionalFormatting>
  <conditionalFormatting sqref="BG14:BH14">
    <cfRule type="expression" dxfId="1269" priority="170">
      <formula>+$AE14=2022</formula>
    </cfRule>
    <cfRule type="expression" dxfId="1268" priority="171">
      <formula>+$AE14=2021</formula>
    </cfRule>
    <cfRule type="expression" dxfId="1267" priority="174">
      <formula>+$AE14=2020</formula>
    </cfRule>
  </conditionalFormatting>
  <conditionalFormatting sqref="BG14:BH14">
    <cfRule type="expression" dxfId="1266" priority="169">
      <formula>+$AF14=0</formula>
    </cfRule>
  </conditionalFormatting>
  <conditionalFormatting sqref="BI14:BJ14">
    <cfRule type="expression" dxfId="1265" priority="166">
      <formula>+$AE14=2018</formula>
    </cfRule>
  </conditionalFormatting>
  <conditionalFormatting sqref="BI14:BJ14">
    <cfRule type="expression" dxfId="1264" priority="167">
      <formula>+$AE14=2019</formula>
    </cfRule>
  </conditionalFormatting>
  <conditionalFormatting sqref="BI14:BJ14">
    <cfRule type="expression" dxfId="1263" priority="164">
      <formula>+$AE14=2022</formula>
    </cfRule>
    <cfRule type="expression" dxfId="1262" priority="165">
      <formula>+$AE14=2021</formula>
    </cfRule>
    <cfRule type="expression" dxfId="1261" priority="168">
      <formula>+$AE14=2020</formula>
    </cfRule>
  </conditionalFormatting>
  <conditionalFormatting sqref="BK14:BL14">
    <cfRule type="expression" dxfId="1260" priority="161">
      <formula>+$AE14=2018</formula>
    </cfRule>
  </conditionalFormatting>
  <conditionalFormatting sqref="BK14:BL14">
    <cfRule type="expression" dxfId="1259" priority="162">
      <formula>+$AE14=2019</formula>
    </cfRule>
  </conditionalFormatting>
  <conditionalFormatting sqref="BK14:BL14">
    <cfRule type="expression" dxfId="1258" priority="159">
      <formula>+$AE14=2022</formula>
    </cfRule>
    <cfRule type="expression" dxfId="1257" priority="160">
      <formula>+$AE14=2021</formula>
    </cfRule>
    <cfRule type="expression" dxfId="1256" priority="163">
      <formula>+$AE14=2020</formula>
    </cfRule>
  </conditionalFormatting>
  <conditionalFormatting sqref="BK14:BL14">
    <cfRule type="expression" dxfId="1255" priority="158">
      <formula>+$AF14=0</formula>
    </cfRule>
  </conditionalFormatting>
  <conditionalFormatting sqref="BM14:BN14">
    <cfRule type="expression" dxfId="1254" priority="155">
      <formula>+$AE14=2018</formula>
    </cfRule>
  </conditionalFormatting>
  <conditionalFormatting sqref="BM14:BN14">
    <cfRule type="expression" dxfId="1253" priority="156">
      <formula>+$AE14=2019</formula>
    </cfRule>
  </conditionalFormatting>
  <conditionalFormatting sqref="BM14:BN14">
    <cfRule type="expression" dxfId="1252" priority="153">
      <formula>+$AE14=2022</formula>
    </cfRule>
    <cfRule type="expression" dxfId="1251" priority="154">
      <formula>+$AE14=2021</formula>
    </cfRule>
    <cfRule type="expression" dxfId="1250" priority="157">
      <formula>+$AE14=2020</formula>
    </cfRule>
  </conditionalFormatting>
  <conditionalFormatting sqref="BM14:BN14">
    <cfRule type="expression" dxfId="1249" priority="152">
      <formula>+$AF14=0</formula>
    </cfRule>
  </conditionalFormatting>
  <conditionalFormatting sqref="BO14:BP14">
    <cfRule type="expression" dxfId="1248" priority="149">
      <formula>+$AE14=2018</formula>
    </cfRule>
  </conditionalFormatting>
  <conditionalFormatting sqref="BO14:BP14">
    <cfRule type="expression" dxfId="1247" priority="150">
      <formula>+$AE14=2019</formula>
    </cfRule>
  </conditionalFormatting>
  <conditionalFormatting sqref="BO14:BP14">
    <cfRule type="expression" dxfId="1246" priority="147">
      <formula>+$AE14=2022</formula>
    </cfRule>
    <cfRule type="expression" dxfId="1245" priority="148">
      <formula>+$AE14=2021</formula>
    </cfRule>
    <cfRule type="expression" dxfId="1244" priority="151">
      <formula>+$AE14=2020</formula>
    </cfRule>
  </conditionalFormatting>
  <conditionalFormatting sqref="BO14:BP14">
    <cfRule type="expression" dxfId="1243" priority="146">
      <formula>+$AF14=0</formula>
    </cfRule>
  </conditionalFormatting>
  <conditionalFormatting sqref="AL14 B14:C14 R14:T14 V14 H14:J14">
    <cfRule type="expression" dxfId="1242" priority="209">
      <formula>+$B14=4</formula>
    </cfRule>
  </conditionalFormatting>
  <conditionalFormatting sqref="F23:F29 AK23:AK29 C23:C29 F32:F136 F7:F21 AK32:AK136 C32:C136 AK4:AK21 C7:C21">
    <cfRule type="expression" dxfId="1241" priority="145">
      <formula>+$AK4&lt;&gt;""</formula>
    </cfRule>
  </conditionalFormatting>
  <conditionalFormatting sqref="AL23:AL29 C23:F29 AL32:AL136 C32:F136 C7:F21 AL7:AL21">
    <cfRule type="expression" dxfId="1240" priority="144">
      <formula>+$AL7=2017</formula>
    </cfRule>
  </conditionalFormatting>
  <conditionalFormatting sqref="R57:R62">
    <cfRule type="expression" dxfId="1239" priority="139">
      <formula>+R57=""</formula>
    </cfRule>
  </conditionalFormatting>
  <conditionalFormatting sqref="R57:R62">
    <cfRule type="expression" dxfId="1238" priority="140">
      <formula>+$B57=1</formula>
    </cfRule>
  </conditionalFormatting>
  <conditionalFormatting sqref="R57:R62">
    <cfRule type="expression" dxfId="1237" priority="141">
      <formula>+$B57=2</formula>
    </cfRule>
  </conditionalFormatting>
  <conditionalFormatting sqref="R57:R62">
    <cfRule type="expression" dxfId="1236" priority="142">
      <formula>+$B57=3</formula>
    </cfRule>
  </conditionalFormatting>
  <conditionalFormatting sqref="R57:R62">
    <cfRule type="expression" dxfId="1235" priority="143">
      <formula>+$B57=4</formula>
    </cfRule>
  </conditionalFormatting>
  <conditionalFormatting sqref="H30:J31 V30:V31 B30:C31 R30:T31">
    <cfRule type="expression" dxfId="1234" priority="135">
      <formula>+$B30=1</formula>
    </cfRule>
  </conditionalFormatting>
  <conditionalFormatting sqref="H30:J31 V30:V31 B30:C31 R30:T31">
    <cfRule type="expression" dxfId="1233" priority="136">
      <formula>+$B30=2</formula>
    </cfRule>
  </conditionalFormatting>
  <conditionalFormatting sqref="H30:J31">
    <cfRule type="expression" dxfId="1232" priority="134">
      <formula>+H30=""</formula>
    </cfRule>
  </conditionalFormatting>
  <conditionalFormatting sqref="R30:T31">
    <cfRule type="expression" dxfId="1231" priority="133">
      <formula>+R30=""</formula>
    </cfRule>
  </conditionalFormatting>
  <conditionalFormatting sqref="AM30:AN31">
    <cfRule type="expression" dxfId="1230" priority="130">
      <formula>+$AE30=2018</formula>
    </cfRule>
  </conditionalFormatting>
  <conditionalFormatting sqref="AM30:AN31">
    <cfRule type="expression" dxfId="1229" priority="131">
      <formula>+$AE30=2019</formula>
    </cfRule>
  </conditionalFormatting>
  <conditionalFormatting sqref="AM30:AN31">
    <cfRule type="expression" dxfId="1228" priority="128">
      <formula>+$AE30=2022</formula>
    </cfRule>
    <cfRule type="expression" dxfId="1227" priority="129">
      <formula>+$AE30=2021</formula>
    </cfRule>
    <cfRule type="expression" dxfId="1226" priority="132">
      <formula>+$AE30=2020</formula>
    </cfRule>
  </conditionalFormatting>
  <conditionalFormatting sqref="AM30:AN31">
    <cfRule type="expression" dxfId="1225" priority="127">
      <formula>+$AF30=0</formula>
    </cfRule>
  </conditionalFormatting>
  <conditionalFormatting sqref="AO30:AZ31">
    <cfRule type="expression" dxfId="1224" priority="124">
      <formula>+$AE30=2018</formula>
    </cfRule>
  </conditionalFormatting>
  <conditionalFormatting sqref="AO30:AZ31">
    <cfRule type="expression" dxfId="1223" priority="125">
      <formula>+$AE30=2019</formula>
    </cfRule>
  </conditionalFormatting>
  <conditionalFormatting sqref="AO30:AZ31">
    <cfRule type="expression" dxfId="1222" priority="122">
      <formula>+$AE30=2022</formula>
    </cfRule>
    <cfRule type="expression" dxfId="1221" priority="123">
      <formula>+$AE30=2021</formula>
    </cfRule>
    <cfRule type="expression" dxfId="1220" priority="126">
      <formula>+$AE30=2020</formula>
    </cfRule>
  </conditionalFormatting>
  <conditionalFormatting sqref="BA30:BB31">
    <cfRule type="expression" dxfId="1219" priority="119">
      <formula>+$AE30=2018</formula>
    </cfRule>
  </conditionalFormatting>
  <conditionalFormatting sqref="BA30:BB31">
    <cfRule type="expression" dxfId="1218" priority="120">
      <formula>+$AE30=2019</formula>
    </cfRule>
  </conditionalFormatting>
  <conditionalFormatting sqref="BA30:BB31">
    <cfRule type="expression" dxfId="1217" priority="117">
      <formula>+$AE30=2022</formula>
    </cfRule>
    <cfRule type="expression" dxfId="1216" priority="118">
      <formula>+$AE30=2021</formula>
    </cfRule>
    <cfRule type="expression" dxfId="1215" priority="121">
      <formula>+$AE30=2020</formula>
    </cfRule>
  </conditionalFormatting>
  <conditionalFormatting sqref="BA30:BB31">
    <cfRule type="expression" dxfId="1214" priority="116">
      <formula>+$AF30=0</formula>
    </cfRule>
  </conditionalFormatting>
  <conditionalFormatting sqref="BC30:BD31">
    <cfRule type="expression" dxfId="1213" priority="113">
      <formula>+$AE30=2018</formula>
    </cfRule>
  </conditionalFormatting>
  <conditionalFormatting sqref="BC30:BD31">
    <cfRule type="expression" dxfId="1212" priority="114">
      <formula>+$AE30=2019</formula>
    </cfRule>
  </conditionalFormatting>
  <conditionalFormatting sqref="BC30:BD31">
    <cfRule type="expression" dxfId="1211" priority="111">
      <formula>+$AE30=2022</formula>
    </cfRule>
    <cfRule type="expression" dxfId="1210" priority="112">
      <formula>+$AE30=2021</formula>
    </cfRule>
    <cfRule type="expression" dxfId="1209" priority="115">
      <formula>+$AE30=2020</formula>
    </cfRule>
  </conditionalFormatting>
  <conditionalFormatting sqref="BC30:BD31">
    <cfRule type="expression" dxfId="1208" priority="110">
      <formula>+$AF30=0</formula>
    </cfRule>
  </conditionalFormatting>
  <conditionalFormatting sqref="BE30:BF31">
    <cfRule type="expression" dxfId="1207" priority="107">
      <formula>+$AE30=2018</formula>
    </cfRule>
  </conditionalFormatting>
  <conditionalFormatting sqref="BE30:BF31">
    <cfRule type="expression" dxfId="1206" priority="108">
      <formula>+$AE30=2019</formula>
    </cfRule>
  </conditionalFormatting>
  <conditionalFormatting sqref="BE30:BF31">
    <cfRule type="expression" dxfId="1205" priority="105">
      <formula>+$AE30=2022</formula>
    </cfRule>
    <cfRule type="expression" dxfId="1204" priority="106">
      <formula>+$AE30=2021</formula>
    </cfRule>
    <cfRule type="expression" dxfId="1203" priority="109">
      <formula>+$AE30=2020</formula>
    </cfRule>
  </conditionalFormatting>
  <conditionalFormatting sqref="BE30:BF31">
    <cfRule type="expression" dxfId="1202" priority="104">
      <formula>+$AF30=0</formula>
    </cfRule>
  </conditionalFormatting>
  <conditionalFormatting sqref="H30:J31 V30:V31 B30:C31 AL30:AL31 R30:T31">
    <cfRule type="expression" dxfId="1201" priority="137">
      <formula>+$B30=3</formula>
    </cfRule>
  </conditionalFormatting>
  <conditionalFormatting sqref="BG30:BH31">
    <cfRule type="expression" dxfId="1200" priority="101">
      <formula>+$AE30=2018</formula>
    </cfRule>
  </conditionalFormatting>
  <conditionalFormatting sqref="BG30:BH31">
    <cfRule type="expression" dxfId="1199" priority="102">
      <formula>+$AE30=2019</formula>
    </cfRule>
  </conditionalFormatting>
  <conditionalFormatting sqref="BG30:BH31">
    <cfRule type="expression" dxfId="1198" priority="99">
      <formula>+$AE30=2022</formula>
    </cfRule>
    <cfRule type="expression" dxfId="1197" priority="100">
      <formula>+$AE30=2021</formula>
    </cfRule>
    <cfRule type="expression" dxfId="1196" priority="103">
      <formula>+$AE30=2020</formula>
    </cfRule>
  </conditionalFormatting>
  <conditionalFormatting sqref="BG30:BH31">
    <cfRule type="expression" dxfId="1195" priority="98">
      <formula>+$AF30=0</formula>
    </cfRule>
  </conditionalFormatting>
  <conditionalFormatting sqref="BI30:BJ31">
    <cfRule type="expression" dxfId="1194" priority="95">
      <formula>+$AE30=2018</formula>
    </cfRule>
  </conditionalFormatting>
  <conditionalFormatting sqref="BI30:BJ31">
    <cfRule type="expression" dxfId="1193" priority="96">
      <formula>+$AE30=2019</formula>
    </cfRule>
  </conditionalFormatting>
  <conditionalFormatting sqref="BI30:BJ31">
    <cfRule type="expression" dxfId="1192" priority="93">
      <formula>+$AE30=2022</formula>
    </cfRule>
    <cfRule type="expression" dxfId="1191" priority="94">
      <formula>+$AE30=2021</formula>
    </cfRule>
    <cfRule type="expression" dxfId="1190" priority="97">
      <formula>+$AE30=2020</formula>
    </cfRule>
  </conditionalFormatting>
  <conditionalFormatting sqref="BK30:BL31">
    <cfRule type="expression" dxfId="1189" priority="90">
      <formula>+$AE30=2018</formula>
    </cfRule>
  </conditionalFormatting>
  <conditionalFormatting sqref="BK30:BL31">
    <cfRule type="expression" dxfId="1188" priority="91">
      <formula>+$AE30=2019</formula>
    </cfRule>
  </conditionalFormatting>
  <conditionalFormatting sqref="BK30:BL31">
    <cfRule type="expression" dxfId="1187" priority="88">
      <formula>+$AE30=2022</formula>
    </cfRule>
    <cfRule type="expression" dxfId="1186" priority="89">
      <formula>+$AE30=2021</formula>
    </cfRule>
    <cfRule type="expression" dxfId="1185" priority="92">
      <formula>+$AE30=2020</formula>
    </cfRule>
  </conditionalFormatting>
  <conditionalFormatting sqref="BK30:BL31">
    <cfRule type="expression" dxfId="1184" priority="87">
      <formula>+$AF30=0</formula>
    </cfRule>
  </conditionalFormatting>
  <conditionalFormatting sqref="BM30:BN31">
    <cfRule type="expression" dxfId="1183" priority="84">
      <formula>+$AE30=2018</formula>
    </cfRule>
  </conditionalFormatting>
  <conditionalFormatting sqref="BM30:BN31">
    <cfRule type="expression" dxfId="1182" priority="85">
      <formula>+$AE30=2019</formula>
    </cfRule>
  </conditionalFormatting>
  <conditionalFormatting sqref="BM30:BN31">
    <cfRule type="expression" dxfId="1181" priority="82">
      <formula>+$AE30=2022</formula>
    </cfRule>
    <cfRule type="expression" dxfId="1180" priority="83">
      <formula>+$AE30=2021</formula>
    </cfRule>
    <cfRule type="expression" dxfId="1179" priority="86">
      <formula>+$AE30=2020</formula>
    </cfRule>
  </conditionalFormatting>
  <conditionalFormatting sqref="BM30:BN31">
    <cfRule type="expression" dxfId="1178" priority="81">
      <formula>+$AF30=0</formula>
    </cfRule>
  </conditionalFormatting>
  <conditionalFormatting sqref="BO30:BP31">
    <cfRule type="expression" dxfId="1177" priority="78">
      <formula>+$AE30=2018</formula>
    </cfRule>
  </conditionalFormatting>
  <conditionalFormatting sqref="BO30:BP31">
    <cfRule type="expression" dxfId="1176" priority="79">
      <formula>+$AE30=2019</formula>
    </cfRule>
  </conditionalFormatting>
  <conditionalFormatting sqref="BO30:BP31">
    <cfRule type="expression" dxfId="1175" priority="76">
      <formula>+$AE30=2022</formula>
    </cfRule>
    <cfRule type="expression" dxfId="1174" priority="77">
      <formula>+$AE30=2021</formula>
    </cfRule>
    <cfRule type="expression" dxfId="1173" priority="80">
      <formula>+$AE30=2020</formula>
    </cfRule>
  </conditionalFormatting>
  <conditionalFormatting sqref="BO30:BP31">
    <cfRule type="expression" dxfId="1172" priority="75">
      <formula>+$AF30=0</formula>
    </cfRule>
  </conditionalFormatting>
  <conditionalFormatting sqref="H30:J31 V30:V31 B30:C31 AL30:AL31 R30:T31">
    <cfRule type="expression" dxfId="1171" priority="138">
      <formula>+$B30=4</formula>
    </cfRule>
  </conditionalFormatting>
  <conditionalFormatting sqref="C30:C31 AK30:AK31 F30:F31">
    <cfRule type="expression" dxfId="1170" priority="74">
      <formula>+$AK30&lt;&gt;""</formula>
    </cfRule>
  </conditionalFormatting>
  <conditionalFormatting sqref="C30:F31 AL30:AL31">
    <cfRule type="expression" dxfId="1169" priority="73">
      <formula>+$AL30=2017</formula>
    </cfRule>
  </conditionalFormatting>
  <conditionalFormatting sqref="V22 B22:C22">
    <cfRule type="expression" dxfId="1168" priority="69">
      <formula>+$B22=1</formula>
    </cfRule>
  </conditionalFormatting>
  <conditionalFormatting sqref="V22 B22:C22">
    <cfRule type="expression" dxfId="1167" priority="70">
      <formula>+$B22=2</formula>
    </cfRule>
  </conditionalFormatting>
  <conditionalFormatting sqref="AM22:AN22">
    <cfRule type="expression" dxfId="1166" priority="66">
      <formula>+$AE22=2018</formula>
    </cfRule>
  </conditionalFormatting>
  <conditionalFormatting sqref="AM22:AN22">
    <cfRule type="expression" dxfId="1165" priority="67">
      <formula>+$AE22=2019</formula>
    </cfRule>
  </conditionalFormatting>
  <conditionalFormatting sqref="AM22:AN22">
    <cfRule type="expression" dxfId="1164" priority="64">
      <formula>+$AE22=2022</formula>
    </cfRule>
    <cfRule type="expression" dxfId="1163" priority="65">
      <formula>+$AE22=2021</formula>
    </cfRule>
    <cfRule type="expression" dxfId="1162" priority="68">
      <formula>+$AE22=2020</formula>
    </cfRule>
  </conditionalFormatting>
  <conditionalFormatting sqref="AM22:AN22">
    <cfRule type="expression" dxfId="1161" priority="63">
      <formula>+$AF22=0</formula>
    </cfRule>
  </conditionalFormatting>
  <conditionalFormatting sqref="AO22:AZ22">
    <cfRule type="expression" dxfId="1160" priority="60">
      <formula>+$AE22=2018</formula>
    </cfRule>
  </conditionalFormatting>
  <conditionalFormatting sqref="AO22:AZ22">
    <cfRule type="expression" dxfId="1159" priority="61">
      <formula>+$AE22=2019</formula>
    </cfRule>
  </conditionalFormatting>
  <conditionalFormatting sqref="AO22:AZ22">
    <cfRule type="expression" dxfId="1158" priority="58">
      <formula>+$AE22=2022</formula>
    </cfRule>
    <cfRule type="expression" dxfId="1157" priority="59">
      <formula>+$AE22=2021</formula>
    </cfRule>
    <cfRule type="expression" dxfId="1156" priority="62">
      <formula>+$AE22=2020</formula>
    </cfRule>
  </conditionalFormatting>
  <conditionalFormatting sqref="BA22:BB22">
    <cfRule type="expression" dxfId="1155" priority="55">
      <formula>+$AE22=2018</formula>
    </cfRule>
  </conditionalFormatting>
  <conditionalFormatting sqref="BA22:BB22">
    <cfRule type="expression" dxfId="1154" priority="56">
      <formula>+$AE22=2019</formula>
    </cfRule>
  </conditionalFormatting>
  <conditionalFormatting sqref="BA22:BB22">
    <cfRule type="expression" dxfId="1153" priority="53">
      <formula>+$AE22=2022</formula>
    </cfRule>
    <cfRule type="expression" dxfId="1152" priority="54">
      <formula>+$AE22=2021</formula>
    </cfRule>
    <cfRule type="expression" dxfId="1151" priority="57">
      <formula>+$AE22=2020</formula>
    </cfRule>
  </conditionalFormatting>
  <conditionalFormatting sqref="BA22:BB22">
    <cfRule type="expression" dxfId="1150" priority="52">
      <formula>+$AF22=0</formula>
    </cfRule>
  </conditionalFormatting>
  <conditionalFormatting sqref="BC22:BD22">
    <cfRule type="expression" dxfId="1149" priority="49">
      <formula>+$AE22=2018</formula>
    </cfRule>
  </conditionalFormatting>
  <conditionalFormatting sqref="BC22:BD22">
    <cfRule type="expression" dxfId="1148" priority="50">
      <formula>+$AE22=2019</formula>
    </cfRule>
  </conditionalFormatting>
  <conditionalFormatting sqref="BC22:BD22">
    <cfRule type="expression" dxfId="1147" priority="47">
      <formula>+$AE22=2022</formula>
    </cfRule>
    <cfRule type="expression" dxfId="1146" priority="48">
      <formula>+$AE22=2021</formula>
    </cfRule>
    <cfRule type="expression" dxfId="1145" priority="51">
      <formula>+$AE22=2020</formula>
    </cfRule>
  </conditionalFormatting>
  <conditionalFormatting sqref="BC22:BD22">
    <cfRule type="expression" dxfId="1144" priority="46">
      <formula>+$AF22=0</formula>
    </cfRule>
  </conditionalFormatting>
  <conditionalFormatting sqref="BE22:BF22">
    <cfRule type="expression" dxfId="1143" priority="43">
      <formula>+$AE22=2018</formula>
    </cfRule>
  </conditionalFormatting>
  <conditionalFormatting sqref="BE22:BF22">
    <cfRule type="expression" dxfId="1142" priority="44">
      <formula>+$AE22=2019</formula>
    </cfRule>
  </conditionalFormatting>
  <conditionalFormatting sqref="BE22:BF22">
    <cfRule type="expression" dxfId="1141" priority="41">
      <formula>+$AE22=2022</formula>
    </cfRule>
    <cfRule type="expression" dxfId="1140" priority="42">
      <formula>+$AE22=2021</formula>
    </cfRule>
    <cfRule type="expression" dxfId="1139" priority="45">
      <formula>+$AE22=2020</formula>
    </cfRule>
  </conditionalFormatting>
  <conditionalFormatting sqref="BE22:BF22">
    <cfRule type="expression" dxfId="1138" priority="40">
      <formula>+$AF22=0</formula>
    </cfRule>
  </conditionalFormatting>
  <conditionalFormatting sqref="V22 B22:C22 AL22">
    <cfRule type="expression" dxfId="1137" priority="71">
      <formula>+$B22=3</formula>
    </cfRule>
  </conditionalFormatting>
  <conditionalFormatting sqref="BG22:BH22">
    <cfRule type="expression" dxfId="1136" priority="37">
      <formula>+$AE22=2018</formula>
    </cfRule>
  </conditionalFormatting>
  <conditionalFormatting sqref="BG22:BH22">
    <cfRule type="expression" dxfId="1135" priority="38">
      <formula>+$AE22=2019</formula>
    </cfRule>
  </conditionalFormatting>
  <conditionalFormatting sqref="BG22:BH22">
    <cfRule type="expression" dxfId="1134" priority="35">
      <formula>+$AE22=2022</formula>
    </cfRule>
    <cfRule type="expression" dxfId="1133" priority="36">
      <formula>+$AE22=2021</formula>
    </cfRule>
    <cfRule type="expression" dxfId="1132" priority="39">
      <formula>+$AE22=2020</formula>
    </cfRule>
  </conditionalFormatting>
  <conditionalFormatting sqref="BG22:BH22">
    <cfRule type="expression" dxfId="1131" priority="34">
      <formula>+$AF22=0</formula>
    </cfRule>
  </conditionalFormatting>
  <conditionalFormatting sqref="BI22:BJ22">
    <cfRule type="expression" dxfId="1130" priority="31">
      <formula>+$AE22=2018</formula>
    </cfRule>
  </conditionalFormatting>
  <conditionalFormatting sqref="BI22:BJ22">
    <cfRule type="expression" dxfId="1129" priority="32">
      <formula>+$AE22=2019</formula>
    </cfRule>
  </conditionalFormatting>
  <conditionalFormatting sqref="BI22:BJ22">
    <cfRule type="expression" dxfId="1128" priority="29">
      <formula>+$AE22=2022</formula>
    </cfRule>
    <cfRule type="expression" dxfId="1127" priority="30">
      <formula>+$AE22=2021</formula>
    </cfRule>
    <cfRule type="expression" dxfId="1126" priority="33">
      <formula>+$AE22=2020</formula>
    </cfRule>
  </conditionalFormatting>
  <conditionalFormatting sqref="BK22:BL22">
    <cfRule type="expression" dxfId="1125" priority="26">
      <formula>+$AE22=2018</formula>
    </cfRule>
  </conditionalFormatting>
  <conditionalFormatting sqref="BK22:BL22">
    <cfRule type="expression" dxfId="1124" priority="27">
      <formula>+$AE22=2019</formula>
    </cfRule>
  </conditionalFormatting>
  <conditionalFormatting sqref="BK22:BL22">
    <cfRule type="expression" dxfId="1123" priority="24">
      <formula>+$AE22=2022</formula>
    </cfRule>
    <cfRule type="expression" dxfId="1122" priority="25">
      <formula>+$AE22=2021</formula>
    </cfRule>
    <cfRule type="expression" dxfId="1121" priority="28">
      <formula>+$AE22=2020</formula>
    </cfRule>
  </conditionalFormatting>
  <conditionalFormatting sqref="BK22:BL22">
    <cfRule type="expression" dxfId="1120" priority="23">
      <formula>+$AF22=0</formula>
    </cfRule>
  </conditionalFormatting>
  <conditionalFormatting sqref="BM22:BN22">
    <cfRule type="expression" dxfId="1119" priority="20">
      <formula>+$AE22=2018</formula>
    </cfRule>
  </conditionalFormatting>
  <conditionalFormatting sqref="BM22:BN22">
    <cfRule type="expression" dxfId="1118" priority="21">
      <formula>+$AE22=2019</formula>
    </cfRule>
  </conditionalFormatting>
  <conditionalFormatting sqref="BM22:BN22">
    <cfRule type="expression" dxfId="1117" priority="18">
      <formula>+$AE22=2022</formula>
    </cfRule>
    <cfRule type="expression" dxfId="1116" priority="19">
      <formula>+$AE22=2021</formula>
    </cfRule>
    <cfRule type="expression" dxfId="1115" priority="22">
      <formula>+$AE22=2020</formula>
    </cfRule>
  </conditionalFormatting>
  <conditionalFormatting sqref="BM22:BN22">
    <cfRule type="expression" dxfId="1114" priority="17">
      <formula>+$AF22=0</formula>
    </cfRule>
  </conditionalFormatting>
  <conditionalFormatting sqref="BO22:BP22">
    <cfRule type="expression" dxfId="1113" priority="14">
      <formula>+$AE22=2018</formula>
    </cfRule>
  </conditionalFormatting>
  <conditionalFormatting sqref="BO22:BP22">
    <cfRule type="expression" dxfId="1112" priority="15">
      <formula>+$AE22=2019</formula>
    </cfRule>
  </conditionalFormatting>
  <conditionalFormatting sqref="BO22:BP22">
    <cfRule type="expression" dxfId="1111" priority="12">
      <formula>+$AE22=2022</formula>
    </cfRule>
    <cfRule type="expression" dxfId="1110" priority="13">
      <formula>+$AE22=2021</formula>
    </cfRule>
    <cfRule type="expression" dxfId="1109" priority="16">
      <formula>+$AE22=2020</formula>
    </cfRule>
  </conditionalFormatting>
  <conditionalFormatting sqref="BO22:BP22">
    <cfRule type="expression" dxfId="1108" priority="11">
      <formula>+$AF22=0</formula>
    </cfRule>
  </conditionalFormatting>
  <conditionalFormatting sqref="V22 B22:C22 AL22">
    <cfRule type="expression" dxfId="1107" priority="72">
      <formula>+$B22=4</formula>
    </cfRule>
  </conditionalFormatting>
  <conditionalFormatting sqref="C22 AK22">
    <cfRule type="expression" dxfId="1106" priority="10">
      <formula>+$AK22&lt;&gt;""</formula>
    </cfRule>
  </conditionalFormatting>
  <conditionalFormatting sqref="C22:E22 AL22">
    <cfRule type="expression" dxfId="1105" priority="9">
      <formula>+$AL22=2017</formula>
    </cfRule>
  </conditionalFormatting>
  <conditionalFormatting sqref="F22">
    <cfRule type="expression" dxfId="1104" priority="1">
      <formula>+$AL22=2017</formula>
    </cfRule>
  </conditionalFormatting>
  <conditionalFormatting sqref="H22:J22 R22:T22">
    <cfRule type="expression" dxfId="1103" priority="5">
      <formula>+$B22=1</formula>
    </cfRule>
  </conditionalFormatting>
  <conditionalFormatting sqref="H22:J22 R22:T22">
    <cfRule type="expression" dxfId="1102" priority="6">
      <formula>+$B22=2</formula>
    </cfRule>
  </conditionalFormatting>
  <conditionalFormatting sqref="H22:J22">
    <cfRule type="expression" dxfId="1101" priority="4">
      <formula>+H22=""</formula>
    </cfRule>
  </conditionalFormatting>
  <conditionalFormatting sqref="R22:T22">
    <cfRule type="expression" dxfId="1100" priority="3">
      <formula>+R22=""</formula>
    </cfRule>
  </conditionalFormatting>
  <conditionalFormatting sqref="H22:J22 R22:T22">
    <cfRule type="expression" dxfId="1099" priority="7">
      <formula>+$B22=3</formula>
    </cfRule>
  </conditionalFormatting>
  <conditionalFormatting sqref="H22:J22 R22:T22">
    <cfRule type="expression" dxfId="1098" priority="8">
      <formula>+$B22=4</formula>
    </cfRule>
  </conditionalFormatting>
  <conditionalFormatting sqref="F22">
    <cfRule type="expression" dxfId="1097" priority="2">
      <formula>+$AK22&lt;&gt;""</formula>
    </cfRule>
  </conditionalFormatting>
  <pageMargins left="0.75" right="0.75" top="1" bottom="1" header="0.5" footer="0.5"/>
  <pageSetup orientation="portrait" horizontalDpi="4294967292" verticalDpi="4294967292"/>
  <headerFooter>
    <oddHeader>&amp;C&amp;"Calibri,Regular"&amp;K000000BOULDER JUNCTION - CONDITION ASSESSMENT _x000D_COST ESTIMATES BY ROAD_x000D_FINAL REPORT 08_08_2017</oddHeader>
    <oddFooter>&amp;C&amp;"Calibri,Regular"&amp;8&amp;K000000Capital Costs 15 Yr Strategic  Asphalt - No Gravel Upgrades 08_08_17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B385"/>
  <sheetViews>
    <sheetView topLeftCell="F1" zoomScale="125" zoomScaleNormal="125" zoomScalePageLayoutView="125" workbookViewId="0">
      <pane ySplit="1500" topLeftCell="A129" activePane="bottomLeft"/>
      <selection activeCell="Q1" sqref="Q1:AK1048576"/>
      <selection pane="bottomLeft" activeCell="U143" sqref="U143"/>
    </sheetView>
  </sheetViews>
  <sheetFormatPr baseColWidth="10" defaultColWidth="8.83203125" defaultRowHeight="14" x14ac:dyDescent="0"/>
  <cols>
    <col min="1" max="2" width="5.33203125" style="836" customWidth="1"/>
    <col min="3" max="3" width="31.5" style="838" customWidth="1"/>
    <col min="4" max="4" width="27.5" style="838" customWidth="1"/>
    <col min="5" max="5" width="29" style="838" customWidth="1"/>
    <col min="6" max="6" width="12.5" style="836" customWidth="1"/>
    <col min="7" max="7" width="11.5" style="836" customWidth="1"/>
    <col min="8" max="8" width="7" style="836" customWidth="1"/>
    <col min="9" max="9" width="6.33203125" style="836" customWidth="1"/>
    <col min="10" max="10" width="7.1640625" style="836" customWidth="1"/>
    <col min="11" max="11" width="14.6640625" style="836" customWidth="1"/>
    <col min="12" max="12" width="15" style="836" customWidth="1"/>
    <col min="13" max="13" width="7.5" style="838" customWidth="1"/>
    <col min="14" max="14" width="12.33203125" style="838" customWidth="1"/>
    <col min="15" max="15" width="12.1640625" style="838" customWidth="1"/>
    <col min="16" max="16" width="10.5" style="838" customWidth="1"/>
    <col min="17" max="17" width="8.83203125" style="838" customWidth="1"/>
    <col min="18" max="18" width="6.6640625" style="838" customWidth="1"/>
    <col min="19" max="19" width="6.1640625" style="838" customWidth="1"/>
    <col min="20" max="20" width="8" style="838" customWidth="1"/>
    <col min="21" max="21" width="11.33203125" style="59" customWidth="1"/>
    <col min="22" max="22" width="10.1640625" style="59" customWidth="1"/>
    <col min="23" max="23" width="12.5" style="496" customWidth="1"/>
    <col min="24" max="24" width="11.5" style="496" customWidth="1"/>
    <col min="25" max="25" width="10.1640625" style="496" customWidth="1"/>
    <col min="26" max="26" width="15.33203125" style="496" customWidth="1"/>
    <col min="27" max="27" width="10" style="512" customWidth="1"/>
    <col min="28" max="28" width="11.5" style="836" customWidth="1"/>
    <col min="29" max="29" width="17.5" style="836" customWidth="1"/>
    <col min="30" max="30" width="12.5" style="555" customWidth="1"/>
    <col min="31" max="31" width="7.5" style="512" customWidth="1"/>
    <col min="32" max="32" width="11.5" style="836" customWidth="1"/>
    <col min="33" max="33" width="16.5" style="836" customWidth="1"/>
    <col min="34" max="34" width="11.5" style="555" customWidth="1"/>
    <col min="35" max="35" width="8.6640625" style="836" customWidth="1"/>
    <col min="36" max="36" width="6.1640625" style="836" customWidth="1"/>
    <col min="37" max="37" width="12.5" style="836" customWidth="1"/>
    <col min="38" max="38" width="13.6640625" style="836" customWidth="1"/>
    <col min="39" max="39" width="12.5" style="836" customWidth="1"/>
    <col min="40" max="40" width="15.33203125" style="555" customWidth="1"/>
    <col min="41" max="41" width="12.5" style="836" customWidth="1"/>
    <col min="42" max="42" width="14.33203125" style="555" customWidth="1"/>
    <col min="43" max="43" width="12.5" style="836" customWidth="1"/>
    <col min="44" max="44" width="14.33203125" style="555" customWidth="1"/>
    <col min="45" max="45" width="12.5" style="836" customWidth="1"/>
    <col min="46" max="46" width="14.33203125" style="555" customWidth="1"/>
    <col min="47" max="47" width="12.5" style="836" customWidth="1"/>
    <col min="48" max="48" width="12.5" style="555" customWidth="1"/>
    <col min="49" max="49" width="12.5" style="836" customWidth="1"/>
    <col min="50" max="50" width="14.33203125" style="555" customWidth="1"/>
    <col min="51" max="51" width="12.5" style="836" customWidth="1"/>
    <col min="52" max="52" width="12.5" style="555" customWidth="1"/>
    <col min="53" max="53" width="12.5" style="836" customWidth="1"/>
    <col min="54" max="54" width="12.5" style="555" customWidth="1"/>
    <col min="55" max="55" width="12.5" style="836" customWidth="1"/>
    <col min="56" max="56" width="12.5" style="555" customWidth="1"/>
    <col min="57" max="57" width="12.5" style="836" customWidth="1"/>
    <col min="58" max="58" width="14.33203125" style="555" customWidth="1"/>
    <col min="59" max="59" width="12.5" style="836" customWidth="1"/>
    <col min="60" max="60" width="14.33203125" style="555" customWidth="1"/>
    <col min="61" max="61" width="12.5" style="836" customWidth="1"/>
    <col min="62" max="62" width="12.5" style="555" customWidth="1"/>
    <col min="63" max="63" width="12.5" style="836" customWidth="1"/>
    <col min="64" max="64" width="12.5" style="555" customWidth="1"/>
    <col min="65" max="65" width="12.5" style="836" customWidth="1"/>
    <col min="66" max="66" width="12.5" style="555" customWidth="1"/>
    <col min="67" max="67" width="12.5" style="836" customWidth="1"/>
    <col min="68" max="68" width="14.33203125" style="555" customWidth="1"/>
    <col min="69" max="79" width="79.83203125" style="838" customWidth="1"/>
    <col min="80" max="80" width="14.83203125" style="1154" customWidth="1"/>
    <col min="81" max="179" width="79.83203125" style="838" customWidth="1"/>
    <col min="180" max="180" width="14" customWidth="1"/>
    <col min="181" max="181" width="10.6640625" customWidth="1"/>
    <col min="182" max="182" width="15" customWidth="1"/>
    <col min="183" max="183" width="12.33203125" customWidth="1"/>
    <col min="184" max="184" width="20.5" customWidth="1"/>
    <col min="185" max="185" width="20" customWidth="1"/>
    <col min="186" max="186" width="15.1640625" customWidth="1"/>
    <col min="187" max="188" width="16.5" customWidth="1"/>
    <col min="189" max="189" width="14.5" customWidth="1"/>
    <col min="190" max="190" width="16.6640625" customWidth="1"/>
    <col min="191" max="191" width="16.5" customWidth="1"/>
    <col min="192" max="192" width="15.5" customWidth="1"/>
    <col min="193" max="193" width="19.5" customWidth="1"/>
    <col min="194" max="194" width="9.5" customWidth="1"/>
    <col min="195" max="195" width="8.1640625" customWidth="1"/>
    <col min="196" max="196" width="11.83203125" customWidth="1"/>
    <col min="197" max="197" width="16.1640625" customWidth="1"/>
    <col min="198" max="198" width="17" customWidth="1"/>
    <col min="199" max="199" width="11.1640625" customWidth="1"/>
    <col min="200" max="200" width="10" customWidth="1"/>
    <col min="201" max="201" width="17.5" customWidth="1"/>
    <col min="202" max="202" width="11.6640625" customWidth="1"/>
    <col min="203" max="204" width="12.1640625" customWidth="1"/>
    <col min="205" max="205" width="20" customWidth="1"/>
    <col min="206" max="206" width="17.83203125" customWidth="1"/>
    <col min="207" max="207" width="18.1640625" customWidth="1"/>
    <col min="208" max="208" width="12.6640625" customWidth="1"/>
    <col min="209" max="209" width="17.5" customWidth="1"/>
    <col min="210" max="210" width="18.5" customWidth="1"/>
    <col min="211" max="211" width="20" customWidth="1"/>
    <col min="212" max="212" width="14.5" customWidth="1"/>
    <col min="213" max="213" width="22.83203125" customWidth="1"/>
    <col min="214" max="214" width="16.33203125" customWidth="1"/>
    <col min="215" max="215" width="15.33203125" customWidth="1"/>
    <col min="216" max="216" width="12.33203125" customWidth="1"/>
    <col min="217" max="217" width="15.33203125" customWidth="1"/>
    <col min="218" max="218" width="15.1640625" customWidth="1"/>
    <col min="219" max="219" width="14.33203125" customWidth="1"/>
    <col min="220" max="220" width="12.5" customWidth="1"/>
    <col min="221" max="221" width="17.5" customWidth="1"/>
    <col min="222" max="222" width="16.1640625" customWidth="1"/>
    <col min="223" max="223" width="13.1640625" customWidth="1"/>
    <col min="224" max="224" width="12.5" customWidth="1"/>
    <col min="225" max="225" width="18.1640625" customWidth="1"/>
    <col min="226" max="226" width="14.33203125" customWidth="1"/>
    <col min="227" max="227" width="14.5" customWidth="1"/>
    <col min="228" max="228" width="16.1640625" customWidth="1"/>
    <col min="229" max="229" width="18.83203125" customWidth="1"/>
    <col min="230" max="230" width="15.83203125" customWidth="1"/>
    <col min="231" max="231" width="15" customWidth="1"/>
    <col min="232" max="232" width="13.83203125" customWidth="1"/>
    <col min="233" max="234" width="14" customWidth="1"/>
    <col min="235" max="235" width="15.83203125" customWidth="1"/>
    <col min="236" max="236" width="9.5" customWidth="1"/>
    <col min="237" max="237" width="20.5" customWidth="1"/>
    <col min="238" max="238" width="12.1640625" customWidth="1"/>
    <col min="239" max="239" width="16.6640625" customWidth="1"/>
    <col min="240" max="240" width="14.5" customWidth="1"/>
    <col min="241" max="241" width="17.6640625" customWidth="1"/>
    <col min="242" max="242" width="18.5" customWidth="1"/>
    <col min="243" max="243" width="16.5" customWidth="1"/>
    <col min="244" max="244" width="21.5" customWidth="1"/>
    <col min="245" max="245" width="20.5" customWidth="1"/>
    <col min="246" max="246" width="16" customWidth="1"/>
    <col min="247" max="247" width="17.5" customWidth="1"/>
    <col min="248" max="248" width="17" customWidth="1"/>
    <col min="249" max="249" width="14.5" customWidth="1"/>
    <col min="250" max="250" width="15.83203125" customWidth="1"/>
    <col min="251" max="251" width="15.6640625" customWidth="1"/>
    <col min="252" max="252" width="22" customWidth="1"/>
    <col min="253" max="253" width="21" customWidth="1"/>
    <col min="254" max="254" width="14.1640625" customWidth="1"/>
    <col min="255" max="255" width="20.83203125" customWidth="1"/>
    <col min="256" max="257" width="21.5" customWidth="1"/>
    <col min="258" max="258" width="10.6640625" customWidth="1"/>
    <col min="259" max="259" width="20.6640625" customWidth="1"/>
    <col min="260" max="260" width="14.33203125" customWidth="1"/>
    <col min="261" max="261" width="15.5" customWidth="1"/>
    <col min="262" max="262" width="18.33203125" customWidth="1"/>
    <col min="263" max="263" width="18" customWidth="1"/>
    <col min="264" max="264" width="14.5" customWidth="1"/>
    <col min="265" max="265" width="12.83203125" customWidth="1"/>
    <col min="266" max="266" width="14.5" customWidth="1"/>
    <col min="267" max="267" width="11.83203125" customWidth="1"/>
    <col min="268" max="268" width="15.5" customWidth="1"/>
    <col min="269" max="269" width="9.5" customWidth="1"/>
    <col min="270" max="270" width="17" customWidth="1"/>
    <col min="271" max="271" width="21.5" customWidth="1"/>
    <col min="272" max="272" width="11.5" customWidth="1"/>
    <col min="273" max="273" width="13.33203125" customWidth="1"/>
    <col min="274" max="274" width="16.5" customWidth="1"/>
    <col min="275" max="281" width="6.83203125" customWidth="1"/>
    <col min="282" max="282" width="19.83203125" bestFit="1" customWidth="1"/>
    <col min="284" max="16384" width="8.83203125" style="838"/>
  </cols>
  <sheetData>
    <row r="1" spans="1:285" s="224" customFormat="1" ht="15" thickBot="1">
      <c r="A1" s="911"/>
      <c r="B1" s="911"/>
      <c r="F1" s="911"/>
      <c r="G1" s="911"/>
      <c r="H1" s="911"/>
      <c r="I1" s="911"/>
      <c r="J1" s="911"/>
      <c r="K1" s="911"/>
      <c r="L1" s="911"/>
      <c r="U1" s="914"/>
      <c r="V1" s="914"/>
      <c r="W1" s="915"/>
      <c r="X1" s="915"/>
      <c r="Y1" s="915"/>
      <c r="Z1" s="915"/>
      <c r="AA1" s="1561" t="s">
        <v>256</v>
      </c>
      <c r="AB1" s="1562"/>
      <c r="AC1" s="1562"/>
      <c r="AD1" s="1562"/>
      <c r="AE1" s="1562"/>
      <c r="AF1" s="1562"/>
      <c r="AG1" s="1562"/>
      <c r="AH1" s="1562"/>
      <c r="AI1" s="1562"/>
      <c r="AJ1" s="1562"/>
      <c r="AK1" s="1008"/>
      <c r="AL1" s="1008"/>
      <c r="AM1" s="1008"/>
      <c r="AN1" s="1009"/>
      <c r="AO1" s="1008"/>
      <c r="AP1" s="1009"/>
      <c r="AQ1" s="1008"/>
      <c r="AR1" s="1009"/>
      <c r="AS1" s="1008"/>
      <c r="AT1" s="1009"/>
      <c r="AU1" s="1008"/>
      <c r="AV1" s="1009"/>
      <c r="AW1" s="1008"/>
      <c r="AX1" s="1009"/>
      <c r="AY1" s="1008"/>
      <c r="AZ1" s="1009"/>
      <c r="BA1" s="1008"/>
      <c r="BB1" s="1009"/>
      <c r="BC1" s="1008"/>
      <c r="BD1" s="1009"/>
      <c r="BE1" s="1008"/>
      <c r="BF1" s="1009"/>
      <c r="BG1" s="1008"/>
      <c r="BH1" s="1009"/>
      <c r="BI1" s="1008"/>
      <c r="BJ1" s="1009"/>
      <c r="BK1" s="1008"/>
      <c r="BL1" s="1009"/>
      <c r="BM1" s="1008"/>
      <c r="BN1" s="1009"/>
      <c r="BO1" s="1008"/>
      <c r="BP1" s="1009"/>
      <c r="CB1" s="1154"/>
      <c r="FX1" s="310"/>
      <c r="FY1" s="310"/>
      <c r="FZ1" s="310"/>
      <c r="GA1" s="310"/>
      <c r="GB1" s="310"/>
      <c r="GC1" s="310"/>
      <c r="GD1" s="310"/>
      <c r="GE1" s="310"/>
      <c r="GF1" s="310"/>
      <c r="GG1" s="310"/>
      <c r="GH1" s="310"/>
      <c r="GI1" s="310"/>
      <c r="GJ1" s="310"/>
      <c r="GK1" s="310"/>
      <c r="GL1" s="310"/>
      <c r="GM1" s="310"/>
      <c r="GN1" s="310"/>
      <c r="GO1" s="310"/>
      <c r="GP1" s="310"/>
      <c r="GQ1" s="310"/>
      <c r="GR1" s="310"/>
      <c r="GS1" s="310"/>
      <c r="GT1" s="310"/>
      <c r="GU1" s="310"/>
      <c r="GV1" s="310"/>
      <c r="GW1" s="310"/>
      <c r="GX1" s="310"/>
      <c r="GY1" s="310"/>
      <c r="GZ1" s="310"/>
      <c r="HA1" s="310"/>
      <c r="HB1" s="310"/>
      <c r="HC1" s="310"/>
      <c r="HD1" s="310"/>
      <c r="HE1" s="310"/>
      <c r="HF1" s="310"/>
      <c r="HG1" s="310"/>
      <c r="HH1" s="310"/>
      <c r="HI1" s="310"/>
      <c r="HJ1" s="310"/>
      <c r="HK1" s="310"/>
      <c r="HL1" s="310"/>
      <c r="HM1" s="310"/>
      <c r="HN1" s="310"/>
      <c r="HO1" s="310"/>
      <c r="HP1" s="310"/>
      <c r="HQ1" s="310"/>
      <c r="HR1" s="310"/>
      <c r="HS1" s="310"/>
      <c r="HT1" s="310"/>
      <c r="HU1" s="310"/>
      <c r="HV1" s="310"/>
      <c r="HW1" s="310"/>
      <c r="HX1" s="310"/>
      <c r="HY1" s="310"/>
      <c r="HZ1" s="310"/>
      <c r="IA1" s="310"/>
      <c r="IB1" s="310"/>
      <c r="IC1" s="310"/>
      <c r="ID1" s="310"/>
      <c r="IE1" s="310"/>
      <c r="IF1" s="310"/>
      <c r="IG1" s="310"/>
      <c r="IH1" s="310"/>
      <c r="II1" s="310"/>
      <c r="IJ1" s="310"/>
      <c r="IK1" s="310"/>
      <c r="IL1" s="310"/>
      <c r="IM1" s="310"/>
      <c r="IN1" s="310"/>
      <c r="IO1" s="310"/>
      <c r="IP1" s="310"/>
      <c r="IQ1" s="310"/>
      <c r="IR1" s="310"/>
      <c r="IS1" s="310"/>
      <c r="IT1" s="310"/>
      <c r="IU1" s="310"/>
      <c r="IV1" s="310"/>
      <c r="IW1" s="310"/>
      <c r="IX1" s="310"/>
      <c r="IY1" s="310"/>
      <c r="IZ1" s="310"/>
      <c r="JA1" s="310"/>
      <c r="JB1" s="310"/>
      <c r="JC1" s="310"/>
      <c r="JD1" s="310"/>
      <c r="JE1" s="310"/>
      <c r="JF1" s="310"/>
      <c r="JG1" s="310"/>
      <c r="JH1" s="310"/>
      <c r="JI1" s="310"/>
      <c r="JJ1" s="310"/>
      <c r="JK1" s="310"/>
      <c r="JL1" s="310"/>
      <c r="JM1" s="310"/>
      <c r="JN1" s="310"/>
      <c r="JO1" s="310"/>
      <c r="JP1" s="310"/>
      <c r="JQ1" s="310"/>
      <c r="JR1" s="310"/>
      <c r="JS1" s="310"/>
      <c r="JT1" s="310"/>
      <c r="JU1" s="310"/>
      <c r="JV1" s="310"/>
      <c r="JW1" s="310"/>
    </row>
    <row r="2" spans="1:285" ht="16" thickTop="1" thickBot="1">
      <c r="A2" s="1074" t="str">
        <f>KEY!B1</f>
        <v>08_08_17</v>
      </c>
      <c r="B2" s="1158" t="s">
        <v>156</v>
      </c>
      <c r="C2" s="399"/>
      <c r="D2" s="399"/>
      <c r="E2" s="256"/>
      <c r="F2" s="1565" t="s">
        <v>127</v>
      </c>
      <c r="G2" s="1566"/>
      <c r="H2" s="402"/>
      <c r="I2" s="1000" t="s">
        <v>1016</v>
      </c>
      <c r="J2" s="250"/>
      <c r="K2" s="1001"/>
      <c r="L2" s="1002"/>
      <c r="M2" s="1565" t="s">
        <v>252</v>
      </c>
      <c r="N2" s="1567"/>
      <c r="O2" s="1567"/>
      <c r="P2" s="1568"/>
      <c r="Q2" s="1160"/>
      <c r="R2" s="1565" t="s">
        <v>154</v>
      </c>
      <c r="S2" s="1567"/>
      <c r="T2" s="1568"/>
      <c r="U2" s="175" t="s">
        <v>552</v>
      </c>
      <c r="V2" s="1569" t="s">
        <v>257</v>
      </c>
      <c r="W2" s="1570"/>
      <c r="X2" s="1570"/>
      <c r="Y2" s="1571"/>
      <c r="Z2" s="1159"/>
      <c r="AA2" s="1545" t="s">
        <v>631</v>
      </c>
      <c r="AB2" s="1547"/>
      <c r="AC2" s="1543" t="s">
        <v>636</v>
      </c>
      <c r="AD2" s="1544"/>
      <c r="AE2" s="1545" t="s">
        <v>638</v>
      </c>
      <c r="AF2" s="1547"/>
      <c r="AG2" s="1543" t="s">
        <v>640</v>
      </c>
      <c r="AH2" s="1544"/>
      <c r="AI2" s="1543" t="s">
        <v>633</v>
      </c>
      <c r="AJ2" s="1544"/>
      <c r="AK2" s="252" t="s">
        <v>1007</v>
      </c>
      <c r="AL2" s="252" t="s">
        <v>1009</v>
      </c>
      <c r="AM2" s="1543">
        <v>2018</v>
      </c>
      <c r="AN2" s="1544"/>
      <c r="AO2" s="1543">
        <v>2019</v>
      </c>
      <c r="AP2" s="1544"/>
      <c r="AQ2" s="1543">
        <v>2020</v>
      </c>
      <c r="AR2" s="1544"/>
      <c r="AS2" s="1543">
        <v>2021</v>
      </c>
      <c r="AT2" s="1544"/>
      <c r="AU2" s="1543">
        <v>2022</v>
      </c>
      <c r="AV2" s="1544"/>
      <c r="AW2" s="1543">
        <v>2023</v>
      </c>
      <c r="AX2" s="1544"/>
      <c r="AY2" s="1543">
        <v>2024</v>
      </c>
      <c r="AZ2" s="1544"/>
      <c r="BA2" s="1543">
        <v>2025</v>
      </c>
      <c r="BB2" s="1544"/>
      <c r="BC2" s="1543">
        <v>2026</v>
      </c>
      <c r="BD2" s="1544"/>
      <c r="BE2" s="1543">
        <v>2027</v>
      </c>
      <c r="BF2" s="1544"/>
      <c r="BG2" s="1543">
        <v>2028</v>
      </c>
      <c r="BH2" s="1544"/>
      <c r="BI2" s="1543">
        <v>2029</v>
      </c>
      <c r="BJ2" s="1544"/>
      <c r="BK2" s="1543">
        <v>2030</v>
      </c>
      <c r="BL2" s="1544"/>
      <c r="BM2" s="1543">
        <v>2031</v>
      </c>
      <c r="BN2" s="1544"/>
      <c r="BO2" s="1543">
        <v>2032</v>
      </c>
      <c r="BP2" s="1544"/>
      <c r="BQ2" s="164"/>
      <c r="BR2" s="164"/>
      <c r="BS2" s="613"/>
      <c r="BT2" s="613"/>
      <c r="BU2" s="613"/>
      <c r="BV2" s="613"/>
      <c r="BW2" s="613"/>
      <c r="BX2" s="613"/>
      <c r="BY2" s="613"/>
      <c r="BZ2" s="613"/>
      <c r="CA2" s="613"/>
      <c r="CB2" s="224"/>
      <c r="CC2" s="613"/>
      <c r="CD2" s="613"/>
      <c r="CE2" s="613"/>
      <c r="CF2" s="613"/>
      <c r="CG2" s="613"/>
      <c r="CH2" s="613"/>
      <c r="CI2" s="613"/>
      <c r="CJ2" s="613"/>
      <c r="CK2" s="613"/>
      <c r="CL2" s="613"/>
      <c r="CM2" s="613"/>
      <c r="CN2" s="613"/>
      <c r="CO2" s="613"/>
      <c r="CP2" s="613"/>
      <c r="CQ2" s="613"/>
      <c r="CR2" s="613"/>
      <c r="CS2" s="613"/>
      <c r="CT2" s="613"/>
      <c r="CU2" s="613"/>
      <c r="CV2" s="613"/>
      <c r="CW2" s="613"/>
      <c r="CX2" s="613"/>
      <c r="CY2" s="613"/>
      <c r="CZ2" s="613"/>
      <c r="DA2" s="613"/>
      <c r="DB2" s="613"/>
      <c r="DC2" s="613"/>
      <c r="DD2" s="613"/>
      <c r="DE2" s="613"/>
      <c r="DF2" s="613"/>
      <c r="DG2" s="613"/>
      <c r="DH2" s="613"/>
      <c r="DI2" s="613"/>
      <c r="DJ2" s="613"/>
      <c r="DK2" s="613"/>
      <c r="DL2" s="613"/>
      <c r="DM2" s="613"/>
      <c r="DN2" s="613"/>
      <c r="DO2" s="613"/>
      <c r="DP2" s="613"/>
      <c r="DQ2" s="613"/>
      <c r="DR2" s="613"/>
      <c r="DS2" s="613"/>
      <c r="DT2" s="613"/>
      <c r="DU2" s="613"/>
      <c r="DV2" s="613"/>
      <c r="DW2" s="613"/>
      <c r="DX2" s="613"/>
      <c r="DY2" s="613"/>
      <c r="DZ2" s="613"/>
      <c r="EA2" s="613"/>
      <c r="EB2" s="613"/>
      <c r="EC2" s="613"/>
      <c r="ED2" s="613"/>
      <c r="EE2" s="613"/>
      <c r="EF2" s="613"/>
      <c r="EG2" s="613"/>
      <c r="EH2" s="613"/>
      <c r="EI2" s="613"/>
      <c r="EJ2" s="613"/>
      <c r="EK2" s="613"/>
      <c r="EL2" s="613"/>
      <c r="EM2" s="613"/>
      <c r="EN2" s="613"/>
      <c r="EO2" s="613"/>
      <c r="EP2" s="613"/>
      <c r="EQ2" s="613"/>
      <c r="ER2" s="613"/>
      <c r="ES2" s="613"/>
      <c r="ET2" s="613"/>
      <c r="EU2" s="613"/>
      <c r="EV2" s="613"/>
      <c r="EW2" s="613"/>
      <c r="EX2" s="613"/>
      <c r="EY2" s="613"/>
      <c r="EZ2" s="613"/>
      <c r="FA2" s="613"/>
      <c r="FB2" s="613"/>
      <c r="FC2" s="613"/>
      <c r="FD2" s="613"/>
      <c r="FE2" s="613"/>
      <c r="FF2" s="613"/>
      <c r="FG2" s="613"/>
      <c r="FH2" s="613"/>
      <c r="FI2" s="613"/>
      <c r="FJ2" s="613"/>
      <c r="FK2" s="613"/>
      <c r="FL2" s="613"/>
      <c r="FM2" s="613"/>
      <c r="FN2" s="613"/>
      <c r="FO2" s="613"/>
      <c r="FP2" s="613"/>
      <c r="FQ2" s="613"/>
      <c r="FR2" s="613"/>
      <c r="FS2" s="613"/>
      <c r="FT2" s="613"/>
      <c r="FU2" s="613"/>
      <c r="FV2" s="613"/>
      <c r="FW2" s="613"/>
      <c r="FX2" s="614" t="s">
        <v>676</v>
      </c>
      <c r="FY2" s="615"/>
      <c r="FZ2" s="615"/>
      <c r="GA2" s="615"/>
      <c r="GB2" s="615"/>
      <c r="GC2" s="615"/>
      <c r="GD2" s="615"/>
      <c r="GE2" s="615"/>
      <c r="GF2" s="615"/>
      <c r="GG2" s="615"/>
      <c r="GH2" s="615"/>
      <c r="GI2" s="615"/>
      <c r="GJ2" s="615"/>
      <c r="GK2" s="615"/>
      <c r="GL2" s="615"/>
      <c r="GM2" s="615"/>
      <c r="GN2" s="615"/>
      <c r="GO2" s="615"/>
      <c r="GP2" s="615"/>
      <c r="GQ2" s="615"/>
      <c r="GR2" s="615"/>
      <c r="GS2" s="615"/>
      <c r="GT2" s="615"/>
      <c r="GU2" s="615"/>
      <c r="GV2" s="615"/>
      <c r="GW2" s="615"/>
      <c r="GX2" s="615"/>
      <c r="GY2" s="615"/>
      <c r="GZ2" s="615"/>
      <c r="HA2" s="615"/>
      <c r="HB2" s="615"/>
      <c r="HC2" s="615"/>
      <c r="HD2" s="615"/>
      <c r="HE2" s="615"/>
      <c r="HF2" s="615"/>
      <c r="HG2" s="615"/>
      <c r="HH2" s="615"/>
      <c r="HI2" s="615"/>
      <c r="HJ2" s="615"/>
      <c r="HK2" s="615"/>
      <c r="HL2" s="615"/>
      <c r="HM2" s="615"/>
      <c r="HN2" s="615"/>
      <c r="HO2" s="615"/>
      <c r="HP2" s="615"/>
      <c r="HQ2" s="615"/>
      <c r="HR2" s="615"/>
      <c r="HS2" s="615"/>
      <c r="HT2" s="615"/>
      <c r="HU2" s="615"/>
      <c r="HV2" s="615"/>
      <c r="HW2" s="615"/>
      <c r="HX2" s="615"/>
      <c r="HY2" s="615"/>
      <c r="HZ2" s="615"/>
      <c r="IA2" s="615"/>
      <c r="IB2" s="615"/>
      <c r="IC2" s="615"/>
      <c r="ID2" s="615"/>
      <c r="IE2" s="615"/>
      <c r="IF2" s="615"/>
      <c r="IG2" s="615"/>
      <c r="IH2" s="615"/>
      <c r="II2" s="615"/>
      <c r="IJ2" s="615"/>
      <c r="IK2" s="615"/>
      <c r="IL2" s="615"/>
      <c r="IM2" s="615"/>
      <c r="IN2" s="615"/>
      <c r="IO2" s="615"/>
      <c r="IP2" s="615"/>
      <c r="IQ2" s="615"/>
      <c r="IR2" s="615"/>
      <c r="IS2" s="615"/>
      <c r="IT2" s="615"/>
      <c r="IU2" s="615"/>
      <c r="IV2" s="615"/>
      <c r="IW2" s="615"/>
      <c r="IX2" s="615"/>
      <c r="IY2" s="615"/>
      <c r="IZ2" s="615"/>
      <c r="JA2" s="615"/>
      <c r="JB2" s="615"/>
      <c r="JC2" s="615"/>
      <c r="JD2" s="615"/>
      <c r="JE2" s="615"/>
      <c r="JF2" s="615"/>
      <c r="JG2" s="615"/>
      <c r="JH2" s="615"/>
      <c r="JI2" s="615"/>
      <c r="JJ2" s="615"/>
      <c r="JK2" s="615"/>
      <c r="JL2" s="615"/>
      <c r="JM2" s="615"/>
      <c r="JN2" s="615"/>
      <c r="JO2" s="615"/>
      <c r="JP2" s="615"/>
      <c r="JQ2" s="615"/>
      <c r="JR2" s="615"/>
      <c r="JS2" s="615"/>
      <c r="JT2" s="615"/>
      <c r="JU2" s="615"/>
      <c r="JV2" s="616"/>
    </row>
    <row r="3" spans="1:285" ht="15" thickBot="1">
      <c r="A3" s="256" t="s">
        <v>1</v>
      </c>
      <c r="B3" s="1155" t="s">
        <v>146</v>
      </c>
      <c r="C3" s="289" t="s">
        <v>0</v>
      </c>
      <c r="D3" s="290" t="s">
        <v>133</v>
      </c>
      <c r="E3" s="290" t="s">
        <v>134</v>
      </c>
      <c r="F3" s="291" t="s">
        <v>549</v>
      </c>
      <c r="G3" s="1156" t="s">
        <v>550</v>
      </c>
      <c r="H3" s="221" t="s">
        <v>3</v>
      </c>
      <c r="I3" s="289" t="s">
        <v>138</v>
      </c>
      <c r="J3" s="220" t="s">
        <v>139</v>
      </c>
      <c r="K3" s="291" t="s">
        <v>184</v>
      </c>
      <c r="L3" s="220"/>
      <c r="M3" s="293" t="s">
        <v>253</v>
      </c>
      <c r="N3" s="294" t="s">
        <v>254</v>
      </c>
      <c r="O3" s="294" t="s">
        <v>255</v>
      </c>
      <c r="P3" s="1138" t="s">
        <v>547</v>
      </c>
      <c r="Q3" s="1139" t="s">
        <v>543</v>
      </c>
      <c r="R3" s="289" t="s">
        <v>3</v>
      </c>
      <c r="S3" s="289" t="s">
        <v>138</v>
      </c>
      <c r="T3" s="220" t="s">
        <v>139</v>
      </c>
      <c r="U3" s="1007" t="s">
        <v>553</v>
      </c>
      <c r="V3" s="510" t="s">
        <v>281</v>
      </c>
      <c r="W3" s="522" t="s">
        <v>258</v>
      </c>
      <c r="X3" s="522" t="s">
        <v>260</v>
      </c>
      <c r="Y3" s="523" t="s">
        <v>259</v>
      </c>
      <c r="Z3" s="523" t="s">
        <v>659</v>
      </c>
      <c r="AA3" s="1223" t="s">
        <v>632</v>
      </c>
      <c r="AB3" s="731" t="s">
        <v>646</v>
      </c>
      <c r="AC3" s="731" t="s">
        <v>637</v>
      </c>
      <c r="AD3" s="731" t="s">
        <v>646</v>
      </c>
      <c r="AE3" s="1223" t="s">
        <v>639</v>
      </c>
      <c r="AF3" s="731" t="s">
        <v>646</v>
      </c>
      <c r="AG3" s="731" t="s">
        <v>641</v>
      </c>
      <c r="AH3" s="1224" t="s">
        <v>646</v>
      </c>
      <c r="AI3" s="731" t="s">
        <v>634</v>
      </c>
      <c r="AJ3" s="1155" t="s">
        <v>646</v>
      </c>
      <c r="AK3" s="165" t="s">
        <v>1008</v>
      </c>
      <c r="AL3" s="165" t="s">
        <v>1010</v>
      </c>
      <c r="AM3" s="165" t="s">
        <v>1006</v>
      </c>
      <c r="AN3" s="1006" t="s">
        <v>551</v>
      </c>
      <c r="AO3" s="165" t="s">
        <v>1006</v>
      </c>
      <c r="AP3" s="1006" t="s">
        <v>551</v>
      </c>
      <c r="AQ3" s="165" t="s">
        <v>1006</v>
      </c>
      <c r="AR3" s="1006" t="s">
        <v>551</v>
      </c>
      <c r="AS3" s="780" t="s">
        <v>1006</v>
      </c>
      <c r="AT3" s="788" t="s">
        <v>551</v>
      </c>
      <c r="AU3" s="780" t="s">
        <v>1006</v>
      </c>
      <c r="AV3" s="788" t="s">
        <v>551</v>
      </c>
      <c r="AW3" s="780" t="s">
        <v>1006</v>
      </c>
      <c r="AX3" s="788" t="s">
        <v>551</v>
      </c>
      <c r="AY3" s="780" t="s">
        <v>1006</v>
      </c>
      <c r="AZ3" s="788" t="s">
        <v>551</v>
      </c>
      <c r="BA3" s="780" t="s">
        <v>1006</v>
      </c>
      <c r="BB3" s="788" t="s">
        <v>551</v>
      </c>
      <c r="BC3" s="780" t="s">
        <v>1006</v>
      </c>
      <c r="BD3" s="788" t="s">
        <v>551</v>
      </c>
      <c r="BE3" s="780" t="s">
        <v>1006</v>
      </c>
      <c r="BF3" s="788" t="s">
        <v>551</v>
      </c>
      <c r="BG3" s="780" t="s">
        <v>1006</v>
      </c>
      <c r="BH3" s="788" t="s">
        <v>551</v>
      </c>
      <c r="BI3" s="780" t="s">
        <v>1006</v>
      </c>
      <c r="BJ3" s="788" t="s">
        <v>551</v>
      </c>
      <c r="BK3" s="780" t="s">
        <v>1006</v>
      </c>
      <c r="BL3" s="788" t="s">
        <v>551</v>
      </c>
      <c r="BM3" s="780" t="s">
        <v>1006</v>
      </c>
      <c r="BN3" s="788" t="s">
        <v>551</v>
      </c>
      <c r="BO3" s="780" t="s">
        <v>1006</v>
      </c>
      <c r="BP3" s="788" t="s">
        <v>551</v>
      </c>
      <c r="BQ3" s="165" t="s">
        <v>155</v>
      </c>
      <c r="BR3" s="165" t="s">
        <v>645</v>
      </c>
      <c r="BS3" s="401"/>
      <c r="BT3" s="401"/>
      <c r="BU3" s="401"/>
      <c r="BV3" s="401"/>
      <c r="BW3" s="401"/>
      <c r="BX3" s="401"/>
      <c r="BY3" s="401"/>
      <c r="BZ3" s="401"/>
      <c r="CA3" s="401"/>
      <c r="CB3" s="613"/>
      <c r="CC3" s="401"/>
      <c r="CD3" s="401"/>
      <c r="CE3" s="401"/>
      <c r="CF3" s="401"/>
      <c r="CG3" s="401"/>
      <c r="CH3" s="401"/>
      <c r="CI3" s="401"/>
      <c r="CJ3" s="401"/>
      <c r="CK3" s="401"/>
      <c r="CL3" s="401"/>
      <c r="CM3" s="401"/>
      <c r="CN3" s="401"/>
      <c r="CO3" s="401"/>
      <c r="CP3" s="401"/>
      <c r="CQ3" s="401"/>
      <c r="CR3" s="401"/>
      <c r="CS3" s="401"/>
      <c r="CT3" s="401"/>
      <c r="CU3" s="401"/>
      <c r="CV3" s="401"/>
      <c r="CW3" s="401"/>
      <c r="CX3" s="401"/>
      <c r="CY3" s="401"/>
      <c r="CZ3" s="401"/>
      <c r="DA3" s="401"/>
      <c r="DB3" s="401"/>
      <c r="DC3" s="401"/>
      <c r="DD3" s="401"/>
      <c r="DE3" s="401"/>
      <c r="DF3" s="401"/>
      <c r="DG3" s="401"/>
      <c r="DH3" s="401"/>
      <c r="DI3" s="401"/>
      <c r="DJ3" s="401"/>
      <c r="DK3" s="401"/>
      <c r="DL3" s="401"/>
      <c r="DM3" s="401"/>
      <c r="DN3" s="401"/>
      <c r="DO3" s="401"/>
      <c r="DP3" s="401"/>
      <c r="DQ3" s="401"/>
      <c r="DR3" s="401"/>
      <c r="DS3" s="401"/>
      <c r="DT3" s="401"/>
      <c r="DU3" s="401"/>
      <c r="DV3" s="401"/>
      <c r="DW3" s="401"/>
      <c r="DX3" s="401"/>
      <c r="DY3" s="401"/>
      <c r="DZ3" s="401"/>
      <c r="EA3" s="401"/>
      <c r="EB3" s="401"/>
      <c r="EC3" s="401"/>
      <c r="ED3" s="401"/>
      <c r="EE3" s="401"/>
      <c r="EF3" s="401"/>
      <c r="EG3" s="401"/>
      <c r="EH3" s="401"/>
      <c r="EI3" s="401"/>
      <c r="EJ3" s="401"/>
      <c r="EK3" s="401"/>
      <c r="EL3" s="401"/>
      <c r="EM3" s="401"/>
      <c r="EN3" s="401"/>
      <c r="EO3" s="401"/>
      <c r="EP3" s="401"/>
      <c r="EQ3" s="401"/>
      <c r="ER3" s="401"/>
      <c r="ES3" s="401"/>
      <c r="ET3" s="401"/>
      <c r="EU3" s="401"/>
      <c r="EV3" s="401"/>
      <c r="EW3" s="401"/>
      <c r="EX3" s="401"/>
      <c r="EY3" s="401"/>
      <c r="EZ3" s="401"/>
      <c r="FA3" s="401"/>
      <c r="FB3" s="401"/>
      <c r="FC3" s="401"/>
      <c r="FD3" s="401"/>
      <c r="FE3" s="401"/>
      <c r="FF3" s="401"/>
      <c r="FG3" s="401"/>
      <c r="FH3" s="401"/>
      <c r="FI3" s="401"/>
      <c r="FJ3" s="401"/>
      <c r="FK3" s="401"/>
      <c r="FL3" s="401"/>
      <c r="FM3" s="401"/>
      <c r="FN3" s="401"/>
      <c r="FO3" s="401"/>
      <c r="FP3" s="401"/>
      <c r="FQ3" s="401"/>
      <c r="FR3" s="401"/>
      <c r="FS3" s="401"/>
      <c r="FT3" s="401"/>
      <c r="FU3" s="401"/>
      <c r="FV3" s="401"/>
      <c r="FW3" s="401"/>
      <c r="FX3" s="617" t="s">
        <v>677</v>
      </c>
      <c r="FY3" s="618" t="s">
        <v>678</v>
      </c>
      <c r="FZ3" s="618" t="s">
        <v>679</v>
      </c>
      <c r="GA3" s="618" t="s">
        <v>680</v>
      </c>
      <c r="GB3" s="618"/>
      <c r="GC3" s="618" t="s">
        <v>681</v>
      </c>
      <c r="GD3" s="618" t="s">
        <v>682</v>
      </c>
      <c r="GE3" s="618" t="s">
        <v>683</v>
      </c>
      <c r="GF3" s="618" t="s">
        <v>684</v>
      </c>
      <c r="GG3" s="618" t="s">
        <v>685</v>
      </c>
      <c r="GH3" s="618" t="s">
        <v>686</v>
      </c>
      <c r="GI3" s="618" t="s">
        <v>687</v>
      </c>
      <c r="GJ3" s="618" t="s">
        <v>688</v>
      </c>
      <c r="GK3" s="618" t="s">
        <v>689</v>
      </c>
      <c r="GL3" s="618" t="s">
        <v>690</v>
      </c>
      <c r="GM3" s="618" t="s">
        <v>691</v>
      </c>
      <c r="GN3" s="618" t="s">
        <v>692</v>
      </c>
      <c r="GO3" s="618" t="s">
        <v>693</v>
      </c>
      <c r="GP3" s="618" t="s">
        <v>694</v>
      </c>
      <c r="GQ3" s="618" t="s">
        <v>695</v>
      </c>
      <c r="GR3" s="618" t="s">
        <v>696</v>
      </c>
      <c r="GS3" s="618" t="s">
        <v>697</v>
      </c>
      <c r="GT3" s="618" t="s">
        <v>698</v>
      </c>
      <c r="GU3" s="618" t="s">
        <v>699</v>
      </c>
      <c r="GV3" s="618" t="s">
        <v>700</v>
      </c>
      <c r="GW3" s="618" t="s">
        <v>701</v>
      </c>
      <c r="GX3" s="618" t="s">
        <v>702</v>
      </c>
      <c r="GY3" s="618" t="s">
        <v>703</v>
      </c>
      <c r="GZ3" s="618" t="s">
        <v>704</v>
      </c>
      <c r="HA3" s="618" t="s">
        <v>705</v>
      </c>
      <c r="HB3" s="618" t="s">
        <v>706</v>
      </c>
      <c r="HC3" s="618" t="s">
        <v>707</v>
      </c>
      <c r="HD3" s="619" t="s">
        <v>708</v>
      </c>
      <c r="HE3" s="618" t="s">
        <v>709</v>
      </c>
      <c r="HF3" s="618" t="s">
        <v>710</v>
      </c>
      <c r="HG3" s="618" t="s">
        <v>711</v>
      </c>
      <c r="HH3" s="618" t="s">
        <v>712</v>
      </c>
      <c r="HI3" s="618" t="s">
        <v>713</v>
      </c>
      <c r="HJ3" s="618" t="s">
        <v>714</v>
      </c>
      <c r="HK3" s="618" t="s">
        <v>715</v>
      </c>
      <c r="HL3" s="618" t="s">
        <v>716</v>
      </c>
      <c r="HM3" s="618" t="s">
        <v>717</v>
      </c>
      <c r="HN3" s="618" t="s">
        <v>718</v>
      </c>
      <c r="HO3" s="618" t="s">
        <v>719</v>
      </c>
      <c r="HP3" s="618" t="s">
        <v>720</v>
      </c>
      <c r="HQ3" s="618" t="s">
        <v>721</v>
      </c>
      <c r="HR3" s="618" t="s">
        <v>722</v>
      </c>
      <c r="HS3" s="618" t="s">
        <v>723</v>
      </c>
      <c r="HT3" s="618" t="s">
        <v>724</v>
      </c>
      <c r="HU3" s="618" t="s">
        <v>725</v>
      </c>
      <c r="HV3" s="618" t="s">
        <v>726</v>
      </c>
      <c r="HW3" s="618" t="s">
        <v>727</v>
      </c>
      <c r="HX3" s="618" t="s">
        <v>728</v>
      </c>
      <c r="HY3" s="618" t="s">
        <v>729</v>
      </c>
      <c r="HZ3" s="618" t="s">
        <v>730</v>
      </c>
      <c r="IA3" s="618" t="s">
        <v>731</v>
      </c>
      <c r="IB3" s="618" t="s">
        <v>732</v>
      </c>
      <c r="IC3" s="618" t="s">
        <v>733</v>
      </c>
      <c r="ID3" s="618" t="s">
        <v>734</v>
      </c>
      <c r="IE3" s="618" t="s">
        <v>735</v>
      </c>
      <c r="IF3" s="618" t="s">
        <v>736</v>
      </c>
      <c r="IG3" s="618" t="s">
        <v>737</v>
      </c>
      <c r="IH3" s="618" t="s">
        <v>738</v>
      </c>
      <c r="II3" s="618" t="s">
        <v>739</v>
      </c>
      <c r="IJ3" s="618" t="s">
        <v>740</v>
      </c>
      <c r="IK3" s="618" t="s">
        <v>741</v>
      </c>
      <c r="IL3" s="618" t="s">
        <v>742</v>
      </c>
      <c r="IM3" s="618" t="s">
        <v>743</v>
      </c>
      <c r="IN3" s="618" t="s">
        <v>744</v>
      </c>
      <c r="IO3" s="618" t="s">
        <v>745</v>
      </c>
      <c r="IP3" s="618" t="s">
        <v>746</v>
      </c>
      <c r="IQ3" s="618" t="s">
        <v>747</v>
      </c>
      <c r="IR3" s="618" t="s">
        <v>748</v>
      </c>
      <c r="IS3" s="618" t="s">
        <v>749</v>
      </c>
      <c r="IT3" s="618" t="s">
        <v>750</v>
      </c>
      <c r="IU3" s="618" t="s">
        <v>751</v>
      </c>
      <c r="IV3" s="618" t="s">
        <v>752</v>
      </c>
      <c r="IW3" s="618" t="s">
        <v>753</v>
      </c>
      <c r="IX3" s="618" t="s">
        <v>754</v>
      </c>
      <c r="IY3" s="618" t="s">
        <v>755</v>
      </c>
      <c r="IZ3" s="618" t="s">
        <v>756</v>
      </c>
      <c r="JA3" s="618" t="s">
        <v>757</v>
      </c>
      <c r="JB3" s="618" t="s">
        <v>758</v>
      </c>
      <c r="JC3" s="618" t="s">
        <v>759</v>
      </c>
      <c r="JD3" s="618" t="s">
        <v>760</v>
      </c>
      <c r="JE3" s="618" t="s">
        <v>761</v>
      </c>
      <c r="JF3" s="618" t="s">
        <v>762</v>
      </c>
      <c r="JG3" s="618" t="s">
        <v>763</v>
      </c>
      <c r="JH3" s="618" t="s">
        <v>764</v>
      </c>
      <c r="JI3" s="618" t="s">
        <v>765</v>
      </c>
      <c r="JJ3" s="618" t="s">
        <v>766</v>
      </c>
      <c r="JK3" s="618" t="s">
        <v>767</v>
      </c>
      <c r="JL3" s="618" t="s">
        <v>768</v>
      </c>
      <c r="JM3" s="618" t="s">
        <v>769</v>
      </c>
      <c r="JN3" s="618" t="s">
        <v>770</v>
      </c>
      <c r="JO3" s="618" t="s">
        <v>771</v>
      </c>
      <c r="JP3" s="618" t="s">
        <v>772</v>
      </c>
      <c r="JQ3" s="618" t="s">
        <v>773</v>
      </c>
      <c r="JR3" s="618" t="s">
        <v>774</v>
      </c>
      <c r="JS3" s="618" t="s">
        <v>775</v>
      </c>
      <c r="JT3" s="618" t="s">
        <v>776</v>
      </c>
      <c r="JU3" s="618" t="s">
        <v>777</v>
      </c>
      <c r="JV3" s="620" t="s">
        <v>778</v>
      </c>
    </row>
    <row r="4" spans="1:285" ht="16" thickBot="1">
      <c r="A4" s="904" t="s">
        <v>5</v>
      </c>
      <c r="B4" s="974">
        <f t="shared" ref="B4:B34" si="0">IF(AND(H4&gt;0,R4&gt;0),4,(IF(AND(H4&gt;0,R4=""),3,(IF(AND(I4&gt;0,S4&gt;0),1,(IF(AND(J4&gt;0,T4&gt;0),1,2)))))))</f>
        <v>1</v>
      </c>
      <c r="C4" s="975" t="s">
        <v>52</v>
      </c>
      <c r="D4" s="976" t="s">
        <v>141</v>
      </c>
      <c r="E4" s="833" t="s">
        <v>34</v>
      </c>
      <c r="F4" s="963">
        <v>0.68</v>
      </c>
      <c r="G4" s="38" t="e">
        <f>F4+G3</f>
        <v>#VALUE!</v>
      </c>
      <c r="H4" s="45"/>
      <c r="I4" s="385">
        <v>0.68</v>
      </c>
      <c r="J4" s="28"/>
      <c r="K4" s="141" t="s">
        <v>143</v>
      </c>
      <c r="L4" s="964" t="s">
        <v>12</v>
      </c>
      <c r="M4" s="1003">
        <v>5</v>
      </c>
      <c r="N4" s="72">
        <v>5</v>
      </c>
      <c r="O4" s="73">
        <v>5</v>
      </c>
      <c r="P4" s="1140">
        <f t="shared" ref="P4:P11" si="1">SUM(M4:O4)</f>
        <v>15</v>
      </c>
      <c r="Q4" s="1141">
        <f>O4*N4*M4</f>
        <v>125</v>
      </c>
      <c r="R4" s="45"/>
      <c r="S4" s="385">
        <f>I4</f>
        <v>0.68</v>
      </c>
      <c r="T4" s="967"/>
      <c r="U4" s="500">
        <v>0</v>
      </c>
      <c r="V4" s="1004" t="s">
        <v>642</v>
      </c>
      <c r="W4" s="524">
        <f>IF(V4="RC", (U4*1.1+25000*S4),U4)</f>
        <v>0</v>
      </c>
      <c r="X4" s="1005">
        <f>AB4+AD4+AF4+AH4+AJ4</f>
        <v>0</v>
      </c>
      <c r="Y4" s="525">
        <f>IF(V4="RC",(IF(((W4+X4)*0.08)&gt;3000,((W4+X4)*0.08),3000)),0)</f>
        <v>0</v>
      </c>
      <c r="Z4" s="968">
        <f t="shared" ref="Z4:Z34" si="2">IF((S4+T4)=0,0,(X4+W4+Y4))</f>
        <v>0</v>
      </c>
      <c r="AA4" s="1217"/>
      <c r="AB4" s="1218">
        <f t="shared" ref="AB4:AB34" si="3">AA4*26*F4*440/27*$O$157</f>
        <v>0</v>
      </c>
      <c r="AC4" s="1219"/>
      <c r="AD4" s="1220">
        <f t="shared" ref="AD4:AD34" si="4">F4*AC4*$O$158</f>
        <v>0</v>
      </c>
      <c r="AE4" s="1221"/>
      <c r="AF4" s="1218">
        <f t="shared" ref="AF4:AF34" si="5">AE4*$O$159</f>
        <v>0</v>
      </c>
      <c r="AG4" s="1218"/>
      <c r="AH4" s="1220">
        <f t="shared" ref="AH4:AH34" si="6">IF(AG4="",AG4*0,10000)</f>
        <v>0</v>
      </c>
      <c r="AI4" s="1218"/>
      <c r="AJ4" s="1222">
        <v>0</v>
      </c>
      <c r="AK4" s="969"/>
      <c r="AL4" s="977">
        <v>2017</v>
      </c>
      <c r="AM4" s="17" t="str">
        <f t="shared" ref="AM4:AM34" si="7">IF(($AL4=2018),($S4+$T4)," ")</f>
        <v xml:space="preserve"> </v>
      </c>
      <c r="AN4" s="979" t="str">
        <f t="shared" ref="AN4:AN34" si="8">IF($AM4=" ", " ", $Z4)</f>
        <v xml:space="preserve"> </v>
      </c>
      <c r="AO4" s="980" t="str">
        <f t="shared" ref="AO4:AO34" si="9">IF(($AL4=2019),($S4+$T4)," ")</f>
        <v xml:space="preserve"> </v>
      </c>
      <c r="AP4" s="979" t="str">
        <f t="shared" ref="AP4:AP34" si="10">IF($AO4=" ", " ", $Z4)</f>
        <v xml:space="preserve"> </v>
      </c>
      <c r="AQ4" s="980" t="str">
        <f t="shared" ref="AQ4:AQ34" si="11">IF(($AL4=2020),($S4+$T4)," ")</f>
        <v xml:space="preserve"> </v>
      </c>
      <c r="AR4" s="979" t="str">
        <f t="shared" ref="AR4:AR34" si="12">IF(AQ4=" ", " ", $Z4)</f>
        <v xml:space="preserve"> </v>
      </c>
      <c r="AS4" s="4" t="str">
        <f t="shared" ref="AS4:AS34" si="13">IF(($AL4=2021),($S4+$T4)," ")</f>
        <v xml:space="preserve"> </v>
      </c>
      <c r="AT4" s="747" t="str">
        <f t="shared" ref="AT4:AT34" si="14">IF(AS4=" ", " ", $Z4)</f>
        <v xml:space="preserve"> </v>
      </c>
      <c r="AU4" s="4" t="str">
        <f t="shared" ref="AU4:AU34" si="15">IF(($AL4=2022),($S4+$T4)," ")</f>
        <v xml:space="preserve"> </v>
      </c>
      <c r="AV4" s="747" t="str">
        <f t="shared" ref="AV4:AV34" si="16">IF(AU4=" ", " ", $Z4)</f>
        <v xml:space="preserve"> </v>
      </c>
      <c r="AW4" s="4" t="str">
        <f t="shared" ref="AW4:AW34" si="17">IF(($AL4=2023),($S4+$T4)," ")</f>
        <v xml:space="preserve"> </v>
      </c>
      <c r="AX4" s="747" t="str">
        <f t="shared" ref="AX4:AX34" si="18">IF(AW4=" ", " ", $Z4)</f>
        <v xml:space="preserve"> </v>
      </c>
      <c r="AY4" s="4" t="str">
        <f t="shared" ref="AY4:AY34" si="19">IF(($AL4=2024),($S4+$T4)," ")</f>
        <v xml:space="preserve"> </v>
      </c>
      <c r="AZ4" s="747" t="str">
        <f t="shared" ref="AZ4:AZ34" si="20">IF(AY4=" ", " ", $Z4)</f>
        <v xml:space="preserve"> </v>
      </c>
      <c r="BA4" s="4" t="str">
        <f t="shared" ref="BA4:BA34" si="21">IF(($AL4=2025),($S4+$T4)," ")</f>
        <v xml:space="preserve"> </v>
      </c>
      <c r="BB4" s="747" t="str">
        <f t="shared" ref="BB4:BB34" si="22">IF(BA4=" ", " ", $Z4)</f>
        <v xml:space="preserve"> </v>
      </c>
      <c r="BC4" s="4" t="str">
        <f t="shared" ref="BC4:BC34" si="23">IF(($AL4=2026),($S4+$T4)," ")</f>
        <v xml:space="preserve"> </v>
      </c>
      <c r="BD4" s="747" t="str">
        <f t="shared" ref="BD4:BD34" si="24">IF(BC4=" ", " ", $Z4)</f>
        <v xml:space="preserve"> </v>
      </c>
      <c r="BE4" s="4" t="str">
        <f t="shared" ref="BE4:BE34" si="25">IF(($AL4=2027),($S4+$T4)," ")</f>
        <v xml:space="preserve"> </v>
      </c>
      <c r="BF4" s="747" t="str">
        <f t="shared" ref="BF4:BF34" si="26">IF(BE4=" ", " ", $Z4)</f>
        <v xml:space="preserve"> </v>
      </c>
      <c r="BG4" s="4" t="str">
        <f t="shared" ref="BG4:BG34" si="27">IF(($AL4=2028),($S4+$T4)," ")</f>
        <v xml:space="preserve"> </v>
      </c>
      <c r="BH4" s="747" t="str">
        <f t="shared" ref="BH4:BH34" si="28">IF(BG4=" ", " ", $Z4)</f>
        <v xml:space="preserve"> </v>
      </c>
      <c r="BI4" s="4" t="str">
        <f t="shared" ref="BI4:BI34" si="29">IF(($AL4=2029),($S4+$T4)," ")</f>
        <v xml:space="preserve"> </v>
      </c>
      <c r="BJ4" s="747" t="str">
        <f t="shared" ref="BJ4:BJ34" si="30">IF(BI4=" ", " ", $Z4)</f>
        <v xml:space="preserve"> </v>
      </c>
      <c r="BK4" s="4" t="str">
        <f t="shared" ref="BK4:BK34" si="31">IF(($AL4=2030),($S4+$T4)," ")</f>
        <v xml:space="preserve"> </v>
      </c>
      <c r="BL4" s="747" t="str">
        <f t="shared" ref="BL4:BL34" si="32">IF(BK4=" ", " ", $Z4)</f>
        <v xml:space="preserve"> </v>
      </c>
      <c r="BM4" s="4" t="str">
        <f t="shared" ref="BM4:BM34" si="33">IF(($AL4=2031),($S4+$T4)," ")</f>
        <v xml:space="preserve"> </v>
      </c>
      <c r="BN4" s="747" t="str">
        <f t="shared" ref="BN4:BN34" si="34">IF(BM4=" ", " ", $Z4)</f>
        <v xml:space="preserve"> </v>
      </c>
      <c r="BO4" s="4" t="str">
        <f t="shared" ref="BO4:BO34" si="35">IF(($AL4=2032),($S4+$T4)," ")</f>
        <v xml:space="preserve"> </v>
      </c>
      <c r="BP4" s="747" t="str">
        <f t="shared" ref="BP4:BP34" si="36">IF(BO4=" ", " ", $Z4)</f>
        <v xml:space="preserve"> </v>
      </c>
      <c r="BQ4" s="163" t="s">
        <v>613</v>
      </c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401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/>
      <c r="DW4" s="163"/>
      <c r="DX4" s="163"/>
      <c r="DY4" s="163"/>
      <c r="DZ4" s="163"/>
      <c r="EA4" s="163"/>
      <c r="EB4" s="163"/>
      <c r="EC4" s="163"/>
      <c r="ED4" s="163"/>
      <c r="EE4" s="163"/>
      <c r="EF4" s="163"/>
      <c r="EG4" s="163"/>
      <c r="EH4" s="163"/>
      <c r="EI4" s="163"/>
      <c r="EJ4" s="163"/>
      <c r="EK4" s="163"/>
      <c r="EL4" s="163"/>
      <c r="EM4" s="163"/>
      <c r="EN4" s="163"/>
      <c r="EO4" s="163"/>
      <c r="EP4" s="163"/>
      <c r="EQ4" s="163"/>
      <c r="ER4" s="163"/>
      <c r="ES4" s="163"/>
      <c r="ET4" s="163"/>
      <c r="EU4" s="163"/>
      <c r="EV4" s="163"/>
      <c r="EW4" s="163"/>
      <c r="EX4" s="163"/>
      <c r="EY4" s="163"/>
      <c r="EZ4" s="163"/>
      <c r="FA4" s="163"/>
      <c r="FB4" s="163"/>
      <c r="FC4" s="163"/>
      <c r="FD4" s="163"/>
      <c r="FE4" s="163"/>
      <c r="FF4" s="163"/>
      <c r="FG4" s="163"/>
      <c r="FH4" s="163"/>
      <c r="FI4" s="163"/>
      <c r="FJ4" s="163"/>
      <c r="FK4" s="163"/>
      <c r="FL4" s="163"/>
      <c r="FM4" s="163"/>
      <c r="FN4" s="163"/>
      <c r="FO4" s="163"/>
      <c r="FP4" s="163"/>
      <c r="FQ4" s="163"/>
      <c r="FR4" s="163"/>
      <c r="FS4" s="163"/>
      <c r="FT4" s="163"/>
      <c r="FU4" s="163"/>
      <c r="FV4" s="163"/>
      <c r="FW4" s="163"/>
      <c r="FX4" s="625" t="s">
        <v>293</v>
      </c>
      <c r="FY4" s="626">
        <v>161</v>
      </c>
      <c r="FZ4" s="626">
        <v>28092709</v>
      </c>
      <c r="GA4" s="626">
        <v>40</v>
      </c>
      <c r="GB4" s="626" t="s">
        <v>779</v>
      </c>
      <c r="GC4" s="626">
        <v>22</v>
      </c>
      <c r="GD4" s="626">
        <v>2012</v>
      </c>
      <c r="GE4" s="626">
        <v>1</v>
      </c>
      <c r="GF4" s="626" t="s">
        <v>780</v>
      </c>
      <c r="GG4" s="626">
        <v>1</v>
      </c>
      <c r="GH4" s="626">
        <v>1</v>
      </c>
      <c r="GI4" s="626" t="s">
        <v>780</v>
      </c>
      <c r="GJ4" s="626">
        <v>1</v>
      </c>
      <c r="GK4" s="626" t="s">
        <v>781</v>
      </c>
      <c r="GL4" s="626" t="s">
        <v>782</v>
      </c>
      <c r="GM4" s="626">
        <v>66</v>
      </c>
      <c r="GN4" s="626" t="s">
        <v>783</v>
      </c>
      <c r="GO4" s="626">
        <v>0</v>
      </c>
      <c r="GP4" s="626">
        <v>0</v>
      </c>
      <c r="GQ4" s="626">
        <v>4</v>
      </c>
      <c r="GR4" s="626">
        <v>2</v>
      </c>
      <c r="GS4" s="626" t="s">
        <v>783</v>
      </c>
      <c r="GT4" s="626" t="s">
        <v>783</v>
      </c>
      <c r="GU4" s="626" t="s">
        <v>783</v>
      </c>
      <c r="GV4" s="626" t="s">
        <v>783</v>
      </c>
      <c r="GW4" s="626" t="s">
        <v>783</v>
      </c>
      <c r="GX4" s="626" t="s">
        <v>783</v>
      </c>
      <c r="GY4" s="626">
        <v>1649</v>
      </c>
      <c r="GZ4" s="626">
        <v>0.11</v>
      </c>
      <c r="HA4" s="626">
        <v>5</v>
      </c>
      <c r="HB4" s="626" t="s">
        <v>783</v>
      </c>
      <c r="HC4" s="626" t="s">
        <v>782</v>
      </c>
      <c r="HD4" s="626">
        <v>15</v>
      </c>
      <c r="HE4" s="626" t="s">
        <v>783</v>
      </c>
      <c r="HF4" s="626">
        <v>0</v>
      </c>
      <c r="HG4" s="626" t="s">
        <v>783</v>
      </c>
      <c r="HH4" s="626">
        <v>0</v>
      </c>
      <c r="HI4" s="626">
        <v>1</v>
      </c>
      <c r="HJ4" s="626">
        <v>45</v>
      </c>
      <c r="HK4" s="626" t="s">
        <v>784</v>
      </c>
      <c r="HL4" s="626" t="s">
        <v>785</v>
      </c>
      <c r="HM4" s="626" t="s">
        <v>783</v>
      </c>
      <c r="HN4" s="626" t="s">
        <v>783</v>
      </c>
      <c r="HO4" s="626" t="s">
        <v>783</v>
      </c>
      <c r="HP4" s="626" t="s">
        <v>783</v>
      </c>
      <c r="HQ4" s="626" t="s">
        <v>783</v>
      </c>
      <c r="HR4" s="626">
        <v>3980783</v>
      </c>
      <c r="HS4" s="626" t="s">
        <v>783</v>
      </c>
      <c r="HT4" s="626" t="s">
        <v>786</v>
      </c>
      <c r="HU4" s="626" t="s">
        <v>787</v>
      </c>
      <c r="HV4" s="626">
        <v>4</v>
      </c>
      <c r="HW4" s="626">
        <v>2013</v>
      </c>
      <c r="HX4" s="626">
        <v>63</v>
      </c>
      <c r="HY4" s="626">
        <v>0</v>
      </c>
      <c r="HZ4" s="626">
        <v>581</v>
      </c>
      <c r="IA4" s="627">
        <v>41358.405266203707</v>
      </c>
      <c r="IB4" s="626" t="s">
        <v>788</v>
      </c>
      <c r="IC4" s="626">
        <v>3976305</v>
      </c>
      <c r="ID4" s="626">
        <v>2013</v>
      </c>
      <c r="IE4" s="626">
        <v>1712</v>
      </c>
      <c r="IF4" s="626" t="s">
        <v>783</v>
      </c>
      <c r="IG4" s="626" t="s">
        <v>783</v>
      </c>
      <c r="IH4" s="626" t="s">
        <v>783</v>
      </c>
      <c r="II4" s="626" t="s">
        <v>783</v>
      </c>
      <c r="IJ4" s="626" t="s">
        <v>783</v>
      </c>
      <c r="IK4" s="626" t="s">
        <v>783</v>
      </c>
      <c r="IL4" s="626" t="s">
        <v>783</v>
      </c>
      <c r="IM4" s="626" t="s">
        <v>783</v>
      </c>
      <c r="IN4" s="626" t="s">
        <v>783</v>
      </c>
      <c r="IO4" s="626">
        <v>1649</v>
      </c>
      <c r="IP4" s="627">
        <v>38943.586388888885</v>
      </c>
      <c r="IQ4" s="626" t="s">
        <v>783</v>
      </c>
      <c r="IR4" s="626" t="s">
        <v>783</v>
      </c>
      <c r="IS4" s="626" t="s">
        <v>783</v>
      </c>
      <c r="IT4" s="626" t="s">
        <v>783</v>
      </c>
      <c r="IU4" s="626" t="s">
        <v>783</v>
      </c>
      <c r="IV4" s="626" t="s">
        <v>783</v>
      </c>
      <c r="IW4" s="626" t="s">
        <v>783</v>
      </c>
      <c r="IX4" s="626" t="s">
        <v>781</v>
      </c>
      <c r="IY4" s="626">
        <v>45</v>
      </c>
      <c r="IZ4" s="626" t="s">
        <v>789</v>
      </c>
      <c r="JA4" s="626" t="s">
        <v>783</v>
      </c>
      <c r="JB4" s="626" t="s">
        <v>783</v>
      </c>
      <c r="JC4" s="626" t="s">
        <v>783</v>
      </c>
      <c r="JD4" s="626">
        <v>329377</v>
      </c>
      <c r="JE4" s="626" t="s">
        <v>783</v>
      </c>
      <c r="JF4" s="626" t="s">
        <v>783</v>
      </c>
      <c r="JG4" s="626" t="s">
        <v>783</v>
      </c>
      <c r="JH4" s="626" t="s">
        <v>783</v>
      </c>
      <c r="JI4" s="626" t="s">
        <v>783</v>
      </c>
      <c r="JJ4" s="626" t="s">
        <v>783</v>
      </c>
      <c r="JK4" s="626" t="s">
        <v>783</v>
      </c>
      <c r="JL4" s="626" t="s">
        <v>790</v>
      </c>
      <c r="JM4" s="626">
        <v>4</v>
      </c>
      <c r="JN4" s="626">
        <v>2</v>
      </c>
      <c r="JO4" s="626" t="s">
        <v>783</v>
      </c>
      <c r="JP4" s="626">
        <v>10711928</v>
      </c>
      <c r="JQ4" s="626">
        <v>2011</v>
      </c>
      <c r="JR4" s="626">
        <v>3</v>
      </c>
      <c r="JS4" s="626" t="s">
        <v>783</v>
      </c>
      <c r="JT4" s="626" t="s">
        <v>783</v>
      </c>
      <c r="JU4" s="626" t="s">
        <v>791</v>
      </c>
      <c r="JV4" s="628">
        <v>601.969472</v>
      </c>
      <c r="JW4">
        <f>SUM(JV4:JV4)</f>
        <v>601.969472</v>
      </c>
      <c r="JX4" s="225">
        <v>0.25</v>
      </c>
    </row>
    <row r="5" spans="1:285" ht="16" thickBot="1">
      <c r="A5" s="905" t="s">
        <v>5</v>
      </c>
      <c r="B5" s="971">
        <f t="shared" si="0"/>
        <v>1</v>
      </c>
      <c r="C5" s="972" t="s">
        <v>35</v>
      </c>
      <c r="D5" s="249" t="s">
        <v>185</v>
      </c>
      <c r="E5" s="103" t="s">
        <v>130</v>
      </c>
      <c r="F5" s="888">
        <v>0.37</v>
      </c>
      <c r="G5" s="120" t="e">
        <f>F5+G124</f>
        <v>#REF!</v>
      </c>
      <c r="H5" s="46"/>
      <c r="I5" s="3">
        <v>0.37</v>
      </c>
      <c r="J5" s="29"/>
      <c r="K5" s="18">
        <v>1975</v>
      </c>
      <c r="L5" s="5"/>
      <c r="M5" s="71">
        <v>1</v>
      </c>
      <c r="N5" s="71">
        <v>2</v>
      </c>
      <c r="O5" s="70">
        <v>4</v>
      </c>
      <c r="P5" s="1107">
        <f t="shared" si="1"/>
        <v>7</v>
      </c>
      <c r="Q5" s="1108">
        <f>O5*N5*M5</f>
        <v>8</v>
      </c>
      <c r="R5" s="46"/>
      <c r="S5" s="3">
        <v>0.37</v>
      </c>
      <c r="T5" s="29"/>
      <c r="U5" s="878">
        <v>0</v>
      </c>
      <c r="V5" s="172" t="s">
        <v>642</v>
      </c>
      <c r="W5" s="536">
        <f>IF(V5="RC", (U5*1.1+15000*S5),U5)</f>
        <v>0</v>
      </c>
      <c r="X5" s="537">
        <v>0</v>
      </c>
      <c r="Y5" s="537">
        <f>IF(V5="RC",(IF(((W5+X5)*0.08)&gt;3000,(W5+X5),3000)),0)</f>
        <v>0</v>
      </c>
      <c r="Z5" s="900">
        <f t="shared" si="2"/>
        <v>0</v>
      </c>
      <c r="AA5" s="883">
        <v>6</v>
      </c>
      <c r="AB5" s="270">
        <f t="shared" si="3"/>
        <v>7336.8533333333326</v>
      </c>
      <c r="AC5" s="566">
        <v>0.25</v>
      </c>
      <c r="AD5" s="562">
        <f t="shared" si="4"/>
        <v>6660</v>
      </c>
      <c r="AE5" s="518"/>
      <c r="AF5" s="270">
        <f t="shared" si="5"/>
        <v>0</v>
      </c>
      <c r="AG5" s="270"/>
      <c r="AH5" s="562">
        <f t="shared" si="6"/>
        <v>0</v>
      </c>
      <c r="AI5" s="270"/>
      <c r="AJ5" s="228">
        <v>0</v>
      </c>
      <c r="AK5" s="902"/>
      <c r="AL5" s="970">
        <v>2017</v>
      </c>
      <c r="AM5" s="18" t="str">
        <f t="shared" si="7"/>
        <v xml:space="preserve"> </v>
      </c>
      <c r="AN5" s="747" t="str">
        <f t="shared" si="8"/>
        <v xml:space="preserve"> </v>
      </c>
      <c r="AO5" s="4" t="str">
        <f t="shared" si="9"/>
        <v xml:space="preserve"> </v>
      </c>
      <c r="AP5" s="747" t="str">
        <f t="shared" si="10"/>
        <v xml:space="preserve"> </v>
      </c>
      <c r="AQ5" s="4" t="str">
        <f t="shared" si="11"/>
        <v xml:space="preserve"> </v>
      </c>
      <c r="AR5" s="747" t="str">
        <f t="shared" si="12"/>
        <v xml:space="preserve"> </v>
      </c>
      <c r="AS5" s="4" t="str">
        <f t="shared" si="13"/>
        <v xml:space="preserve"> </v>
      </c>
      <c r="AT5" s="747" t="str">
        <f t="shared" si="14"/>
        <v xml:space="preserve"> </v>
      </c>
      <c r="AU5" s="4" t="str">
        <f t="shared" si="15"/>
        <v xml:space="preserve"> </v>
      </c>
      <c r="AV5" s="747" t="str">
        <f t="shared" si="16"/>
        <v xml:space="preserve"> </v>
      </c>
      <c r="AW5" s="4" t="str">
        <f t="shared" si="17"/>
        <v xml:space="preserve"> </v>
      </c>
      <c r="AX5" s="747" t="str">
        <f t="shared" si="18"/>
        <v xml:space="preserve"> </v>
      </c>
      <c r="AY5" s="4" t="str">
        <f t="shared" si="19"/>
        <v xml:space="preserve"> </v>
      </c>
      <c r="AZ5" s="747" t="str">
        <f t="shared" si="20"/>
        <v xml:space="preserve"> </v>
      </c>
      <c r="BA5" s="4" t="str">
        <f t="shared" si="21"/>
        <v xml:space="preserve"> </v>
      </c>
      <c r="BB5" s="747" t="str">
        <f t="shared" si="22"/>
        <v xml:space="preserve"> </v>
      </c>
      <c r="BC5" s="4" t="str">
        <f t="shared" si="23"/>
        <v xml:space="preserve"> </v>
      </c>
      <c r="BD5" s="747" t="str">
        <f t="shared" si="24"/>
        <v xml:space="preserve"> </v>
      </c>
      <c r="BE5" s="4" t="str">
        <f t="shared" si="25"/>
        <v xml:space="preserve"> </v>
      </c>
      <c r="BF5" s="747" t="str">
        <f t="shared" si="26"/>
        <v xml:space="preserve"> </v>
      </c>
      <c r="BG5" s="4" t="str">
        <f t="shared" si="27"/>
        <v xml:space="preserve"> </v>
      </c>
      <c r="BH5" s="747" t="str">
        <f t="shared" si="28"/>
        <v xml:space="preserve"> </v>
      </c>
      <c r="BI5" s="4" t="str">
        <f t="shared" si="29"/>
        <v xml:space="preserve"> </v>
      </c>
      <c r="BJ5" s="747" t="str">
        <f t="shared" si="30"/>
        <v xml:space="preserve"> </v>
      </c>
      <c r="BK5" s="4" t="str">
        <f t="shared" si="31"/>
        <v xml:space="preserve"> </v>
      </c>
      <c r="BL5" s="747" t="str">
        <f t="shared" si="32"/>
        <v xml:space="preserve"> </v>
      </c>
      <c r="BM5" s="4" t="str">
        <f t="shared" si="33"/>
        <v xml:space="preserve"> </v>
      </c>
      <c r="BN5" s="747" t="str">
        <f t="shared" si="34"/>
        <v xml:space="preserve"> </v>
      </c>
      <c r="BO5" s="4" t="str">
        <f t="shared" si="35"/>
        <v xml:space="preserve"> </v>
      </c>
      <c r="BP5" s="747" t="str">
        <f t="shared" si="36"/>
        <v xml:space="preserve"> </v>
      </c>
      <c r="BQ5" s="133" t="s">
        <v>613</v>
      </c>
      <c r="BR5" s="133"/>
      <c r="BS5" s="389"/>
      <c r="BT5" s="389"/>
      <c r="BU5" s="389"/>
      <c r="BV5" s="389"/>
      <c r="BW5" s="389"/>
      <c r="BX5" s="389"/>
      <c r="BY5" s="389"/>
      <c r="BZ5" s="389"/>
      <c r="CA5" s="389"/>
      <c r="CB5" s="163">
        <f>(F5+H5+I5+J5+R5+S5+T5)/3-F5</f>
        <v>0</v>
      </c>
      <c r="CC5" s="389"/>
      <c r="CD5" s="389"/>
      <c r="CE5" s="389"/>
      <c r="CF5" s="389"/>
      <c r="CG5" s="389"/>
      <c r="CH5" s="389"/>
      <c r="CI5" s="389"/>
      <c r="CJ5" s="389"/>
      <c r="CK5" s="389"/>
      <c r="CL5" s="389"/>
      <c r="CM5" s="389"/>
      <c r="CN5" s="389"/>
      <c r="CO5" s="389"/>
      <c r="CP5" s="389"/>
      <c r="CQ5" s="389"/>
      <c r="CR5" s="389"/>
      <c r="CS5" s="389"/>
      <c r="CT5" s="389"/>
      <c r="CU5" s="389"/>
      <c r="CV5" s="389"/>
      <c r="CW5" s="389"/>
      <c r="CX5" s="389"/>
      <c r="CY5" s="389"/>
      <c r="CZ5" s="389"/>
      <c r="DA5" s="389"/>
      <c r="DB5" s="389"/>
      <c r="DC5" s="389"/>
      <c r="DD5" s="389"/>
      <c r="DE5" s="389"/>
      <c r="DF5" s="389"/>
      <c r="DG5" s="389"/>
      <c r="DH5" s="389"/>
      <c r="DI5" s="389"/>
      <c r="DJ5" s="389"/>
      <c r="DK5" s="389"/>
      <c r="DL5" s="389"/>
      <c r="DM5" s="389"/>
      <c r="DN5" s="389"/>
      <c r="DO5" s="389"/>
      <c r="DP5" s="389"/>
      <c r="DQ5" s="389"/>
      <c r="DR5" s="389"/>
      <c r="DS5" s="389"/>
      <c r="DT5" s="389"/>
      <c r="DU5" s="389"/>
      <c r="DV5" s="389"/>
      <c r="DW5" s="389"/>
      <c r="DX5" s="389"/>
      <c r="DY5" s="389"/>
      <c r="DZ5" s="389"/>
      <c r="EA5" s="389"/>
      <c r="EB5" s="389"/>
      <c r="EC5" s="389"/>
      <c r="ED5" s="389"/>
      <c r="EE5" s="389"/>
      <c r="EF5" s="389"/>
      <c r="EG5" s="389"/>
      <c r="EH5" s="389"/>
      <c r="EI5" s="389"/>
      <c r="EJ5" s="389"/>
      <c r="EK5" s="389"/>
      <c r="EL5" s="389"/>
      <c r="EM5" s="389"/>
      <c r="EN5" s="389"/>
      <c r="EO5" s="389"/>
      <c r="EP5" s="389"/>
      <c r="EQ5" s="389"/>
      <c r="ER5" s="389"/>
      <c r="ES5" s="389"/>
      <c r="ET5" s="389"/>
      <c r="EU5" s="389"/>
      <c r="EV5" s="389"/>
      <c r="EW5" s="389"/>
      <c r="EX5" s="389"/>
      <c r="EY5" s="389"/>
      <c r="EZ5" s="389"/>
      <c r="FA5" s="389"/>
      <c r="FB5" s="389"/>
      <c r="FC5" s="389"/>
      <c r="FD5" s="389"/>
      <c r="FE5" s="389"/>
      <c r="FF5" s="389"/>
      <c r="FG5" s="389"/>
      <c r="FH5" s="389"/>
      <c r="FI5" s="389"/>
      <c r="FJ5" s="389"/>
      <c r="FK5" s="389"/>
      <c r="FL5" s="389"/>
      <c r="FM5" s="389"/>
      <c r="FN5" s="389"/>
      <c r="FO5" s="389"/>
      <c r="FP5" s="389"/>
      <c r="FQ5" s="389"/>
      <c r="FR5" s="389"/>
      <c r="FS5" s="389"/>
      <c r="FT5" s="389"/>
      <c r="FU5" s="389"/>
      <c r="FV5" s="389"/>
      <c r="FW5" s="389"/>
      <c r="FX5" s="625" t="s">
        <v>424</v>
      </c>
      <c r="FY5" s="626">
        <v>229</v>
      </c>
      <c r="FZ5" s="626">
        <v>30289415</v>
      </c>
      <c r="GA5" s="626">
        <v>35</v>
      </c>
      <c r="GB5" s="626" t="s">
        <v>3</v>
      </c>
      <c r="GC5" s="626">
        <v>16</v>
      </c>
      <c r="GD5" s="626">
        <v>2009</v>
      </c>
      <c r="GE5" s="626">
        <v>0</v>
      </c>
      <c r="GF5" s="626" t="s">
        <v>792</v>
      </c>
      <c r="GG5" s="626">
        <v>0</v>
      </c>
      <c r="GH5" s="626">
        <v>0</v>
      </c>
      <c r="GI5" s="626" t="s">
        <v>792</v>
      </c>
      <c r="GJ5" s="626">
        <v>0</v>
      </c>
      <c r="GK5" s="626" t="s">
        <v>781</v>
      </c>
      <c r="GL5" s="626" t="s">
        <v>782</v>
      </c>
      <c r="GM5" s="626">
        <v>50</v>
      </c>
      <c r="GN5" s="626" t="s">
        <v>783</v>
      </c>
      <c r="GO5" s="626">
        <v>0</v>
      </c>
      <c r="GP5" s="626">
        <v>0</v>
      </c>
      <c r="GQ5" s="626">
        <v>4</v>
      </c>
      <c r="GR5" s="626">
        <v>2</v>
      </c>
      <c r="GS5" s="626">
        <v>1</v>
      </c>
      <c r="GT5" s="626" t="s">
        <v>783</v>
      </c>
      <c r="GU5" s="626" t="s">
        <v>783</v>
      </c>
      <c r="GV5" s="626" t="s">
        <v>783</v>
      </c>
      <c r="GW5" s="626" t="s">
        <v>783</v>
      </c>
      <c r="GX5" s="626" t="s">
        <v>783</v>
      </c>
      <c r="GY5" s="626">
        <v>1649</v>
      </c>
      <c r="GZ5" s="626">
        <v>0.11</v>
      </c>
      <c r="HA5" s="626">
        <v>5</v>
      </c>
      <c r="HB5" s="626" t="s">
        <v>783</v>
      </c>
      <c r="HC5" s="626" t="s">
        <v>782</v>
      </c>
      <c r="HD5" s="626">
        <v>15</v>
      </c>
      <c r="HE5" s="626" t="s">
        <v>783</v>
      </c>
      <c r="HF5" s="626">
        <v>0</v>
      </c>
      <c r="HG5" s="626" t="s">
        <v>783</v>
      </c>
      <c r="HH5" s="626">
        <v>0</v>
      </c>
      <c r="HI5" s="626">
        <v>1</v>
      </c>
      <c r="HJ5" s="626">
        <v>45</v>
      </c>
      <c r="HK5" s="626" t="s">
        <v>784</v>
      </c>
      <c r="HL5" s="626" t="s">
        <v>785</v>
      </c>
      <c r="HM5" s="626" t="s">
        <v>783</v>
      </c>
      <c r="HN5" s="626" t="s">
        <v>783</v>
      </c>
      <c r="HO5" s="626" t="s">
        <v>783</v>
      </c>
      <c r="HP5" s="626" t="s">
        <v>783</v>
      </c>
      <c r="HQ5" s="626" t="s">
        <v>783</v>
      </c>
      <c r="HR5" s="626">
        <v>3980715</v>
      </c>
      <c r="HS5" s="626" t="s">
        <v>783</v>
      </c>
      <c r="HT5" s="626" t="s">
        <v>786</v>
      </c>
      <c r="HU5" s="626" t="s">
        <v>787</v>
      </c>
      <c r="HV5" s="626">
        <v>4</v>
      </c>
      <c r="HW5" s="626">
        <v>2014</v>
      </c>
      <c r="HX5" s="626">
        <v>63</v>
      </c>
      <c r="HY5" s="626">
        <v>0</v>
      </c>
      <c r="HZ5" s="626">
        <v>581</v>
      </c>
      <c r="IA5" s="627">
        <v>41697.500081018516</v>
      </c>
      <c r="IB5" s="626" t="s">
        <v>788</v>
      </c>
      <c r="IC5" s="626">
        <v>3976237</v>
      </c>
      <c r="ID5" s="626">
        <v>2014</v>
      </c>
      <c r="IE5" s="626">
        <v>1712</v>
      </c>
      <c r="IF5" s="626" t="s">
        <v>783</v>
      </c>
      <c r="IG5" s="626" t="s">
        <v>783</v>
      </c>
      <c r="IH5" s="626" t="s">
        <v>783</v>
      </c>
      <c r="II5" s="626" t="s">
        <v>783</v>
      </c>
      <c r="IJ5" s="626" t="s">
        <v>783</v>
      </c>
      <c r="IK5" s="626" t="s">
        <v>783</v>
      </c>
      <c r="IL5" s="626" t="s">
        <v>783</v>
      </c>
      <c r="IM5" s="626" t="s">
        <v>783</v>
      </c>
      <c r="IN5" s="626" t="s">
        <v>783</v>
      </c>
      <c r="IO5" s="626">
        <v>1649</v>
      </c>
      <c r="IP5" s="627">
        <v>39296.319722222222</v>
      </c>
      <c r="IQ5" s="626">
        <v>4</v>
      </c>
      <c r="IR5" s="626" t="s">
        <v>793</v>
      </c>
      <c r="IS5" s="626">
        <v>1</v>
      </c>
      <c r="IT5" s="665">
        <v>41275</v>
      </c>
      <c r="IU5" s="626" t="s">
        <v>783</v>
      </c>
      <c r="IV5" s="626" t="s">
        <v>783</v>
      </c>
      <c r="IW5" s="626" t="s">
        <v>783</v>
      </c>
      <c r="IX5" s="626" t="s">
        <v>781</v>
      </c>
      <c r="IY5" s="626">
        <v>45</v>
      </c>
      <c r="IZ5" s="626" t="s">
        <v>789</v>
      </c>
      <c r="JA5" s="626" t="s">
        <v>783</v>
      </c>
      <c r="JB5" s="626" t="s">
        <v>783</v>
      </c>
      <c r="JC5" s="626" t="s">
        <v>783</v>
      </c>
      <c r="JD5" s="626">
        <v>329421</v>
      </c>
      <c r="JE5" s="626" t="s">
        <v>783</v>
      </c>
      <c r="JF5" s="626" t="s">
        <v>783</v>
      </c>
      <c r="JG5" s="626" t="s">
        <v>795</v>
      </c>
      <c r="JH5" s="626">
        <v>35</v>
      </c>
      <c r="JI5" s="626" t="s">
        <v>783</v>
      </c>
      <c r="JJ5" s="626" t="s">
        <v>783</v>
      </c>
      <c r="JK5" s="626" t="s">
        <v>783</v>
      </c>
      <c r="JL5" s="626" t="s">
        <v>790</v>
      </c>
      <c r="JM5" s="626">
        <v>4</v>
      </c>
      <c r="JN5" s="626">
        <v>1</v>
      </c>
      <c r="JO5" s="626" t="s">
        <v>783</v>
      </c>
      <c r="JP5" s="626">
        <v>12683066</v>
      </c>
      <c r="JQ5" s="626">
        <v>2013</v>
      </c>
      <c r="JR5" s="626">
        <v>12</v>
      </c>
      <c r="JS5" s="626" t="s">
        <v>783</v>
      </c>
      <c r="JT5" s="626" t="s">
        <v>783</v>
      </c>
      <c r="JU5" s="626" t="s">
        <v>849</v>
      </c>
      <c r="JV5" s="628">
        <v>546.25796300000002</v>
      </c>
      <c r="JW5">
        <f>SUM(JV57:JV58)</f>
        <v>1166.542813</v>
      </c>
      <c r="JX5" s="225">
        <v>0.32439408636363637</v>
      </c>
    </row>
    <row r="6" spans="1:285" ht="15" customHeight="1" thickBot="1">
      <c r="A6" s="905" t="s">
        <v>5</v>
      </c>
      <c r="B6" s="971">
        <f t="shared" si="0"/>
        <v>1</v>
      </c>
      <c r="C6" s="972" t="s">
        <v>55</v>
      </c>
      <c r="D6" s="867" t="s">
        <v>185</v>
      </c>
      <c r="E6" s="119" t="s">
        <v>158</v>
      </c>
      <c r="F6" s="888">
        <v>2.04</v>
      </c>
      <c r="G6" s="120" t="e">
        <f>F6+G11</f>
        <v>#VALUE!</v>
      </c>
      <c r="H6" s="46"/>
      <c r="I6" s="3">
        <v>2.04</v>
      </c>
      <c r="J6" s="29"/>
      <c r="K6" s="17" t="s">
        <v>187</v>
      </c>
      <c r="L6" s="9"/>
      <c r="M6" s="72">
        <v>5</v>
      </c>
      <c r="N6" s="72">
        <v>5</v>
      </c>
      <c r="O6" s="73">
        <v>5</v>
      </c>
      <c r="P6" s="1107">
        <f t="shared" si="1"/>
        <v>15</v>
      </c>
      <c r="Q6" s="1108">
        <f>O6*N6*M6</f>
        <v>125</v>
      </c>
      <c r="R6" s="46"/>
      <c r="S6" s="3">
        <f>I6</f>
        <v>2.04</v>
      </c>
      <c r="T6" s="56"/>
      <c r="U6" s="226">
        <v>0</v>
      </c>
      <c r="V6" s="508" t="s">
        <v>642</v>
      </c>
      <c r="W6" s="530">
        <f>IF(V6="RC", (U6*1.1+25000*S6),U6)</f>
        <v>0</v>
      </c>
      <c r="X6" s="1046">
        <f t="shared" ref="X6:X36" si="37">AB6+AD6+AF6+AH6+AJ6</f>
        <v>0</v>
      </c>
      <c r="Y6" s="531">
        <f>IF(V6="RC",(IF(((W6+X6)*0.08)&gt;3000,((W6+X6)*0.08),3000)),0)</f>
        <v>0</v>
      </c>
      <c r="Z6" s="900">
        <f t="shared" si="2"/>
        <v>0</v>
      </c>
      <c r="AA6" s="603"/>
      <c r="AB6" s="495">
        <f t="shared" si="3"/>
        <v>0</v>
      </c>
      <c r="AC6" s="549"/>
      <c r="AD6" s="558">
        <f t="shared" si="4"/>
        <v>0</v>
      </c>
      <c r="AE6" s="514"/>
      <c r="AF6" s="495">
        <f t="shared" si="5"/>
        <v>0</v>
      </c>
      <c r="AG6" s="495"/>
      <c r="AH6" s="558">
        <f t="shared" si="6"/>
        <v>0</v>
      </c>
      <c r="AI6" s="495"/>
      <c r="AJ6" s="875">
        <v>0</v>
      </c>
      <c r="AK6" s="902"/>
      <c r="AL6" s="970">
        <v>2017</v>
      </c>
      <c r="AM6" s="18" t="str">
        <f t="shared" si="7"/>
        <v xml:space="preserve"> </v>
      </c>
      <c r="AN6" s="747" t="str">
        <f t="shared" si="8"/>
        <v xml:space="preserve"> </v>
      </c>
      <c r="AO6" s="4" t="str">
        <f t="shared" si="9"/>
        <v xml:space="preserve"> </v>
      </c>
      <c r="AP6" s="747" t="str">
        <f t="shared" si="10"/>
        <v xml:space="preserve"> </v>
      </c>
      <c r="AQ6" s="4" t="str">
        <f t="shared" si="11"/>
        <v xml:space="preserve"> </v>
      </c>
      <c r="AR6" s="747" t="str">
        <f t="shared" si="12"/>
        <v xml:space="preserve"> </v>
      </c>
      <c r="AS6" s="4" t="str">
        <f t="shared" si="13"/>
        <v xml:space="preserve"> </v>
      </c>
      <c r="AT6" s="747" t="str">
        <f t="shared" si="14"/>
        <v xml:space="preserve"> </v>
      </c>
      <c r="AU6" s="4" t="str">
        <f t="shared" si="15"/>
        <v xml:space="preserve"> </v>
      </c>
      <c r="AV6" s="747" t="str">
        <f t="shared" si="16"/>
        <v xml:space="preserve"> </v>
      </c>
      <c r="AW6" s="4" t="str">
        <f t="shared" si="17"/>
        <v xml:space="preserve"> </v>
      </c>
      <c r="AX6" s="747" t="str">
        <f t="shared" si="18"/>
        <v xml:space="preserve"> </v>
      </c>
      <c r="AY6" s="4" t="str">
        <f t="shared" si="19"/>
        <v xml:space="preserve"> </v>
      </c>
      <c r="AZ6" s="747" t="str">
        <f t="shared" si="20"/>
        <v xml:space="preserve"> </v>
      </c>
      <c r="BA6" s="4" t="str">
        <f t="shared" si="21"/>
        <v xml:space="preserve"> </v>
      </c>
      <c r="BB6" s="747" t="str">
        <f t="shared" si="22"/>
        <v xml:space="preserve"> </v>
      </c>
      <c r="BC6" s="4" t="str">
        <f t="shared" si="23"/>
        <v xml:space="preserve"> </v>
      </c>
      <c r="BD6" s="747" t="str">
        <f t="shared" si="24"/>
        <v xml:space="preserve"> </v>
      </c>
      <c r="BE6" s="4" t="str">
        <f t="shared" si="25"/>
        <v xml:space="preserve"> </v>
      </c>
      <c r="BF6" s="747" t="str">
        <f t="shared" si="26"/>
        <v xml:space="preserve"> </v>
      </c>
      <c r="BG6" s="4" t="str">
        <f t="shared" si="27"/>
        <v xml:space="preserve"> </v>
      </c>
      <c r="BH6" s="747" t="str">
        <f t="shared" si="28"/>
        <v xml:space="preserve"> </v>
      </c>
      <c r="BI6" s="4" t="str">
        <f t="shared" si="29"/>
        <v xml:space="preserve"> </v>
      </c>
      <c r="BJ6" s="747" t="str">
        <f t="shared" si="30"/>
        <v xml:space="preserve"> </v>
      </c>
      <c r="BK6" s="4" t="str">
        <f t="shared" si="31"/>
        <v xml:space="preserve"> </v>
      </c>
      <c r="BL6" s="747" t="str">
        <f t="shared" si="32"/>
        <v xml:space="preserve"> </v>
      </c>
      <c r="BM6" s="4" t="str">
        <f t="shared" si="33"/>
        <v xml:space="preserve"> </v>
      </c>
      <c r="BN6" s="747" t="str">
        <f t="shared" si="34"/>
        <v xml:space="preserve"> </v>
      </c>
      <c r="BO6" s="4" t="str">
        <f t="shared" si="35"/>
        <v xml:space="preserve"> </v>
      </c>
      <c r="BP6" s="747" t="str">
        <f t="shared" si="36"/>
        <v xml:space="preserve"> </v>
      </c>
      <c r="BQ6" s="163" t="s">
        <v>613</v>
      </c>
      <c r="BR6" s="163"/>
      <c r="BS6" s="389"/>
      <c r="BT6" s="389"/>
      <c r="BU6" s="389"/>
      <c r="BV6" s="389"/>
      <c r="BW6" s="389"/>
      <c r="BX6" s="389"/>
      <c r="BY6" s="389"/>
      <c r="BZ6" s="389"/>
      <c r="CA6" s="389"/>
      <c r="CB6" s="163">
        <f t="shared" ref="CB6:CB68" si="38">(F6+H6+I6+J6+R6+S6+T6)/3-F6</f>
        <v>0</v>
      </c>
      <c r="CC6" s="389"/>
      <c r="CD6" s="389"/>
      <c r="CE6" s="389"/>
      <c r="CF6" s="389"/>
      <c r="CG6" s="389"/>
      <c r="CH6" s="389"/>
      <c r="CI6" s="389"/>
      <c r="CJ6" s="389"/>
      <c r="CK6" s="389"/>
      <c r="CL6" s="389"/>
      <c r="CM6" s="389"/>
      <c r="CN6" s="389"/>
      <c r="CO6" s="389"/>
      <c r="CP6" s="389"/>
      <c r="CQ6" s="389"/>
      <c r="CR6" s="389"/>
      <c r="CS6" s="389"/>
      <c r="CT6" s="389"/>
      <c r="CU6" s="389"/>
      <c r="CV6" s="389"/>
      <c r="CW6" s="389"/>
      <c r="CX6" s="389"/>
      <c r="CY6" s="389"/>
      <c r="CZ6" s="389"/>
      <c r="DA6" s="389"/>
      <c r="DB6" s="389"/>
      <c r="DC6" s="389"/>
      <c r="DD6" s="389"/>
      <c r="DE6" s="389"/>
      <c r="DF6" s="389"/>
      <c r="DG6" s="389"/>
      <c r="DH6" s="389"/>
      <c r="DI6" s="389"/>
      <c r="DJ6" s="389"/>
      <c r="DK6" s="389"/>
      <c r="DL6" s="389"/>
      <c r="DM6" s="389"/>
      <c r="DN6" s="389"/>
      <c r="DO6" s="389"/>
      <c r="DP6" s="389"/>
      <c r="DQ6" s="389"/>
      <c r="DR6" s="389"/>
      <c r="DS6" s="389"/>
      <c r="DT6" s="389"/>
      <c r="DU6" s="389"/>
      <c r="DV6" s="389"/>
      <c r="DW6" s="389"/>
      <c r="DX6" s="389"/>
      <c r="DY6" s="389"/>
      <c r="DZ6" s="389"/>
      <c r="EA6" s="389"/>
      <c r="EB6" s="389"/>
      <c r="EC6" s="389"/>
      <c r="ED6" s="389"/>
      <c r="EE6" s="389"/>
      <c r="EF6" s="389"/>
      <c r="EG6" s="389"/>
      <c r="EH6" s="389"/>
      <c r="EI6" s="389"/>
      <c r="EJ6" s="389"/>
      <c r="EK6" s="389"/>
      <c r="EL6" s="389"/>
      <c r="EM6" s="389"/>
      <c r="EN6" s="389"/>
      <c r="EO6" s="389"/>
      <c r="EP6" s="389"/>
      <c r="EQ6" s="389"/>
      <c r="ER6" s="389"/>
      <c r="ES6" s="389"/>
      <c r="ET6" s="389"/>
      <c r="EU6" s="389"/>
      <c r="EV6" s="389"/>
      <c r="EW6" s="389"/>
      <c r="EX6" s="389"/>
      <c r="EY6" s="389"/>
      <c r="EZ6" s="389"/>
      <c r="FA6" s="389"/>
      <c r="FB6" s="389"/>
      <c r="FC6" s="389"/>
      <c r="FD6" s="389"/>
      <c r="FE6" s="389"/>
      <c r="FF6" s="389"/>
      <c r="FG6" s="389"/>
      <c r="FH6" s="389"/>
      <c r="FI6" s="389"/>
      <c r="FJ6" s="389"/>
      <c r="FK6" s="389"/>
      <c r="FL6" s="389"/>
      <c r="FM6" s="389"/>
      <c r="FN6" s="389"/>
      <c r="FO6" s="389"/>
      <c r="FP6" s="389"/>
      <c r="FQ6" s="389"/>
      <c r="FR6" s="389"/>
      <c r="FS6" s="389"/>
      <c r="FT6" s="389"/>
      <c r="FU6" s="389"/>
      <c r="FV6" s="389"/>
      <c r="FW6" s="389"/>
      <c r="FX6" s="629" t="s">
        <v>303</v>
      </c>
      <c r="FY6" s="630">
        <v>71</v>
      </c>
      <c r="FZ6" s="630">
        <v>30289239</v>
      </c>
      <c r="GA6" s="630">
        <v>40</v>
      </c>
      <c r="GB6" s="630" t="s">
        <v>779</v>
      </c>
      <c r="GC6" s="630">
        <v>24</v>
      </c>
      <c r="GD6" s="630">
        <v>1974</v>
      </c>
      <c r="GE6" s="630">
        <v>0</v>
      </c>
      <c r="GF6" s="630" t="s">
        <v>792</v>
      </c>
      <c r="GG6" s="630">
        <v>0</v>
      </c>
      <c r="GH6" s="630">
        <v>0</v>
      </c>
      <c r="GI6" s="630" t="s">
        <v>792</v>
      </c>
      <c r="GJ6" s="630">
        <v>0</v>
      </c>
      <c r="GK6" s="630" t="s">
        <v>781</v>
      </c>
      <c r="GL6" s="630" t="s">
        <v>782</v>
      </c>
      <c r="GM6" s="630">
        <v>66</v>
      </c>
      <c r="GN6" s="630" t="s">
        <v>783</v>
      </c>
      <c r="GO6" s="630">
        <v>0</v>
      </c>
      <c r="GP6" s="630">
        <v>0</v>
      </c>
      <c r="GQ6" s="630">
        <v>4</v>
      </c>
      <c r="GR6" s="630">
        <v>2</v>
      </c>
      <c r="GS6" s="630">
        <v>1</v>
      </c>
      <c r="GT6" s="630" t="s">
        <v>783</v>
      </c>
      <c r="GU6" s="630" t="s">
        <v>783</v>
      </c>
      <c r="GV6" s="630" t="s">
        <v>783</v>
      </c>
      <c r="GW6" s="630" t="s">
        <v>783</v>
      </c>
      <c r="GX6" s="630" t="s">
        <v>783</v>
      </c>
      <c r="GY6" s="630">
        <v>1649</v>
      </c>
      <c r="GZ6" s="630">
        <v>0.97</v>
      </c>
      <c r="HA6" s="630">
        <v>5</v>
      </c>
      <c r="HB6" s="630" t="s">
        <v>783</v>
      </c>
      <c r="HC6" s="630" t="s">
        <v>782</v>
      </c>
      <c r="HD6" s="630">
        <v>150</v>
      </c>
      <c r="HE6" s="630" t="s">
        <v>783</v>
      </c>
      <c r="HF6" s="630">
        <v>0</v>
      </c>
      <c r="HG6" s="630" t="s">
        <v>783</v>
      </c>
      <c r="HH6" s="630">
        <v>0</v>
      </c>
      <c r="HI6" s="630">
        <v>1</v>
      </c>
      <c r="HJ6" s="630">
        <v>40</v>
      </c>
      <c r="HK6" s="630" t="s">
        <v>784</v>
      </c>
      <c r="HL6" s="630" t="s">
        <v>785</v>
      </c>
      <c r="HM6" s="630" t="s">
        <v>783</v>
      </c>
      <c r="HN6" s="630" t="s">
        <v>783</v>
      </c>
      <c r="HO6" s="630" t="s">
        <v>783</v>
      </c>
      <c r="HP6" s="630" t="s">
        <v>783</v>
      </c>
      <c r="HQ6" s="630" t="s">
        <v>783</v>
      </c>
      <c r="HR6" s="630">
        <v>3979179</v>
      </c>
      <c r="HS6" s="630" t="s">
        <v>783</v>
      </c>
      <c r="HT6" s="630" t="s">
        <v>786</v>
      </c>
      <c r="HU6" s="630" t="s">
        <v>787</v>
      </c>
      <c r="HV6" s="630">
        <v>4</v>
      </c>
      <c r="HW6" s="630">
        <v>2014</v>
      </c>
      <c r="HX6" s="630">
        <v>63</v>
      </c>
      <c r="HY6" s="630">
        <v>0</v>
      </c>
      <c r="HZ6" s="630">
        <v>5122</v>
      </c>
      <c r="IA6" s="631">
        <v>41697.500081018516</v>
      </c>
      <c r="IB6" s="630" t="s">
        <v>788</v>
      </c>
      <c r="IC6" s="630">
        <v>3974701</v>
      </c>
      <c r="ID6" s="630">
        <v>2014</v>
      </c>
      <c r="IE6" s="630">
        <v>1712</v>
      </c>
      <c r="IF6" s="630" t="s">
        <v>783</v>
      </c>
      <c r="IG6" s="630" t="s">
        <v>783</v>
      </c>
      <c r="IH6" s="630" t="s">
        <v>783</v>
      </c>
      <c r="II6" s="630" t="s">
        <v>783</v>
      </c>
      <c r="IJ6" s="630" t="s">
        <v>783</v>
      </c>
      <c r="IK6" s="630" t="s">
        <v>783</v>
      </c>
      <c r="IL6" s="630" t="s">
        <v>783</v>
      </c>
      <c r="IM6" s="630" t="s">
        <v>783</v>
      </c>
      <c r="IN6" s="630" t="s">
        <v>783</v>
      </c>
      <c r="IO6" s="630">
        <v>1649</v>
      </c>
      <c r="IP6" s="631">
        <v>37477.354571759257</v>
      </c>
      <c r="IQ6" s="630">
        <v>1</v>
      </c>
      <c r="IR6" s="630" t="s">
        <v>793</v>
      </c>
      <c r="IS6" s="630">
        <v>1</v>
      </c>
      <c r="IT6" s="632">
        <v>40544</v>
      </c>
      <c r="IU6" s="630" t="s">
        <v>783</v>
      </c>
      <c r="IV6" s="630" t="s">
        <v>783</v>
      </c>
      <c r="IW6" s="630" t="s">
        <v>783</v>
      </c>
      <c r="IX6" s="630" t="s">
        <v>781</v>
      </c>
      <c r="IY6" s="630">
        <v>40</v>
      </c>
      <c r="IZ6" s="630" t="s">
        <v>794</v>
      </c>
      <c r="JA6" s="630" t="s">
        <v>783</v>
      </c>
      <c r="JB6" s="630" t="s">
        <v>783</v>
      </c>
      <c r="JC6" s="630" t="s">
        <v>783</v>
      </c>
      <c r="JD6" s="630">
        <v>329378</v>
      </c>
      <c r="JE6" s="630" t="s">
        <v>783</v>
      </c>
      <c r="JF6" s="630" t="s">
        <v>783</v>
      </c>
      <c r="JG6" s="630" t="s">
        <v>795</v>
      </c>
      <c r="JH6" s="630">
        <v>40</v>
      </c>
      <c r="JI6" s="630" t="s">
        <v>783</v>
      </c>
      <c r="JJ6" s="630" t="s">
        <v>783</v>
      </c>
      <c r="JK6" s="630" t="s">
        <v>783</v>
      </c>
      <c r="JL6" s="630" t="s">
        <v>796</v>
      </c>
      <c r="JM6" s="630">
        <v>4</v>
      </c>
      <c r="JN6" s="630">
        <v>2</v>
      </c>
      <c r="JO6" s="630" t="s">
        <v>783</v>
      </c>
      <c r="JP6" s="630">
        <v>10711928</v>
      </c>
      <c r="JQ6" s="630">
        <v>2011</v>
      </c>
      <c r="JR6" s="630">
        <v>3</v>
      </c>
      <c r="JS6" s="630" t="s">
        <v>783</v>
      </c>
      <c r="JT6" s="630" t="s">
        <v>783</v>
      </c>
      <c r="JU6" s="630" t="s">
        <v>797</v>
      </c>
      <c r="JV6" s="633">
        <v>8231.0272760000007</v>
      </c>
      <c r="JW6">
        <f>SUM(JV6:JV6)</f>
        <v>8231.0272760000007</v>
      </c>
      <c r="JX6" s="225"/>
    </row>
    <row r="7" spans="1:285" s="224" customFormat="1" ht="16" thickBot="1">
      <c r="A7" s="905" t="s">
        <v>5</v>
      </c>
      <c r="B7" s="79">
        <f t="shared" si="0"/>
        <v>2</v>
      </c>
      <c r="C7" s="871" t="s">
        <v>92</v>
      </c>
      <c r="D7" s="869" t="s">
        <v>132</v>
      </c>
      <c r="E7" s="167" t="s">
        <v>59</v>
      </c>
      <c r="F7" s="888">
        <v>0.05</v>
      </c>
      <c r="G7" s="120">
        <f>F7+G2</f>
        <v>0.05</v>
      </c>
      <c r="H7" s="46"/>
      <c r="I7" s="3">
        <v>0.05</v>
      </c>
      <c r="J7" s="29"/>
      <c r="K7" s="17"/>
      <c r="L7" s="9"/>
      <c r="M7" s="72">
        <v>2</v>
      </c>
      <c r="N7" s="72">
        <v>1</v>
      </c>
      <c r="O7" s="73">
        <v>2</v>
      </c>
      <c r="P7" s="1107">
        <f t="shared" si="1"/>
        <v>5</v>
      </c>
      <c r="Q7" s="1108">
        <v>125</v>
      </c>
      <c r="R7" s="46"/>
      <c r="S7" s="11"/>
      <c r="T7" s="81">
        <v>0.05</v>
      </c>
      <c r="U7" s="254">
        <f>S7*$O$152+T7*$P$152</f>
        <v>10350</v>
      </c>
      <c r="V7" s="171" t="s">
        <v>643</v>
      </c>
      <c r="W7" s="533">
        <f t="shared" ref="W7:W37" si="39">IF(V7="RC", (U7*1.1+15000*S7),U7)</f>
        <v>11385.000000000002</v>
      </c>
      <c r="X7" s="534">
        <f t="shared" si="37"/>
        <v>0</v>
      </c>
      <c r="Y7" s="535">
        <f t="shared" ref="Y7:Y69" si="40">IF(V7="RC",(IF(((W7+X7)*0.09)&gt;3000,((W7+X7)*0.09),3000)),(IF((X7+W7)=0,0,500)))</f>
        <v>3000</v>
      </c>
      <c r="Z7" s="900">
        <f t="shared" si="2"/>
        <v>14385.000000000002</v>
      </c>
      <c r="AA7" s="518"/>
      <c r="AB7" s="270">
        <f t="shared" si="3"/>
        <v>0</v>
      </c>
      <c r="AC7" s="553"/>
      <c r="AD7" s="562">
        <f t="shared" si="4"/>
        <v>0</v>
      </c>
      <c r="AE7" s="518"/>
      <c r="AF7" s="270">
        <f t="shared" si="5"/>
        <v>0</v>
      </c>
      <c r="AG7" s="270"/>
      <c r="AH7" s="562">
        <f t="shared" si="6"/>
        <v>0</v>
      </c>
      <c r="AI7" s="270"/>
      <c r="AJ7" s="228">
        <v>0</v>
      </c>
      <c r="AK7" s="902"/>
      <c r="AL7" s="902">
        <v>2018</v>
      </c>
      <c r="AM7" s="18">
        <f t="shared" si="7"/>
        <v>0.05</v>
      </c>
      <c r="AN7" s="747">
        <f t="shared" si="8"/>
        <v>14385.000000000002</v>
      </c>
      <c r="AO7" s="4" t="str">
        <f t="shared" si="9"/>
        <v xml:space="preserve"> </v>
      </c>
      <c r="AP7" s="747" t="str">
        <f t="shared" si="10"/>
        <v xml:space="preserve"> </v>
      </c>
      <c r="AQ7" s="4" t="str">
        <f t="shared" si="11"/>
        <v xml:space="preserve"> </v>
      </c>
      <c r="AR7" s="747" t="str">
        <f t="shared" si="12"/>
        <v xml:space="preserve"> </v>
      </c>
      <c r="AS7" s="4" t="str">
        <f t="shared" si="13"/>
        <v xml:space="preserve"> </v>
      </c>
      <c r="AT7" s="747" t="str">
        <f t="shared" si="14"/>
        <v xml:space="preserve"> </v>
      </c>
      <c r="AU7" s="4" t="str">
        <f t="shared" si="15"/>
        <v xml:space="preserve"> </v>
      </c>
      <c r="AV7" s="747" t="str">
        <f t="shared" si="16"/>
        <v xml:space="preserve"> </v>
      </c>
      <c r="AW7" s="4" t="str">
        <f t="shared" si="17"/>
        <v xml:space="preserve"> </v>
      </c>
      <c r="AX7" s="747" t="str">
        <f t="shared" si="18"/>
        <v xml:space="preserve"> </v>
      </c>
      <c r="AY7" s="4" t="str">
        <f t="shared" si="19"/>
        <v xml:space="preserve"> </v>
      </c>
      <c r="AZ7" s="747" t="str">
        <f t="shared" si="20"/>
        <v xml:space="preserve"> </v>
      </c>
      <c r="BA7" s="4" t="str">
        <f t="shared" si="21"/>
        <v xml:space="preserve"> </v>
      </c>
      <c r="BB7" s="747" t="str">
        <f t="shared" si="22"/>
        <v xml:space="preserve"> </v>
      </c>
      <c r="BC7" s="4" t="str">
        <f t="shared" si="23"/>
        <v xml:space="preserve"> </v>
      </c>
      <c r="BD7" s="747" t="str">
        <f t="shared" si="24"/>
        <v xml:space="preserve"> </v>
      </c>
      <c r="BE7" s="4" t="str">
        <f t="shared" si="25"/>
        <v xml:space="preserve"> </v>
      </c>
      <c r="BF7" s="747" t="str">
        <f t="shared" si="26"/>
        <v xml:space="preserve"> </v>
      </c>
      <c r="BG7" s="4" t="str">
        <f t="shared" si="27"/>
        <v xml:space="preserve"> </v>
      </c>
      <c r="BH7" s="747" t="str">
        <f t="shared" si="28"/>
        <v xml:space="preserve"> </v>
      </c>
      <c r="BI7" s="4" t="str">
        <f t="shared" si="29"/>
        <v xml:space="preserve"> </v>
      </c>
      <c r="BJ7" s="747" t="str">
        <f t="shared" si="30"/>
        <v xml:space="preserve"> </v>
      </c>
      <c r="BK7" s="4" t="str">
        <f t="shared" si="31"/>
        <v xml:space="preserve"> </v>
      </c>
      <c r="BL7" s="747" t="str">
        <f t="shared" si="32"/>
        <v xml:space="preserve"> </v>
      </c>
      <c r="BM7" s="4" t="str">
        <f t="shared" si="33"/>
        <v xml:space="preserve"> </v>
      </c>
      <c r="BN7" s="747" t="str">
        <f t="shared" si="34"/>
        <v xml:space="preserve"> </v>
      </c>
      <c r="BO7" s="4" t="str">
        <f t="shared" si="35"/>
        <v xml:space="preserve"> </v>
      </c>
      <c r="BP7" s="747" t="str">
        <f t="shared" si="36"/>
        <v xml:space="preserve"> </v>
      </c>
      <c r="BQ7" s="389"/>
      <c r="BR7" s="389" t="s">
        <v>644</v>
      </c>
      <c r="BS7" s="389"/>
      <c r="BT7" s="389"/>
      <c r="BU7" s="389"/>
      <c r="BV7" s="389"/>
      <c r="BW7" s="389"/>
      <c r="BX7" s="389"/>
      <c r="BY7" s="389"/>
      <c r="BZ7" s="389"/>
      <c r="CA7" s="389"/>
      <c r="CB7" s="163">
        <f t="shared" si="38"/>
        <v>0</v>
      </c>
      <c r="CC7" s="389"/>
      <c r="CD7" s="389"/>
      <c r="CE7" s="389"/>
      <c r="CF7" s="389"/>
      <c r="CG7" s="389"/>
      <c r="CH7" s="389"/>
      <c r="CI7" s="389"/>
      <c r="CJ7" s="389"/>
      <c r="CK7" s="389"/>
      <c r="CL7" s="389"/>
      <c r="CM7" s="389"/>
      <c r="CN7" s="389"/>
      <c r="CO7" s="389"/>
      <c r="CP7" s="389"/>
      <c r="CQ7" s="389"/>
      <c r="CR7" s="389"/>
      <c r="CS7" s="389"/>
      <c r="CT7" s="389"/>
      <c r="CU7" s="389"/>
      <c r="CV7" s="389"/>
      <c r="CW7" s="389"/>
      <c r="CX7" s="389"/>
      <c r="CY7" s="389"/>
      <c r="CZ7" s="389"/>
      <c r="DA7" s="389"/>
      <c r="DB7" s="389"/>
      <c r="DC7" s="389"/>
      <c r="DD7" s="389"/>
      <c r="DE7" s="389"/>
      <c r="DF7" s="389"/>
      <c r="DG7" s="389"/>
      <c r="DH7" s="389"/>
      <c r="DI7" s="389"/>
      <c r="DJ7" s="389"/>
      <c r="DK7" s="389"/>
      <c r="DL7" s="389"/>
      <c r="DM7" s="389"/>
      <c r="DN7" s="389"/>
      <c r="DO7" s="389"/>
      <c r="DP7" s="389"/>
      <c r="DQ7" s="389"/>
      <c r="DR7" s="389"/>
      <c r="DS7" s="389"/>
      <c r="DT7" s="389"/>
      <c r="DU7" s="389"/>
      <c r="DV7" s="389"/>
      <c r="DW7" s="389"/>
      <c r="DX7" s="389"/>
      <c r="DY7" s="389"/>
      <c r="DZ7" s="389"/>
      <c r="EA7" s="389"/>
      <c r="EB7" s="389"/>
      <c r="EC7" s="389"/>
      <c r="ED7" s="389"/>
      <c r="EE7" s="389"/>
      <c r="EF7" s="389"/>
      <c r="EG7" s="389"/>
      <c r="EH7" s="389"/>
      <c r="EI7" s="389"/>
      <c r="EJ7" s="389"/>
      <c r="EK7" s="389"/>
      <c r="EL7" s="389"/>
      <c r="EM7" s="389"/>
      <c r="EN7" s="389"/>
      <c r="EO7" s="389"/>
      <c r="EP7" s="389"/>
      <c r="EQ7" s="389"/>
      <c r="ER7" s="389"/>
      <c r="ES7" s="389"/>
      <c r="ET7" s="389"/>
      <c r="EU7" s="389"/>
      <c r="EV7" s="389"/>
      <c r="EW7" s="389"/>
      <c r="EX7" s="389"/>
      <c r="EY7" s="389"/>
      <c r="EZ7" s="389"/>
      <c r="FA7" s="389"/>
      <c r="FB7" s="389"/>
      <c r="FC7" s="389"/>
      <c r="FD7" s="389"/>
      <c r="FE7" s="389"/>
      <c r="FF7" s="389"/>
      <c r="FG7" s="389"/>
      <c r="FH7" s="389"/>
      <c r="FI7" s="389"/>
      <c r="FJ7" s="389"/>
      <c r="FK7" s="389"/>
      <c r="FL7" s="389"/>
      <c r="FM7" s="389"/>
      <c r="FN7" s="389"/>
      <c r="FO7" s="389"/>
      <c r="FP7" s="389"/>
      <c r="FQ7" s="389"/>
      <c r="FR7" s="389"/>
      <c r="FS7" s="389"/>
      <c r="FT7" s="389"/>
      <c r="FU7" s="389"/>
      <c r="FV7" s="389"/>
      <c r="FW7" s="389"/>
      <c r="FX7" s="621" t="s">
        <v>316</v>
      </c>
      <c r="FY7" s="622">
        <v>140</v>
      </c>
      <c r="FZ7" s="622">
        <v>30289242</v>
      </c>
      <c r="GA7" s="622">
        <v>57</v>
      </c>
      <c r="GB7" s="622" t="s">
        <v>801</v>
      </c>
      <c r="GC7" s="622">
        <v>20</v>
      </c>
      <c r="GD7" s="622">
        <v>1970</v>
      </c>
      <c r="GE7" s="622">
        <v>1</v>
      </c>
      <c r="GF7" s="622" t="s">
        <v>780</v>
      </c>
      <c r="GG7" s="622">
        <v>2</v>
      </c>
      <c r="GH7" s="622">
        <v>1</v>
      </c>
      <c r="GI7" s="622" t="s">
        <v>780</v>
      </c>
      <c r="GJ7" s="622">
        <v>2</v>
      </c>
      <c r="GK7" s="622" t="s">
        <v>781</v>
      </c>
      <c r="GL7" s="622" t="s">
        <v>782</v>
      </c>
      <c r="GM7" s="622">
        <v>66</v>
      </c>
      <c r="GN7" s="622" t="s">
        <v>783</v>
      </c>
      <c r="GO7" s="622">
        <v>0</v>
      </c>
      <c r="GP7" s="622">
        <v>0</v>
      </c>
      <c r="GQ7" s="622">
        <v>4</v>
      </c>
      <c r="GR7" s="622">
        <v>2</v>
      </c>
      <c r="GS7" s="622">
        <v>2</v>
      </c>
      <c r="GT7" s="622" t="s">
        <v>783</v>
      </c>
      <c r="GU7" s="622" t="s">
        <v>783</v>
      </c>
      <c r="GV7" s="622" t="s">
        <v>783</v>
      </c>
      <c r="GW7" s="622" t="s">
        <v>783</v>
      </c>
      <c r="GX7" s="622" t="s">
        <v>783</v>
      </c>
      <c r="GY7" s="622">
        <v>1649</v>
      </c>
      <c r="GZ7" s="622">
        <v>0.68</v>
      </c>
      <c r="HA7" s="622">
        <v>5</v>
      </c>
      <c r="HB7" s="622" t="s">
        <v>783</v>
      </c>
      <c r="HC7" s="622" t="s">
        <v>782</v>
      </c>
      <c r="HD7" s="622">
        <v>75</v>
      </c>
      <c r="HE7" s="622" t="s">
        <v>783</v>
      </c>
      <c r="HF7" s="622">
        <v>0</v>
      </c>
      <c r="HG7" s="622" t="s">
        <v>783</v>
      </c>
      <c r="HH7" s="622">
        <v>0</v>
      </c>
      <c r="HI7" s="622">
        <v>1</v>
      </c>
      <c r="HJ7" s="622">
        <v>45</v>
      </c>
      <c r="HK7" s="622" t="s">
        <v>784</v>
      </c>
      <c r="HL7" s="622" t="s">
        <v>785</v>
      </c>
      <c r="HM7" s="622" t="s">
        <v>783</v>
      </c>
      <c r="HN7" s="622" t="s">
        <v>783</v>
      </c>
      <c r="HO7" s="622" t="s">
        <v>783</v>
      </c>
      <c r="HP7" s="622" t="s">
        <v>783</v>
      </c>
      <c r="HQ7" s="622" t="s">
        <v>783</v>
      </c>
      <c r="HR7" s="622">
        <v>3978917</v>
      </c>
      <c r="HS7" s="622" t="s">
        <v>783</v>
      </c>
      <c r="HT7" s="622" t="s">
        <v>786</v>
      </c>
      <c r="HU7" s="622" t="s">
        <v>787</v>
      </c>
      <c r="HV7" s="622">
        <v>4</v>
      </c>
      <c r="HW7" s="622">
        <v>2014</v>
      </c>
      <c r="HX7" s="622">
        <v>63</v>
      </c>
      <c r="HY7" s="622">
        <v>0</v>
      </c>
      <c r="HZ7" s="622">
        <v>3590</v>
      </c>
      <c r="IA7" s="623">
        <v>41697.500081018516</v>
      </c>
      <c r="IB7" s="622" t="s">
        <v>788</v>
      </c>
      <c r="IC7" s="622">
        <v>3974439</v>
      </c>
      <c r="ID7" s="622">
        <v>2014</v>
      </c>
      <c r="IE7" s="622">
        <v>1712</v>
      </c>
      <c r="IF7" s="622" t="s">
        <v>783</v>
      </c>
      <c r="IG7" s="622" t="s">
        <v>783</v>
      </c>
      <c r="IH7" s="622" t="s">
        <v>783</v>
      </c>
      <c r="II7" s="622" t="s">
        <v>783</v>
      </c>
      <c r="IJ7" s="622" t="s">
        <v>783</v>
      </c>
      <c r="IK7" s="622" t="s">
        <v>783</v>
      </c>
      <c r="IL7" s="622" t="s">
        <v>783</v>
      </c>
      <c r="IM7" s="622" t="s">
        <v>783</v>
      </c>
      <c r="IN7" s="622" t="s">
        <v>783</v>
      </c>
      <c r="IO7" s="622">
        <v>1649</v>
      </c>
      <c r="IP7" s="623">
        <v>37477.354571759257</v>
      </c>
      <c r="IQ7" s="622">
        <v>2</v>
      </c>
      <c r="IR7" s="622" t="s">
        <v>793</v>
      </c>
      <c r="IS7" s="622">
        <v>2</v>
      </c>
      <c r="IT7" s="644">
        <v>41275</v>
      </c>
      <c r="IU7" s="622" t="s">
        <v>783</v>
      </c>
      <c r="IV7" s="622" t="s">
        <v>783</v>
      </c>
      <c r="IW7" s="622" t="s">
        <v>783</v>
      </c>
      <c r="IX7" s="622" t="s">
        <v>781</v>
      </c>
      <c r="IY7" s="622">
        <v>45</v>
      </c>
      <c r="IZ7" s="622" t="s">
        <v>789</v>
      </c>
      <c r="JA7" s="622" t="s">
        <v>783</v>
      </c>
      <c r="JB7" s="622" t="s">
        <v>783</v>
      </c>
      <c r="JC7" s="622" t="s">
        <v>783</v>
      </c>
      <c r="JD7" s="622">
        <v>329379</v>
      </c>
      <c r="JE7" s="622" t="s">
        <v>783</v>
      </c>
      <c r="JF7" s="622" t="s">
        <v>783</v>
      </c>
      <c r="JG7" s="622" t="s">
        <v>802</v>
      </c>
      <c r="JH7" s="622">
        <v>57</v>
      </c>
      <c r="JI7" s="622" t="s">
        <v>783</v>
      </c>
      <c r="JJ7" s="622" t="s">
        <v>783</v>
      </c>
      <c r="JK7" s="622" t="s">
        <v>783</v>
      </c>
      <c r="JL7" s="622" t="s">
        <v>790</v>
      </c>
      <c r="JM7" s="622">
        <v>4</v>
      </c>
      <c r="JN7" s="622">
        <v>4</v>
      </c>
      <c r="JO7" s="622" t="s">
        <v>783</v>
      </c>
      <c r="JP7" s="622">
        <v>10711928</v>
      </c>
      <c r="JQ7" s="622">
        <v>2011</v>
      </c>
      <c r="JR7" s="622">
        <v>3</v>
      </c>
      <c r="JS7" s="622" t="s">
        <v>783</v>
      </c>
      <c r="JT7" s="622" t="s">
        <v>783</v>
      </c>
      <c r="JU7" s="622" t="s">
        <v>803</v>
      </c>
      <c r="JV7" s="624">
        <v>3550.4876859999999</v>
      </c>
      <c r="JW7">
        <f>JV7</f>
        <v>3550.4876859999999</v>
      </c>
      <c r="JX7" s="225">
        <v>0.67244084962121209</v>
      </c>
      <c r="JY7" s="838"/>
    </row>
    <row r="8" spans="1:285" ht="16" thickBot="1">
      <c r="A8" s="905" t="s">
        <v>5</v>
      </c>
      <c r="B8" s="79">
        <f t="shared" si="0"/>
        <v>2</v>
      </c>
      <c r="C8" s="871" t="s">
        <v>113</v>
      </c>
      <c r="D8" s="249" t="s">
        <v>141</v>
      </c>
      <c r="E8" s="103" t="s">
        <v>158</v>
      </c>
      <c r="F8" s="888">
        <v>0.1</v>
      </c>
      <c r="G8" s="120" t="e">
        <f>F8+G3</f>
        <v>#VALUE!</v>
      </c>
      <c r="H8" s="46"/>
      <c r="I8" s="3">
        <v>0.1</v>
      </c>
      <c r="J8" s="29"/>
      <c r="K8" s="18"/>
      <c r="L8" s="5"/>
      <c r="M8" s="71">
        <v>2</v>
      </c>
      <c r="N8" s="71">
        <v>2</v>
      </c>
      <c r="O8" s="70">
        <v>4</v>
      </c>
      <c r="P8" s="1107">
        <f t="shared" si="1"/>
        <v>8</v>
      </c>
      <c r="Q8" s="1108">
        <v>125</v>
      </c>
      <c r="R8" s="46"/>
      <c r="S8" s="109"/>
      <c r="T8" s="866">
        <f>I8</f>
        <v>0.1</v>
      </c>
      <c r="U8" s="219">
        <f>S8*$O$152+T8*$P$152</f>
        <v>20700</v>
      </c>
      <c r="V8" s="569" t="s">
        <v>643</v>
      </c>
      <c r="W8" s="536">
        <f t="shared" si="39"/>
        <v>22770.000000000004</v>
      </c>
      <c r="X8" s="537">
        <f t="shared" si="37"/>
        <v>2460.9777777777776</v>
      </c>
      <c r="Y8" s="538">
        <f t="shared" si="40"/>
        <v>3000</v>
      </c>
      <c r="Z8" s="900">
        <f t="shared" si="2"/>
        <v>28230.977777777782</v>
      </c>
      <c r="AA8" s="518">
        <v>2</v>
      </c>
      <c r="AB8" s="270">
        <f t="shared" si="3"/>
        <v>660.97777777777776</v>
      </c>
      <c r="AC8" s="566">
        <v>0.25</v>
      </c>
      <c r="AD8" s="562">
        <f t="shared" si="4"/>
        <v>1800</v>
      </c>
      <c r="AE8" s="518"/>
      <c r="AF8" s="270">
        <f t="shared" si="5"/>
        <v>0</v>
      </c>
      <c r="AG8" s="270"/>
      <c r="AH8" s="562">
        <f t="shared" si="6"/>
        <v>0</v>
      </c>
      <c r="AI8" s="270"/>
      <c r="AJ8" s="228">
        <v>0</v>
      </c>
      <c r="AK8" s="902"/>
      <c r="AL8" s="902">
        <v>2018</v>
      </c>
      <c r="AM8" s="18">
        <f t="shared" si="7"/>
        <v>0.1</v>
      </c>
      <c r="AN8" s="747">
        <f t="shared" si="8"/>
        <v>28230.977777777782</v>
      </c>
      <c r="AO8" s="4" t="str">
        <f t="shared" si="9"/>
        <v xml:space="preserve"> </v>
      </c>
      <c r="AP8" s="747" t="str">
        <f t="shared" si="10"/>
        <v xml:space="preserve"> </v>
      </c>
      <c r="AQ8" s="4" t="str">
        <f t="shared" si="11"/>
        <v xml:space="preserve"> </v>
      </c>
      <c r="AR8" s="747" t="str">
        <f t="shared" si="12"/>
        <v xml:space="preserve"> </v>
      </c>
      <c r="AS8" s="4" t="str">
        <f t="shared" si="13"/>
        <v xml:space="preserve"> </v>
      </c>
      <c r="AT8" s="747" t="str">
        <f t="shared" si="14"/>
        <v xml:space="preserve"> </v>
      </c>
      <c r="AU8" s="4" t="str">
        <f t="shared" si="15"/>
        <v xml:space="preserve"> </v>
      </c>
      <c r="AV8" s="747" t="str">
        <f t="shared" si="16"/>
        <v xml:space="preserve"> </v>
      </c>
      <c r="AW8" s="4" t="str">
        <f t="shared" si="17"/>
        <v xml:space="preserve"> </v>
      </c>
      <c r="AX8" s="747" t="str">
        <f t="shared" si="18"/>
        <v xml:space="preserve"> </v>
      </c>
      <c r="AY8" s="4" t="str">
        <f t="shared" si="19"/>
        <v xml:space="preserve"> </v>
      </c>
      <c r="AZ8" s="747" t="str">
        <f t="shared" si="20"/>
        <v xml:space="preserve"> </v>
      </c>
      <c r="BA8" s="4" t="str">
        <f t="shared" si="21"/>
        <v xml:space="preserve"> </v>
      </c>
      <c r="BB8" s="747" t="str">
        <f t="shared" si="22"/>
        <v xml:space="preserve"> </v>
      </c>
      <c r="BC8" s="4" t="str">
        <f t="shared" si="23"/>
        <v xml:space="preserve"> </v>
      </c>
      <c r="BD8" s="747" t="str">
        <f t="shared" si="24"/>
        <v xml:space="preserve"> </v>
      </c>
      <c r="BE8" s="4" t="str">
        <f t="shared" si="25"/>
        <v xml:space="preserve"> </v>
      </c>
      <c r="BF8" s="747" t="str">
        <f t="shared" si="26"/>
        <v xml:space="preserve"> </v>
      </c>
      <c r="BG8" s="4" t="str">
        <f t="shared" si="27"/>
        <v xml:space="preserve"> </v>
      </c>
      <c r="BH8" s="747" t="str">
        <f t="shared" si="28"/>
        <v xml:space="preserve"> </v>
      </c>
      <c r="BI8" s="4" t="str">
        <f t="shared" si="29"/>
        <v xml:space="preserve"> </v>
      </c>
      <c r="BJ8" s="747" t="str">
        <f t="shared" si="30"/>
        <v xml:space="preserve"> </v>
      </c>
      <c r="BK8" s="4" t="str">
        <f t="shared" si="31"/>
        <v xml:space="preserve"> </v>
      </c>
      <c r="BL8" s="747" t="str">
        <f t="shared" si="32"/>
        <v xml:space="preserve"> </v>
      </c>
      <c r="BM8" s="4" t="str">
        <f t="shared" si="33"/>
        <v xml:space="preserve"> </v>
      </c>
      <c r="BN8" s="747" t="str">
        <f t="shared" si="34"/>
        <v xml:space="preserve"> </v>
      </c>
      <c r="BO8" s="4" t="str">
        <f t="shared" si="35"/>
        <v xml:space="preserve"> </v>
      </c>
      <c r="BP8" s="747" t="str">
        <f t="shared" si="36"/>
        <v xml:space="preserve"> </v>
      </c>
      <c r="BQ8" s="133" t="s">
        <v>621</v>
      </c>
      <c r="BR8" s="133"/>
      <c r="BS8" s="389"/>
      <c r="BT8" s="389"/>
      <c r="BU8" s="389"/>
      <c r="BV8" s="389"/>
      <c r="BW8" s="389"/>
      <c r="BX8" s="389"/>
      <c r="BY8" s="389"/>
      <c r="BZ8" s="389"/>
      <c r="CA8" s="389"/>
      <c r="CB8" s="163">
        <f t="shared" si="38"/>
        <v>0</v>
      </c>
      <c r="CC8" s="389"/>
      <c r="CD8" s="389"/>
      <c r="CE8" s="389"/>
      <c r="CF8" s="389"/>
      <c r="CG8" s="389"/>
      <c r="CH8" s="389"/>
      <c r="CI8" s="389"/>
      <c r="CJ8" s="389"/>
      <c r="CK8" s="389"/>
      <c r="CL8" s="389"/>
      <c r="CM8" s="389"/>
      <c r="CN8" s="389"/>
      <c r="CO8" s="389"/>
      <c r="CP8" s="389"/>
      <c r="CQ8" s="389"/>
      <c r="CR8" s="389"/>
      <c r="CS8" s="389"/>
      <c r="CT8" s="389"/>
      <c r="CU8" s="389"/>
      <c r="CV8" s="389"/>
      <c r="CW8" s="389"/>
      <c r="CX8" s="389"/>
      <c r="CY8" s="389"/>
      <c r="CZ8" s="389"/>
      <c r="DA8" s="389"/>
      <c r="DB8" s="389"/>
      <c r="DC8" s="389"/>
      <c r="DD8" s="389"/>
      <c r="DE8" s="389"/>
      <c r="DF8" s="389"/>
      <c r="DG8" s="389"/>
      <c r="DH8" s="389"/>
      <c r="DI8" s="389"/>
      <c r="DJ8" s="389"/>
      <c r="DK8" s="389"/>
      <c r="DL8" s="389"/>
      <c r="DM8" s="389"/>
      <c r="DN8" s="389"/>
      <c r="DO8" s="389"/>
      <c r="DP8" s="389"/>
      <c r="DQ8" s="389"/>
      <c r="DR8" s="389"/>
      <c r="DS8" s="389"/>
      <c r="DT8" s="389"/>
      <c r="DU8" s="389"/>
      <c r="DV8" s="389"/>
      <c r="DW8" s="389"/>
      <c r="DX8" s="389"/>
      <c r="DY8" s="389"/>
      <c r="DZ8" s="389"/>
      <c r="EA8" s="389"/>
      <c r="EB8" s="389"/>
      <c r="EC8" s="389"/>
      <c r="ED8" s="389"/>
      <c r="EE8" s="389"/>
      <c r="EF8" s="389"/>
      <c r="EG8" s="389"/>
      <c r="EH8" s="389"/>
      <c r="EI8" s="389"/>
      <c r="EJ8" s="389"/>
      <c r="EK8" s="389"/>
      <c r="EL8" s="389"/>
      <c r="EM8" s="389"/>
      <c r="EN8" s="389"/>
      <c r="EO8" s="389"/>
      <c r="EP8" s="389"/>
      <c r="EQ8" s="389"/>
      <c r="ER8" s="389"/>
      <c r="ES8" s="389"/>
      <c r="ET8" s="389"/>
      <c r="EU8" s="389"/>
      <c r="EV8" s="389"/>
      <c r="EW8" s="389"/>
      <c r="EX8" s="389"/>
      <c r="EY8" s="389"/>
      <c r="EZ8" s="389"/>
      <c r="FA8" s="389"/>
      <c r="FB8" s="389"/>
      <c r="FC8" s="389"/>
      <c r="FD8" s="389"/>
      <c r="FE8" s="389"/>
      <c r="FF8" s="389"/>
      <c r="FG8" s="389"/>
      <c r="FH8" s="389"/>
      <c r="FI8" s="389"/>
      <c r="FJ8" s="389"/>
      <c r="FK8" s="389"/>
      <c r="FL8" s="389"/>
      <c r="FM8" s="389"/>
      <c r="FN8" s="389"/>
      <c r="FO8" s="389"/>
      <c r="FP8" s="389"/>
      <c r="FQ8" s="389"/>
      <c r="FR8" s="389"/>
      <c r="FS8" s="389"/>
      <c r="FT8" s="389"/>
      <c r="FU8" s="389"/>
      <c r="FV8" s="389"/>
      <c r="FW8" s="389"/>
      <c r="FX8" s="629" t="s">
        <v>198</v>
      </c>
      <c r="FY8" s="630">
        <v>83</v>
      </c>
      <c r="FZ8" s="630">
        <v>30289439</v>
      </c>
      <c r="GA8" s="630">
        <v>52</v>
      </c>
      <c r="GB8" s="630" t="s">
        <v>817</v>
      </c>
      <c r="GC8" s="630">
        <v>20</v>
      </c>
      <c r="GD8" s="630">
        <v>1995</v>
      </c>
      <c r="GE8" s="630">
        <v>1</v>
      </c>
      <c r="GF8" s="630" t="s">
        <v>780</v>
      </c>
      <c r="GG8" s="630">
        <v>2</v>
      </c>
      <c r="GH8" s="630">
        <v>1</v>
      </c>
      <c r="GI8" s="630" t="s">
        <v>780</v>
      </c>
      <c r="GJ8" s="630">
        <v>2</v>
      </c>
      <c r="GK8" s="630" t="s">
        <v>781</v>
      </c>
      <c r="GL8" s="630" t="s">
        <v>782</v>
      </c>
      <c r="GM8" s="630">
        <v>66</v>
      </c>
      <c r="GN8" s="630" t="s">
        <v>783</v>
      </c>
      <c r="GO8" s="630">
        <v>0</v>
      </c>
      <c r="GP8" s="630">
        <v>0</v>
      </c>
      <c r="GQ8" s="630">
        <v>4</v>
      </c>
      <c r="GR8" s="630">
        <v>2</v>
      </c>
      <c r="GS8" s="630">
        <v>3</v>
      </c>
      <c r="GT8" s="630" t="s">
        <v>783</v>
      </c>
      <c r="GU8" s="630" t="s">
        <v>783</v>
      </c>
      <c r="GV8" s="630" t="s">
        <v>783</v>
      </c>
      <c r="GW8" s="630" t="s">
        <v>783</v>
      </c>
      <c r="GX8" s="630" t="s">
        <v>783</v>
      </c>
      <c r="GY8" s="630">
        <v>1649</v>
      </c>
      <c r="GZ8" s="630">
        <v>0.26</v>
      </c>
      <c r="HA8" s="630">
        <v>5</v>
      </c>
      <c r="HB8" s="630" t="s">
        <v>783</v>
      </c>
      <c r="HC8" s="630" t="s">
        <v>782</v>
      </c>
      <c r="HD8" s="630">
        <v>350</v>
      </c>
      <c r="HE8" s="630" t="s">
        <v>783</v>
      </c>
      <c r="HF8" s="630">
        <v>0</v>
      </c>
      <c r="HG8" s="630" t="s">
        <v>783</v>
      </c>
      <c r="HH8" s="630">
        <v>0</v>
      </c>
      <c r="HI8" s="630">
        <v>1</v>
      </c>
      <c r="HJ8" s="630">
        <v>45</v>
      </c>
      <c r="HK8" s="630" t="s">
        <v>784</v>
      </c>
      <c r="HL8" s="630" t="s">
        <v>785</v>
      </c>
      <c r="HM8" s="630" t="s">
        <v>783</v>
      </c>
      <c r="HN8" s="630" t="s">
        <v>783</v>
      </c>
      <c r="HO8" s="630" t="s">
        <v>783</v>
      </c>
      <c r="HP8" s="630" t="s">
        <v>783</v>
      </c>
      <c r="HQ8" s="630" t="s">
        <v>783</v>
      </c>
      <c r="HR8" s="630">
        <v>3974458</v>
      </c>
      <c r="HS8" s="630" t="s">
        <v>783</v>
      </c>
      <c r="HT8" s="630" t="s">
        <v>786</v>
      </c>
      <c r="HU8" s="630" t="s">
        <v>787</v>
      </c>
      <c r="HV8" s="630">
        <v>4</v>
      </c>
      <c r="HW8" s="630">
        <v>2014</v>
      </c>
      <c r="HX8" s="630">
        <v>63</v>
      </c>
      <c r="HY8" s="630">
        <v>0</v>
      </c>
      <c r="HZ8" s="630">
        <v>1373</v>
      </c>
      <c r="IA8" s="631">
        <v>41697.500081018516</v>
      </c>
      <c r="IB8" s="630" t="s">
        <v>788</v>
      </c>
      <c r="IC8" s="630">
        <v>3978936</v>
      </c>
      <c r="ID8" s="630">
        <v>2014</v>
      </c>
      <c r="IE8" s="630">
        <v>1712</v>
      </c>
      <c r="IF8" s="630" t="s">
        <v>783</v>
      </c>
      <c r="IG8" s="630" t="s">
        <v>783</v>
      </c>
      <c r="IH8" s="630" t="s">
        <v>783</v>
      </c>
      <c r="II8" s="630" t="s">
        <v>783</v>
      </c>
      <c r="IJ8" s="630" t="s">
        <v>783</v>
      </c>
      <c r="IK8" s="630" t="s">
        <v>783</v>
      </c>
      <c r="IL8" s="630" t="s">
        <v>783</v>
      </c>
      <c r="IM8" s="630" t="s">
        <v>783</v>
      </c>
      <c r="IN8" s="630" t="s">
        <v>783</v>
      </c>
      <c r="IO8" s="630">
        <v>1649</v>
      </c>
      <c r="IP8" s="631">
        <v>37477.354571759257</v>
      </c>
      <c r="IQ8" s="630">
        <v>2</v>
      </c>
      <c r="IR8" s="630" t="s">
        <v>793</v>
      </c>
      <c r="IS8" s="630">
        <v>3</v>
      </c>
      <c r="IT8" s="632">
        <v>41275</v>
      </c>
      <c r="IU8" s="630" t="s">
        <v>783</v>
      </c>
      <c r="IV8" s="630" t="s">
        <v>783</v>
      </c>
      <c r="IW8" s="630" t="s">
        <v>783</v>
      </c>
      <c r="IX8" s="630" t="s">
        <v>781</v>
      </c>
      <c r="IY8" s="630">
        <v>45</v>
      </c>
      <c r="IZ8" s="630" t="s">
        <v>789</v>
      </c>
      <c r="JA8" s="630" t="s">
        <v>783</v>
      </c>
      <c r="JB8" s="630" t="s">
        <v>783</v>
      </c>
      <c r="JC8" s="630" t="s">
        <v>783</v>
      </c>
      <c r="JD8" s="630">
        <v>329429</v>
      </c>
      <c r="JE8" s="630" t="s">
        <v>783</v>
      </c>
      <c r="JF8" s="630" t="s">
        <v>783</v>
      </c>
      <c r="JG8" s="630" t="s">
        <v>804</v>
      </c>
      <c r="JH8" s="630">
        <v>52</v>
      </c>
      <c r="JI8" s="630" t="s">
        <v>783</v>
      </c>
      <c r="JJ8" s="630" t="s">
        <v>783</v>
      </c>
      <c r="JK8" s="630" t="s">
        <v>783</v>
      </c>
      <c r="JL8" s="630" t="s">
        <v>790</v>
      </c>
      <c r="JM8" s="630">
        <v>4</v>
      </c>
      <c r="JN8" s="630">
        <v>4</v>
      </c>
      <c r="JO8" s="630" t="s">
        <v>783</v>
      </c>
      <c r="JP8" s="630" t="s">
        <v>783</v>
      </c>
      <c r="JQ8" s="630" t="s">
        <v>783</v>
      </c>
      <c r="JR8" s="630" t="s">
        <v>783</v>
      </c>
      <c r="JS8" s="630" t="s">
        <v>783</v>
      </c>
      <c r="JT8" s="630" t="s">
        <v>783</v>
      </c>
      <c r="JU8" s="630" t="s">
        <v>860</v>
      </c>
      <c r="JV8" s="633">
        <v>1323.657549</v>
      </c>
      <c r="JX8" s="225"/>
    </row>
    <row r="9" spans="1:285" ht="16" thickBot="1">
      <c r="A9" s="905" t="s">
        <v>5</v>
      </c>
      <c r="B9" s="79">
        <f t="shared" si="0"/>
        <v>1</v>
      </c>
      <c r="C9" s="871" t="s">
        <v>113</v>
      </c>
      <c r="D9" s="868" t="s">
        <v>141</v>
      </c>
      <c r="E9" s="407" t="s">
        <v>158</v>
      </c>
      <c r="F9" s="888">
        <v>0.18</v>
      </c>
      <c r="G9" s="120" t="e">
        <f>F9+G8</f>
        <v>#VALUE!</v>
      </c>
      <c r="H9" s="46"/>
      <c r="I9" s="3">
        <f>F9</f>
        <v>0.18</v>
      </c>
      <c r="J9" s="29"/>
      <c r="K9" s="19"/>
      <c r="L9" s="8"/>
      <c r="M9" s="410">
        <v>2</v>
      </c>
      <c r="N9" s="410">
        <v>2</v>
      </c>
      <c r="O9" s="411">
        <v>4</v>
      </c>
      <c r="P9" s="1107">
        <f t="shared" si="1"/>
        <v>8</v>
      </c>
      <c r="Q9" s="1108">
        <v>125</v>
      </c>
      <c r="R9" s="46"/>
      <c r="S9" s="899">
        <f>I9</f>
        <v>0.18</v>
      </c>
      <c r="T9" s="866"/>
      <c r="U9" s="219">
        <f>S9*$O$152+T9*$P$152</f>
        <v>13500</v>
      </c>
      <c r="V9" s="569" t="s">
        <v>643</v>
      </c>
      <c r="W9" s="536">
        <f t="shared" si="39"/>
        <v>17550</v>
      </c>
      <c r="X9" s="1043">
        <f t="shared" si="37"/>
        <v>4429.76</v>
      </c>
      <c r="Y9" s="538">
        <f t="shared" si="40"/>
        <v>3000</v>
      </c>
      <c r="Z9" s="900">
        <f t="shared" si="2"/>
        <v>24979.760000000002</v>
      </c>
      <c r="AA9" s="518">
        <v>2</v>
      </c>
      <c r="AB9" s="270">
        <f t="shared" si="3"/>
        <v>1189.76</v>
      </c>
      <c r="AC9" s="566">
        <v>0.25</v>
      </c>
      <c r="AD9" s="562">
        <f t="shared" si="4"/>
        <v>3240</v>
      </c>
      <c r="AE9" s="518"/>
      <c r="AF9" s="270">
        <f t="shared" si="5"/>
        <v>0</v>
      </c>
      <c r="AG9" s="270"/>
      <c r="AH9" s="562">
        <f t="shared" si="6"/>
        <v>0</v>
      </c>
      <c r="AI9" s="270"/>
      <c r="AJ9" s="228">
        <v>0</v>
      </c>
      <c r="AK9" s="902"/>
      <c r="AL9" s="902">
        <v>2018</v>
      </c>
      <c r="AM9" s="18">
        <f t="shared" si="7"/>
        <v>0.18</v>
      </c>
      <c r="AN9" s="747">
        <f t="shared" si="8"/>
        <v>24979.760000000002</v>
      </c>
      <c r="AO9" s="4" t="str">
        <f t="shared" si="9"/>
        <v xml:space="preserve"> </v>
      </c>
      <c r="AP9" s="747" t="str">
        <f t="shared" si="10"/>
        <v xml:space="preserve"> </v>
      </c>
      <c r="AQ9" s="4" t="str">
        <f t="shared" si="11"/>
        <v xml:space="preserve"> </v>
      </c>
      <c r="AR9" s="747" t="str">
        <f t="shared" si="12"/>
        <v xml:space="preserve"> </v>
      </c>
      <c r="AS9" s="4" t="str">
        <f t="shared" si="13"/>
        <v xml:space="preserve"> </v>
      </c>
      <c r="AT9" s="747" t="str">
        <f t="shared" si="14"/>
        <v xml:space="preserve"> </v>
      </c>
      <c r="AU9" s="4" t="str">
        <f t="shared" si="15"/>
        <v xml:space="preserve"> </v>
      </c>
      <c r="AV9" s="747" t="str">
        <f t="shared" si="16"/>
        <v xml:space="preserve"> </v>
      </c>
      <c r="AW9" s="4" t="str">
        <f t="shared" si="17"/>
        <v xml:space="preserve"> </v>
      </c>
      <c r="AX9" s="747" t="str">
        <f t="shared" si="18"/>
        <v xml:space="preserve"> </v>
      </c>
      <c r="AY9" s="4" t="str">
        <f t="shared" si="19"/>
        <v xml:space="preserve"> </v>
      </c>
      <c r="AZ9" s="747" t="str">
        <f t="shared" si="20"/>
        <v xml:space="preserve"> </v>
      </c>
      <c r="BA9" s="4" t="str">
        <f t="shared" si="21"/>
        <v xml:space="preserve"> </v>
      </c>
      <c r="BB9" s="747" t="str">
        <f t="shared" si="22"/>
        <v xml:space="preserve"> </v>
      </c>
      <c r="BC9" s="4" t="str">
        <f t="shared" si="23"/>
        <v xml:space="preserve"> </v>
      </c>
      <c r="BD9" s="747" t="str">
        <f t="shared" si="24"/>
        <v xml:space="preserve"> </v>
      </c>
      <c r="BE9" s="4" t="str">
        <f t="shared" si="25"/>
        <v xml:space="preserve"> </v>
      </c>
      <c r="BF9" s="747" t="str">
        <f t="shared" si="26"/>
        <v xml:space="preserve"> </v>
      </c>
      <c r="BG9" s="4" t="str">
        <f t="shared" si="27"/>
        <v xml:space="preserve"> </v>
      </c>
      <c r="BH9" s="747" t="str">
        <f t="shared" si="28"/>
        <v xml:space="preserve"> </v>
      </c>
      <c r="BI9" s="4" t="str">
        <f t="shared" si="29"/>
        <v xml:space="preserve"> </v>
      </c>
      <c r="BJ9" s="747" t="str">
        <f t="shared" si="30"/>
        <v xml:space="preserve"> </v>
      </c>
      <c r="BK9" s="4" t="str">
        <f t="shared" si="31"/>
        <v xml:space="preserve"> </v>
      </c>
      <c r="BL9" s="747" t="str">
        <f t="shared" si="32"/>
        <v xml:space="preserve"> </v>
      </c>
      <c r="BM9" s="4" t="str">
        <f t="shared" si="33"/>
        <v xml:space="preserve"> </v>
      </c>
      <c r="BN9" s="747" t="str">
        <f t="shared" si="34"/>
        <v xml:space="preserve"> </v>
      </c>
      <c r="BO9" s="4" t="str">
        <f t="shared" si="35"/>
        <v xml:space="preserve"> </v>
      </c>
      <c r="BP9" s="747" t="str">
        <f t="shared" si="36"/>
        <v xml:space="preserve"> </v>
      </c>
      <c r="BQ9" s="163" t="s">
        <v>621</v>
      </c>
      <c r="BR9" s="163"/>
      <c r="BS9" s="163"/>
      <c r="BT9" s="163"/>
      <c r="BU9" s="163"/>
      <c r="BV9" s="163"/>
      <c r="BW9" s="163"/>
      <c r="BX9" s="163"/>
      <c r="BY9" s="978"/>
      <c r="BZ9" s="163"/>
      <c r="CA9" s="163"/>
      <c r="CB9" s="163">
        <f t="shared" si="38"/>
        <v>0</v>
      </c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639" t="s">
        <v>303</v>
      </c>
      <c r="FY9" s="640">
        <v>287</v>
      </c>
      <c r="FZ9" s="640">
        <v>30289238</v>
      </c>
      <c r="GA9" s="640">
        <v>55</v>
      </c>
      <c r="GB9" s="640" t="s">
        <v>798</v>
      </c>
      <c r="GC9" s="640">
        <v>18</v>
      </c>
      <c r="GD9" s="640">
        <v>1970</v>
      </c>
      <c r="GE9" s="640">
        <v>2</v>
      </c>
      <c r="GF9" s="640" t="s">
        <v>148</v>
      </c>
      <c r="GG9" s="640">
        <v>2</v>
      </c>
      <c r="GH9" s="640">
        <v>2</v>
      </c>
      <c r="GI9" s="640" t="s">
        <v>148</v>
      </c>
      <c r="GJ9" s="640">
        <v>2</v>
      </c>
      <c r="GK9" s="640" t="s">
        <v>781</v>
      </c>
      <c r="GL9" s="640" t="s">
        <v>782</v>
      </c>
      <c r="GM9" s="640">
        <v>50</v>
      </c>
      <c r="GN9" s="640" t="s">
        <v>783</v>
      </c>
      <c r="GO9" s="640">
        <v>0</v>
      </c>
      <c r="GP9" s="640">
        <v>0</v>
      </c>
      <c r="GQ9" s="640">
        <v>4</v>
      </c>
      <c r="GR9" s="640">
        <v>2</v>
      </c>
      <c r="GS9" s="640">
        <v>7</v>
      </c>
      <c r="GT9" s="640" t="s">
        <v>783</v>
      </c>
      <c r="GU9" s="640" t="s">
        <v>783</v>
      </c>
      <c r="GV9" s="640" t="s">
        <v>783</v>
      </c>
      <c r="GW9" s="640" t="s">
        <v>783</v>
      </c>
      <c r="GX9" s="640" t="s">
        <v>783</v>
      </c>
      <c r="GY9" s="640">
        <v>1649</v>
      </c>
      <c r="GZ9" s="640">
        <v>0.89</v>
      </c>
      <c r="HA9" s="640">
        <v>5</v>
      </c>
      <c r="HB9" s="640" t="s">
        <v>783</v>
      </c>
      <c r="HC9" s="640" t="s">
        <v>782</v>
      </c>
      <c r="HD9" s="640">
        <v>150</v>
      </c>
      <c r="HE9" s="640" t="s">
        <v>783</v>
      </c>
      <c r="HF9" s="640">
        <v>0</v>
      </c>
      <c r="HG9" s="640" t="s">
        <v>783</v>
      </c>
      <c r="HH9" s="640">
        <v>0</v>
      </c>
      <c r="HI9" s="640">
        <v>1</v>
      </c>
      <c r="HJ9" s="640">
        <v>40</v>
      </c>
      <c r="HK9" s="640" t="s">
        <v>784</v>
      </c>
      <c r="HL9" s="640" t="s">
        <v>785</v>
      </c>
      <c r="HM9" s="640" t="s">
        <v>783</v>
      </c>
      <c r="HN9" s="640" t="s">
        <v>783</v>
      </c>
      <c r="HO9" s="640" t="s">
        <v>783</v>
      </c>
      <c r="HP9" s="640" t="s">
        <v>783</v>
      </c>
      <c r="HQ9" s="640" t="s">
        <v>783</v>
      </c>
      <c r="HR9" s="640">
        <v>3979179</v>
      </c>
      <c r="HS9" s="640" t="s">
        <v>783</v>
      </c>
      <c r="HT9" s="640" t="s">
        <v>786</v>
      </c>
      <c r="HU9" s="640" t="s">
        <v>787</v>
      </c>
      <c r="HV9" s="640">
        <v>4</v>
      </c>
      <c r="HW9" s="640">
        <v>2014</v>
      </c>
      <c r="HX9" s="640">
        <v>63</v>
      </c>
      <c r="HY9" s="640">
        <v>5122</v>
      </c>
      <c r="HZ9" s="640">
        <v>9821</v>
      </c>
      <c r="IA9" s="641">
        <v>41697.500081018516</v>
      </c>
      <c r="IB9" s="640" t="s">
        <v>788</v>
      </c>
      <c r="IC9" s="640">
        <v>3974701</v>
      </c>
      <c r="ID9" s="640">
        <v>2014</v>
      </c>
      <c r="IE9" s="640">
        <v>1712</v>
      </c>
      <c r="IF9" s="640" t="s">
        <v>783</v>
      </c>
      <c r="IG9" s="640" t="s">
        <v>783</v>
      </c>
      <c r="IH9" s="640" t="s">
        <v>783</v>
      </c>
      <c r="II9" s="640" t="s">
        <v>783</v>
      </c>
      <c r="IJ9" s="640" t="s">
        <v>783</v>
      </c>
      <c r="IK9" s="640" t="s">
        <v>783</v>
      </c>
      <c r="IL9" s="640" t="s">
        <v>783</v>
      </c>
      <c r="IM9" s="640" t="s">
        <v>783</v>
      </c>
      <c r="IN9" s="640" t="s">
        <v>783</v>
      </c>
      <c r="IO9" s="640">
        <v>1649</v>
      </c>
      <c r="IP9" s="641">
        <v>37477.354571759257</v>
      </c>
      <c r="IQ9" s="640">
        <v>2</v>
      </c>
      <c r="IR9" s="640" t="s">
        <v>793</v>
      </c>
      <c r="IS9" s="640">
        <v>7</v>
      </c>
      <c r="IT9" s="642">
        <v>41275</v>
      </c>
      <c r="IU9" s="640" t="s">
        <v>783</v>
      </c>
      <c r="IV9" s="640" t="s">
        <v>783</v>
      </c>
      <c r="IW9" s="640" t="s">
        <v>783</v>
      </c>
      <c r="IX9" s="640" t="s">
        <v>781</v>
      </c>
      <c r="IY9" s="640">
        <v>40</v>
      </c>
      <c r="IZ9" s="640" t="s">
        <v>794</v>
      </c>
      <c r="JA9" s="640" t="s">
        <v>783</v>
      </c>
      <c r="JB9" s="640" t="s">
        <v>783</v>
      </c>
      <c r="JC9" s="640" t="s">
        <v>783</v>
      </c>
      <c r="JD9" s="640">
        <v>329378</v>
      </c>
      <c r="JE9" s="640" t="s">
        <v>783</v>
      </c>
      <c r="JF9" s="640" t="s">
        <v>783</v>
      </c>
      <c r="JG9" s="640" t="s">
        <v>799</v>
      </c>
      <c r="JH9" s="640">
        <v>55</v>
      </c>
      <c r="JI9" s="640" t="s">
        <v>783</v>
      </c>
      <c r="JJ9" s="640" t="s">
        <v>783</v>
      </c>
      <c r="JK9" s="640" t="s">
        <v>783</v>
      </c>
      <c r="JL9" s="640" t="s">
        <v>796</v>
      </c>
      <c r="JM9" s="640">
        <v>4</v>
      </c>
      <c r="JN9" s="640">
        <v>3</v>
      </c>
      <c r="JO9" s="640" t="s">
        <v>783</v>
      </c>
      <c r="JP9" s="640">
        <v>10711928</v>
      </c>
      <c r="JQ9" s="640">
        <v>2011</v>
      </c>
      <c r="JR9" s="640">
        <v>3</v>
      </c>
      <c r="JS9" s="640" t="s">
        <v>783</v>
      </c>
      <c r="JT9" s="640" t="s">
        <v>783</v>
      </c>
      <c r="JU9" s="640" t="s">
        <v>800</v>
      </c>
      <c r="JV9" s="643">
        <v>4701.5764390000004</v>
      </c>
      <c r="JW9">
        <f>SUM(JV6:JV9)</f>
        <v>17806.748950000001</v>
      </c>
      <c r="JX9" s="225">
        <v>2.4493567642045457</v>
      </c>
    </row>
    <row r="10" spans="1:285" ht="16" thickBot="1">
      <c r="A10" s="905" t="s">
        <v>5</v>
      </c>
      <c r="B10" s="79">
        <f t="shared" si="0"/>
        <v>2</v>
      </c>
      <c r="C10" s="871" t="s">
        <v>39</v>
      </c>
      <c r="D10" s="730" t="s">
        <v>177</v>
      </c>
      <c r="E10" s="180" t="s">
        <v>623</v>
      </c>
      <c r="F10" s="888">
        <v>0.4</v>
      </c>
      <c r="G10" s="120" t="e">
        <f>F10+G8</f>
        <v>#VALUE!</v>
      </c>
      <c r="H10" s="46"/>
      <c r="I10" s="3">
        <v>0.4</v>
      </c>
      <c r="J10" s="29"/>
      <c r="K10" s="185" t="s">
        <v>38</v>
      </c>
      <c r="L10" s="186"/>
      <c r="M10" s="497">
        <v>3</v>
      </c>
      <c r="N10" s="497">
        <v>3</v>
      </c>
      <c r="O10" s="498">
        <v>5</v>
      </c>
      <c r="P10" s="1107">
        <f t="shared" si="1"/>
        <v>11</v>
      </c>
      <c r="Q10" s="1108">
        <v>125</v>
      </c>
      <c r="R10" s="46"/>
      <c r="S10" s="3"/>
      <c r="T10" s="866">
        <f>I10</f>
        <v>0.4</v>
      </c>
      <c r="U10" s="219">
        <f>S10*$O$152+T10*$P$152</f>
        <v>82800</v>
      </c>
      <c r="V10" s="172" t="s">
        <v>643</v>
      </c>
      <c r="W10" s="536">
        <f t="shared" si="39"/>
        <v>91080.000000000015</v>
      </c>
      <c r="X10" s="537">
        <f t="shared" si="37"/>
        <v>0</v>
      </c>
      <c r="Y10" s="538">
        <f t="shared" si="40"/>
        <v>8197.2000000000007</v>
      </c>
      <c r="Z10" s="900">
        <f t="shared" si="2"/>
        <v>99277.200000000012</v>
      </c>
      <c r="AA10" s="518"/>
      <c r="AB10" s="270">
        <f t="shared" si="3"/>
        <v>0</v>
      </c>
      <c r="AC10" s="553"/>
      <c r="AD10" s="562">
        <f t="shared" si="4"/>
        <v>0</v>
      </c>
      <c r="AE10" s="518"/>
      <c r="AF10" s="270">
        <f t="shared" si="5"/>
        <v>0</v>
      </c>
      <c r="AG10" s="270"/>
      <c r="AH10" s="562">
        <f t="shared" si="6"/>
        <v>0</v>
      </c>
      <c r="AI10" s="270"/>
      <c r="AJ10" s="228">
        <v>0</v>
      </c>
      <c r="AK10" s="902"/>
      <c r="AL10" s="902">
        <v>2018</v>
      </c>
      <c r="AM10" s="18">
        <f t="shared" si="7"/>
        <v>0.4</v>
      </c>
      <c r="AN10" s="747">
        <f t="shared" si="8"/>
        <v>99277.200000000012</v>
      </c>
      <c r="AO10" s="4" t="str">
        <f t="shared" si="9"/>
        <v xml:space="preserve"> </v>
      </c>
      <c r="AP10" s="747" t="str">
        <f t="shared" si="10"/>
        <v xml:space="preserve"> </v>
      </c>
      <c r="AQ10" s="4" t="str">
        <f t="shared" si="11"/>
        <v xml:space="preserve"> </v>
      </c>
      <c r="AR10" s="747" t="str">
        <f t="shared" si="12"/>
        <v xml:space="preserve"> </v>
      </c>
      <c r="AS10" s="4" t="str">
        <f t="shared" si="13"/>
        <v xml:space="preserve"> </v>
      </c>
      <c r="AT10" s="747" t="str">
        <f t="shared" si="14"/>
        <v xml:space="preserve"> </v>
      </c>
      <c r="AU10" s="4" t="str">
        <f t="shared" si="15"/>
        <v xml:space="preserve"> </v>
      </c>
      <c r="AV10" s="747" t="str">
        <f t="shared" si="16"/>
        <v xml:space="preserve"> </v>
      </c>
      <c r="AW10" s="4" t="str">
        <f t="shared" si="17"/>
        <v xml:space="preserve"> </v>
      </c>
      <c r="AX10" s="747" t="str">
        <f t="shared" si="18"/>
        <v xml:space="preserve"> </v>
      </c>
      <c r="AY10" s="4" t="str">
        <f t="shared" si="19"/>
        <v xml:space="preserve"> </v>
      </c>
      <c r="AZ10" s="747" t="str">
        <f t="shared" si="20"/>
        <v xml:space="preserve"> </v>
      </c>
      <c r="BA10" s="4" t="str">
        <f t="shared" si="21"/>
        <v xml:space="preserve"> </v>
      </c>
      <c r="BB10" s="747" t="str">
        <f t="shared" si="22"/>
        <v xml:space="preserve"> </v>
      </c>
      <c r="BC10" s="4" t="str">
        <f t="shared" si="23"/>
        <v xml:space="preserve"> </v>
      </c>
      <c r="BD10" s="747" t="str">
        <f t="shared" si="24"/>
        <v xml:space="preserve"> </v>
      </c>
      <c r="BE10" s="4" t="str">
        <f t="shared" si="25"/>
        <v xml:space="preserve"> </v>
      </c>
      <c r="BF10" s="747" t="str">
        <f t="shared" si="26"/>
        <v xml:space="preserve"> </v>
      </c>
      <c r="BG10" s="4" t="str">
        <f t="shared" si="27"/>
        <v xml:space="preserve"> </v>
      </c>
      <c r="BH10" s="747" t="str">
        <f t="shared" si="28"/>
        <v xml:space="preserve"> </v>
      </c>
      <c r="BI10" s="4" t="str">
        <f t="shared" si="29"/>
        <v xml:space="preserve"> </v>
      </c>
      <c r="BJ10" s="747" t="str">
        <f t="shared" si="30"/>
        <v xml:space="preserve"> </v>
      </c>
      <c r="BK10" s="4" t="str">
        <f t="shared" si="31"/>
        <v xml:space="preserve"> </v>
      </c>
      <c r="BL10" s="747" t="str">
        <f t="shared" si="32"/>
        <v xml:space="preserve"> </v>
      </c>
      <c r="BM10" s="4" t="str">
        <f t="shared" si="33"/>
        <v xml:space="preserve"> </v>
      </c>
      <c r="BN10" s="747" t="str">
        <f t="shared" si="34"/>
        <v xml:space="preserve"> </v>
      </c>
      <c r="BO10" s="4" t="str">
        <f t="shared" si="35"/>
        <v xml:space="preserve"> </v>
      </c>
      <c r="BP10" s="747" t="str">
        <f t="shared" si="36"/>
        <v xml:space="preserve"> </v>
      </c>
      <c r="BQ10" s="191" t="s">
        <v>622</v>
      </c>
      <c r="BR10" s="191"/>
      <c r="BS10" s="389"/>
      <c r="BT10" s="389"/>
      <c r="BU10" s="389"/>
      <c r="BV10" s="389"/>
      <c r="BW10" s="389"/>
      <c r="BX10" s="389"/>
      <c r="BY10" s="725"/>
      <c r="BZ10" s="389"/>
      <c r="CA10" s="389"/>
      <c r="CB10" s="163">
        <f t="shared" si="38"/>
        <v>0</v>
      </c>
      <c r="CC10" s="389"/>
      <c r="CD10" s="389"/>
      <c r="CE10" s="389"/>
      <c r="CF10" s="389"/>
      <c r="CG10" s="389"/>
      <c r="CH10" s="389"/>
      <c r="CI10" s="389"/>
      <c r="CJ10" s="389"/>
      <c r="CK10" s="389"/>
      <c r="CL10" s="389"/>
      <c r="CM10" s="389"/>
      <c r="CN10" s="389"/>
      <c r="CO10" s="389"/>
      <c r="CP10" s="389"/>
      <c r="CQ10" s="389"/>
      <c r="CR10" s="389"/>
      <c r="CS10" s="389"/>
      <c r="CT10" s="389"/>
      <c r="CU10" s="389"/>
      <c r="CV10" s="389"/>
      <c r="CW10" s="389"/>
      <c r="CX10" s="389"/>
      <c r="CY10" s="389"/>
      <c r="CZ10" s="389"/>
      <c r="DA10" s="389"/>
      <c r="DB10" s="389"/>
      <c r="DC10" s="389"/>
      <c r="DD10" s="389"/>
      <c r="DE10" s="389"/>
      <c r="DF10" s="389"/>
      <c r="DG10" s="389"/>
      <c r="DH10" s="389"/>
      <c r="DI10" s="389"/>
      <c r="DJ10" s="389"/>
      <c r="DK10" s="389"/>
      <c r="DL10" s="389"/>
      <c r="DM10" s="389"/>
      <c r="DN10" s="389"/>
      <c r="DO10" s="389"/>
      <c r="DP10" s="389"/>
      <c r="DQ10" s="389"/>
      <c r="DR10" s="389"/>
      <c r="DS10" s="389"/>
      <c r="DT10" s="389"/>
      <c r="DU10" s="389"/>
      <c r="DV10" s="389"/>
      <c r="DW10" s="389"/>
      <c r="DX10" s="389"/>
      <c r="DY10" s="389"/>
      <c r="DZ10" s="389"/>
      <c r="EA10" s="389"/>
      <c r="EB10" s="389"/>
      <c r="EC10" s="389"/>
      <c r="ED10" s="389"/>
      <c r="EE10" s="389"/>
      <c r="EF10" s="389"/>
      <c r="EG10" s="389"/>
      <c r="EH10" s="389"/>
      <c r="EI10" s="389"/>
      <c r="EJ10" s="389"/>
      <c r="EK10" s="389"/>
      <c r="EL10" s="389"/>
      <c r="EM10" s="389"/>
      <c r="EN10" s="389"/>
      <c r="EO10" s="389"/>
      <c r="EP10" s="389"/>
      <c r="EQ10" s="389"/>
      <c r="ER10" s="389"/>
      <c r="ES10" s="389"/>
      <c r="ET10" s="389"/>
      <c r="EU10" s="389"/>
      <c r="EV10" s="389"/>
      <c r="EW10" s="389"/>
      <c r="EX10" s="389"/>
      <c r="EY10" s="389"/>
      <c r="EZ10" s="389"/>
      <c r="FA10" s="389"/>
      <c r="FB10" s="389"/>
      <c r="FC10" s="389"/>
      <c r="FD10" s="389"/>
      <c r="FE10" s="389"/>
      <c r="FF10" s="389"/>
      <c r="FG10" s="389"/>
      <c r="FH10" s="389"/>
      <c r="FI10" s="389"/>
      <c r="FJ10" s="389"/>
      <c r="FK10" s="389"/>
      <c r="FL10" s="389"/>
      <c r="FM10" s="389"/>
      <c r="FN10" s="389"/>
      <c r="FO10" s="389"/>
      <c r="FP10" s="389"/>
      <c r="FQ10" s="389"/>
      <c r="FR10" s="389"/>
      <c r="FS10" s="389"/>
      <c r="FT10" s="389"/>
      <c r="FU10" s="389"/>
      <c r="FV10" s="389"/>
      <c r="FW10" s="389"/>
      <c r="FX10" s="655" t="s">
        <v>320</v>
      </c>
      <c r="FY10" s="656">
        <v>289</v>
      </c>
      <c r="FZ10" s="656">
        <v>30289244</v>
      </c>
      <c r="GA10" s="656">
        <v>57</v>
      </c>
      <c r="GB10" s="656" t="s">
        <v>801</v>
      </c>
      <c r="GC10" s="656">
        <v>20</v>
      </c>
      <c r="GD10" s="656">
        <v>1983</v>
      </c>
      <c r="GE10" s="656">
        <v>2</v>
      </c>
      <c r="GF10" s="656" t="s">
        <v>148</v>
      </c>
      <c r="GG10" s="656">
        <v>1</v>
      </c>
      <c r="GH10" s="656">
        <v>2</v>
      </c>
      <c r="GI10" s="656" t="s">
        <v>148</v>
      </c>
      <c r="GJ10" s="656">
        <v>1</v>
      </c>
      <c r="GK10" s="656" t="s">
        <v>781</v>
      </c>
      <c r="GL10" s="656" t="s">
        <v>793</v>
      </c>
      <c r="GM10" s="656">
        <v>66</v>
      </c>
      <c r="GN10" s="656" t="s">
        <v>783</v>
      </c>
      <c r="GO10" s="656">
        <v>0</v>
      </c>
      <c r="GP10" s="656">
        <v>0</v>
      </c>
      <c r="GQ10" s="656">
        <v>4</v>
      </c>
      <c r="GR10" s="656">
        <v>2</v>
      </c>
      <c r="GS10" s="656">
        <v>3</v>
      </c>
      <c r="GT10" s="656" t="s">
        <v>783</v>
      </c>
      <c r="GU10" s="656" t="s">
        <v>783</v>
      </c>
      <c r="GV10" s="656" t="s">
        <v>783</v>
      </c>
      <c r="GW10" s="656" t="s">
        <v>783</v>
      </c>
      <c r="GX10" s="656" t="s">
        <v>783</v>
      </c>
      <c r="GY10" s="656">
        <v>1649</v>
      </c>
      <c r="GZ10" s="656">
        <v>0.94</v>
      </c>
      <c r="HA10" s="656">
        <v>5</v>
      </c>
      <c r="HB10" s="656" t="s">
        <v>783</v>
      </c>
      <c r="HC10" s="656" t="s">
        <v>782</v>
      </c>
      <c r="HD10" s="656">
        <v>15</v>
      </c>
      <c r="HE10" s="656" t="s">
        <v>783</v>
      </c>
      <c r="HF10" s="656">
        <v>0</v>
      </c>
      <c r="HG10" s="656" t="s">
        <v>783</v>
      </c>
      <c r="HH10" s="656">
        <v>0</v>
      </c>
      <c r="HI10" s="656">
        <v>1</v>
      </c>
      <c r="HJ10" s="656">
        <v>45</v>
      </c>
      <c r="HK10" s="656" t="s">
        <v>784</v>
      </c>
      <c r="HL10" s="656" t="s">
        <v>785</v>
      </c>
      <c r="HM10" s="656" t="s">
        <v>783</v>
      </c>
      <c r="HN10" s="656" t="s">
        <v>783</v>
      </c>
      <c r="HO10" s="656" t="s">
        <v>783</v>
      </c>
      <c r="HP10" s="656" t="s">
        <v>783</v>
      </c>
      <c r="HQ10" s="656" t="s">
        <v>783</v>
      </c>
      <c r="HR10" s="656">
        <v>3979000</v>
      </c>
      <c r="HS10" s="656" t="s">
        <v>783</v>
      </c>
      <c r="HT10" s="656" t="s">
        <v>786</v>
      </c>
      <c r="HU10" s="656" t="s">
        <v>787</v>
      </c>
      <c r="HV10" s="656">
        <v>4</v>
      </c>
      <c r="HW10" s="656">
        <v>2014</v>
      </c>
      <c r="HX10" s="656">
        <v>63</v>
      </c>
      <c r="HY10" s="656">
        <v>0</v>
      </c>
      <c r="HZ10" s="656">
        <v>4963</v>
      </c>
      <c r="IA10" s="657">
        <v>41697.500081018516</v>
      </c>
      <c r="IB10" s="656" t="s">
        <v>788</v>
      </c>
      <c r="IC10" s="656">
        <v>3974522</v>
      </c>
      <c r="ID10" s="656">
        <v>2014</v>
      </c>
      <c r="IE10" s="656">
        <v>1712</v>
      </c>
      <c r="IF10" s="656" t="s">
        <v>783</v>
      </c>
      <c r="IG10" s="656" t="s">
        <v>783</v>
      </c>
      <c r="IH10" s="656" t="s">
        <v>783</v>
      </c>
      <c r="II10" s="656" t="s">
        <v>783</v>
      </c>
      <c r="IJ10" s="656" t="s">
        <v>783</v>
      </c>
      <c r="IK10" s="656" t="s">
        <v>783</v>
      </c>
      <c r="IL10" s="656" t="s">
        <v>783</v>
      </c>
      <c r="IM10" s="656" t="s">
        <v>783</v>
      </c>
      <c r="IN10" s="656" t="s">
        <v>783</v>
      </c>
      <c r="IO10" s="656">
        <v>1649</v>
      </c>
      <c r="IP10" s="657">
        <v>37477.354571759257</v>
      </c>
      <c r="IQ10" s="656">
        <v>2</v>
      </c>
      <c r="IR10" s="656" t="s">
        <v>793</v>
      </c>
      <c r="IS10" s="656">
        <v>3</v>
      </c>
      <c r="IT10" s="658">
        <v>41275</v>
      </c>
      <c r="IU10" s="656" t="s">
        <v>783</v>
      </c>
      <c r="IV10" s="656" t="s">
        <v>783</v>
      </c>
      <c r="IW10" s="656" t="s">
        <v>783</v>
      </c>
      <c r="IX10" s="656" t="s">
        <v>781</v>
      </c>
      <c r="IY10" s="656">
        <v>45</v>
      </c>
      <c r="IZ10" s="656" t="s">
        <v>789</v>
      </c>
      <c r="JA10" s="656" t="s">
        <v>783</v>
      </c>
      <c r="JB10" s="656" t="s">
        <v>783</v>
      </c>
      <c r="JC10" s="656" t="s">
        <v>783</v>
      </c>
      <c r="JD10" s="656">
        <v>329380</v>
      </c>
      <c r="JE10" s="656" t="s">
        <v>783</v>
      </c>
      <c r="JF10" s="656" t="s">
        <v>783</v>
      </c>
      <c r="JG10" s="656" t="s">
        <v>804</v>
      </c>
      <c r="JH10" s="656">
        <v>57</v>
      </c>
      <c r="JI10" s="656" t="s">
        <v>783</v>
      </c>
      <c r="JJ10" s="656" t="s">
        <v>783</v>
      </c>
      <c r="JK10" s="656" t="s">
        <v>783</v>
      </c>
      <c r="JL10" s="656" t="s">
        <v>790</v>
      </c>
      <c r="JM10" s="656">
        <v>4</v>
      </c>
      <c r="JN10" s="656">
        <v>4</v>
      </c>
      <c r="JO10" s="656" t="s">
        <v>783</v>
      </c>
      <c r="JP10" s="656">
        <v>10711928</v>
      </c>
      <c r="JQ10" s="656">
        <v>2011</v>
      </c>
      <c r="JR10" s="656">
        <v>3</v>
      </c>
      <c r="JS10" s="656" t="s">
        <v>783</v>
      </c>
      <c r="JT10" s="656" t="s">
        <v>783</v>
      </c>
      <c r="JU10" s="656" t="s">
        <v>805</v>
      </c>
      <c r="JV10" s="659">
        <v>5153.1317509999999</v>
      </c>
      <c r="JW10">
        <f>JV10</f>
        <v>5153.1317509999999</v>
      </c>
      <c r="JX10" s="225">
        <v>0.97597192253787879</v>
      </c>
    </row>
    <row r="11" spans="1:285" ht="16" thickBot="1">
      <c r="A11" s="905" t="s">
        <v>5</v>
      </c>
      <c r="B11" s="79">
        <f t="shared" si="0"/>
        <v>1</v>
      </c>
      <c r="C11" s="871" t="s">
        <v>39</v>
      </c>
      <c r="D11" s="730" t="s">
        <v>623</v>
      </c>
      <c r="E11" s="180" t="s">
        <v>178</v>
      </c>
      <c r="F11" s="888">
        <v>2.39</v>
      </c>
      <c r="G11" s="120" t="e">
        <f>F11+G10</f>
        <v>#VALUE!</v>
      </c>
      <c r="H11" s="46"/>
      <c r="I11" s="3">
        <v>2.39</v>
      </c>
      <c r="J11" s="29"/>
      <c r="K11" s="185" t="s">
        <v>38</v>
      </c>
      <c r="L11" s="186"/>
      <c r="M11" s="497">
        <v>3</v>
      </c>
      <c r="N11" s="497">
        <v>3</v>
      </c>
      <c r="O11" s="498">
        <v>5</v>
      </c>
      <c r="P11" s="1107">
        <f t="shared" si="1"/>
        <v>11</v>
      </c>
      <c r="Q11" s="1108">
        <v>125</v>
      </c>
      <c r="R11" s="46"/>
      <c r="S11" s="3">
        <f>I11</f>
        <v>2.39</v>
      </c>
      <c r="T11" s="866"/>
      <c r="U11" s="219">
        <f>S11*$O$152+T11*$P$152</f>
        <v>179250</v>
      </c>
      <c r="V11" s="172" t="s">
        <v>642</v>
      </c>
      <c r="W11" s="536">
        <f t="shared" si="39"/>
        <v>179250</v>
      </c>
      <c r="X11" s="537">
        <f t="shared" si="37"/>
        <v>0</v>
      </c>
      <c r="Y11" s="538">
        <f t="shared" si="40"/>
        <v>500</v>
      </c>
      <c r="Z11" s="900">
        <f t="shared" si="2"/>
        <v>179750</v>
      </c>
      <c r="AA11" s="518"/>
      <c r="AB11" s="270">
        <f t="shared" si="3"/>
        <v>0</v>
      </c>
      <c r="AC11" s="553"/>
      <c r="AD11" s="562">
        <f t="shared" si="4"/>
        <v>0</v>
      </c>
      <c r="AE11" s="518"/>
      <c r="AF11" s="270">
        <f t="shared" si="5"/>
        <v>0</v>
      </c>
      <c r="AG11" s="270"/>
      <c r="AH11" s="562">
        <f t="shared" si="6"/>
        <v>0</v>
      </c>
      <c r="AI11" s="270"/>
      <c r="AJ11" s="228">
        <v>0</v>
      </c>
      <c r="AK11" s="902"/>
      <c r="AL11" s="902">
        <v>2018</v>
      </c>
      <c r="AM11" s="18">
        <f t="shared" si="7"/>
        <v>2.39</v>
      </c>
      <c r="AN11" s="747">
        <f t="shared" si="8"/>
        <v>179750</v>
      </c>
      <c r="AO11" s="4" t="str">
        <f t="shared" si="9"/>
        <v xml:space="preserve"> </v>
      </c>
      <c r="AP11" s="747" t="str">
        <f t="shared" si="10"/>
        <v xml:space="preserve"> </v>
      </c>
      <c r="AQ11" s="4" t="str">
        <f t="shared" si="11"/>
        <v xml:space="preserve"> </v>
      </c>
      <c r="AR11" s="747" t="str">
        <f t="shared" si="12"/>
        <v xml:space="preserve"> </v>
      </c>
      <c r="AS11" s="4" t="str">
        <f t="shared" si="13"/>
        <v xml:space="preserve"> </v>
      </c>
      <c r="AT11" s="747" t="str">
        <f t="shared" si="14"/>
        <v xml:space="preserve"> </v>
      </c>
      <c r="AU11" s="4" t="str">
        <f t="shared" si="15"/>
        <v xml:space="preserve"> </v>
      </c>
      <c r="AV11" s="747" t="str">
        <f t="shared" si="16"/>
        <v xml:space="preserve"> </v>
      </c>
      <c r="AW11" s="4" t="str">
        <f t="shared" si="17"/>
        <v xml:space="preserve"> </v>
      </c>
      <c r="AX11" s="747" t="str">
        <f t="shared" si="18"/>
        <v xml:space="preserve"> </v>
      </c>
      <c r="AY11" s="4" t="str">
        <f t="shared" si="19"/>
        <v xml:space="preserve"> </v>
      </c>
      <c r="AZ11" s="747" t="str">
        <f t="shared" si="20"/>
        <v xml:space="preserve"> </v>
      </c>
      <c r="BA11" s="4" t="str">
        <f t="shared" si="21"/>
        <v xml:space="preserve"> </v>
      </c>
      <c r="BB11" s="747" t="str">
        <f t="shared" si="22"/>
        <v xml:space="preserve"> </v>
      </c>
      <c r="BC11" s="4" t="str">
        <f t="shared" si="23"/>
        <v xml:space="preserve"> </v>
      </c>
      <c r="BD11" s="747" t="str">
        <f t="shared" si="24"/>
        <v xml:space="preserve"> </v>
      </c>
      <c r="BE11" s="4" t="str">
        <f t="shared" si="25"/>
        <v xml:space="preserve"> </v>
      </c>
      <c r="BF11" s="747" t="str">
        <f t="shared" si="26"/>
        <v xml:space="preserve"> </v>
      </c>
      <c r="BG11" s="4" t="str">
        <f t="shared" si="27"/>
        <v xml:space="preserve"> </v>
      </c>
      <c r="BH11" s="747" t="str">
        <f t="shared" si="28"/>
        <v xml:space="preserve"> </v>
      </c>
      <c r="BI11" s="4" t="str">
        <f t="shared" si="29"/>
        <v xml:space="preserve"> </v>
      </c>
      <c r="BJ11" s="747" t="str">
        <f t="shared" si="30"/>
        <v xml:space="preserve"> </v>
      </c>
      <c r="BK11" s="4" t="str">
        <f t="shared" si="31"/>
        <v xml:space="preserve"> </v>
      </c>
      <c r="BL11" s="747" t="str">
        <f t="shared" si="32"/>
        <v xml:space="preserve"> </v>
      </c>
      <c r="BM11" s="4" t="str">
        <f t="shared" si="33"/>
        <v xml:space="preserve"> </v>
      </c>
      <c r="BN11" s="747" t="str">
        <f t="shared" si="34"/>
        <v xml:space="preserve"> </v>
      </c>
      <c r="BO11" s="4" t="str">
        <f t="shared" si="35"/>
        <v xml:space="preserve"> </v>
      </c>
      <c r="BP11" s="747" t="str">
        <f t="shared" si="36"/>
        <v xml:space="preserve"> </v>
      </c>
      <c r="BQ11" s="191" t="s">
        <v>622</v>
      </c>
      <c r="BR11" s="191"/>
      <c r="BS11" s="389"/>
      <c r="BT11" s="389"/>
      <c r="BU11" s="389"/>
      <c r="BV11" s="389"/>
      <c r="BW11" s="389"/>
      <c r="BX11" s="389"/>
      <c r="BY11" s="389"/>
      <c r="BZ11" s="389"/>
      <c r="CA11" s="389"/>
      <c r="CB11" s="163">
        <f t="shared" si="38"/>
        <v>0</v>
      </c>
      <c r="CC11" s="389"/>
      <c r="CD11" s="389"/>
      <c r="CE11" s="389"/>
      <c r="CF11" s="389"/>
      <c r="CG11" s="389"/>
      <c r="CH11" s="389"/>
      <c r="CI11" s="389"/>
      <c r="CJ11" s="389"/>
      <c r="CK11" s="389"/>
      <c r="CL11" s="389"/>
      <c r="CM11" s="389"/>
      <c r="CN11" s="389"/>
      <c r="CO11" s="389"/>
      <c r="CP11" s="389"/>
      <c r="CQ11" s="389"/>
      <c r="CR11" s="389"/>
      <c r="CS11" s="389"/>
      <c r="CT11" s="389"/>
      <c r="CU11" s="389"/>
      <c r="CV11" s="389"/>
      <c r="CW11" s="389"/>
      <c r="CX11" s="389"/>
      <c r="CY11" s="389"/>
      <c r="CZ11" s="389"/>
      <c r="DA11" s="389"/>
      <c r="DB11" s="389"/>
      <c r="DC11" s="389"/>
      <c r="DD11" s="389"/>
      <c r="DE11" s="389"/>
      <c r="DF11" s="389"/>
      <c r="DG11" s="389"/>
      <c r="DH11" s="389"/>
      <c r="DI11" s="389"/>
      <c r="DJ11" s="389"/>
      <c r="DK11" s="389"/>
      <c r="DL11" s="389"/>
      <c r="DM11" s="389"/>
      <c r="DN11" s="389"/>
      <c r="DO11" s="389"/>
      <c r="DP11" s="389"/>
      <c r="DQ11" s="389"/>
      <c r="DR11" s="389"/>
      <c r="DS11" s="389"/>
      <c r="DT11" s="389"/>
      <c r="DU11" s="389"/>
      <c r="DV11" s="389"/>
      <c r="DW11" s="389"/>
      <c r="DX11" s="389"/>
      <c r="DY11" s="389"/>
      <c r="DZ11" s="389"/>
      <c r="EA11" s="389"/>
      <c r="EB11" s="389"/>
      <c r="EC11" s="389"/>
      <c r="ED11" s="389"/>
      <c r="EE11" s="389"/>
      <c r="EF11" s="389"/>
      <c r="EG11" s="389"/>
      <c r="EH11" s="389"/>
      <c r="EI11" s="389"/>
      <c r="EJ11" s="389"/>
      <c r="EK11" s="389"/>
      <c r="EL11" s="389"/>
      <c r="EM11" s="389"/>
      <c r="EN11" s="389"/>
      <c r="EO11" s="389"/>
      <c r="EP11" s="389"/>
      <c r="EQ11" s="389"/>
      <c r="ER11" s="389"/>
      <c r="ES11" s="389"/>
      <c r="ET11" s="389"/>
      <c r="EU11" s="389"/>
      <c r="EV11" s="389"/>
      <c r="EW11" s="389"/>
      <c r="EX11" s="389"/>
      <c r="EY11" s="389"/>
      <c r="EZ11" s="389"/>
      <c r="FA11" s="389"/>
      <c r="FB11" s="389"/>
      <c r="FC11" s="389"/>
      <c r="FD11" s="389"/>
      <c r="FE11" s="389"/>
      <c r="FF11" s="389"/>
      <c r="FG11" s="389"/>
      <c r="FH11" s="389"/>
      <c r="FI11" s="389"/>
      <c r="FJ11" s="389"/>
      <c r="FK11" s="389"/>
      <c r="FL11" s="389"/>
      <c r="FM11" s="389"/>
      <c r="FN11" s="389"/>
      <c r="FO11" s="389"/>
      <c r="FP11" s="389"/>
      <c r="FQ11" s="389"/>
      <c r="FR11" s="389"/>
      <c r="FS11" s="389"/>
      <c r="FT11" s="389"/>
      <c r="FU11" s="389"/>
      <c r="FV11" s="389"/>
      <c r="FW11" s="389"/>
      <c r="FX11" s="655" t="s">
        <v>320</v>
      </c>
      <c r="FY11" s="656">
        <v>289</v>
      </c>
      <c r="FZ11" s="656">
        <v>30289244</v>
      </c>
      <c r="GA11" s="656">
        <v>57</v>
      </c>
      <c r="GB11" s="656" t="s">
        <v>801</v>
      </c>
      <c r="GC11" s="656">
        <v>20</v>
      </c>
      <c r="GD11" s="656">
        <v>1983</v>
      </c>
      <c r="GE11" s="656">
        <v>2</v>
      </c>
      <c r="GF11" s="656" t="s">
        <v>148</v>
      </c>
      <c r="GG11" s="656">
        <v>1</v>
      </c>
      <c r="GH11" s="656">
        <v>2</v>
      </c>
      <c r="GI11" s="656" t="s">
        <v>148</v>
      </c>
      <c r="GJ11" s="656">
        <v>1</v>
      </c>
      <c r="GK11" s="656" t="s">
        <v>781</v>
      </c>
      <c r="GL11" s="656" t="s">
        <v>793</v>
      </c>
      <c r="GM11" s="656">
        <v>66</v>
      </c>
      <c r="GN11" s="656" t="s">
        <v>783</v>
      </c>
      <c r="GO11" s="656">
        <v>0</v>
      </c>
      <c r="GP11" s="656">
        <v>0</v>
      </c>
      <c r="GQ11" s="656">
        <v>4</v>
      </c>
      <c r="GR11" s="656">
        <v>2</v>
      </c>
      <c r="GS11" s="656">
        <v>3</v>
      </c>
      <c r="GT11" s="656" t="s">
        <v>783</v>
      </c>
      <c r="GU11" s="656" t="s">
        <v>783</v>
      </c>
      <c r="GV11" s="656" t="s">
        <v>783</v>
      </c>
      <c r="GW11" s="656" t="s">
        <v>783</v>
      </c>
      <c r="GX11" s="656" t="s">
        <v>783</v>
      </c>
      <c r="GY11" s="656">
        <v>1649</v>
      </c>
      <c r="GZ11" s="656">
        <v>0.94</v>
      </c>
      <c r="HA11" s="656">
        <v>5</v>
      </c>
      <c r="HB11" s="656" t="s">
        <v>783</v>
      </c>
      <c r="HC11" s="656" t="s">
        <v>782</v>
      </c>
      <c r="HD11" s="656">
        <v>15</v>
      </c>
      <c r="HE11" s="656" t="s">
        <v>783</v>
      </c>
      <c r="HF11" s="656">
        <v>0</v>
      </c>
      <c r="HG11" s="656" t="s">
        <v>783</v>
      </c>
      <c r="HH11" s="656">
        <v>0</v>
      </c>
      <c r="HI11" s="656">
        <v>1</v>
      </c>
      <c r="HJ11" s="656">
        <v>45</v>
      </c>
      <c r="HK11" s="656" t="s">
        <v>784</v>
      </c>
      <c r="HL11" s="656" t="s">
        <v>785</v>
      </c>
      <c r="HM11" s="656" t="s">
        <v>783</v>
      </c>
      <c r="HN11" s="656" t="s">
        <v>783</v>
      </c>
      <c r="HO11" s="656" t="s">
        <v>783</v>
      </c>
      <c r="HP11" s="656" t="s">
        <v>783</v>
      </c>
      <c r="HQ11" s="656" t="s">
        <v>783</v>
      </c>
      <c r="HR11" s="656">
        <v>3979000</v>
      </c>
      <c r="HS11" s="656" t="s">
        <v>783</v>
      </c>
      <c r="HT11" s="656" t="s">
        <v>786</v>
      </c>
      <c r="HU11" s="656" t="s">
        <v>787</v>
      </c>
      <c r="HV11" s="656">
        <v>4</v>
      </c>
      <c r="HW11" s="656">
        <v>2014</v>
      </c>
      <c r="HX11" s="656">
        <v>63</v>
      </c>
      <c r="HY11" s="656">
        <v>0</v>
      </c>
      <c r="HZ11" s="656">
        <v>4963</v>
      </c>
      <c r="IA11" s="657">
        <v>41697.500081018516</v>
      </c>
      <c r="IB11" s="656" t="s">
        <v>788</v>
      </c>
      <c r="IC11" s="656">
        <v>3974522</v>
      </c>
      <c r="ID11" s="656">
        <v>2014</v>
      </c>
      <c r="IE11" s="656">
        <v>1712</v>
      </c>
      <c r="IF11" s="656" t="s">
        <v>783</v>
      </c>
      <c r="IG11" s="656" t="s">
        <v>783</v>
      </c>
      <c r="IH11" s="656" t="s">
        <v>783</v>
      </c>
      <c r="II11" s="656" t="s">
        <v>783</v>
      </c>
      <c r="IJ11" s="656" t="s">
        <v>783</v>
      </c>
      <c r="IK11" s="656" t="s">
        <v>783</v>
      </c>
      <c r="IL11" s="656" t="s">
        <v>783</v>
      </c>
      <c r="IM11" s="656" t="s">
        <v>783</v>
      </c>
      <c r="IN11" s="656" t="s">
        <v>783</v>
      </c>
      <c r="IO11" s="656">
        <v>1649</v>
      </c>
      <c r="IP11" s="657">
        <v>37477.354571759257</v>
      </c>
      <c r="IQ11" s="656">
        <v>2</v>
      </c>
      <c r="IR11" s="656" t="s">
        <v>793</v>
      </c>
      <c r="IS11" s="656">
        <v>3</v>
      </c>
      <c r="IT11" s="658">
        <v>41275</v>
      </c>
      <c r="IU11" s="656" t="s">
        <v>783</v>
      </c>
      <c r="IV11" s="656" t="s">
        <v>783</v>
      </c>
      <c r="IW11" s="656" t="s">
        <v>783</v>
      </c>
      <c r="IX11" s="656" t="s">
        <v>781</v>
      </c>
      <c r="IY11" s="656">
        <v>45</v>
      </c>
      <c r="IZ11" s="656" t="s">
        <v>789</v>
      </c>
      <c r="JA11" s="656" t="s">
        <v>783</v>
      </c>
      <c r="JB11" s="656" t="s">
        <v>783</v>
      </c>
      <c r="JC11" s="656" t="s">
        <v>783</v>
      </c>
      <c r="JD11" s="656">
        <v>329380</v>
      </c>
      <c r="JE11" s="656" t="s">
        <v>783</v>
      </c>
      <c r="JF11" s="656" t="s">
        <v>783</v>
      </c>
      <c r="JG11" s="656" t="s">
        <v>804</v>
      </c>
      <c r="JH11" s="656">
        <v>57</v>
      </c>
      <c r="JI11" s="656" t="s">
        <v>783</v>
      </c>
      <c r="JJ11" s="656" t="s">
        <v>783</v>
      </c>
      <c r="JK11" s="656" t="s">
        <v>783</v>
      </c>
      <c r="JL11" s="656" t="s">
        <v>790</v>
      </c>
      <c r="JM11" s="656">
        <v>4</v>
      </c>
      <c r="JN11" s="656">
        <v>4</v>
      </c>
      <c r="JO11" s="656" t="s">
        <v>783</v>
      </c>
      <c r="JP11" s="656">
        <v>10711928</v>
      </c>
      <c r="JQ11" s="656">
        <v>2011</v>
      </c>
      <c r="JR11" s="656">
        <v>3</v>
      </c>
      <c r="JS11" s="656" t="s">
        <v>783</v>
      </c>
      <c r="JT11" s="656" t="s">
        <v>783</v>
      </c>
      <c r="JU11" s="656" t="s">
        <v>805</v>
      </c>
      <c r="JV11" s="659">
        <v>5153.1317509999999</v>
      </c>
      <c r="JW11">
        <f>JV11</f>
        <v>5153.1317509999999</v>
      </c>
      <c r="JX11" s="225">
        <v>0.97597192253787879</v>
      </c>
    </row>
    <row r="12" spans="1:285" ht="16" thickBot="1">
      <c r="A12" s="905" t="s">
        <v>5</v>
      </c>
      <c r="B12" s="79">
        <f t="shared" si="0"/>
        <v>2</v>
      </c>
      <c r="C12" s="871" t="s">
        <v>623</v>
      </c>
      <c r="D12" s="867"/>
      <c r="E12" s="119"/>
      <c r="F12" s="888">
        <v>1</v>
      </c>
      <c r="G12" s="120" t="e">
        <f>F12+G9</f>
        <v>#VALUE!</v>
      </c>
      <c r="H12" s="47"/>
      <c r="I12" s="11">
        <v>1</v>
      </c>
      <c r="J12" s="29"/>
      <c r="K12" s="448"/>
      <c r="L12" s="451"/>
      <c r="M12" s="214"/>
      <c r="N12" s="214"/>
      <c r="O12" s="266"/>
      <c r="P12" s="1107">
        <v>15</v>
      </c>
      <c r="Q12" s="1108">
        <v>125</v>
      </c>
      <c r="R12" s="46"/>
      <c r="S12" s="3"/>
      <c r="T12" s="866">
        <v>1</v>
      </c>
      <c r="U12" s="219">
        <v>150000</v>
      </c>
      <c r="V12" s="569" t="s">
        <v>643</v>
      </c>
      <c r="W12" s="536">
        <f t="shared" si="39"/>
        <v>165000</v>
      </c>
      <c r="X12" s="537">
        <f t="shared" si="37"/>
        <v>0</v>
      </c>
      <c r="Y12" s="538">
        <f t="shared" si="40"/>
        <v>14850</v>
      </c>
      <c r="Z12" s="900">
        <f t="shared" si="2"/>
        <v>179850</v>
      </c>
      <c r="AA12" s="518"/>
      <c r="AB12" s="270">
        <f t="shared" si="3"/>
        <v>0</v>
      </c>
      <c r="AC12" s="553"/>
      <c r="AD12" s="562">
        <f t="shared" si="4"/>
        <v>0</v>
      </c>
      <c r="AE12" s="518"/>
      <c r="AF12" s="270">
        <f t="shared" si="5"/>
        <v>0</v>
      </c>
      <c r="AG12" s="270"/>
      <c r="AH12" s="562">
        <f t="shared" si="6"/>
        <v>0</v>
      </c>
      <c r="AI12" s="270"/>
      <c r="AJ12" s="228">
        <v>0</v>
      </c>
      <c r="AK12" s="902"/>
      <c r="AL12" s="902">
        <v>2018</v>
      </c>
      <c r="AM12" s="18">
        <f t="shared" si="7"/>
        <v>1</v>
      </c>
      <c r="AN12" s="747">
        <f t="shared" si="8"/>
        <v>179850</v>
      </c>
      <c r="AO12" s="4" t="str">
        <f t="shared" si="9"/>
        <v xml:space="preserve"> </v>
      </c>
      <c r="AP12" s="747" t="str">
        <f t="shared" si="10"/>
        <v xml:space="preserve"> </v>
      </c>
      <c r="AQ12" s="4" t="str">
        <f t="shared" si="11"/>
        <v xml:space="preserve"> </v>
      </c>
      <c r="AR12" s="747" t="str">
        <f t="shared" si="12"/>
        <v xml:space="preserve"> </v>
      </c>
      <c r="AS12" s="4" t="str">
        <f t="shared" si="13"/>
        <v xml:space="preserve"> </v>
      </c>
      <c r="AT12" s="747" t="str">
        <f t="shared" si="14"/>
        <v xml:space="preserve"> </v>
      </c>
      <c r="AU12" s="4" t="str">
        <f t="shared" si="15"/>
        <v xml:space="preserve"> </v>
      </c>
      <c r="AV12" s="747" t="str">
        <f t="shared" si="16"/>
        <v xml:space="preserve"> </v>
      </c>
      <c r="AW12" s="4" t="str">
        <f t="shared" si="17"/>
        <v xml:space="preserve"> </v>
      </c>
      <c r="AX12" s="747" t="str">
        <f t="shared" si="18"/>
        <v xml:space="preserve"> </v>
      </c>
      <c r="AY12" s="4" t="str">
        <f t="shared" si="19"/>
        <v xml:space="preserve"> </v>
      </c>
      <c r="AZ12" s="747" t="str">
        <f t="shared" si="20"/>
        <v xml:space="preserve"> </v>
      </c>
      <c r="BA12" s="4" t="str">
        <f t="shared" si="21"/>
        <v xml:space="preserve"> </v>
      </c>
      <c r="BB12" s="747" t="str">
        <f t="shared" si="22"/>
        <v xml:space="preserve"> </v>
      </c>
      <c r="BC12" s="4" t="str">
        <f t="shared" si="23"/>
        <v xml:space="preserve"> </v>
      </c>
      <c r="BD12" s="747" t="str">
        <f t="shared" si="24"/>
        <v xml:space="preserve"> </v>
      </c>
      <c r="BE12" s="4" t="str">
        <f t="shared" si="25"/>
        <v xml:space="preserve"> </v>
      </c>
      <c r="BF12" s="747" t="str">
        <f t="shared" si="26"/>
        <v xml:space="preserve"> </v>
      </c>
      <c r="BG12" s="4" t="str">
        <f t="shared" si="27"/>
        <v xml:space="preserve"> </v>
      </c>
      <c r="BH12" s="747" t="str">
        <f t="shared" si="28"/>
        <v xml:space="preserve"> </v>
      </c>
      <c r="BI12" s="4" t="str">
        <f t="shared" si="29"/>
        <v xml:space="preserve"> </v>
      </c>
      <c r="BJ12" s="747" t="str">
        <f t="shared" si="30"/>
        <v xml:space="preserve"> </v>
      </c>
      <c r="BK12" s="4" t="str">
        <f t="shared" si="31"/>
        <v xml:space="preserve"> </v>
      </c>
      <c r="BL12" s="747" t="str">
        <f t="shared" si="32"/>
        <v xml:space="preserve"> </v>
      </c>
      <c r="BM12" s="4" t="str">
        <f t="shared" si="33"/>
        <v xml:space="preserve"> </v>
      </c>
      <c r="BN12" s="747" t="str">
        <f t="shared" si="34"/>
        <v xml:space="preserve"> </v>
      </c>
      <c r="BO12" s="4" t="str">
        <f t="shared" si="35"/>
        <v xml:space="preserve"> </v>
      </c>
      <c r="BP12" s="747" t="str">
        <f t="shared" si="36"/>
        <v xml:space="preserve"> </v>
      </c>
      <c r="BQ12" s="503" t="s">
        <v>624</v>
      </c>
      <c r="BR12" s="504"/>
      <c r="BS12" s="100"/>
      <c r="BT12" s="100"/>
      <c r="BU12" s="100"/>
      <c r="BV12" s="100"/>
      <c r="BW12" s="100"/>
      <c r="BX12" s="100"/>
      <c r="BY12" s="100"/>
      <c r="BZ12" s="100"/>
      <c r="CA12" s="100"/>
      <c r="CB12" s="163">
        <f t="shared" si="38"/>
        <v>0</v>
      </c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  <c r="FD12" s="100"/>
      <c r="FE12" s="100"/>
      <c r="FF12" s="100"/>
      <c r="FG12" s="100"/>
      <c r="FH12" s="100"/>
      <c r="FI12" s="100"/>
      <c r="FJ12" s="100"/>
      <c r="FK12" s="100"/>
      <c r="FL12" s="100"/>
      <c r="FM12" s="100"/>
      <c r="FN12" s="100"/>
      <c r="FO12" s="100"/>
      <c r="FP12" s="100"/>
      <c r="FQ12" s="100"/>
      <c r="FR12" s="100"/>
      <c r="FS12" s="100"/>
      <c r="FT12" s="100"/>
      <c r="FU12" s="100"/>
      <c r="FV12" s="100"/>
      <c r="FW12" s="100"/>
      <c r="FX12" s="621" t="s">
        <v>324</v>
      </c>
      <c r="FY12" s="622">
        <v>77</v>
      </c>
      <c r="FZ12" s="622">
        <v>30289247</v>
      </c>
      <c r="GA12" s="622">
        <v>55</v>
      </c>
      <c r="GB12" s="622" t="s">
        <v>798</v>
      </c>
      <c r="GC12" s="622">
        <v>20</v>
      </c>
      <c r="GD12" s="622">
        <v>1973</v>
      </c>
      <c r="GE12" s="622">
        <v>1</v>
      </c>
      <c r="GF12" s="622" t="s">
        <v>780</v>
      </c>
      <c r="GG12" s="622">
        <v>2</v>
      </c>
      <c r="GH12" s="622">
        <v>1</v>
      </c>
      <c r="GI12" s="622" t="s">
        <v>780</v>
      </c>
      <c r="GJ12" s="622">
        <v>2</v>
      </c>
      <c r="GK12" s="622" t="s">
        <v>781</v>
      </c>
      <c r="GL12" s="622" t="s">
        <v>782</v>
      </c>
      <c r="GM12" s="622">
        <v>66</v>
      </c>
      <c r="GN12" s="622" t="s">
        <v>783</v>
      </c>
      <c r="GO12" s="622">
        <v>0</v>
      </c>
      <c r="GP12" s="622">
        <v>0</v>
      </c>
      <c r="GQ12" s="622">
        <v>4</v>
      </c>
      <c r="GR12" s="622">
        <v>2</v>
      </c>
      <c r="GS12" s="622">
        <v>2</v>
      </c>
      <c r="GT12" s="622" t="s">
        <v>783</v>
      </c>
      <c r="GU12" s="622" t="s">
        <v>783</v>
      </c>
      <c r="GV12" s="622" t="s">
        <v>783</v>
      </c>
      <c r="GW12" s="622" t="s">
        <v>783</v>
      </c>
      <c r="GX12" s="622" t="s">
        <v>783</v>
      </c>
      <c r="GY12" s="622">
        <v>1649</v>
      </c>
      <c r="GZ12" s="622">
        <v>0.14000000000000001</v>
      </c>
      <c r="HA12" s="622">
        <v>5</v>
      </c>
      <c r="HB12" s="622" t="s">
        <v>783</v>
      </c>
      <c r="HC12" s="622" t="s">
        <v>782</v>
      </c>
      <c r="HD12" s="622">
        <v>15</v>
      </c>
      <c r="HE12" s="622" t="s">
        <v>783</v>
      </c>
      <c r="HF12" s="622">
        <v>0</v>
      </c>
      <c r="HG12" s="622" t="s">
        <v>783</v>
      </c>
      <c r="HH12" s="622">
        <v>0</v>
      </c>
      <c r="HI12" s="622">
        <v>1</v>
      </c>
      <c r="HJ12" s="622">
        <v>45</v>
      </c>
      <c r="HK12" s="622" t="s">
        <v>784</v>
      </c>
      <c r="HL12" s="622" t="s">
        <v>785</v>
      </c>
      <c r="HM12" s="622" t="s">
        <v>783</v>
      </c>
      <c r="HN12" s="622" t="s">
        <v>783</v>
      </c>
      <c r="HO12" s="622" t="s">
        <v>783</v>
      </c>
      <c r="HP12" s="622" t="s">
        <v>783</v>
      </c>
      <c r="HQ12" s="622" t="s">
        <v>783</v>
      </c>
      <c r="HR12" s="622">
        <v>3978960</v>
      </c>
      <c r="HS12" s="622" t="s">
        <v>783</v>
      </c>
      <c r="HT12" s="622" t="s">
        <v>786</v>
      </c>
      <c r="HU12" s="622" t="s">
        <v>787</v>
      </c>
      <c r="HV12" s="622">
        <v>4</v>
      </c>
      <c r="HW12" s="622">
        <v>2014</v>
      </c>
      <c r="HX12" s="622">
        <v>63</v>
      </c>
      <c r="HY12" s="622">
        <v>0</v>
      </c>
      <c r="HZ12" s="622">
        <v>739</v>
      </c>
      <c r="IA12" s="623">
        <v>41697.500081018516</v>
      </c>
      <c r="IB12" s="622" t="s">
        <v>788</v>
      </c>
      <c r="IC12" s="622">
        <v>3974482</v>
      </c>
      <c r="ID12" s="622">
        <v>2014</v>
      </c>
      <c r="IE12" s="622">
        <v>1712</v>
      </c>
      <c r="IF12" s="622" t="s">
        <v>783</v>
      </c>
      <c r="IG12" s="622" t="s">
        <v>783</v>
      </c>
      <c r="IH12" s="622" t="s">
        <v>783</v>
      </c>
      <c r="II12" s="622" t="s">
        <v>783</v>
      </c>
      <c r="IJ12" s="622" t="s">
        <v>783</v>
      </c>
      <c r="IK12" s="622" t="s">
        <v>783</v>
      </c>
      <c r="IL12" s="622" t="s">
        <v>783</v>
      </c>
      <c r="IM12" s="622" t="s">
        <v>783</v>
      </c>
      <c r="IN12" s="622" t="s">
        <v>783</v>
      </c>
      <c r="IO12" s="622">
        <v>1649</v>
      </c>
      <c r="IP12" s="623">
        <v>37477.354571759257</v>
      </c>
      <c r="IQ12" s="622">
        <v>2</v>
      </c>
      <c r="IR12" s="622" t="s">
        <v>793</v>
      </c>
      <c r="IS12" s="622">
        <v>2</v>
      </c>
      <c r="IT12" s="644">
        <v>41275</v>
      </c>
      <c r="IU12" s="622" t="s">
        <v>783</v>
      </c>
      <c r="IV12" s="622" t="s">
        <v>783</v>
      </c>
      <c r="IW12" s="622" t="s">
        <v>783</v>
      </c>
      <c r="IX12" s="622" t="s">
        <v>781</v>
      </c>
      <c r="IY12" s="622">
        <v>45</v>
      </c>
      <c r="IZ12" s="622" t="s">
        <v>789</v>
      </c>
      <c r="JA12" s="622" t="s">
        <v>783</v>
      </c>
      <c r="JB12" s="622" t="s">
        <v>783</v>
      </c>
      <c r="JC12" s="622" t="s">
        <v>783</v>
      </c>
      <c r="JD12" s="622">
        <v>329381</v>
      </c>
      <c r="JE12" s="622" t="s">
        <v>783</v>
      </c>
      <c r="JF12" s="622" t="s">
        <v>783</v>
      </c>
      <c r="JG12" s="622" t="s">
        <v>802</v>
      </c>
      <c r="JH12" s="622">
        <v>55</v>
      </c>
      <c r="JI12" s="622" t="s">
        <v>783</v>
      </c>
      <c r="JJ12" s="622" t="s">
        <v>783</v>
      </c>
      <c r="JK12" s="622" t="s">
        <v>783</v>
      </c>
      <c r="JL12" s="622" t="s">
        <v>790</v>
      </c>
      <c r="JM12" s="622">
        <v>4</v>
      </c>
      <c r="JN12" s="622">
        <v>3</v>
      </c>
      <c r="JO12" s="622" t="s">
        <v>783</v>
      </c>
      <c r="JP12" s="622">
        <v>10711928</v>
      </c>
      <c r="JQ12" s="622">
        <v>2011</v>
      </c>
      <c r="JR12" s="622">
        <v>3</v>
      </c>
      <c r="JS12" s="622" t="s">
        <v>783</v>
      </c>
      <c r="JT12" s="622" t="s">
        <v>783</v>
      </c>
      <c r="JU12" s="622" t="s">
        <v>806</v>
      </c>
      <c r="JV12" s="624">
        <v>761.396118</v>
      </c>
      <c r="JW12">
        <f>JV12</f>
        <v>761.396118</v>
      </c>
      <c r="JX12" s="225">
        <v>0.14420381022727272</v>
      </c>
    </row>
    <row r="13" spans="1:285" ht="16" thickBot="1">
      <c r="A13" s="905" t="s">
        <v>5</v>
      </c>
      <c r="B13" s="79">
        <f t="shared" si="0"/>
        <v>2</v>
      </c>
      <c r="C13" s="871" t="s">
        <v>31</v>
      </c>
      <c r="D13" s="868" t="s">
        <v>162</v>
      </c>
      <c r="E13" s="407" t="s">
        <v>83</v>
      </c>
      <c r="F13" s="1137">
        <v>0.1</v>
      </c>
      <c r="G13" s="120" t="e">
        <f>F13+G12</f>
        <v>#VALUE!</v>
      </c>
      <c r="H13" s="46"/>
      <c r="I13" s="3">
        <f>F13</f>
        <v>0.1</v>
      </c>
      <c r="J13" s="29"/>
      <c r="K13" s="19"/>
      <c r="L13" s="8"/>
      <c r="M13" s="410">
        <v>3</v>
      </c>
      <c r="N13" s="410">
        <v>4</v>
      </c>
      <c r="O13" s="411">
        <v>4</v>
      </c>
      <c r="P13" s="1107">
        <f>SUM(M13:O13)</f>
        <v>11</v>
      </c>
      <c r="Q13" s="1108">
        <v>125</v>
      </c>
      <c r="R13" s="46"/>
      <c r="S13" s="3"/>
      <c r="T13" s="29">
        <f>I13</f>
        <v>0.1</v>
      </c>
      <c r="U13" s="219">
        <f t="shared" ref="U13:U54" si="41">S13*$O$152+T13*$P$152</f>
        <v>20700</v>
      </c>
      <c r="V13" s="569" t="s">
        <v>643</v>
      </c>
      <c r="W13" s="536">
        <f t="shared" si="39"/>
        <v>22770.000000000004</v>
      </c>
      <c r="X13" s="537">
        <f t="shared" si="37"/>
        <v>2460.9777777777776</v>
      </c>
      <c r="Y13" s="538">
        <f t="shared" si="40"/>
        <v>3000</v>
      </c>
      <c r="Z13" s="900">
        <f t="shared" si="2"/>
        <v>28230.977777777782</v>
      </c>
      <c r="AA13" s="518">
        <v>2</v>
      </c>
      <c r="AB13" s="270">
        <f t="shared" si="3"/>
        <v>660.97777777777776</v>
      </c>
      <c r="AC13" s="566">
        <v>0.25</v>
      </c>
      <c r="AD13" s="562">
        <f t="shared" si="4"/>
        <v>1800</v>
      </c>
      <c r="AE13" s="518"/>
      <c r="AF13" s="270">
        <f t="shared" si="5"/>
        <v>0</v>
      </c>
      <c r="AG13" s="270"/>
      <c r="AH13" s="562">
        <f t="shared" si="6"/>
        <v>0</v>
      </c>
      <c r="AI13" s="270"/>
      <c r="AJ13" s="228">
        <v>0</v>
      </c>
      <c r="AK13" s="902"/>
      <c r="AL13" s="902">
        <v>2018</v>
      </c>
      <c r="AM13" s="18">
        <f t="shared" si="7"/>
        <v>0.1</v>
      </c>
      <c r="AN13" s="747">
        <f t="shared" si="8"/>
        <v>28230.977777777782</v>
      </c>
      <c r="AO13" s="4" t="str">
        <f t="shared" si="9"/>
        <v xml:space="preserve"> </v>
      </c>
      <c r="AP13" s="747" t="str">
        <f t="shared" si="10"/>
        <v xml:space="preserve"> </v>
      </c>
      <c r="AQ13" s="4" t="str">
        <f t="shared" si="11"/>
        <v xml:space="preserve"> </v>
      </c>
      <c r="AR13" s="747" t="str">
        <f t="shared" si="12"/>
        <v xml:space="preserve"> </v>
      </c>
      <c r="AS13" s="4" t="str">
        <f t="shared" si="13"/>
        <v xml:space="preserve"> </v>
      </c>
      <c r="AT13" s="747" t="str">
        <f t="shared" si="14"/>
        <v xml:space="preserve"> </v>
      </c>
      <c r="AU13" s="4" t="str">
        <f t="shared" si="15"/>
        <v xml:space="preserve"> </v>
      </c>
      <c r="AV13" s="747" t="str">
        <f t="shared" si="16"/>
        <v xml:space="preserve"> </v>
      </c>
      <c r="AW13" s="4" t="str">
        <f t="shared" si="17"/>
        <v xml:space="preserve"> </v>
      </c>
      <c r="AX13" s="747" t="str">
        <f t="shared" si="18"/>
        <v xml:space="preserve"> </v>
      </c>
      <c r="AY13" s="4" t="str">
        <f t="shared" si="19"/>
        <v xml:space="preserve"> </v>
      </c>
      <c r="AZ13" s="747" t="str">
        <f t="shared" si="20"/>
        <v xml:space="preserve"> </v>
      </c>
      <c r="BA13" s="4" t="str">
        <f t="shared" si="21"/>
        <v xml:space="preserve"> </v>
      </c>
      <c r="BB13" s="747" t="str">
        <f t="shared" si="22"/>
        <v xml:space="preserve"> </v>
      </c>
      <c r="BC13" s="4" t="str">
        <f t="shared" si="23"/>
        <v xml:space="preserve"> </v>
      </c>
      <c r="BD13" s="747" t="str">
        <f t="shared" si="24"/>
        <v xml:space="preserve"> </v>
      </c>
      <c r="BE13" s="4" t="str">
        <f t="shared" si="25"/>
        <v xml:space="preserve"> </v>
      </c>
      <c r="BF13" s="747" t="str">
        <f t="shared" si="26"/>
        <v xml:space="preserve"> </v>
      </c>
      <c r="BG13" s="4" t="str">
        <f t="shared" si="27"/>
        <v xml:space="preserve"> </v>
      </c>
      <c r="BH13" s="747" t="str">
        <f t="shared" si="28"/>
        <v xml:space="preserve"> </v>
      </c>
      <c r="BI13" s="4" t="str">
        <f t="shared" si="29"/>
        <v xml:space="preserve"> </v>
      </c>
      <c r="BJ13" s="747" t="str">
        <f t="shared" si="30"/>
        <v xml:space="preserve"> </v>
      </c>
      <c r="BK13" s="4" t="str">
        <f t="shared" si="31"/>
        <v xml:space="preserve"> </v>
      </c>
      <c r="BL13" s="747" t="str">
        <f t="shared" si="32"/>
        <v xml:space="preserve"> </v>
      </c>
      <c r="BM13" s="4" t="str">
        <f t="shared" si="33"/>
        <v xml:space="preserve"> </v>
      </c>
      <c r="BN13" s="747" t="str">
        <f t="shared" si="34"/>
        <v xml:space="preserve"> </v>
      </c>
      <c r="BO13" s="4" t="str">
        <f t="shared" si="35"/>
        <v xml:space="preserve"> </v>
      </c>
      <c r="BP13" s="747" t="str">
        <f t="shared" si="36"/>
        <v xml:space="preserve"> </v>
      </c>
      <c r="BQ13" s="505"/>
      <c r="BR13" s="506"/>
      <c r="BS13" s="281"/>
      <c r="BT13" s="281"/>
      <c r="BU13" s="281"/>
      <c r="BV13" s="281"/>
      <c r="BW13" s="281"/>
      <c r="BX13" s="281"/>
      <c r="BY13" s="281"/>
      <c r="BZ13" s="281"/>
      <c r="CA13" s="281"/>
      <c r="CB13" s="163">
        <f t="shared" si="38"/>
        <v>0</v>
      </c>
      <c r="CC13" s="281"/>
      <c r="CD13" s="281"/>
      <c r="CE13" s="281"/>
      <c r="CF13" s="281"/>
      <c r="CG13" s="281"/>
      <c r="CH13" s="281"/>
      <c r="CI13" s="281"/>
      <c r="CJ13" s="281"/>
      <c r="CK13" s="281"/>
      <c r="CL13" s="281"/>
      <c r="CM13" s="281"/>
      <c r="CN13" s="281"/>
      <c r="CO13" s="281"/>
      <c r="CP13" s="281"/>
      <c r="CQ13" s="281"/>
      <c r="CR13" s="281"/>
      <c r="CS13" s="281"/>
      <c r="CT13" s="281"/>
      <c r="CU13" s="281"/>
      <c r="CV13" s="281"/>
      <c r="CW13" s="281"/>
      <c r="CX13" s="281"/>
      <c r="CY13" s="281"/>
      <c r="CZ13" s="281"/>
      <c r="DA13" s="281"/>
      <c r="DB13" s="281"/>
      <c r="DC13" s="281"/>
      <c r="DD13" s="281"/>
      <c r="DE13" s="281"/>
      <c r="DF13" s="281"/>
      <c r="DG13" s="281"/>
      <c r="DH13" s="281"/>
      <c r="DI13" s="281"/>
      <c r="DJ13" s="281"/>
      <c r="DK13" s="281"/>
      <c r="DL13" s="281"/>
      <c r="DM13" s="281"/>
      <c r="DN13" s="281"/>
      <c r="DO13" s="281"/>
      <c r="DP13" s="281"/>
      <c r="DQ13" s="281"/>
      <c r="DR13" s="281"/>
      <c r="DS13" s="281"/>
      <c r="DT13" s="281"/>
      <c r="DU13" s="281"/>
      <c r="DV13" s="281"/>
      <c r="DW13" s="281"/>
      <c r="DX13" s="281"/>
      <c r="DY13" s="281"/>
      <c r="DZ13" s="281"/>
      <c r="EA13" s="281"/>
      <c r="EB13" s="281"/>
      <c r="EC13" s="281"/>
      <c r="ED13" s="281"/>
      <c r="EE13" s="281"/>
      <c r="EF13" s="281"/>
      <c r="EG13" s="281"/>
      <c r="EH13" s="281"/>
      <c r="EI13" s="281"/>
      <c r="EJ13" s="281"/>
      <c r="EK13" s="281"/>
      <c r="EL13" s="281"/>
      <c r="EM13" s="281"/>
      <c r="EN13" s="281"/>
      <c r="EO13" s="281"/>
      <c r="EP13" s="281"/>
      <c r="EQ13" s="281"/>
      <c r="ER13" s="281"/>
      <c r="ES13" s="281"/>
      <c r="ET13" s="281"/>
      <c r="EU13" s="281"/>
      <c r="EV13" s="281"/>
      <c r="EW13" s="281"/>
      <c r="EX13" s="281"/>
      <c r="EY13" s="281"/>
      <c r="EZ13" s="281"/>
      <c r="FA13" s="281"/>
      <c r="FB13" s="281"/>
      <c r="FC13" s="281"/>
      <c r="FD13" s="281"/>
      <c r="FE13" s="281"/>
      <c r="FF13" s="281"/>
      <c r="FG13" s="281"/>
      <c r="FH13" s="281"/>
      <c r="FI13" s="281"/>
      <c r="FJ13" s="281"/>
      <c r="FK13" s="281"/>
      <c r="FL13" s="281"/>
      <c r="FM13" s="281"/>
      <c r="FN13" s="281"/>
      <c r="FO13" s="281"/>
      <c r="FP13" s="281"/>
      <c r="FQ13" s="281"/>
      <c r="FR13" s="281"/>
      <c r="FS13" s="281"/>
      <c r="FT13" s="281"/>
      <c r="FU13" s="281"/>
      <c r="FV13" s="281"/>
      <c r="FW13" s="281"/>
      <c r="FX13" s="650" t="s">
        <v>324</v>
      </c>
      <c r="FY13" s="651"/>
      <c r="FZ13" s="651"/>
      <c r="GA13" s="651"/>
      <c r="GB13" s="651"/>
      <c r="GC13" s="651"/>
      <c r="GD13" s="651"/>
      <c r="GE13" s="651"/>
      <c r="GF13" s="651"/>
      <c r="GG13" s="651"/>
      <c r="GH13" s="651"/>
      <c r="GI13" s="651"/>
      <c r="GJ13" s="651"/>
      <c r="GK13" s="651"/>
      <c r="GL13" s="651"/>
      <c r="GM13" s="651"/>
      <c r="GN13" s="651"/>
      <c r="GO13" s="651"/>
      <c r="GP13" s="651"/>
      <c r="GQ13" s="651"/>
      <c r="GR13" s="651"/>
      <c r="GS13" s="651"/>
      <c r="GT13" s="651"/>
      <c r="GU13" s="651"/>
      <c r="GV13" s="651"/>
      <c r="GW13" s="651"/>
      <c r="GX13" s="651"/>
      <c r="GY13" s="651"/>
      <c r="GZ13" s="651"/>
      <c r="HA13" s="651"/>
      <c r="HB13" s="651"/>
      <c r="HC13" s="651"/>
      <c r="HD13" s="651"/>
      <c r="HE13" s="651"/>
      <c r="HF13" s="651"/>
      <c r="HG13" s="651"/>
      <c r="HH13" s="651"/>
      <c r="HI13" s="651"/>
      <c r="HJ13" s="651"/>
      <c r="HK13" s="651"/>
      <c r="HL13" s="651"/>
      <c r="HM13" s="651"/>
      <c r="HN13" s="651"/>
      <c r="HO13" s="651"/>
      <c r="HP13" s="651"/>
      <c r="HQ13" s="651"/>
      <c r="HR13" s="651"/>
      <c r="HS13" s="651"/>
      <c r="HT13" s="651"/>
      <c r="HU13" s="651"/>
      <c r="HV13" s="651"/>
      <c r="HW13" s="651"/>
      <c r="HX13" s="651"/>
      <c r="HY13" s="651"/>
      <c r="HZ13" s="651"/>
      <c r="IA13" s="652"/>
      <c r="IB13" s="651"/>
      <c r="IC13" s="651"/>
      <c r="ID13" s="651"/>
      <c r="IE13" s="651"/>
      <c r="IF13" s="651"/>
      <c r="IG13" s="651"/>
      <c r="IH13" s="651"/>
      <c r="II13" s="651"/>
      <c r="IJ13" s="651"/>
      <c r="IK13" s="651"/>
      <c r="IL13" s="651"/>
      <c r="IM13" s="651"/>
      <c r="IN13" s="651"/>
      <c r="IO13" s="651"/>
      <c r="IP13" s="652"/>
      <c r="IQ13" s="651"/>
      <c r="IR13" s="651"/>
      <c r="IS13" s="651"/>
      <c r="IT13" s="653"/>
      <c r="IU13" s="651"/>
      <c r="IV13" s="651"/>
      <c r="IW13" s="651"/>
      <c r="IX13" s="651"/>
      <c r="IY13" s="651"/>
      <c r="IZ13" s="651"/>
      <c r="JA13" s="651"/>
      <c r="JB13" s="651"/>
      <c r="JC13" s="651"/>
      <c r="JD13" s="651"/>
      <c r="JE13" s="651"/>
      <c r="JF13" s="651"/>
      <c r="JG13" s="651"/>
      <c r="JH13" s="651"/>
      <c r="JI13" s="651"/>
      <c r="JJ13" s="651"/>
      <c r="JK13" s="651"/>
      <c r="JL13" s="651"/>
      <c r="JM13" s="651"/>
      <c r="JN13" s="651"/>
      <c r="JO13" s="651"/>
      <c r="JP13" s="651"/>
      <c r="JQ13" s="651"/>
      <c r="JR13" s="651"/>
      <c r="JS13" s="651"/>
      <c r="JT13" s="651"/>
      <c r="JU13" s="651"/>
      <c r="JV13" s="654"/>
      <c r="JX13" s="225"/>
    </row>
    <row r="14" spans="1:285" ht="16" thickBot="1">
      <c r="A14" s="905" t="s">
        <v>5</v>
      </c>
      <c r="B14" s="79">
        <f t="shared" si="0"/>
        <v>1</v>
      </c>
      <c r="C14" s="871" t="s">
        <v>31</v>
      </c>
      <c r="D14" s="869" t="s">
        <v>162</v>
      </c>
      <c r="E14" s="167" t="s">
        <v>83</v>
      </c>
      <c r="F14" s="1137">
        <v>0.3</v>
      </c>
      <c r="G14" s="120" t="e">
        <f>F14+G13</f>
        <v>#VALUE!</v>
      </c>
      <c r="H14" s="46"/>
      <c r="I14" s="3">
        <f>F14</f>
        <v>0.3</v>
      </c>
      <c r="J14" s="29"/>
      <c r="K14" s="17"/>
      <c r="L14" s="9"/>
      <c r="M14" s="72">
        <v>3</v>
      </c>
      <c r="N14" s="72">
        <v>4</v>
      </c>
      <c r="O14" s="73">
        <v>4</v>
      </c>
      <c r="P14" s="1107">
        <f>SUM(M14:O14)</f>
        <v>11</v>
      </c>
      <c r="Q14" s="1108">
        <v>125</v>
      </c>
      <c r="R14" s="46"/>
      <c r="S14" s="3">
        <f>I14</f>
        <v>0.3</v>
      </c>
      <c r="T14" s="29"/>
      <c r="U14" s="219">
        <f t="shared" si="41"/>
        <v>22500</v>
      </c>
      <c r="V14" s="569" t="s">
        <v>643</v>
      </c>
      <c r="W14" s="536">
        <f t="shared" si="39"/>
        <v>29250.000000000004</v>
      </c>
      <c r="X14" s="537">
        <f t="shared" si="37"/>
        <v>7382.9333333333334</v>
      </c>
      <c r="Y14" s="538">
        <f t="shared" si="40"/>
        <v>3296.9639999999999</v>
      </c>
      <c r="Z14" s="900">
        <f t="shared" si="2"/>
        <v>39929.897333333334</v>
      </c>
      <c r="AA14" s="518">
        <v>2</v>
      </c>
      <c r="AB14" s="270">
        <f t="shared" si="3"/>
        <v>1982.9333333333334</v>
      </c>
      <c r="AC14" s="566">
        <v>0.25</v>
      </c>
      <c r="AD14" s="562">
        <f t="shared" si="4"/>
        <v>5400</v>
      </c>
      <c r="AE14" s="518"/>
      <c r="AF14" s="270">
        <f t="shared" si="5"/>
        <v>0</v>
      </c>
      <c r="AG14" s="270"/>
      <c r="AH14" s="562">
        <f t="shared" si="6"/>
        <v>0</v>
      </c>
      <c r="AI14" s="270"/>
      <c r="AJ14" s="228">
        <v>0</v>
      </c>
      <c r="AK14" s="902"/>
      <c r="AL14" s="902">
        <v>2018</v>
      </c>
      <c r="AM14" s="18">
        <f t="shared" si="7"/>
        <v>0.3</v>
      </c>
      <c r="AN14" s="747">
        <f t="shared" si="8"/>
        <v>39929.897333333334</v>
      </c>
      <c r="AO14" s="4" t="str">
        <f t="shared" si="9"/>
        <v xml:space="preserve"> </v>
      </c>
      <c r="AP14" s="747" t="str">
        <f t="shared" si="10"/>
        <v xml:space="preserve"> </v>
      </c>
      <c r="AQ14" s="4" t="str">
        <f t="shared" si="11"/>
        <v xml:space="preserve"> </v>
      </c>
      <c r="AR14" s="747" t="str">
        <f t="shared" si="12"/>
        <v xml:space="preserve"> </v>
      </c>
      <c r="AS14" s="4" t="str">
        <f t="shared" si="13"/>
        <v xml:space="preserve"> </v>
      </c>
      <c r="AT14" s="747" t="str">
        <f t="shared" si="14"/>
        <v xml:space="preserve"> </v>
      </c>
      <c r="AU14" s="4" t="str">
        <f t="shared" si="15"/>
        <v xml:space="preserve"> </v>
      </c>
      <c r="AV14" s="747" t="str">
        <f t="shared" si="16"/>
        <v xml:space="preserve"> </v>
      </c>
      <c r="AW14" s="4" t="str">
        <f t="shared" si="17"/>
        <v xml:space="preserve"> </v>
      </c>
      <c r="AX14" s="747" t="str">
        <f t="shared" si="18"/>
        <v xml:space="preserve"> </v>
      </c>
      <c r="AY14" s="4" t="str">
        <f t="shared" si="19"/>
        <v xml:space="preserve"> </v>
      </c>
      <c r="AZ14" s="747" t="str">
        <f t="shared" si="20"/>
        <v xml:space="preserve"> </v>
      </c>
      <c r="BA14" s="4" t="str">
        <f t="shared" si="21"/>
        <v xml:space="preserve"> </v>
      </c>
      <c r="BB14" s="747" t="str">
        <f t="shared" si="22"/>
        <v xml:space="preserve"> </v>
      </c>
      <c r="BC14" s="4" t="str">
        <f t="shared" si="23"/>
        <v xml:space="preserve"> </v>
      </c>
      <c r="BD14" s="747" t="str">
        <f t="shared" si="24"/>
        <v xml:space="preserve"> </v>
      </c>
      <c r="BE14" s="4" t="str">
        <f t="shared" si="25"/>
        <v xml:space="preserve"> </v>
      </c>
      <c r="BF14" s="747" t="str">
        <f t="shared" si="26"/>
        <v xml:space="preserve"> </v>
      </c>
      <c r="BG14" s="4" t="str">
        <f t="shared" si="27"/>
        <v xml:space="preserve"> </v>
      </c>
      <c r="BH14" s="747" t="str">
        <f t="shared" si="28"/>
        <v xml:space="preserve"> </v>
      </c>
      <c r="BI14" s="4" t="str">
        <f t="shared" si="29"/>
        <v xml:space="preserve"> </v>
      </c>
      <c r="BJ14" s="747" t="str">
        <f t="shared" si="30"/>
        <v xml:space="preserve"> </v>
      </c>
      <c r="BK14" s="4" t="str">
        <f t="shared" si="31"/>
        <v xml:space="preserve"> </v>
      </c>
      <c r="BL14" s="747" t="str">
        <f t="shared" si="32"/>
        <v xml:space="preserve"> </v>
      </c>
      <c r="BM14" s="4" t="str">
        <f t="shared" si="33"/>
        <v xml:space="preserve"> </v>
      </c>
      <c r="BN14" s="747" t="str">
        <f t="shared" si="34"/>
        <v xml:space="preserve"> </v>
      </c>
      <c r="BO14" s="4" t="str">
        <f t="shared" si="35"/>
        <v xml:space="preserve"> </v>
      </c>
      <c r="BP14" s="747" t="str">
        <f t="shared" si="36"/>
        <v xml:space="preserve"> </v>
      </c>
      <c r="BQ14" s="502"/>
      <c r="BR14" s="502"/>
      <c r="BS14" s="389"/>
      <c r="BT14" s="389"/>
      <c r="BU14" s="389"/>
      <c r="BV14" s="389"/>
      <c r="BW14" s="389"/>
      <c r="BX14" s="389"/>
      <c r="BY14" s="389"/>
      <c r="BZ14" s="389"/>
      <c r="CA14" s="389"/>
      <c r="CB14" s="163">
        <f t="shared" si="38"/>
        <v>0</v>
      </c>
      <c r="CC14" s="389"/>
      <c r="CD14" s="389"/>
      <c r="CE14" s="389"/>
      <c r="CF14" s="389"/>
      <c r="CG14" s="389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  <c r="DO14" s="389"/>
      <c r="DP14" s="389"/>
      <c r="DQ14" s="389"/>
      <c r="DR14" s="389"/>
      <c r="DS14" s="389"/>
      <c r="DT14" s="389"/>
      <c r="DU14" s="389"/>
      <c r="DV14" s="389"/>
      <c r="DW14" s="389"/>
      <c r="DX14" s="389"/>
      <c r="DY14" s="389"/>
      <c r="DZ14" s="389"/>
      <c r="EA14" s="389"/>
      <c r="EB14" s="389"/>
      <c r="EC14" s="389"/>
      <c r="ED14" s="389"/>
      <c r="EE14" s="389"/>
      <c r="EF14" s="389"/>
      <c r="EG14" s="389"/>
      <c r="EH14" s="389"/>
      <c r="EI14" s="389"/>
      <c r="EJ14" s="389"/>
      <c r="EK14" s="389"/>
      <c r="EL14" s="389"/>
      <c r="EM14" s="389"/>
      <c r="EN14" s="389"/>
      <c r="EO14" s="389"/>
      <c r="EP14" s="389"/>
      <c r="EQ14" s="389"/>
      <c r="ER14" s="389"/>
      <c r="ES14" s="389"/>
      <c r="ET14" s="389"/>
      <c r="EU14" s="389"/>
      <c r="EV14" s="389"/>
      <c r="EW14" s="389"/>
      <c r="EX14" s="389"/>
      <c r="EY14" s="389"/>
      <c r="EZ14" s="389"/>
      <c r="FA14" s="389"/>
      <c r="FB14" s="389"/>
      <c r="FC14" s="389"/>
      <c r="FD14" s="389"/>
      <c r="FE14" s="389"/>
      <c r="FF14" s="389"/>
      <c r="FG14" s="389"/>
      <c r="FH14" s="389"/>
      <c r="FI14" s="389"/>
      <c r="FJ14" s="389"/>
      <c r="FK14" s="389"/>
      <c r="FL14" s="389"/>
      <c r="FM14" s="389"/>
      <c r="FN14" s="389"/>
      <c r="FO14" s="389"/>
      <c r="FP14" s="389"/>
      <c r="FQ14" s="389"/>
      <c r="FR14" s="389"/>
      <c r="FS14" s="389"/>
      <c r="FT14" s="389"/>
      <c r="FU14" s="389"/>
      <c r="FV14" s="389"/>
      <c r="FW14" s="389"/>
      <c r="FX14" s="660" t="s">
        <v>328</v>
      </c>
      <c r="FY14" s="661">
        <v>208</v>
      </c>
      <c r="FZ14" s="661">
        <v>30289248</v>
      </c>
      <c r="GA14" s="661">
        <v>55</v>
      </c>
      <c r="GB14" s="661" t="s">
        <v>798</v>
      </c>
      <c r="GC14" s="661">
        <v>18</v>
      </c>
      <c r="GD14" s="661">
        <v>1990</v>
      </c>
      <c r="GE14" s="661">
        <v>1</v>
      </c>
      <c r="GF14" s="661" t="s">
        <v>780</v>
      </c>
      <c r="GG14" s="661">
        <v>2</v>
      </c>
      <c r="GH14" s="661">
        <v>1</v>
      </c>
      <c r="GI14" s="661" t="s">
        <v>780</v>
      </c>
      <c r="GJ14" s="661">
        <v>2</v>
      </c>
      <c r="GK14" s="661" t="s">
        <v>781</v>
      </c>
      <c r="GL14" s="661" t="s">
        <v>782</v>
      </c>
      <c r="GM14" s="661">
        <v>66</v>
      </c>
      <c r="GN14" s="661" t="s">
        <v>783</v>
      </c>
      <c r="GO14" s="661">
        <v>0</v>
      </c>
      <c r="GP14" s="661">
        <v>0</v>
      </c>
      <c r="GQ14" s="661">
        <v>4</v>
      </c>
      <c r="GR14" s="661">
        <v>2</v>
      </c>
      <c r="GS14" s="661">
        <v>2</v>
      </c>
      <c r="GT14" s="661" t="s">
        <v>783</v>
      </c>
      <c r="GU14" s="661" t="s">
        <v>783</v>
      </c>
      <c r="GV14" s="661" t="s">
        <v>783</v>
      </c>
      <c r="GW14" s="661" t="s">
        <v>783</v>
      </c>
      <c r="GX14" s="661" t="s">
        <v>783</v>
      </c>
      <c r="GY14" s="661">
        <v>1649</v>
      </c>
      <c r="GZ14" s="661">
        <v>0.27</v>
      </c>
      <c r="HA14" s="661">
        <v>5</v>
      </c>
      <c r="HB14" s="661" t="s">
        <v>783</v>
      </c>
      <c r="HC14" s="661" t="s">
        <v>782</v>
      </c>
      <c r="HD14" s="661">
        <v>15</v>
      </c>
      <c r="HE14" s="661" t="s">
        <v>783</v>
      </c>
      <c r="HF14" s="661">
        <v>0</v>
      </c>
      <c r="HG14" s="661" t="s">
        <v>783</v>
      </c>
      <c r="HH14" s="661">
        <v>0</v>
      </c>
      <c r="HI14" s="661">
        <v>1</v>
      </c>
      <c r="HJ14" s="661">
        <v>45</v>
      </c>
      <c r="HK14" s="661" t="s">
        <v>784</v>
      </c>
      <c r="HL14" s="661" t="s">
        <v>785</v>
      </c>
      <c r="HM14" s="661" t="s">
        <v>783</v>
      </c>
      <c r="HN14" s="661" t="s">
        <v>783</v>
      </c>
      <c r="HO14" s="661" t="s">
        <v>783</v>
      </c>
      <c r="HP14" s="661" t="s">
        <v>783</v>
      </c>
      <c r="HQ14" s="661" t="s">
        <v>783</v>
      </c>
      <c r="HR14" s="661">
        <v>3980106</v>
      </c>
      <c r="HS14" s="661" t="s">
        <v>783</v>
      </c>
      <c r="HT14" s="661" t="s">
        <v>786</v>
      </c>
      <c r="HU14" s="661" t="s">
        <v>787</v>
      </c>
      <c r="HV14" s="661">
        <v>4</v>
      </c>
      <c r="HW14" s="661">
        <v>2014</v>
      </c>
      <c r="HX14" s="661">
        <v>63</v>
      </c>
      <c r="HY14" s="661">
        <v>0</v>
      </c>
      <c r="HZ14" s="661">
        <v>1426</v>
      </c>
      <c r="IA14" s="662">
        <v>41697.500081018516</v>
      </c>
      <c r="IB14" s="661" t="s">
        <v>788</v>
      </c>
      <c r="IC14" s="661">
        <v>3975628</v>
      </c>
      <c r="ID14" s="661">
        <v>2014</v>
      </c>
      <c r="IE14" s="661">
        <v>1712</v>
      </c>
      <c r="IF14" s="661" t="s">
        <v>783</v>
      </c>
      <c r="IG14" s="661" t="s">
        <v>783</v>
      </c>
      <c r="IH14" s="661" t="s">
        <v>783</v>
      </c>
      <c r="II14" s="661" t="s">
        <v>783</v>
      </c>
      <c r="IJ14" s="661" t="s">
        <v>783</v>
      </c>
      <c r="IK14" s="661" t="s">
        <v>783</v>
      </c>
      <c r="IL14" s="661" t="s">
        <v>783</v>
      </c>
      <c r="IM14" s="661" t="s">
        <v>783</v>
      </c>
      <c r="IN14" s="661" t="s">
        <v>783</v>
      </c>
      <c r="IO14" s="661">
        <v>1649</v>
      </c>
      <c r="IP14" s="662">
        <v>37477.354571759257</v>
      </c>
      <c r="IQ14" s="661">
        <v>2</v>
      </c>
      <c r="IR14" s="661" t="s">
        <v>793</v>
      </c>
      <c r="IS14" s="661">
        <v>2</v>
      </c>
      <c r="IT14" s="663">
        <v>41275</v>
      </c>
      <c r="IU14" s="661" t="s">
        <v>783</v>
      </c>
      <c r="IV14" s="661" t="s">
        <v>783</v>
      </c>
      <c r="IW14" s="661" t="s">
        <v>783</v>
      </c>
      <c r="IX14" s="661" t="s">
        <v>781</v>
      </c>
      <c r="IY14" s="661">
        <v>45</v>
      </c>
      <c r="IZ14" s="661" t="s">
        <v>789</v>
      </c>
      <c r="JA14" s="661" t="s">
        <v>783</v>
      </c>
      <c r="JB14" s="661" t="s">
        <v>783</v>
      </c>
      <c r="JC14" s="661" t="s">
        <v>783</v>
      </c>
      <c r="JD14" s="661">
        <v>329382</v>
      </c>
      <c r="JE14" s="661" t="s">
        <v>783</v>
      </c>
      <c r="JF14" s="661" t="s">
        <v>783</v>
      </c>
      <c r="JG14" s="661" t="s">
        <v>802</v>
      </c>
      <c r="JH14" s="661">
        <v>55</v>
      </c>
      <c r="JI14" s="661" t="s">
        <v>783</v>
      </c>
      <c r="JJ14" s="661" t="s">
        <v>783</v>
      </c>
      <c r="JK14" s="661" t="s">
        <v>783</v>
      </c>
      <c r="JL14" s="661" t="s">
        <v>790</v>
      </c>
      <c r="JM14" s="661">
        <v>4</v>
      </c>
      <c r="JN14" s="661">
        <v>3</v>
      </c>
      <c r="JO14" s="661" t="s">
        <v>783</v>
      </c>
      <c r="JP14" s="661">
        <v>10711928</v>
      </c>
      <c r="JQ14" s="661">
        <v>2011</v>
      </c>
      <c r="JR14" s="661">
        <v>3</v>
      </c>
      <c r="JS14" s="661" t="s">
        <v>783</v>
      </c>
      <c r="JT14" s="661" t="s">
        <v>783</v>
      </c>
      <c r="JU14" s="661" t="s">
        <v>807</v>
      </c>
      <c r="JV14" s="664">
        <v>1402.5875940000001</v>
      </c>
      <c r="JX14" s="225"/>
    </row>
    <row r="15" spans="1:285" ht="16" thickBot="1">
      <c r="A15" s="905" t="s">
        <v>5</v>
      </c>
      <c r="B15" s="79">
        <f t="shared" si="0"/>
        <v>2</v>
      </c>
      <c r="C15" s="871" t="s">
        <v>263</v>
      </c>
      <c r="D15" s="869" t="s">
        <v>141</v>
      </c>
      <c r="E15" s="167" t="s">
        <v>142</v>
      </c>
      <c r="F15" s="1137">
        <v>1.5</v>
      </c>
      <c r="G15" s="120" t="e">
        <f>F15+G14</f>
        <v>#VALUE!</v>
      </c>
      <c r="H15" s="30"/>
      <c r="I15" s="3">
        <v>1.5</v>
      </c>
      <c r="J15" s="56"/>
      <c r="K15" s="17" t="s">
        <v>37</v>
      </c>
      <c r="L15" s="9"/>
      <c r="M15" s="72">
        <v>5</v>
      </c>
      <c r="N15" s="72">
        <v>5</v>
      </c>
      <c r="O15" s="73">
        <v>4</v>
      </c>
      <c r="P15" s="1107">
        <v>15</v>
      </c>
      <c r="Q15" s="1108">
        <v>124</v>
      </c>
      <c r="R15" s="30"/>
      <c r="S15" s="11"/>
      <c r="T15" s="81">
        <f>I15</f>
        <v>1.5</v>
      </c>
      <c r="U15" s="219">
        <f t="shared" si="41"/>
        <v>310500</v>
      </c>
      <c r="V15" s="172" t="s">
        <v>643</v>
      </c>
      <c r="W15" s="536">
        <f t="shared" si="39"/>
        <v>341550</v>
      </c>
      <c r="X15" s="537">
        <f t="shared" si="37"/>
        <v>56744</v>
      </c>
      <c r="Y15" s="538">
        <f t="shared" si="40"/>
        <v>35846.46</v>
      </c>
      <c r="Z15" s="900">
        <f t="shared" si="2"/>
        <v>434140.46</v>
      </c>
      <c r="AA15" s="518">
        <v>6</v>
      </c>
      <c r="AB15" s="270">
        <f t="shared" si="3"/>
        <v>29744</v>
      </c>
      <c r="AC15" s="566">
        <v>0.25</v>
      </c>
      <c r="AD15" s="562">
        <f t="shared" si="4"/>
        <v>27000</v>
      </c>
      <c r="AE15" s="518"/>
      <c r="AF15" s="270">
        <f t="shared" si="5"/>
        <v>0</v>
      </c>
      <c r="AG15" s="270"/>
      <c r="AH15" s="562">
        <f t="shared" si="6"/>
        <v>0</v>
      </c>
      <c r="AI15" s="270"/>
      <c r="AJ15" s="228">
        <v>0</v>
      </c>
      <c r="AK15" s="902"/>
      <c r="AL15" s="902">
        <v>2018</v>
      </c>
      <c r="AM15" s="18">
        <f t="shared" si="7"/>
        <v>1.5</v>
      </c>
      <c r="AN15" s="747">
        <f t="shared" si="8"/>
        <v>434140.46</v>
      </c>
      <c r="AO15" s="4" t="str">
        <f t="shared" si="9"/>
        <v xml:space="preserve"> </v>
      </c>
      <c r="AP15" s="747" t="str">
        <f t="shared" si="10"/>
        <v xml:space="preserve"> </v>
      </c>
      <c r="AQ15" s="4" t="str">
        <f t="shared" si="11"/>
        <v xml:space="preserve"> </v>
      </c>
      <c r="AR15" s="747" t="str">
        <f t="shared" si="12"/>
        <v xml:space="preserve"> </v>
      </c>
      <c r="AS15" s="4" t="str">
        <f t="shared" si="13"/>
        <v xml:space="preserve"> </v>
      </c>
      <c r="AT15" s="747" t="str">
        <f t="shared" si="14"/>
        <v xml:space="preserve"> </v>
      </c>
      <c r="AU15" s="4" t="str">
        <f t="shared" si="15"/>
        <v xml:space="preserve"> </v>
      </c>
      <c r="AV15" s="747" t="str">
        <f t="shared" si="16"/>
        <v xml:space="preserve"> </v>
      </c>
      <c r="AW15" s="4" t="str">
        <f t="shared" si="17"/>
        <v xml:space="preserve"> </v>
      </c>
      <c r="AX15" s="747" t="str">
        <f t="shared" si="18"/>
        <v xml:space="preserve"> </v>
      </c>
      <c r="AY15" s="4" t="str">
        <f t="shared" si="19"/>
        <v xml:space="preserve"> </v>
      </c>
      <c r="AZ15" s="747" t="str">
        <f t="shared" si="20"/>
        <v xml:space="preserve"> </v>
      </c>
      <c r="BA15" s="4" t="str">
        <f t="shared" si="21"/>
        <v xml:space="preserve"> </v>
      </c>
      <c r="BB15" s="747" t="str">
        <f t="shared" si="22"/>
        <v xml:space="preserve"> </v>
      </c>
      <c r="BC15" s="4" t="str">
        <f t="shared" si="23"/>
        <v xml:space="preserve"> </v>
      </c>
      <c r="BD15" s="747" t="str">
        <f t="shared" si="24"/>
        <v xml:space="preserve"> </v>
      </c>
      <c r="BE15" s="4" t="str">
        <f t="shared" si="25"/>
        <v xml:space="preserve"> </v>
      </c>
      <c r="BF15" s="747" t="str">
        <f t="shared" si="26"/>
        <v xml:space="preserve"> </v>
      </c>
      <c r="BG15" s="4" t="str">
        <f t="shared" si="27"/>
        <v xml:space="preserve"> </v>
      </c>
      <c r="BH15" s="747" t="str">
        <f t="shared" si="28"/>
        <v xml:space="preserve"> </v>
      </c>
      <c r="BI15" s="4" t="str">
        <f t="shared" si="29"/>
        <v xml:space="preserve"> </v>
      </c>
      <c r="BJ15" s="747" t="str">
        <f t="shared" si="30"/>
        <v xml:space="preserve"> </v>
      </c>
      <c r="BK15" s="4" t="str">
        <f t="shared" si="31"/>
        <v xml:space="preserve"> </v>
      </c>
      <c r="BL15" s="747" t="str">
        <f t="shared" si="32"/>
        <v xml:space="preserve"> </v>
      </c>
      <c r="BM15" s="4" t="str">
        <f t="shared" si="33"/>
        <v xml:space="preserve"> </v>
      </c>
      <c r="BN15" s="747" t="str">
        <f t="shared" si="34"/>
        <v xml:space="preserve"> </v>
      </c>
      <c r="BO15" s="4" t="str">
        <f t="shared" si="35"/>
        <v xml:space="preserve"> </v>
      </c>
      <c r="BP15" s="747" t="str">
        <f t="shared" si="36"/>
        <v xml:space="preserve"> </v>
      </c>
      <c r="BQ15" s="502" t="s">
        <v>615</v>
      </c>
      <c r="BR15" s="502"/>
      <c r="BS15" s="389"/>
      <c r="BT15" s="389"/>
      <c r="BU15" s="389"/>
      <c r="BV15" s="389"/>
      <c r="BW15" s="389"/>
      <c r="BX15" s="389"/>
      <c r="BY15" s="389"/>
      <c r="BZ15" s="389"/>
      <c r="CA15" s="389"/>
      <c r="CB15" s="163">
        <f t="shared" si="38"/>
        <v>0</v>
      </c>
      <c r="CC15" s="389"/>
      <c r="CD15" s="389"/>
      <c r="CE15" s="389"/>
      <c r="CF15" s="389"/>
      <c r="CG15" s="389"/>
      <c r="CH15" s="389"/>
      <c r="CI15" s="389"/>
      <c r="CJ15" s="389"/>
      <c r="CK15" s="389"/>
      <c r="CL15" s="389"/>
      <c r="CM15" s="389"/>
      <c r="CN15" s="389"/>
      <c r="CO15" s="389"/>
      <c r="CP15" s="389"/>
      <c r="CQ15" s="389"/>
      <c r="CR15" s="389"/>
      <c r="CS15" s="389"/>
      <c r="CT15" s="389"/>
      <c r="CU15" s="389"/>
      <c r="CV15" s="389"/>
      <c r="CW15" s="389"/>
      <c r="CX15" s="389"/>
      <c r="CY15" s="389"/>
      <c r="CZ15" s="389"/>
      <c r="DA15" s="389"/>
      <c r="DB15" s="389"/>
      <c r="DC15" s="389"/>
      <c r="DD15" s="389"/>
      <c r="DE15" s="389"/>
      <c r="DF15" s="389"/>
      <c r="DG15" s="389"/>
      <c r="DH15" s="389"/>
      <c r="DI15" s="389"/>
      <c r="DJ15" s="389"/>
      <c r="DK15" s="389"/>
      <c r="DL15" s="389"/>
      <c r="DM15" s="389"/>
      <c r="DN15" s="389"/>
      <c r="DO15" s="389"/>
      <c r="DP15" s="389"/>
      <c r="DQ15" s="389"/>
      <c r="DR15" s="389"/>
      <c r="DS15" s="389"/>
      <c r="DT15" s="389"/>
      <c r="DU15" s="389"/>
      <c r="DV15" s="389"/>
      <c r="DW15" s="389"/>
      <c r="DX15" s="389"/>
      <c r="DY15" s="389"/>
      <c r="DZ15" s="389"/>
      <c r="EA15" s="389"/>
      <c r="EB15" s="389"/>
      <c r="EC15" s="389"/>
      <c r="ED15" s="389"/>
      <c r="EE15" s="389"/>
      <c r="EF15" s="389"/>
      <c r="EG15" s="389"/>
      <c r="EH15" s="389"/>
      <c r="EI15" s="389"/>
      <c r="EJ15" s="389"/>
      <c r="EK15" s="389"/>
      <c r="EL15" s="389"/>
      <c r="EM15" s="389"/>
      <c r="EN15" s="389"/>
      <c r="EO15" s="389"/>
      <c r="EP15" s="389"/>
      <c r="EQ15" s="389"/>
      <c r="ER15" s="389"/>
      <c r="ES15" s="389"/>
      <c r="ET15" s="389"/>
      <c r="EU15" s="389"/>
      <c r="EV15" s="389"/>
      <c r="EW15" s="389"/>
      <c r="EX15" s="389"/>
      <c r="EY15" s="389"/>
      <c r="EZ15" s="389"/>
      <c r="FA15" s="389"/>
      <c r="FB15" s="389"/>
      <c r="FC15" s="389"/>
      <c r="FD15" s="389"/>
      <c r="FE15" s="389"/>
      <c r="FF15" s="389"/>
      <c r="FG15" s="389"/>
      <c r="FH15" s="389"/>
      <c r="FI15" s="389"/>
      <c r="FJ15" s="389"/>
      <c r="FK15" s="389"/>
      <c r="FL15" s="389"/>
      <c r="FM15" s="389"/>
      <c r="FN15" s="389"/>
      <c r="FO15" s="389"/>
      <c r="FP15" s="389"/>
      <c r="FQ15" s="389"/>
      <c r="FR15" s="389"/>
      <c r="FS15" s="389"/>
      <c r="FT15" s="389"/>
      <c r="FU15" s="389"/>
      <c r="FV15" s="389"/>
      <c r="FW15" s="389"/>
      <c r="FX15" s="660" t="s">
        <v>328</v>
      </c>
      <c r="FY15" s="661">
        <v>208</v>
      </c>
      <c r="FZ15" s="661">
        <v>30289248</v>
      </c>
      <c r="GA15" s="661">
        <v>55</v>
      </c>
      <c r="GB15" s="661" t="s">
        <v>798</v>
      </c>
      <c r="GC15" s="661">
        <v>18</v>
      </c>
      <c r="GD15" s="661">
        <v>1990</v>
      </c>
      <c r="GE15" s="661">
        <v>1</v>
      </c>
      <c r="GF15" s="661" t="s">
        <v>780</v>
      </c>
      <c r="GG15" s="661">
        <v>2</v>
      </c>
      <c r="GH15" s="661">
        <v>1</v>
      </c>
      <c r="GI15" s="661" t="s">
        <v>780</v>
      </c>
      <c r="GJ15" s="661">
        <v>2</v>
      </c>
      <c r="GK15" s="661" t="s">
        <v>781</v>
      </c>
      <c r="GL15" s="661" t="s">
        <v>782</v>
      </c>
      <c r="GM15" s="661">
        <v>66</v>
      </c>
      <c r="GN15" s="661" t="s">
        <v>783</v>
      </c>
      <c r="GO15" s="661">
        <v>0</v>
      </c>
      <c r="GP15" s="661">
        <v>0</v>
      </c>
      <c r="GQ15" s="661">
        <v>4</v>
      </c>
      <c r="GR15" s="661">
        <v>2</v>
      </c>
      <c r="GS15" s="661">
        <v>2</v>
      </c>
      <c r="GT15" s="661" t="s">
        <v>783</v>
      </c>
      <c r="GU15" s="661" t="s">
        <v>783</v>
      </c>
      <c r="GV15" s="661" t="s">
        <v>783</v>
      </c>
      <c r="GW15" s="661" t="s">
        <v>783</v>
      </c>
      <c r="GX15" s="661" t="s">
        <v>783</v>
      </c>
      <c r="GY15" s="661">
        <v>1649</v>
      </c>
      <c r="GZ15" s="661">
        <v>0.27</v>
      </c>
      <c r="HA15" s="661">
        <v>5</v>
      </c>
      <c r="HB15" s="661" t="s">
        <v>783</v>
      </c>
      <c r="HC15" s="661" t="s">
        <v>782</v>
      </c>
      <c r="HD15" s="661">
        <v>15</v>
      </c>
      <c r="HE15" s="661" t="s">
        <v>783</v>
      </c>
      <c r="HF15" s="661">
        <v>0</v>
      </c>
      <c r="HG15" s="661" t="s">
        <v>783</v>
      </c>
      <c r="HH15" s="661">
        <v>0</v>
      </c>
      <c r="HI15" s="661">
        <v>1</v>
      </c>
      <c r="HJ15" s="661">
        <v>45</v>
      </c>
      <c r="HK15" s="661" t="s">
        <v>784</v>
      </c>
      <c r="HL15" s="661" t="s">
        <v>785</v>
      </c>
      <c r="HM15" s="661" t="s">
        <v>783</v>
      </c>
      <c r="HN15" s="661" t="s">
        <v>783</v>
      </c>
      <c r="HO15" s="661" t="s">
        <v>783</v>
      </c>
      <c r="HP15" s="661" t="s">
        <v>783</v>
      </c>
      <c r="HQ15" s="661" t="s">
        <v>783</v>
      </c>
      <c r="HR15" s="661">
        <v>3980106</v>
      </c>
      <c r="HS15" s="661" t="s">
        <v>783</v>
      </c>
      <c r="HT15" s="661" t="s">
        <v>786</v>
      </c>
      <c r="HU15" s="661" t="s">
        <v>787</v>
      </c>
      <c r="HV15" s="661">
        <v>4</v>
      </c>
      <c r="HW15" s="661">
        <v>2014</v>
      </c>
      <c r="HX15" s="661">
        <v>63</v>
      </c>
      <c r="HY15" s="661">
        <v>0</v>
      </c>
      <c r="HZ15" s="661">
        <v>1426</v>
      </c>
      <c r="IA15" s="662">
        <v>41697.500081018516</v>
      </c>
      <c r="IB15" s="661" t="s">
        <v>788</v>
      </c>
      <c r="IC15" s="661">
        <v>3975628</v>
      </c>
      <c r="ID15" s="661">
        <v>2014</v>
      </c>
      <c r="IE15" s="661">
        <v>1712</v>
      </c>
      <c r="IF15" s="661" t="s">
        <v>783</v>
      </c>
      <c r="IG15" s="661" t="s">
        <v>783</v>
      </c>
      <c r="IH15" s="661" t="s">
        <v>783</v>
      </c>
      <c r="II15" s="661" t="s">
        <v>783</v>
      </c>
      <c r="IJ15" s="661" t="s">
        <v>783</v>
      </c>
      <c r="IK15" s="661" t="s">
        <v>783</v>
      </c>
      <c r="IL15" s="661" t="s">
        <v>783</v>
      </c>
      <c r="IM15" s="661" t="s">
        <v>783</v>
      </c>
      <c r="IN15" s="661" t="s">
        <v>783</v>
      </c>
      <c r="IO15" s="661">
        <v>1649</v>
      </c>
      <c r="IP15" s="662">
        <v>37477.354571759257</v>
      </c>
      <c r="IQ15" s="661">
        <v>2</v>
      </c>
      <c r="IR15" s="661" t="s">
        <v>793</v>
      </c>
      <c r="IS15" s="661">
        <v>2</v>
      </c>
      <c r="IT15" s="663">
        <v>41275</v>
      </c>
      <c r="IU15" s="661" t="s">
        <v>783</v>
      </c>
      <c r="IV15" s="661" t="s">
        <v>783</v>
      </c>
      <c r="IW15" s="661" t="s">
        <v>783</v>
      </c>
      <c r="IX15" s="661" t="s">
        <v>781</v>
      </c>
      <c r="IY15" s="661">
        <v>45</v>
      </c>
      <c r="IZ15" s="661" t="s">
        <v>789</v>
      </c>
      <c r="JA15" s="661" t="s">
        <v>783</v>
      </c>
      <c r="JB15" s="661" t="s">
        <v>783</v>
      </c>
      <c r="JC15" s="661" t="s">
        <v>783</v>
      </c>
      <c r="JD15" s="661">
        <v>329382</v>
      </c>
      <c r="JE15" s="661" t="s">
        <v>783</v>
      </c>
      <c r="JF15" s="661" t="s">
        <v>783</v>
      </c>
      <c r="JG15" s="661" t="s">
        <v>802</v>
      </c>
      <c r="JH15" s="661">
        <v>55</v>
      </c>
      <c r="JI15" s="661" t="s">
        <v>783</v>
      </c>
      <c r="JJ15" s="661" t="s">
        <v>783</v>
      </c>
      <c r="JK15" s="661" t="s">
        <v>783</v>
      </c>
      <c r="JL15" s="661" t="s">
        <v>790</v>
      </c>
      <c r="JM15" s="661">
        <v>4</v>
      </c>
      <c r="JN15" s="661">
        <v>3</v>
      </c>
      <c r="JO15" s="661" t="s">
        <v>783</v>
      </c>
      <c r="JP15" s="661">
        <v>10711928</v>
      </c>
      <c r="JQ15" s="661">
        <v>2011</v>
      </c>
      <c r="JR15" s="661">
        <v>3</v>
      </c>
      <c r="JS15" s="661" t="s">
        <v>783</v>
      </c>
      <c r="JT15" s="661" t="s">
        <v>783</v>
      </c>
      <c r="JU15" s="661" t="s">
        <v>807</v>
      </c>
      <c r="JV15" s="664">
        <v>1402.5875940000001</v>
      </c>
      <c r="JX15" s="225"/>
    </row>
    <row r="16" spans="1:285" ht="16" thickBot="1">
      <c r="A16" s="905" t="s">
        <v>5</v>
      </c>
      <c r="B16" s="79">
        <f t="shared" si="0"/>
        <v>1</v>
      </c>
      <c r="C16" s="871" t="s">
        <v>23</v>
      </c>
      <c r="D16" s="869" t="s">
        <v>162</v>
      </c>
      <c r="E16" s="167" t="s">
        <v>158</v>
      </c>
      <c r="F16" s="1137">
        <v>0.4</v>
      </c>
      <c r="G16" s="120" t="e">
        <f>F16+G15</f>
        <v>#VALUE!</v>
      </c>
      <c r="H16" s="46"/>
      <c r="I16" s="3">
        <f>F16</f>
        <v>0.4</v>
      </c>
      <c r="J16" s="29"/>
      <c r="K16" s="17">
        <v>1974</v>
      </c>
      <c r="L16" s="9"/>
      <c r="M16" s="72">
        <v>3</v>
      </c>
      <c r="N16" s="72">
        <v>2</v>
      </c>
      <c r="O16" s="73">
        <v>3</v>
      </c>
      <c r="P16" s="1107">
        <f>SUM(M16:O16)</f>
        <v>8</v>
      </c>
      <c r="Q16" s="1108">
        <v>124</v>
      </c>
      <c r="R16" s="46"/>
      <c r="S16" s="3">
        <f>I16</f>
        <v>0.4</v>
      </c>
      <c r="T16" s="29"/>
      <c r="U16" s="219">
        <f t="shared" si="41"/>
        <v>30000</v>
      </c>
      <c r="V16" s="172" t="s">
        <v>642</v>
      </c>
      <c r="W16" s="536">
        <f t="shared" si="39"/>
        <v>30000</v>
      </c>
      <c r="X16" s="537">
        <f t="shared" si="37"/>
        <v>0</v>
      </c>
      <c r="Y16" s="538">
        <f t="shared" si="40"/>
        <v>500</v>
      </c>
      <c r="Z16" s="900">
        <f t="shared" si="2"/>
        <v>30500</v>
      </c>
      <c r="AA16" s="518"/>
      <c r="AB16" s="270">
        <f t="shared" si="3"/>
        <v>0</v>
      </c>
      <c r="AC16" s="553"/>
      <c r="AD16" s="562">
        <f t="shared" si="4"/>
        <v>0</v>
      </c>
      <c r="AE16" s="518"/>
      <c r="AF16" s="270">
        <f t="shared" si="5"/>
        <v>0</v>
      </c>
      <c r="AG16" s="270"/>
      <c r="AH16" s="562">
        <f t="shared" si="6"/>
        <v>0</v>
      </c>
      <c r="AI16" s="270"/>
      <c r="AJ16" s="228">
        <v>0</v>
      </c>
      <c r="AK16" s="902"/>
      <c r="AL16" s="902">
        <v>2018</v>
      </c>
      <c r="AM16" s="18">
        <f t="shared" si="7"/>
        <v>0.4</v>
      </c>
      <c r="AN16" s="747">
        <f t="shared" si="8"/>
        <v>30500</v>
      </c>
      <c r="AO16" s="4" t="str">
        <f t="shared" si="9"/>
        <v xml:space="preserve"> </v>
      </c>
      <c r="AP16" s="747" t="str">
        <f t="shared" si="10"/>
        <v xml:space="preserve"> </v>
      </c>
      <c r="AQ16" s="4" t="str">
        <f t="shared" si="11"/>
        <v xml:space="preserve"> </v>
      </c>
      <c r="AR16" s="747" t="str">
        <f t="shared" si="12"/>
        <v xml:space="preserve"> </v>
      </c>
      <c r="AS16" s="4" t="str">
        <f t="shared" si="13"/>
        <v xml:space="preserve"> </v>
      </c>
      <c r="AT16" s="747" t="str">
        <f t="shared" si="14"/>
        <v xml:space="preserve"> </v>
      </c>
      <c r="AU16" s="4" t="str">
        <f t="shared" si="15"/>
        <v xml:space="preserve"> </v>
      </c>
      <c r="AV16" s="747" t="str">
        <f t="shared" si="16"/>
        <v xml:space="preserve"> </v>
      </c>
      <c r="AW16" s="4" t="str">
        <f t="shared" si="17"/>
        <v xml:space="preserve"> </v>
      </c>
      <c r="AX16" s="747" t="str">
        <f t="shared" si="18"/>
        <v xml:space="preserve"> </v>
      </c>
      <c r="AY16" s="4" t="str">
        <f t="shared" si="19"/>
        <v xml:space="preserve"> </v>
      </c>
      <c r="AZ16" s="747" t="str">
        <f t="shared" si="20"/>
        <v xml:space="preserve"> </v>
      </c>
      <c r="BA16" s="4" t="str">
        <f t="shared" si="21"/>
        <v xml:space="preserve"> </v>
      </c>
      <c r="BB16" s="747" t="str">
        <f t="shared" si="22"/>
        <v xml:space="preserve"> </v>
      </c>
      <c r="BC16" s="4" t="str">
        <f t="shared" si="23"/>
        <v xml:space="preserve"> </v>
      </c>
      <c r="BD16" s="747" t="str">
        <f t="shared" si="24"/>
        <v xml:space="preserve"> </v>
      </c>
      <c r="BE16" s="4" t="str">
        <f t="shared" si="25"/>
        <v xml:space="preserve"> </v>
      </c>
      <c r="BF16" s="747" t="str">
        <f t="shared" si="26"/>
        <v xml:space="preserve"> </v>
      </c>
      <c r="BG16" s="4" t="str">
        <f t="shared" si="27"/>
        <v xml:space="preserve"> </v>
      </c>
      <c r="BH16" s="747" t="str">
        <f t="shared" si="28"/>
        <v xml:space="preserve"> </v>
      </c>
      <c r="BI16" s="4" t="str">
        <f t="shared" si="29"/>
        <v xml:space="preserve"> </v>
      </c>
      <c r="BJ16" s="747" t="str">
        <f t="shared" si="30"/>
        <v xml:space="preserve"> </v>
      </c>
      <c r="BK16" s="4" t="str">
        <f t="shared" si="31"/>
        <v xml:space="preserve"> </v>
      </c>
      <c r="BL16" s="747" t="str">
        <f t="shared" si="32"/>
        <v xml:space="preserve"> </v>
      </c>
      <c r="BM16" s="4" t="str">
        <f t="shared" si="33"/>
        <v xml:space="preserve"> </v>
      </c>
      <c r="BN16" s="747" t="str">
        <f t="shared" si="34"/>
        <v xml:space="preserve"> </v>
      </c>
      <c r="BO16" s="4" t="str">
        <f t="shared" si="35"/>
        <v xml:space="preserve"> </v>
      </c>
      <c r="BP16" s="747" t="str">
        <f t="shared" si="36"/>
        <v xml:space="preserve"> </v>
      </c>
      <c r="BQ16" s="502" t="s">
        <v>189</v>
      </c>
      <c r="BR16" s="502"/>
      <c r="BS16" s="389"/>
      <c r="BT16" s="389"/>
      <c r="BU16" s="389"/>
      <c r="BV16" s="389"/>
      <c r="BW16" s="389"/>
      <c r="BX16" s="389"/>
      <c r="BY16" s="389"/>
      <c r="BZ16" s="389"/>
      <c r="CA16" s="389"/>
      <c r="CB16" s="163">
        <f t="shared" si="38"/>
        <v>0</v>
      </c>
      <c r="CC16" s="389"/>
      <c r="CD16" s="389"/>
      <c r="CE16" s="389"/>
      <c r="CF16" s="389"/>
      <c r="CG16" s="389"/>
      <c r="CH16" s="389"/>
      <c r="CI16" s="389"/>
      <c r="CJ16" s="389"/>
      <c r="CK16" s="389"/>
      <c r="CL16" s="389"/>
      <c r="CM16" s="389"/>
      <c r="CN16" s="389"/>
      <c r="CO16" s="389"/>
      <c r="CP16" s="389"/>
      <c r="CQ16" s="389"/>
      <c r="CR16" s="389"/>
      <c r="CS16" s="389"/>
      <c r="CT16" s="389"/>
      <c r="CU16" s="389"/>
      <c r="CV16" s="389"/>
      <c r="CW16" s="389"/>
      <c r="CX16" s="389"/>
      <c r="CY16" s="389"/>
      <c r="CZ16" s="389"/>
      <c r="DA16" s="389"/>
      <c r="DB16" s="389"/>
      <c r="DC16" s="389"/>
      <c r="DD16" s="389"/>
      <c r="DE16" s="389"/>
      <c r="DF16" s="389"/>
      <c r="DG16" s="389"/>
      <c r="DH16" s="389"/>
      <c r="DI16" s="389"/>
      <c r="DJ16" s="389"/>
      <c r="DK16" s="389"/>
      <c r="DL16" s="389"/>
      <c r="DM16" s="389"/>
      <c r="DN16" s="389"/>
      <c r="DO16" s="389"/>
      <c r="DP16" s="389"/>
      <c r="DQ16" s="389"/>
      <c r="DR16" s="389"/>
      <c r="DS16" s="389"/>
      <c r="DT16" s="389"/>
      <c r="DU16" s="389"/>
      <c r="DV16" s="389"/>
      <c r="DW16" s="389"/>
      <c r="DX16" s="389"/>
      <c r="DY16" s="389"/>
      <c r="DZ16" s="389"/>
      <c r="EA16" s="389"/>
      <c r="EB16" s="389"/>
      <c r="EC16" s="389"/>
      <c r="ED16" s="389"/>
      <c r="EE16" s="389"/>
      <c r="EF16" s="389"/>
      <c r="EG16" s="389"/>
      <c r="EH16" s="389"/>
      <c r="EI16" s="389"/>
      <c r="EJ16" s="389"/>
      <c r="EK16" s="389"/>
      <c r="EL16" s="389"/>
      <c r="EM16" s="389"/>
      <c r="EN16" s="389"/>
      <c r="EO16" s="389"/>
      <c r="EP16" s="389"/>
      <c r="EQ16" s="389"/>
      <c r="ER16" s="389"/>
      <c r="ES16" s="389"/>
      <c r="ET16" s="389"/>
      <c r="EU16" s="389"/>
      <c r="EV16" s="389"/>
      <c r="EW16" s="389"/>
      <c r="EX16" s="389"/>
      <c r="EY16" s="389"/>
      <c r="EZ16" s="389"/>
      <c r="FA16" s="389"/>
      <c r="FB16" s="389"/>
      <c r="FC16" s="389"/>
      <c r="FD16" s="389"/>
      <c r="FE16" s="389"/>
      <c r="FF16" s="389"/>
      <c r="FG16" s="389"/>
      <c r="FH16" s="389"/>
      <c r="FI16" s="389"/>
      <c r="FJ16" s="389"/>
      <c r="FK16" s="389"/>
      <c r="FL16" s="389"/>
      <c r="FM16" s="389"/>
      <c r="FN16" s="389"/>
      <c r="FO16" s="389"/>
      <c r="FP16" s="389"/>
      <c r="FQ16" s="389"/>
      <c r="FR16" s="389"/>
      <c r="FS16" s="389"/>
      <c r="FT16" s="389"/>
      <c r="FU16" s="389"/>
      <c r="FV16" s="389"/>
      <c r="FW16" s="389"/>
      <c r="FX16" s="625" t="s">
        <v>328</v>
      </c>
      <c r="FY16" s="626">
        <v>271</v>
      </c>
      <c r="FZ16" s="626">
        <v>30289251</v>
      </c>
      <c r="GA16" s="626">
        <v>55</v>
      </c>
      <c r="GB16" s="626" t="s">
        <v>798</v>
      </c>
      <c r="GC16" s="626">
        <v>18</v>
      </c>
      <c r="GD16" s="626">
        <v>1990</v>
      </c>
      <c r="GE16" s="626">
        <v>1</v>
      </c>
      <c r="GF16" s="626" t="s">
        <v>780</v>
      </c>
      <c r="GG16" s="626">
        <v>2</v>
      </c>
      <c r="GH16" s="626">
        <v>1</v>
      </c>
      <c r="GI16" s="626" t="s">
        <v>780</v>
      </c>
      <c r="GJ16" s="626">
        <v>2</v>
      </c>
      <c r="GK16" s="626" t="s">
        <v>781</v>
      </c>
      <c r="GL16" s="626" t="s">
        <v>782</v>
      </c>
      <c r="GM16" s="626">
        <v>66</v>
      </c>
      <c r="GN16" s="626" t="s">
        <v>783</v>
      </c>
      <c r="GO16" s="626">
        <v>0</v>
      </c>
      <c r="GP16" s="626">
        <v>0</v>
      </c>
      <c r="GQ16" s="626">
        <v>4</v>
      </c>
      <c r="GR16" s="626">
        <v>2</v>
      </c>
      <c r="GS16" s="626">
        <v>2</v>
      </c>
      <c r="GT16" s="626" t="s">
        <v>783</v>
      </c>
      <c r="GU16" s="626" t="s">
        <v>783</v>
      </c>
      <c r="GV16" s="626" t="s">
        <v>783</v>
      </c>
      <c r="GW16" s="626" t="s">
        <v>783</v>
      </c>
      <c r="GX16" s="626" t="s">
        <v>783</v>
      </c>
      <c r="GY16" s="626">
        <v>1649</v>
      </c>
      <c r="GZ16" s="626">
        <v>0.09</v>
      </c>
      <c r="HA16" s="626">
        <v>5</v>
      </c>
      <c r="HB16" s="626" t="s">
        <v>783</v>
      </c>
      <c r="HC16" s="626" t="s">
        <v>782</v>
      </c>
      <c r="HD16" s="626">
        <v>15</v>
      </c>
      <c r="HE16" s="626" t="s">
        <v>783</v>
      </c>
      <c r="HF16" s="626">
        <v>0</v>
      </c>
      <c r="HG16" s="626" t="s">
        <v>783</v>
      </c>
      <c r="HH16" s="626">
        <v>0</v>
      </c>
      <c r="HI16" s="626">
        <v>1</v>
      </c>
      <c r="HJ16" s="626">
        <v>45</v>
      </c>
      <c r="HK16" s="626" t="s">
        <v>784</v>
      </c>
      <c r="HL16" s="626" t="s">
        <v>785</v>
      </c>
      <c r="HM16" s="626" t="s">
        <v>783</v>
      </c>
      <c r="HN16" s="626" t="s">
        <v>783</v>
      </c>
      <c r="HO16" s="626" t="s">
        <v>783</v>
      </c>
      <c r="HP16" s="626" t="s">
        <v>783</v>
      </c>
      <c r="HQ16" s="626" t="s">
        <v>783</v>
      </c>
      <c r="HR16" s="626">
        <v>3980107</v>
      </c>
      <c r="HS16" s="626" t="s">
        <v>783</v>
      </c>
      <c r="HT16" s="626" t="s">
        <v>786</v>
      </c>
      <c r="HU16" s="626" t="s">
        <v>787</v>
      </c>
      <c r="HV16" s="626">
        <v>4</v>
      </c>
      <c r="HW16" s="626">
        <v>2014</v>
      </c>
      <c r="HX16" s="626">
        <v>63</v>
      </c>
      <c r="HY16" s="626">
        <v>0</v>
      </c>
      <c r="HZ16" s="626">
        <v>475</v>
      </c>
      <c r="IA16" s="627">
        <v>41697.500081018516</v>
      </c>
      <c r="IB16" s="626" t="s">
        <v>788</v>
      </c>
      <c r="IC16" s="626">
        <v>3975629</v>
      </c>
      <c r="ID16" s="626">
        <v>2014</v>
      </c>
      <c r="IE16" s="626">
        <v>1712</v>
      </c>
      <c r="IF16" s="626" t="s">
        <v>783</v>
      </c>
      <c r="IG16" s="626" t="s">
        <v>783</v>
      </c>
      <c r="IH16" s="626" t="s">
        <v>783</v>
      </c>
      <c r="II16" s="626" t="s">
        <v>783</v>
      </c>
      <c r="IJ16" s="626" t="s">
        <v>783</v>
      </c>
      <c r="IK16" s="626" t="s">
        <v>783</v>
      </c>
      <c r="IL16" s="626" t="s">
        <v>783</v>
      </c>
      <c r="IM16" s="626" t="s">
        <v>783</v>
      </c>
      <c r="IN16" s="626" t="s">
        <v>783</v>
      </c>
      <c r="IO16" s="626">
        <v>1649</v>
      </c>
      <c r="IP16" s="627">
        <v>37477.354571759257</v>
      </c>
      <c r="IQ16" s="626">
        <v>2</v>
      </c>
      <c r="IR16" s="626" t="s">
        <v>793</v>
      </c>
      <c r="IS16" s="626">
        <v>2</v>
      </c>
      <c r="IT16" s="665">
        <v>41275</v>
      </c>
      <c r="IU16" s="626" t="s">
        <v>783</v>
      </c>
      <c r="IV16" s="626" t="s">
        <v>783</v>
      </c>
      <c r="IW16" s="626" t="s">
        <v>783</v>
      </c>
      <c r="IX16" s="626" t="s">
        <v>781</v>
      </c>
      <c r="IY16" s="626">
        <v>45</v>
      </c>
      <c r="IZ16" s="626" t="s">
        <v>789</v>
      </c>
      <c r="JA16" s="626" t="s">
        <v>783</v>
      </c>
      <c r="JB16" s="626" t="s">
        <v>783</v>
      </c>
      <c r="JC16" s="626" t="s">
        <v>783</v>
      </c>
      <c r="JD16" s="626">
        <v>329382</v>
      </c>
      <c r="JE16" s="626" t="s">
        <v>783</v>
      </c>
      <c r="JF16" s="626" t="s">
        <v>783</v>
      </c>
      <c r="JG16" s="626" t="s">
        <v>802</v>
      </c>
      <c r="JH16" s="626">
        <v>55</v>
      </c>
      <c r="JI16" s="626" t="s">
        <v>783</v>
      </c>
      <c r="JJ16" s="626" t="s">
        <v>783</v>
      </c>
      <c r="JK16" s="626" t="s">
        <v>783</v>
      </c>
      <c r="JL16" s="626" t="s">
        <v>790</v>
      </c>
      <c r="JM16" s="626">
        <v>4</v>
      </c>
      <c r="JN16" s="626">
        <v>3</v>
      </c>
      <c r="JO16" s="626" t="s">
        <v>783</v>
      </c>
      <c r="JP16" s="626">
        <v>10711928</v>
      </c>
      <c r="JQ16" s="626">
        <v>2011</v>
      </c>
      <c r="JR16" s="626">
        <v>3</v>
      </c>
      <c r="JS16" s="626" t="s">
        <v>783</v>
      </c>
      <c r="JT16" s="626" t="s">
        <v>783</v>
      </c>
      <c r="JU16" s="626" t="s">
        <v>808</v>
      </c>
      <c r="JV16" s="628">
        <v>465.04900199999997</v>
      </c>
      <c r="JW16">
        <f>SUM(JV14:JV16)</f>
        <v>3270.2241899999999</v>
      </c>
      <c r="JX16" s="225">
        <v>0.53617148787878799</v>
      </c>
    </row>
    <row r="17" spans="1:284" ht="16" thickBot="1">
      <c r="A17" s="905" t="s">
        <v>5</v>
      </c>
      <c r="B17" s="79">
        <f t="shared" si="0"/>
        <v>1</v>
      </c>
      <c r="C17" s="871" t="s">
        <v>25</v>
      </c>
      <c r="D17" s="249" t="s">
        <v>192</v>
      </c>
      <c r="E17" s="103" t="s">
        <v>158</v>
      </c>
      <c r="F17" s="888">
        <v>2.08</v>
      </c>
      <c r="G17" s="120" t="e">
        <f>F17+G15</f>
        <v>#VALUE!</v>
      </c>
      <c r="H17" s="46"/>
      <c r="I17" s="3">
        <v>2.08</v>
      </c>
      <c r="J17" s="29"/>
      <c r="K17" s="18" t="s">
        <v>7</v>
      </c>
      <c r="L17" s="5"/>
      <c r="M17" s="71">
        <v>5</v>
      </c>
      <c r="N17" s="71">
        <v>5</v>
      </c>
      <c r="O17" s="70">
        <v>4</v>
      </c>
      <c r="P17" s="1107">
        <f>SUM(M17:O17)</f>
        <v>14</v>
      </c>
      <c r="Q17" s="1108">
        <v>124</v>
      </c>
      <c r="R17" s="46"/>
      <c r="S17" s="3">
        <f>I17</f>
        <v>2.08</v>
      </c>
      <c r="T17" s="56"/>
      <c r="U17" s="219">
        <f t="shared" si="41"/>
        <v>156000</v>
      </c>
      <c r="V17" s="172" t="s">
        <v>642</v>
      </c>
      <c r="W17" s="536">
        <f t="shared" si="39"/>
        <v>156000</v>
      </c>
      <c r="X17" s="537">
        <f t="shared" si="37"/>
        <v>0</v>
      </c>
      <c r="Y17" s="538">
        <f t="shared" si="40"/>
        <v>500</v>
      </c>
      <c r="Z17" s="900">
        <f t="shared" si="2"/>
        <v>156500</v>
      </c>
      <c r="AA17" s="518"/>
      <c r="AB17" s="270">
        <f t="shared" si="3"/>
        <v>0</v>
      </c>
      <c r="AC17" s="553"/>
      <c r="AD17" s="562">
        <f t="shared" si="4"/>
        <v>0</v>
      </c>
      <c r="AE17" s="518"/>
      <c r="AF17" s="270">
        <f t="shared" si="5"/>
        <v>0</v>
      </c>
      <c r="AG17" s="270"/>
      <c r="AH17" s="562">
        <f t="shared" si="6"/>
        <v>0</v>
      </c>
      <c r="AI17" s="270"/>
      <c r="AJ17" s="228">
        <v>0</v>
      </c>
      <c r="AK17" s="902"/>
      <c r="AL17" s="902">
        <v>2018</v>
      </c>
      <c r="AM17" s="18">
        <f t="shared" si="7"/>
        <v>2.08</v>
      </c>
      <c r="AN17" s="747">
        <f t="shared" si="8"/>
        <v>156500</v>
      </c>
      <c r="AO17" s="4" t="str">
        <f t="shared" si="9"/>
        <v xml:space="preserve"> </v>
      </c>
      <c r="AP17" s="747" t="str">
        <f t="shared" si="10"/>
        <v xml:space="preserve"> </v>
      </c>
      <c r="AQ17" s="4" t="str">
        <f t="shared" si="11"/>
        <v xml:space="preserve"> </v>
      </c>
      <c r="AR17" s="747" t="str">
        <f t="shared" si="12"/>
        <v xml:space="preserve"> </v>
      </c>
      <c r="AS17" s="4" t="str">
        <f t="shared" si="13"/>
        <v xml:space="preserve"> </v>
      </c>
      <c r="AT17" s="747" t="str">
        <f t="shared" si="14"/>
        <v xml:space="preserve"> </v>
      </c>
      <c r="AU17" s="4" t="str">
        <f t="shared" si="15"/>
        <v xml:space="preserve"> </v>
      </c>
      <c r="AV17" s="747" t="str">
        <f t="shared" si="16"/>
        <v xml:space="preserve"> </v>
      </c>
      <c r="AW17" s="4" t="str">
        <f t="shared" si="17"/>
        <v xml:space="preserve"> </v>
      </c>
      <c r="AX17" s="747" t="str">
        <f t="shared" si="18"/>
        <v xml:space="preserve"> </v>
      </c>
      <c r="AY17" s="4" t="str">
        <f t="shared" si="19"/>
        <v xml:space="preserve"> </v>
      </c>
      <c r="AZ17" s="747" t="str">
        <f t="shared" si="20"/>
        <v xml:space="preserve"> </v>
      </c>
      <c r="BA17" s="4" t="str">
        <f t="shared" si="21"/>
        <v xml:space="preserve"> </v>
      </c>
      <c r="BB17" s="747" t="str">
        <f t="shared" si="22"/>
        <v xml:space="preserve"> </v>
      </c>
      <c r="BC17" s="4" t="str">
        <f t="shared" si="23"/>
        <v xml:space="preserve"> </v>
      </c>
      <c r="BD17" s="747" t="str">
        <f t="shared" si="24"/>
        <v xml:space="preserve"> </v>
      </c>
      <c r="BE17" s="4" t="str">
        <f t="shared" si="25"/>
        <v xml:space="preserve"> </v>
      </c>
      <c r="BF17" s="747" t="str">
        <f t="shared" si="26"/>
        <v xml:space="preserve"> </v>
      </c>
      <c r="BG17" s="4" t="str">
        <f t="shared" si="27"/>
        <v xml:space="preserve"> </v>
      </c>
      <c r="BH17" s="747" t="str">
        <f t="shared" si="28"/>
        <v xml:space="preserve"> </v>
      </c>
      <c r="BI17" s="4" t="str">
        <f t="shared" si="29"/>
        <v xml:space="preserve"> </v>
      </c>
      <c r="BJ17" s="747" t="str">
        <f t="shared" si="30"/>
        <v xml:space="preserve"> </v>
      </c>
      <c r="BK17" s="4" t="str">
        <f t="shared" si="31"/>
        <v xml:space="preserve"> </v>
      </c>
      <c r="BL17" s="747" t="str">
        <f t="shared" si="32"/>
        <v xml:space="preserve"> </v>
      </c>
      <c r="BM17" s="4" t="str">
        <f t="shared" si="33"/>
        <v xml:space="preserve"> </v>
      </c>
      <c r="BN17" s="747" t="str">
        <f t="shared" si="34"/>
        <v xml:space="preserve"> </v>
      </c>
      <c r="BO17" s="4" t="str">
        <f t="shared" si="35"/>
        <v xml:space="preserve"> </v>
      </c>
      <c r="BP17" s="747" t="str">
        <f t="shared" si="36"/>
        <v xml:space="preserve"> </v>
      </c>
      <c r="BQ17" s="133" t="s">
        <v>617</v>
      </c>
      <c r="BR17" s="133"/>
      <c r="BS17" s="389"/>
      <c r="BT17" s="389"/>
      <c r="BU17" s="389"/>
      <c r="BV17" s="389"/>
      <c r="BW17" s="389"/>
      <c r="BX17" s="389"/>
      <c r="BY17" s="389"/>
      <c r="BZ17" s="389"/>
      <c r="CA17" s="389"/>
      <c r="CB17" s="163">
        <f t="shared" si="38"/>
        <v>0</v>
      </c>
      <c r="CC17" s="389"/>
      <c r="CD17" s="389"/>
      <c r="CE17" s="389"/>
      <c r="CF17" s="389"/>
      <c r="CG17" s="389"/>
      <c r="CH17" s="389"/>
      <c r="CI17" s="389"/>
      <c r="CJ17" s="389"/>
      <c r="CK17" s="389"/>
      <c r="CL17" s="389"/>
      <c r="CM17" s="389"/>
      <c r="CN17" s="389"/>
      <c r="CO17" s="389"/>
      <c r="CP17" s="389"/>
      <c r="CQ17" s="389"/>
      <c r="CR17" s="389"/>
      <c r="CS17" s="389"/>
      <c r="CT17" s="389"/>
      <c r="CU17" s="389"/>
      <c r="CV17" s="389"/>
      <c r="CW17" s="389"/>
      <c r="CX17" s="389"/>
      <c r="CY17" s="389"/>
      <c r="CZ17" s="389"/>
      <c r="DA17" s="389"/>
      <c r="DB17" s="389"/>
      <c r="DC17" s="389"/>
      <c r="DD17" s="389"/>
      <c r="DE17" s="389"/>
      <c r="DF17" s="389"/>
      <c r="DG17" s="389"/>
      <c r="DH17" s="389"/>
      <c r="DI17" s="389"/>
      <c r="DJ17" s="389"/>
      <c r="DK17" s="389"/>
      <c r="DL17" s="389"/>
      <c r="DM17" s="389"/>
      <c r="DN17" s="389"/>
      <c r="DO17" s="389"/>
      <c r="DP17" s="389"/>
      <c r="DQ17" s="389"/>
      <c r="DR17" s="389"/>
      <c r="DS17" s="389"/>
      <c r="DT17" s="389"/>
      <c r="DU17" s="389"/>
      <c r="DV17" s="389"/>
      <c r="DW17" s="389"/>
      <c r="DX17" s="389"/>
      <c r="DY17" s="389"/>
      <c r="DZ17" s="389"/>
      <c r="EA17" s="389"/>
      <c r="EB17" s="389"/>
      <c r="EC17" s="389"/>
      <c r="ED17" s="389"/>
      <c r="EE17" s="389"/>
      <c r="EF17" s="389"/>
      <c r="EG17" s="389"/>
      <c r="EH17" s="389"/>
      <c r="EI17" s="389"/>
      <c r="EJ17" s="389"/>
      <c r="EK17" s="389"/>
      <c r="EL17" s="389"/>
      <c r="EM17" s="389"/>
      <c r="EN17" s="389"/>
      <c r="EO17" s="389"/>
      <c r="EP17" s="389"/>
      <c r="EQ17" s="389"/>
      <c r="ER17" s="389"/>
      <c r="ES17" s="389"/>
      <c r="ET17" s="389"/>
      <c r="EU17" s="389"/>
      <c r="EV17" s="389"/>
      <c r="EW17" s="389"/>
      <c r="EX17" s="389"/>
      <c r="EY17" s="389"/>
      <c r="EZ17" s="389"/>
      <c r="FA17" s="389"/>
      <c r="FB17" s="389"/>
      <c r="FC17" s="389"/>
      <c r="FD17" s="389"/>
      <c r="FE17" s="389"/>
      <c r="FF17" s="389"/>
      <c r="FG17" s="389"/>
      <c r="FH17" s="389"/>
      <c r="FI17" s="389"/>
      <c r="FJ17" s="389"/>
      <c r="FK17" s="389"/>
      <c r="FL17" s="389"/>
      <c r="FM17" s="389"/>
      <c r="FN17" s="389"/>
      <c r="FO17" s="389"/>
      <c r="FP17" s="389"/>
      <c r="FQ17" s="389"/>
      <c r="FR17" s="389"/>
      <c r="FS17" s="389"/>
      <c r="FT17" s="389"/>
      <c r="FU17" s="389"/>
      <c r="FV17" s="389"/>
      <c r="FW17" s="389"/>
      <c r="FX17" s="660" t="s">
        <v>337</v>
      </c>
      <c r="FY17" s="661">
        <v>86</v>
      </c>
      <c r="FZ17" s="661">
        <v>32434880</v>
      </c>
      <c r="GA17" s="661">
        <v>57</v>
      </c>
      <c r="GB17" s="661" t="s">
        <v>801</v>
      </c>
      <c r="GC17" s="661">
        <v>22</v>
      </c>
      <c r="GD17" s="661">
        <v>2002</v>
      </c>
      <c r="GE17" s="661">
        <v>1</v>
      </c>
      <c r="GF17" s="661" t="s">
        <v>780</v>
      </c>
      <c r="GG17" s="661">
        <v>2</v>
      </c>
      <c r="GH17" s="661">
        <v>1</v>
      </c>
      <c r="GI17" s="661" t="s">
        <v>780</v>
      </c>
      <c r="GJ17" s="661">
        <v>2</v>
      </c>
      <c r="GK17" s="661" t="s">
        <v>781</v>
      </c>
      <c r="GL17" s="661" t="s">
        <v>782</v>
      </c>
      <c r="GM17" s="661">
        <v>50</v>
      </c>
      <c r="GN17" s="661" t="s">
        <v>783</v>
      </c>
      <c r="GO17" s="661">
        <v>0</v>
      </c>
      <c r="GP17" s="661">
        <v>0</v>
      </c>
      <c r="GQ17" s="661">
        <v>4</v>
      </c>
      <c r="GR17" s="661">
        <v>2</v>
      </c>
      <c r="GS17" s="661">
        <v>4</v>
      </c>
      <c r="GT17" s="661" t="s">
        <v>783</v>
      </c>
      <c r="GU17" s="661" t="s">
        <v>783</v>
      </c>
      <c r="GV17" s="661" t="s">
        <v>783</v>
      </c>
      <c r="GW17" s="661" t="s">
        <v>783</v>
      </c>
      <c r="GX17" s="661" t="s">
        <v>783</v>
      </c>
      <c r="GY17" s="661">
        <v>1649</v>
      </c>
      <c r="GZ17" s="661">
        <v>0.55000000000000004</v>
      </c>
      <c r="HA17" s="661">
        <v>5</v>
      </c>
      <c r="HB17" s="661" t="s">
        <v>783</v>
      </c>
      <c r="HC17" s="661" t="s">
        <v>782</v>
      </c>
      <c r="HD17" s="661">
        <v>75</v>
      </c>
      <c r="HE17" s="661" t="s">
        <v>783</v>
      </c>
      <c r="HF17" s="661">
        <v>0</v>
      </c>
      <c r="HG17" s="661" t="s">
        <v>783</v>
      </c>
      <c r="HH17" s="661">
        <v>0</v>
      </c>
      <c r="HI17" s="661">
        <v>1</v>
      </c>
      <c r="HJ17" s="661">
        <v>45</v>
      </c>
      <c r="HK17" s="661" t="s">
        <v>784</v>
      </c>
      <c r="HL17" s="661" t="s">
        <v>785</v>
      </c>
      <c r="HM17" s="661" t="s">
        <v>783</v>
      </c>
      <c r="HN17" s="661" t="s">
        <v>783</v>
      </c>
      <c r="HO17" s="661" t="s">
        <v>783</v>
      </c>
      <c r="HP17" s="661" t="s">
        <v>783</v>
      </c>
      <c r="HQ17" s="661" t="s">
        <v>783</v>
      </c>
      <c r="HR17" s="661">
        <v>3976291</v>
      </c>
      <c r="HS17" s="661" t="s">
        <v>783</v>
      </c>
      <c r="HT17" s="661" t="s">
        <v>786</v>
      </c>
      <c r="HU17" s="661" t="s">
        <v>787</v>
      </c>
      <c r="HV17" s="661">
        <v>4</v>
      </c>
      <c r="HW17" s="661">
        <v>2016</v>
      </c>
      <c r="HX17" s="661">
        <v>63</v>
      </c>
      <c r="HY17" s="661">
        <v>0</v>
      </c>
      <c r="HZ17" s="661">
        <v>2904</v>
      </c>
      <c r="IA17" s="662">
        <v>42227.682129629633</v>
      </c>
      <c r="IB17" s="661" t="s">
        <v>788</v>
      </c>
      <c r="IC17" s="661">
        <v>3980769</v>
      </c>
      <c r="ID17" s="661">
        <v>2014</v>
      </c>
      <c r="IE17" s="661">
        <v>1712</v>
      </c>
      <c r="IF17" s="661" t="s">
        <v>783</v>
      </c>
      <c r="IG17" s="661" t="s">
        <v>783</v>
      </c>
      <c r="IH17" s="661" t="s">
        <v>783</v>
      </c>
      <c r="II17" s="661" t="s">
        <v>783</v>
      </c>
      <c r="IJ17" s="661" t="s">
        <v>783</v>
      </c>
      <c r="IK17" s="661" t="s">
        <v>783</v>
      </c>
      <c r="IL17" s="661" t="s">
        <v>783</v>
      </c>
      <c r="IM17" s="661" t="s">
        <v>783</v>
      </c>
      <c r="IN17" s="661" t="s">
        <v>783</v>
      </c>
      <c r="IO17" s="661">
        <v>1649</v>
      </c>
      <c r="IP17" s="662">
        <v>37477.354571759257</v>
      </c>
      <c r="IQ17" s="661">
        <v>2</v>
      </c>
      <c r="IR17" s="661" t="s">
        <v>793</v>
      </c>
      <c r="IS17" s="661">
        <v>4</v>
      </c>
      <c r="IT17" s="663">
        <v>41275</v>
      </c>
      <c r="IU17" s="661" t="s">
        <v>783</v>
      </c>
      <c r="IV17" s="661" t="s">
        <v>783</v>
      </c>
      <c r="IW17" s="661" t="s">
        <v>783</v>
      </c>
      <c r="IX17" s="661" t="s">
        <v>781</v>
      </c>
      <c r="IY17" s="661">
        <v>45</v>
      </c>
      <c r="IZ17" s="661" t="s">
        <v>789</v>
      </c>
      <c r="JA17" s="661" t="s">
        <v>783</v>
      </c>
      <c r="JB17" s="661" t="s">
        <v>783</v>
      </c>
      <c r="JC17" s="661" t="s">
        <v>783</v>
      </c>
      <c r="JD17" s="661">
        <v>329383</v>
      </c>
      <c r="JE17" s="661" t="s">
        <v>783</v>
      </c>
      <c r="JF17" s="661" t="s">
        <v>783</v>
      </c>
      <c r="JG17" s="661" t="s">
        <v>809</v>
      </c>
      <c r="JH17" s="661">
        <v>57</v>
      </c>
      <c r="JI17" s="661" t="s">
        <v>783</v>
      </c>
      <c r="JJ17" s="661" t="s">
        <v>783</v>
      </c>
      <c r="JK17" s="661" t="s">
        <v>783</v>
      </c>
      <c r="JL17" s="661" t="s">
        <v>790</v>
      </c>
      <c r="JM17" s="661">
        <v>4</v>
      </c>
      <c r="JN17" s="661">
        <v>4</v>
      </c>
      <c r="JO17" s="661" t="s">
        <v>783</v>
      </c>
      <c r="JP17" s="661">
        <v>10711928</v>
      </c>
      <c r="JQ17" s="661">
        <v>2011</v>
      </c>
      <c r="JR17" s="661">
        <v>3</v>
      </c>
      <c r="JS17" s="661" t="s">
        <v>783</v>
      </c>
      <c r="JT17" s="661" t="s">
        <v>783</v>
      </c>
      <c r="JU17" s="661" t="s">
        <v>810</v>
      </c>
      <c r="JV17" s="664">
        <v>2834.3252980000002</v>
      </c>
      <c r="JW17">
        <f>SUM(JV17:JV17)</f>
        <v>2834.3252980000002</v>
      </c>
      <c r="JX17" s="225">
        <f>JW17/5280</f>
        <v>0.53680403371212126</v>
      </c>
    </row>
    <row r="18" spans="1:284" ht="16" thickBot="1">
      <c r="A18" s="905" t="s">
        <v>5</v>
      </c>
      <c r="B18" s="79">
        <f t="shared" si="0"/>
        <v>1</v>
      </c>
      <c r="C18" s="871" t="s">
        <v>116</v>
      </c>
      <c r="D18" s="249" t="s">
        <v>162</v>
      </c>
      <c r="E18" s="103" t="s">
        <v>158</v>
      </c>
      <c r="F18" s="888">
        <v>3.5</v>
      </c>
      <c r="G18" s="120" t="e">
        <f t="shared" ref="G18:G24" si="42">F18+G17</f>
        <v>#VALUE!</v>
      </c>
      <c r="H18" s="46"/>
      <c r="I18" s="3">
        <v>3.5</v>
      </c>
      <c r="J18" s="29"/>
      <c r="K18" s="18" t="s">
        <v>183</v>
      </c>
      <c r="L18" s="5"/>
      <c r="M18" s="71">
        <v>5</v>
      </c>
      <c r="N18" s="71">
        <v>5</v>
      </c>
      <c r="O18" s="70">
        <v>5</v>
      </c>
      <c r="P18" s="1107">
        <f>SUM(M18:O18)</f>
        <v>15</v>
      </c>
      <c r="Q18" s="1108">
        <v>120</v>
      </c>
      <c r="R18" s="46"/>
      <c r="S18" s="3">
        <f>I18</f>
        <v>3.5</v>
      </c>
      <c r="T18" s="56"/>
      <c r="U18" s="219">
        <f t="shared" si="41"/>
        <v>262500</v>
      </c>
      <c r="V18" s="172" t="s">
        <v>642</v>
      </c>
      <c r="W18" s="536">
        <f t="shared" si="39"/>
        <v>262500</v>
      </c>
      <c r="X18" s="537">
        <f t="shared" si="37"/>
        <v>18000</v>
      </c>
      <c r="Y18" s="538">
        <f t="shared" si="40"/>
        <v>500</v>
      </c>
      <c r="Z18" s="900">
        <f t="shared" si="2"/>
        <v>281000</v>
      </c>
      <c r="AA18" s="518"/>
      <c r="AB18" s="270">
        <f t="shared" si="3"/>
        <v>0</v>
      </c>
      <c r="AC18" s="553"/>
      <c r="AD18" s="562">
        <f t="shared" si="4"/>
        <v>0</v>
      </c>
      <c r="AE18" s="518">
        <v>300</v>
      </c>
      <c r="AF18" s="270">
        <f t="shared" si="5"/>
        <v>18000</v>
      </c>
      <c r="AG18" s="270"/>
      <c r="AH18" s="562">
        <f t="shared" si="6"/>
        <v>0</v>
      </c>
      <c r="AI18" s="270"/>
      <c r="AJ18" s="228">
        <v>0</v>
      </c>
      <c r="AK18" s="902"/>
      <c r="AL18" s="902">
        <v>2018</v>
      </c>
      <c r="AM18" s="18">
        <f t="shared" si="7"/>
        <v>3.5</v>
      </c>
      <c r="AN18" s="747">
        <f t="shared" si="8"/>
        <v>281000</v>
      </c>
      <c r="AO18" s="4" t="str">
        <f t="shared" si="9"/>
        <v xml:space="preserve"> </v>
      </c>
      <c r="AP18" s="747" t="str">
        <f t="shared" si="10"/>
        <v xml:space="preserve"> </v>
      </c>
      <c r="AQ18" s="4" t="str">
        <f t="shared" si="11"/>
        <v xml:space="preserve"> </v>
      </c>
      <c r="AR18" s="747" t="str">
        <f t="shared" si="12"/>
        <v xml:space="preserve"> </v>
      </c>
      <c r="AS18" s="4" t="str">
        <f t="shared" si="13"/>
        <v xml:space="preserve"> </v>
      </c>
      <c r="AT18" s="747" t="str">
        <f t="shared" si="14"/>
        <v xml:space="preserve"> </v>
      </c>
      <c r="AU18" s="4" t="str">
        <f t="shared" si="15"/>
        <v xml:space="preserve"> </v>
      </c>
      <c r="AV18" s="747" t="str">
        <f t="shared" si="16"/>
        <v xml:space="preserve"> </v>
      </c>
      <c r="AW18" s="4" t="str">
        <f t="shared" si="17"/>
        <v xml:space="preserve"> </v>
      </c>
      <c r="AX18" s="747" t="str">
        <f t="shared" si="18"/>
        <v xml:space="preserve"> </v>
      </c>
      <c r="AY18" s="4" t="str">
        <f t="shared" si="19"/>
        <v xml:space="preserve"> </v>
      </c>
      <c r="AZ18" s="747" t="str">
        <f t="shared" si="20"/>
        <v xml:space="preserve"> </v>
      </c>
      <c r="BA18" s="4" t="str">
        <f t="shared" si="21"/>
        <v xml:space="preserve"> </v>
      </c>
      <c r="BB18" s="747" t="str">
        <f t="shared" si="22"/>
        <v xml:space="preserve"> </v>
      </c>
      <c r="BC18" s="4" t="str">
        <f t="shared" si="23"/>
        <v xml:space="preserve"> </v>
      </c>
      <c r="BD18" s="747" t="str">
        <f t="shared" si="24"/>
        <v xml:space="preserve"> </v>
      </c>
      <c r="BE18" s="4" t="str">
        <f t="shared" si="25"/>
        <v xml:space="preserve"> </v>
      </c>
      <c r="BF18" s="747" t="str">
        <f t="shared" si="26"/>
        <v xml:space="preserve"> </v>
      </c>
      <c r="BG18" s="4" t="str">
        <f t="shared" si="27"/>
        <v xml:space="preserve"> </v>
      </c>
      <c r="BH18" s="747" t="str">
        <f t="shared" si="28"/>
        <v xml:space="preserve"> </v>
      </c>
      <c r="BI18" s="4" t="str">
        <f t="shared" si="29"/>
        <v xml:space="preserve"> </v>
      </c>
      <c r="BJ18" s="747" t="str">
        <f t="shared" si="30"/>
        <v xml:space="preserve"> </v>
      </c>
      <c r="BK18" s="4" t="str">
        <f t="shared" si="31"/>
        <v xml:space="preserve"> </v>
      </c>
      <c r="BL18" s="747" t="str">
        <f t="shared" si="32"/>
        <v xml:space="preserve"> </v>
      </c>
      <c r="BM18" s="4" t="str">
        <f t="shared" si="33"/>
        <v xml:space="preserve"> </v>
      </c>
      <c r="BN18" s="747" t="str">
        <f t="shared" si="34"/>
        <v xml:space="preserve"> </v>
      </c>
      <c r="BO18" s="4" t="str">
        <f t="shared" si="35"/>
        <v xml:space="preserve"> </v>
      </c>
      <c r="BP18" s="747" t="str">
        <f t="shared" si="36"/>
        <v xml:space="preserve"> </v>
      </c>
      <c r="BQ18" s="596" t="s">
        <v>617</v>
      </c>
      <c r="BR18" s="596"/>
      <c r="BS18" s="596"/>
      <c r="BT18" s="389"/>
      <c r="BU18" s="389"/>
      <c r="BV18" s="389"/>
      <c r="BW18" s="389"/>
      <c r="BX18" s="389"/>
      <c r="BY18" s="389"/>
      <c r="BZ18" s="389"/>
      <c r="CA18" s="389"/>
      <c r="CB18" s="163">
        <f t="shared" si="38"/>
        <v>0</v>
      </c>
      <c r="CC18" s="389"/>
      <c r="CD18" s="389"/>
      <c r="CE18" s="389"/>
      <c r="CF18" s="389"/>
      <c r="CG18" s="389"/>
      <c r="CH18" s="389"/>
      <c r="CI18" s="389"/>
      <c r="CJ18" s="389"/>
      <c r="CK18" s="389"/>
      <c r="CL18" s="389"/>
      <c r="CM18" s="389"/>
      <c r="CN18" s="389"/>
      <c r="CO18" s="389"/>
      <c r="CP18" s="389"/>
      <c r="CQ18" s="389"/>
      <c r="CR18" s="389"/>
      <c r="CS18" s="389"/>
      <c r="CT18" s="389"/>
      <c r="CU18" s="389"/>
      <c r="CV18" s="389"/>
      <c r="CW18" s="389"/>
      <c r="CX18" s="389"/>
      <c r="CY18" s="389"/>
      <c r="CZ18" s="389"/>
      <c r="DA18" s="389"/>
      <c r="DB18" s="389"/>
      <c r="DC18" s="389"/>
      <c r="DD18" s="389"/>
      <c r="DE18" s="389"/>
      <c r="DF18" s="389"/>
      <c r="DG18" s="389"/>
      <c r="DH18" s="389"/>
      <c r="DI18" s="389"/>
      <c r="DJ18" s="389"/>
      <c r="DK18" s="389"/>
      <c r="DL18" s="389"/>
      <c r="DM18" s="389"/>
      <c r="DN18" s="389"/>
      <c r="DO18" s="389"/>
      <c r="DP18" s="389"/>
      <c r="DQ18" s="389"/>
      <c r="DR18" s="389"/>
      <c r="DS18" s="389"/>
      <c r="DT18" s="389"/>
      <c r="DU18" s="389"/>
      <c r="DV18" s="389"/>
      <c r="DW18" s="389"/>
      <c r="DX18" s="389"/>
      <c r="DY18" s="389"/>
      <c r="DZ18" s="389"/>
      <c r="EA18" s="389"/>
      <c r="EB18" s="389"/>
      <c r="EC18" s="389"/>
      <c r="ED18" s="389"/>
      <c r="EE18" s="389"/>
      <c r="EF18" s="389"/>
      <c r="EG18" s="389"/>
      <c r="EH18" s="389"/>
      <c r="EI18" s="389"/>
      <c r="EJ18" s="389"/>
      <c r="EK18" s="389"/>
      <c r="EL18" s="389"/>
      <c r="EM18" s="389"/>
      <c r="EN18" s="389"/>
      <c r="EO18" s="389"/>
      <c r="EP18" s="389"/>
      <c r="EQ18" s="389"/>
      <c r="ER18" s="389"/>
      <c r="ES18" s="389"/>
      <c r="ET18" s="389"/>
      <c r="EU18" s="389"/>
      <c r="EV18" s="389"/>
      <c r="EW18" s="389"/>
      <c r="EX18" s="389"/>
      <c r="EY18" s="389"/>
      <c r="EZ18" s="389"/>
      <c r="FA18" s="389"/>
      <c r="FB18" s="389"/>
      <c r="FC18" s="389"/>
      <c r="FD18" s="389"/>
      <c r="FE18" s="389"/>
      <c r="FF18" s="389"/>
      <c r="FG18" s="389"/>
      <c r="FH18" s="389"/>
      <c r="FI18" s="389"/>
      <c r="FJ18" s="389"/>
      <c r="FK18" s="389"/>
      <c r="FL18" s="389"/>
      <c r="FM18" s="389"/>
      <c r="FN18" s="389"/>
      <c r="FO18" s="389"/>
      <c r="FP18" s="389"/>
      <c r="FQ18" s="389"/>
      <c r="FR18" s="389"/>
      <c r="FS18" s="389"/>
      <c r="FT18" s="389"/>
      <c r="FU18" s="389"/>
      <c r="FV18" s="389"/>
      <c r="FW18" s="389"/>
      <c r="FX18" s="625" t="s">
        <v>337</v>
      </c>
      <c r="FY18" s="626">
        <v>248</v>
      </c>
      <c r="FZ18" s="626">
        <v>32434947</v>
      </c>
      <c r="GA18" s="626">
        <v>55</v>
      </c>
      <c r="GB18" s="626" t="s">
        <v>798</v>
      </c>
      <c r="GC18" s="626">
        <v>22</v>
      </c>
      <c r="GD18" s="626">
        <v>2002</v>
      </c>
      <c r="GE18" s="626">
        <v>2</v>
      </c>
      <c r="GF18" s="626" t="s">
        <v>148</v>
      </c>
      <c r="GG18" s="626">
        <v>2</v>
      </c>
      <c r="GH18" s="626">
        <v>2</v>
      </c>
      <c r="GI18" s="626" t="s">
        <v>148</v>
      </c>
      <c r="GJ18" s="626">
        <v>2</v>
      </c>
      <c r="GK18" s="626" t="s">
        <v>781</v>
      </c>
      <c r="GL18" s="626" t="s">
        <v>782</v>
      </c>
      <c r="GM18" s="626">
        <v>66</v>
      </c>
      <c r="GN18" s="626" t="s">
        <v>783</v>
      </c>
      <c r="GO18" s="626">
        <v>0</v>
      </c>
      <c r="GP18" s="626">
        <v>0</v>
      </c>
      <c r="GQ18" s="626">
        <v>4</v>
      </c>
      <c r="GR18" s="626">
        <v>2</v>
      </c>
      <c r="GS18" s="626">
        <v>4</v>
      </c>
      <c r="GT18" s="626" t="s">
        <v>783</v>
      </c>
      <c r="GU18" s="626" t="s">
        <v>783</v>
      </c>
      <c r="GV18" s="626" t="s">
        <v>783</v>
      </c>
      <c r="GW18" s="626" t="s">
        <v>783</v>
      </c>
      <c r="GX18" s="626" t="s">
        <v>783</v>
      </c>
      <c r="GY18" s="626">
        <v>1649</v>
      </c>
      <c r="GZ18" s="626">
        <v>0.18</v>
      </c>
      <c r="HA18" s="626">
        <v>5</v>
      </c>
      <c r="HB18" s="626" t="s">
        <v>783</v>
      </c>
      <c r="HC18" s="626" t="s">
        <v>782</v>
      </c>
      <c r="HD18" s="626">
        <v>150</v>
      </c>
      <c r="HE18" s="626" t="s">
        <v>783</v>
      </c>
      <c r="HF18" s="626">
        <v>0</v>
      </c>
      <c r="HG18" s="626" t="s">
        <v>783</v>
      </c>
      <c r="HH18" s="626">
        <v>0</v>
      </c>
      <c r="HI18" s="626">
        <v>1</v>
      </c>
      <c r="HJ18" s="626">
        <v>45</v>
      </c>
      <c r="HK18" s="626" t="s">
        <v>784</v>
      </c>
      <c r="HL18" s="626" t="s">
        <v>785</v>
      </c>
      <c r="HM18" s="626" t="s">
        <v>783</v>
      </c>
      <c r="HN18" s="626" t="s">
        <v>783</v>
      </c>
      <c r="HO18" s="626" t="s">
        <v>783</v>
      </c>
      <c r="HP18" s="626" t="s">
        <v>783</v>
      </c>
      <c r="HQ18" s="626" t="s">
        <v>783</v>
      </c>
      <c r="HR18" s="626">
        <v>3974744</v>
      </c>
      <c r="HS18" s="626" t="s">
        <v>783</v>
      </c>
      <c r="HT18" s="626" t="s">
        <v>786</v>
      </c>
      <c r="HU18" s="626" t="s">
        <v>787</v>
      </c>
      <c r="HV18" s="626">
        <v>4</v>
      </c>
      <c r="HW18" s="626">
        <v>2016</v>
      </c>
      <c r="HX18" s="626">
        <v>63</v>
      </c>
      <c r="HY18" s="626">
        <v>0</v>
      </c>
      <c r="HZ18" s="626">
        <v>950</v>
      </c>
      <c r="IA18" s="627">
        <v>42227.682129629633</v>
      </c>
      <c r="IB18" s="626" t="s">
        <v>788</v>
      </c>
      <c r="IC18" s="626">
        <v>3979222</v>
      </c>
      <c r="ID18" s="626">
        <v>2014</v>
      </c>
      <c r="IE18" s="626">
        <v>1712</v>
      </c>
      <c r="IF18" s="626" t="s">
        <v>783</v>
      </c>
      <c r="IG18" s="626" t="s">
        <v>783</v>
      </c>
      <c r="IH18" s="626" t="s">
        <v>783</v>
      </c>
      <c r="II18" s="626" t="s">
        <v>783</v>
      </c>
      <c r="IJ18" s="626" t="s">
        <v>783</v>
      </c>
      <c r="IK18" s="626" t="s">
        <v>783</v>
      </c>
      <c r="IL18" s="626" t="s">
        <v>783</v>
      </c>
      <c r="IM18" s="626" t="s">
        <v>783</v>
      </c>
      <c r="IN18" s="626" t="s">
        <v>783</v>
      </c>
      <c r="IO18" s="626">
        <v>1649</v>
      </c>
      <c r="IP18" s="627">
        <v>38372.594861111109</v>
      </c>
      <c r="IQ18" s="626">
        <v>2</v>
      </c>
      <c r="IR18" s="626" t="s">
        <v>793</v>
      </c>
      <c r="IS18" s="626">
        <v>4</v>
      </c>
      <c r="IT18" s="665">
        <v>41275</v>
      </c>
      <c r="IU18" s="626" t="s">
        <v>783</v>
      </c>
      <c r="IV18" s="626" t="s">
        <v>783</v>
      </c>
      <c r="IW18" s="626" t="s">
        <v>783</v>
      </c>
      <c r="IX18" s="626" t="s">
        <v>781</v>
      </c>
      <c r="IY18" s="626">
        <v>45</v>
      </c>
      <c r="IZ18" s="626" t="s">
        <v>789</v>
      </c>
      <c r="JA18" s="626" t="s">
        <v>783</v>
      </c>
      <c r="JB18" s="626" t="s">
        <v>783</v>
      </c>
      <c r="JC18" s="626" t="s">
        <v>783</v>
      </c>
      <c r="JD18" s="626">
        <v>329383</v>
      </c>
      <c r="JE18" s="626" t="s">
        <v>783</v>
      </c>
      <c r="JF18" s="626" t="s">
        <v>783</v>
      </c>
      <c r="JG18" s="626" t="s">
        <v>809</v>
      </c>
      <c r="JH18" s="626">
        <v>55</v>
      </c>
      <c r="JI18" s="626" t="s">
        <v>783</v>
      </c>
      <c r="JJ18" s="626" t="s">
        <v>783</v>
      </c>
      <c r="JK18" s="626" t="s">
        <v>783</v>
      </c>
      <c r="JL18" s="626" t="s">
        <v>790</v>
      </c>
      <c r="JM18" s="626">
        <v>4</v>
      </c>
      <c r="JN18" s="626">
        <v>3</v>
      </c>
      <c r="JO18" s="626" t="s">
        <v>783</v>
      </c>
      <c r="JP18" s="626" t="s">
        <v>783</v>
      </c>
      <c r="JQ18" s="626" t="s">
        <v>783</v>
      </c>
      <c r="JR18" s="626" t="s">
        <v>783</v>
      </c>
      <c r="JS18" s="626" t="s">
        <v>783</v>
      </c>
      <c r="JT18" s="626" t="s">
        <v>783</v>
      </c>
      <c r="JU18" s="626" t="s">
        <v>811</v>
      </c>
      <c r="JV18" s="628">
        <v>985.81433100000004</v>
      </c>
      <c r="JW18">
        <f>SUM(JV17:JV18)</f>
        <v>3820.1396290000002</v>
      </c>
      <c r="JX18" s="225">
        <v>2.3503722215909089</v>
      </c>
    </row>
    <row r="19" spans="1:284" ht="16" thickBot="1">
      <c r="A19" s="905" t="s">
        <v>5</v>
      </c>
      <c r="B19" s="79">
        <f t="shared" si="0"/>
        <v>1</v>
      </c>
      <c r="C19" s="871" t="s">
        <v>20</v>
      </c>
      <c r="D19" s="249" t="s">
        <v>210</v>
      </c>
      <c r="E19" s="103" t="s">
        <v>65</v>
      </c>
      <c r="F19" s="888">
        <v>1.1000000000000001</v>
      </c>
      <c r="G19" s="120" t="e">
        <f t="shared" si="42"/>
        <v>#VALUE!</v>
      </c>
      <c r="H19" s="46"/>
      <c r="I19" s="3">
        <v>1.1000000000000001</v>
      </c>
      <c r="J19" s="29"/>
      <c r="K19" s="18"/>
      <c r="L19" s="5"/>
      <c r="M19" s="71">
        <v>3</v>
      </c>
      <c r="N19" s="71">
        <v>4</v>
      </c>
      <c r="O19" s="70">
        <v>5</v>
      </c>
      <c r="P19" s="1107">
        <f>SUM(M19:O19)</f>
        <v>12</v>
      </c>
      <c r="Q19" s="1108">
        <v>95</v>
      </c>
      <c r="R19" s="46"/>
      <c r="S19" s="3">
        <v>1.1000000000000001</v>
      </c>
      <c r="T19" s="29"/>
      <c r="U19" s="219">
        <f t="shared" si="41"/>
        <v>82500</v>
      </c>
      <c r="V19" s="172" t="s">
        <v>642</v>
      </c>
      <c r="W19" s="536">
        <f t="shared" si="39"/>
        <v>82500</v>
      </c>
      <c r="X19" s="537">
        <f t="shared" si="37"/>
        <v>41612.26666666667</v>
      </c>
      <c r="Y19" s="538">
        <f t="shared" si="40"/>
        <v>500</v>
      </c>
      <c r="Z19" s="900">
        <f t="shared" si="2"/>
        <v>124612.26666666666</v>
      </c>
      <c r="AA19" s="518">
        <v>6</v>
      </c>
      <c r="AB19" s="270">
        <f t="shared" si="3"/>
        <v>21812.26666666667</v>
      </c>
      <c r="AC19" s="566">
        <v>0.25</v>
      </c>
      <c r="AD19" s="562">
        <f t="shared" si="4"/>
        <v>19800</v>
      </c>
      <c r="AE19" s="518"/>
      <c r="AF19" s="270">
        <f t="shared" si="5"/>
        <v>0</v>
      </c>
      <c r="AG19" s="270"/>
      <c r="AH19" s="562">
        <f t="shared" si="6"/>
        <v>0</v>
      </c>
      <c r="AI19" s="270"/>
      <c r="AJ19" s="228">
        <v>0</v>
      </c>
      <c r="AK19" s="902"/>
      <c r="AL19" s="902">
        <v>2018</v>
      </c>
      <c r="AM19" s="18">
        <f t="shared" si="7"/>
        <v>1.1000000000000001</v>
      </c>
      <c r="AN19" s="747">
        <f t="shared" si="8"/>
        <v>124612.26666666666</v>
      </c>
      <c r="AO19" s="4" t="str">
        <f t="shared" si="9"/>
        <v xml:space="preserve"> </v>
      </c>
      <c r="AP19" s="747" t="str">
        <f t="shared" si="10"/>
        <v xml:space="preserve"> </v>
      </c>
      <c r="AQ19" s="4" t="str">
        <f t="shared" si="11"/>
        <v xml:space="preserve"> </v>
      </c>
      <c r="AR19" s="747" t="str">
        <f t="shared" si="12"/>
        <v xml:space="preserve"> </v>
      </c>
      <c r="AS19" s="4" t="str">
        <f t="shared" si="13"/>
        <v xml:space="preserve"> </v>
      </c>
      <c r="AT19" s="747" t="str">
        <f t="shared" si="14"/>
        <v xml:space="preserve"> </v>
      </c>
      <c r="AU19" s="4" t="str">
        <f t="shared" si="15"/>
        <v xml:space="preserve"> </v>
      </c>
      <c r="AV19" s="747" t="str">
        <f t="shared" si="16"/>
        <v xml:space="preserve"> </v>
      </c>
      <c r="AW19" s="4" t="str">
        <f t="shared" si="17"/>
        <v xml:space="preserve"> </v>
      </c>
      <c r="AX19" s="747" t="str">
        <f t="shared" si="18"/>
        <v xml:space="preserve"> </v>
      </c>
      <c r="AY19" s="4" t="str">
        <f t="shared" si="19"/>
        <v xml:space="preserve"> </v>
      </c>
      <c r="AZ19" s="747" t="str">
        <f t="shared" si="20"/>
        <v xml:space="preserve"> </v>
      </c>
      <c r="BA19" s="4" t="str">
        <f t="shared" si="21"/>
        <v xml:space="preserve"> </v>
      </c>
      <c r="BB19" s="747" t="str">
        <f t="shared" si="22"/>
        <v xml:space="preserve"> </v>
      </c>
      <c r="BC19" s="4" t="str">
        <f t="shared" si="23"/>
        <v xml:space="preserve"> </v>
      </c>
      <c r="BD19" s="747" t="str">
        <f t="shared" si="24"/>
        <v xml:space="preserve"> </v>
      </c>
      <c r="BE19" s="4" t="str">
        <f t="shared" si="25"/>
        <v xml:space="preserve"> </v>
      </c>
      <c r="BF19" s="747" t="str">
        <f t="shared" si="26"/>
        <v xml:space="preserve"> </v>
      </c>
      <c r="BG19" s="4" t="str">
        <f t="shared" si="27"/>
        <v xml:space="preserve"> </v>
      </c>
      <c r="BH19" s="747" t="str">
        <f t="shared" si="28"/>
        <v xml:space="preserve"> </v>
      </c>
      <c r="BI19" s="4" t="str">
        <f t="shared" si="29"/>
        <v xml:space="preserve"> </v>
      </c>
      <c r="BJ19" s="747" t="str">
        <f t="shared" si="30"/>
        <v xml:space="preserve"> </v>
      </c>
      <c r="BK19" s="4" t="str">
        <f t="shared" si="31"/>
        <v xml:space="preserve"> </v>
      </c>
      <c r="BL19" s="747" t="str">
        <f t="shared" si="32"/>
        <v xml:space="preserve"> </v>
      </c>
      <c r="BM19" s="4" t="str">
        <f t="shared" si="33"/>
        <v xml:space="preserve"> </v>
      </c>
      <c r="BN19" s="747" t="str">
        <f t="shared" si="34"/>
        <v xml:space="preserve"> </v>
      </c>
      <c r="BO19" s="4" t="str">
        <f t="shared" si="35"/>
        <v xml:space="preserve"> </v>
      </c>
      <c r="BP19" s="747" t="str">
        <f t="shared" si="36"/>
        <v xml:space="preserve"> </v>
      </c>
      <c r="BQ19" s="389"/>
      <c r="BR19" s="389"/>
      <c r="BS19" s="389"/>
      <c r="BT19" s="389"/>
      <c r="BU19" s="389"/>
      <c r="BV19" s="389"/>
      <c r="BW19" s="389"/>
      <c r="BX19" s="389"/>
      <c r="BY19" s="389"/>
      <c r="BZ19" s="389"/>
      <c r="CA19" s="389"/>
      <c r="CB19" s="163">
        <f t="shared" si="38"/>
        <v>0</v>
      </c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89"/>
      <c r="EF19" s="389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655" t="s">
        <v>343</v>
      </c>
      <c r="FY19" s="656">
        <v>186</v>
      </c>
      <c r="FZ19" s="656">
        <v>32434883</v>
      </c>
      <c r="GA19" s="656">
        <v>35</v>
      </c>
      <c r="GB19" s="656" t="s">
        <v>3</v>
      </c>
      <c r="GC19" s="656">
        <v>16</v>
      </c>
      <c r="GD19" s="656">
        <v>1970</v>
      </c>
      <c r="GE19" s="656">
        <v>0</v>
      </c>
      <c r="GF19" s="656" t="s">
        <v>792</v>
      </c>
      <c r="GG19" s="656">
        <v>0</v>
      </c>
      <c r="GH19" s="656">
        <v>0</v>
      </c>
      <c r="GI19" s="656" t="s">
        <v>792</v>
      </c>
      <c r="GJ19" s="656">
        <v>0</v>
      </c>
      <c r="GK19" s="656" t="s">
        <v>781</v>
      </c>
      <c r="GL19" s="656" t="s">
        <v>782</v>
      </c>
      <c r="GM19" s="656">
        <v>66</v>
      </c>
      <c r="GN19" s="656" t="s">
        <v>783</v>
      </c>
      <c r="GO19" s="656">
        <v>0</v>
      </c>
      <c r="GP19" s="656">
        <v>0</v>
      </c>
      <c r="GQ19" s="656">
        <v>4</v>
      </c>
      <c r="GR19" s="656">
        <v>2</v>
      </c>
      <c r="GS19" s="656">
        <v>2</v>
      </c>
      <c r="GT19" s="656" t="s">
        <v>783</v>
      </c>
      <c r="GU19" s="656" t="s">
        <v>783</v>
      </c>
      <c r="GV19" s="656" t="s">
        <v>783</v>
      </c>
      <c r="GW19" s="656" t="s">
        <v>783</v>
      </c>
      <c r="GX19" s="656" t="s">
        <v>783</v>
      </c>
      <c r="GY19" s="656">
        <v>1649</v>
      </c>
      <c r="GZ19" s="656">
        <v>0.27</v>
      </c>
      <c r="HA19" s="656">
        <v>5</v>
      </c>
      <c r="HB19" s="656" t="s">
        <v>783</v>
      </c>
      <c r="HC19" s="656" t="s">
        <v>782</v>
      </c>
      <c r="HD19" s="656">
        <v>15</v>
      </c>
      <c r="HE19" s="656" t="s">
        <v>783</v>
      </c>
      <c r="HF19" s="656">
        <v>0</v>
      </c>
      <c r="HG19" s="656" t="s">
        <v>783</v>
      </c>
      <c r="HH19" s="656">
        <v>0</v>
      </c>
      <c r="HI19" s="656">
        <v>1</v>
      </c>
      <c r="HJ19" s="656">
        <v>45</v>
      </c>
      <c r="HK19" s="656" t="s">
        <v>784</v>
      </c>
      <c r="HL19" s="656" t="s">
        <v>785</v>
      </c>
      <c r="HM19" s="656" t="s">
        <v>783</v>
      </c>
      <c r="HN19" s="656" t="s">
        <v>783</v>
      </c>
      <c r="HO19" s="656" t="s">
        <v>783</v>
      </c>
      <c r="HP19" s="656" t="s">
        <v>783</v>
      </c>
      <c r="HQ19" s="656" t="s">
        <v>783</v>
      </c>
      <c r="HR19" s="656">
        <v>3980700</v>
      </c>
      <c r="HS19" s="656" t="s">
        <v>783</v>
      </c>
      <c r="HT19" s="656" t="s">
        <v>786</v>
      </c>
      <c r="HU19" s="656" t="s">
        <v>787</v>
      </c>
      <c r="HV19" s="656">
        <v>4</v>
      </c>
      <c r="HW19" s="656">
        <v>2016</v>
      </c>
      <c r="HX19" s="656">
        <v>63</v>
      </c>
      <c r="HY19" s="656">
        <v>0</v>
      </c>
      <c r="HZ19" s="656">
        <v>1426</v>
      </c>
      <c r="IA19" s="657">
        <v>42227.682129629633</v>
      </c>
      <c r="IB19" s="656" t="s">
        <v>788</v>
      </c>
      <c r="IC19" s="656">
        <v>3976222</v>
      </c>
      <c r="ID19" s="656">
        <v>2014</v>
      </c>
      <c r="IE19" s="656">
        <v>1712</v>
      </c>
      <c r="IF19" s="656" t="s">
        <v>783</v>
      </c>
      <c r="IG19" s="656" t="s">
        <v>783</v>
      </c>
      <c r="IH19" s="656" t="s">
        <v>783</v>
      </c>
      <c r="II19" s="656" t="s">
        <v>783</v>
      </c>
      <c r="IJ19" s="656" t="s">
        <v>783</v>
      </c>
      <c r="IK19" s="656" t="s">
        <v>783</v>
      </c>
      <c r="IL19" s="656" t="s">
        <v>783</v>
      </c>
      <c r="IM19" s="656" t="s">
        <v>783</v>
      </c>
      <c r="IN19" s="656" t="s">
        <v>783</v>
      </c>
      <c r="IO19" s="656">
        <v>1649</v>
      </c>
      <c r="IP19" s="657">
        <v>37477.354571759257</v>
      </c>
      <c r="IQ19" s="656">
        <v>4</v>
      </c>
      <c r="IR19" s="656" t="s">
        <v>793</v>
      </c>
      <c r="IS19" s="656">
        <v>2</v>
      </c>
      <c r="IT19" s="658">
        <v>41275</v>
      </c>
      <c r="IU19" s="656" t="s">
        <v>783</v>
      </c>
      <c r="IV19" s="656" t="s">
        <v>783</v>
      </c>
      <c r="IW19" s="656" t="s">
        <v>783</v>
      </c>
      <c r="IX19" s="656" t="s">
        <v>781</v>
      </c>
      <c r="IY19" s="656">
        <v>45</v>
      </c>
      <c r="IZ19" s="656" t="s">
        <v>789</v>
      </c>
      <c r="JA19" s="656" t="s">
        <v>783</v>
      </c>
      <c r="JB19" s="656" t="s">
        <v>783</v>
      </c>
      <c r="JC19" s="656" t="s">
        <v>783</v>
      </c>
      <c r="JD19" s="656">
        <v>329384</v>
      </c>
      <c r="JE19" s="656" t="s">
        <v>783</v>
      </c>
      <c r="JF19" s="656" t="s">
        <v>783</v>
      </c>
      <c r="JG19" s="656" t="s">
        <v>804</v>
      </c>
      <c r="JH19" s="656">
        <v>35</v>
      </c>
      <c r="JI19" s="656" t="s">
        <v>783</v>
      </c>
      <c r="JJ19" s="656" t="s">
        <v>783</v>
      </c>
      <c r="JK19" s="656" t="s">
        <v>783</v>
      </c>
      <c r="JL19" s="656" t="s">
        <v>790</v>
      </c>
      <c r="JM19" s="656">
        <v>4</v>
      </c>
      <c r="JN19" s="656">
        <v>1</v>
      </c>
      <c r="JO19" s="656" t="s">
        <v>783</v>
      </c>
      <c r="JP19" s="656">
        <v>12683066</v>
      </c>
      <c r="JQ19" s="656">
        <v>2013</v>
      </c>
      <c r="JR19" s="656">
        <v>12</v>
      </c>
      <c r="JS19" s="656" t="s">
        <v>783</v>
      </c>
      <c r="JT19" s="656" t="s">
        <v>783</v>
      </c>
      <c r="JU19" s="656" t="s">
        <v>812</v>
      </c>
      <c r="JV19" s="659">
        <v>1631.430801</v>
      </c>
      <c r="JW19">
        <f>JV19</f>
        <v>1631.430801</v>
      </c>
      <c r="JX19" s="225">
        <v>0.30898310624999997</v>
      </c>
    </row>
    <row r="20" spans="1:284" ht="16" thickBot="1">
      <c r="A20" s="905" t="s">
        <v>5</v>
      </c>
      <c r="B20" s="79">
        <f t="shared" si="0"/>
        <v>2</v>
      </c>
      <c r="C20" s="871" t="s">
        <v>65</v>
      </c>
      <c r="D20" s="249" t="s">
        <v>157</v>
      </c>
      <c r="E20" s="103" t="s">
        <v>168</v>
      </c>
      <c r="F20" s="888">
        <v>4.57</v>
      </c>
      <c r="G20" s="120" t="e">
        <f t="shared" si="42"/>
        <v>#VALUE!</v>
      </c>
      <c r="H20" s="46"/>
      <c r="I20" s="35">
        <v>4.57</v>
      </c>
      <c r="J20" s="29"/>
      <c r="K20" s="18" t="s">
        <v>170</v>
      </c>
      <c r="L20" s="5"/>
      <c r="M20" s="71">
        <v>5</v>
      </c>
      <c r="N20" s="71">
        <v>5</v>
      </c>
      <c r="O20" s="70">
        <v>5</v>
      </c>
      <c r="P20" s="1107">
        <f>SUM(M20:O20)</f>
        <v>15</v>
      </c>
      <c r="Q20" s="1108">
        <v>120</v>
      </c>
      <c r="R20" s="46"/>
      <c r="S20" s="2"/>
      <c r="T20" s="866">
        <v>4.57</v>
      </c>
      <c r="U20" s="219">
        <f t="shared" si="41"/>
        <v>945990.00000000012</v>
      </c>
      <c r="V20" s="172" t="s">
        <v>642</v>
      </c>
      <c r="W20" s="536">
        <f t="shared" si="39"/>
        <v>945990.00000000012</v>
      </c>
      <c r="X20" s="537">
        <f t="shared" si="37"/>
        <v>136570.02666666667</v>
      </c>
      <c r="Y20" s="538">
        <f t="shared" si="40"/>
        <v>500</v>
      </c>
      <c r="Z20" s="900">
        <f t="shared" si="2"/>
        <v>1083060.0266666668</v>
      </c>
      <c r="AA20" s="518">
        <v>3</v>
      </c>
      <c r="AB20" s="270">
        <f t="shared" si="3"/>
        <v>45310.026666666672</v>
      </c>
      <c r="AC20" s="566">
        <v>0.25</v>
      </c>
      <c r="AD20" s="562">
        <f t="shared" si="4"/>
        <v>82260</v>
      </c>
      <c r="AE20" s="518">
        <v>150</v>
      </c>
      <c r="AF20" s="270">
        <f t="shared" si="5"/>
        <v>9000</v>
      </c>
      <c r="AG20" s="270"/>
      <c r="AH20" s="562">
        <f t="shared" si="6"/>
        <v>0</v>
      </c>
      <c r="AI20" s="270"/>
      <c r="AJ20" s="228">
        <v>0</v>
      </c>
      <c r="AK20" s="902"/>
      <c r="AL20" s="902">
        <v>2018</v>
      </c>
      <c r="AM20" s="18">
        <f t="shared" si="7"/>
        <v>4.57</v>
      </c>
      <c r="AN20" s="747">
        <f t="shared" si="8"/>
        <v>1083060.0266666668</v>
      </c>
      <c r="AO20" s="4" t="str">
        <f t="shared" si="9"/>
        <v xml:space="preserve"> </v>
      </c>
      <c r="AP20" s="747" t="str">
        <f t="shared" si="10"/>
        <v xml:space="preserve"> </v>
      </c>
      <c r="AQ20" s="4" t="str">
        <f t="shared" si="11"/>
        <v xml:space="preserve"> </v>
      </c>
      <c r="AR20" s="747" t="str">
        <f t="shared" si="12"/>
        <v xml:space="preserve"> </v>
      </c>
      <c r="AS20" s="4" t="str">
        <f t="shared" si="13"/>
        <v xml:space="preserve"> </v>
      </c>
      <c r="AT20" s="747" t="str">
        <f t="shared" si="14"/>
        <v xml:space="preserve"> </v>
      </c>
      <c r="AU20" s="4" t="str">
        <f t="shared" si="15"/>
        <v xml:space="preserve"> </v>
      </c>
      <c r="AV20" s="747" t="str">
        <f t="shared" si="16"/>
        <v xml:space="preserve"> </v>
      </c>
      <c r="AW20" s="4" t="str">
        <f t="shared" si="17"/>
        <v xml:space="preserve"> </v>
      </c>
      <c r="AX20" s="747" t="str">
        <f t="shared" si="18"/>
        <v xml:space="preserve"> </v>
      </c>
      <c r="AY20" s="4" t="str">
        <f t="shared" si="19"/>
        <v xml:space="preserve"> </v>
      </c>
      <c r="AZ20" s="747" t="str">
        <f t="shared" si="20"/>
        <v xml:space="preserve"> </v>
      </c>
      <c r="BA20" s="4" t="str">
        <f t="shared" si="21"/>
        <v xml:space="preserve"> </v>
      </c>
      <c r="BB20" s="747" t="str">
        <f t="shared" si="22"/>
        <v xml:space="preserve"> </v>
      </c>
      <c r="BC20" s="4" t="str">
        <f t="shared" si="23"/>
        <v xml:space="preserve"> </v>
      </c>
      <c r="BD20" s="747" t="str">
        <f t="shared" si="24"/>
        <v xml:space="preserve"> </v>
      </c>
      <c r="BE20" s="4" t="str">
        <f t="shared" si="25"/>
        <v xml:space="preserve"> </v>
      </c>
      <c r="BF20" s="747" t="str">
        <f t="shared" si="26"/>
        <v xml:space="preserve"> </v>
      </c>
      <c r="BG20" s="4" t="str">
        <f t="shared" si="27"/>
        <v xml:space="preserve"> </v>
      </c>
      <c r="BH20" s="747" t="str">
        <f t="shared" si="28"/>
        <v xml:space="preserve"> </v>
      </c>
      <c r="BI20" s="4" t="str">
        <f t="shared" si="29"/>
        <v xml:space="preserve"> </v>
      </c>
      <c r="BJ20" s="747" t="str">
        <f t="shared" si="30"/>
        <v xml:space="preserve"> </v>
      </c>
      <c r="BK20" s="4" t="str">
        <f t="shared" si="31"/>
        <v xml:space="preserve"> </v>
      </c>
      <c r="BL20" s="747" t="str">
        <f t="shared" si="32"/>
        <v xml:space="preserve"> </v>
      </c>
      <c r="BM20" s="4" t="str">
        <f t="shared" si="33"/>
        <v xml:space="preserve"> </v>
      </c>
      <c r="BN20" s="747" t="str">
        <f t="shared" si="34"/>
        <v xml:space="preserve"> </v>
      </c>
      <c r="BO20" s="4" t="str">
        <f t="shared" si="35"/>
        <v xml:space="preserve"> </v>
      </c>
      <c r="BP20" s="747" t="str">
        <f t="shared" si="36"/>
        <v xml:space="preserve"> </v>
      </c>
      <c r="BQ20" s="389" t="s">
        <v>614</v>
      </c>
      <c r="BR20" s="389"/>
      <c r="BS20" s="389"/>
      <c r="BT20" s="389"/>
      <c r="BU20" s="389"/>
      <c r="BV20" s="389"/>
      <c r="BW20" s="389"/>
      <c r="BX20" s="389"/>
      <c r="BY20" s="389"/>
      <c r="BZ20" s="389"/>
      <c r="CA20" s="389"/>
      <c r="CB20" s="163">
        <f t="shared" si="38"/>
        <v>0</v>
      </c>
      <c r="CC20" s="389"/>
      <c r="CD20" s="389"/>
      <c r="CE20" s="389"/>
      <c r="CF20" s="389"/>
      <c r="CG20" s="389"/>
      <c r="CH20" s="389"/>
      <c r="CI20" s="389"/>
      <c r="CJ20" s="389"/>
      <c r="CK20" s="389"/>
      <c r="CL20" s="389"/>
      <c r="CM20" s="389"/>
      <c r="CN20" s="389"/>
      <c r="CO20" s="389"/>
      <c r="CP20" s="389"/>
      <c r="CQ20" s="389"/>
      <c r="CR20" s="389"/>
      <c r="CS20" s="389"/>
      <c r="CT20" s="389"/>
      <c r="CU20" s="389"/>
      <c r="CV20" s="389"/>
      <c r="CW20" s="389"/>
      <c r="CX20" s="389"/>
      <c r="CY20" s="389"/>
      <c r="CZ20" s="389"/>
      <c r="DA20" s="389"/>
      <c r="DB20" s="389"/>
      <c r="DC20" s="389"/>
      <c r="DD20" s="389"/>
      <c r="DE20" s="389"/>
      <c r="DF20" s="389"/>
      <c r="DG20" s="389"/>
      <c r="DH20" s="389"/>
      <c r="DI20" s="389"/>
      <c r="DJ20" s="389"/>
      <c r="DK20" s="389"/>
      <c r="DL20" s="389"/>
      <c r="DM20" s="389"/>
      <c r="DN20" s="389"/>
      <c r="DO20" s="389"/>
      <c r="DP20" s="389"/>
      <c r="DQ20" s="389"/>
      <c r="DR20" s="389"/>
      <c r="DS20" s="389"/>
      <c r="DT20" s="389"/>
      <c r="DU20" s="389"/>
      <c r="DV20" s="389"/>
      <c r="DW20" s="389"/>
      <c r="DX20" s="389"/>
      <c r="DY20" s="389"/>
      <c r="DZ20" s="389"/>
      <c r="EA20" s="389"/>
      <c r="EB20" s="389"/>
      <c r="EC20" s="389"/>
      <c r="ED20" s="389"/>
      <c r="EE20" s="389"/>
      <c r="EF20" s="389"/>
      <c r="EG20" s="389"/>
      <c r="EH20" s="389"/>
      <c r="EI20" s="389"/>
      <c r="EJ20" s="389"/>
      <c r="EK20" s="389"/>
      <c r="EL20" s="389"/>
      <c r="EM20" s="389"/>
      <c r="EN20" s="389"/>
      <c r="EO20" s="389"/>
      <c r="EP20" s="389"/>
      <c r="EQ20" s="389"/>
      <c r="ER20" s="389"/>
      <c r="ES20" s="389"/>
      <c r="ET20" s="389"/>
      <c r="EU20" s="389"/>
      <c r="EV20" s="389"/>
      <c r="EW20" s="389"/>
      <c r="EX20" s="389"/>
      <c r="EY20" s="389"/>
      <c r="EZ20" s="389"/>
      <c r="FA20" s="389"/>
      <c r="FB20" s="389"/>
      <c r="FC20" s="389"/>
      <c r="FD20" s="389"/>
      <c r="FE20" s="389"/>
      <c r="FF20" s="389"/>
      <c r="FG20" s="389"/>
      <c r="FH20" s="389"/>
      <c r="FI20" s="389"/>
      <c r="FJ20" s="389"/>
      <c r="FK20" s="389"/>
      <c r="FL20" s="389"/>
      <c r="FM20" s="389"/>
      <c r="FN20" s="389"/>
      <c r="FO20" s="389"/>
      <c r="FP20" s="389"/>
      <c r="FQ20" s="389"/>
      <c r="FR20" s="389"/>
      <c r="FS20" s="389"/>
      <c r="FT20" s="389"/>
      <c r="FU20" s="389"/>
      <c r="FV20" s="389"/>
      <c r="FW20" s="389"/>
      <c r="FX20" s="655" t="s">
        <v>349</v>
      </c>
      <c r="FY20" s="656">
        <v>65</v>
      </c>
      <c r="FZ20" s="656">
        <v>30289274</v>
      </c>
      <c r="GA20" s="656">
        <v>30</v>
      </c>
      <c r="GB20" s="656" t="s">
        <v>813</v>
      </c>
      <c r="GC20" s="656">
        <v>16</v>
      </c>
      <c r="GD20" s="656">
        <v>1970</v>
      </c>
      <c r="GE20" s="656">
        <v>0</v>
      </c>
      <c r="GF20" s="656" t="s">
        <v>792</v>
      </c>
      <c r="GG20" s="656">
        <v>0</v>
      </c>
      <c r="GH20" s="656">
        <v>0</v>
      </c>
      <c r="GI20" s="656" t="s">
        <v>792</v>
      </c>
      <c r="GJ20" s="656">
        <v>0</v>
      </c>
      <c r="GK20" s="656" t="s">
        <v>781</v>
      </c>
      <c r="GL20" s="656" t="s">
        <v>782</v>
      </c>
      <c r="GM20" s="656">
        <v>66</v>
      </c>
      <c r="GN20" s="656" t="s">
        <v>783</v>
      </c>
      <c r="GO20" s="656">
        <v>0</v>
      </c>
      <c r="GP20" s="656">
        <v>0</v>
      </c>
      <c r="GQ20" s="656">
        <v>4</v>
      </c>
      <c r="GR20" s="656">
        <v>2</v>
      </c>
      <c r="GS20" s="656">
        <v>2</v>
      </c>
      <c r="GT20" s="656" t="s">
        <v>783</v>
      </c>
      <c r="GU20" s="656" t="s">
        <v>783</v>
      </c>
      <c r="GV20" s="656" t="s">
        <v>783</v>
      </c>
      <c r="GW20" s="656" t="s">
        <v>783</v>
      </c>
      <c r="GX20" s="656" t="s">
        <v>783</v>
      </c>
      <c r="GY20" s="656">
        <v>1649</v>
      </c>
      <c r="GZ20" s="656">
        <v>0.41</v>
      </c>
      <c r="HA20" s="656">
        <v>5</v>
      </c>
      <c r="HB20" s="656" t="s">
        <v>783</v>
      </c>
      <c r="HC20" s="656" t="s">
        <v>782</v>
      </c>
      <c r="HD20" s="656">
        <v>15</v>
      </c>
      <c r="HE20" s="656" t="s">
        <v>783</v>
      </c>
      <c r="HF20" s="656">
        <v>0</v>
      </c>
      <c r="HG20" s="656" t="s">
        <v>783</v>
      </c>
      <c r="HH20" s="656">
        <v>0</v>
      </c>
      <c r="HI20" s="656">
        <v>1</v>
      </c>
      <c r="HJ20" s="656">
        <v>45</v>
      </c>
      <c r="HK20" s="656" t="s">
        <v>784</v>
      </c>
      <c r="HL20" s="656" t="s">
        <v>785</v>
      </c>
      <c r="HM20" s="656" t="s">
        <v>783</v>
      </c>
      <c r="HN20" s="656" t="s">
        <v>783</v>
      </c>
      <c r="HO20" s="656" t="s">
        <v>783</v>
      </c>
      <c r="HP20" s="656" t="s">
        <v>783</v>
      </c>
      <c r="HQ20" s="656" t="s">
        <v>783</v>
      </c>
      <c r="HR20" s="656">
        <v>3978900</v>
      </c>
      <c r="HS20" s="656" t="s">
        <v>783</v>
      </c>
      <c r="HT20" s="656" t="s">
        <v>786</v>
      </c>
      <c r="HU20" s="656" t="s">
        <v>787</v>
      </c>
      <c r="HV20" s="656">
        <v>4</v>
      </c>
      <c r="HW20" s="656">
        <v>2014</v>
      </c>
      <c r="HX20" s="656">
        <v>63</v>
      </c>
      <c r="HY20" s="656">
        <v>0</v>
      </c>
      <c r="HZ20" s="656">
        <v>2165</v>
      </c>
      <c r="IA20" s="657">
        <v>41697.500081018516</v>
      </c>
      <c r="IB20" s="656" t="s">
        <v>788</v>
      </c>
      <c r="IC20" s="656">
        <v>3974422</v>
      </c>
      <c r="ID20" s="656">
        <v>2014</v>
      </c>
      <c r="IE20" s="656">
        <v>1712</v>
      </c>
      <c r="IF20" s="656" t="s">
        <v>783</v>
      </c>
      <c r="IG20" s="656" t="s">
        <v>783</v>
      </c>
      <c r="IH20" s="656" t="s">
        <v>783</v>
      </c>
      <c r="II20" s="656" t="s">
        <v>783</v>
      </c>
      <c r="IJ20" s="656" t="s">
        <v>783</v>
      </c>
      <c r="IK20" s="656" t="s">
        <v>783</v>
      </c>
      <c r="IL20" s="656" t="s">
        <v>783</v>
      </c>
      <c r="IM20" s="656" t="s">
        <v>783</v>
      </c>
      <c r="IN20" s="656" t="s">
        <v>783</v>
      </c>
      <c r="IO20" s="656">
        <v>1649</v>
      </c>
      <c r="IP20" s="657">
        <v>37477.354571759257</v>
      </c>
      <c r="IQ20" s="656">
        <v>18</v>
      </c>
      <c r="IR20" s="656" t="s">
        <v>793</v>
      </c>
      <c r="IS20" s="656">
        <v>2</v>
      </c>
      <c r="IT20" s="658">
        <v>41275</v>
      </c>
      <c r="IU20" s="656" t="s">
        <v>783</v>
      </c>
      <c r="IV20" s="656" t="s">
        <v>783</v>
      </c>
      <c r="IW20" s="656" t="s">
        <v>783</v>
      </c>
      <c r="IX20" s="656" t="s">
        <v>781</v>
      </c>
      <c r="IY20" s="656">
        <v>45</v>
      </c>
      <c r="IZ20" s="656" t="s">
        <v>789</v>
      </c>
      <c r="JA20" s="656" t="s">
        <v>783</v>
      </c>
      <c r="JB20" s="656" t="s">
        <v>783</v>
      </c>
      <c r="JC20" s="656" t="s">
        <v>783</v>
      </c>
      <c r="JD20" s="656">
        <v>329385</v>
      </c>
      <c r="JE20" s="656" t="s">
        <v>783</v>
      </c>
      <c r="JF20" s="656" t="s">
        <v>783</v>
      </c>
      <c r="JG20" s="656" t="s">
        <v>809</v>
      </c>
      <c r="JH20" s="656">
        <v>30</v>
      </c>
      <c r="JI20" s="656" t="s">
        <v>783</v>
      </c>
      <c r="JJ20" s="656" t="s">
        <v>783</v>
      </c>
      <c r="JK20" s="656" t="s">
        <v>783</v>
      </c>
      <c r="JL20" s="656" t="s">
        <v>790</v>
      </c>
      <c r="JM20" s="656">
        <v>4</v>
      </c>
      <c r="JN20" s="656">
        <v>1</v>
      </c>
      <c r="JO20" s="656" t="s">
        <v>783</v>
      </c>
      <c r="JP20" s="656">
        <v>10915783</v>
      </c>
      <c r="JQ20" s="656">
        <v>2011</v>
      </c>
      <c r="JR20" s="656">
        <v>11</v>
      </c>
      <c r="JS20" s="656" t="s">
        <v>783</v>
      </c>
      <c r="JT20" s="656" t="s">
        <v>783</v>
      </c>
      <c r="JU20" s="656" t="s">
        <v>814</v>
      </c>
      <c r="JV20" s="659">
        <v>2187.5349489999999</v>
      </c>
      <c r="JW20">
        <f>JV20</f>
        <v>2187.5349489999999</v>
      </c>
      <c r="JX20" s="225">
        <v>0.41430586155303029</v>
      </c>
    </row>
    <row r="21" spans="1:284" ht="16" thickBot="1">
      <c r="A21" s="907" t="s">
        <v>5</v>
      </c>
      <c r="B21" s="872">
        <f t="shared" si="0"/>
        <v>1</v>
      </c>
      <c r="C21" s="873" t="s">
        <v>34</v>
      </c>
      <c r="D21" s="868"/>
      <c r="E21" s="407"/>
      <c r="F21" s="889">
        <v>3.3</v>
      </c>
      <c r="G21" s="481" t="e">
        <f>F21+#REF!</f>
        <v>#REF!</v>
      </c>
      <c r="H21" s="54"/>
      <c r="I21" s="409">
        <v>3.3</v>
      </c>
      <c r="J21" s="499"/>
      <c r="K21" s="19"/>
      <c r="L21" s="8"/>
      <c r="M21" s="410">
        <v>3</v>
      </c>
      <c r="N21" s="410">
        <v>3</v>
      </c>
      <c r="O21" s="411">
        <v>5</v>
      </c>
      <c r="P21" s="1110">
        <v>15</v>
      </c>
      <c r="Q21" s="1111">
        <v>124</v>
      </c>
      <c r="R21" s="48"/>
      <c r="S21" s="409">
        <v>3.3</v>
      </c>
      <c r="T21" s="499"/>
      <c r="U21" s="418">
        <f t="shared" si="41"/>
        <v>247500</v>
      </c>
      <c r="V21" s="414" t="s">
        <v>642</v>
      </c>
      <c r="W21" s="527">
        <f t="shared" si="39"/>
        <v>247500</v>
      </c>
      <c r="X21" s="528">
        <f t="shared" si="37"/>
        <v>130024.53333333333</v>
      </c>
      <c r="Y21" s="529">
        <f t="shared" si="40"/>
        <v>500</v>
      </c>
      <c r="Z21" s="901">
        <f t="shared" si="2"/>
        <v>378024.53333333333</v>
      </c>
      <c r="AA21" s="515">
        <v>4</v>
      </c>
      <c r="AB21" s="544">
        <f t="shared" si="3"/>
        <v>43624.533333333333</v>
      </c>
      <c r="AC21" s="568">
        <v>0.25</v>
      </c>
      <c r="AD21" s="559">
        <f t="shared" si="4"/>
        <v>59400</v>
      </c>
      <c r="AE21" s="515">
        <v>450</v>
      </c>
      <c r="AF21" s="544">
        <f t="shared" si="5"/>
        <v>27000</v>
      </c>
      <c r="AG21" s="544"/>
      <c r="AH21" s="559">
        <f t="shared" si="6"/>
        <v>0</v>
      </c>
      <c r="AI21" s="544"/>
      <c r="AJ21" s="593">
        <v>0</v>
      </c>
      <c r="AK21" s="903"/>
      <c r="AL21" s="903">
        <v>2018</v>
      </c>
      <c r="AM21" s="19">
        <f t="shared" si="7"/>
        <v>3.3</v>
      </c>
      <c r="AN21" s="748">
        <f t="shared" si="8"/>
        <v>378024.53333333333</v>
      </c>
      <c r="AO21" s="6" t="str">
        <f t="shared" si="9"/>
        <v xml:space="preserve"> </v>
      </c>
      <c r="AP21" s="748" t="str">
        <f t="shared" si="10"/>
        <v xml:space="preserve"> </v>
      </c>
      <c r="AQ21" s="6" t="str">
        <f t="shared" si="11"/>
        <v xml:space="preserve"> </v>
      </c>
      <c r="AR21" s="748" t="str">
        <f t="shared" si="12"/>
        <v xml:space="preserve"> </v>
      </c>
      <c r="AS21" s="6" t="str">
        <f t="shared" si="13"/>
        <v xml:space="preserve"> </v>
      </c>
      <c r="AT21" s="748" t="str">
        <f t="shared" si="14"/>
        <v xml:space="preserve"> </v>
      </c>
      <c r="AU21" s="6" t="str">
        <f t="shared" si="15"/>
        <v xml:space="preserve"> </v>
      </c>
      <c r="AV21" s="748" t="str">
        <f t="shared" si="16"/>
        <v xml:space="preserve"> </v>
      </c>
      <c r="AW21" s="6" t="str">
        <f t="shared" si="17"/>
        <v xml:space="preserve"> </v>
      </c>
      <c r="AX21" s="748" t="str">
        <f t="shared" si="18"/>
        <v xml:space="preserve"> </v>
      </c>
      <c r="AY21" s="6" t="str">
        <f t="shared" si="19"/>
        <v xml:space="preserve"> </v>
      </c>
      <c r="AZ21" s="748" t="str">
        <f t="shared" si="20"/>
        <v xml:space="preserve"> </v>
      </c>
      <c r="BA21" s="6" t="str">
        <f t="shared" si="21"/>
        <v xml:space="preserve"> </v>
      </c>
      <c r="BB21" s="748" t="str">
        <f t="shared" si="22"/>
        <v xml:space="preserve"> </v>
      </c>
      <c r="BC21" s="6" t="str">
        <f t="shared" si="23"/>
        <v xml:space="preserve"> </v>
      </c>
      <c r="BD21" s="748" t="str">
        <f t="shared" si="24"/>
        <v xml:space="preserve"> </v>
      </c>
      <c r="BE21" s="6" t="str">
        <f t="shared" si="25"/>
        <v xml:space="preserve"> </v>
      </c>
      <c r="BF21" s="748" t="str">
        <f t="shared" si="26"/>
        <v xml:space="preserve"> </v>
      </c>
      <c r="BG21" s="6" t="str">
        <f t="shared" si="27"/>
        <v xml:space="preserve"> </v>
      </c>
      <c r="BH21" s="748" t="str">
        <f t="shared" si="28"/>
        <v xml:space="preserve"> </v>
      </c>
      <c r="BI21" s="6" t="str">
        <f t="shared" si="29"/>
        <v xml:space="preserve"> </v>
      </c>
      <c r="BJ21" s="748" t="str">
        <f t="shared" si="30"/>
        <v xml:space="preserve"> </v>
      </c>
      <c r="BK21" s="6" t="str">
        <f t="shared" si="31"/>
        <v xml:space="preserve"> </v>
      </c>
      <c r="BL21" s="748" t="str">
        <f t="shared" si="32"/>
        <v xml:space="preserve"> </v>
      </c>
      <c r="BM21" s="6" t="str">
        <f t="shared" si="33"/>
        <v xml:space="preserve"> </v>
      </c>
      <c r="BN21" s="748" t="str">
        <f t="shared" si="34"/>
        <v xml:space="preserve"> </v>
      </c>
      <c r="BO21" s="6" t="str">
        <f t="shared" si="35"/>
        <v xml:space="preserve"> </v>
      </c>
      <c r="BP21" s="748" t="str">
        <f t="shared" si="36"/>
        <v xml:space="preserve"> </v>
      </c>
      <c r="BQ21" s="134" t="s">
        <v>616</v>
      </c>
      <c r="BR21" s="134"/>
      <c r="BS21" s="589"/>
      <c r="BT21" s="389"/>
      <c r="BU21" s="389"/>
      <c r="BV21" s="389"/>
      <c r="BW21" s="389"/>
      <c r="BX21" s="389"/>
      <c r="BY21" s="389"/>
      <c r="BZ21" s="389"/>
      <c r="CA21" s="389"/>
      <c r="CB21" s="163">
        <f t="shared" si="38"/>
        <v>0</v>
      </c>
      <c r="CC21" s="389"/>
      <c r="CD21" s="389"/>
      <c r="CE21" s="389"/>
      <c r="CF21" s="389"/>
      <c r="CG21" s="389"/>
      <c r="CH21" s="389"/>
      <c r="CI21" s="389"/>
      <c r="CJ21" s="389"/>
      <c r="CK21" s="389"/>
      <c r="CL21" s="389"/>
      <c r="CM21" s="389"/>
      <c r="CN21" s="389"/>
      <c r="CO21" s="389"/>
      <c r="CP21" s="389"/>
      <c r="CQ21" s="389"/>
      <c r="CR21" s="389"/>
      <c r="CS21" s="389"/>
      <c r="CT21" s="389"/>
      <c r="CU21" s="389"/>
      <c r="CV21" s="389"/>
      <c r="CW21" s="389"/>
      <c r="CX21" s="389"/>
      <c r="CY21" s="389"/>
      <c r="CZ21" s="389"/>
      <c r="DA21" s="389"/>
      <c r="DB21" s="389"/>
      <c r="DC21" s="389"/>
      <c r="DD21" s="389"/>
      <c r="DE21" s="389"/>
      <c r="DF21" s="389"/>
      <c r="DG21" s="389"/>
      <c r="DH21" s="389"/>
      <c r="DI21" s="389"/>
      <c r="DJ21" s="389"/>
      <c r="DK21" s="389"/>
      <c r="DL21" s="389"/>
      <c r="DM21" s="389"/>
      <c r="DN21" s="389"/>
      <c r="DO21" s="389"/>
      <c r="DP21" s="389"/>
      <c r="DQ21" s="389"/>
      <c r="DR21" s="389"/>
      <c r="DS21" s="389"/>
      <c r="DT21" s="389"/>
      <c r="DU21" s="389"/>
      <c r="DV21" s="389"/>
      <c r="DW21" s="389"/>
      <c r="DX21" s="389"/>
      <c r="DY21" s="389"/>
      <c r="DZ21" s="389"/>
      <c r="EA21" s="389"/>
      <c r="EB21" s="389"/>
      <c r="EC21" s="389"/>
      <c r="ED21" s="389"/>
      <c r="EE21" s="389"/>
      <c r="EF21" s="389"/>
      <c r="EG21" s="389"/>
      <c r="EH21" s="389"/>
      <c r="EI21" s="389"/>
      <c r="EJ21" s="389"/>
      <c r="EK21" s="389"/>
      <c r="EL21" s="389"/>
      <c r="EM21" s="389"/>
      <c r="EN21" s="389"/>
      <c r="EO21" s="389"/>
      <c r="EP21" s="389"/>
      <c r="EQ21" s="389"/>
      <c r="ER21" s="389"/>
      <c r="ES21" s="389"/>
      <c r="ET21" s="389"/>
      <c r="EU21" s="389"/>
      <c r="EV21" s="389"/>
      <c r="EW21" s="389"/>
      <c r="EX21" s="389"/>
      <c r="EY21" s="389"/>
      <c r="EZ21" s="389"/>
      <c r="FA21" s="389"/>
      <c r="FB21" s="389"/>
      <c r="FC21" s="389"/>
      <c r="FD21" s="389"/>
      <c r="FE21" s="389"/>
      <c r="FF21" s="389"/>
      <c r="FG21" s="389"/>
      <c r="FH21" s="389"/>
      <c r="FI21" s="389"/>
      <c r="FJ21" s="389"/>
      <c r="FK21" s="389"/>
      <c r="FL21" s="389"/>
      <c r="FM21" s="389"/>
      <c r="FN21" s="389"/>
      <c r="FO21" s="389"/>
      <c r="FP21" s="389"/>
      <c r="FQ21" s="389"/>
      <c r="FR21" s="389"/>
      <c r="FS21" s="389"/>
      <c r="FT21" s="389"/>
      <c r="FU21" s="389"/>
      <c r="FV21" s="389"/>
      <c r="FW21" s="389"/>
      <c r="FX21" s="625" t="s">
        <v>350</v>
      </c>
      <c r="FY21" s="626">
        <v>175</v>
      </c>
      <c r="FZ21" s="626">
        <v>30055531</v>
      </c>
      <c r="GA21" s="626">
        <v>35</v>
      </c>
      <c r="GB21" s="626" t="s">
        <v>3</v>
      </c>
      <c r="GC21" s="626">
        <v>16</v>
      </c>
      <c r="GD21" s="626">
        <v>1970</v>
      </c>
      <c r="GE21" s="626">
        <v>0</v>
      </c>
      <c r="GF21" s="626" t="s">
        <v>792</v>
      </c>
      <c r="GG21" s="626">
        <v>0</v>
      </c>
      <c r="GH21" s="626">
        <v>0</v>
      </c>
      <c r="GI21" s="626" t="s">
        <v>792</v>
      </c>
      <c r="GJ21" s="626">
        <v>0</v>
      </c>
      <c r="GK21" s="626" t="s">
        <v>781</v>
      </c>
      <c r="GL21" s="626" t="s">
        <v>782</v>
      </c>
      <c r="GM21" s="626">
        <v>50</v>
      </c>
      <c r="GN21" s="626" t="s">
        <v>783</v>
      </c>
      <c r="GO21" s="626">
        <v>0</v>
      </c>
      <c r="GP21" s="626">
        <v>0</v>
      </c>
      <c r="GQ21" s="626">
        <v>4</v>
      </c>
      <c r="GR21" s="626">
        <v>2</v>
      </c>
      <c r="GS21" s="626">
        <v>2</v>
      </c>
      <c r="GT21" s="626" t="s">
        <v>783</v>
      </c>
      <c r="GU21" s="626" t="s">
        <v>783</v>
      </c>
      <c r="GV21" s="626" t="s">
        <v>783</v>
      </c>
      <c r="GW21" s="626" t="s">
        <v>783</v>
      </c>
      <c r="GX21" s="626" t="s">
        <v>783</v>
      </c>
      <c r="GY21" s="626">
        <v>1649</v>
      </c>
      <c r="GZ21" s="626">
        <v>0.55000000000000004</v>
      </c>
      <c r="HA21" s="626">
        <v>5</v>
      </c>
      <c r="HB21" s="626" t="s">
        <v>783</v>
      </c>
      <c r="HC21" s="626" t="s">
        <v>782</v>
      </c>
      <c r="HD21" s="626">
        <v>15</v>
      </c>
      <c r="HE21" s="626" t="s">
        <v>783</v>
      </c>
      <c r="HF21" s="626">
        <v>0</v>
      </c>
      <c r="HG21" s="626" t="s">
        <v>783</v>
      </c>
      <c r="HH21" s="626">
        <v>0</v>
      </c>
      <c r="HI21" s="626">
        <v>1</v>
      </c>
      <c r="HJ21" s="626">
        <v>45</v>
      </c>
      <c r="HK21" s="626" t="s">
        <v>784</v>
      </c>
      <c r="HL21" s="626" t="s">
        <v>785</v>
      </c>
      <c r="HM21" s="626" t="s">
        <v>783</v>
      </c>
      <c r="HN21" s="626" t="s">
        <v>783</v>
      </c>
      <c r="HO21" s="626" t="s">
        <v>783</v>
      </c>
      <c r="HP21" s="626" t="s">
        <v>783</v>
      </c>
      <c r="HQ21" s="626" t="s">
        <v>783</v>
      </c>
      <c r="HR21" s="626">
        <v>5074597</v>
      </c>
      <c r="HS21" s="626" t="s">
        <v>783</v>
      </c>
      <c r="HT21" s="626" t="s">
        <v>786</v>
      </c>
      <c r="HU21" s="626" t="s">
        <v>787</v>
      </c>
      <c r="HV21" s="626">
        <v>4</v>
      </c>
      <c r="HW21" s="626">
        <v>2014</v>
      </c>
      <c r="HX21" s="626">
        <v>63</v>
      </c>
      <c r="HY21" s="626">
        <v>2218</v>
      </c>
      <c r="HZ21" s="626">
        <v>5122</v>
      </c>
      <c r="IA21" s="627">
        <v>41642.443113425928</v>
      </c>
      <c r="IB21" s="626" t="s">
        <v>788</v>
      </c>
      <c r="IC21" s="626">
        <v>5074596</v>
      </c>
      <c r="ID21" s="626">
        <v>2012</v>
      </c>
      <c r="IE21" s="626">
        <v>1712</v>
      </c>
      <c r="IF21" s="626" t="s">
        <v>783</v>
      </c>
      <c r="IG21" s="626" t="s">
        <v>783</v>
      </c>
      <c r="IH21" s="626" t="s">
        <v>783</v>
      </c>
      <c r="II21" s="626" t="s">
        <v>783</v>
      </c>
      <c r="IJ21" s="626" t="s">
        <v>783</v>
      </c>
      <c r="IK21" s="626" t="s">
        <v>783</v>
      </c>
      <c r="IL21" s="626" t="s">
        <v>783</v>
      </c>
      <c r="IM21" s="626" t="s">
        <v>783</v>
      </c>
      <c r="IN21" s="626" t="s">
        <v>783</v>
      </c>
      <c r="IO21" s="626">
        <v>1649</v>
      </c>
      <c r="IP21" s="627">
        <v>38587.423726851855</v>
      </c>
      <c r="IQ21" s="626">
        <v>4</v>
      </c>
      <c r="IR21" s="626" t="s">
        <v>793</v>
      </c>
      <c r="IS21" s="626">
        <v>2</v>
      </c>
      <c r="IT21" s="665">
        <v>40544</v>
      </c>
      <c r="IU21" s="626" t="s">
        <v>783</v>
      </c>
      <c r="IV21" s="626" t="s">
        <v>783</v>
      </c>
      <c r="IW21" s="626" t="s">
        <v>783</v>
      </c>
      <c r="IX21" s="626" t="s">
        <v>781</v>
      </c>
      <c r="IY21" s="626">
        <v>45</v>
      </c>
      <c r="IZ21" s="626" t="s">
        <v>789</v>
      </c>
      <c r="JA21" s="626" t="s">
        <v>783</v>
      </c>
      <c r="JB21" s="626" t="s">
        <v>783</v>
      </c>
      <c r="JC21" s="626" t="s">
        <v>783</v>
      </c>
      <c r="JD21" s="626">
        <v>329386</v>
      </c>
      <c r="JE21" s="626" t="s">
        <v>783</v>
      </c>
      <c r="JF21" s="626" t="s">
        <v>783</v>
      </c>
      <c r="JG21" s="626" t="s">
        <v>804</v>
      </c>
      <c r="JH21" s="626">
        <v>35</v>
      </c>
      <c r="JI21" s="626" t="s">
        <v>783</v>
      </c>
      <c r="JJ21" s="626" t="s">
        <v>783</v>
      </c>
      <c r="JK21" s="626" t="s">
        <v>783</v>
      </c>
      <c r="JL21" s="626" t="s">
        <v>790</v>
      </c>
      <c r="JM21" s="626">
        <v>4</v>
      </c>
      <c r="JN21" s="626">
        <v>1</v>
      </c>
      <c r="JO21" s="626" t="s">
        <v>783</v>
      </c>
      <c r="JP21" s="626">
        <v>12683066</v>
      </c>
      <c r="JQ21" s="626">
        <v>2013</v>
      </c>
      <c r="JR21" s="626">
        <v>12</v>
      </c>
      <c r="JS21" s="626" t="s">
        <v>783</v>
      </c>
      <c r="JT21" s="626" t="s">
        <v>783</v>
      </c>
      <c r="JU21" s="626" t="s">
        <v>816</v>
      </c>
      <c r="JV21" s="628">
        <v>2972.8559530000002</v>
      </c>
      <c r="JW21">
        <f>SUM(JV21:JV21)</f>
        <v>2972.8559530000002</v>
      </c>
      <c r="JX21" s="225">
        <v>3.7377592816287879</v>
      </c>
    </row>
    <row r="22" spans="1:284" ht="16" thickBot="1">
      <c r="A22" s="960" t="s">
        <v>5</v>
      </c>
      <c r="B22" s="961">
        <f t="shared" si="0"/>
        <v>1</v>
      </c>
      <c r="C22" s="962" t="s">
        <v>9</v>
      </c>
      <c r="D22" s="869" t="s">
        <v>135</v>
      </c>
      <c r="E22" s="167" t="s">
        <v>158</v>
      </c>
      <c r="F22" s="963">
        <v>1.28</v>
      </c>
      <c r="G22" s="144" t="e">
        <f t="shared" si="42"/>
        <v>#REF!</v>
      </c>
      <c r="H22" s="45"/>
      <c r="I22" s="385">
        <v>1.28</v>
      </c>
      <c r="J22" s="28"/>
      <c r="K22" s="17">
        <v>1987</v>
      </c>
      <c r="L22" s="9"/>
      <c r="M22" s="72">
        <v>4</v>
      </c>
      <c r="N22" s="72">
        <v>5</v>
      </c>
      <c r="O22" s="73">
        <v>4</v>
      </c>
      <c r="P22" s="965">
        <f t="shared" ref="P22:P49" si="43">SUM(M22:O22)</f>
        <v>13</v>
      </c>
      <c r="Q22" s="966">
        <f t="shared" ref="Q22:Q49" si="44">O22*N22*M22</f>
        <v>80</v>
      </c>
      <c r="R22" s="864"/>
      <c r="S22" s="385">
        <v>1.28</v>
      </c>
      <c r="T22" s="28"/>
      <c r="U22" s="254">
        <f t="shared" si="41"/>
        <v>96000</v>
      </c>
      <c r="V22" s="171" t="s">
        <v>642</v>
      </c>
      <c r="W22" s="533">
        <f t="shared" si="39"/>
        <v>96000</v>
      </c>
      <c r="X22" s="534">
        <f t="shared" si="37"/>
        <v>63001.031111111108</v>
      </c>
      <c r="Y22" s="535">
        <f t="shared" si="40"/>
        <v>500</v>
      </c>
      <c r="Z22" s="968">
        <f t="shared" si="2"/>
        <v>159501.03111111111</v>
      </c>
      <c r="AA22" s="881">
        <v>4</v>
      </c>
      <c r="AB22" s="494">
        <f t="shared" si="3"/>
        <v>16921.031111111111</v>
      </c>
      <c r="AC22" s="551">
        <v>0.5</v>
      </c>
      <c r="AD22" s="560">
        <f t="shared" si="4"/>
        <v>46080</v>
      </c>
      <c r="AE22" s="516"/>
      <c r="AF22" s="494">
        <f t="shared" si="5"/>
        <v>0</v>
      </c>
      <c r="AG22" s="494"/>
      <c r="AH22" s="560">
        <f t="shared" si="6"/>
        <v>0</v>
      </c>
      <c r="AI22" s="494"/>
      <c r="AJ22" s="804">
        <v>0</v>
      </c>
      <c r="AK22" s="969"/>
      <c r="AL22" s="969">
        <v>2019</v>
      </c>
      <c r="AM22" s="17" t="str">
        <f t="shared" si="7"/>
        <v xml:space="preserve"> </v>
      </c>
      <c r="AN22" s="979" t="str">
        <f t="shared" si="8"/>
        <v xml:space="preserve"> </v>
      </c>
      <c r="AO22" s="980">
        <f t="shared" si="9"/>
        <v>1.28</v>
      </c>
      <c r="AP22" s="979">
        <f t="shared" si="10"/>
        <v>159501.03111111111</v>
      </c>
      <c r="AQ22" s="980" t="str">
        <f t="shared" si="11"/>
        <v xml:space="preserve"> </v>
      </c>
      <c r="AR22" s="979" t="str">
        <f t="shared" si="12"/>
        <v xml:space="preserve"> </v>
      </c>
      <c r="AS22" s="980" t="str">
        <f t="shared" si="13"/>
        <v xml:space="preserve"> </v>
      </c>
      <c r="AT22" s="979" t="str">
        <f t="shared" si="14"/>
        <v xml:space="preserve"> </v>
      </c>
      <c r="AU22" s="980" t="str">
        <f t="shared" si="15"/>
        <v xml:space="preserve"> </v>
      </c>
      <c r="AV22" s="979" t="str">
        <f t="shared" si="16"/>
        <v xml:space="preserve"> </v>
      </c>
      <c r="AW22" s="980" t="str">
        <f t="shared" si="17"/>
        <v xml:space="preserve"> </v>
      </c>
      <c r="AX22" s="979" t="str">
        <f t="shared" si="18"/>
        <v xml:space="preserve"> </v>
      </c>
      <c r="AY22" s="980" t="str">
        <f t="shared" si="19"/>
        <v xml:space="preserve"> </v>
      </c>
      <c r="AZ22" s="979" t="str">
        <f t="shared" si="20"/>
        <v xml:space="preserve"> </v>
      </c>
      <c r="BA22" s="980" t="str">
        <f t="shared" si="21"/>
        <v xml:space="preserve"> </v>
      </c>
      <c r="BB22" s="979" t="str">
        <f t="shared" si="22"/>
        <v xml:space="preserve"> </v>
      </c>
      <c r="BC22" s="980" t="str">
        <f t="shared" si="23"/>
        <v xml:space="preserve"> </v>
      </c>
      <c r="BD22" s="979" t="str">
        <f t="shared" si="24"/>
        <v xml:space="preserve"> </v>
      </c>
      <c r="BE22" s="980" t="str">
        <f t="shared" si="25"/>
        <v xml:space="preserve"> </v>
      </c>
      <c r="BF22" s="979" t="str">
        <f t="shared" si="26"/>
        <v xml:space="preserve"> </v>
      </c>
      <c r="BG22" s="980" t="str">
        <f t="shared" si="27"/>
        <v xml:space="preserve"> </v>
      </c>
      <c r="BH22" s="979" t="str">
        <f t="shared" si="28"/>
        <v xml:space="preserve"> </v>
      </c>
      <c r="BI22" s="980" t="str">
        <f t="shared" si="29"/>
        <v xml:space="preserve"> </v>
      </c>
      <c r="BJ22" s="979" t="str">
        <f t="shared" si="30"/>
        <v xml:space="preserve"> </v>
      </c>
      <c r="BK22" s="980" t="str">
        <f t="shared" si="31"/>
        <v xml:space="preserve"> </v>
      </c>
      <c r="BL22" s="979" t="str">
        <f t="shared" si="32"/>
        <v xml:space="preserve"> </v>
      </c>
      <c r="BM22" s="980" t="str">
        <f t="shared" si="33"/>
        <v xml:space="preserve"> </v>
      </c>
      <c r="BN22" s="979" t="str">
        <f t="shared" si="34"/>
        <v xml:space="preserve"> </v>
      </c>
      <c r="BO22" s="980" t="str">
        <f t="shared" si="35"/>
        <v xml:space="preserve"> </v>
      </c>
      <c r="BP22" s="979" t="str">
        <f t="shared" si="36"/>
        <v xml:space="preserve"> </v>
      </c>
      <c r="BQ22" s="132"/>
      <c r="BR22" s="132"/>
      <c r="BS22" s="588"/>
      <c r="BT22" s="389"/>
      <c r="BU22" s="389"/>
      <c r="BV22" s="389"/>
      <c r="BW22" s="389"/>
      <c r="BX22" s="389"/>
      <c r="BY22" s="389"/>
      <c r="BZ22" s="389"/>
      <c r="CA22" s="389"/>
      <c r="CB22" s="163">
        <f t="shared" si="38"/>
        <v>0</v>
      </c>
      <c r="CC22" s="389"/>
      <c r="CD22" s="389"/>
      <c r="CE22" s="389"/>
      <c r="CF22" s="389"/>
      <c r="CG22" s="389"/>
      <c r="CH22" s="389"/>
      <c r="CI22" s="389"/>
      <c r="CJ22" s="389"/>
      <c r="CK22" s="389"/>
      <c r="CL22" s="389"/>
      <c r="CM22" s="389"/>
      <c r="CN22" s="389"/>
      <c r="CO22" s="389"/>
      <c r="CP22" s="389"/>
      <c r="CQ22" s="389"/>
      <c r="CR22" s="389"/>
      <c r="CS22" s="389"/>
      <c r="CT22" s="389"/>
      <c r="CU22" s="389"/>
      <c r="CV22" s="389"/>
      <c r="CW22" s="389"/>
      <c r="CX22" s="389"/>
      <c r="CY22" s="389"/>
      <c r="CZ22" s="389"/>
      <c r="DA22" s="389"/>
      <c r="DB22" s="389"/>
      <c r="DC22" s="389"/>
      <c r="DD22" s="389"/>
      <c r="DE22" s="389"/>
      <c r="DF22" s="389"/>
      <c r="DG22" s="389"/>
      <c r="DH22" s="389"/>
      <c r="DI22" s="389"/>
      <c r="DJ22" s="389"/>
      <c r="DK22" s="389"/>
      <c r="DL22" s="389"/>
      <c r="DM22" s="389"/>
      <c r="DN22" s="389"/>
      <c r="DO22" s="389"/>
      <c r="DP22" s="389"/>
      <c r="DQ22" s="389"/>
      <c r="DR22" s="389"/>
      <c r="DS22" s="389"/>
      <c r="DT22" s="389"/>
      <c r="DU22" s="389"/>
      <c r="DV22" s="389"/>
      <c r="DW22" s="389"/>
      <c r="DX22" s="389"/>
      <c r="DY22" s="389"/>
      <c r="DZ22" s="389"/>
      <c r="EA22" s="389"/>
      <c r="EB22" s="389"/>
      <c r="EC22" s="389"/>
      <c r="ED22" s="389"/>
      <c r="EE22" s="389"/>
      <c r="EF22" s="389"/>
      <c r="EG22" s="389"/>
      <c r="EH22" s="389"/>
      <c r="EI22" s="389"/>
      <c r="EJ22" s="389"/>
      <c r="EK22" s="389"/>
      <c r="EL22" s="389"/>
      <c r="EM22" s="389"/>
      <c r="EN22" s="389"/>
      <c r="EO22" s="389"/>
      <c r="EP22" s="389"/>
      <c r="EQ22" s="389"/>
      <c r="ER22" s="389"/>
      <c r="ES22" s="389"/>
      <c r="ET22" s="389"/>
      <c r="EU22" s="389"/>
      <c r="EV22" s="389"/>
      <c r="EW22" s="389"/>
      <c r="EX22" s="389"/>
      <c r="EY22" s="389"/>
      <c r="EZ22" s="389"/>
      <c r="FA22" s="389"/>
      <c r="FB22" s="389"/>
      <c r="FC22" s="389"/>
      <c r="FD22" s="389"/>
      <c r="FE22" s="389"/>
      <c r="FF22" s="389"/>
      <c r="FG22" s="389"/>
      <c r="FH22" s="389"/>
      <c r="FI22" s="389"/>
      <c r="FJ22" s="389"/>
      <c r="FK22" s="389"/>
      <c r="FL22" s="389"/>
      <c r="FM22" s="389"/>
      <c r="FN22" s="389"/>
      <c r="FO22" s="389"/>
      <c r="FP22" s="389"/>
      <c r="FQ22" s="389"/>
      <c r="FR22" s="389"/>
      <c r="FS22" s="389"/>
      <c r="FT22" s="389"/>
      <c r="FU22" s="389"/>
      <c r="FV22" s="389"/>
      <c r="FW22" s="389"/>
      <c r="FX22" s="712"/>
      <c r="FY22" s="57"/>
      <c r="FZ22" s="57"/>
      <c r="GA22" s="57"/>
      <c r="GB22" s="57"/>
      <c r="GC22" s="57"/>
      <c r="GD22" s="57"/>
      <c r="GE22" s="57"/>
      <c r="GF22" s="57"/>
      <c r="GG22" s="57"/>
      <c r="GH22" s="57"/>
      <c r="GI22" s="57"/>
      <c r="GJ22" s="57"/>
      <c r="GK22" s="57"/>
      <c r="GL22" s="57"/>
      <c r="GM22" s="57"/>
      <c r="GN22" s="57"/>
      <c r="GO22" s="57"/>
      <c r="GP22" s="57"/>
      <c r="GQ22" s="57"/>
      <c r="GR22" s="57"/>
      <c r="GS22" s="57"/>
      <c r="GT22" s="57"/>
      <c r="GU22" s="57"/>
      <c r="GV22" s="57"/>
      <c r="GW22" s="57"/>
      <c r="GX22" s="57"/>
      <c r="GY22" s="57"/>
      <c r="GZ22" s="57"/>
      <c r="HA22" s="57"/>
      <c r="HB22" s="57"/>
      <c r="HC22" s="57"/>
      <c r="HD22" s="57"/>
      <c r="HE22" s="57"/>
      <c r="HF22" s="57"/>
      <c r="HG22" s="57"/>
      <c r="HH22" s="57"/>
      <c r="HI22" s="57"/>
      <c r="HJ22" s="57"/>
      <c r="HK22" s="57"/>
      <c r="HL22" s="57"/>
      <c r="HM22" s="57"/>
      <c r="HN22" s="57"/>
      <c r="HO22" s="57"/>
      <c r="HP22" s="57"/>
      <c r="HQ22" s="57"/>
      <c r="HR22" s="57"/>
      <c r="HS22" s="57"/>
      <c r="HT22" s="57"/>
      <c r="HU22" s="57"/>
      <c r="HV22" s="57"/>
      <c r="HW22" s="57"/>
      <c r="HX22" s="57"/>
      <c r="HY22" s="57"/>
      <c r="HZ22" s="57"/>
      <c r="IA22" s="713"/>
      <c r="IB22" s="57"/>
      <c r="IC22" s="57"/>
      <c r="ID22" s="57"/>
      <c r="IE22" s="57"/>
      <c r="IF22" s="57"/>
      <c r="IG22" s="57"/>
      <c r="IH22" s="57"/>
      <c r="II22" s="57"/>
      <c r="IJ22" s="57"/>
      <c r="IK22" s="57"/>
      <c r="IL22" s="57"/>
      <c r="IM22" s="57"/>
      <c r="IN22" s="57"/>
      <c r="IO22" s="57"/>
      <c r="IP22" s="713"/>
      <c r="IQ22" s="57"/>
      <c r="IR22" s="57"/>
      <c r="IS22" s="57"/>
      <c r="IT22" s="714"/>
      <c r="IU22" s="57"/>
      <c r="IV22" s="57"/>
      <c r="IW22" s="57"/>
      <c r="IX22" s="57"/>
      <c r="IY22" s="57"/>
      <c r="IZ22" s="57"/>
      <c r="JA22" s="57"/>
      <c r="JB22" s="57"/>
      <c r="JC22" s="57"/>
      <c r="JD22" s="57"/>
      <c r="JE22" s="57"/>
      <c r="JF22" s="57"/>
      <c r="JG22" s="57"/>
      <c r="JH22" s="57"/>
      <c r="JI22" s="57"/>
      <c r="JJ22" s="57"/>
      <c r="JK22" s="57"/>
      <c r="JL22" s="57"/>
      <c r="JM22" s="57"/>
      <c r="JN22" s="57"/>
      <c r="JO22" s="57"/>
      <c r="JP22" s="57"/>
      <c r="JQ22" s="57"/>
      <c r="JR22" s="57"/>
      <c r="JS22" s="57"/>
      <c r="JT22" s="57"/>
      <c r="JU22" s="57"/>
      <c r="JV22" s="715"/>
      <c r="JX22" s="225"/>
    </row>
    <row r="23" spans="1:284" ht="16" thickBot="1">
      <c r="A23" s="905" t="s">
        <v>5</v>
      </c>
      <c r="B23" s="79">
        <f t="shared" si="0"/>
        <v>1</v>
      </c>
      <c r="C23" s="871" t="s">
        <v>72</v>
      </c>
      <c r="D23" s="249" t="s">
        <v>157</v>
      </c>
      <c r="E23" s="103" t="s">
        <v>158</v>
      </c>
      <c r="F23" s="888">
        <v>0.5</v>
      </c>
      <c r="G23" s="120" t="e">
        <f t="shared" si="42"/>
        <v>#REF!</v>
      </c>
      <c r="H23" s="47"/>
      <c r="I23" s="3"/>
      <c r="J23" s="32">
        <v>0.5</v>
      </c>
      <c r="K23" s="18">
        <v>1976</v>
      </c>
      <c r="L23" s="5"/>
      <c r="M23" s="71">
        <v>5</v>
      </c>
      <c r="N23" s="71">
        <v>3</v>
      </c>
      <c r="O23" s="70">
        <v>4</v>
      </c>
      <c r="P23" s="891">
        <f t="shared" si="43"/>
        <v>12</v>
      </c>
      <c r="Q23" s="897">
        <f t="shared" si="44"/>
        <v>60</v>
      </c>
      <c r="R23" s="46"/>
      <c r="S23" s="3"/>
      <c r="T23" s="29">
        <f>J23</f>
        <v>0.5</v>
      </c>
      <c r="U23" s="219">
        <f t="shared" si="41"/>
        <v>103500</v>
      </c>
      <c r="V23" s="172" t="s">
        <v>642</v>
      </c>
      <c r="W23" s="536">
        <f t="shared" si="39"/>
        <v>103500</v>
      </c>
      <c r="X23" s="537">
        <f t="shared" si="37"/>
        <v>18914.666666666664</v>
      </c>
      <c r="Y23" s="538">
        <f t="shared" si="40"/>
        <v>500</v>
      </c>
      <c r="Z23" s="900">
        <f t="shared" si="2"/>
        <v>122914.66666666666</v>
      </c>
      <c r="AA23" s="883">
        <v>6</v>
      </c>
      <c r="AB23" s="270">
        <f t="shared" si="3"/>
        <v>9914.6666666666661</v>
      </c>
      <c r="AC23" s="566">
        <v>0.25</v>
      </c>
      <c r="AD23" s="562">
        <f t="shared" si="4"/>
        <v>9000</v>
      </c>
      <c r="AE23" s="518"/>
      <c r="AF23" s="270">
        <f t="shared" si="5"/>
        <v>0</v>
      </c>
      <c r="AG23" s="270"/>
      <c r="AH23" s="562">
        <f t="shared" si="6"/>
        <v>0</v>
      </c>
      <c r="AI23" s="270"/>
      <c r="AJ23" s="228">
        <v>0</v>
      </c>
      <c r="AK23" s="902"/>
      <c r="AL23" s="902">
        <v>2019</v>
      </c>
      <c r="AM23" s="18" t="str">
        <f t="shared" si="7"/>
        <v xml:space="preserve"> </v>
      </c>
      <c r="AN23" s="747" t="str">
        <f t="shared" si="8"/>
        <v xml:space="preserve"> </v>
      </c>
      <c r="AO23" s="4">
        <f t="shared" si="9"/>
        <v>0.5</v>
      </c>
      <c r="AP23" s="747">
        <f t="shared" si="10"/>
        <v>122914.66666666666</v>
      </c>
      <c r="AQ23" s="4" t="str">
        <f t="shared" si="11"/>
        <v xml:space="preserve"> </v>
      </c>
      <c r="AR23" s="747" t="str">
        <f t="shared" si="12"/>
        <v xml:space="preserve"> </v>
      </c>
      <c r="AS23" s="4" t="str">
        <f t="shared" si="13"/>
        <v xml:space="preserve"> </v>
      </c>
      <c r="AT23" s="747" t="str">
        <f t="shared" si="14"/>
        <v xml:space="preserve"> </v>
      </c>
      <c r="AU23" s="4" t="str">
        <f t="shared" si="15"/>
        <v xml:space="preserve"> </v>
      </c>
      <c r="AV23" s="747" t="str">
        <f t="shared" si="16"/>
        <v xml:space="preserve"> </v>
      </c>
      <c r="AW23" s="4" t="str">
        <f t="shared" si="17"/>
        <v xml:space="preserve"> </v>
      </c>
      <c r="AX23" s="747" t="str">
        <f t="shared" si="18"/>
        <v xml:space="preserve"> </v>
      </c>
      <c r="AY23" s="4" t="str">
        <f t="shared" si="19"/>
        <v xml:space="preserve"> </v>
      </c>
      <c r="AZ23" s="747" t="str">
        <f t="shared" si="20"/>
        <v xml:space="preserve"> </v>
      </c>
      <c r="BA23" s="4" t="str">
        <f t="shared" si="21"/>
        <v xml:space="preserve"> </v>
      </c>
      <c r="BB23" s="747" t="str">
        <f t="shared" si="22"/>
        <v xml:space="preserve"> </v>
      </c>
      <c r="BC23" s="4" t="str">
        <f t="shared" si="23"/>
        <v xml:space="preserve"> </v>
      </c>
      <c r="BD23" s="747" t="str">
        <f t="shared" si="24"/>
        <v xml:space="preserve"> </v>
      </c>
      <c r="BE23" s="4" t="str">
        <f t="shared" si="25"/>
        <v xml:space="preserve"> </v>
      </c>
      <c r="BF23" s="747" t="str">
        <f t="shared" si="26"/>
        <v xml:space="preserve"> </v>
      </c>
      <c r="BG23" s="4" t="str">
        <f t="shared" si="27"/>
        <v xml:space="preserve"> </v>
      </c>
      <c r="BH23" s="747" t="str">
        <f t="shared" si="28"/>
        <v xml:space="preserve"> </v>
      </c>
      <c r="BI23" s="4" t="str">
        <f t="shared" si="29"/>
        <v xml:space="preserve"> </v>
      </c>
      <c r="BJ23" s="747" t="str">
        <f t="shared" si="30"/>
        <v xml:space="preserve"> </v>
      </c>
      <c r="BK23" s="4" t="str">
        <f t="shared" si="31"/>
        <v xml:space="preserve"> </v>
      </c>
      <c r="BL23" s="747" t="str">
        <f t="shared" si="32"/>
        <v xml:space="preserve"> </v>
      </c>
      <c r="BM23" s="4" t="str">
        <f t="shared" si="33"/>
        <v xml:space="preserve"> </v>
      </c>
      <c r="BN23" s="747" t="str">
        <f t="shared" si="34"/>
        <v xml:space="preserve"> </v>
      </c>
      <c r="BO23" s="4" t="str">
        <f t="shared" si="35"/>
        <v xml:space="preserve"> </v>
      </c>
      <c r="BP23" s="747" t="str">
        <f t="shared" si="36"/>
        <v xml:space="preserve"> </v>
      </c>
      <c r="BQ23" s="133"/>
      <c r="BR23" s="133"/>
      <c r="BS23" s="389"/>
      <c r="BT23" s="389"/>
      <c r="BU23" s="389"/>
      <c r="BV23" s="389"/>
      <c r="BW23" s="389"/>
      <c r="BX23" s="389"/>
      <c r="BY23" s="389"/>
      <c r="BZ23" s="389"/>
      <c r="CA23" s="389"/>
      <c r="CB23" s="163">
        <f t="shared" si="38"/>
        <v>0</v>
      </c>
      <c r="CC23" s="389"/>
      <c r="CD23" s="389"/>
      <c r="CE23" s="389"/>
      <c r="CF23" s="389"/>
      <c r="CG23" s="389"/>
      <c r="CH23" s="389"/>
      <c r="CI23" s="389"/>
      <c r="CJ23" s="389"/>
      <c r="CK23" s="389"/>
      <c r="CL23" s="389"/>
      <c r="CM23" s="389"/>
      <c r="CN23" s="389"/>
      <c r="CO23" s="389"/>
      <c r="CP23" s="389"/>
      <c r="CQ23" s="389"/>
      <c r="CR23" s="389"/>
      <c r="CS23" s="389"/>
      <c r="CT23" s="389"/>
      <c r="CU23" s="389"/>
      <c r="CV23" s="389"/>
      <c r="CW23" s="389"/>
      <c r="CX23" s="389"/>
      <c r="CY23" s="389"/>
      <c r="CZ23" s="389"/>
      <c r="DA23" s="389"/>
      <c r="DB23" s="389"/>
      <c r="DC23" s="389"/>
      <c r="DD23" s="389"/>
      <c r="DE23" s="389"/>
      <c r="DF23" s="389"/>
      <c r="DG23" s="389"/>
      <c r="DH23" s="389"/>
      <c r="DI23" s="389"/>
      <c r="DJ23" s="389"/>
      <c r="DK23" s="389"/>
      <c r="DL23" s="389"/>
      <c r="DM23" s="389"/>
      <c r="DN23" s="389"/>
      <c r="DO23" s="389"/>
      <c r="DP23" s="389"/>
      <c r="DQ23" s="389"/>
      <c r="DR23" s="389"/>
      <c r="DS23" s="389"/>
      <c r="DT23" s="389"/>
      <c r="DU23" s="389"/>
      <c r="DV23" s="389"/>
      <c r="DW23" s="389"/>
      <c r="DX23" s="389"/>
      <c r="DY23" s="389"/>
      <c r="DZ23" s="389"/>
      <c r="EA23" s="389"/>
      <c r="EB23" s="389"/>
      <c r="EC23" s="389"/>
      <c r="ED23" s="389"/>
      <c r="EE23" s="389"/>
      <c r="EF23" s="389"/>
      <c r="EG23" s="389"/>
      <c r="EH23" s="389"/>
      <c r="EI23" s="389"/>
      <c r="EJ23" s="389"/>
      <c r="EK23" s="389"/>
      <c r="EL23" s="389"/>
      <c r="EM23" s="389"/>
      <c r="EN23" s="389"/>
      <c r="EO23" s="389"/>
      <c r="EP23" s="389"/>
      <c r="EQ23" s="389"/>
      <c r="ER23" s="389"/>
      <c r="ES23" s="389"/>
      <c r="ET23" s="389"/>
      <c r="EU23" s="389"/>
      <c r="EV23" s="389"/>
      <c r="EW23" s="389"/>
      <c r="EX23" s="389"/>
      <c r="EY23" s="389"/>
      <c r="EZ23" s="389"/>
      <c r="FA23" s="389"/>
      <c r="FB23" s="389"/>
      <c r="FC23" s="389"/>
      <c r="FD23" s="389"/>
      <c r="FE23" s="389"/>
      <c r="FF23" s="389"/>
      <c r="FG23" s="389"/>
      <c r="FH23" s="389"/>
      <c r="FI23" s="389"/>
      <c r="FJ23" s="389"/>
      <c r="FK23" s="389"/>
      <c r="FL23" s="389"/>
      <c r="FM23" s="389"/>
      <c r="FN23" s="389"/>
      <c r="FO23" s="389"/>
      <c r="FP23" s="389"/>
      <c r="FQ23" s="389"/>
      <c r="FR23" s="389"/>
      <c r="FS23" s="389"/>
      <c r="FT23" s="389"/>
      <c r="FU23" s="389"/>
      <c r="FV23" s="389"/>
      <c r="FW23" s="389"/>
      <c r="FX23" s="712"/>
      <c r="FY23" s="57"/>
      <c r="FZ23" s="57"/>
      <c r="GA23" s="57"/>
      <c r="GB23" s="57"/>
      <c r="GC23" s="57"/>
      <c r="GD23" s="57"/>
      <c r="GE23" s="57"/>
      <c r="GF23" s="57"/>
      <c r="GG23" s="57"/>
      <c r="GH23" s="57"/>
      <c r="GI23" s="57"/>
      <c r="GJ23" s="57"/>
      <c r="GK23" s="57"/>
      <c r="GL23" s="57"/>
      <c r="GM23" s="57"/>
      <c r="GN23" s="57"/>
      <c r="GO23" s="57"/>
      <c r="GP23" s="57"/>
      <c r="GQ23" s="57"/>
      <c r="GR23" s="57"/>
      <c r="GS23" s="57"/>
      <c r="GT23" s="57"/>
      <c r="GU23" s="57"/>
      <c r="GV23" s="57"/>
      <c r="GW23" s="57"/>
      <c r="GX23" s="57"/>
      <c r="GY23" s="57"/>
      <c r="GZ23" s="57"/>
      <c r="HA23" s="57"/>
      <c r="HB23" s="57"/>
      <c r="HC23" s="57"/>
      <c r="HD23" s="57"/>
      <c r="HE23" s="57"/>
      <c r="HF23" s="57"/>
      <c r="HG23" s="57"/>
      <c r="HH23" s="57"/>
      <c r="HI23" s="57"/>
      <c r="HJ23" s="57"/>
      <c r="HK23" s="57"/>
      <c r="HL23" s="57"/>
      <c r="HM23" s="57"/>
      <c r="HN23" s="57"/>
      <c r="HO23" s="57"/>
      <c r="HP23" s="57"/>
      <c r="HQ23" s="57"/>
      <c r="HR23" s="57"/>
      <c r="HS23" s="57"/>
      <c r="HT23" s="57"/>
      <c r="HU23" s="57"/>
      <c r="HV23" s="57"/>
      <c r="HW23" s="57"/>
      <c r="HX23" s="57"/>
      <c r="HY23" s="57"/>
      <c r="HZ23" s="57"/>
      <c r="IA23" s="713"/>
      <c r="IB23" s="57"/>
      <c r="IC23" s="57"/>
      <c r="ID23" s="57"/>
      <c r="IE23" s="57"/>
      <c r="IF23" s="57"/>
      <c r="IG23" s="57"/>
      <c r="IH23" s="57"/>
      <c r="II23" s="57"/>
      <c r="IJ23" s="57"/>
      <c r="IK23" s="57"/>
      <c r="IL23" s="57"/>
      <c r="IM23" s="57"/>
      <c r="IN23" s="57"/>
      <c r="IO23" s="57"/>
      <c r="IP23" s="713"/>
      <c r="IQ23" s="57"/>
      <c r="IR23" s="57"/>
      <c r="IS23" s="57"/>
      <c r="IT23" s="714"/>
      <c r="IU23" s="57"/>
      <c r="IV23" s="57"/>
      <c r="IW23" s="57"/>
      <c r="IX23" s="57"/>
      <c r="IY23" s="57"/>
      <c r="IZ23" s="57"/>
      <c r="JA23" s="57"/>
      <c r="JB23" s="57"/>
      <c r="JC23" s="57"/>
      <c r="JD23" s="57"/>
      <c r="JE23" s="57"/>
      <c r="JF23" s="57"/>
      <c r="JG23" s="57"/>
      <c r="JH23" s="57"/>
      <c r="JI23" s="57"/>
      <c r="JJ23" s="57"/>
      <c r="JK23" s="57"/>
      <c r="JL23" s="57"/>
      <c r="JM23" s="57"/>
      <c r="JN23" s="57"/>
      <c r="JO23" s="57"/>
      <c r="JP23" s="57"/>
      <c r="JQ23" s="57"/>
      <c r="JR23" s="57"/>
      <c r="JS23" s="57"/>
      <c r="JT23" s="57"/>
      <c r="JU23" s="57"/>
      <c r="JV23" s="715"/>
      <c r="JX23" s="225"/>
    </row>
    <row r="24" spans="1:284" ht="16" thickBot="1">
      <c r="A24" s="905" t="s">
        <v>5</v>
      </c>
      <c r="B24" s="79">
        <f t="shared" si="0"/>
        <v>2</v>
      </c>
      <c r="C24" s="871" t="s">
        <v>72</v>
      </c>
      <c r="D24" s="249" t="s">
        <v>157</v>
      </c>
      <c r="E24" s="103" t="s">
        <v>158</v>
      </c>
      <c r="F24" s="888">
        <v>1</v>
      </c>
      <c r="G24" s="120" t="e">
        <f t="shared" si="42"/>
        <v>#REF!</v>
      </c>
      <c r="H24" s="47"/>
      <c r="I24" s="3">
        <v>1</v>
      </c>
      <c r="J24" s="32"/>
      <c r="K24" s="18">
        <v>1976</v>
      </c>
      <c r="L24" s="5"/>
      <c r="M24" s="71">
        <v>5</v>
      </c>
      <c r="N24" s="71">
        <v>3</v>
      </c>
      <c r="O24" s="74">
        <v>4</v>
      </c>
      <c r="P24" s="891">
        <f t="shared" si="43"/>
        <v>12</v>
      </c>
      <c r="Q24" s="897">
        <f t="shared" si="44"/>
        <v>60</v>
      </c>
      <c r="R24" s="46"/>
      <c r="S24" s="3"/>
      <c r="T24" s="29">
        <f>I24</f>
        <v>1</v>
      </c>
      <c r="U24" s="219">
        <f t="shared" si="41"/>
        <v>207000</v>
      </c>
      <c r="V24" s="172" t="s">
        <v>642</v>
      </c>
      <c r="W24" s="536">
        <f t="shared" si="39"/>
        <v>207000</v>
      </c>
      <c r="X24" s="537">
        <f t="shared" si="37"/>
        <v>37829.333333333328</v>
      </c>
      <c r="Y24" s="538">
        <f t="shared" si="40"/>
        <v>500</v>
      </c>
      <c r="Z24" s="900">
        <f t="shared" si="2"/>
        <v>245329.33333333331</v>
      </c>
      <c r="AA24" s="883">
        <v>6</v>
      </c>
      <c r="AB24" s="270">
        <f t="shared" si="3"/>
        <v>19829.333333333332</v>
      </c>
      <c r="AC24" s="566">
        <v>0.25</v>
      </c>
      <c r="AD24" s="562">
        <f t="shared" si="4"/>
        <v>18000</v>
      </c>
      <c r="AE24" s="518"/>
      <c r="AF24" s="270">
        <f t="shared" si="5"/>
        <v>0</v>
      </c>
      <c r="AG24" s="270"/>
      <c r="AH24" s="562">
        <f t="shared" si="6"/>
        <v>0</v>
      </c>
      <c r="AI24" s="270"/>
      <c r="AJ24" s="228">
        <v>0</v>
      </c>
      <c r="AK24" s="902"/>
      <c r="AL24" s="902">
        <v>2019</v>
      </c>
      <c r="AM24" s="18" t="str">
        <f t="shared" si="7"/>
        <v xml:space="preserve"> </v>
      </c>
      <c r="AN24" s="747" t="str">
        <f t="shared" si="8"/>
        <v xml:space="preserve"> </v>
      </c>
      <c r="AO24" s="4">
        <f t="shared" si="9"/>
        <v>1</v>
      </c>
      <c r="AP24" s="747">
        <f t="shared" si="10"/>
        <v>245329.33333333331</v>
      </c>
      <c r="AQ24" s="4" t="str">
        <f t="shared" si="11"/>
        <v xml:space="preserve"> </v>
      </c>
      <c r="AR24" s="747" t="str">
        <f t="shared" si="12"/>
        <v xml:space="preserve"> </v>
      </c>
      <c r="AS24" s="4" t="str">
        <f t="shared" si="13"/>
        <v xml:space="preserve"> </v>
      </c>
      <c r="AT24" s="747" t="str">
        <f t="shared" si="14"/>
        <v xml:space="preserve"> </v>
      </c>
      <c r="AU24" s="4" t="str">
        <f t="shared" si="15"/>
        <v xml:space="preserve"> </v>
      </c>
      <c r="AV24" s="747" t="str">
        <f t="shared" si="16"/>
        <v xml:space="preserve"> </v>
      </c>
      <c r="AW24" s="4" t="str">
        <f t="shared" si="17"/>
        <v xml:space="preserve"> </v>
      </c>
      <c r="AX24" s="747" t="str">
        <f t="shared" si="18"/>
        <v xml:space="preserve"> </v>
      </c>
      <c r="AY24" s="4" t="str">
        <f t="shared" si="19"/>
        <v xml:space="preserve"> </v>
      </c>
      <c r="AZ24" s="747" t="str">
        <f t="shared" si="20"/>
        <v xml:space="preserve"> </v>
      </c>
      <c r="BA24" s="4" t="str">
        <f t="shared" si="21"/>
        <v xml:space="preserve"> </v>
      </c>
      <c r="BB24" s="747" t="str">
        <f t="shared" si="22"/>
        <v xml:space="preserve"> </v>
      </c>
      <c r="BC24" s="4" t="str">
        <f t="shared" si="23"/>
        <v xml:space="preserve"> </v>
      </c>
      <c r="BD24" s="747" t="str">
        <f t="shared" si="24"/>
        <v xml:space="preserve"> </v>
      </c>
      <c r="BE24" s="4" t="str">
        <f t="shared" si="25"/>
        <v xml:space="preserve"> </v>
      </c>
      <c r="BF24" s="747" t="str">
        <f t="shared" si="26"/>
        <v xml:space="preserve"> </v>
      </c>
      <c r="BG24" s="4" t="str">
        <f t="shared" si="27"/>
        <v xml:space="preserve"> </v>
      </c>
      <c r="BH24" s="747" t="str">
        <f t="shared" si="28"/>
        <v xml:space="preserve"> </v>
      </c>
      <c r="BI24" s="4" t="str">
        <f t="shared" si="29"/>
        <v xml:space="preserve"> </v>
      </c>
      <c r="BJ24" s="747" t="str">
        <f t="shared" si="30"/>
        <v xml:space="preserve"> </v>
      </c>
      <c r="BK24" s="4" t="str">
        <f t="shared" si="31"/>
        <v xml:space="preserve"> </v>
      </c>
      <c r="BL24" s="747" t="str">
        <f t="shared" si="32"/>
        <v xml:space="preserve"> </v>
      </c>
      <c r="BM24" s="4" t="str">
        <f t="shared" si="33"/>
        <v xml:space="preserve"> </v>
      </c>
      <c r="BN24" s="747" t="str">
        <f t="shared" si="34"/>
        <v xml:space="preserve"> </v>
      </c>
      <c r="BO24" s="4" t="str">
        <f t="shared" si="35"/>
        <v xml:space="preserve"> </v>
      </c>
      <c r="BP24" s="747" t="str">
        <f t="shared" si="36"/>
        <v xml:space="preserve"> </v>
      </c>
      <c r="BQ24" s="133"/>
      <c r="BR24" s="133"/>
      <c r="BS24" s="389"/>
      <c r="BT24" s="389"/>
      <c r="BU24" s="389"/>
      <c r="BV24" s="389"/>
      <c r="BW24" s="389"/>
      <c r="BX24" s="389"/>
      <c r="BY24" s="389"/>
      <c r="BZ24" s="389"/>
      <c r="CA24" s="389"/>
      <c r="CB24" s="163">
        <f t="shared" si="38"/>
        <v>0</v>
      </c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89"/>
      <c r="EF24" s="389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389"/>
      <c r="FK24" s="389"/>
      <c r="FL24" s="389"/>
      <c r="FM24" s="389"/>
      <c r="FN24" s="389"/>
      <c r="FO24" s="389"/>
      <c r="FP24" s="389"/>
      <c r="FQ24" s="389"/>
      <c r="FR24" s="389"/>
      <c r="FS24" s="389"/>
      <c r="FT24" s="389"/>
      <c r="FU24" s="389"/>
      <c r="FV24" s="389"/>
      <c r="FW24" s="389"/>
      <c r="FX24" s="625" t="s">
        <v>364</v>
      </c>
      <c r="FY24" s="626">
        <v>63</v>
      </c>
      <c r="FZ24" s="626">
        <v>30289306</v>
      </c>
      <c r="GA24" s="626">
        <v>35</v>
      </c>
      <c r="GB24" s="626" t="s">
        <v>3</v>
      </c>
      <c r="GC24" s="626">
        <v>20</v>
      </c>
      <c r="GD24" s="626">
        <v>1970</v>
      </c>
      <c r="GE24" s="626">
        <v>0</v>
      </c>
      <c r="GF24" s="626" t="s">
        <v>792</v>
      </c>
      <c r="GG24" s="626">
        <v>0</v>
      </c>
      <c r="GH24" s="626">
        <v>0</v>
      </c>
      <c r="GI24" s="626" t="s">
        <v>792</v>
      </c>
      <c r="GJ24" s="626">
        <v>0</v>
      </c>
      <c r="GK24" s="626" t="s">
        <v>781</v>
      </c>
      <c r="GL24" s="626" t="s">
        <v>782</v>
      </c>
      <c r="GM24" s="626">
        <v>66</v>
      </c>
      <c r="GN24" s="626" t="s">
        <v>783</v>
      </c>
      <c r="GO24" s="626">
        <v>0</v>
      </c>
      <c r="GP24" s="626">
        <v>0</v>
      </c>
      <c r="GQ24" s="626">
        <v>4</v>
      </c>
      <c r="GR24" s="626">
        <v>2</v>
      </c>
      <c r="GS24" s="626">
        <v>2</v>
      </c>
      <c r="GT24" s="626" t="s">
        <v>783</v>
      </c>
      <c r="GU24" s="626" t="s">
        <v>783</v>
      </c>
      <c r="GV24" s="626" t="s">
        <v>783</v>
      </c>
      <c r="GW24" s="626" t="s">
        <v>783</v>
      </c>
      <c r="GX24" s="626" t="s">
        <v>783</v>
      </c>
      <c r="GY24" s="626">
        <v>1649</v>
      </c>
      <c r="GZ24" s="626">
        <v>0.46</v>
      </c>
      <c r="HA24" s="626">
        <v>5</v>
      </c>
      <c r="HB24" s="626" t="s">
        <v>783</v>
      </c>
      <c r="HC24" s="626" t="s">
        <v>782</v>
      </c>
      <c r="HD24" s="626">
        <v>35</v>
      </c>
      <c r="HE24" s="626" t="s">
        <v>783</v>
      </c>
      <c r="HF24" s="626">
        <v>0</v>
      </c>
      <c r="HG24" s="626" t="s">
        <v>783</v>
      </c>
      <c r="HH24" s="626">
        <v>0</v>
      </c>
      <c r="HI24" s="626">
        <v>1</v>
      </c>
      <c r="HJ24" s="626">
        <v>45</v>
      </c>
      <c r="HK24" s="626" t="s">
        <v>784</v>
      </c>
      <c r="HL24" s="626" t="s">
        <v>785</v>
      </c>
      <c r="HM24" s="626" t="s">
        <v>783</v>
      </c>
      <c r="HN24" s="626" t="s">
        <v>783</v>
      </c>
      <c r="HO24" s="626" t="s">
        <v>783</v>
      </c>
      <c r="HP24" s="626" t="s">
        <v>783</v>
      </c>
      <c r="HQ24" s="626" t="s">
        <v>783</v>
      </c>
      <c r="HR24" s="626">
        <v>3979509</v>
      </c>
      <c r="HS24" s="626" t="s">
        <v>783</v>
      </c>
      <c r="HT24" s="626" t="s">
        <v>786</v>
      </c>
      <c r="HU24" s="626" t="s">
        <v>787</v>
      </c>
      <c r="HV24" s="626">
        <v>4</v>
      </c>
      <c r="HW24" s="626">
        <v>2014</v>
      </c>
      <c r="HX24" s="626">
        <v>63</v>
      </c>
      <c r="HY24" s="626">
        <v>9557</v>
      </c>
      <c r="HZ24" s="626">
        <v>11986</v>
      </c>
      <c r="IA24" s="627">
        <v>41697.500081018516</v>
      </c>
      <c r="IB24" s="626" t="s">
        <v>788</v>
      </c>
      <c r="IC24" s="626">
        <v>3975031</v>
      </c>
      <c r="ID24" s="626">
        <v>2014</v>
      </c>
      <c r="IE24" s="626">
        <v>1712</v>
      </c>
      <c r="IF24" s="626" t="s">
        <v>783</v>
      </c>
      <c r="IG24" s="626" t="s">
        <v>783</v>
      </c>
      <c r="IH24" s="626" t="s">
        <v>783</v>
      </c>
      <c r="II24" s="626" t="s">
        <v>783</v>
      </c>
      <c r="IJ24" s="626" t="s">
        <v>783</v>
      </c>
      <c r="IK24" s="626" t="s">
        <v>783</v>
      </c>
      <c r="IL24" s="626" t="s">
        <v>783</v>
      </c>
      <c r="IM24" s="626" t="s">
        <v>783</v>
      </c>
      <c r="IN24" s="626" t="s">
        <v>783</v>
      </c>
      <c r="IO24" s="626">
        <v>1649</v>
      </c>
      <c r="IP24" s="627">
        <v>40955.597627314812</v>
      </c>
      <c r="IQ24" s="626">
        <v>4</v>
      </c>
      <c r="IR24" s="626" t="s">
        <v>793</v>
      </c>
      <c r="IS24" s="626">
        <v>2</v>
      </c>
      <c r="IT24" s="665">
        <v>41275</v>
      </c>
      <c r="IU24" s="626" t="s">
        <v>783</v>
      </c>
      <c r="IV24" s="626" t="s">
        <v>783</v>
      </c>
      <c r="IW24" s="626" t="s">
        <v>783</v>
      </c>
      <c r="IX24" s="626" t="s">
        <v>781</v>
      </c>
      <c r="IY24" s="626">
        <v>45</v>
      </c>
      <c r="IZ24" s="626" t="s">
        <v>789</v>
      </c>
      <c r="JA24" s="626" t="s">
        <v>783</v>
      </c>
      <c r="JB24" s="626" t="s">
        <v>783</v>
      </c>
      <c r="JC24" s="626" t="s">
        <v>783</v>
      </c>
      <c r="JD24" s="626">
        <v>329387</v>
      </c>
      <c r="JE24" s="626" t="s">
        <v>783</v>
      </c>
      <c r="JF24" s="626" t="s">
        <v>783</v>
      </c>
      <c r="JG24" s="626" t="s">
        <v>804</v>
      </c>
      <c r="JH24" s="626">
        <v>35</v>
      </c>
      <c r="JI24" s="626" t="s">
        <v>783</v>
      </c>
      <c r="JJ24" s="626" t="s">
        <v>783</v>
      </c>
      <c r="JK24" s="626" t="s">
        <v>783</v>
      </c>
      <c r="JL24" s="626" t="s">
        <v>790</v>
      </c>
      <c r="JM24" s="626">
        <v>4</v>
      </c>
      <c r="JN24" s="626">
        <v>1</v>
      </c>
      <c r="JO24" s="626" t="s">
        <v>783</v>
      </c>
      <c r="JP24" s="626">
        <v>12683066</v>
      </c>
      <c r="JQ24" s="626">
        <v>2013</v>
      </c>
      <c r="JR24" s="626">
        <v>12</v>
      </c>
      <c r="JS24" s="626" t="s">
        <v>783</v>
      </c>
      <c r="JT24" s="626" t="s">
        <v>783</v>
      </c>
      <c r="JU24" s="626" t="s">
        <v>818</v>
      </c>
      <c r="JV24" s="628">
        <v>2412.1152830000001</v>
      </c>
      <c r="JW24">
        <f>SUM(JV24:JV24)</f>
        <v>2412.1152830000001</v>
      </c>
      <c r="JX24" s="225">
        <v>1.9768212132575758</v>
      </c>
    </row>
    <row r="25" spans="1:284" ht="16" thickBot="1">
      <c r="A25" s="905" t="s">
        <v>5</v>
      </c>
      <c r="B25" s="79">
        <f t="shared" si="0"/>
        <v>1</v>
      </c>
      <c r="C25" s="871" t="s">
        <v>62</v>
      </c>
      <c r="D25" s="249" t="s">
        <v>132</v>
      </c>
      <c r="E25" s="103" t="s">
        <v>158</v>
      </c>
      <c r="F25" s="888">
        <v>0.8</v>
      </c>
      <c r="G25" s="120" t="e">
        <f>F25+G22</f>
        <v>#REF!</v>
      </c>
      <c r="H25" s="46"/>
      <c r="I25" s="3">
        <v>0.8</v>
      </c>
      <c r="J25" s="29"/>
      <c r="K25" s="18"/>
      <c r="L25" s="5"/>
      <c r="M25" s="71">
        <v>3</v>
      </c>
      <c r="N25" s="71">
        <v>3</v>
      </c>
      <c r="O25" s="70">
        <v>5</v>
      </c>
      <c r="P25" s="891">
        <f t="shared" si="43"/>
        <v>11</v>
      </c>
      <c r="Q25" s="897">
        <f t="shared" si="44"/>
        <v>45</v>
      </c>
      <c r="R25" s="46"/>
      <c r="S25" s="3">
        <v>0.8</v>
      </c>
      <c r="T25" s="29"/>
      <c r="U25" s="219">
        <f t="shared" si="41"/>
        <v>60000</v>
      </c>
      <c r="V25" s="172" t="s">
        <v>642</v>
      </c>
      <c r="W25" s="536">
        <f t="shared" si="39"/>
        <v>60000</v>
      </c>
      <c r="X25" s="537">
        <f t="shared" si="37"/>
        <v>30263.466666666667</v>
      </c>
      <c r="Y25" s="538">
        <f t="shared" si="40"/>
        <v>500</v>
      </c>
      <c r="Z25" s="900">
        <f t="shared" si="2"/>
        <v>90763.466666666674</v>
      </c>
      <c r="AA25" s="883">
        <v>6</v>
      </c>
      <c r="AB25" s="270">
        <f t="shared" si="3"/>
        <v>15863.466666666669</v>
      </c>
      <c r="AC25" s="566">
        <v>0.25</v>
      </c>
      <c r="AD25" s="562">
        <f t="shared" si="4"/>
        <v>14400</v>
      </c>
      <c r="AE25" s="518"/>
      <c r="AF25" s="270">
        <f t="shared" si="5"/>
        <v>0</v>
      </c>
      <c r="AG25" s="270"/>
      <c r="AH25" s="562">
        <f t="shared" si="6"/>
        <v>0</v>
      </c>
      <c r="AI25" s="270"/>
      <c r="AJ25" s="228">
        <v>0</v>
      </c>
      <c r="AK25" s="902"/>
      <c r="AL25" s="902">
        <v>2019</v>
      </c>
      <c r="AM25" s="18" t="str">
        <f t="shared" si="7"/>
        <v xml:space="preserve"> </v>
      </c>
      <c r="AN25" s="747" t="str">
        <f t="shared" si="8"/>
        <v xml:space="preserve"> </v>
      </c>
      <c r="AO25" s="4">
        <f t="shared" si="9"/>
        <v>0.8</v>
      </c>
      <c r="AP25" s="747">
        <f t="shared" si="10"/>
        <v>90763.466666666674</v>
      </c>
      <c r="AQ25" s="4" t="str">
        <f t="shared" si="11"/>
        <v xml:space="preserve"> </v>
      </c>
      <c r="AR25" s="747" t="str">
        <f t="shared" si="12"/>
        <v xml:space="preserve"> </v>
      </c>
      <c r="AS25" s="4" t="str">
        <f t="shared" si="13"/>
        <v xml:space="preserve"> </v>
      </c>
      <c r="AT25" s="747" t="str">
        <f t="shared" si="14"/>
        <v xml:space="preserve"> </v>
      </c>
      <c r="AU25" s="4" t="str">
        <f t="shared" si="15"/>
        <v xml:space="preserve"> </v>
      </c>
      <c r="AV25" s="747" t="str">
        <f t="shared" si="16"/>
        <v xml:space="preserve"> </v>
      </c>
      <c r="AW25" s="4" t="str">
        <f t="shared" si="17"/>
        <v xml:space="preserve"> </v>
      </c>
      <c r="AX25" s="747" t="str">
        <f t="shared" si="18"/>
        <v xml:space="preserve"> </v>
      </c>
      <c r="AY25" s="4" t="str">
        <f t="shared" si="19"/>
        <v xml:space="preserve"> </v>
      </c>
      <c r="AZ25" s="747" t="str">
        <f t="shared" si="20"/>
        <v xml:space="preserve"> </v>
      </c>
      <c r="BA25" s="4" t="str">
        <f t="shared" si="21"/>
        <v xml:space="preserve"> </v>
      </c>
      <c r="BB25" s="747" t="str">
        <f t="shared" si="22"/>
        <v xml:space="preserve"> </v>
      </c>
      <c r="BC25" s="4" t="str">
        <f t="shared" si="23"/>
        <v xml:space="preserve"> </v>
      </c>
      <c r="BD25" s="747" t="str">
        <f t="shared" si="24"/>
        <v xml:space="preserve"> </v>
      </c>
      <c r="BE25" s="4" t="str">
        <f t="shared" si="25"/>
        <v xml:space="preserve"> </v>
      </c>
      <c r="BF25" s="747" t="str">
        <f t="shared" si="26"/>
        <v xml:space="preserve"> </v>
      </c>
      <c r="BG25" s="4" t="str">
        <f t="shared" si="27"/>
        <v xml:space="preserve"> </v>
      </c>
      <c r="BH25" s="747" t="str">
        <f t="shared" si="28"/>
        <v xml:space="preserve"> </v>
      </c>
      <c r="BI25" s="4" t="str">
        <f t="shared" si="29"/>
        <v xml:space="preserve"> </v>
      </c>
      <c r="BJ25" s="747" t="str">
        <f t="shared" si="30"/>
        <v xml:space="preserve"> </v>
      </c>
      <c r="BK25" s="4" t="str">
        <f t="shared" si="31"/>
        <v xml:space="preserve"> </v>
      </c>
      <c r="BL25" s="747" t="str">
        <f t="shared" si="32"/>
        <v xml:space="preserve"> </v>
      </c>
      <c r="BM25" s="4" t="str">
        <f t="shared" si="33"/>
        <v xml:space="preserve"> </v>
      </c>
      <c r="BN25" s="747" t="str">
        <f t="shared" si="34"/>
        <v xml:space="preserve"> </v>
      </c>
      <c r="BO25" s="4" t="str">
        <f t="shared" si="35"/>
        <v xml:space="preserve"> </v>
      </c>
      <c r="BP25" s="747" t="str">
        <f t="shared" si="36"/>
        <v xml:space="preserve"> </v>
      </c>
      <c r="BQ25" s="133"/>
      <c r="BR25" s="133"/>
      <c r="BS25" s="389"/>
      <c r="BT25" s="389"/>
      <c r="BU25" s="389"/>
      <c r="BV25" s="389"/>
      <c r="BW25" s="389"/>
      <c r="BX25" s="389"/>
      <c r="BY25" s="389"/>
      <c r="BZ25" s="389"/>
      <c r="CA25" s="389"/>
      <c r="CB25" s="163">
        <f t="shared" si="38"/>
        <v>0</v>
      </c>
      <c r="CC25" s="389"/>
      <c r="CD25" s="389"/>
      <c r="CE25" s="389"/>
      <c r="CF25" s="389"/>
      <c r="CG25" s="389"/>
      <c r="CH25" s="389"/>
      <c r="CI25" s="389"/>
      <c r="CJ25" s="389"/>
      <c r="CK25" s="389"/>
      <c r="CL25" s="389"/>
      <c r="CM25" s="389"/>
      <c r="CN25" s="389"/>
      <c r="CO25" s="389"/>
      <c r="CP25" s="389"/>
      <c r="CQ25" s="389"/>
      <c r="CR25" s="389"/>
      <c r="CS25" s="389"/>
      <c r="CT25" s="389"/>
      <c r="CU25" s="389"/>
      <c r="CV25" s="389"/>
      <c r="CW25" s="389"/>
      <c r="CX25" s="389"/>
      <c r="CY25" s="389"/>
      <c r="CZ25" s="389"/>
      <c r="DA25" s="389"/>
      <c r="DB25" s="389"/>
      <c r="DC25" s="389"/>
      <c r="DD25" s="389"/>
      <c r="DE25" s="389"/>
      <c r="DF25" s="389"/>
      <c r="DG25" s="389"/>
      <c r="DH25" s="389"/>
      <c r="DI25" s="389"/>
      <c r="DJ25" s="389"/>
      <c r="DK25" s="389"/>
      <c r="DL25" s="389"/>
      <c r="DM25" s="389"/>
      <c r="DN25" s="389"/>
      <c r="DO25" s="389"/>
      <c r="DP25" s="389"/>
      <c r="DQ25" s="389"/>
      <c r="DR25" s="389"/>
      <c r="DS25" s="389"/>
      <c r="DT25" s="389"/>
      <c r="DU25" s="389"/>
      <c r="DV25" s="389"/>
      <c r="DW25" s="389"/>
      <c r="DX25" s="389"/>
      <c r="DY25" s="389"/>
      <c r="DZ25" s="389"/>
      <c r="EA25" s="389"/>
      <c r="EB25" s="389"/>
      <c r="EC25" s="389"/>
      <c r="ED25" s="389"/>
      <c r="EE25" s="389"/>
      <c r="EF25" s="389"/>
      <c r="EG25" s="389"/>
      <c r="EH25" s="389"/>
      <c r="EI25" s="389"/>
      <c r="EJ25" s="389"/>
      <c r="EK25" s="389"/>
      <c r="EL25" s="389"/>
      <c r="EM25" s="389"/>
      <c r="EN25" s="389"/>
      <c r="EO25" s="389"/>
      <c r="EP25" s="389"/>
      <c r="EQ25" s="389"/>
      <c r="ER25" s="389"/>
      <c r="ES25" s="389"/>
      <c r="ET25" s="389"/>
      <c r="EU25" s="389"/>
      <c r="EV25" s="389"/>
      <c r="EW25" s="389"/>
      <c r="EX25" s="389"/>
      <c r="EY25" s="389"/>
      <c r="EZ25" s="389"/>
      <c r="FA25" s="389"/>
      <c r="FB25" s="389"/>
      <c r="FC25" s="389"/>
      <c r="FD25" s="389"/>
      <c r="FE25" s="389"/>
      <c r="FF25" s="389"/>
      <c r="FG25" s="389"/>
      <c r="FH25" s="389"/>
      <c r="FI25" s="389"/>
      <c r="FJ25" s="389"/>
      <c r="FK25" s="389"/>
      <c r="FL25" s="389"/>
      <c r="FM25" s="389"/>
      <c r="FN25" s="389"/>
      <c r="FO25" s="389"/>
      <c r="FP25" s="389"/>
      <c r="FQ25" s="389"/>
      <c r="FR25" s="389"/>
      <c r="FS25" s="389"/>
      <c r="FT25" s="389"/>
      <c r="FU25" s="389"/>
      <c r="FV25" s="389"/>
      <c r="FW25" s="389"/>
      <c r="FX25" s="655" t="s">
        <v>370</v>
      </c>
      <c r="FY25" s="656">
        <v>234</v>
      </c>
      <c r="FZ25" s="656">
        <v>30289309</v>
      </c>
      <c r="GA25" s="656">
        <v>40</v>
      </c>
      <c r="GB25" s="656" t="s">
        <v>779</v>
      </c>
      <c r="GC25" s="656">
        <v>20</v>
      </c>
      <c r="GD25" s="656">
        <v>2000</v>
      </c>
      <c r="GE25" s="656">
        <v>0</v>
      </c>
      <c r="GF25" s="656" t="s">
        <v>792</v>
      </c>
      <c r="GG25" s="656">
        <v>0</v>
      </c>
      <c r="GH25" s="656">
        <v>0</v>
      </c>
      <c r="GI25" s="656" t="s">
        <v>792</v>
      </c>
      <c r="GJ25" s="656">
        <v>0</v>
      </c>
      <c r="GK25" s="656" t="s">
        <v>781</v>
      </c>
      <c r="GL25" s="656" t="s">
        <v>793</v>
      </c>
      <c r="GM25" s="656">
        <v>66</v>
      </c>
      <c r="GN25" s="656" t="s">
        <v>783</v>
      </c>
      <c r="GO25" s="656">
        <v>0</v>
      </c>
      <c r="GP25" s="656">
        <v>0</v>
      </c>
      <c r="GQ25" s="656">
        <v>4</v>
      </c>
      <c r="GR25" s="656">
        <v>2</v>
      </c>
      <c r="GS25" s="656">
        <v>2</v>
      </c>
      <c r="GT25" s="656" t="s">
        <v>783</v>
      </c>
      <c r="GU25" s="656" t="s">
        <v>783</v>
      </c>
      <c r="GV25" s="656" t="s">
        <v>783</v>
      </c>
      <c r="GW25" s="656" t="s">
        <v>783</v>
      </c>
      <c r="GX25" s="656" t="s">
        <v>783</v>
      </c>
      <c r="GY25" s="656">
        <v>1649</v>
      </c>
      <c r="GZ25" s="656">
        <v>0.25</v>
      </c>
      <c r="HA25" s="656">
        <v>5</v>
      </c>
      <c r="HB25" s="656" t="s">
        <v>783</v>
      </c>
      <c r="HC25" s="656" t="s">
        <v>782</v>
      </c>
      <c r="HD25" s="656">
        <v>15</v>
      </c>
      <c r="HE25" s="656" t="s">
        <v>783</v>
      </c>
      <c r="HF25" s="656">
        <v>0</v>
      </c>
      <c r="HG25" s="656" t="s">
        <v>783</v>
      </c>
      <c r="HH25" s="656">
        <v>0</v>
      </c>
      <c r="HI25" s="656">
        <v>1</v>
      </c>
      <c r="HJ25" s="656">
        <v>45</v>
      </c>
      <c r="HK25" s="656" t="s">
        <v>784</v>
      </c>
      <c r="HL25" s="656" t="s">
        <v>785</v>
      </c>
      <c r="HM25" s="656" t="s">
        <v>783</v>
      </c>
      <c r="HN25" s="656" t="s">
        <v>783</v>
      </c>
      <c r="HO25" s="656" t="s">
        <v>783</v>
      </c>
      <c r="HP25" s="656" t="s">
        <v>783</v>
      </c>
      <c r="HQ25" s="656" t="s">
        <v>783</v>
      </c>
      <c r="HR25" s="656">
        <v>3980786</v>
      </c>
      <c r="HS25" s="656" t="s">
        <v>783</v>
      </c>
      <c r="HT25" s="656" t="s">
        <v>786</v>
      </c>
      <c r="HU25" s="656" t="s">
        <v>787</v>
      </c>
      <c r="HV25" s="656">
        <v>4</v>
      </c>
      <c r="HW25" s="656">
        <v>2014</v>
      </c>
      <c r="HX25" s="656">
        <v>63</v>
      </c>
      <c r="HY25" s="656">
        <v>0</v>
      </c>
      <c r="HZ25" s="656">
        <v>1320</v>
      </c>
      <c r="IA25" s="657">
        <v>41697.500081018516</v>
      </c>
      <c r="IB25" s="656" t="s">
        <v>788</v>
      </c>
      <c r="IC25" s="656">
        <v>3976308</v>
      </c>
      <c r="ID25" s="656">
        <v>2014</v>
      </c>
      <c r="IE25" s="656">
        <v>1712</v>
      </c>
      <c r="IF25" s="656" t="s">
        <v>783</v>
      </c>
      <c r="IG25" s="656" t="s">
        <v>783</v>
      </c>
      <c r="IH25" s="656" t="s">
        <v>783</v>
      </c>
      <c r="II25" s="656" t="s">
        <v>783</v>
      </c>
      <c r="IJ25" s="656" t="s">
        <v>783</v>
      </c>
      <c r="IK25" s="656" t="s">
        <v>783</v>
      </c>
      <c r="IL25" s="656" t="s">
        <v>783</v>
      </c>
      <c r="IM25" s="656" t="s">
        <v>783</v>
      </c>
      <c r="IN25" s="656" t="s">
        <v>783</v>
      </c>
      <c r="IO25" s="656">
        <v>1649</v>
      </c>
      <c r="IP25" s="657">
        <v>37477.354571759257</v>
      </c>
      <c r="IQ25" s="656">
        <v>1</v>
      </c>
      <c r="IR25" s="656" t="s">
        <v>793</v>
      </c>
      <c r="IS25" s="656">
        <v>2</v>
      </c>
      <c r="IT25" s="658">
        <v>41275</v>
      </c>
      <c r="IU25" s="656" t="s">
        <v>783</v>
      </c>
      <c r="IV25" s="656" t="s">
        <v>783</v>
      </c>
      <c r="IW25" s="656" t="s">
        <v>783</v>
      </c>
      <c r="IX25" s="656" t="s">
        <v>781</v>
      </c>
      <c r="IY25" s="656">
        <v>45</v>
      </c>
      <c r="IZ25" s="656" t="s">
        <v>789</v>
      </c>
      <c r="JA25" s="656" t="s">
        <v>783</v>
      </c>
      <c r="JB25" s="656" t="s">
        <v>783</v>
      </c>
      <c r="JC25" s="656" t="s">
        <v>783</v>
      </c>
      <c r="JD25" s="656">
        <v>329388</v>
      </c>
      <c r="JE25" s="656" t="s">
        <v>783</v>
      </c>
      <c r="JF25" s="656" t="s">
        <v>783</v>
      </c>
      <c r="JG25" s="656" t="s">
        <v>804</v>
      </c>
      <c r="JH25" s="656">
        <v>40</v>
      </c>
      <c r="JI25" s="656" t="s">
        <v>783</v>
      </c>
      <c r="JJ25" s="656" t="s">
        <v>783</v>
      </c>
      <c r="JK25" s="656" t="s">
        <v>783</v>
      </c>
      <c r="JL25" s="656" t="s">
        <v>790</v>
      </c>
      <c r="JM25" s="656">
        <v>4</v>
      </c>
      <c r="JN25" s="656">
        <v>2</v>
      </c>
      <c r="JO25" s="656" t="s">
        <v>783</v>
      </c>
      <c r="JP25" s="656" t="s">
        <v>783</v>
      </c>
      <c r="JQ25" s="656" t="s">
        <v>783</v>
      </c>
      <c r="JR25" s="656" t="s">
        <v>783</v>
      </c>
      <c r="JS25" s="656" t="s">
        <v>783</v>
      </c>
      <c r="JT25" s="656" t="s">
        <v>783</v>
      </c>
      <c r="JU25" s="656" t="s">
        <v>819</v>
      </c>
      <c r="JV25" s="659">
        <v>1320.474502</v>
      </c>
      <c r="JW25">
        <f>JV25</f>
        <v>1320.474502</v>
      </c>
      <c r="JX25" s="225">
        <v>0.25008986780303033</v>
      </c>
    </row>
    <row r="26" spans="1:284" ht="16" thickBot="1">
      <c r="A26" s="905" t="s">
        <v>5</v>
      </c>
      <c r="B26" s="79">
        <f t="shared" si="0"/>
        <v>1</v>
      </c>
      <c r="C26" s="871" t="s">
        <v>233</v>
      </c>
      <c r="D26" s="249" t="s">
        <v>168</v>
      </c>
      <c r="E26" s="103" t="s">
        <v>129</v>
      </c>
      <c r="F26" s="888">
        <v>1.07</v>
      </c>
      <c r="G26" s="120" t="e">
        <f>F26+G24</f>
        <v>#REF!</v>
      </c>
      <c r="H26" s="46"/>
      <c r="I26" s="3">
        <v>1.07</v>
      </c>
      <c r="J26" s="29"/>
      <c r="K26" s="18" t="s">
        <v>172</v>
      </c>
      <c r="L26" s="5"/>
      <c r="M26" s="71">
        <v>3</v>
      </c>
      <c r="N26" s="71">
        <v>3</v>
      </c>
      <c r="O26" s="70">
        <v>4</v>
      </c>
      <c r="P26" s="891">
        <f t="shared" si="43"/>
        <v>10</v>
      </c>
      <c r="Q26" s="897">
        <f t="shared" si="44"/>
        <v>36</v>
      </c>
      <c r="R26" s="46"/>
      <c r="S26" s="3">
        <f>I26</f>
        <v>1.07</v>
      </c>
      <c r="T26" s="29"/>
      <c r="U26" s="219">
        <f t="shared" si="41"/>
        <v>80250</v>
      </c>
      <c r="V26" s="172" t="s">
        <v>643</v>
      </c>
      <c r="W26" s="536">
        <f t="shared" si="39"/>
        <v>104325</v>
      </c>
      <c r="X26" s="537">
        <f t="shared" si="37"/>
        <v>101184.92444444445</v>
      </c>
      <c r="Y26" s="538">
        <f t="shared" si="40"/>
        <v>18495.893199999999</v>
      </c>
      <c r="Z26" s="900">
        <f t="shared" si="2"/>
        <v>224005.81764444444</v>
      </c>
      <c r="AA26" s="883">
        <v>4</v>
      </c>
      <c r="AB26" s="270">
        <f t="shared" si="3"/>
        <v>14144.924444444443</v>
      </c>
      <c r="AC26" s="553">
        <v>1</v>
      </c>
      <c r="AD26" s="562">
        <f t="shared" si="4"/>
        <v>77040</v>
      </c>
      <c r="AE26" s="518"/>
      <c r="AF26" s="270">
        <f t="shared" si="5"/>
        <v>0</v>
      </c>
      <c r="AG26" s="270" t="s">
        <v>399</v>
      </c>
      <c r="AH26" s="562">
        <f t="shared" si="6"/>
        <v>10000</v>
      </c>
      <c r="AI26" s="270"/>
      <c r="AJ26" s="228">
        <v>0</v>
      </c>
      <c r="AK26" s="902"/>
      <c r="AL26" s="902">
        <v>2019</v>
      </c>
      <c r="AM26" s="18" t="str">
        <f t="shared" si="7"/>
        <v xml:space="preserve"> </v>
      </c>
      <c r="AN26" s="747" t="str">
        <f t="shared" si="8"/>
        <v xml:space="preserve"> </v>
      </c>
      <c r="AO26" s="4">
        <f t="shared" si="9"/>
        <v>1.07</v>
      </c>
      <c r="AP26" s="747">
        <f t="shared" si="10"/>
        <v>224005.81764444444</v>
      </c>
      <c r="AQ26" s="4" t="str">
        <f t="shared" si="11"/>
        <v xml:space="preserve"> </v>
      </c>
      <c r="AR26" s="747" t="str">
        <f t="shared" si="12"/>
        <v xml:space="preserve"> </v>
      </c>
      <c r="AS26" s="4" t="str">
        <f t="shared" si="13"/>
        <v xml:space="preserve"> </v>
      </c>
      <c r="AT26" s="747" t="str">
        <f t="shared" si="14"/>
        <v xml:space="preserve"> </v>
      </c>
      <c r="AU26" s="4" t="str">
        <f t="shared" si="15"/>
        <v xml:space="preserve"> </v>
      </c>
      <c r="AV26" s="747" t="str">
        <f t="shared" si="16"/>
        <v xml:space="preserve"> </v>
      </c>
      <c r="AW26" s="4" t="str">
        <f t="shared" si="17"/>
        <v xml:space="preserve"> </v>
      </c>
      <c r="AX26" s="747" t="str">
        <f t="shared" si="18"/>
        <v xml:space="preserve"> </v>
      </c>
      <c r="AY26" s="4" t="str">
        <f t="shared" si="19"/>
        <v xml:space="preserve"> </v>
      </c>
      <c r="AZ26" s="747" t="str">
        <f t="shared" si="20"/>
        <v xml:space="preserve"> </v>
      </c>
      <c r="BA26" s="4" t="str">
        <f t="shared" si="21"/>
        <v xml:space="preserve"> </v>
      </c>
      <c r="BB26" s="747" t="str">
        <f t="shared" si="22"/>
        <v xml:space="preserve"> </v>
      </c>
      <c r="BC26" s="4" t="str">
        <f t="shared" si="23"/>
        <v xml:space="preserve"> </v>
      </c>
      <c r="BD26" s="747" t="str">
        <f t="shared" si="24"/>
        <v xml:space="preserve"> </v>
      </c>
      <c r="BE26" s="4" t="str">
        <f t="shared" si="25"/>
        <v xml:space="preserve"> </v>
      </c>
      <c r="BF26" s="747" t="str">
        <f t="shared" si="26"/>
        <v xml:space="preserve"> </v>
      </c>
      <c r="BG26" s="4" t="str">
        <f t="shared" si="27"/>
        <v xml:space="preserve"> </v>
      </c>
      <c r="BH26" s="747" t="str">
        <f t="shared" si="28"/>
        <v xml:space="preserve"> </v>
      </c>
      <c r="BI26" s="4" t="str">
        <f t="shared" si="29"/>
        <v xml:space="preserve"> </v>
      </c>
      <c r="BJ26" s="747" t="str">
        <f t="shared" si="30"/>
        <v xml:space="preserve"> </v>
      </c>
      <c r="BK26" s="4" t="str">
        <f t="shared" si="31"/>
        <v xml:space="preserve"> </v>
      </c>
      <c r="BL26" s="747" t="str">
        <f t="shared" si="32"/>
        <v xml:space="preserve"> </v>
      </c>
      <c r="BM26" s="4" t="str">
        <f t="shared" si="33"/>
        <v xml:space="preserve"> </v>
      </c>
      <c r="BN26" s="747" t="str">
        <f t="shared" si="34"/>
        <v xml:space="preserve"> </v>
      </c>
      <c r="BO26" s="4" t="str">
        <f t="shared" si="35"/>
        <v xml:space="preserve"> </v>
      </c>
      <c r="BP26" s="747" t="str">
        <f t="shared" si="36"/>
        <v xml:space="preserve"> </v>
      </c>
      <c r="BQ26" s="133" t="s">
        <v>215</v>
      </c>
      <c r="BR26" s="133"/>
      <c r="BS26" s="389"/>
      <c r="BT26" s="389"/>
      <c r="BU26" s="389"/>
      <c r="BV26" s="389"/>
      <c r="BW26" s="389"/>
      <c r="BX26" s="389"/>
      <c r="BY26" s="389"/>
      <c r="BZ26" s="389"/>
      <c r="CA26" s="389"/>
      <c r="CB26" s="163">
        <f t="shared" si="38"/>
        <v>0</v>
      </c>
      <c r="CC26" s="389"/>
      <c r="CD26" s="389"/>
      <c r="CE26" s="389"/>
      <c r="CF26" s="389"/>
      <c r="CG26" s="389"/>
      <c r="CH26" s="389"/>
      <c r="CI26" s="389"/>
      <c r="CJ26" s="389"/>
      <c r="CK26" s="389"/>
      <c r="CL26" s="389"/>
      <c r="CM26" s="389"/>
      <c r="CN26" s="389"/>
      <c r="CO26" s="389"/>
      <c r="CP26" s="389"/>
      <c r="CQ26" s="389"/>
      <c r="CR26" s="389"/>
      <c r="CS26" s="389"/>
      <c r="CT26" s="389"/>
      <c r="CU26" s="389"/>
      <c r="CV26" s="389"/>
      <c r="CW26" s="389"/>
      <c r="CX26" s="389"/>
      <c r="CY26" s="389"/>
      <c r="CZ26" s="389"/>
      <c r="DA26" s="389"/>
      <c r="DB26" s="389"/>
      <c r="DC26" s="389"/>
      <c r="DD26" s="389"/>
      <c r="DE26" s="389"/>
      <c r="DF26" s="389"/>
      <c r="DG26" s="389"/>
      <c r="DH26" s="389"/>
      <c r="DI26" s="389"/>
      <c r="DJ26" s="389"/>
      <c r="DK26" s="389"/>
      <c r="DL26" s="389"/>
      <c r="DM26" s="389"/>
      <c r="DN26" s="389"/>
      <c r="DO26" s="389"/>
      <c r="DP26" s="389"/>
      <c r="DQ26" s="389"/>
      <c r="DR26" s="389"/>
      <c r="DS26" s="389"/>
      <c r="DT26" s="389"/>
      <c r="DU26" s="389"/>
      <c r="DV26" s="389"/>
      <c r="DW26" s="389"/>
      <c r="DX26" s="389"/>
      <c r="DY26" s="389"/>
      <c r="DZ26" s="389"/>
      <c r="EA26" s="389"/>
      <c r="EB26" s="389"/>
      <c r="EC26" s="389"/>
      <c r="ED26" s="389"/>
      <c r="EE26" s="389"/>
      <c r="EF26" s="389"/>
      <c r="EG26" s="389"/>
      <c r="EH26" s="389"/>
      <c r="EI26" s="389"/>
      <c r="EJ26" s="389"/>
      <c r="EK26" s="389"/>
      <c r="EL26" s="389"/>
      <c r="EM26" s="389"/>
      <c r="EN26" s="389"/>
      <c r="EO26" s="389"/>
      <c r="EP26" s="389"/>
      <c r="EQ26" s="389"/>
      <c r="ER26" s="389"/>
      <c r="ES26" s="389"/>
      <c r="ET26" s="389"/>
      <c r="EU26" s="389"/>
      <c r="EV26" s="389"/>
      <c r="EW26" s="389"/>
      <c r="EX26" s="389"/>
      <c r="EY26" s="389"/>
      <c r="EZ26" s="389"/>
      <c r="FA26" s="389"/>
      <c r="FB26" s="389"/>
      <c r="FC26" s="389"/>
      <c r="FD26" s="389"/>
      <c r="FE26" s="389"/>
      <c r="FF26" s="389"/>
      <c r="FG26" s="389"/>
      <c r="FH26" s="389"/>
      <c r="FI26" s="389"/>
      <c r="FJ26" s="389"/>
      <c r="FK26" s="389"/>
      <c r="FL26" s="389"/>
      <c r="FM26" s="389"/>
      <c r="FN26" s="389"/>
      <c r="FO26" s="389"/>
      <c r="FP26" s="389"/>
      <c r="FQ26" s="389"/>
      <c r="FR26" s="389"/>
      <c r="FS26" s="389"/>
      <c r="FT26" s="389"/>
      <c r="FU26" s="389"/>
      <c r="FV26" s="389"/>
      <c r="FW26" s="389"/>
      <c r="FX26" s="655" t="s">
        <v>359</v>
      </c>
      <c r="FY26" s="656">
        <v>123</v>
      </c>
      <c r="FZ26" s="656">
        <v>30289310</v>
      </c>
      <c r="GA26" s="656">
        <v>35</v>
      </c>
      <c r="GB26" s="656" t="s">
        <v>3</v>
      </c>
      <c r="GC26" s="656">
        <v>16</v>
      </c>
      <c r="GD26" s="656">
        <v>1970</v>
      </c>
      <c r="GE26" s="656">
        <v>0</v>
      </c>
      <c r="GF26" s="656" t="s">
        <v>792</v>
      </c>
      <c r="GG26" s="656">
        <v>0</v>
      </c>
      <c r="GH26" s="656">
        <v>0</v>
      </c>
      <c r="GI26" s="656" t="s">
        <v>792</v>
      </c>
      <c r="GJ26" s="656">
        <v>0</v>
      </c>
      <c r="GK26" s="656" t="s">
        <v>781</v>
      </c>
      <c r="GL26" s="656" t="s">
        <v>782</v>
      </c>
      <c r="GM26" s="656">
        <v>66</v>
      </c>
      <c r="GN26" s="656" t="s">
        <v>783</v>
      </c>
      <c r="GO26" s="656">
        <v>0</v>
      </c>
      <c r="GP26" s="656">
        <v>0</v>
      </c>
      <c r="GQ26" s="656">
        <v>4</v>
      </c>
      <c r="GR26" s="656">
        <v>2</v>
      </c>
      <c r="GS26" s="656">
        <v>2</v>
      </c>
      <c r="GT26" s="656" t="s">
        <v>783</v>
      </c>
      <c r="GU26" s="656" t="s">
        <v>783</v>
      </c>
      <c r="GV26" s="656" t="s">
        <v>783</v>
      </c>
      <c r="GW26" s="656" t="s">
        <v>783</v>
      </c>
      <c r="GX26" s="656" t="s">
        <v>783</v>
      </c>
      <c r="GY26" s="656">
        <v>1649</v>
      </c>
      <c r="GZ26" s="656">
        <v>0.19</v>
      </c>
      <c r="HA26" s="656">
        <v>5</v>
      </c>
      <c r="HB26" s="656" t="s">
        <v>783</v>
      </c>
      <c r="HC26" s="656" t="s">
        <v>782</v>
      </c>
      <c r="HD26" s="656">
        <v>15</v>
      </c>
      <c r="HE26" s="656" t="s">
        <v>783</v>
      </c>
      <c r="HF26" s="656">
        <v>0</v>
      </c>
      <c r="HG26" s="656" t="s">
        <v>783</v>
      </c>
      <c r="HH26" s="656">
        <v>0</v>
      </c>
      <c r="HI26" s="656">
        <v>1</v>
      </c>
      <c r="HJ26" s="656">
        <v>45</v>
      </c>
      <c r="HK26" s="656" t="s">
        <v>784</v>
      </c>
      <c r="HL26" s="656" t="s">
        <v>785</v>
      </c>
      <c r="HM26" s="656" t="s">
        <v>783</v>
      </c>
      <c r="HN26" s="656" t="s">
        <v>783</v>
      </c>
      <c r="HO26" s="656" t="s">
        <v>783</v>
      </c>
      <c r="HP26" s="656" t="s">
        <v>783</v>
      </c>
      <c r="HQ26" s="656" t="s">
        <v>783</v>
      </c>
      <c r="HR26" s="656">
        <v>3979103</v>
      </c>
      <c r="HS26" s="656" t="s">
        <v>783</v>
      </c>
      <c r="HT26" s="656" t="s">
        <v>786</v>
      </c>
      <c r="HU26" s="656" t="s">
        <v>787</v>
      </c>
      <c r="HV26" s="656">
        <v>4</v>
      </c>
      <c r="HW26" s="656">
        <v>2014</v>
      </c>
      <c r="HX26" s="656">
        <v>63</v>
      </c>
      <c r="HY26" s="656">
        <v>0</v>
      </c>
      <c r="HZ26" s="656">
        <v>1003</v>
      </c>
      <c r="IA26" s="657">
        <v>41697.500081018516</v>
      </c>
      <c r="IB26" s="656" t="s">
        <v>788</v>
      </c>
      <c r="IC26" s="656">
        <v>3974625</v>
      </c>
      <c r="ID26" s="656">
        <v>2014</v>
      </c>
      <c r="IE26" s="656">
        <v>1712</v>
      </c>
      <c r="IF26" s="656" t="s">
        <v>783</v>
      </c>
      <c r="IG26" s="656" t="s">
        <v>783</v>
      </c>
      <c r="IH26" s="656" t="s">
        <v>783</v>
      </c>
      <c r="II26" s="656" t="s">
        <v>783</v>
      </c>
      <c r="IJ26" s="656" t="s">
        <v>783</v>
      </c>
      <c r="IK26" s="656" t="s">
        <v>783</v>
      </c>
      <c r="IL26" s="656" t="s">
        <v>783</v>
      </c>
      <c r="IM26" s="656" t="s">
        <v>783</v>
      </c>
      <c r="IN26" s="656" t="s">
        <v>783</v>
      </c>
      <c r="IO26" s="656">
        <v>1649</v>
      </c>
      <c r="IP26" s="657">
        <v>37477.354571759257</v>
      </c>
      <c r="IQ26" s="656">
        <v>4</v>
      </c>
      <c r="IR26" s="656" t="s">
        <v>793</v>
      </c>
      <c r="IS26" s="656">
        <v>2</v>
      </c>
      <c r="IT26" s="658">
        <v>41275</v>
      </c>
      <c r="IU26" s="656" t="s">
        <v>783</v>
      </c>
      <c r="IV26" s="656" t="s">
        <v>783</v>
      </c>
      <c r="IW26" s="656" t="s">
        <v>783</v>
      </c>
      <c r="IX26" s="656" t="s">
        <v>781</v>
      </c>
      <c r="IY26" s="656">
        <v>45</v>
      </c>
      <c r="IZ26" s="656" t="s">
        <v>789</v>
      </c>
      <c r="JA26" s="656" t="s">
        <v>783</v>
      </c>
      <c r="JB26" s="656" t="s">
        <v>783</v>
      </c>
      <c r="JC26" s="656" t="s">
        <v>783</v>
      </c>
      <c r="JD26" s="656">
        <v>329389</v>
      </c>
      <c r="JE26" s="656" t="s">
        <v>783</v>
      </c>
      <c r="JF26" s="656" t="s">
        <v>783</v>
      </c>
      <c r="JG26" s="656" t="s">
        <v>804</v>
      </c>
      <c r="JH26" s="656">
        <v>35</v>
      </c>
      <c r="JI26" s="656" t="s">
        <v>783</v>
      </c>
      <c r="JJ26" s="656" t="s">
        <v>783</v>
      </c>
      <c r="JK26" s="656" t="s">
        <v>783</v>
      </c>
      <c r="JL26" s="656" t="s">
        <v>790</v>
      </c>
      <c r="JM26" s="656">
        <v>4</v>
      </c>
      <c r="JN26" s="656">
        <v>1</v>
      </c>
      <c r="JO26" s="656" t="s">
        <v>783</v>
      </c>
      <c r="JP26" s="656">
        <v>12683066</v>
      </c>
      <c r="JQ26" s="656">
        <v>2013</v>
      </c>
      <c r="JR26" s="656">
        <v>12</v>
      </c>
      <c r="JS26" s="656" t="s">
        <v>783</v>
      </c>
      <c r="JT26" s="656" t="s">
        <v>783</v>
      </c>
      <c r="JU26" s="656" t="s">
        <v>820</v>
      </c>
      <c r="JV26" s="659">
        <v>1054.611134</v>
      </c>
      <c r="JW26">
        <f>JV26</f>
        <v>1054.611134</v>
      </c>
      <c r="JX26" s="225">
        <v>0.19973695719696968</v>
      </c>
    </row>
    <row r="27" spans="1:284" ht="16" thickBot="1">
      <c r="A27" s="905" t="s">
        <v>5</v>
      </c>
      <c r="B27" s="79">
        <f t="shared" si="0"/>
        <v>1</v>
      </c>
      <c r="C27" s="871" t="s">
        <v>83</v>
      </c>
      <c r="D27" s="249" t="s">
        <v>162</v>
      </c>
      <c r="E27" s="103" t="s">
        <v>141</v>
      </c>
      <c r="F27" s="888">
        <v>0.28000000000000003</v>
      </c>
      <c r="G27" s="120" t="e">
        <f t="shared" ref="G27:G36" si="45">F27+G26</f>
        <v>#REF!</v>
      </c>
      <c r="H27" s="46"/>
      <c r="I27" s="3">
        <v>0.28000000000000003</v>
      </c>
      <c r="J27" s="29"/>
      <c r="K27" s="18" t="s">
        <v>103</v>
      </c>
      <c r="L27" s="5"/>
      <c r="M27" s="71">
        <v>3</v>
      </c>
      <c r="N27" s="71">
        <v>3</v>
      </c>
      <c r="O27" s="70">
        <v>4</v>
      </c>
      <c r="P27" s="891">
        <f t="shared" si="43"/>
        <v>10</v>
      </c>
      <c r="Q27" s="897">
        <f t="shared" si="44"/>
        <v>36</v>
      </c>
      <c r="R27" s="46"/>
      <c r="S27" s="3">
        <f>I27</f>
        <v>0.28000000000000003</v>
      </c>
      <c r="T27" s="56"/>
      <c r="U27" s="219">
        <f t="shared" si="41"/>
        <v>21000.000000000004</v>
      </c>
      <c r="V27" s="172" t="s">
        <v>642</v>
      </c>
      <c r="W27" s="536">
        <f t="shared" si="39"/>
        <v>21000.000000000004</v>
      </c>
      <c r="X27" s="537">
        <f t="shared" si="37"/>
        <v>10000</v>
      </c>
      <c r="Y27" s="538">
        <f t="shared" si="40"/>
        <v>500</v>
      </c>
      <c r="Z27" s="900">
        <f t="shared" si="2"/>
        <v>31500.000000000004</v>
      </c>
      <c r="AA27" s="883"/>
      <c r="AB27" s="270">
        <f t="shared" si="3"/>
        <v>0</v>
      </c>
      <c r="AC27" s="553"/>
      <c r="AD27" s="562">
        <f t="shared" si="4"/>
        <v>0</v>
      </c>
      <c r="AE27" s="518"/>
      <c r="AF27" s="270">
        <f t="shared" si="5"/>
        <v>0</v>
      </c>
      <c r="AG27" s="270" t="s">
        <v>649</v>
      </c>
      <c r="AH27" s="562">
        <f t="shared" si="6"/>
        <v>10000</v>
      </c>
      <c r="AI27" s="270"/>
      <c r="AJ27" s="228">
        <v>0</v>
      </c>
      <c r="AK27" s="902"/>
      <c r="AL27" s="902">
        <v>2019</v>
      </c>
      <c r="AM27" s="18" t="str">
        <f t="shared" si="7"/>
        <v xml:space="preserve"> </v>
      </c>
      <c r="AN27" s="747" t="str">
        <f t="shared" si="8"/>
        <v xml:space="preserve"> </v>
      </c>
      <c r="AO27" s="4">
        <f t="shared" si="9"/>
        <v>0.28000000000000003</v>
      </c>
      <c r="AP27" s="747">
        <f t="shared" si="10"/>
        <v>31500.000000000004</v>
      </c>
      <c r="AQ27" s="4" t="str">
        <f t="shared" si="11"/>
        <v xml:space="preserve"> </v>
      </c>
      <c r="AR27" s="747" t="str">
        <f t="shared" si="12"/>
        <v xml:space="preserve"> </v>
      </c>
      <c r="AS27" s="4" t="str">
        <f t="shared" si="13"/>
        <v xml:space="preserve"> </v>
      </c>
      <c r="AT27" s="747" t="str">
        <f t="shared" si="14"/>
        <v xml:space="preserve"> </v>
      </c>
      <c r="AU27" s="4" t="str">
        <f t="shared" si="15"/>
        <v xml:space="preserve"> </v>
      </c>
      <c r="AV27" s="747" t="str">
        <f t="shared" si="16"/>
        <v xml:space="preserve"> </v>
      </c>
      <c r="AW27" s="4" t="str">
        <f t="shared" si="17"/>
        <v xml:space="preserve"> </v>
      </c>
      <c r="AX27" s="747" t="str">
        <f t="shared" si="18"/>
        <v xml:space="preserve"> </v>
      </c>
      <c r="AY27" s="4" t="str">
        <f t="shared" si="19"/>
        <v xml:space="preserve"> </v>
      </c>
      <c r="AZ27" s="747" t="str">
        <f t="shared" si="20"/>
        <v xml:space="preserve"> </v>
      </c>
      <c r="BA27" s="4" t="str">
        <f t="shared" si="21"/>
        <v xml:space="preserve"> </v>
      </c>
      <c r="BB27" s="747" t="str">
        <f t="shared" si="22"/>
        <v xml:space="preserve"> </v>
      </c>
      <c r="BC27" s="4" t="str">
        <f t="shared" si="23"/>
        <v xml:space="preserve"> </v>
      </c>
      <c r="BD27" s="747" t="str">
        <f t="shared" si="24"/>
        <v xml:space="preserve"> </v>
      </c>
      <c r="BE27" s="4" t="str">
        <f t="shared" si="25"/>
        <v xml:space="preserve"> </v>
      </c>
      <c r="BF27" s="747" t="str">
        <f t="shared" si="26"/>
        <v xml:space="preserve"> </v>
      </c>
      <c r="BG27" s="4" t="str">
        <f t="shared" si="27"/>
        <v xml:space="preserve"> </v>
      </c>
      <c r="BH27" s="747" t="str">
        <f t="shared" si="28"/>
        <v xml:space="preserve"> </v>
      </c>
      <c r="BI27" s="4" t="str">
        <f t="shared" si="29"/>
        <v xml:space="preserve"> </v>
      </c>
      <c r="BJ27" s="747" t="str">
        <f t="shared" si="30"/>
        <v xml:space="preserve"> </v>
      </c>
      <c r="BK27" s="4" t="str">
        <f t="shared" si="31"/>
        <v xml:space="preserve"> </v>
      </c>
      <c r="BL27" s="747" t="str">
        <f t="shared" si="32"/>
        <v xml:space="preserve"> </v>
      </c>
      <c r="BM27" s="4" t="str">
        <f t="shared" si="33"/>
        <v xml:space="preserve"> </v>
      </c>
      <c r="BN27" s="747" t="str">
        <f t="shared" si="34"/>
        <v xml:space="preserve"> </v>
      </c>
      <c r="BO27" s="4" t="str">
        <f t="shared" si="35"/>
        <v xml:space="preserve"> </v>
      </c>
      <c r="BP27" s="747" t="str">
        <f t="shared" si="36"/>
        <v xml:space="preserve"> </v>
      </c>
      <c r="BQ27" s="133" t="s">
        <v>617</v>
      </c>
      <c r="BR27" s="133"/>
      <c r="BS27" s="389"/>
      <c r="BT27" s="389"/>
      <c r="BU27" s="389"/>
      <c r="BV27" s="389"/>
      <c r="BW27" s="389"/>
      <c r="BX27" s="389"/>
      <c r="BY27" s="389"/>
      <c r="BZ27" s="389"/>
      <c r="CA27" s="389"/>
      <c r="CB27" s="163">
        <f t="shared" si="38"/>
        <v>0</v>
      </c>
      <c r="CC27" s="389"/>
      <c r="CD27" s="389"/>
      <c r="CE27" s="389"/>
      <c r="CF27" s="389"/>
      <c r="CG27" s="389"/>
      <c r="CH27" s="389"/>
      <c r="CI27" s="389"/>
      <c r="CJ27" s="389"/>
      <c r="CK27" s="389"/>
      <c r="CL27" s="389"/>
      <c r="CM27" s="389"/>
      <c r="CN27" s="389"/>
      <c r="CO27" s="389"/>
      <c r="CP27" s="389"/>
      <c r="CQ27" s="389"/>
      <c r="CR27" s="389"/>
      <c r="CS27" s="389"/>
      <c r="CT27" s="389"/>
      <c r="CU27" s="389"/>
      <c r="CV27" s="389"/>
      <c r="CW27" s="389"/>
      <c r="CX27" s="389"/>
      <c r="CY27" s="389"/>
      <c r="CZ27" s="389"/>
      <c r="DA27" s="389"/>
      <c r="DB27" s="389"/>
      <c r="DC27" s="389"/>
      <c r="DD27" s="389"/>
      <c r="DE27" s="389"/>
      <c r="DF27" s="389"/>
      <c r="DG27" s="389"/>
      <c r="DH27" s="389"/>
      <c r="DI27" s="389"/>
      <c r="DJ27" s="389"/>
      <c r="DK27" s="389"/>
      <c r="DL27" s="389"/>
      <c r="DM27" s="389"/>
      <c r="DN27" s="389"/>
      <c r="DO27" s="389"/>
      <c r="DP27" s="389"/>
      <c r="DQ27" s="389"/>
      <c r="DR27" s="389"/>
      <c r="DS27" s="389"/>
      <c r="DT27" s="389"/>
      <c r="DU27" s="389"/>
      <c r="DV27" s="389"/>
      <c r="DW27" s="389"/>
      <c r="DX27" s="389"/>
      <c r="DY27" s="389"/>
      <c r="DZ27" s="389"/>
      <c r="EA27" s="389"/>
      <c r="EB27" s="389"/>
      <c r="EC27" s="389"/>
      <c r="ED27" s="389"/>
      <c r="EE27" s="389"/>
      <c r="EF27" s="389"/>
      <c r="EG27" s="389"/>
      <c r="EH27" s="389"/>
      <c r="EI27" s="389"/>
      <c r="EJ27" s="389"/>
      <c r="EK27" s="389"/>
      <c r="EL27" s="389"/>
      <c r="EM27" s="389"/>
      <c r="EN27" s="389"/>
      <c r="EO27" s="389"/>
      <c r="EP27" s="389"/>
      <c r="EQ27" s="389"/>
      <c r="ER27" s="389"/>
      <c r="ES27" s="389"/>
      <c r="ET27" s="389"/>
      <c r="EU27" s="389"/>
      <c r="EV27" s="389"/>
      <c r="EW27" s="389"/>
      <c r="EX27" s="389"/>
      <c r="EY27" s="389"/>
      <c r="EZ27" s="389"/>
      <c r="FA27" s="389"/>
      <c r="FB27" s="389"/>
      <c r="FC27" s="389"/>
      <c r="FD27" s="389"/>
      <c r="FE27" s="389"/>
      <c r="FF27" s="389"/>
      <c r="FG27" s="389"/>
      <c r="FH27" s="389"/>
      <c r="FI27" s="389"/>
      <c r="FJ27" s="389"/>
      <c r="FK27" s="389"/>
      <c r="FL27" s="389"/>
      <c r="FM27" s="389"/>
      <c r="FN27" s="389"/>
      <c r="FO27" s="389"/>
      <c r="FP27" s="389"/>
      <c r="FQ27" s="389"/>
      <c r="FR27" s="389"/>
      <c r="FS27" s="389"/>
      <c r="FT27" s="389"/>
      <c r="FU27" s="389"/>
      <c r="FV27" s="389"/>
      <c r="FW27" s="389"/>
      <c r="FX27" s="655" t="s">
        <v>307</v>
      </c>
      <c r="FY27" s="656">
        <v>204</v>
      </c>
      <c r="FZ27" s="656">
        <v>30289313</v>
      </c>
      <c r="GA27" s="656">
        <v>55</v>
      </c>
      <c r="GB27" s="656" t="s">
        <v>798</v>
      </c>
      <c r="GC27" s="656">
        <v>20</v>
      </c>
      <c r="GD27" s="656">
        <v>2004</v>
      </c>
      <c r="GE27" s="656">
        <v>2</v>
      </c>
      <c r="GF27" s="656" t="s">
        <v>148</v>
      </c>
      <c r="GG27" s="656">
        <v>2</v>
      </c>
      <c r="GH27" s="656">
        <v>2</v>
      </c>
      <c r="GI27" s="656" t="s">
        <v>148</v>
      </c>
      <c r="GJ27" s="656">
        <v>2</v>
      </c>
      <c r="GK27" s="656" t="s">
        <v>781</v>
      </c>
      <c r="GL27" s="656" t="s">
        <v>793</v>
      </c>
      <c r="GM27" s="656">
        <v>66</v>
      </c>
      <c r="GN27" s="656" t="s">
        <v>783</v>
      </c>
      <c r="GO27" s="656">
        <v>0</v>
      </c>
      <c r="GP27" s="656">
        <v>0</v>
      </c>
      <c r="GQ27" s="656">
        <v>4</v>
      </c>
      <c r="GR27" s="656">
        <v>2</v>
      </c>
      <c r="GS27" s="656">
        <v>7</v>
      </c>
      <c r="GT27" s="656" t="s">
        <v>783</v>
      </c>
      <c r="GU27" s="656" t="s">
        <v>783</v>
      </c>
      <c r="GV27" s="656" t="s">
        <v>783</v>
      </c>
      <c r="GW27" s="656" t="s">
        <v>783</v>
      </c>
      <c r="GX27" s="656" t="s">
        <v>783</v>
      </c>
      <c r="GY27" s="656">
        <v>1649</v>
      </c>
      <c r="GZ27" s="656">
        <v>0.36</v>
      </c>
      <c r="HA27" s="656">
        <v>5</v>
      </c>
      <c r="HB27" s="656" t="s">
        <v>783</v>
      </c>
      <c r="HC27" s="656" t="s">
        <v>782</v>
      </c>
      <c r="HD27" s="656">
        <v>15</v>
      </c>
      <c r="HE27" s="656" t="s">
        <v>783</v>
      </c>
      <c r="HF27" s="656">
        <v>0</v>
      </c>
      <c r="HG27" s="656" t="s">
        <v>783</v>
      </c>
      <c r="HH27" s="656">
        <v>0</v>
      </c>
      <c r="HI27" s="656">
        <v>1</v>
      </c>
      <c r="HJ27" s="656">
        <v>45</v>
      </c>
      <c r="HK27" s="656" t="s">
        <v>784</v>
      </c>
      <c r="HL27" s="656" t="s">
        <v>785</v>
      </c>
      <c r="HM27" s="656" t="s">
        <v>783</v>
      </c>
      <c r="HN27" s="656" t="s">
        <v>783</v>
      </c>
      <c r="HO27" s="656" t="s">
        <v>783</v>
      </c>
      <c r="HP27" s="656" t="s">
        <v>783</v>
      </c>
      <c r="HQ27" s="656" t="s">
        <v>783</v>
      </c>
      <c r="HR27" s="656">
        <v>3978932</v>
      </c>
      <c r="HS27" s="656" t="s">
        <v>783</v>
      </c>
      <c r="HT27" s="656" t="s">
        <v>786</v>
      </c>
      <c r="HU27" s="656" t="s">
        <v>787</v>
      </c>
      <c r="HV27" s="656">
        <v>4</v>
      </c>
      <c r="HW27" s="656">
        <v>2014</v>
      </c>
      <c r="HX27" s="656">
        <v>63</v>
      </c>
      <c r="HY27" s="656">
        <v>0</v>
      </c>
      <c r="HZ27" s="656">
        <v>1901</v>
      </c>
      <c r="IA27" s="657">
        <v>41697.500081018516</v>
      </c>
      <c r="IB27" s="656" t="s">
        <v>788</v>
      </c>
      <c r="IC27" s="656">
        <v>3974454</v>
      </c>
      <c r="ID27" s="656">
        <v>2014</v>
      </c>
      <c r="IE27" s="656">
        <v>1712</v>
      </c>
      <c r="IF27" s="656" t="s">
        <v>783</v>
      </c>
      <c r="IG27" s="656" t="s">
        <v>783</v>
      </c>
      <c r="IH27" s="656" t="s">
        <v>783</v>
      </c>
      <c r="II27" s="656" t="s">
        <v>783</v>
      </c>
      <c r="IJ27" s="656" t="s">
        <v>783</v>
      </c>
      <c r="IK27" s="656" t="s">
        <v>783</v>
      </c>
      <c r="IL27" s="656" t="s">
        <v>783</v>
      </c>
      <c r="IM27" s="656" t="s">
        <v>783</v>
      </c>
      <c r="IN27" s="656" t="s">
        <v>783</v>
      </c>
      <c r="IO27" s="656">
        <v>1649</v>
      </c>
      <c r="IP27" s="657">
        <v>37477.354571759257</v>
      </c>
      <c r="IQ27" s="656">
        <v>2</v>
      </c>
      <c r="IR27" s="656" t="s">
        <v>793</v>
      </c>
      <c r="IS27" s="656">
        <v>7</v>
      </c>
      <c r="IT27" s="658">
        <v>41275</v>
      </c>
      <c r="IU27" s="656" t="s">
        <v>783</v>
      </c>
      <c r="IV27" s="656" t="s">
        <v>783</v>
      </c>
      <c r="IW27" s="656" t="s">
        <v>783</v>
      </c>
      <c r="IX27" s="656" t="s">
        <v>781</v>
      </c>
      <c r="IY27" s="656">
        <v>45</v>
      </c>
      <c r="IZ27" s="656" t="s">
        <v>789</v>
      </c>
      <c r="JA27" s="656" t="s">
        <v>783</v>
      </c>
      <c r="JB27" s="656" t="s">
        <v>783</v>
      </c>
      <c r="JC27" s="656" t="s">
        <v>783</v>
      </c>
      <c r="JD27" s="656">
        <v>329390</v>
      </c>
      <c r="JE27" s="656" t="s">
        <v>783</v>
      </c>
      <c r="JF27" s="656" t="s">
        <v>783</v>
      </c>
      <c r="JG27" s="656" t="s">
        <v>799</v>
      </c>
      <c r="JH27" s="656">
        <v>55</v>
      </c>
      <c r="JI27" s="656" t="s">
        <v>783</v>
      </c>
      <c r="JJ27" s="656" t="s">
        <v>783</v>
      </c>
      <c r="JK27" s="656" t="s">
        <v>783</v>
      </c>
      <c r="JL27" s="656" t="s">
        <v>790</v>
      </c>
      <c r="JM27" s="656">
        <v>4</v>
      </c>
      <c r="JN27" s="656">
        <v>3</v>
      </c>
      <c r="JO27" s="656" t="s">
        <v>783</v>
      </c>
      <c r="JP27" s="656">
        <v>10711928</v>
      </c>
      <c r="JQ27" s="656">
        <v>2011</v>
      </c>
      <c r="JR27" s="656">
        <v>3</v>
      </c>
      <c r="JS27" s="656" t="s">
        <v>783</v>
      </c>
      <c r="JT27" s="656" t="s">
        <v>783</v>
      </c>
      <c r="JU27" s="656" t="s">
        <v>821</v>
      </c>
      <c r="JV27" s="659">
        <v>1729.0916910000001</v>
      </c>
      <c r="JW27">
        <f>JV27</f>
        <v>1729.0916910000001</v>
      </c>
      <c r="JX27" s="225">
        <v>0.32747948693181822</v>
      </c>
    </row>
    <row r="28" spans="1:284" ht="16" thickBot="1">
      <c r="A28" s="905" t="s">
        <v>5</v>
      </c>
      <c r="B28" s="79">
        <f t="shared" si="0"/>
        <v>1</v>
      </c>
      <c r="C28" s="871" t="s">
        <v>647</v>
      </c>
      <c r="D28" s="870" t="s">
        <v>162</v>
      </c>
      <c r="E28" s="545" t="s">
        <v>158</v>
      </c>
      <c r="F28" s="888">
        <v>0.06</v>
      </c>
      <c r="G28" s="120" t="e">
        <f t="shared" si="45"/>
        <v>#REF!</v>
      </c>
      <c r="H28" s="30"/>
      <c r="I28" s="11">
        <f>F28</f>
        <v>0.06</v>
      </c>
      <c r="J28" s="56"/>
      <c r="K28" s="20" t="s">
        <v>26</v>
      </c>
      <c r="L28" s="80"/>
      <c r="M28" s="65">
        <v>3</v>
      </c>
      <c r="N28" s="65">
        <v>3</v>
      </c>
      <c r="O28" s="66">
        <v>4</v>
      </c>
      <c r="P28" s="891">
        <f t="shared" si="43"/>
        <v>10</v>
      </c>
      <c r="Q28" s="897">
        <f t="shared" si="44"/>
        <v>36</v>
      </c>
      <c r="R28" s="30"/>
      <c r="S28" s="11">
        <f>I28</f>
        <v>0.06</v>
      </c>
      <c r="T28" s="56"/>
      <c r="U28" s="599">
        <f t="shared" si="41"/>
        <v>4500</v>
      </c>
      <c r="V28" s="172" t="s">
        <v>642</v>
      </c>
      <c r="W28" s="536">
        <f t="shared" si="39"/>
        <v>4500</v>
      </c>
      <c r="X28" s="537">
        <f t="shared" si="37"/>
        <v>2269.7600000000002</v>
      </c>
      <c r="Y28" s="538">
        <f t="shared" si="40"/>
        <v>500</v>
      </c>
      <c r="Z28" s="900">
        <f t="shared" si="2"/>
        <v>7269.76</v>
      </c>
      <c r="AA28" s="883">
        <v>6</v>
      </c>
      <c r="AB28" s="270">
        <f t="shared" si="3"/>
        <v>1189.76</v>
      </c>
      <c r="AC28" s="566">
        <v>0.25</v>
      </c>
      <c r="AD28" s="562">
        <f t="shared" si="4"/>
        <v>1080</v>
      </c>
      <c r="AE28" s="518"/>
      <c r="AF28" s="270">
        <f t="shared" si="5"/>
        <v>0</v>
      </c>
      <c r="AG28" s="270"/>
      <c r="AH28" s="562">
        <f t="shared" si="6"/>
        <v>0</v>
      </c>
      <c r="AI28" s="270"/>
      <c r="AJ28" s="228">
        <v>0</v>
      </c>
      <c r="AK28" s="902"/>
      <c r="AL28" s="902">
        <v>2019</v>
      </c>
      <c r="AM28" s="18" t="str">
        <f t="shared" si="7"/>
        <v xml:space="preserve"> </v>
      </c>
      <c r="AN28" s="747" t="str">
        <f t="shared" si="8"/>
        <v xml:space="preserve"> </v>
      </c>
      <c r="AO28" s="4">
        <f t="shared" si="9"/>
        <v>0.06</v>
      </c>
      <c r="AP28" s="747">
        <f t="shared" si="10"/>
        <v>7269.76</v>
      </c>
      <c r="AQ28" s="4" t="str">
        <f t="shared" si="11"/>
        <v xml:space="preserve"> </v>
      </c>
      <c r="AR28" s="747" t="str">
        <f t="shared" si="12"/>
        <v xml:space="preserve"> </v>
      </c>
      <c r="AS28" s="4" t="str">
        <f t="shared" si="13"/>
        <v xml:space="preserve"> </v>
      </c>
      <c r="AT28" s="747" t="str">
        <f t="shared" si="14"/>
        <v xml:space="preserve"> </v>
      </c>
      <c r="AU28" s="4" t="str">
        <f t="shared" si="15"/>
        <v xml:space="preserve"> </v>
      </c>
      <c r="AV28" s="747" t="str">
        <f t="shared" si="16"/>
        <v xml:space="preserve"> </v>
      </c>
      <c r="AW28" s="4" t="str">
        <f t="shared" si="17"/>
        <v xml:space="preserve"> </v>
      </c>
      <c r="AX28" s="747" t="str">
        <f t="shared" si="18"/>
        <v xml:space="preserve"> </v>
      </c>
      <c r="AY28" s="4" t="str">
        <f t="shared" si="19"/>
        <v xml:space="preserve"> </v>
      </c>
      <c r="AZ28" s="747" t="str">
        <f t="shared" si="20"/>
        <v xml:space="preserve"> </v>
      </c>
      <c r="BA28" s="4" t="str">
        <f t="shared" si="21"/>
        <v xml:space="preserve"> </v>
      </c>
      <c r="BB28" s="747" t="str">
        <f t="shared" si="22"/>
        <v xml:space="preserve"> </v>
      </c>
      <c r="BC28" s="4" t="str">
        <f t="shared" si="23"/>
        <v xml:space="preserve"> </v>
      </c>
      <c r="BD28" s="747" t="str">
        <f t="shared" si="24"/>
        <v xml:space="preserve"> </v>
      </c>
      <c r="BE28" s="4" t="str">
        <f t="shared" si="25"/>
        <v xml:space="preserve"> </v>
      </c>
      <c r="BF28" s="747" t="str">
        <f t="shared" si="26"/>
        <v xml:space="preserve"> </v>
      </c>
      <c r="BG28" s="4" t="str">
        <f t="shared" si="27"/>
        <v xml:space="preserve"> </v>
      </c>
      <c r="BH28" s="747" t="str">
        <f t="shared" si="28"/>
        <v xml:space="preserve"> </v>
      </c>
      <c r="BI28" s="4" t="str">
        <f t="shared" si="29"/>
        <v xml:space="preserve"> </v>
      </c>
      <c r="BJ28" s="747" t="str">
        <f t="shared" si="30"/>
        <v xml:space="preserve"> </v>
      </c>
      <c r="BK28" s="4" t="str">
        <f t="shared" si="31"/>
        <v xml:space="preserve"> </v>
      </c>
      <c r="BL28" s="747" t="str">
        <f t="shared" si="32"/>
        <v xml:space="preserve"> </v>
      </c>
      <c r="BM28" s="4" t="str">
        <f t="shared" si="33"/>
        <v xml:space="preserve"> </v>
      </c>
      <c r="BN28" s="747" t="str">
        <f t="shared" si="34"/>
        <v xml:space="preserve"> </v>
      </c>
      <c r="BO28" s="4" t="str">
        <f t="shared" si="35"/>
        <v xml:space="preserve"> </v>
      </c>
      <c r="BP28" s="747" t="str">
        <f t="shared" si="36"/>
        <v xml:space="preserve"> </v>
      </c>
      <c r="BQ28" s="133"/>
      <c r="BR28" s="133"/>
      <c r="BS28" s="389"/>
      <c r="BT28" s="389"/>
      <c r="BU28" s="389"/>
      <c r="BV28" s="389"/>
      <c r="BW28" s="389"/>
      <c r="BX28" s="389"/>
      <c r="BY28" s="389"/>
      <c r="BZ28" s="389"/>
      <c r="CA28" s="389"/>
      <c r="CB28" s="163">
        <f t="shared" si="38"/>
        <v>0</v>
      </c>
      <c r="CC28" s="389"/>
      <c r="CD28" s="389"/>
      <c r="CE28" s="389"/>
      <c r="CF28" s="389"/>
      <c r="CG28" s="389"/>
      <c r="CH28" s="389"/>
      <c r="CI28" s="389"/>
      <c r="CJ28" s="389"/>
      <c r="CK28" s="389"/>
      <c r="CL28" s="389"/>
      <c r="CM28" s="389"/>
      <c r="CN28" s="389"/>
      <c r="CO28" s="389"/>
      <c r="CP28" s="389"/>
      <c r="CQ28" s="389"/>
      <c r="CR28" s="389"/>
      <c r="CS28" s="389"/>
      <c r="CT28" s="389"/>
      <c r="CU28" s="389"/>
      <c r="CV28" s="389"/>
      <c r="CW28" s="389"/>
      <c r="CX28" s="389"/>
      <c r="CY28" s="389"/>
      <c r="CZ28" s="389"/>
      <c r="DA28" s="389"/>
      <c r="DB28" s="389"/>
      <c r="DC28" s="389"/>
      <c r="DD28" s="389"/>
      <c r="DE28" s="389"/>
      <c r="DF28" s="389"/>
      <c r="DG28" s="389"/>
      <c r="DH28" s="389"/>
      <c r="DI28" s="389"/>
      <c r="DJ28" s="389"/>
      <c r="DK28" s="389"/>
      <c r="DL28" s="389"/>
      <c r="DM28" s="389"/>
      <c r="DN28" s="389"/>
      <c r="DO28" s="389"/>
      <c r="DP28" s="389"/>
      <c r="DQ28" s="389"/>
      <c r="DR28" s="389"/>
      <c r="DS28" s="389"/>
      <c r="DT28" s="389"/>
      <c r="DU28" s="389"/>
      <c r="DV28" s="389"/>
      <c r="DW28" s="389"/>
      <c r="DX28" s="389"/>
      <c r="DY28" s="389"/>
      <c r="DZ28" s="389"/>
      <c r="EA28" s="389"/>
      <c r="EB28" s="389"/>
      <c r="EC28" s="389"/>
      <c r="ED28" s="389"/>
      <c r="EE28" s="389"/>
      <c r="EF28" s="389"/>
      <c r="EG28" s="389"/>
      <c r="EH28" s="389"/>
      <c r="EI28" s="389"/>
      <c r="EJ28" s="389"/>
      <c r="EK28" s="389"/>
      <c r="EL28" s="389"/>
      <c r="EM28" s="389"/>
      <c r="EN28" s="389"/>
      <c r="EO28" s="389"/>
      <c r="EP28" s="389"/>
      <c r="EQ28" s="389"/>
      <c r="ER28" s="389"/>
      <c r="ES28" s="389"/>
      <c r="ET28" s="389"/>
      <c r="EU28" s="389"/>
      <c r="EV28" s="389"/>
      <c r="EW28" s="389"/>
      <c r="EX28" s="389"/>
      <c r="EY28" s="389"/>
      <c r="EZ28" s="389"/>
      <c r="FA28" s="389"/>
      <c r="FB28" s="389"/>
      <c r="FC28" s="389"/>
      <c r="FD28" s="389"/>
      <c r="FE28" s="389"/>
      <c r="FF28" s="389"/>
      <c r="FG28" s="389"/>
      <c r="FH28" s="389"/>
      <c r="FI28" s="389"/>
      <c r="FJ28" s="389"/>
      <c r="FK28" s="389"/>
      <c r="FL28" s="389"/>
      <c r="FM28" s="389"/>
      <c r="FN28" s="389"/>
      <c r="FO28" s="389"/>
      <c r="FP28" s="389"/>
      <c r="FQ28" s="389"/>
      <c r="FR28" s="389"/>
      <c r="FS28" s="389"/>
      <c r="FT28" s="389"/>
      <c r="FU28" s="389"/>
      <c r="FV28" s="389"/>
      <c r="FW28" s="389"/>
      <c r="FX28" s="625" t="s">
        <v>296</v>
      </c>
      <c r="FY28" s="626">
        <v>112</v>
      </c>
      <c r="FZ28" s="626">
        <v>28092668</v>
      </c>
      <c r="GA28" s="626">
        <v>40</v>
      </c>
      <c r="GB28" s="626" t="s">
        <v>779</v>
      </c>
      <c r="GC28" s="626">
        <v>22</v>
      </c>
      <c r="GD28" s="626">
        <v>2012</v>
      </c>
      <c r="GE28" s="626">
        <v>1</v>
      </c>
      <c r="GF28" s="626" t="s">
        <v>780</v>
      </c>
      <c r="GG28" s="626">
        <v>1</v>
      </c>
      <c r="GH28" s="626">
        <v>1</v>
      </c>
      <c r="GI28" s="626" t="s">
        <v>780</v>
      </c>
      <c r="GJ28" s="626">
        <v>1</v>
      </c>
      <c r="GK28" s="626" t="s">
        <v>781</v>
      </c>
      <c r="GL28" s="626" t="s">
        <v>782</v>
      </c>
      <c r="GM28" s="626">
        <v>66</v>
      </c>
      <c r="GN28" s="626" t="s">
        <v>783</v>
      </c>
      <c r="GO28" s="626">
        <v>0</v>
      </c>
      <c r="GP28" s="626">
        <v>0</v>
      </c>
      <c r="GQ28" s="626">
        <v>4</v>
      </c>
      <c r="GR28" s="626">
        <v>2</v>
      </c>
      <c r="GS28" s="626" t="s">
        <v>783</v>
      </c>
      <c r="GT28" s="626" t="s">
        <v>783</v>
      </c>
      <c r="GU28" s="626" t="s">
        <v>783</v>
      </c>
      <c r="GV28" s="626" t="s">
        <v>783</v>
      </c>
      <c r="GW28" s="626" t="s">
        <v>783</v>
      </c>
      <c r="GX28" s="626" t="s">
        <v>783</v>
      </c>
      <c r="GY28" s="626">
        <v>1649</v>
      </c>
      <c r="GZ28" s="626">
        <v>0.09</v>
      </c>
      <c r="HA28" s="626">
        <v>5</v>
      </c>
      <c r="HB28" s="626" t="s">
        <v>783</v>
      </c>
      <c r="HC28" s="626" t="s">
        <v>782</v>
      </c>
      <c r="HD28" s="626">
        <v>15</v>
      </c>
      <c r="HE28" s="626" t="s">
        <v>783</v>
      </c>
      <c r="HF28" s="626">
        <v>0</v>
      </c>
      <c r="HG28" s="626" t="s">
        <v>783</v>
      </c>
      <c r="HH28" s="626">
        <v>0</v>
      </c>
      <c r="HI28" s="626">
        <v>1</v>
      </c>
      <c r="HJ28" s="626">
        <v>45</v>
      </c>
      <c r="HK28" s="626" t="s">
        <v>784</v>
      </c>
      <c r="HL28" s="626" t="s">
        <v>785</v>
      </c>
      <c r="HM28" s="626" t="s">
        <v>783</v>
      </c>
      <c r="HN28" s="626" t="s">
        <v>783</v>
      </c>
      <c r="HO28" s="626" t="s">
        <v>783</v>
      </c>
      <c r="HP28" s="626" t="s">
        <v>783</v>
      </c>
      <c r="HQ28" s="626" t="s">
        <v>783</v>
      </c>
      <c r="HR28" s="626">
        <v>3978959</v>
      </c>
      <c r="HS28" s="626" t="s">
        <v>783</v>
      </c>
      <c r="HT28" s="626" t="s">
        <v>786</v>
      </c>
      <c r="HU28" s="626" t="s">
        <v>787</v>
      </c>
      <c r="HV28" s="626">
        <v>4</v>
      </c>
      <c r="HW28" s="626">
        <v>2013</v>
      </c>
      <c r="HX28" s="626">
        <v>63</v>
      </c>
      <c r="HY28" s="626">
        <v>0</v>
      </c>
      <c r="HZ28" s="626">
        <v>475</v>
      </c>
      <c r="IA28" s="627">
        <v>41358.405266203707</v>
      </c>
      <c r="IB28" s="626" t="s">
        <v>788</v>
      </c>
      <c r="IC28" s="626">
        <v>3974481</v>
      </c>
      <c r="ID28" s="626">
        <v>2013</v>
      </c>
      <c r="IE28" s="626">
        <v>1712</v>
      </c>
      <c r="IF28" s="626" t="s">
        <v>783</v>
      </c>
      <c r="IG28" s="626" t="s">
        <v>783</v>
      </c>
      <c r="IH28" s="626" t="s">
        <v>783</v>
      </c>
      <c r="II28" s="626" t="s">
        <v>783</v>
      </c>
      <c r="IJ28" s="626" t="s">
        <v>783</v>
      </c>
      <c r="IK28" s="626" t="s">
        <v>783</v>
      </c>
      <c r="IL28" s="626" t="s">
        <v>783</v>
      </c>
      <c r="IM28" s="626" t="s">
        <v>783</v>
      </c>
      <c r="IN28" s="626" t="s">
        <v>783</v>
      </c>
      <c r="IO28" s="626">
        <v>1649</v>
      </c>
      <c r="IP28" s="627">
        <v>37477.354571759257</v>
      </c>
      <c r="IQ28" s="626" t="s">
        <v>783</v>
      </c>
      <c r="IR28" s="626" t="s">
        <v>783</v>
      </c>
      <c r="IS28" s="626" t="s">
        <v>783</v>
      </c>
      <c r="IT28" s="626" t="s">
        <v>783</v>
      </c>
      <c r="IU28" s="626" t="s">
        <v>783</v>
      </c>
      <c r="IV28" s="626" t="s">
        <v>783</v>
      </c>
      <c r="IW28" s="626" t="s">
        <v>783</v>
      </c>
      <c r="IX28" s="626" t="s">
        <v>781</v>
      </c>
      <c r="IY28" s="626">
        <v>45</v>
      </c>
      <c r="IZ28" s="626" t="s">
        <v>789</v>
      </c>
      <c r="JA28" s="626" t="s">
        <v>783</v>
      </c>
      <c r="JB28" s="626" t="s">
        <v>783</v>
      </c>
      <c r="JC28" s="626" t="s">
        <v>783</v>
      </c>
      <c r="JD28" s="626">
        <v>329391</v>
      </c>
      <c r="JE28" s="626" t="s">
        <v>783</v>
      </c>
      <c r="JF28" s="626" t="s">
        <v>783</v>
      </c>
      <c r="JG28" s="626" t="s">
        <v>783</v>
      </c>
      <c r="JH28" s="626" t="s">
        <v>783</v>
      </c>
      <c r="JI28" s="626" t="s">
        <v>783</v>
      </c>
      <c r="JJ28" s="626" t="s">
        <v>783</v>
      </c>
      <c r="JK28" s="626" t="s">
        <v>783</v>
      </c>
      <c r="JL28" s="626" t="s">
        <v>790</v>
      </c>
      <c r="JM28" s="626">
        <v>4</v>
      </c>
      <c r="JN28" s="626">
        <v>2</v>
      </c>
      <c r="JO28" s="626" t="s">
        <v>783</v>
      </c>
      <c r="JP28" s="626">
        <v>10711928</v>
      </c>
      <c r="JQ28" s="626">
        <v>2011</v>
      </c>
      <c r="JR28" s="626">
        <v>3</v>
      </c>
      <c r="JS28" s="626" t="s">
        <v>783</v>
      </c>
      <c r="JT28" s="626" t="s">
        <v>783</v>
      </c>
      <c r="JU28" s="626" t="s">
        <v>822</v>
      </c>
      <c r="JV28" s="628">
        <v>435.54978799999998</v>
      </c>
      <c r="JW28">
        <f>SUM(JV28:JV28)</f>
        <v>435.54978799999998</v>
      </c>
      <c r="JX28" s="225">
        <v>0.16268023087121211</v>
      </c>
    </row>
    <row r="29" spans="1:284" ht="16" thickBot="1">
      <c r="A29" s="905" t="s">
        <v>5</v>
      </c>
      <c r="B29" s="79">
        <f t="shared" si="0"/>
        <v>1</v>
      </c>
      <c r="C29" s="871" t="s">
        <v>22</v>
      </c>
      <c r="D29" s="249" t="s">
        <v>162</v>
      </c>
      <c r="E29" s="103" t="s">
        <v>158</v>
      </c>
      <c r="F29" s="888">
        <v>0.36</v>
      </c>
      <c r="G29" s="120" t="e">
        <f t="shared" si="45"/>
        <v>#REF!</v>
      </c>
      <c r="H29" s="46"/>
      <c r="I29" s="3">
        <f>F29</f>
        <v>0.36</v>
      </c>
      <c r="J29" s="29"/>
      <c r="K29" s="18" t="s">
        <v>26</v>
      </c>
      <c r="L29" s="5"/>
      <c r="M29" s="71">
        <v>3</v>
      </c>
      <c r="N29" s="71">
        <v>3</v>
      </c>
      <c r="O29" s="70">
        <v>4</v>
      </c>
      <c r="P29" s="891">
        <f t="shared" si="43"/>
        <v>10</v>
      </c>
      <c r="Q29" s="897">
        <f t="shared" si="44"/>
        <v>36</v>
      </c>
      <c r="R29" s="46"/>
      <c r="S29" s="3">
        <f>I29</f>
        <v>0.36</v>
      </c>
      <c r="T29" s="29"/>
      <c r="U29" s="219">
        <f t="shared" si="41"/>
        <v>27000</v>
      </c>
      <c r="V29" s="172" t="s">
        <v>642</v>
      </c>
      <c r="W29" s="536">
        <f t="shared" si="39"/>
        <v>27000</v>
      </c>
      <c r="X29" s="537">
        <f t="shared" si="37"/>
        <v>13618.56</v>
      </c>
      <c r="Y29" s="538">
        <f t="shared" si="40"/>
        <v>500</v>
      </c>
      <c r="Z29" s="900">
        <f t="shared" si="2"/>
        <v>41118.559999999998</v>
      </c>
      <c r="AA29" s="883">
        <v>6</v>
      </c>
      <c r="AB29" s="270">
        <f t="shared" si="3"/>
        <v>7138.5599999999995</v>
      </c>
      <c r="AC29" s="566">
        <v>0.25</v>
      </c>
      <c r="AD29" s="562">
        <f t="shared" si="4"/>
        <v>6480</v>
      </c>
      <c r="AE29" s="518"/>
      <c r="AF29" s="270">
        <f t="shared" si="5"/>
        <v>0</v>
      </c>
      <c r="AG29" s="270"/>
      <c r="AH29" s="562">
        <f t="shared" si="6"/>
        <v>0</v>
      </c>
      <c r="AI29" s="270"/>
      <c r="AJ29" s="228">
        <v>0</v>
      </c>
      <c r="AK29" s="902"/>
      <c r="AL29" s="902">
        <v>2019</v>
      </c>
      <c r="AM29" s="18" t="str">
        <f t="shared" si="7"/>
        <v xml:space="preserve"> </v>
      </c>
      <c r="AN29" s="747" t="str">
        <f t="shared" si="8"/>
        <v xml:space="preserve"> </v>
      </c>
      <c r="AO29" s="4">
        <f t="shared" si="9"/>
        <v>0.36</v>
      </c>
      <c r="AP29" s="747">
        <f t="shared" si="10"/>
        <v>41118.559999999998</v>
      </c>
      <c r="AQ29" s="4" t="str">
        <f t="shared" si="11"/>
        <v xml:space="preserve"> </v>
      </c>
      <c r="AR29" s="747" t="str">
        <f t="shared" si="12"/>
        <v xml:space="preserve"> </v>
      </c>
      <c r="AS29" s="4" t="str">
        <f t="shared" si="13"/>
        <v xml:space="preserve"> </v>
      </c>
      <c r="AT29" s="747" t="str">
        <f t="shared" si="14"/>
        <v xml:space="preserve"> </v>
      </c>
      <c r="AU29" s="4" t="str">
        <f t="shared" si="15"/>
        <v xml:space="preserve"> </v>
      </c>
      <c r="AV29" s="747" t="str">
        <f t="shared" si="16"/>
        <v xml:space="preserve"> </v>
      </c>
      <c r="AW29" s="4" t="str">
        <f t="shared" si="17"/>
        <v xml:space="preserve"> </v>
      </c>
      <c r="AX29" s="747" t="str">
        <f t="shared" si="18"/>
        <v xml:space="preserve"> </v>
      </c>
      <c r="AY29" s="4" t="str">
        <f t="shared" si="19"/>
        <v xml:space="preserve"> </v>
      </c>
      <c r="AZ29" s="747" t="str">
        <f t="shared" si="20"/>
        <v xml:space="preserve"> </v>
      </c>
      <c r="BA29" s="4" t="str">
        <f t="shared" si="21"/>
        <v xml:space="preserve"> </v>
      </c>
      <c r="BB29" s="747" t="str">
        <f t="shared" si="22"/>
        <v xml:space="preserve"> </v>
      </c>
      <c r="BC29" s="4" t="str">
        <f t="shared" si="23"/>
        <v xml:space="preserve"> </v>
      </c>
      <c r="BD29" s="747" t="str">
        <f t="shared" si="24"/>
        <v xml:space="preserve"> </v>
      </c>
      <c r="BE29" s="4" t="str">
        <f t="shared" si="25"/>
        <v xml:space="preserve"> </v>
      </c>
      <c r="BF29" s="747" t="str">
        <f t="shared" si="26"/>
        <v xml:space="preserve"> </v>
      </c>
      <c r="BG29" s="4" t="str">
        <f t="shared" si="27"/>
        <v xml:space="preserve"> </v>
      </c>
      <c r="BH29" s="747" t="str">
        <f t="shared" si="28"/>
        <v xml:space="preserve"> </v>
      </c>
      <c r="BI29" s="4" t="str">
        <f t="shared" si="29"/>
        <v xml:space="preserve"> </v>
      </c>
      <c r="BJ29" s="747" t="str">
        <f t="shared" si="30"/>
        <v xml:space="preserve"> </v>
      </c>
      <c r="BK29" s="4" t="str">
        <f t="shared" si="31"/>
        <v xml:space="preserve"> </v>
      </c>
      <c r="BL29" s="747" t="str">
        <f t="shared" si="32"/>
        <v xml:space="preserve"> </v>
      </c>
      <c r="BM29" s="4" t="str">
        <f t="shared" si="33"/>
        <v xml:space="preserve"> </v>
      </c>
      <c r="BN29" s="747" t="str">
        <f t="shared" si="34"/>
        <v xml:space="preserve"> </v>
      </c>
      <c r="BO29" s="4" t="str">
        <f t="shared" si="35"/>
        <v xml:space="preserve"> </v>
      </c>
      <c r="BP29" s="747" t="str">
        <f t="shared" si="36"/>
        <v xml:space="preserve"> </v>
      </c>
      <c r="BQ29" s="133"/>
      <c r="BR29" s="133"/>
      <c r="BS29" s="389"/>
      <c r="BT29" s="389"/>
      <c r="BU29" s="389"/>
      <c r="BV29" s="389"/>
      <c r="BW29" s="389"/>
      <c r="BX29" s="389"/>
      <c r="BY29" s="389"/>
      <c r="BZ29" s="389"/>
      <c r="CA29" s="389"/>
      <c r="CB29" s="163">
        <f t="shared" si="38"/>
        <v>0</v>
      </c>
      <c r="CC29" s="389"/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389"/>
      <c r="DC29" s="389"/>
      <c r="DD29" s="389"/>
      <c r="DE29" s="389"/>
      <c r="DF29" s="389"/>
      <c r="DG29" s="389"/>
      <c r="DH29" s="389"/>
      <c r="DI29" s="389"/>
      <c r="DJ29" s="389"/>
      <c r="DK29" s="389"/>
      <c r="DL29" s="389"/>
      <c r="DM29" s="389"/>
      <c r="DN29" s="389"/>
      <c r="DO29" s="389"/>
      <c r="DP29" s="389"/>
      <c r="DQ29" s="389"/>
      <c r="DR29" s="389"/>
      <c r="DS29" s="389"/>
      <c r="DT29" s="389"/>
      <c r="DU29" s="389"/>
      <c r="DV29" s="389"/>
      <c r="DW29" s="389"/>
      <c r="DX29" s="389"/>
      <c r="DY29" s="389"/>
      <c r="DZ29" s="389"/>
      <c r="EA29" s="389"/>
      <c r="EB29" s="389"/>
      <c r="EC29" s="389"/>
      <c r="ED29" s="389"/>
      <c r="EE29" s="389"/>
      <c r="EF29" s="389"/>
      <c r="EG29" s="389"/>
      <c r="EH29" s="389"/>
      <c r="EI29" s="389"/>
      <c r="EJ29" s="389"/>
      <c r="EK29" s="389"/>
      <c r="EL29" s="389"/>
      <c r="EM29" s="389"/>
      <c r="EN29" s="389"/>
      <c r="EO29" s="389"/>
      <c r="EP29" s="389"/>
      <c r="EQ29" s="389"/>
      <c r="ER29" s="389"/>
      <c r="ES29" s="389"/>
      <c r="ET29" s="389"/>
      <c r="EU29" s="389"/>
      <c r="EV29" s="389"/>
      <c r="EW29" s="389"/>
      <c r="EX29" s="389"/>
      <c r="EY29" s="389"/>
      <c r="EZ29" s="389"/>
      <c r="FA29" s="389"/>
      <c r="FB29" s="389"/>
      <c r="FC29" s="389"/>
      <c r="FD29" s="389"/>
      <c r="FE29" s="389"/>
      <c r="FF29" s="389"/>
      <c r="FG29" s="389"/>
      <c r="FH29" s="389"/>
      <c r="FI29" s="389"/>
      <c r="FJ29" s="389"/>
      <c r="FK29" s="389"/>
      <c r="FL29" s="389"/>
      <c r="FM29" s="389"/>
      <c r="FN29" s="389"/>
      <c r="FO29" s="389"/>
      <c r="FP29" s="389"/>
      <c r="FQ29" s="389"/>
      <c r="FR29" s="389"/>
      <c r="FS29" s="389"/>
      <c r="FT29" s="389"/>
      <c r="FU29" s="389"/>
      <c r="FV29" s="389"/>
      <c r="FW29" s="389"/>
      <c r="FX29" s="655" t="s">
        <v>331</v>
      </c>
      <c r="FY29" s="656">
        <v>103</v>
      </c>
      <c r="FZ29" s="656">
        <v>30289314</v>
      </c>
      <c r="GA29" s="656">
        <v>35</v>
      </c>
      <c r="GB29" s="656" t="s">
        <v>3</v>
      </c>
      <c r="GC29" s="656">
        <v>16</v>
      </c>
      <c r="GD29" s="656">
        <v>1973</v>
      </c>
      <c r="GE29" s="656">
        <v>0</v>
      </c>
      <c r="GF29" s="656" t="s">
        <v>792</v>
      </c>
      <c r="GG29" s="656">
        <v>0</v>
      </c>
      <c r="GH29" s="656">
        <v>0</v>
      </c>
      <c r="GI29" s="656" t="s">
        <v>792</v>
      </c>
      <c r="GJ29" s="656">
        <v>0</v>
      </c>
      <c r="GK29" s="656" t="s">
        <v>781</v>
      </c>
      <c r="GL29" s="656" t="s">
        <v>782</v>
      </c>
      <c r="GM29" s="656">
        <v>66</v>
      </c>
      <c r="GN29" s="656" t="s">
        <v>783</v>
      </c>
      <c r="GO29" s="656">
        <v>0</v>
      </c>
      <c r="GP29" s="656">
        <v>0</v>
      </c>
      <c r="GQ29" s="656">
        <v>4</v>
      </c>
      <c r="GR29" s="656">
        <v>2</v>
      </c>
      <c r="GS29" s="656">
        <v>2</v>
      </c>
      <c r="GT29" s="656" t="s">
        <v>783</v>
      </c>
      <c r="GU29" s="656" t="s">
        <v>783</v>
      </c>
      <c r="GV29" s="656" t="s">
        <v>783</v>
      </c>
      <c r="GW29" s="656" t="s">
        <v>783</v>
      </c>
      <c r="GX29" s="656" t="s">
        <v>783</v>
      </c>
      <c r="GY29" s="656">
        <v>1649</v>
      </c>
      <c r="GZ29" s="656">
        <v>0.12</v>
      </c>
      <c r="HA29" s="656">
        <v>5</v>
      </c>
      <c r="HB29" s="656" t="s">
        <v>783</v>
      </c>
      <c r="HC29" s="656" t="s">
        <v>782</v>
      </c>
      <c r="HD29" s="656">
        <v>15</v>
      </c>
      <c r="HE29" s="656" t="s">
        <v>783</v>
      </c>
      <c r="HF29" s="656">
        <v>0</v>
      </c>
      <c r="HG29" s="656" t="s">
        <v>783</v>
      </c>
      <c r="HH29" s="656">
        <v>0</v>
      </c>
      <c r="HI29" s="656">
        <v>1</v>
      </c>
      <c r="HJ29" s="656">
        <v>45</v>
      </c>
      <c r="HK29" s="656" t="s">
        <v>784</v>
      </c>
      <c r="HL29" s="656" t="s">
        <v>785</v>
      </c>
      <c r="HM29" s="656" t="s">
        <v>783</v>
      </c>
      <c r="HN29" s="656" t="s">
        <v>783</v>
      </c>
      <c r="HO29" s="656" t="s">
        <v>783</v>
      </c>
      <c r="HP29" s="656" t="s">
        <v>783</v>
      </c>
      <c r="HQ29" s="656" t="s">
        <v>783</v>
      </c>
      <c r="HR29" s="656">
        <v>3978925</v>
      </c>
      <c r="HS29" s="656" t="s">
        <v>783</v>
      </c>
      <c r="HT29" s="656" t="s">
        <v>786</v>
      </c>
      <c r="HU29" s="656" t="s">
        <v>787</v>
      </c>
      <c r="HV29" s="656">
        <v>4</v>
      </c>
      <c r="HW29" s="656">
        <v>2014</v>
      </c>
      <c r="HX29" s="656">
        <v>63</v>
      </c>
      <c r="HY29" s="656">
        <v>0</v>
      </c>
      <c r="HZ29" s="656">
        <v>634</v>
      </c>
      <c r="IA29" s="657">
        <v>41697.500081018516</v>
      </c>
      <c r="IB29" s="656" t="s">
        <v>788</v>
      </c>
      <c r="IC29" s="656">
        <v>3974447</v>
      </c>
      <c r="ID29" s="656">
        <v>2014</v>
      </c>
      <c r="IE29" s="656">
        <v>1712</v>
      </c>
      <c r="IF29" s="656" t="s">
        <v>783</v>
      </c>
      <c r="IG29" s="656" t="s">
        <v>783</v>
      </c>
      <c r="IH29" s="656" t="s">
        <v>783</v>
      </c>
      <c r="II29" s="656" t="s">
        <v>783</v>
      </c>
      <c r="IJ29" s="656" t="s">
        <v>783</v>
      </c>
      <c r="IK29" s="656" t="s">
        <v>783</v>
      </c>
      <c r="IL29" s="656" t="s">
        <v>783</v>
      </c>
      <c r="IM29" s="656" t="s">
        <v>783</v>
      </c>
      <c r="IN29" s="656" t="s">
        <v>783</v>
      </c>
      <c r="IO29" s="656">
        <v>1649</v>
      </c>
      <c r="IP29" s="657">
        <v>37477.354571759257</v>
      </c>
      <c r="IQ29" s="656">
        <v>4</v>
      </c>
      <c r="IR29" s="656" t="s">
        <v>793</v>
      </c>
      <c r="IS29" s="656">
        <v>2</v>
      </c>
      <c r="IT29" s="658">
        <v>41275</v>
      </c>
      <c r="IU29" s="656" t="s">
        <v>783</v>
      </c>
      <c r="IV29" s="656" t="s">
        <v>783</v>
      </c>
      <c r="IW29" s="656" t="s">
        <v>783</v>
      </c>
      <c r="IX29" s="656" t="s">
        <v>781</v>
      </c>
      <c r="IY29" s="656">
        <v>45</v>
      </c>
      <c r="IZ29" s="656" t="s">
        <v>789</v>
      </c>
      <c r="JA29" s="656" t="s">
        <v>783</v>
      </c>
      <c r="JB29" s="656" t="s">
        <v>783</v>
      </c>
      <c r="JC29" s="656" t="s">
        <v>783</v>
      </c>
      <c r="JD29" s="656">
        <v>329392</v>
      </c>
      <c r="JE29" s="656" t="s">
        <v>783</v>
      </c>
      <c r="JF29" s="656" t="s">
        <v>783</v>
      </c>
      <c r="JG29" s="656" t="s">
        <v>804</v>
      </c>
      <c r="JH29" s="656">
        <v>35</v>
      </c>
      <c r="JI29" s="656" t="s">
        <v>783</v>
      </c>
      <c r="JJ29" s="656" t="s">
        <v>783</v>
      </c>
      <c r="JK29" s="656" t="s">
        <v>783</v>
      </c>
      <c r="JL29" s="656" t="s">
        <v>790</v>
      </c>
      <c r="JM29" s="656">
        <v>4</v>
      </c>
      <c r="JN29" s="656">
        <v>1</v>
      </c>
      <c r="JO29" s="656" t="s">
        <v>783</v>
      </c>
      <c r="JP29" s="656">
        <v>12683066</v>
      </c>
      <c r="JQ29" s="656">
        <v>2013</v>
      </c>
      <c r="JR29" s="656">
        <v>12</v>
      </c>
      <c r="JS29" s="656" t="s">
        <v>783</v>
      </c>
      <c r="JT29" s="656" t="s">
        <v>783</v>
      </c>
      <c r="JU29" s="656" t="s">
        <v>823</v>
      </c>
      <c r="JV29" s="659">
        <v>565.68701199999998</v>
      </c>
      <c r="JW29">
        <f>JV29</f>
        <v>565.68701199999998</v>
      </c>
      <c r="JX29" s="225">
        <v>0.10713769166666666</v>
      </c>
    </row>
    <row r="30" spans="1:284" ht="16" thickBot="1">
      <c r="A30" s="905" t="s">
        <v>5</v>
      </c>
      <c r="B30" s="79">
        <f t="shared" si="0"/>
        <v>1</v>
      </c>
      <c r="C30" s="871" t="s">
        <v>123</v>
      </c>
      <c r="D30" s="249" t="s">
        <v>135</v>
      </c>
      <c r="E30" s="103" t="s">
        <v>199</v>
      </c>
      <c r="F30" s="888">
        <v>0.6</v>
      </c>
      <c r="G30" s="120" t="e">
        <f t="shared" si="45"/>
        <v>#REF!</v>
      </c>
      <c r="H30" s="46"/>
      <c r="I30" s="3">
        <v>0.6</v>
      </c>
      <c r="J30" s="29"/>
      <c r="K30" s="18" t="s">
        <v>15</v>
      </c>
      <c r="L30" s="5"/>
      <c r="M30" s="71">
        <v>2</v>
      </c>
      <c r="N30" s="71">
        <v>3</v>
      </c>
      <c r="O30" s="70">
        <v>5</v>
      </c>
      <c r="P30" s="891">
        <f t="shared" si="43"/>
        <v>10</v>
      </c>
      <c r="Q30" s="897">
        <f t="shared" si="44"/>
        <v>30</v>
      </c>
      <c r="R30" s="46"/>
      <c r="S30" s="3">
        <v>0.6</v>
      </c>
      <c r="T30" s="29"/>
      <c r="U30" s="219">
        <f t="shared" si="41"/>
        <v>45000</v>
      </c>
      <c r="V30" s="172" t="s">
        <v>642</v>
      </c>
      <c r="W30" s="536">
        <f t="shared" si="39"/>
        <v>45000</v>
      </c>
      <c r="X30" s="537">
        <f t="shared" si="37"/>
        <v>18000</v>
      </c>
      <c r="Y30" s="538">
        <f t="shared" si="40"/>
        <v>500</v>
      </c>
      <c r="Z30" s="900">
        <f t="shared" si="2"/>
        <v>63500</v>
      </c>
      <c r="AA30" s="883"/>
      <c r="AB30" s="270">
        <f t="shared" si="3"/>
        <v>0</v>
      </c>
      <c r="AC30" s="553"/>
      <c r="AD30" s="562">
        <f t="shared" si="4"/>
        <v>0</v>
      </c>
      <c r="AE30" s="518">
        <v>300</v>
      </c>
      <c r="AF30" s="270">
        <f t="shared" si="5"/>
        <v>18000</v>
      </c>
      <c r="AG30" s="270"/>
      <c r="AH30" s="562">
        <f t="shared" si="6"/>
        <v>0</v>
      </c>
      <c r="AI30" s="270"/>
      <c r="AJ30" s="228">
        <v>0</v>
      </c>
      <c r="AK30" s="902"/>
      <c r="AL30" s="902">
        <v>2019</v>
      </c>
      <c r="AM30" s="18" t="str">
        <f t="shared" si="7"/>
        <v xml:space="preserve"> </v>
      </c>
      <c r="AN30" s="747" t="str">
        <f t="shared" si="8"/>
        <v xml:space="preserve"> </v>
      </c>
      <c r="AO30" s="4">
        <f t="shared" si="9"/>
        <v>0.6</v>
      </c>
      <c r="AP30" s="747">
        <f t="shared" si="10"/>
        <v>63500</v>
      </c>
      <c r="AQ30" s="4" t="str">
        <f t="shared" si="11"/>
        <v xml:space="preserve"> </v>
      </c>
      <c r="AR30" s="747" t="str">
        <f t="shared" si="12"/>
        <v xml:space="preserve"> </v>
      </c>
      <c r="AS30" s="4" t="str">
        <f t="shared" si="13"/>
        <v xml:space="preserve"> </v>
      </c>
      <c r="AT30" s="747" t="str">
        <f t="shared" si="14"/>
        <v xml:space="preserve"> </v>
      </c>
      <c r="AU30" s="4" t="str">
        <f t="shared" si="15"/>
        <v xml:space="preserve"> </v>
      </c>
      <c r="AV30" s="747" t="str">
        <f t="shared" si="16"/>
        <v xml:space="preserve"> </v>
      </c>
      <c r="AW30" s="4" t="str">
        <f t="shared" si="17"/>
        <v xml:space="preserve"> </v>
      </c>
      <c r="AX30" s="747" t="str">
        <f t="shared" si="18"/>
        <v xml:space="preserve"> </v>
      </c>
      <c r="AY30" s="4" t="str">
        <f t="shared" si="19"/>
        <v xml:space="preserve"> </v>
      </c>
      <c r="AZ30" s="747" t="str">
        <f t="shared" si="20"/>
        <v xml:space="preserve"> </v>
      </c>
      <c r="BA30" s="4" t="str">
        <f t="shared" si="21"/>
        <v xml:space="preserve"> </v>
      </c>
      <c r="BB30" s="747" t="str">
        <f t="shared" si="22"/>
        <v xml:space="preserve"> </v>
      </c>
      <c r="BC30" s="4" t="str">
        <f t="shared" si="23"/>
        <v xml:space="preserve"> </v>
      </c>
      <c r="BD30" s="747" t="str">
        <f t="shared" si="24"/>
        <v xml:space="preserve"> </v>
      </c>
      <c r="BE30" s="4" t="str">
        <f t="shared" si="25"/>
        <v xml:space="preserve"> </v>
      </c>
      <c r="BF30" s="747" t="str">
        <f t="shared" si="26"/>
        <v xml:space="preserve"> </v>
      </c>
      <c r="BG30" s="4" t="str">
        <f t="shared" si="27"/>
        <v xml:space="preserve"> </v>
      </c>
      <c r="BH30" s="747" t="str">
        <f t="shared" si="28"/>
        <v xml:space="preserve"> </v>
      </c>
      <c r="BI30" s="4" t="str">
        <f t="shared" si="29"/>
        <v xml:space="preserve"> </v>
      </c>
      <c r="BJ30" s="747" t="str">
        <f t="shared" si="30"/>
        <v xml:space="preserve"> </v>
      </c>
      <c r="BK30" s="4" t="str">
        <f t="shared" si="31"/>
        <v xml:space="preserve"> </v>
      </c>
      <c r="BL30" s="747" t="str">
        <f t="shared" si="32"/>
        <v xml:space="preserve"> </v>
      </c>
      <c r="BM30" s="4" t="str">
        <f t="shared" si="33"/>
        <v xml:space="preserve"> </v>
      </c>
      <c r="BN30" s="747" t="str">
        <f t="shared" si="34"/>
        <v xml:space="preserve"> </v>
      </c>
      <c r="BO30" s="4" t="str">
        <f t="shared" si="35"/>
        <v xml:space="preserve"> </v>
      </c>
      <c r="BP30" s="747" t="str">
        <f t="shared" si="36"/>
        <v xml:space="preserve"> </v>
      </c>
      <c r="BQ30" s="133" t="s">
        <v>200</v>
      </c>
      <c r="BR30" s="133"/>
      <c r="BS30" s="389"/>
      <c r="BT30" s="389"/>
      <c r="BU30" s="389"/>
      <c r="BV30" s="389"/>
      <c r="BW30" s="389"/>
      <c r="BX30" s="389"/>
      <c r="BY30" s="389"/>
      <c r="BZ30" s="389"/>
      <c r="CA30" s="389"/>
      <c r="CB30" s="163">
        <f t="shared" si="38"/>
        <v>0</v>
      </c>
      <c r="CC30" s="389"/>
      <c r="CD30" s="389"/>
      <c r="CE30" s="389"/>
      <c r="CF30" s="389"/>
      <c r="CG30" s="389"/>
      <c r="CH30" s="389"/>
      <c r="CI30" s="389"/>
      <c r="CJ30" s="389"/>
      <c r="CK30" s="389"/>
      <c r="CL30" s="389"/>
      <c r="CM30" s="389"/>
      <c r="CN30" s="389"/>
      <c r="CO30" s="389"/>
      <c r="CP30" s="389"/>
      <c r="CQ30" s="389"/>
      <c r="CR30" s="389"/>
      <c r="CS30" s="389"/>
      <c r="CT30" s="389"/>
      <c r="CU30" s="389"/>
      <c r="CV30" s="389"/>
      <c r="CW30" s="389"/>
      <c r="CX30" s="389"/>
      <c r="CY30" s="389"/>
      <c r="CZ30" s="389"/>
      <c r="DA30" s="389"/>
      <c r="DB30" s="389"/>
      <c r="DC30" s="389"/>
      <c r="DD30" s="389"/>
      <c r="DE30" s="389"/>
      <c r="DF30" s="389"/>
      <c r="DG30" s="389"/>
      <c r="DH30" s="389"/>
      <c r="DI30" s="389"/>
      <c r="DJ30" s="389"/>
      <c r="DK30" s="389"/>
      <c r="DL30" s="389"/>
      <c r="DM30" s="389"/>
      <c r="DN30" s="389"/>
      <c r="DO30" s="389"/>
      <c r="DP30" s="389"/>
      <c r="DQ30" s="389"/>
      <c r="DR30" s="389"/>
      <c r="DS30" s="389"/>
      <c r="DT30" s="389"/>
      <c r="DU30" s="389"/>
      <c r="DV30" s="389"/>
      <c r="DW30" s="389"/>
      <c r="DX30" s="389"/>
      <c r="DY30" s="389"/>
      <c r="DZ30" s="389"/>
      <c r="EA30" s="389"/>
      <c r="EB30" s="389"/>
      <c r="EC30" s="389"/>
      <c r="ED30" s="389"/>
      <c r="EE30" s="389"/>
      <c r="EF30" s="389"/>
      <c r="EG30" s="389"/>
      <c r="EH30" s="389"/>
      <c r="EI30" s="389"/>
      <c r="EJ30" s="389"/>
      <c r="EK30" s="389"/>
      <c r="EL30" s="389"/>
      <c r="EM30" s="389"/>
      <c r="EN30" s="389"/>
      <c r="EO30" s="389"/>
      <c r="EP30" s="389"/>
      <c r="EQ30" s="389"/>
      <c r="ER30" s="389"/>
      <c r="ES30" s="389"/>
      <c r="ET30" s="389"/>
      <c r="EU30" s="389"/>
      <c r="EV30" s="389"/>
      <c r="EW30" s="389"/>
      <c r="EX30" s="389"/>
      <c r="EY30" s="389"/>
      <c r="EZ30" s="389"/>
      <c r="FA30" s="389"/>
      <c r="FB30" s="389"/>
      <c r="FC30" s="389"/>
      <c r="FD30" s="389"/>
      <c r="FE30" s="389"/>
      <c r="FF30" s="389"/>
      <c r="FG30" s="389"/>
      <c r="FH30" s="389"/>
      <c r="FI30" s="389"/>
      <c r="FJ30" s="389"/>
      <c r="FK30" s="389"/>
      <c r="FL30" s="389"/>
      <c r="FM30" s="389"/>
      <c r="FN30" s="389"/>
      <c r="FO30" s="389"/>
      <c r="FP30" s="389"/>
      <c r="FQ30" s="389"/>
      <c r="FR30" s="389"/>
      <c r="FS30" s="389"/>
      <c r="FT30" s="389"/>
      <c r="FU30" s="389"/>
      <c r="FV30" s="389"/>
      <c r="FW30" s="389"/>
      <c r="FX30" s="671" t="s">
        <v>374</v>
      </c>
      <c r="FY30" s="672">
        <v>255</v>
      </c>
      <c r="FZ30" s="672">
        <v>28092682</v>
      </c>
      <c r="GA30" s="672">
        <v>40</v>
      </c>
      <c r="GB30" s="672" t="s">
        <v>779</v>
      </c>
      <c r="GC30" s="672">
        <v>22</v>
      </c>
      <c r="GD30" s="672">
        <v>2012</v>
      </c>
      <c r="GE30" s="672">
        <v>1</v>
      </c>
      <c r="GF30" s="672" t="s">
        <v>780</v>
      </c>
      <c r="GG30" s="672">
        <v>1</v>
      </c>
      <c r="GH30" s="672">
        <v>1</v>
      </c>
      <c r="GI30" s="672" t="s">
        <v>780</v>
      </c>
      <c r="GJ30" s="672">
        <v>1</v>
      </c>
      <c r="GK30" s="672" t="s">
        <v>781</v>
      </c>
      <c r="GL30" s="672" t="s">
        <v>782</v>
      </c>
      <c r="GM30" s="672">
        <v>66</v>
      </c>
      <c r="GN30" s="672" t="s">
        <v>783</v>
      </c>
      <c r="GO30" s="672">
        <v>0</v>
      </c>
      <c r="GP30" s="672">
        <v>0</v>
      </c>
      <c r="GQ30" s="672">
        <v>4</v>
      </c>
      <c r="GR30" s="672">
        <v>2</v>
      </c>
      <c r="GS30" s="672" t="s">
        <v>783</v>
      </c>
      <c r="GT30" s="672" t="s">
        <v>783</v>
      </c>
      <c r="GU30" s="672" t="s">
        <v>783</v>
      </c>
      <c r="GV30" s="672" t="s">
        <v>783</v>
      </c>
      <c r="GW30" s="672" t="s">
        <v>783</v>
      </c>
      <c r="GX30" s="672" t="s">
        <v>783</v>
      </c>
      <c r="GY30" s="672">
        <v>1649</v>
      </c>
      <c r="GZ30" s="672">
        <v>0.12</v>
      </c>
      <c r="HA30" s="672">
        <v>5</v>
      </c>
      <c r="HB30" s="672" t="s">
        <v>783</v>
      </c>
      <c r="HC30" s="672" t="s">
        <v>782</v>
      </c>
      <c r="HD30" s="672">
        <v>15</v>
      </c>
      <c r="HE30" s="672" t="s">
        <v>783</v>
      </c>
      <c r="HF30" s="672">
        <v>0</v>
      </c>
      <c r="HG30" s="672" t="s">
        <v>783</v>
      </c>
      <c r="HH30" s="672">
        <v>0</v>
      </c>
      <c r="HI30" s="672">
        <v>1</v>
      </c>
      <c r="HJ30" s="672">
        <v>45</v>
      </c>
      <c r="HK30" s="672" t="s">
        <v>784</v>
      </c>
      <c r="HL30" s="672" t="s">
        <v>785</v>
      </c>
      <c r="HM30" s="672" t="s">
        <v>783</v>
      </c>
      <c r="HN30" s="672" t="s">
        <v>783</v>
      </c>
      <c r="HO30" s="672" t="s">
        <v>783</v>
      </c>
      <c r="HP30" s="672" t="s">
        <v>783</v>
      </c>
      <c r="HQ30" s="672" t="s">
        <v>783</v>
      </c>
      <c r="HR30" s="672">
        <v>3976306</v>
      </c>
      <c r="HS30" s="672" t="s">
        <v>783</v>
      </c>
      <c r="HT30" s="672" t="s">
        <v>786</v>
      </c>
      <c r="HU30" s="672" t="s">
        <v>787</v>
      </c>
      <c r="HV30" s="672">
        <v>4</v>
      </c>
      <c r="HW30" s="672">
        <v>2013</v>
      </c>
      <c r="HX30" s="672">
        <v>63</v>
      </c>
      <c r="HY30" s="672">
        <v>0</v>
      </c>
      <c r="HZ30" s="672">
        <v>634</v>
      </c>
      <c r="IA30" s="673">
        <v>41358.405266203707</v>
      </c>
      <c r="IB30" s="672" t="s">
        <v>788</v>
      </c>
      <c r="IC30" s="672">
        <v>3980784</v>
      </c>
      <c r="ID30" s="672">
        <v>2013</v>
      </c>
      <c r="IE30" s="672">
        <v>1712</v>
      </c>
      <c r="IF30" s="672" t="s">
        <v>783</v>
      </c>
      <c r="IG30" s="672" t="s">
        <v>783</v>
      </c>
      <c r="IH30" s="672" t="s">
        <v>783</v>
      </c>
      <c r="II30" s="672" t="s">
        <v>783</v>
      </c>
      <c r="IJ30" s="672" t="s">
        <v>783</v>
      </c>
      <c r="IK30" s="672" t="s">
        <v>783</v>
      </c>
      <c r="IL30" s="672" t="s">
        <v>783</v>
      </c>
      <c r="IM30" s="672" t="s">
        <v>783</v>
      </c>
      <c r="IN30" s="672" t="s">
        <v>783</v>
      </c>
      <c r="IO30" s="672">
        <v>1649</v>
      </c>
      <c r="IP30" s="673">
        <v>38943.586608796293</v>
      </c>
      <c r="IQ30" s="672" t="s">
        <v>783</v>
      </c>
      <c r="IR30" s="672" t="s">
        <v>783</v>
      </c>
      <c r="IS30" s="672" t="s">
        <v>783</v>
      </c>
      <c r="IT30" s="672" t="s">
        <v>783</v>
      </c>
      <c r="IU30" s="672" t="s">
        <v>783</v>
      </c>
      <c r="IV30" s="672" t="s">
        <v>783</v>
      </c>
      <c r="IW30" s="672" t="s">
        <v>783</v>
      </c>
      <c r="IX30" s="672" t="s">
        <v>781</v>
      </c>
      <c r="IY30" s="672">
        <v>45</v>
      </c>
      <c r="IZ30" s="672" t="s">
        <v>789</v>
      </c>
      <c r="JA30" s="672" t="s">
        <v>783</v>
      </c>
      <c r="JB30" s="672" t="s">
        <v>783</v>
      </c>
      <c r="JC30" s="672" t="s">
        <v>783</v>
      </c>
      <c r="JD30" s="672">
        <v>329394</v>
      </c>
      <c r="JE30" s="672" t="s">
        <v>783</v>
      </c>
      <c r="JF30" s="672" t="s">
        <v>783</v>
      </c>
      <c r="JG30" s="672" t="s">
        <v>783</v>
      </c>
      <c r="JH30" s="672" t="s">
        <v>783</v>
      </c>
      <c r="JI30" s="672" t="s">
        <v>783</v>
      </c>
      <c r="JJ30" s="672" t="s">
        <v>783</v>
      </c>
      <c r="JK30" s="672" t="s">
        <v>783</v>
      </c>
      <c r="JL30" s="672" t="s">
        <v>790</v>
      </c>
      <c r="JM30" s="672">
        <v>4</v>
      </c>
      <c r="JN30" s="672">
        <v>2</v>
      </c>
      <c r="JO30" s="672" t="s">
        <v>783</v>
      </c>
      <c r="JP30" s="672">
        <v>10711928</v>
      </c>
      <c r="JQ30" s="672">
        <v>2011</v>
      </c>
      <c r="JR30" s="672">
        <v>3</v>
      </c>
      <c r="JS30" s="672" t="s">
        <v>783</v>
      </c>
      <c r="JT30" s="672" t="s">
        <v>783</v>
      </c>
      <c r="JU30" s="672" t="s">
        <v>824</v>
      </c>
      <c r="JV30" s="674">
        <v>606.72744499999999</v>
      </c>
      <c r="JW30">
        <f>SUM(JV30:JV30)</f>
        <v>606.72744499999999</v>
      </c>
      <c r="JX30" s="225">
        <v>0.24752887803030302</v>
      </c>
    </row>
    <row r="31" spans="1:284" ht="16" thickBot="1">
      <c r="A31" s="905" t="s">
        <v>5</v>
      </c>
      <c r="B31" s="79">
        <f t="shared" si="0"/>
        <v>1</v>
      </c>
      <c r="C31" s="871" t="s">
        <v>8</v>
      </c>
      <c r="D31" s="249" t="s">
        <v>162</v>
      </c>
      <c r="E31" s="103" t="s">
        <v>116</v>
      </c>
      <c r="F31" s="888">
        <v>1.03</v>
      </c>
      <c r="G31" s="120" t="e">
        <f t="shared" si="45"/>
        <v>#REF!</v>
      </c>
      <c r="H31" s="46"/>
      <c r="I31" s="3">
        <v>1.03</v>
      </c>
      <c r="J31" s="29"/>
      <c r="K31" s="18">
        <v>1991</v>
      </c>
      <c r="L31" s="5"/>
      <c r="M31" s="71">
        <v>2</v>
      </c>
      <c r="N31" s="71">
        <v>3</v>
      </c>
      <c r="O31" s="70">
        <v>5</v>
      </c>
      <c r="P31" s="891">
        <f t="shared" si="43"/>
        <v>10</v>
      </c>
      <c r="Q31" s="897">
        <f t="shared" si="44"/>
        <v>30</v>
      </c>
      <c r="R31" s="46"/>
      <c r="S31" s="3">
        <v>1.03</v>
      </c>
      <c r="T31" s="29"/>
      <c r="U31" s="219">
        <f t="shared" si="41"/>
        <v>77250</v>
      </c>
      <c r="V31" s="172" t="s">
        <v>642</v>
      </c>
      <c r="W31" s="536">
        <f t="shared" si="39"/>
        <v>77250</v>
      </c>
      <c r="X31" s="537">
        <f t="shared" si="37"/>
        <v>0</v>
      </c>
      <c r="Y31" s="538">
        <f t="shared" si="40"/>
        <v>500</v>
      </c>
      <c r="Z31" s="900">
        <f t="shared" si="2"/>
        <v>77750</v>
      </c>
      <c r="AA31" s="883"/>
      <c r="AB31" s="270">
        <f t="shared" si="3"/>
        <v>0</v>
      </c>
      <c r="AC31" s="553"/>
      <c r="AD31" s="562">
        <f t="shared" si="4"/>
        <v>0</v>
      </c>
      <c r="AE31" s="518"/>
      <c r="AF31" s="270">
        <f t="shared" si="5"/>
        <v>0</v>
      </c>
      <c r="AG31" s="270"/>
      <c r="AH31" s="562">
        <f t="shared" si="6"/>
        <v>0</v>
      </c>
      <c r="AI31" s="270"/>
      <c r="AJ31" s="228">
        <v>0</v>
      </c>
      <c r="AK31" s="902"/>
      <c r="AL31" s="902">
        <v>2019</v>
      </c>
      <c r="AM31" s="18" t="str">
        <f t="shared" si="7"/>
        <v xml:space="preserve"> </v>
      </c>
      <c r="AN31" s="747" t="str">
        <f t="shared" si="8"/>
        <v xml:space="preserve"> </v>
      </c>
      <c r="AO31" s="4">
        <f t="shared" si="9"/>
        <v>1.03</v>
      </c>
      <c r="AP31" s="747">
        <f t="shared" si="10"/>
        <v>77750</v>
      </c>
      <c r="AQ31" s="4" t="str">
        <f t="shared" si="11"/>
        <v xml:space="preserve"> </v>
      </c>
      <c r="AR31" s="747" t="str">
        <f t="shared" si="12"/>
        <v xml:space="preserve"> </v>
      </c>
      <c r="AS31" s="4" t="str">
        <f t="shared" si="13"/>
        <v xml:space="preserve"> </v>
      </c>
      <c r="AT31" s="747" t="str">
        <f t="shared" si="14"/>
        <v xml:space="preserve"> </v>
      </c>
      <c r="AU31" s="4" t="str">
        <f t="shared" si="15"/>
        <v xml:space="preserve"> </v>
      </c>
      <c r="AV31" s="747" t="str">
        <f t="shared" si="16"/>
        <v xml:space="preserve"> </v>
      </c>
      <c r="AW31" s="4" t="str">
        <f t="shared" si="17"/>
        <v xml:space="preserve"> </v>
      </c>
      <c r="AX31" s="747" t="str">
        <f t="shared" si="18"/>
        <v xml:space="preserve"> </v>
      </c>
      <c r="AY31" s="4" t="str">
        <f t="shared" si="19"/>
        <v xml:space="preserve"> </v>
      </c>
      <c r="AZ31" s="747" t="str">
        <f t="shared" si="20"/>
        <v xml:space="preserve"> </v>
      </c>
      <c r="BA31" s="4" t="str">
        <f t="shared" si="21"/>
        <v xml:space="preserve"> </v>
      </c>
      <c r="BB31" s="747" t="str">
        <f t="shared" si="22"/>
        <v xml:space="preserve"> </v>
      </c>
      <c r="BC31" s="4" t="str">
        <f t="shared" si="23"/>
        <v xml:space="preserve"> </v>
      </c>
      <c r="BD31" s="747" t="str">
        <f t="shared" si="24"/>
        <v xml:space="preserve"> </v>
      </c>
      <c r="BE31" s="4" t="str">
        <f t="shared" si="25"/>
        <v xml:space="preserve"> </v>
      </c>
      <c r="BF31" s="747" t="str">
        <f t="shared" si="26"/>
        <v xml:space="preserve"> </v>
      </c>
      <c r="BG31" s="4" t="str">
        <f t="shared" si="27"/>
        <v xml:space="preserve"> </v>
      </c>
      <c r="BH31" s="747" t="str">
        <f t="shared" si="28"/>
        <v xml:space="preserve"> </v>
      </c>
      <c r="BI31" s="4" t="str">
        <f t="shared" si="29"/>
        <v xml:space="preserve"> </v>
      </c>
      <c r="BJ31" s="747" t="str">
        <f t="shared" si="30"/>
        <v xml:space="preserve"> </v>
      </c>
      <c r="BK31" s="4" t="str">
        <f t="shared" si="31"/>
        <v xml:space="preserve"> </v>
      </c>
      <c r="BL31" s="747" t="str">
        <f t="shared" si="32"/>
        <v xml:space="preserve"> </v>
      </c>
      <c r="BM31" s="4" t="str">
        <f t="shared" si="33"/>
        <v xml:space="preserve"> </v>
      </c>
      <c r="BN31" s="747" t="str">
        <f t="shared" si="34"/>
        <v xml:space="preserve"> </v>
      </c>
      <c r="BO31" s="4" t="str">
        <f t="shared" si="35"/>
        <v xml:space="preserve"> </v>
      </c>
      <c r="BP31" s="747" t="str">
        <f t="shared" si="36"/>
        <v xml:space="preserve"> </v>
      </c>
      <c r="BQ31" s="133"/>
      <c r="BR31" s="133"/>
      <c r="BS31" s="389"/>
      <c r="BT31" s="389"/>
      <c r="BU31" s="389"/>
      <c r="BV31" s="389"/>
      <c r="BW31" s="389"/>
      <c r="BX31" s="389"/>
      <c r="BY31" s="389"/>
      <c r="BZ31" s="389"/>
      <c r="CA31" s="389"/>
      <c r="CB31" s="163">
        <f t="shared" si="38"/>
        <v>0</v>
      </c>
      <c r="CC31" s="389"/>
      <c r="CD31" s="389"/>
      <c r="CE31" s="389"/>
      <c r="CF31" s="389"/>
      <c r="CG31" s="389"/>
      <c r="CH31" s="389"/>
      <c r="CI31" s="389"/>
      <c r="CJ31" s="389"/>
      <c r="CK31" s="389"/>
      <c r="CL31" s="389"/>
      <c r="CM31" s="389"/>
      <c r="CN31" s="389"/>
      <c r="CO31" s="389"/>
      <c r="CP31" s="389"/>
      <c r="CQ31" s="389"/>
      <c r="CR31" s="389"/>
      <c r="CS31" s="389"/>
      <c r="CT31" s="389"/>
      <c r="CU31" s="389"/>
      <c r="CV31" s="389"/>
      <c r="CW31" s="389"/>
      <c r="CX31" s="389"/>
      <c r="CY31" s="389"/>
      <c r="CZ31" s="389"/>
      <c r="DA31" s="389"/>
      <c r="DB31" s="389"/>
      <c r="DC31" s="389"/>
      <c r="DD31" s="389"/>
      <c r="DE31" s="389"/>
      <c r="DF31" s="389"/>
      <c r="DG31" s="389"/>
      <c r="DH31" s="389"/>
      <c r="DI31" s="389"/>
      <c r="DJ31" s="389"/>
      <c r="DK31" s="389"/>
      <c r="DL31" s="389"/>
      <c r="DM31" s="389"/>
      <c r="DN31" s="389"/>
      <c r="DO31" s="389"/>
      <c r="DP31" s="389"/>
      <c r="DQ31" s="389"/>
      <c r="DR31" s="389"/>
      <c r="DS31" s="389"/>
      <c r="DT31" s="389"/>
      <c r="DU31" s="389"/>
      <c r="DV31" s="389"/>
      <c r="DW31" s="389"/>
      <c r="DX31" s="389"/>
      <c r="DY31" s="389"/>
      <c r="DZ31" s="389"/>
      <c r="EA31" s="389"/>
      <c r="EB31" s="389"/>
      <c r="EC31" s="389"/>
      <c r="ED31" s="389"/>
      <c r="EE31" s="389"/>
      <c r="EF31" s="389"/>
      <c r="EG31" s="389"/>
      <c r="EH31" s="389"/>
      <c r="EI31" s="389"/>
      <c r="EJ31" s="389"/>
      <c r="EK31" s="389"/>
      <c r="EL31" s="389"/>
      <c r="EM31" s="389"/>
      <c r="EN31" s="389"/>
      <c r="EO31" s="389"/>
      <c r="EP31" s="389"/>
      <c r="EQ31" s="389"/>
      <c r="ER31" s="389"/>
      <c r="ES31" s="389"/>
      <c r="ET31" s="389"/>
      <c r="EU31" s="389"/>
      <c r="EV31" s="389"/>
      <c r="EW31" s="389"/>
      <c r="EX31" s="389"/>
      <c r="EY31" s="389"/>
      <c r="EZ31" s="389"/>
      <c r="FA31" s="389"/>
      <c r="FB31" s="389"/>
      <c r="FC31" s="389"/>
      <c r="FD31" s="389"/>
      <c r="FE31" s="389"/>
      <c r="FF31" s="389"/>
      <c r="FG31" s="389"/>
      <c r="FH31" s="389"/>
      <c r="FI31" s="389"/>
      <c r="FJ31" s="389"/>
      <c r="FK31" s="389"/>
      <c r="FL31" s="389"/>
      <c r="FM31" s="389"/>
      <c r="FN31" s="389"/>
      <c r="FO31" s="389"/>
      <c r="FP31" s="389"/>
      <c r="FQ31" s="389"/>
      <c r="FR31" s="389"/>
      <c r="FS31" s="389"/>
      <c r="FT31" s="389"/>
      <c r="FU31" s="389"/>
      <c r="FV31" s="389"/>
      <c r="FW31" s="389"/>
      <c r="FX31" s="671" t="s">
        <v>374</v>
      </c>
      <c r="FY31" s="672">
        <v>255</v>
      </c>
      <c r="FZ31" s="672">
        <v>28092682</v>
      </c>
      <c r="GA31" s="672">
        <v>40</v>
      </c>
      <c r="GB31" s="672" t="s">
        <v>779</v>
      </c>
      <c r="GC31" s="672">
        <v>22</v>
      </c>
      <c r="GD31" s="672">
        <v>2012</v>
      </c>
      <c r="GE31" s="672">
        <v>1</v>
      </c>
      <c r="GF31" s="672" t="s">
        <v>780</v>
      </c>
      <c r="GG31" s="672">
        <v>1</v>
      </c>
      <c r="GH31" s="672">
        <v>1</v>
      </c>
      <c r="GI31" s="672" t="s">
        <v>780</v>
      </c>
      <c r="GJ31" s="672">
        <v>1</v>
      </c>
      <c r="GK31" s="672" t="s">
        <v>781</v>
      </c>
      <c r="GL31" s="672" t="s">
        <v>782</v>
      </c>
      <c r="GM31" s="672">
        <v>66</v>
      </c>
      <c r="GN31" s="672" t="s">
        <v>783</v>
      </c>
      <c r="GO31" s="672">
        <v>0</v>
      </c>
      <c r="GP31" s="672">
        <v>0</v>
      </c>
      <c r="GQ31" s="672">
        <v>4</v>
      </c>
      <c r="GR31" s="672">
        <v>2</v>
      </c>
      <c r="GS31" s="672" t="s">
        <v>783</v>
      </c>
      <c r="GT31" s="672" t="s">
        <v>783</v>
      </c>
      <c r="GU31" s="672" t="s">
        <v>783</v>
      </c>
      <c r="GV31" s="672" t="s">
        <v>783</v>
      </c>
      <c r="GW31" s="672" t="s">
        <v>783</v>
      </c>
      <c r="GX31" s="672" t="s">
        <v>783</v>
      </c>
      <c r="GY31" s="672">
        <v>1649</v>
      </c>
      <c r="GZ31" s="672">
        <v>0.12</v>
      </c>
      <c r="HA31" s="672">
        <v>5</v>
      </c>
      <c r="HB31" s="672" t="s">
        <v>783</v>
      </c>
      <c r="HC31" s="672" t="s">
        <v>782</v>
      </c>
      <c r="HD31" s="672">
        <v>15</v>
      </c>
      <c r="HE31" s="672" t="s">
        <v>783</v>
      </c>
      <c r="HF31" s="672">
        <v>0</v>
      </c>
      <c r="HG31" s="672" t="s">
        <v>783</v>
      </c>
      <c r="HH31" s="672">
        <v>0</v>
      </c>
      <c r="HI31" s="672">
        <v>1</v>
      </c>
      <c r="HJ31" s="672">
        <v>45</v>
      </c>
      <c r="HK31" s="672" t="s">
        <v>784</v>
      </c>
      <c r="HL31" s="672" t="s">
        <v>785</v>
      </c>
      <c r="HM31" s="672" t="s">
        <v>783</v>
      </c>
      <c r="HN31" s="672" t="s">
        <v>783</v>
      </c>
      <c r="HO31" s="672" t="s">
        <v>783</v>
      </c>
      <c r="HP31" s="672" t="s">
        <v>783</v>
      </c>
      <c r="HQ31" s="672" t="s">
        <v>783</v>
      </c>
      <c r="HR31" s="672">
        <v>3976306</v>
      </c>
      <c r="HS31" s="672" t="s">
        <v>783</v>
      </c>
      <c r="HT31" s="672" t="s">
        <v>786</v>
      </c>
      <c r="HU31" s="672" t="s">
        <v>787</v>
      </c>
      <c r="HV31" s="672">
        <v>4</v>
      </c>
      <c r="HW31" s="672">
        <v>2013</v>
      </c>
      <c r="HX31" s="672">
        <v>63</v>
      </c>
      <c r="HY31" s="672">
        <v>0</v>
      </c>
      <c r="HZ31" s="672">
        <v>634</v>
      </c>
      <c r="IA31" s="673">
        <v>41358.405266203707</v>
      </c>
      <c r="IB31" s="672" t="s">
        <v>788</v>
      </c>
      <c r="IC31" s="672">
        <v>3980784</v>
      </c>
      <c r="ID31" s="672">
        <v>2013</v>
      </c>
      <c r="IE31" s="672">
        <v>1712</v>
      </c>
      <c r="IF31" s="672" t="s">
        <v>783</v>
      </c>
      <c r="IG31" s="672" t="s">
        <v>783</v>
      </c>
      <c r="IH31" s="672" t="s">
        <v>783</v>
      </c>
      <c r="II31" s="672" t="s">
        <v>783</v>
      </c>
      <c r="IJ31" s="672" t="s">
        <v>783</v>
      </c>
      <c r="IK31" s="672" t="s">
        <v>783</v>
      </c>
      <c r="IL31" s="672" t="s">
        <v>783</v>
      </c>
      <c r="IM31" s="672" t="s">
        <v>783</v>
      </c>
      <c r="IN31" s="672" t="s">
        <v>783</v>
      </c>
      <c r="IO31" s="672">
        <v>1649</v>
      </c>
      <c r="IP31" s="673">
        <v>38943.586608796293</v>
      </c>
      <c r="IQ31" s="672" t="s">
        <v>783</v>
      </c>
      <c r="IR31" s="672" t="s">
        <v>783</v>
      </c>
      <c r="IS31" s="672" t="s">
        <v>783</v>
      </c>
      <c r="IT31" s="672" t="s">
        <v>783</v>
      </c>
      <c r="IU31" s="672" t="s">
        <v>783</v>
      </c>
      <c r="IV31" s="672" t="s">
        <v>783</v>
      </c>
      <c r="IW31" s="672" t="s">
        <v>783</v>
      </c>
      <c r="IX31" s="672" t="s">
        <v>781</v>
      </c>
      <c r="IY31" s="672">
        <v>45</v>
      </c>
      <c r="IZ31" s="672" t="s">
        <v>789</v>
      </c>
      <c r="JA31" s="672" t="s">
        <v>783</v>
      </c>
      <c r="JB31" s="672" t="s">
        <v>783</v>
      </c>
      <c r="JC31" s="672" t="s">
        <v>783</v>
      </c>
      <c r="JD31" s="672">
        <v>329394</v>
      </c>
      <c r="JE31" s="672" t="s">
        <v>783</v>
      </c>
      <c r="JF31" s="672" t="s">
        <v>783</v>
      </c>
      <c r="JG31" s="672" t="s">
        <v>783</v>
      </c>
      <c r="JH31" s="672" t="s">
        <v>783</v>
      </c>
      <c r="JI31" s="672" t="s">
        <v>783</v>
      </c>
      <c r="JJ31" s="672" t="s">
        <v>783</v>
      </c>
      <c r="JK31" s="672" t="s">
        <v>783</v>
      </c>
      <c r="JL31" s="672" t="s">
        <v>790</v>
      </c>
      <c r="JM31" s="672">
        <v>4</v>
      </c>
      <c r="JN31" s="672">
        <v>2</v>
      </c>
      <c r="JO31" s="672" t="s">
        <v>783</v>
      </c>
      <c r="JP31" s="672">
        <v>10711928</v>
      </c>
      <c r="JQ31" s="672">
        <v>2011</v>
      </c>
      <c r="JR31" s="672">
        <v>3</v>
      </c>
      <c r="JS31" s="672" t="s">
        <v>783</v>
      </c>
      <c r="JT31" s="672" t="s">
        <v>783</v>
      </c>
      <c r="JU31" s="672" t="s">
        <v>824</v>
      </c>
      <c r="JV31" s="674">
        <v>606.72744499999999</v>
      </c>
      <c r="JW31">
        <f t="shared" ref="JW31:JW32" si="46">SUM(JV31:JV31)</f>
        <v>606.72744499999999</v>
      </c>
      <c r="JX31" s="225">
        <v>0.24752887803030302</v>
      </c>
    </row>
    <row r="32" spans="1:284" ht="16" thickBot="1">
      <c r="A32" s="905" t="s">
        <v>5</v>
      </c>
      <c r="B32" s="79">
        <f t="shared" si="0"/>
        <v>1</v>
      </c>
      <c r="C32" s="871" t="s">
        <v>19</v>
      </c>
      <c r="D32" s="249" t="s">
        <v>162</v>
      </c>
      <c r="E32" s="103" t="s">
        <v>158</v>
      </c>
      <c r="F32" s="888">
        <v>0.15</v>
      </c>
      <c r="G32" s="120" t="e">
        <f t="shared" si="45"/>
        <v>#REF!</v>
      </c>
      <c r="H32" s="46"/>
      <c r="I32" s="3">
        <v>0.15</v>
      </c>
      <c r="J32" s="29"/>
      <c r="K32" s="18">
        <v>1971</v>
      </c>
      <c r="L32" s="5"/>
      <c r="M32" s="71">
        <v>2</v>
      </c>
      <c r="N32" s="71">
        <v>2</v>
      </c>
      <c r="O32" s="70">
        <v>5</v>
      </c>
      <c r="P32" s="891">
        <f t="shared" si="43"/>
        <v>9</v>
      </c>
      <c r="Q32" s="897">
        <f t="shared" si="44"/>
        <v>20</v>
      </c>
      <c r="R32" s="46"/>
      <c r="S32" s="3">
        <v>0.15</v>
      </c>
      <c r="T32" s="29"/>
      <c r="U32" s="219">
        <f t="shared" si="41"/>
        <v>11250</v>
      </c>
      <c r="V32" s="172" t="s">
        <v>642</v>
      </c>
      <c r="W32" s="536">
        <f t="shared" si="39"/>
        <v>11250</v>
      </c>
      <c r="X32" s="537">
        <f t="shared" si="37"/>
        <v>0</v>
      </c>
      <c r="Y32" s="538">
        <f t="shared" si="40"/>
        <v>500</v>
      </c>
      <c r="Z32" s="900">
        <f t="shared" si="2"/>
        <v>11750</v>
      </c>
      <c r="AA32" s="883"/>
      <c r="AB32" s="270">
        <f t="shared" si="3"/>
        <v>0</v>
      </c>
      <c r="AC32" s="553"/>
      <c r="AD32" s="562">
        <f t="shared" si="4"/>
        <v>0</v>
      </c>
      <c r="AE32" s="518"/>
      <c r="AF32" s="270">
        <f t="shared" si="5"/>
        <v>0</v>
      </c>
      <c r="AG32" s="270"/>
      <c r="AH32" s="562">
        <f t="shared" si="6"/>
        <v>0</v>
      </c>
      <c r="AI32" s="270"/>
      <c r="AJ32" s="228">
        <v>0</v>
      </c>
      <c r="AK32" s="902"/>
      <c r="AL32" s="902">
        <v>2019</v>
      </c>
      <c r="AM32" s="18" t="str">
        <f t="shared" si="7"/>
        <v xml:space="preserve"> </v>
      </c>
      <c r="AN32" s="747" t="str">
        <f t="shared" si="8"/>
        <v xml:space="preserve"> </v>
      </c>
      <c r="AO32" s="4">
        <f t="shared" si="9"/>
        <v>0.15</v>
      </c>
      <c r="AP32" s="747">
        <f t="shared" si="10"/>
        <v>11750</v>
      </c>
      <c r="AQ32" s="4" t="str">
        <f t="shared" si="11"/>
        <v xml:space="preserve"> </v>
      </c>
      <c r="AR32" s="747" t="str">
        <f t="shared" si="12"/>
        <v xml:space="preserve"> </v>
      </c>
      <c r="AS32" s="4" t="str">
        <f t="shared" si="13"/>
        <v xml:space="preserve"> </v>
      </c>
      <c r="AT32" s="747" t="str">
        <f t="shared" si="14"/>
        <v xml:space="preserve"> </v>
      </c>
      <c r="AU32" s="4" t="str">
        <f t="shared" si="15"/>
        <v xml:space="preserve"> </v>
      </c>
      <c r="AV32" s="747" t="str">
        <f t="shared" si="16"/>
        <v xml:space="preserve"> </v>
      </c>
      <c r="AW32" s="4" t="str">
        <f t="shared" si="17"/>
        <v xml:space="preserve"> </v>
      </c>
      <c r="AX32" s="747" t="str">
        <f t="shared" si="18"/>
        <v xml:space="preserve"> </v>
      </c>
      <c r="AY32" s="4" t="str">
        <f t="shared" si="19"/>
        <v xml:space="preserve"> </v>
      </c>
      <c r="AZ32" s="747" t="str">
        <f t="shared" si="20"/>
        <v xml:space="preserve"> </v>
      </c>
      <c r="BA32" s="4" t="str">
        <f t="shared" si="21"/>
        <v xml:space="preserve"> </v>
      </c>
      <c r="BB32" s="747" t="str">
        <f t="shared" si="22"/>
        <v xml:space="preserve"> </v>
      </c>
      <c r="BC32" s="4" t="str">
        <f t="shared" si="23"/>
        <v xml:space="preserve"> </v>
      </c>
      <c r="BD32" s="747" t="str">
        <f t="shared" si="24"/>
        <v xml:space="preserve"> </v>
      </c>
      <c r="BE32" s="4" t="str">
        <f t="shared" si="25"/>
        <v xml:space="preserve"> </v>
      </c>
      <c r="BF32" s="747" t="str">
        <f t="shared" si="26"/>
        <v xml:space="preserve"> </v>
      </c>
      <c r="BG32" s="4" t="str">
        <f t="shared" si="27"/>
        <v xml:space="preserve"> </v>
      </c>
      <c r="BH32" s="747" t="str">
        <f t="shared" si="28"/>
        <v xml:space="preserve"> </v>
      </c>
      <c r="BI32" s="4" t="str">
        <f t="shared" si="29"/>
        <v xml:space="preserve"> </v>
      </c>
      <c r="BJ32" s="747" t="str">
        <f t="shared" si="30"/>
        <v xml:space="preserve"> </v>
      </c>
      <c r="BK32" s="4" t="str">
        <f t="shared" si="31"/>
        <v xml:space="preserve"> </v>
      </c>
      <c r="BL32" s="747" t="str">
        <f t="shared" si="32"/>
        <v xml:space="preserve"> </v>
      </c>
      <c r="BM32" s="4" t="str">
        <f t="shared" si="33"/>
        <v xml:space="preserve"> </v>
      </c>
      <c r="BN32" s="747" t="str">
        <f t="shared" si="34"/>
        <v xml:space="preserve"> </v>
      </c>
      <c r="BO32" s="4" t="str">
        <f t="shared" si="35"/>
        <v xml:space="preserve"> </v>
      </c>
      <c r="BP32" s="747" t="str">
        <f t="shared" si="36"/>
        <v xml:space="preserve"> </v>
      </c>
      <c r="BQ32" s="133" t="s">
        <v>239</v>
      </c>
      <c r="BR32" s="133"/>
      <c r="BS32" s="389"/>
      <c r="BT32" s="389"/>
      <c r="BU32" s="389"/>
      <c r="BV32" s="389"/>
      <c r="BW32" s="389"/>
      <c r="BX32" s="389"/>
      <c r="BY32" s="389"/>
      <c r="BZ32" s="389"/>
      <c r="CA32" s="389"/>
      <c r="CB32" s="163">
        <f t="shared" si="38"/>
        <v>0</v>
      </c>
      <c r="CC32" s="389"/>
      <c r="CD32" s="389"/>
      <c r="CE32" s="389"/>
      <c r="CF32" s="389"/>
      <c r="CG32" s="389"/>
      <c r="CH32" s="389"/>
      <c r="CI32" s="389"/>
      <c r="CJ32" s="389"/>
      <c r="CK32" s="389"/>
      <c r="CL32" s="389"/>
      <c r="CM32" s="389"/>
      <c r="CN32" s="389"/>
      <c r="CO32" s="389"/>
      <c r="CP32" s="389"/>
      <c r="CQ32" s="389"/>
      <c r="CR32" s="389"/>
      <c r="CS32" s="389"/>
      <c r="CT32" s="389"/>
      <c r="CU32" s="389"/>
      <c r="CV32" s="389"/>
      <c r="CW32" s="389"/>
      <c r="CX32" s="389"/>
      <c r="CY32" s="389"/>
      <c r="CZ32" s="389"/>
      <c r="DA32" s="389"/>
      <c r="DB32" s="389"/>
      <c r="DC32" s="389"/>
      <c r="DD32" s="389"/>
      <c r="DE32" s="389"/>
      <c r="DF32" s="389"/>
      <c r="DG32" s="389"/>
      <c r="DH32" s="389"/>
      <c r="DI32" s="389"/>
      <c r="DJ32" s="389"/>
      <c r="DK32" s="389"/>
      <c r="DL32" s="389"/>
      <c r="DM32" s="389"/>
      <c r="DN32" s="389"/>
      <c r="DO32" s="389"/>
      <c r="DP32" s="389"/>
      <c r="DQ32" s="389"/>
      <c r="DR32" s="389"/>
      <c r="DS32" s="389"/>
      <c r="DT32" s="389"/>
      <c r="DU32" s="389"/>
      <c r="DV32" s="389"/>
      <c r="DW32" s="389"/>
      <c r="DX32" s="389"/>
      <c r="DY32" s="389"/>
      <c r="DZ32" s="389"/>
      <c r="EA32" s="389"/>
      <c r="EB32" s="389"/>
      <c r="EC32" s="389"/>
      <c r="ED32" s="389"/>
      <c r="EE32" s="389"/>
      <c r="EF32" s="389"/>
      <c r="EG32" s="389"/>
      <c r="EH32" s="389"/>
      <c r="EI32" s="389"/>
      <c r="EJ32" s="389"/>
      <c r="EK32" s="389"/>
      <c r="EL32" s="389"/>
      <c r="EM32" s="389"/>
      <c r="EN32" s="389"/>
      <c r="EO32" s="389"/>
      <c r="EP32" s="389"/>
      <c r="EQ32" s="389"/>
      <c r="ER32" s="389"/>
      <c r="ES32" s="389"/>
      <c r="ET32" s="389"/>
      <c r="EU32" s="389"/>
      <c r="EV32" s="389"/>
      <c r="EW32" s="389"/>
      <c r="EX32" s="389"/>
      <c r="EY32" s="389"/>
      <c r="EZ32" s="389"/>
      <c r="FA32" s="389"/>
      <c r="FB32" s="389"/>
      <c r="FC32" s="389"/>
      <c r="FD32" s="389"/>
      <c r="FE32" s="389"/>
      <c r="FF32" s="389"/>
      <c r="FG32" s="389"/>
      <c r="FH32" s="389"/>
      <c r="FI32" s="389"/>
      <c r="FJ32" s="389"/>
      <c r="FK32" s="389"/>
      <c r="FL32" s="389"/>
      <c r="FM32" s="389"/>
      <c r="FN32" s="389"/>
      <c r="FO32" s="389"/>
      <c r="FP32" s="389"/>
      <c r="FQ32" s="389"/>
      <c r="FR32" s="389"/>
      <c r="FS32" s="389"/>
      <c r="FT32" s="389"/>
      <c r="FU32" s="389"/>
      <c r="FV32" s="389"/>
      <c r="FW32" s="389"/>
      <c r="FX32" s="671" t="s">
        <v>374</v>
      </c>
      <c r="FY32" s="672">
        <v>255</v>
      </c>
      <c r="FZ32" s="672">
        <v>28092682</v>
      </c>
      <c r="GA32" s="672">
        <v>40</v>
      </c>
      <c r="GB32" s="672" t="s">
        <v>779</v>
      </c>
      <c r="GC32" s="672">
        <v>22</v>
      </c>
      <c r="GD32" s="672">
        <v>2012</v>
      </c>
      <c r="GE32" s="672">
        <v>1</v>
      </c>
      <c r="GF32" s="672" t="s">
        <v>780</v>
      </c>
      <c r="GG32" s="672">
        <v>1</v>
      </c>
      <c r="GH32" s="672">
        <v>1</v>
      </c>
      <c r="GI32" s="672" t="s">
        <v>780</v>
      </c>
      <c r="GJ32" s="672">
        <v>1</v>
      </c>
      <c r="GK32" s="672" t="s">
        <v>781</v>
      </c>
      <c r="GL32" s="672" t="s">
        <v>782</v>
      </c>
      <c r="GM32" s="672">
        <v>66</v>
      </c>
      <c r="GN32" s="672" t="s">
        <v>783</v>
      </c>
      <c r="GO32" s="672">
        <v>0</v>
      </c>
      <c r="GP32" s="672">
        <v>0</v>
      </c>
      <c r="GQ32" s="672">
        <v>4</v>
      </c>
      <c r="GR32" s="672">
        <v>2</v>
      </c>
      <c r="GS32" s="672" t="s">
        <v>783</v>
      </c>
      <c r="GT32" s="672" t="s">
        <v>783</v>
      </c>
      <c r="GU32" s="672" t="s">
        <v>783</v>
      </c>
      <c r="GV32" s="672" t="s">
        <v>783</v>
      </c>
      <c r="GW32" s="672" t="s">
        <v>783</v>
      </c>
      <c r="GX32" s="672" t="s">
        <v>783</v>
      </c>
      <c r="GY32" s="672">
        <v>1649</v>
      </c>
      <c r="GZ32" s="672">
        <v>0.12</v>
      </c>
      <c r="HA32" s="672">
        <v>5</v>
      </c>
      <c r="HB32" s="672" t="s">
        <v>783</v>
      </c>
      <c r="HC32" s="672" t="s">
        <v>782</v>
      </c>
      <c r="HD32" s="672">
        <v>15</v>
      </c>
      <c r="HE32" s="672" t="s">
        <v>783</v>
      </c>
      <c r="HF32" s="672">
        <v>0</v>
      </c>
      <c r="HG32" s="672" t="s">
        <v>783</v>
      </c>
      <c r="HH32" s="672">
        <v>0</v>
      </c>
      <c r="HI32" s="672">
        <v>1</v>
      </c>
      <c r="HJ32" s="672">
        <v>45</v>
      </c>
      <c r="HK32" s="672" t="s">
        <v>784</v>
      </c>
      <c r="HL32" s="672" t="s">
        <v>785</v>
      </c>
      <c r="HM32" s="672" t="s">
        <v>783</v>
      </c>
      <c r="HN32" s="672" t="s">
        <v>783</v>
      </c>
      <c r="HO32" s="672" t="s">
        <v>783</v>
      </c>
      <c r="HP32" s="672" t="s">
        <v>783</v>
      </c>
      <c r="HQ32" s="672" t="s">
        <v>783</v>
      </c>
      <c r="HR32" s="672">
        <v>3976306</v>
      </c>
      <c r="HS32" s="672" t="s">
        <v>783</v>
      </c>
      <c r="HT32" s="672" t="s">
        <v>786</v>
      </c>
      <c r="HU32" s="672" t="s">
        <v>787</v>
      </c>
      <c r="HV32" s="672">
        <v>4</v>
      </c>
      <c r="HW32" s="672">
        <v>2013</v>
      </c>
      <c r="HX32" s="672">
        <v>63</v>
      </c>
      <c r="HY32" s="672">
        <v>0</v>
      </c>
      <c r="HZ32" s="672">
        <v>634</v>
      </c>
      <c r="IA32" s="673">
        <v>41358.405266203707</v>
      </c>
      <c r="IB32" s="672" t="s">
        <v>788</v>
      </c>
      <c r="IC32" s="672">
        <v>3980784</v>
      </c>
      <c r="ID32" s="672">
        <v>2013</v>
      </c>
      <c r="IE32" s="672">
        <v>1712</v>
      </c>
      <c r="IF32" s="672" t="s">
        <v>783</v>
      </c>
      <c r="IG32" s="672" t="s">
        <v>783</v>
      </c>
      <c r="IH32" s="672" t="s">
        <v>783</v>
      </c>
      <c r="II32" s="672" t="s">
        <v>783</v>
      </c>
      <c r="IJ32" s="672" t="s">
        <v>783</v>
      </c>
      <c r="IK32" s="672" t="s">
        <v>783</v>
      </c>
      <c r="IL32" s="672" t="s">
        <v>783</v>
      </c>
      <c r="IM32" s="672" t="s">
        <v>783</v>
      </c>
      <c r="IN32" s="672" t="s">
        <v>783</v>
      </c>
      <c r="IO32" s="672">
        <v>1649</v>
      </c>
      <c r="IP32" s="673">
        <v>38943.586608796293</v>
      </c>
      <c r="IQ32" s="672" t="s">
        <v>783</v>
      </c>
      <c r="IR32" s="672" t="s">
        <v>783</v>
      </c>
      <c r="IS32" s="672" t="s">
        <v>783</v>
      </c>
      <c r="IT32" s="672" t="s">
        <v>783</v>
      </c>
      <c r="IU32" s="672" t="s">
        <v>783</v>
      </c>
      <c r="IV32" s="672" t="s">
        <v>783</v>
      </c>
      <c r="IW32" s="672" t="s">
        <v>783</v>
      </c>
      <c r="IX32" s="672" t="s">
        <v>781</v>
      </c>
      <c r="IY32" s="672">
        <v>45</v>
      </c>
      <c r="IZ32" s="672" t="s">
        <v>789</v>
      </c>
      <c r="JA32" s="672" t="s">
        <v>783</v>
      </c>
      <c r="JB32" s="672" t="s">
        <v>783</v>
      </c>
      <c r="JC32" s="672" t="s">
        <v>783</v>
      </c>
      <c r="JD32" s="672">
        <v>329394</v>
      </c>
      <c r="JE32" s="672" t="s">
        <v>783</v>
      </c>
      <c r="JF32" s="672" t="s">
        <v>783</v>
      </c>
      <c r="JG32" s="672" t="s">
        <v>783</v>
      </c>
      <c r="JH32" s="672" t="s">
        <v>783</v>
      </c>
      <c r="JI32" s="672" t="s">
        <v>783</v>
      </c>
      <c r="JJ32" s="672" t="s">
        <v>783</v>
      </c>
      <c r="JK32" s="672" t="s">
        <v>783</v>
      </c>
      <c r="JL32" s="672" t="s">
        <v>790</v>
      </c>
      <c r="JM32" s="672">
        <v>4</v>
      </c>
      <c r="JN32" s="672">
        <v>2</v>
      </c>
      <c r="JO32" s="672" t="s">
        <v>783</v>
      </c>
      <c r="JP32" s="672">
        <v>10711928</v>
      </c>
      <c r="JQ32" s="672">
        <v>2011</v>
      </c>
      <c r="JR32" s="672">
        <v>3</v>
      </c>
      <c r="JS32" s="672" t="s">
        <v>783</v>
      </c>
      <c r="JT32" s="672" t="s">
        <v>783</v>
      </c>
      <c r="JU32" s="672" t="s">
        <v>824</v>
      </c>
      <c r="JV32" s="674">
        <v>606.72744499999999</v>
      </c>
      <c r="JW32">
        <f t="shared" si="46"/>
        <v>606.72744499999999</v>
      </c>
      <c r="JX32" s="225">
        <v>0.24752887803030302</v>
      </c>
    </row>
    <row r="33" spans="1:285" ht="16" thickBot="1">
      <c r="A33" s="905" t="s">
        <v>5</v>
      </c>
      <c r="B33" s="79">
        <f t="shared" si="0"/>
        <v>1</v>
      </c>
      <c r="C33" s="871" t="s">
        <v>54</v>
      </c>
      <c r="D33" s="249" t="s">
        <v>185</v>
      </c>
      <c r="E33" s="103" t="s">
        <v>193</v>
      </c>
      <c r="F33" s="888">
        <v>0.45</v>
      </c>
      <c r="G33" s="120" t="e">
        <f t="shared" si="45"/>
        <v>#REF!</v>
      </c>
      <c r="H33" s="47"/>
      <c r="I33" s="3">
        <v>0.45</v>
      </c>
      <c r="J33" s="29"/>
      <c r="K33" s="18" t="s">
        <v>195</v>
      </c>
      <c r="L33" s="5"/>
      <c r="M33" s="71">
        <v>2</v>
      </c>
      <c r="N33" s="71">
        <v>3</v>
      </c>
      <c r="O33" s="70">
        <v>3</v>
      </c>
      <c r="P33" s="891">
        <f t="shared" si="43"/>
        <v>8</v>
      </c>
      <c r="Q33" s="897">
        <f t="shared" si="44"/>
        <v>18</v>
      </c>
      <c r="R33" s="46"/>
      <c r="S33" s="3">
        <v>0.45</v>
      </c>
      <c r="T33" s="29"/>
      <c r="U33" s="219">
        <f t="shared" si="41"/>
        <v>33750</v>
      </c>
      <c r="V33" s="172" t="s">
        <v>642</v>
      </c>
      <c r="W33" s="536">
        <f t="shared" si="39"/>
        <v>33750</v>
      </c>
      <c r="X33" s="537">
        <f t="shared" si="37"/>
        <v>17023.199999999997</v>
      </c>
      <c r="Y33" s="538">
        <f t="shared" si="40"/>
        <v>500</v>
      </c>
      <c r="Z33" s="900">
        <f t="shared" si="2"/>
        <v>51273.2</v>
      </c>
      <c r="AA33" s="883">
        <v>6</v>
      </c>
      <c r="AB33" s="270">
        <f t="shared" si="3"/>
        <v>8923.1999999999989</v>
      </c>
      <c r="AC33" s="566">
        <v>0.25</v>
      </c>
      <c r="AD33" s="562">
        <f t="shared" si="4"/>
        <v>8100</v>
      </c>
      <c r="AE33" s="518"/>
      <c r="AF33" s="270">
        <f t="shared" si="5"/>
        <v>0</v>
      </c>
      <c r="AG33" s="270"/>
      <c r="AH33" s="562">
        <f t="shared" si="6"/>
        <v>0</v>
      </c>
      <c r="AI33" s="270"/>
      <c r="AJ33" s="228">
        <v>0</v>
      </c>
      <c r="AK33" s="902"/>
      <c r="AL33" s="902">
        <v>2019</v>
      </c>
      <c r="AM33" s="18" t="str">
        <f t="shared" si="7"/>
        <v xml:space="preserve"> </v>
      </c>
      <c r="AN33" s="747" t="str">
        <f t="shared" si="8"/>
        <v xml:space="preserve"> </v>
      </c>
      <c r="AO33" s="4">
        <f t="shared" si="9"/>
        <v>0.45</v>
      </c>
      <c r="AP33" s="747">
        <f t="shared" si="10"/>
        <v>51273.2</v>
      </c>
      <c r="AQ33" s="4" t="str">
        <f t="shared" si="11"/>
        <v xml:space="preserve"> </v>
      </c>
      <c r="AR33" s="747" t="str">
        <f t="shared" si="12"/>
        <v xml:space="preserve"> </v>
      </c>
      <c r="AS33" s="4" t="str">
        <f t="shared" si="13"/>
        <v xml:space="preserve"> </v>
      </c>
      <c r="AT33" s="747" t="str">
        <f t="shared" si="14"/>
        <v xml:space="preserve"> </v>
      </c>
      <c r="AU33" s="4" t="str">
        <f t="shared" si="15"/>
        <v xml:space="preserve"> </v>
      </c>
      <c r="AV33" s="747" t="str">
        <f t="shared" si="16"/>
        <v xml:space="preserve"> </v>
      </c>
      <c r="AW33" s="4" t="str">
        <f t="shared" si="17"/>
        <v xml:space="preserve"> </v>
      </c>
      <c r="AX33" s="747" t="str">
        <f t="shared" si="18"/>
        <v xml:space="preserve"> </v>
      </c>
      <c r="AY33" s="4" t="str">
        <f t="shared" si="19"/>
        <v xml:space="preserve"> </v>
      </c>
      <c r="AZ33" s="747" t="str">
        <f t="shared" si="20"/>
        <v xml:space="preserve"> </v>
      </c>
      <c r="BA33" s="4" t="str">
        <f t="shared" si="21"/>
        <v xml:space="preserve"> </v>
      </c>
      <c r="BB33" s="747" t="str">
        <f t="shared" si="22"/>
        <v xml:space="preserve"> </v>
      </c>
      <c r="BC33" s="4" t="str">
        <f t="shared" si="23"/>
        <v xml:space="preserve"> </v>
      </c>
      <c r="BD33" s="747" t="str">
        <f t="shared" si="24"/>
        <v xml:space="preserve"> </v>
      </c>
      <c r="BE33" s="4" t="str">
        <f t="shared" si="25"/>
        <v xml:space="preserve"> </v>
      </c>
      <c r="BF33" s="747" t="str">
        <f t="shared" si="26"/>
        <v xml:space="preserve"> </v>
      </c>
      <c r="BG33" s="4" t="str">
        <f t="shared" si="27"/>
        <v xml:space="preserve"> </v>
      </c>
      <c r="BH33" s="747" t="str">
        <f t="shared" si="28"/>
        <v xml:space="preserve"> </v>
      </c>
      <c r="BI33" s="4" t="str">
        <f t="shared" si="29"/>
        <v xml:space="preserve"> </v>
      </c>
      <c r="BJ33" s="747" t="str">
        <f t="shared" si="30"/>
        <v xml:space="preserve"> </v>
      </c>
      <c r="BK33" s="4" t="str">
        <f t="shared" si="31"/>
        <v xml:space="preserve"> </v>
      </c>
      <c r="BL33" s="747" t="str">
        <f t="shared" si="32"/>
        <v xml:space="preserve"> </v>
      </c>
      <c r="BM33" s="4" t="str">
        <f t="shared" si="33"/>
        <v xml:space="preserve"> </v>
      </c>
      <c r="BN33" s="747" t="str">
        <f t="shared" si="34"/>
        <v xml:space="preserve"> </v>
      </c>
      <c r="BO33" s="4" t="str">
        <f t="shared" si="35"/>
        <v xml:space="preserve"> </v>
      </c>
      <c r="BP33" s="747" t="str">
        <f t="shared" si="36"/>
        <v xml:space="preserve"> </v>
      </c>
      <c r="BQ33" s="133" t="s">
        <v>264</v>
      </c>
      <c r="BR33" s="133"/>
      <c r="BS33" s="389"/>
      <c r="BT33" s="389"/>
      <c r="BU33" s="389"/>
      <c r="BV33" s="389"/>
      <c r="BW33" s="389"/>
      <c r="BX33" s="389"/>
      <c r="BY33" s="389"/>
      <c r="BZ33" s="389"/>
      <c r="CA33" s="389"/>
      <c r="CB33" s="163">
        <f t="shared" si="38"/>
        <v>0</v>
      </c>
      <c r="CC33" s="389"/>
      <c r="CD33" s="389"/>
      <c r="CE33" s="389"/>
      <c r="CF33" s="389"/>
      <c r="CG33" s="389"/>
      <c r="CH33" s="389"/>
      <c r="CI33" s="389"/>
      <c r="CJ33" s="389"/>
      <c r="CK33" s="389"/>
      <c r="CL33" s="389"/>
      <c r="CM33" s="389"/>
      <c r="CN33" s="389"/>
      <c r="CO33" s="389"/>
      <c r="CP33" s="389"/>
      <c r="CQ33" s="389"/>
      <c r="CR33" s="389"/>
      <c r="CS33" s="389"/>
      <c r="CT33" s="389"/>
      <c r="CU33" s="389"/>
      <c r="CV33" s="389"/>
      <c r="CW33" s="389"/>
      <c r="CX33" s="389"/>
      <c r="CY33" s="389"/>
      <c r="CZ33" s="389"/>
      <c r="DA33" s="389"/>
      <c r="DB33" s="389"/>
      <c r="DC33" s="389"/>
      <c r="DD33" s="389"/>
      <c r="DE33" s="389"/>
      <c r="DF33" s="389"/>
      <c r="DG33" s="389"/>
      <c r="DH33" s="389"/>
      <c r="DI33" s="389"/>
      <c r="DJ33" s="389"/>
      <c r="DK33" s="389"/>
      <c r="DL33" s="389"/>
      <c r="DM33" s="389"/>
      <c r="DN33" s="389"/>
      <c r="DO33" s="389"/>
      <c r="DP33" s="389"/>
      <c r="DQ33" s="389"/>
      <c r="DR33" s="389"/>
      <c r="DS33" s="389"/>
      <c r="DT33" s="389"/>
      <c r="DU33" s="389"/>
      <c r="DV33" s="389"/>
      <c r="DW33" s="389"/>
      <c r="DX33" s="389"/>
      <c r="DY33" s="389"/>
      <c r="DZ33" s="389"/>
      <c r="EA33" s="389"/>
      <c r="EB33" s="389"/>
      <c r="EC33" s="389"/>
      <c r="ED33" s="389"/>
      <c r="EE33" s="389"/>
      <c r="EF33" s="389"/>
      <c r="EG33" s="389"/>
      <c r="EH33" s="389"/>
      <c r="EI33" s="389"/>
      <c r="EJ33" s="389"/>
      <c r="EK33" s="389"/>
      <c r="EL33" s="389"/>
      <c r="EM33" s="389"/>
      <c r="EN33" s="389"/>
      <c r="EO33" s="389"/>
      <c r="EP33" s="389"/>
      <c r="EQ33" s="389"/>
      <c r="ER33" s="389"/>
      <c r="ES33" s="389"/>
      <c r="ET33" s="389"/>
      <c r="EU33" s="389"/>
      <c r="EV33" s="389"/>
      <c r="EW33" s="389"/>
      <c r="EX33" s="389"/>
      <c r="EY33" s="389"/>
      <c r="EZ33" s="389"/>
      <c r="FA33" s="389"/>
      <c r="FB33" s="389"/>
      <c r="FC33" s="389"/>
      <c r="FD33" s="389"/>
      <c r="FE33" s="389"/>
      <c r="FF33" s="389"/>
      <c r="FG33" s="389"/>
      <c r="FH33" s="389"/>
      <c r="FI33" s="389"/>
      <c r="FJ33" s="389"/>
      <c r="FK33" s="389"/>
      <c r="FL33" s="389"/>
      <c r="FM33" s="389"/>
      <c r="FN33" s="389"/>
      <c r="FO33" s="389"/>
      <c r="FP33" s="389"/>
      <c r="FQ33" s="389"/>
      <c r="FR33" s="389"/>
      <c r="FS33" s="389"/>
      <c r="FT33" s="389"/>
      <c r="FU33" s="389"/>
      <c r="FV33" s="389"/>
      <c r="FW33" s="389"/>
      <c r="FX33" s="716"/>
      <c r="FY33" s="717"/>
      <c r="FZ33" s="717"/>
      <c r="GA33" s="717"/>
      <c r="GB33" s="717"/>
      <c r="GC33" s="717"/>
      <c r="GD33" s="717"/>
      <c r="GE33" s="717"/>
      <c r="GF33" s="717"/>
      <c r="GG33" s="717"/>
      <c r="GH33" s="717"/>
      <c r="GI33" s="717"/>
      <c r="GJ33" s="717"/>
      <c r="GK33" s="717"/>
      <c r="GL33" s="717"/>
      <c r="GM33" s="717"/>
      <c r="GN33" s="717"/>
      <c r="GO33" s="717"/>
      <c r="GP33" s="717"/>
      <c r="GQ33" s="717"/>
      <c r="GR33" s="717"/>
      <c r="GS33" s="717"/>
      <c r="GT33" s="717"/>
      <c r="GU33" s="717"/>
      <c r="GV33" s="717"/>
      <c r="GW33" s="717"/>
      <c r="GX33" s="717"/>
      <c r="GY33" s="717"/>
      <c r="GZ33" s="717"/>
      <c r="HA33" s="717"/>
      <c r="HB33" s="717"/>
      <c r="HC33" s="717"/>
      <c r="HD33" s="717"/>
      <c r="HE33" s="717"/>
      <c r="HF33" s="717"/>
      <c r="HG33" s="717"/>
      <c r="HH33" s="717"/>
      <c r="HI33" s="717"/>
      <c r="HJ33" s="717"/>
      <c r="HK33" s="717"/>
      <c r="HL33" s="717"/>
      <c r="HM33" s="717"/>
      <c r="HN33" s="717"/>
      <c r="HO33" s="717"/>
      <c r="HP33" s="717"/>
      <c r="HQ33" s="717"/>
      <c r="HR33" s="717"/>
      <c r="HS33" s="717"/>
      <c r="HT33" s="717"/>
      <c r="HU33" s="717"/>
      <c r="HV33" s="717"/>
      <c r="HW33" s="717"/>
      <c r="HX33" s="717"/>
      <c r="HY33" s="717"/>
      <c r="HZ33" s="717"/>
      <c r="IA33" s="718"/>
      <c r="IB33" s="717"/>
      <c r="IC33" s="717"/>
      <c r="ID33" s="717"/>
      <c r="IE33" s="717"/>
      <c r="IF33" s="717"/>
      <c r="IG33" s="717"/>
      <c r="IH33" s="717"/>
      <c r="II33" s="717"/>
      <c r="IJ33" s="717"/>
      <c r="IK33" s="717"/>
      <c r="IL33" s="717"/>
      <c r="IM33" s="717"/>
      <c r="IN33" s="717"/>
      <c r="IO33" s="717"/>
      <c r="IP33" s="718"/>
      <c r="IQ33" s="717"/>
      <c r="IR33" s="717"/>
      <c r="IS33" s="717"/>
      <c r="IT33" s="717"/>
      <c r="IU33" s="717"/>
      <c r="IV33" s="717"/>
      <c r="IW33" s="717"/>
      <c r="IX33" s="717"/>
      <c r="IY33" s="717"/>
      <c r="IZ33" s="717"/>
      <c r="JA33" s="717"/>
      <c r="JB33" s="717"/>
      <c r="JC33" s="717"/>
      <c r="JD33" s="717"/>
      <c r="JE33" s="717"/>
      <c r="JF33" s="717"/>
      <c r="JG33" s="717"/>
      <c r="JH33" s="717"/>
      <c r="JI33" s="717"/>
      <c r="JJ33" s="717"/>
      <c r="JK33" s="717"/>
      <c r="JL33" s="717"/>
      <c r="JM33" s="717"/>
      <c r="JN33" s="717"/>
      <c r="JO33" s="717"/>
      <c r="JP33" s="717"/>
      <c r="JQ33" s="717"/>
      <c r="JR33" s="717"/>
      <c r="JS33" s="717"/>
      <c r="JT33" s="717"/>
      <c r="JU33" s="717"/>
      <c r="JV33" s="719"/>
      <c r="JX33" s="225"/>
    </row>
    <row r="34" spans="1:285" ht="16" thickBot="1">
      <c r="A34" s="905" t="s">
        <v>5</v>
      </c>
      <c r="B34" s="79">
        <f t="shared" si="0"/>
        <v>1</v>
      </c>
      <c r="C34" s="871" t="s">
        <v>13</v>
      </c>
      <c r="D34" s="249" t="s">
        <v>162</v>
      </c>
      <c r="E34" s="103" t="s">
        <v>158</v>
      </c>
      <c r="F34" s="888">
        <v>1.25</v>
      </c>
      <c r="G34" s="120" t="e">
        <f t="shared" si="45"/>
        <v>#REF!</v>
      </c>
      <c r="H34" s="30"/>
      <c r="I34" s="3">
        <v>1.25</v>
      </c>
      <c r="J34" s="56"/>
      <c r="K34" s="18">
        <v>1984</v>
      </c>
      <c r="L34" s="5"/>
      <c r="M34" s="71">
        <v>2</v>
      </c>
      <c r="N34" s="71">
        <v>2</v>
      </c>
      <c r="O34" s="70">
        <v>4</v>
      </c>
      <c r="P34" s="891">
        <f t="shared" si="43"/>
        <v>8</v>
      </c>
      <c r="Q34" s="897">
        <f t="shared" si="44"/>
        <v>16</v>
      </c>
      <c r="R34" s="51"/>
      <c r="S34" s="3">
        <v>1.25</v>
      </c>
      <c r="T34" s="29"/>
      <c r="U34" s="219">
        <f t="shared" si="41"/>
        <v>93750</v>
      </c>
      <c r="V34" s="172" t="s">
        <v>642</v>
      </c>
      <c r="W34" s="536">
        <f t="shared" si="39"/>
        <v>93750</v>
      </c>
      <c r="X34" s="537">
        <f t="shared" si="37"/>
        <v>0</v>
      </c>
      <c r="Y34" s="538">
        <f t="shared" si="40"/>
        <v>500</v>
      </c>
      <c r="Z34" s="900">
        <f t="shared" si="2"/>
        <v>94250</v>
      </c>
      <c r="AA34" s="883"/>
      <c r="AB34" s="270">
        <f t="shared" si="3"/>
        <v>0</v>
      </c>
      <c r="AC34" s="553"/>
      <c r="AD34" s="562">
        <f t="shared" si="4"/>
        <v>0</v>
      </c>
      <c r="AE34" s="518"/>
      <c r="AF34" s="270">
        <f t="shared" si="5"/>
        <v>0</v>
      </c>
      <c r="AG34" s="270"/>
      <c r="AH34" s="562">
        <f t="shared" si="6"/>
        <v>0</v>
      </c>
      <c r="AI34" s="270"/>
      <c r="AJ34" s="228">
        <v>0</v>
      </c>
      <c r="AK34" s="902"/>
      <c r="AL34" s="902">
        <v>2019</v>
      </c>
      <c r="AM34" s="18" t="str">
        <f t="shared" si="7"/>
        <v xml:space="preserve"> </v>
      </c>
      <c r="AN34" s="747" t="str">
        <f t="shared" si="8"/>
        <v xml:space="preserve"> </v>
      </c>
      <c r="AO34" s="4">
        <f t="shared" si="9"/>
        <v>1.25</v>
      </c>
      <c r="AP34" s="747">
        <f t="shared" si="10"/>
        <v>94250</v>
      </c>
      <c r="AQ34" s="4" t="str">
        <f t="shared" si="11"/>
        <v xml:space="preserve"> </v>
      </c>
      <c r="AR34" s="747" t="str">
        <f t="shared" si="12"/>
        <v xml:space="preserve"> </v>
      </c>
      <c r="AS34" s="4" t="str">
        <f t="shared" si="13"/>
        <v xml:space="preserve"> </v>
      </c>
      <c r="AT34" s="747" t="str">
        <f t="shared" si="14"/>
        <v xml:space="preserve"> </v>
      </c>
      <c r="AU34" s="4" t="str">
        <f t="shared" si="15"/>
        <v xml:space="preserve"> </v>
      </c>
      <c r="AV34" s="747" t="str">
        <f t="shared" si="16"/>
        <v xml:space="preserve"> </v>
      </c>
      <c r="AW34" s="4" t="str">
        <f t="shared" si="17"/>
        <v xml:space="preserve"> </v>
      </c>
      <c r="AX34" s="747" t="str">
        <f t="shared" si="18"/>
        <v xml:space="preserve"> </v>
      </c>
      <c r="AY34" s="4" t="str">
        <f t="shared" si="19"/>
        <v xml:space="preserve"> </v>
      </c>
      <c r="AZ34" s="747" t="str">
        <f t="shared" si="20"/>
        <v xml:space="preserve"> </v>
      </c>
      <c r="BA34" s="4" t="str">
        <f t="shared" si="21"/>
        <v xml:space="preserve"> </v>
      </c>
      <c r="BB34" s="747" t="str">
        <f t="shared" si="22"/>
        <v xml:space="preserve"> </v>
      </c>
      <c r="BC34" s="4" t="str">
        <f t="shared" si="23"/>
        <v xml:space="preserve"> </v>
      </c>
      <c r="BD34" s="747" t="str">
        <f t="shared" si="24"/>
        <v xml:space="preserve"> </v>
      </c>
      <c r="BE34" s="4" t="str">
        <f t="shared" si="25"/>
        <v xml:space="preserve"> </v>
      </c>
      <c r="BF34" s="747" t="str">
        <f t="shared" si="26"/>
        <v xml:space="preserve"> </v>
      </c>
      <c r="BG34" s="4" t="str">
        <f t="shared" si="27"/>
        <v xml:space="preserve"> </v>
      </c>
      <c r="BH34" s="747" t="str">
        <f t="shared" si="28"/>
        <v xml:space="preserve"> </v>
      </c>
      <c r="BI34" s="4" t="str">
        <f t="shared" si="29"/>
        <v xml:space="preserve"> </v>
      </c>
      <c r="BJ34" s="747" t="str">
        <f t="shared" si="30"/>
        <v xml:space="preserve"> </v>
      </c>
      <c r="BK34" s="4" t="str">
        <f t="shared" si="31"/>
        <v xml:space="preserve"> </v>
      </c>
      <c r="BL34" s="747" t="str">
        <f t="shared" si="32"/>
        <v xml:space="preserve"> </v>
      </c>
      <c r="BM34" s="4" t="str">
        <f t="shared" si="33"/>
        <v xml:space="preserve"> </v>
      </c>
      <c r="BN34" s="747" t="str">
        <f t="shared" si="34"/>
        <v xml:space="preserve"> </v>
      </c>
      <c r="BO34" s="4" t="str">
        <f t="shared" si="35"/>
        <v xml:space="preserve"> </v>
      </c>
      <c r="BP34" s="747" t="str">
        <f t="shared" si="36"/>
        <v xml:space="preserve"> </v>
      </c>
      <c r="BQ34" s="133"/>
      <c r="BR34" s="133"/>
      <c r="BS34" s="389"/>
      <c r="BT34" s="389"/>
      <c r="BU34" s="389"/>
      <c r="BV34" s="389"/>
      <c r="BW34" s="389"/>
      <c r="BX34" s="389"/>
      <c r="BY34" s="389"/>
      <c r="BZ34" s="389"/>
      <c r="CA34" s="389"/>
      <c r="CB34" s="163">
        <f t="shared" si="38"/>
        <v>0</v>
      </c>
      <c r="CC34" s="389"/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89"/>
      <c r="DS34" s="389"/>
      <c r="DT34" s="389"/>
      <c r="DU34" s="389"/>
      <c r="DV34" s="389"/>
      <c r="DW34" s="389"/>
      <c r="DX34" s="389"/>
      <c r="DY34" s="389"/>
      <c r="DZ34" s="389"/>
      <c r="EA34" s="389"/>
      <c r="EB34" s="389"/>
      <c r="EC34" s="389"/>
      <c r="ED34" s="389"/>
      <c r="EE34" s="389"/>
      <c r="EF34" s="389"/>
      <c r="EG34" s="389"/>
      <c r="EH34" s="389"/>
      <c r="EI34" s="389"/>
      <c r="EJ34" s="389"/>
      <c r="EK34" s="389"/>
      <c r="EL34" s="389"/>
      <c r="EM34" s="389"/>
      <c r="EN34" s="389"/>
      <c r="EO34" s="389"/>
      <c r="EP34" s="389"/>
      <c r="EQ34" s="389"/>
      <c r="ER34" s="389"/>
      <c r="ES34" s="389"/>
      <c r="ET34" s="389"/>
      <c r="EU34" s="389"/>
      <c r="EV34" s="389"/>
      <c r="EW34" s="389"/>
      <c r="EX34" s="389"/>
      <c r="EY34" s="389"/>
      <c r="EZ34" s="389"/>
      <c r="FA34" s="389"/>
      <c r="FB34" s="389"/>
      <c r="FC34" s="389"/>
      <c r="FD34" s="389"/>
      <c r="FE34" s="389"/>
      <c r="FF34" s="389"/>
      <c r="FG34" s="389"/>
      <c r="FH34" s="389"/>
      <c r="FI34" s="389"/>
      <c r="FJ34" s="389"/>
      <c r="FK34" s="389"/>
      <c r="FL34" s="389"/>
      <c r="FM34" s="389"/>
      <c r="FN34" s="389"/>
      <c r="FO34" s="389"/>
      <c r="FP34" s="389"/>
      <c r="FQ34" s="389"/>
      <c r="FR34" s="389"/>
      <c r="FS34" s="389"/>
      <c r="FT34" s="389"/>
      <c r="FU34" s="389"/>
      <c r="FV34" s="389"/>
      <c r="FW34" s="389"/>
      <c r="FX34" s="621" t="s">
        <v>376</v>
      </c>
      <c r="FY34" s="622">
        <v>124</v>
      </c>
      <c r="FZ34" s="622">
        <v>30289317</v>
      </c>
      <c r="GA34" s="622">
        <v>55</v>
      </c>
      <c r="GB34" s="622" t="s">
        <v>798</v>
      </c>
      <c r="GC34" s="622">
        <v>20</v>
      </c>
      <c r="GD34" s="622">
        <v>1970</v>
      </c>
      <c r="GE34" s="622">
        <v>1</v>
      </c>
      <c r="GF34" s="622" t="s">
        <v>780</v>
      </c>
      <c r="GG34" s="622">
        <v>1</v>
      </c>
      <c r="GH34" s="622">
        <v>1</v>
      </c>
      <c r="GI34" s="622" t="s">
        <v>780</v>
      </c>
      <c r="GJ34" s="622">
        <v>1</v>
      </c>
      <c r="GK34" s="622" t="s">
        <v>781</v>
      </c>
      <c r="GL34" s="622" t="s">
        <v>782</v>
      </c>
      <c r="GM34" s="622">
        <v>66</v>
      </c>
      <c r="GN34" s="622" t="s">
        <v>783</v>
      </c>
      <c r="GO34" s="622">
        <v>0</v>
      </c>
      <c r="GP34" s="622">
        <v>0</v>
      </c>
      <c r="GQ34" s="622">
        <v>4</v>
      </c>
      <c r="GR34" s="622">
        <v>2</v>
      </c>
      <c r="GS34" s="622">
        <v>1</v>
      </c>
      <c r="GT34" s="622" t="s">
        <v>783</v>
      </c>
      <c r="GU34" s="622" t="s">
        <v>783</v>
      </c>
      <c r="GV34" s="622" t="s">
        <v>783</v>
      </c>
      <c r="GW34" s="622" t="s">
        <v>783</v>
      </c>
      <c r="GX34" s="622" t="s">
        <v>783</v>
      </c>
      <c r="GY34" s="622">
        <v>1649</v>
      </c>
      <c r="GZ34" s="622">
        <v>0.4</v>
      </c>
      <c r="HA34" s="622">
        <v>5</v>
      </c>
      <c r="HB34" s="622" t="s">
        <v>783</v>
      </c>
      <c r="HC34" s="622" t="s">
        <v>782</v>
      </c>
      <c r="HD34" s="622">
        <v>35</v>
      </c>
      <c r="HE34" s="622" t="s">
        <v>783</v>
      </c>
      <c r="HF34" s="622">
        <v>0</v>
      </c>
      <c r="HG34" s="622" t="s">
        <v>783</v>
      </c>
      <c r="HH34" s="622">
        <v>0</v>
      </c>
      <c r="HI34" s="622">
        <v>1</v>
      </c>
      <c r="HJ34" s="622">
        <v>45</v>
      </c>
      <c r="HK34" s="622" t="s">
        <v>784</v>
      </c>
      <c r="HL34" s="622" t="s">
        <v>785</v>
      </c>
      <c r="HM34" s="622" t="s">
        <v>783</v>
      </c>
      <c r="HN34" s="622" t="s">
        <v>783</v>
      </c>
      <c r="HO34" s="622" t="s">
        <v>783</v>
      </c>
      <c r="HP34" s="622" t="s">
        <v>783</v>
      </c>
      <c r="HQ34" s="622" t="s">
        <v>783</v>
      </c>
      <c r="HR34" s="622">
        <v>3980110</v>
      </c>
      <c r="HS34" s="622" t="s">
        <v>783</v>
      </c>
      <c r="HT34" s="622" t="s">
        <v>786</v>
      </c>
      <c r="HU34" s="622" t="s">
        <v>787</v>
      </c>
      <c r="HV34" s="622">
        <v>4</v>
      </c>
      <c r="HW34" s="622">
        <v>2014</v>
      </c>
      <c r="HX34" s="622">
        <v>63</v>
      </c>
      <c r="HY34" s="622">
        <v>0</v>
      </c>
      <c r="HZ34" s="622">
        <v>2112</v>
      </c>
      <c r="IA34" s="623">
        <v>41697.500081018516</v>
      </c>
      <c r="IB34" s="622" t="s">
        <v>788</v>
      </c>
      <c r="IC34" s="622">
        <v>3975632</v>
      </c>
      <c r="ID34" s="622">
        <v>2014</v>
      </c>
      <c r="IE34" s="622">
        <v>1712</v>
      </c>
      <c r="IF34" s="622" t="s">
        <v>783</v>
      </c>
      <c r="IG34" s="622" t="s">
        <v>783</v>
      </c>
      <c r="IH34" s="622" t="s">
        <v>783</v>
      </c>
      <c r="II34" s="622" t="s">
        <v>783</v>
      </c>
      <c r="IJ34" s="622" t="s">
        <v>783</v>
      </c>
      <c r="IK34" s="622" t="s">
        <v>783</v>
      </c>
      <c r="IL34" s="622" t="s">
        <v>783</v>
      </c>
      <c r="IM34" s="622" t="s">
        <v>783</v>
      </c>
      <c r="IN34" s="622" t="s">
        <v>783</v>
      </c>
      <c r="IO34" s="622">
        <v>1649</v>
      </c>
      <c r="IP34" s="623">
        <v>37477.354571759257</v>
      </c>
      <c r="IQ34" s="622">
        <v>2</v>
      </c>
      <c r="IR34" s="622" t="s">
        <v>793</v>
      </c>
      <c r="IS34" s="622">
        <v>1</v>
      </c>
      <c r="IT34" s="644">
        <v>41275</v>
      </c>
      <c r="IU34" s="622" t="s">
        <v>783</v>
      </c>
      <c r="IV34" s="622" t="s">
        <v>783</v>
      </c>
      <c r="IW34" s="622" t="s">
        <v>783</v>
      </c>
      <c r="IX34" s="622" t="s">
        <v>781</v>
      </c>
      <c r="IY34" s="622">
        <v>45</v>
      </c>
      <c r="IZ34" s="622" t="s">
        <v>789</v>
      </c>
      <c r="JA34" s="622" t="s">
        <v>783</v>
      </c>
      <c r="JB34" s="622" t="s">
        <v>783</v>
      </c>
      <c r="JC34" s="622" t="s">
        <v>783</v>
      </c>
      <c r="JD34" s="622">
        <v>329395</v>
      </c>
      <c r="JE34" s="622" t="s">
        <v>783</v>
      </c>
      <c r="JF34" s="622" t="s">
        <v>783</v>
      </c>
      <c r="JG34" s="622" t="s">
        <v>795</v>
      </c>
      <c r="JH34" s="622">
        <v>55</v>
      </c>
      <c r="JI34" s="622" t="s">
        <v>783</v>
      </c>
      <c r="JJ34" s="622" t="s">
        <v>783</v>
      </c>
      <c r="JK34" s="622" t="s">
        <v>783</v>
      </c>
      <c r="JL34" s="622" t="s">
        <v>790</v>
      </c>
      <c r="JM34" s="622">
        <v>4</v>
      </c>
      <c r="JN34" s="622">
        <v>3</v>
      </c>
      <c r="JO34" s="622" t="s">
        <v>783</v>
      </c>
      <c r="JP34" s="622">
        <v>10711928</v>
      </c>
      <c r="JQ34" s="622">
        <v>2011</v>
      </c>
      <c r="JR34" s="622">
        <v>3</v>
      </c>
      <c r="JS34" s="622" t="s">
        <v>783</v>
      </c>
      <c r="JT34" s="622" t="s">
        <v>783</v>
      </c>
      <c r="JU34" s="622" t="s">
        <v>825</v>
      </c>
      <c r="JV34" s="624">
        <v>2073.917809</v>
      </c>
      <c r="JW34">
        <f>JV34</f>
        <v>2073.917809</v>
      </c>
      <c r="JX34" s="225">
        <v>0.39278746382575758</v>
      </c>
    </row>
    <row r="35" spans="1:285" ht="16" thickBot="1">
      <c r="A35" s="905" t="s">
        <v>5</v>
      </c>
      <c r="B35" s="79">
        <f t="shared" ref="B35:B66" si="47">IF(AND(H35&gt;0,R35&gt;0),4,(IF(AND(H35&gt;0,R35=""),3,(IF(AND(I35&gt;0,S35&gt;0),1,(IF(AND(J35&gt;0,T35&gt;0),1,2)))))))</f>
        <v>1</v>
      </c>
      <c r="C35" s="871" t="s">
        <v>50</v>
      </c>
      <c r="D35" s="249" t="s">
        <v>162</v>
      </c>
      <c r="E35" s="103" t="s">
        <v>25</v>
      </c>
      <c r="F35" s="888">
        <v>0.6</v>
      </c>
      <c r="G35" s="120" t="e">
        <f t="shared" si="45"/>
        <v>#REF!</v>
      </c>
      <c r="H35" s="46"/>
      <c r="I35" s="3">
        <v>0.6</v>
      </c>
      <c r="J35" s="29"/>
      <c r="K35" s="18"/>
      <c r="L35" s="5"/>
      <c r="M35" s="71">
        <v>2</v>
      </c>
      <c r="N35" s="71">
        <v>2</v>
      </c>
      <c r="O35" s="70">
        <v>4</v>
      </c>
      <c r="P35" s="891">
        <f t="shared" si="43"/>
        <v>8</v>
      </c>
      <c r="Q35" s="897">
        <f t="shared" si="44"/>
        <v>16</v>
      </c>
      <c r="R35" s="46"/>
      <c r="S35" s="3">
        <v>0.6</v>
      </c>
      <c r="T35" s="29"/>
      <c r="U35" s="219">
        <f t="shared" si="41"/>
        <v>45000</v>
      </c>
      <c r="V35" s="172" t="s">
        <v>642</v>
      </c>
      <c r="W35" s="536">
        <f t="shared" si="39"/>
        <v>45000</v>
      </c>
      <c r="X35" s="537">
        <f t="shared" si="37"/>
        <v>0</v>
      </c>
      <c r="Y35" s="538">
        <f t="shared" si="40"/>
        <v>500</v>
      </c>
      <c r="Z35" s="900">
        <f t="shared" ref="Z35:Z66" si="48">IF((S35+T35)=0,0,(X35+W35+Y35))</f>
        <v>45500</v>
      </c>
      <c r="AA35" s="883"/>
      <c r="AB35" s="270">
        <f t="shared" ref="AB35:AB66" si="49">AA35*26*F35*440/27*$O$157</f>
        <v>0</v>
      </c>
      <c r="AC35" s="553"/>
      <c r="AD35" s="562">
        <f t="shared" ref="AD35:AD66" si="50">F35*AC35*$O$158</f>
        <v>0</v>
      </c>
      <c r="AE35" s="518"/>
      <c r="AF35" s="270">
        <f t="shared" ref="AF35:AF66" si="51">AE35*$O$159</f>
        <v>0</v>
      </c>
      <c r="AG35" s="270"/>
      <c r="AH35" s="562">
        <f t="shared" ref="AH35:AH66" si="52">IF(AG35="",AG35*0,10000)</f>
        <v>0</v>
      </c>
      <c r="AI35" s="270"/>
      <c r="AJ35" s="228">
        <v>0</v>
      </c>
      <c r="AK35" s="902"/>
      <c r="AL35" s="902">
        <v>2019</v>
      </c>
      <c r="AM35" s="18" t="str">
        <f t="shared" ref="AM35:AM66" si="53">IF(($AL35=2018),($S35+$T35)," ")</f>
        <v xml:space="preserve"> </v>
      </c>
      <c r="AN35" s="747" t="str">
        <f t="shared" ref="AN35:AN66" si="54">IF($AM35=" ", " ", $Z35)</f>
        <v xml:space="preserve"> </v>
      </c>
      <c r="AO35" s="4">
        <f t="shared" ref="AO35:AO66" si="55">IF(($AL35=2019),($S35+$T35)," ")</f>
        <v>0.6</v>
      </c>
      <c r="AP35" s="747">
        <f t="shared" ref="AP35:AP66" si="56">IF($AO35=" ", " ", $Z35)</f>
        <v>45500</v>
      </c>
      <c r="AQ35" s="4" t="str">
        <f t="shared" ref="AQ35:AQ66" si="57">IF(($AL35=2020),($S35+$T35)," ")</f>
        <v xml:space="preserve"> </v>
      </c>
      <c r="AR35" s="747" t="str">
        <f t="shared" ref="AR35:AR66" si="58">IF(AQ35=" ", " ", $Z35)</f>
        <v xml:space="preserve"> </v>
      </c>
      <c r="AS35" s="4" t="str">
        <f t="shared" ref="AS35:AS66" si="59">IF(($AL35=2021),($S35+$T35)," ")</f>
        <v xml:space="preserve"> </v>
      </c>
      <c r="AT35" s="747" t="str">
        <f t="shared" ref="AT35:AT66" si="60">IF(AS35=" ", " ", $Z35)</f>
        <v xml:space="preserve"> </v>
      </c>
      <c r="AU35" s="4" t="str">
        <f t="shared" ref="AU35:AU66" si="61">IF(($AL35=2022),($S35+$T35)," ")</f>
        <v xml:space="preserve"> </v>
      </c>
      <c r="AV35" s="747" t="str">
        <f t="shared" ref="AV35:AV66" si="62">IF(AU35=" ", " ", $Z35)</f>
        <v xml:space="preserve"> </v>
      </c>
      <c r="AW35" s="4" t="str">
        <f t="shared" ref="AW35:AW66" si="63">IF(($AL35=2023),($S35+$T35)," ")</f>
        <v xml:space="preserve"> </v>
      </c>
      <c r="AX35" s="747" t="str">
        <f t="shared" ref="AX35:AX66" si="64">IF(AW35=" ", " ", $Z35)</f>
        <v xml:space="preserve"> </v>
      </c>
      <c r="AY35" s="4" t="str">
        <f t="shared" ref="AY35:AY66" si="65">IF(($AL35=2024),($S35+$T35)," ")</f>
        <v xml:space="preserve"> </v>
      </c>
      <c r="AZ35" s="747" t="str">
        <f t="shared" ref="AZ35:AZ66" si="66">IF(AY35=" ", " ", $Z35)</f>
        <v xml:space="preserve"> </v>
      </c>
      <c r="BA35" s="4" t="str">
        <f t="shared" ref="BA35:BA66" si="67">IF(($AL35=2025),($S35+$T35)," ")</f>
        <v xml:space="preserve"> </v>
      </c>
      <c r="BB35" s="747" t="str">
        <f t="shared" ref="BB35:BB66" si="68">IF(BA35=" ", " ", $Z35)</f>
        <v xml:space="preserve"> </v>
      </c>
      <c r="BC35" s="4" t="str">
        <f t="shared" ref="BC35:BC66" si="69">IF(($AL35=2026),($S35+$T35)," ")</f>
        <v xml:space="preserve"> </v>
      </c>
      <c r="BD35" s="747" t="str">
        <f t="shared" ref="BD35:BD66" si="70">IF(BC35=" ", " ", $Z35)</f>
        <v xml:space="preserve"> </v>
      </c>
      <c r="BE35" s="4" t="str">
        <f t="shared" ref="BE35:BE66" si="71">IF(($AL35=2027),($S35+$T35)," ")</f>
        <v xml:space="preserve"> </v>
      </c>
      <c r="BF35" s="747" t="str">
        <f t="shared" ref="BF35:BF66" si="72">IF(BE35=" ", " ", $Z35)</f>
        <v xml:space="preserve"> </v>
      </c>
      <c r="BG35" s="4" t="str">
        <f t="shared" ref="BG35:BG66" si="73">IF(($AL35=2028),($S35+$T35)," ")</f>
        <v xml:space="preserve"> </v>
      </c>
      <c r="BH35" s="747" t="str">
        <f t="shared" ref="BH35:BH66" si="74">IF(BG35=" ", " ", $Z35)</f>
        <v xml:space="preserve"> </v>
      </c>
      <c r="BI35" s="4" t="str">
        <f t="shared" ref="BI35:BI66" si="75">IF(($AL35=2029),($S35+$T35)," ")</f>
        <v xml:space="preserve"> </v>
      </c>
      <c r="BJ35" s="747" t="str">
        <f t="shared" ref="BJ35:BJ66" si="76">IF(BI35=" ", " ", $Z35)</f>
        <v xml:space="preserve"> </v>
      </c>
      <c r="BK35" s="4" t="str">
        <f t="shared" ref="BK35:BK66" si="77">IF(($AL35=2030),($S35+$T35)," ")</f>
        <v xml:space="preserve"> </v>
      </c>
      <c r="BL35" s="747" t="str">
        <f t="shared" ref="BL35:BL66" si="78">IF(BK35=" ", " ", $Z35)</f>
        <v xml:space="preserve"> </v>
      </c>
      <c r="BM35" s="4" t="str">
        <f t="shared" ref="BM35:BM66" si="79">IF(($AL35=2031),($S35+$T35)," ")</f>
        <v xml:space="preserve"> </v>
      </c>
      <c r="BN35" s="747" t="str">
        <f t="shared" ref="BN35:BN66" si="80">IF(BM35=" ", " ", $Z35)</f>
        <v xml:space="preserve"> </v>
      </c>
      <c r="BO35" s="4" t="str">
        <f t="shared" ref="BO35:BO66" si="81">IF(($AL35=2032),($S35+$T35)," ")</f>
        <v xml:space="preserve"> </v>
      </c>
      <c r="BP35" s="747" t="str">
        <f t="shared" ref="BP35:BP66" si="82">IF(BO35=" ", " ", $Z35)</f>
        <v xml:space="preserve"> </v>
      </c>
      <c r="BQ35" s="133"/>
      <c r="BR35" s="133"/>
      <c r="BS35" s="389"/>
      <c r="BT35" s="389"/>
      <c r="BU35" s="389"/>
      <c r="BV35" s="389"/>
      <c r="BW35" s="389"/>
      <c r="BX35" s="389"/>
      <c r="BY35" s="389"/>
      <c r="BZ35" s="389"/>
      <c r="CA35" s="389"/>
      <c r="CB35" s="163">
        <f t="shared" si="38"/>
        <v>0</v>
      </c>
      <c r="CC35" s="389"/>
      <c r="CD35" s="389"/>
      <c r="CE35" s="389"/>
      <c r="CF35" s="389"/>
      <c r="CG35" s="389"/>
      <c r="CH35" s="389"/>
      <c r="CI35" s="389"/>
      <c r="CJ35" s="389"/>
      <c r="CK35" s="389"/>
      <c r="CL35" s="389"/>
      <c r="CM35" s="389"/>
      <c r="CN35" s="389"/>
      <c r="CO35" s="389"/>
      <c r="CP35" s="389"/>
      <c r="CQ35" s="389"/>
      <c r="CR35" s="389"/>
      <c r="CS35" s="389"/>
      <c r="CT35" s="389"/>
      <c r="CU35" s="389"/>
      <c r="CV35" s="389"/>
      <c r="CW35" s="389"/>
      <c r="CX35" s="389"/>
      <c r="CY35" s="389"/>
      <c r="CZ35" s="389"/>
      <c r="DA35" s="389"/>
      <c r="DB35" s="389"/>
      <c r="DC35" s="389"/>
      <c r="DD35" s="389"/>
      <c r="DE35" s="389"/>
      <c r="DF35" s="389"/>
      <c r="DG35" s="389"/>
      <c r="DH35" s="389"/>
      <c r="DI35" s="389"/>
      <c r="DJ35" s="389"/>
      <c r="DK35" s="389"/>
      <c r="DL35" s="389"/>
      <c r="DM35" s="389"/>
      <c r="DN35" s="389"/>
      <c r="DO35" s="389"/>
      <c r="DP35" s="389"/>
      <c r="DQ35" s="389"/>
      <c r="DR35" s="389"/>
      <c r="DS35" s="389"/>
      <c r="DT35" s="389"/>
      <c r="DU35" s="389"/>
      <c r="DV35" s="389"/>
      <c r="DW35" s="389"/>
      <c r="DX35" s="389"/>
      <c r="DY35" s="389"/>
      <c r="DZ35" s="389"/>
      <c r="EA35" s="389"/>
      <c r="EB35" s="389"/>
      <c r="EC35" s="389"/>
      <c r="ED35" s="389"/>
      <c r="EE35" s="389"/>
      <c r="EF35" s="389"/>
      <c r="EG35" s="389"/>
      <c r="EH35" s="389"/>
      <c r="EI35" s="389"/>
      <c r="EJ35" s="389"/>
      <c r="EK35" s="389"/>
      <c r="EL35" s="389"/>
      <c r="EM35" s="389"/>
      <c r="EN35" s="389"/>
      <c r="EO35" s="389"/>
      <c r="EP35" s="389"/>
      <c r="EQ35" s="389"/>
      <c r="ER35" s="389"/>
      <c r="ES35" s="389"/>
      <c r="ET35" s="389"/>
      <c r="EU35" s="389"/>
      <c r="EV35" s="389"/>
      <c r="EW35" s="389"/>
      <c r="EX35" s="389"/>
      <c r="EY35" s="389"/>
      <c r="EZ35" s="389"/>
      <c r="FA35" s="389"/>
      <c r="FB35" s="389"/>
      <c r="FC35" s="389"/>
      <c r="FD35" s="389"/>
      <c r="FE35" s="389"/>
      <c r="FF35" s="389"/>
      <c r="FG35" s="389"/>
      <c r="FH35" s="389"/>
      <c r="FI35" s="389"/>
      <c r="FJ35" s="389"/>
      <c r="FK35" s="389"/>
      <c r="FL35" s="389"/>
      <c r="FM35" s="389"/>
      <c r="FN35" s="389"/>
      <c r="FO35" s="389"/>
      <c r="FP35" s="389"/>
      <c r="FQ35" s="389"/>
      <c r="FR35" s="389"/>
      <c r="FS35" s="389"/>
      <c r="FT35" s="389"/>
      <c r="FU35" s="389"/>
      <c r="FV35" s="389"/>
      <c r="FW35" s="389"/>
      <c r="FX35" s="621" t="s">
        <v>379</v>
      </c>
      <c r="FY35" s="622">
        <v>288</v>
      </c>
      <c r="FZ35" s="622">
        <v>30289318</v>
      </c>
      <c r="GA35" s="622">
        <v>55</v>
      </c>
      <c r="GB35" s="622" t="s">
        <v>798</v>
      </c>
      <c r="GC35" s="622">
        <v>18</v>
      </c>
      <c r="GD35" s="622">
        <v>2009</v>
      </c>
      <c r="GE35" s="622">
        <v>1</v>
      </c>
      <c r="GF35" s="622" t="s">
        <v>780</v>
      </c>
      <c r="GG35" s="622">
        <v>2</v>
      </c>
      <c r="GH35" s="622">
        <v>1</v>
      </c>
      <c r="GI35" s="622" t="s">
        <v>780</v>
      </c>
      <c r="GJ35" s="622">
        <v>2</v>
      </c>
      <c r="GK35" s="622" t="s">
        <v>781</v>
      </c>
      <c r="GL35" s="622" t="s">
        <v>782</v>
      </c>
      <c r="GM35" s="622">
        <v>50</v>
      </c>
      <c r="GN35" s="622" t="s">
        <v>783</v>
      </c>
      <c r="GO35" s="622">
        <v>0</v>
      </c>
      <c r="GP35" s="622">
        <v>0</v>
      </c>
      <c r="GQ35" s="622">
        <v>4</v>
      </c>
      <c r="GR35" s="622">
        <v>2</v>
      </c>
      <c r="GS35" s="622">
        <v>9</v>
      </c>
      <c r="GT35" s="622" t="s">
        <v>783</v>
      </c>
      <c r="GU35" s="622" t="s">
        <v>783</v>
      </c>
      <c r="GV35" s="622" t="s">
        <v>783</v>
      </c>
      <c r="GW35" s="622" t="s">
        <v>783</v>
      </c>
      <c r="GX35" s="622" t="s">
        <v>783</v>
      </c>
      <c r="GY35" s="622">
        <v>1649</v>
      </c>
      <c r="GZ35" s="622">
        <v>0.4</v>
      </c>
      <c r="HA35" s="622">
        <v>5</v>
      </c>
      <c r="HB35" s="622" t="s">
        <v>783</v>
      </c>
      <c r="HC35" s="622" t="s">
        <v>782</v>
      </c>
      <c r="HD35" s="622">
        <v>15</v>
      </c>
      <c r="HE35" s="622" t="s">
        <v>783</v>
      </c>
      <c r="HF35" s="622">
        <v>0</v>
      </c>
      <c r="HG35" s="622" t="s">
        <v>783</v>
      </c>
      <c r="HH35" s="622">
        <v>0</v>
      </c>
      <c r="HI35" s="622">
        <v>1</v>
      </c>
      <c r="HJ35" s="622">
        <v>45</v>
      </c>
      <c r="HK35" s="622" t="s">
        <v>784</v>
      </c>
      <c r="HL35" s="622" t="s">
        <v>785</v>
      </c>
      <c r="HM35" s="622" t="s">
        <v>783</v>
      </c>
      <c r="HN35" s="622" t="s">
        <v>783</v>
      </c>
      <c r="HO35" s="622" t="s">
        <v>783</v>
      </c>
      <c r="HP35" s="622" t="s">
        <v>783</v>
      </c>
      <c r="HQ35" s="622" t="s">
        <v>783</v>
      </c>
      <c r="HR35" s="622">
        <v>5074781</v>
      </c>
      <c r="HS35" s="622" t="s">
        <v>783</v>
      </c>
      <c r="HT35" s="622" t="s">
        <v>786</v>
      </c>
      <c r="HU35" s="622" t="s">
        <v>787</v>
      </c>
      <c r="HV35" s="622">
        <v>4</v>
      </c>
      <c r="HW35" s="622">
        <v>2014</v>
      </c>
      <c r="HX35" s="622">
        <v>63</v>
      </c>
      <c r="HY35" s="622">
        <v>2587</v>
      </c>
      <c r="HZ35" s="622">
        <v>4699</v>
      </c>
      <c r="IA35" s="623">
        <v>41697.500081018516</v>
      </c>
      <c r="IB35" s="622" t="s">
        <v>788</v>
      </c>
      <c r="IC35" s="622">
        <v>5074780</v>
      </c>
      <c r="ID35" s="622">
        <v>2014</v>
      </c>
      <c r="IE35" s="622">
        <v>1712</v>
      </c>
      <c r="IF35" s="622" t="s">
        <v>783</v>
      </c>
      <c r="IG35" s="622" t="s">
        <v>783</v>
      </c>
      <c r="IH35" s="622" t="s">
        <v>783</v>
      </c>
      <c r="II35" s="622" t="s">
        <v>783</v>
      </c>
      <c r="IJ35" s="622" t="s">
        <v>783</v>
      </c>
      <c r="IK35" s="622" t="s">
        <v>783</v>
      </c>
      <c r="IL35" s="622" t="s">
        <v>783</v>
      </c>
      <c r="IM35" s="622" t="s">
        <v>783</v>
      </c>
      <c r="IN35" s="622" t="s">
        <v>783</v>
      </c>
      <c r="IO35" s="622">
        <v>1649</v>
      </c>
      <c r="IP35" s="623">
        <v>38587.423726851855</v>
      </c>
      <c r="IQ35" s="622">
        <v>2</v>
      </c>
      <c r="IR35" s="622" t="s">
        <v>793</v>
      </c>
      <c r="IS35" s="622">
        <v>9</v>
      </c>
      <c r="IT35" s="644">
        <v>41275</v>
      </c>
      <c r="IU35" s="622" t="s">
        <v>783</v>
      </c>
      <c r="IV35" s="622" t="s">
        <v>783</v>
      </c>
      <c r="IW35" s="622" t="s">
        <v>783</v>
      </c>
      <c r="IX35" s="622" t="s">
        <v>781</v>
      </c>
      <c r="IY35" s="622">
        <v>45</v>
      </c>
      <c r="IZ35" s="622" t="s">
        <v>789</v>
      </c>
      <c r="JA35" s="622" t="s">
        <v>783</v>
      </c>
      <c r="JB35" s="622" t="s">
        <v>783</v>
      </c>
      <c r="JC35" s="622" t="s">
        <v>783</v>
      </c>
      <c r="JD35" s="622">
        <v>329400</v>
      </c>
      <c r="JE35" s="622" t="s">
        <v>783</v>
      </c>
      <c r="JF35" s="622" t="s">
        <v>783</v>
      </c>
      <c r="JG35" s="622" t="s">
        <v>815</v>
      </c>
      <c r="JH35" s="622">
        <v>55</v>
      </c>
      <c r="JI35" s="622" t="s">
        <v>783</v>
      </c>
      <c r="JJ35" s="622" t="s">
        <v>783</v>
      </c>
      <c r="JK35" s="622" t="s">
        <v>783</v>
      </c>
      <c r="JL35" s="622" t="s">
        <v>790</v>
      </c>
      <c r="JM35" s="622">
        <v>4</v>
      </c>
      <c r="JN35" s="622">
        <v>3</v>
      </c>
      <c r="JO35" s="622" t="s">
        <v>783</v>
      </c>
      <c r="JP35" s="622" t="s">
        <v>783</v>
      </c>
      <c r="JQ35" s="622" t="s">
        <v>783</v>
      </c>
      <c r="JR35" s="622" t="s">
        <v>783</v>
      </c>
      <c r="JS35" s="622" t="s">
        <v>783</v>
      </c>
      <c r="JT35" s="622" t="s">
        <v>783</v>
      </c>
      <c r="JU35" s="622" t="s">
        <v>826</v>
      </c>
      <c r="JV35" s="624">
        <v>2134.4923869999998</v>
      </c>
      <c r="JW35">
        <f>JV35</f>
        <v>2134.4923869999998</v>
      </c>
      <c r="JX35" s="225">
        <v>1.39278746382576</v>
      </c>
      <c r="JY35" s="838">
        <f>JV35/5280</f>
        <v>0.40425992178030301</v>
      </c>
    </row>
    <row r="36" spans="1:285" ht="16" thickBot="1">
      <c r="A36" s="905" t="s">
        <v>5</v>
      </c>
      <c r="B36" s="79">
        <f t="shared" si="47"/>
        <v>1</v>
      </c>
      <c r="C36" s="871" t="s">
        <v>57</v>
      </c>
      <c r="D36" s="249" t="s">
        <v>141</v>
      </c>
      <c r="E36" s="103" t="s">
        <v>158</v>
      </c>
      <c r="F36" s="888">
        <v>0.4</v>
      </c>
      <c r="G36" s="120" t="e">
        <f t="shared" si="45"/>
        <v>#REF!</v>
      </c>
      <c r="H36" s="46"/>
      <c r="I36" s="3">
        <v>0.4</v>
      </c>
      <c r="J36" s="29"/>
      <c r="K36" s="18"/>
      <c r="L36" s="5"/>
      <c r="M36" s="71">
        <v>1</v>
      </c>
      <c r="N36" s="71">
        <v>3</v>
      </c>
      <c r="O36" s="70">
        <v>4</v>
      </c>
      <c r="P36" s="891">
        <f t="shared" si="43"/>
        <v>8</v>
      </c>
      <c r="Q36" s="897">
        <f t="shared" si="44"/>
        <v>12</v>
      </c>
      <c r="R36" s="46"/>
      <c r="S36" s="3">
        <v>0.4</v>
      </c>
      <c r="T36" s="29"/>
      <c r="U36" s="219">
        <f t="shared" si="41"/>
        <v>30000</v>
      </c>
      <c r="V36" s="172" t="s">
        <v>642</v>
      </c>
      <c r="W36" s="536">
        <f t="shared" si="39"/>
        <v>30000</v>
      </c>
      <c r="X36" s="537">
        <f t="shared" si="37"/>
        <v>8167.822222222223</v>
      </c>
      <c r="Y36" s="538">
        <f t="shared" si="40"/>
        <v>500</v>
      </c>
      <c r="Z36" s="900">
        <f t="shared" si="48"/>
        <v>38667.822222222225</v>
      </c>
      <c r="AA36" s="883">
        <v>4</v>
      </c>
      <c r="AB36" s="270">
        <f t="shared" si="49"/>
        <v>5287.8222222222221</v>
      </c>
      <c r="AC36" s="553">
        <v>0.1</v>
      </c>
      <c r="AD36" s="562">
        <f t="shared" si="50"/>
        <v>2880.0000000000005</v>
      </c>
      <c r="AE36" s="518"/>
      <c r="AF36" s="270">
        <f t="shared" si="51"/>
        <v>0</v>
      </c>
      <c r="AG36" s="270"/>
      <c r="AH36" s="562">
        <f t="shared" si="52"/>
        <v>0</v>
      </c>
      <c r="AI36" s="270"/>
      <c r="AJ36" s="228">
        <v>0</v>
      </c>
      <c r="AK36" s="902"/>
      <c r="AL36" s="902">
        <v>2019</v>
      </c>
      <c r="AM36" s="18" t="str">
        <f t="shared" si="53"/>
        <v xml:space="preserve"> </v>
      </c>
      <c r="AN36" s="747" t="str">
        <f t="shared" si="54"/>
        <v xml:space="preserve"> </v>
      </c>
      <c r="AO36" s="4">
        <f t="shared" si="55"/>
        <v>0.4</v>
      </c>
      <c r="AP36" s="747">
        <f t="shared" si="56"/>
        <v>38667.822222222225</v>
      </c>
      <c r="AQ36" s="4" t="str">
        <f t="shared" si="57"/>
        <v xml:space="preserve"> </v>
      </c>
      <c r="AR36" s="747" t="str">
        <f t="shared" si="58"/>
        <v xml:space="preserve"> </v>
      </c>
      <c r="AS36" s="4" t="str">
        <f t="shared" si="59"/>
        <v xml:space="preserve"> </v>
      </c>
      <c r="AT36" s="747" t="str">
        <f t="shared" si="60"/>
        <v xml:space="preserve"> </v>
      </c>
      <c r="AU36" s="4" t="str">
        <f t="shared" si="61"/>
        <v xml:space="preserve"> </v>
      </c>
      <c r="AV36" s="747" t="str">
        <f t="shared" si="62"/>
        <v xml:space="preserve"> </v>
      </c>
      <c r="AW36" s="4" t="str">
        <f t="shared" si="63"/>
        <v xml:space="preserve"> </v>
      </c>
      <c r="AX36" s="747" t="str">
        <f t="shared" si="64"/>
        <v xml:space="preserve"> </v>
      </c>
      <c r="AY36" s="4" t="str">
        <f t="shared" si="65"/>
        <v xml:space="preserve"> </v>
      </c>
      <c r="AZ36" s="747" t="str">
        <f t="shared" si="66"/>
        <v xml:space="preserve"> </v>
      </c>
      <c r="BA36" s="4" t="str">
        <f t="shared" si="67"/>
        <v xml:space="preserve"> </v>
      </c>
      <c r="BB36" s="747" t="str">
        <f t="shared" si="68"/>
        <v xml:space="preserve"> </v>
      </c>
      <c r="BC36" s="4" t="str">
        <f t="shared" si="69"/>
        <v xml:space="preserve"> </v>
      </c>
      <c r="BD36" s="747" t="str">
        <f t="shared" si="70"/>
        <v xml:space="preserve"> </v>
      </c>
      <c r="BE36" s="4" t="str">
        <f t="shared" si="71"/>
        <v xml:space="preserve"> </v>
      </c>
      <c r="BF36" s="747" t="str">
        <f t="shared" si="72"/>
        <v xml:space="preserve"> </v>
      </c>
      <c r="BG36" s="4" t="str">
        <f t="shared" si="73"/>
        <v xml:space="preserve"> </v>
      </c>
      <c r="BH36" s="747" t="str">
        <f t="shared" si="74"/>
        <v xml:space="preserve"> </v>
      </c>
      <c r="BI36" s="4" t="str">
        <f t="shared" si="75"/>
        <v xml:space="preserve"> </v>
      </c>
      <c r="BJ36" s="747" t="str">
        <f t="shared" si="76"/>
        <v xml:space="preserve"> </v>
      </c>
      <c r="BK36" s="4" t="str">
        <f t="shared" si="77"/>
        <v xml:space="preserve"> </v>
      </c>
      <c r="BL36" s="747" t="str">
        <f t="shared" si="78"/>
        <v xml:space="preserve"> </v>
      </c>
      <c r="BM36" s="4" t="str">
        <f t="shared" si="79"/>
        <v xml:space="preserve"> </v>
      </c>
      <c r="BN36" s="747" t="str">
        <f t="shared" si="80"/>
        <v xml:space="preserve"> </v>
      </c>
      <c r="BO36" s="4" t="str">
        <f t="shared" si="81"/>
        <v xml:space="preserve"> </v>
      </c>
      <c r="BP36" s="747" t="str">
        <f t="shared" si="82"/>
        <v xml:space="preserve"> </v>
      </c>
      <c r="BQ36" s="133"/>
      <c r="BR36" s="133"/>
      <c r="BS36" s="389"/>
      <c r="BT36" s="389"/>
      <c r="BU36" s="389"/>
      <c r="BV36" s="389"/>
      <c r="BW36" s="389"/>
      <c r="BX36" s="389"/>
      <c r="BY36" s="389"/>
      <c r="BZ36" s="389"/>
      <c r="CA36" s="389"/>
      <c r="CB36" s="163">
        <f t="shared" si="38"/>
        <v>0</v>
      </c>
      <c r="CC36" s="389"/>
      <c r="CD36" s="389"/>
      <c r="CE36" s="389"/>
      <c r="CF36" s="389"/>
      <c r="CG36" s="389"/>
      <c r="CH36" s="389"/>
      <c r="CI36" s="389"/>
      <c r="CJ36" s="389"/>
      <c r="CK36" s="389"/>
      <c r="CL36" s="389"/>
      <c r="CM36" s="389"/>
      <c r="CN36" s="389"/>
      <c r="CO36" s="389"/>
      <c r="CP36" s="389"/>
      <c r="CQ36" s="389"/>
      <c r="CR36" s="389"/>
      <c r="CS36" s="389"/>
      <c r="CT36" s="389"/>
      <c r="CU36" s="389"/>
      <c r="CV36" s="389"/>
      <c r="CW36" s="389"/>
      <c r="CX36" s="389"/>
      <c r="CY36" s="389"/>
      <c r="CZ36" s="389"/>
      <c r="DA36" s="389"/>
      <c r="DB36" s="389"/>
      <c r="DC36" s="389"/>
      <c r="DD36" s="389"/>
      <c r="DE36" s="389"/>
      <c r="DF36" s="389"/>
      <c r="DG36" s="389"/>
      <c r="DH36" s="389"/>
      <c r="DI36" s="389"/>
      <c r="DJ36" s="389"/>
      <c r="DK36" s="389"/>
      <c r="DL36" s="389"/>
      <c r="DM36" s="389"/>
      <c r="DN36" s="389"/>
      <c r="DO36" s="389"/>
      <c r="DP36" s="389"/>
      <c r="DQ36" s="389"/>
      <c r="DR36" s="389"/>
      <c r="DS36" s="389"/>
      <c r="DT36" s="389"/>
      <c r="DU36" s="389"/>
      <c r="DV36" s="389"/>
      <c r="DW36" s="389"/>
      <c r="DX36" s="389"/>
      <c r="DY36" s="389"/>
      <c r="DZ36" s="389"/>
      <c r="EA36" s="389"/>
      <c r="EB36" s="389"/>
      <c r="EC36" s="389"/>
      <c r="ED36" s="389"/>
      <c r="EE36" s="389"/>
      <c r="EF36" s="389"/>
      <c r="EG36" s="389"/>
      <c r="EH36" s="389"/>
      <c r="EI36" s="389"/>
      <c r="EJ36" s="389"/>
      <c r="EK36" s="389"/>
      <c r="EL36" s="389"/>
      <c r="EM36" s="389"/>
      <c r="EN36" s="389"/>
      <c r="EO36" s="389"/>
      <c r="EP36" s="389"/>
      <c r="EQ36" s="389"/>
      <c r="ER36" s="389"/>
      <c r="ES36" s="389"/>
      <c r="ET36" s="389"/>
      <c r="EU36" s="389"/>
      <c r="EV36" s="389"/>
      <c r="EW36" s="389"/>
      <c r="EX36" s="389"/>
      <c r="EY36" s="389"/>
      <c r="EZ36" s="389"/>
      <c r="FA36" s="389"/>
      <c r="FB36" s="389"/>
      <c r="FC36" s="389"/>
      <c r="FD36" s="389"/>
      <c r="FE36" s="389"/>
      <c r="FF36" s="389"/>
      <c r="FG36" s="389"/>
      <c r="FH36" s="389"/>
      <c r="FI36" s="389"/>
      <c r="FJ36" s="389"/>
      <c r="FK36" s="389"/>
      <c r="FL36" s="389"/>
      <c r="FM36" s="389"/>
      <c r="FN36" s="389"/>
      <c r="FO36" s="389"/>
      <c r="FP36" s="389"/>
      <c r="FQ36" s="389"/>
      <c r="FR36" s="389"/>
      <c r="FS36" s="389"/>
      <c r="FT36" s="389"/>
      <c r="FU36" s="389"/>
      <c r="FV36" s="389"/>
      <c r="FW36" s="389"/>
      <c r="FX36" s="625" t="s">
        <v>380</v>
      </c>
      <c r="FY36" s="626">
        <v>70</v>
      </c>
      <c r="FZ36" s="626">
        <v>30289322</v>
      </c>
      <c r="GA36" s="626">
        <v>55</v>
      </c>
      <c r="GB36" s="626" t="s">
        <v>798</v>
      </c>
      <c r="GC36" s="626">
        <v>18</v>
      </c>
      <c r="GD36" s="626">
        <v>2009</v>
      </c>
      <c r="GE36" s="626">
        <v>0</v>
      </c>
      <c r="GF36" s="626" t="s">
        <v>792</v>
      </c>
      <c r="GG36" s="626">
        <v>0</v>
      </c>
      <c r="GH36" s="626">
        <v>0</v>
      </c>
      <c r="GI36" s="626" t="s">
        <v>792</v>
      </c>
      <c r="GJ36" s="626">
        <v>0</v>
      </c>
      <c r="GK36" s="626" t="s">
        <v>781</v>
      </c>
      <c r="GL36" s="626" t="s">
        <v>782</v>
      </c>
      <c r="GM36" s="626">
        <v>66</v>
      </c>
      <c r="GN36" s="626" t="s">
        <v>783</v>
      </c>
      <c r="GO36" s="626">
        <v>0</v>
      </c>
      <c r="GP36" s="626">
        <v>0</v>
      </c>
      <c r="GQ36" s="626">
        <v>4</v>
      </c>
      <c r="GR36" s="626">
        <v>2</v>
      </c>
      <c r="GS36" s="626">
        <v>9</v>
      </c>
      <c r="GT36" s="626" t="s">
        <v>783</v>
      </c>
      <c r="GU36" s="626" t="s">
        <v>783</v>
      </c>
      <c r="GV36" s="626" t="s">
        <v>783</v>
      </c>
      <c r="GW36" s="626" t="s">
        <v>783</v>
      </c>
      <c r="GX36" s="626" t="s">
        <v>783</v>
      </c>
      <c r="GY36" s="626">
        <v>1649</v>
      </c>
      <c r="GZ36" s="626">
        <v>0.39</v>
      </c>
      <c r="HA36" s="626">
        <v>5</v>
      </c>
      <c r="HB36" s="626" t="s">
        <v>783</v>
      </c>
      <c r="HC36" s="626" t="s">
        <v>782</v>
      </c>
      <c r="HD36" s="626">
        <v>15</v>
      </c>
      <c r="HE36" s="626" t="s">
        <v>783</v>
      </c>
      <c r="HF36" s="626">
        <v>0</v>
      </c>
      <c r="HG36" s="626" t="s">
        <v>783</v>
      </c>
      <c r="HH36" s="626">
        <v>0</v>
      </c>
      <c r="HI36" s="626">
        <v>1</v>
      </c>
      <c r="HJ36" s="626">
        <v>45</v>
      </c>
      <c r="HK36" s="626" t="s">
        <v>784</v>
      </c>
      <c r="HL36" s="626" t="s">
        <v>785</v>
      </c>
      <c r="HM36" s="626" t="s">
        <v>783</v>
      </c>
      <c r="HN36" s="626" t="s">
        <v>783</v>
      </c>
      <c r="HO36" s="626" t="s">
        <v>783</v>
      </c>
      <c r="HP36" s="626" t="s">
        <v>783</v>
      </c>
      <c r="HQ36" s="626" t="s">
        <v>783</v>
      </c>
      <c r="HR36" s="626">
        <v>3979228</v>
      </c>
      <c r="HS36" s="626" t="s">
        <v>783</v>
      </c>
      <c r="HT36" s="626" t="s">
        <v>786</v>
      </c>
      <c r="HU36" s="626" t="s">
        <v>787</v>
      </c>
      <c r="HV36" s="626">
        <v>4</v>
      </c>
      <c r="HW36" s="626">
        <v>2014</v>
      </c>
      <c r="HX36" s="626">
        <v>63</v>
      </c>
      <c r="HY36" s="626">
        <v>0</v>
      </c>
      <c r="HZ36" s="626">
        <v>2059</v>
      </c>
      <c r="IA36" s="627">
        <v>41697.500081018516</v>
      </c>
      <c r="IB36" s="626" t="s">
        <v>788</v>
      </c>
      <c r="IC36" s="626">
        <v>3974750</v>
      </c>
      <c r="ID36" s="626">
        <v>2014</v>
      </c>
      <c r="IE36" s="626">
        <v>1712</v>
      </c>
      <c r="IF36" s="626" t="s">
        <v>783</v>
      </c>
      <c r="IG36" s="626" t="s">
        <v>783</v>
      </c>
      <c r="IH36" s="626" t="s">
        <v>783</v>
      </c>
      <c r="II36" s="626" t="s">
        <v>783</v>
      </c>
      <c r="IJ36" s="626" t="s">
        <v>783</v>
      </c>
      <c r="IK36" s="626" t="s">
        <v>783</v>
      </c>
      <c r="IL36" s="626" t="s">
        <v>783</v>
      </c>
      <c r="IM36" s="626" t="s">
        <v>783</v>
      </c>
      <c r="IN36" s="626" t="s">
        <v>783</v>
      </c>
      <c r="IO36" s="626">
        <v>1649</v>
      </c>
      <c r="IP36" s="627">
        <v>37477.354571759257</v>
      </c>
      <c r="IQ36" s="626">
        <v>2</v>
      </c>
      <c r="IR36" s="626" t="s">
        <v>793</v>
      </c>
      <c r="IS36" s="626">
        <v>9</v>
      </c>
      <c r="IT36" s="665">
        <v>41275</v>
      </c>
      <c r="IU36" s="626" t="s">
        <v>783</v>
      </c>
      <c r="IV36" s="626" t="s">
        <v>783</v>
      </c>
      <c r="IW36" s="626" t="s">
        <v>783</v>
      </c>
      <c r="IX36" s="626" t="s">
        <v>781</v>
      </c>
      <c r="IY36" s="626">
        <v>45</v>
      </c>
      <c r="IZ36" s="626" t="s">
        <v>789</v>
      </c>
      <c r="JA36" s="626" t="s">
        <v>783</v>
      </c>
      <c r="JB36" s="626" t="s">
        <v>783</v>
      </c>
      <c r="JC36" s="626" t="s">
        <v>783</v>
      </c>
      <c r="JD36" s="626">
        <v>329401</v>
      </c>
      <c r="JE36" s="626" t="s">
        <v>783</v>
      </c>
      <c r="JF36" s="626" t="s">
        <v>783</v>
      </c>
      <c r="JG36" s="626" t="s">
        <v>815</v>
      </c>
      <c r="JH36" s="626">
        <v>55</v>
      </c>
      <c r="JI36" s="626" t="s">
        <v>783</v>
      </c>
      <c r="JJ36" s="626" t="s">
        <v>783</v>
      </c>
      <c r="JK36" s="626" t="s">
        <v>783</v>
      </c>
      <c r="JL36" s="626" t="s">
        <v>790</v>
      </c>
      <c r="JM36" s="626">
        <v>4</v>
      </c>
      <c r="JN36" s="626">
        <v>3</v>
      </c>
      <c r="JO36" s="626" t="s">
        <v>783</v>
      </c>
      <c r="JP36" s="626" t="s">
        <v>783</v>
      </c>
      <c r="JQ36" s="626" t="s">
        <v>783</v>
      </c>
      <c r="JR36" s="626" t="s">
        <v>783</v>
      </c>
      <c r="JS36" s="626" t="s">
        <v>783</v>
      </c>
      <c r="JT36" s="626" t="s">
        <v>783</v>
      </c>
      <c r="JU36" s="626" t="s">
        <v>827</v>
      </c>
      <c r="JV36" s="628">
        <v>1403.200924</v>
      </c>
      <c r="JW36">
        <f>SUM(JV35:JV36)</f>
        <v>3537.693311</v>
      </c>
      <c r="JX36" s="225">
        <v>1.1651966587121212</v>
      </c>
    </row>
    <row r="37" spans="1:285" ht="16" thickBot="1">
      <c r="A37" s="905" t="s">
        <v>5</v>
      </c>
      <c r="B37" s="79">
        <f t="shared" si="47"/>
        <v>1</v>
      </c>
      <c r="C37" s="871" t="s">
        <v>68</v>
      </c>
      <c r="D37" s="249" t="s">
        <v>218</v>
      </c>
      <c r="E37" s="103" t="s">
        <v>219</v>
      </c>
      <c r="F37" s="888">
        <v>0.2</v>
      </c>
      <c r="G37" s="120" t="e">
        <f>F37+#REF!</f>
        <v>#REF!</v>
      </c>
      <c r="H37" s="46"/>
      <c r="I37" s="3">
        <v>0.2</v>
      </c>
      <c r="J37" s="29"/>
      <c r="K37" s="18"/>
      <c r="L37" s="5"/>
      <c r="M37" s="71">
        <v>1</v>
      </c>
      <c r="N37" s="71">
        <v>2</v>
      </c>
      <c r="O37" s="70">
        <v>4</v>
      </c>
      <c r="P37" s="891">
        <f t="shared" si="43"/>
        <v>7</v>
      </c>
      <c r="Q37" s="897">
        <f t="shared" si="44"/>
        <v>8</v>
      </c>
      <c r="R37" s="46"/>
      <c r="S37" s="3">
        <v>0.2</v>
      </c>
      <c r="T37" s="29"/>
      <c r="U37" s="219">
        <f t="shared" si="41"/>
        <v>15000</v>
      </c>
      <c r="V37" s="172" t="s">
        <v>642</v>
      </c>
      <c r="W37" s="536">
        <f t="shared" si="39"/>
        <v>15000</v>
      </c>
      <c r="X37" s="537">
        <f t="shared" ref="X37:X68" si="83">AB37+AD37+AF37+AH37+AJ37</f>
        <v>7565.8666666666668</v>
      </c>
      <c r="Y37" s="538">
        <f t="shared" si="40"/>
        <v>500</v>
      </c>
      <c r="Z37" s="900">
        <f t="shared" si="48"/>
        <v>23065.866666666669</v>
      </c>
      <c r="AA37" s="883">
        <v>6</v>
      </c>
      <c r="AB37" s="270">
        <f t="shared" si="49"/>
        <v>3965.8666666666672</v>
      </c>
      <c r="AC37" s="566">
        <v>0.25</v>
      </c>
      <c r="AD37" s="562">
        <f t="shared" si="50"/>
        <v>3600</v>
      </c>
      <c r="AE37" s="518"/>
      <c r="AF37" s="270">
        <f t="shared" si="51"/>
        <v>0</v>
      </c>
      <c r="AG37" s="270"/>
      <c r="AH37" s="562">
        <f t="shared" si="52"/>
        <v>0</v>
      </c>
      <c r="AI37" s="270"/>
      <c r="AJ37" s="228">
        <v>0</v>
      </c>
      <c r="AK37" s="902"/>
      <c r="AL37" s="902">
        <v>2019</v>
      </c>
      <c r="AM37" s="18" t="str">
        <f t="shared" si="53"/>
        <v xml:space="preserve"> </v>
      </c>
      <c r="AN37" s="747" t="str">
        <f t="shared" si="54"/>
        <v xml:space="preserve"> </v>
      </c>
      <c r="AO37" s="4">
        <f t="shared" si="55"/>
        <v>0.2</v>
      </c>
      <c r="AP37" s="747">
        <f t="shared" si="56"/>
        <v>23065.866666666669</v>
      </c>
      <c r="AQ37" s="4" t="str">
        <f t="shared" si="57"/>
        <v xml:space="preserve"> </v>
      </c>
      <c r="AR37" s="747" t="str">
        <f t="shared" si="58"/>
        <v xml:space="preserve"> </v>
      </c>
      <c r="AS37" s="4" t="str">
        <f t="shared" si="59"/>
        <v xml:space="preserve"> </v>
      </c>
      <c r="AT37" s="747" t="str">
        <f t="shared" si="60"/>
        <v xml:space="preserve"> </v>
      </c>
      <c r="AU37" s="4" t="str">
        <f t="shared" si="61"/>
        <v xml:space="preserve"> </v>
      </c>
      <c r="AV37" s="747" t="str">
        <f t="shared" si="62"/>
        <v xml:space="preserve"> </v>
      </c>
      <c r="AW37" s="4" t="str">
        <f t="shared" si="63"/>
        <v xml:space="preserve"> </v>
      </c>
      <c r="AX37" s="747" t="str">
        <f t="shared" si="64"/>
        <v xml:space="preserve"> </v>
      </c>
      <c r="AY37" s="4" t="str">
        <f t="shared" si="65"/>
        <v xml:space="preserve"> </v>
      </c>
      <c r="AZ37" s="747" t="str">
        <f t="shared" si="66"/>
        <v xml:space="preserve"> </v>
      </c>
      <c r="BA37" s="4" t="str">
        <f t="shared" si="67"/>
        <v xml:space="preserve"> </v>
      </c>
      <c r="BB37" s="747" t="str">
        <f t="shared" si="68"/>
        <v xml:space="preserve"> </v>
      </c>
      <c r="BC37" s="4" t="str">
        <f t="shared" si="69"/>
        <v xml:space="preserve"> </v>
      </c>
      <c r="BD37" s="747" t="str">
        <f t="shared" si="70"/>
        <v xml:space="preserve"> </v>
      </c>
      <c r="BE37" s="4" t="str">
        <f t="shared" si="71"/>
        <v xml:space="preserve"> </v>
      </c>
      <c r="BF37" s="747" t="str">
        <f t="shared" si="72"/>
        <v xml:space="preserve"> </v>
      </c>
      <c r="BG37" s="4" t="str">
        <f t="shared" si="73"/>
        <v xml:space="preserve"> </v>
      </c>
      <c r="BH37" s="747" t="str">
        <f t="shared" si="74"/>
        <v xml:space="preserve"> </v>
      </c>
      <c r="BI37" s="4" t="str">
        <f t="shared" si="75"/>
        <v xml:space="preserve"> </v>
      </c>
      <c r="BJ37" s="747" t="str">
        <f t="shared" si="76"/>
        <v xml:space="preserve"> </v>
      </c>
      <c r="BK37" s="4" t="str">
        <f t="shared" si="77"/>
        <v xml:space="preserve"> </v>
      </c>
      <c r="BL37" s="747" t="str">
        <f t="shared" si="78"/>
        <v xml:space="preserve"> </v>
      </c>
      <c r="BM37" s="4" t="str">
        <f t="shared" si="79"/>
        <v xml:space="preserve"> </v>
      </c>
      <c r="BN37" s="747" t="str">
        <f t="shared" si="80"/>
        <v xml:space="preserve"> </v>
      </c>
      <c r="BO37" s="4" t="str">
        <f t="shared" si="81"/>
        <v xml:space="preserve"> </v>
      </c>
      <c r="BP37" s="747" t="str">
        <f t="shared" si="82"/>
        <v xml:space="preserve"> </v>
      </c>
      <c r="BQ37" s="133"/>
      <c r="BR37" s="133"/>
      <c r="BS37" s="389"/>
      <c r="BT37" s="389"/>
      <c r="BU37" s="389"/>
      <c r="BV37" s="389"/>
      <c r="BW37" s="389"/>
      <c r="BX37" s="389"/>
      <c r="BY37" s="389"/>
      <c r="BZ37" s="389"/>
      <c r="CA37" s="389"/>
      <c r="CB37" s="163">
        <f t="shared" si="38"/>
        <v>0</v>
      </c>
      <c r="CC37" s="389"/>
      <c r="CD37" s="389"/>
      <c r="CE37" s="389"/>
      <c r="CF37" s="389"/>
      <c r="CG37" s="389"/>
      <c r="CH37" s="389"/>
      <c r="CI37" s="389"/>
      <c r="CJ37" s="389"/>
      <c r="CK37" s="389"/>
      <c r="CL37" s="389"/>
      <c r="CM37" s="389"/>
      <c r="CN37" s="389"/>
      <c r="CO37" s="389"/>
      <c r="CP37" s="389"/>
      <c r="CQ37" s="389"/>
      <c r="CR37" s="389"/>
      <c r="CS37" s="389"/>
      <c r="CT37" s="389"/>
      <c r="CU37" s="389"/>
      <c r="CV37" s="389"/>
      <c r="CW37" s="389"/>
      <c r="CX37" s="389"/>
      <c r="CY37" s="389"/>
      <c r="CZ37" s="389"/>
      <c r="DA37" s="389"/>
      <c r="DB37" s="389"/>
      <c r="DC37" s="389"/>
      <c r="DD37" s="389"/>
      <c r="DE37" s="389"/>
      <c r="DF37" s="389"/>
      <c r="DG37" s="389"/>
      <c r="DH37" s="389"/>
      <c r="DI37" s="389"/>
      <c r="DJ37" s="389"/>
      <c r="DK37" s="389"/>
      <c r="DL37" s="389"/>
      <c r="DM37" s="389"/>
      <c r="DN37" s="389"/>
      <c r="DO37" s="389"/>
      <c r="DP37" s="389"/>
      <c r="DQ37" s="389"/>
      <c r="DR37" s="389"/>
      <c r="DS37" s="389"/>
      <c r="DT37" s="389"/>
      <c r="DU37" s="389"/>
      <c r="DV37" s="389"/>
      <c r="DW37" s="389"/>
      <c r="DX37" s="389"/>
      <c r="DY37" s="389"/>
      <c r="DZ37" s="389"/>
      <c r="EA37" s="389"/>
      <c r="EB37" s="389"/>
      <c r="EC37" s="389"/>
      <c r="ED37" s="389"/>
      <c r="EE37" s="389"/>
      <c r="EF37" s="389"/>
      <c r="EG37" s="389"/>
      <c r="EH37" s="389"/>
      <c r="EI37" s="389"/>
      <c r="EJ37" s="389"/>
      <c r="EK37" s="389"/>
      <c r="EL37" s="389"/>
      <c r="EM37" s="389"/>
      <c r="EN37" s="389"/>
      <c r="EO37" s="389"/>
      <c r="EP37" s="389"/>
      <c r="EQ37" s="389"/>
      <c r="ER37" s="389"/>
      <c r="ES37" s="389"/>
      <c r="ET37" s="389"/>
      <c r="EU37" s="389"/>
      <c r="EV37" s="389"/>
      <c r="EW37" s="389"/>
      <c r="EX37" s="389"/>
      <c r="EY37" s="389"/>
      <c r="EZ37" s="389"/>
      <c r="FA37" s="389"/>
      <c r="FB37" s="389"/>
      <c r="FC37" s="389"/>
      <c r="FD37" s="389"/>
      <c r="FE37" s="389"/>
      <c r="FF37" s="389"/>
      <c r="FG37" s="389"/>
      <c r="FH37" s="389"/>
      <c r="FI37" s="389"/>
      <c r="FJ37" s="389"/>
      <c r="FK37" s="389"/>
      <c r="FL37" s="389"/>
      <c r="FM37" s="389"/>
      <c r="FN37" s="389"/>
      <c r="FO37" s="389"/>
      <c r="FP37" s="389"/>
      <c r="FQ37" s="389"/>
      <c r="FR37" s="389"/>
      <c r="FS37" s="389"/>
      <c r="FT37" s="389"/>
      <c r="FU37" s="389"/>
      <c r="FV37" s="389"/>
      <c r="FW37" s="389"/>
      <c r="FX37" s="625" t="s">
        <v>382</v>
      </c>
      <c r="FY37" s="626">
        <v>210</v>
      </c>
      <c r="FZ37" s="626">
        <v>30289325</v>
      </c>
      <c r="GA37" s="626" t="s">
        <v>783</v>
      </c>
      <c r="GB37" s="626"/>
      <c r="GC37" s="626" t="s">
        <v>783</v>
      </c>
      <c r="GD37" s="626" t="s">
        <v>783</v>
      </c>
      <c r="GE37" s="626" t="s">
        <v>783</v>
      </c>
      <c r="GF37" s="626"/>
      <c r="GG37" s="626" t="s">
        <v>783</v>
      </c>
      <c r="GH37" s="626" t="s">
        <v>783</v>
      </c>
      <c r="GI37" s="626"/>
      <c r="GJ37" s="626" t="s">
        <v>783</v>
      </c>
      <c r="GK37" s="626" t="s">
        <v>781</v>
      </c>
      <c r="GL37" s="626" t="s">
        <v>783</v>
      </c>
      <c r="GM37" s="626" t="s">
        <v>783</v>
      </c>
      <c r="GN37" s="626" t="s">
        <v>783</v>
      </c>
      <c r="GO37" s="626" t="s">
        <v>783</v>
      </c>
      <c r="GP37" s="626" t="s">
        <v>783</v>
      </c>
      <c r="GQ37" s="626" t="s">
        <v>783</v>
      </c>
      <c r="GR37" s="626" t="s">
        <v>783</v>
      </c>
      <c r="GS37" s="626" t="s">
        <v>783</v>
      </c>
      <c r="GT37" s="626" t="s">
        <v>783</v>
      </c>
      <c r="GU37" s="626" t="s">
        <v>783</v>
      </c>
      <c r="GV37" s="626" t="s">
        <v>783</v>
      </c>
      <c r="GW37" s="626" t="s">
        <v>783</v>
      </c>
      <c r="GX37" s="626" t="s">
        <v>783</v>
      </c>
      <c r="GY37" s="626">
        <v>1649</v>
      </c>
      <c r="GZ37" s="626">
        <v>0</v>
      </c>
      <c r="HA37" s="626">
        <v>9</v>
      </c>
      <c r="HB37" s="626" t="s">
        <v>783</v>
      </c>
      <c r="HC37" s="626" t="s">
        <v>783</v>
      </c>
      <c r="HD37" s="626" t="s">
        <v>783</v>
      </c>
      <c r="HE37" s="626" t="s">
        <v>783</v>
      </c>
      <c r="HF37" s="626" t="s">
        <v>783</v>
      </c>
      <c r="HG37" s="626" t="s">
        <v>783</v>
      </c>
      <c r="HH37" s="626" t="s">
        <v>783</v>
      </c>
      <c r="HI37" s="626" t="s">
        <v>783</v>
      </c>
      <c r="HJ37" s="626" t="s">
        <v>783</v>
      </c>
      <c r="HK37" s="626" t="s">
        <v>783</v>
      </c>
      <c r="HL37" s="626" t="s">
        <v>783</v>
      </c>
      <c r="HM37" s="626" t="s">
        <v>783</v>
      </c>
      <c r="HN37" s="626" t="s">
        <v>783</v>
      </c>
      <c r="HO37" s="626" t="s">
        <v>783</v>
      </c>
      <c r="HP37" s="626" t="s">
        <v>783</v>
      </c>
      <c r="HQ37" s="626" t="s">
        <v>783</v>
      </c>
      <c r="HR37" s="626">
        <v>5074851</v>
      </c>
      <c r="HS37" s="626" t="s">
        <v>783</v>
      </c>
      <c r="HT37" s="626" t="s">
        <v>786</v>
      </c>
      <c r="HU37" s="626" t="s">
        <v>787</v>
      </c>
      <c r="HV37" s="626">
        <v>4</v>
      </c>
      <c r="HW37" s="626">
        <v>2014</v>
      </c>
      <c r="HX37" s="626">
        <v>63</v>
      </c>
      <c r="HY37" s="626">
        <v>845</v>
      </c>
      <c r="HZ37" s="626">
        <v>2059</v>
      </c>
      <c r="IA37" s="627">
        <v>41697.500081018516</v>
      </c>
      <c r="IB37" s="626" t="s">
        <v>788</v>
      </c>
      <c r="IC37" s="626">
        <v>5074850</v>
      </c>
      <c r="ID37" s="626" t="s">
        <v>783</v>
      </c>
      <c r="IE37" s="626">
        <v>1712</v>
      </c>
      <c r="IF37" s="626" t="s">
        <v>783</v>
      </c>
      <c r="IG37" s="626" t="s">
        <v>783</v>
      </c>
      <c r="IH37" s="626" t="s">
        <v>783</v>
      </c>
      <c r="II37" s="626" t="s">
        <v>783</v>
      </c>
      <c r="IJ37" s="626" t="s">
        <v>783</v>
      </c>
      <c r="IK37" s="626" t="s">
        <v>783</v>
      </c>
      <c r="IL37" s="626" t="s">
        <v>783</v>
      </c>
      <c r="IM37" s="626" t="s">
        <v>783</v>
      </c>
      <c r="IN37" s="626" t="s">
        <v>783</v>
      </c>
      <c r="IO37" s="626">
        <v>2108</v>
      </c>
      <c r="IP37" s="627">
        <v>38587.423726851855</v>
      </c>
      <c r="IQ37" s="626" t="s">
        <v>783</v>
      </c>
      <c r="IR37" s="626" t="s">
        <v>783</v>
      </c>
      <c r="IS37" s="626" t="s">
        <v>783</v>
      </c>
      <c r="IT37" s="626" t="s">
        <v>783</v>
      </c>
      <c r="IU37" s="626" t="s">
        <v>783</v>
      </c>
      <c r="IV37" s="626" t="s">
        <v>783</v>
      </c>
      <c r="IW37" s="626" t="s">
        <v>783</v>
      </c>
      <c r="IX37" s="626" t="s">
        <v>781</v>
      </c>
      <c r="IY37" s="626" t="s">
        <v>783</v>
      </c>
      <c r="IZ37" s="626" t="s">
        <v>783</v>
      </c>
      <c r="JA37" s="626" t="s">
        <v>783</v>
      </c>
      <c r="JB37" s="626" t="s">
        <v>783</v>
      </c>
      <c r="JC37" s="626" t="s">
        <v>783</v>
      </c>
      <c r="JD37" s="626">
        <v>329402</v>
      </c>
      <c r="JE37" s="626" t="s">
        <v>783</v>
      </c>
      <c r="JF37" s="626" t="s">
        <v>783</v>
      </c>
      <c r="JG37" s="626" t="s">
        <v>783</v>
      </c>
      <c r="JH37" s="626" t="s">
        <v>783</v>
      </c>
      <c r="JI37" s="626" t="s">
        <v>783</v>
      </c>
      <c r="JJ37" s="626" t="s">
        <v>783</v>
      </c>
      <c r="JK37" s="626" t="s">
        <v>783</v>
      </c>
      <c r="JL37" s="626" t="s">
        <v>783</v>
      </c>
      <c r="JM37" s="626">
        <v>4</v>
      </c>
      <c r="JN37" s="626" t="s">
        <v>783</v>
      </c>
      <c r="JO37" s="626" t="s">
        <v>783</v>
      </c>
      <c r="JP37" s="626">
        <v>10711928</v>
      </c>
      <c r="JQ37" s="626">
        <v>2011</v>
      </c>
      <c r="JR37" s="626">
        <v>3</v>
      </c>
      <c r="JS37" s="626" t="s">
        <v>783</v>
      </c>
      <c r="JT37" s="626" t="s">
        <v>783</v>
      </c>
      <c r="JU37" s="626" t="s">
        <v>828</v>
      </c>
      <c r="JV37" s="628">
        <v>1207.6382269999999</v>
      </c>
      <c r="JW37">
        <f>SUM(JV37:JV37)</f>
        <v>1207.6382269999999</v>
      </c>
      <c r="JX37" s="225">
        <v>0.38791780984848484</v>
      </c>
      <c r="JY37" s="838" t="s">
        <v>1003</v>
      </c>
    </row>
    <row r="38" spans="1:285" ht="16" thickBot="1">
      <c r="A38" s="905" t="s">
        <v>5</v>
      </c>
      <c r="B38" s="79">
        <f t="shared" si="47"/>
        <v>1</v>
      </c>
      <c r="C38" s="871" t="s">
        <v>24</v>
      </c>
      <c r="D38" s="249" t="s">
        <v>162</v>
      </c>
      <c r="E38" s="103" t="s">
        <v>158</v>
      </c>
      <c r="F38" s="888">
        <v>0.75</v>
      </c>
      <c r="G38" s="120" t="e">
        <f t="shared" ref="G38:G64" si="84">F38+G37</f>
        <v>#REF!</v>
      </c>
      <c r="H38" s="46"/>
      <c r="I38" s="3">
        <v>0.75</v>
      </c>
      <c r="J38" s="29"/>
      <c r="K38" s="18">
        <v>1992</v>
      </c>
      <c r="L38" s="5"/>
      <c r="M38" s="71">
        <v>1</v>
      </c>
      <c r="N38" s="71">
        <v>1</v>
      </c>
      <c r="O38" s="70">
        <v>5</v>
      </c>
      <c r="P38" s="891">
        <f t="shared" si="43"/>
        <v>7</v>
      </c>
      <c r="Q38" s="897">
        <f t="shared" si="44"/>
        <v>5</v>
      </c>
      <c r="R38" s="46"/>
      <c r="S38" s="3">
        <v>0.75</v>
      </c>
      <c r="T38" s="29"/>
      <c r="U38" s="219">
        <f t="shared" si="41"/>
        <v>56250</v>
      </c>
      <c r="V38" s="172" t="s">
        <v>642</v>
      </c>
      <c r="W38" s="536">
        <f t="shared" ref="W38:W69" si="85">IF(V38="RC", (U38*1.1+15000*S38),U38)</f>
        <v>56250</v>
      </c>
      <c r="X38" s="537">
        <f t="shared" si="83"/>
        <v>0</v>
      </c>
      <c r="Y38" s="538">
        <f t="shared" si="40"/>
        <v>500</v>
      </c>
      <c r="Z38" s="900">
        <f t="shared" si="48"/>
        <v>56750</v>
      </c>
      <c r="AA38" s="883"/>
      <c r="AB38" s="270">
        <f t="shared" si="49"/>
        <v>0</v>
      </c>
      <c r="AC38" s="553"/>
      <c r="AD38" s="562">
        <f t="shared" si="50"/>
        <v>0</v>
      </c>
      <c r="AE38" s="518"/>
      <c r="AF38" s="270">
        <f t="shared" si="51"/>
        <v>0</v>
      </c>
      <c r="AG38" s="270"/>
      <c r="AH38" s="562">
        <f t="shared" si="52"/>
        <v>0</v>
      </c>
      <c r="AI38" s="270"/>
      <c r="AJ38" s="228">
        <v>0</v>
      </c>
      <c r="AK38" s="902"/>
      <c r="AL38" s="902">
        <v>2019</v>
      </c>
      <c r="AM38" s="18" t="str">
        <f t="shared" si="53"/>
        <v xml:space="preserve"> </v>
      </c>
      <c r="AN38" s="747" t="str">
        <f t="shared" si="54"/>
        <v xml:space="preserve"> </v>
      </c>
      <c r="AO38" s="4">
        <f t="shared" si="55"/>
        <v>0.75</v>
      </c>
      <c r="AP38" s="747">
        <f t="shared" si="56"/>
        <v>56750</v>
      </c>
      <c r="AQ38" s="4" t="str">
        <f t="shared" si="57"/>
        <v xml:space="preserve"> </v>
      </c>
      <c r="AR38" s="747" t="str">
        <f t="shared" si="58"/>
        <v xml:space="preserve"> </v>
      </c>
      <c r="AS38" s="4" t="str">
        <f t="shared" si="59"/>
        <v xml:space="preserve"> </v>
      </c>
      <c r="AT38" s="747" t="str">
        <f t="shared" si="60"/>
        <v xml:space="preserve"> </v>
      </c>
      <c r="AU38" s="4" t="str">
        <f t="shared" si="61"/>
        <v xml:space="preserve"> </v>
      </c>
      <c r="AV38" s="747" t="str">
        <f t="shared" si="62"/>
        <v xml:space="preserve"> </v>
      </c>
      <c r="AW38" s="4" t="str">
        <f t="shared" si="63"/>
        <v xml:space="preserve"> </v>
      </c>
      <c r="AX38" s="747" t="str">
        <f t="shared" si="64"/>
        <v xml:space="preserve"> </v>
      </c>
      <c r="AY38" s="4" t="str">
        <f t="shared" si="65"/>
        <v xml:space="preserve"> </v>
      </c>
      <c r="AZ38" s="747" t="str">
        <f t="shared" si="66"/>
        <v xml:space="preserve"> </v>
      </c>
      <c r="BA38" s="4" t="str">
        <f t="shared" si="67"/>
        <v xml:space="preserve"> </v>
      </c>
      <c r="BB38" s="747" t="str">
        <f t="shared" si="68"/>
        <v xml:space="preserve"> </v>
      </c>
      <c r="BC38" s="4" t="str">
        <f t="shared" si="69"/>
        <v xml:space="preserve"> </v>
      </c>
      <c r="BD38" s="747" t="str">
        <f t="shared" si="70"/>
        <v xml:space="preserve"> </v>
      </c>
      <c r="BE38" s="4" t="str">
        <f t="shared" si="71"/>
        <v xml:space="preserve"> </v>
      </c>
      <c r="BF38" s="747" t="str">
        <f t="shared" si="72"/>
        <v xml:space="preserve"> </v>
      </c>
      <c r="BG38" s="4" t="str">
        <f t="shared" si="73"/>
        <v xml:space="preserve"> </v>
      </c>
      <c r="BH38" s="747" t="str">
        <f t="shared" si="74"/>
        <v xml:space="preserve"> </v>
      </c>
      <c r="BI38" s="4" t="str">
        <f t="shared" si="75"/>
        <v xml:space="preserve"> </v>
      </c>
      <c r="BJ38" s="747" t="str">
        <f t="shared" si="76"/>
        <v xml:space="preserve"> </v>
      </c>
      <c r="BK38" s="4" t="str">
        <f t="shared" si="77"/>
        <v xml:space="preserve"> </v>
      </c>
      <c r="BL38" s="747" t="str">
        <f t="shared" si="78"/>
        <v xml:space="preserve"> </v>
      </c>
      <c r="BM38" s="4" t="str">
        <f t="shared" si="79"/>
        <v xml:space="preserve"> </v>
      </c>
      <c r="BN38" s="747" t="str">
        <f t="shared" si="80"/>
        <v xml:space="preserve"> </v>
      </c>
      <c r="BO38" s="4" t="str">
        <f t="shared" si="81"/>
        <v xml:space="preserve"> </v>
      </c>
      <c r="BP38" s="747" t="str">
        <f t="shared" si="82"/>
        <v xml:space="preserve"> </v>
      </c>
      <c r="BQ38" s="133"/>
      <c r="BR38" s="133"/>
      <c r="BS38" s="389"/>
      <c r="BT38" s="389"/>
      <c r="BU38" s="389"/>
      <c r="BV38" s="389"/>
      <c r="BW38" s="389"/>
      <c r="BX38" s="389"/>
      <c r="BY38" s="389"/>
      <c r="BZ38" s="389"/>
      <c r="CA38" s="389"/>
      <c r="CB38" s="163">
        <f t="shared" si="38"/>
        <v>0</v>
      </c>
      <c r="CC38" s="389"/>
      <c r="CD38" s="389"/>
      <c r="CE38" s="389"/>
      <c r="CF38" s="389"/>
      <c r="CG38" s="389"/>
      <c r="CH38" s="389"/>
      <c r="CI38" s="389"/>
      <c r="CJ38" s="389"/>
      <c r="CK38" s="389"/>
      <c r="CL38" s="389"/>
      <c r="CM38" s="389"/>
      <c r="CN38" s="389"/>
      <c r="CO38" s="389"/>
      <c r="CP38" s="389"/>
      <c r="CQ38" s="389"/>
      <c r="CR38" s="389"/>
      <c r="CS38" s="389"/>
      <c r="CT38" s="389"/>
      <c r="CU38" s="389"/>
      <c r="CV38" s="389"/>
      <c r="CW38" s="389"/>
      <c r="CX38" s="389"/>
      <c r="CY38" s="389"/>
      <c r="CZ38" s="389"/>
      <c r="DA38" s="389"/>
      <c r="DB38" s="389"/>
      <c r="DC38" s="389"/>
      <c r="DD38" s="389"/>
      <c r="DE38" s="389"/>
      <c r="DF38" s="389"/>
      <c r="DG38" s="389"/>
      <c r="DH38" s="389"/>
      <c r="DI38" s="389"/>
      <c r="DJ38" s="389"/>
      <c r="DK38" s="389"/>
      <c r="DL38" s="389"/>
      <c r="DM38" s="389"/>
      <c r="DN38" s="389"/>
      <c r="DO38" s="389"/>
      <c r="DP38" s="389"/>
      <c r="DQ38" s="389"/>
      <c r="DR38" s="389"/>
      <c r="DS38" s="389"/>
      <c r="DT38" s="389"/>
      <c r="DU38" s="389"/>
      <c r="DV38" s="389"/>
      <c r="DW38" s="389"/>
      <c r="DX38" s="389"/>
      <c r="DY38" s="389"/>
      <c r="DZ38" s="389"/>
      <c r="EA38" s="389"/>
      <c r="EB38" s="389"/>
      <c r="EC38" s="389"/>
      <c r="ED38" s="389"/>
      <c r="EE38" s="389"/>
      <c r="EF38" s="389"/>
      <c r="EG38" s="389"/>
      <c r="EH38" s="389"/>
      <c r="EI38" s="389"/>
      <c r="EJ38" s="389"/>
      <c r="EK38" s="389"/>
      <c r="EL38" s="389"/>
      <c r="EM38" s="389"/>
      <c r="EN38" s="389"/>
      <c r="EO38" s="389"/>
      <c r="EP38" s="389"/>
      <c r="EQ38" s="389"/>
      <c r="ER38" s="389"/>
      <c r="ES38" s="389"/>
      <c r="ET38" s="389"/>
      <c r="EU38" s="389"/>
      <c r="EV38" s="389"/>
      <c r="EW38" s="389"/>
      <c r="EX38" s="389"/>
      <c r="EY38" s="389"/>
      <c r="EZ38" s="389"/>
      <c r="FA38" s="389"/>
      <c r="FB38" s="389"/>
      <c r="FC38" s="389"/>
      <c r="FD38" s="389"/>
      <c r="FE38" s="389"/>
      <c r="FF38" s="389"/>
      <c r="FG38" s="389"/>
      <c r="FH38" s="389"/>
      <c r="FI38" s="389"/>
      <c r="FJ38" s="389"/>
      <c r="FK38" s="389"/>
      <c r="FL38" s="389"/>
      <c r="FM38" s="389"/>
      <c r="FN38" s="389"/>
      <c r="FO38" s="389"/>
      <c r="FP38" s="389"/>
      <c r="FQ38" s="389"/>
      <c r="FR38" s="389"/>
      <c r="FS38" s="389"/>
      <c r="FT38" s="389"/>
      <c r="FU38" s="389"/>
      <c r="FV38" s="389"/>
      <c r="FW38" s="389"/>
      <c r="FX38" s="655" t="s">
        <v>384</v>
      </c>
      <c r="FY38" s="656">
        <v>25</v>
      </c>
      <c r="FZ38" s="656">
        <v>30289328</v>
      </c>
      <c r="GA38" s="656">
        <v>55</v>
      </c>
      <c r="GB38" s="656" t="s">
        <v>798</v>
      </c>
      <c r="GC38" s="656">
        <v>16</v>
      </c>
      <c r="GD38" s="656">
        <v>1970</v>
      </c>
      <c r="GE38" s="656">
        <v>0</v>
      </c>
      <c r="GF38" s="656" t="s">
        <v>792</v>
      </c>
      <c r="GG38" s="656">
        <v>0</v>
      </c>
      <c r="GH38" s="656">
        <v>0</v>
      </c>
      <c r="GI38" s="656" t="s">
        <v>792</v>
      </c>
      <c r="GJ38" s="656">
        <v>0</v>
      </c>
      <c r="GK38" s="656" t="s">
        <v>781</v>
      </c>
      <c r="GL38" s="656" t="s">
        <v>782</v>
      </c>
      <c r="GM38" s="656">
        <v>66</v>
      </c>
      <c r="GN38" s="656" t="s">
        <v>783</v>
      </c>
      <c r="GO38" s="656">
        <v>0</v>
      </c>
      <c r="GP38" s="656">
        <v>0</v>
      </c>
      <c r="GQ38" s="656">
        <v>4</v>
      </c>
      <c r="GR38" s="656">
        <v>2</v>
      </c>
      <c r="GS38" s="656">
        <v>1</v>
      </c>
      <c r="GT38" s="656" t="s">
        <v>783</v>
      </c>
      <c r="GU38" s="656" t="s">
        <v>783</v>
      </c>
      <c r="GV38" s="656" t="s">
        <v>783</v>
      </c>
      <c r="GW38" s="656" t="s">
        <v>783</v>
      </c>
      <c r="GX38" s="656" t="s">
        <v>783</v>
      </c>
      <c r="GY38" s="656">
        <v>1649</v>
      </c>
      <c r="GZ38" s="656">
        <v>0.75</v>
      </c>
      <c r="HA38" s="656">
        <v>5</v>
      </c>
      <c r="HB38" s="656" t="s">
        <v>783</v>
      </c>
      <c r="HC38" s="656" t="s">
        <v>782</v>
      </c>
      <c r="HD38" s="656">
        <v>35</v>
      </c>
      <c r="HE38" s="656" t="s">
        <v>783</v>
      </c>
      <c r="HF38" s="656">
        <v>0</v>
      </c>
      <c r="HG38" s="656" t="s">
        <v>783</v>
      </c>
      <c r="HH38" s="656">
        <v>0</v>
      </c>
      <c r="HI38" s="656">
        <v>1</v>
      </c>
      <c r="HJ38" s="656">
        <v>45</v>
      </c>
      <c r="HK38" s="656" t="s">
        <v>784</v>
      </c>
      <c r="HL38" s="656" t="s">
        <v>785</v>
      </c>
      <c r="HM38" s="656" t="s">
        <v>783</v>
      </c>
      <c r="HN38" s="656" t="s">
        <v>783</v>
      </c>
      <c r="HO38" s="656" t="s">
        <v>783</v>
      </c>
      <c r="HP38" s="656" t="s">
        <v>783</v>
      </c>
      <c r="HQ38" s="656" t="s">
        <v>783</v>
      </c>
      <c r="HR38" s="656">
        <v>3980155</v>
      </c>
      <c r="HS38" s="656" t="s">
        <v>783</v>
      </c>
      <c r="HT38" s="656" t="s">
        <v>786</v>
      </c>
      <c r="HU38" s="656" t="s">
        <v>787</v>
      </c>
      <c r="HV38" s="656">
        <v>4</v>
      </c>
      <c r="HW38" s="656">
        <v>2014</v>
      </c>
      <c r="HX38" s="656">
        <v>63</v>
      </c>
      <c r="HY38" s="656">
        <v>0</v>
      </c>
      <c r="HZ38" s="656">
        <v>3960</v>
      </c>
      <c r="IA38" s="657">
        <v>41697.500081018516</v>
      </c>
      <c r="IB38" s="656" t="s">
        <v>788</v>
      </c>
      <c r="IC38" s="656">
        <v>3975677</v>
      </c>
      <c r="ID38" s="656">
        <v>2014</v>
      </c>
      <c r="IE38" s="656">
        <v>1712</v>
      </c>
      <c r="IF38" s="656" t="s">
        <v>783</v>
      </c>
      <c r="IG38" s="656" t="s">
        <v>783</v>
      </c>
      <c r="IH38" s="656" t="s">
        <v>783</v>
      </c>
      <c r="II38" s="656" t="s">
        <v>783</v>
      </c>
      <c r="IJ38" s="656" t="s">
        <v>783</v>
      </c>
      <c r="IK38" s="656" t="s">
        <v>783</v>
      </c>
      <c r="IL38" s="656" t="s">
        <v>783</v>
      </c>
      <c r="IM38" s="656" t="s">
        <v>783</v>
      </c>
      <c r="IN38" s="656" t="s">
        <v>783</v>
      </c>
      <c r="IO38" s="656">
        <v>1649</v>
      </c>
      <c r="IP38" s="657">
        <v>37477.354571759257</v>
      </c>
      <c r="IQ38" s="656">
        <v>2</v>
      </c>
      <c r="IR38" s="656" t="s">
        <v>793</v>
      </c>
      <c r="IS38" s="656">
        <v>1</v>
      </c>
      <c r="IT38" s="658">
        <v>41275</v>
      </c>
      <c r="IU38" s="656" t="s">
        <v>783</v>
      </c>
      <c r="IV38" s="656" t="s">
        <v>783</v>
      </c>
      <c r="IW38" s="656" t="s">
        <v>783</v>
      </c>
      <c r="IX38" s="656" t="s">
        <v>781</v>
      </c>
      <c r="IY38" s="656">
        <v>45</v>
      </c>
      <c r="IZ38" s="656" t="s">
        <v>789</v>
      </c>
      <c r="JA38" s="656" t="s">
        <v>783</v>
      </c>
      <c r="JB38" s="656" t="s">
        <v>783</v>
      </c>
      <c r="JC38" s="656" t="s">
        <v>783</v>
      </c>
      <c r="JD38" s="656">
        <v>329403</v>
      </c>
      <c r="JE38" s="656" t="s">
        <v>783</v>
      </c>
      <c r="JF38" s="656" t="s">
        <v>783</v>
      </c>
      <c r="JG38" s="656" t="s">
        <v>795</v>
      </c>
      <c r="JH38" s="656">
        <v>55</v>
      </c>
      <c r="JI38" s="656" t="s">
        <v>783</v>
      </c>
      <c r="JJ38" s="656" t="s">
        <v>783</v>
      </c>
      <c r="JK38" s="656" t="s">
        <v>783</v>
      </c>
      <c r="JL38" s="656" t="s">
        <v>790</v>
      </c>
      <c r="JM38" s="656">
        <v>4</v>
      </c>
      <c r="JN38" s="656">
        <v>3</v>
      </c>
      <c r="JO38" s="656" t="s">
        <v>783</v>
      </c>
      <c r="JP38" s="656" t="s">
        <v>783</v>
      </c>
      <c r="JQ38" s="656" t="s">
        <v>783</v>
      </c>
      <c r="JR38" s="656" t="s">
        <v>783</v>
      </c>
      <c r="JS38" s="656" t="s">
        <v>783</v>
      </c>
      <c r="JT38" s="656" t="s">
        <v>783</v>
      </c>
      <c r="JU38" s="656" t="s">
        <v>829</v>
      </c>
      <c r="JV38" s="659">
        <v>3979.9378940000001</v>
      </c>
      <c r="JW38">
        <f>JV38</f>
        <v>3979.9378940000001</v>
      </c>
      <c r="JX38" s="225">
        <v>0.75377611628787877</v>
      </c>
    </row>
    <row r="39" spans="1:285" ht="16" thickBot="1">
      <c r="A39" s="905" t="s">
        <v>5</v>
      </c>
      <c r="B39" s="79">
        <f t="shared" si="47"/>
        <v>1</v>
      </c>
      <c r="C39" s="871" t="s">
        <v>41</v>
      </c>
      <c r="D39" s="249" t="s">
        <v>141</v>
      </c>
      <c r="E39" s="103" t="s">
        <v>142</v>
      </c>
      <c r="F39" s="888">
        <v>0.5</v>
      </c>
      <c r="G39" s="120" t="e">
        <f t="shared" si="84"/>
        <v>#REF!</v>
      </c>
      <c r="H39" s="46"/>
      <c r="I39" s="3">
        <v>0.5</v>
      </c>
      <c r="J39" s="29"/>
      <c r="K39" s="18">
        <v>1973</v>
      </c>
      <c r="L39" s="5"/>
      <c r="M39" s="71">
        <v>1</v>
      </c>
      <c r="N39" s="71">
        <v>1</v>
      </c>
      <c r="O39" s="70">
        <v>5</v>
      </c>
      <c r="P39" s="891">
        <f t="shared" si="43"/>
        <v>7</v>
      </c>
      <c r="Q39" s="897">
        <f t="shared" si="44"/>
        <v>5</v>
      </c>
      <c r="R39" s="46"/>
      <c r="S39" s="3">
        <v>0.5</v>
      </c>
      <c r="T39" s="29"/>
      <c r="U39" s="219">
        <f t="shared" si="41"/>
        <v>37500</v>
      </c>
      <c r="V39" s="172" t="s">
        <v>642</v>
      </c>
      <c r="W39" s="536">
        <f t="shared" si="85"/>
        <v>37500</v>
      </c>
      <c r="X39" s="537">
        <f t="shared" si="83"/>
        <v>18914.666666666664</v>
      </c>
      <c r="Y39" s="538">
        <f t="shared" si="40"/>
        <v>500</v>
      </c>
      <c r="Z39" s="900">
        <f t="shared" si="48"/>
        <v>56914.666666666664</v>
      </c>
      <c r="AA39" s="883">
        <v>6</v>
      </c>
      <c r="AB39" s="270">
        <f t="shared" si="49"/>
        <v>9914.6666666666661</v>
      </c>
      <c r="AC39" s="566">
        <v>0.25</v>
      </c>
      <c r="AD39" s="562">
        <f t="shared" si="50"/>
        <v>9000</v>
      </c>
      <c r="AE39" s="518"/>
      <c r="AF39" s="270">
        <f t="shared" si="51"/>
        <v>0</v>
      </c>
      <c r="AG39" s="270"/>
      <c r="AH39" s="562">
        <f t="shared" si="52"/>
        <v>0</v>
      </c>
      <c r="AI39" s="270"/>
      <c r="AJ39" s="228">
        <v>0</v>
      </c>
      <c r="AK39" s="902"/>
      <c r="AL39" s="902">
        <v>2019</v>
      </c>
      <c r="AM39" s="18" t="str">
        <f t="shared" si="53"/>
        <v xml:space="preserve"> </v>
      </c>
      <c r="AN39" s="747" t="str">
        <f t="shared" si="54"/>
        <v xml:space="preserve"> </v>
      </c>
      <c r="AO39" s="4">
        <f t="shared" si="55"/>
        <v>0.5</v>
      </c>
      <c r="AP39" s="747">
        <f t="shared" si="56"/>
        <v>56914.666666666664</v>
      </c>
      <c r="AQ39" s="4" t="str">
        <f t="shared" si="57"/>
        <v xml:space="preserve"> </v>
      </c>
      <c r="AR39" s="747" t="str">
        <f t="shared" si="58"/>
        <v xml:space="preserve"> </v>
      </c>
      <c r="AS39" s="4" t="str">
        <f t="shared" si="59"/>
        <v xml:space="preserve"> </v>
      </c>
      <c r="AT39" s="747" t="str">
        <f t="shared" si="60"/>
        <v xml:space="preserve"> </v>
      </c>
      <c r="AU39" s="4" t="str">
        <f t="shared" si="61"/>
        <v xml:space="preserve"> </v>
      </c>
      <c r="AV39" s="747" t="str">
        <f t="shared" si="62"/>
        <v xml:space="preserve"> </v>
      </c>
      <c r="AW39" s="4" t="str">
        <f t="shared" si="63"/>
        <v xml:space="preserve"> </v>
      </c>
      <c r="AX39" s="747" t="str">
        <f t="shared" si="64"/>
        <v xml:space="preserve"> </v>
      </c>
      <c r="AY39" s="4" t="str">
        <f t="shared" si="65"/>
        <v xml:space="preserve"> </v>
      </c>
      <c r="AZ39" s="747" t="str">
        <f t="shared" si="66"/>
        <v xml:space="preserve"> </v>
      </c>
      <c r="BA39" s="4" t="str">
        <f t="shared" si="67"/>
        <v xml:space="preserve"> </v>
      </c>
      <c r="BB39" s="747" t="str">
        <f t="shared" si="68"/>
        <v xml:space="preserve"> </v>
      </c>
      <c r="BC39" s="4" t="str">
        <f t="shared" si="69"/>
        <v xml:space="preserve"> </v>
      </c>
      <c r="BD39" s="747" t="str">
        <f t="shared" si="70"/>
        <v xml:space="preserve"> </v>
      </c>
      <c r="BE39" s="4" t="str">
        <f t="shared" si="71"/>
        <v xml:space="preserve"> </v>
      </c>
      <c r="BF39" s="747" t="str">
        <f t="shared" si="72"/>
        <v xml:space="preserve"> </v>
      </c>
      <c r="BG39" s="4" t="str">
        <f t="shared" si="73"/>
        <v xml:space="preserve"> </v>
      </c>
      <c r="BH39" s="747" t="str">
        <f t="shared" si="74"/>
        <v xml:space="preserve"> </v>
      </c>
      <c r="BI39" s="4" t="str">
        <f t="shared" si="75"/>
        <v xml:space="preserve"> </v>
      </c>
      <c r="BJ39" s="747" t="str">
        <f t="shared" si="76"/>
        <v xml:space="preserve"> </v>
      </c>
      <c r="BK39" s="4" t="str">
        <f t="shared" si="77"/>
        <v xml:space="preserve"> </v>
      </c>
      <c r="BL39" s="747" t="str">
        <f t="shared" si="78"/>
        <v xml:space="preserve"> </v>
      </c>
      <c r="BM39" s="4" t="str">
        <f t="shared" si="79"/>
        <v xml:space="preserve"> </v>
      </c>
      <c r="BN39" s="747" t="str">
        <f t="shared" si="80"/>
        <v xml:space="preserve"> </v>
      </c>
      <c r="BO39" s="4" t="str">
        <f t="shared" si="81"/>
        <v xml:space="preserve"> </v>
      </c>
      <c r="BP39" s="747" t="str">
        <f t="shared" si="82"/>
        <v xml:space="preserve"> </v>
      </c>
      <c r="BQ39" s="133" t="s">
        <v>240</v>
      </c>
      <c r="BR39" s="133"/>
      <c r="BS39" s="389"/>
      <c r="BT39" s="389"/>
      <c r="BU39" s="389"/>
      <c r="BV39" s="389"/>
      <c r="BW39" s="389"/>
      <c r="BX39" s="389"/>
      <c r="BY39" s="389"/>
      <c r="BZ39" s="389"/>
      <c r="CA39" s="389"/>
      <c r="CB39" s="163">
        <f t="shared" si="38"/>
        <v>0</v>
      </c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89"/>
      <c r="EF39" s="389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655" t="s">
        <v>388</v>
      </c>
      <c r="FY39" s="656">
        <v>111</v>
      </c>
      <c r="FZ39" s="656">
        <v>31477030</v>
      </c>
      <c r="GA39" s="656">
        <v>70</v>
      </c>
      <c r="GB39" s="656" t="s">
        <v>830</v>
      </c>
      <c r="GC39" s="656">
        <v>22</v>
      </c>
      <c r="GD39" s="656">
        <v>2014</v>
      </c>
      <c r="GE39" s="656">
        <v>1</v>
      </c>
      <c r="GF39" s="656" t="s">
        <v>780</v>
      </c>
      <c r="GG39" s="656">
        <v>2</v>
      </c>
      <c r="GH39" s="656">
        <v>1</v>
      </c>
      <c r="GI39" s="656" t="s">
        <v>780</v>
      </c>
      <c r="GJ39" s="656">
        <v>2</v>
      </c>
      <c r="GK39" s="656" t="s">
        <v>781</v>
      </c>
      <c r="GL39" s="656" t="s">
        <v>782</v>
      </c>
      <c r="GM39" s="656">
        <v>66</v>
      </c>
      <c r="GN39" s="656" t="s">
        <v>783</v>
      </c>
      <c r="GO39" s="656">
        <v>0</v>
      </c>
      <c r="GP39" s="656">
        <v>0</v>
      </c>
      <c r="GQ39" s="656">
        <v>3</v>
      </c>
      <c r="GR39" s="656">
        <v>2</v>
      </c>
      <c r="GS39" s="656">
        <v>10</v>
      </c>
      <c r="GT39" s="656" t="s">
        <v>783</v>
      </c>
      <c r="GU39" s="656" t="s">
        <v>783</v>
      </c>
      <c r="GV39" s="656" t="s">
        <v>783</v>
      </c>
      <c r="GW39" s="656" t="s">
        <v>783</v>
      </c>
      <c r="GX39" s="656" t="s">
        <v>783</v>
      </c>
      <c r="GY39" s="656">
        <v>1649</v>
      </c>
      <c r="GZ39" s="656">
        <v>0.12</v>
      </c>
      <c r="HA39" s="656">
        <v>5</v>
      </c>
      <c r="HB39" s="656" t="s">
        <v>783</v>
      </c>
      <c r="HC39" s="656" t="s">
        <v>782</v>
      </c>
      <c r="HD39" s="656">
        <v>15</v>
      </c>
      <c r="HE39" s="656" t="s">
        <v>783</v>
      </c>
      <c r="HF39" s="656">
        <v>0</v>
      </c>
      <c r="HG39" s="656" t="s">
        <v>783</v>
      </c>
      <c r="HH39" s="656">
        <v>0</v>
      </c>
      <c r="HI39" s="656">
        <v>1</v>
      </c>
      <c r="HJ39" s="656">
        <v>45</v>
      </c>
      <c r="HK39" s="656" t="s">
        <v>784</v>
      </c>
      <c r="HL39" s="656" t="s">
        <v>785</v>
      </c>
      <c r="HM39" s="656" t="s">
        <v>783</v>
      </c>
      <c r="HN39" s="656" t="s">
        <v>783</v>
      </c>
      <c r="HO39" s="656" t="s">
        <v>783</v>
      </c>
      <c r="HP39" s="656" t="s">
        <v>783</v>
      </c>
      <c r="HQ39" s="656" t="s">
        <v>783</v>
      </c>
      <c r="HR39" s="656">
        <v>3980759</v>
      </c>
      <c r="HS39" s="656" t="s">
        <v>783</v>
      </c>
      <c r="HT39" s="656" t="s">
        <v>786</v>
      </c>
      <c r="HU39" s="656" t="s">
        <v>787</v>
      </c>
      <c r="HV39" s="656">
        <v>4</v>
      </c>
      <c r="HW39" s="656">
        <v>2015</v>
      </c>
      <c r="HX39" s="656">
        <v>63</v>
      </c>
      <c r="HY39" s="656">
        <v>0</v>
      </c>
      <c r="HZ39" s="656">
        <v>634</v>
      </c>
      <c r="IA39" s="657">
        <v>42089.480439814812</v>
      </c>
      <c r="IB39" s="656" t="s">
        <v>788</v>
      </c>
      <c r="IC39" s="656">
        <v>3976281</v>
      </c>
      <c r="ID39" s="656">
        <v>2015</v>
      </c>
      <c r="IE39" s="656">
        <v>1712</v>
      </c>
      <c r="IF39" s="656" t="s">
        <v>783</v>
      </c>
      <c r="IG39" s="656" t="s">
        <v>783</v>
      </c>
      <c r="IH39" s="656" t="s">
        <v>783</v>
      </c>
      <c r="II39" s="656" t="s">
        <v>783</v>
      </c>
      <c r="IJ39" s="656" t="s">
        <v>783</v>
      </c>
      <c r="IK39" s="656" t="s">
        <v>783</v>
      </c>
      <c r="IL39" s="656" t="s">
        <v>783</v>
      </c>
      <c r="IM39" s="656" t="s">
        <v>783</v>
      </c>
      <c r="IN39" s="656" t="s">
        <v>783</v>
      </c>
      <c r="IO39" s="656">
        <v>1649</v>
      </c>
      <c r="IP39" s="657">
        <v>37477.354571759257</v>
      </c>
      <c r="IQ39" s="656">
        <v>2</v>
      </c>
      <c r="IR39" s="656" t="s">
        <v>793</v>
      </c>
      <c r="IS39" s="656">
        <v>10</v>
      </c>
      <c r="IT39" s="658">
        <v>41640</v>
      </c>
      <c r="IU39" s="656" t="s">
        <v>783</v>
      </c>
      <c r="IV39" s="656" t="s">
        <v>783</v>
      </c>
      <c r="IW39" s="656" t="s">
        <v>783</v>
      </c>
      <c r="IX39" s="656" t="s">
        <v>781</v>
      </c>
      <c r="IY39" s="656">
        <v>45</v>
      </c>
      <c r="IZ39" s="656" t="s">
        <v>789</v>
      </c>
      <c r="JA39" s="656" t="s">
        <v>783</v>
      </c>
      <c r="JB39" s="656" t="s">
        <v>783</v>
      </c>
      <c r="JC39" s="656" t="s">
        <v>783</v>
      </c>
      <c r="JD39" s="656">
        <v>329404</v>
      </c>
      <c r="JE39" s="656" t="s">
        <v>783</v>
      </c>
      <c r="JF39" s="656" t="s">
        <v>783</v>
      </c>
      <c r="JG39" s="656" t="s">
        <v>815</v>
      </c>
      <c r="JH39" s="656">
        <v>70</v>
      </c>
      <c r="JI39" s="656" t="s">
        <v>783</v>
      </c>
      <c r="JJ39" s="656" t="s">
        <v>783</v>
      </c>
      <c r="JK39" s="656" t="s">
        <v>783</v>
      </c>
      <c r="JL39" s="656" t="s">
        <v>790</v>
      </c>
      <c r="JM39" s="656">
        <v>4</v>
      </c>
      <c r="JN39" s="656">
        <v>4</v>
      </c>
      <c r="JO39" s="656" t="s">
        <v>783</v>
      </c>
      <c r="JP39" s="656" t="s">
        <v>783</v>
      </c>
      <c r="JQ39" s="656" t="s">
        <v>783</v>
      </c>
      <c r="JR39" s="656" t="s">
        <v>783</v>
      </c>
      <c r="JS39" s="656" t="s">
        <v>783</v>
      </c>
      <c r="JT39" s="656" t="s">
        <v>783</v>
      </c>
      <c r="JU39" s="656" t="s">
        <v>831</v>
      </c>
      <c r="JV39" s="659">
        <v>651.20856000000003</v>
      </c>
      <c r="JW39">
        <f>JV39</f>
        <v>651.20856000000003</v>
      </c>
      <c r="JX39" s="225">
        <v>0.12333495454545455</v>
      </c>
    </row>
    <row r="40" spans="1:285" ht="16" thickBot="1">
      <c r="A40" s="905" t="s">
        <v>5</v>
      </c>
      <c r="B40" s="79">
        <f t="shared" si="47"/>
        <v>1</v>
      </c>
      <c r="C40" s="871" t="s">
        <v>101</v>
      </c>
      <c r="D40" s="249" t="s">
        <v>185</v>
      </c>
      <c r="E40" s="103" t="s">
        <v>34</v>
      </c>
      <c r="F40" s="888">
        <v>0.05</v>
      </c>
      <c r="G40" s="120" t="e">
        <f t="shared" si="84"/>
        <v>#REF!</v>
      </c>
      <c r="H40" s="46"/>
      <c r="I40" s="3">
        <v>0.05</v>
      </c>
      <c r="J40" s="29"/>
      <c r="K40" s="18"/>
      <c r="L40" s="5"/>
      <c r="M40" s="71">
        <v>1</v>
      </c>
      <c r="N40" s="71">
        <v>1</v>
      </c>
      <c r="O40" s="70">
        <v>5</v>
      </c>
      <c r="P40" s="891">
        <f t="shared" si="43"/>
        <v>7</v>
      </c>
      <c r="Q40" s="897">
        <f t="shared" si="44"/>
        <v>5</v>
      </c>
      <c r="R40" s="46"/>
      <c r="S40" s="3">
        <v>0.05</v>
      </c>
      <c r="T40" s="29"/>
      <c r="U40" s="219">
        <f t="shared" si="41"/>
        <v>3750</v>
      </c>
      <c r="V40" s="172" t="s">
        <v>642</v>
      </c>
      <c r="W40" s="536">
        <f t="shared" si="85"/>
        <v>3750</v>
      </c>
      <c r="X40" s="537">
        <f t="shared" si="83"/>
        <v>0</v>
      </c>
      <c r="Y40" s="538">
        <f t="shared" si="40"/>
        <v>500</v>
      </c>
      <c r="Z40" s="900">
        <f t="shared" si="48"/>
        <v>4250</v>
      </c>
      <c r="AA40" s="883"/>
      <c r="AB40" s="270">
        <f t="shared" si="49"/>
        <v>0</v>
      </c>
      <c r="AC40" s="553"/>
      <c r="AD40" s="562">
        <f t="shared" si="50"/>
        <v>0</v>
      </c>
      <c r="AE40" s="518"/>
      <c r="AF40" s="270">
        <f t="shared" si="51"/>
        <v>0</v>
      </c>
      <c r="AG40" s="270"/>
      <c r="AH40" s="562">
        <f t="shared" si="52"/>
        <v>0</v>
      </c>
      <c r="AI40" s="270"/>
      <c r="AJ40" s="228">
        <v>0</v>
      </c>
      <c r="AK40" s="902"/>
      <c r="AL40" s="902">
        <v>2019</v>
      </c>
      <c r="AM40" s="18" t="str">
        <f t="shared" si="53"/>
        <v xml:space="preserve"> </v>
      </c>
      <c r="AN40" s="747" t="str">
        <f t="shared" si="54"/>
        <v xml:space="preserve"> </v>
      </c>
      <c r="AO40" s="4">
        <f t="shared" si="55"/>
        <v>0.05</v>
      </c>
      <c r="AP40" s="747">
        <f t="shared" si="56"/>
        <v>4250</v>
      </c>
      <c r="AQ40" s="4" t="str">
        <f t="shared" si="57"/>
        <v xml:space="preserve"> </v>
      </c>
      <c r="AR40" s="747" t="str">
        <f t="shared" si="58"/>
        <v xml:space="preserve"> </v>
      </c>
      <c r="AS40" s="4" t="str">
        <f t="shared" si="59"/>
        <v xml:space="preserve"> </v>
      </c>
      <c r="AT40" s="747" t="str">
        <f t="shared" si="60"/>
        <v xml:space="preserve"> </v>
      </c>
      <c r="AU40" s="4" t="str">
        <f t="shared" si="61"/>
        <v xml:space="preserve"> </v>
      </c>
      <c r="AV40" s="747" t="str">
        <f t="shared" si="62"/>
        <v xml:space="preserve"> </v>
      </c>
      <c r="AW40" s="4" t="str">
        <f t="shared" si="63"/>
        <v xml:space="preserve"> </v>
      </c>
      <c r="AX40" s="747" t="str">
        <f t="shared" si="64"/>
        <v xml:space="preserve"> </v>
      </c>
      <c r="AY40" s="4" t="str">
        <f t="shared" si="65"/>
        <v xml:space="preserve"> </v>
      </c>
      <c r="AZ40" s="747" t="str">
        <f t="shared" si="66"/>
        <v xml:space="preserve"> </v>
      </c>
      <c r="BA40" s="4" t="str">
        <f t="shared" si="67"/>
        <v xml:space="preserve"> </v>
      </c>
      <c r="BB40" s="747" t="str">
        <f t="shared" si="68"/>
        <v xml:space="preserve"> </v>
      </c>
      <c r="BC40" s="4" t="str">
        <f t="shared" si="69"/>
        <v xml:space="preserve"> </v>
      </c>
      <c r="BD40" s="747" t="str">
        <f t="shared" si="70"/>
        <v xml:space="preserve"> </v>
      </c>
      <c r="BE40" s="4" t="str">
        <f t="shared" si="71"/>
        <v xml:space="preserve"> </v>
      </c>
      <c r="BF40" s="747" t="str">
        <f t="shared" si="72"/>
        <v xml:space="preserve"> </v>
      </c>
      <c r="BG40" s="4" t="str">
        <f t="shared" si="73"/>
        <v xml:space="preserve"> </v>
      </c>
      <c r="BH40" s="747" t="str">
        <f t="shared" si="74"/>
        <v xml:space="preserve"> </v>
      </c>
      <c r="BI40" s="4" t="str">
        <f t="shared" si="75"/>
        <v xml:space="preserve"> </v>
      </c>
      <c r="BJ40" s="747" t="str">
        <f t="shared" si="76"/>
        <v xml:space="preserve"> </v>
      </c>
      <c r="BK40" s="4" t="str">
        <f t="shared" si="77"/>
        <v xml:space="preserve"> </v>
      </c>
      <c r="BL40" s="747" t="str">
        <f t="shared" si="78"/>
        <v xml:space="preserve"> </v>
      </c>
      <c r="BM40" s="4" t="str">
        <f t="shared" si="79"/>
        <v xml:space="preserve"> </v>
      </c>
      <c r="BN40" s="747" t="str">
        <f t="shared" si="80"/>
        <v xml:space="preserve"> </v>
      </c>
      <c r="BO40" s="4" t="str">
        <f t="shared" si="81"/>
        <v xml:space="preserve"> </v>
      </c>
      <c r="BP40" s="747" t="str">
        <f t="shared" si="82"/>
        <v xml:space="preserve"> </v>
      </c>
      <c r="BQ40" s="133"/>
      <c r="BR40" s="133"/>
      <c r="BS40" s="389"/>
      <c r="BT40" s="588"/>
      <c r="BU40" s="588"/>
      <c r="BV40" s="389"/>
      <c r="BW40" s="389"/>
      <c r="BX40" s="389"/>
      <c r="BY40" s="389"/>
      <c r="BZ40" s="389"/>
      <c r="CA40" s="389"/>
      <c r="CB40" s="163">
        <f t="shared" si="38"/>
        <v>0</v>
      </c>
      <c r="CC40" s="389"/>
      <c r="CD40" s="389"/>
      <c r="CE40" s="389"/>
      <c r="CF40" s="389"/>
      <c r="CG40" s="389"/>
      <c r="CH40" s="389"/>
      <c r="CI40" s="389"/>
      <c r="CJ40" s="389"/>
      <c r="CK40" s="389"/>
      <c r="CL40" s="389"/>
      <c r="CM40" s="389"/>
      <c r="CN40" s="389"/>
      <c r="CO40" s="389"/>
      <c r="CP40" s="389"/>
      <c r="CQ40" s="389"/>
      <c r="CR40" s="389"/>
      <c r="CS40" s="389"/>
      <c r="CT40" s="389"/>
      <c r="CU40" s="389"/>
      <c r="CV40" s="389"/>
      <c r="CW40" s="389"/>
      <c r="CX40" s="389"/>
      <c r="CY40" s="389"/>
      <c r="CZ40" s="389"/>
      <c r="DA40" s="389"/>
      <c r="DB40" s="389"/>
      <c r="DC40" s="389"/>
      <c r="DD40" s="389"/>
      <c r="DE40" s="389"/>
      <c r="DF40" s="389"/>
      <c r="DG40" s="389"/>
      <c r="DH40" s="389"/>
      <c r="DI40" s="389"/>
      <c r="DJ40" s="389"/>
      <c r="DK40" s="389"/>
      <c r="DL40" s="389"/>
      <c r="DM40" s="389"/>
      <c r="DN40" s="389"/>
      <c r="DO40" s="389"/>
      <c r="DP40" s="389"/>
      <c r="DQ40" s="389"/>
      <c r="DR40" s="389"/>
      <c r="DS40" s="389"/>
      <c r="DT40" s="389"/>
      <c r="DU40" s="389"/>
      <c r="DV40" s="389"/>
      <c r="DW40" s="389"/>
      <c r="DX40" s="389"/>
      <c r="DY40" s="389"/>
      <c r="DZ40" s="389"/>
      <c r="EA40" s="389"/>
      <c r="EB40" s="389"/>
      <c r="EC40" s="389"/>
      <c r="ED40" s="389"/>
      <c r="EE40" s="389"/>
      <c r="EF40" s="389"/>
      <c r="EG40" s="389"/>
      <c r="EH40" s="389"/>
      <c r="EI40" s="389"/>
      <c r="EJ40" s="389"/>
      <c r="EK40" s="389"/>
      <c r="EL40" s="389"/>
      <c r="EM40" s="389"/>
      <c r="EN40" s="389"/>
      <c r="EO40" s="389"/>
      <c r="EP40" s="389"/>
      <c r="EQ40" s="389"/>
      <c r="ER40" s="389"/>
      <c r="ES40" s="389"/>
      <c r="ET40" s="389"/>
      <c r="EU40" s="389"/>
      <c r="EV40" s="389"/>
      <c r="EW40" s="389"/>
      <c r="EX40" s="389"/>
      <c r="EY40" s="389"/>
      <c r="EZ40" s="389"/>
      <c r="FA40" s="389"/>
      <c r="FB40" s="389"/>
      <c r="FC40" s="389"/>
      <c r="FD40" s="389"/>
      <c r="FE40" s="389"/>
      <c r="FF40" s="389"/>
      <c r="FG40" s="389"/>
      <c r="FH40" s="389"/>
      <c r="FI40" s="389"/>
      <c r="FJ40" s="389"/>
      <c r="FK40" s="389"/>
      <c r="FL40" s="389"/>
      <c r="FM40" s="389"/>
      <c r="FN40" s="389"/>
      <c r="FO40" s="389"/>
      <c r="FP40" s="389"/>
      <c r="FQ40" s="389"/>
      <c r="FR40" s="389"/>
      <c r="FS40" s="389"/>
      <c r="FT40" s="389"/>
      <c r="FU40" s="389"/>
      <c r="FV40" s="389"/>
      <c r="FW40" s="389"/>
      <c r="FX40" s="671" t="s">
        <v>294</v>
      </c>
      <c r="FY40" s="672">
        <v>199</v>
      </c>
      <c r="FZ40" s="672">
        <v>28092644</v>
      </c>
      <c r="GA40" s="672">
        <v>40</v>
      </c>
      <c r="GB40" s="672" t="s">
        <v>779</v>
      </c>
      <c r="GC40" s="672">
        <v>22</v>
      </c>
      <c r="GD40" s="672">
        <v>2012</v>
      </c>
      <c r="GE40" s="672">
        <v>2</v>
      </c>
      <c r="GF40" s="672" t="s">
        <v>148</v>
      </c>
      <c r="GG40" s="672">
        <v>4</v>
      </c>
      <c r="GH40" s="672">
        <v>2</v>
      </c>
      <c r="GI40" s="672" t="s">
        <v>148</v>
      </c>
      <c r="GJ40" s="672">
        <v>4</v>
      </c>
      <c r="GK40" s="672" t="s">
        <v>781</v>
      </c>
      <c r="GL40" s="672" t="s">
        <v>793</v>
      </c>
      <c r="GM40" s="672">
        <v>66</v>
      </c>
      <c r="GN40" s="672" t="s">
        <v>783</v>
      </c>
      <c r="GO40" s="672">
        <v>0</v>
      </c>
      <c r="GP40" s="672">
        <v>0</v>
      </c>
      <c r="GQ40" s="672">
        <v>4</v>
      </c>
      <c r="GR40" s="672">
        <v>2</v>
      </c>
      <c r="GS40" s="672" t="s">
        <v>783</v>
      </c>
      <c r="GT40" s="672" t="s">
        <v>783</v>
      </c>
      <c r="GU40" s="672" t="s">
        <v>783</v>
      </c>
      <c r="GV40" s="672" t="s">
        <v>783</v>
      </c>
      <c r="GW40" s="672" t="s">
        <v>783</v>
      </c>
      <c r="GX40" s="672" t="s">
        <v>783</v>
      </c>
      <c r="GY40" s="672">
        <v>1649</v>
      </c>
      <c r="GZ40" s="672">
        <v>0.08</v>
      </c>
      <c r="HA40" s="672">
        <v>5</v>
      </c>
      <c r="HB40" s="672" t="s">
        <v>783</v>
      </c>
      <c r="HC40" s="672" t="s">
        <v>782</v>
      </c>
      <c r="HD40" s="672">
        <v>25</v>
      </c>
      <c r="HE40" s="672">
        <v>1995</v>
      </c>
      <c r="HF40" s="672">
        <v>0</v>
      </c>
      <c r="HG40" s="672" t="s">
        <v>783</v>
      </c>
      <c r="HH40" s="672">
        <v>0</v>
      </c>
      <c r="HI40" s="672">
        <v>1</v>
      </c>
      <c r="HJ40" s="672">
        <v>45</v>
      </c>
      <c r="HK40" s="672" t="s">
        <v>784</v>
      </c>
      <c r="HL40" s="672" t="s">
        <v>785</v>
      </c>
      <c r="HM40" s="672" t="s">
        <v>783</v>
      </c>
      <c r="HN40" s="672" t="s">
        <v>783</v>
      </c>
      <c r="HO40" s="672" t="s">
        <v>783</v>
      </c>
      <c r="HP40" s="672" t="s">
        <v>783</v>
      </c>
      <c r="HQ40" s="672" t="s">
        <v>783</v>
      </c>
      <c r="HR40" s="672">
        <v>3980785</v>
      </c>
      <c r="HS40" s="672" t="s">
        <v>783</v>
      </c>
      <c r="HT40" s="672" t="s">
        <v>786</v>
      </c>
      <c r="HU40" s="672" t="s">
        <v>787</v>
      </c>
      <c r="HV40" s="672">
        <v>4</v>
      </c>
      <c r="HW40" s="672">
        <v>2013</v>
      </c>
      <c r="HX40" s="672">
        <v>63</v>
      </c>
      <c r="HY40" s="672">
        <v>0</v>
      </c>
      <c r="HZ40" s="672">
        <v>422</v>
      </c>
      <c r="IA40" s="673">
        <v>41358.405266203707</v>
      </c>
      <c r="IB40" s="672" t="s">
        <v>788</v>
      </c>
      <c r="IC40" s="672">
        <v>3976307</v>
      </c>
      <c r="ID40" s="672">
        <v>2013</v>
      </c>
      <c r="IE40" s="672">
        <v>1712</v>
      </c>
      <c r="IF40" s="672" t="s">
        <v>783</v>
      </c>
      <c r="IG40" s="672" t="s">
        <v>783</v>
      </c>
      <c r="IH40" s="672" t="s">
        <v>783</v>
      </c>
      <c r="II40" s="672" t="s">
        <v>783</v>
      </c>
      <c r="IJ40" s="672" t="s">
        <v>783</v>
      </c>
      <c r="IK40" s="672" t="s">
        <v>783</v>
      </c>
      <c r="IL40" s="672" t="s">
        <v>783</v>
      </c>
      <c r="IM40" s="672" t="s">
        <v>783</v>
      </c>
      <c r="IN40" s="672" t="s">
        <v>783</v>
      </c>
      <c r="IO40" s="672">
        <v>1649</v>
      </c>
      <c r="IP40" s="673">
        <v>37600.566631944443</v>
      </c>
      <c r="IQ40" s="672" t="s">
        <v>783</v>
      </c>
      <c r="IR40" s="672" t="s">
        <v>783</v>
      </c>
      <c r="IS40" s="672" t="s">
        <v>783</v>
      </c>
      <c r="IT40" s="672" t="s">
        <v>783</v>
      </c>
      <c r="IU40" s="672" t="s">
        <v>783</v>
      </c>
      <c r="IV40" s="672" t="s">
        <v>783</v>
      </c>
      <c r="IW40" s="672" t="s">
        <v>783</v>
      </c>
      <c r="IX40" s="672" t="s">
        <v>781</v>
      </c>
      <c r="IY40" s="672">
        <v>45</v>
      </c>
      <c r="IZ40" s="672" t="s">
        <v>789</v>
      </c>
      <c r="JA40" s="672" t="s">
        <v>783</v>
      </c>
      <c r="JB40" s="672" t="s">
        <v>783</v>
      </c>
      <c r="JC40" s="672" t="s">
        <v>783</v>
      </c>
      <c r="JD40" s="672">
        <v>329405</v>
      </c>
      <c r="JE40" s="672" t="s">
        <v>783</v>
      </c>
      <c r="JF40" s="672" t="s">
        <v>783</v>
      </c>
      <c r="JG40" s="672" t="s">
        <v>783</v>
      </c>
      <c r="JH40" s="672" t="s">
        <v>783</v>
      </c>
      <c r="JI40" s="672" t="s">
        <v>783</v>
      </c>
      <c r="JJ40" s="672" t="s">
        <v>783</v>
      </c>
      <c r="JK40" s="672" t="s">
        <v>783</v>
      </c>
      <c r="JL40" s="672" t="s">
        <v>790</v>
      </c>
      <c r="JM40" s="672">
        <v>4</v>
      </c>
      <c r="JN40" s="672">
        <v>2</v>
      </c>
      <c r="JO40" s="672" t="s">
        <v>783</v>
      </c>
      <c r="JP40" s="672">
        <v>12480278</v>
      </c>
      <c r="JQ40" s="672">
        <v>2012</v>
      </c>
      <c r="JR40" s="672">
        <v>0</v>
      </c>
      <c r="JS40" s="672" t="s">
        <v>783</v>
      </c>
      <c r="JT40" s="672" t="s">
        <v>783</v>
      </c>
      <c r="JU40" s="672" t="s">
        <v>832</v>
      </c>
      <c r="JV40" s="674">
        <v>557.43870600000002</v>
      </c>
      <c r="JW40">
        <f>SUM(JV40:JV40)</f>
        <v>557.43870600000002</v>
      </c>
      <c r="JX40" s="225">
        <v>0.32098320909090905</v>
      </c>
    </row>
    <row r="41" spans="1:285" ht="16" thickBot="1">
      <c r="A41" s="905" t="s">
        <v>5</v>
      </c>
      <c r="B41" s="79">
        <f t="shared" si="47"/>
        <v>1</v>
      </c>
      <c r="C41" s="871" t="s">
        <v>51</v>
      </c>
      <c r="D41" s="249" t="s">
        <v>185</v>
      </c>
      <c r="E41" s="103" t="s">
        <v>130</v>
      </c>
      <c r="F41" s="888">
        <v>1.9</v>
      </c>
      <c r="G41" s="120" t="e">
        <f t="shared" si="84"/>
        <v>#REF!</v>
      </c>
      <c r="H41" s="46"/>
      <c r="I41" s="33">
        <v>1.9</v>
      </c>
      <c r="J41" s="29"/>
      <c r="K41" s="18"/>
      <c r="L41" s="5"/>
      <c r="M41" s="71">
        <v>4</v>
      </c>
      <c r="N41" s="71">
        <v>5</v>
      </c>
      <c r="O41" s="70">
        <v>2</v>
      </c>
      <c r="P41" s="891">
        <f t="shared" si="43"/>
        <v>11</v>
      </c>
      <c r="Q41" s="897">
        <f t="shared" si="44"/>
        <v>40</v>
      </c>
      <c r="R41" s="46"/>
      <c r="S41" s="547">
        <f>I41</f>
        <v>1.9</v>
      </c>
      <c r="T41" s="29"/>
      <c r="U41" s="219">
        <f t="shared" si="41"/>
        <v>142500</v>
      </c>
      <c r="V41" s="172" t="s">
        <v>642</v>
      </c>
      <c r="W41" s="536">
        <f t="shared" si="85"/>
        <v>142500</v>
      </c>
      <c r="X41" s="537">
        <f t="shared" si="83"/>
        <v>71875.733333333337</v>
      </c>
      <c r="Y41" s="538">
        <f t="shared" si="40"/>
        <v>500</v>
      </c>
      <c r="Z41" s="900">
        <f t="shared" si="48"/>
        <v>214875.73333333334</v>
      </c>
      <c r="AA41" s="883">
        <v>6</v>
      </c>
      <c r="AB41" s="270">
        <f t="shared" si="49"/>
        <v>37675.73333333333</v>
      </c>
      <c r="AC41" s="566">
        <v>0.25</v>
      </c>
      <c r="AD41" s="562">
        <f t="shared" si="50"/>
        <v>34200</v>
      </c>
      <c r="AE41" s="518"/>
      <c r="AF41" s="270">
        <f t="shared" si="51"/>
        <v>0</v>
      </c>
      <c r="AG41" s="270"/>
      <c r="AH41" s="562">
        <f t="shared" si="52"/>
        <v>0</v>
      </c>
      <c r="AI41" s="270"/>
      <c r="AJ41" s="228">
        <v>0</v>
      </c>
      <c r="AK41" s="902">
        <v>2018</v>
      </c>
      <c r="AL41" s="902">
        <v>2019</v>
      </c>
      <c r="AM41" s="18" t="str">
        <f t="shared" si="53"/>
        <v xml:space="preserve"> </v>
      </c>
      <c r="AN41" s="747" t="str">
        <f t="shared" si="54"/>
        <v xml:space="preserve"> </v>
      </c>
      <c r="AO41" s="4">
        <f t="shared" si="55"/>
        <v>1.9</v>
      </c>
      <c r="AP41" s="747">
        <f t="shared" si="56"/>
        <v>214875.73333333334</v>
      </c>
      <c r="AQ41" s="4" t="str">
        <f t="shared" si="57"/>
        <v xml:space="preserve"> </v>
      </c>
      <c r="AR41" s="747" t="str">
        <f t="shared" si="58"/>
        <v xml:space="preserve"> </v>
      </c>
      <c r="AS41" s="4" t="str">
        <f t="shared" si="59"/>
        <v xml:space="preserve"> </v>
      </c>
      <c r="AT41" s="747" t="str">
        <f t="shared" si="60"/>
        <v xml:space="preserve"> </v>
      </c>
      <c r="AU41" s="4" t="str">
        <f t="shared" si="61"/>
        <v xml:space="preserve"> </v>
      </c>
      <c r="AV41" s="747" t="str">
        <f t="shared" si="62"/>
        <v xml:space="preserve"> </v>
      </c>
      <c r="AW41" s="4" t="str">
        <f t="shared" si="63"/>
        <v xml:space="preserve"> </v>
      </c>
      <c r="AX41" s="747" t="str">
        <f t="shared" si="64"/>
        <v xml:space="preserve"> </v>
      </c>
      <c r="AY41" s="4" t="str">
        <f t="shared" si="65"/>
        <v xml:space="preserve"> </v>
      </c>
      <c r="AZ41" s="747" t="str">
        <f t="shared" si="66"/>
        <v xml:space="preserve"> </v>
      </c>
      <c r="BA41" s="4" t="str">
        <f t="shared" si="67"/>
        <v xml:space="preserve"> </v>
      </c>
      <c r="BB41" s="747" t="str">
        <f t="shared" si="68"/>
        <v xml:space="preserve"> </v>
      </c>
      <c r="BC41" s="4" t="str">
        <f t="shared" si="69"/>
        <v xml:space="preserve"> </v>
      </c>
      <c r="BD41" s="747" t="str">
        <f t="shared" si="70"/>
        <v xml:space="preserve"> </v>
      </c>
      <c r="BE41" s="4" t="str">
        <f t="shared" si="71"/>
        <v xml:space="preserve"> </v>
      </c>
      <c r="BF41" s="747" t="str">
        <f t="shared" si="72"/>
        <v xml:space="preserve"> </v>
      </c>
      <c r="BG41" s="4" t="str">
        <f t="shared" si="73"/>
        <v xml:space="preserve"> </v>
      </c>
      <c r="BH41" s="747" t="str">
        <f t="shared" si="74"/>
        <v xml:space="preserve"> </v>
      </c>
      <c r="BI41" s="4" t="str">
        <f t="shared" si="75"/>
        <v xml:space="preserve"> </v>
      </c>
      <c r="BJ41" s="747" t="str">
        <f t="shared" si="76"/>
        <v xml:space="preserve"> </v>
      </c>
      <c r="BK41" s="4" t="str">
        <f t="shared" si="77"/>
        <v xml:space="preserve"> </v>
      </c>
      <c r="BL41" s="747" t="str">
        <f t="shared" si="78"/>
        <v xml:space="preserve"> </v>
      </c>
      <c r="BM41" s="4" t="str">
        <f t="shared" si="79"/>
        <v xml:space="preserve"> </v>
      </c>
      <c r="BN41" s="747" t="str">
        <f t="shared" si="80"/>
        <v xml:space="preserve"> </v>
      </c>
      <c r="BO41" s="4" t="str">
        <f t="shared" si="81"/>
        <v xml:space="preserve"> </v>
      </c>
      <c r="BP41" s="747" t="str">
        <f t="shared" si="82"/>
        <v xml:space="preserve"> </v>
      </c>
      <c r="BQ41" s="133" t="s">
        <v>626</v>
      </c>
      <c r="BR41" s="133"/>
      <c r="BS41" s="389"/>
      <c r="BT41" s="389"/>
      <c r="BU41" s="389"/>
      <c r="BV41" s="389"/>
      <c r="BW41" s="389"/>
      <c r="BX41" s="389"/>
      <c r="BY41" s="389"/>
      <c r="BZ41" s="389"/>
      <c r="CA41" s="389"/>
      <c r="CB41" s="163">
        <f t="shared" si="38"/>
        <v>0</v>
      </c>
      <c r="CC41" s="389"/>
      <c r="CD41" s="389"/>
      <c r="CE41" s="389"/>
      <c r="CF41" s="389"/>
      <c r="CG41" s="389"/>
      <c r="CH41" s="389"/>
      <c r="CI41" s="389"/>
      <c r="CJ41" s="389"/>
      <c r="CK41" s="389"/>
      <c r="CL41" s="389"/>
      <c r="CM41" s="389"/>
      <c r="CN41" s="389"/>
      <c r="CO41" s="389"/>
      <c r="CP41" s="389"/>
      <c r="CQ41" s="389"/>
      <c r="CR41" s="389"/>
      <c r="CS41" s="389"/>
      <c r="CT41" s="389"/>
      <c r="CU41" s="389"/>
      <c r="CV41" s="389"/>
      <c r="CW41" s="389"/>
      <c r="CX41" s="389"/>
      <c r="CY41" s="389"/>
      <c r="CZ41" s="389"/>
      <c r="DA41" s="389"/>
      <c r="DB41" s="389"/>
      <c r="DC41" s="389"/>
      <c r="DD41" s="389"/>
      <c r="DE41" s="389"/>
      <c r="DF41" s="389"/>
      <c r="DG41" s="389"/>
      <c r="DH41" s="389"/>
      <c r="DI41" s="389"/>
      <c r="DJ41" s="389"/>
      <c r="DK41" s="389"/>
      <c r="DL41" s="389"/>
      <c r="DM41" s="389"/>
      <c r="DN41" s="389"/>
      <c r="DO41" s="389"/>
      <c r="DP41" s="389"/>
      <c r="DQ41" s="389"/>
      <c r="DR41" s="389"/>
      <c r="DS41" s="389"/>
      <c r="DT41" s="389"/>
      <c r="DU41" s="389"/>
      <c r="DV41" s="389"/>
      <c r="DW41" s="389"/>
      <c r="DX41" s="389"/>
      <c r="DY41" s="389"/>
      <c r="DZ41" s="389"/>
      <c r="EA41" s="389"/>
      <c r="EB41" s="389"/>
      <c r="EC41" s="389"/>
      <c r="ED41" s="389"/>
      <c r="EE41" s="389"/>
      <c r="EF41" s="389"/>
      <c r="EG41" s="389"/>
      <c r="EH41" s="389"/>
      <c r="EI41" s="389"/>
      <c r="EJ41" s="389"/>
      <c r="EK41" s="389"/>
      <c r="EL41" s="389"/>
      <c r="EM41" s="389"/>
      <c r="EN41" s="389"/>
      <c r="EO41" s="389"/>
      <c r="EP41" s="389"/>
      <c r="EQ41" s="389"/>
      <c r="ER41" s="389"/>
      <c r="ES41" s="389"/>
      <c r="ET41" s="389"/>
      <c r="EU41" s="389"/>
      <c r="EV41" s="389"/>
      <c r="EW41" s="389"/>
      <c r="EX41" s="389"/>
      <c r="EY41" s="389"/>
      <c r="EZ41" s="389"/>
      <c r="FA41" s="389"/>
      <c r="FB41" s="389"/>
      <c r="FC41" s="389"/>
      <c r="FD41" s="389"/>
      <c r="FE41" s="389"/>
      <c r="FF41" s="389"/>
      <c r="FG41" s="389"/>
      <c r="FH41" s="389"/>
      <c r="FI41" s="389"/>
      <c r="FJ41" s="389"/>
      <c r="FK41" s="389"/>
      <c r="FL41" s="389"/>
      <c r="FM41" s="389"/>
      <c r="FN41" s="389"/>
      <c r="FO41" s="389"/>
      <c r="FP41" s="389"/>
      <c r="FQ41" s="389"/>
      <c r="FR41" s="389"/>
      <c r="FS41" s="389"/>
      <c r="FT41" s="389"/>
      <c r="FU41" s="389"/>
      <c r="FV41" s="389"/>
      <c r="FW41" s="389"/>
      <c r="FX41" s="655" t="s">
        <v>392</v>
      </c>
      <c r="FY41" s="656">
        <v>294</v>
      </c>
      <c r="FZ41" s="656">
        <v>32434916</v>
      </c>
      <c r="GA41" s="656">
        <v>55</v>
      </c>
      <c r="GB41" s="656" t="s">
        <v>798</v>
      </c>
      <c r="GC41" s="656">
        <v>20</v>
      </c>
      <c r="GD41" s="656">
        <v>1987</v>
      </c>
      <c r="GE41" s="656">
        <v>2</v>
      </c>
      <c r="GF41" s="656" t="s">
        <v>148</v>
      </c>
      <c r="GG41" s="656">
        <v>2</v>
      </c>
      <c r="GH41" s="656">
        <v>2</v>
      </c>
      <c r="GI41" s="656" t="s">
        <v>148</v>
      </c>
      <c r="GJ41" s="656">
        <v>2</v>
      </c>
      <c r="GK41" s="656" t="s">
        <v>781</v>
      </c>
      <c r="GL41" s="656" t="s">
        <v>793</v>
      </c>
      <c r="GM41" s="656">
        <v>66</v>
      </c>
      <c r="GN41" s="656" t="s">
        <v>783</v>
      </c>
      <c r="GO41" s="656">
        <v>0</v>
      </c>
      <c r="GP41" s="656">
        <v>0</v>
      </c>
      <c r="GQ41" s="656">
        <v>4</v>
      </c>
      <c r="GR41" s="656">
        <v>2</v>
      </c>
      <c r="GS41" s="656">
        <v>2</v>
      </c>
      <c r="GT41" s="656" t="s">
        <v>783</v>
      </c>
      <c r="GU41" s="656" t="s">
        <v>783</v>
      </c>
      <c r="GV41" s="656" t="s">
        <v>783</v>
      </c>
      <c r="GW41" s="656" t="s">
        <v>783</v>
      </c>
      <c r="GX41" s="656" t="s">
        <v>783</v>
      </c>
      <c r="GY41" s="656">
        <v>1649</v>
      </c>
      <c r="GZ41" s="656">
        <v>0.27</v>
      </c>
      <c r="HA41" s="656">
        <v>5</v>
      </c>
      <c r="HB41" s="656" t="s">
        <v>783</v>
      </c>
      <c r="HC41" s="656" t="s">
        <v>782</v>
      </c>
      <c r="HD41" s="656">
        <v>25</v>
      </c>
      <c r="HE41" s="656" t="s">
        <v>783</v>
      </c>
      <c r="HF41" s="656">
        <v>0</v>
      </c>
      <c r="HG41" s="656" t="s">
        <v>783</v>
      </c>
      <c r="HH41" s="656">
        <v>0</v>
      </c>
      <c r="HI41" s="656">
        <v>1</v>
      </c>
      <c r="HJ41" s="656">
        <v>45</v>
      </c>
      <c r="HK41" s="656" t="s">
        <v>784</v>
      </c>
      <c r="HL41" s="656" t="s">
        <v>785</v>
      </c>
      <c r="HM41" s="656" t="s">
        <v>783</v>
      </c>
      <c r="HN41" s="656" t="s">
        <v>783</v>
      </c>
      <c r="HO41" s="656" t="s">
        <v>783</v>
      </c>
      <c r="HP41" s="656" t="s">
        <v>783</v>
      </c>
      <c r="HQ41" s="656" t="s">
        <v>783</v>
      </c>
      <c r="HR41" s="656">
        <v>3979223</v>
      </c>
      <c r="HS41" s="656" t="s">
        <v>783</v>
      </c>
      <c r="HT41" s="656" t="s">
        <v>786</v>
      </c>
      <c r="HU41" s="656" t="s">
        <v>787</v>
      </c>
      <c r="HV41" s="656">
        <v>4</v>
      </c>
      <c r="HW41" s="656">
        <v>2016</v>
      </c>
      <c r="HX41" s="656">
        <v>63</v>
      </c>
      <c r="HY41" s="656">
        <v>0</v>
      </c>
      <c r="HZ41" s="656">
        <v>1426</v>
      </c>
      <c r="IA41" s="657">
        <v>42227.682129629633</v>
      </c>
      <c r="IB41" s="656" t="s">
        <v>788</v>
      </c>
      <c r="IC41" s="656">
        <v>3974745</v>
      </c>
      <c r="ID41" s="656">
        <v>2014</v>
      </c>
      <c r="IE41" s="656">
        <v>1712</v>
      </c>
      <c r="IF41" s="656" t="s">
        <v>783</v>
      </c>
      <c r="IG41" s="656" t="s">
        <v>783</v>
      </c>
      <c r="IH41" s="656" t="s">
        <v>783</v>
      </c>
      <c r="II41" s="656" t="s">
        <v>783</v>
      </c>
      <c r="IJ41" s="656" t="s">
        <v>783</v>
      </c>
      <c r="IK41" s="656" t="s">
        <v>783</v>
      </c>
      <c r="IL41" s="656" t="s">
        <v>783</v>
      </c>
      <c r="IM41" s="656" t="s">
        <v>783</v>
      </c>
      <c r="IN41" s="656" t="s">
        <v>783</v>
      </c>
      <c r="IO41" s="656">
        <v>1649</v>
      </c>
      <c r="IP41" s="657">
        <v>37477.354571759257</v>
      </c>
      <c r="IQ41" s="656">
        <v>2</v>
      </c>
      <c r="IR41" s="656" t="s">
        <v>793</v>
      </c>
      <c r="IS41" s="656">
        <v>2</v>
      </c>
      <c r="IT41" s="658">
        <v>41275</v>
      </c>
      <c r="IU41" s="656" t="s">
        <v>783</v>
      </c>
      <c r="IV41" s="656" t="s">
        <v>783</v>
      </c>
      <c r="IW41" s="656" t="s">
        <v>783</v>
      </c>
      <c r="IX41" s="656" t="s">
        <v>781</v>
      </c>
      <c r="IY41" s="656">
        <v>45</v>
      </c>
      <c r="IZ41" s="656" t="s">
        <v>789</v>
      </c>
      <c r="JA41" s="656" t="s">
        <v>783</v>
      </c>
      <c r="JB41" s="656" t="s">
        <v>783</v>
      </c>
      <c r="JC41" s="656" t="s">
        <v>783</v>
      </c>
      <c r="JD41" s="656">
        <v>329406</v>
      </c>
      <c r="JE41" s="656" t="s">
        <v>783</v>
      </c>
      <c r="JF41" s="656" t="s">
        <v>783</v>
      </c>
      <c r="JG41" s="656" t="s">
        <v>802</v>
      </c>
      <c r="JH41" s="656">
        <v>55</v>
      </c>
      <c r="JI41" s="656" t="s">
        <v>783</v>
      </c>
      <c r="JJ41" s="656" t="s">
        <v>783</v>
      </c>
      <c r="JK41" s="656" t="s">
        <v>783</v>
      </c>
      <c r="JL41" s="656" t="s">
        <v>790</v>
      </c>
      <c r="JM41" s="656">
        <v>4</v>
      </c>
      <c r="JN41" s="656">
        <v>3</v>
      </c>
      <c r="JO41" s="656" t="s">
        <v>783</v>
      </c>
      <c r="JP41" s="656">
        <v>10711928</v>
      </c>
      <c r="JQ41" s="656">
        <v>2011</v>
      </c>
      <c r="JR41" s="656">
        <v>3</v>
      </c>
      <c r="JS41" s="656" t="s">
        <v>783</v>
      </c>
      <c r="JT41" s="656" t="s">
        <v>783</v>
      </c>
      <c r="JU41" s="656" t="s">
        <v>833</v>
      </c>
      <c r="JV41" s="659">
        <v>1445.630062</v>
      </c>
      <c r="JW41">
        <f>JV41</f>
        <v>1445.630062</v>
      </c>
      <c r="JX41" s="225">
        <v>0.27379357234848484</v>
      </c>
    </row>
    <row r="42" spans="1:285" ht="16" thickBot="1">
      <c r="A42" s="905" t="s">
        <v>5</v>
      </c>
      <c r="B42" s="79">
        <f t="shared" si="47"/>
        <v>1</v>
      </c>
      <c r="C42" s="871" t="s">
        <v>59</v>
      </c>
      <c r="D42" s="249" t="s">
        <v>173</v>
      </c>
      <c r="E42" s="103" t="s">
        <v>132</v>
      </c>
      <c r="F42" s="888">
        <v>0.27</v>
      </c>
      <c r="G42" s="120" t="e">
        <f t="shared" si="84"/>
        <v>#REF!</v>
      </c>
      <c r="H42" s="46"/>
      <c r="I42" s="3">
        <v>0.27</v>
      </c>
      <c r="J42" s="29"/>
      <c r="K42" s="18"/>
      <c r="L42" s="5"/>
      <c r="M42" s="71">
        <v>4</v>
      </c>
      <c r="N42" s="71">
        <v>2</v>
      </c>
      <c r="O42" s="70">
        <v>3</v>
      </c>
      <c r="P42" s="891">
        <f t="shared" si="43"/>
        <v>9</v>
      </c>
      <c r="Q42" s="897">
        <f t="shared" si="44"/>
        <v>24</v>
      </c>
      <c r="R42" s="46"/>
      <c r="S42" s="3">
        <v>0.27</v>
      </c>
      <c r="T42" s="29"/>
      <c r="U42" s="219">
        <f t="shared" si="41"/>
        <v>20250</v>
      </c>
      <c r="V42" s="172" t="s">
        <v>642</v>
      </c>
      <c r="W42" s="536">
        <f t="shared" si="85"/>
        <v>20250</v>
      </c>
      <c r="X42" s="537">
        <f t="shared" si="83"/>
        <v>4860</v>
      </c>
      <c r="Y42" s="538">
        <f t="shared" si="40"/>
        <v>500</v>
      </c>
      <c r="Z42" s="900">
        <f t="shared" si="48"/>
        <v>25610</v>
      </c>
      <c r="AA42" s="883"/>
      <c r="AB42" s="270">
        <f t="shared" si="49"/>
        <v>0</v>
      </c>
      <c r="AC42" s="553">
        <v>0.25</v>
      </c>
      <c r="AD42" s="562">
        <f t="shared" si="50"/>
        <v>4860</v>
      </c>
      <c r="AE42" s="518"/>
      <c r="AF42" s="270">
        <f t="shared" si="51"/>
        <v>0</v>
      </c>
      <c r="AG42" s="270"/>
      <c r="AH42" s="562">
        <f t="shared" si="52"/>
        <v>0</v>
      </c>
      <c r="AI42" s="270"/>
      <c r="AJ42" s="228">
        <v>0</v>
      </c>
      <c r="AK42" s="902">
        <v>2018</v>
      </c>
      <c r="AL42" s="902">
        <v>2019</v>
      </c>
      <c r="AM42" s="18" t="str">
        <f t="shared" si="53"/>
        <v xml:space="preserve"> </v>
      </c>
      <c r="AN42" s="747" t="str">
        <f t="shared" si="54"/>
        <v xml:space="preserve"> </v>
      </c>
      <c r="AO42" s="4">
        <f t="shared" si="55"/>
        <v>0.27</v>
      </c>
      <c r="AP42" s="747">
        <f t="shared" si="56"/>
        <v>25610</v>
      </c>
      <c r="AQ42" s="4" t="str">
        <f t="shared" si="57"/>
        <v xml:space="preserve"> </v>
      </c>
      <c r="AR42" s="747" t="str">
        <f t="shared" si="58"/>
        <v xml:space="preserve"> </v>
      </c>
      <c r="AS42" s="4" t="str">
        <f t="shared" si="59"/>
        <v xml:space="preserve"> </v>
      </c>
      <c r="AT42" s="747" t="str">
        <f t="shared" si="60"/>
        <v xml:space="preserve"> </v>
      </c>
      <c r="AU42" s="4" t="str">
        <f t="shared" si="61"/>
        <v xml:space="preserve"> </v>
      </c>
      <c r="AV42" s="747" t="str">
        <f t="shared" si="62"/>
        <v xml:space="preserve"> </v>
      </c>
      <c r="AW42" s="4" t="str">
        <f t="shared" si="63"/>
        <v xml:space="preserve"> </v>
      </c>
      <c r="AX42" s="747" t="str">
        <f t="shared" si="64"/>
        <v xml:space="preserve"> </v>
      </c>
      <c r="AY42" s="4" t="str">
        <f t="shared" si="65"/>
        <v xml:space="preserve"> </v>
      </c>
      <c r="AZ42" s="747" t="str">
        <f t="shared" si="66"/>
        <v xml:space="preserve"> </v>
      </c>
      <c r="BA42" s="4" t="str">
        <f t="shared" si="67"/>
        <v xml:space="preserve"> </v>
      </c>
      <c r="BB42" s="747" t="str">
        <f t="shared" si="68"/>
        <v xml:space="preserve"> </v>
      </c>
      <c r="BC42" s="4" t="str">
        <f t="shared" si="69"/>
        <v xml:space="preserve"> </v>
      </c>
      <c r="BD42" s="747" t="str">
        <f t="shared" si="70"/>
        <v xml:space="preserve"> </v>
      </c>
      <c r="BE42" s="4" t="str">
        <f t="shared" si="71"/>
        <v xml:space="preserve"> </v>
      </c>
      <c r="BF42" s="747" t="str">
        <f t="shared" si="72"/>
        <v xml:space="preserve"> </v>
      </c>
      <c r="BG42" s="4" t="str">
        <f t="shared" si="73"/>
        <v xml:space="preserve"> </v>
      </c>
      <c r="BH42" s="747" t="str">
        <f t="shared" si="74"/>
        <v xml:space="preserve"> </v>
      </c>
      <c r="BI42" s="4" t="str">
        <f t="shared" si="75"/>
        <v xml:space="preserve"> </v>
      </c>
      <c r="BJ42" s="747" t="str">
        <f t="shared" si="76"/>
        <v xml:space="preserve"> </v>
      </c>
      <c r="BK42" s="4" t="str">
        <f t="shared" si="77"/>
        <v xml:space="preserve"> </v>
      </c>
      <c r="BL42" s="747" t="str">
        <f t="shared" si="78"/>
        <v xml:space="preserve"> </v>
      </c>
      <c r="BM42" s="4" t="str">
        <f t="shared" si="79"/>
        <v xml:space="preserve"> </v>
      </c>
      <c r="BN42" s="747" t="str">
        <f t="shared" si="80"/>
        <v xml:space="preserve"> </v>
      </c>
      <c r="BO42" s="4" t="str">
        <f t="shared" si="81"/>
        <v xml:space="preserve"> </v>
      </c>
      <c r="BP42" s="747" t="str">
        <f t="shared" si="82"/>
        <v xml:space="preserve"> </v>
      </c>
      <c r="BQ42" s="133"/>
      <c r="BR42" s="133"/>
      <c r="BS42" s="389"/>
      <c r="BT42" s="389"/>
      <c r="BU42" s="389"/>
      <c r="BV42" s="389"/>
      <c r="BW42" s="389"/>
      <c r="BX42" s="389"/>
      <c r="BY42" s="389"/>
      <c r="BZ42" s="389"/>
      <c r="CA42" s="389"/>
      <c r="CB42" s="163">
        <f t="shared" si="38"/>
        <v>0</v>
      </c>
      <c r="CC42" s="389"/>
      <c r="CD42" s="389"/>
      <c r="CE42" s="389"/>
      <c r="CF42" s="389"/>
      <c r="CG42" s="389"/>
      <c r="CH42" s="389"/>
      <c r="CI42" s="389"/>
      <c r="CJ42" s="389"/>
      <c r="CK42" s="389"/>
      <c r="CL42" s="389"/>
      <c r="CM42" s="389"/>
      <c r="CN42" s="389"/>
      <c r="CO42" s="389"/>
      <c r="CP42" s="389"/>
      <c r="CQ42" s="389"/>
      <c r="CR42" s="389"/>
      <c r="CS42" s="389"/>
      <c r="CT42" s="389"/>
      <c r="CU42" s="389"/>
      <c r="CV42" s="389"/>
      <c r="CW42" s="389"/>
      <c r="CX42" s="389"/>
      <c r="CY42" s="389"/>
      <c r="CZ42" s="389"/>
      <c r="DA42" s="389"/>
      <c r="DB42" s="389"/>
      <c r="DC42" s="389"/>
      <c r="DD42" s="389"/>
      <c r="DE42" s="389"/>
      <c r="DF42" s="389"/>
      <c r="DG42" s="389"/>
      <c r="DH42" s="389"/>
      <c r="DI42" s="389"/>
      <c r="DJ42" s="389"/>
      <c r="DK42" s="389"/>
      <c r="DL42" s="389"/>
      <c r="DM42" s="389"/>
      <c r="DN42" s="389"/>
      <c r="DO42" s="389"/>
      <c r="DP42" s="389"/>
      <c r="DQ42" s="389"/>
      <c r="DR42" s="389"/>
      <c r="DS42" s="389"/>
      <c r="DT42" s="389"/>
      <c r="DU42" s="389"/>
      <c r="DV42" s="389"/>
      <c r="DW42" s="389"/>
      <c r="DX42" s="389"/>
      <c r="DY42" s="389"/>
      <c r="DZ42" s="389"/>
      <c r="EA42" s="389"/>
      <c r="EB42" s="389"/>
      <c r="EC42" s="389"/>
      <c r="ED42" s="389"/>
      <c r="EE42" s="389"/>
      <c r="EF42" s="389"/>
      <c r="EG42" s="389"/>
      <c r="EH42" s="389"/>
      <c r="EI42" s="389"/>
      <c r="EJ42" s="389"/>
      <c r="EK42" s="389"/>
      <c r="EL42" s="389"/>
      <c r="EM42" s="389"/>
      <c r="EN42" s="389"/>
      <c r="EO42" s="389"/>
      <c r="EP42" s="389"/>
      <c r="EQ42" s="389"/>
      <c r="ER42" s="389"/>
      <c r="ES42" s="389"/>
      <c r="ET42" s="389"/>
      <c r="EU42" s="389"/>
      <c r="EV42" s="389"/>
      <c r="EW42" s="389"/>
      <c r="EX42" s="389"/>
      <c r="EY42" s="389"/>
      <c r="EZ42" s="389"/>
      <c r="FA42" s="389"/>
      <c r="FB42" s="389"/>
      <c r="FC42" s="389"/>
      <c r="FD42" s="389"/>
      <c r="FE42" s="389"/>
      <c r="FF42" s="389"/>
      <c r="FG42" s="389"/>
      <c r="FH42" s="389"/>
      <c r="FI42" s="389"/>
      <c r="FJ42" s="389"/>
      <c r="FK42" s="389"/>
      <c r="FL42" s="389"/>
      <c r="FM42" s="389"/>
      <c r="FN42" s="389"/>
      <c r="FO42" s="389"/>
      <c r="FP42" s="389"/>
      <c r="FQ42" s="389"/>
      <c r="FR42" s="389"/>
      <c r="FS42" s="389"/>
      <c r="FT42" s="389"/>
      <c r="FU42" s="389"/>
      <c r="FV42" s="389"/>
      <c r="FW42" s="389"/>
      <c r="FX42" s="666"/>
      <c r="FY42" s="667"/>
      <c r="FZ42" s="667"/>
      <c r="GA42" s="667"/>
      <c r="GB42" s="667"/>
      <c r="GC42" s="667"/>
      <c r="GD42" s="667"/>
      <c r="GE42" s="667"/>
      <c r="GF42" s="667"/>
      <c r="GG42" s="667"/>
      <c r="GH42" s="667"/>
      <c r="GI42" s="667"/>
      <c r="GJ42" s="667"/>
      <c r="GK42" s="667"/>
      <c r="GL42" s="667"/>
      <c r="GM42" s="667"/>
      <c r="GN42" s="667"/>
      <c r="GO42" s="667"/>
      <c r="GP42" s="667"/>
      <c r="GQ42" s="667"/>
      <c r="GR42" s="667"/>
      <c r="GS42" s="667"/>
      <c r="GT42" s="667"/>
      <c r="GU42" s="667"/>
      <c r="GV42" s="667"/>
      <c r="GW42" s="667"/>
      <c r="GX42" s="667"/>
      <c r="GY42" s="667"/>
      <c r="GZ42" s="667"/>
      <c r="HA42" s="667"/>
      <c r="HB42" s="667"/>
      <c r="HC42" s="667"/>
      <c r="HD42" s="667"/>
      <c r="HE42" s="667"/>
      <c r="HF42" s="667"/>
      <c r="HG42" s="667"/>
      <c r="HH42" s="667"/>
      <c r="HI42" s="667"/>
      <c r="HJ42" s="667"/>
      <c r="HK42" s="667"/>
      <c r="HL42" s="667"/>
      <c r="HM42" s="667"/>
      <c r="HN42" s="667"/>
      <c r="HO42" s="667"/>
      <c r="HP42" s="667"/>
      <c r="HQ42" s="667"/>
      <c r="HR42" s="667"/>
      <c r="HS42" s="667"/>
      <c r="HT42" s="667"/>
      <c r="HU42" s="667"/>
      <c r="HV42" s="667"/>
      <c r="HW42" s="667"/>
      <c r="HX42" s="667"/>
      <c r="HY42" s="667"/>
      <c r="HZ42" s="667"/>
      <c r="IA42" s="668"/>
      <c r="IB42" s="667"/>
      <c r="IC42" s="667"/>
      <c r="ID42" s="667"/>
      <c r="IE42" s="667"/>
      <c r="IF42" s="667"/>
      <c r="IG42" s="667"/>
      <c r="IH42" s="667"/>
      <c r="II42" s="667"/>
      <c r="IJ42" s="667"/>
      <c r="IK42" s="667"/>
      <c r="IL42" s="667"/>
      <c r="IM42" s="667"/>
      <c r="IN42" s="667"/>
      <c r="IO42" s="667"/>
      <c r="IP42" s="668"/>
      <c r="IQ42" s="667"/>
      <c r="IR42" s="667"/>
      <c r="IS42" s="667"/>
      <c r="IT42" s="669"/>
      <c r="IU42" s="667"/>
      <c r="IV42" s="667"/>
      <c r="IW42" s="667"/>
      <c r="IX42" s="667"/>
      <c r="IY42" s="667"/>
      <c r="IZ42" s="667"/>
      <c r="JA42" s="667"/>
      <c r="JB42" s="667"/>
      <c r="JC42" s="667"/>
      <c r="JD42" s="667"/>
      <c r="JE42" s="667"/>
      <c r="JF42" s="667"/>
      <c r="JG42" s="667"/>
      <c r="JH42" s="667"/>
      <c r="JI42" s="667"/>
      <c r="JJ42" s="667"/>
      <c r="JK42" s="667"/>
      <c r="JL42" s="667"/>
      <c r="JM42" s="667"/>
      <c r="JN42" s="667"/>
      <c r="JO42" s="667"/>
      <c r="JP42" s="667"/>
      <c r="JQ42" s="667"/>
      <c r="JR42" s="667"/>
      <c r="JS42" s="667"/>
      <c r="JT42" s="667"/>
      <c r="JU42" s="667"/>
      <c r="JV42" s="670"/>
      <c r="JX42" s="225"/>
    </row>
    <row r="43" spans="1:285" ht="16" thickBot="1">
      <c r="A43" s="905" t="s">
        <v>5</v>
      </c>
      <c r="B43" s="79">
        <f t="shared" si="47"/>
        <v>1</v>
      </c>
      <c r="C43" s="871" t="s">
        <v>102</v>
      </c>
      <c r="D43" s="249" t="s">
        <v>185</v>
      </c>
      <c r="E43" s="103" t="s">
        <v>34</v>
      </c>
      <c r="F43" s="888">
        <v>0.22</v>
      </c>
      <c r="G43" s="120" t="e">
        <f t="shared" si="84"/>
        <v>#REF!</v>
      </c>
      <c r="H43" s="46"/>
      <c r="I43" s="3">
        <v>0.22</v>
      </c>
      <c r="J43" s="29"/>
      <c r="K43" s="18"/>
      <c r="L43" s="5"/>
      <c r="M43" s="71">
        <v>1</v>
      </c>
      <c r="N43" s="71">
        <v>1</v>
      </c>
      <c r="O43" s="70">
        <v>5</v>
      </c>
      <c r="P43" s="891">
        <f t="shared" si="43"/>
        <v>7</v>
      </c>
      <c r="Q43" s="897">
        <f t="shared" si="44"/>
        <v>5</v>
      </c>
      <c r="R43" s="46"/>
      <c r="S43" s="3">
        <v>0.22</v>
      </c>
      <c r="T43" s="29"/>
      <c r="U43" s="219">
        <f t="shared" si="41"/>
        <v>16500</v>
      </c>
      <c r="V43" s="172" t="s">
        <v>642</v>
      </c>
      <c r="W43" s="536">
        <f t="shared" si="85"/>
        <v>16500</v>
      </c>
      <c r="X43" s="537">
        <f t="shared" si="83"/>
        <v>8322.4533333333329</v>
      </c>
      <c r="Y43" s="538">
        <f t="shared" si="40"/>
        <v>500</v>
      </c>
      <c r="Z43" s="900">
        <f t="shared" si="48"/>
        <v>25322.453333333331</v>
      </c>
      <c r="AA43" s="883">
        <v>6</v>
      </c>
      <c r="AB43" s="270">
        <f t="shared" si="49"/>
        <v>4362.4533333333329</v>
      </c>
      <c r="AC43" s="566">
        <v>0.25</v>
      </c>
      <c r="AD43" s="562">
        <f t="shared" si="50"/>
        <v>3960</v>
      </c>
      <c r="AE43" s="518"/>
      <c r="AF43" s="270">
        <f t="shared" si="51"/>
        <v>0</v>
      </c>
      <c r="AG43" s="270"/>
      <c r="AH43" s="562">
        <f t="shared" si="52"/>
        <v>0</v>
      </c>
      <c r="AI43" s="270"/>
      <c r="AJ43" s="228">
        <v>0</v>
      </c>
      <c r="AK43" s="902"/>
      <c r="AL43" s="902">
        <v>2019</v>
      </c>
      <c r="AM43" s="18" t="str">
        <f t="shared" si="53"/>
        <v xml:space="preserve"> </v>
      </c>
      <c r="AN43" s="747" t="str">
        <f t="shared" si="54"/>
        <v xml:space="preserve"> </v>
      </c>
      <c r="AO43" s="4">
        <f t="shared" si="55"/>
        <v>0.22</v>
      </c>
      <c r="AP43" s="747">
        <f t="shared" si="56"/>
        <v>25322.453333333331</v>
      </c>
      <c r="AQ43" s="4" t="str">
        <f t="shared" si="57"/>
        <v xml:space="preserve"> </v>
      </c>
      <c r="AR43" s="747" t="str">
        <f t="shared" si="58"/>
        <v xml:space="preserve"> </v>
      </c>
      <c r="AS43" s="4" t="str">
        <f t="shared" si="59"/>
        <v xml:space="preserve"> </v>
      </c>
      <c r="AT43" s="747" t="str">
        <f t="shared" si="60"/>
        <v xml:space="preserve"> </v>
      </c>
      <c r="AU43" s="4" t="str">
        <f t="shared" si="61"/>
        <v xml:space="preserve"> </v>
      </c>
      <c r="AV43" s="747" t="str">
        <f t="shared" si="62"/>
        <v xml:space="preserve"> </v>
      </c>
      <c r="AW43" s="4" t="str">
        <f t="shared" si="63"/>
        <v xml:space="preserve"> </v>
      </c>
      <c r="AX43" s="747" t="str">
        <f t="shared" si="64"/>
        <v xml:space="preserve"> </v>
      </c>
      <c r="AY43" s="4" t="str">
        <f t="shared" si="65"/>
        <v xml:space="preserve"> </v>
      </c>
      <c r="AZ43" s="747" t="str">
        <f t="shared" si="66"/>
        <v xml:space="preserve"> </v>
      </c>
      <c r="BA43" s="4" t="str">
        <f t="shared" si="67"/>
        <v xml:space="preserve"> </v>
      </c>
      <c r="BB43" s="747" t="str">
        <f t="shared" si="68"/>
        <v xml:space="preserve"> </v>
      </c>
      <c r="BC43" s="4" t="str">
        <f t="shared" si="69"/>
        <v xml:space="preserve"> </v>
      </c>
      <c r="BD43" s="747" t="str">
        <f t="shared" si="70"/>
        <v xml:space="preserve"> </v>
      </c>
      <c r="BE43" s="4" t="str">
        <f t="shared" si="71"/>
        <v xml:space="preserve"> </v>
      </c>
      <c r="BF43" s="747" t="str">
        <f t="shared" si="72"/>
        <v xml:space="preserve"> </v>
      </c>
      <c r="BG43" s="4" t="str">
        <f t="shared" si="73"/>
        <v xml:space="preserve"> </v>
      </c>
      <c r="BH43" s="747" t="str">
        <f t="shared" si="74"/>
        <v xml:space="preserve"> </v>
      </c>
      <c r="BI43" s="4" t="str">
        <f t="shared" si="75"/>
        <v xml:space="preserve"> </v>
      </c>
      <c r="BJ43" s="747" t="str">
        <f t="shared" si="76"/>
        <v xml:space="preserve"> </v>
      </c>
      <c r="BK43" s="4" t="str">
        <f t="shared" si="77"/>
        <v xml:space="preserve"> </v>
      </c>
      <c r="BL43" s="747" t="str">
        <f t="shared" si="78"/>
        <v xml:space="preserve"> </v>
      </c>
      <c r="BM43" s="4" t="str">
        <f t="shared" si="79"/>
        <v xml:space="preserve"> </v>
      </c>
      <c r="BN43" s="747" t="str">
        <f t="shared" si="80"/>
        <v xml:space="preserve"> </v>
      </c>
      <c r="BO43" s="4" t="str">
        <f t="shared" si="81"/>
        <v xml:space="preserve"> </v>
      </c>
      <c r="BP43" s="747" t="str">
        <f t="shared" si="82"/>
        <v xml:space="preserve"> </v>
      </c>
      <c r="BQ43" s="133" t="s">
        <v>201</v>
      </c>
      <c r="BR43" s="133"/>
      <c r="BS43" s="389"/>
      <c r="BT43" s="389"/>
      <c r="BU43" s="389"/>
      <c r="BV43" s="389"/>
      <c r="BW43" s="389"/>
      <c r="BX43" s="389"/>
      <c r="BY43" s="389"/>
      <c r="BZ43" s="389"/>
      <c r="CA43" s="389"/>
      <c r="CB43" s="163">
        <f t="shared" si="38"/>
        <v>0</v>
      </c>
      <c r="CC43" s="389"/>
      <c r="CD43" s="389"/>
      <c r="CE43" s="389"/>
      <c r="CF43" s="389"/>
      <c r="CG43" s="389"/>
      <c r="CH43" s="389"/>
      <c r="CI43" s="389"/>
      <c r="CJ43" s="389"/>
      <c r="CK43" s="389"/>
      <c r="CL43" s="389"/>
      <c r="CM43" s="389"/>
      <c r="CN43" s="389"/>
      <c r="CO43" s="389"/>
      <c r="CP43" s="389"/>
      <c r="CQ43" s="389"/>
      <c r="CR43" s="389"/>
      <c r="CS43" s="389"/>
      <c r="CT43" s="389"/>
      <c r="CU43" s="389"/>
      <c r="CV43" s="389"/>
      <c r="CW43" s="389"/>
      <c r="CX43" s="389"/>
      <c r="CY43" s="389"/>
      <c r="CZ43" s="389"/>
      <c r="DA43" s="389"/>
      <c r="DB43" s="389"/>
      <c r="DC43" s="389"/>
      <c r="DD43" s="389"/>
      <c r="DE43" s="389"/>
      <c r="DF43" s="389"/>
      <c r="DG43" s="389"/>
      <c r="DH43" s="389"/>
      <c r="DI43" s="389"/>
      <c r="DJ43" s="389"/>
      <c r="DK43" s="389"/>
      <c r="DL43" s="389"/>
      <c r="DM43" s="389"/>
      <c r="DN43" s="389"/>
      <c r="DO43" s="389"/>
      <c r="DP43" s="389"/>
      <c r="DQ43" s="389"/>
      <c r="DR43" s="389"/>
      <c r="DS43" s="389"/>
      <c r="DT43" s="389"/>
      <c r="DU43" s="389"/>
      <c r="DV43" s="389"/>
      <c r="DW43" s="389"/>
      <c r="DX43" s="389"/>
      <c r="DY43" s="389"/>
      <c r="DZ43" s="389"/>
      <c r="EA43" s="389"/>
      <c r="EB43" s="389"/>
      <c r="EC43" s="389"/>
      <c r="ED43" s="389"/>
      <c r="EE43" s="389"/>
      <c r="EF43" s="389"/>
      <c r="EG43" s="389"/>
      <c r="EH43" s="389"/>
      <c r="EI43" s="389"/>
      <c r="EJ43" s="389"/>
      <c r="EK43" s="389"/>
      <c r="EL43" s="389"/>
      <c r="EM43" s="389"/>
      <c r="EN43" s="389"/>
      <c r="EO43" s="389"/>
      <c r="EP43" s="389"/>
      <c r="EQ43" s="389"/>
      <c r="ER43" s="389"/>
      <c r="ES43" s="389"/>
      <c r="ET43" s="389"/>
      <c r="EU43" s="389"/>
      <c r="EV43" s="389"/>
      <c r="EW43" s="389"/>
      <c r="EX43" s="389"/>
      <c r="EY43" s="389"/>
      <c r="EZ43" s="389"/>
      <c r="FA43" s="389"/>
      <c r="FB43" s="389"/>
      <c r="FC43" s="389"/>
      <c r="FD43" s="389"/>
      <c r="FE43" s="389"/>
      <c r="FF43" s="389"/>
      <c r="FG43" s="389"/>
      <c r="FH43" s="389"/>
      <c r="FI43" s="389"/>
      <c r="FJ43" s="389"/>
      <c r="FK43" s="389"/>
      <c r="FL43" s="389"/>
      <c r="FM43" s="389"/>
      <c r="FN43" s="389"/>
      <c r="FO43" s="389"/>
      <c r="FP43" s="389"/>
      <c r="FQ43" s="389"/>
      <c r="FR43" s="389"/>
      <c r="FS43" s="389"/>
      <c r="FT43" s="389"/>
      <c r="FU43" s="389"/>
      <c r="FV43" s="389"/>
      <c r="FW43" s="389"/>
      <c r="FX43" s="625" t="s">
        <v>394</v>
      </c>
      <c r="FY43" s="626">
        <v>152</v>
      </c>
      <c r="FZ43" s="626">
        <v>30289335</v>
      </c>
      <c r="GA43" s="626">
        <v>35</v>
      </c>
      <c r="GB43" s="626" t="s">
        <v>3</v>
      </c>
      <c r="GC43" s="626">
        <v>20</v>
      </c>
      <c r="GD43" s="626">
        <v>1979</v>
      </c>
      <c r="GE43" s="626">
        <v>0</v>
      </c>
      <c r="GF43" s="626" t="s">
        <v>792</v>
      </c>
      <c r="GG43" s="626">
        <v>0</v>
      </c>
      <c r="GH43" s="626">
        <v>0</v>
      </c>
      <c r="GI43" s="626" t="s">
        <v>792</v>
      </c>
      <c r="GJ43" s="626">
        <v>0</v>
      </c>
      <c r="GK43" s="626" t="s">
        <v>781</v>
      </c>
      <c r="GL43" s="626" t="s">
        <v>782</v>
      </c>
      <c r="GM43" s="626">
        <v>66</v>
      </c>
      <c r="GN43" s="626" t="s">
        <v>783</v>
      </c>
      <c r="GO43" s="626">
        <v>0</v>
      </c>
      <c r="GP43" s="626">
        <v>0</v>
      </c>
      <c r="GQ43" s="626">
        <v>4</v>
      </c>
      <c r="GR43" s="626">
        <v>2</v>
      </c>
      <c r="GS43" s="626">
        <v>1</v>
      </c>
      <c r="GT43" s="626" t="s">
        <v>783</v>
      </c>
      <c r="GU43" s="626" t="s">
        <v>783</v>
      </c>
      <c r="GV43" s="626" t="s">
        <v>783</v>
      </c>
      <c r="GW43" s="626" t="s">
        <v>783</v>
      </c>
      <c r="GX43" s="626" t="s">
        <v>783</v>
      </c>
      <c r="GY43" s="626">
        <v>1649</v>
      </c>
      <c r="GZ43" s="626">
        <v>0.27</v>
      </c>
      <c r="HA43" s="626">
        <v>5</v>
      </c>
      <c r="HB43" s="626" t="s">
        <v>783</v>
      </c>
      <c r="HC43" s="626" t="s">
        <v>782</v>
      </c>
      <c r="HD43" s="626">
        <v>15</v>
      </c>
      <c r="HE43" s="626" t="s">
        <v>783</v>
      </c>
      <c r="HF43" s="626">
        <v>0</v>
      </c>
      <c r="HG43" s="626" t="s">
        <v>783</v>
      </c>
      <c r="HH43" s="626">
        <v>0</v>
      </c>
      <c r="HI43" s="626">
        <v>1</v>
      </c>
      <c r="HJ43" s="626">
        <v>45</v>
      </c>
      <c r="HK43" s="626" t="s">
        <v>784</v>
      </c>
      <c r="HL43" s="626" t="s">
        <v>785</v>
      </c>
      <c r="HM43" s="626" t="s">
        <v>783</v>
      </c>
      <c r="HN43" s="626" t="s">
        <v>783</v>
      </c>
      <c r="HO43" s="626" t="s">
        <v>783</v>
      </c>
      <c r="HP43" s="626" t="s">
        <v>783</v>
      </c>
      <c r="HQ43" s="626" t="s">
        <v>783</v>
      </c>
      <c r="HR43" s="626">
        <v>3980156</v>
      </c>
      <c r="HS43" s="626" t="s">
        <v>783</v>
      </c>
      <c r="HT43" s="626" t="s">
        <v>786</v>
      </c>
      <c r="HU43" s="626" t="s">
        <v>787</v>
      </c>
      <c r="HV43" s="626">
        <v>4</v>
      </c>
      <c r="HW43" s="626">
        <v>2014</v>
      </c>
      <c r="HX43" s="626">
        <v>63</v>
      </c>
      <c r="HY43" s="626">
        <v>0</v>
      </c>
      <c r="HZ43" s="626">
        <v>1426</v>
      </c>
      <c r="IA43" s="627">
        <v>41697.500081018516</v>
      </c>
      <c r="IB43" s="626" t="s">
        <v>788</v>
      </c>
      <c r="IC43" s="626">
        <v>3975678</v>
      </c>
      <c r="ID43" s="626">
        <v>2014</v>
      </c>
      <c r="IE43" s="626">
        <v>1712</v>
      </c>
      <c r="IF43" s="626" t="s">
        <v>783</v>
      </c>
      <c r="IG43" s="626" t="s">
        <v>783</v>
      </c>
      <c r="IH43" s="626" t="s">
        <v>783</v>
      </c>
      <c r="II43" s="626" t="s">
        <v>783</v>
      </c>
      <c r="IJ43" s="626" t="s">
        <v>783</v>
      </c>
      <c r="IK43" s="626" t="s">
        <v>783</v>
      </c>
      <c r="IL43" s="626" t="s">
        <v>783</v>
      </c>
      <c r="IM43" s="626" t="s">
        <v>783</v>
      </c>
      <c r="IN43" s="626" t="s">
        <v>783</v>
      </c>
      <c r="IO43" s="626">
        <v>1649</v>
      </c>
      <c r="IP43" s="627">
        <v>37477.354571759257</v>
      </c>
      <c r="IQ43" s="626">
        <v>4</v>
      </c>
      <c r="IR43" s="626" t="s">
        <v>793</v>
      </c>
      <c r="IS43" s="626">
        <v>1</v>
      </c>
      <c r="IT43" s="665">
        <v>41275</v>
      </c>
      <c r="IU43" s="626" t="s">
        <v>783</v>
      </c>
      <c r="IV43" s="626" t="s">
        <v>783</v>
      </c>
      <c r="IW43" s="626" t="s">
        <v>783</v>
      </c>
      <c r="IX43" s="626" t="s">
        <v>781</v>
      </c>
      <c r="IY43" s="626">
        <v>45</v>
      </c>
      <c r="IZ43" s="626" t="s">
        <v>789</v>
      </c>
      <c r="JA43" s="626" t="s">
        <v>783</v>
      </c>
      <c r="JB43" s="626" t="s">
        <v>783</v>
      </c>
      <c r="JC43" s="626" t="s">
        <v>783</v>
      </c>
      <c r="JD43" s="626">
        <v>329408</v>
      </c>
      <c r="JE43" s="626" t="s">
        <v>783</v>
      </c>
      <c r="JF43" s="626" t="s">
        <v>783</v>
      </c>
      <c r="JG43" s="626" t="s">
        <v>795</v>
      </c>
      <c r="JH43" s="626">
        <v>35</v>
      </c>
      <c r="JI43" s="626" t="s">
        <v>783</v>
      </c>
      <c r="JJ43" s="626" t="s">
        <v>783</v>
      </c>
      <c r="JK43" s="626" t="s">
        <v>783</v>
      </c>
      <c r="JL43" s="626" t="s">
        <v>790</v>
      </c>
      <c r="JM43" s="626">
        <v>4</v>
      </c>
      <c r="JN43" s="626">
        <v>1</v>
      </c>
      <c r="JO43" s="626" t="s">
        <v>783</v>
      </c>
      <c r="JP43" s="626">
        <v>12683066</v>
      </c>
      <c r="JQ43" s="626">
        <v>2013</v>
      </c>
      <c r="JR43" s="626">
        <v>12</v>
      </c>
      <c r="JS43" s="626" t="s">
        <v>783</v>
      </c>
      <c r="JT43" s="626" t="s">
        <v>783</v>
      </c>
      <c r="JU43" s="626" t="s">
        <v>834</v>
      </c>
      <c r="JV43" s="628">
        <v>1410.751906</v>
      </c>
      <c r="JW43">
        <f>SUM(JV42:JV43)</f>
        <v>1410.751906</v>
      </c>
      <c r="JX43" s="225">
        <v>0.33999953257575755</v>
      </c>
    </row>
    <row r="44" spans="1:285" ht="16" thickBot="1">
      <c r="A44" s="905" t="s">
        <v>5</v>
      </c>
      <c r="B44" s="79">
        <f t="shared" si="47"/>
        <v>1</v>
      </c>
      <c r="C44" s="871" t="s">
        <v>105</v>
      </c>
      <c r="D44" s="249" t="s">
        <v>157</v>
      </c>
      <c r="E44" s="103" t="s">
        <v>158</v>
      </c>
      <c r="F44" s="888">
        <v>0.94</v>
      </c>
      <c r="G44" s="120" t="e">
        <f t="shared" si="84"/>
        <v>#REF!</v>
      </c>
      <c r="H44" s="46"/>
      <c r="I44" s="3">
        <v>0.94</v>
      </c>
      <c r="J44" s="29"/>
      <c r="K44" s="18"/>
      <c r="L44" s="5"/>
      <c r="M44" s="71">
        <v>2</v>
      </c>
      <c r="N44" s="75">
        <v>0.5</v>
      </c>
      <c r="O44" s="70">
        <v>4</v>
      </c>
      <c r="P44" s="893">
        <f t="shared" si="43"/>
        <v>6.5</v>
      </c>
      <c r="Q44" s="897">
        <f t="shared" si="44"/>
        <v>4</v>
      </c>
      <c r="R44" s="46"/>
      <c r="S44" s="3">
        <v>0.94</v>
      </c>
      <c r="T44" s="29"/>
      <c r="U44" s="219">
        <f t="shared" si="41"/>
        <v>70500</v>
      </c>
      <c r="V44" s="172" t="s">
        <v>642</v>
      </c>
      <c r="W44" s="536">
        <f t="shared" si="85"/>
        <v>70500</v>
      </c>
      <c r="X44" s="537">
        <f t="shared" si="83"/>
        <v>0</v>
      </c>
      <c r="Y44" s="538">
        <f t="shared" si="40"/>
        <v>500</v>
      </c>
      <c r="Z44" s="900">
        <f t="shared" si="48"/>
        <v>71000</v>
      </c>
      <c r="AA44" s="883"/>
      <c r="AB44" s="270">
        <f t="shared" si="49"/>
        <v>0</v>
      </c>
      <c r="AC44" s="553"/>
      <c r="AD44" s="562">
        <f t="shared" si="50"/>
        <v>0</v>
      </c>
      <c r="AE44" s="518"/>
      <c r="AF44" s="270">
        <f t="shared" si="51"/>
        <v>0</v>
      </c>
      <c r="AG44" s="270"/>
      <c r="AH44" s="562">
        <f t="shared" si="52"/>
        <v>0</v>
      </c>
      <c r="AI44" s="270"/>
      <c r="AJ44" s="228">
        <v>0</v>
      </c>
      <c r="AK44" s="902"/>
      <c r="AL44" s="902">
        <v>2019</v>
      </c>
      <c r="AM44" s="18" t="str">
        <f t="shared" si="53"/>
        <v xml:space="preserve"> </v>
      </c>
      <c r="AN44" s="747" t="str">
        <f t="shared" si="54"/>
        <v xml:space="preserve"> </v>
      </c>
      <c r="AO44" s="4">
        <f t="shared" si="55"/>
        <v>0.94</v>
      </c>
      <c r="AP44" s="747">
        <f t="shared" si="56"/>
        <v>71000</v>
      </c>
      <c r="AQ44" s="4" t="str">
        <f t="shared" si="57"/>
        <v xml:space="preserve"> </v>
      </c>
      <c r="AR44" s="747" t="str">
        <f t="shared" si="58"/>
        <v xml:space="preserve"> </v>
      </c>
      <c r="AS44" s="4" t="str">
        <f t="shared" si="59"/>
        <v xml:space="preserve"> </v>
      </c>
      <c r="AT44" s="747" t="str">
        <f t="shared" si="60"/>
        <v xml:space="preserve"> </v>
      </c>
      <c r="AU44" s="4" t="str">
        <f t="shared" si="61"/>
        <v xml:space="preserve"> </v>
      </c>
      <c r="AV44" s="747" t="str">
        <f t="shared" si="62"/>
        <v xml:space="preserve"> </v>
      </c>
      <c r="AW44" s="4" t="str">
        <f t="shared" si="63"/>
        <v xml:space="preserve"> </v>
      </c>
      <c r="AX44" s="747" t="str">
        <f t="shared" si="64"/>
        <v xml:space="preserve"> </v>
      </c>
      <c r="AY44" s="4" t="str">
        <f t="shared" si="65"/>
        <v xml:space="preserve"> </v>
      </c>
      <c r="AZ44" s="747" t="str">
        <f t="shared" si="66"/>
        <v xml:space="preserve"> </v>
      </c>
      <c r="BA44" s="4" t="str">
        <f t="shared" si="67"/>
        <v xml:space="preserve"> </v>
      </c>
      <c r="BB44" s="747" t="str">
        <f t="shared" si="68"/>
        <v xml:space="preserve"> </v>
      </c>
      <c r="BC44" s="4" t="str">
        <f t="shared" si="69"/>
        <v xml:space="preserve"> </v>
      </c>
      <c r="BD44" s="747" t="str">
        <f t="shared" si="70"/>
        <v xml:space="preserve"> </v>
      </c>
      <c r="BE44" s="4" t="str">
        <f t="shared" si="71"/>
        <v xml:space="preserve"> </v>
      </c>
      <c r="BF44" s="747" t="str">
        <f t="shared" si="72"/>
        <v xml:space="preserve"> </v>
      </c>
      <c r="BG44" s="4" t="str">
        <f t="shared" si="73"/>
        <v xml:space="preserve"> </v>
      </c>
      <c r="BH44" s="747" t="str">
        <f t="shared" si="74"/>
        <v xml:space="preserve"> </v>
      </c>
      <c r="BI44" s="4" t="str">
        <f t="shared" si="75"/>
        <v xml:space="preserve"> </v>
      </c>
      <c r="BJ44" s="747" t="str">
        <f t="shared" si="76"/>
        <v xml:space="preserve"> </v>
      </c>
      <c r="BK44" s="4" t="str">
        <f t="shared" si="77"/>
        <v xml:space="preserve"> </v>
      </c>
      <c r="BL44" s="747" t="str">
        <f t="shared" si="78"/>
        <v xml:space="preserve"> </v>
      </c>
      <c r="BM44" s="4" t="str">
        <f t="shared" si="79"/>
        <v xml:space="preserve"> </v>
      </c>
      <c r="BN44" s="747" t="str">
        <f t="shared" si="80"/>
        <v xml:space="preserve"> </v>
      </c>
      <c r="BO44" s="4" t="str">
        <f t="shared" si="81"/>
        <v xml:space="preserve"> </v>
      </c>
      <c r="BP44" s="747" t="str">
        <f t="shared" si="82"/>
        <v xml:space="preserve"> </v>
      </c>
      <c r="BQ44" s="133"/>
      <c r="BR44" s="133"/>
      <c r="BS44" s="389"/>
      <c r="BT44" s="389"/>
      <c r="BU44" s="389"/>
      <c r="BV44" s="389"/>
      <c r="BW44" s="389"/>
      <c r="BX44" s="389"/>
      <c r="BY44" s="389"/>
      <c r="BZ44" s="389"/>
      <c r="CA44" s="389"/>
      <c r="CB44" s="163">
        <f t="shared" si="38"/>
        <v>0</v>
      </c>
      <c r="CC44" s="389"/>
      <c r="CD44" s="389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89"/>
      <c r="EF44" s="389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671" t="s">
        <v>373</v>
      </c>
      <c r="FY44" s="672">
        <v>16</v>
      </c>
      <c r="FZ44" s="672">
        <v>28092643</v>
      </c>
      <c r="GA44" s="672">
        <v>40</v>
      </c>
      <c r="GB44" s="672" t="s">
        <v>779</v>
      </c>
      <c r="GC44" s="672">
        <v>22</v>
      </c>
      <c r="GD44" s="672">
        <v>2012</v>
      </c>
      <c r="GE44" s="672">
        <v>0</v>
      </c>
      <c r="GF44" s="672" t="s">
        <v>792</v>
      </c>
      <c r="GG44" s="672">
        <v>0</v>
      </c>
      <c r="GH44" s="672">
        <v>0</v>
      </c>
      <c r="GI44" s="672" t="s">
        <v>792</v>
      </c>
      <c r="GJ44" s="672">
        <v>0</v>
      </c>
      <c r="GK44" s="672" t="s">
        <v>781</v>
      </c>
      <c r="GL44" s="672" t="s">
        <v>782</v>
      </c>
      <c r="GM44" s="672">
        <v>66</v>
      </c>
      <c r="GN44" s="672" t="s">
        <v>783</v>
      </c>
      <c r="GO44" s="672">
        <v>0</v>
      </c>
      <c r="GP44" s="672">
        <v>0</v>
      </c>
      <c r="GQ44" s="672">
        <v>4</v>
      </c>
      <c r="GR44" s="672">
        <v>1</v>
      </c>
      <c r="GS44" s="672" t="s">
        <v>783</v>
      </c>
      <c r="GT44" s="672" t="s">
        <v>783</v>
      </c>
      <c r="GU44" s="672" t="s">
        <v>783</v>
      </c>
      <c r="GV44" s="672" t="s">
        <v>783</v>
      </c>
      <c r="GW44" s="672" t="s">
        <v>783</v>
      </c>
      <c r="GX44" s="672" t="s">
        <v>783</v>
      </c>
      <c r="GY44" s="672">
        <v>1649</v>
      </c>
      <c r="GZ44" s="672">
        <v>0.05</v>
      </c>
      <c r="HA44" s="672">
        <v>5</v>
      </c>
      <c r="HB44" s="672" t="s">
        <v>783</v>
      </c>
      <c r="HC44" s="672" t="s">
        <v>782</v>
      </c>
      <c r="HD44" s="672">
        <v>15</v>
      </c>
      <c r="HE44" s="672" t="s">
        <v>783</v>
      </c>
      <c r="HF44" s="672">
        <v>0</v>
      </c>
      <c r="HG44" s="672" t="s">
        <v>783</v>
      </c>
      <c r="HH44" s="672">
        <v>0</v>
      </c>
      <c r="HI44" s="672">
        <v>1</v>
      </c>
      <c r="HJ44" s="672">
        <v>45</v>
      </c>
      <c r="HK44" s="672" t="s">
        <v>784</v>
      </c>
      <c r="HL44" s="672" t="s">
        <v>785</v>
      </c>
      <c r="HM44" s="672" t="s">
        <v>783</v>
      </c>
      <c r="HN44" s="672" t="s">
        <v>783</v>
      </c>
      <c r="HO44" s="672" t="s">
        <v>783</v>
      </c>
      <c r="HP44" s="672" t="s">
        <v>783</v>
      </c>
      <c r="HQ44" s="672" t="s">
        <v>783</v>
      </c>
      <c r="HR44" s="672">
        <v>3980785</v>
      </c>
      <c r="HS44" s="672" t="s">
        <v>783</v>
      </c>
      <c r="HT44" s="672" t="s">
        <v>786</v>
      </c>
      <c r="HU44" s="672" t="s">
        <v>787</v>
      </c>
      <c r="HV44" s="672">
        <v>4</v>
      </c>
      <c r="HW44" s="672">
        <v>2013</v>
      </c>
      <c r="HX44" s="672">
        <v>63</v>
      </c>
      <c r="HY44" s="672">
        <v>422</v>
      </c>
      <c r="HZ44" s="672">
        <v>686</v>
      </c>
      <c r="IA44" s="673">
        <v>41358.405266203707</v>
      </c>
      <c r="IB44" s="672" t="s">
        <v>788</v>
      </c>
      <c r="IC44" s="672">
        <v>3976307</v>
      </c>
      <c r="ID44" s="672">
        <v>2013</v>
      </c>
      <c r="IE44" s="672">
        <v>1712</v>
      </c>
      <c r="IF44" s="672" t="s">
        <v>783</v>
      </c>
      <c r="IG44" s="672" t="s">
        <v>783</v>
      </c>
      <c r="IH44" s="672" t="s">
        <v>783</v>
      </c>
      <c r="II44" s="672" t="s">
        <v>783</v>
      </c>
      <c r="IJ44" s="672" t="s">
        <v>783</v>
      </c>
      <c r="IK44" s="672" t="s">
        <v>783</v>
      </c>
      <c r="IL44" s="672" t="s">
        <v>783</v>
      </c>
      <c r="IM44" s="672" t="s">
        <v>783</v>
      </c>
      <c r="IN44" s="672" t="s">
        <v>783</v>
      </c>
      <c r="IO44" s="672">
        <v>1649</v>
      </c>
      <c r="IP44" s="673">
        <v>37600.566631944443</v>
      </c>
      <c r="IQ44" s="672" t="s">
        <v>783</v>
      </c>
      <c r="IR44" s="672" t="s">
        <v>783</v>
      </c>
      <c r="IS44" s="672" t="s">
        <v>783</v>
      </c>
      <c r="IT44" s="672" t="s">
        <v>783</v>
      </c>
      <c r="IU44" s="672" t="s">
        <v>783</v>
      </c>
      <c r="IV44" s="672" t="s">
        <v>783</v>
      </c>
      <c r="IW44" s="672" t="s">
        <v>783</v>
      </c>
      <c r="IX44" s="672" t="s">
        <v>781</v>
      </c>
      <c r="IY44" s="672">
        <v>45</v>
      </c>
      <c r="IZ44" s="672" t="s">
        <v>789</v>
      </c>
      <c r="JA44" s="672" t="s">
        <v>783</v>
      </c>
      <c r="JB44" s="672" t="s">
        <v>783</v>
      </c>
      <c r="JC44" s="672" t="s">
        <v>783</v>
      </c>
      <c r="JD44" s="672">
        <v>329409</v>
      </c>
      <c r="JE44" s="672" t="s">
        <v>783</v>
      </c>
      <c r="JF44" s="672" t="s">
        <v>783</v>
      </c>
      <c r="JG44" s="672" t="s">
        <v>783</v>
      </c>
      <c r="JH44" s="672" t="s">
        <v>783</v>
      </c>
      <c r="JI44" s="672" t="s">
        <v>783</v>
      </c>
      <c r="JJ44" s="672" t="s">
        <v>783</v>
      </c>
      <c r="JK44" s="672" t="s">
        <v>783</v>
      </c>
      <c r="JL44" s="672" t="s">
        <v>790</v>
      </c>
      <c r="JM44" s="672">
        <v>4</v>
      </c>
      <c r="JN44" s="672">
        <v>2</v>
      </c>
      <c r="JO44" s="672" t="s">
        <v>783</v>
      </c>
      <c r="JP44" s="672" t="s">
        <v>783</v>
      </c>
      <c r="JQ44" s="672" t="s">
        <v>783</v>
      </c>
      <c r="JR44" s="672" t="s">
        <v>783</v>
      </c>
      <c r="JS44" s="672" t="s">
        <v>783</v>
      </c>
      <c r="JT44" s="672" t="s">
        <v>783</v>
      </c>
      <c r="JU44" s="672" t="s">
        <v>835</v>
      </c>
      <c r="JV44" s="674">
        <v>348.73087600000002</v>
      </c>
      <c r="JW44">
        <f>SUM(JV44:JV44)</f>
        <v>348.73087600000002</v>
      </c>
      <c r="JX44" s="225">
        <v>0.22217404564393942</v>
      </c>
    </row>
    <row r="45" spans="1:285" ht="16" thickBot="1">
      <c r="A45" s="905" t="s">
        <v>5</v>
      </c>
      <c r="B45" s="79">
        <f t="shared" si="47"/>
        <v>1</v>
      </c>
      <c r="C45" s="871" t="s">
        <v>120</v>
      </c>
      <c r="D45" s="249" t="s">
        <v>157</v>
      </c>
      <c r="E45" s="103" t="s">
        <v>65</v>
      </c>
      <c r="F45" s="888">
        <v>0.13</v>
      </c>
      <c r="G45" s="120" t="e">
        <f t="shared" si="84"/>
        <v>#REF!</v>
      </c>
      <c r="H45" s="46"/>
      <c r="I45" s="3">
        <v>0.13</v>
      </c>
      <c r="J45" s="29"/>
      <c r="K45" s="18"/>
      <c r="L45" s="5"/>
      <c r="M45" s="71">
        <v>1</v>
      </c>
      <c r="N45" s="71">
        <v>1</v>
      </c>
      <c r="O45" s="70">
        <v>4</v>
      </c>
      <c r="P45" s="891">
        <f t="shared" si="43"/>
        <v>6</v>
      </c>
      <c r="Q45" s="897">
        <f t="shared" si="44"/>
        <v>4</v>
      </c>
      <c r="R45" s="46"/>
      <c r="S45" s="3">
        <v>0.13</v>
      </c>
      <c r="T45" s="29"/>
      <c r="U45" s="219">
        <f t="shared" si="41"/>
        <v>9750</v>
      </c>
      <c r="V45" s="172" t="s">
        <v>642</v>
      </c>
      <c r="W45" s="536">
        <f t="shared" si="85"/>
        <v>9750</v>
      </c>
      <c r="X45" s="537">
        <f t="shared" si="83"/>
        <v>4917.8133333333335</v>
      </c>
      <c r="Y45" s="538">
        <f t="shared" si="40"/>
        <v>500</v>
      </c>
      <c r="Z45" s="900">
        <f t="shared" si="48"/>
        <v>15167.813333333334</v>
      </c>
      <c r="AA45" s="883">
        <v>6</v>
      </c>
      <c r="AB45" s="270">
        <f t="shared" si="49"/>
        <v>2577.8133333333335</v>
      </c>
      <c r="AC45" s="566">
        <v>0.25</v>
      </c>
      <c r="AD45" s="562">
        <f t="shared" si="50"/>
        <v>2340</v>
      </c>
      <c r="AE45" s="518"/>
      <c r="AF45" s="270">
        <f t="shared" si="51"/>
        <v>0</v>
      </c>
      <c r="AG45" s="270"/>
      <c r="AH45" s="562">
        <f t="shared" si="52"/>
        <v>0</v>
      </c>
      <c r="AI45" s="270"/>
      <c r="AJ45" s="228">
        <v>0</v>
      </c>
      <c r="AK45" s="902"/>
      <c r="AL45" s="902">
        <v>2019</v>
      </c>
      <c r="AM45" s="18" t="str">
        <f t="shared" si="53"/>
        <v xml:space="preserve"> </v>
      </c>
      <c r="AN45" s="747" t="str">
        <f t="shared" si="54"/>
        <v xml:space="preserve"> </v>
      </c>
      <c r="AO45" s="4">
        <f t="shared" si="55"/>
        <v>0.13</v>
      </c>
      <c r="AP45" s="747">
        <f t="shared" si="56"/>
        <v>15167.813333333334</v>
      </c>
      <c r="AQ45" s="4" t="str">
        <f t="shared" si="57"/>
        <v xml:space="preserve"> </v>
      </c>
      <c r="AR45" s="747" t="str">
        <f t="shared" si="58"/>
        <v xml:space="preserve"> </v>
      </c>
      <c r="AS45" s="4" t="str">
        <f t="shared" si="59"/>
        <v xml:space="preserve"> </v>
      </c>
      <c r="AT45" s="747" t="str">
        <f t="shared" si="60"/>
        <v xml:space="preserve"> </v>
      </c>
      <c r="AU45" s="4" t="str">
        <f t="shared" si="61"/>
        <v xml:space="preserve"> </v>
      </c>
      <c r="AV45" s="747" t="str">
        <f t="shared" si="62"/>
        <v xml:space="preserve"> </v>
      </c>
      <c r="AW45" s="4" t="str">
        <f t="shared" si="63"/>
        <v xml:space="preserve"> </v>
      </c>
      <c r="AX45" s="747" t="str">
        <f t="shared" si="64"/>
        <v xml:space="preserve"> </v>
      </c>
      <c r="AY45" s="4" t="str">
        <f t="shared" si="65"/>
        <v xml:space="preserve"> </v>
      </c>
      <c r="AZ45" s="747" t="str">
        <f t="shared" si="66"/>
        <v xml:space="preserve"> </v>
      </c>
      <c r="BA45" s="4" t="str">
        <f t="shared" si="67"/>
        <v xml:space="preserve"> </v>
      </c>
      <c r="BB45" s="747" t="str">
        <f t="shared" si="68"/>
        <v xml:space="preserve"> </v>
      </c>
      <c r="BC45" s="4" t="str">
        <f t="shared" si="69"/>
        <v xml:space="preserve"> </v>
      </c>
      <c r="BD45" s="747" t="str">
        <f t="shared" si="70"/>
        <v xml:space="preserve"> </v>
      </c>
      <c r="BE45" s="4" t="str">
        <f t="shared" si="71"/>
        <v xml:space="preserve"> </v>
      </c>
      <c r="BF45" s="747" t="str">
        <f t="shared" si="72"/>
        <v xml:space="preserve"> </v>
      </c>
      <c r="BG45" s="4" t="str">
        <f t="shared" si="73"/>
        <v xml:space="preserve"> </v>
      </c>
      <c r="BH45" s="747" t="str">
        <f t="shared" si="74"/>
        <v xml:space="preserve"> </v>
      </c>
      <c r="BI45" s="4" t="str">
        <f t="shared" si="75"/>
        <v xml:space="preserve"> </v>
      </c>
      <c r="BJ45" s="747" t="str">
        <f t="shared" si="76"/>
        <v xml:space="preserve"> </v>
      </c>
      <c r="BK45" s="4" t="str">
        <f t="shared" si="77"/>
        <v xml:space="preserve"> </v>
      </c>
      <c r="BL45" s="747" t="str">
        <f t="shared" si="78"/>
        <v xml:space="preserve"> </v>
      </c>
      <c r="BM45" s="4" t="str">
        <f t="shared" si="79"/>
        <v xml:space="preserve"> </v>
      </c>
      <c r="BN45" s="747" t="str">
        <f t="shared" si="80"/>
        <v xml:space="preserve"> </v>
      </c>
      <c r="BO45" s="4" t="str">
        <f t="shared" si="81"/>
        <v xml:space="preserve"> </v>
      </c>
      <c r="BP45" s="747" t="str">
        <f t="shared" si="82"/>
        <v xml:space="preserve"> </v>
      </c>
      <c r="BQ45" s="133"/>
      <c r="BR45" s="133"/>
      <c r="BS45" s="389"/>
      <c r="BT45" s="389"/>
      <c r="BU45" s="389"/>
      <c r="BV45" s="389"/>
      <c r="BW45" s="389"/>
      <c r="BX45" s="389"/>
      <c r="BY45" s="389"/>
      <c r="BZ45" s="389"/>
      <c r="CA45" s="389"/>
      <c r="CB45" s="163">
        <f t="shared" si="38"/>
        <v>0</v>
      </c>
      <c r="CC45" s="389"/>
      <c r="CD45" s="389"/>
      <c r="CE45" s="389"/>
      <c r="CF45" s="389"/>
      <c r="CG45" s="389"/>
      <c r="CH45" s="389"/>
      <c r="CI45" s="389"/>
      <c r="CJ45" s="389"/>
      <c r="CK45" s="389"/>
      <c r="CL45" s="389"/>
      <c r="CM45" s="389"/>
      <c r="CN45" s="389"/>
      <c r="CO45" s="389"/>
      <c r="CP45" s="389"/>
      <c r="CQ45" s="389"/>
      <c r="CR45" s="389"/>
      <c r="CS45" s="389"/>
      <c r="CT45" s="389"/>
      <c r="CU45" s="389"/>
      <c r="CV45" s="389"/>
      <c r="CW45" s="389"/>
      <c r="CX45" s="389"/>
      <c r="CY45" s="389"/>
      <c r="CZ45" s="389"/>
      <c r="DA45" s="389"/>
      <c r="DB45" s="389"/>
      <c r="DC45" s="389"/>
      <c r="DD45" s="389"/>
      <c r="DE45" s="389"/>
      <c r="DF45" s="389"/>
      <c r="DG45" s="389"/>
      <c r="DH45" s="389"/>
      <c r="DI45" s="389"/>
      <c r="DJ45" s="389"/>
      <c r="DK45" s="389"/>
      <c r="DL45" s="389"/>
      <c r="DM45" s="389"/>
      <c r="DN45" s="389"/>
      <c r="DO45" s="389"/>
      <c r="DP45" s="389"/>
      <c r="DQ45" s="389"/>
      <c r="DR45" s="389"/>
      <c r="DS45" s="389"/>
      <c r="DT45" s="389"/>
      <c r="DU45" s="389"/>
      <c r="DV45" s="389"/>
      <c r="DW45" s="389"/>
      <c r="DX45" s="389"/>
      <c r="DY45" s="389"/>
      <c r="DZ45" s="389"/>
      <c r="EA45" s="389"/>
      <c r="EB45" s="389"/>
      <c r="EC45" s="389"/>
      <c r="ED45" s="389"/>
      <c r="EE45" s="389"/>
      <c r="EF45" s="389"/>
      <c r="EG45" s="389"/>
      <c r="EH45" s="389"/>
      <c r="EI45" s="389"/>
      <c r="EJ45" s="389"/>
      <c r="EK45" s="389"/>
      <c r="EL45" s="389"/>
      <c r="EM45" s="389"/>
      <c r="EN45" s="389"/>
      <c r="EO45" s="389"/>
      <c r="EP45" s="389"/>
      <c r="EQ45" s="389"/>
      <c r="ER45" s="389"/>
      <c r="ES45" s="389"/>
      <c r="ET45" s="389"/>
      <c r="EU45" s="389"/>
      <c r="EV45" s="389"/>
      <c r="EW45" s="389"/>
      <c r="EX45" s="389"/>
      <c r="EY45" s="389"/>
      <c r="EZ45" s="389"/>
      <c r="FA45" s="389"/>
      <c r="FB45" s="389"/>
      <c r="FC45" s="389"/>
      <c r="FD45" s="389"/>
      <c r="FE45" s="389"/>
      <c r="FF45" s="389"/>
      <c r="FG45" s="389"/>
      <c r="FH45" s="389"/>
      <c r="FI45" s="389"/>
      <c r="FJ45" s="389"/>
      <c r="FK45" s="389"/>
      <c r="FL45" s="389"/>
      <c r="FM45" s="389"/>
      <c r="FN45" s="389"/>
      <c r="FO45" s="389"/>
      <c r="FP45" s="389"/>
      <c r="FQ45" s="389"/>
      <c r="FR45" s="389"/>
      <c r="FS45" s="389"/>
      <c r="FT45" s="389"/>
      <c r="FU45" s="389"/>
      <c r="FV45" s="389"/>
      <c r="FW45" s="389"/>
      <c r="FX45" s="621" t="s">
        <v>397</v>
      </c>
      <c r="FY45" s="622">
        <v>233</v>
      </c>
      <c r="FZ45" s="622">
        <v>30289338</v>
      </c>
      <c r="GA45" s="622">
        <v>55</v>
      </c>
      <c r="GB45" s="622" t="s">
        <v>798</v>
      </c>
      <c r="GC45" s="622">
        <v>18</v>
      </c>
      <c r="GD45" s="622">
        <v>1970</v>
      </c>
      <c r="GE45" s="622">
        <v>1</v>
      </c>
      <c r="GF45" s="622" t="s">
        <v>780</v>
      </c>
      <c r="GG45" s="622">
        <v>2</v>
      </c>
      <c r="GH45" s="622">
        <v>1</v>
      </c>
      <c r="GI45" s="622" t="s">
        <v>780</v>
      </c>
      <c r="GJ45" s="622">
        <v>2</v>
      </c>
      <c r="GK45" s="622" t="s">
        <v>781</v>
      </c>
      <c r="GL45" s="622" t="s">
        <v>782</v>
      </c>
      <c r="GM45" s="622">
        <v>66</v>
      </c>
      <c r="GN45" s="622" t="s">
        <v>783</v>
      </c>
      <c r="GO45" s="622">
        <v>0</v>
      </c>
      <c r="GP45" s="622">
        <v>0</v>
      </c>
      <c r="GQ45" s="622">
        <v>4</v>
      </c>
      <c r="GR45" s="622">
        <v>2</v>
      </c>
      <c r="GS45" s="622">
        <v>3</v>
      </c>
      <c r="GT45" s="622" t="s">
        <v>783</v>
      </c>
      <c r="GU45" s="622" t="s">
        <v>783</v>
      </c>
      <c r="GV45" s="622" t="s">
        <v>783</v>
      </c>
      <c r="GW45" s="622" t="s">
        <v>783</v>
      </c>
      <c r="GX45" s="622" t="s">
        <v>783</v>
      </c>
      <c r="GY45" s="622">
        <v>1649</v>
      </c>
      <c r="GZ45" s="622">
        <v>0.8</v>
      </c>
      <c r="HA45" s="622">
        <v>5</v>
      </c>
      <c r="HB45" s="622" t="s">
        <v>783</v>
      </c>
      <c r="HC45" s="622" t="s">
        <v>782</v>
      </c>
      <c r="HD45" s="622">
        <v>35</v>
      </c>
      <c r="HE45" s="622" t="s">
        <v>783</v>
      </c>
      <c r="HF45" s="622">
        <v>0</v>
      </c>
      <c r="HG45" s="622" t="s">
        <v>783</v>
      </c>
      <c r="HH45" s="622">
        <v>0</v>
      </c>
      <c r="HI45" s="622">
        <v>1</v>
      </c>
      <c r="HJ45" s="622">
        <v>45</v>
      </c>
      <c r="HK45" s="622" t="s">
        <v>784</v>
      </c>
      <c r="HL45" s="622" t="s">
        <v>785</v>
      </c>
      <c r="HM45" s="622" t="s">
        <v>783</v>
      </c>
      <c r="HN45" s="622" t="s">
        <v>783</v>
      </c>
      <c r="HO45" s="622" t="s">
        <v>783</v>
      </c>
      <c r="HP45" s="622" t="s">
        <v>783</v>
      </c>
      <c r="HQ45" s="622" t="s">
        <v>783</v>
      </c>
      <c r="HR45" s="622">
        <v>3978969</v>
      </c>
      <c r="HS45" s="622" t="s">
        <v>783</v>
      </c>
      <c r="HT45" s="622" t="s">
        <v>786</v>
      </c>
      <c r="HU45" s="622" t="s">
        <v>787</v>
      </c>
      <c r="HV45" s="622">
        <v>4</v>
      </c>
      <c r="HW45" s="622">
        <v>2014</v>
      </c>
      <c r="HX45" s="622">
        <v>63</v>
      </c>
      <c r="HY45" s="622">
        <v>0</v>
      </c>
      <c r="HZ45" s="622">
        <v>4224</v>
      </c>
      <c r="IA45" s="623">
        <v>41697.500081018516</v>
      </c>
      <c r="IB45" s="622" t="s">
        <v>788</v>
      </c>
      <c r="IC45" s="622">
        <v>3974491</v>
      </c>
      <c r="ID45" s="622">
        <v>2014</v>
      </c>
      <c r="IE45" s="622">
        <v>1712</v>
      </c>
      <c r="IF45" s="622" t="s">
        <v>783</v>
      </c>
      <c r="IG45" s="622" t="s">
        <v>783</v>
      </c>
      <c r="IH45" s="622" t="s">
        <v>783</v>
      </c>
      <c r="II45" s="622" t="s">
        <v>783</v>
      </c>
      <c r="IJ45" s="622" t="s">
        <v>783</v>
      </c>
      <c r="IK45" s="622" t="s">
        <v>783</v>
      </c>
      <c r="IL45" s="622" t="s">
        <v>783</v>
      </c>
      <c r="IM45" s="622" t="s">
        <v>783</v>
      </c>
      <c r="IN45" s="622" t="s">
        <v>783</v>
      </c>
      <c r="IO45" s="622">
        <v>1649</v>
      </c>
      <c r="IP45" s="623">
        <v>37477.354571759257</v>
      </c>
      <c r="IQ45" s="622">
        <v>2</v>
      </c>
      <c r="IR45" s="622" t="s">
        <v>793</v>
      </c>
      <c r="IS45" s="622">
        <v>3</v>
      </c>
      <c r="IT45" s="644">
        <v>41275</v>
      </c>
      <c r="IU45" s="622" t="s">
        <v>783</v>
      </c>
      <c r="IV45" s="622" t="s">
        <v>783</v>
      </c>
      <c r="IW45" s="622" t="s">
        <v>783</v>
      </c>
      <c r="IX45" s="622" t="s">
        <v>781</v>
      </c>
      <c r="IY45" s="622">
        <v>45</v>
      </c>
      <c r="IZ45" s="622" t="s">
        <v>789</v>
      </c>
      <c r="JA45" s="622" t="s">
        <v>783</v>
      </c>
      <c r="JB45" s="622" t="s">
        <v>783</v>
      </c>
      <c r="JC45" s="622" t="s">
        <v>783</v>
      </c>
      <c r="JD45" s="622">
        <v>329410</v>
      </c>
      <c r="JE45" s="622" t="s">
        <v>783</v>
      </c>
      <c r="JF45" s="622" t="s">
        <v>783</v>
      </c>
      <c r="JG45" s="622" t="s">
        <v>804</v>
      </c>
      <c r="JH45" s="622">
        <v>55</v>
      </c>
      <c r="JI45" s="622" t="s">
        <v>783</v>
      </c>
      <c r="JJ45" s="622" t="s">
        <v>783</v>
      </c>
      <c r="JK45" s="622" t="s">
        <v>783</v>
      </c>
      <c r="JL45" s="622" t="s">
        <v>790</v>
      </c>
      <c r="JM45" s="622">
        <v>4</v>
      </c>
      <c r="JN45" s="622">
        <v>3</v>
      </c>
      <c r="JO45" s="622" t="s">
        <v>783</v>
      </c>
      <c r="JP45" s="622">
        <v>10711928</v>
      </c>
      <c r="JQ45" s="622">
        <v>2011</v>
      </c>
      <c r="JR45" s="622">
        <v>3</v>
      </c>
      <c r="JS45" s="622" t="s">
        <v>783</v>
      </c>
      <c r="JT45" s="622" t="s">
        <v>783</v>
      </c>
      <c r="JU45" s="622" t="s">
        <v>836</v>
      </c>
      <c r="JV45" s="624">
        <v>4203.3794600000001</v>
      </c>
      <c r="JW45">
        <f>JV45</f>
        <v>4203.3794600000001</v>
      </c>
      <c r="JX45" s="225">
        <v>0.79609459469696975</v>
      </c>
    </row>
    <row r="46" spans="1:285" ht="16" thickBot="1">
      <c r="A46" s="905" t="s">
        <v>5</v>
      </c>
      <c r="B46" s="79">
        <f t="shared" si="47"/>
        <v>1</v>
      </c>
      <c r="C46" s="871" t="s">
        <v>121</v>
      </c>
      <c r="D46" s="249" t="s">
        <v>141</v>
      </c>
      <c r="E46" s="103" t="s">
        <v>57</v>
      </c>
      <c r="F46" s="888">
        <v>0.15</v>
      </c>
      <c r="G46" s="120" t="e">
        <f t="shared" si="84"/>
        <v>#REF!</v>
      </c>
      <c r="H46" s="46"/>
      <c r="I46" s="3">
        <v>0.15</v>
      </c>
      <c r="J46" s="29"/>
      <c r="K46" s="18"/>
      <c r="L46" s="5"/>
      <c r="M46" s="71">
        <v>1</v>
      </c>
      <c r="N46" s="71">
        <v>1</v>
      </c>
      <c r="O46" s="70">
        <v>4</v>
      </c>
      <c r="P46" s="891">
        <f t="shared" si="43"/>
        <v>6</v>
      </c>
      <c r="Q46" s="897">
        <f t="shared" si="44"/>
        <v>4</v>
      </c>
      <c r="R46" s="46"/>
      <c r="S46" s="3">
        <v>0.15</v>
      </c>
      <c r="T46" s="29"/>
      <c r="U46" s="219">
        <f t="shared" si="41"/>
        <v>11250</v>
      </c>
      <c r="V46" s="172" t="s">
        <v>642</v>
      </c>
      <c r="W46" s="536">
        <f t="shared" si="85"/>
        <v>11250</v>
      </c>
      <c r="X46" s="537">
        <f t="shared" si="83"/>
        <v>0</v>
      </c>
      <c r="Y46" s="538">
        <f t="shared" si="40"/>
        <v>500</v>
      </c>
      <c r="Z46" s="900">
        <f t="shared" si="48"/>
        <v>11750</v>
      </c>
      <c r="AA46" s="883"/>
      <c r="AB46" s="270">
        <f t="shared" si="49"/>
        <v>0</v>
      </c>
      <c r="AC46" s="553"/>
      <c r="AD46" s="562">
        <f t="shared" si="50"/>
        <v>0</v>
      </c>
      <c r="AE46" s="518"/>
      <c r="AF46" s="270">
        <f t="shared" si="51"/>
        <v>0</v>
      </c>
      <c r="AG46" s="270"/>
      <c r="AH46" s="562">
        <f t="shared" si="52"/>
        <v>0</v>
      </c>
      <c r="AI46" s="270"/>
      <c r="AJ46" s="228">
        <v>0</v>
      </c>
      <c r="AK46" s="902"/>
      <c r="AL46" s="902">
        <v>2019</v>
      </c>
      <c r="AM46" s="18" t="str">
        <f t="shared" si="53"/>
        <v xml:space="preserve"> </v>
      </c>
      <c r="AN46" s="747" t="str">
        <f t="shared" si="54"/>
        <v xml:space="preserve"> </v>
      </c>
      <c r="AO46" s="4">
        <f t="shared" si="55"/>
        <v>0.15</v>
      </c>
      <c r="AP46" s="747">
        <f t="shared" si="56"/>
        <v>11750</v>
      </c>
      <c r="AQ46" s="4" t="str">
        <f t="shared" si="57"/>
        <v xml:space="preserve"> </v>
      </c>
      <c r="AR46" s="747" t="str">
        <f t="shared" si="58"/>
        <v xml:space="preserve"> </v>
      </c>
      <c r="AS46" s="4" t="str">
        <f t="shared" si="59"/>
        <v xml:space="preserve"> </v>
      </c>
      <c r="AT46" s="747" t="str">
        <f t="shared" si="60"/>
        <v xml:space="preserve"> </v>
      </c>
      <c r="AU46" s="4" t="str">
        <f t="shared" si="61"/>
        <v xml:space="preserve"> </v>
      </c>
      <c r="AV46" s="747" t="str">
        <f t="shared" si="62"/>
        <v xml:space="preserve"> </v>
      </c>
      <c r="AW46" s="4" t="str">
        <f t="shared" si="63"/>
        <v xml:space="preserve"> </v>
      </c>
      <c r="AX46" s="747" t="str">
        <f t="shared" si="64"/>
        <v xml:space="preserve"> </v>
      </c>
      <c r="AY46" s="4" t="str">
        <f t="shared" si="65"/>
        <v xml:space="preserve"> </v>
      </c>
      <c r="AZ46" s="747" t="str">
        <f t="shared" si="66"/>
        <v xml:space="preserve"> </v>
      </c>
      <c r="BA46" s="4" t="str">
        <f t="shared" si="67"/>
        <v xml:space="preserve"> </v>
      </c>
      <c r="BB46" s="747" t="str">
        <f t="shared" si="68"/>
        <v xml:space="preserve"> </v>
      </c>
      <c r="BC46" s="4" t="str">
        <f t="shared" si="69"/>
        <v xml:space="preserve"> </v>
      </c>
      <c r="BD46" s="747" t="str">
        <f t="shared" si="70"/>
        <v xml:space="preserve"> </v>
      </c>
      <c r="BE46" s="4" t="str">
        <f t="shared" si="71"/>
        <v xml:space="preserve"> </v>
      </c>
      <c r="BF46" s="747" t="str">
        <f t="shared" si="72"/>
        <v xml:space="preserve"> </v>
      </c>
      <c r="BG46" s="4" t="str">
        <f t="shared" si="73"/>
        <v xml:space="preserve"> </v>
      </c>
      <c r="BH46" s="747" t="str">
        <f t="shared" si="74"/>
        <v xml:space="preserve"> </v>
      </c>
      <c r="BI46" s="4" t="str">
        <f t="shared" si="75"/>
        <v xml:space="preserve"> </v>
      </c>
      <c r="BJ46" s="747" t="str">
        <f t="shared" si="76"/>
        <v xml:space="preserve"> </v>
      </c>
      <c r="BK46" s="4" t="str">
        <f t="shared" si="77"/>
        <v xml:space="preserve"> </v>
      </c>
      <c r="BL46" s="747" t="str">
        <f t="shared" si="78"/>
        <v xml:space="preserve"> </v>
      </c>
      <c r="BM46" s="4" t="str">
        <f t="shared" si="79"/>
        <v xml:space="preserve"> </v>
      </c>
      <c r="BN46" s="747" t="str">
        <f t="shared" si="80"/>
        <v xml:space="preserve"> </v>
      </c>
      <c r="BO46" s="4" t="str">
        <f t="shared" si="81"/>
        <v xml:space="preserve"> </v>
      </c>
      <c r="BP46" s="747" t="str">
        <f t="shared" si="82"/>
        <v xml:space="preserve"> </v>
      </c>
      <c r="BQ46" s="133" t="s">
        <v>244</v>
      </c>
      <c r="BR46" s="133"/>
      <c r="BS46" s="389"/>
      <c r="BT46" s="389"/>
      <c r="BU46" s="389"/>
      <c r="BV46" s="389"/>
      <c r="BW46" s="389"/>
      <c r="BX46" s="389"/>
      <c r="BY46" s="389"/>
      <c r="BZ46" s="389"/>
      <c r="CA46" s="389"/>
      <c r="CB46" s="163">
        <f t="shared" si="38"/>
        <v>0</v>
      </c>
      <c r="CC46" s="389"/>
      <c r="CD46" s="389"/>
      <c r="CE46" s="389"/>
      <c r="CF46" s="389"/>
      <c r="CG46" s="389"/>
      <c r="CH46" s="389"/>
      <c r="CI46" s="389"/>
      <c r="CJ46" s="389"/>
      <c r="CK46" s="389"/>
      <c r="CL46" s="389"/>
      <c r="CM46" s="389"/>
      <c r="CN46" s="389"/>
      <c r="CO46" s="389"/>
      <c r="CP46" s="389"/>
      <c r="CQ46" s="389"/>
      <c r="CR46" s="389"/>
      <c r="CS46" s="389"/>
      <c r="CT46" s="389"/>
      <c r="CU46" s="389"/>
      <c r="CV46" s="389"/>
      <c r="CW46" s="389"/>
      <c r="CX46" s="389"/>
      <c r="CY46" s="389"/>
      <c r="CZ46" s="389"/>
      <c r="DA46" s="389"/>
      <c r="DB46" s="389"/>
      <c r="DC46" s="389"/>
      <c r="DD46" s="389"/>
      <c r="DE46" s="389"/>
      <c r="DF46" s="389"/>
      <c r="DG46" s="389"/>
      <c r="DH46" s="389"/>
      <c r="DI46" s="389"/>
      <c r="DJ46" s="389"/>
      <c r="DK46" s="389"/>
      <c r="DL46" s="389"/>
      <c r="DM46" s="389"/>
      <c r="DN46" s="389"/>
      <c r="DO46" s="389"/>
      <c r="DP46" s="389"/>
      <c r="DQ46" s="389"/>
      <c r="DR46" s="389"/>
      <c r="DS46" s="389"/>
      <c r="DT46" s="389"/>
      <c r="DU46" s="389"/>
      <c r="DV46" s="389"/>
      <c r="DW46" s="389"/>
      <c r="DX46" s="389"/>
      <c r="DY46" s="389"/>
      <c r="DZ46" s="389"/>
      <c r="EA46" s="389"/>
      <c r="EB46" s="389"/>
      <c r="EC46" s="389"/>
      <c r="ED46" s="389"/>
      <c r="EE46" s="389"/>
      <c r="EF46" s="389"/>
      <c r="EG46" s="389"/>
      <c r="EH46" s="389"/>
      <c r="EI46" s="389"/>
      <c r="EJ46" s="389"/>
      <c r="EK46" s="389"/>
      <c r="EL46" s="389"/>
      <c r="EM46" s="389"/>
      <c r="EN46" s="389"/>
      <c r="EO46" s="389"/>
      <c r="EP46" s="389"/>
      <c r="EQ46" s="389"/>
      <c r="ER46" s="389"/>
      <c r="ES46" s="389"/>
      <c r="ET46" s="389"/>
      <c r="EU46" s="389"/>
      <c r="EV46" s="389"/>
      <c r="EW46" s="389"/>
      <c r="EX46" s="389"/>
      <c r="EY46" s="389"/>
      <c r="EZ46" s="389"/>
      <c r="FA46" s="389"/>
      <c r="FB46" s="389"/>
      <c r="FC46" s="389"/>
      <c r="FD46" s="389"/>
      <c r="FE46" s="389"/>
      <c r="FF46" s="389"/>
      <c r="FG46" s="389"/>
      <c r="FH46" s="389"/>
      <c r="FI46" s="389"/>
      <c r="FJ46" s="389"/>
      <c r="FK46" s="389"/>
      <c r="FL46" s="389"/>
      <c r="FM46" s="389"/>
      <c r="FN46" s="389"/>
      <c r="FO46" s="389"/>
      <c r="FP46" s="389"/>
      <c r="FQ46" s="389"/>
      <c r="FR46" s="389"/>
      <c r="FS46" s="389"/>
      <c r="FT46" s="389"/>
      <c r="FU46" s="389"/>
      <c r="FV46" s="389"/>
      <c r="FW46" s="389"/>
      <c r="FX46" s="639" t="s">
        <v>308</v>
      </c>
      <c r="FY46" s="640">
        <v>82</v>
      </c>
      <c r="FZ46" s="640">
        <v>30289359</v>
      </c>
      <c r="GA46" s="640" t="s">
        <v>783</v>
      </c>
      <c r="GB46" s="640"/>
      <c r="GC46" s="640" t="s">
        <v>783</v>
      </c>
      <c r="GD46" s="640" t="s">
        <v>783</v>
      </c>
      <c r="GE46" s="640" t="s">
        <v>783</v>
      </c>
      <c r="GF46" s="640"/>
      <c r="GG46" s="640" t="s">
        <v>783</v>
      </c>
      <c r="GH46" s="640" t="s">
        <v>783</v>
      </c>
      <c r="GI46" s="640"/>
      <c r="GJ46" s="640" t="s">
        <v>783</v>
      </c>
      <c r="GK46" s="640" t="s">
        <v>781</v>
      </c>
      <c r="GL46" s="640" t="s">
        <v>783</v>
      </c>
      <c r="GM46" s="640" t="s">
        <v>783</v>
      </c>
      <c r="GN46" s="640" t="s">
        <v>783</v>
      </c>
      <c r="GO46" s="640" t="s">
        <v>783</v>
      </c>
      <c r="GP46" s="640" t="s">
        <v>783</v>
      </c>
      <c r="GQ46" s="640" t="s">
        <v>783</v>
      </c>
      <c r="GR46" s="640" t="s">
        <v>783</v>
      </c>
      <c r="GS46" s="640" t="s">
        <v>783</v>
      </c>
      <c r="GT46" s="640" t="s">
        <v>783</v>
      </c>
      <c r="GU46" s="640" t="s">
        <v>783</v>
      </c>
      <c r="GV46" s="640" t="s">
        <v>783</v>
      </c>
      <c r="GW46" s="640" t="s">
        <v>783</v>
      </c>
      <c r="GX46" s="640" t="s">
        <v>783</v>
      </c>
      <c r="GY46" s="640">
        <v>1649</v>
      </c>
      <c r="GZ46" s="640">
        <v>0</v>
      </c>
      <c r="HA46" s="640">
        <v>9</v>
      </c>
      <c r="HB46" s="640" t="s">
        <v>783</v>
      </c>
      <c r="HC46" s="640" t="s">
        <v>783</v>
      </c>
      <c r="HD46" s="640" t="s">
        <v>783</v>
      </c>
      <c r="HE46" s="640" t="s">
        <v>783</v>
      </c>
      <c r="HF46" s="640" t="s">
        <v>783</v>
      </c>
      <c r="HG46" s="640" t="s">
        <v>783</v>
      </c>
      <c r="HH46" s="640" t="s">
        <v>783</v>
      </c>
      <c r="HI46" s="640" t="s">
        <v>783</v>
      </c>
      <c r="HJ46" s="640" t="s">
        <v>783</v>
      </c>
      <c r="HK46" s="640" t="s">
        <v>783</v>
      </c>
      <c r="HL46" s="640" t="s">
        <v>783</v>
      </c>
      <c r="HM46" s="640" t="s">
        <v>783</v>
      </c>
      <c r="HN46" s="640" t="s">
        <v>783</v>
      </c>
      <c r="HO46" s="640" t="s">
        <v>783</v>
      </c>
      <c r="HP46" s="640" t="s">
        <v>783</v>
      </c>
      <c r="HQ46" s="640" t="s">
        <v>783</v>
      </c>
      <c r="HR46" s="640">
        <v>5074761</v>
      </c>
      <c r="HS46" s="640" t="s">
        <v>783</v>
      </c>
      <c r="HT46" s="640" t="s">
        <v>786</v>
      </c>
      <c r="HU46" s="640" t="s">
        <v>787</v>
      </c>
      <c r="HV46" s="640">
        <v>4</v>
      </c>
      <c r="HW46" s="640">
        <v>2014</v>
      </c>
      <c r="HX46" s="640">
        <v>63</v>
      </c>
      <c r="HY46" s="640">
        <v>0</v>
      </c>
      <c r="HZ46" s="640">
        <v>4805</v>
      </c>
      <c r="IA46" s="641">
        <v>41697.500081018516</v>
      </c>
      <c r="IB46" s="640" t="s">
        <v>788</v>
      </c>
      <c r="IC46" s="640">
        <v>5074760</v>
      </c>
      <c r="ID46" s="640">
        <v>2014</v>
      </c>
      <c r="IE46" s="640">
        <v>1712</v>
      </c>
      <c r="IF46" s="640" t="s">
        <v>783</v>
      </c>
      <c r="IG46" s="640" t="s">
        <v>783</v>
      </c>
      <c r="IH46" s="640" t="s">
        <v>783</v>
      </c>
      <c r="II46" s="640" t="s">
        <v>783</v>
      </c>
      <c r="IJ46" s="640" t="s">
        <v>783</v>
      </c>
      <c r="IK46" s="640" t="s">
        <v>783</v>
      </c>
      <c r="IL46" s="640" t="s">
        <v>783</v>
      </c>
      <c r="IM46" s="640" t="s">
        <v>783</v>
      </c>
      <c r="IN46" s="640" t="s">
        <v>783</v>
      </c>
      <c r="IO46" s="640">
        <v>2108</v>
      </c>
      <c r="IP46" s="641">
        <v>38587.423726851855</v>
      </c>
      <c r="IQ46" s="640" t="s">
        <v>783</v>
      </c>
      <c r="IR46" s="640" t="s">
        <v>783</v>
      </c>
      <c r="IS46" s="640" t="s">
        <v>783</v>
      </c>
      <c r="IT46" s="640" t="s">
        <v>783</v>
      </c>
      <c r="IU46" s="640" t="s">
        <v>783</v>
      </c>
      <c r="IV46" s="640" t="s">
        <v>783</v>
      </c>
      <c r="IW46" s="640" t="s">
        <v>783</v>
      </c>
      <c r="IX46" s="640" t="s">
        <v>781</v>
      </c>
      <c r="IY46" s="640" t="s">
        <v>783</v>
      </c>
      <c r="IZ46" s="640" t="s">
        <v>783</v>
      </c>
      <c r="JA46" s="640" t="s">
        <v>783</v>
      </c>
      <c r="JB46" s="640" t="s">
        <v>783</v>
      </c>
      <c r="JC46" s="640" t="s">
        <v>783</v>
      </c>
      <c r="JD46" s="640">
        <v>329412</v>
      </c>
      <c r="JE46" s="640" t="s">
        <v>783</v>
      </c>
      <c r="JF46" s="640" t="s">
        <v>783</v>
      </c>
      <c r="JG46" s="640" t="s">
        <v>783</v>
      </c>
      <c r="JH46" s="640" t="s">
        <v>783</v>
      </c>
      <c r="JI46" s="640" t="s">
        <v>783</v>
      </c>
      <c r="JJ46" s="640" t="s">
        <v>783</v>
      </c>
      <c r="JK46" s="640" t="s">
        <v>783</v>
      </c>
      <c r="JL46" s="640" t="s">
        <v>783</v>
      </c>
      <c r="JM46" s="640">
        <v>4</v>
      </c>
      <c r="JN46" s="640" t="s">
        <v>783</v>
      </c>
      <c r="JO46" s="640" t="s">
        <v>783</v>
      </c>
      <c r="JP46" s="640">
        <v>10711928</v>
      </c>
      <c r="JQ46" s="640">
        <v>2011</v>
      </c>
      <c r="JR46" s="640">
        <v>3</v>
      </c>
      <c r="JS46" s="640" t="s">
        <v>783</v>
      </c>
      <c r="JT46" s="640" t="s">
        <v>783</v>
      </c>
      <c r="JU46" s="640" t="s">
        <v>837</v>
      </c>
      <c r="JV46" s="643">
        <v>4811.9065680000003</v>
      </c>
      <c r="JW46">
        <f>SUM(JV46:JV46)</f>
        <v>4811.9065680000003</v>
      </c>
      <c r="JX46" s="225">
        <v>2.5384711204545454</v>
      </c>
    </row>
    <row r="47" spans="1:285" ht="16" thickBot="1">
      <c r="A47" s="905" t="s">
        <v>5</v>
      </c>
      <c r="B47" s="79">
        <f t="shared" si="47"/>
        <v>1</v>
      </c>
      <c r="C47" s="871" t="s">
        <v>227</v>
      </c>
      <c r="D47" s="249" t="s">
        <v>223</v>
      </c>
      <c r="E47" s="103" t="s">
        <v>82</v>
      </c>
      <c r="F47" s="888">
        <v>0.11</v>
      </c>
      <c r="G47" s="120" t="e">
        <f t="shared" si="84"/>
        <v>#REF!</v>
      </c>
      <c r="H47" s="46"/>
      <c r="I47" s="3">
        <v>0.11</v>
      </c>
      <c r="J47" s="29"/>
      <c r="K47" s="18"/>
      <c r="L47" s="5"/>
      <c r="M47" s="71">
        <v>1</v>
      </c>
      <c r="N47" s="71">
        <v>1</v>
      </c>
      <c r="O47" s="70">
        <v>4</v>
      </c>
      <c r="P47" s="891">
        <f t="shared" si="43"/>
        <v>6</v>
      </c>
      <c r="Q47" s="897">
        <f t="shared" si="44"/>
        <v>4</v>
      </c>
      <c r="R47" s="46"/>
      <c r="S47" s="3">
        <v>0.11</v>
      </c>
      <c r="T47" s="29"/>
      <c r="U47" s="219">
        <f t="shared" si="41"/>
        <v>8250</v>
      </c>
      <c r="V47" s="172" t="s">
        <v>642</v>
      </c>
      <c r="W47" s="536">
        <f t="shared" si="85"/>
        <v>8250</v>
      </c>
      <c r="X47" s="537">
        <f t="shared" si="83"/>
        <v>0</v>
      </c>
      <c r="Y47" s="538">
        <f t="shared" si="40"/>
        <v>500</v>
      </c>
      <c r="Z47" s="900">
        <f t="shared" si="48"/>
        <v>8750</v>
      </c>
      <c r="AA47" s="883"/>
      <c r="AB47" s="270">
        <f t="shared" si="49"/>
        <v>0</v>
      </c>
      <c r="AC47" s="553"/>
      <c r="AD47" s="562">
        <f t="shared" si="50"/>
        <v>0</v>
      </c>
      <c r="AE47" s="518"/>
      <c r="AF47" s="270">
        <f t="shared" si="51"/>
        <v>0</v>
      </c>
      <c r="AG47" s="270"/>
      <c r="AH47" s="562">
        <f t="shared" si="52"/>
        <v>0</v>
      </c>
      <c r="AI47" s="270"/>
      <c r="AJ47" s="228">
        <v>0</v>
      </c>
      <c r="AK47" s="902"/>
      <c r="AL47" s="902">
        <v>2019</v>
      </c>
      <c r="AM47" s="18" t="str">
        <f t="shared" si="53"/>
        <v xml:space="preserve"> </v>
      </c>
      <c r="AN47" s="747" t="str">
        <f t="shared" si="54"/>
        <v xml:space="preserve"> </v>
      </c>
      <c r="AO47" s="4">
        <f t="shared" si="55"/>
        <v>0.11</v>
      </c>
      <c r="AP47" s="747">
        <f t="shared" si="56"/>
        <v>8750</v>
      </c>
      <c r="AQ47" s="4" t="str">
        <f t="shared" si="57"/>
        <v xml:space="preserve"> </v>
      </c>
      <c r="AR47" s="747" t="str">
        <f t="shared" si="58"/>
        <v xml:space="preserve"> </v>
      </c>
      <c r="AS47" s="4" t="str">
        <f t="shared" si="59"/>
        <v xml:space="preserve"> </v>
      </c>
      <c r="AT47" s="747" t="str">
        <f t="shared" si="60"/>
        <v xml:space="preserve"> </v>
      </c>
      <c r="AU47" s="4" t="str">
        <f t="shared" si="61"/>
        <v xml:space="preserve"> </v>
      </c>
      <c r="AV47" s="747" t="str">
        <f t="shared" si="62"/>
        <v xml:space="preserve"> </v>
      </c>
      <c r="AW47" s="4" t="str">
        <f t="shared" si="63"/>
        <v xml:space="preserve"> </v>
      </c>
      <c r="AX47" s="747" t="str">
        <f t="shared" si="64"/>
        <v xml:space="preserve"> </v>
      </c>
      <c r="AY47" s="4" t="str">
        <f t="shared" si="65"/>
        <v xml:space="preserve"> </v>
      </c>
      <c r="AZ47" s="747" t="str">
        <f t="shared" si="66"/>
        <v xml:space="preserve"> </v>
      </c>
      <c r="BA47" s="4" t="str">
        <f t="shared" si="67"/>
        <v xml:space="preserve"> </v>
      </c>
      <c r="BB47" s="747" t="str">
        <f t="shared" si="68"/>
        <v xml:space="preserve"> </v>
      </c>
      <c r="BC47" s="4" t="str">
        <f t="shared" si="69"/>
        <v xml:space="preserve"> </v>
      </c>
      <c r="BD47" s="747" t="str">
        <f t="shared" si="70"/>
        <v xml:space="preserve"> </v>
      </c>
      <c r="BE47" s="4" t="str">
        <f t="shared" si="71"/>
        <v xml:space="preserve"> </v>
      </c>
      <c r="BF47" s="747" t="str">
        <f t="shared" si="72"/>
        <v xml:space="preserve"> </v>
      </c>
      <c r="BG47" s="4" t="str">
        <f t="shared" si="73"/>
        <v xml:space="preserve"> </v>
      </c>
      <c r="BH47" s="747" t="str">
        <f t="shared" si="74"/>
        <v xml:space="preserve"> </v>
      </c>
      <c r="BI47" s="4" t="str">
        <f t="shared" si="75"/>
        <v xml:space="preserve"> </v>
      </c>
      <c r="BJ47" s="747" t="str">
        <f t="shared" si="76"/>
        <v xml:space="preserve"> </v>
      </c>
      <c r="BK47" s="4" t="str">
        <f t="shared" si="77"/>
        <v xml:space="preserve"> </v>
      </c>
      <c r="BL47" s="747" t="str">
        <f t="shared" si="78"/>
        <v xml:space="preserve"> </v>
      </c>
      <c r="BM47" s="4" t="str">
        <f t="shared" si="79"/>
        <v xml:space="preserve"> </v>
      </c>
      <c r="BN47" s="747" t="str">
        <f t="shared" si="80"/>
        <v xml:space="preserve"> </v>
      </c>
      <c r="BO47" s="4" t="str">
        <f t="shared" si="81"/>
        <v xml:space="preserve"> </v>
      </c>
      <c r="BP47" s="747" t="str">
        <f t="shared" si="82"/>
        <v xml:space="preserve"> </v>
      </c>
      <c r="BQ47" s="133"/>
      <c r="BR47" s="133"/>
      <c r="BS47" s="389"/>
      <c r="BT47" s="389"/>
      <c r="BU47" s="389"/>
      <c r="BV47" s="389"/>
      <c r="BW47" s="389"/>
      <c r="BX47" s="389"/>
      <c r="BY47" s="389"/>
      <c r="BZ47" s="389"/>
      <c r="CA47" s="389"/>
      <c r="CB47" s="163">
        <f t="shared" si="38"/>
        <v>0</v>
      </c>
      <c r="CC47" s="389"/>
      <c r="CD47" s="389"/>
      <c r="CE47" s="596"/>
      <c r="CF47" s="596"/>
      <c r="CG47" s="596"/>
      <c r="CH47" s="596"/>
      <c r="CI47" s="596"/>
      <c r="CJ47" s="596"/>
      <c r="CK47" s="596"/>
      <c r="CL47" s="389"/>
      <c r="CM47" s="389"/>
      <c r="CN47" s="389"/>
      <c r="CO47" s="389"/>
      <c r="CP47" s="389"/>
      <c r="CQ47" s="389"/>
      <c r="CR47" s="389"/>
      <c r="CS47" s="389"/>
      <c r="CT47" s="389"/>
      <c r="CU47" s="389"/>
      <c r="CV47" s="389"/>
      <c r="CW47" s="389"/>
      <c r="CX47" s="389"/>
      <c r="CY47" s="389"/>
      <c r="CZ47" s="389"/>
      <c r="DA47" s="389"/>
      <c r="DB47" s="389"/>
      <c r="DC47" s="389"/>
      <c r="DD47" s="389"/>
      <c r="DE47" s="389"/>
      <c r="DF47" s="389"/>
      <c r="DG47" s="389"/>
      <c r="DH47" s="389"/>
      <c r="DI47" s="389"/>
      <c r="DJ47" s="389"/>
      <c r="DK47" s="389"/>
      <c r="DL47" s="389"/>
      <c r="DM47" s="389"/>
      <c r="DN47" s="389"/>
      <c r="DO47" s="389"/>
      <c r="DP47" s="389"/>
      <c r="DQ47" s="389"/>
      <c r="DR47" s="389"/>
      <c r="DS47" s="389"/>
      <c r="DT47" s="389"/>
      <c r="DU47" s="389"/>
      <c r="DV47" s="389"/>
      <c r="DW47" s="389"/>
      <c r="DX47" s="389"/>
      <c r="DY47" s="389"/>
      <c r="DZ47" s="389"/>
      <c r="EA47" s="389"/>
      <c r="EB47" s="389"/>
      <c r="EC47" s="389"/>
      <c r="ED47" s="389"/>
      <c r="EE47" s="389"/>
      <c r="EF47" s="389"/>
      <c r="EG47" s="389"/>
      <c r="EH47" s="389"/>
      <c r="EI47" s="389"/>
      <c r="EJ47" s="389"/>
      <c r="EK47" s="389"/>
      <c r="EL47" s="389"/>
      <c r="EM47" s="389"/>
      <c r="EN47" s="389"/>
      <c r="EO47" s="389"/>
      <c r="EP47" s="389"/>
      <c r="EQ47" s="389"/>
      <c r="ER47" s="389"/>
      <c r="ES47" s="389"/>
      <c r="ET47" s="389"/>
      <c r="EU47" s="389"/>
      <c r="EV47" s="389"/>
      <c r="EW47" s="389"/>
      <c r="EX47" s="389"/>
      <c r="EY47" s="389"/>
      <c r="EZ47" s="389"/>
      <c r="FA47" s="389"/>
      <c r="FB47" s="389"/>
      <c r="FC47" s="389"/>
      <c r="FD47" s="389"/>
      <c r="FE47" s="389"/>
      <c r="FF47" s="389"/>
      <c r="FG47" s="389"/>
      <c r="FH47" s="389"/>
      <c r="FI47" s="389"/>
      <c r="FJ47" s="389"/>
      <c r="FK47" s="389"/>
      <c r="FL47" s="389"/>
      <c r="FM47" s="389"/>
      <c r="FN47" s="389"/>
      <c r="FO47" s="389"/>
      <c r="FP47" s="389"/>
      <c r="FQ47" s="389"/>
      <c r="FR47" s="389"/>
      <c r="FS47" s="389"/>
      <c r="FT47" s="389"/>
      <c r="FU47" s="389"/>
      <c r="FV47" s="389"/>
      <c r="FW47" s="389"/>
      <c r="FX47" s="621" t="s">
        <v>408</v>
      </c>
      <c r="FY47" s="622">
        <v>180</v>
      </c>
      <c r="FZ47" s="622">
        <v>30289363</v>
      </c>
      <c r="GA47" s="622">
        <v>35</v>
      </c>
      <c r="GB47" s="622" t="s">
        <v>3</v>
      </c>
      <c r="GC47" s="622">
        <v>24</v>
      </c>
      <c r="GD47" s="622">
        <v>1970</v>
      </c>
      <c r="GE47" s="622">
        <v>0</v>
      </c>
      <c r="GF47" s="622" t="s">
        <v>792</v>
      </c>
      <c r="GG47" s="622">
        <v>0</v>
      </c>
      <c r="GH47" s="622">
        <v>0</v>
      </c>
      <c r="GI47" s="622" t="s">
        <v>792</v>
      </c>
      <c r="GJ47" s="622">
        <v>0</v>
      </c>
      <c r="GK47" s="622" t="s">
        <v>781</v>
      </c>
      <c r="GL47" s="622" t="s">
        <v>782</v>
      </c>
      <c r="GM47" s="622">
        <v>66</v>
      </c>
      <c r="GN47" s="622" t="s">
        <v>783</v>
      </c>
      <c r="GO47" s="622">
        <v>0</v>
      </c>
      <c r="GP47" s="622">
        <v>0</v>
      </c>
      <c r="GQ47" s="622">
        <v>4</v>
      </c>
      <c r="GR47" s="622">
        <v>2</v>
      </c>
      <c r="GS47" s="622">
        <v>1</v>
      </c>
      <c r="GT47" s="622" t="s">
        <v>783</v>
      </c>
      <c r="GU47" s="622" t="s">
        <v>783</v>
      </c>
      <c r="GV47" s="622" t="s">
        <v>783</v>
      </c>
      <c r="GW47" s="622" t="s">
        <v>783</v>
      </c>
      <c r="GX47" s="622" t="s">
        <v>783</v>
      </c>
      <c r="GY47" s="622">
        <v>1649</v>
      </c>
      <c r="GZ47" s="622">
        <v>0.8</v>
      </c>
      <c r="HA47" s="622">
        <v>5</v>
      </c>
      <c r="HB47" s="622" t="s">
        <v>783</v>
      </c>
      <c r="HC47" s="622" t="s">
        <v>782</v>
      </c>
      <c r="HD47" s="622">
        <v>15</v>
      </c>
      <c r="HE47" s="622" t="s">
        <v>783</v>
      </c>
      <c r="HF47" s="622">
        <v>0</v>
      </c>
      <c r="HG47" s="622" t="s">
        <v>783</v>
      </c>
      <c r="HH47" s="622">
        <v>0</v>
      </c>
      <c r="HI47" s="622">
        <v>1</v>
      </c>
      <c r="HJ47" s="622">
        <v>45</v>
      </c>
      <c r="HK47" s="622" t="s">
        <v>784</v>
      </c>
      <c r="HL47" s="622" t="s">
        <v>785</v>
      </c>
      <c r="HM47" s="622" t="s">
        <v>783</v>
      </c>
      <c r="HN47" s="622" t="s">
        <v>783</v>
      </c>
      <c r="HO47" s="622" t="s">
        <v>783</v>
      </c>
      <c r="HP47" s="622" t="s">
        <v>783</v>
      </c>
      <c r="HQ47" s="622" t="s">
        <v>783</v>
      </c>
      <c r="HR47" s="622">
        <v>3980101</v>
      </c>
      <c r="HS47" s="622" t="s">
        <v>783</v>
      </c>
      <c r="HT47" s="622" t="s">
        <v>786</v>
      </c>
      <c r="HU47" s="622" t="s">
        <v>787</v>
      </c>
      <c r="HV47" s="622">
        <v>4</v>
      </c>
      <c r="HW47" s="622">
        <v>2014</v>
      </c>
      <c r="HX47" s="622">
        <v>63</v>
      </c>
      <c r="HY47" s="622">
        <v>0</v>
      </c>
      <c r="HZ47" s="622">
        <v>4224</v>
      </c>
      <c r="IA47" s="623">
        <v>41697.500081018516</v>
      </c>
      <c r="IB47" s="622" t="s">
        <v>788</v>
      </c>
      <c r="IC47" s="622">
        <v>3975623</v>
      </c>
      <c r="ID47" s="622">
        <v>2014</v>
      </c>
      <c r="IE47" s="622">
        <v>1712</v>
      </c>
      <c r="IF47" s="622" t="s">
        <v>783</v>
      </c>
      <c r="IG47" s="622" t="s">
        <v>783</v>
      </c>
      <c r="IH47" s="622" t="s">
        <v>783</v>
      </c>
      <c r="II47" s="622" t="s">
        <v>783</v>
      </c>
      <c r="IJ47" s="622" t="s">
        <v>783</v>
      </c>
      <c r="IK47" s="622" t="s">
        <v>783</v>
      </c>
      <c r="IL47" s="622" t="s">
        <v>783</v>
      </c>
      <c r="IM47" s="622" t="s">
        <v>783</v>
      </c>
      <c r="IN47" s="622" t="s">
        <v>783</v>
      </c>
      <c r="IO47" s="622">
        <v>1649</v>
      </c>
      <c r="IP47" s="623">
        <v>37477.354571759257</v>
      </c>
      <c r="IQ47" s="622">
        <v>4</v>
      </c>
      <c r="IR47" s="622" t="s">
        <v>793</v>
      </c>
      <c r="IS47" s="622">
        <v>1</v>
      </c>
      <c r="IT47" s="644">
        <v>41275</v>
      </c>
      <c r="IU47" s="622" t="s">
        <v>783</v>
      </c>
      <c r="IV47" s="622" t="s">
        <v>783</v>
      </c>
      <c r="IW47" s="622" t="s">
        <v>783</v>
      </c>
      <c r="IX47" s="622" t="s">
        <v>781</v>
      </c>
      <c r="IY47" s="622">
        <v>45</v>
      </c>
      <c r="IZ47" s="622" t="s">
        <v>789</v>
      </c>
      <c r="JA47" s="622" t="s">
        <v>783</v>
      </c>
      <c r="JB47" s="622" t="s">
        <v>783</v>
      </c>
      <c r="JC47" s="622" t="s">
        <v>783</v>
      </c>
      <c r="JD47" s="622">
        <v>329413</v>
      </c>
      <c r="JE47" s="622" t="s">
        <v>783</v>
      </c>
      <c r="JF47" s="622" t="s">
        <v>783</v>
      </c>
      <c r="JG47" s="622" t="s">
        <v>795</v>
      </c>
      <c r="JH47" s="622">
        <v>35</v>
      </c>
      <c r="JI47" s="622" t="s">
        <v>783</v>
      </c>
      <c r="JJ47" s="622" t="s">
        <v>783</v>
      </c>
      <c r="JK47" s="622" t="s">
        <v>783</v>
      </c>
      <c r="JL47" s="622" t="s">
        <v>790</v>
      </c>
      <c r="JM47" s="622">
        <v>4</v>
      </c>
      <c r="JN47" s="622">
        <v>1</v>
      </c>
      <c r="JO47" s="622" t="s">
        <v>783</v>
      </c>
      <c r="JP47" s="622">
        <v>12683066</v>
      </c>
      <c r="JQ47" s="622">
        <v>2013</v>
      </c>
      <c r="JR47" s="622">
        <v>12</v>
      </c>
      <c r="JS47" s="622" t="s">
        <v>783</v>
      </c>
      <c r="JT47" s="622" t="s">
        <v>783</v>
      </c>
      <c r="JU47" s="622" t="s">
        <v>838</v>
      </c>
      <c r="JV47" s="624">
        <v>4205.3557680000004</v>
      </c>
      <c r="JW47">
        <f>JV47</f>
        <v>4205.3557680000004</v>
      </c>
      <c r="JX47" s="225">
        <v>0.79646889545454547</v>
      </c>
    </row>
    <row r="48" spans="1:285" ht="16" thickBot="1">
      <c r="A48" s="905" t="s">
        <v>5</v>
      </c>
      <c r="B48" s="79">
        <f t="shared" si="47"/>
        <v>1</v>
      </c>
      <c r="C48" s="871" t="s">
        <v>82</v>
      </c>
      <c r="D48" s="249" t="s">
        <v>135</v>
      </c>
      <c r="E48" s="103" t="s">
        <v>213</v>
      </c>
      <c r="F48" s="888">
        <v>0.2</v>
      </c>
      <c r="G48" s="120" t="e">
        <f t="shared" si="84"/>
        <v>#REF!</v>
      </c>
      <c r="H48" s="46"/>
      <c r="I48" s="3">
        <v>0.2</v>
      </c>
      <c r="J48" s="29"/>
      <c r="K48" s="18"/>
      <c r="L48" s="5"/>
      <c r="M48" s="71">
        <v>1</v>
      </c>
      <c r="N48" s="71">
        <v>1</v>
      </c>
      <c r="O48" s="70">
        <v>4</v>
      </c>
      <c r="P48" s="891">
        <f t="shared" si="43"/>
        <v>6</v>
      </c>
      <c r="Q48" s="897">
        <f t="shared" si="44"/>
        <v>4</v>
      </c>
      <c r="R48" s="46"/>
      <c r="S48" s="3">
        <v>0.2</v>
      </c>
      <c r="T48" s="29"/>
      <c r="U48" s="219">
        <f t="shared" si="41"/>
        <v>15000</v>
      </c>
      <c r="V48" s="172" t="s">
        <v>642</v>
      </c>
      <c r="W48" s="536">
        <f t="shared" si="85"/>
        <v>15000</v>
      </c>
      <c r="X48" s="537">
        <f t="shared" si="83"/>
        <v>4921.9555555555553</v>
      </c>
      <c r="Y48" s="538">
        <f t="shared" si="40"/>
        <v>500</v>
      </c>
      <c r="Z48" s="900">
        <f t="shared" si="48"/>
        <v>20421.955555555556</v>
      </c>
      <c r="AA48" s="883">
        <v>2</v>
      </c>
      <c r="AB48" s="270">
        <f t="shared" si="49"/>
        <v>1321.9555555555555</v>
      </c>
      <c r="AC48" s="566">
        <v>0.25</v>
      </c>
      <c r="AD48" s="562">
        <f t="shared" si="50"/>
        <v>3600</v>
      </c>
      <c r="AE48" s="518"/>
      <c r="AF48" s="270">
        <f t="shared" si="51"/>
        <v>0</v>
      </c>
      <c r="AG48" s="270"/>
      <c r="AH48" s="562">
        <f t="shared" si="52"/>
        <v>0</v>
      </c>
      <c r="AI48" s="270"/>
      <c r="AJ48" s="228">
        <v>0</v>
      </c>
      <c r="AK48" s="902"/>
      <c r="AL48" s="902">
        <v>2019</v>
      </c>
      <c r="AM48" s="18" t="str">
        <f t="shared" si="53"/>
        <v xml:space="preserve"> </v>
      </c>
      <c r="AN48" s="747" t="str">
        <f t="shared" si="54"/>
        <v xml:space="preserve"> </v>
      </c>
      <c r="AO48" s="4">
        <f t="shared" si="55"/>
        <v>0.2</v>
      </c>
      <c r="AP48" s="747">
        <f t="shared" si="56"/>
        <v>20421.955555555556</v>
      </c>
      <c r="AQ48" s="4" t="str">
        <f t="shared" si="57"/>
        <v xml:space="preserve"> </v>
      </c>
      <c r="AR48" s="747" t="str">
        <f t="shared" si="58"/>
        <v xml:space="preserve"> </v>
      </c>
      <c r="AS48" s="4" t="str">
        <f t="shared" si="59"/>
        <v xml:space="preserve"> </v>
      </c>
      <c r="AT48" s="747" t="str">
        <f t="shared" si="60"/>
        <v xml:space="preserve"> </v>
      </c>
      <c r="AU48" s="4" t="str">
        <f t="shared" si="61"/>
        <v xml:space="preserve"> </v>
      </c>
      <c r="AV48" s="747" t="str">
        <f t="shared" si="62"/>
        <v xml:space="preserve"> </v>
      </c>
      <c r="AW48" s="4" t="str">
        <f t="shared" si="63"/>
        <v xml:space="preserve"> </v>
      </c>
      <c r="AX48" s="747" t="str">
        <f t="shared" si="64"/>
        <v xml:space="preserve"> </v>
      </c>
      <c r="AY48" s="4" t="str">
        <f t="shared" si="65"/>
        <v xml:space="preserve"> </v>
      </c>
      <c r="AZ48" s="747" t="str">
        <f t="shared" si="66"/>
        <v xml:space="preserve"> </v>
      </c>
      <c r="BA48" s="4" t="str">
        <f t="shared" si="67"/>
        <v xml:space="preserve"> </v>
      </c>
      <c r="BB48" s="747" t="str">
        <f t="shared" si="68"/>
        <v xml:space="preserve"> </v>
      </c>
      <c r="BC48" s="4" t="str">
        <f t="shared" si="69"/>
        <v xml:space="preserve"> </v>
      </c>
      <c r="BD48" s="747" t="str">
        <f t="shared" si="70"/>
        <v xml:space="preserve"> </v>
      </c>
      <c r="BE48" s="4" t="str">
        <f t="shared" si="71"/>
        <v xml:space="preserve"> </v>
      </c>
      <c r="BF48" s="747" t="str">
        <f t="shared" si="72"/>
        <v xml:space="preserve"> </v>
      </c>
      <c r="BG48" s="4" t="str">
        <f t="shared" si="73"/>
        <v xml:space="preserve"> </v>
      </c>
      <c r="BH48" s="747" t="str">
        <f t="shared" si="74"/>
        <v xml:space="preserve"> </v>
      </c>
      <c r="BI48" s="4" t="str">
        <f t="shared" si="75"/>
        <v xml:space="preserve"> </v>
      </c>
      <c r="BJ48" s="747" t="str">
        <f t="shared" si="76"/>
        <v xml:space="preserve"> </v>
      </c>
      <c r="BK48" s="4" t="str">
        <f t="shared" si="77"/>
        <v xml:space="preserve"> </v>
      </c>
      <c r="BL48" s="747" t="str">
        <f t="shared" si="78"/>
        <v xml:space="preserve"> </v>
      </c>
      <c r="BM48" s="4" t="str">
        <f t="shared" si="79"/>
        <v xml:space="preserve"> </v>
      </c>
      <c r="BN48" s="747" t="str">
        <f t="shared" si="80"/>
        <v xml:space="preserve"> </v>
      </c>
      <c r="BO48" s="4" t="str">
        <f t="shared" si="81"/>
        <v xml:space="preserve"> </v>
      </c>
      <c r="BP48" s="747" t="str">
        <f t="shared" si="82"/>
        <v xml:space="preserve"> </v>
      </c>
      <c r="BQ48" s="133"/>
      <c r="BR48" s="133"/>
      <c r="BS48" s="389"/>
      <c r="BT48" s="389"/>
      <c r="BU48" s="389"/>
      <c r="BV48" s="389"/>
      <c r="BW48" s="389"/>
      <c r="BX48" s="389"/>
      <c r="BY48" s="389"/>
      <c r="BZ48" s="389"/>
      <c r="CA48" s="389"/>
      <c r="CB48" s="163">
        <f t="shared" si="38"/>
        <v>0</v>
      </c>
      <c r="CC48" s="389"/>
      <c r="CD48" s="389"/>
      <c r="CE48" s="389"/>
      <c r="CF48" s="389"/>
      <c r="CG48" s="389"/>
      <c r="CH48" s="389"/>
      <c r="CI48" s="389"/>
      <c r="CJ48" s="389"/>
      <c r="CK48" s="389"/>
      <c r="CL48" s="389"/>
      <c r="CM48" s="389"/>
      <c r="CN48" s="389"/>
      <c r="CO48" s="389"/>
      <c r="CP48" s="389"/>
      <c r="CQ48" s="389"/>
      <c r="CR48" s="389"/>
      <c r="CS48" s="389"/>
      <c r="CT48" s="389"/>
      <c r="CU48" s="389"/>
      <c r="CV48" s="389"/>
      <c r="CW48" s="389"/>
      <c r="CX48" s="389"/>
      <c r="CY48" s="389"/>
      <c r="CZ48" s="389"/>
      <c r="DA48" s="389"/>
      <c r="DB48" s="389"/>
      <c r="DC48" s="389"/>
      <c r="DD48" s="389"/>
      <c r="DE48" s="389"/>
      <c r="DF48" s="389"/>
      <c r="DG48" s="389"/>
      <c r="DH48" s="389"/>
      <c r="DI48" s="389"/>
      <c r="DJ48" s="389"/>
      <c r="DK48" s="389"/>
      <c r="DL48" s="389"/>
      <c r="DM48" s="389"/>
      <c r="DN48" s="389"/>
      <c r="DO48" s="389"/>
      <c r="DP48" s="389"/>
      <c r="DQ48" s="389"/>
      <c r="DR48" s="389"/>
      <c r="DS48" s="389"/>
      <c r="DT48" s="389"/>
      <c r="DU48" s="389"/>
      <c r="DV48" s="389"/>
      <c r="DW48" s="389"/>
      <c r="DX48" s="389"/>
      <c r="DY48" s="389"/>
      <c r="DZ48" s="389"/>
      <c r="EA48" s="389"/>
      <c r="EB48" s="389"/>
      <c r="EC48" s="389"/>
      <c r="ED48" s="389"/>
      <c r="EE48" s="389"/>
      <c r="EF48" s="389"/>
      <c r="EG48" s="389"/>
      <c r="EH48" s="389"/>
      <c r="EI48" s="389"/>
      <c r="EJ48" s="389"/>
      <c r="EK48" s="389"/>
      <c r="EL48" s="389"/>
      <c r="EM48" s="389"/>
      <c r="EN48" s="389"/>
      <c r="EO48" s="389"/>
      <c r="EP48" s="389"/>
      <c r="EQ48" s="389"/>
      <c r="ER48" s="389"/>
      <c r="ES48" s="389"/>
      <c r="ET48" s="389"/>
      <c r="EU48" s="389"/>
      <c r="EV48" s="389"/>
      <c r="EW48" s="389"/>
      <c r="EX48" s="389"/>
      <c r="EY48" s="389"/>
      <c r="EZ48" s="389"/>
      <c r="FA48" s="389"/>
      <c r="FB48" s="389"/>
      <c r="FC48" s="389"/>
      <c r="FD48" s="389"/>
      <c r="FE48" s="389"/>
      <c r="FF48" s="389"/>
      <c r="FG48" s="389"/>
      <c r="FH48" s="389"/>
      <c r="FI48" s="389"/>
      <c r="FJ48" s="389"/>
      <c r="FK48" s="389"/>
      <c r="FL48" s="389"/>
      <c r="FM48" s="389"/>
      <c r="FN48" s="389"/>
      <c r="FO48" s="389"/>
      <c r="FP48" s="389"/>
      <c r="FQ48" s="389"/>
      <c r="FR48" s="389"/>
      <c r="FS48" s="389"/>
      <c r="FT48" s="389"/>
      <c r="FU48" s="389"/>
      <c r="FV48" s="389"/>
      <c r="FW48" s="389"/>
      <c r="FX48" s="655" t="s">
        <v>410</v>
      </c>
      <c r="FY48" s="656">
        <v>157</v>
      </c>
      <c r="FZ48" s="656">
        <v>32434922</v>
      </c>
      <c r="GA48" s="656">
        <v>30</v>
      </c>
      <c r="GB48" s="656" t="s">
        <v>813</v>
      </c>
      <c r="GC48" s="656">
        <v>14</v>
      </c>
      <c r="GD48" s="656">
        <v>1970</v>
      </c>
      <c r="GE48" s="656">
        <v>0</v>
      </c>
      <c r="GF48" s="656" t="s">
        <v>792</v>
      </c>
      <c r="GG48" s="656">
        <v>0</v>
      </c>
      <c r="GH48" s="656">
        <v>0</v>
      </c>
      <c r="GI48" s="656" t="s">
        <v>792</v>
      </c>
      <c r="GJ48" s="656">
        <v>0</v>
      </c>
      <c r="GK48" s="656" t="s">
        <v>781</v>
      </c>
      <c r="GL48" s="656" t="s">
        <v>782</v>
      </c>
      <c r="GM48" s="656">
        <v>66</v>
      </c>
      <c r="GN48" s="656" t="s">
        <v>783</v>
      </c>
      <c r="GO48" s="656">
        <v>0</v>
      </c>
      <c r="GP48" s="656">
        <v>0</v>
      </c>
      <c r="GQ48" s="656">
        <v>4</v>
      </c>
      <c r="GR48" s="656">
        <v>1</v>
      </c>
      <c r="GS48" s="656">
        <v>1</v>
      </c>
      <c r="GT48" s="656" t="s">
        <v>783</v>
      </c>
      <c r="GU48" s="656" t="s">
        <v>783</v>
      </c>
      <c r="GV48" s="656" t="s">
        <v>783</v>
      </c>
      <c r="GW48" s="656" t="s">
        <v>783</v>
      </c>
      <c r="GX48" s="656" t="s">
        <v>783</v>
      </c>
      <c r="GY48" s="656">
        <v>1649</v>
      </c>
      <c r="GZ48" s="656">
        <v>0.22</v>
      </c>
      <c r="HA48" s="656">
        <v>5</v>
      </c>
      <c r="HB48" s="656" t="s">
        <v>783</v>
      </c>
      <c r="HC48" s="656" t="s">
        <v>782</v>
      </c>
      <c r="HD48" s="656">
        <v>35</v>
      </c>
      <c r="HE48" s="656" t="s">
        <v>783</v>
      </c>
      <c r="HF48" s="656">
        <v>0</v>
      </c>
      <c r="HG48" s="656" t="s">
        <v>783</v>
      </c>
      <c r="HH48" s="656">
        <v>0</v>
      </c>
      <c r="HI48" s="656">
        <v>1</v>
      </c>
      <c r="HJ48" s="656">
        <v>45</v>
      </c>
      <c r="HK48" s="656" t="s">
        <v>784</v>
      </c>
      <c r="HL48" s="656" t="s">
        <v>785</v>
      </c>
      <c r="HM48" s="656" t="s">
        <v>783</v>
      </c>
      <c r="HN48" s="656" t="s">
        <v>783</v>
      </c>
      <c r="HO48" s="656" t="s">
        <v>783</v>
      </c>
      <c r="HP48" s="656" t="s">
        <v>783</v>
      </c>
      <c r="HQ48" s="656" t="s">
        <v>783</v>
      </c>
      <c r="HR48" s="656">
        <v>3978993</v>
      </c>
      <c r="HS48" s="656" t="s">
        <v>783</v>
      </c>
      <c r="HT48" s="656" t="s">
        <v>786</v>
      </c>
      <c r="HU48" s="656" t="s">
        <v>787</v>
      </c>
      <c r="HV48" s="656">
        <v>4</v>
      </c>
      <c r="HW48" s="656">
        <v>2016</v>
      </c>
      <c r="HX48" s="656">
        <v>63</v>
      </c>
      <c r="HY48" s="656">
        <v>0</v>
      </c>
      <c r="HZ48" s="656">
        <v>1162</v>
      </c>
      <c r="IA48" s="657">
        <v>42227.682129629633</v>
      </c>
      <c r="IB48" s="656" t="s">
        <v>788</v>
      </c>
      <c r="IC48" s="656">
        <v>3974515</v>
      </c>
      <c r="ID48" s="656">
        <v>2014</v>
      </c>
      <c r="IE48" s="656">
        <v>1712</v>
      </c>
      <c r="IF48" s="656" t="s">
        <v>783</v>
      </c>
      <c r="IG48" s="656" t="s">
        <v>783</v>
      </c>
      <c r="IH48" s="656" t="s">
        <v>783</v>
      </c>
      <c r="II48" s="656" t="s">
        <v>783</v>
      </c>
      <c r="IJ48" s="656" t="s">
        <v>783</v>
      </c>
      <c r="IK48" s="656" t="s">
        <v>783</v>
      </c>
      <c r="IL48" s="656" t="s">
        <v>783</v>
      </c>
      <c r="IM48" s="656" t="s">
        <v>783</v>
      </c>
      <c r="IN48" s="656" t="s">
        <v>783</v>
      </c>
      <c r="IO48" s="656">
        <v>1649</v>
      </c>
      <c r="IP48" s="657">
        <v>37477.354571759257</v>
      </c>
      <c r="IQ48" s="656">
        <v>18</v>
      </c>
      <c r="IR48" s="656" t="s">
        <v>793</v>
      </c>
      <c r="IS48" s="656">
        <v>1</v>
      </c>
      <c r="IT48" s="658">
        <v>41275</v>
      </c>
      <c r="IU48" s="656" t="s">
        <v>783</v>
      </c>
      <c r="IV48" s="656" t="s">
        <v>783</v>
      </c>
      <c r="IW48" s="656" t="s">
        <v>783</v>
      </c>
      <c r="IX48" s="656" t="s">
        <v>781</v>
      </c>
      <c r="IY48" s="656">
        <v>45</v>
      </c>
      <c r="IZ48" s="656" t="s">
        <v>789</v>
      </c>
      <c r="JA48" s="656" t="s">
        <v>783</v>
      </c>
      <c r="JB48" s="656" t="s">
        <v>783</v>
      </c>
      <c r="JC48" s="656" t="s">
        <v>783</v>
      </c>
      <c r="JD48" s="656">
        <v>329415</v>
      </c>
      <c r="JE48" s="656" t="s">
        <v>783</v>
      </c>
      <c r="JF48" s="656" t="s">
        <v>783</v>
      </c>
      <c r="JG48" s="656" t="s">
        <v>804</v>
      </c>
      <c r="JH48" s="656">
        <v>30</v>
      </c>
      <c r="JI48" s="656" t="s">
        <v>783</v>
      </c>
      <c r="JJ48" s="656" t="s">
        <v>783</v>
      </c>
      <c r="JK48" s="656" t="s">
        <v>783</v>
      </c>
      <c r="JL48" s="656" t="s">
        <v>790</v>
      </c>
      <c r="JM48" s="656">
        <v>4</v>
      </c>
      <c r="JN48" s="656">
        <v>1</v>
      </c>
      <c r="JO48" s="656" t="s">
        <v>783</v>
      </c>
      <c r="JP48" s="656">
        <v>10699502</v>
      </c>
      <c r="JQ48" s="656">
        <v>2011</v>
      </c>
      <c r="JR48" s="656">
        <v>12</v>
      </c>
      <c r="JS48" s="656" t="s">
        <v>783</v>
      </c>
      <c r="JT48" s="656" t="s">
        <v>783</v>
      </c>
      <c r="JU48" s="656" t="s">
        <v>839</v>
      </c>
      <c r="JV48" s="659">
        <v>1160.0001</v>
      </c>
      <c r="JW48">
        <f>JV48</f>
        <v>1160.0001</v>
      </c>
      <c r="JX48" s="225">
        <v>0.21969698863636364</v>
      </c>
    </row>
    <row r="49" spans="1:284" ht="16" thickBot="1">
      <c r="A49" s="905" t="s">
        <v>5</v>
      </c>
      <c r="B49" s="79">
        <f t="shared" si="47"/>
        <v>1</v>
      </c>
      <c r="C49" s="871" t="s">
        <v>119</v>
      </c>
      <c r="D49" s="249" t="s">
        <v>135</v>
      </c>
      <c r="E49" s="103" t="s">
        <v>213</v>
      </c>
      <c r="F49" s="888">
        <v>0.06</v>
      </c>
      <c r="G49" s="120" t="e">
        <f t="shared" si="84"/>
        <v>#REF!</v>
      </c>
      <c r="H49" s="46"/>
      <c r="I49" s="3">
        <f>F49</f>
        <v>0.06</v>
      </c>
      <c r="J49" s="29"/>
      <c r="K49" s="18"/>
      <c r="L49" s="5"/>
      <c r="M49" s="71">
        <v>1</v>
      </c>
      <c r="N49" s="71">
        <v>1</v>
      </c>
      <c r="O49" s="70">
        <v>4</v>
      </c>
      <c r="P49" s="891">
        <f t="shared" si="43"/>
        <v>6</v>
      </c>
      <c r="Q49" s="897">
        <f t="shared" si="44"/>
        <v>4</v>
      </c>
      <c r="R49" s="46"/>
      <c r="S49" s="3">
        <v>0.06</v>
      </c>
      <c r="T49" s="29"/>
      <c r="U49" s="219">
        <f t="shared" si="41"/>
        <v>4500</v>
      </c>
      <c r="V49" s="172" t="s">
        <v>642</v>
      </c>
      <c r="W49" s="536">
        <f t="shared" si="85"/>
        <v>4500</v>
      </c>
      <c r="X49" s="537">
        <f t="shared" si="83"/>
        <v>12160</v>
      </c>
      <c r="Y49" s="538">
        <f t="shared" si="40"/>
        <v>500</v>
      </c>
      <c r="Z49" s="900">
        <f t="shared" si="48"/>
        <v>17160</v>
      </c>
      <c r="AA49" s="883"/>
      <c r="AB49" s="270">
        <f t="shared" si="49"/>
        <v>0</v>
      </c>
      <c r="AC49" s="553">
        <v>0.5</v>
      </c>
      <c r="AD49" s="562">
        <f t="shared" si="50"/>
        <v>2160</v>
      </c>
      <c r="AE49" s="518"/>
      <c r="AF49" s="270">
        <f t="shared" si="51"/>
        <v>0</v>
      </c>
      <c r="AG49" s="270" t="s">
        <v>317</v>
      </c>
      <c r="AH49" s="562">
        <f t="shared" si="52"/>
        <v>10000</v>
      </c>
      <c r="AI49" s="270"/>
      <c r="AJ49" s="228">
        <v>0</v>
      </c>
      <c r="AK49" s="902"/>
      <c r="AL49" s="902">
        <v>2019</v>
      </c>
      <c r="AM49" s="18" t="str">
        <f t="shared" si="53"/>
        <v xml:space="preserve"> </v>
      </c>
      <c r="AN49" s="747" t="str">
        <f t="shared" si="54"/>
        <v xml:space="preserve"> </v>
      </c>
      <c r="AO49" s="4">
        <f t="shared" si="55"/>
        <v>0.06</v>
      </c>
      <c r="AP49" s="747">
        <f t="shared" si="56"/>
        <v>17160</v>
      </c>
      <c r="AQ49" s="4" t="str">
        <f t="shared" si="57"/>
        <v xml:space="preserve"> </v>
      </c>
      <c r="AR49" s="747" t="str">
        <f t="shared" si="58"/>
        <v xml:space="preserve"> </v>
      </c>
      <c r="AS49" s="4" t="str">
        <f t="shared" si="59"/>
        <v xml:space="preserve"> </v>
      </c>
      <c r="AT49" s="747" t="str">
        <f t="shared" si="60"/>
        <v xml:space="preserve"> </v>
      </c>
      <c r="AU49" s="4" t="str">
        <f t="shared" si="61"/>
        <v xml:space="preserve"> </v>
      </c>
      <c r="AV49" s="747" t="str">
        <f t="shared" si="62"/>
        <v xml:space="preserve"> </v>
      </c>
      <c r="AW49" s="4" t="str">
        <f t="shared" si="63"/>
        <v xml:space="preserve"> </v>
      </c>
      <c r="AX49" s="747" t="str">
        <f t="shared" si="64"/>
        <v xml:space="preserve"> </v>
      </c>
      <c r="AY49" s="4" t="str">
        <f t="shared" si="65"/>
        <v xml:space="preserve"> </v>
      </c>
      <c r="AZ49" s="747" t="str">
        <f t="shared" si="66"/>
        <v xml:space="preserve"> </v>
      </c>
      <c r="BA49" s="4" t="str">
        <f t="shared" si="67"/>
        <v xml:space="preserve"> </v>
      </c>
      <c r="BB49" s="747" t="str">
        <f t="shared" si="68"/>
        <v xml:space="preserve"> </v>
      </c>
      <c r="BC49" s="4" t="str">
        <f t="shared" si="69"/>
        <v xml:space="preserve"> </v>
      </c>
      <c r="BD49" s="747" t="str">
        <f t="shared" si="70"/>
        <v xml:space="preserve"> </v>
      </c>
      <c r="BE49" s="4" t="str">
        <f t="shared" si="71"/>
        <v xml:space="preserve"> </v>
      </c>
      <c r="BF49" s="747" t="str">
        <f t="shared" si="72"/>
        <v xml:space="preserve"> </v>
      </c>
      <c r="BG49" s="4" t="str">
        <f t="shared" si="73"/>
        <v xml:space="preserve"> </v>
      </c>
      <c r="BH49" s="747" t="str">
        <f t="shared" si="74"/>
        <v xml:space="preserve"> </v>
      </c>
      <c r="BI49" s="4" t="str">
        <f t="shared" si="75"/>
        <v xml:space="preserve"> </v>
      </c>
      <c r="BJ49" s="747" t="str">
        <f t="shared" si="76"/>
        <v xml:space="preserve"> </v>
      </c>
      <c r="BK49" s="4" t="str">
        <f t="shared" si="77"/>
        <v xml:space="preserve"> </v>
      </c>
      <c r="BL49" s="747" t="str">
        <f t="shared" si="78"/>
        <v xml:space="preserve"> </v>
      </c>
      <c r="BM49" s="4" t="str">
        <f t="shared" si="79"/>
        <v xml:space="preserve"> </v>
      </c>
      <c r="BN49" s="747" t="str">
        <f t="shared" si="80"/>
        <v xml:space="preserve"> </v>
      </c>
      <c r="BO49" s="4" t="str">
        <f t="shared" si="81"/>
        <v xml:space="preserve"> </v>
      </c>
      <c r="BP49" s="747" t="str">
        <f t="shared" si="82"/>
        <v xml:space="preserve"> </v>
      </c>
      <c r="BQ49" s="133"/>
      <c r="BR49" s="133"/>
      <c r="BS49" s="389"/>
      <c r="BT49" s="389"/>
      <c r="BU49" s="389"/>
      <c r="BV49" s="389"/>
      <c r="BW49" s="389"/>
      <c r="BX49" s="389"/>
      <c r="BY49" s="389"/>
      <c r="BZ49" s="389"/>
      <c r="CA49" s="389"/>
      <c r="CB49" s="163">
        <f t="shared" si="38"/>
        <v>0</v>
      </c>
      <c r="CC49" s="389"/>
      <c r="CD49" s="389"/>
      <c r="CE49" s="389"/>
      <c r="CF49" s="389"/>
      <c r="CG49" s="389"/>
      <c r="CH49" s="389"/>
      <c r="CI49" s="389"/>
      <c r="CJ49" s="389"/>
      <c r="CK49" s="389"/>
      <c r="CL49" s="389"/>
      <c r="CM49" s="389"/>
      <c r="CN49" s="389"/>
      <c r="CO49" s="389"/>
      <c r="CP49" s="389"/>
      <c r="CQ49" s="389"/>
      <c r="CR49" s="389"/>
      <c r="CS49" s="389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89"/>
      <c r="DJ49" s="389"/>
      <c r="DK49" s="389"/>
      <c r="DL49" s="389"/>
      <c r="DM49" s="389"/>
      <c r="DN49" s="389"/>
      <c r="DO49" s="389"/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89"/>
      <c r="EB49" s="389"/>
      <c r="EC49" s="389"/>
      <c r="ED49" s="389"/>
      <c r="EE49" s="389"/>
      <c r="EF49" s="389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89"/>
      <c r="FJ49" s="389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  <c r="FU49" s="389"/>
      <c r="FV49" s="389"/>
      <c r="FW49" s="389"/>
      <c r="FX49" s="625" t="s">
        <v>400</v>
      </c>
      <c r="FY49" s="626">
        <v>268</v>
      </c>
      <c r="FZ49" s="626">
        <v>32434962</v>
      </c>
      <c r="GA49" s="626">
        <v>30</v>
      </c>
      <c r="GB49" s="626" t="s">
        <v>813</v>
      </c>
      <c r="GC49" s="626">
        <v>14</v>
      </c>
      <c r="GD49" s="626">
        <v>1983</v>
      </c>
      <c r="GE49" s="626">
        <v>0</v>
      </c>
      <c r="GF49" s="626" t="s">
        <v>792</v>
      </c>
      <c r="GG49" s="626">
        <v>0</v>
      </c>
      <c r="GH49" s="626">
        <v>0</v>
      </c>
      <c r="GI49" s="626" t="s">
        <v>792</v>
      </c>
      <c r="GJ49" s="626">
        <v>0</v>
      </c>
      <c r="GK49" s="626" t="s">
        <v>781</v>
      </c>
      <c r="GL49" s="626" t="s">
        <v>782</v>
      </c>
      <c r="GM49" s="626">
        <v>66</v>
      </c>
      <c r="GN49" s="626" t="s">
        <v>783</v>
      </c>
      <c r="GO49" s="626">
        <v>0</v>
      </c>
      <c r="GP49" s="626">
        <v>0</v>
      </c>
      <c r="GQ49" s="626">
        <v>4</v>
      </c>
      <c r="GR49" s="626">
        <v>1</v>
      </c>
      <c r="GS49" s="626">
        <v>1</v>
      </c>
      <c r="GT49" s="626" t="s">
        <v>783</v>
      </c>
      <c r="GU49" s="626" t="s">
        <v>783</v>
      </c>
      <c r="GV49" s="626" t="s">
        <v>783</v>
      </c>
      <c r="GW49" s="626" t="s">
        <v>783</v>
      </c>
      <c r="GX49" s="626" t="s">
        <v>783</v>
      </c>
      <c r="GY49" s="626">
        <v>1649</v>
      </c>
      <c r="GZ49" s="626">
        <v>2.23</v>
      </c>
      <c r="HA49" s="626">
        <v>5</v>
      </c>
      <c r="HB49" s="626" t="s">
        <v>783</v>
      </c>
      <c r="HC49" s="626" t="s">
        <v>782</v>
      </c>
      <c r="HD49" s="626">
        <v>15</v>
      </c>
      <c r="HE49" s="626" t="s">
        <v>783</v>
      </c>
      <c r="HF49" s="626">
        <v>0</v>
      </c>
      <c r="HG49" s="626" t="s">
        <v>783</v>
      </c>
      <c r="HH49" s="626">
        <v>0</v>
      </c>
      <c r="HI49" s="626">
        <v>1</v>
      </c>
      <c r="HJ49" s="626">
        <v>45</v>
      </c>
      <c r="HK49" s="626" t="s">
        <v>784</v>
      </c>
      <c r="HL49" s="626" t="s">
        <v>785</v>
      </c>
      <c r="HM49" s="626" t="s">
        <v>783</v>
      </c>
      <c r="HN49" s="626" t="s">
        <v>783</v>
      </c>
      <c r="HO49" s="626" t="s">
        <v>783</v>
      </c>
      <c r="HP49" s="626" t="s">
        <v>783</v>
      </c>
      <c r="HQ49" s="626" t="s">
        <v>783</v>
      </c>
      <c r="HR49" s="626">
        <v>3980127</v>
      </c>
      <c r="HS49" s="626" t="s">
        <v>783</v>
      </c>
      <c r="HT49" s="626" t="s">
        <v>786</v>
      </c>
      <c r="HU49" s="626" t="s">
        <v>787</v>
      </c>
      <c r="HV49" s="626">
        <v>4</v>
      </c>
      <c r="HW49" s="626">
        <v>2016</v>
      </c>
      <c r="HX49" s="626">
        <v>63</v>
      </c>
      <c r="HY49" s="626">
        <v>0</v>
      </c>
      <c r="HZ49" s="626">
        <v>11774</v>
      </c>
      <c r="IA49" s="627">
        <v>42227.682129629633</v>
      </c>
      <c r="IB49" s="626" t="s">
        <v>788</v>
      </c>
      <c r="IC49" s="626">
        <v>3975649</v>
      </c>
      <c r="ID49" s="626">
        <v>2016</v>
      </c>
      <c r="IE49" s="626">
        <v>1712</v>
      </c>
      <c r="IF49" s="626" t="s">
        <v>783</v>
      </c>
      <c r="IG49" s="626" t="s">
        <v>783</v>
      </c>
      <c r="IH49" s="626" t="s">
        <v>783</v>
      </c>
      <c r="II49" s="626" t="s">
        <v>783</v>
      </c>
      <c r="IJ49" s="626" t="s">
        <v>783</v>
      </c>
      <c r="IK49" s="626" t="s">
        <v>783</v>
      </c>
      <c r="IL49" s="626" t="s">
        <v>783</v>
      </c>
      <c r="IM49" s="626" t="s">
        <v>783</v>
      </c>
      <c r="IN49" s="626" t="s">
        <v>783</v>
      </c>
      <c r="IO49" s="626">
        <v>1649</v>
      </c>
      <c r="IP49" s="627">
        <v>37477.354571759257</v>
      </c>
      <c r="IQ49" s="626">
        <v>18</v>
      </c>
      <c r="IR49" s="626" t="s">
        <v>793</v>
      </c>
      <c r="IS49" s="626">
        <v>1</v>
      </c>
      <c r="IT49" s="665">
        <v>41275</v>
      </c>
      <c r="IU49" s="626" t="s">
        <v>783</v>
      </c>
      <c r="IV49" s="626" t="s">
        <v>783</v>
      </c>
      <c r="IW49" s="626" t="s">
        <v>783</v>
      </c>
      <c r="IX49" s="626" t="s">
        <v>781</v>
      </c>
      <c r="IY49" s="626">
        <v>45</v>
      </c>
      <c r="IZ49" s="626" t="s">
        <v>789</v>
      </c>
      <c r="JA49" s="626" t="s">
        <v>783</v>
      </c>
      <c r="JB49" s="626" t="s">
        <v>783</v>
      </c>
      <c r="JC49" s="626" t="s">
        <v>783</v>
      </c>
      <c r="JD49" s="626">
        <v>329414</v>
      </c>
      <c r="JE49" s="626" t="s">
        <v>783</v>
      </c>
      <c r="JF49" s="626" t="s">
        <v>783</v>
      </c>
      <c r="JG49" s="626" t="s">
        <v>804</v>
      </c>
      <c r="JH49" s="626">
        <v>30</v>
      </c>
      <c r="JI49" s="626" t="s">
        <v>783</v>
      </c>
      <c r="JJ49" s="626" t="s">
        <v>783</v>
      </c>
      <c r="JK49" s="626" t="s">
        <v>783</v>
      </c>
      <c r="JL49" s="626" t="s">
        <v>790</v>
      </c>
      <c r="JM49" s="626">
        <v>4</v>
      </c>
      <c r="JN49" s="626">
        <v>1</v>
      </c>
      <c r="JO49" s="626" t="s">
        <v>783</v>
      </c>
      <c r="JP49" s="626">
        <v>10915783</v>
      </c>
      <c r="JQ49" s="626">
        <v>2011</v>
      </c>
      <c r="JR49" s="626">
        <v>11</v>
      </c>
      <c r="JS49" s="626" t="s">
        <v>783</v>
      </c>
      <c r="JT49" s="626" t="s">
        <v>783</v>
      </c>
      <c r="JU49" s="626" t="s">
        <v>840</v>
      </c>
      <c r="JV49" s="628">
        <v>11738.275022</v>
      </c>
      <c r="JW49">
        <f>SUM(JV49:JV49)</f>
        <v>11738.275022</v>
      </c>
      <c r="JX49" s="225">
        <v>2.9387309295454545</v>
      </c>
    </row>
    <row r="50" spans="1:284" ht="16" thickBot="1">
      <c r="A50" s="905" t="s">
        <v>5</v>
      </c>
      <c r="B50" s="79">
        <f t="shared" si="47"/>
        <v>2</v>
      </c>
      <c r="C50" s="871" t="s">
        <v>47</v>
      </c>
      <c r="D50" s="249" t="s">
        <v>141</v>
      </c>
      <c r="E50" s="103" t="s">
        <v>158</v>
      </c>
      <c r="F50" s="888">
        <v>1.55</v>
      </c>
      <c r="G50" s="120" t="e">
        <f t="shared" si="84"/>
        <v>#REF!</v>
      </c>
      <c r="H50" s="46"/>
      <c r="I50" s="3">
        <v>1.55</v>
      </c>
      <c r="J50" s="29"/>
      <c r="K50" s="18" t="s">
        <v>49</v>
      </c>
      <c r="L50" s="5"/>
      <c r="M50" s="71">
        <v>4</v>
      </c>
      <c r="N50" s="71">
        <v>5</v>
      </c>
      <c r="O50" s="70">
        <v>2</v>
      </c>
      <c r="P50" s="892">
        <v>15</v>
      </c>
      <c r="Q50" s="1108">
        <v>124</v>
      </c>
      <c r="R50" s="46"/>
      <c r="S50" s="11"/>
      <c r="T50" s="81">
        <v>1.55</v>
      </c>
      <c r="U50" s="219">
        <f t="shared" si="41"/>
        <v>320850</v>
      </c>
      <c r="V50" s="172" t="s">
        <v>643</v>
      </c>
      <c r="W50" s="536">
        <f t="shared" si="85"/>
        <v>352935</v>
      </c>
      <c r="X50" s="537">
        <f t="shared" si="83"/>
        <v>58635.46666666666</v>
      </c>
      <c r="Y50" s="538">
        <f t="shared" si="40"/>
        <v>37041.341999999997</v>
      </c>
      <c r="Z50" s="900">
        <f t="shared" si="48"/>
        <v>448611.80866666668</v>
      </c>
      <c r="AA50" s="883">
        <v>6</v>
      </c>
      <c r="AB50" s="270">
        <f t="shared" si="49"/>
        <v>30735.466666666664</v>
      </c>
      <c r="AC50" s="566">
        <v>0.25</v>
      </c>
      <c r="AD50" s="562">
        <f t="shared" si="50"/>
        <v>27900</v>
      </c>
      <c r="AE50" s="518"/>
      <c r="AF50" s="270">
        <f t="shared" si="51"/>
        <v>0</v>
      </c>
      <c r="AG50" s="270"/>
      <c r="AH50" s="562">
        <f t="shared" si="52"/>
        <v>0</v>
      </c>
      <c r="AI50" s="270"/>
      <c r="AJ50" s="228">
        <v>0</v>
      </c>
      <c r="AK50" s="902">
        <v>2018</v>
      </c>
      <c r="AL50" s="902">
        <v>2019</v>
      </c>
      <c r="AM50" s="18" t="str">
        <f t="shared" si="53"/>
        <v xml:space="preserve"> </v>
      </c>
      <c r="AN50" s="747" t="str">
        <f t="shared" si="54"/>
        <v xml:space="preserve"> </v>
      </c>
      <c r="AO50" s="4">
        <f t="shared" si="55"/>
        <v>1.55</v>
      </c>
      <c r="AP50" s="747">
        <f t="shared" si="56"/>
        <v>448611.80866666668</v>
      </c>
      <c r="AQ50" s="4" t="str">
        <f t="shared" si="57"/>
        <v xml:space="preserve"> </v>
      </c>
      <c r="AR50" s="747" t="str">
        <f t="shared" si="58"/>
        <v xml:space="preserve"> </v>
      </c>
      <c r="AS50" s="4" t="str">
        <f t="shared" si="59"/>
        <v xml:space="preserve"> </v>
      </c>
      <c r="AT50" s="747" t="str">
        <f t="shared" si="60"/>
        <v xml:space="preserve"> </v>
      </c>
      <c r="AU50" s="4" t="str">
        <f t="shared" si="61"/>
        <v xml:space="preserve"> </v>
      </c>
      <c r="AV50" s="747" t="str">
        <f t="shared" si="62"/>
        <v xml:space="preserve"> </v>
      </c>
      <c r="AW50" s="4" t="str">
        <f t="shared" si="63"/>
        <v xml:space="preserve"> </v>
      </c>
      <c r="AX50" s="747" t="str">
        <f t="shared" si="64"/>
        <v xml:space="preserve"> </v>
      </c>
      <c r="AY50" s="4" t="str">
        <f t="shared" si="65"/>
        <v xml:space="preserve"> </v>
      </c>
      <c r="AZ50" s="747" t="str">
        <f t="shared" si="66"/>
        <v xml:space="preserve"> </v>
      </c>
      <c r="BA50" s="4" t="str">
        <f t="shared" si="67"/>
        <v xml:space="preserve"> </v>
      </c>
      <c r="BB50" s="747" t="str">
        <f t="shared" si="68"/>
        <v xml:space="preserve"> </v>
      </c>
      <c r="BC50" s="4" t="str">
        <f t="shared" si="69"/>
        <v xml:space="preserve"> </v>
      </c>
      <c r="BD50" s="747" t="str">
        <f t="shared" si="70"/>
        <v xml:space="preserve"> </v>
      </c>
      <c r="BE50" s="4" t="str">
        <f t="shared" si="71"/>
        <v xml:space="preserve"> </v>
      </c>
      <c r="BF50" s="747" t="str">
        <f t="shared" si="72"/>
        <v xml:space="preserve"> </v>
      </c>
      <c r="BG50" s="4" t="str">
        <f t="shared" si="73"/>
        <v xml:space="preserve"> </v>
      </c>
      <c r="BH50" s="747" t="str">
        <f t="shared" si="74"/>
        <v xml:space="preserve"> </v>
      </c>
      <c r="BI50" s="4" t="str">
        <f t="shared" si="75"/>
        <v xml:space="preserve"> </v>
      </c>
      <c r="BJ50" s="747" t="str">
        <f t="shared" si="76"/>
        <v xml:space="preserve"> </v>
      </c>
      <c r="BK50" s="4" t="str">
        <f t="shared" si="77"/>
        <v xml:space="preserve"> </v>
      </c>
      <c r="BL50" s="747" t="str">
        <f t="shared" si="78"/>
        <v xml:space="preserve"> </v>
      </c>
      <c r="BM50" s="4" t="str">
        <f t="shared" si="79"/>
        <v xml:space="preserve"> </v>
      </c>
      <c r="BN50" s="747" t="str">
        <f t="shared" si="80"/>
        <v xml:space="preserve"> </v>
      </c>
      <c r="BO50" s="4" t="str">
        <f t="shared" si="81"/>
        <v xml:space="preserve"> </v>
      </c>
      <c r="BP50" s="747" t="str">
        <f t="shared" si="82"/>
        <v xml:space="preserve"> </v>
      </c>
      <c r="BQ50" s="133" t="s">
        <v>615</v>
      </c>
      <c r="BR50" s="133"/>
      <c r="BS50" s="389"/>
      <c r="BT50" s="389"/>
      <c r="BU50" s="389"/>
      <c r="BV50" s="389"/>
      <c r="BW50" s="389"/>
      <c r="BX50" s="389"/>
      <c r="BY50" s="389"/>
      <c r="BZ50" s="389"/>
      <c r="CA50" s="389"/>
      <c r="CB50" s="163">
        <f t="shared" si="38"/>
        <v>0</v>
      </c>
      <c r="CC50" s="389"/>
      <c r="CD50" s="389"/>
      <c r="CE50" s="389"/>
      <c r="CF50" s="389"/>
      <c r="CG50" s="389"/>
      <c r="CH50" s="389"/>
      <c r="CI50" s="389"/>
      <c r="CJ50" s="389"/>
      <c r="CK50" s="389"/>
      <c r="CL50" s="389"/>
      <c r="CM50" s="389"/>
      <c r="CN50" s="389"/>
      <c r="CO50" s="389"/>
      <c r="CP50" s="389"/>
      <c r="CQ50" s="389"/>
      <c r="CR50" s="389"/>
      <c r="CS50" s="389"/>
      <c r="CT50" s="389"/>
      <c r="CU50" s="389"/>
      <c r="CV50" s="389"/>
      <c r="CW50" s="389"/>
      <c r="CX50" s="389"/>
      <c r="CY50" s="389"/>
      <c r="CZ50" s="389"/>
      <c r="DA50" s="389"/>
      <c r="DB50" s="389"/>
      <c r="DC50" s="389"/>
      <c r="DD50" s="389"/>
      <c r="DE50" s="389"/>
      <c r="DF50" s="389"/>
      <c r="DG50" s="389"/>
      <c r="DH50" s="389"/>
      <c r="DI50" s="389"/>
      <c r="DJ50" s="389"/>
      <c r="DK50" s="389"/>
      <c r="DL50" s="389"/>
      <c r="DM50" s="389"/>
      <c r="DN50" s="389"/>
      <c r="DO50" s="389"/>
      <c r="DP50" s="389"/>
      <c r="DQ50" s="389"/>
      <c r="DR50" s="389"/>
      <c r="DS50" s="389"/>
      <c r="DT50" s="389"/>
      <c r="DU50" s="389"/>
      <c r="DV50" s="389"/>
      <c r="DW50" s="389"/>
      <c r="DX50" s="389"/>
      <c r="DY50" s="389"/>
      <c r="DZ50" s="389"/>
      <c r="EA50" s="389"/>
      <c r="EB50" s="389"/>
      <c r="EC50" s="389"/>
      <c r="ED50" s="389"/>
      <c r="EE50" s="389"/>
      <c r="EF50" s="389"/>
      <c r="EG50" s="389"/>
      <c r="EH50" s="389"/>
      <c r="EI50" s="389"/>
      <c r="EJ50" s="389"/>
      <c r="EK50" s="389"/>
      <c r="EL50" s="389"/>
      <c r="EM50" s="389"/>
      <c r="EN50" s="389"/>
      <c r="EO50" s="389"/>
      <c r="EP50" s="389"/>
      <c r="EQ50" s="389"/>
      <c r="ER50" s="389"/>
      <c r="ES50" s="389"/>
      <c r="ET50" s="389"/>
      <c r="EU50" s="389"/>
      <c r="EV50" s="389"/>
      <c r="EW50" s="389"/>
      <c r="EX50" s="389"/>
      <c r="EY50" s="389"/>
      <c r="EZ50" s="389"/>
      <c r="FA50" s="389"/>
      <c r="FB50" s="389"/>
      <c r="FC50" s="389"/>
      <c r="FD50" s="389"/>
      <c r="FE50" s="389"/>
      <c r="FF50" s="389"/>
      <c r="FG50" s="389"/>
      <c r="FH50" s="389"/>
      <c r="FI50" s="389"/>
      <c r="FJ50" s="389"/>
      <c r="FK50" s="389"/>
      <c r="FL50" s="389"/>
      <c r="FM50" s="389"/>
      <c r="FN50" s="389"/>
      <c r="FO50" s="389"/>
      <c r="FP50" s="389"/>
      <c r="FQ50" s="389"/>
      <c r="FR50" s="389"/>
      <c r="FS50" s="389"/>
      <c r="FT50" s="389"/>
      <c r="FU50" s="389"/>
      <c r="FV50" s="389"/>
      <c r="FW50" s="389"/>
      <c r="FX50" s="720"/>
      <c r="FY50" s="721"/>
      <c r="FZ50" s="721"/>
      <c r="GA50" s="721"/>
      <c r="GB50" s="721"/>
      <c r="GC50" s="721"/>
      <c r="GD50" s="721"/>
      <c r="GE50" s="721"/>
      <c r="GF50" s="721"/>
      <c r="GG50" s="721"/>
      <c r="GH50" s="721"/>
      <c r="GI50" s="721"/>
      <c r="GJ50" s="721"/>
      <c r="GK50" s="721"/>
      <c r="GL50" s="721"/>
      <c r="GM50" s="721"/>
      <c r="GN50" s="721"/>
      <c r="GO50" s="721"/>
      <c r="GP50" s="721"/>
      <c r="GQ50" s="721"/>
      <c r="GR50" s="721"/>
      <c r="GS50" s="721"/>
      <c r="GT50" s="721"/>
      <c r="GU50" s="721"/>
      <c r="GV50" s="721"/>
      <c r="GW50" s="721"/>
      <c r="GX50" s="721"/>
      <c r="GY50" s="721"/>
      <c r="GZ50" s="721"/>
      <c r="HA50" s="721"/>
      <c r="HB50" s="721"/>
      <c r="HC50" s="721"/>
      <c r="HD50" s="721"/>
      <c r="HE50" s="721"/>
      <c r="HF50" s="721"/>
      <c r="HG50" s="721"/>
      <c r="HH50" s="721"/>
      <c r="HI50" s="721"/>
      <c r="HJ50" s="721"/>
      <c r="HK50" s="721"/>
      <c r="HL50" s="721"/>
      <c r="HM50" s="721"/>
      <c r="HN50" s="721"/>
      <c r="HO50" s="721"/>
      <c r="HP50" s="721"/>
      <c r="HQ50" s="721"/>
      <c r="HR50" s="721"/>
      <c r="HS50" s="721"/>
      <c r="HT50" s="721"/>
      <c r="HU50" s="721"/>
      <c r="HV50" s="721"/>
      <c r="HW50" s="721"/>
      <c r="HX50" s="721"/>
      <c r="HY50" s="721"/>
      <c r="HZ50" s="721"/>
      <c r="IA50" s="722"/>
      <c r="IB50" s="721"/>
      <c r="IC50" s="721"/>
      <c r="ID50" s="721"/>
      <c r="IE50" s="721"/>
      <c r="IF50" s="721"/>
      <c r="IG50" s="721"/>
      <c r="IH50" s="721"/>
      <c r="II50" s="721"/>
      <c r="IJ50" s="721"/>
      <c r="IK50" s="721"/>
      <c r="IL50" s="721"/>
      <c r="IM50" s="721"/>
      <c r="IN50" s="721"/>
      <c r="IO50" s="721"/>
      <c r="IP50" s="722"/>
      <c r="IQ50" s="721"/>
      <c r="IR50" s="721"/>
      <c r="IS50" s="721"/>
      <c r="IT50" s="723"/>
      <c r="IU50" s="721"/>
      <c r="IV50" s="721"/>
      <c r="IW50" s="721"/>
      <c r="IX50" s="721"/>
      <c r="IY50" s="721"/>
      <c r="IZ50" s="721"/>
      <c r="JA50" s="721"/>
      <c r="JB50" s="721"/>
      <c r="JC50" s="721"/>
      <c r="JD50" s="721"/>
      <c r="JE50" s="721"/>
      <c r="JF50" s="721"/>
      <c r="JG50" s="721"/>
      <c r="JH50" s="721"/>
      <c r="JI50" s="721"/>
      <c r="JJ50" s="721"/>
      <c r="JK50" s="721"/>
      <c r="JL50" s="721"/>
      <c r="JM50" s="721"/>
      <c r="JN50" s="721"/>
      <c r="JO50" s="721"/>
      <c r="JP50" s="721"/>
      <c r="JQ50" s="721"/>
      <c r="JR50" s="721"/>
      <c r="JS50" s="721"/>
      <c r="JT50" s="721"/>
      <c r="JU50" s="721"/>
      <c r="JV50" s="724"/>
      <c r="JX50" s="225"/>
    </row>
    <row r="51" spans="1:284" ht="16" thickBot="1">
      <c r="A51" s="905" t="s">
        <v>5</v>
      </c>
      <c r="B51" s="79">
        <f t="shared" si="47"/>
        <v>1</v>
      </c>
      <c r="C51" s="871" t="s">
        <v>23</v>
      </c>
      <c r="D51" s="249" t="s">
        <v>162</v>
      </c>
      <c r="E51" s="103" t="s">
        <v>158</v>
      </c>
      <c r="F51" s="888">
        <v>1.58</v>
      </c>
      <c r="G51" s="120" t="e">
        <f t="shared" si="84"/>
        <v>#REF!</v>
      </c>
      <c r="H51" s="46"/>
      <c r="I51" s="3">
        <f>F51</f>
        <v>1.58</v>
      </c>
      <c r="J51" s="29"/>
      <c r="K51" s="18">
        <v>1974</v>
      </c>
      <c r="L51" s="5"/>
      <c r="M51" s="71">
        <v>3</v>
      </c>
      <c r="N51" s="71">
        <v>2</v>
      </c>
      <c r="O51" s="70">
        <v>3</v>
      </c>
      <c r="P51" s="891">
        <f t="shared" ref="P51:P64" si="86">SUM(M51:O51)</f>
        <v>8</v>
      </c>
      <c r="Q51" s="1108">
        <v>124</v>
      </c>
      <c r="R51" s="46"/>
      <c r="S51" s="3">
        <f>I51</f>
        <v>1.58</v>
      </c>
      <c r="T51" s="29"/>
      <c r="U51" s="219">
        <f t="shared" si="41"/>
        <v>118500</v>
      </c>
      <c r="V51" s="172" t="s">
        <v>642</v>
      </c>
      <c r="W51" s="536">
        <f t="shared" si="85"/>
        <v>118500</v>
      </c>
      <c r="X51" s="537">
        <f t="shared" si="83"/>
        <v>0</v>
      </c>
      <c r="Y51" s="538">
        <f t="shared" si="40"/>
        <v>500</v>
      </c>
      <c r="Z51" s="900">
        <f t="shared" si="48"/>
        <v>119000</v>
      </c>
      <c r="AA51" s="883"/>
      <c r="AB51" s="270">
        <f t="shared" si="49"/>
        <v>0</v>
      </c>
      <c r="AC51" s="553"/>
      <c r="AD51" s="562">
        <f t="shared" si="50"/>
        <v>0</v>
      </c>
      <c r="AE51" s="518"/>
      <c r="AF51" s="270">
        <f t="shared" si="51"/>
        <v>0</v>
      </c>
      <c r="AG51" s="270"/>
      <c r="AH51" s="562">
        <f t="shared" si="52"/>
        <v>0</v>
      </c>
      <c r="AI51" s="270"/>
      <c r="AJ51" s="228">
        <v>0</v>
      </c>
      <c r="AK51" s="902">
        <v>2018</v>
      </c>
      <c r="AL51" s="902">
        <v>2019</v>
      </c>
      <c r="AM51" s="18" t="str">
        <f t="shared" si="53"/>
        <v xml:space="preserve"> </v>
      </c>
      <c r="AN51" s="747" t="str">
        <f t="shared" si="54"/>
        <v xml:space="preserve"> </v>
      </c>
      <c r="AO51" s="4">
        <f t="shared" si="55"/>
        <v>1.58</v>
      </c>
      <c r="AP51" s="747">
        <f t="shared" si="56"/>
        <v>119000</v>
      </c>
      <c r="AQ51" s="4" t="str">
        <f t="shared" si="57"/>
        <v xml:space="preserve"> </v>
      </c>
      <c r="AR51" s="747" t="str">
        <f t="shared" si="58"/>
        <v xml:space="preserve"> </v>
      </c>
      <c r="AS51" s="4" t="str">
        <f t="shared" si="59"/>
        <v xml:space="preserve"> </v>
      </c>
      <c r="AT51" s="747" t="str">
        <f t="shared" si="60"/>
        <v xml:space="preserve"> </v>
      </c>
      <c r="AU51" s="4" t="str">
        <f t="shared" si="61"/>
        <v xml:space="preserve"> </v>
      </c>
      <c r="AV51" s="747" t="str">
        <f t="shared" si="62"/>
        <v xml:space="preserve"> </v>
      </c>
      <c r="AW51" s="4" t="str">
        <f t="shared" si="63"/>
        <v xml:space="preserve"> </v>
      </c>
      <c r="AX51" s="747" t="str">
        <f t="shared" si="64"/>
        <v xml:space="preserve"> </v>
      </c>
      <c r="AY51" s="4" t="str">
        <f t="shared" si="65"/>
        <v xml:space="preserve"> </v>
      </c>
      <c r="AZ51" s="747" t="str">
        <f t="shared" si="66"/>
        <v xml:space="preserve"> </v>
      </c>
      <c r="BA51" s="4" t="str">
        <f t="shared" si="67"/>
        <v xml:space="preserve"> </v>
      </c>
      <c r="BB51" s="747" t="str">
        <f t="shared" si="68"/>
        <v xml:space="preserve"> </v>
      </c>
      <c r="BC51" s="4" t="str">
        <f t="shared" si="69"/>
        <v xml:space="preserve"> </v>
      </c>
      <c r="BD51" s="747" t="str">
        <f t="shared" si="70"/>
        <v xml:space="preserve"> </v>
      </c>
      <c r="BE51" s="4" t="str">
        <f t="shared" si="71"/>
        <v xml:space="preserve"> </v>
      </c>
      <c r="BF51" s="747" t="str">
        <f t="shared" si="72"/>
        <v xml:space="preserve"> </v>
      </c>
      <c r="BG51" s="4" t="str">
        <f t="shared" si="73"/>
        <v xml:space="preserve"> </v>
      </c>
      <c r="BH51" s="747" t="str">
        <f t="shared" si="74"/>
        <v xml:space="preserve"> </v>
      </c>
      <c r="BI51" s="4" t="str">
        <f t="shared" si="75"/>
        <v xml:space="preserve"> </v>
      </c>
      <c r="BJ51" s="747" t="str">
        <f t="shared" si="76"/>
        <v xml:space="preserve"> </v>
      </c>
      <c r="BK51" s="4" t="str">
        <f t="shared" si="77"/>
        <v xml:space="preserve"> </v>
      </c>
      <c r="BL51" s="747" t="str">
        <f t="shared" si="78"/>
        <v xml:space="preserve"> </v>
      </c>
      <c r="BM51" s="4" t="str">
        <f t="shared" si="79"/>
        <v xml:space="preserve"> </v>
      </c>
      <c r="BN51" s="747" t="str">
        <f t="shared" si="80"/>
        <v xml:space="preserve"> </v>
      </c>
      <c r="BO51" s="4" t="str">
        <f t="shared" si="81"/>
        <v xml:space="preserve"> </v>
      </c>
      <c r="BP51" s="747" t="str">
        <f t="shared" si="82"/>
        <v xml:space="preserve"> </v>
      </c>
      <c r="BQ51" s="133" t="s">
        <v>189</v>
      </c>
      <c r="BR51" s="133"/>
      <c r="BS51" s="389"/>
      <c r="BT51" s="389"/>
      <c r="BU51" s="389"/>
      <c r="BV51" s="389"/>
      <c r="BW51" s="389"/>
      <c r="BX51" s="389"/>
      <c r="BY51" s="588"/>
      <c r="BZ51" s="389"/>
      <c r="CA51" s="389"/>
      <c r="CB51" s="163">
        <f t="shared" si="38"/>
        <v>0</v>
      </c>
      <c r="CC51" s="389"/>
      <c r="CD51" s="389"/>
      <c r="CE51" s="389"/>
      <c r="CF51" s="389"/>
      <c r="CG51" s="389"/>
      <c r="CH51" s="389"/>
      <c r="CI51" s="389"/>
      <c r="CJ51" s="389"/>
      <c r="CK51" s="389"/>
      <c r="CL51" s="389"/>
      <c r="CM51" s="389"/>
      <c r="CN51" s="389"/>
      <c r="CO51" s="389"/>
      <c r="CP51" s="389"/>
      <c r="CQ51" s="389"/>
      <c r="CR51" s="389"/>
      <c r="CS51" s="389"/>
      <c r="CT51" s="389"/>
      <c r="CU51" s="389"/>
      <c r="CV51" s="389"/>
      <c r="CW51" s="389"/>
      <c r="CX51" s="389"/>
      <c r="CY51" s="389"/>
      <c r="CZ51" s="389"/>
      <c r="DA51" s="389"/>
      <c r="DB51" s="389"/>
      <c r="DC51" s="389"/>
      <c r="DD51" s="389"/>
      <c r="DE51" s="389"/>
      <c r="DF51" s="389"/>
      <c r="DG51" s="389"/>
      <c r="DH51" s="389"/>
      <c r="DI51" s="389"/>
      <c r="DJ51" s="389"/>
      <c r="DK51" s="389"/>
      <c r="DL51" s="389"/>
      <c r="DM51" s="389"/>
      <c r="DN51" s="389"/>
      <c r="DO51" s="389"/>
      <c r="DP51" s="389"/>
      <c r="DQ51" s="389"/>
      <c r="DR51" s="389"/>
      <c r="DS51" s="389"/>
      <c r="DT51" s="389"/>
      <c r="DU51" s="389"/>
      <c r="DV51" s="389"/>
      <c r="DW51" s="389"/>
      <c r="DX51" s="389"/>
      <c r="DY51" s="389"/>
      <c r="DZ51" s="389"/>
      <c r="EA51" s="389"/>
      <c r="EB51" s="389"/>
      <c r="EC51" s="389"/>
      <c r="ED51" s="389"/>
      <c r="EE51" s="389"/>
      <c r="EF51" s="389"/>
      <c r="EG51" s="389"/>
      <c r="EH51" s="389"/>
      <c r="EI51" s="389"/>
      <c r="EJ51" s="389"/>
      <c r="EK51" s="389"/>
      <c r="EL51" s="389"/>
      <c r="EM51" s="389"/>
      <c r="EN51" s="389"/>
      <c r="EO51" s="389"/>
      <c r="EP51" s="389"/>
      <c r="EQ51" s="389"/>
      <c r="ER51" s="389"/>
      <c r="ES51" s="389"/>
      <c r="ET51" s="389"/>
      <c r="EU51" s="389"/>
      <c r="EV51" s="389"/>
      <c r="EW51" s="389"/>
      <c r="EX51" s="389"/>
      <c r="EY51" s="389"/>
      <c r="EZ51" s="389"/>
      <c r="FA51" s="389"/>
      <c r="FB51" s="389"/>
      <c r="FC51" s="389"/>
      <c r="FD51" s="389"/>
      <c r="FE51" s="389"/>
      <c r="FF51" s="389"/>
      <c r="FG51" s="389"/>
      <c r="FH51" s="389"/>
      <c r="FI51" s="389"/>
      <c r="FJ51" s="389"/>
      <c r="FK51" s="389"/>
      <c r="FL51" s="389"/>
      <c r="FM51" s="389"/>
      <c r="FN51" s="389"/>
      <c r="FO51" s="389"/>
      <c r="FP51" s="389"/>
      <c r="FQ51" s="389"/>
      <c r="FR51" s="389"/>
      <c r="FS51" s="389"/>
      <c r="FT51" s="389"/>
      <c r="FU51" s="389"/>
      <c r="FV51" s="389"/>
      <c r="FW51" s="389"/>
      <c r="FX51" s="720"/>
      <c r="FY51" s="721"/>
      <c r="FZ51" s="721"/>
      <c r="GA51" s="721"/>
      <c r="GB51" s="721"/>
      <c r="GC51" s="721"/>
      <c r="GD51" s="721"/>
      <c r="GE51" s="721"/>
      <c r="GF51" s="721"/>
      <c r="GG51" s="721"/>
      <c r="GH51" s="721"/>
      <c r="GI51" s="721"/>
      <c r="GJ51" s="721"/>
      <c r="GK51" s="721"/>
      <c r="GL51" s="721"/>
      <c r="GM51" s="721"/>
      <c r="GN51" s="721"/>
      <c r="GO51" s="721"/>
      <c r="GP51" s="721"/>
      <c r="GQ51" s="721"/>
      <c r="GR51" s="721"/>
      <c r="GS51" s="721"/>
      <c r="GT51" s="721"/>
      <c r="GU51" s="721"/>
      <c r="GV51" s="721"/>
      <c r="GW51" s="721"/>
      <c r="GX51" s="721"/>
      <c r="GY51" s="721"/>
      <c r="GZ51" s="721"/>
      <c r="HA51" s="721"/>
      <c r="HB51" s="721"/>
      <c r="HC51" s="721"/>
      <c r="HD51" s="721"/>
      <c r="HE51" s="721"/>
      <c r="HF51" s="721"/>
      <c r="HG51" s="721"/>
      <c r="HH51" s="721"/>
      <c r="HI51" s="721"/>
      <c r="HJ51" s="721"/>
      <c r="HK51" s="721"/>
      <c r="HL51" s="721"/>
      <c r="HM51" s="721"/>
      <c r="HN51" s="721"/>
      <c r="HO51" s="721"/>
      <c r="HP51" s="721"/>
      <c r="HQ51" s="721"/>
      <c r="HR51" s="721"/>
      <c r="HS51" s="721"/>
      <c r="HT51" s="721"/>
      <c r="HU51" s="721"/>
      <c r="HV51" s="721"/>
      <c r="HW51" s="721"/>
      <c r="HX51" s="721"/>
      <c r="HY51" s="721"/>
      <c r="HZ51" s="721"/>
      <c r="IA51" s="722"/>
      <c r="IB51" s="721"/>
      <c r="IC51" s="721"/>
      <c r="ID51" s="721"/>
      <c r="IE51" s="721"/>
      <c r="IF51" s="721"/>
      <c r="IG51" s="721"/>
      <c r="IH51" s="721"/>
      <c r="II51" s="721"/>
      <c r="IJ51" s="721"/>
      <c r="IK51" s="721"/>
      <c r="IL51" s="721"/>
      <c r="IM51" s="721"/>
      <c r="IN51" s="721"/>
      <c r="IO51" s="721"/>
      <c r="IP51" s="722"/>
      <c r="IQ51" s="721"/>
      <c r="IR51" s="721"/>
      <c r="IS51" s="721"/>
      <c r="IT51" s="723"/>
      <c r="IU51" s="721"/>
      <c r="IV51" s="721"/>
      <c r="IW51" s="721"/>
      <c r="IX51" s="721"/>
      <c r="IY51" s="721"/>
      <c r="IZ51" s="721"/>
      <c r="JA51" s="721"/>
      <c r="JB51" s="721"/>
      <c r="JC51" s="721"/>
      <c r="JD51" s="721"/>
      <c r="JE51" s="721"/>
      <c r="JF51" s="721"/>
      <c r="JG51" s="721"/>
      <c r="JH51" s="721"/>
      <c r="JI51" s="721"/>
      <c r="JJ51" s="721"/>
      <c r="JK51" s="721"/>
      <c r="JL51" s="721"/>
      <c r="JM51" s="721"/>
      <c r="JN51" s="721"/>
      <c r="JO51" s="721"/>
      <c r="JP51" s="721"/>
      <c r="JQ51" s="721"/>
      <c r="JR51" s="721"/>
      <c r="JS51" s="721"/>
      <c r="JT51" s="721"/>
      <c r="JU51" s="721"/>
      <c r="JV51" s="724"/>
      <c r="JX51" s="225"/>
    </row>
    <row r="52" spans="1:284" ht="16" thickBot="1">
      <c r="A52" s="905" t="s">
        <v>5</v>
      </c>
      <c r="B52" s="79">
        <f t="shared" si="47"/>
        <v>1</v>
      </c>
      <c r="C52" s="871" t="s">
        <v>4</v>
      </c>
      <c r="D52" s="249" t="s">
        <v>135</v>
      </c>
      <c r="E52" s="103" t="s">
        <v>158</v>
      </c>
      <c r="F52" s="888">
        <v>1.36</v>
      </c>
      <c r="G52" s="120" t="e">
        <f t="shared" si="84"/>
        <v>#REF!</v>
      </c>
      <c r="H52" s="46"/>
      <c r="I52" s="33">
        <v>1.36</v>
      </c>
      <c r="J52" s="29"/>
      <c r="K52" s="18" t="s">
        <v>6</v>
      </c>
      <c r="L52" s="5"/>
      <c r="M52" s="71">
        <v>4</v>
      </c>
      <c r="N52" s="71">
        <v>5</v>
      </c>
      <c r="O52" s="70">
        <v>2</v>
      </c>
      <c r="P52" s="891">
        <f t="shared" si="86"/>
        <v>11</v>
      </c>
      <c r="Q52" s="1108">
        <f>O52*N52*M52</f>
        <v>40</v>
      </c>
      <c r="R52" s="46"/>
      <c r="S52" s="547">
        <f>I52</f>
        <v>1.36</v>
      </c>
      <c r="T52" s="29"/>
      <c r="U52" s="219">
        <f t="shared" si="41"/>
        <v>102000.00000000001</v>
      </c>
      <c r="V52" s="172" t="s">
        <v>642</v>
      </c>
      <c r="W52" s="536">
        <f t="shared" si="85"/>
        <v>102000.00000000001</v>
      </c>
      <c r="X52" s="537">
        <f t="shared" si="83"/>
        <v>0</v>
      </c>
      <c r="Y52" s="538">
        <f t="shared" si="40"/>
        <v>500</v>
      </c>
      <c r="Z52" s="900">
        <f t="shared" si="48"/>
        <v>102500.00000000001</v>
      </c>
      <c r="AA52" s="883"/>
      <c r="AB52" s="270">
        <f t="shared" si="49"/>
        <v>0</v>
      </c>
      <c r="AC52" s="553"/>
      <c r="AD52" s="562">
        <f t="shared" si="50"/>
        <v>0</v>
      </c>
      <c r="AE52" s="518"/>
      <c r="AF52" s="270">
        <f t="shared" si="51"/>
        <v>0</v>
      </c>
      <c r="AG52" s="270"/>
      <c r="AH52" s="562">
        <f t="shared" si="52"/>
        <v>0</v>
      </c>
      <c r="AI52" s="270"/>
      <c r="AJ52" s="228">
        <v>0</v>
      </c>
      <c r="AK52" s="902">
        <v>2019</v>
      </c>
      <c r="AL52" s="902">
        <v>2019</v>
      </c>
      <c r="AM52" s="18" t="str">
        <f t="shared" si="53"/>
        <v xml:space="preserve"> </v>
      </c>
      <c r="AN52" s="747" t="str">
        <f t="shared" si="54"/>
        <v xml:space="preserve"> </v>
      </c>
      <c r="AO52" s="4">
        <f t="shared" si="55"/>
        <v>1.36</v>
      </c>
      <c r="AP52" s="747">
        <f t="shared" si="56"/>
        <v>102500.00000000001</v>
      </c>
      <c r="AQ52" s="4" t="str">
        <f t="shared" si="57"/>
        <v xml:space="preserve"> </v>
      </c>
      <c r="AR52" s="747" t="str">
        <f t="shared" si="58"/>
        <v xml:space="preserve"> </v>
      </c>
      <c r="AS52" s="4" t="str">
        <f t="shared" si="59"/>
        <v xml:space="preserve"> </v>
      </c>
      <c r="AT52" s="747" t="str">
        <f t="shared" si="60"/>
        <v xml:space="preserve"> </v>
      </c>
      <c r="AU52" s="4" t="str">
        <f t="shared" si="61"/>
        <v xml:space="preserve"> </v>
      </c>
      <c r="AV52" s="747" t="str">
        <f t="shared" si="62"/>
        <v xml:space="preserve"> </v>
      </c>
      <c r="AW52" s="4" t="str">
        <f t="shared" si="63"/>
        <v xml:space="preserve"> </v>
      </c>
      <c r="AX52" s="747" t="str">
        <f t="shared" si="64"/>
        <v xml:space="preserve"> </v>
      </c>
      <c r="AY52" s="4" t="str">
        <f t="shared" si="65"/>
        <v xml:space="preserve"> </v>
      </c>
      <c r="AZ52" s="747" t="str">
        <f t="shared" si="66"/>
        <v xml:space="preserve"> </v>
      </c>
      <c r="BA52" s="4" t="str">
        <f t="shared" si="67"/>
        <v xml:space="preserve"> </v>
      </c>
      <c r="BB52" s="747" t="str">
        <f t="shared" si="68"/>
        <v xml:space="preserve"> </v>
      </c>
      <c r="BC52" s="4" t="str">
        <f t="shared" si="69"/>
        <v xml:space="preserve"> </v>
      </c>
      <c r="BD52" s="747" t="str">
        <f t="shared" si="70"/>
        <v xml:space="preserve"> </v>
      </c>
      <c r="BE52" s="4" t="str">
        <f t="shared" si="71"/>
        <v xml:space="preserve"> </v>
      </c>
      <c r="BF52" s="747" t="str">
        <f t="shared" si="72"/>
        <v xml:space="preserve"> </v>
      </c>
      <c r="BG52" s="4" t="str">
        <f t="shared" si="73"/>
        <v xml:space="preserve"> </v>
      </c>
      <c r="BH52" s="747" t="str">
        <f t="shared" si="74"/>
        <v xml:space="preserve"> </v>
      </c>
      <c r="BI52" s="4" t="str">
        <f t="shared" si="75"/>
        <v xml:space="preserve"> </v>
      </c>
      <c r="BJ52" s="747" t="str">
        <f t="shared" si="76"/>
        <v xml:space="preserve"> </v>
      </c>
      <c r="BK52" s="4" t="str">
        <f t="shared" si="77"/>
        <v xml:space="preserve"> </v>
      </c>
      <c r="BL52" s="747" t="str">
        <f t="shared" si="78"/>
        <v xml:space="preserve"> </v>
      </c>
      <c r="BM52" s="4" t="str">
        <f t="shared" si="79"/>
        <v xml:space="preserve"> </v>
      </c>
      <c r="BN52" s="747" t="str">
        <f t="shared" si="80"/>
        <v xml:space="preserve"> </v>
      </c>
      <c r="BO52" s="4" t="str">
        <f t="shared" si="81"/>
        <v xml:space="preserve"> </v>
      </c>
      <c r="BP52" s="747" t="str">
        <f t="shared" si="82"/>
        <v xml:space="preserve"> </v>
      </c>
      <c r="BQ52" s="133"/>
      <c r="BR52" s="133"/>
      <c r="BS52" s="389"/>
      <c r="BT52" s="389"/>
      <c r="BU52" s="389"/>
      <c r="BV52" s="389"/>
      <c r="BW52" s="389"/>
      <c r="BX52" s="389"/>
      <c r="BY52" s="389"/>
      <c r="BZ52" s="389"/>
      <c r="CA52" s="389"/>
      <c r="CB52" s="163">
        <f t="shared" si="38"/>
        <v>0</v>
      </c>
      <c r="CC52" s="389"/>
      <c r="CD52" s="389"/>
      <c r="CE52" s="389"/>
      <c r="CF52" s="389"/>
      <c r="CG52" s="389"/>
      <c r="CH52" s="389"/>
      <c r="CI52" s="389"/>
      <c r="CJ52" s="389"/>
      <c r="CK52" s="389"/>
      <c r="CL52" s="389"/>
      <c r="CM52" s="389"/>
      <c r="CN52" s="389"/>
      <c r="CO52" s="389"/>
      <c r="CP52" s="389"/>
      <c r="CQ52" s="389"/>
      <c r="CR52" s="389"/>
      <c r="CS52" s="389"/>
      <c r="CT52" s="389"/>
      <c r="CU52" s="389"/>
      <c r="CV52" s="389"/>
      <c r="CW52" s="389"/>
      <c r="CX52" s="389"/>
      <c r="CY52" s="389"/>
      <c r="CZ52" s="389"/>
      <c r="DA52" s="389"/>
      <c r="DB52" s="389"/>
      <c r="DC52" s="389"/>
      <c r="DD52" s="389"/>
      <c r="DE52" s="389"/>
      <c r="DF52" s="389"/>
      <c r="DG52" s="389"/>
      <c r="DH52" s="389"/>
      <c r="DI52" s="389"/>
      <c r="DJ52" s="389"/>
      <c r="DK52" s="389"/>
      <c r="DL52" s="389"/>
      <c r="DM52" s="389"/>
      <c r="DN52" s="389"/>
      <c r="DO52" s="389"/>
      <c r="DP52" s="389"/>
      <c r="DQ52" s="389"/>
      <c r="DR52" s="389"/>
      <c r="DS52" s="389"/>
      <c r="DT52" s="389"/>
      <c r="DU52" s="389"/>
      <c r="DV52" s="389"/>
      <c r="DW52" s="389"/>
      <c r="DX52" s="389"/>
      <c r="DY52" s="389"/>
      <c r="DZ52" s="389"/>
      <c r="EA52" s="389"/>
      <c r="EB52" s="389"/>
      <c r="EC52" s="389"/>
      <c r="ED52" s="389"/>
      <c r="EE52" s="389"/>
      <c r="EF52" s="389"/>
      <c r="EG52" s="389"/>
      <c r="EH52" s="389"/>
      <c r="EI52" s="389"/>
      <c r="EJ52" s="389"/>
      <c r="EK52" s="389"/>
      <c r="EL52" s="389"/>
      <c r="EM52" s="389"/>
      <c r="EN52" s="389"/>
      <c r="EO52" s="389"/>
      <c r="EP52" s="389"/>
      <c r="EQ52" s="389"/>
      <c r="ER52" s="389"/>
      <c r="ES52" s="389"/>
      <c r="ET52" s="389"/>
      <c r="EU52" s="389"/>
      <c r="EV52" s="389"/>
      <c r="EW52" s="389"/>
      <c r="EX52" s="389"/>
      <c r="EY52" s="389"/>
      <c r="EZ52" s="389"/>
      <c r="FA52" s="389"/>
      <c r="FB52" s="389"/>
      <c r="FC52" s="389"/>
      <c r="FD52" s="389"/>
      <c r="FE52" s="389"/>
      <c r="FF52" s="389"/>
      <c r="FG52" s="389"/>
      <c r="FH52" s="389"/>
      <c r="FI52" s="389"/>
      <c r="FJ52" s="389"/>
      <c r="FK52" s="389"/>
      <c r="FL52" s="389"/>
      <c r="FM52" s="389"/>
      <c r="FN52" s="389"/>
      <c r="FO52" s="389"/>
      <c r="FP52" s="389"/>
      <c r="FQ52" s="389"/>
      <c r="FR52" s="389"/>
      <c r="FS52" s="389"/>
      <c r="FT52" s="389"/>
      <c r="FU52" s="389"/>
      <c r="FV52" s="389"/>
      <c r="FW52" s="389"/>
      <c r="FX52" s="655" t="s">
        <v>841</v>
      </c>
      <c r="FY52" s="656">
        <v>149</v>
      </c>
      <c r="FZ52" s="656">
        <v>10315344</v>
      </c>
      <c r="GA52" s="656" t="s">
        <v>783</v>
      </c>
      <c r="GB52" s="656"/>
      <c r="GC52" s="656" t="s">
        <v>783</v>
      </c>
      <c r="GD52" s="656" t="s">
        <v>783</v>
      </c>
      <c r="GE52" s="656" t="s">
        <v>783</v>
      </c>
      <c r="GF52" s="656"/>
      <c r="GG52" s="656" t="s">
        <v>783</v>
      </c>
      <c r="GH52" s="656" t="s">
        <v>783</v>
      </c>
      <c r="GI52" s="656"/>
      <c r="GJ52" s="656" t="s">
        <v>783</v>
      </c>
      <c r="GK52" s="656" t="s">
        <v>781</v>
      </c>
      <c r="GL52" s="656" t="s">
        <v>783</v>
      </c>
      <c r="GM52" s="656" t="s">
        <v>783</v>
      </c>
      <c r="GN52" s="656" t="s">
        <v>783</v>
      </c>
      <c r="GO52" s="656" t="s">
        <v>783</v>
      </c>
      <c r="GP52" s="656" t="s">
        <v>783</v>
      </c>
      <c r="GQ52" s="656" t="s">
        <v>783</v>
      </c>
      <c r="GR52" s="656" t="s">
        <v>783</v>
      </c>
      <c r="GS52" s="656" t="s">
        <v>783</v>
      </c>
      <c r="GT52" s="656" t="s">
        <v>783</v>
      </c>
      <c r="GU52" s="656" t="s">
        <v>783</v>
      </c>
      <c r="GV52" s="656" t="s">
        <v>783</v>
      </c>
      <c r="GW52" s="656" t="s">
        <v>783</v>
      </c>
      <c r="GX52" s="656" t="s">
        <v>783</v>
      </c>
      <c r="GY52" s="656">
        <v>1649</v>
      </c>
      <c r="GZ52" s="656">
        <v>0</v>
      </c>
      <c r="HA52" s="656">
        <v>9</v>
      </c>
      <c r="HB52" s="656" t="s">
        <v>783</v>
      </c>
      <c r="HC52" s="656" t="s">
        <v>783</v>
      </c>
      <c r="HD52" s="656" t="s">
        <v>783</v>
      </c>
      <c r="HE52" s="656" t="s">
        <v>783</v>
      </c>
      <c r="HF52" s="656" t="s">
        <v>783</v>
      </c>
      <c r="HG52" s="656" t="s">
        <v>783</v>
      </c>
      <c r="HH52" s="656" t="s">
        <v>783</v>
      </c>
      <c r="HI52" s="656" t="s">
        <v>783</v>
      </c>
      <c r="HJ52" s="656" t="s">
        <v>783</v>
      </c>
      <c r="HK52" s="656" t="s">
        <v>783</v>
      </c>
      <c r="HL52" s="656" t="s">
        <v>783</v>
      </c>
      <c r="HM52" s="656" t="s">
        <v>783</v>
      </c>
      <c r="HN52" s="656" t="s">
        <v>783</v>
      </c>
      <c r="HO52" s="656" t="s">
        <v>783</v>
      </c>
      <c r="HP52" s="656" t="s">
        <v>783</v>
      </c>
      <c r="HQ52" s="656" t="s">
        <v>783</v>
      </c>
      <c r="HR52" s="656">
        <v>3980767</v>
      </c>
      <c r="HS52" s="656" t="s">
        <v>783</v>
      </c>
      <c r="HT52" s="656" t="s">
        <v>786</v>
      </c>
      <c r="HU52" s="656" t="s">
        <v>787</v>
      </c>
      <c r="HV52" s="656">
        <v>4</v>
      </c>
      <c r="HW52" s="656">
        <v>2006</v>
      </c>
      <c r="HX52" s="656">
        <v>63</v>
      </c>
      <c r="HY52" s="656">
        <v>0</v>
      </c>
      <c r="HZ52" s="656">
        <v>1214</v>
      </c>
      <c r="IA52" s="657">
        <v>38560.614988425928</v>
      </c>
      <c r="IB52" s="656" t="s">
        <v>788</v>
      </c>
      <c r="IC52" s="656">
        <v>3976289</v>
      </c>
      <c r="ID52" s="656" t="s">
        <v>783</v>
      </c>
      <c r="IE52" s="656">
        <v>1712</v>
      </c>
      <c r="IF52" s="656" t="s">
        <v>783</v>
      </c>
      <c r="IG52" s="656" t="s">
        <v>783</v>
      </c>
      <c r="IH52" s="656" t="s">
        <v>783</v>
      </c>
      <c r="II52" s="656" t="s">
        <v>783</v>
      </c>
      <c r="IJ52" s="656" t="s">
        <v>783</v>
      </c>
      <c r="IK52" s="656" t="s">
        <v>783</v>
      </c>
      <c r="IL52" s="656" t="s">
        <v>783</v>
      </c>
      <c r="IM52" s="656" t="s">
        <v>783</v>
      </c>
      <c r="IN52" s="656" t="s">
        <v>783</v>
      </c>
      <c r="IO52" s="656">
        <v>2108</v>
      </c>
      <c r="IP52" s="657">
        <v>37477.341331018521</v>
      </c>
      <c r="IQ52" s="656" t="s">
        <v>783</v>
      </c>
      <c r="IR52" s="656" t="s">
        <v>783</v>
      </c>
      <c r="IS52" s="656" t="s">
        <v>783</v>
      </c>
      <c r="IT52" s="656" t="s">
        <v>783</v>
      </c>
      <c r="IU52" s="656" t="s">
        <v>783</v>
      </c>
      <c r="IV52" s="656" t="s">
        <v>783</v>
      </c>
      <c r="IW52" s="656" t="s">
        <v>783</v>
      </c>
      <c r="IX52" s="656" t="s">
        <v>781</v>
      </c>
      <c r="IY52" s="656" t="s">
        <v>783</v>
      </c>
      <c r="IZ52" s="656" t="s">
        <v>783</v>
      </c>
      <c r="JA52" s="656" t="s">
        <v>783</v>
      </c>
      <c r="JB52" s="656" t="s">
        <v>783</v>
      </c>
      <c r="JC52" s="656" t="s">
        <v>783</v>
      </c>
      <c r="JD52" s="656">
        <v>329416</v>
      </c>
      <c r="JE52" s="656" t="s">
        <v>783</v>
      </c>
      <c r="JF52" s="656" t="s">
        <v>783</v>
      </c>
      <c r="JG52" s="656" t="s">
        <v>783</v>
      </c>
      <c r="JH52" s="656" t="s">
        <v>783</v>
      </c>
      <c r="JI52" s="656" t="s">
        <v>783</v>
      </c>
      <c r="JJ52" s="656" t="s">
        <v>783</v>
      </c>
      <c r="JK52" s="656" t="s">
        <v>783</v>
      </c>
      <c r="JL52" s="656" t="s">
        <v>783</v>
      </c>
      <c r="JM52" s="656">
        <v>4</v>
      </c>
      <c r="JN52" s="656" t="s">
        <v>783</v>
      </c>
      <c r="JO52" s="656" t="s">
        <v>783</v>
      </c>
      <c r="JP52" s="656" t="s">
        <v>783</v>
      </c>
      <c r="JQ52" s="656" t="s">
        <v>783</v>
      </c>
      <c r="JR52" s="656" t="s">
        <v>783</v>
      </c>
      <c r="JS52" s="656" t="s">
        <v>783</v>
      </c>
      <c r="JT52" s="656" t="s">
        <v>783</v>
      </c>
      <c r="JU52" s="656" t="s">
        <v>842</v>
      </c>
      <c r="JV52" s="659">
        <v>1200.8223499999999</v>
      </c>
      <c r="JW52">
        <f>JV52</f>
        <v>1200.8223499999999</v>
      </c>
      <c r="JX52" s="225">
        <v>0.22742847537878785</v>
      </c>
    </row>
    <row r="53" spans="1:284" ht="16" thickBot="1">
      <c r="A53" s="905" t="s">
        <v>5</v>
      </c>
      <c r="B53" s="79">
        <f t="shared" si="47"/>
        <v>1</v>
      </c>
      <c r="C53" s="871" t="s">
        <v>66</v>
      </c>
      <c r="D53" s="249" t="s">
        <v>168</v>
      </c>
      <c r="E53" s="103" t="s">
        <v>158</v>
      </c>
      <c r="F53" s="888">
        <v>0.6</v>
      </c>
      <c r="G53" s="120" t="e">
        <f t="shared" si="84"/>
        <v>#REF!</v>
      </c>
      <c r="H53" s="46"/>
      <c r="I53" s="3">
        <v>0.6</v>
      </c>
      <c r="J53" s="29"/>
      <c r="K53" s="18"/>
      <c r="L53" s="5"/>
      <c r="M53" s="71">
        <v>3</v>
      </c>
      <c r="N53" s="71">
        <v>4</v>
      </c>
      <c r="O53" s="70">
        <v>3</v>
      </c>
      <c r="P53" s="891">
        <f t="shared" si="86"/>
        <v>10</v>
      </c>
      <c r="Q53" s="1108">
        <f>O53*N53*M53</f>
        <v>36</v>
      </c>
      <c r="R53" s="46"/>
      <c r="S53" s="3">
        <v>0.6</v>
      </c>
      <c r="T53" s="29"/>
      <c r="U53" s="219">
        <f t="shared" si="41"/>
        <v>45000</v>
      </c>
      <c r="V53" s="172" t="s">
        <v>642</v>
      </c>
      <c r="W53" s="536">
        <f t="shared" si="85"/>
        <v>45000</v>
      </c>
      <c r="X53" s="537">
        <f t="shared" si="83"/>
        <v>22697.599999999999</v>
      </c>
      <c r="Y53" s="538">
        <f t="shared" si="40"/>
        <v>500</v>
      </c>
      <c r="Z53" s="900">
        <f t="shared" si="48"/>
        <v>68197.600000000006</v>
      </c>
      <c r="AA53" s="883">
        <v>6</v>
      </c>
      <c r="AB53" s="270">
        <f t="shared" si="49"/>
        <v>11897.599999999999</v>
      </c>
      <c r="AC53" s="566">
        <v>0.25</v>
      </c>
      <c r="AD53" s="562">
        <f t="shared" si="50"/>
        <v>10800</v>
      </c>
      <c r="AE53" s="518"/>
      <c r="AF53" s="270">
        <f t="shared" si="51"/>
        <v>0</v>
      </c>
      <c r="AG53" s="270"/>
      <c r="AH53" s="562">
        <f t="shared" si="52"/>
        <v>0</v>
      </c>
      <c r="AI53" s="270"/>
      <c r="AJ53" s="228">
        <v>0</v>
      </c>
      <c r="AK53" s="902">
        <v>2018</v>
      </c>
      <c r="AL53" s="902">
        <v>2019</v>
      </c>
      <c r="AM53" s="18" t="str">
        <f t="shared" si="53"/>
        <v xml:space="preserve"> </v>
      </c>
      <c r="AN53" s="747" t="str">
        <f t="shared" si="54"/>
        <v xml:space="preserve"> </v>
      </c>
      <c r="AO53" s="4">
        <f t="shared" si="55"/>
        <v>0.6</v>
      </c>
      <c r="AP53" s="747">
        <f t="shared" si="56"/>
        <v>68197.600000000006</v>
      </c>
      <c r="AQ53" s="4" t="str">
        <f t="shared" si="57"/>
        <v xml:space="preserve"> </v>
      </c>
      <c r="AR53" s="747" t="str">
        <f t="shared" si="58"/>
        <v xml:space="preserve"> </v>
      </c>
      <c r="AS53" s="4" t="str">
        <f t="shared" si="59"/>
        <v xml:space="preserve"> </v>
      </c>
      <c r="AT53" s="747" t="str">
        <f t="shared" si="60"/>
        <v xml:space="preserve"> </v>
      </c>
      <c r="AU53" s="4" t="str">
        <f t="shared" si="61"/>
        <v xml:space="preserve"> </v>
      </c>
      <c r="AV53" s="747" t="str">
        <f t="shared" si="62"/>
        <v xml:space="preserve"> </v>
      </c>
      <c r="AW53" s="4" t="str">
        <f t="shared" si="63"/>
        <v xml:space="preserve"> </v>
      </c>
      <c r="AX53" s="747" t="str">
        <f t="shared" si="64"/>
        <v xml:space="preserve"> </v>
      </c>
      <c r="AY53" s="4" t="str">
        <f t="shared" si="65"/>
        <v xml:space="preserve"> </v>
      </c>
      <c r="AZ53" s="747" t="str">
        <f t="shared" si="66"/>
        <v xml:space="preserve"> </v>
      </c>
      <c r="BA53" s="4" t="str">
        <f t="shared" si="67"/>
        <v xml:space="preserve"> </v>
      </c>
      <c r="BB53" s="747" t="str">
        <f t="shared" si="68"/>
        <v xml:space="preserve"> </v>
      </c>
      <c r="BC53" s="4" t="str">
        <f t="shared" si="69"/>
        <v xml:space="preserve"> </v>
      </c>
      <c r="BD53" s="747" t="str">
        <f t="shared" si="70"/>
        <v xml:space="preserve"> </v>
      </c>
      <c r="BE53" s="4" t="str">
        <f t="shared" si="71"/>
        <v xml:space="preserve"> </v>
      </c>
      <c r="BF53" s="747" t="str">
        <f t="shared" si="72"/>
        <v xml:space="preserve"> </v>
      </c>
      <c r="BG53" s="4" t="str">
        <f t="shared" si="73"/>
        <v xml:space="preserve"> </v>
      </c>
      <c r="BH53" s="747" t="str">
        <f t="shared" si="74"/>
        <v xml:space="preserve"> </v>
      </c>
      <c r="BI53" s="4" t="str">
        <f t="shared" si="75"/>
        <v xml:space="preserve"> </v>
      </c>
      <c r="BJ53" s="747" t="str">
        <f t="shared" si="76"/>
        <v xml:space="preserve"> </v>
      </c>
      <c r="BK53" s="4" t="str">
        <f t="shared" si="77"/>
        <v xml:space="preserve"> </v>
      </c>
      <c r="BL53" s="747" t="str">
        <f t="shared" si="78"/>
        <v xml:space="preserve"> </v>
      </c>
      <c r="BM53" s="4" t="str">
        <f t="shared" si="79"/>
        <v xml:space="preserve"> </v>
      </c>
      <c r="BN53" s="747" t="str">
        <f t="shared" si="80"/>
        <v xml:space="preserve"> </v>
      </c>
      <c r="BO53" s="4" t="str">
        <f t="shared" si="81"/>
        <v xml:space="preserve"> </v>
      </c>
      <c r="BP53" s="747" t="str">
        <f t="shared" si="82"/>
        <v xml:space="preserve"> </v>
      </c>
      <c r="BQ53" s="133"/>
      <c r="BR53" s="133"/>
      <c r="BS53" s="389"/>
      <c r="BT53" s="389"/>
      <c r="BU53" s="389"/>
      <c r="BV53" s="389"/>
      <c r="BW53" s="389"/>
      <c r="BX53" s="389"/>
      <c r="BY53" s="389"/>
      <c r="BZ53" s="389"/>
      <c r="CA53" s="389"/>
      <c r="CB53" s="163">
        <f t="shared" si="38"/>
        <v>0</v>
      </c>
      <c r="CC53" s="389"/>
      <c r="CD53" s="389"/>
      <c r="CE53" s="389"/>
      <c r="CF53" s="389"/>
      <c r="CG53" s="389"/>
      <c r="CH53" s="389"/>
      <c r="CI53" s="389"/>
      <c r="CJ53" s="389"/>
      <c r="CK53" s="389"/>
      <c r="CL53" s="389"/>
      <c r="CM53" s="389"/>
      <c r="CN53" s="389"/>
      <c r="CO53" s="389"/>
      <c r="CP53" s="389"/>
      <c r="CQ53" s="389"/>
      <c r="CR53" s="389"/>
      <c r="CS53" s="389"/>
      <c r="CT53" s="389"/>
      <c r="CU53" s="389"/>
      <c r="CV53" s="389"/>
      <c r="CW53" s="389"/>
      <c r="CX53" s="389"/>
      <c r="CY53" s="389"/>
      <c r="CZ53" s="389"/>
      <c r="DA53" s="389"/>
      <c r="DB53" s="389"/>
      <c r="DC53" s="389"/>
      <c r="DD53" s="389"/>
      <c r="DE53" s="389"/>
      <c r="DF53" s="389"/>
      <c r="DG53" s="389"/>
      <c r="DH53" s="389"/>
      <c r="DI53" s="389"/>
      <c r="DJ53" s="389"/>
      <c r="DK53" s="389"/>
      <c r="DL53" s="389"/>
      <c r="DM53" s="389"/>
      <c r="DN53" s="389"/>
      <c r="DO53" s="389"/>
      <c r="DP53" s="389"/>
      <c r="DQ53" s="389"/>
      <c r="DR53" s="389"/>
      <c r="DS53" s="389"/>
      <c r="DT53" s="389"/>
      <c r="DU53" s="389"/>
      <c r="DV53" s="389"/>
      <c r="DW53" s="389"/>
      <c r="DX53" s="389"/>
      <c r="DY53" s="389"/>
      <c r="DZ53" s="389"/>
      <c r="EA53" s="389"/>
      <c r="EB53" s="389"/>
      <c r="EC53" s="389"/>
      <c r="ED53" s="389"/>
      <c r="EE53" s="389"/>
      <c r="EF53" s="389"/>
      <c r="EG53" s="389"/>
      <c r="EH53" s="389"/>
      <c r="EI53" s="389"/>
      <c r="EJ53" s="389"/>
      <c r="EK53" s="389"/>
      <c r="EL53" s="389"/>
      <c r="EM53" s="389"/>
      <c r="EN53" s="389"/>
      <c r="EO53" s="389"/>
      <c r="EP53" s="389"/>
      <c r="EQ53" s="389"/>
      <c r="ER53" s="389"/>
      <c r="ES53" s="389"/>
      <c r="ET53" s="389"/>
      <c r="EU53" s="389"/>
      <c r="EV53" s="389"/>
      <c r="EW53" s="389"/>
      <c r="EX53" s="389"/>
      <c r="EY53" s="389"/>
      <c r="EZ53" s="389"/>
      <c r="FA53" s="389"/>
      <c r="FB53" s="389"/>
      <c r="FC53" s="389"/>
      <c r="FD53" s="389"/>
      <c r="FE53" s="389"/>
      <c r="FF53" s="389"/>
      <c r="FG53" s="389"/>
      <c r="FH53" s="389"/>
      <c r="FI53" s="389"/>
      <c r="FJ53" s="389"/>
      <c r="FK53" s="389"/>
      <c r="FL53" s="389"/>
      <c r="FM53" s="389"/>
      <c r="FN53" s="389"/>
      <c r="FO53" s="389"/>
      <c r="FP53" s="389"/>
      <c r="FQ53" s="389"/>
      <c r="FR53" s="389"/>
      <c r="FS53" s="389"/>
      <c r="FT53" s="389"/>
      <c r="FU53" s="389"/>
      <c r="FV53" s="389"/>
      <c r="FW53" s="389"/>
      <c r="FX53" s="625" t="s">
        <v>414</v>
      </c>
      <c r="FY53" s="626">
        <v>106</v>
      </c>
      <c r="FZ53" s="626">
        <v>30289381</v>
      </c>
      <c r="GA53" s="626">
        <v>40</v>
      </c>
      <c r="GB53" s="626" t="s">
        <v>779</v>
      </c>
      <c r="GC53" s="626">
        <v>22</v>
      </c>
      <c r="GD53" s="626">
        <v>2006</v>
      </c>
      <c r="GE53" s="626">
        <v>2</v>
      </c>
      <c r="GF53" s="626" t="s">
        <v>148</v>
      </c>
      <c r="GG53" s="626">
        <v>2</v>
      </c>
      <c r="GH53" s="626">
        <v>2</v>
      </c>
      <c r="GI53" s="626" t="s">
        <v>148</v>
      </c>
      <c r="GJ53" s="626">
        <v>2</v>
      </c>
      <c r="GK53" s="626" t="s">
        <v>781</v>
      </c>
      <c r="GL53" s="626" t="s">
        <v>782</v>
      </c>
      <c r="GM53" s="626">
        <v>66</v>
      </c>
      <c r="GN53" s="626" t="s">
        <v>783</v>
      </c>
      <c r="GO53" s="626">
        <v>0</v>
      </c>
      <c r="GP53" s="626">
        <v>0</v>
      </c>
      <c r="GQ53" s="626">
        <v>4</v>
      </c>
      <c r="GR53" s="626">
        <v>2</v>
      </c>
      <c r="GS53" s="626">
        <v>1</v>
      </c>
      <c r="GT53" s="626" t="s">
        <v>783</v>
      </c>
      <c r="GU53" s="626" t="s">
        <v>783</v>
      </c>
      <c r="GV53" s="626" t="s">
        <v>783</v>
      </c>
      <c r="GW53" s="626" t="s">
        <v>783</v>
      </c>
      <c r="GX53" s="626" t="s">
        <v>783</v>
      </c>
      <c r="GY53" s="626">
        <v>1649</v>
      </c>
      <c r="GZ53" s="626">
        <v>1.48</v>
      </c>
      <c r="HA53" s="626">
        <v>5</v>
      </c>
      <c r="HB53" s="626" t="s">
        <v>783</v>
      </c>
      <c r="HC53" s="626" t="s">
        <v>782</v>
      </c>
      <c r="HD53" s="626">
        <v>35</v>
      </c>
      <c r="HE53" s="626" t="s">
        <v>783</v>
      </c>
      <c r="HF53" s="626">
        <v>0</v>
      </c>
      <c r="HG53" s="626" t="s">
        <v>783</v>
      </c>
      <c r="HH53" s="626">
        <v>0</v>
      </c>
      <c r="HI53" s="626">
        <v>1</v>
      </c>
      <c r="HJ53" s="626">
        <v>45</v>
      </c>
      <c r="HK53" s="626" t="s">
        <v>784</v>
      </c>
      <c r="HL53" s="626" t="s">
        <v>785</v>
      </c>
      <c r="HM53" s="626" t="s">
        <v>783</v>
      </c>
      <c r="HN53" s="626" t="s">
        <v>783</v>
      </c>
      <c r="HO53" s="626" t="s">
        <v>783</v>
      </c>
      <c r="HP53" s="626" t="s">
        <v>783</v>
      </c>
      <c r="HQ53" s="626" t="s">
        <v>783</v>
      </c>
      <c r="HR53" s="626">
        <v>3980163</v>
      </c>
      <c r="HS53" s="626" t="s">
        <v>783</v>
      </c>
      <c r="HT53" s="626" t="s">
        <v>786</v>
      </c>
      <c r="HU53" s="626" t="s">
        <v>787</v>
      </c>
      <c r="HV53" s="626">
        <v>4</v>
      </c>
      <c r="HW53" s="626">
        <v>2014</v>
      </c>
      <c r="HX53" s="626">
        <v>63</v>
      </c>
      <c r="HY53" s="626">
        <v>2640</v>
      </c>
      <c r="HZ53" s="626">
        <v>10454</v>
      </c>
      <c r="IA53" s="627">
        <v>41697.500081018516</v>
      </c>
      <c r="IB53" s="626" t="s">
        <v>788</v>
      </c>
      <c r="IC53" s="626">
        <v>3975685</v>
      </c>
      <c r="ID53" s="626">
        <v>2014</v>
      </c>
      <c r="IE53" s="626">
        <v>1712</v>
      </c>
      <c r="IF53" s="626" t="s">
        <v>783</v>
      </c>
      <c r="IG53" s="626" t="s">
        <v>783</v>
      </c>
      <c r="IH53" s="626" t="s">
        <v>783</v>
      </c>
      <c r="II53" s="626" t="s">
        <v>783</v>
      </c>
      <c r="IJ53" s="626" t="s">
        <v>783</v>
      </c>
      <c r="IK53" s="626" t="s">
        <v>783</v>
      </c>
      <c r="IL53" s="626" t="s">
        <v>783</v>
      </c>
      <c r="IM53" s="626" t="s">
        <v>783</v>
      </c>
      <c r="IN53" s="626" t="s">
        <v>783</v>
      </c>
      <c r="IO53" s="626">
        <v>1649</v>
      </c>
      <c r="IP53" s="627">
        <v>37477.354571759257</v>
      </c>
      <c r="IQ53" s="626">
        <v>1</v>
      </c>
      <c r="IR53" s="626" t="s">
        <v>793</v>
      </c>
      <c r="IS53" s="626">
        <v>1</v>
      </c>
      <c r="IT53" s="665">
        <v>40544</v>
      </c>
      <c r="IU53" s="626" t="s">
        <v>783</v>
      </c>
      <c r="IV53" s="626" t="s">
        <v>783</v>
      </c>
      <c r="IW53" s="626" t="s">
        <v>783</v>
      </c>
      <c r="IX53" s="626" t="s">
        <v>781</v>
      </c>
      <c r="IY53" s="626">
        <v>45</v>
      </c>
      <c r="IZ53" s="626" t="s">
        <v>789</v>
      </c>
      <c r="JA53" s="626" t="s">
        <v>783</v>
      </c>
      <c r="JB53" s="626" t="s">
        <v>783</v>
      </c>
      <c r="JC53" s="626" t="s">
        <v>783</v>
      </c>
      <c r="JD53" s="626">
        <v>329417</v>
      </c>
      <c r="JE53" s="626" t="s">
        <v>783</v>
      </c>
      <c r="JF53" s="626" t="s">
        <v>783</v>
      </c>
      <c r="JG53" s="626" t="s">
        <v>795</v>
      </c>
      <c r="JH53" s="626">
        <v>40</v>
      </c>
      <c r="JI53" s="626" t="s">
        <v>783</v>
      </c>
      <c r="JJ53" s="626" t="s">
        <v>783</v>
      </c>
      <c r="JK53" s="626" t="s">
        <v>783</v>
      </c>
      <c r="JL53" s="626" t="s">
        <v>790</v>
      </c>
      <c r="JM53" s="626">
        <v>4</v>
      </c>
      <c r="JN53" s="626">
        <v>2</v>
      </c>
      <c r="JO53" s="626" t="s">
        <v>783</v>
      </c>
      <c r="JP53" s="626">
        <v>10711928</v>
      </c>
      <c r="JQ53" s="626">
        <v>2011</v>
      </c>
      <c r="JR53" s="626">
        <v>3</v>
      </c>
      <c r="JS53" s="626" t="s">
        <v>783</v>
      </c>
      <c r="JT53" s="626" t="s">
        <v>783</v>
      </c>
      <c r="JU53" s="626" t="s">
        <v>844</v>
      </c>
      <c r="JV53" s="628">
        <v>7772.1464219999998</v>
      </c>
      <c r="JW53">
        <f>SUM(JV53:JV53)</f>
        <v>7772.1464219999998</v>
      </c>
      <c r="JX53" s="225">
        <v>1.9693191092803028</v>
      </c>
    </row>
    <row r="54" spans="1:284" ht="16" thickBot="1">
      <c r="A54" s="905" t="s">
        <v>5</v>
      </c>
      <c r="B54" s="79">
        <f t="shared" si="47"/>
        <v>1</v>
      </c>
      <c r="C54" s="871" t="s">
        <v>226</v>
      </c>
      <c r="D54" s="249" t="s">
        <v>135</v>
      </c>
      <c r="E54" s="103" t="s">
        <v>224</v>
      </c>
      <c r="F54" s="888">
        <v>1</v>
      </c>
      <c r="G54" s="120" t="e">
        <f t="shared" si="84"/>
        <v>#REF!</v>
      </c>
      <c r="H54" s="46"/>
      <c r="I54" s="33">
        <v>1</v>
      </c>
      <c r="J54" s="29"/>
      <c r="K54" s="18">
        <v>1991</v>
      </c>
      <c r="L54" s="5"/>
      <c r="M54" s="71">
        <v>4</v>
      </c>
      <c r="N54" s="71">
        <v>4</v>
      </c>
      <c r="O54" s="70">
        <v>2</v>
      </c>
      <c r="P54" s="891">
        <f t="shared" si="86"/>
        <v>10</v>
      </c>
      <c r="Q54" s="1108">
        <f>O54*N54*M54</f>
        <v>32</v>
      </c>
      <c r="R54" s="46"/>
      <c r="S54" s="547">
        <f>I54</f>
        <v>1</v>
      </c>
      <c r="T54" s="29"/>
      <c r="U54" s="219">
        <f t="shared" si="41"/>
        <v>75000</v>
      </c>
      <c r="V54" s="172" t="s">
        <v>642</v>
      </c>
      <c r="W54" s="536">
        <f t="shared" si="85"/>
        <v>75000</v>
      </c>
      <c r="X54" s="537">
        <f t="shared" si="83"/>
        <v>0</v>
      </c>
      <c r="Y54" s="538">
        <f t="shared" si="40"/>
        <v>500</v>
      </c>
      <c r="Z54" s="900">
        <f t="shared" si="48"/>
        <v>75500</v>
      </c>
      <c r="AA54" s="883"/>
      <c r="AB54" s="270">
        <f t="shared" si="49"/>
        <v>0</v>
      </c>
      <c r="AC54" s="553"/>
      <c r="AD54" s="562">
        <f t="shared" si="50"/>
        <v>0</v>
      </c>
      <c r="AE54" s="518"/>
      <c r="AF54" s="270">
        <f t="shared" si="51"/>
        <v>0</v>
      </c>
      <c r="AG54" s="270"/>
      <c r="AH54" s="562">
        <f t="shared" si="52"/>
        <v>0</v>
      </c>
      <c r="AI54" s="270"/>
      <c r="AJ54" s="228">
        <v>0</v>
      </c>
      <c r="AK54" s="902">
        <v>2019</v>
      </c>
      <c r="AL54" s="902">
        <v>2019</v>
      </c>
      <c r="AM54" s="18" t="str">
        <f t="shared" si="53"/>
        <v xml:space="preserve"> </v>
      </c>
      <c r="AN54" s="747" t="str">
        <f t="shared" si="54"/>
        <v xml:space="preserve"> </v>
      </c>
      <c r="AO54" s="4">
        <f t="shared" si="55"/>
        <v>1</v>
      </c>
      <c r="AP54" s="747">
        <f t="shared" si="56"/>
        <v>75500</v>
      </c>
      <c r="AQ54" s="4" t="str">
        <f t="shared" si="57"/>
        <v xml:space="preserve"> </v>
      </c>
      <c r="AR54" s="747" t="str">
        <f t="shared" si="58"/>
        <v xml:space="preserve"> </v>
      </c>
      <c r="AS54" s="4" t="str">
        <f t="shared" si="59"/>
        <v xml:space="preserve"> </v>
      </c>
      <c r="AT54" s="747" t="str">
        <f t="shared" si="60"/>
        <v xml:space="preserve"> </v>
      </c>
      <c r="AU54" s="4" t="str">
        <f t="shared" si="61"/>
        <v xml:space="preserve"> </v>
      </c>
      <c r="AV54" s="747" t="str">
        <f t="shared" si="62"/>
        <v xml:space="preserve"> </v>
      </c>
      <c r="AW54" s="4" t="str">
        <f t="shared" si="63"/>
        <v xml:space="preserve"> </v>
      </c>
      <c r="AX54" s="747" t="str">
        <f t="shared" si="64"/>
        <v xml:space="preserve"> </v>
      </c>
      <c r="AY54" s="4" t="str">
        <f t="shared" si="65"/>
        <v xml:space="preserve"> </v>
      </c>
      <c r="AZ54" s="747" t="str">
        <f t="shared" si="66"/>
        <v xml:space="preserve"> </v>
      </c>
      <c r="BA54" s="4" t="str">
        <f t="shared" si="67"/>
        <v xml:space="preserve"> </v>
      </c>
      <c r="BB54" s="747" t="str">
        <f t="shared" si="68"/>
        <v xml:space="preserve"> </v>
      </c>
      <c r="BC54" s="4" t="str">
        <f t="shared" si="69"/>
        <v xml:space="preserve"> </v>
      </c>
      <c r="BD54" s="747" t="str">
        <f t="shared" si="70"/>
        <v xml:space="preserve"> </v>
      </c>
      <c r="BE54" s="4" t="str">
        <f t="shared" si="71"/>
        <v xml:space="preserve"> </v>
      </c>
      <c r="BF54" s="747" t="str">
        <f t="shared" si="72"/>
        <v xml:space="preserve"> </v>
      </c>
      <c r="BG54" s="4" t="str">
        <f t="shared" si="73"/>
        <v xml:space="preserve"> </v>
      </c>
      <c r="BH54" s="747" t="str">
        <f t="shared" si="74"/>
        <v xml:space="preserve"> </v>
      </c>
      <c r="BI54" s="4" t="str">
        <f t="shared" si="75"/>
        <v xml:space="preserve"> </v>
      </c>
      <c r="BJ54" s="747" t="str">
        <f t="shared" si="76"/>
        <v xml:space="preserve"> </v>
      </c>
      <c r="BK54" s="4" t="str">
        <f t="shared" si="77"/>
        <v xml:space="preserve"> </v>
      </c>
      <c r="BL54" s="747" t="str">
        <f t="shared" si="78"/>
        <v xml:space="preserve"> </v>
      </c>
      <c r="BM54" s="4" t="str">
        <f t="shared" si="79"/>
        <v xml:space="preserve"> </v>
      </c>
      <c r="BN54" s="747" t="str">
        <f t="shared" si="80"/>
        <v xml:space="preserve"> </v>
      </c>
      <c r="BO54" s="4" t="str">
        <f t="shared" si="81"/>
        <v xml:space="preserve"> </v>
      </c>
      <c r="BP54" s="747" t="str">
        <f t="shared" si="82"/>
        <v xml:space="preserve"> </v>
      </c>
      <c r="BQ54" s="133"/>
      <c r="BR54" s="133"/>
      <c r="BS54" s="389"/>
      <c r="BT54" s="389"/>
      <c r="BU54" s="389"/>
      <c r="BV54" s="389"/>
      <c r="BW54" s="389"/>
      <c r="BX54" s="389"/>
      <c r="BY54" s="389"/>
      <c r="BZ54" s="389"/>
      <c r="CA54" s="389"/>
      <c r="CB54" s="163">
        <f t="shared" si="38"/>
        <v>0</v>
      </c>
      <c r="CC54" s="389"/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89"/>
      <c r="EF54" s="389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  <c r="FK54" s="389"/>
      <c r="FL54" s="389"/>
      <c r="FM54" s="389"/>
      <c r="FN54" s="389"/>
      <c r="FO54" s="389"/>
      <c r="FP54" s="389"/>
      <c r="FQ54" s="389"/>
      <c r="FR54" s="389"/>
      <c r="FS54" s="389"/>
      <c r="FT54" s="389"/>
      <c r="FU54" s="389"/>
      <c r="FV54" s="389"/>
      <c r="FW54" s="389"/>
      <c r="FX54" s="625" t="s">
        <v>414</v>
      </c>
      <c r="FY54" s="626">
        <v>106</v>
      </c>
      <c r="FZ54" s="626">
        <v>30289381</v>
      </c>
      <c r="GA54" s="626">
        <v>40</v>
      </c>
      <c r="GB54" s="626" t="s">
        <v>779</v>
      </c>
      <c r="GC54" s="626">
        <v>22</v>
      </c>
      <c r="GD54" s="626">
        <v>2006</v>
      </c>
      <c r="GE54" s="626">
        <v>2</v>
      </c>
      <c r="GF54" s="626" t="s">
        <v>148</v>
      </c>
      <c r="GG54" s="626">
        <v>2</v>
      </c>
      <c r="GH54" s="626">
        <v>2</v>
      </c>
      <c r="GI54" s="626" t="s">
        <v>148</v>
      </c>
      <c r="GJ54" s="626">
        <v>2</v>
      </c>
      <c r="GK54" s="626" t="s">
        <v>781</v>
      </c>
      <c r="GL54" s="626" t="s">
        <v>782</v>
      </c>
      <c r="GM54" s="626">
        <v>66</v>
      </c>
      <c r="GN54" s="626" t="s">
        <v>783</v>
      </c>
      <c r="GO54" s="626">
        <v>0</v>
      </c>
      <c r="GP54" s="626">
        <v>0</v>
      </c>
      <c r="GQ54" s="626">
        <v>4</v>
      </c>
      <c r="GR54" s="626">
        <v>2</v>
      </c>
      <c r="GS54" s="626">
        <v>1</v>
      </c>
      <c r="GT54" s="626" t="s">
        <v>783</v>
      </c>
      <c r="GU54" s="626" t="s">
        <v>783</v>
      </c>
      <c r="GV54" s="626" t="s">
        <v>783</v>
      </c>
      <c r="GW54" s="626" t="s">
        <v>783</v>
      </c>
      <c r="GX54" s="626" t="s">
        <v>783</v>
      </c>
      <c r="GY54" s="626">
        <v>1649</v>
      </c>
      <c r="GZ54" s="626">
        <v>1.48</v>
      </c>
      <c r="HA54" s="626">
        <v>5</v>
      </c>
      <c r="HB54" s="626" t="s">
        <v>783</v>
      </c>
      <c r="HC54" s="626" t="s">
        <v>782</v>
      </c>
      <c r="HD54" s="626">
        <v>35</v>
      </c>
      <c r="HE54" s="626" t="s">
        <v>783</v>
      </c>
      <c r="HF54" s="626">
        <v>0</v>
      </c>
      <c r="HG54" s="626" t="s">
        <v>783</v>
      </c>
      <c r="HH54" s="626">
        <v>0</v>
      </c>
      <c r="HI54" s="626">
        <v>1</v>
      </c>
      <c r="HJ54" s="626">
        <v>45</v>
      </c>
      <c r="HK54" s="626" t="s">
        <v>784</v>
      </c>
      <c r="HL54" s="626" t="s">
        <v>785</v>
      </c>
      <c r="HM54" s="626" t="s">
        <v>783</v>
      </c>
      <c r="HN54" s="626" t="s">
        <v>783</v>
      </c>
      <c r="HO54" s="626" t="s">
        <v>783</v>
      </c>
      <c r="HP54" s="626" t="s">
        <v>783</v>
      </c>
      <c r="HQ54" s="626" t="s">
        <v>783</v>
      </c>
      <c r="HR54" s="626">
        <v>3980163</v>
      </c>
      <c r="HS54" s="626" t="s">
        <v>783</v>
      </c>
      <c r="HT54" s="626" t="s">
        <v>786</v>
      </c>
      <c r="HU54" s="626" t="s">
        <v>787</v>
      </c>
      <c r="HV54" s="626">
        <v>4</v>
      </c>
      <c r="HW54" s="626">
        <v>2014</v>
      </c>
      <c r="HX54" s="626">
        <v>63</v>
      </c>
      <c r="HY54" s="626">
        <v>2640</v>
      </c>
      <c r="HZ54" s="626">
        <v>10454</v>
      </c>
      <c r="IA54" s="627">
        <v>41697.500081018516</v>
      </c>
      <c r="IB54" s="626" t="s">
        <v>788</v>
      </c>
      <c r="IC54" s="626">
        <v>3975685</v>
      </c>
      <c r="ID54" s="626">
        <v>2014</v>
      </c>
      <c r="IE54" s="626">
        <v>1712</v>
      </c>
      <c r="IF54" s="626" t="s">
        <v>783</v>
      </c>
      <c r="IG54" s="626" t="s">
        <v>783</v>
      </c>
      <c r="IH54" s="626" t="s">
        <v>783</v>
      </c>
      <c r="II54" s="626" t="s">
        <v>783</v>
      </c>
      <c r="IJ54" s="626" t="s">
        <v>783</v>
      </c>
      <c r="IK54" s="626" t="s">
        <v>783</v>
      </c>
      <c r="IL54" s="626" t="s">
        <v>783</v>
      </c>
      <c r="IM54" s="626" t="s">
        <v>783</v>
      </c>
      <c r="IN54" s="626" t="s">
        <v>783</v>
      </c>
      <c r="IO54" s="626">
        <v>1649</v>
      </c>
      <c r="IP54" s="627">
        <v>37477.354571759257</v>
      </c>
      <c r="IQ54" s="626">
        <v>1</v>
      </c>
      <c r="IR54" s="626" t="s">
        <v>793</v>
      </c>
      <c r="IS54" s="626">
        <v>1</v>
      </c>
      <c r="IT54" s="665">
        <v>40544</v>
      </c>
      <c r="IU54" s="626" t="s">
        <v>783</v>
      </c>
      <c r="IV54" s="626" t="s">
        <v>783</v>
      </c>
      <c r="IW54" s="626" t="s">
        <v>783</v>
      </c>
      <c r="IX54" s="626" t="s">
        <v>781</v>
      </c>
      <c r="IY54" s="626">
        <v>45</v>
      </c>
      <c r="IZ54" s="626" t="s">
        <v>789</v>
      </c>
      <c r="JA54" s="626" t="s">
        <v>783</v>
      </c>
      <c r="JB54" s="626" t="s">
        <v>783</v>
      </c>
      <c r="JC54" s="626" t="s">
        <v>783</v>
      </c>
      <c r="JD54" s="626">
        <v>329417</v>
      </c>
      <c r="JE54" s="626" t="s">
        <v>783</v>
      </c>
      <c r="JF54" s="626" t="s">
        <v>783</v>
      </c>
      <c r="JG54" s="626" t="s">
        <v>795</v>
      </c>
      <c r="JH54" s="626">
        <v>40</v>
      </c>
      <c r="JI54" s="626" t="s">
        <v>783</v>
      </c>
      <c r="JJ54" s="626" t="s">
        <v>783</v>
      </c>
      <c r="JK54" s="626" t="s">
        <v>783</v>
      </c>
      <c r="JL54" s="626" t="s">
        <v>790</v>
      </c>
      <c r="JM54" s="626">
        <v>4</v>
      </c>
      <c r="JN54" s="626">
        <v>2</v>
      </c>
      <c r="JO54" s="626" t="s">
        <v>783</v>
      </c>
      <c r="JP54" s="626">
        <v>10711928</v>
      </c>
      <c r="JQ54" s="626">
        <v>2011</v>
      </c>
      <c r="JR54" s="626">
        <v>3</v>
      </c>
      <c r="JS54" s="626" t="s">
        <v>783</v>
      </c>
      <c r="JT54" s="626" t="s">
        <v>783</v>
      </c>
      <c r="JU54" s="626" t="s">
        <v>844</v>
      </c>
      <c r="JV54" s="628">
        <v>7772.1464219999998</v>
      </c>
      <c r="JW54">
        <f>SUM(JV54:JV54)</f>
        <v>7772.1464219999998</v>
      </c>
      <c r="JX54" s="225">
        <v>1.9693191092803028</v>
      </c>
    </row>
    <row r="55" spans="1:284" ht="16" thickBot="1">
      <c r="A55" s="907" t="s">
        <v>5</v>
      </c>
      <c r="B55" s="872">
        <f t="shared" si="47"/>
        <v>1</v>
      </c>
      <c r="C55" s="873" t="s">
        <v>122</v>
      </c>
      <c r="D55" s="868" t="s">
        <v>185</v>
      </c>
      <c r="E55" s="407" t="s">
        <v>197</v>
      </c>
      <c r="F55" s="889">
        <v>1.1000000000000001</v>
      </c>
      <c r="G55" s="481" t="e">
        <f t="shared" si="84"/>
        <v>#REF!</v>
      </c>
      <c r="H55" s="48"/>
      <c r="I55" s="409">
        <v>1.1000000000000001</v>
      </c>
      <c r="J55" s="31"/>
      <c r="K55" s="19">
        <v>1978</v>
      </c>
      <c r="L55" s="8"/>
      <c r="M55" s="410">
        <v>3</v>
      </c>
      <c r="N55" s="410">
        <v>4</v>
      </c>
      <c r="O55" s="981">
        <v>2</v>
      </c>
      <c r="P55" s="894">
        <f t="shared" si="86"/>
        <v>9</v>
      </c>
      <c r="Q55" s="1111">
        <f>O55*N55*M55</f>
        <v>24</v>
      </c>
      <c r="R55" s="48"/>
      <c r="S55" s="409">
        <v>1.1000000000000001</v>
      </c>
      <c r="T55" s="499"/>
      <c r="U55" s="418">
        <f>S55*$O$152</f>
        <v>82500</v>
      </c>
      <c r="V55" s="414" t="s">
        <v>642</v>
      </c>
      <c r="W55" s="527">
        <f t="shared" si="85"/>
        <v>82500</v>
      </c>
      <c r="X55" s="528">
        <f t="shared" si="83"/>
        <v>0</v>
      </c>
      <c r="Y55" s="529">
        <f t="shared" si="40"/>
        <v>500</v>
      </c>
      <c r="Z55" s="901">
        <f t="shared" si="48"/>
        <v>83000</v>
      </c>
      <c r="AA55" s="880"/>
      <c r="AB55" s="544">
        <f t="shared" si="49"/>
        <v>0</v>
      </c>
      <c r="AC55" s="550"/>
      <c r="AD55" s="559">
        <f t="shared" si="50"/>
        <v>0</v>
      </c>
      <c r="AE55" s="515"/>
      <c r="AF55" s="544">
        <f t="shared" si="51"/>
        <v>0</v>
      </c>
      <c r="AG55" s="544"/>
      <c r="AH55" s="559">
        <f t="shared" si="52"/>
        <v>0</v>
      </c>
      <c r="AI55" s="544"/>
      <c r="AJ55" s="593">
        <v>0</v>
      </c>
      <c r="AK55" s="903">
        <v>2020</v>
      </c>
      <c r="AL55" s="903">
        <v>2019</v>
      </c>
      <c r="AM55" s="19" t="str">
        <f t="shared" si="53"/>
        <v xml:space="preserve"> </v>
      </c>
      <c r="AN55" s="748" t="str">
        <f t="shared" si="54"/>
        <v xml:space="preserve"> </v>
      </c>
      <c r="AO55" s="6">
        <f t="shared" si="55"/>
        <v>1.1000000000000001</v>
      </c>
      <c r="AP55" s="748">
        <f t="shared" si="56"/>
        <v>83000</v>
      </c>
      <c r="AQ55" s="6" t="str">
        <f t="shared" si="57"/>
        <v xml:space="preserve"> </v>
      </c>
      <c r="AR55" s="748" t="str">
        <f t="shared" si="58"/>
        <v xml:space="preserve"> </v>
      </c>
      <c r="AS55" s="6" t="str">
        <f t="shared" si="59"/>
        <v xml:space="preserve"> </v>
      </c>
      <c r="AT55" s="748" t="str">
        <f t="shared" si="60"/>
        <v xml:space="preserve"> </v>
      </c>
      <c r="AU55" s="6" t="str">
        <f t="shared" si="61"/>
        <v xml:space="preserve"> </v>
      </c>
      <c r="AV55" s="748" t="str">
        <f t="shared" si="62"/>
        <v xml:space="preserve"> </v>
      </c>
      <c r="AW55" s="6" t="str">
        <f t="shared" si="63"/>
        <v xml:space="preserve"> </v>
      </c>
      <c r="AX55" s="748" t="str">
        <f t="shared" si="64"/>
        <v xml:space="preserve"> </v>
      </c>
      <c r="AY55" s="6" t="str">
        <f t="shared" si="65"/>
        <v xml:space="preserve"> </v>
      </c>
      <c r="AZ55" s="748" t="str">
        <f t="shared" si="66"/>
        <v xml:space="preserve"> </v>
      </c>
      <c r="BA55" s="6" t="str">
        <f t="shared" si="67"/>
        <v xml:space="preserve"> </v>
      </c>
      <c r="BB55" s="748" t="str">
        <f t="shared" si="68"/>
        <v xml:space="preserve"> </v>
      </c>
      <c r="BC55" s="6" t="str">
        <f t="shared" si="69"/>
        <v xml:space="preserve"> </v>
      </c>
      <c r="BD55" s="748" t="str">
        <f t="shared" si="70"/>
        <v xml:space="preserve"> </v>
      </c>
      <c r="BE55" s="6" t="str">
        <f t="shared" si="71"/>
        <v xml:space="preserve"> </v>
      </c>
      <c r="BF55" s="748" t="str">
        <f t="shared" si="72"/>
        <v xml:space="preserve"> </v>
      </c>
      <c r="BG55" s="6" t="str">
        <f t="shared" si="73"/>
        <v xml:space="preserve"> </v>
      </c>
      <c r="BH55" s="748" t="str">
        <f t="shared" si="74"/>
        <v xml:space="preserve"> </v>
      </c>
      <c r="BI55" s="6" t="str">
        <f t="shared" si="75"/>
        <v xml:space="preserve"> </v>
      </c>
      <c r="BJ55" s="748" t="str">
        <f t="shared" si="76"/>
        <v xml:space="preserve"> </v>
      </c>
      <c r="BK55" s="6" t="str">
        <f t="shared" si="77"/>
        <v xml:space="preserve"> </v>
      </c>
      <c r="BL55" s="748" t="str">
        <f t="shared" si="78"/>
        <v xml:space="preserve"> </v>
      </c>
      <c r="BM55" s="6" t="str">
        <f t="shared" si="79"/>
        <v xml:space="preserve"> </v>
      </c>
      <c r="BN55" s="748" t="str">
        <f t="shared" si="80"/>
        <v xml:space="preserve"> </v>
      </c>
      <c r="BO55" s="6" t="str">
        <f t="shared" si="81"/>
        <v xml:space="preserve"> </v>
      </c>
      <c r="BP55" s="748" t="str">
        <f t="shared" si="82"/>
        <v xml:space="preserve"> </v>
      </c>
      <c r="BQ55" s="505" t="s">
        <v>202</v>
      </c>
      <c r="BR55" s="505"/>
      <c r="BS55" s="389"/>
      <c r="BT55" s="389"/>
      <c r="BU55" s="389"/>
      <c r="BV55" s="389"/>
      <c r="BW55" s="389"/>
      <c r="BX55" s="389"/>
      <c r="BY55" s="389"/>
      <c r="BZ55" s="389"/>
      <c r="CA55" s="389"/>
      <c r="CB55" s="163">
        <f t="shared" si="38"/>
        <v>0</v>
      </c>
      <c r="CC55" s="389"/>
      <c r="CD55" s="389"/>
      <c r="CE55" s="389"/>
      <c r="CF55" s="389"/>
      <c r="CG55" s="389"/>
      <c r="CH55" s="389"/>
      <c r="CI55" s="389"/>
      <c r="CJ55" s="389"/>
      <c r="CK55" s="389"/>
      <c r="CL55" s="389"/>
      <c r="CM55" s="389"/>
      <c r="CN55" s="389"/>
      <c r="CO55" s="389"/>
      <c r="CP55" s="389"/>
      <c r="CQ55" s="389"/>
      <c r="CR55" s="389"/>
      <c r="CS55" s="389"/>
      <c r="CT55" s="389"/>
      <c r="CU55" s="389"/>
      <c r="CV55" s="389"/>
      <c r="CW55" s="389"/>
      <c r="CX55" s="389"/>
      <c r="CY55" s="389"/>
      <c r="CZ55" s="389"/>
      <c r="DA55" s="389"/>
      <c r="DB55" s="389"/>
      <c r="DC55" s="389"/>
      <c r="DD55" s="389"/>
      <c r="DE55" s="389"/>
      <c r="DF55" s="389"/>
      <c r="DG55" s="389"/>
      <c r="DH55" s="389"/>
      <c r="DI55" s="389"/>
      <c r="DJ55" s="389"/>
      <c r="DK55" s="389"/>
      <c r="DL55" s="389"/>
      <c r="DM55" s="389"/>
      <c r="DN55" s="389"/>
      <c r="DO55" s="389"/>
      <c r="DP55" s="389"/>
      <c r="DQ55" s="389"/>
      <c r="DR55" s="389"/>
      <c r="DS55" s="389"/>
      <c r="DT55" s="389"/>
      <c r="DU55" s="389"/>
      <c r="DV55" s="389"/>
      <c r="DW55" s="389"/>
      <c r="DX55" s="389"/>
      <c r="DY55" s="389"/>
      <c r="DZ55" s="389"/>
      <c r="EA55" s="389"/>
      <c r="EB55" s="389"/>
      <c r="EC55" s="389"/>
      <c r="ED55" s="389"/>
      <c r="EE55" s="389"/>
      <c r="EF55" s="389"/>
      <c r="EG55" s="389"/>
      <c r="EH55" s="389"/>
      <c r="EI55" s="389"/>
      <c r="EJ55" s="389"/>
      <c r="EK55" s="389"/>
      <c r="EL55" s="389"/>
      <c r="EM55" s="389"/>
      <c r="EN55" s="389"/>
      <c r="EO55" s="389"/>
      <c r="EP55" s="389"/>
      <c r="EQ55" s="389"/>
      <c r="ER55" s="389"/>
      <c r="ES55" s="389"/>
      <c r="ET55" s="389"/>
      <c r="EU55" s="389"/>
      <c r="EV55" s="389"/>
      <c r="EW55" s="389"/>
      <c r="EX55" s="389"/>
      <c r="EY55" s="389"/>
      <c r="EZ55" s="389"/>
      <c r="FA55" s="389"/>
      <c r="FB55" s="389"/>
      <c r="FC55" s="389"/>
      <c r="FD55" s="389"/>
      <c r="FE55" s="389"/>
      <c r="FF55" s="389"/>
      <c r="FG55" s="389"/>
      <c r="FH55" s="389"/>
      <c r="FI55" s="389"/>
      <c r="FJ55" s="389"/>
      <c r="FK55" s="389"/>
      <c r="FL55" s="389"/>
      <c r="FM55" s="389"/>
      <c r="FN55" s="389"/>
      <c r="FO55" s="389"/>
      <c r="FP55" s="389"/>
      <c r="FQ55" s="389"/>
      <c r="FR55" s="389"/>
      <c r="FS55" s="389"/>
      <c r="FT55" s="389"/>
      <c r="FU55" s="389"/>
      <c r="FV55" s="389"/>
      <c r="FW55" s="389"/>
      <c r="FX55" s="625" t="s">
        <v>395</v>
      </c>
      <c r="FY55" s="626">
        <v>126</v>
      </c>
      <c r="FZ55" s="626">
        <v>35434488</v>
      </c>
      <c r="GA55" s="626">
        <v>55</v>
      </c>
      <c r="GB55" s="626" t="s">
        <v>798</v>
      </c>
      <c r="GC55" s="626">
        <v>22</v>
      </c>
      <c r="GD55" s="626">
        <v>1995</v>
      </c>
      <c r="GE55" s="626">
        <v>0</v>
      </c>
      <c r="GF55" s="626" t="s">
        <v>792</v>
      </c>
      <c r="GG55" s="626">
        <v>0</v>
      </c>
      <c r="GH55" s="626">
        <v>0</v>
      </c>
      <c r="GI55" s="626" t="s">
        <v>792</v>
      </c>
      <c r="GJ55" s="626">
        <v>0</v>
      </c>
      <c r="GK55" s="626" t="s">
        <v>781</v>
      </c>
      <c r="GL55" s="626" t="s">
        <v>782</v>
      </c>
      <c r="GM55" s="626">
        <v>66</v>
      </c>
      <c r="GN55" s="626" t="s">
        <v>783</v>
      </c>
      <c r="GO55" s="626">
        <v>0</v>
      </c>
      <c r="GP55" s="626">
        <v>0</v>
      </c>
      <c r="GQ55" s="626">
        <v>4</v>
      </c>
      <c r="GR55" s="626">
        <v>2</v>
      </c>
      <c r="GS55" s="626">
        <v>3</v>
      </c>
      <c r="GT55" s="626" t="s">
        <v>783</v>
      </c>
      <c r="GU55" s="626" t="s">
        <v>783</v>
      </c>
      <c r="GV55" s="626" t="s">
        <v>783</v>
      </c>
      <c r="GW55" s="626" t="s">
        <v>783</v>
      </c>
      <c r="GX55" s="626" t="s">
        <v>783</v>
      </c>
      <c r="GY55" s="626">
        <v>1649</v>
      </c>
      <c r="GZ55" s="626">
        <v>0.55000000000000004</v>
      </c>
      <c r="HA55" s="626">
        <v>5</v>
      </c>
      <c r="HB55" s="626" t="s">
        <v>783</v>
      </c>
      <c r="HC55" s="626" t="s">
        <v>782</v>
      </c>
      <c r="HD55" s="626">
        <v>15</v>
      </c>
      <c r="HE55" s="626" t="s">
        <v>783</v>
      </c>
      <c r="HF55" s="626">
        <v>0</v>
      </c>
      <c r="HG55" s="626" t="s">
        <v>783</v>
      </c>
      <c r="HH55" s="626">
        <v>0</v>
      </c>
      <c r="HI55" s="626">
        <v>1</v>
      </c>
      <c r="HJ55" s="626">
        <v>45</v>
      </c>
      <c r="HK55" s="626" t="s">
        <v>784</v>
      </c>
      <c r="HL55" s="626" t="s">
        <v>785</v>
      </c>
      <c r="HM55" s="626" t="s">
        <v>783</v>
      </c>
      <c r="HN55" s="626" t="s">
        <v>783</v>
      </c>
      <c r="HO55" s="626" t="s">
        <v>783</v>
      </c>
      <c r="HP55" s="626" t="s">
        <v>783</v>
      </c>
      <c r="HQ55" s="626" t="s">
        <v>783</v>
      </c>
      <c r="HR55" s="626">
        <v>3979924</v>
      </c>
      <c r="HS55" s="626" t="s">
        <v>783</v>
      </c>
      <c r="HT55" s="626" t="s">
        <v>786</v>
      </c>
      <c r="HU55" s="626" t="s">
        <v>787</v>
      </c>
      <c r="HV55" s="626">
        <v>4</v>
      </c>
      <c r="HW55" s="626">
        <v>2016</v>
      </c>
      <c r="HX55" s="626">
        <v>63</v>
      </c>
      <c r="HY55" s="626">
        <v>1215</v>
      </c>
      <c r="HZ55" s="626">
        <v>4119</v>
      </c>
      <c r="IA55" s="627">
        <v>42347.555590277778</v>
      </c>
      <c r="IB55" s="626" t="s">
        <v>788</v>
      </c>
      <c r="IC55" s="626">
        <v>3975446</v>
      </c>
      <c r="ID55" s="626">
        <v>2016</v>
      </c>
      <c r="IE55" s="626">
        <v>1712</v>
      </c>
      <c r="IF55" s="626" t="s">
        <v>783</v>
      </c>
      <c r="IG55" s="626" t="s">
        <v>783</v>
      </c>
      <c r="IH55" s="626" t="s">
        <v>783</v>
      </c>
      <c r="II55" s="626" t="s">
        <v>783</v>
      </c>
      <c r="IJ55" s="626" t="s">
        <v>783</v>
      </c>
      <c r="IK55" s="626" t="s">
        <v>783</v>
      </c>
      <c r="IL55" s="626" t="s">
        <v>783</v>
      </c>
      <c r="IM55" s="626" t="s">
        <v>783</v>
      </c>
      <c r="IN55" s="626" t="s">
        <v>783</v>
      </c>
      <c r="IO55" s="626">
        <v>1649</v>
      </c>
      <c r="IP55" s="627">
        <v>37477.354571759257</v>
      </c>
      <c r="IQ55" s="626">
        <v>2</v>
      </c>
      <c r="IR55" s="626" t="s">
        <v>793</v>
      </c>
      <c r="IS55" s="626">
        <v>3</v>
      </c>
      <c r="IT55" s="665">
        <v>41275</v>
      </c>
      <c r="IU55" s="626" t="s">
        <v>783</v>
      </c>
      <c r="IV55" s="626" t="s">
        <v>783</v>
      </c>
      <c r="IW55" s="626" t="s">
        <v>783</v>
      </c>
      <c r="IX55" s="626" t="s">
        <v>781</v>
      </c>
      <c r="IY55" s="626">
        <v>45</v>
      </c>
      <c r="IZ55" s="626" t="s">
        <v>789</v>
      </c>
      <c r="JA55" s="626" t="s">
        <v>783</v>
      </c>
      <c r="JB55" s="626" t="s">
        <v>783</v>
      </c>
      <c r="JC55" s="626" t="s">
        <v>783</v>
      </c>
      <c r="JD55" s="626">
        <v>329418</v>
      </c>
      <c r="JE55" s="626" t="s">
        <v>783</v>
      </c>
      <c r="JF55" s="626" t="s">
        <v>783</v>
      </c>
      <c r="JG55" s="626" t="s">
        <v>804</v>
      </c>
      <c r="JH55" s="626">
        <v>55</v>
      </c>
      <c r="JI55" s="626" t="s">
        <v>783</v>
      </c>
      <c r="JJ55" s="626" t="s">
        <v>783</v>
      </c>
      <c r="JK55" s="626" t="s">
        <v>783</v>
      </c>
      <c r="JL55" s="626" t="s">
        <v>790</v>
      </c>
      <c r="JM55" s="626">
        <v>4</v>
      </c>
      <c r="JN55" s="626">
        <v>3</v>
      </c>
      <c r="JO55" s="626" t="s">
        <v>783</v>
      </c>
      <c r="JP55" s="626">
        <v>10711928</v>
      </c>
      <c r="JQ55" s="626">
        <v>2011</v>
      </c>
      <c r="JR55" s="626">
        <v>3</v>
      </c>
      <c r="JS55" s="626" t="s">
        <v>783</v>
      </c>
      <c r="JT55" s="626" t="s">
        <v>783</v>
      </c>
      <c r="JU55" s="626" t="s">
        <v>845</v>
      </c>
      <c r="JV55" s="628">
        <v>2880.3597669999999</v>
      </c>
      <c r="JW55">
        <f>SUM(JV55:JV55)</f>
        <v>2880.3597669999999</v>
      </c>
      <c r="JX55" s="225">
        <v>2.0610491454545454</v>
      </c>
    </row>
    <row r="56" spans="1:284" ht="16" thickBot="1">
      <c r="A56" s="960" t="s">
        <v>5</v>
      </c>
      <c r="B56" s="961">
        <f t="shared" si="47"/>
        <v>1</v>
      </c>
      <c r="C56" s="962" t="s">
        <v>92</v>
      </c>
      <c r="D56" s="869" t="s">
        <v>132</v>
      </c>
      <c r="E56" s="167" t="s">
        <v>59</v>
      </c>
      <c r="F56" s="963">
        <v>0.09</v>
      </c>
      <c r="G56" s="144" t="e">
        <f t="shared" si="84"/>
        <v>#REF!</v>
      </c>
      <c r="H56" s="45"/>
      <c r="I56" s="122">
        <v>0.09</v>
      </c>
      <c r="J56" s="28"/>
      <c r="K56" s="17"/>
      <c r="L56" s="9"/>
      <c r="M56" s="72">
        <v>2</v>
      </c>
      <c r="N56" s="72">
        <v>1</v>
      </c>
      <c r="O56" s="73">
        <v>2</v>
      </c>
      <c r="P56" s="965">
        <f t="shared" si="86"/>
        <v>5</v>
      </c>
      <c r="Q56" s="1141">
        <v>125</v>
      </c>
      <c r="R56" s="45"/>
      <c r="S56" s="385">
        <v>0.09</v>
      </c>
      <c r="T56" s="28"/>
      <c r="U56" s="254">
        <f t="shared" ref="U56:U87" si="87">S56*$O$152+T56*$P$152</f>
        <v>6750</v>
      </c>
      <c r="V56" s="171" t="s">
        <v>642</v>
      </c>
      <c r="W56" s="533">
        <f t="shared" si="85"/>
        <v>6750</v>
      </c>
      <c r="X56" s="534">
        <f t="shared" si="83"/>
        <v>0</v>
      </c>
      <c r="Y56" s="535">
        <f t="shared" si="40"/>
        <v>500</v>
      </c>
      <c r="Z56" s="968">
        <f t="shared" si="48"/>
        <v>7250</v>
      </c>
      <c r="AA56" s="881"/>
      <c r="AB56" s="494">
        <f t="shared" si="49"/>
        <v>0</v>
      </c>
      <c r="AC56" s="551"/>
      <c r="AD56" s="560">
        <f t="shared" si="50"/>
        <v>0</v>
      </c>
      <c r="AE56" s="516"/>
      <c r="AF56" s="494">
        <f t="shared" si="51"/>
        <v>0</v>
      </c>
      <c r="AG56" s="494"/>
      <c r="AH56" s="560">
        <f t="shared" si="52"/>
        <v>0</v>
      </c>
      <c r="AI56" s="494"/>
      <c r="AJ56" s="804">
        <v>0</v>
      </c>
      <c r="AK56" s="969">
        <v>2020</v>
      </c>
      <c r="AL56" s="969">
        <v>2020</v>
      </c>
      <c r="AM56" s="17" t="str">
        <f t="shared" si="53"/>
        <v xml:space="preserve"> </v>
      </c>
      <c r="AN56" s="979" t="str">
        <f t="shared" si="54"/>
        <v xml:space="preserve"> </v>
      </c>
      <c r="AO56" s="980" t="str">
        <f t="shared" si="55"/>
        <v xml:space="preserve"> </v>
      </c>
      <c r="AP56" s="979" t="str">
        <f t="shared" si="56"/>
        <v xml:space="preserve"> </v>
      </c>
      <c r="AQ56" s="980">
        <f t="shared" si="57"/>
        <v>0.09</v>
      </c>
      <c r="AR56" s="979">
        <f t="shared" si="58"/>
        <v>7250</v>
      </c>
      <c r="AS56" s="980" t="str">
        <f t="shared" si="59"/>
        <v xml:space="preserve"> </v>
      </c>
      <c r="AT56" s="979" t="str">
        <f t="shared" si="60"/>
        <v xml:space="preserve"> </v>
      </c>
      <c r="AU56" s="980" t="str">
        <f t="shared" si="61"/>
        <v xml:space="preserve"> </v>
      </c>
      <c r="AV56" s="979" t="str">
        <f t="shared" si="62"/>
        <v xml:space="preserve"> </v>
      </c>
      <c r="AW56" s="980" t="str">
        <f t="shared" si="63"/>
        <v xml:space="preserve"> </v>
      </c>
      <c r="AX56" s="979" t="str">
        <f t="shared" si="64"/>
        <v xml:space="preserve"> </v>
      </c>
      <c r="AY56" s="980" t="str">
        <f t="shared" si="65"/>
        <v xml:space="preserve"> </v>
      </c>
      <c r="AZ56" s="979" t="str">
        <f t="shared" si="66"/>
        <v xml:space="preserve"> </v>
      </c>
      <c r="BA56" s="980" t="str">
        <f t="shared" si="67"/>
        <v xml:space="preserve"> </v>
      </c>
      <c r="BB56" s="979" t="str">
        <f t="shared" si="68"/>
        <v xml:space="preserve"> </v>
      </c>
      <c r="BC56" s="980" t="str">
        <f t="shared" si="69"/>
        <v xml:space="preserve"> </v>
      </c>
      <c r="BD56" s="979" t="str">
        <f t="shared" si="70"/>
        <v xml:space="preserve"> </v>
      </c>
      <c r="BE56" s="980" t="str">
        <f t="shared" si="71"/>
        <v xml:space="preserve"> </v>
      </c>
      <c r="BF56" s="979" t="str">
        <f t="shared" si="72"/>
        <v xml:space="preserve"> </v>
      </c>
      <c r="BG56" s="980" t="str">
        <f t="shared" si="73"/>
        <v xml:space="preserve"> </v>
      </c>
      <c r="BH56" s="979" t="str">
        <f t="shared" si="74"/>
        <v xml:space="preserve"> </v>
      </c>
      <c r="BI56" s="980" t="str">
        <f t="shared" si="75"/>
        <v xml:space="preserve"> </v>
      </c>
      <c r="BJ56" s="979" t="str">
        <f t="shared" si="76"/>
        <v xml:space="preserve"> </v>
      </c>
      <c r="BK56" s="980" t="str">
        <f t="shared" si="77"/>
        <v xml:space="preserve"> </v>
      </c>
      <c r="BL56" s="979" t="str">
        <f t="shared" si="78"/>
        <v xml:space="preserve"> </v>
      </c>
      <c r="BM56" s="980" t="str">
        <f t="shared" si="79"/>
        <v xml:space="preserve"> </v>
      </c>
      <c r="BN56" s="979" t="str">
        <f t="shared" si="80"/>
        <v xml:space="preserve"> </v>
      </c>
      <c r="BO56" s="980" t="str">
        <f t="shared" si="81"/>
        <v xml:space="preserve"> </v>
      </c>
      <c r="BP56" s="979" t="str">
        <f t="shared" si="82"/>
        <v xml:space="preserve"> </v>
      </c>
      <c r="BQ56" s="502"/>
      <c r="BR56" s="502"/>
      <c r="BS56" s="389"/>
      <c r="BT56" s="389"/>
      <c r="BU56" s="389"/>
      <c r="BV56" s="389"/>
      <c r="BW56" s="389"/>
      <c r="BX56" s="389"/>
      <c r="BY56" s="389"/>
      <c r="BZ56" s="389"/>
      <c r="CA56" s="389"/>
      <c r="CB56" s="163">
        <f t="shared" si="38"/>
        <v>0</v>
      </c>
      <c r="CC56" s="389"/>
      <c r="CD56" s="389"/>
      <c r="CE56" s="389"/>
      <c r="CF56" s="389"/>
      <c r="CG56" s="389"/>
      <c r="CH56" s="389"/>
      <c r="CI56" s="389"/>
      <c r="CJ56" s="389"/>
      <c r="CK56" s="389"/>
      <c r="CL56" s="389"/>
      <c r="CM56" s="389"/>
      <c r="CN56" s="389"/>
      <c r="CO56" s="389"/>
      <c r="CP56" s="389"/>
      <c r="CQ56" s="389"/>
      <c r="CR56" s="389"/>
      <c r="CS56" s="389"/>
      <c r="CT56" s="389"/>
      <c r="CU56" s="389"/>
      <c r="CV56" s="389"/>
      <c r="CW56" s="389"/>
      <c r="CX56" s="389"/>
      <c r="CY56" s="389"/>
      <c r="CZ56" s="389"/>
      <c r="DA56" s="389"/>
      <c r="DB56" s="389"/>
      <c r="DC56" s="389"/>
      <c r="DD56" s="389"/>
      <c r="DE56" s="389"/>
      <c r="DF56" s="389"/>
      <c r="DG56" s="389"/>
      <c r="DH56" s="389"/>
      <c r="DI56" s="389"/>
      <c r="DJ56" s="389"/>
      <c r="DK56" s="389"/>
      <c r="DL56" s="389"/>
      <c r="DM56" s="389"/>
      <c r="DN56" s="389"/>
      <c r="DO56" s="389"/>
      <c r="DP56" s="389"/>
      <c r="DQ56" s="389"/>
      <c r="DR56" s="389"/>
      <c r="DS56" s="389"/>
      <c r="DT56" s="389"/>
      <c r="DU56" s="389"/>
      <c r="DV56" s="389"/>
      <c r="DW56" s="389"/>
      <c r="DX56" s="389"/>
      <c r="DY56" s="389"/>
      <c r="DZ56" s="389"/>
      <c r="EA56" s="389"/>
      <c r="EB56" s="389"/>
      <c r="EC56" s="389"/>
      <c r="ED56" s="389"/>
      <c r="EE56" s="389"/>
      <c r="EF56" s="389"/>
      <c r="EG56" s="389"/>
      <c r="EH56" s="389"/>
      <c r="EI56" s="389"/>
      <c r="EJ56" s="389"/>
      <c r="EK56" s="389"/>
      <c r="EL56" s="389"/>
      <c r="EM56" s="389"/>
      <c r="EN56" s="389"/>
      <c r="EO56" s="389"/>
      <c r="EP56" s="389"/>
      <c r="EQ56" s="389"/>
      <c r="ER56" s="389"/>
      <c r="ES56" s="389"/>
      <c r="ET56" s="389"/>
      <c r="EU56" s="389"/>
      <c r="EV56" s="389"/>
      <c r="EW56" s="389"/>
      <c r="EX56" s="389"/>
      <c r="EY56" s="389"/>
      <c r="EZ56" s="389"/>
      <c r="FA56" s="389"/>
      <c r="FB56" s="389"/>
      <c r="FC56" s="389"/>
      <c r="FD56" s="389"/>
      <c r="FE56" s="389"/>
      <c r="FF56" s="389"/>
      <c r="FG56" s="389"/>
      <c r="FH56" s="389"/>
      <c r="FI56" s="389"/>
      <c r="FJ56" s="389"/>
      <c r="FK56" s="389"/>
      <c r="FL56" s="389"/>
      <c r="FM56" s="389"/>
      <c r="FN56" s="389"/>
      <c r="FO56" s="389"/>
      <c r="FP56" s="389"/>
      <c r="FQ56" s="389"/>
      <c r="FR56" s="389"/>
      <c r="FS56" s="389"/>
      <c r="FT56" s="389"/>
      <c r="FU56" s="389"/>
      <c r="FV56" s="389"/>
      <c r="FW56" s="389"/>
      <c r="FX56" s="625" t="s">
        <v>422</v>
      </c>
      <c r="FY56" s="626">
        <v>281</v>
      </c>
      <c r="FZ56" s="626">
        <v>30289403</v>
      </c>
      <c r="GA56" s="626" t="s">
        <v>783</v>
      </c>
      <c r="GB56" s="626"/>
      <c r="GC56" s="626" t="s">
        <v>783</v>
      </c>
      <c r="GD56" s="626" t="s">
        <v>783</v>
      </c>
      <c r="GE56" s="626" t="s">
        <v>783</v>
      </c>
      <c r="GF56" s="626"/>
      <c r="GG56" s="626" t="s">
        <v>783</v>
      </c>
      <c r="GH56" s="626" t="s">
        <v>783</v>
      </c>
      <c r="GI56" s="626"/>
      <c r="GJ56" s="626" t="s">
        <v>783</v>
      </c>
      <c r="GK56" s="626" t="s">
        <v>781</v>
      </c>
      <c r="GL56" s="626" t="s">
        <v>783</v>
      </c>
      <c r="GM56" s="626" t="s">
        <v>783</v>
      </c>
      <c r="GN56" s="626" t="s">
        <v>783</v>
      </c>
      <c r="GO56" s="626" t="s">
        <v>783</v>
      </c>
      <c r="GP56" s="626" t="s">
        <v>783</v>
      </c>
      <c r="GQ56" s="626" t="s">
        <v>783</v>
      </c>
      <c r="GR56" s="626" t="s">
        <v>783</v>
      </c>
      <c r="GS56" s="626" t="s">
        <v>783</v>
      </c>
      <c r="GT56" s="626" t="s">
        <v>783</v>
      </c>
      <c r="GU56" s="626" t="s">
        <v>783</v>
      </c>
      <c r="GV56" s="626" t="s">
        <v>783</v>
      </c>
      <c r="GW56" s="626" t="s">
        <v>783</v>
      </c>
      <c r="GX56" s="626" t="s">
        <v>783</v>
      </c>
      <c r="GY56" s="626">
        <v>1649</v>
      </c>
      <c r="GZ56" s="626">
        <v>0</v>
      </c>
      <c r="HA56" s="626">
        <v>9</v>
      </c>
      <c r="HB56" s="626" t="s">
        <v>783</v>
      </c>
      <c r="HC56" s="626" t="s">
        <v>783</v>
      </c>
      <c r="HD56" s="626" t="s">
        <v>783</v>
      </c>
      <c r="HE56" s="626" t="s">
        <v>783</v>
      </c>
      <c r="HF56" s="626" t="s">
        <v>783</v>
      </c>
      <c r="HG56" s="626" t="s">
        <v>783</v>
      </c>
      <c r="HH56" s="626" t="s">
        <v>783</v>
      </c>
      <c r="HI56" s="626" t="s">
        <v>783</v>
      </c>
      <c r="HJ56" s="626" t="s">
        <v>783</v>
      </c>
      <c r="HK56" s="626" t="s">
        <v>783</v>
      </c>
      <c r="HL56" s="626" t="s">
        <v>783</v>
      </c>
      <c r="HM56" s="626" t="s">
        <v>783</v>
      </c>
      <c r="HN56" s="626" t="s">
        <v>783</v>
      </c>
      <c r="HO56" s="626" t="s">
        <v>783</v>
      </c>
      <c r="HP56" s="626" t="s">
        <v>783</v>
      </c>
      <c r="HQ56" s="626" t="s">
        <v>783</v>
      </c>
      <c r="HR56" s="626">
        <v>5074702</v>
      </c>
      <c r="HS56" s="626" t="s">
        <v>783</v>
      </c>
      <c r="HT56" s="626" t="s">
        <v>786</v>
      </c>
      <c r="HU56" s="626" t="s">
        <v>787</v>
      </c>
      <c r="HV56" s="626">
        <v>4</v>
      </c>
      <c r="HW56" s="626">
        <v>2014</v>
      </c>
      <c r="HX56" s="626">
        <v>63</v>
      </c>
      <c r="HY56" s="626">
        <v>4224</v>
      </c>
      <c r="HZ56" s="626">
        <v>4699</v>
      </c>
      <c r="IA56" s="627">
        <v>41697.500081018516</v>
      </c>
      <c r="IB56" s="626" t="s">
        <v>788</v>
      </c>
      <c r="IC56" s="626">
        <v>5074703</v>
      </c>
      <c r="ID56" s="626" t="s">
        <v>783</v>
      </c>
      <c r="IE56" s="626">
        <v>1712</v>
      </c>
      <c r="IF56" s="626" t="s">
        <v>783</v>
      </c>
      <c r="IG56" s="626" t="s">
        <v>783</v>
      </c>
      <c r="IH56" s="626" t="s">
        <v>783</v>
      </c>
      <c r="II56" s="626" t="s">
        <v>783</v>
      </c>
      <c r="IJ56" s="626" t="s">
        <v>783</v>
      </c>
      <c r="IK56" s="626" t="s">
        <v>783</v>
      </c>
      <c r="IL56" s="626" t="s">
        <v>783</v>
      </c>
      <c r="IM56" s="626" t="s">
        <v>783</v>
      </c>
      <c r="IN56" s="626" t="s">
        <v>783</v>
      </c>
      <c r="IO56" s="626">
        <v>2108</v>
      </c>
      <c r="IP56" s="627">
        <v>38587.423726851855</v>
      </c>
      <c r="IQ56" s="626" t="s">
        <v>783</v>
      </c>
      <c r="IR56" s="626" t="s">
        <v>783</v>
      </c>
      <c r="IS56" s="626" t="s">
        <v>783</v>
      </c>
      <c r="IT56" s="626" t="s">
        <v>783</v>
      </c>
      <c r="IU56" s="626" t="s">
        <v>783</v>
      </c>
      <c r="IV56" s="626" t="s">
        <v>783</v>
      </c>
      <c r="IW56" s="626" t="s">
        <v>783</v>
      </c>
      <c r="IX56" s="626" t="s">
        <v>781</v>
      </c>
      <c r="IY56" s="626" t="s">
        <v>783</v>
      </c>
      <c r="IZ56" s="626" t="s">
        <v>783</v>
      </c>
      <c r="JA56" s="626" t="s">
        <v>783</v>
      </c>
      <c r="JB56" s="626" t="s">
        <v>783</v>
      </c>
      <c r="JC56" s="626" t="s">
        <v>783</v>
      </c>
      <c r="JD56" s="626">
        <v>329419</v>
      </c>
      <c r="JE56" s="626" t="s">
        <v>783</v>
      </c>
      <c r="JF56" s="626" t="s">
        <v>783</v>
      </c>
      <c r="JG56" s="626" t="s">
        <v>783</v>
      </c>
      <c r="JH56" s="626" t="s">
        <v>783</v>
      </c>
      <c r="JI56" s="626" t="s">
        <v>783</v>
      </c>
      <c r="JJ56" s="626" t="s">
        <v>783</v>
      </c>
      <c r="JK56" s="626" t="s">
        <v>783</v>
      </c>
      <c r="JL56" s="626" t="s">
        <v>783</v>
      </c>
      <c r="JM56" s="626">
        <v>4</v>
      </c>
      <c r="JN56" s="626" t="s">
        <v>783</v>
      </c>
      <c r="JO56" s="626" t="s">
        <v>783</v>
      </c>
      <c r="JP56" s="626">
        <v>10711928</v>
      </c>
      <c r="JQ56" s="626">
        <v>2011</v>
      </c>
      <c r="JR56" s="626">
        <v>3</v>
      </c>
      <c r="JS56" s="626" t="s">
        <v>783</v>
      </c>
      <c r="JT56" s="626" t="s">
        <v>783</v>
      </c>
      <c r="JU56" s="626" t="s">
        <v>846</v>
      </c>
      <c r="JV56" s="628">
        <v>476.336206</v>
      </c>
      <c r="JW56">
        <f>SUM(JV56:JV56)</f>
        <v>476.336206</v>
      </c>
      <c r="JX56" s="225">
        <v>2.1276688058712123</v>
      </c>
    </row>
    <row r="57" spans="1:284" ht="16" thickBot="1">
      <c r="A57" s="905" t="s">
        <v>5</v>
      </c>
      <c r="B57" s="79">
        <f t="shared" si="47"/>
        <v>1</v>
      </c>
      <c r="C57" s="871" t="s">
        <v>234</v>
      </c>
      <c r="D57" s="249" t="s">
        <v>168</v>
      </c>
      <c r="E57" s="103" t="s">
        <v>129</v>
      </c>
      <c r="F57" s="888">
        <v>2.15</v>
      </c>
      <c r="G57" s="120" t="e">
        <f t="shared" si="84"/>
        <v>#REF!</v>
      </c>
      <c r="H57" s="46"/>
      <c r="I57" s="33">
        <v>2.15</v>
      </c>
      <c r="J57" s="29"/>
      <c r="K57" s="18"/>
      <c r="L57" s="5"/>
      <c r="M57" s="71">
        <v>3</v>
      </c>
      <c r="N57" s="71">
        <v>3</v>
      </c>
      <c r="O57" s="70">
        <v>3</v>
      </c>
      <c r="P57" s="891">
        <f t="shared" si="86"/>
        <v>9</v>
      </c>
      <c r="Q57" s="1108">
        <f t="shared" ref="Q57:Q64" si="88">O57*N57*M57</f>
        <v>27</v>
      </c>
      <c r="R57" s="46"/>
      <c r="S57" s="33">
        <f>I57</f>
        <v>2.15</v>
      </c>
      <c r="T57" s="56"/>
      <c r="U57" s="219">
        <f t="shared" si="87"/>
        <v>161250</v>
      </c>
      <c r="V57" s="172" t="s">
        <v>642</v>
      </c>
      <c r="W57" s="536">
        <f t="shared" si="85"/>
        <v>161250</v>
      </c>
      <c r="X57" s="537">
        <f t="shared" si="83"/>
        <v>183222.04444444444</v>
      </c>
      <c r="Y57" s="538">
        <f t="shared" si="40"/>
        <v>500</v>
      </c>
      <c r="Z57" s="900">
        <f t="shared" si="48"/>
        <v>344972.04444444447</v>
      </c>
      <c r="AA57" s="883">
        <v>4</v>
      </c>
      <c r="AB57" s="270">
        <f t="shared" si="49"/>
        <v>28422.044444444444</v>
      </c>
      <c r="AC57" s="553">
        <v>1</v>
      </c>
      <c r="AD57" s="562">
        <f t="shared" si="50"/>
        <v>154800</v>
      </c>
      <c r="AE57" s="518"/>
      <c r="AF57" s="270">
        <f t="shared" si="51"/>
        <v>0</v>
      </c>
      <c r="AG57" s="270"/>
      <c r="AH57" s="562">
        <f t="shared" si="52"/>
        <v>0</v>
      </c>
      <c r="AI57" s="270"/>
      <c r="AJ57" s="228">
        <v>0</v>
      </c>
      <c r="AK57" s="902">
        <v>2019</v>
      </c>
      <c r="AL57" s="902">
        <v>2020</v>
      </c>
      <c r="AM57" s="18" t="str">
        <f t="shared" si="53"/>
        <v xml:space="preserve"> </v>
      </c>
      <c r="AN57" s="747" t="str">
        <f t="shared" si="54"/>
        <v xml:space="preserve"> </v>
      </c>
      <c r="AO57" s="4" t="str">
        <f t="shared" si="55"/>
        <v xml:space="preserve"> </v>
      </c>
      <c r="AP57" s="747" t="str">
        <f t="shared" si="56"/>
        <v xml:space="preserve"> </v>
      </c>
      <c r="AQ57" s="4">
        <f t="shared" si="57"/>
        <v>2.15</v>
      </c>
      <c r="AR57" s="747">
        <f t="shared" si="58"/>
        <v>344972.04444444447</v>
      </c>
      <c r="AS57" s="4" t="str">
        <f t="shared" si="59"/>
        <v xml:space="preserve"> </v>
      </c>
      <c r="AT57" s="747" t="str">
        <f t="shared" si="60"/>
        <v xml:space="preserve"> </v>
      </c>
      <c r="AU57" s="4" t="str">
        <f t="shared" si="61"/>
        <v xml:space="preserve"> </v>
      </c>
      <c r="AV57" s="747" t="str">
        <f t="shared" si="62"/>
        <v xml:space="preserve"> </v>
      </c>
      <c r="AW57" s="4" t="str">
        <f t="shared" si="63"/>
        <v xml:space="preserve"> </v>
      </c>
      <c r="AX57" s="747" t="str">
        <f t="shared" si="64"/>
        <v xml:space="preserve"> </v>
      </c>
      <c r="AY57" s="4" t="str">
        <f t="shared" si="65"/>
        <v xml:space="preserve"> </v>
      </c>
      <c r="AZ57" s="747" t="str">
        <f t="shared" si="66"/>
        <v xml:space="preserve"> </v>
      </c>
      <c r="BA57" s="4" t="str">
        <f t="shared" si="67"/>
        <v xml:space="preserve"> </v>
      </c>
      <c r="BB57" s="747" t="str">
        <f t="shared" si="68"/>
        <v xml:space="preserve"> </v>
      </c>
      <c r="BC57" s="4" t="str">
        <f t="shared" si="69"/>
        <v xml:space="preserve"> </v>
      </c>
      <c r="BD57" s="747" t="str">
        <f t="shared" si="70"/>
        <v xml:space="preserve"> </v>
      </c>
      <c r="BE57" s="4" t="str">
        <f t="shared" si="71"/>
        <v xml:space="preserve"> </v>
      </c>
      <c r="BF57" s="747" t="str">
        <f t="shared" si="72"/>
        <v xml:space="preserve"> </v>
      </c>
      <c r="BG57" s="4" t="str">
        <f t="shared" si="73"/>
        <v xml:space="preserve"> </v>
      </c>
      <c r="BH57" s="747" t="str">
        <f t="shared" si="74"/>
        <v xml:space="preserve"> </v>
      </c>
      <c r="BI57" s="4" t="str">
        <f t="shared" si="75"/>
        <v xml:space="preserve"> </v>
      </c>
      <c r="BJ57" s="747" t="str">
        <f t="shared" si="76"/>
        <v xml:space="preserve"> </v>
      </c>
      <c r="BK57" s="4" t="str">
        <f t="shared" si="77"/>
        <v xml:space="preserve"> </v>
      </c>
      <c r="BL57" s="747" t="str">
        <f t="shared" si="78"/>
        <v xml:space="preserve"> </v>
      </c>
      <c r="BM57" s="4" t="str">
        <f t="shared" si="79"/>
        <v xml:space="preserve"> </v>
      </c>
      <c r="BN57" s="747" t="str">
        <f t="shared" si="80"/>
        <v xml:space="preserve"> </v>
      </c>
      <c r="BO57" s="4" t="str">
        <f t="shared" si="81"/>
        <v xml:space="preserve"> </v>
      </c>
      <c r="BP57" s="747" t="str">
        <f t="shared" si="82"/>
        <v xml:space="preserve"> </v>
      </c>
      <c r="BQ57" s="133"/>
      <c r="BR57" s="133"/>
      <c r="BS57" s="389"/>
      <c r="BT57" s="389"/>
      <c r="BU57" s="389"/>
      <c r="BV57" s="389"/>
      <c r="BW57" s="389"/>
      <c r="BX57" s="389"/>
      <c r="BY57" s="389"/>
      <c r="BZ57" s="389"/>
      <c r="CA57" s="389"/>
      <c r="CB57" s="163">
        <f t="shared" si="38"/>
        <v>0</v>
      </c>
      <c r="CC57" s="389"/>
      <c r="CD57" s="389"/>
      <c r="CE57" s="389"/>
      <c r="CF57" s="389"/>
      <c r="CG57" s="389"/>
      <c r="CH57" s="389"/>
      <c r="CI57" s="389"/>
      <c r="CJ57" s="389"/>
      <c r="CK57" s="389"/>
      <c r="CL57" s="389"/>
      <c r="CM57" s="389"/>
      <c r="CN57" s="389"/>
      <c r="CO57" s="389"/>
      <c r="CP57" s="389"/>
      <c r="CQ57" s="389"/>
      <c r="CR57" s="389"/>
      <c r="CS57" s="389"/>
      <c r="CT57" s="389"/>
      <c r="CU57" s="389"/>
      <c r="CV57" s="389"/>
      <c r="CW57" s="389"/>
      <c r="CX57" s="389"/>
      <c r="CY57" s="389"/>
      <c r="CZ57" s="389"/>
      <c r="DA57" s="389"/>
      <c r="DB57" s="389"/>
      <c r="DC57" s="389"/>
      <c r="DD57" s="389"/>
      <c r="DE57" s="389"/>
      <c r="DF57" s="389"/>
      <c r="DG57" s="389"/>
      <c r="DH57" s="389"/>
      <c r="DI57" s="389"/>
      <c r="DJ57" s="389"/>
      <c r="DK57" s="389"/>
      <c r="DL57" s="389"/>
      <c r="DM57" s="389"/>
      <c r="DN57" s="389"/>
      <c r="DO57" s="389"/>
      <c r="DP57" s="389"/>
      <c r="DQ57" s="389"/>
      <c r="DR57" s="389"/>
      <c r="DS57" s="389"/>
      <c r="DT57" s="389"/>
      <c r="DU57" s="389"/>
      <c r="DV57" s="389"/>
      <c r="DW57" s="389"/>
      <c r="DX57" s="389"/>
      <c r="DY57" s="389"/>
      <c r="DZ57" s="389"/>
      <c r="EA57" s="389"/>
      <c r="EB57" s="389"/>
      <c r="EC57" s="389"/>
      <c r="ED57" s="389"/>
      <c r="EE57" s="389"/>
      <c r="EF57" s="389"/>
      <c r="EG57" s="389"/>
      <c r="EH57" s="389"/>
      <c r="EI57" s="389"/>
      <c r="EJ57" s="389"/>
      <c r="EK57" s="389"/>
      <c r="EL57" s="389"/>
      <c r="EM57" s="389"/>
      <c r="EN57" s="389"/>
      <c r="EO57" s="389"/>
      <c r="EP57" s="389"/>
      <c r="EQ57" s="389"/>
      <c r="ER57" s="389"/>
      <c r="ES57" s="389"/>
      <c r="ET57" s="389"/>
      <c r="EU57" s="389"/>
      <c r="EV57" s="389"/>
      <c r="EW57" s="389"/>
      <c r="EX57" s="389"/>
      <c r="EY57" s="389"/>
      <c r="EZ57" s="389"/>
      <c r="FA57" s="389"/>
      <c r="FB57" s="389"/>
      <c r="FC57" s="389"/>
      <c r="FD57" s="389"/>
      <c r="FE57" s="389"/>
      <c r="FF57" s="389"/>
      <c r="FG57" s="389"/>
      <c r="FH57" s="389"/>
      <c r="FI57" s="389"/>
      <c r="FJ57" s="389"/>
      <c r="FK57" s="389"/>
      <c r="FL57" s="389"/>
      <c r="FM57" s="389"/>
      <c r="FN57" s="389"/>
      <c r="FO57" s="389"/>
      <c r="FP57" s="389"/>
      <c r="FQ57" s="389"/>
      <c r="FR57" s="389"/>
      <c r="FS57" s="389"/>
      <c r="FT57" s="389"/>
      <c r="FU57" s="389"/>
      <c r="FV57" s="389"/>
      <c r="FW57" s="389"/>
      <c r="FX57" s="621" t="s">
        <v>424</v>
      </c>
      <c r="FY57" s="622">
        <v>73</v>
      </c>
      <c r="FZ57" s="622">
        <v>30289414</v>
      </c>
      <c r="GA57" s="622">
        <v>55</v>
      </c>
      <c r="GB57" s="622" t="s">
        <v>798</v>
      </c>
      <c r="GC57" s="622">
        <v>18</v>
      </c>
      <c r="GD57" s="622">
        <v>2009</v>
      </c>
      <c r="GE57" s="622">
        <v>1</v>
      </c>
      <c r="GF57" s="622" t="s">
        <v>780</v>
      </c>
      <c r="GG57" s="622">
        <v>2</v>
      </c>
      <c r="GH57" s="622">
        <v>1</v>
      </c>
      <c r="GI57" s="622" t="s">
        <v>780</v>
      </c>
      <c r="GJ57" s="622">
        <v>2</v>
      </c>
      <c r="GK57" s="622" t="s">
        <v>781</v>
      </c>
      <c r="GL57" s="622" t="s">
        <v>782</v>
      </c>
      <c r="GM57" s="622">
        <v>66</v>
      </c>
      <c r="GN57" s="622" t="s">
        <v>783</v>
      </c>
      <c r="GO57" s="622">
        <v>0</v>
      </c>
      <c r="GP57" s="622">
        <v>0</v>
      </c>
      <c r="GQ57" s="622">
        <v>4</v>
      </c>
      <c r="GR57" s="622">
        <v>2</v>
      </c>
      <c r="GS57" s="622">
        <v>9</v>
      </c>
      <c r="GT57" s="622" t="s">
        <v>783</v>
      </c>
      <c r="GU57" s="622" t="s">
        <v>783</v>
      </c>
      <c r="GV57" s="622" t="s">
        <v>783</v>
      </c>
      <c r="GW57" s="622" t="s">
        <v>783</v>
      </c>
      <c r="GX57" s="622" t="s">
        <v>783</v>
      </c>
      <c r="GY57" s="622">
        <v>1649</v>
      </c>
      <c r="GZ57" s="622">
        <v>0.23</v>
      </c>
      <c r="HA57" s="622">
        <v>5</v>
      </c>
      <c r="HB57" s="622" t="s">
        <v>783</v>
      </c>
      <c r="HC57" s="622" t="s">
        <v>782</v>
      </c>
      <c r="HD57" s="622">
        <v>15</v>
      </c>
      <c r="HE57" s="622" t="s">
        <v>783</v>
      </c>
      <c r="HF57" s="622">
        <v>0</v>
      </c>
      <c r="HG57" s="622" t="s">
        <v>783</v>
      </c>
      <c r="HH57" s="622">
        <v>0</v>
      </c>
      <c r="HI57" s="622">
        <v>1</v>
      </c>
      <c r="HJ57" s="622">
        <v>45</v>
      </c>
      <c r="HK57" s="622" t="s">
        <v>784</v>
      </c>
      <c r="HL57" s="622" t="s">
        <v>785</v>
      </c>
      <c r="HM57" s="622" t="s">
        <v>783</v>
      </c>
      <c r="HN57" s="622" t="s">
        <v>783</v>
      </c>
      <c r="HO57" s="622" t="s">
        <v>783</v>
      </c>
      <c r="HP57" s="622" t="s">
        <v>783</v>
      </c>
      <c r="HQ57" s="622" t="s">
        <v>783</v>
      </c>
      <c r="HR57" s="622">
        <v>3980715</v>
      </c>
      <c r="HS57" s="622" t="s">
        <v>783</v>
      </c>
      <c r="HT57" s="622" t="s">
        <v>786</v>
      </c>
      <c r="HU57" s="622" t="s">
        <v>787</v>
      </c>
      <c r="HV57" s="622">
        <v>4</v>
      </c>
      <c r="HW57" s="622">
        <v>2014</v>
      </c>
      <c r="HX57" s="622">
        <v>63</v>
      </c>
      <c r="HY57" s="622">
        <v>581</v>
      </c>
      <c r="HZ57" s="622">
        <v>1795</v>
      </c>
      <c r="IA57" s="623">
        <v>41697.500081018516</v>
      </c>
      <c r="IB57" s="622" t="s">
        <v>788</v>
      </c>
      <c r="IC57" s="622">
        <v>3976237</v>
      </c>
      <c r="ID57" s="622">
        <v>2014</v>
      </c>
      <c r="IE57" s="622">
        <v>1712</v>
      </c>
      <c r="IF57" s="622" t="s">
        <v>783</v>
      </c>
      <c r="IG57" s="622" t="s">
        <v>783</v>
      </c>
      <c r="IH57" s="622" t="s">
        <v>783</v>
      </c>
      <c r="II57" s="622" t="s">
        <v>783</v>
      </c>
      <c r="IJ57" s="622" t="s">
        <v>783</v>
      </c>
      <c r="IK57" s="622" t="s">
        <v>783</v>
      </c>
      <c r="IL57" s="622" t="s">
        <v>783</v>
      </c>
      <c r="IM57" s="622" t="s">
        <v>783</v>
      </c>
      <c r="IN57" s="622" t="s">
        <v>783</v>
      </c>
      <c r="IO57" s="622">
        <v>1649</v>
      </c>
      <c r="IP57" s="623">
        <v>39296.319722222222</v>
      </c>
      <c r="IQ57" s="622">
        <v>2</v>
      </c>
      <c r="IR57" s="622" t="s">
        <v>793</v>
      </c>
      <c r="IS57" s="622">
        <v>9</v>
      </c>
      <c r="IT57" s="644">
        <v>41275</v>
      </c>
      <c r="IU57" s="622" t="s">
        <v>783</v>
      </c>
      <c r="IV57" s="622" t="s">
        <v>783</v>
      </c>
      <c r="IW57" s="622" t="s">
        <v>783</v>
      </c>
      <c r="IX57" s="622" t="s">
        <v>781</v>
      </c>
      <c r="IY57" s="622">
        <v>45</v>
      </c>
      <c r="IZ57" s="622" t="s">
        <v>789</v>
      </c>
      <c r="JA57" s="622" t="s">
        <v>783</v>
      </c>
      <c r="JB57" s="622" t="s">
        <v>783</v>
      </c>
      <c r="JC57" s="622" t="s">
        <v>783</v>
      </c>
      <c r="JD57" s="622">
        <v>329421</v>
      </c>
      <c r="JE57" s="622" t="s">
        <v>783</v>
      </c>
      <c r="JF57" s="622" t="s">
        <v>783</v>
      </c>
      <c r="JG57" s="622" t="s">
        <v>815</v>
      </c>
      <c r="JH57" s="622">
        <v>55</v>
      </c>
      <c r="JI57" s="622" t="s">
        <v>783</v>
      </c>
      <c r="JJ57" s="622" t="s">
        <v>783</v>
      </c>
      <c r="JK57" s="622" t="s">
        <v>783</v>
      </c>
      <c r="JL57" s="622" t="s">
        <v>790</v>
      </c>
      <c r="JM57" s="622">
        <v>4</v>
      </c>
      <c r="JN57" s="622">
        <v>3</v>
      </c>
      <c r="JO57" s="622" t="s">
        <v>783</v>
      </c>
      <c r="JP57" s="622">
        <v>10711928</v>
      </c>
      <c r="JQ57" s="622">
        <v>2011</v>
      </c>
      <c r="JR57" s="622">
        <v>3</v>
      </c>
      <c r="JS57" s="622" t="s">
        <v>783</v>
      </c>
      <c r="JT57" s="622" t="s">
        <v>783</v>
      </c>
      <c r="JU57" s="622" t="s">
        <v>847</v>
      </c>
      <c r="JV57" s="624">
        <v>1141.411891</v>
      </c>
      <c r="JX57" s="225"/>
    </row>
    <row r="58" spans="1:284" ht="16" thickBot="1">
      <c r="A58" s="905" t="s">
        <v>5</v>
      </c>
      <c r="B58" s="79">
        <f t="shared" si="47"/>
        <v>1</v>
      </c>
      <c r="C58" s="871" t="s">
        <v>212</v>
      </c>
      <c r="D58" s="249" t="s">
        <v>135</v>
      </c>
      <c r="E58" s="103" t="s">
        <v>213</v>
      </c>
      <c r="F58" s="888">
        <v>1.24</v>
      </c>
      <c r="G58" s="120" t="e">
        <f t="shared" si="84"/>
        <v>#REF!</v>
      </c>
      <c r="H58" s="46"/>
      <c r="I58" s="3">
        <v>1.24</v>
      </c>
      <c r="J58" s="29"/>
      <c r="K58" s="18">
        <v>1970</v>
      </c>
      <c r="L58" s="5"/>
      <c r="M58" s="71">
        <v>3</v>
      </c>
      <c r="N58" s="71">
        <v>3</v>
      </c>
      <c r="O58" s="70">
        <v>3</v>
      </c>
      <c r="P58" s="891">
        <f t="shared" si="86"/>
        <v>9</v>
      </c>
      <c r="Q58" s="1108">
        <f t="shared" si="88"/>
        <v>27</v>
      </c>
      <c r="R58" s="46"/>
      <c r="S58" s="3">
        <v>1.24</v>
      </c>
      <c r="T58" s="29"/>
      <c r="U58" s="219">
        <f t="shared" si="87"/>
        <v>93000</v>
      </c>
      <c r="V58" s="172" t="s">
        <v>642</v>
      </c>
      <c r="W58" s="536">
        <f t="shared" si="85"/>
        <v>93000</v>
      </c>
      <c r="X58" s="537">
        <f t="shared" si="83"/>
        <v>0</v>
      </c>
      <c r="Y58" s="538">
        <f t="shared" si="40"/>
        <v>500</v>
      </c>
      <c r="Z58" s="900">
        <f t="shared" si="48"/>
        <v>93500</v>
      </c>
      <c r="AA58" s="883"/>
      <c r="AB58" s="270">
        <f t="shared" si="49"/>
        <v>0</v>
      </c>
      <c r="AC58" s="553"/>
      <c r="AD58" s="562">
        <f t="shared" si="50"/>
        <v>0</v>
      </c>
      <c r="AE58" s="518"/>
      <c r="AF58" s="270">
        <f t="shared" si="51"/>
        <v>0</v>
      </c>
      <c r="AG58" s="270"/>
      <c r="AH58" s="562">
        <f t="shared" si="52"/>
        <v>0</v>
      </c>
      <c r="AI58" s="270"/>
      <c r="AJ58" s="228">
        <v>0</v>
      </c>
      <c r="AK58" s="902">
        <v>2019</v>
      </c>
      <c r="AL58" s="902">
        <v>2020</v>
      </c>
      <c r="AM58" s="18" t="str">
        <f t="shared" si="53"/>
        <v xml:space="preserve"> </v>
      </c>
      <c r="AN58" s="747" t="str">
        <f t="shared" si="54"/>
        <v xml:space="preserve"> </v>
      </c>
      <c r="AO58" s="4" t="str">
        <f t="shared" si="55"/>
        <v xml:space="preserve"> </v>
      </c>
      <c r="AP58" s="747" t="str">
        <f t="shared" si="56"/>
        <v xml:space="preserve"> </v>
      </c>
      <c r="AQ58" s="4">
        <f t="shared" si="57"/>
        <v>1.24</v>
      </c>
      <c r="AR58" s="747">
        <f t="shared" si="58"/>
        <v>93500</v>
      </c>
      <c r="AS58" s="4" t="str">
        <f t="shared" si="59"/>
        <v xml:space="preserve"> </v>
      </c>
      <c r="AT58" s="747" t="str">
        <f t="shared" si="60"/>
        <v xml:space="preserve"> </v>
      </c>
      <c r="AU58" s="4" t="str">
        <f t="shared" si="61"/>
        <v xml:space="preserve"> </v>
      </c>
      <c r="AV58" s="747" t="str">
        <f t="shared" si="62"/>
        <v xml:space="preserve"> </v>
      </c>
      <c r="AW58" s="4" t="str">
        <f t="shared" si="63"/>
        <v xml:space="preserve"> </v>
      </c>
      <c r="AX58" s="747" t="str">
        <f t="shared" si="64"/>
        <v xml:space="preserve"> </v>
      </c>
      <c r="AY58" s="4" t="str">
        <f t="shared" si="65"/>
        <v xml:space="preserve"> </v>
      </c>
      <c r="AZ58" s="747" t="str">
        <f t="shared" si="66"/>
        <v xml:space="preserve"> </v>
      </c>
      <c r="BA58" s="4" t="str">
        <f t="shared" si="67"/>
        <v xml:space="preserve"> </v>
      </c>
      <c r="BB58" s="747" t="str">
        <f t="shared" si="68"/>
        <v xml:space="preserve"> </v>
      </c>
      <c r="BC58" s="4" t="str">
        <f t="shared" si="69"/>
        <v xml:space="preserve"> </v>
      </c>
      <c r="BD58" s="747" t="str">
        <f t="shared" si="70"/>
        <v xml:space="preserve"> </v>
      </c>
      <c r="BE58" s="4" t="str">
        <f t="shared" si="71"/>
        <v xml:space="preserve"> </v>
      </c>
      <c r="BF58" s="747" t="str">
        <f t="shared" si="72"/>
        <v xml:space="preserve"> </v>
      </c>
      <c r="BG58" s="4" t="str">
        <f t="shared" si="73"/>
        <v xml:space="preserve"> </v>
      </c>
      <c r="BH58" s="747" t="str">
        <f t="shared" si="74"/>
        <v xml:space="preserve"> </v>
      </c>
      <c r="BI58" s="4" t="str">
        <f t="shared" si="75"/>
        <v xml:space="preserve"> </v>
      </c>
      <c r="BJ58" s="747" t="str">
        <f t="shared" si="76"/>
        <v xml:space="preserve"> </v>
      </c>
      <c r="BK58" s="4" t="str">
        <f t="shared" si="77"/>
        <v xml:space="preserve"> </v>
      </c>
      <c r="BL58" s="747" t="str">
        <f t="shared" si="78"/>
        <v xml:space="preserve"> </v>
      </c>
      <c r="BM58" s="4" t="str">
        <f t="shared" si="79"/>
        <v xml:space="preserve"> </v>
      </c>
      <c r="BN58" s="747" t="str">
        <f t="shared" si="80"/>
        <v xml:space="preserve"> </v>
      </c>
      <c r="BO58" s="4" t="str">
        <f t="shared" si="81"/>
        <v xml:space="preserve"> </v>
      </c>
      <c r="BP58" s="747" t="str">
        <f t="shared" si="82"/>
        <v xml:space="preserve"> </v>
      </c>
      <c r="BQ58" s="133" t="s">
        <v>214</v>
      </c>
      <c r="BR58" s="133"/>
      <c r="BS58" s="389"/>
      <c r="BT58" s="389"/>
      <c r="BU58" s="389"/>
      <c r="BV58" s="389"/>
      <c r="BW58" s="389"/>
      <c r="BX58" s="389"/>
      <c r="BY58" s="389"/>
      <c r="BZ58" s="389"/>
      <c r="CA58" s="389"/>
      <c r="CB58" s="163">
        <f t="shared" si="38"/>
        <v>0</v>
      </c>
      <c r="CC58" s="389"/>
      <c r="CD58" s="389"/>
      <c r="CE58" s="389"/>
      <c r="CF58" s="389"/>
      <c r="CG58" s="389"/>
      <c r="CH58" s="389"/>
      <c r="CI58" s="389"/>
      <c r="CJ58" s="389"/>
      <c r="CK58" s="389"/>
      <c r="CL58" s="389"/>
      <c r="CM58" s="389"/>
      <c r="CN58" s="389"/>
      <c r="CO58" s="389"/>
      <c r="CP58" s="389"/>
      <c r="CQ58" s="389"/>
      <c r="CR58" s="389"/>
      <c r="CS58" s="389"/>
      <c r="CT58" s="389"/>
      <c r="CU58" s="389"/>
      <c r="CV58" s="389"/>
      <c r="CW58" s="389"/>
      <c r="CX58" s="389"/>
      <c r="CY58" s="389"/>
      <c r="CZ58" s="389"/>
      <c r="DA58" s="389"/>
      <c r="DB58" s="389"/>
      <c r="DC58" s="389"/>
      <c r="DD58" s="389"/>
      <c r="DE58" s="389"/>
      <c r="DF58" s="389"/>
      <c r="DG58" s="389"/>
      <c r="DH58" s="389"/>
      <c r="DI58" s="389"/>
      <c r="DJ58" s="389"/>
      <c r="DK58" s="389"/>
      <c r="DL58" s="389"/>
      <c r="DM58" s="389"/>
      <c r="DN58" s="389"/>
      <c r="DO58" s="389"/>
      <c r="DP58" s="389"/>
      <c r="DQ58" s="389"/>
      <c r="DR58" s="389"/>
      <c r="DS58" s="389"/>
      <c r="DT58" s="389"/>
      <c r="DU58" s="389"/>
      <c r="DV58" s="389"/>
      <c r="DW58" s="389"/>
      <c r="DX58" s="389"/>
      <c r="DY58" s="389"/>
      <c r="DZ58" s="389"/>
      <c r="EA58" s="389"/>
      <c r="EB58" s="389"/>
      <c r="EC58" s="389"/>
      <c r="ED58" s="389"/>
      <c r="EE58" s="389"/>
      <c r="EF58" s="389"/>
      <c r="EG58" s="389"/>
      <c r="EH58" s="389"/>
      <c r="EI58" s="389"/>
      <c r="EJ58" s="389"/>
      <c r="EK58" s="389"/>
      <c r="EL58" s="389"/>
      <c r="EM58" s="389"/>
      <c r="EN58" s="389"/>
      <c r="EO58" s="389"/>
      <c r="EP58" s="389"/>
      <c r="EQ58" s="389"/>
      <c r="ER58" s="389"/>
      <c r="ES58" s="389"/>
      <c r="ET58" s="389"/>
      <c r="EU58" s="389"/>
      <c r="EV58" s="389"/>
      <c r="EW58" s="389"/>
      <c r="EX58" s="389"/>
      <c r="EY58" s="389"/>
      <c r="EZ58" s="389"/>
      <c r="FA58" s="389"/>
      <c r="FB58" s="389"/>
      <c r="FC58" s="389"/>
      <c r="FD58" s="389"/>
      <c r="FE58" s="389"/>
      <c r="FF58" s="389"/>
      <c r="FG58" s="389"/>
      <c r="FH58" s="389"/>
      <c r="FI58" s="389"/>
      <c r="FJ58" s="389"/>
      <c r="FK58" s="389"/>
      <c r="FL58" s="389"/>
      <c r="FM58" s="389"/>
      <c r="FN58" s="389"/>
      <c r="FO58" s="389"/>
      <c r="FP58" s="389"/>
      <c r="FQ58" s="389"/>
      <c r="FR58" s="389"/>
      <c r="FS58" s="389"/>
      <c r="FT58" s="389"/>
      <c r="FU58" s="389"/>
      <c r="FV58" s="389"/>
      <c r="FW58" s="389"/>
      <c r="FX58" s="660" t="s">
        <v>424</v>
      </c>
      <c r="FY58" s="661">
        <v>96</v>
      </c>
      <c r="FZ58" s="661">
        <v>30289408</v>
      </c>
      <c r="GA58" s="661">
        <v>55</v>
      </c>
      <c r="GB58" s="661" t="s">
        <v>798</v>
      </c>
      <c r="GC58" s="661">
        <v>18</v>
      </c>
      <c r="GD58" s="661">
        <v>2009</v>
      </c>
      <c r="GE58" s="661">
        <v>1</v>
      </c>
      <c r="GF58" s="661" t="s">
        <v>780</v>
      </c>
      <c r="GG58" s="661">
        <v>2</v>
      </c>
      <c r="GH58" s="661">
        <v>1</v>
      </c>
      <c r="GI58" s="661" t="s">
        <v>780</v>
      </c>
      <c r="GJ58" s="661">
        <v>2</v>
      </c>
      <c r="GK58" s="661" t="s">
        <v>781</v>
      </c>
      <c r="GL58" s="661" t="s">
        <v>782</v>
      </c>
      <c r="GM58" s="661">
        <v>66</v>
      </c>
      <c r="GN58" s="661" t="s">
        <v>783</v>
      </c>
      <c r="GO58" s="661">
        <v>0</v>
      </c>
      <c r="GP58" s="661">
        <v>0</v>
      </c>
      <c r="GQ58" s="661">
        <v>4</v>
      </c>
      <c r="GR58" s="661">
        <v>2</v>
      </c>
      <c r="GS58" s="661">
        <v>9</v>
      </c>
      <c r="GT58" s="661" t="s">
        <v>783</v>
      </c>
      <c r="GU58" s="661" t="s">
        <v>783</v>
      </c>
      <c r="GV58" s="661" t="s">
        <v>783</v>
      </c>
      <c r="GW58" s="661" t="s">
        <v>783</v>
      </c>
      <c r="GX58" s="661" t="s">
        <v>783</v>
      </c>
      <c r="GY58" s="661">
        <v>1649</v>
      </c>
      <c r="GZ58" s="661">
        <v>0.01</v>
      </c>
      <c r="HA58" s="661">
        <v>5</v>
      </c>
      <c r="HB58" s="661" t="s">
        <v>783</v>
      </c>
      <c r="HC58" s="661" t="s">
        <v>782</v>
      </c>
      <c r="HD58" s="661">
        <v>15</v>
      </c>
      <c r="HE58" s="661" t="s">
        <v>783</v>
      </c>
      <c r="HF58" s="661">
        <v>0</v>
      </c>
      <c r="HG58" s="661" t="s">
        <v>783</v>
      </c>
      <c r="HH58" s="661">
        <v>0</v>
      </c>
      <c r="HI58" s="661">
        <v>1</v>
      </c>
      <c r="HJ58" s="661">
        <v>45</v>
      </c>
      <c r="HK58" s="661" t="s">
        <v>784</v>
      </c>
      <c r="HL58" s="661" t="s">
        <v>785</v>
      </c>
      <c r="HM58" s="661" t="s">
        <v>783</v>
      </c>
      <c r="HN58" s="661" t="s">
        <v>783</v>
      </c>
      <c r="HO58" s="661" t="s">
        <v>783</v>
      </c>
      <c r="HP58" s="661" t="s">
        <v>783</v>
      </c>
      <c r="HQ58" s="661" t="s">
        <v>783</v>
      </c>
      <c r="HR58" s="661">
        <v>3978962</v>
      </c>
      <c r="HS58" s="661" t="s">
        <v>783</v>
      </c>
      <c r="HT58" s="661" t="s">
        <v>786</v>
      </c>
      <c r="HU58" s="661" t="s">
        <v>787</v>
      </c>
      <c r="HV58" s="661">
        <v>4</v>
      </c>
      <c r="HW58" s="661">
        <v>2014</v>
      </c>
      <c r="HX58" s="661">
        <v>63</v>
      </c>
      <c r="HY58" s="661">
        <v>0</v>
      </c>
      <c r="HZ58" s="661">
        <v>53</v>
      </c>
      <c r="IA58" s="662">
        <v>41697.500081018516</v>
      </c>
      <c r="IB58" s="661" t="s">
        <v>788</v>
      </c>
      <c r="IC58" s="661">
        <v>3974484</v>
      </c>
      <c r="ID58" s="661">
        <v>2014</v>
      </c>
      <c r="IE58" s="661">
        <v>1712</v>
      </c>
      <c r="IF58" s="661" t="s">
        <v>783</v>
      </c>
      <c r="IG58" s="661" t="s">
        <v>783</v>
      </c>
      <c r="IH58" s="661" t="s">
        <v>783</v>
      </c>
      <c r="II58" s="661" t="s">
        <v>783</v>
      </c>
      <c r="IJ58" s="661" t="s">
        <v>783</v>
      </c>
      <c r="IK58" s="661" t="s">
        <v>783</v>
      </c>
      <c r="IL58" s="661" t="s">
        <v>783</v>
      </c>
      <c r="IM58" s="661" t="s">
        <v>783</v>
      </c>
      <c r="IN58" s="661" t="s">
        <v>783</v>
      </c>
      <c r="IO58" s="661">
        <v>1649</v>
      </c>
      <c r="IP58" s="662">
        <v>37477.354571759257</v>
      </c>
      <c r="IQ58" s="661">
        <v>2</v>
      </c>
      <c r="IR58" s="661" t="s">
        <v>793</v>
      </c>
      <c r="IS58" s="661">
        <v>9</v>
      </c>
      <c r="IT58" s="663">
        <v>41275</v>
      </c>
      <c r="IU58" s="661" t="s">
        <v>783</v>
      </c>
      <c r="IV58" s="661" t="s">
        <v>783</v>
      </c>
      <c r="IW58" s="661" t="s">
        <v>783</v>
      </c>
      <c r="IX58" s="661" t="s">
        <v>781</v>
      </c>
      <c r="IY58" s="661">
        <v>45</v>
      </c>
      <c r="IZ58" s="661" t="s">
        <v>789</v>
      </c>
      <c r="JA58" s="661" t="s">
        <v>783</v>
      </c>
      <c r="JB58" s="661" t="s">
        <v>783</v>
      </c>
      <c r="JC58" s="661" t="s">
        <v>783</v>
      </c>
      <c r="JD58" s="661">
        <v>329421</v>
      </c>
      <c r="JE58" s="661" t="s">
        <v>783</v>
      </c>
      <c r="JF58" s="661" t="s">
        <v>783</v>
      </c>
      <c r="JG58" s="661" t="s">
        <v>815</v>
      </c>
      <c r="JH58" s="661">
        <v>55</v>
      </c>
      <c r="JI58" s="661" t="s">
        <v>783</v>
      </c>
      <c r="JJ58" s="661" t="s">
        <v>783</v>
      </c>
      <c r="JK58" s="661" t="s">
        <v>783</v>
      </c>
      <c r="JL58" s="661" t="s">
        <v>790</v>
      </c>
      <c r="JM58" s="661">
        <v>4</v>
      </c>
      <c r="JN58" s="661">
        <v>3</v>
      </c>
      <c r="JO58" s="661" t="s">
        <v>783</v>
      </c>
      <c r="JP58" s="661" t="s">
        <v>783</v>
      </c>
      <c r="JQ58" s="661" t="s">
        <v>783</v>
      </c>
      <c r="JR58" s="661" t="s">
        <v>783</v>
      </c>
      <c r="JS58" s="661" t="s">
        <v>783</v>
      </c>
      <c r="JT58" s="661" t="s">
        <v>783</v>
      </c>
      <c r="JU58" s="661" t="s">
        <v>848</v>
      </c>
      <c r="JV58" s="664">
        <v>25.130922000000002</v>
      </c>
      <c r="JX58" s="225"/>
    </row>
    <row r="59" spans="1:284" ht="16" thickBot="1">
      <c r="A59" s="905" t="s">
        <v>5</v>
      </c>
      <c r="B59" s="79">
        <f t="shared" si="47"/>
        <v>1</v>
      </c>
      <c r="C59" s="871" t="s">
        <v>74</v>
      </c>
      <c r="D59" s="249" t="s">
        <v>157</v>
      </c>
      <c r="E59" s="103" t="s">
        <v>158</v>
      </c>
      <c r="F59" s="888">
        <v>0.75</v>
      </c>
      <c r="G59" s="120" t="e">
        <f t="shared" si="84"/>
        <v>#REF!</v>
      </c>
      <c r="H59" s="46"/>
      <c r="I59" s="3">
        <v>0.75</v>
      </c>
      <c r="J59" s="29"/>
      <c r="K59" s="18" t="s">
        <v>77</v>
      </c>
      <c r="L59" s="5"/>
      <c r="M59" s="71">
        <v>2</v>
      </c>
      <c r="N59" s="71">
        <v>3</v>
      </c>
      <c r="O59" s="70">
        <v>3</v>
      </c>
      <c r="P59" s="891">
        <f t="shared" si="86"/>
        <v>8</v>
      </c>
      <c r="Q59" s="1108">
        <f t="shared" si="88"/>
        <v>18</v>
      </c>
      <c r="R59" s="46"/>
      <c r="S59" s="3">
        <v>0.75</v>
      </c>
      <c r="T59" s="29"/>
      <c r="U59" s="219">
        <f t="shared" si="87"/>
        <v>56250</v>
      </c>
      <c r="V59" s="172" t="s">
        <v>642</v>
      </c>
      <c r="W59" s="536">
        <f t="shared" si="85"/>
        <v>56250</v>
      </c>
      <c r="X59" s="537">
        <f t="shared" si="83"/>
        <v>0</v>
      </c>
      <c r="Y59" s="538">
        <f t="shared" si="40"/>
        <v>500</v>
      </c>
      <c r="Z59" s="900">
        <f t="shared" si="48"/>
        <v>56750</v>
      </c>
      <c r="AA59" s="883"/>
      <c r="AB59" s="270">
        <f t="shared" si="49"/>
        <v>0</v>
      </c>
      <c r="AC59" s="553"/>
      <c r="AD59" s="562">
        <f t="shared" si="50"/>
        <v>0</v>
      </c>
      <c r="AE59" s="518"/>
      <c r="AF59" s="270">
        <f t="shared" si="51"/>
        <v>0</v>
      </c>
      <c r="AG59" s="270"/>
      <c r="AH59" s="562">
        <f t="shared" si="52"/>
        <v>0</v>
      </c>
      <c r="AI59" s="270"/>
      <c r="AJ59" s="228">
        <v>0</v>
      </c>
      <c r="AK59" s="902">
        <v>2020</v>
      </c>
      <c r="AL59" s="902">
        <v>2020</v>
      </c>
      <c r="AM59" s="18" t="str">
        <f t="shared" si="53"/>
        <v xml:space="preserve"> </v>
      </c>
      <c r="AN59" s="747" t="str">
        <f t="shared" si="54"/>
        <v xml:space="preserve"> </v>
      </c>
      <c r="AO59" s="4" t="str">
        <f t="shared" si="55"/>
        <v xml:space="preserve"> </v>
      </c>
      <c r="AP59" s="747" t="str">
        <f t="shared" si="56"/>
        <v xml:space="preserve"> </v>
      </c>
      <c r="AQ59" s="4">
        <f t="shared" si="57"/>
        <v>0.75</v>
      </c>
      <c r="AR59" s="747">
        <f t="shared" si="58"/>
        <v>56750</v>
      </c>
      <c r="AS59" s="4" t="str">
        <f t="shared" si="59"/>
        <v xml:space="preserve"> </v>
      </c>
      <c r="AT59" s="747" t="str">
        <f t="shared" si="60"/>
        <v xml:space="preserve"> </v>
      </c>
      <c r="AU59" s="4" t="str">
        <f t="shared" si="61"/>
        <v xml:space="preserve"> </v>
      </c>
      <c r="AV59" s="747" t="str">
        <f t="shared" si="62"/>
        <v xml:space="preserve"> </v>
      </c>
      <c r="AW59" s="4" t="str">
        <f t="shared" si="63"/>
        <v xml:space="preserve"> </v>
      </c>
      <c r="AX59" s="747" t="str">
        <f t="shared" si="64"/>
        <v xml:space="preserve"> </v>
      </c>
      <c r="AY59" s="4" t="str">
        <f t="shared" si="65"/>
        <v xml:space="preserve"> </v>
      </c>
      <c r="AZ59" s="747" t="str">
        <f t="shared" si="66"/>
        <v xml:space="preserve"> </v>
      </c>
      <c r="BA59" s="4" t="str">
        <f t="shared" si="67"/>
        <v xml:space="preserve"> </v>
      </c>
      <c r="BB59" s="747" t="str">
        <f t="shared" si="68"/>
        <v xml:space="preserve"> </v>
      </c>
      <c r="BC59" s="4" t="str">
        <f t="shared" si="69"/>
        <v xml:space="preserve"> </v>
      </c>
      <c r="BD59" s="747" t="str">
        <f t="shared" si="70"/>
        <v xml:space="preserve"> </v>
      </c>
      <c r="BE59" s="4" t="str">
        <f t="shared" si="71"/>
        <v xml:space="preserve"> </v>
      </c>
      <c r="BF59" s="747" t="str">
        <f t="shared" si="72"/>
        <v xml:space="preserve"> </v>
      </c>
      <c r="BG59" s="4" t="str">
        <f t="shared" si="73"/>
        <v xml:space="preserve"> </v>
      </c>
      <c r="BH59" s="747" t="str">
        <f t="shared" si="74"/>
        <v xml:space="preserve"> </v>
      </c>
      <c r="BI59" s="4" t="str">
        <f t="shared" si="75"/>
        <v xml:space="preserve"> </v>
      </c>
      <c r="BJ59" s="747" t="str">
        <f t="shared" si="76"/>
        <v xml:space="preserve"> </v>
      </c>
      <c r="BK59" s="4" t="str">
        <f t="shared" si="77"/>
        <v xml:space="preserve"> </v>
      </c>
      <c r="BL59" s="747" t="str">
        <f t="shared" si="78"/>
        <v xml:space="preserve"> </v>
      </c>
      <c r="BM59" s="4" t="str">
        <f t="shared" si="79"/>
        <v xml:space="preserve"> </v>
      </c>
      <c r="BN59" s="747" t="str">
        <f t="shared" si="80"/>
        <v xml:space="preserve"> </v>
      </c>
      <c r="BO59" s="4" t="str">
        <f t="shared" si="81"/>
        <v xml:space="preserve"> </v>
      </c>
      <c r="BP59" s="747" t="str">
        <f t="shared" si="82"/>
        <v xml:space="preserve"> </v>
      </c>
      <c r="BQ59" s="133" t="s">
        <v>241</v>
      </c>
      <c r="BR59" s="133"/>
      <c r="BS59" s="389"/>
      <c r="BT59" s="389"/>
      <c r="BU59" s="389"/>
      <c r="BV59" s="389"/>
      <c r="BW59" s="389"/>
      <c r="BX59" s="389"/>
      <c r="BY59" s="589"/>
      <c r="BZ59" s="389"/>
      <c r="CA59" s="389"/>
      <c r="CB59" s="163">
        <f t="shared" si="38"/>
        <v>0</v>
      </c>
      <c r="CC59" s="389"/>
      <c r="CD59" s="389"/>
      <c r="CE59" s="389"/>
      <c r="CF59" s="389"/>
      <c r="CG59" s="389"/>
      <c r="CH59" s="389"/>
      <c r="CI59" s="389"/>
      <c r="CJ59" s="389"/>
      <c r="CK59" s="389"/>
      <c r="CL59" s="389"/>
      <c r="CM59" s="389"/>
      <c r="CN59" s="389"/>
      <c r="CO59" s="389"/>
      <c r="CP59" s="389"/>
      <c r="CQ59" s="389"/>
      <c r="CR59" s="389"/>
      <c r="CS59" s="389"/>
      <c r="CT59" s="389"/>
      <c r="CU59" s="389"/>
      <c r="CV59" s="389"/>
      <c r="CW59" s="389"/>
      <c r="CX59" s="389"/>
      <c r="CY59" s="389"/>
      <c r="CZ59" s="389"/>
      <c r="DA59" s="389"/>
      <c r="DB59" s="389"/>
      <c r="DC59" s="389"/>
      <c r="DD59" s="389"/>
      <c r="DE59" s="389"/>
      <c r="DF59" s="389"/>
      <c r="DG59" s="389"/>
      <c r="DH59" s="389"/>
      <c r="DI59" s="389"/>
      <c r="DJ59" s="389"/>
      <c r="DK59" s="389"/>
      <c r="DL59" s="389"/>
      <c r="DM59" s="389"/>
      <c r="DN59" s="389"/>
      <c r="DO59" s="389"/>
      <c r="DP59" s="389"/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89"/>
      <c r="EB59" s="389"/>
      <c r="EC59" s="389"/>
      <c r="ED59" s="389"/>
      <c r="EE59" s="389"/>
      <c r="EF59" s="389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89"/>
      <c r="FJ59" s="389"/>
      <c r="FK59" s="389"/>
      <c r="FL59" s="389"/>
      <c r="FM59" s="389"/>
      <c r="FN59" s="389"/>
      <c r="FO59" s="389"/>
      <c r="FP59" s="389"/>
      <c r="FQ59" s="389"/>
      <c r="FR59" s="389"/>
      <c r="FS59" s="389"/>
      <c r="FT59" s="389"/>
      <c r="FU59" s="389"/>
      <c r="FV59" s="389"/>
      <c r="FW59" s="389"/>
      <c r="FX59" s="625" t="s">
        <v>424</v>
      </c>
      <c r="FY59" s="626">
        <v>229</v>
      </c>
      <c r="FZ59" s="626">
        <v>30289415</v>
      </c>
      <c r="GA59" s="626">
        <v>35</v>
      </c>
      <c r="GB59" s="626" t="s">
        <v>3</v>
      </c>
      <c r="GC59" s="626">
        <v>16</v>
      </c>
      <c r="GD59" s="626">
        <v>2009</v>
      </c>
      <c r="GE59" s="626">
        <v>0</v>
      </c>
      <c r="GF59" s="626" t="s">
        <v>792</v>
      </c>
      <c r="GG59" s="626">
        <v>0</v>
      </c>
      <c r="GH59" s="626">
        <v>0</v>
      </c>
      <c r="GI59" s="626" t="s">
        <v>792</v>
      </c>
      <c r="GJ59" s="626">
        <v>0</v>
      </c>
      <c r="GK59" s="626" t="s">
        <v>781</v>
      </c>
      <c r="GL59" s="626" t="s">
        <v>782</v>
      </c>
      <c r="GM59" s="626">
        <v>50</v>
      </c>
      <c r="GN59" s="626" t="s">
        <v>783</v>
      </c>
      <c r="GO59" s="626">
        <v>0</v>
      </c>
      <c r="GP59" s="626">
        <v>0</v>
      </c>
      <c r="GQ59" s="626">
        <v>4</v>
      </c>
      <c r="GR59" s="626">
        <v>2</v>
      </c>
      <c r="GS59" s="626">
        <v>1</v>
      </c>
      <c r="GT59" s="626" t="s">
        <v>783</v>
      </c>
      <c r="GU59" s="626" t="s">
        <v>783</v>
      </c>
      <c r="GV59" s="626" t="s">
        <v>783</v>
      </c>
      <c r="GW59" s="626" t="s">
        <v>783</v>
      </c>
      <c r="GX59" s="626" t="s">
        <v>783</v>
      </c>
      <c r="GY59" s="626">
        <v>1649</v>
      </c>
      <c r="GZ59" s="626">
        <v>0.11</v>
      </c>
      <c r="HA59" s="626">
        <v>5</v>
      </c>
      <c r="HB59" s="626" t="s">
        <v>783</v>
      </c>
      <c r="HC59" s="626" t="s">
        <v>782</v>
      </c>
      <c r="HD59" s="626">
        <v>15</v>
      </c>
      <c r="HE59" s="626" t="s">
        <v>783</v>
      </c>
      <c r="HF59" s="626">
        <v>0</v>
      </c>
      <c r="HG59" s="626" t="s">
        <v>783</v>
      </c>
      <c r="HH59" s="626">
        <v>0</v>
      </c>
      <c r="HI59" s="626">
        <v>1</v>
      </c>
      <c r="HJ59" s="626">
        <v>45</v>
      </c>
      <c r="HK59" s="626" t="s">
        <v>784</v>
      </c>
      <c r="HL59" s="626" t="s">
        <v>785</v>
      </c>
      <c r="HM59" s="626" t="s">
        <v>783</v>
      </c>
      <c r="HN59" s="626" t="s">
        <v>783</v>
      </c>
      <c r="HO59" s="626" t="s">
        <v>783</v>
      </c>
      <c r="HP59" s="626" t="s">
        <v>783</v>
      </c>
      <c r="HQ59" s="626" t="s">
        <v>783</v>
      </c>
      <c r="HR59" s="626">
        <v>3980715</v>
      </c>
      <c r="HS59" s="626" t="s">
        <v>783</v>
      </c>
      <c r="HT59" s="626" t="s">
        <v>786</v>
      </c>
      <c r="HU59" s="626" t="s">
        <v>787</v>
      </c>
      <c r="HV59" s="626">
        <v>4</v>
      </c>
      <c r="HW59" s="626">
        <v>2014</v>
      </c>
      <c r="HX59" s="626">
        <v>63</v>
      </c>
      <c r="HY59" s="626">
        <v>0</v>
      </c>
      <c r="HZ59" s="626">
        <v>581</v>
      </c>
      <c r="IA59" s="627">
        <v>41697.500081018516</v>
      </c>
      <c r="IB59" s="626" t="s">
        <v>788</v>
      </c>
      <c r="IC59" s="626">
        <v>3976237</v>
      </c>
      <c r="ID59" s="626">
        <v>2014</v>
      </c>
      <c r="IE59" s="626">
        <v>1712</v>
      </c>
      <c r="IF59" s="626" t="s">
        <v>783</v>
      </c>
      <c r="IG59" s="626" t="s">
        <v>783</v>
      </c>
      <c r="IH59" s="626" t="s">
        <v>783</v>
      </c>
      <c r="II59" s="626" t="s">
        <v>783</v>
      </c>
      <c r="IJ59" s="626" t="s">
        <v>783</v>
      </c>
      <c r="IK59" s="626" t="s">
        <v>783</v>
      </c>
      <c r="IL59" s="626" t="s">
        <v>783</v>
      </c>
      <c r="IM59" s="626" t="s">
        <v>783</v>
      </c>
      <c r="IN59" s="626" t="s">
        <v>783</v>
      </c>
      <c r="IO59" s="626">
        <v>1649</v>
      </c>
      <c r="IP59" s="627">
        <v>39296.319722222222</v>
      </c>
      <c r="IQ59" s="626">
        <v>4</v>
      </c>
      <c r="IR59" s="626" t="s">
        <v>793</v>
      </c>
      <c r="IS59" s="626">
        <v>1</v>
      </c>
      <c r="IT59" s="665">
        <v>41275</v>
      </c>
      <c r="IU59" s="626" t="s">
        <v>783</v>
      </c>
      <c r="IV59" s="626" t="s">
        <v>783</v>
      </c>
      <c r="IW59" s="626" t="s">
        <v>783</v>
      </c>
      <c r="IX59" s="626" t="s">
        <v>781</v>
      </c>
      <c r="IY59" s="626">
        <v>45</v>
      </c>
      <c r="IZ59" s="626" t="s">
        <v>789</v>
      </c>
      <c r="JA59" s="626" t="s">
        <v>783</v>
      </c>
      <c r="JB59" s="626" t="s">
        <v>783</v>
      </c>
      <c r="JC59" s="626" t="s">
        <v>783</v>
      </c>
      <c r="JD59" s="626">
        <v>329421</v>
      </c>
      <c r="JE59" s="626" t="s">
        <v>783</v>
      </c>
      <c r="JF59" s="626" t="s">
        <v>783</v>
      </c>
      <c r="JG59" s="626" t="s">
        <v>795</v>
      </c>
      <c r="JH59" s="626">
        <v>35</v>
      </c>
      <c r="JI59" s="626" t="s">
        <v>783</v>
      </c>
      <c r="JJ59" s="626" t="s">
        <v>783</v>
      </c>
      <c r="JK59" s="626" t="s">
        <v>783</v>
      </c>
      <c r="JL59" s="626" t="s">
        <v>790</v>
      </c>
      <c r="JM59" s="626">
        <v>4</v>
      </c>
      <c r="JN59" s="626">
        <v>1</v>
      </c>
      <c r="JO59" s="626" t="s">
        <v>783</v>
      </c>
      <c r="JP59" s="626">
        <v>12683066</v>
      </c>
      <c r="JQ59" s="626">
        <v>2013</v>
      </c>
      <c r="JR59" s="626">
        <v>12</v>
      </c>
      <c r="JS59" s="626" t="s">
        <v>783</v>
      </c>
      <c r="JT59" s="626" t="s">
        <v>783</v>
      </c>
      <c r="JU59" s="626" t="s">
        <v>849</v>
      </c>
      <c r="JV59" s="628">
        <v>546.25796300000002</v>
      </c>
      <c r="JW59">
        <f>SUM(JV58:JV59)</f>
        <v>571.38888500000007</v>
      </c>
      <c r="JX59" s="225">
        <v>0.32439408636363637</v>
      </c>
    </row>
    <row r="60" spans="1:284" ht="16" thickBot="1">
      <c r="A60" s="905" t="s">
        <v>5</v>
      </c>
      <c r="B60" s="79">
        <f t="shared" si="47"/>
        <v>1</v>
      </c>
      <c r="C60" s="871" t="s">
        <v>70</v>
      </c>
      <c r="D60" s="249" t="s">
        <v>243</v>
      </c>
      <c r="E60" s="103" t="s">
        <v>158</v>
      </c>
      <c r="F60" s="888">
        <v>0.43</v>
      </c>
      <c r="G60" s="120" t="e">
        <f t="shared" si="84"/>
        <v>#REF!</v>
      </c>
      <c r="H60" s="46"/>
      <c r="I60" s="3">
        <v>0.43</v>
      </c>
      <c r="J60" s="29"/>
      <c r="K60" s="18"/>
      <c r="L60" s="5"/>
      <c r="M60" s="71">
        <v>2</v>
      </c>
      <c r="N60" s="71">
        <v>3</v>
      </c>
      <c r="O60" s="70">
        <v>3</v>
      </c>
      <c r="P60" s="891">
        <f t="shared" si="86"/>
        <v>8</v>
      </c>
      <c r="Q60" s="1108">
        <f t="shared" si="88"/>
        <v>18</v>
      </c>
      <c r="R60" s="46"/>
      <c r="S60" s="3">
        <v>0.43</v>
      </c>
      <c r="T60" s="29"/>
      <c r="U60" s="219">
        <f t="shared" si="87"/>
        <v>32250</v>
      </c>
      <c r="V60" s="172" t="s">
        <v>642</v>
      </c>
      <c r="W60" s="536">
        <f t="shared" si="85"/>
        <v>32250</v>
      </c>
      <c r="X60" s="537">
        <f t="shared" si="83"/>
        <v>0</v>
      </c>
      <c r="Y60" s="538">
        <f t="shared" si="40"/>
        <v>500</v>
      </c>
      <c r="Z60" s="900">
        <f t="shared" si="48"/>
        <v>32750</v>
      </c>
      <c r="AA60" s="883"/>
      <c r="AB60" s="270">
        <f t="shared" si="49"/>
        <v>0</v>
      </c>
      <c r="AC60" s="553"/>
      <c r="AD60" s="562">
        <f t="shared" si="50"/>
        <v>0</v>
      </c>
      <c r="AE60" s="518"/>
      <c r="AF60" s="270">
        <f t="shared" si="51"/>
        <v>0</v>
      </c>
      <c r="AG60" s="270"/>
      <c r="AH60" s="562">
        <f t="shared" si="52"/>
        <v>0</v>
      </c>
      <c r="AI60" s="270"/>
      <c r="AJ60" s="228">
        <v>0</v>
      </c>
      <c r="AK60" s="902">
        <v>2020</v>
      </c>
      <c r="AL60" s="902">
        <v>2020</v>
      </c>
      <c r="AM60" s="18" t="str">
        <f t="shared" si="53"/>
        <v xml:space="preserve"> </v>
      </c>
      <c r="AN60" s="747" t="str">
        <f t="shared" si="54"/>
        <v xml:space="preserve"> </v>
      </c>
      <c r="AO60" s="4" t="str">
        <f t="shared" si="55"/>
        <v xml:space="preserve"> </v>
      </c>
      <c r="AP60" s="747" t="str">
        <f t="shared" si="56"/>
        <v xml:space="preserve"> </v>
      </c>
      <c r="AQ60" s="4">
        <f t="shared" si="57"/>
        <v>0.43</v>
      </c>
      <c r="AR60" s="747">
        <f t="shared" si="58"/>
        <v>32750</v>
      </c>
      <c r="AS60" s="4" t="str">
        <f t="shared" si="59"/>
        <v xml:space="preserve"> </v>
      </c>
      <c r="AT60" s="747" t="str">
        <f t="shared" si="60"/>
        <v xml:space="preserve"> </v>
      </c>
      <c r="AU60" s="4" t="str">
        <f t="shared" si="61"/>
        <v xml:space="preserve"> </v>
      </c>
      <c r="AV60" s="747" t="str">
        <f t="shared" si="62"/>
        <v xml:space="preserve"> </v>
      </c>
      <c r="AW60" s="4" t="str">
        <f t="shared" si="63"/>
        <v xml:space="preserve"> </v>
      </c>
      <c r="AX60" s="747" t="str">
        <f t="shared" si="64"/>
        <v xml:space="preserve"> </v>
      </c>
      <c r="AY60" s="4" t="str">
        <f t="shared" si="65"/>
        <v xml:space="preserve"> </v>
      </c>
      <c r="AZ60" s="747" t="str">
        <f t="shared" si="66"/>
        <v xml:space="preserve"> </v>
      </c>
      <c r="BA60" s="4" t="str">
        <f t="shared" si="67"/>
        <v xml:space="preserve"> </v>
      </c>
      <c r="BB60" s="747" t="str">
        <f t="shared" si="68"/>
        <v xml:space="preserve"> </v>
      </c>
      <c r="BC60" s="4" t="str">
        <f t="shared" si="69"/>
        <v xml:space="preserve"> </v>
      </c>
      <c r="BD60" s="747" t="str">
        <f t="shared" si="70"/>
        <v xml:space="preserve"> </v>
      </c>
      <c r="BE60" s="4" t="str">
        <f t="shared" si="71"/>
        <v xml:space="preserve"> </v>
      </c>
      <c r="BF60" s="747" t="str">
        <f t="shared" si="72"/>
        <v xml:space="preserve"> </v>
      </c>
      <c r="BG60" s="4" t="str">
        <f t="shared" si="73"/>
        <v xml:space="preserve"> </v>
      </c>
      <c r="BH60" s="747" t="str">
        <f t="shared" si="74"/>
        <v xml:space="preserve"> </v>
      </c>
      <c r="BI60" s="4" t="str">
        <f t="shared" si="75"/>
        <v xml:space="preserve"> </v>
      </c>
      <c r="BJ60" s="747" t="str">
        <f t="shared" si="76"/>
        <v xml:space="preserve"> </v>
      </c>
      <c r="BK60" s="4" t="str">
        <f t="shared" si="77"/>
        <v xml:space="preserve"> </v>
      </c>
      <c r="BL60" s="747" t="str">
        <f t="shared" si="78"/>
        <v xml:space="preserve"> </v>
      </c>
      <c r="BM60" s="4" t="str">
        <f t="shared" si="79"/>
        <v xml:space="preserve"> </v>
      </c>
      <c r="BN60" s="747" t="str">
        <f t="shared" si="80"/>
        <v xml:space="preserve"> </v>
      </c>
      <c r="BO60" s="4" t="str">
        <f t="shared" si="81"/>
        <v xml:space="preserve"> </v>
      </c>
      <c r="BP60" s="747" t="str">
        <f t="shared" si="82"/>
        <v xml:space="preserve"> </v>
      </c>
      <c r="BQ60" s="133"/>
      <c r="BR60" s="133"/>
      <c r="BS60" s="389"/>
      <c r="BT60" s="389"/>
      <c r="BU60" s="389"/>
      <c r="BV60" s="389"/>
      <c r="BW60" s="389"/>
      <c r="BX60" s="389"/>
      <c r="BY60" s="389"/>
      <c r="BZ60" s="389"/>
      <c r="CA60" s="389"/>
      <c r="CB60" s="163">
        <f t="shared" si="38"/>
        <v>0</v>
      </c>
      <c r="CC60" s="389"/>
      <c r="CD60" s="389"/>
      <c r="CE60" s="389"/>
      <c r="CF60" s="389"/>
      <c r="CG60" s="389"/>
      <c r="CH60" s="389"/>
      <c r="CI60" s="389"/>
      <c r="CJ60" s="389"/>
      <c r="CK60" s="389"/>
      <c r="CL60" s="389"/>
      <c r="CM60" s="389"/>
      <c r="CN60" s="389"/>
      <c r="CO60" s="389"/>
      <c r="CP60" s="389"/>
      <c r="CQ60" s="389"/>
      <c r="CR60" s="389"/>
      <c r="CS60" s="389"/>
      <c r="CT60" s="389"/>
      <c r="CU60" s="389"/>
      <c r="CV60" s="389"/>
      <c r="CW60" s="389"/>
      <c r="CX60" s="389"/>
      <c r="CY60" s="389"/>
      <c r="CZ60" s="389"/>
      <c r="DA60" s="389"/>
      <c r="DB60" s="389"/>
      <c r="DC60" s="389"/>
      <c r="DD60" s="389"/>
      <c r="DE60" s="389"/>
      <c r="DF60" s="389"/>
      <c r="DG60" s="389"/>
      <c r="DH60" s="389"/>
      <c r="DI60" s="389"/>
      <c r="DJ60" s="389"/>
      <c r="DK60" s="389"/>
      <c r="DL60" s="389"/>
      <c r="DM60" s="389"/>
      <c r="DN60" s="389"/>
      <c r="DO60" s="389"/>
      <c r="DP60" s="389"/>
      <c r="DQ60" s="389"/>
      <c r="DR60" s="389"/>
      <c r="DS60" s="389"/>
      <c r="DT60" s="389"/>
      <c r="DU60" s="389"/>
      <c r="DV60" s="389"/>
      <c r="DW60" s="389"/>
      <c r="DX60" s="389"/>
      <c r="DY60" s="389"/>
      <c r="DZ60" s="389"/>
      <c r="EA60" s="389"/>
      <c r="EB60" s="389"/>
      <c r="EC60" s="389"/>
      <c r="ED60" s="389"/>
      <c r="EE60" s="389"/>
      <c r="EF60" s="389"/>
      <c r="EG60" s="389"/>
      <c r="EH60" s="389"/>
      <c r="EI60" s="389"/>
      <c r="EJ60" s="389"/>
      <c r="EK60" s="389"/>
      <c r="EL60" s="389"/>
      <c r="EM60" s="389"/>
      <c r="EN60" s="389"/>
      <c r="EO60" s="389"/>
      <c r="EP60" s="389"/>
      <c r="EQ60" s="389"/>
      <c r="ER60" s="389"/>
      <c r="ES60" s="389"/>
      <c r="ET60" s="389"/>
      <c r="EU60" s="389"/>
      <c r="EV60" s="389"/>
      <c r="EW60" s="389"/>
      <c r="EX60" s="389"/>
      <c r="EY60" s="389"/>
      <c r="EZ60" s="389"/>
      <c r="FA60" s="389"/>
      <c r="FB60" s="389"/>
      <c r="FC60" s="389"/>
      <c r="FD60" s="389"/>
      <c r="FE60" s="389"/>
      <c r="FF60" s="389"/>
      <c r="FG60" s="389"/>
      <c r="FH60" s="389"/>
      <c r="FI60" s="389"/>
      <c r="FJ60" s="389"/>
      <c r="FK60" s="389"/>
      <c r="FL60" s="389"/>
      <c r="FM60" s="389"/>
      <c r="FN60" s="389"/>
      <c r="FO60" s="389"/>
      <c r="FP60" s="389"/>
      <c r="FQ60" s="389"/>
      <c r="FR60" s="389"/>
      <c r="FS60" s="389"/>
      <c r="FT60" s="389"/>
      <c r="FU60" s="389"/>
      <c r="FV60" s="389"/>
      <c r="FW60" s="389"/>
      <c r="FX60" s="655" t="s">
        <v>398</v>
      </c>
      <c r="FY60" s="656">
        <v>6</v>
      </c>
      <c r="FZ60" s="656">
        <v>10315230</v>
      </c>
      <c r="GA60" s="656" t="s">
        <v>783</v>
      </c>
      <c r="GB60" s="656"/>
      <c r="GC60" s="656" t="s">
        <v>783</v>
      </c>
      <c r="GD60" s="656" t="s">
        <v>783</v>
      </c>
      <c r="GE60" s="656" t="s">
        <v>783</v>
      </c>
      <c r="GF60" s="656"/>
      <c r="GG60" s="656" t="s">
        <v>783</v>
      </c>
      <c r="GH60" s="656" t="s">
        <v>783</v>
      </c>
      <c r="GI60" s="656"/>
      <c r="GJ60" s="656" t="s">
        <v>783</v>
      </c>
      <c r="GK60" s="656" t="s">
        <v>781</v>
      </c>
      <c r="GL60" s="656" t="s">
        <v>783</v>
      </c>
      <c r="GM60" s="656" t="s">
        <v>783</v>
      </c>
      <c r="GN60" s="656" t="s">
        <v>783</v>
      </c>
      <c r="GO60" s="656" t="s">
        <v>783</v>
      </c>
      <c r="GP60" s="656" t="s">
        <v>783</v>
      </c>
      <c r="GQ60" s="656" t="s">
        <v>783</v>
      </c>
      <c r="GR60" s="656" t="s">
        <v>783</v>
      </c>
      <c r="GS60" s="656" t="s">
        <v>783</v>
      </c>
      <c r="GT60" s="656" t="s">
        <v>783</v>
      </c>
      <c r="GU60" s="656" t="s">
        <v>783</v>
      </c>
      <c r="GV60" s="656" t="s">
        <v>783</v>
      </c>
      <c r="GW60" s="656" t="s">
        <v>783</v>
      </c>
      <c r="GX60" s="656" t="s">
        <v>783</v>
      </c>
      <c r="GY60" s="656">
        <v>1649</v>
      </c>
      <c r="GZ60" s="656">
        <v>0</v>
      </c>
      <c r="HA60" s="656">
        <v>9</v>
      </c>
      <c r="HB60" s="656" t="s">
        <v>783</v>
      </c>
      <c r="HC60" s="656" t="s">
        <v>783</v>
      </c>
      <c r="HD60" s="656" t="s">
        <v>783</v>
      </c>
      <c r="HE60" s="656" t="s">
        <v>783</v>
      </c>
      <c r="HF60" s="656" t="s">
        <v>783</v>
      </c>
      <c r="HG60" s="656" t="s">
        <v>783</v>
      </c>
      <c r="HH60" s="656" t="s">
        <v>783</v>
      </c>
      <c r="HI60" s="656" t="s">
        <v>783</v>
      </c>
      <c r="HJ60" s="656" t="s">
        <v>783</v>
      </c>
      <c r="HK60" s="656" t="s">
        <v>783</v>
      </c>
      <c r="HL60" s="656" t="s">
        <v>783</v>
      </c>
      <c r="HM60" s="656" t="s">
        <v>783</v>
      </c>
      <c r="HN60" s="656" t="s">
        <v>783</v>
      </c>
      <c r="HO60" s="656" t="s">
        <v>783</v>
      </c>
      <c r="HP60" s="656" t="s">
        <v>783</v>
      </c>
      <c r="HQ60" s="656" t="s">
        <v>783</v>
      </c>
      <c r="HR60" s="656">
        <v>3978970</v>
      </c>
      <c r="HS60" s="656" t="s">
        <v>783</v>
      </c>
      <c r="HT60" s="656" t="s">
        <v>786</v>
      </c>
      <c r="HU60" s="656" t="s">
        <v>787</v>
      </c>
      <c r="HV60" s="656">
        <v>4</v>
      </c>
      <c r="HW60" s="656">
        <v>2006</v>
      </c>
      <c r="HX60" s="656">
        <v>63</v>
      </c>
      <c r="HY60" s="656">
        <v>0</v>
      </c>
      <c r="HZ60" s="656">
        <v>13570</v>
      </c>
      <c r="IA60" s="657">
        <v>38560.614988425928</v>
      </c>
      <c r="IB60" s="656" t="s">
        <v>788</v>
      </c>
      <c r="IC60" s="656">
        <v>3974492</v>
      </c>
      <c r="ID60" s="656" t="s">
        <v>783</v>
      </c>
      <c r="IE60" s="656">
        <v>1712</v>
      </c>
      <c r="IF60" s="656" t="s">
        <v>783</v>
      </c>
      <c r="IG60" s="656" t="s">
        <v>783</v>
      </c>
      <c r="IH60" s="656" t="s">
        <v>783</v>
      </c>
      <c r="II60" s="656" t="s">
        <v>783</v>
      </c>
      <c r="IJ60" s="656" t="s">
        <v>783</v>
      </c>
      <c r="IK60" s="656" t="s">
        <v>783</v>
      </c>
      <c r="IL60" s="656" t="s">
        <v>783</v>
      </c>
      <c r="IM60" s="656" t="s">
        <v>783</v>
      </c>
      <c r="IN60" s="656" t="s">
        <v>783</v>
      </c>
      <c r="IO60" s="656">
        <v>2108</v>
      </c>
      <c r="IP60" s="657">
        <v>37477.341331018521</v>
      </c>
      <c r="IQ60" s="656" t="s">
        <v>783</v>
      </c>
      <c r="IR60" s="656" t="s">
        <v>783</v>
      </c>
      <c r="IS60" s="656" t="s">
        <v>783</v>
      </c>
      <c r="IT60" s="656" t="s">
        <v>783</v>
      </c>
      <c r="IU60" s="656" t="s">
        <v>783</v>
      </c>
      <c r="IV60" s="656" t="s">
        <v>783</v>
      </c>
      <c r="IW60" s="656" t="s">
        <v>783</v>
      </c>
      <c r="IX60" s="656" t="s">
        <v>781</v>
      </c>
      <c r="IY60" s="656" t="s">
        <v>783</v>
      </c>
      <c r="IZ60" s="656" t="s">
        <v>783</v>
      </c>
      <c r="JA60" s="656" t="s">
        <v>783</v>
      </c>
      <c r="JB60" s="656" t="s">
        <v>783</v>
      </c>
      <c r="JC60" s="656" t="s">
        <v>783</v>
      </c>
      <c r="JD60" s="656">
        <v>329422</v>
      </c>
      <c r="JE60" s="656" t="s">
        <v>783</v>
      </c>
      <c r="JF60" s="656" t="s">
        <v>783</v>
      </c>
      <c r="JG60" s="656" t="s">
        <v>783</v>
      </c>
      <c r="JH60" s="656" t="s">
        <v>783</v>
      </c>
      <c r="JI60" s="656" t="s">
        <v>783</v>
      </c>
      <c r="JJ60" s="656" t="s">
        <v>783</v>
      </c>
      <c r="JK60" s="656" t="s">
        <v>783</v>
      </c>
      <c r="JL60" s="656" t="s">
        <v>783</v>
      </c>
      <c r="JM60" s="656">
        <v>4</v>
      </c>
      <c r="JN60" s="656" t="s">
        <v>783</v>
      </c>
      <c r="JO60" s="656" t="s">
        <v>783</v>
      </c>
      <c r="JP60" s="656" t="s">
        <v>783</v>
      </c>
      <c r="JQ60" s="656" t="s">
        <v>783</v>
      </c>
      <c r="JR60" s="656" t="s">
        <v>783</v>
      </c>
      <c r="JS60" s="656" t="s">
        <v>783</v>
      </c>
      <c r="JT60" s="656" t="s">
        <v>783</v>
      </c>
      <c r="JU60" s="656" t="s">
        <v>850</v>
      </c>
      <c r="JV60" s="659">
        <v>13562.314313000001</v>
      </c>
      <c r="JW60">
        <f>JV60</f>
        <v>13562.314313000001</v>
      </c>
      <c r="JX60" s="225">
        <v>2.5686201350378788</v>
      </c>
    </row>
    <row r="61" spans="1:284" ht="16" thickBot="1">
      <c r="A61" s="905" t="s">
        <v>5</v>
      </c>
      <c r="B61" s="79">
        <f t="shared" si="47"/>
        <v>1</v>
      </c>
      <c r="C61" s="871" t="s">
        <v>1033</v>
      </c>
      <c r="D61" s="249" t="s">
        <v>157</v>
      </c>
      <c r="E61" s="103" t="s">
        <v>158</v>
      </c>
      <c r="F61" s="888">
        <v>1.7</v>
      </c>
      <c r="G61" s="120" t="e">
        <f t="shared" si="84"/>
        <v>#REF!</v>
      </c>
      <c r="H61" s="46"/>
      <c r="I61" s="2"/>
      <c r="J61" s="32">
        <v>1.7</v>
      </c>
      <c r="K61" s="18"/>
      <c r="L61" s="5"/>
      <c r="M61" s="71">
        <v>4</v>
      </c>
      <c r="N61" s="71">
        <v>3</v>
      </c>
      <c r="O61" s="70">
        <v>2</v>
      </c>
      <c r="P61" s="891">
        <f t="shared" si="86"/>
        <v>9</v>
      </c>
      <c r="Q61" s="1108">
        <f t="shared" si="88"/>
        <v>24</v>
      </c>
      <c r="R61" s="46"/>
      <c r="S61" s="2"/>
      <c r="T61" s="81">
        <f>J61</f>
        <v>1.7</v>
      </c>
      <c r="U61" s="1039">
        <f t="shared" si="87"/>
        <v>351900</v>
      </c>
      <c r="V61" s="172" t="s">
        <v>642</v>
      </c>
      <c r="W61" s="536">
        <f t="shared" si="85"/>
        <v>351900</v>
      </c>
      <c r="X61" s="537">
        <f t="shared" si="83"/>
        <v>0</v>
      </c>
      <c r="Y61" s="538">
        <f t="shared" si="40"/>
        <v>500</v>
      </c>
      <c r="Z61" s="900">
        <f t="shared" si="48"/>
        <v>352400</v>
      </c>
      <c r="AA61" s="883"/>
      <c r="AB61" s="270">
        <f t="shared" si="49"/>
        <v>0</v>
      </c>
      <c r="AC61" s="553"/>
      <c r="AD61" s="562">
        <f t="shared" si="50"/>
        <v>0</v>
      </c>
      <c r="AE61" s="518"/>
      <c r="AF61" s="270">
        <f t="shared" si="51"/>
        <v>0</v>
      </c>
      <c r="AG61" s="270"/>
      <c r="AH61" s="562">
        <f t="shared" si="52"/>
        <v>0</v>
      </c>
      <c r="AI61" s="270"/>
      <c r="AJ61" s="228">
        <v>0</v>
      </c>
      <c r="AK61" s="902">
        <v>2020</v>
      </c>
      <c r="AL61" s="902">
        <v>2020</v>
      </c>
      <c r="AM61" s="18" t="str">
        <f t="shared" si="53"/>
        <v xml:space="preserve"> </v>
      </c>
      <c r="AN61" s="747" t="str">
        <f t="shared" si="54"/>
        <v xml:space="preserve"> </v>
      </c>
      <c r="AO61" s="4" t="str">
        <f t="shared" si="55"/>
        <v xml:space="preserve"> </v>
      </c>
      <c r="AP61" s="747" t="str">
        <f t="shared" si="56"/>
        <v xml:space="preserve"> </v>
      </c>
      <c r="AQ61" s="4">
        <f t="shared" si="57"/>
        <v>1.7</v>
      </c>
      <c r="AR61" s="747">
        <f t="shared" si="58"/>
        <v>352400</v>
      </c>
      <c r="AS61" s="4" t="str">
        <f t="shared" si="59"/>
        <v xml:space="preserve"> </v>
      </c>
      <c r="AT61" s="747" t="str">
        <f t="shared" si="60"/>
        <v xml:space="preserve"> </v>
      </c>
      <c r="AU61" s="4" t="str">
        <f t="shared" si="61"/>
        <v xml:space="preserve"> </v>
      </c>
      <c r="AV61" s="747" t="str">
        <f t="shared" si="62"/>
        <v xml:space="preserve"> </v>
      </c>
      <c r="AW61" s="4" t="str">
        <f t="shared" si="63"/>
        <v xml:space="preserve"> </v>
      </c>
      <c r="AX61" s="747" t="str">
        <f t="shared" si="64"/>
        <v xml:space="preserve"> </v>
      </c>
      <c r="AY61" s="4" t="str">
        <f t="shared" si="65"/>
        <v xml:space="preserve"> </v>
      </c>
      <c r="AZ61" s="747" t="str">
        <f t="shared" si="66"/>
        <v xml:space="preserve"> </v>
      </c>
      <c r="BA61" s="4" t="str">
        <f t="shared" si="67"/>
        <v xml:space="preserve"> </v>
      </c>
      <c r="BB61" s="747" t="str">
        <f t="shared" si="68"/>
        <v xml:space="preserve"> </v>
      </c>
      <c r="BC61" s="4" t="str">
        <f t="shared" si="69"/>
        <v xml:space="preserve"> </v>
      </c>
      <c r="BD61" s="747" t="str">
        <f t="shared" si="70"/>
        <v xml:space="preserve"> </v>
      </c>
      <c r="BE61" s="4" t="str">
        <f t="shared" si="71"/>
        <v xml:space="preserve"> </v>
      </c>
      <c r="BF61" s="747" t="str">
        <f t="shared" si="72"/>
        <v xml:space="preserve"> </v>
      </c>
      <c r="BG61" s="4" t="str">
        <f t="shared" si="73"/>
        <v xml:space="preserve"> </v>
      </c>
      <c r="BH61" s="747" t="str">
        <f t="shared" si="74"/>
        <v xml:space="preserve"> </v>
      </c>
      <c r="BI61" s="4" t="str">
        <f t="shared" si="75"/>
        <v xml:space="preserve"> </v>
      </c>
      <c r="BJ61" s="747" t="str">
        <f t="shared" si="76"/>
        <v xml:space="preserve"> </v>
      </c>
      <c r="BK61" s="4" t="str">
        <f t="shared" si="77"/>
        <v xml:space="preserve"> </v>
      </c>
      <c r="BL61" s="747" t="str">
        <f t="shared" si="78"/>
        <v xml:space="preserve"> </v>
      </c>
      <c r="BM61" s="4" t="str">
        <f t="shared" si="79"/>
        <v xml:space="preserve"> </v>
      </c>
      <c r="BN61" s="747" t="str">
        <f t="shared" si="80"/>
        <v xml:space="preserve"> </v>
      </c>
      <c r="BO61" s="4" t="str">
        <f t="shared" si="81"/>
        <v xml:space="preserve"> </v>
      </c>
      <c r="BP61" s="747" t="str">
        <f t="shared" si="82"/>
        <v xml:space="preserve"> </v>
      </c>
      <c r="BQ61" s="133" t="s">
        <v>626</v>
      </c>
      <c r="BR61" s="133"/>
      <c r="BS61" s="389"/>
      <c r="BT61" s="389"/>
      <c r="BU61" s="389"/>
      <c r="BV61" s="389"/>
      <c r="BW61" s="389"/>
      <c r="BX61" s="389"/>
      <c r="BY61" s="389"/>
      <c r="BZ61" s="389"/>
      <c r="CA61" s="389"/>
      <c r="CB61" s="163">
        <f t="shared" si="38"/>
        <v>0</v>
      </c>
      <c r="CC61" s="389"/>
      <c r="CD61" s="389"/>
      <c r="CE61" s="389"/>
      <c r="CF61" s="389"/>
      <c r="CG61" s="389"/>
      <c r="CH61" s="389"/>
      <c r="CI61" s="389"/>
      <c r="CJ61" s="389"/>
      <c r="CK61" s="389"/>
      <c r="CL61" s="389"/>
      <c r="CM61" s="389"/>
      <c r="CN61" s="389"/>
      <c r="CO61" s="389"/>
      <c r="CP61" s="389"/>
      <c r="CQ61" s="389"/>
      <c r="CR61" s="389"/>
      <c r="CS61" s="389"/>
      <c r="CT61" s="389"/>
      <c r="CU61" s="389"/>
      <c r="CV61" s="389"/>
      <c r="CW61" s="389"/>
      <c r="CX61" s="389"/>
      <c r="CY61" s="389"/>
      <c r="CZ61" s="389"/>
      <c r="DA61" s="389"/>
      <c r="DB61" s="389"/>
      <c r="DC61" s="389"/>
      <c r="DD61" s="389"/>
      <c r="DE61" s="389"/>
      <c r="DF61" s="389"/>
      <c r="DG61" s="389"/>
      <c r="DH61" s="389"/>
      <c r="DI61" s="389"/>
      <c r="DJ61" s="389"/>
      <c r="DK61" s="389"/>
      <c r="DL61" s="389"/>
      <c r="DM61" s="389"/>
      <c r="DN61" s="389"/>
      <c r="DO61" s="389"/>
      <c r="DP61" s="389"/>
      <c r="DQ61" s="389"/>
      <c r="DR61" s="389"/>
      <c r="DS61" s="389"/>
      <c r="DT61" s="389"/>
      <c r="DU61" s="389"/>
      <c r="DV61" s="389"/>
      <c r="DW61" s="389"/>
      <c r="DX61" s="389"/>
      <c r="DY61" s="389"/>
      <c r="DZ61" s="389"/>
      <c r="EA61" s="389"/>
      <c r="EB61" s="389"/>
      <c r="EC61" s="389"/>
      <c r="ED61" s="389"/>
      <c r="EE61" s="389"/>
      <c r="EF61" s="389"/>
      <c r="EG61" s="389"/>
      <c r="EH61" s="389"/>
      <c r="EI61" s="389"/>
      <c r="EJ61" s="389"/>
      <c r="EK61" s="389"/>
      <c r="EL61" s="389"/>
      <c r="EM61" s="389"/>
      <c r="EN61" s="389"/>
      <c r="EO61" s="389"/>
      <c r="EP61" s="389"/>
      <c r="EQ61" s="389"/>
      <c r="ER61" s="389"/>
      <c r="ES61" s="389"/>
      <c r="ET61" s="389"/>
      <c r="EU61" s="389"/>
      <c r="EV61" s="389"/>
      <c r="EW61" s="389"/>
      <c r="EX61" s="389"/>
      <c r="EY61" s="389"/>
      <c r="EZ61" s="389"/>
      <c r="FA61" s="389"/>
      <c r="FB61" s="389"/>
      <c r="FC61" s="389"/>
      <c r="FD61" s="389"/>
      <c r="FE61" s="389"/>
      <c r="FF61" s="389"/>
      <c r="FG61" s="389"/>
      <c r="FH61" s="389"/>
      <c r="FI61" s="389"/>
      <c r="FJ61" s="389"/>
      <c r="FK61" s="389"/>
      <c r="FL61" s="389"/>
      <c r="FM61" s="389"/>
      <c r="FN61" s="389"/>
      <c r="FO61" s="389"/>
      <c r="FP61" s="389"/>
      <c r="FQ61" s="389"/>
      <c r="FR61" s="389"/>
      <c r="FS61" s="389"/>
      <c r="FT61" s="389"/>
      <c r="FU61" s="389"/>
      <c r="FV61" s="389"/>
      <c r="FW61" s="389"/>
      <c r="FX61" s="666" t="s">
        <v>427</v>
      </c>
      <c r="FY61" s="667">
        <v>47</v>
      </c>
      <c r="FZ61" s="667">
        <v>30289418</v>
      </c>
      <c r="GA61" s="667">
        <v>35</v>
      </c>
      <c r="GB61" s="667" t="s">
        <v>3</v>
      </c>
      <c r="GC61" s="667">
        <v>16</v>
      </c>
      <c r="GD61" s="667">
        <v>1990</v>
      </c>
      <c r="GE61" s="667">
        <v>0</v>
      </c>
      <c r="GF61" s="667" t="s">
        <v>792</v>
      </c>
      <c r="GG61" s="667">
        <v>0</v>
      </c>
      <c r="GH61" s="667">
        <v>0</v>
      </c>
      <c r="GI61" s="667" t="s">
        <v>792</v>
      </c>
      <c r="GJ61" s="667">
        <v>0</v>
      </c>
      <c r="GK61" s="667" t="s">
        <v>781</v>
      </c>
      <c r="GL61" s="667" t="s">
        <v>782</v>
      </c>
      <c r="GM61" s="667">
        <v>66</v>
      </c>
      <c r="GN61" s="667" t="s">
        <v>783</v>
      </c>
      <c r="GO61" s="667">
        <v>0</v>
      </c>
      <c r="GP61" s="667">
        <v>0</v>
      </c>
      <c r="GQ61" s="667">
        <v>4</v>
      </c>
      <c r="GR61" s="667">
        <v>2</v>
      </c>
      <c r="GS61" s="667">
        <v>1</v>
      </c>
      <c r="GT61" s="667" t="s">
        <v>783</v>
      </c>
      <c r="GU61" s="667" t="s">
        <v>783</v>
      </c>
      <c r="GV61" s="667" t="s">
        <v>783</v>
      </c>
      <c r="GW61" s="667" t="s">
        <v>783</v>
      </c>
      <c r="GX61" s="667" t="s">
        <v>783</v>
      </c>
      <c r="GY61" s="667">
        <v>1649</v>
      </c>
      <c r="GZ61" s="667">
        <v>0.15</v>
      </c>
      <c r="HA61" s="667">
        <v>5</v>
      </c>
      <c r="HB61" s="667" t="s">
        <v>783</v>
      </c>
      <c r="HC61" s="667" t="s">
        <v>793</v>
      </c>
      <c r="HD61" s="667">
        <v>10</v>
      </c>
      <c r="HE61" s="667" t="s">
        <v>783</v>
      </c>
      <c r="HF61" s="667">
        <v>0</v>
      </c>
      <c r="HG61" s="667" t="s">
        <v>783</v>
      </c>
      <c r="HH61" s="667">
        <v>0</v>
      </c>
      <c r="HI61" s="667">
        <v>1</v>
      </c>
      <c r="HJ61" s="667">
        <v>45</v>
      </c>
      <c r="HK61" s="667" t="s">
        <v>784</v>
      </c>
      <c r="HL61" s="667" t="s">
        <v>785</v>
      </c>
      <c r="HM61" s="667" t="s">
        <v>783</v>
      </c>
      <c r="HN61" s="667" t="s">
        <v>783</v>
      </c>
      <c r="HO61" s="667" t="s">
        <v>783</v>
      </c>
      <c r="HP61" s="667" t="s">
        <v>783</v>
      </c>
      <c r="HQ61" s="667" t="s">
        <v>783</v>
      </c>
      <c r="HR61" s="667">
        <v>3980780</v>
      </c>
      <c r="HS61" s="667" t="s">
        <v>783</v>
      </c>
      <c r="HT61" s="667" t="s">
        <v>786</v>
      </c>
      <c r="HU61" s="667" t="s">
        <v>787</v>
      </c>
      <c r="HV61" s="667">
        <v>4</v>
      </c>
      <c r="HW61" s="667">
        <v>2014</v>
      </c>
      <c r="HX61" s="667">
        <v>63</v>
      </c>
      <c r="HY61" s="667">
        <v>0</v>
      </c>
      <c r="HZ61" s="667">
        <v>792</v>
      </c>
      <c r="IA61" s="668">
        <v>41697.500081018516</v>
      </c>
      <c r="IB61" s="667" t="s">
        <v>788</v>
      </c>
      <c r="IC61" s="667">
        <v>3976302</v>
      </c>
      <c r="ID61" s="667">
        <v>2014</v>
      </c>
      <c r="IE61" s="667">
        <v>1712</v>
      </c>
      <c r="IF61" s="667" t="s">
        <v>783</v>
      </c>
      <c r="IG61" s="667" t="s">
        <v>783</v>
      </c>
      <c r="IH61" s="667" t="s">
        <v>783</v>
      </c>
      <c r="II61" s="667" t="s">
        <v>783</v>
      </c>
      <c r="IJ61" s="667" t="s">
        <v>783</v>
      </c>
      <c r="IK61" s="667" t="s">
        <v>783</v>
      </c>
      <c r="IL61" s="667" t="s">
        <v>783</v>
      </c>
      <c r="IM61" s="667" t="s">
        <v>783</v>
      </c>
      <c r="IN61" s="667" t="s">
        <v>783</v>
      </c>
      <c r="IO61" s="667">
        <v>1649</v>
      </c>
      <c r="IP61" s="668">
        <v>37477.354571759257</v>
      </c>
      <c r="IQ61" s="667">
        <v>4</v>
      </c>
      <c r="IR61" s="667" t="s">
        <v>793</v>
      </c>
      <c r="IS61" s="667">
        <v>1</v>
      </c>
      <c r="IT61" s="669">
        <v>41275</v>
      </c>
      <c r="IU61" s="667" t="s">
        <v>783</v>
      </c>
      <c r="IV61" s="667" t="s">
        <v>783</v>
      </c>
      <c r="IW61" s="667" t="s">
        <v>783</v>
      </c>
      <c r="IX61" s="667" t="s">
        <v>781</v>
      </c>
      <c r="IY61" s="667">
        <v>45</v>
      </c>
      <c r="IZ61" s="667" t="s">
        <v>789</v>
      </c>
      <c r="JA61" s="667" t="s">
        <v>783</v>
      </c>
      <c r="JB61" s="667" t="s">
        <v>783</v>
      </c>
      <c r="JC61" s="667" t="s">
        <v>783</v>
      </c>
      <c r="JD61" s="667">
        <v>329423</v>
      </c>
      <c r="JE61" s="667" t="s">
        <v>783</v>
      </c>
      <c r="JF61" s="667" t="s">
        <v>783</v>
      </c>
      <c r="JG61" s="667" t="s">
        <v>795</v>
      </c>
      <c r="JH61" s="667">
        <v>35</v>
      </c>
      <c r="JI61" s="667" t="s">
        <v>783</v>
      </c>
      <c r="JJ61" s="667" t="s">
        <v>783</v>
      </c>
      <c r="JK61" s="667" t="s">
        <v>783</v>
      </c>
      <c r="JL61" s="667" t="s">
        <v>790</v>
      </c>
      <c r="JM61" s="667">
        <v>4</v>
      </c>
      <c r="JN61" s="667">
        <v>1</v>
      </c>
      <c r="JO61" s="667" t="s">
        <v>783</v>
      </c>
      <c r="JP61" s="667">
        <v>12683066</v>
      </c>
      <c r="JQ61" s="667">
        <v>2013</v>
      </c>
      <c r="JR61" s="667">
        <v>12</v>
      </c>
      <c r="JS61" s="667" t="s">
        <v>783</v>
      </c>
      <c r="JT61" s="667" t="s">
        <v>783</v>
      </c>
      <c r="JU61" s="667" t="s">
        <v>851</v>
      </c>
      <c r="JV61" s="670">
        <v>732.19570199999998</v>
      </c>
      <c r="JW61">
        <f>JV61</f>
        <v>732.19570199999998</v>
      </c>
      <c r="JX61" s="225">
        <v>0.13867342840909092</v>
      </c>
    </row>
    <row r="62" spans="1:284" ht="16" thickBot="1">
      <c r="A62" s="905" t="s">
        <v>5</v>
      </c>
      <c r="B62" s="79">
        <f t="shared" si="47"/>
        <v>1</v>
      </c>
      <c r="C62" s="871" t="s">
        <v>90</v>
      </c>
      <c r="D62" s="249" t="s">
        <v>162</v>
      </c>
      <c r="E62" s="103" t="s">
        <v>182</v>
      </c>
      <c r="F62" s="888">
        <v>0.25</v>
      </c>
      <c r="G62" s="120" t="e">
        <f t="shared" si="84"/>
        <v>#REF!</v>
      </c>
      <c r="H62" s="46"/>
      <c r="I62" s="3">
        <v>0.25</v>
      </c>
      <c r="J62" s="29"/>
      <c r="K62" s="18">
        <v>1988</v>
      </c>
      <c r="L62" s="5"/>
      <c r="M62" s="71">
        <v>1</v>
      </c>
      <c r="N62" s="71">
        <v>3</v>
      </c>
      <c r="O62" s="70">
        <v>3</v>
      </c>
      <c r="P62" s="891">
        <f t="shared" si="86"/>
        <v>7</v>
      </c>
      <c r="Q62" s="1108">
        <f t="shared" si="88"/>
        <v>9</v>
      </c>
      <c r="R62" s="30"/>
      <c r="S62" s="3">
        <v>0.25</v>
      </c>
      <c r="T62" s="29"/>
      <c r="U62" s="219">
        <f t="shared" si="87"/>
        <v>18750</v>
      </c>
      <c r="V62" s="172" t="s">
        <v>642</v>
      </c>
      <c r="W62" s="536">
        <f t="shared" si="85"/>
        <v>18750</v>
      </c>
      <c r="X62" s="537">
        <f t="shared" si="83"/>
        <v>7804.8888888888887</v>
      </c>
      <c r="Y62" s="538">
        <f t="shared" si="40"/>
        <v>500</v>
      </c>
      <c r="Z62" s="900">
        <f t="shared" si="48"/>
        <v>27054.888888888891</v>
      </c>
      <c r="AA62" s="883">
        <v>4</v>
      </c>
      <c r="AB62" s="270">
        <f t="shared" si="49"/>
        <v>3304.8888888888887</v>
      </c>
      <c r="AC62" s="566">
        <v>0.25</v>
      </c>
      <c r="AD62" s="562">
        <f t="shared" si="50"/>
        <v>4500</v>
      </c>
      <c r="AE62" s="518"/>
      <c r="AF62" s="270">
        <f t="shared" si="51"/>
        <v>0</v>
      </c>
      <c r="AG62" s="270"/>
      <c r="AH62" s="562">
        <f t="shared" si="52"/>
        <v>0</v>
      </c>
      <c r="AI62" s="270"/>
      <c r="AJ62" s="228">
        <v>0</v>
      </c>
      <c r="AK62" s="902">
        <v>2020</v>
      </c>
      <c r="AL62" s="902">
        <v>2020</v>
      </c>
      <c r="AM62" s="18" t="str">
        <f t="shared" si="53"/>
        <v xml:space="preserve"> </v>
      </c>
      <c r="AN62" s="747" t="str">
        <f t="shared" si="54"/>
        <v xml:space="preserve"> </v>
      </c>
      <c r="AO62" s="4" t="str">
        <f t="shared" si="55"/>
        <v xml:space="preserve"> </v>
      </c>
      <c r="AP62" s="747" t="str">
        <f t="shared" si="56"/>
        <v xml:space="preserve"> </v>
      </c>
      <c r="AQ62" s="4">
        <f t="shared" si="57"/>
        <v>0.25</v>
      </c>
      <c r="AR62" s="747">
        <f t="shared" si="58"/>
        <v>27054.888888888891</v>
      </c>
      <c r="AS62" s="4" t="str">
        <f t="shared" si="59"/>
        <v xml:space="preserve"> </v>
      </c>
      <c r="AT62" s="747" t="str">
        <f t="shared" si="60"/>
        <v xml:space="preserve"> </v>
      </c>
      <c r="AU62" s="4" t="str">
        <f t="shared" si="61"/>
        <v xml:space="preserve"> </v>
      </c>
      <c r="AV62" s="747" t="str">
        <f t="shared" si="62"/>
        <v xml:space="preserve"> </v>
      </c>
      <c r="AW62" s="4" t="str">
        <f t="shared" si="63"/>
        <v xml:space="preserve"> </v>
      </c>
      <c r="AX62" s="747" t="str">
        <f t="shared" si="64"/>
        <v xml:space="preserve"> </v>
      </c>
      <c r="AY62" s="4" t="str">
        <f t="shared" si="65"/>
        <v xml:space="preserve"> </v>
      </c>
      <c r="AZ62" s="747" t="str">
        <f t="shared" si="66"/>
        <v xml:space="preserve"> </v>
      </c>
      <c r="BA62" s="4" t="str">
        <f t="shared" si="67"/>
        <v xml:space="preserve"> </v>
      </c>
      <c r="BB62" s="747" t="str">
        <f t="shared" si="68"/>
        <v xml:space="preserve"> </v>
      </c>
      <c r="BC62" s="4" t="str">
        <f t="shared" si="69"/>
        <v xml:space="preserve"> </v>
      </c>
      <c r="BD62" s="747" t="str">
        <f t="shared" si="70"/>
        <v xml:space="preserve"> </v>
      </c>
      <c r="BE62" s="4" t="str">
        <f t="shared" si="71"/>
        <v xml:space="preserve"> </v>
      </c>
      <c r="BF62" s="747" t="str">
        <f t="shared" si="72"/>
        <v xml:space="preserve"> </v>
      </c>
      <c r="BG62" s="4" t="str">
        <f t="shared" si="73"/>
        <v xml:space="preserve"> </v>
      </c>
      <c r="BH62" s="747" t="str">
        <f t="shared" si="74"/>
        <v xml:space="preserve"> </v>
      </c>
      <c r="BI62" s="4" t="str">
        <f t="shared" si="75"/>
        <v xml:space="preserve"> </v>
      </c>
      <c r="BJ62" s="747" t="str">
        <f t="shared" si="76"/>
        <v xml:space="preserve"> </v>
      </c>
      <c r="BK62" s="4" t="str">
        <f t="shared" si="77"/>
        <v xml:space="preserve"> </v>
      </c>
      <c r="BL62" s="747" t="str">
        <f t="shared" si="78"/>
        <v xml:space="preserve"> </v>
      </c>
      <c r="BM62" s="4" t="str">
        <f t="shared" si="79"/>
        <v xml:space="preserve"> </v>
      </c>
      <c r="BN62" s="747" t="str">
        <f t="shared" si="80"/>
        <v xml:space="preserve"> </v>
      </c>
      <c r="BO62" s="4" t="str">
        <f t="shared" si="81"/>
        <v xml:space="preserve"> </v>
      </c>
      <c r="BP62" s="747" t="str">
        <f t="shared" si="82"/>
        <v xml:space="preserve"> </v>
      </c>
      <c r="BQ62" s="133"/>
      <c r="BR62" s="133"/>
      <c r="BS62" s="389"/>
      <c r="BT62" s="389"/>
      <c r="BU62" s="389"/>
      <c r="BV62" s="589"/>
      <c r="BW62" s="589"/>
      <c r="BX62" s="589"/>
      <c r="BY62" s="389"/>
      <c r="BZ62" s="389"/>
      <c r="CA62" s="389"/>
      <c r="CB62" s="163">
        <f t="shared" si="38"/>
        <v>0</v>
      </c>
      <c r="CC62" s="389"/>
      <c r="CD62" s="389"/>
      <c r="CE62" s="389"/>
      <c r="CF62" s="389"/>
      <c r="CG62" s="389"/>
      <c r="CH62" s="389"/>
      <c r="CI62" s="389"/>
      <c r="CJ62" s="389"/>
      <c r="CK62" s="389"/>
      <c r="CL62" s="389"/>
      <c r="CM62" s="389"/>
      <c r="CN62" s="389"/>
      <c r="CO62" s="389"/>
      <c r="CP62" s="389"/>
      <c r="CQ62" s="389"/>
      <c r="CR62" s="389"/>
      <c r="CS62" s="389"/>
      <c r="CT62" s="389"/>
      <c r="CU62" s="389"/>
      <c r="CV62" s="389"/>
      <c r="CW62" s="389"/>
      <c r="CX62" s="389"/>
      <c r="CY62" s="389"/>
      <c r="CZ62" s="389"/>
      <c r="DA62" s="389"/>
      <c r="DB62" s="389"/>
      <c r="DC62" s="389"/>
      <c r="DD62" s="389"/>
      <c r="DE62" s="389"/>
      <c r="DF62" s="389"/>
      <c r="DG62" s="389"/>
      <c r="DH62" s="389"/>
      <c r="DI62" s="389"/>
      <c r="DJ62" s="389"/>
      <c r="DK62" s="389"/>
      <c r="DL62" s="389"/>
      <c r="DM62" s="389"/>
      <c r="DN62" s="389"/>
      <c r="DO62" s="389"/>
      <c r="DP62" s="389"/>
      <c r="DQ62" s="389"/>
      <c r="DR62" s="389"/>
      <c r="DS62" s="389"/>
      <c r="DT62" s="389"/>
      <c r="DU62" s="389"/>
      <c r="DV62" s="389"/>
      <c r="DW62" s="389"/>
      <c r="DX62" s="389"/>
      <c r="DY62" s="389"/>
      <c r="DZ62" s="389"/>
      <c r="EA62" s="389"/>
      <c r="EB62" s="389"/>
      <c r="EC62" s="389"/>
      <c r="ED62" s="389"/>
      <c r="EE62" s="389"/>
      <c r="EF62" s="389"/>
      <c r="EG62" s="389"/>
      <c r="EH62" s="389"/>
      <c r="EI62" s="389"/>
      <c r="EJ62" s="389"/>
      <c r="EK62" s="389"/>
      <c r="EL62" s="389"/>
      <c r="EM62" s="389"/>
      <c r="EN62" s="389"/>
      <c r="EO62" s="389"/>
      <c r="EP62" s="389"/>
      <c r="EQ62" s="389"/>
      <c r="ER62" s="389"/>
      <c r="ES62" s="389"/>
      <c r="ET62" s="389"/>
      <c r="EU62" s="389"/>
      <c r="EV62" s="389"/>
      <c r="EW62" s="389"/>
      <c r="EX62" s="389"/>
      <c r="EY62" s="389"/>
      <c r="EZ62" s="389"/>
      <c r="FA62" s="389"/>
      <c r="FB62" s="389"/>
      <c r="FC62" s="389"/>
      <c r="FD62" s="389"/>
      <c r="FE62" s="389"/>
      <c r="FF62" s="389"/>
      <c r="FG62" s="389"/>
      <c r="FH62" s="389"/>
      <c r="FI62" s="389"/>
      <c r="FJ62" s="389"/>
      <c r="FK62" s="389"/>
      <c r="FL62" s="389"/>
      <c r="FM62" s="389"/>
      <c r="FN62" s="389"/>
      <c r="FO62" s="389"/>
      <c r="FP62" s="389"/>
      <c r="FQ62" s="389"/>
      <c r="FR62" s="389"/>
      <c r="FS62" s="389"/>
      <c r="FT62" s="389"/>
      <c r="FU62" s="389"/>
      <c r="FV62" s="389"/>
      <c r="FW62" s="389"/>
      <c r="FX62" s="650" t="s">
        <v>427</v>
      </c>
      <c r="FY62" s="651"/>
      <c r="FZ62" s="651"/>
      <c r="GA62" s="651"/>
      <c r="GB62" s="651"/>
      <c r="GC62" s="651"/>
      <c r="GD62" s="651"/>
      <c r="GE62" s="651"/>
      <c r="GF62" s="651"/>
      <c r="GG62" s="651"/>
      <c r="GH62" s="651"/>
      <c r="GI62" s="651"/>
      <c r="GJ62" s="651"/>
      <c r="GK62" s="651"/>
      <c r="GL62" s="651"/>
      <c r="GM62" s="651"/>
      <c r="GN62" s="651"/>
      <c r="GO62" s="651"/>
      <c r="GP62" s="651"/>
      <c r="GQ62" s="651"/>
      <c r="GR62" s="651"/>
      <c r="GS62" s="651"/>
      <c r="GT62" s="651"/>
      <c r="GU62" s="651"/>
      <c r="GV62" s="651"/>
      <c r="GW62" s="651"/>
      <c r="GX62" s="651"/>
      <c r="GY62" s="651"/>
      <c r="GZ62" s="651"/>
      <c r="HA62" s="651"/>
      <c r="HB62" s="651"/>
      <c r="HC62" s="651"/>
      <c r="HD62" s="651"/>
      <c r="HE62" s="651"/>
      <c r="HF62" s="651"/>
      <c r="HG62" s="651"/>
      <c r="HH62" s="651"/>
      <c r="HI62" s="651"/>
      <c r="HJ62" s="651"/>
      <c r="HK62" s="651"/>
      <c r="HL62" s="651"/>
      <c r="HM62" s="651"/>
      <c r="HN62" s="651"/>
      <c r="HO62" s="651"/>
      <c r="HP62" s="651"/>
      <c r="HQ62" s="651"/>
      <c r="HR62" s="651"/>
      <c r="HS62" s="651"/>
      <c r="HT62" s="651"/>
      <c r="HU62" s="651"/>
      <c r="HV62" s="651"/>
      <c r="HW62" s="651"/>
      <c r="HX62" s="651"/>
      <c r="HY62" s="651"/>
      <c r="HZ62" s="651"/>
      <c r="IA62" s="652"/>
      <c r="IB62" s="651"/>
      <c r="IC62" s="651"/>
      <c r="ID62" s="651"/>
      <c r="IE62" s="651"/>
      <c r="IF62" s="651"/>
      <c r="IG62" s="651"/>
      <c r="IH62" s="651"/>
      <c r="II62" s="651"/>
      <c r="IJ62" s="651"/>
      <c r="IK62" s="651"/>
      <c r="IL62" s="651"/>
      <c r="IM62" s="651"/>
      <c r="IN62" s="651"/>
      <c r="IO62" s="651"/>
      <c r="IP62" s="652"/>
      <c r="IQ62" s="651"/>
      <c r="IR62" s="651"/>
      <c r="IS62" s="651"/>
      <c r="IT62" s="653"/>
      <c r="IU62" s="651"/>
      <c r="IV62" s="651"/>
      <c r="IW62" s="651"/>
      <c r="IX62" s="651"/>
      <c r="IY62" s="651"/>
      <c r="IZ62" s="651"/>
      <c r="JA62" s="651"/>
      <c r="JB62" s="651"/>
      <c r="JC62" s="651"/>
      <c r="JD62" s="651"/>
      <c r="JE62" s="651"/>
      <c r="JF62" s="651"/>
      <c r="JG62" s="651"/>
      <c r="JH62" s="651"/>
      <c r="JI62" s="651"/>
      <c r="JJ62" s="651"/>
      <c r="JK62" s="651"/>
      <c r="JL62" s="651"/>
      <c r="JM62" s="651"/>
      <c r="JN62" s="651"/>
      <c r="JO62" s="651"/>
      <c r="JP62" s="651"/>
      <c r="JQ62" s="651"/>
      <c r="JR62" s="651"/>
      <c r="JS62" s="651"/>
      <c r="JT62" s="651"/>
      <c r="JU62" s="651"/>
      <c r="JV62" s="654"/>
      <c r="JX62" s="225"/>
    </row>
    <row r="63" spans="1:284" ht="16" thickBot="1">
      <c r="A63" s="905" t="s">
        <v>5</v>
      </c>
      <c r="B63" s="79">
        <f t="shared" si="47"/>
        <v>1</v>
      </c>
      <c r="C63" s="871" t="s">
        <v>40</v>
      </c>
      <c r="D63" s="249" t="s">
        <v>141</v>
      </c>
      <c r="E63" s="103" t="s">
        <v>32</v>
      </c>
      <c r="F63" s="888">
        <v>0.27</v>
      </c>
      <c r="G63" s="120" t="e">
        <f t="shared" si="84"/>
        <v>#REF!</v>
      </c>
      <c r="H63" s="46"/>
      <c r="I63" s="33">
        <v>0.27</v>
      </c>
      <c r="J63" s="29"/>
      <c r="K63" s="18"/>
      <c r="L63" s="5"/>
      <c r="M63" s="71">
        <v>1</v>
      </c>
      <c r="N63" s="71">
        <v>3</v>
      </c>
      <c r="O63" s="70">
        <v>3</v>
      </c>
      <c r="P63" s="891">
        <f t="shared" si="86"/>
        <v>7</v>
      </c>
      <c r="Q63" s="1108">
        <f t="shared" si="88"/>
        <v>9</v>
      </c>
      <c r="R63" s="51"/>
      <c r="S63" s="547">
        <f>I63</f>
        <v>0.27</v>
      </c>
      <c r="T63" s="29"/>
      <c r="U63" s="219">
        <f t="shared" si="87"/>
        <v>20250</v>
      </c>
      <c r="V63" s="172" t="s">
        <v>642</v>
      </c>
      <c r="W63" s="536">
        <f t="shared" si="85"/>
        <v>20250</v>
      </c>
      <c r="X63" s="537">
        <f t="shared" si="83"/>
        <v>7536.9600000000009</v>
      </c>
      <c r="Y63" s="538">
        <f t="shared" si="40"/>
        <v>500</v>
      </c>
      <c r="Z63" s="900">
        <f t="shared" si="48"/>
        <v>28286.959999999999</v>
      </c>
      <c r="AA63" s="883">
        <v>3</v>
      </c>
      <c r="AB63" s="270">
        <f t="shared" si="49"/>
        <v>2676.9600000000005</v>
      </c>
      <c r="AC63" s="566">
        <v>0.25</v>
      </c>
      <c r="AD63" s="562">
        <f t="shared" si="50"/>
        <v>4860</v>
      </c>
      <c r="AE63" s="518"/>
      <c r="AF63" s="270">
        <f t="shared" si="51"/>
        <v>0</v>
      </c>
      <c r="AG63" s="270"/>
      <c r="AH63" s="562">
        <f t="shared" si="52"/>
        <v>0</v>
      </c>
      <c r="AI63" s="270"/>
      <c r="AJ63" s="228">
        <v>0</v>
      </c>
      <c r="AK63" s="902">
        <v>2021</v>
      </c>
      <c r="AL63" s="902">
        <v>2020</v>
      </c>
      <c r="AM63" s="18" t="str">
        <f t="shared" si="53"/>
        <v xml:space="preserve"> </v>
      </c>
      <c r="AN63" s="747" t="str">
        <f t="shared" si="54"/>
        <v xml:space="preserve"> </v>
      </c>
      <c r="AO63" s="4" t="str">
        <f t="shared" si="55"/>
        <v xml:space="preserve"> </v>
      </c>
      <c r="AP63" s="747" t="str">
        <f t="shared" si="56"/>
        <v xml:space="preserve"> </v>
      </c>
      <c r="AQ63" s="4">
        <f t="shared" si="57"/>
        <v>0.27</v>
      </c>
      <c r="AR63" s="747">
        <f t="shared" si="58"/>
        <v>28286.959999999999</v>
      </c>
      <c r="AS63" s="4" t="str">
        <f t="shared" si="59"/>
        <v xml:space="preserve"> </v>
      </c>
      <c r="AT63" s="747" t="str">
        <f t="shared" si="60"/>
        <v xml:space="preserve"> </v>
      </c>
      <c r="AU63" s="4" t="str">
        <f t="shared" si="61"/>
        <v xml:space="preserve"> </v>
      </c>
      <c r="AV63" s="747" t="str">
        <f t="shared" si="62"/>
        <v xml:space="preserve"> </v>
      </c>
      <c r="AW63" s="4" t="str">
        <f t="shared" si="63"/>
        <v xml:space="preserve"> </v>
      </c>
      <c r="AX63" s="747" t="str">
        <f t="shared" si="64"/>
        <v xml:space="preserve"> </v>
      </c>
      <c r="AY63" s="4" t="str">
        <f t="shared" si="65"/>
        <v xml:space="preserve"> </v>
      </c>
      <c r="AZ63" s="747" t="str">
        <f t="shared" si="66"/>
        <v xml:space="preserve"> </v>
      </c>
      <c r="BA63" s="4" t="str">
        <f t="shared" si="67"/>
        <v xml:space="preserve"> </v>
      </c>
      <c r="BB63" s="747" t="str">
        <f t="shared" si="68"/>
        <v xml:space="preserve"> </v>
      </c>
      <c r="BC63" s="4" t="str">
        <f t="shared" si="69"/>
        <v xml:space="preserve"> </v>
      </c>
      <c r="BD63" s="747" t="str">
        <f t="shared" si="70"/>
        <v xml:space="preserve"> </v>
      </c>
      <c r="BE63" s="4" t="str">
        <f t="shared" si="71"/>
        <v xml:space="preserve"> </v>
      </c>
      <c r="BF63" s="747" t="str">
        <f t="shared" si="72"/>
        <v xml:space="preserve"> </v>
      </c>
      <c r="BG63" s="4" t="str">
        <f t="shared" si="73"/>
        <v xml:space="preserve"> </v>
      </c>
      <c r="BH63" s="747" t="str">
        <f t="shared" si="74"/>
        <v xml:space="preserve"> </v>
      </c>
      <c r="BI63" s="4" t="str">
        <f t="shared" si="75"/>
        <v xml:space="preserve"> </v>
      </c>
      <c r="BJ63" s="747" t="str">
        <f t="shared" si="76"/>
        <v xml:space="preserve"> </v>
      </c>
      <c r="BK63" s="4" t="str">
        <f t="shared" si="77"/>
        <v xml:space="preserve"> </v>
      </c>
      <c r="BL63" s="747" t="str">
        <f t="shared" si="78"/>
        <v xml:space="preserve"> </v>
      </c>
      <c r="BM63" s="4" t="str">
        <f t="shared" si="79"/>
        <v xml:space="preserve"> </v>
      </c>
      <c r="BN63" s="747" t="str">
        <f t="shared" si="80"/>
        <v xml:space="preserve"> </v>
      </c>
      <c r="BO63" s="4" t="str">
        <f t="shared" si="81"/>
        <v xml:space="preserve"> </v>
      </c>
      <c r="BP63" s="747" t="str">
        <f t="shared" si="82"/>
        <v xml:space="preserve"> </v>
      </c>
      <c r="BQ63" s="133"/>
      <c r="BR63" s="133"/>
      <c r="BS63" s="389"/>
      <c r="BT63" s="389"/>
      <c r="BU63" s="389"/>
      <c r="BV63" s="389"/>
      <c r="BW63" s="389"/>
      <c r="BX63" s="389"/>
      <c r="BY63" s="389"/>
      <c r="BZ63" s="389"/>
      <c r="CA63" s="389"/>
      <c r="CB63" s="163">
        <f t="shared" si="38"/>
        <v>0</v>
      </c>
      <c r="CC63" s="389"/>
      <c r="CD63" s="389"/>
      <c r="CE63" s="389"/>
      <c r="CF63" s="389"/>
      <c r="CG63" s="389"/>
      <c r="CH63" s="389"/>
      <c r="CI63" s="389"/>
      <c r="CJ63" s="389"/>
      <c r="CK63" s="389"/>
      <c r="CL63" s="389"/>
      <c r="CM63" s="389"/>
      <c r="CN63" s="389"/>
      <c r="CO63" s="389"/>
      <c r="CP63" s="389"/>
      <c r="CQ63" s="389"/>
      <c r="CR63" s="389"/>
      <c r="CS63" s="389"/>
      <c r="CT63" s="389"/>
      <c r="CU63" s="389"/>
      <c r="CV63" s="389"/>
      <c r="CW63" s="389"/>
      <c r="CX63" s="389"/>
      <c r="CY63" s="389"/>
      <c r="CZ63" s="389"/>
      <c r="DA63" s="389"/>
      <c r="DB63" s="389"/>
      <c r="DC63" s="389"/>
      <c r="DD63" s="389"/>
      <c r="DE63" s="389"/>
      <c r="DF63" s="389"/>
      <c r="DG63" s="389"/>
      <c r="DH63" s="389"/>
      <c r="DI63" s="389"/>
      <c r="DJ63" s="389"/>
      <c r="DK63" s="389"/>
      <c r="DL63" s="389"/>
      <c r="DM63" s="389"/>
      <c r="DN63" s="389"/>
      <c r="DO63" s="389"/>
      <c r="DP63" s="389"/>
      <c r="DQ63" s="389"/>
      <c r="DR63" s="389"/>
      <c r="DS63" s="389"/>
      <c r="DT63" s="389"/>
      <c r="DU63" s="389"/>
      <c r="DV63" s="389"/>
      <c r="DW63" s="389"/>
      <c r="DX63" s="389"/>
      <c r="DY63" s="389"/>
      <c r="DZ63" s="389"/>
      <c r="EA63" s="389"/>
      <c r="EB63" s="389"/>
      <c r="EC63" s="389"/>
      <c r="ED63" s="389"/>
      <c r="EE63" s="389"/>
      <c r="EF63" s="389"/>
      <c r="EG63" s="389"/>
      <c r="EH63" s="389"/>
      <c r="EI63" s="389"/>
      <c r="EJ63" s="389"/>
      <c r="EK63" s="389"/>
      <c r="EL63" s="389"/>
      <c r="EM63" s="389"/>
      <c r="EN63" s="389"/>
      <c r="EO63" s="389"/>
      <c r="EP63" s="389"/>
      <c r="EQ63" s="389"/>
      <c r="ER63" s="389"/>
      <c r="ES63" s="389"/>
      <c r="ET63" s="389"/>
      <c r="EU63" s="389"/>
      <c r="EV63" s="389"/>
      <c r="EW63" s="389"/>
      <c r="EX63" s="389"/>
      <c r="EY63" s="389"/>
      <c r="EZ63" s="389"/>
      <c r="FA63" s="389"/>
      <c r="FB63" s="389"/>
      <c r="FC63" s="389"/>
      <c r="FD63" s="389"/>
      <c r="FE63" s="389"/>
      <c r="FF63" s="389"/>
      <c r="FG63" s="389"/>
      <c r="FH63" s="389"/>
      <c r="FI63" s="389"/>
      <c r="FJ63" s="389"/>
      <c r="FK63" s="389"/>
      <c r="FL63" s="389"/>
      <c r="FM63" s="389"/>
      <c r="FN63" s="389"/>
      <c r="FO63" s="389"/>
      <c r="FP63" s="389"/>
      <c r="FQ63" s="389"/>
      <c r="FR63" s="389"/>
      <c r="FS63" s="389"/>
      <c r="FT63" s="389"/>
      <c r="FU63" s="389"/>
      <c r="FV63" s="389"/>
      <c r="FW63" s="389"/>
      <c r="FX63" s="655" t="s">
        <v>430</v>
      </c>
      <c r="FY63" s="656">
        <v>219</v>
      </c>
      <c r="FZ63" s="656">
        <v>30289420</v>
      </c>
      <c r="GA63" s="656">
        <v>55</v>
      </c>
      <c r="GB63" s="656" t="s">
        <v>798</v>
      </c>
      <c r="GC63" s="656">
        <v>20</v>
      </c>
      <c r="GD63" s="656">
        <v>1994</v>
      </c>
      <c r="GE63" s="656">
        <v>1</v>
      </c>
      <c r="GF63" s="656" t="s">
        <v>780</v>
      </c>
      <c r="GG63" s="656">
        <v>2</v>
      </c>
      <c r="GH63" s="656">
        <v>1</v>
      </c>
      <c r="GI63" s="656" t="s">
        <v>780</v>
      </c>
      <c r="GJ63" s="656">
        <v>2</v>
      </c>
      <c r="GK63" s="656" t="s">
        <v>781</v>
      </c>
      <c r="GL63" s="656" t="s">
        <v>782</v>
      </c>
      <c r="GM63" s="656">
        <v>66</v>
      </c>
      <c r="GN63" s="656" t="s">
        <v>783</v>
      </c>
      <c r="GO63" s="656">
        <v>0</v>
      </c>
      <c r="GP63" s="656">
        <v>0</v>
      </c>
      <c r="GQ63" s="656">
        <v>4</v>
      </c>
      <c r="GR63" s="656">
        <v>2</v>
      </c>
      <c r="GS63" s="656">
        <v>2</v>
      </c>
      <c r="GT63" s="656" t="s">
        <v>783</v>
      </c>
      <c r="GU63" s="656" t="s">
        <v>783</v>
      </c>
      <c r="GV63" s="656" t="s">
        <v>783</v>
      </c>
      <c r="GW63" s="656" t="s">
        <v>783</v>
      </c>
      <c r="GX63" s="656" t="s">
        <v>783</v>
      </c>
      <c r="GY63" s="656">
        <v>1649</v>
      </c>
      <c r="GZ63" s="656">
        <v>0.25</v>
      </c>
      <c r="HA63" s="656">
        <v>5</v>
      </c>
      <c r="HB63" s="656" t="s">
        <v>783</v>
      </c>
      <c r="HC63" s="656" t="s">
        <v>782</v>
      </c>
      <c r="HD63" s="656">
        <v>15</v>
      </c>
      <c r="HE63" s="656" t="s">
        <v>783</v>
      </c>
      <c r="HF63" s="656">
        <v>0</v>
      </c>
      <c r="HG63" s="656" t="s">
        <v>783</v>
      </c>
      <c r="HH63" s="656">
        <v>0</v>
      </c>
      <c r="HI63" s="656">
        <v>1</v>
      </c>
      <c r="HJ63" s="656">
        <v>45</v>
      </c>
      <c r="HK63" s="656" t="s">
        <v>784</v>
      </c>
      <c r="HL63" s="656" t="s">
        <v>785</v>
      </c>
      <c r="HM63" s="656" t="s">
        <v>783</v>
      </c>
      <c r="HN63" s="656" t="s">
        <v>783</v>
      </c>
      <c r="HO63" s="656" t="s">
        <v>783</v>
      </c>
      <c r="HP63" s="656" t="s">
        <v>783</v>
      </c>
      <c r="HQ63" s="656" t="s">
        <v>783</v>
      </c>
      <c r="HR63" s="656">
        <v>3978945</v>
      </c>
      <c r="HS63" s="656" t="s">
        <v>783</v>
      </c>
      <c r="HT63" s="656" t="s">
        <v>786</v>
      </c>
      <c r="HU63" s="656" t="s">
        <v>787</v>
      </c>
      <c r="HV63" s="656">
        <v>4</v>
      </c>
      <c r="HW63" s="656">
        <v>2014</v>
      </c>
      <c r="HX63" s="656">
        <v>63</v>
      </c>
      <c r="HY63" s="656">
        <v>0</v>
      </c>
      <c r="HZ63" s="656">
        <v>1320</v>
      </c>
      <c r="IA63" s="657">
        <v>41697.500081018516</v>
      </c>
      <c r="IB63" s="656" t="s">
        <v>788</v>
      </c>
      <c r="IC63" s="656">
        <v>3974467</v>
      </c>
      <c r="ID63" s="656">
        <v>2014</v>
      </c>
      <c r="IE63" s="656">
        <v>1712</v>
      </c>
      <c r="IF63" s="656" t="s">
        <v>783</v>
      </c>
      <c r="IG63" s="656" t="s">
        <v>783</v>
      </c>
      <c r="IH63" s="656" t="s">
        <v>783</v>
      </c>
      <c r="II63" s="656" t="s">
        <v>783</v>
      </c>
      <c r="IJ63" s="656" t="s">
        <v>783</v>
      </c>
      <c r="IK63" s="656" t="s">
        <v>783</v>
      </c>
      <c r="IL63" s="656" t="s">
        <v>783</v>
      </c>
      <c r="IM63" s="656" t="s">
        <v>783</v>
      </c>
      <c r="IN63" s="656" t="s">
        <v>783</v>
      </c>
      <c r="IO63" s="656">
        <v>1649</v>
      </c>
      <c r="IP63" s="657">
        <v>37477.354571759257</v>
      </c>
      <c r="IQ63" s="656">
        <v>2</v>
      </c>
      <c r="IR63" s="656" t="s">
        <v>793</v>
      </c>
      <c r="IS63" s="656">
        <v>2</v>
      </c>
      <c r="IT63" s="658">
        <v>41275</v>
      </c>
      <c r="IU63" s="656" t="s">
        <v>783</v>
      </c>
      <c r="IV63" s="656" t="s">
        <v>783</v>
      </c>
      <c r="IW63" s="656" t="s">
        <v>783</v>
      </c>
      <c r="IX63" s="656" t="s">
        <v>781</v>
      </c>
      <c r="IY63" s="656">
        <v>45</v>
      </c>
      <c r="IZ63" s="656" t="s">
        <v>789</v>
      </c>
      <c r="JA63" s="656" t="s">
        <v>783</v>
      </c>
      <c r="JB63" s="656" t="s">
        <v>783</v>
      </c>
      <c r="JC63" s="656" t="s">
        <v>783</v>
      </c>
      <c r="JD63" s="656">
        <v>329424</v>
      </c>
      <c r="JE63" s="656" t="s">
        <v>783</v>
      </c>
      <c r="JF63" s="656" t="s">
        <v>783</v>
      </c>
      <c r="JG63" s="656" t="s">
        <v>802</v>
      </c>
      <c r="JH63" s="656">
        <v>55</v>
      </c>
      <c r="JI63" s="656" t="s">
        <v>783</v>
      </c>
      <c r="JJ63" s="656" t="s">
        <v>783</v>
      </c>
      <c r="JK63" s="656" t="s">
        <v>783</v>
      </c>
      <c r="JL63" s="656" t="s">
        <v>790</v>
      </c>
      <c r="JM63" s="656">
        <v>4</v>
      </c>
      <c r="JN63" s="656">
        <v>3</v>
      </c>
      <c r="JO63" s="656" t="s">
        <v>783</v>
      </c>
      <c r="JP63" s="656">
        <v>10711928</v>
      </c>
      <c r="JQ63" s="656">
        <v>2011</v>
      </c>
      <c r="JR63" s="656">
        <v>3</v>
      </c>
      <c r="JS63" s="656" t="s">
        <v>783</v>
      </c>
      <c r="JT63" s="656" t="s">
        <v>783</v>
      </c>
      <c r="JU63" s="656" t="s">
        <v>852</v>
      </c>
      <c r="JV63" s="659">
        <v>1315.759922</v>
      </c>
      <c r="JW63">
        <f>JV63</f>
        <v>1315.759922</v>
      </c>
      <c r="JX63" s="225">
        <v>0.2491969549242424</v>
      </c>
    </row>
    <row r="64" spans="1:284" ht="16" thickBot="1">
      <c r="A64" s="905" t="s">
        <v>5</v>
      </c>
      <c r="B64" s="79">
        <f t="shared" si="47"/>
        <v>1</v>
      </c>
      <c r="C64" s="871" t="s">
        <v>27</v>
      </c>
      <c r="D64" s="249" t="s">
        <v>162</v>
      </c>
      <c r="E64" s="103" t="s">
        <v>158</v>
      </c>
      <c r="F64" s="888">
        <v>0.5</v>
      </c>
      <c r="G64" s="120" t="e">
        <f t="shared" si="84"/>
        <v>#REF!</v>
      </c>
      <c r="H64" s="46"/>
      <c r="I64" s="33">
        <v>0.5</v>
      </c>
      <c r="J64" s="29"/>
      <c r="K64" s="18"/>
      <c r="L64" s="5"/>
      <c r="M64" s="71">
        <v>2</v>
      </c>
      <c r="N64" s="71">
        <v>2</v>
      </c>
      <c r="O64" s="70">
        <v>2</v>
      </c>
      <c r="P64" s="891">
        <f t="shared" si="86"/>
        <v>6</v>
      </c>
      <c r="Q64" s="1108">
        <f t="shared" si="88"/>
        <v>8</v>
      </c>
      <c r="R64" s="46"/>
      <c r="S64" s="547">
        <f>I64</f>
        <v>0.5</v>
      </c>
      <c r="T64" s="29"/>
      <c r="U64" s="219">
        <f t="shared" si="87"/>
        <v>37500</v>
      </c>
      <c r="V64" s="172" t="s">
        <v>642</v>
      </c>
      <c r="W64" s="536">
        <f t="shared" si="85"/>
        <v>37500</v>
      </c>
      <c r="X64" s="537">
        <f t="shared" si="83"/>
        <v>18914.666666666664</v>
      </c>
      <c r="Y64" s="538">
        <f t="shared" si="40"/>
        <v>500</v>
      </c>
      <c r="Z64" s="900">
        <f t="shared" si="48"/>
        <v>56914.666666666664</v>
      </c>
      <c r="AA64" s="883">
        <v>6</v>
      </c>
      <c r="AB64" s="270">
        <f t="shared" si="49"/>
        <v>9914.6666666666661</v>
      </c>
      <c r="AC64" s="566">
        <v>0.25</v>
      </c>
      <c r="AD64" s="562">
        <f t="shared" si="50"/>
        <v>9000</v>
      </c>
      <c r="AE64" s="518"/>
      <c r="AF64" s="270">
        <f t="shared" si="51"/>
        <v>0</v>
      </c>
      <c r="AG64" s="270"/>
      <c r="AH64" s="562">
        <f t="shared" si="52"/>
        <v>0</v>
      </c>
      <c r="AI64" s="270"/>
      <c r="AJ64" s="228">
        <v>0</v>
      </c>
      <c r="AK64" s="902">
        <v>2020</v>
      </c>
      <c r="AL64" s="902">
        <v>2020</v>
      </c>
      <c r="AM64" s="18" t="str">
        <f t="shared" si="53"/>
        <v xml:space="preserve"> </v>
      </c>
      <c r="AN64" s="747" t="str">
        <f t="shared" si="54"/>
        <v xml:space="preserve"> </v>
      </c>
      <c r="AO64" s="4" t="str">
        <f t="shared" si="55"/>
        <v xml:space="preserve"> </v>
      </c>
      <c r="AP64" s="747" t="str">
        <f t="shared" si="56"/>
        <v xml:space="preserve"> </v>
      </c>
      <c r="AQ64" s="4">
        <f t="shared" si="57"/>
        <v>0.5</v>
      </c>
      <c r="AR64" s="747">
        <f t="shared" si="58"/>
        <v>56914.666666666664</v>
      </c>
      <c r="AS64" s="4" t="str">
        <f t="shared" si="59"/>
        <v xml:space="preserve"> </v>
      </c>
      <c r="AT64" s="747" t="str">
        <f t="shared" si="60"/>
        <v xml:space="preserve"> </v>
      </c>
      <c r="AU64" s="4" t="str">
        <f t="shared" si="61"/>
        <v xml:space="preserve"> </v>
      </c>
      <c r="AV64" s="747" t="str">
        <f t="shared" si="62"/>
        <v xml:space="preserve"> </v>
      </c>
      <c r="AW64" s="4" t="str">
        <f t="shared" si="63"/>
        <v xml:space="preserve"> </v>
      </c>
      <c r="AX64" s="747" t="str">
        <f t="shared" si="64"/>
        <v xml:space="preserve"> </v>
      </c>
      <c r="AY64" s="4" t="str">
        <f t="shared" si="65"/>
        <v xml:space="preserve"> </v>
      </c>
      <c r="AZ64" s="747" t="str">
        <f t="shared" si="66"/>
        <v xml:space="preserve"> </v>
      </c>
      <c r="BA64" s="4" t="str">
        <f t="shared" si="67"/>
        <v xml:space="preserve"> </v>
      </c>
      <c r="BB64" s="747" t="str">
        <f t="shared" si="68"/>
        <v xml:space="preserve"> </v>
      </c>
      <c r="BC64" s="4" t="str">
        <f t="shared" si="69"/>
        <v xml:space="preserve"> </v>
      </c>
      <c r="BD64" s="747" t="str">
        <f t="shared" si="70"/>
        <v xml:space="preserve"> </v>
      </c>
      <c r="BE64" s="4" t="str">
        <f t="shared" si="71"/>
        <v xml:space="preserve"> </v>
      </c>
      <c r="BF64" s="747" t="str">
        <f t="shared" si="72"/>
        <v xml:space="preserve"> </v>
      </c>
      <c r="BG64" s="4" t="str">
        <f t="shared" si="73"/>
        <v xml:space="preserve"> </v>
      </c>
      <c r="BH64" s="747" t="str">
        <f t="shared" si="74"/>
        <v xml:space="preserve"> </v>
      </c>
      <c r="BI64" s="4" t="str">
        <f t="shared" si="75"/>
        <v xml:space="preserve"> </v>
      </c>
      <c r="BJ64" s="747" t="str">
        <f t="shared" si="76"/>
        <v xml:space="preserve"> </v>
      </c>
      <c r="BK64" s="4" t="str">
        <f t="shared" si="77"/>
        <v xml:space="preserve"> </v>
      </c>
      <c r="BL64" s="747" t="str">
        <f t="shared" si="78"/>
        <v xml:space="preserve"> </v>
      </c>
      <c r="BM64" s="4" t="str">
        <f t="shared" si="79"/>
        <v xml:space="preserve"> </v>
      </c>
      <c r="BN64" s="747" t="str">
        <f t="shared" si="80"/>
        <v xml:space="preserve"> </v>
      </c>
      <c r="BO64" s="4" t="str">
        <f t="shared" si="81"/>
        <v xml:space="preserve"> </v>
      </c>
      <c r="BP64" s="747" t="str">
        <f t="shared" si="82"/>
        <v xml:space="preserve"> </v>
      </c>
      <c r="BQ64" s="133"/>
      <c r="BR64" s="133"/>
      <c r="BS64" s="389"/>
      <c r="BT64" s="389"/>
      <c r="BU64" s="389"/>
      <c r="BV64" s="389"/>
      <c r="BW64" s="389"/>
      <c r="BX64" s="389"/>
      <c r="BY64" s="389"/>
      <c r="BZ64" s="389"/>
      <c r="CA64" s="389"/>
      <c r="CB64" s="163">
        <f t="shared" si="38"/>
        <v>0</v>
      </c>
      <c r="CC64" s="389"/>
      <c r="CD64" s="389"/>
      <c r="CE64" s="389"/>
      <c r="CF64" s="389"/>
      <c r="CG64" s="389"/>
      <c r="CH64" s="389"/>
      <c r="CI64" s="389"/>
      <c r="CJ64" s="389"/>
      <c r="CK64" s="389"/>
      <c r="CL64" s="389"/>
      <c r="CM64" s="389"/>
      <c r="CN64" s="389"/>
      <c r="CO64" s="389"/>
      <c r="CP64" s="389"/>
      <c r="CQ64" s="389"/>
      <c r="CR64" s="389"/>
      <c r="CS64" s="389"/>
      <c r="CT64" s="389"/>
      <c r="CU64" s="389"/>
      <c r="CV64" s="389"/>
      <c r="CW64" s="389"/>
      <c r="CX64" s="389"/>
      <c r="CY64" s="389"/>
      <c r="CZ64" s="389"/>
      <c r="DA64" s="389"/>
      <c r="DB64" s="389"/>
      <c r="DC64" s="389"/>
      <c r="DD64" s="389"/>
      <c r="DE64" s="389"/>
      <c r="DF64" s="389"/>
      <c r="DG64" s="389"/>
      <c r="DH64" s="389"/>
      <c r="DI64" s="389"/>
      <c r="DJ64" s="389"/>
      <c r="DK64" s="389"/>
      <c r="DL64" s="389"/>
      <c r="DM64" s="389"/>
      <c r="DN64" s="389"/>
      <c r="DO64" s="389"/>
      <c r="DP64" s="389"/>
      <c r="DQ64" s="389"/>
      <c r="DR64" s="389"/>
      <c r="DS64" s="389"/>
      <c r="DT64" s="389"/>
      <c r="DU64" s="389"/>
      <c r="DV64" s="389"/>
      <c r="DW64" s="389"/>
      <c r="DX64" s="389"/>
      <c r="DY64" s="389"/>
      <c r="DZ64" s="389"/>
      <c r="EA64" s="389"/>
      <c r="EB64" s="389"/>
      <c r="EC64" s="389"/>
      <c r="ED64" s="389"/>
      <c r="EE64" s="389"/>
      <c r="EF64" s="389"/>
      <c r="EG64" s="389"/>
      <c r="EH64" s="389"/>
      <c r="EI64" s="389"/>
      <c r="EJ64" s="389"/>
      <c r="EK64" s="389"/>
      <c r="EL64" s="389"/>
      <c r="EM64" s="389"/>
      <c r="EN64" s="389"/>
      <c r="EO64" s="389"/>
      <c r="EP64" s="389"/>
      <c r="EQ64" s="389"/>
      <c r="ER64" s="389"/>
      <c r="ES64" s="389"/>
      <c r="ET64" s="389"/>
      <c r="EU64" s="389"/>
      <c r="EV64" s="389"/>
      <c r="EW64" s="389"/>
      <c r="EX64" s="389"/>
      <c r="EY64" s="389"/>
      <c r="EZ64" s="389"/>
      <c r="FA64" s="389"/>
      <c r="FB64" s="389"/>
      <c r="FC64" s="389"/>
      <c r="FD64" s="389"/>
      <c r="FE64" s="389"/>
      <c r="FF64" s="389"/>
      <c r="FG64" s="389"/>
      <c r="FH64" s="389"/>
      <c r="FI64" s="389"/>
      <c r="FJ64" s="389"/>
      <c r="FK64" s="389"/>
      <c r="FL64" s="389"/>
      <c r="FM64" s="389"/>
      <c r="FN64" s="389"/>
      <c r="FO64" s="389"/>
      <c r="FP64" s="389"/>
      <c r="FQ64" s="389"/>
      <c r="FR64" s="389"/>
      <c r="FS64" s="389"/>
      <c r="FT64" s="389"/>
      <c r="FU64" s="389"/>
      <c r="FV64" s="389"/>
      <c r="FW64" s="389"/>
      <c r="FX64" s="685" t="s">
        <v>305</v>
      </c>
      <c r="FY64" s="686">
        <v>94</v>
      </c>
      <c r="FZ64" s="686">
        <v>28194079</v>
      </c>
      <c r="GA64" s="686">
        <v>40</v>
      </c>
      <c r="GB64" s="686" t="s">
        <v>779</v>
      </c>
      <c r="GC64" s="686">
        <v>20</v>
      </c>
      <c r="GD64" s="686">
        <v>2007</v>
      </c>
      <c r="GE64" s="686" t="s">
        <v>783</v>
      </c>
      <c r="GF64" s="686"/>
      <c r="GG64" s="686" t="s">
        <v>783</v>
      </c>
      <c r="GH64" s="686" t="s">
        <v>783</v>
      </c>
      <c r="GI64" s="686"/>
      <c r="GJ64" s="686" t="s">
        <v>783</v>
      </c>
      <c r="GK64" s="686" t="s">
        <v>781</v>
      </c>
      <c r="GL64" s="686" t="s">
        <v>793</v>
      </c>
      <c r="GM64" s="686">
        <v>66</v>
      </c>
      <c r="GN64" s="686" t="s">
        <v>783</v>
      </c>
      <c r="GO64" s="686" t="s">
        <v>783</v>
      </c>
      <c r="GP64" s="686" t="s">
        <v>783</v>
      </c>
      <c r="GQ64" s="686" t="s">
        <v>783</v>
      </c>
      <c r="GR64" s="686">
        <v>2</v>
      </c>
      <c r="GS64" s="686" t="s">
        <v>783</v>
      </c>
      <c r="GT64" s="686" t="s">
        <v>783</v>
      </c>
      <c r="GU64" s="686" t="s">
        <v>783</v>
      </c>
      <c r="GV64" s="686" t="s">
        <v>783</v>
      </c>
      <c r="GW64" s="686" t="s">
        <v>783</v>
      </c>
      <c r="GX64" s="686" t="s">
        <v>783</v>
      </c>
      <c r="GY64" s="686">
        <v>1649</v>
      </c>
      <c r="GZ64" s="686">
        <v>0.42</v>
      </c>
      <c r="HA64" s="686">
        <v>5</v>
      </c>
      <c r="HB64" s="686" t="s">
        <v>783</v>
      </c>
      <c r="HC64" s="686" t="s">
        <v>783</v>
      </c>
      <c r="HD64" s="686" t="s">
        <v>783</v>
      </c>
      <c r="HE64" s="686" t="s">
        <v>783</v>
      </c>
      <c r="HF64" s="686" t="s">
        <v>783</v>
      </c>
      <c r="HG64" s="686" t="s">
        <v>783</v>
      </c>
      <c r="HH64" s="686">
        <v>0</v>
      </c>
      <c r="HI64" s="686">
        <v>1</v>
      </c>
      <c r="HJ64" s="686">
        <v>45</v>
      </c>
      <c r="HK64" s="686" t="s">
        <v>784</v>
      </c>
      <c r="HL64" s="686" t="s">
        <v>785</v>
      </c>
      <c r="HM64" s="686" t="s">
        <v>783</v>
      </c>
      <c r="HN64" s="686" t="s">
        <v>783</v>
      </c>
      <c r="HO64" s="686" t="s">
        <v>783</v>
      </c>
      <c r="HP64" s="686" t="s">
        <v>783</v>
      </c>
      <c r="HQ64" s="686" t="s">
        <v>783</v>
      </c>
      <c r="HR64" s="686">
        <v>5108697</v>
      </c>
      <c r="HS64" s="686" t="s">
        <v>783</v>
      </c>
      <c r="HT64" s="686" t="s">
        <v>786</v>
      </c>
      <c r="HU64" s="686" t="s">
        <v>787</v>
      </c>
      <c r="HV64" s="686">
        <v>4</v>
      </c>
      <c r="HW64" s="686">
        <v>2013</v>
      </c>
      <c r="HX64" s="686">
        <v>63</v>
      </c>
      <c r="HY64" s="686">
        <v>0</v>
      </c>
      <c r="HZ64" s="686">
        <v>2230</v>
      </c>
      <c r="IA64" s="687">
        <v>41372.719525462962</v>
      </c>
      <c r="IB64" s="686" t="s">
        <v>788</v>
      </c>
      <c r="IC64" s="686">
        <v>5108696</v>
      </c>
      <c r="ID64" s="686">
        <v>2012</v>
      </c>
      <c r="IE64" s="686">
        <v>1712</v>
      </c>
      <c r="IF64" s="686" t="s">
        <v>783</v>
      </c>
      <c r="IG64" s="686" t="s">
        <v>783</v>
      </c>
      <c r="IH64" s="686" t="s">
        <v>783</v>
      </c>
      <c r="II64" s="686" t="s">
        <v>783</v>
      </c>
      <c r="IJ64" s="686" t="s">
        <v>783</v>
      </c>
      <c r="IK64" s="686" t="s">
        <v>783</v>
      </c>
      <c r="IL64" s="686" t="s">
        <v>783</v>
      </c>
      <c r="IM64" s="686" t="s">
        <v>783</v>
      </c>
      <c r="IN64" s="686" t="s">
        <v>783</v>
      </c>
      <c r="IO64" s="686">
        <v>1649</v>
      </c>
      <c r="IP64" s="687">
        <v>39100.311979166669</v>
      </c>
      <c r="IQ64" s="686" t="s">
        <v>783</v>
      </c>
      <c r="IR64" s="686" t="s">
        <v>783</v>
      </c>
      <c r="IS64" s="686" t="s">
        <v>783</v>
      </c>
      <c r="IT64" s="686" t="s">
        <v>783</v>
      </c>
      <c r="IU64" s="686" t="s">
        <v>783</v>
      </c>
      <c r="IV64" s="686" t="s">
        <v>783</v>
      </c>
      <c r="IW64" s="686" t="s">
        <v>783</v>
      </c>
      <c r="IX64" s="686" t="s">
        <v>781</v>
      </c>
      <c r="IY64" s="686">
        <v>45</v>
      </c>
      <c r="IZ64" s="686" t="s">
        <v>789</v>
      </c>
      <c r="JA64" s="686" t="s">
        <v>783</v>
      </c>
      <c r="JB64" s="686" t="s">
        <v>783</v>
      </c>
      <c r="JC64" s="686" t="s">
        <v>783</v>
      </c>
      <c r="JD64" s="686">
        <v>529240</v>
      </c>
      <c r="JE64" s="686" t="s">
        <v>783</v>
      </c>
      <c r="JF64" s="686" t="s">
        <v>783</v>
      </c>
      <c r="JG64" s="686" t="s">
        <v>783</v>
      </c>
      <c r="JH64" s="686" t="s">
        <v>783</v>
      </c>
      <c r="JI64" s="686" t="s">
        <v>783</v>
      </c>
      <c r="JJ64" s="686" t="s">
        <v>783</v>
      </c>
      <c r="JK64" s="686" t="s">
        <v>783</v>
      </c>
      <c r="JL64" s="686" t="s">
        <v>783</v>
      </c>
      <c r="JM64" s="686">
        <v>4</v>
      </c>
      <c r="JN64" s="686">
        <v>2</v>
      </c>
      <c r="JO64" s="686" t="s">
        <v>783</v>
      </c>
      <c r="JP64" s="686">
        <v>10711928</v>
      </c>
      <c r="JQ64" s="686">
        <v>2011</v>
      </c>
      <c r="JR64" s="686">
        <v>3</v>
      </c>
      <c r="JS64" s="686" t="s">
        <v>783</v>
      </c>
      <c r="JT64" s="686" t="s">
        <v>783</v>
      </c>
      <c r="JU64" s="686" t="s">
        <v>853</v>
      </c>
      <c r="JV64" s="688">
        <v>2230.6257380000002</v>
      </c>
      <c r="JW64">
        <f>JV64</f>
        <v>2230.6257380000002</v>
      </c>
      <c r="JX64" s="225">
        <v>0.42246699583333336</v>
      </c>
    </row>
    <row r="65" spans="1:284" ht="16" thickBot="1">
      <c r="A65" s="905" t="s">
        <v>5</v>
      </c>
      <c r="B65" s="79">
        <f t="shared" si="47"/>
        <v>1</v>
      </c>
      <c r="C65" s="871" t="s">
        <v>124</v>
      </c>
      <c r="D65" s="249" t="s">
        <v>185</v>
      </c>
      <c r="E65" s="103" t="s">
        <v>198</v>
      </c>
      <c r="F65" s="888">
        <v>0.9</v>
      </c>
      <c r="G65" s="120" t="e">
        <f>F65+G63</f>
        <v>#REF!</v>
      </c>
      <c r="H65" s="49"/>
      <c r="I65" s="3">
        <v>0.9</v>
      </c>
      <c r="J65" s="29"/>
      <c r="K65" s="18">
        <v>1983</v>
      </c>
      <c r="L65" s="5"/>
      <c r="M65" s="71">
        <v>3</v>
      </c>
      <c r="N65" s="71">
        <v>4</v>
      </c>
      <c r="O65" s="70">
        <v>1</v>
      </c>
      <c r="P65" s="892">
        <v>15</v>
      </c>
      <c r="Q65" s="1108">
        <v>124</v>
      </c>
      <c r="R65" s="30"/>
      <c r="S65" s="3">
        <f>I65</f>
        <v>0.9</v>
      </c>
      <c r="T65" s="29"/>
      <c r="U65" s="219">
        <f t="shared" si="87"/>
        <v>67500</v>
      </c>
      <c r="V65" s="172" t="s">
        <v>642</v>
      </c>
      <c r="W65" s="536">
        <f t="shared" si="85"/>
        <v>67500</v>
      </c>
      <c r="X65" s="537">
        <f t="shared" si="83"/>
        <v>28097.600000000002</v>
      </c>
      <c r="Y65" s="538">
        <f t="shared" si="40"/>
        <v>500</v>
      </c>
      <c r="Z65" s="900">
        <f t="shared" si="48"/>
        <v>96097.600000000006</v>
      </c>
      <c r="AA65" s="883">
        <v>4</v>
      </c>
      <c r="AB65" s="270">
        <f t="shared" si="49"/>
        <v>11897.600000000002</v>
      </c>
      <c r="AC65" s="566">
        <v>0.25</v>
      </c>
      <c r="AD65" s="562">
        <f t="shared" si="50"/>
        <v>16200</v>
      </c>
      <c r="AE65" s="518"/>
      <c r="AF65" s="270">
        <f t="shared" si="51"/>
        <v>0</v>
      </c>
      <c r="AG65" s="270"/>
      <c r="AH65" s="562">
        <f t="shared" si="52"/>
        <v>0</v>
      </c>
      <c r="AI65" s="270"/>
      <c r="AJ65" s="228">
        <v>0</v>
      </c>
      <c r="AK65" s="902">
        <v>2022</v>
      </c>
      <c r="AL65" s="902">
        <v>2020</v>
      </c>
      <c r="AM65" s="18" t="str">
        <f t="shared" si="53"/>
        <v xml:space="preserve"> </v>
      </c>
      <c r="AN65" s="747" t="str">
        <f t="shared" si="54"/>
        <v xml:space="preserve"> </v>
      </c>
      <c r="AO65" s="4" t="str">
        <f t="shared" si="55"/>
        <v xml:space="preserve"> </v>
      </c>
      <c r="AP65" s="747" t="str">
        <f t="shared" si="56"/>
        <v xml:space="preserve"> </v>
      </c>
      <c r="AQ65" s="4">
        <f t="shared" si="57"/>
        <v>0.9</v>
      </c>
      <c r="AR65" s="747">
        <f t="shared" si="58"/>
        <v>96097.600000000006</v>
      </c>
      <c r="AS65" s="4" t="str">
        <f t="shared" si="59"/>
        <v xml:space="preserve"> </v>
      </c>
      <c r="AT65" s="747" t="str">
        <f t="shared" si="60"/>
        <v xml:space="preserve"> </v>
      </c>
      <c r="AU65" s="4" t="str">
        <f t="shared" si="61"/>
        <v xml:space="preserve"> </v>
      </c>
      <c r="AV65" s="747" t="str">
        <f t="shared" si="62"/>
        <v xml:space="preserve"> </v>
      </c>
      <c r="AW65" s="4" t="str">
        <f t="shared" si="63"/>
        <v xml:space="preserve"> </v>
      </c>
      <c r="AX65" s="747" t="str">
        <f t="shared" si="64"/>
        <v xml:space="preserve"> </v>
      </c>
      <c r="AY65" s="4" t="str">
        <f t="shared" si="65"/>
        <v xml:space="preserve"> </v>
      </c>
      <c r="AZ65" s="747" t="str">
        <f t="shared" si="66"/>
        <v xml:space="preserve"> </v>
      </c>
      <c r="BA65" s="4" t="str">
        <f t="shared" si="67"/>
        <v xml:space="preserve"> </v>
      </c>
      <c r="BB65" s="747" t="str">
        <f t="shared" si="68"/>
        <v xml:space="preserve"> </v>
      </c>
      <c r="BC65" s="4" t="str">
        <f t="shared" si="69"/>
        <v xml:space="preserve"> </v>
      </c>
      <c r="BD65" s="747" t="str">
        <f t="shared" si="70"/>
        <v xml:space="preserve"> </v>
      </c>
      <c r="BE65" s="4" t="str">
        <f t="shared" si="71"/>
        <v xml:space="preserve"> </v>
      </c>
      <c r="BF65" s="747" t="str">
        <f t="shared" si="72"/>
        <v xml:space="preserve"> </v>
      </c>
      <c r="BG65" s="4" t="str">
        <f t="shared" si="73"/>
        <v xml:space="preserve"> </v>
      </c>
      <c r="BH65" s="747" t="str">
        <f t="shared" si="74"/>
        <v xml:space="preserve"> </v>
      </c>
      <c r="BI65" s="4" t="str">
        <f t="shared" si="75"/>
        <v xml:space="preserve"> </v>
      </c>
      <c r="BJ65" s="747" t="str">
        <f t="shared" si="76"/>
        <v xml:space="preserve"> </v>
      </c>
      <c r="BK65" s="4" t="str">
        <f t="shared" si="77"/>
        <v xml:space="preserve"> </v>
      </c>
      <c r="BL65" s="747" t="str">
        <f t="shared" si="78"/>
        <v xml:space="preserve"> </v>
      </c>
      <c r="BM65" s="4" t="str">
        <f t="shared" si="79"/>
        <v xml:space="preserve"> </v>
      </c>
      <c r="BN65" s="747" t="str">
        <f t="shared" si="80"/>
        <v xml:space="preserve"> </v>
      </c>
      <c r="BO65" s="4" t="str">
        <f t="shared" si="81"/>
        <v xml:space="preserve"> </v>
      </c>
      <c r="BP65" s="747" t="str">
        <f t="shared" si="82"/>
        <v xml:space="preserve"> </v>
      </c>
      <c r="BQ65" s="133" t="s">
        <v>625</v>
      </c>
      <c r="BR65" s="133"/>
      <c r="BS65" s="389"/>
      <c r="BT65" s="389"/>
      <c r="BU65" s="389"/>
      <c r="BV65" s="389"/>
      <c r="BW65" s="389"/>
      <c r="BX65" s="389"/>
      <c r="BY65" s="389"/>
      <c r="BZ65" s="389"/>
      <c r="CA65" s="389"/>
      <c r="CB65" s="163">
        <f t="shared" si="38"/>
        <v>0</v>
      </c>
      <c r="CC65" s="389"/>
      <c r="CD65" s="389"/>
      <c r="CE65" s="389"/>
      <c r="CF65" s="389"/>
      <c r="CG65" s="389"/>
      <c r="CH65" s="389"/>
      <c r="CI65" s="389"/>
      <c r="CJ65" s="389"/>
      <c r="CK65" s="389"/>
      <c r="CL65" s="389"/>
      <c r="CM65" s="389"/>
      <c r="CN65" s="389"/>
      <c r="CO65" s="389"/>
      <c r="CP65" s="389"/>
      <c r="CQ65" s="389"/>
      <c r="CR65" s="389"/>
      <c r="CS65" s="389"/>
      <c r="CT65" s="389"/>
      <c r="CU65" s="389"/>
      <c r="CV65" s="389"/>
      <c r="CW65" s="389"/>
      <c r="CX65" s="389"/>
      <c r="CY65" s="389"/>
      <c r="CZ65" s="389"/>
      <c r="DA65" s="589"/>
      <c r="DB65" s="589"/>
      <c r="DC65" s="589"/>
      <c r="DD65" s="589"/>
      <c r="DE65" s="589"/>
      <c r="DF65" s="589"/>
      <c r="DG65" s="589"/>
      <c r="DH65" s="589"/>
      <c r="DI65" s="589"/>
      <c r="DJ65" s="589"/>
      <c r="DK65" s="589"/>
      <c r="DL65" s="589"/>
      <c r="DM65" s="589"/>
      <c r="DN65" s="589"/>
      <c r="DO65" s="589"/>
      <c r="DP65" s="589"/>
      <c r="DQ65" s="589"/>
      <c r="DR65" s="589"/>
      <c r="DS65" s="589"/>
      <c r="DT65" s="589"/>
      <c r="DU65" s="589"/>
      <c r="DV65" s="589"/>
      <c r="DW65" s="589"/>
      <c r="DX65" s="589"/>
      <c r="DY65" s="589"/>
      <c r="DZ65" s="589"/>
      <c r="EA65" s="589"/>
      <c r="EB65" s="589"/>
      <c r="EC65" s="589"/>
      <c r="ED65" s="589"/>
      <c r="EE65" s="589"/>
      <c r="EF65" s="589"/>
      <c r="EG65" s="589"/>
      <c r="EH65" s="589"/>
      <c r="EI65" s="589"/>
      <c r="EJ65" s="589"/>
      <c r="EK65" s="589"/>
      <c r="EL65" s="589"/>
      <c r="EM65" s="589"/>
      <c r="EN65" s="589"/>
      <c r="EO65" s="589"/>
      <c r="EP65" s="589"/>
      <c r="EQ65" s="589"/>
      <c r="ER65" s="589"/>
      <c r="ES65" s="589"/>
      <c r="ET65" s="589"/>
      <c r="EU65" s="589"/>
      <c r="EV65" s="589"/>
      <c r="EW65" s="589"/>
      <c r="EX65" s="589"/>
      <c r="EY65" s="589"/>
      <c r="EZ65" s="589"/>
      <c r="FA65" s="589"/>
      <c r="FB65" s="589"/>
      <c r="FC65" s="589"/>
      <c r="FD65" s="589"/>
      <c r="FE65" s="589"/>
      <c r="FF65" s="589"/>
      <c r="FG65" s="589"/>
      <c r="FH65" s="589"/>
      <c r="FI65" s="589"/>
      <c r="FJ65" s="589"/>
      <c r="FK65" s="589"/>
      <c r="FL65" s="589"/>
      <c r="FM65" s="589"/>
      <c r="FN65" s="589"/>
      <c r="FO65" s="589"/>
      <c r="FP65" s="589"/>
      <c r="FQ65" s="589"/>
      <c r="FR65" s="589"/>
      <c r="FS65" s="589"/>
      <c r="FT65" s="589"/>
      <c r="FU65" s="589"/>
      <c r="FV65" s="589"/>
      <c r="FW65" s="589"/>
      <c r="FX65" s="655" t="s">
        <v>433</v>
      </c>
      <c r="FY65" s="656">
        <v>226</v>
      </c>
      <c r="FZ65" s="656">
        <v>32434929</v>
      </c>
      <c r="GA65" s="656">
        <v>35</v>
      </c>
      <c r="GB65" s="656" t="s">
        <v>3</v>
      </c>
      <c r="GC65" s="656">
        <v>22</v>
      </c>
      <c r="GD65" s="656">
        <v>1973</v>
      </c>
      <c r="GE65" s="656">
        <v>0</v>
      </c>
      <c r="GF65" s="656" t="s">
        <v>792</v>
      </c>
      <c r="GG65" s="656">
        <v>0</v>
      </c>
      <c r="GH65" s="656">
        <v>0</v>
      </c>
      <c r="GI65" s="656" t="s">
        <v>792</v>
      </c>
      <c r="GJ65" s="656">
        <v>0</v>
      </c>
      <c r="GK65" s="656" t="s">
        <v>781</v>
      </c>
      <c r="GL65" s="656" t="s">
        <v>782</v>
      </c>
      <c r="GM65" s="656">
        <v>66</v>
      </c>
      <c r="GN65" s="656" t="s">
        <v>783</v>
      </c>
      <c r="GO65" s="656">
        <v>0</v>
      </c>
      <c r="GP65" s="656">
        <v>0</v>
      </c>
      <c r="GQ65" s="656">
        <v>4</v>
      </c>
      <c r="GR65" s="656">
        <v>2</v>
      </c>
      <c r="GS65" s="656">
        <v>1</v>
      </c>
      <c r="GT65" s="656" t="s">
        <v>783</v>
      </c>
      <c r="GU65" s="656" t="s">
        <v>783</v>
      </c>
      <c r="GV65" s="656" t="s">
        <v>783</v>
      </c>
      <c r="GW65" s="656" t="s">
        <v>783</v>
      </c>
      <c r="GX65" s="656" t="s">
        <v>783</v>
      </c>
      <c r="GY65" s="656">
        <v>1649</v>
      </c>
      <c r="GZ65" s="656">
        <v>0.43</v>
      </c>
      <c r="HA65" s="656">
        <v>5</v>
      </c>
      <c r="HB65" s="656" t="s">
        <v>783</v>
      </c>
      <c r="HC65" s="656" t="s">
        <v>782</v>
      </c>
      <c r="HD65" s="656">
        <v>15</v>
      </c>
      <c r="HE65" s="656" t="s">
        <v>783</v>
      </c>
      <c r="HF65" s="656">
        <v>0</v>
      </c>
      <c r="HG65" s="656" t="s">
        <v>783</v>
      </c>
      <c r="HH65" s="656">
        <v>0</v>
      </c>
      <c r="HI65" s="656">
        <v>1</v>
      </c>
      <c r="HJ65" s="656">
        <v>45</v>
      </c>
      <c r="HK65" s="656" t="s">
        <v>784</v>
      </c>
      <c r="HL65" s="656" t="s">
        <v>785</v>
      </c>
      <c r="HM65" s="656" t="s">
        <v>783</v>
      </c>
      <c r="HN65" s="656" t="s">
        <v>783</v>
      </c>
      <c r="HO65" s="656" t="s">
        <v>783</v>
      </c>
      <c r="HP65" s="656" t="s">
        <v>783</v>
      </c>
      <c r="HQ65" s="656" t="s">
        <v>783</v>
      </c>
      <c r="HR65" s="656">
        <v>3979225</v>
      </c>
      <c r="HS65" s="656" t="s">
        <v>783</v>
      </c>
      <c r="HT65" s="656" t="s">
        <v>786</v>
      </c>
      <c r="HU65" s="656" t="s">
        <v>787</v>
      </c>
      <c r="HV65" s="656">
        <v>4</v>
      </c>
      <c r="HW65" s="656">
        <v>2016</v>
      </c>
      <c r="HX65" s="656">
        <v>63</v>
      </c>
      <c r="HY65" s="656">
        <v>1215</v>
      </c>
      <c r="HZ65" s="656">
        <v>3485</v>
      </c>
      <c r="IA65" s="657">
        <v>42227.682129629633</v>
      </c>
      <c r="IB65" s="656" t="s">
        <v>788</v>
      </c>
      <c r="IC65" s="656">
        <v>3974747</v>
      </c>
      <c r="ID65" s="656">
        <v>2014</v>
      </c>
      <c r="IE65" s="656">
        <v>1712</v>
      </c>
      <c r="IF65" s="656" t="s">
        <v>783</v>
      </c>
      <c r="IG65" s="656" t="s">
        <v>783</v>
      </c>
      <c r="IH65" s="656" t="s">
        <v>783</v>
      </c>
      <c r="II65" s="656" t="s">
        <v>783</v>
      </c>
      <c r="IJ65" s="656" t="s">
        <v>783</v>
      </c>
      <c r="IK65" s="656" t="s">
        <v>783</v>
      </c>
      <c r="IL65" s="656" t="s">
        <v>783</v>
      </c>
      <c r="IM65" s="656" t="s">
        <v>783</v>
      </c>
      <c r="IN65" s="656" t="s">
        <v>783</v>
      </c>
      <c r="IO65" s="656">
        <v>1649</v>
      </c>
      <c r="IP65" s="657">
        <v>37600.566631944443</v>
      </c>
      <c r="IQ65" s="656">
        <v>4</v>
      </c>
      <c r="IR65" s="656" t="s">
        <v>793</v>
      </c>
      <c r="IS65" s="656">
        <v>1</v>
      </c>
      <c r="IT65" s="658">
        <v>41275</v>
      </c>
      <c r="IU65" s="656" t="s">
        <v>783</v>
      </c>
      <c r="IV65" s="656" t="s">
        <v>783</v>
      </c>
      <c r="IW65" s="656" t="s">
        <v>783</v>
      </c>
      <c r="IX65" s="656" t="s">
        <v>781</v>
      </c>
      <c r="IY65" s="656">
        <v>45</v>
      </c>
      <c r="IZ65" s="656" t="s">
        <v>789</v>
      </c>
      <c r="JA65" s="656" t="s">
        <v>783</v>
      </c>
      <c r="JB65" s="656" t="s">
        <v>783</v>
      </c>
      <c r="JC65" s="656" t="s">
        <v>783</v>
      </c>
      <c r="JD65" s="656">
        <v>329425</v>
      </c>
      <c r="JE65" s="656" t="s">
        <v>783</v>
      </c>
      <c r="JF65" s="656" t="s">
        <v>783</v>
      </c>
      <c r="JG65" s="656" t="s">
        <v>795</v>
      </c>
      <c r="JH65" s="656">
        <v>35</v>
      </c>
      <c r="JI65" s="656" t="s">
        <v>783</v>
      </c>
      <c r="JJ65" s="656" t="s">
        <v>783</v>
      </c>
      <c r="JK65" s="656" t="s">
        <v>783</v>
      </c>
      <c r="JL65" s="656" t="s">
        <v>790</v>
      </c>
      <c r="JM65" s="656">
        <v>4</v>
      </c>
      <c r="JN65" s="656">
        <v>1</v>
      </c>
      <c r="JO65" s="656" t="s">
        <v>783</v>
      </c>
      <c r="JP65" s="656">
        <v>12683066</v>
      </c>
      <c r="JQ65" s="656">
        <v>2013</v>
      </c>
      <c r="JR65" s="656">
        <v>12</v>
      </c>
      <c r="JS65" s="656" t="s">
        <v>783</v>
      </c>
      <c r="JT65" s="656" t="s">
        <v>783</v>
      </c>
      <c r="JU65" s="656" t="s">
        <v>854</v>
      </c>
      <c r="JV65" s="659">
        <v>2274.5497420000002</v>
      </c>
      <c r="JW65">
        <f>JV65</f>
        <v>2274.5497420000002</v>
      </c>
      <c r="JX65" s="225">
        <v>0.43078593598484849</v>
      </c>
    </row>
    <row r="66" spans="1:284" ht="16" thickBot="1">
      <c r="A66" s="905" t="s">
        <v>5</v>
      </c>
      <c r="B66" s="79">
        <f t="shared" si="47"/>
        <v>1</v>
      </c>
      <c r="C66" s="871" t="s">
        <v>21</v>
      </c>
      <c r="D66" s="249" t="s">
        <v>168</v>
      </c>
      <c r="E66" s="103" t="s">
        <v>162</v>
      </c>
      <c r="F66" s="888">
        <v>0.63</v>
      </c>
      <c r="G66" s="120" t="e">
        <f t="shared" ref="G66:G80" si="89">F66+G65</f>
        <v>#REF!</v>
      </c>
      <c r="H66" s="46"/>
      <c r="I66" s="33">
        <v>0.63</v>
      </c>
      <c r="J66" s="29"/>
      <c r="K66" s="18"/>
      <c r="L66" s="5"/>
      <c r="M66" s="71">
        <v>2</v>
      </c>
      <c r="N66" s="71">
        <v>1</v>
      </c>
      <c r="O66" s="70">
        <v>3</v>
      </c>
      <c r="P66" s="891">
        <f t="shared" ref="P66:P110" si="90">SUM(M66:O66)</f>
        <v>6</v>
      </c>
      <c r="Q66" s="1108">
        <f t="shared" ref="Q66:Q80" si="91">O66*N66*M66</f>
        <v>6</v>
      </c>
      <c r="R66" s="46"/>
      <c r="S66" s="547">
        <f>I66</f>
        <v>0.63</v>
      </c>
      <c r="T66" s="29"/>
      <c r="U66" s="219">
        <f t="shared" si="87"/>
        <v>47250</v>
      </c>
      <c r="V66" s="172" t="s">
        <v>642</v>
      </c>
      <c r="W66" s="536">
        <f t="shared" si="85"/>
        <v>47250</v>
      </c>
      <c r="X66" s="537">
        <f t="shared" si="83"/>
        <v>0</v>
      </c>
      <c r="Y66" s="538">
        <f t="shared" si="40"/>
        <v>500</v>
      </c>
      <c r="Z66" s="900">
        <f t="shared" si="48"/>
        <v>47750</v>
      </c>
      <c r="AA66" s="883"/>
      <c r="AB66" s="270">
        <f t="shared" si="49"/>
        <v>0</v>
      </c>
      <c r="AC66" s="553"/>
      <c r="AD66" s="562">
        <f t="shared" si="50"/>
        <v>0</v>
      </c>
      <c r="AE66" s="518"/>
      <c r="AF66" s="270">
        <f t="shared" si="51"/>
        <v>0</v>
      </c>
      <c r="AG66" s="270"/>
      <c r="AH66" s="562">
        <f t="shared" si="52"/>
        <v>0</v>
      </c>
      <c r="AI66" s="270"/>
      <c r="AJ66" s="228">
        <v>0</v>
      </c>
      <c r="AK66" s="902">
        <v>2021</v>
      </c>
      <c r="AL66" s="902">
        <v>2020</v>
      </c>
      <c r="AM66" s="18" t="str">
        <f t="shared" si="53"/>
        <v xml:space="preserve"> </v>
      </c>
      <c r="AN66" s="747" t="str">
        <f t="shared" si="54"/>
        <v xml:space="preserve"> </v>
      </c>
      <c r="AO66" s="4" t="str">
        <f t="shared" si="55"/>
        <v xml:space="preserve"> </v>
      </c>
      <c r="AP66" s="747" t="str">
        <f t="shared" si="56"/>
        <v xml:space="preserve"> </v>
      </c>
      <c r="AQ66" s="4">
        <f t="shared" si="57"/>
        <v>0.63</v>
      </c>
      <c r="AR66" s="747">
        <f t="shared" si="58"/>
        <v>47750</v>
      </c>
      <c r="AS66" s="4" t="str">
        <f t="shared" si="59"/>
        <v xml:space="preserve"> </v>
      </c>
      <c r="AT66" s="747" t="str">
        <f t="shared" si="60"/>
        <v xml:space="preserve"> </v>
      </c>
      <c r="AU66" s="4" t="str">
        <f t="shared" si="61"/>
        <v xml:space="preserve"> </v>
      </c>
      <c r="AV66" s="747" t="str">
        <f t="shared" si="62"/>
        <v xml:space="preserve"> </v>
      </c>
      <c r="AW66" s="4" t="str">
        <f t="shared" si="63"/>
        <v xml:space="preserve"> </v>
      </c>
      <c r="AX66" s="747" t="str">
        <f t="shared" si="64"/>
        <v xml:space="preserve"> </v>
      </c>
      <c r="AY66" s="4" t="str">
        <f t="shared" si="65"/>
        <v xml:space="preserve"> </v>
      </c>
      <c r="AZ66" s="747" t="str">
        <f t="shared" si="66"/>
        <v xml:space="preserve"> </v>
      </c>
      <c r="BA66" s="4" t="str">
        <f t="shared" si="67"/>
        <v xml:space="preserve"> </v>
      </c>
      <c r="BB66" s="747" t="str">
        <f t="shared" si="68"/>
        <v xml:space="preserve"> </v>
      </c>
      <c r="BC66" s="4" t="str">
        <f t="shared" si="69"/>
        <v xml:space="preserve"> </v>
      </c>
      <c r="BD66" s="747" t="str">
        <f t="shared" si="70"/>
        <v xml:space="preserve"> </v>
      </c>
      <c r="BE66" s="4" t="str">
        <f t="shared" si="71"/>
        <v xml:space="preserve"> </v>
      </c>
      <c r="BF66" s="747" t="str">
        <f t="shared" si="72"/>
        <v xml:space="preserve"> </v>
      </c>
      <c r="BG66" s="4" t="str">
        <f t="shared" si="73"/>
        <v xml:space="preserve"> </v>
      </c>
      <c r="BH66" s="747" t="str">
        <f t="shared" si="74"/>
        <v xml:space="preserve"> </v>
      </c>
      <c r="BI66" s="4" t="str">
        <f t="shared" si="75"/>
        <v xml:space="preserve"> </v>
      </c>
      <c r="BJ66" s="747" t="str">
        <f t="shared" si="76"/>
        <v xml:space="preserve"> </v>
      </c>
      <c r="BK66" s="4" t="str">
        <f t="shared" si="77"/>
        <v xml:space="preserve"> </v>
      </c>
      <c r="BL66" s="747" t="str">
        <f t="shared" si="78"/>
        <v xml:space="preserve"> </v>
      </c>
      <c r="BM66" s="4" t="str">
        <f t="shared" si="79"/>
        <v xml:space="preserve"> </v>
      </c>
      <c r="BN66" s="747" t="str">
        <f t="shared" si="80"/>
        <v xml:space="preserve"> </v>
      </c>
      <c r="BO66" s="4" t="str">
        <f t="shared" si="81"/>
        <v xml:space="preserve"> </v>
      </c>
      <c r="BP66" s="747" t="str">
        <f t="shared" si="82"/>
        <v xml:space="preserve"> </v>
      </c>
      <c r="BQ66" s="133"/>
      <c r="BR66" s="133"/>
      <c r="BS66" s="389"/>
      <c r="BT66" s="596"/>
      <c r="BU66" s="596"/>
      <c r="BV66" s="389"/>
      <c r="BW66" s="389"/>
      <c r="BX66" s="389"/>
      <c r="BY66" s="389"/>
      <c r="BZ66" s="389"/>
      <c r="CA66" s="389"/>
      <c r="CB66" s="163">
        <f t="shared" si="38"/>
        <v>0</v>
      </c>
      <c r="CC66" s="389"/>
      <c r="CD66" s="389"/>
      <c r="CE66" s="389"/>
      <c r="CF66" s="389"/>
      <c r="CG66" s="389"/>
      <c r="CH66" s="389"/>
      <c r="CI66" s="389"/>
      <c r="CJ66" s="389"/>
      <c r="CK66" s="389"/>
      <c r="CL66" s="389"/>
      <c r="CM66" s="389"/>
      <c r="CN66" s="389"/>
      <c r="CO66" s="389"/>
      <c r="CP66" s="389"/>
      <c r="CQ66" s="389"/>
      <c r="CR66" s="389"/>
      <c r="CS66" s="389"/>
      <c r="CT66" s="389"/>
      <c r="CU66" s="389"/>
      <c r="CV66" s="389"/>
      <c r="CW66" s="389"/>
      <c r="CX66" s="389"/>
      <c r="CY66" s="389"/>
      <c r="CZ66" s="389"/>
      <c r="DA66" s="389"/>
      <c r="DB66" s="389"/>
      <c r="DC66" s="389"/>
      <c r="DD66" s="389"/>
      <c r="DE66" s="389"/>
      <c r="DF66" s="389"/>
      <c r="DG66" s="389"/>
      <c r="DH66" s="389"/>
      <c r="DI66" s="389"/>
      <c r="DJ66" s="389"/>
      <c r="DK66" s="389"/>
      <c r="DL66" s="389"/>
      <c r="DM66" s="389"/>
      <c r="DN66" s="389"/>
      <c r="DO66" s="389"/>
      <c r="DP66" s="389"/>
      <c r="DQ66" s="389"/>
      <c r="DR66" s="389"/>
      <c r="DS66" s="389"/>
      <c r="DT66" s="389"/>
      <c r="DU66" s="389"/>
      <c r="DV66" s="389"/>
      <c r="DW66" s="389"/>
      <c r="DX66" s="389"/>
      <c r="DY66" s="389"/>
      <c r="DZ66" s="389"/>
      <c r="EA66" s="389"/>
      <c r="EB66" s="389"/>
      <c r="EC66" s="389"/>
      <c r="ED66" s="389"/>
      <c r="EE66" s="389"/>
      <c r="EF66" s="389"/>
      <c r="EG66" s="389"/>
      <c r="EH66" s="389"/>
      <c r="EI66" s="389"/>
      <c r="EJ66" s="389"/>
      <c r="EK66" s="389"/>
      <c r="EL66" s="389"/>
      <c r="EM66" s="389"/>
      <c r="EN66" s="389"/>
      <c r="EO66" s="389"/>
      <c r="EP66" s="389"/>
      <c r="EQ66" s="389"/>
      <c r="ER66" s="389"/>
      <c r="ES66" s="389"/>
      <c r="ET66" s="389"/>
      <c r="EU66" s="389"/>
      <c r="EV66" s="389"/>
      <c r="EW66" s="389"/>
      <c r="EX66" s="389"/>
      <c r="EY66" s="389"/>
      <c r="EZ66" s="389"/>
      <c r="FA66" s="389"/>
      <c r="FB66" s="389"/>
      <c r="FC66" s="389"/>
      <c r="FD66" s="389"/>
      <c r="FE66" s="389"/>
      <c r="FF66" s="389"/>
      <c r="FG66" s="389"/>
      <c r="FH66" s="389"/>
      <c r="FI66" s="389"/>
      <c r="FJ66" s="389"/>
      <c r="FK66" s="389"/>
      <c r="FL66" s="389"/>
      <c r="FM66" s="389"/>
      <c r="FN66" s="389"/>
      <c r="FO66" s="389"/>
      <c r="FP66" s="389"/>
      <c r="FQ66" s="389"/>
      <c r="FR66" s="389"/>
      <c r="FS66" s="389"/>
      <c r="FT66" s="389"/>
      <c r="FU66" s="389"/>
      <c r="FV66" s="389"/>
      <c r="FW66" s="389"/>
      <c r="FX66" s="621" t="s">
        <v>437</v>
      </c>
      <c r="FY66" s="622">
        <v>44</v>
      </c>
      <c r="FZ66" s="622">
        <v>30289430</v>
      </c>
      <c r="GA66" s="622">
        <v>55</v>
      </c>
      <c r="GB66" s="622" t="s">
        <v>798</v>
      </c>
      <c r="GC66" s="622">
        <v>20</v>
      </c>
      <c r="GD66" s="622">
        <v>1973</v>
      </c>
      <c r="GE66" s="622">
        <v>1</v>
      </c>
      <c r="GF66" s="622" t="s">
        <v>780</v>
      </c>
      <c r="GG66" s="622">
        <v>2</v>
      </c>
      <c r="GH66" s="622">
        <v>1</v>
      </c>
      <c r="GI66" s="622" t="s">
        <v>780</v>
      </c>
      <c r="GJ66" s="622">
        <v>2</v>
      </c>
      <c r="GK66" s="622" t="s">
        <v>781</v>
      </c>
      <c r="GL66" s="622" t="s">
        <v>782</v>
      </c>
      <c r="GM66" s="622">
        <v>66</v>
      </c>
      <c r="GN66" s="622" t="s">
        <v>783</v>
      </c>
      <c r="GO66" s="622">
        <v>0</v>
      </c>
      <c r="GP66" s="622">
        <v>0</v>
      </c>
      <c r="GQ66" s="622">
        <v>4</v>
      </c>
      <c r="GR66" s="622">
        <v>2</v>
      </c>
      <c r="GS66" s="622">
        <v>2</v>
      </c>
      <c r="GT66" s="622" t="s">
        <v>783</v>
      </c>
      <c r="GU66" s="622" t="s">
        <v>783</v>
      </c>
      <c r="GV66" s="622" t="s">
        <v>783</v>
      </c>
      <c r="GW66" s="622" t="s">
        <v>783</v>
      </c>
      <c r="GX66" s="622" t="s">
        <v>783</v>
      </c>
      <c r="GY66" s="622">
        <v>1649</v>
      </c>
      <c r="GZ66" s="622">
        <v>0.19</v>
      </c>
      <c r="HA66" s="622">
        <v>5</v>
      </c>
      <c r="HB66" s="622" t="s">
        <v>783</v>
      </c>
      <c r="HC66" s="622" t="s">
        <v>782</v>
      </c>
      <c r="HD66" s="622">
        <v>75</v>
      </c>
      <c r="HE66" s="622" t="s">
        <v>783</v>
      </c>
      <c r="HF66" s="622">
        <v>0</v>
      </c>
      <c r="HG66" s="622" t="s">
        <v>783</v>
      </c>
      <c r="HH66" s="622">
        <v>0</v>
      </c>
      <c r="HI66" s="622">
        <v>1</v>
      </c>
      <c r="HJ66" s="622">
        <v>45</v>
      </c>
      <c r="HK66" s="622" t="s">
        <v>784</v>
      </c>
      <c r="HL66" s="622" t="s">
        <v>785</v>
      </c>
      <c r="HM66" s="622" t="s">
        <v>783</v>
      </c>
      <c r="HN66" s="622" t="s">
        <v>783</v>
      </c>
      <c r="HO66" s="622" t="s">
        <v>783</v>
      </c>
      <c r="HP66" s="622" t="s">
        <v>783</v>
      </c>
      <c r="HQ66" s="622" t="s">
        <v>783</v>
      </c>
      <c r="HR66" s="622">
        <v>3980118</v>
      </c>
      <c r="HS66" s="622" t="s">
        <v>783</v>
      </c>
      <c r="HT66" s="622" t="s">
        <v>786</v>
      </c>
      <c r="HU66" s="622" t="s">
        <v>787</v>
      </c>
      <c r="HV66" s="622">
        <v>4</v>
      </c>
      <c r="HW66" s="622">
        <v>2014</v>
      </c>
      <c r="HX66" s="622">
        <v>63</v>
      </c>
      <c r="HY66" s="622">
        <v>0</v>
      </c>
      <c r="HZ66" s="622">
        <v>1003</v>
      </c>
      <c r="IA66" s="623">
        <v>41697.500081018516</v>
      </c>
      <c r="IB66" s="622" t="s">
        <v>788</v>
      </c>
      <c r="IC66" s="622">
        <v>3975640</v>
      </c>
      <c r="ID66" s="622">
        <v>2014</v>
      </c>
      <c r="IE66" s="622">
        <v>1712</v>
      </c>
      <c r="IF66" s="622" t="s">
        <v>783</v>
      </c>
      <c r="IG66" s="622" t="s">
        <v>783</v>
      </c>
      <c r="IH66" s="622" t="s">
        <v>783</v>
      </c>
      <c r="II66" s="622" t="s">
        <v>783</v>
      </c>
      <c r="IJ66" s="622" t="s">
        <v>783</v>
      </c>
      <c r="IK66" s="622" t="s">
        <v>783</v>
      </c>
      <c r="IL66" s="622" t="s">
        <v>783</v>
      </c>
      <c r="IM66" s="622" t="s">
        <v>783</v>
      </c>
      <c r="IN66" s="622" t="s">
        <v>783</v>
      </c>
      <c r="IO66" s="622">
        <v>1649</v>
      </c>
      <c r="IP66" s="623">
        <v>37477.354571759257</v>
      </c>
      <c r="IQ66" s="622">
        <v>2</v>
      </c>
      <c r="IR66" s="622" t="s">
        <v>793</v>
      </c>
      <c r="IS66" s="622">
        <v>2</v>
      </c>
      <c r="IT66" s="644">
        <v>41275</v>
      </c>
      <c r="IU66" s="622" t="s">
        <v>783</v>
      </c>
      <c r="IV66" s="622" t="s">
        <v>783</v>
      </c>
      <c r="IW66" s="622" t="s">
        <v>783</v>
      </c>
      <c r="IX66" s="622" t="s">
        <v>781</v>
      </c>
      <c r="IY66" s="622">
        <v>45</v>
      </c>
      <c r="IZ66" s="622" t="s">
        <v>789</v>
      </c>
      <c r="JA66" s="622" t="s">
        <v>783</v>
      </c>
      <c r="JB66" s="622" t="s">
        <v>783</v>
      </c>
      <c r="JC66" s="622" t="s">
        <v>783</v>
      </c>
      <c r="JD66" s="622">
        <v>329426</v>
      </c>
      <c r="JE66" s="622" t="s">
        <v>783</v>
      </c>
      <c r="JF66" s="622" t="s">
        <v>783</v>
      </c>
      <c r="JG66" s="622" t="s">
        <v>802</v>
      </c>
      <c r="JH66" s="622">
        <v>55</v>
      </c>
      <c r="JI66" s="622" t="s">
        <v>783</v>
      </c>
      <c r="JJ66" s="622" t="s">
        <v>783</v>
      </c>
      <c r="JK66" s="622" t="s">
        <v>783</v>
      </c>
      <c r="JL66" s="622" t="s">
        <v>790</v>
      </c>
      <c r="JM66" s="622">
        <v>4</v>
      </c>
      <c r="JN66" s="622">
        <v>3</v>
      </c>
      <c r="JO66" s="622" t="s">
        <v>783</v>
      </c>
      <c r="JP66" s="622">
        <v>10711928</v>
      </c>
      <c r="JQ66" s="622">
        <v>2011</v>
      </c>
      <c r="JR66" s="622">
        <v>3</v>
      </c>
      <c r="JS66" s="622" t="s">
        <v>783</v>
      </c>
      <c r="JT66" s="622" t="s">
        <v>783</v>
      </c>
      <c r="JU66" s="622" t="s">
        <v>855</v>
      </c>
      <c r="JV66" s="624">
        <v>1000.85136</v>
      </c>
      <c r="JX66" s="225"/>
    </row>
    <row r="67" spans="1:284" ht="16" thickBot="1">
      <c r="A67" s="905" t="s">
        <v>5</v>
      </c>
      <c r="B67" s="79">
        <f t="shared" ref="B67:B98" si="92">IF(AND(H67&gt;0,R67&gt;0),4,(IF(AND(H67&gt;0,R67=""),3,(IF(AND(I67&gt;0,S67&gt;0),1,(IF(AND(J67&gt;0,T67&gt;0),1,2)))))))</f>
        <v>1</v>
      </c>
      <c r="C67" s="871" t="s">
        <v>10</v>
      </c>
      <c r="D67" s="249" t="s">
        <v>135</v>
      </c>
      <c r="E67" s="103" t="s">
        <v>235</v>
      </c>
      <c r="F67" s="888">
        <v>0.45</v>
      </c>
      <c r="G67" s="120" t="e">
        <f t="shared" si="89"/>
        <v>#REF!</v>
      </c>
      <c r="H67" s="46"/>
      <c r="I67" s="3">
        <v>0.45</v>
      </c>
      <c r="J67" s="29"/>
      <c r="K67" s="18">
        <v>1984</v>
      </c>
      <c r="L67" s="5"/>
      <c r="M67" s="71">
        <v>1</v>
      </c>
      <c r="N67" s="71">
        <v>2</v>
      </c>
      <c r="O67" s="70">
        <v>3</v>
      </c>
      <c r="P67" s="891">
        <f t="shared" si="90"/>
        <v>6</v>
      </c>
      <c r="Q67" s="1108">
        <f t="shared" si="91"/>
        <v>6</v>
      </c>
      <c r="R67" s="46"/>
      <c r="S67" s="3">
        <v>0.45</v>
      </c>
      <c r="T67" s="29"/>
      <c r="U67" s="219">
        <f t="shared" si="87"/>
        <v>33750</v>
      </c>
      <c r="V67" s="172" t="s">
        <v>642</v>
      </c>
      <c r="W67" s="536">
        <f t="shared" si="85"/>
        <v>33750</v>
      </c>
      <c r="X67" s="537">
        <f t="shared" si="83"/>
        <v>17023.199999999997</v>
      </c>
      <c r="Y67" s="538">
        <f t="shared" si="40"/>
        <v>500</v>
      </c>
      <c r="Z67" s="900">
        <f t="shared" ref="Z67:Z98" si="93">IF((S67+T67)=0,0,(X67+W67+Y67))</f>
        <v>51273.2</v>
      </c>
      <c r="AA67" s="883">
        <v>6</v>
      </c>
      <c r="AB67" s="270">
        <f t="shared" ref="AB67:AB98" si="94">AA67*26*F67*440/27*$O$157</f>
        <v>8923.1999999999989</v>
      </c>
      <c r="AC67" s="566">
        <v>0.25</v>
      </c>
      <c r="AD67" s="562">
        <f t="shared" ref="AD67:AD98" si="95">F67*AC67*$O$158</f>
        <v>8100</v>
      </c>
      <c r="AE67" s="518"/>
      <c r="AF67" s="270">
        <f t="shared" ref="AF67:AF98" si="96">AE67*$O$159</f>
        <v>0</v>
      </c>
      <c r="AG67" s="270"/>
      <c r="AH67" s="562">
        <f t="shared" ref="AH67:AH98" si="97">IF(AG67="",AG67*0,10000)</f>
        <v>0</v>
      </c>
      <c r="AI67" s="270"/>
      <c r="AJ67" s="228">
        <v>0</v>
      </c>
      <c r="AK67" s="902">
        <v>2021</v>
      </c>
      <c r="AL67" s="902">
        <v>2020</v>
      </c>
      <c r="AM67" s="18" t="str">
        <f t="shared" ref="AM67:AM98" si="98">IF(($AL67=2018),($S67+$T67)," ")</f>
        <v xml:space="preserve"> </v>
      </c>
      <c r="AN67" s="747" t="str">
        <f t="shared" ref="AN67:AN98" si="99">IF($AM67=" ", " ", $Z67)</f>
        <v xml:space="preserve"> </v>
      </c>
      <c r="AO67" s="4" t="str">
        <f t="shared" ref="AO67:AO98" si="100">IF(($AL67=2019),($S67+$T67)," ")</f>
        <v xml:space="preserve"> </v>
      </c>
      <c r="AP67" s="747" t="str">
        <f t="shared" ref="AP67:AP98" si="101">IF($AO67=" ", " ", $Z67)</f>
        <v xml:space="preserve"> </v>
      </c>
      <c r="AQ67" s="4">
        <f t="shared" ref="AQ67:AQ98" si="102">IF(($AL67=2020),($S67+$T67)," ")</f>
        <v>0.45</v>
      </c>
      <c r="AR67" s="747">
        <f t="shared" ref="AR67:AR98" si="103">IF(AQ67=" ", " ", $Z67)</f>
        <v>51273.2</v>
      </c>
      <c r="AS67" s="4" t="str">
        <f t="shared" ref="AS67:AS98" si="104">IF(($AL67=2021),($S67+$T67)," ")</f>
        <v xml:space="preserve"> </v>
      </c>
      <c r="AT67" s="747" t="str">
        <f t="shared" ref="AT67:AT98" si="105">IF(AS67=" ", " ", $Z67)</f>
        <v xml:space="preserve"> </v>
      </c>
      <c r="AU67" s="4" t="str">
        <f t="shared" ref="AU67:AU98" si="106">IF(($AL67=2022),($S67+$T67)," ")</f>
        <v xml:space="preserve"> </v>
      </c>
      <c r="AV67" s="747" t="str">
        <f t="shared" ref="AV67:AV98" si="107">IF(AU67=" ", " ", $Z67)</f>
        <v xml:space="preserve"> </v>
      </c>
      <c r="AW67" s="4" t="str">
        <f t="shared" ref="AW67:AW98" si="108">IF(($AL67=2023),($S67+$T67)," ")</f>
        <v xml:space="preserve"> </v>
      </c>
      <c r="AX67" s="747" t="str">
        <f t="shared" ref="AX67:AX98" si="109">IF(AW67=" ", " ", $Z67)</f>
        <v xml:space="preserve"> </v>
      </c>
      <c r="AY67" s="4" t="str">
        <f t="shared" ref="AY67:AY98" si="110">IF(($AL67=2024),($S67+$T67)," ")</f>
        <v xml:space="preserve"> </v>
      </c>
      <c r="AZ67" s="747" t="str">
        <f t="shared" ref="AZ67:AZ98" si="111">IF(AY67=" ", " ", $Z67)</f>
        <v xml:space="preserve"> </v>
      </c>
      <c r="BA67" s="4" t="str">
        <f t="shared" ref="BA67:BA98" si="112">IF(($AL67=2025),($S67+$T67)," ")</f>
        <v xml:space="preserve"> </v>
      </c>
      <c r="BB67" s="747" t="str">
        <f t="shared" ref="BB67:BB98" si="113">IF(BA67=" ", " ", $Z67)</f>
        <v xml:space="preserve"> </v>
      </c>
      <c r="BC67" s="4" t="str">
        <f t="shared" ref="BC67:BC98" si="114">IF(($AL67=2026),($S67+$T67)," ")</f>
        <v xml:space="preserve"> </v>
      </c>
      <c r="BD67" s="747" t="str">
        <f t="shared" ref="BD67:BD98" si="115">IF(BC67=" ", " ", $Z67)</f>
        <v xml:space="preserve"> </v>
      </c>
      <c r="BE67" s="4" t="str">
        <f t="shared" ref="BE67:BE98" si="116">IF(($AL67=2027),($S67+$T67)," ")</f>
        <v xml:space="preserve"> </v>
      </c>
      <c r="BF67" s="747" t="str">
        <f t="shared" ref="BF67:BF98" si="117">IF(BE67=" ", " ", $Z67)</f>
        <v xml:space="preserve"> </v>
      </c>
      <c r="BG67" s="4" t="str">
        <f t="shared" ref="BG67:BG98" si="118">IF(($AL67=2028),($S67+$T67)," ")</f>
        <v xml:space="preserve"> </v>
      </c>
      <c r="BH67" s="747" t="str">
        <f t="shared" ref="BH67:BH98" si="119">IF(BG67=" ", " ", $Z67)</f>
        <v xml:space="preserve"> </v>
      </c>
      <c r="BI67" s="4" t="str">
        <f t="shared" ref="BI67:BI98" si="120">IF(($AL67=2029),($S67+$T67)," ")</f>
        <v xml:space="preserve"> </v>
      </c>
      <c r="BJ67" s="747" t="str">
        <f t="shared" ref="BJ67:BJ98" si="121">IF(BI67=" ", " ", $Z67)</f>
        <v xml:space="preserve"> </v>
      </c>
      <c r="BK67" s="4" t="str">
        <f t="shared" ref="BK67:BK98" si="122">IF(($AL67=2030),($S67+$T67)," ")</f>
        <v xml:space="preserve"> </v>
      </c>
      <c r="BL67" s="747" t="str">
        <f t="shared" ref="BL67:BL98" si="123">IF(BK67=" ", " ", $Z67)</f>
        <v xml:space="preserve"> </v>
      </c>
      <c r="BM67" s="4" t="str">
        <f t="shared" ref="BM67:BM98" si="124">IF(($AL67=2031),($S67+$T67)," ")</f>
        <v xml:space="preserve"> </v>
      </c>
      <c r="BN67" s="747" t="str">
        <f t="shared" ref="BN67:BN98" si="125">IF(BM67=" ", " ", $Z67)</f>
        <v xml:space="preserve"> </v>
      </c>
      <c r="BO67" s="4" t="str">
        <f t="shared" ref="BO67:BO98" si="126">IF(($AL67=2032),($S67+$T67)," ")</f>
        <v xml:space="preserve"> </v>
      </c>
      <c r="BP67" s="747" t="str">
        <f t="shared" ref="BP67:BP98" si="127">IF(BO67=" ", " ", $Z67)</f>
        <v xml:space="preserve"> </v>
      </c>
      <c r="BQ67" s="133" t="s">
        <v>237</v>
      </c>
      <c r="BR67" s="133"/>
      <c r="BS67" s="389"/>
      <c r="BT67" s="389"/>
      <c r="BU67" s="389"/>
      <c r="BV67" s="596"/>
      <c r="BW67" s="596"/>
      <c r="BX67" s="596"/>
      <c r="BY67" s="389"/>
      <c r="BZ67" s="389"/>
      <c r="CA67" s="389"/>
      <c r="CB67" s="163">
        <f t="shared" si="38"/>
        <v>0</v>
      </c>
      <c r="CC67" s="389"/>
      <c r="CD67" s="389"/>
      <c r="CE67" s="389"/>
      <c r="CF67" s="389"/>
      <c r="CG67" s="389"/>
      <c r="CH67" s="389"/>
      <c r="CI67" s="389"/>
      <c r="CJ67" s="389"/>
      <c r="CK67" s="389"/>
      <c r="CL67" s="389"/>
      <c r="CM67" s="389"/>
      <c r="CN67" s="389"/>
      <c r="CO67" s="389"/>
      <c r="CP67" s="389"/>
      <c r="CQ67" s="389"/>
      <c r="CR67" s="389"/>
      <c r="CS67" s="389"/>
      <c r="CT67" s="389"/>
      <c r="CU67" s="389"/>
      <c r="CV67" s="389"/>
      <c r="CW67" s="389"/>
      <c r="CX67" s="389"/>
      <c r="CY67" s="389"/>
      <c r="CZ67" s="389"/>
      <c r="DA67" s="389"/>
      <c r="DB67" s="389"/>
      <c r="DC67" s="389"/>
      <c r="DD67" s="389"/>
      <c r="DE67" s="389"/>
      <c r="DF67" s="389"/>
      <c r="DG67" s="389"/>
      <c r="DH67" s="389"/>
      <c r="DI67" s="389"/>
      <c r="DJ67" s="389"/>
      <c r="DK67" s="389"/>
      <c r="DL67" s="389"/>
      <c r="DM67" s="389"/>
      <c r="DN67" s="389"/>
      <c r="DO67" s="389"/>
      <c r="DP67" s="389"/>
      <c r="DQ67" s="389"/>
      <c r="DR67" s="389"/>
      <c r="DS67" s="389"/>
      <c r="DT67" s="389"/>
      <c r="DU67" s="389"/>
      <c r="DV67" s="389"/>
      <c r="DW67" s="389"/>
      <c r="DX67" s="389"/>
      <c r="DY67" s="389"/>
      <c r="DZ67" s="389"/>
      <c r="EA67" s="389"/>
      <c r="EB67" s="389"/>
      <c r="EC67" s="389"/>
      <c r="ED67" s="389"/>
      <c r="EE67" s="389"/>
      <c r="EF67" s="389"/>
      <c r="EG67" s="389"/>
      <c r="EH67" s="389"/>
      <c r="EI67" s="389"/>
      <c r="EJ67" s="389"/>
      <c r="EK67" s="389"/>
      <c r="EL67" s="389"/>
      <c r="EM67" s="389"/>
      <c r="EN67" s="389"/>
      <c r="EO67" s="389"/>
      <c r="EP67" s="389"/>
      <c r="EQ67" s="389"/>
      <c r="ER67" s="389"/>
      <c r="ES67" s="389"/>
      <c r="ET67" s="389"/>
      <c r="EU67" s="389"/>
      <c r="EV67" s="389"/>
      <c r="EW67" s="389"/>
      <c r="EX67" s="389"/>
      <c r="EY67" s="389"/>
      <c r="EZ67" s="389"/>
      <c r="FA67" s="389"/>
      <c r="FB67" s="389"/>
      <c r="FC67" s="389"/>
      <c r="FD67" s="389"/>
      <c r="FE67" s="389"/>
      <c r="FF67" s="389"/>
      <c r="FG67" s="389"/>
      <c r="FH67" s="389"/>
      <c r="FI67" s="389"/>
      <c r="FJ67" s="389"/>
      <c r="FK67" s="389"/>
      <c r="FL67" s="389"/>
      <c r="FM67" s="389"/>
      <c r="FN67" s="389"/>
      <c r="FO67" s="389"/>
      <c r="FP67" s="389"/>
      <c r="FQ67" s="389"/>
      <c r="FR67" s="389"/>
      <c r="FS67" s="389"/>
      <c r="FT67" s="389"/>
      <c r="FU67" s="389"/>
      <c r="FV67" s="389"/>
      <c r="FW67" s="389"/>
      <c r="FX67" s="660" t="s">
        <v>437</v>
      </c>
      <c r="FY67" s="661">
        <v>45</v>
      </c>
      <c r="FZ67" s="661">
        <v>30289427</v>
      </c>
      <c r="GA67" s="661">
        <v>55</v>
      </c>
      <c r="GB67" s="661" t="s">
        <v>798</v>
      </c>
      <c r="GC67" s="661">
        <v>20</v>
      </c>
      <c r="GD67" s="661">
        <v>1973</v>
      </c>
      <c r="GE67" s="661">
        <v>1</v>
      </c>
      <c r="GF67" s="661" t="s">
        <v>780</v>
      </c>
      <c r="GG67" s="661">
        <v>2</v>
      </c>
      <c r="GH67" s="661">
        <v>1</v>
      </c>
      <c r="GI67" s="661" t="s">
        <v>780</v>
      </c>
      <c r="GJ67" s="661">
        <v>2</v>
      </c>
      <c r="GK67" s="661" t="s">
        <v>781</v>
      </c>
      <c r="GL67" s="661" t="s">
        <v>782</v>
      </c>
      <c r="GM67" s="661">
        <v>66</v>
      </c>
      <c r="GN67" s="661" t="s">
        <v>783</v>
      </c>
      <c r="GO67" s="661">
        <v>0</v>
      </c>
      <c r="GP67" s="661">
        <v>0</v>
      </c>
      <c r="GQ67" s="661">
        <v>4</v>
      </c>
      <c r="GR67" s="661">
        <v>2</v>
      </c>
      <c r="GS67" s="661">
        <v>2</v>
      </c>
      <c r="GT67" s="661" t="s">
        <v>783</v>
      </c>
      <c r="GU67" s="661" t="s">
        <v>783</v>
      </c>
      <c r="GV67" s="661" t="s">
        <v>783</v>
      </c>
      <c r="GW67" s="661" t="s">
        <v>783</v>
      </c>
      <c r="GX67" s="661" t="s">
        <v>783</v>
      </c>
      <c r="GY67" s="661">
        <v>1649</v>
      </c>
      <c r="GZ67" s="661">
        <v>7.0000000000000007E-2</v>
      </c>
      <c r="HA67" s="661">
        <v>5</v>
      </c>
      <c r="HB67" s="661" t="s">
        <v>783</v>
      </c>
      <c r="HC67" s="661" t="s">
        <v>782</v>
      </c>
      <c r="HD67" s="661">
        <v>75</v>
      </c>
      <c r="HE67" s="661" t="s">
        <v>783</v>
      </c>
      <c r="HF67" s="661">
        <v>0</v>
      </c>
      <c r="HG67" s="661" t="s">
        <v>783</v>
      </c>
      <c r="HH67" s="661">
        <v>0</v>
      </c>
      <c r="HI67" s="661">
        <v>1</v>
      </c>
      <c r="HJ67" s="661">
        <v>45</v>
      </c>
      <c r="HK67" s="661" t="s">
        <v>784</v>
      </c>
      <c r="HL67" s="661" t="s">
        <v>785</v>
      </c>
      <c r="HM67" s="661" t="s">
        <v>783</v>
      </c>
      <c r="HN67" s="661" t="s">
        <v>783</v>
      </c>
      <c r="HO67" s="661" t="s">
        <v>783</v>
      </c>
      <c r="HP67" s="661" t="s">
        <v>783</v>
      </c>
      <c r="HQ67" s="661" t="s">
        <v>783</v>
      </c>
      <c r="HR67" s="661">
        <v>3980116</v>
      </c>
      <c r="HS67" s="661" t="s">
        <v>783</v>
      </c>
      <c r="HT67" s="661" t="s">
        <v>786</v>
      </c>
      <c r="HU67" s="661" t="s">
        <v>787</v>
      </c>
      <c r="HV67" s="661">
        <v>4</v>
      </c>
      <c r="HW67" s="661">
        <v>2014</v>
      </c>
      <c r="HX67" s="661">
        <v>63</v>
      </c>
      <c r="HY67" s="661">
        <v>0</v>
      </c>
      <c r="HZ67" s="661">
        <v>370</v>
      </c>
      <c r="IA67" s="662">
        <v>41697.500081018516</v>
      </c>
      <c r="IB67" s="661" t="s">
        <v>788</v>
      </c>
      <c r="IC67" s="661">
        <v>3975638</v>
      </c>
      <c r="ID67" s="661">
        <v>2014</v>
      </c>
      <c r="IE67" s="661">
        <v>1712</v>
      </c>
      <c r="IF67" s="661" t="s">
        <v>783</v>
      </c>
      <c r="IG67" s="661" t="s">
        <v>783</v>
      </c>
      <c r="IH67" s="661" t="s">
        <v>783</v>
      </c>
      <c r="II67" s="661" t="s">
        <v>783</v>
      </c>
      <c r="IJ67" s="661" t="s">
        <v>783</v>
      </c>
      <c r="IK67" s="661" t="s">
        <v>783</v>
      </c>
      <c r="IL67" s="661" t="s">
        <v>783</v>
      </c>
      <c r="IM67" s="661" t="s">
        <v>783</v>
      </c>
      <c r="IN67" s="661" t="s">
        <v>783</v>
      </c>
      <c r="IO67" s="661">
        <v>1649</v>
      </c>
      <c r="IP67" s="662">
        <v>37477.354571759257</v>
      </c>
      <c r="IQ67" s="661">
        <v>2</v>
      </c>
      <c r="IR67" s="661" t="s">
        <v>793</v>
      </c>
      <c r="IS67" s="661">
        <v>2</v>
      </c>
      <c r="IT67" s="663">
        <v>41275</v>
      </c>
      <c r="IU67" s="661" t="s">
        <v>783</v>
      </c>
      <c r="IV67" s="661" t="s">
        <v>783</v>
      </c>
      <c r="IW67" s="661" t="s">
        <v>783</v>
      </c>
      <c r="IX67" s="661" t="s">
        <v>781</v>
      </c>
      <c r="IY67" s="661">
        <v>45</v>
      </c>
      <c r="IZ67" s="661" t="s">
        <v>789</v>
      </c>
      <c r="JA67" s="661" t="s">
        <v>783</v>
      </c>
      <c r="JB67" s="661" t="s">
        <v>783</v>
      </c>
      <c r="JC67" s="661" t="s">
        <v>783</v>
      </c>
      <c r="JD67" s="661">
        <v>329426</v>
      </c>
      <c r="JE67" s="661" t="s">
        <v>783</v>
      </c>
      <c r="JF67" s="661" t="s">
        <v>783</v>
      </c>
      <c r="JG67" s="661" t="s">
        <v>802</v>
      </c>
      <c r="JH67" s="661">
        <v>55</v>
      </c>
      <c r="JI67" s="661" t="s">
        <v>783</v>
      </c>
      <c r="JJ67" s="661" t="s">
        <v>783</v>
      </c>
      <c r="JK67" s="661" t="s">
        <v>783</v>
      </c>
      <c r="JL67" s="661" t="s">
        <v>790</v>
      </c>
      <c r="JM67" s="661">
        <v>4</v>
      </c>
      <c r="JN67" s="661">
        <v>3</v>
      </c>
      <c r="JO67" s="661" t="s">
        <v>783</v>
      </c>
      <c r="JP67" s="661">
        <v>10711928</v>
      </c>
      <c r="JQ67" s="661">
        <v>2011</v>
      </c>
      <c r="JR67" s="661">
        <v>3</v>
      </c>
      <c r="JS67" s="661" t="s">
        <v>783</v>
      </c>
      <c r="JT67" s="661" t="s">
        <v>783</v>
      </c>
      <c r="JU67" s="661" t="s">
        <v>856</v>
      </c>
      <c r="JV67" s="664">
        <v>364.84504700000002</v>
      </c>
      <c r="JX67" s="225"/>
    </row>
    <row r="68" spans="1:284" ht="16" thickBot="1">
      <c r="A68" s="905" t="s">
        <v>5</v>
      </c>
      <c r="B68" s="79">
        <f t="shared" si="92"/>
        <v>1</v>
      </c>
      <c r="C68" s="871" t="s">
        <v>108</v>
      </c>
      <c r="D68" s="249" t="s">
        <v>141</v>
      </c>
      <c r="E68" s="103" t="s">
        <v>32</v>
      </c>
      <c r="F68" s="888">
        <v>0.36</v>
      </c>
      <c r="G68" s="120" t="e">
        <f t="shared" si="89"/>
        <v>#REF!</v>
      </c>
      <c r="H68" s="46"/>
      <c r="I68" s="33">
        <v>0.36</v>
      </c>
      <c r="J68" s="29"/>
      <c r="K68" s="18">
        <v>1984</v>
      </c>
      <c r="L68" s="5"/>
      <c r="M68" s="71">
        <v>1</v>
      </c>
      <c r="N68" s="71">
        <v>2</v>
      </c>
      <c r="O68" s="70">
        <v>2</v>
      </c>
      <c r="P68" s="891">
        <f t="shared" si="90"/>
        <v>5</v>
      </c>
      <c r="Q68" s="1108">
        <f t="shared" si="91"/>
        <v>4</v>
      </c>
      <c r="R68" s="46"/>
      <c r="S68" s="547">
        <f>I68</f>
        <v>0.36</v>
      </c>
      <c r="T68" s="29"/>
      <c r="U68" s="219">
        <f t="shared" si="87"/>
        <v>27000</v>
      </c>
      <c r="V68" s="172" t="s">
        <v>642</v>
      </c>
      <c r="W68" s="536">
        <f t="shared" si="85"/>
        <v>27000</v>
      </c>
      <c r="X68" s="537">
        <f t="shared" si="83"/>
        <v>0</v>
      </c>
      <c r="Y68" s="538">
        <f t="shared" si="40"/>
        <v>500</v>
      </c>
      <c r="Z68" s="900">
        <f t="shared" si="93"/>
        <v>27500</v>
      </c>
      <c r="AA68" s="883"/>
      <c r="AB68" s="270">
        <f t="shared" si="94"/>
        <v>0</v>
      </c>
      <c r="AC68" s="553"/>
      <c r="AD68" s="562">
        <f t="shared" si="95"/>
        <v>0</v>
      </c>
      <c r="AE68" s="518"/>
      <c r="AF68" s="270">
        <f t="shared" si="96"/>
        <v>0</v>
      </c>
      <c r="AG68" s="270"/>
      <c r="AH68" s="562">
        <f t="shared" si="97"/>
        <v>0</v>
      </c>
      <c r="AI68" s="270"/>
      <c r="AJ68" s="228">
        <v>0</v>
      </c>
      <c r="AK68" s="902">
        <v>2021</v>
      </c>
      <c r="AL68" s="902">
        <v>2020</v>
      </c>
      <c r="AM68" s="18" t="str">
        <f t="shared" si="98"/>
        <v xml:space="preserve"> </v>
      </c>
      <c r="AN68" s="747" t="str">
        <f t="shared" si="99"/>
        <v xml:space="preserve"> </v>
      </c>
      <c r="AO68" s="4" t="str">
        <f t="shared" si="100"/>
        <v xml:space="preserve"> </v>
      </c>
      <c r="AP68" s="747" t="str">
        <f t="shared" si="101"/>
        <v xml:space="preserve"> </v>
      </c>
      <c r="AQ68" s="4">
        <f t="shared" si="102"/>
        <v>0.36</v>
      </c>
      <c r="AR68" s="747">
        <f t="shared" si="103"/>
        <v>27500</v>
      </c>
      <c r="AS68" s="4" t="str">
        <f t="shared" si="104"/>
        <v xml:space="preserve"> </v>
      </c>
      <c r="AT68" s="747" t="str">
        <f t="shared" si="105"/>
        <v xml:space="preserve"> </v>
      </c>
      <c r="AU68" s="4" t="str">
        <f t="shared" si="106"/>
        <v xml:space="preserve"> </v>
      </c>
      <c r="AV68" s="747" t="str">
        <f t="shared" si="107"/>
        <v xml:space="preserve"> </v>
      </c>
      <c r="AW68" s="4" t="str">
        <f t="shared" si="108"/>
        <v xml:space="preserve"> </v>
      </c>
      <c r="AX68" s="747" t="str">
        <f t="shared" si="109"/>
        <v xml:space="preserve"> </v>
      </c>
      <c r="AY68" s="4" t="str">
        <f t="shared" si="110"/>
        <v xml:space="preserve"> </v>
      </c>
      <c r="AZ68" s="747" t="str">
        <f t="shared" si="111"/>
        <v xml:space="preserve"> </v>
      </c>
      <c r="BA68" s="4" t="str">
        <f t="shared" si="112"/>
        <v xml:space="preserve"> </v>
      </c>
      <c r="BB68" s="747" t="str">
        <f t="shared" si="113"/>
        <v xml:space="preserve"> </v>
      </c>
      <c r="BC68" s="4" t="str">
        <f t="shared" si="114"/>
        <v xml:space="preserve"> </v>
      </c>
      <c r="BD68" s="747" t="str">
        <f t="shared" si="115"/>
        <v xml:space="preserve"> </v>
      </c>
      <c r="BE68" s="4" t="str">
        <f t="shared" si="116"/>
        <v xml:space="preserve"> </v>
      </c>
      <c r="BF68" s="747" t="str">
        <f t="shared" si="117"/>
        <v xml:space="preserve"> </v>
      </c>
      <c r="BG68" s="4" t="str">
        <f t="shared" si="118"/>
        <v xml:space="preserve"> </v>
      </c>
      <c r="BH68" s="747" t="str">
        <f t="shared" si="119"/>
        <v xml:space="preserve"> </v>
      </c>
      <c r="BI68" s="4" t="str">
        <f t="shared" si="120"/>
        <v xml:space="preserve"> </v>
      </c>
      <c r="BJ68" s="747" t="str">
        <f t="shared" si="121"/>
        <v xml:space="preserve"> </v>
      </c>
      <c r="BK68" s="4" t="str">
        <f t="shared" si="122"/>
        <v xml:space="preserve"> </v>
      </c>
      <c r="BL68" s="747" t="str">
        <f t="shared" si="123"/>
        <v xml:space="preserve"> </v>
      </c>
      <c r="BM68" s="4" t="str">
        <f t="shared" si="124"/>
        <v xml:space="preserve"> </v>
      </c>
      <c r="BN68" s="747" t="str">
        <f t="shared" si="125"/>
        <v xml:space="preserve"> </v>
      </c>
      <c r="BO68" s="4" t="str">
        <f t="shared" si="126"/>
        <v xml:space="preserve"> </v>
      </c>
      <c r="BP68" s="747" t="str">
        <f t="shared" si="127"/>
        <v xml:space="preserve"> </v>
      </c>
      <c r="BQ68" s="133"/>
      <c r="BR68" s="133"/>
      <c r="BS68" s="389"/>
      <c r="BT68" s="389"/>
      <c r="BU68" s="389"/>
      <c r="BV68" s="389"/>
      <c r="BW68" s="389"/>
      <c r="BX68" s="389"/>
      <c r="BY68" s="389"/>
      <c r="BZ68" s="389"/>
      <c r="CA68" s="389"/>
      <c r="CB68" s="163">
        <f t="shared" si="38"/>
        <v>0</v>
      </c>
      <c r="CC68" s="389"/>
      <c r="CD68" s="389"/>
      <c r="CE68" s="389"/>
      <c r="CF68" s="389"/>
      <c r="CG68" s="389"/>
      <c r="CH68" s="389"/>
      <c r="CI68" s="389"/>
      <c r="CJ68" s="389"/>
      <c r="CK68" s="389"/>
      <c r="CL68" s="389"/>
      <c r="CM68" s="389"/>
      <c r="CN68" s="389"/>
      <c r="CO68" s="389"/>
      <c r="CP68" s="389"/>
      <c r="CQ68" s="389"/>
      <c r="CR68" s="389"/>
      <c r="CS68" s="389"/>
      <c r="CT68" s="389"/>
      <c r="CU68" s="389"/>
      <c r="CV68" s="389"/>
      <c r="CW68" s="389"/>
      <c r="CX68" s="389"/>
      <c r="CY68" s="389"/>
      <c r="CZ68" s="389"/>
      <c r="DA68" s="389"/>
      <c r="DB68" s="389"/>
      <c r="DC68" s="389"/>
      <c r="DD68" s="389"/>
      <c r="DE68" s="389"/>
      <c r="DF68" s="389"/>
      <c r="DG68" s="389"/>
      <c r="DH68" s="389"/>
      <c r="DI68" s="389"/>
      <c r="DJ68" s="389"/>
      <c r="DK68" s="389"/>
      <c r="DL68" s="389"/>
      <c r="DM68" s="389"/>
      <c r="DN68" s="389"/>
      <c r="DO68" s="389"/>
      <c r="DP68" s="389"/>
      <c r="DQ68" s="389"/>
      <c r="DR68" s="389"/>
      <c r="DS68" s="389"/>
      <c r="DT68" s="389"/>
      <c r="DU68" s="389"/>
      <c r="DV68" s="389"/>
      <c r="DW68" s="389"/>
      <c r="DX68" s="389"/>
      <c r="DY68" s="389"/>
      <c r="DZ68" s="389"/>
      <c r="EA68" s="389"/>
      <c r="EB68" s="389"/>
      <c r="EC68" s="389"/>
      <c r="ED68" s="389"/>
      <c r="EE68" s="389"/>
      <c r="EF68" s="389"/>
      <c r="EG68" s="389"/>
      <c r="EH68" s="389"/>
      <c r="EI68" s="389"/>
      <c r="EJ68" s="389"/>
      <c r="EK68" s="389"/>
      <c r="EL68" s="389"/>
      <c r="EM68" s="389"/>
      <c r="EN68" s="389"/>
      <c r="EO68" s="389"/>
      <c r="EP68" s="389"/>
      <c r="EQ68" s="389"/>
      <c r="ER68" s="389"/>
      <c r="ES68" s="389"/>
      <c r="ET68" s="389"/>
      <c r="EU68" s="389"/>
      <c r="EV68" s="389"/>
      <c r="EW68" s="389"/>
      <c r="EX68" s="389"/>
      <c r="EY68" s="389"/>
      <c r="EZ68" s="389"/>
      <c r="FA68" s="389"/>
      <c r="FB68" s="389"/>
      <c r="FC68" s="389"/>
      <c r="FD68" s="389"/>
      <c r="FE68" s="389"/>
      <c r="FF68" s="389"/>
      <c r="FG68" s="389"/>
      <c r="FH68" s="389"/>
      <c r="FI68" s="389"/>
      <c r="FJ68" s="389"/>
      <c r="FK68" s="389"/>
      <c r="FL68" s="389"/>
      <c r="FM68" s="389"/>
      <c r="FN68" s="389"/>
      <c r="FO68" s="389"/>
      <c r="FP68" s="389"/>
      <c r="FQ68" s="389"/>
      <c r="FR68" s="389"/>
      <c r="FS68" s="389"/>
      <c r="FT68" s="389"/>
      <c r="FU68" s="389"/>
      <c r="FV68" s="389"/>
      <c r="FW68" s="389"/>
      <c r="FX68" s="625" t="s">
        <v>437</v>
      </c>
      <c r="FY68" s="626">
        <v>283</v>
      </c>
      <c r="FZ68" s="626">
        <v>30289428</v>
      </c>
      <c r="GA68" s="626">
        <v>55</v>
      </c>
      <c r="GB68" s="626" t="s">
        <v>798</v>
      </c>
      <c r="GC68" s="626">
        <v>20</v>
      </c>
      <c r="GD68" s="626">
        <v>1973</v>
      </c>
      <c r="GE68" s="626">
        <v>1</v>
      </c>
      <c r="GF68" s="626" t="s">
        <v>780</v>
      </c>
      <c r="GG68" s="626">
        <v>2</v>
      </c>
      <c r="GH68" s="626">
        <v>1</v>
      </c>
      <c r="GI68" s="626" t="s">
        <v>780</v>
      </c>
      <c r="GJ68" s="626">
        <v>2</v>
      </c>
      <c r="GK68" s="626" t="s">
        <v>781</v>
      </c>
      <c r="GL68" s="626" t="s">
        <v>782</v>
      </c>
      <c r="GM68" s="626">
        <v>66</v>
      </c>
      <c r="GN68" s="626" t="s">
        <v>783</v>
      </c>
      <c r="GO68" s="626">
        <v>0</v>
      </c>
      <c r="GP68" s="626">
        <v>0</v>
      </c>
      <c r="GQ68" s="626">
        <v>4</v>
      </c>
      <c r="GR68" s="626">
        <v>2</v>
      </c>
      <c r="GS68" s="626">
        <v>2</v>
      </c>
      <c r="GT68" s="626" t="s">
        <v>783</v>
      </c>
      <c r="GU68" s="626" t="s">
        <v>783</v>
      </c>
      <c r="GV68" s="626" t="s">
        <v>783</v>
      </c>
      <c r="GW68" s="626" t="s">
        <v>783</v>
      </c>
      <c r="GX68" s="626" t="s">
        <v>783</v>
      </c>
      <c r="GY68" s="626">
        <v>1649</v>
      </c>
      <c r="GZ68" s="626">
        <v>0.01</v>
      </c>
      <c r="HA68" s="626">
        <v>5</v>
      </c>
      <c r="HB68" s="626" t="s">
        <v>783</v>
      </c>
      <c r="HC68" s="626" t="s">
        <v>782</v>
      </c>
      <c r="HD68" s="626">
        <v>75</v>
      </c>
      <c r="HE68" s="626" t="s">
        <v>783</v>
      </c>
      <c r="HF68" s="626">
        <v>0</v>
      </c>
      <c r="HG68" s="626" t="s">
        <v>783</v>
      </c>
      <c r="HH68" s="626">
        <v>0</v>
      </c>
      <c r="HI68" s="626">
        <v>1</v>
      </c>
      <c r="HJ68" s="626">
        <v>45</v>
      </c>
      <c r="HK68" s="626" t="s">
        <v>784</v>
      </c>
      <c r="HL68" s="626" t="s">
        <v>785</v>
      </c>
      <c r="HM68" s="626" t="s">
        <v>783</v>
      </c>
      <c r="HN68" s="626" t="s">
        <v>783</v>
      </c>
      <c r="HO68" s="626" t="s">
        <v>783</v>
      </c>
      <c r="HP68" s="626" t="s">
        <v>783</v>
      </c>
      <c r="HQ68" s="626" t="s">
        <v>783</v>
      </c>
      <c r="HR68" s="626">
        <v>3980117</v>
      </c>
      <c r="HS68" s="626" t="s">
        <v>783</v>
      </c>
      <c r="HT68" s="626" t="s">
        <v>786</v>
      </c>
      <c r="HU68" s="626" t="s">
        <v>787</v>
      </c>
      <c r="HV68" s="626">
        <v>4</v>
      </c>
      <c r="HW68" s="626">
        <v>2014</v>
      </c>
      <c r="HX68" s="626">
        <v>63</v>
      </c>
      <c r="HY68" s="626">
        <v>0</v>
      </c>
      <c r="HZ68" s="626">
        <v>53</v>
      </c>
      <c r="IA68" s="627">
        <v>41697.500081018516</v>
      </c>
      <c r="IB68" s="626" t="s">
        <v>788</v>
      </c>
      <c r="IC68" s="626">
        <v>3975639</v>
      </c>
      <c r="ID68" s="626">
        <v>2014</v>
      </c>
      <c r="IE68" s="626">
        <v>1712</v>
      </c>
      <c r="IF68" s="626" t="s">
        <v>783</v>
      </c>
      <c r="IG68" s="626" t="s">
        <v>783</v>
      </c>
      <c r="IH68" s="626" t="s">
        <v>783</v>
      </c>
      <c r="II68" s="626" t="s">
        <v>783</v>
      </c>
      <c r="IJ68" s="626" t="s">
        <v>783</v>
      </c>
      <c r="IK68" s="626" t="s">
        <v>783</v>
      </c>
      <c r="IL68" s="626" t="s">
        <v>783</v>
      </c>
      <c r="IM68" s="626" t="s">
        <v>783</v>
      </c>
      <c r="IN68" s="626" t="s">
        <v>783</v>
      </c>
      <c r="IO68" s="626">
        <v>1649</v>
      </c>
      <c r="IP68" s="627">
        <v>37477.354571759257</v>
      </c>
      <c r="IQ68" s="626">
        <v>2</v>
      </c>
      <c r="IR68" s="626" t="s">
        <v>793</v>
      </c>
      <c r="IS68" s="626">
        <v>2</v>
      </c>
      <c r="IT68" s="665">
        <v>41275</v>
      </c>
      <c r="IU68" s="626" t="s">
        <v>783</v>
      </c>
      <c r="IV68" s="626" t="s">
        <v>783</v>
      </c>
      <c r="IW68" s="626" t="s">
        <v>783</v>
      </c>
      <c r="IX68" s="626" t="s">
        <v>781</v>
      </c>
      <c r="IY68" s="626">
        <v>45</v>
      </c>
      <c r="IZ68" s="626" t="s">
        <v>789</v>
      </c>
      <c r="JA68" s="626" t="s">
        <v>783</v>
      </c>
      <c r="JB68" s="626" t="s">
        <v>783</v>
      </c>
      <c r="JC68" s="626" t="s">
        <v>783</v>
      </c>
      <c r="JD68" s="626">
        <v>329426</v>
      </c>
      <c r="JE68" s="626" t="s">
        <v>783</v>
      </c>
      <c r="JF68" s="626" t="s">
        <v>783</v>
      </c>
      <c r="JG68" s="626" t="s">
        <v>802</v>
      </c>
      <c r="JH68" s="626">
        <v>55</v>
      </c>
      <c r="JI68" s="626" t="s">
        <v>783</v>
      </c>
      <c r="JJ68" s="626" t="s">
        <v>783</v>
      </c>
      <c r="JK68" s="626" t="s">
        <v>783</v>
      </c>
      <c r="JL68" s="626" t="s">
        <v>790</v>
      </c>
      <c r="JM68" s="626">
        <v>4</v>
      </c>
      <c r="JN68" s="626">
        <v>3</v>
      </c>
      <c r="JO68" s="626" t="s">
        <v>783</v>
      </c>
      <c r="JP68" s="626">
        <v>10711928</v>
      </c>
      <c r="JQ68" s="626">
        <v>2011</v>
      </c>
      <c r="JR68" s="626">
        <v>3</v>
      </c>
      <c r="JS68" s="626" t="s">
        <v>783</v>
      </c>
      <c r="JT68" s="626" t="s">
        <v>783</v>
      </c>
      <c r="JU68" s="626" t="s">
        <v>857</v>
      </c>
      <c r="JV68" s="628">
        <v>73.470059000000006</v>
      </c>
      <c r="JW68">
        <f>SUM(JV66:JV68)</f>
        <v>1439.1664659999999</v>
      </c>
      <c r="JX68" s="225">
        <v>0.27256940643939392</v>
      </c>
    </row>
    <row r="69" spans="1:284" ht="16" thickBot="1">
      <c r="A69" s="905" t="s">
        <v>5</v>
      </c>
      <c r="B69" s="79">
        <f t="shared" si="92"/>
        <v>1</v>
      </c>
      <c r="C69" s="871" t="s">
        <v>81</v>
      </c>
      <c r="D69" s="249" t="s">
        <v>164</v>
      </c>
      <c r="E69" s="103" t="s">
        <v>109</v>
      </c>
      <c r="F69" s="888">
        <v>0.25</v>
      </c>
      <c r="G69" s="120" t="e">
        <f t="shared" si="89"/>
        <v>#REF!</v>
      </c>
      <c r="H69" s="46"/>
      <c r="I69" s="33">
        <v>0.25</v>
      </c>
      <c r="J69" s="29"/>
      <c r="K69" s="18"/>
      <c r="L69" s="5"/>
      <c r="M69" s="71">
        <v>2</v>
      </c>
      <c r="N69" s="71">
        <v>1</v>
      </c>
      <c r="O69" s="70">
        <v>2</v>
      </c>
      <c r="P69" s="891">
        <f t="shared" si="90"/>
        <v>5</v>
      </c>
      <c r="Q69" s="1108">
        <f t="shared" si="91"/>
        <v>4</v>
      </c>
      <c r="R69" s="46"/>
      <c r="S69" s="547">
        <f>I69</f>
        <v>0.25</v>
      </c>
      <c r="T69" s="29"/>
      <c r="U69" s="219">
        <f t="shared" si="87"/>
        <v>18750</v>
      </c>
      <c r="V69" s="172" t="s">
        <v>642</v>
      </c>
      <c r="W69" s="536">
        <f t="shared" si="85"/>
        <v>18750</v>
      </c>
      <c r="X69" s="537">
        <f t="shared" ref="X69:X100" si="128">AB69+AD69+AF69+AH69+AJ69</f>
        <v>0</v>
      </c>
      <c r="Y69" s="538">
        <f t="shared" si="40"/>
        <v>500</v>
      </c>
      <c r="Z69" s="900">
        <f t="shared" si="93"/>
        <v>19250</v>
      </c>
      <c r="AA69" s="883"/>
      <c r="AB69" s="270">
        <f t="shared" si="94"/>
        <v>0</v>
      </c>
      <c r="AC69" s="553"/>
      <c r="AD69" s="562">
        <f t="shared" si="95"/>
        <v>0</v>
      </c>
      <c r="AE69" s="518"/>
      <c r="AF69" s="270">
        <f t="shared" si="96"/>
        <v>0</v>
      </c>
      <c r="AG69" s="270"/>
      <c r="AH69" s="562">
        <f t="shared" si="97"/>
        <v>0</v>
      </c>
      <c r="AI69" s="270"/>
      <c r="AJ69" s="228">
        <v>0</v>
      </c>
      <c r="AK69" s="902">
        <v>2021</v>
      </c>
      <c r="AL69" s="902">
        <v>2020</v>
      </c>
      <c r="AM69" s="18" t="str">
        <f t="shared" si="98"/>
        <v xml:space="preserve"> </v>
      </c>
      <c r="AN69" s="747" t="str">
        <f t="shared" si="99"/>
        <v xml:space="preserve"> </v>
      </c>
      <c r="AO69" s="4" t="str">
        <f t="shared" si="100"/>
        <v xml:space="preserve"> </v>
      </c>
      <c r="AP69" s="747" t="str">
        <f t="shared" si="101"/>
        <v xml:space="preserve"> </v>
      </c>
      <c r="AQ69" s="4">
        <f t="shared" si="102"/>
        <v>0.25</v>
      </c>
      <c r="AR69" s="747">
        <f t="shared" si="103"/>
        <v>19250</v>
      </c>
      <c r="AS69" s="4" t="str">
        <f t="shared" si="104"/>
        <v xml:space="preserve"> </v>
      </c>
      <c r="AT69" s="747" t="str">
        <f t="shared" si="105"/>
        <v xml:space="preserve"> </v>
      </c>
      <c r="AU69" s="4" t="str">
        <f t="shared" si="106"/>
        <v xml:space="preserve"> </v>
      </c>
      <c r="AV69" s="747" t="str">
        <f t="shared" si="107"/>
        <v xml:space="preserve"> </v>
      </c>
      <c r="AW69" s="4" t="str">
        <f t="shared" si="108"/>
        <v xml:space="preserve"> </v>
      </c>
      <c r="AX69" s="747" t="str">
        <f t="shared" si="109"/>
        <v xml:space="preserve"> </v>
      </c>
      <c r="AY69" s="4" t="str">
        <f t="shared" si="110"/>
        <v xml:space="preserve"> </v>
      </c>
      <c r="AZ69" s="747" t="str">
        <f t="shared" si="111"/>
        <v xml:space="preserve"> </v>
      </c>
      <c r="BA69" s="4" t="str">
        <f t="shared" si="112"/>
        <v xml:space="preserve"> </v>
      </c>
      <c r="BB69" s="747" t="str">
        <f t="shared" si="113"/>
        <v xml:space="preserve"> </v>
      </c>
      <c r="BC69" s="4" t="str">
        <f t="shared" si="114"/>
        <v xml:space="preserve"> </v>
      </c>
      <c r="BD69" s="747" t="str">
        <f t="shared" si="115"/>
        <v xml:space="preserve"> </v>
      </c>
      <c r="BE69" s="4" t="str">
        <f t="shared" si="116"/>
        <v xml:space="preserve"> </v>
      </c>
      <c r="BF69" s="747" t="str">
        <f t="shared" si="117"/>
        <v xml:space="preserve"> </v>
      </c>
      <c r="BG69" s="4" t="str">
        <f t="shared" si="118"/>
        <v xml:space="preserve"> </v>
      </c>
      <c r="BH69" s="747" t="str">
        <f t="shared" si="119"/>
        <v xml:space="preserve"> </v>
      </c>
      <c r="BI69" s="4" t="str">
        <f t="shared" si="120"/>
        <v xml:space="preserve"> </v>
      </c>
      <c r="BJ69" s="747" t="str">
        <f t="shared" si="121"/>
        <v xml:space="preserve"> </v>
      </c>
      <c r="BK69" s="4" t="str">
        <f t="shared" si="122"/>
        <v xml:space="preserve"> </v>
      </c>
      <c r="BL69" s="747" t="str">
        <f t="shared" si="123"/>
        <v xml:space="preserve"> </v>
      </c>
      <c r="BM69" s="4" t="str">
        <f t="shared" si="124"/>
        <v xml:space="preserve"> </v>
      </c>
      <c r="BN69" s="747" t="str">
        <f t="shared" si="125"/>
        <v xml:space="preserve"> </v>
      </c>
      <c r="BO69" s="4" t="str">
        <f t="shared" si="126"/>
        <v xml:space="preserve"> </v>
      </c>
      <c r="BP69" s="747" t="str">
        <f t="shared" si="127"/>
        <v xml:space="preserve"> </v>
      </c>
      <c r="BQ69" s="133"/>
      <c r="BR69" s="133"/>
      <c r="BS69" s="389"/>
      <c r="BT69" s="389"/>
      <c r="BU69" s="389"/>
      <c r="BV69" s="389"/>
      <c r="BW69" s="389"/>
      <c r="BX69" s="389"/>
      <c r="BY69" s="389"/>
      <c r="BZ69" s="389"/>
      <c r="CA69" s="389"/>
      <c r="CB69" s="163">
        <f t="shared" ref="CB69:CB132" si="129">(F69+H69+I69+J69+R69+S69+T69)/3-F69</f>
        <v>0</v>
      </c>
      <c r="CC69" s="389"/>
      <c r="CD69" s="389"/>
      <c r="CE69" s="3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588"/>
      <c r="DB69" s="588"/>
      <c r="DC69" s="588"/>
      <c r="DD69" s="588"/>
      <c r="DE69" s="588"/>
      <c r="DF69" s="588"/>
      <c r="DG69" s="588"/>
      <c r="DH69" s="588"/>
      <c r="DI69" s="588"/>
      <c r="DJ69" s="588"/>
      <c r="DK69" s="588"/>
      <c r="DL69" s="588"/>
      <c r="DM69" s="588"/>
      <c r="DN69" s="588"/>
      <c r="DO69" s="588"/>
      <c r="DP69" s="588"/>
      <c r="DQ69" s="588"/>
      <c r="DR69" s="588"/>
      <c r="DS69" s="588"/>
      <c r="DT69" s="588"/>
      <c r="DU69" s="588"/>
      <c r="DV69" s="588"/>
      <c r="DW69" s="588"/>
      <c r="DX69" s="588"/>
      <c r="DY69" s="588"/>
      <c r="DZ69" s="588"/>
      <c r="EA69" s="588"/>
      <c r="EB69" s="588"/>
      <c r="EC69" s="588"/>
      <c r="ED69" s="588"/>
      <c r="EE69" s="588"/>
      <c r="EF69" s="588"/>
      <c r="EG69" s="588"/>
      <c r="EH69" s="588"/>
      <c r="EI69" s="588"/>
      <c r="EJ69" s="588"/>
      <c r="EK69" s="588"/>
      <c r="EL69" s="588"/>
      <c r="EM69" s="588"/>
      <c r="EN69" s="588"/>
      <c r="EO69" s="588"/>
      <c r="EP69" s="588"/>
      <c r="EQ69" s="588"/>
      <c r="ER69" s="588"/>
      <c r="ES69" s="588"/>
      <c r="ET69" s="588"/>
      <c r="EU69" s="588"/>
      <c r="EV69" s="588"/>
      <c r="EW69" s="588"/>
      <c r="EX69" s="588"/>
      <c r="EY69" s="588"/>
      <c r="EZ69" s="588"/>
      <c r="FA69" s="588"/>
      <c r="FB69" s="588"/>
      <c r="FC69" s="588"/>
      <c r="FD69" s="588"/>
      <c r="FE69" s="588"/>
      <c r="FF69" s="588"/>
      <c r="FG69" s="588"/>
      <c r="FH69" s="588"/>
      <c r="FI69" s="588"/>
      <c r="FJ69" s="588"/>
      <c r="FK69" s="588"/>
      <c r="FL69" s="588"/>
      <c r="FM69" s="588"/>
      <c r="FN69" s="588"/>
      <c r="FO69" s="588"/>
      <c r="FP69" s="588"/>
      <c r="FQ69" s="588"/>
      <c r="FR69" s="588"/>
      <c r="FS69" s="588"/>
      <c r="FT69" s="588"/>
      <c r="FU69" s="588"/>
      <c r="FV69" s="588"/>
      <c r="FW69" s="588"/>
      <c r="FX69" s="655" t="s">
        <v>439</v>
      </c>
      <c r="FY69" s="656">
        <v>141</v>
      </c>
      <c r="FZ69" s="656">
        <v>30289432</v>
      </c>
      <c r="GA69" s="656">
        <v>55</v>
      </c>
      <c r="GB69" s="656" t="s">
        <v>798</v>
      </c>
      <c r="GC69" s="656">
        <v>18</v>
      </c>
      <c r="GD69" s="656">
        <v>1998</v>
      </c>
      <c r="GE69" s="656">
        <v>0</v>
      </c>
      <c r="GF69" s="656" t="s">
        <v>792</v>
      </c>
      <c r="GG69" s="656">
        <v>0</v>
      </c>
      <c r="GH69" s="656">
        <v>0</v>
      </c>
      <c r="GI69" s="656" t="s">
        <v>792</v>
      </c>
      <c r="GJ69" s="656">
        <v>0</v>
      </c>
      <c r="GK69" s="656" t="s">
        <v>781</v>
      </c>
      <c r="GL69" s="656" t="s">
        <v>782</v>
      </c>
      <c r="GM69" s="656">
        <v>66</v>
      </c>
      <c r="GN69" s="656" t="s">
        <v>783</v>
      </c>
      <c r="GO69" s="656">
        <v>0</v>
      </c>
      <c r="GP69" s="656">
        <v>0</v>
      </c>
      <c r="GQ69" s="656">
        <v>4</v>
      </c>
      <c r="GR69" s="656">
        <v>2</v>
      </c>
      <c r="GS69" s="656">
        <v>7</v>
      </c>
      <c r="GT69" s="656" t="s">
        <v>783</v>
      </c>
      <c r="GU69" s="656" t="s">
        <v>783</v>
      </c>
      <c r="GV69" s="656" t="s">
        <v>783</v>
      </c>
      <c r="GW69" s="656" t="s">
        <v>783</v>
      </c>
      <c r="GX69" s="656" t="s">
        <v>783</v>
      </c>
      <c r="GY69" s="656">
        <v>1649</v>
      </c>
      <c r="GZ69" s="656">
        <v>0.45</v>
      </c>
      <c r="HA69" s="656">
        <v>5</v>
      </c>
      <c r="HB69" s="656" t="s">
        <v>783</v>
      </c>
      <c r="HC69" s="656" t="s">
        <v>782</v>
      </c>
      <c r="HD69" s="656">
        <v>15</v>
      </c>
      <c r="HE69" s="656" t="s">
        <v>783</v>
      </c>
      <c r="HF69" s="656">
        <v>0</v>
      </c>
      <c r="HG69" s="656" t="s">
        <v>783</v>
      </c>
      <c r="HH69" s="656">
        <v>0</v>
      </c>
      <c r="HI69" s="656">
        <v>1</v>
      </c>
      <c r="HJ69" s="656">
        <v>45</v>
      </c>
      <c r="HK69" s="656" t="s">
        <v>784</v>
      </c>
      <c r="HL69" s="656" t="s">
        <v>785</v>
      </c>
      <c r="HM69" s="656" t="s">
        <v>783</v>
      </c>
      <c r="HN69" s="656" t="s">
        <v>783</v>
      </c>
      <c r="HO69" s="656" t="s">
        <v>783</v>
      </c>
      <c r="HP69" s="656" t="s">
        <v>783</v>
      </c>
      <c r="HQ69" s="656" t="s">
        <v>783</v>
      </c>
      <c r="HR69" s="656">
        <v>3980764</v>
      </c>
      <c r="HS69" s="656" t="s">
        <v>783</v>
      </c>
      <c r="HT69" s="656" t="s">
        <v>786</v>
      </c>
      <c r="HU69" s="656" t="s">
        <v>787</v>
      </c>
      <c r="HV69" s="656">
        <v>4</v>
      </c>
      <c r="HW69" s="656">
        <v>2014</v>
      </c>
      <c r="HX69" s="656">
        <v>63</v>
      </c>
      <c r="HY69" s="656">
        <v>0</v>
      </c>
      <c r="HZ69" s="656">
        <v>2376</v>
      </c>
      <c r="IA69" s="657">
        <v>41697.500081018516</v>
      </c>
      <c r="IB69" s="656" t="s">
        <v>788</v>
      </c>
      <c r="IC69" s="656">
        <v>3976286</v>
      </c>
      <c r="ID69" s="656">
        <v>2014</v>
      </c>
      <c r="IE69" s="656">
        <v>1712</v>
      </c>
      <c r="IF69" s="656" t="s">
        <v>783</v>
      </c>
      <c r="IG69" s="656" t="s">
        <v>783</v>
      </c>
      <c r="IH69" s="656" t="s">
        <v>783</v>
      </c>
      <c r="II69" s="656" t="s">
        <v>783</v>
      </c>
      <c r="IJ69" s="656" t="s">
        <v>783</v>
      </c>
      <c r="IK69" s="656" t="s">
        <v>783</v>
      </c>
      <c r="IL69" s="656" t="s">
        <v>783</v>
      </c>
      <c r="IM69" s="656" t="s">
        <v>783</v>
      </c>
      <c r="IN69" s="656" t="s">
        <v>783</v>
      </c>
      <c r="IO69" s="656">
        <v>1649</v>
      </c>
      <c r="IP69" s="657">
        <v>37477.354571759257</v>
      </c>
      <c r="IQ69" s="656">
        <v>2</v>
      </c>
      <c r="IR69" s="656" t="s">
        <v>793</v>
      </c>
      <c r="IS69" s="656">
        <v>7</v>
      </c>
      <c r="IT69" s="658">
        <v>41275</v>
      </c>
      <c r="IU69" s="656" t="s">
        <v>783</v>
      </c>
      <c r="IV69" s="656" t="s">
        <v>783</v>
      </c>
      <c r="IW69" s="656" t="s">
        <v>783</v>
      </c>
      <c r="IX69" s="656" t="s">
        <v>781</v>
      </c>
      <c r="IY69" s="656">
        <v>45</v>
      </c>
      <c r="IZ69" s="656" t="s">
        <v>789</v>
      </c>
      <c r="JA69" s="656" t="s">
        <v>783</v>
      </c>
      <c r="JB69" s="656" t="s">
        <v>783</v>
      </c>
      <c r="JC69" s="656" t="s">
        <v>783</v>
      </c>
      <c r="JD69" s="656">
        <v>329427</v>
      </c>
      <c r="JE69" s="656" t="s">
        <v>783</v>
      </c>
      <c r="JF69" s="656" t="s">
        <v>783</v>
      </c>
      <c r="JG69" s="656" t="s">
        <v>799</v>
      </c>
      <c r="JH69" s="656">
        <v>55</v>
      </c>
      <c r="JI69" s="656" t="s">
        <v>783</v>
      </c>
      <c r="JJ69" s="656" t="s">
        <v>783</v>
      </c>
      <c r="JK69" s="656" t="s">
        <v>783</v>
      </c>
      <c r="JL69" s="656" t="s">
        <v>790</v>
      </c>
      <c r="JM69" s="656">
        <v>4</v>
      </c>
      <c r="JN69" s="656">
        <v>3</v>
      </c>
      <c r="JO69" s="656" t="s">
        <v>783</v>
      </c>
      <c r="JP69" s="656" t="s">
        <v>783</v>
      </c>
      <c r="JQ69" s="656" t="s">
        <v>783</v>
      </c>
      <c r="JR69" s="656" t="s">
        <v>783</v>
      </c>
      <c r="JS69" s="656" t="s">
        <v>783</v>
      </c>
      <c r="JT69" s="656" t="s">
        <v>783</v>
      </c>
      <c r="JU69" s="656" t="s">
        <v>858</v>
      </c>
      <c r="JV69" s="659">
        <v>2376.7266159999999</v>
      </c>
      <c r="JW69">
        <f>JV69</f>
        <v>2376.7266159999999</v>
      </c>
      <c r="JX69" s="225">
        <v>0.45013761666666663</v>
      </c>
    </row>
    <row r="70" spans="1:284" ht="16" thickBot="1">
      <c r="A70" s="905" t="s">
        <v>5</v>
      </c>
      <c r="B70" s="79">
        <f t="shared" si="92"/>
        <v>1</v>
      </c>
      <c r="C70" s="871" t="s">
        <v>109</v>
      </c>
      <c r="D70" s="249" t="s">
        <v>166</v>
      </c>
      <c r="E70" s="103" t="s">
        <v>167</v>
      </c>
      <c r="F70" s="888">
        <v>0.31</v>
      </c>
      <c r="G70" s="120" t="e">
        <f t="shared" si="89"/>
        <v>#REF!</v>
      </c>
      <c r="H70" s="46"/>
      <c r="I70" s="33">
        <v>0.31</v>
      </c>
      <c r="J70" s="29"/>
      <c r="K70" s="18"/>
      <c r="L70" s="5"/>
      <c r="M70" s="71">
        <v>2</v>
      </c>
      <c r="N70" s="71">
        <v>1</v>
      </c>
      <c r="O70" s="70">
        <v>2</v>
      </c>
      <c r="P70" s="891">
        <f t="shared" si="90"/>
        <v>5</v>
      </c>
      <c r="Q70" s="1108">
        <f t="shared" si="91"/>
        <v>4</v>
      </c>
      <c r="R70" s="46"/>
      <c r="S70" s="547">
        <f>I70</f>
        <v>0.31</v>
      </c>
      <c r="T70" s="29"/>
      <c r="U70" s="219">
        <f t="shared" si="87"/>
        <v>23250</v>
      </c>
      <c r="V70" s="172" t="s">
        <v>642</v>
      </c>
      <c r="W70" s="536">
        <f t="shared" ref="W70:W101" si="130">IF(V70="RC", (U70*1.1+15000*S70),U70)</f>
        <v>23250</v>
      </c>
      <c r="X70" s="537">
        <f t="shared" si="128"/>
        <v>0</v>
      </c>
      <c r="Y70" s="538">
        <f t="shared" ref="Y70:Y133" si="131">IF(V70="RC",(IF(((W70+X70)*0.09)&gt;3000,((W70+X70)*0.09),3000)),(IF((X70+W70)=0,0,500)))</f>
        <v>500</v>
      </c>
      <c r="Z70" s="900">
        <f t="shared" si="93"/>
        <v>23750</v>
      </c>
      <c r="AA70" s="883"/>
      <c r="AB70" s="270">
        <f t="shared" si="94"/>
        <v>0</v>
      </c>
      <c r="AC70" s="553"/>
      <c r="AD70" s="562">
        <f t="shared" si="95"/>
        <v>0</v>
      </c>
      <c r="AE70" s="518"/>
      <c r="AF70" s="270">
        <f t="shared" si="96"/>
        <v>0</v>
      </c>
      <c r="AG70" s="270"/>
      <c r="AH70" s="562">
        <f t="shared" si="97"/>
        <v>0</v>
      </c>
      <c r="AI70" s="270"/>
      <c r="AJ70" s="228">
        <v>0</v>
      </c>
      <c r="AK70" s="902">
        <v>2021</v>
      </c>
      <c r="AL70" s="902">
        <v>2020</v>
      </c>
      <c r="AM70" s="18" t="str">
        <f t="shared" si="98"/>
        <v xml:space="preserve"> </v>
      </c>
      <c r="AN70" s="747" t="str">
        <f t="shared" si="99"/>
        <v xml:space="preserve"> </v>
      </c>
      <c r="AO70" s="4" t="str">
        <f t="shared" si="100"/>
        <v xml:space="preserve"> </v>
      </c>
      <c r="AP70" s="747" t="str">
        <f t="shared" si="101"/>
        <v xml:space="preserve"> </v>
      </c>
      <c r="AQ70" s="4">
        <f t="shared" si="102"/>
        <v>0.31</v>
      </c>
      <c r="AR70" s="747">
        <f t="shared" si="103"/>
        <v>23750</v>
      </c>
      <c r="AS70" s="4" t="str">
        <f t="shared" si="104"/>
        <v xml:space="preserve"> </v>
      </c>
      <c r="AT70" s="747" t="str">
        <f t="shared" si="105"/>
        <v xml:space="preserve"> </v>
      </c>
      <c r="AU70" s="4" t="str">
        <f t="shared" si="106"/>
        <v xml:space="preserve"> </v>
      </c>
      <c r="AV70" s="747" t="str">
        <f t="shared" si="107"/>
        <v xml:space="preserve"> </v>
      </c>
      <c r="AW70" s="4" t="str">
        <f t="shared" si="108"/>
        <v xml:space="preserve"> </v>
      </c>
      <c r="AX70" s="747" t="str">
        <f t="shared" si="109"/>
        <v xml:space="preserve"> </v>
      </c>
      <c r="AY70" s="4" t="str">
        <f t="shared" si="110"/>
        <v xml:space="preserve"> </v>
      </c>
      <c r="AZ70" s="747" t="str">
        <f t="shared" si="111"/>
        <v xml:space="preserve"> </v>
      </c>
      <c r="BA70" s="4" t="str">
        <f t="shared" si="112"/>
        <v xml:space="preserve"> </v>
      </c>
      <c r="BB70" s="747" t="str">
        <f t="shared" si="113"/>
        <v xml:space="preserve"> </v>
      </c>
      <c r="BC70" s="4" t="str">
        <f t="shared" si="114"/>
        <v xml:space="preserve"> </v>
      </c>
      <c r="BD70" s="747" t="str">
        <f t="shared" si="115"/>
        <v xml:space="preserve"> </v>
      </c>
      <c r="BE70" s="4" t="str">
        <f t="shared" si="116"/>
        <v xml:space="preserve"> </v>
      </c>
      <c r="BF70" s="747" t="str">
        <f t="shared" si="117"/>
        <v xml:space="preserve"> </v>
      </c>
      <c r="BG70" s="4" t="str">
        <f t="shared" si="118"/>
        <v xml:space="preserve"> </v>
      </c>
      <c r="BH70" s="747" t="str">
        <f t="shared" si="119"/>
        <v xml:space="preserve"> </v>
      </c>
      <c r="BI70" s="4" t="str">
        <f t="shared" si="120"/>
        <v xml:space="preserve"> </v>
      </c>
      <c r="BJ70" s="747" t="str">
        <f t="shared" si="121"/>
        <v xml:space="preserve"> </v>
      </c>
      <c r="BK70" s="4" t="str">
        <f t="shared" si="122"/>
        <v xml:space="preserve"> </v>
      </c>
      <c r="BL70" s="747" t="str">
        <f t="shared" si="123"/>
        <v xml:space="preserve"> </v>
      </c>
      <c r="BM70" s="4" t="str">
        <f t="shared" si="124"/>
        <v xml:space="preserve"> </v>
      </c>
      <c r="BN70" s="747" t="str">
        <f t="shared" si="125"/>
        <v xml:space="preserve"> </v>
      </c>
      <c r="BO70" s="4" t="str">
        <f t="shared" si="126"/>
        <v xml:space="preserve"> </v>
      </c>
      <c r="BP70" s="747" t="str">
        <f t="shared" si="127"/>
        <v xml:space="preserve"> </v>
      </c>
      <c r="BQ70" s="133"/>
      <c r="BR70" s="133"/>
      <c r="BS70" s="389"/>
      <c r="BT70" s="389"/>
      <c r="BU70" s="389"/>
      <c r="BV70" s="389"/>
      <c r="BW70" s="389"/>
      <c r="BX70" s="389"/>
      <c r="BY70" s="389"/>
      <c r="BZ70" s="389"/>
      <c r="CA70" s="389"/>
      <c r="CB70" s="163">
        <f t="shared" si="129"/>
        <v>0</v>
      </c>
      <c r="CC70" s="389"/>
      <c r="CD70" s="389"/>
      <c r="CE70" s="389"/>
      <c r="CF70" s="389"/>
      <c r="CG70" s="389"/>
      <c r="CH70" s="389"/>
      <c r="CI70" s="389"/>
      <c r="CJ70" s="389"/>
      <c r="CK70" s="389"/>
      <c r="CL70" s="389"/>
      <c r="CM70" s="389"/>
      <c r="CN70" s="389"/>
      <c r="CO70" s="389"/>
      <c r="CP70" s="389"/>
      <c r="CQ70" s="389"/>
      <c r="CR70" s="389"/>
      <c r="CS70" s="389"/>
      <c r="CT70" s="389"/>
      <c r="CU70" s="389"/>
      <c r="CV70" s="389"/>
      <c r="CW70" s="389"/>
      <c r="CX70" s="389"/>
      <c r="CY70" s="389"/>
      <c r="CZ70" s="389"/>
      <c r="DA70" s="389"/>
      <c r="DB70" s="389"/>
      <c r="DC70" s="389"/>
      <c r="DD70" s="389"/>
      <c r="DE70" s="389"/>
      <c r="DF70" s="389"/>
      <c r="DG70" s="389"/>
      <c r="DH70" s="389"/>
      <c r="DI70" s="389"/>
      <c r="DJ70" s="389"/>
      <c r="DK70" s="389"/>
      <c r="DL70" s="389"/>
      <c r="DM70" s="389"/>
      <c r="DN70" s="389"/>
      <c r="DO70" s="389"/>
      <c r="DP70" s="389"/>
      <c r="DQ70" s="389"/>
      <c r="DR70" s="389"/>
      <c r="DS70" s="389"/>
      <c r="DT70" s="389"/>
      <c r="DU70" s="389"/>
      <c r="DV70" s="389"/>
      <c r="DW70" s="389"/>
      <c r="DX70" s="389"/>
      <c r="DY70" s="389"/>
      <c r="DZ70" s="389"/>
      <c r="EA70" s="389"/>
      <c r="EB70" s="389"/>
      <c r="EC70" s="389"/>
      <c r="ED70" s="389"/>
      <c r="EE70" s="389"/>
      <c r="EF70" s="389"/>
      <c r="EG70" s="389"/>
      <c r="EH70" s="389"/>
      <c r="EI70" s="389"/>
      <c r="EJ70" s="389"/>
      <c r="EK70" s="389"/>
      <c r="EL70" s="389"/>
      <c r="EM70" s="389"/>
      <c r="EN70" s="389"/>
      <c r="EO70" s="389"/>
      <c r="EP70" s="389"/>
      <c r="EQ70" s="389"/>
      <c r="ER70" s="389"/>
      <c r="ES70" s="389"/>
      <c r="ET70" s="389"/>
      <c r="EU70" s="389"/>
      <c r="EV70" s="389"/>
      <c r="EW70" s="389"/>
      <c r="EX70" s="389"/>
      <c r="EY70" s="389"/>
      <c r="EZ70" s="389"/>
      <c r="FA70" s="389"/>
      <c r="FB70" s="389"/>
      <c r="FC70" s="389"/>
      <c r="FD70" s="389"/>
      <c r="FE70" s="389"/>
      <c r="FF70" s="389"/>
      <c r="FG70" s="389"/>
      <c r="FH70" s="389"/>
      <c r="FI70" s="389"/>
      <c r="FJ70" s="389"/>
      <c r="FK70" s="389"/>
      <c r="FL70" s="389"/>
      <c r="FM70" s="389"/>
      <c r="FN70" s="389"/>
      <c r="FO70" s="389"/>
      <c r="FP70" s="389"/>
      <c r="FQ70" s="389"/>
      <c r="FR70" s="389"/>
      <c r="FS70" s="389"/>
      <c r="FT70" s="389"/>
      <c r="FU70" s="389"/>
      <c r="FV70" s="389"/>
      <c r="FW70" s="389"/>
      <c r="FX70" s="666" t="s">
        <v>440</v>
      </c>
      <c r="FY70" s="667">
        <v>84</v>
      </c>
      <c r="FZ70" s="667">
        <v>32434869</v>
      </c>
      <c r="GA70" s="667">
        <v>55</v>
      </c>
      <c r="GB70" s="667" t="s">
        <v>798</v>
      </c>
      <c r="GC70" s="667">
        <v>18</v>
      </c>
      <c r="GD70" s="667">
        <v>1970</v>
      </c>
      <c r="GE70" s="667">
        <v>1</v>
      </c>
      <c r="GF70" s="667" t="s">
        <v>780</v>
      </c>
      <c r="GG70" s="667">
        <v>2</v>
      </c>
      <c r="GH70" s="667">
        <v>1</v>
      </c>
      <c r="GI70" s="667" t="s">
        <v>780</v>
      </c>
      <c r="GJ70" s="667">
        <v>2</v>
      </c>
      <c r="GK70" s="667" t="s">
        <v>781</v>
      </c>
      <c r="GL70" s="667" t="s">
        <v>782</v>
      </c>
      <c r="GM70" s="667">
        <v>66</v>
      </c>
      <c r="GN70" s="667" t="s">
        <v>783</v>
      </c>
      <c r="GO70" s="667">
        <v>0</v>
      </c>
      <c r="GP70" s="667">
        <v>0</v>
      </c>
      <c r="GQ70" s="667">
        <v>4</v>
      </c>
      <c r="GR70" s="667">
        <v>2</v>
      </c>
      <c r="GS70" s="667">
        <v>3</v>
      </c>
      <c r="GT70" s="667" t="s">
        <v>783</v>
      </c>
      <c r="GU70" s="667" t="s">
        <v>783</v>
      </c>
      <c r="GV70" s="667" t="s">
        <v>783</v>
      </c>
      <c r="GW70" s="667" t="s">
        <v>783</v>
      </c>
      <c r="GX70" s="667" t="s">
        <v>783</v>
      </c>
      <c r="GY70" s="667">
        <v>1649</v>
      </c>
      <c r="GZ70" s="667">
        <v>0.6</v>
      </c>
      <c r="HA70" s="667">
        <v>5</v>
      </c>
      <c r="HB70" s="667" t="s">
        <v>783</v>
      </c>
      <c r="HC70" s="667" t="s">
        <v>782</v>
      </c>
      <c r="HD70" s="667">
        <v>75</v>
      </c>
      <c r="HE70" s="667" t="s">
        <v>783</v>
      </c>
      <c r="HF70" s="667">
        <v>0</v>
      </c>
      <c r="HG70" s="667" t="s">
        <v>783</v>
      </c>
      <c r="HH70" s="667">
        <v>0</v>
      </c>
      <c r="HI70" s="667">
        <v>1</v>
      </c>
      <c r="HJ70" s="667">
        <v>45</v>
      </c>
      <c r="HK70" s="667" t="s">
        <v>784</v>
      </c>
      <c r="HL70" s="667" t="s">
        <v>785</v>
      </c>
      <c r="HM70" s="667" t="s">
        <v>783</v>
      </c>
      <c r="HN70" s="667" t="s">
        <v>783</v>
      </c>
      <c r="HO70" s="667" t="s">
        <v>783</v>
      </c>
      <c r="HP70" s="667" t="s">
        <v>783</v>
      </c>
      <c r="HQ70" s="667" t="s">
        <v>783</v>
      </c>
      <c r="HR70" s="667">
        <v>3980131</v>
      </c>
      <c r="HS70" s="667" t="s">
        <v>783</v>
      </c>
      <c r="HT70" s="667" t="s">
        <v>786</v>
      </c>
      <c r="HU70" s="667" t="s">
        <v>787</v>
      </c>
      <c r="HV70" s="667">
        <v>4</v>
      </c>
      <c r="HW70" s="667">
        <v>2016</v>
      </c>
      <c r="HX70" s="667">
        <v>63</v>
      </c>
      <c r="HY70" s="667">
        <v>0</v>
      </c>
      <c r="HZ70" s="667">
        <v>3168</v>
      </c>
      <c r="IA70" s="668">
        <v>42227.682129629633</v>
      </c>
      <c r="IB70" s="667" t="s">
        <v>788</v>
      </c>
      <c r="IC70" s="667">
        <v>3975653</v>
      </c>
      <c r="ID70" s="667">
        <v>2014</v>
      </c>
      <c r="IE70" s="667">
        <v>1712</v>
      </c>
      <c r="IF70" s="667" t="s">
        <v>783</v>
      </c>
      <c r="IG70" s="667" t="s">
        <v>783</v>
      </c>
      <c r="IH70" s="667" t="s">
        <v>783</v>
      </c>
      <c r="II70" s="667" t="s">
        <v>783</v>
      </c>
      <c r="IJ70" s="667" t="s">
        <v>783</v>
      </c>
      <c r="IK70" s="667" t="s">
        <v>783</v>
      </c>
      <c r="IL70" s="667" t="s">
        <v>783</v>
      </c>
      <c r="IM70" s="667" t="s">
        <v>783</v>
      </c>
      <c r="IN70" s="667" t="s">
        <v>783</v>
      </c>
      <c r="IO70" s="667">
        <v>1649</v>
      </c>
      <c r="IP70" s="668">
        <v>37477.354571759257</v>
      </c>
      <c r="IQ70" s="667">
        <v>2</v>
      </c>
      <c r="IR70" s="667" t="s">
        <v>793</v>
      </c>
      <c r="IS70" s="667">
        <v>3</v>
      </c>
      <c r="IT70" s="669">
        <v>41275</v>
      </c>
      <c r="IU70" s="667" t="s">
        <v>783</v>
      </c>
      <c r="IV70" s="667" t="s">
        <v>783</v>
      </c>
      <c r="IW70" s="667" t="s">
        <v>783</v>
      </c>
      <c r="IX70" s="667" t="s">
        <v>781</v>
      </c>
      <c r="IY70" s="667">
        <v>45</v>
      </c>
      <c r="IZ70" s="667" t="s">
        <v>789</v>
      </c>
      <c r="JA70" s="667" t="s">
        <v>783</v>
      </c>
      <c r="JB70" s="667" t="s">
        <v>783</v>
      </c>
      <c r="JC70" s="667" t="s">
        <v>783</v>
      </c>
      <c r="JD70" s="667">
        <v>329428</v>
      </c>
      <c r="JE70" s="667" t="s">
        <v>783</v>
      </c>
      <c r="JF70" s="667" t="s">
        <v>783</v>
      </c>
      <c r="JG70" s="667" t="s">
        <v>804</v>
      </c>
      <c r="JH70" s="667">
        <v>55</v>
      </c>
      <c r="JI70" s="667" t="s">
        <v>783</v>
      </c>
      <c r="JJ70" s="667" t="s">
        <v>783</v>
      </c>
      <c r="JK70" s="667" t="s">
        <v>783</v>
      </c>
      <c r="JL70" s="667" t="s">
        <v>790</v>
      </c>
      <c r="JM70" s="667">
        <v>4</v>
      </c>
      <c r="JN70" s="667">
        <v>3</v>
      </c>
      <c r="JO70" s="667" t="s">
        <v>783</v>
      </c>
      <c r="JP70" s="667">
        <v>10711928</v>
      </c>
      <c r="JQ70" s="667">
        <v>2011</v>
      </c>
      <c r="JR70" s="667">
        <v>3</v>
      </c>
      <c r="JS70" s="667" t="s">
        <v>783</v>
      </c>
      <c r="JT70" s="667" t="s">
        <v>783</v>
      </c>
      <c r="JU70" s="667" t="s">
        <v>859</v>
      </c>
      <c r="JV70" s="670">
        <v>3391.113848</v>
      </c>
      <c r="JW70">
        <f>JV70</f>
        <v>3391.113848</v>
      </c>
      <c r="JX70" s="225">
        <v>0.64225641060606065</v>
      </c>
    </row>
    <row r="71" spans="1:284" ht="16" thickBot="1">
      <c r="A71" s="905" t="s">
        <v>5</v>
      </c>
      <c r="B71" s="79">
        <f t="shared" si="92"/>
        <v>1</v>
      </c>
      <c r="C71" s="871" t="s">
        <v>111</v>
      </c>
      <c r="D71" s="249" t="s">
        <v>132</v>
      </c>
      <c r="E71" s="103" t="s">
        <v>59</v>
      </c>
      <c r="F71" s="888">
        <v>0.14000000000000001</v>
      </c>
      <c r="G71" s="120" t="e">
        <f t="shared" si="89"/>
        <v>#REF!</v>
      </c>
      <c r="H71" s="46"/>
      <c r="I71" s="3">
        <v>0.14000000000000001</v>
      </c>
      <c r="J71" s="29"/>
      <c r="K71" s="18"/>
      <c r="L71" s="5"/>
      <c r="M71" s="71">
        <v>2</v>
      </c>
      <c r="N71" s="71">
        <v>1</v>
      </c>
      <c r="O71" s="70">
        <v>2</v>
      </c>
      <c r="P71" s="891">
        <f t="shared" si="90"/>
        <v>5</v>
      </c>
      <c r="Q71" s="1108">
        <f t="shared" si="91"/>
        <v>4</v>
      </c>
      <c r="R71" s="46"/>
      <c r="S71" s="3">
        <v>0.14000000000000001</v>
      </c>
      <c r="T71" s="29"/>
      <c r="U71" s="219">
        <f t="shared" si="87"/>
        <v>10500.000000000002</v>
      </c>
      <c r="V71" s="172" t="s">
        <v>642</v>
      </c>
      <c r="W71" s="536">
        <f t="shared" si="130"/>
        <v>10500.000000000002</v>
      </c>
      <c r="X71" s="537">
        <f t="shared" si="128"/>
        <v>0</v>
      </c>
      <c r="Y71" s="538">
        <f t="shared" si="131"/>
        <v>500</v>
      </c>
      <c r="Z71" s="900">
        <f t="shared" si="93"/>
        <v>11000.000000000002</v>
      </c>
      <c r="AA71" s="883"/>
      <c r="AB71" s="270">
        <f t="shared" si="94"/>
        <v>0</v>
      </c>
      <c r="AC71" s="553"/>
      <c r="AD71" s="562">
        <f t="shared" si="95"/>
        <v>0</v>
      </c>
      <c r="AE71" s="518"/>
      <c r="AF71" s="270">
        <f t="shared" si="96"/>
        <v>0</v>
      </c>
      <c r="AG71" s="270"/>
      <c r="AH71" s="562">
        <f t="shared" si="97"/>
        <v>0</v>
      </c>
      <c r="AI71" s="270"/>
      <c r="AJ71" s="228">
        <v>0</v>
      </c>
      <c r="AK71" s="902">
        <v>2021</v>
      </c>
      <c r="AL71" s="902">
        <v>2020</v>
      </c>
      <c r="AM71" s="18" t="str">
        <f t="shared" si="98"/>
        <v xml:space="preserve"> </v>
      </c>
      <c r="AN71" s="747" t="str">
        <f t="shared" si="99"/>
        <v xml:space="preserve"> </v>
      </c>
      <c r="AO71" s="4" t="str">
        <f t="shared" si="100"/>
        <v xml:space="preserve"> </v>
      </c>
      <c r="AP71" s="747" t="str">
        <f t="shared" si="101"/>
        <v xml:space="preserve"> </v>
      </c>
      <c r="AQ71" s="4">
        <f t="shared" si="102"/>
        <v>0.14000000000000001</v>
      </c>
      <c r="AR71" s="747">
        <f t="shared" si="103"/>
        <v>11000.000000000002</v>
      </c>
      <c r="AS71" s="4" t="str">
        <f t="shared" si="104"/>
        <v xml:space="preserve"> </v>
      </c>
      <c r="AT71" s="747" t="str">
        <f t="shared" si="105"/>
        <v xml:space="preserve"> </v>
      </c>
      <c r="AU71" s="4" t="str">
        <f t="shared" si="106"/>
        <v xml:space="preserve"> </v>
      </c>
      <c r="AV71" s="747" t="str">
        <f t="shared" si="107"/>
        <v xml:space="preserve"> </v>
      </c>
      <c r="AW71" s="4" t="str">
        <f t="shared" si="108"/>
        <v xml:space="preserve"> </v>
      </c>
      <c r="AX71" s="747" t="str">
        <f t="shared" si="109"/>
        <v xml:space="preserve"> </v>
      </c>
      <c r="AY71" s="4" t="str">
        <f t="shared" si="110"/>
        <v xml:space="preserve"> </v>
      </c>
      <c r="AZ71" s="747" t="str">
        <f t="shared" si="111"/>
        <v xml:space="preserve"> </v>
      </c>
      <c r="BA71" s="4" t="str">
        <f t="shared" si="112"/>
        <v xml:space="preserve"> </v>
      </c>
      <c r="BB71" s="747" t="str">
        <f t="shared" si="113"/>
        <v xml:space="preserve"> </v>
      </c>
      <c r="BC71" s="4" t="str">
        <f t="shared" si="114"/>
        <v xml:space="preserve"> </v>
      </c>
      <c r="BD71" s="747" t="str">
        <f t="shared" si="115"/>
        <v xml:space="preserve"> </v>
      </c>
      <c r="BE71" s="4" t="str">
        <f t="shared" si="116"/>
        <v xml:space="preserve"> </v>
      </c>
      <c r="BF71" s="747" t="str">
        <f t="shared" si="117"/>
        <v xml:space="preserve"> </v>
      </c>
      <c r="BG71" s="4" t="str">
        <f t="shared" si="118"/>
        <v xml:space="preserve"> </v>
      </c>
      <c r="BH71" s="747" t="str">
        <f t="shared" si="119"/>
        <v xml:space="preserve"> </v>
      </c>
      <c r="BI71" s="4" t="str">
        <f t="shared" si="120"/>
        <v xml:space="preserve"> </v>
      </c>
      <c r="BJ71" s="747" t="str">
        <f t="shared" si="121"/>
        <v xml:space="preserve"> </v>
      </c>
      <c r="BK71" s="4" t="str">
        <f t="shared" si="122"/>
        <v xml:space="preserve"> </v>
      </c>
      <c r="BL71" s="747" t="str">
        <f t="shared" si="123"/>
        <v xml:space="preserve"> </v>
      </c>
      <c r="BM71" s="4" t="str">
        <f t="shared" si="124"/>
        <v xml:space="preserve"> </v>
      </c>
      <c r="BN71" s="747" t="str">
        <f t="shared" si="125"/>
        <v xml:space="preserve"> </v>
      </c>
      <c r="BO71" s="4" t="str">
        <f t="shared" si="126"/>
        <v xml:space="preserve"> </v>
      </c>
      <c r="BP71" s="747" t="str">
        <f t="shared" si="127"/>
        <v xml:space="preserve"> </v>
      </c>
      <c r="BQ71" s="133"/>
      <c r="BR71" s="133"/>
      <c r="BS71" s="389"/>
      <c r="BT71" s="389"/>
      <c r="BU71" s="389"/>
      <c r="BV71" s="389"/>
      <c r="BW71" s="389"/>
      <c r="BX71" s="389"/>
      <c r="BY71" s="389"/>
      <c r="BZ71" s="389"/>
      <c r="CA71" s="389"/>
      <c r="CB71" s="163">
        <f t="shared" si="129"/>
        <v>0</v>
      </c>
      <c r="CC71" s="389"/>
      <c r="CD71" s="389"/>
      <c r="CE71" s="389"/>
      <c r="CF71" s="389"/>
      <c r="CG71" s="389"/>
      <c r="CH71" s="389"/>
      <c r="CI71" s="389"/>
      <c r="CJ71" s="389"/>
      <c r="CK71" s="389"/>
      <c r="CL71" s="389"/>
      <c r="CM71" s="389"/>
      <c r="CN71" s="389"/>
      <c r="CO71" s="389"/>
      <c r="CP71" s="389"/>
      <c r="CQ71" s="389"/>
      <c r="CR71" s="389"/>
      <c r="CS71" s="389"/>
      <c r="CT71" s="389"/>
      <c r="CU71" s="389"/>
      <c r="CV71" s="389"/>
      <c r="CW71" s="389"/>
      <c r="CX71" s="389"/>
      <c r="CY71" s="389"/>
      <c r="CZ71" s="389"/>
      <c r="DA71" s="389"/>
      <c r="DB71" s="389"/>
      <c r="DC71" s="389"/>
      <c r="DD71" s="389"/>
      <c r="DE71" s="389"/>
      <c r="DF71" s="389"/>
      <c r="DG71" s="389"/>
      <c r="DH71" s="389"/>
      <c r="DI71" s="389"/>
      <c r="DJ71" s="389"/>
      <c r="DK71" s="389"/>
      <c r="DL71" s="389"/>
      <c r="DM71" s="389"/>
      <c r="DN71" s="389"/>
      <c r="DO71" s="389"/>
      <c r="DP71" s="389"/>
      <c r="DQ71" s="389"/>
      <c r="DR71" s="389"/>
      <c r="DS71" s="389"/>
      <c r="DT71" s="389"/>
      <c r="DU71" s="389"/>
      <c r="DV71" s="389"/>
      <c r="DW71" s="389"/>
      <c r="DX71" s="389"/>
      <c r="DY71" s="389"/>
      <c r="DZ71" s="389"/>
      <c r="EA71" s="389"/>
      <c r="EB71" s="389"/>
      <c r="EC71" s="389"/>
      <c r="ED71" s="389"/>
      <c r="EE71" s="389"/>
      <c r="EF71" s="389"/>
      <c r="EG71" s="389"/>
      <c r="EH71" s="389"/>
      <c r="EI71" s="389"/>
      <c r="EJ71" s="389"/>
      <c r="EK71" s="389"/>
      <c r="EL71" s="389"/>
      <c r="EM71" s="389"/>
      <c r="EN71" s="389"/>
      <c r="EO71" s="389"/>
      <c r="EP71" s="389"/>
      <c r="EQ71" s="389"/>
      <c r="ER71" s="389"/>
      <c r="ES71" s="389"/>
      <c r="ET71" s="389"/>
      <c r="EU71" s="389"/>
      <c r="EV71" s="389"/>
      <c r="EW71" s="389"/>
      <c r="EX71" s="389"/>
      <c r="EY71" s="389"/>
      <c r="EZ71" s="389"/>
      <c r="FA71" s="389"/>
      <c r="FB71" s="389"/>
      <c r="FC71" s="389"/>
      <c r="FD71" s="389"/>
      <c r="FE71" s="389"/>
      <c r="FF71" s="389"/>
      <c r="FG71" s="389"/>
      <c r="FH71" s="389"/>
      <c r="FI71" s="389"/>
      <c r="FJ71" s="389"/>
      <c r="FK71" s="389"/>
      <c r="FL71" s="389"/>
      <c r="FM71" s="389"/>
      <c r="FN71" s="389"/>
      <c r="FO71" s="389"/>
      <c r="FP71" s="389"/>
      <c r="FQ71" s="389"/>
      <c r="FR71" s="389"/>
      <c r="FS71" s="389"/>
      <c r="FT71" s="389"/>
      <c r="FU71" s="389"/>
      <c r="FV71" s="389"/>
      <c r="FW71" s="389"/>
      <c r="FX71" s="650" t="s">
        <v>440</v>
      </c>
      <c r="FY71" s="651"/>
      <c r="FZ71" s="651"/>
      <c r="GA71" s="651"/>
      <c r="GB71" s="651"/>
      <c r="GC71" s="651"/>
      <c r="GD71" s="651"/>
      <c r="GE71" s="651"/>
      <c r="GF71" s="651"/>
      <c r="GG71" s="651"/>
      <c r="GH71" s="651"/>
      <c r="GI71" s="651"/>
      <c r="GJ71" s="651"/>
      <c r="GK71" s="651"/>
      <c r="GL71" s="651"/>
      <c r="GM71" s="651"/>
      <c r="GN71" s="651"/>
      <c r="GO71" s="651"/>
      <c r="GP71" s="651"/>
      <c r="GQ71" s="651"/>
      <c r="GR71" s="651"/>
      <c r="GS71" s="651"/>
      <c r="GT71" s="651"/>
      <c r="GU71" s="651"/>
      <c r="GV71" s="651"/>
      <c r="GW71" s="651"/>
      <c r="GX71" s="651"/>
      <c r="GY71" s="651"/>
      <c r="GZ71" s="651"/>
      <c r="HA71" s="651"/>
      <c r="HB71" s="651"/>
      <c r="HC71" s="651"/>
      <c r="HD71" s="651"/>
      <c r="HE71" s="651"/>
      <c r="HF71" s="651"/>
      <c r="HG71" s="651"/>
      <c r="HH71" s="651"/>
      <c r="HI71" s="651"/>
      <c r="HJ71" s="651"/>
      <c r="HK71" s="651"/>
      <c r="HL71" s="651"/>
      <c r="HM71" s="651"/>
      <c r="HN71" s="651"/>
      <c r="HO71" s="651"/>
      <c r="HP71" s="651"/>
      <c r="HQ71" s="651"/>
      <c r="HR71" s="651"/>
      <c r="HS71" s="651"/>
      <c r="HT71" s="651"/>
      <c r="HU71" s="651"/>
      <c r="HV71" s="651"/>
      <c r="HW71" s="651"/>
      <c r="HX71" s="651"/>
      <c r="HY71" s="651"/>
      <c r="HZ71" s="651"/>
      <c r="IA71" s="652"/>
      <c r="IB71" s="651"/>
      <c r="IC71" s="651"/>
      <c r="ID71" s="651"/>
      <c r="IE71" s="651"/>
      <c r="IF71" s="651"/>
      <c r="IG71" s="651"/>
      <c r="IH71" s="651"/>
      <c r="II71" s="651"/>
      <c r="IJ71" s="651"/>
      <c r="IK71" s="651"/>
      <c r="IL71" s="651"/>
      <c r="IM71" s="651"/>
      <c r="IN71" s="651"/>
      <c r="IO71" s="651"/>
      <c r="IP71" s="652"/>
      <c r="IQ71" s="651"/>
      <c r="IR71" s="651"/>
      <c r="IS71" s="651"/>
      <c r="IT71" s="653"/>
      <c r="IU71" s="651"/>
      <c r="IV71" s="651"/>
      <c r="IW71" s="651"/>
      <c r="IX71" s="651"/>
      <c r="IY71" s="651"/>
      <c r="IZ71" s="651"/>
      <c r="JA71" s="651"/>
      <c r="JB71" s="651"/>
      <c r="JC71" s="651"/>
      <c r="JD71" s="651"/>
      <c r="JE71" s="651"/>
      <c r="JF71" s="651"/>
      <c r="JG71" s="651"/>
      <c r="JH71" s="651"/>
      <c r="JI71" s="651"/>
      <c r="JJ71" s="651"/>
      <c r="JK71" s="651"/>
      <c r="JL71" s="651"/>
      <c r="JM71" s="651"/>
      <c r="JN71" s="651"/>
      <c r="JO71" s="651"/>
      <c r="JP71" s="651"/>
      <c r="JQ71" s="651"/>
      <c r="JR71" s="651"/>
      <c r="JS71" s="651"/>
      <c r="JT71" s="651"/>
      <c r="JU71" s="651"/>
      <c r="JV71" s="654"/>
      <c r="JX71" s="225"/>
    </row>
    <row r="72" spans="1:284" ht="16" thickBot="1">
      <c r="A72" s="905" t="s">
        <v>5</v>
      </c>
      <c r="B72" s="79">
        <f t="shared" si="92"/>
        <v>1</v>
      </c>
      <c r="C72" s="871" t="s">
        <v>107</v>
      </c>
      <c r="D72" s="249" t="s">
        <v>135</v>
      </c>
      <c r="E72" s="103" t="s">
        <v>158</v>
      </c>
      <c r="F72" s="888">
        <v>0.25</v>
      </c>
      <c r="G72" s="120" t="e">
        <f t="shared" si="89"/>
        <v>#REF!</v>
      </c>
      <c r="H72" s="46"/>
      <c r="I72" s="3">
        <v>0.25</v>
      </c>
      <c r="J72" s="29"/>
      <c r="K72" s="18"/>
      <c r="L72" s="5"/>
      <c r="M72" s="71">
        <v>1</v>
      </c>
      <c r="N72" s="71">
        <v>1</v>
      </c>
      <c r="O72" s="70">
        <v>3</v>
      </c>
      <c r="P72" s="891">
        <f t="shared" si="90"/>
        <v>5</v>
      </c>
      <c r="Q72" s="1108">
        <f t="shared" si="91"/>
        <v>3</v>
      </c>
      <c r="R72" s="46"/>
      <c r="S72" s="3">
        <v>0.25</v>
      </c>
      <c r="T72" s="29"/>
      <c r="U72" s="219">
        <f t="shared" si="87"/>
        <v>18750</v>
      </c>
      <c r="V72" s="172" t="s">
        <v>642</v>
      </c>
      <c r="W72" s="536">
        <f t="shared" si="130"/>
        <v>18750</v>
      </c>
      <c r="X72" s="537">
        <f t="shared" si="128"/>
        <v>6978.6666666666661</v>
      </c>
      <c r="Y72" s="538">
        <f t="shared" si="131"/>
        <v>500</v>
      </c>
      <c r="Z72" s="900">
        <f t="shared" si="93"/>
        <v>26228.666666666664</v>
      </c>
      <c r="AA72" s="883">
        <v>3</v>
      </c>
      <c r="AB72" s="270">
        <f t="shared" si="94"/>
        <v>2478.6666666666665</v>
      </c>
      <c r="AC72" s="566">
        <v>0.25</v>
      </c>
      <c r="AD72" s="562">
        <f t="shared" si="95"/>
        <v>4500</v>
      </c>
      <c r="AE72" s="518"/>
      <c r="AF72" s="270">
        <f t="shared" si="96"/>
        <v>0</v>
      </c>
      <c r="AG72" s="270"/>
      <c r="AH72" s="562">
        <f t="shared" si="97"/>
        <v>0</v>
      </c>
      <c r="AI72" s="270"/>
      <c r="AJ72" s="228">
        <v>0</v>
      </c>
      <c r="AK72" s="902">
        <v>2021</v>
      </c>
      <c r="AL72" s="902">
        <v>2020</v>
      </c>
      <c r="AM72" s="18" t="str">
        <f t="shared" si="98"/>
        <v xml:space="preserve"> </v>
      </c>
      <c r="AN72" s="747" t="str">
        <f t="shared" si="99"/>
        <v xml:space="preserve"> </v>
      </c>
      <c r="AO72" s="4" t="str">
        <f t="shared" si="100"/>
        <v xml:space="preserve"> </v>
      </c>
      <c r="AP72" s="747" t="str">
        <f t="shared" si="101"/>
        <v xml:space="preserve"> </v>
      </c>
      <c r="AQ72" s="4">
        <f t="shared" si="102"/>
        <v>0.25</v>
      </c>
      <c r="AR72" s="747">
        <f t="shared" si="103"/>
        <v>26228.666666666664</v>
      </c>
      <c r="AS72" s="4" t="str">
        <f t="shared" si="104"/>
        <v xml:space="preserve"> </v>
      </c>
      <c r="AT72" s="747" t="str">
        <f t="shared" si="105"/>
        <v xml:space="preserve"> </v>
      </c>
      <c r="AU72" s="4" t="str">
        <f t="shared" si="106"/>
        <v xml:space="preserve"> </v>
      </c>
      <c r="AV72" s="747" t="str">
        <f t="shared" si="107"/>
        <v xml:space="preserve"> </v>
      </c>
      <c r="AW72" s="4" t="str">
        <f t="shared" si="108"/>
        <v xml:space="preserve"> </v>
      </c>
      <c r="AX72" s="747" t="str">
        <f t="shared" si="109"/>
        <v xml:space="preserve"> </v>
      </c>
      <c r="AY72" s="4" t="str">
        <f t="shared" si="110"/>
        <v xml:space="preserve"> </v>
      </c>
      <c r="AZ72" s="747" t="str">
        <f t="shared" si="111"/>
        <v xml:space="preserve"> </v>
      </c>
      <c r="BA72" s="4" t="str">
        <f t="shared" si="112"/>
        <v xml:space="preserve"> </v>
      </c>
      <c r="BB72" s="747" t="str">
        <f t="shared" si="113"/>
        <v xml:space="preserve"> </v>
      </c>
      <c r="BC72" s="4" t="str">
        <f t="shared" si="114"/>
        <v xml:space="preserve"> </v>
      </c>
      <c r="BD72" s="747" t="str">
        <f t="shared" si="115"/>
        <v xml:space="preserve"> </v>
      </c>
      <c r="BE72" s="4" t="str">
        <f t="shared" si="116"/>
        <v xml:space="preserve"> </v>
      </c>
      <c r="BF72" s="747" t="str">
        <f t="shared" si="117"/>
        <v xml:space="preserve"> </v>
      </c>
      <c r="BG72" s="4" t="str">
        <f t="shared" si="118"/>
        <v xml:space="preserve"> </v>
      </c>
      <c r="BH72" s="747" t="str">
        <f t="shared" si="119"/>
        <v xml:space="preserve"> </v>
      </c>
      <c r="BI72" s="4" t="str">
        <f t="shared" si="120"/>
        <v xml:space="preserve"> </v>
      </c>
      <c r="BJ72" s="747" t="str">
        <f t="shared" si="121"/>
        <v xml:space="preserve"> </v>
      </c>
      <c r="BK72" s="4" t="str">
        <f t="shared" si="122"/>
        <v xml:space="preserve"> </v>
      </c>
      <c r="BL72" s="747" t="str">
        <f t="shared" si="123"/>
        <v xml:space="preserve"> </v>
      </c>
      <c r="BM72" s="4" t="str">
        <f t="shared" si="124"/>
        <v xml:space="preserve"> </v>
      </c>
      <c r="BN72" s="747" t="str">
        <f t="shared" si="125"/>
        <v xml:space="preserve"> </v>
      </c>
      <c r="BO72" s="4" t="str">
        <f t="shared" si="126"/>
        <v xml:space="preserve"> </v>
      </c>
      <c r="BP72" s="747" t="str">
        <f t="shared" si="127"/>
        <v xml:space="preserve"> </v>
      </c>
      <c r="BQ72" s="133"/>
      <c r="BR72" s="133"/>
      <c r="BS72" s="389"/>
      <c r="BT72" s="389"/>
      <c r="BU72" s="389"/>
      <c r="BV72" s="389"/>
      <c r="BW72" s="389"/>
      <c r="BX72" s="389"/>
      <c r="BY72" s="389"/>
      <c r="BZ72" s="389"/>
      <c r="CA72" s="389"/>
      <c r="CB72" s="163">
        <f t="shared" si="129"/>
        <v>0</v>
      </c>
      <c r="CC72" s="389"/>
      <c r="CD72" s="389"/>
      <c r="CE72" s="389"/>
      <c r="CF72" s="389"/>
      <c r="CG72" s="389"/>
      <c r="CH72" s="389"/>
      <c r="CI72" s="389"/>
      <c r="CJ72" s="389"/>
      <c r="CK72" s="389"/>
      <c r="CL72" s="389"/>
      <c r="CM72" s="389"/>
      <c r="CN72" s="389"/>
      <c r="CO72" s="389"/>
      <c r="CP72" s="389"/>
      <c r="CQ72" s="389"/>
      <c r="CR72" s="389"/>
      <c r="CS72" s="389"/>
      <c r="CT72" s="389"/>
      <c r="CU72" s="389"/>
      <c r="CV72" s="389"/>
      <c r="CW72" s="389"/>
      <c r="CX72" s="389"/>
      <c r="CY72" s="389"/>
      <c r="CZ72" s="389"/>
      <c r="DA72" s="389"/>
      <c r="DB72" s="389"/>
      <c r="DC72" s="389"/>
      <c r="DD72" s="389"/>
      <c r="DE72" s="389"/>
      <c r="DF72" s="389"/>
      <c r="DG72" s="389"/>
      <c r="DH72" s="389"/>
      <c r="DI72" s="389"/>
      <c r="DJ72" s="389"/>
      <c r="DK72" s="389"/>
      <c r="DL72" s="389"/>
      <c r="DM72" s="389"/>
      <c r="DN72" s="389"/>
      <c r="DO72" s="389"/>
      <c r="DP72" s="389"/>
      <c r="DQ72" s="389"/>
      <c r="DR72" s="389"/>
      <c r="DS72" s="389"/>
      <c r="DT72" s="389"/>
      <c r="DU72" s="389"/>
      <c r="DV72" s="389"/>
      <c r="DW72" s="389"/>
      <c r="DX72" s="389"/>
      <c r="DY72" s="389"/>
      <c r="DZ72" s="389"/>
      <c r="EA72" s="389"/>
      <c r="EB72" s="389"/>
      <c r="EC72" s="389"/>
      <c r="ED72" s="389"/>
      <c r="EE72" s="389"/>
      <c r="EF72" s="389"/>
      <c r="EG72" s="389"/>
      <c r="EH72" s="389"/>
      <c r="EI72" s="389"/>
      <c r="EJ72" s="389"/>
      <c r="EK72" s="389"/>
      <c r="EL72" s="389"/>
      <c r="EM72" s="389"/>
      <c r="EN72" s="389"/>
      <c r="EO72" s="389"/>
      <c r="EP72" s="389"/>
      <c r="EQ72" s="389"/>
      <c r="ER72" s="389"/>
      <c r="ES72" s="389"/>
      <c r="ET72" s="389"/>
      <c r="EU72" s="389"/>
      <c r="EV72" s="389"/>
      <c r="EW72" s="389"/>
      <c r="EX72" s="389"/>
      <c r="EY72" s="389"/>
      <c r="EZ72" s="389"/>
      <c r="FA72" s="389"/>
      <c r="FB72" s="389"/>
      <c r="FC72" s="389"/>
      <c r="FD72" s="389"/>
      <c r="FE72" s="389"/>
      <c r="FF72" s="389"/>
      <c r="FG72" s="389"/>
      <c r="FH72" s="389"/>
      <c r="FI72" s="389"/>
      <c r="FJ72" s="389"/>
      <c r="FK72" s="389"/>
      <c r="FL72" s="389"/>
      <c r="FM72" s="389"/>
      <c r="FN72" s="389"/>
      <c r="FO72" s="389"/>
      <c r="FP72" s="389"/>
      <c r="FQ72" s="389"/>
      <c r="FR72" s="389"/>
      <c r="FS72" s="389"/>
      <c r="FT72" s="389"/>
      <c r="FU72" s="389"/>
      <c r="FV72" s="389"/>
      <c r="FW72" s="389"/>
      <c r="FX72" s="634" t="s">
        <v>198</v>
      </c>
      <c r="FY72" s="635">
        <v>249</v>
      </c>
      <c r="FZ72" s="635">
        <v>30289436</v>
      </c>
      <c r="GA72" s="635">
        <v>52</v>
      </c>
      <c r="GB72" s="635" t="s">
        <v>817</v>
      </c>
      <c r="GC72" s="635">
        <v>20</v>
      </c>
      <c r="GD72" s="635">
        <v>1995</v>
      </c>
      <c r="GE72" s="635">
        <v>1</v>
      </c>
      <c r="GF72" s="635" t="s">
        <v>780</v>
      </c>
      <c r="GG72" s="635">
        <v>2</v>
      </c>
      <c r="GH72" s="635">
        <v>1</v>
      </c>
      <c r="GI72" s="635" t="s">
        <v>780</v>
      </c>
      <c r="GJ72" s="635">
        <v>2</v>
      </c>
      <c r="GK72" s="635" t="s">
        <v>781</v>
      </c>
      <c r="GL72" s="635" t="s">
        <v>782</v>
      </c>
      <c r="GM72" s="635">
        <v>66</v>
      </c>
      <c r="GN72" s="635" t="s">
        <v>783</v>
      </c>
      <c r="GO72" s="635">
        <v>0</v>
      </c>
      <c r="GP72" s="635">
        <v>0</v>
      </c>
      <c r="GQ72" s="635">
        <v>4</v>
      </c>
      <c r="GR72" s="635">
        <v>2</v>
      </c>
      <c r="GS72" s="635">
        <v>3</v>
      </c>
      <c r="GT72" s="635" t="s">
        <v>783</v>
      </c>
      <c r="GU72" s="635" t="s">
        <v>783</v>
      </c>
      <c r="GV72" s="635" t="s">
        <v>783</v>
      </c>
      <c r="GW72" s="635" t="s">
        <v>783</v>
      </c>
      <c r="GX72" s="635" t="s">
        <v>783</v>
      </c>
      <c r="GY72" s="635">
        <v>1649</v>
      </c>
      <c r="GZ72" s="635">
        <v>0.89</v>
      </c>
      <c r="HA72" s="635">
        <v>5</v>
      </c>
      <c r="HB72" s="635" t="s">
        <v>783</v>
      </c>
      <c r="HC72" s="635" t="s">
        <v>782</v>
      </c>
      <c r="HD72" s="635">
        <v>275</v>
      </c>
      <c r="HE72" s="635" t="s">
        <v>783</v>
      </c>
      <c r="HF72" s="635">
        <v>0</v>
      </c>
      <c r="HG72" s="635" t="s">
        <v>783</v>
      </c>
      <c r="HH72" s="635">
        <v>0</v>
      </c>
      <c r="HI72" s="635">
        <v>1</v>
      </c>
      <c r="HJ72" s="635">
        <v>45</v>
      </c>
      <c r="HK72" s="635" t="s">
        <v>784</v>
      </c>
      <c r="HL72" s="635" t="s">
        <v>785</v>
      </c>
      <c r="HM72" s="635" t="s">
        <v>783</v>
      </c>
      <c r="HN72" s="635" t="s">
        <v>783</v>
      </c>
      <c r="HO72" s="635" t="s">
        <v>783</v>
      </c>
      <c r="HP72" s="635" t="s">
        <v>783</v>
      </c>
      <c r="HQ72" s="635" t="s">
        <v>783</v>
      </c>
      <c r="HR72" s="635">
        <v>3976525</v>
      </c>
      <c r="HS72" s="635" t="s">
        <v>783</v>
      </c>
      <c r="HT72" s="635" t="s">
        <v>786</v>
      </c>
      <c r="HU72" s="635" t="s">
        <v>787</v>
      </c>
      <c r="HV72" s="635">
        <v>4</v>
      </c>
      <c r="HW72" s="635">
        <v>2014</v>
      </c>
      <c r="HX72" s="635">
        <v>63</v>
      </c>
      <c r="HY72" s="635">
        <v>0</v>
      </c>
      <c r="HZ72" s="635">
        <v>4699</v>
      </c>
      <c r="IA72" s="636">
        <v>41697.500081018516</v>
      </c>
      <c r="IB72" s="635" t="s">
        <v>788</v>
      </c>
      <c r="IC72" s="635">
        <v>3981003</v>
      </c>
      <c r="ID72" s="635">
        <v>2014</v>
      </c>
      <c r="IE72" s="635">
        <v>1712</v>
      </c>
      <c r="IF72" s="635" t="s">
        <v>783</v>
      </c>
      <c r="IG72" s="635" t="s">
        <v>783</v>
      </c>
      <c r="IH72" s="635" t="s">
        <v>783</v>
      </c>
      <c r="II72" s="635" t="s">
        <v>783</v>
      </c>
      <c r="IJ72" s="635" t="s">
        <v>783</v>
      </c>
      <c r="IK72" s="635" t="s">
        <v>783</v>
      </c>
      <c r="IL72" s="635" t="s">
        <v>783</v>
      </c>
      <c r="IM72" s="635" t="s">
        <v>783</v>
      </c>
      <c r="IN72" s="635" t="s">
        <v>783</v>
      </c>
      <c r="IO72" s="635">
        <v>1649</v>
      </c>
      <c r="IP72" s="636">
        <v>37477.354571759257</v>
      </c>
      <c r="IQ72" s="635">
        <v>2</v>
      </c>
      <c r="IR72" s="635" t="s">
        <v>793</v>
      </c>
      <c r="IS72" s="635">
        <v>3</v>
      </c>
      <c r="IT72" s="637">
        <v>41275</v>
      </c>
      <c r="IU72" s="635" t="s">
        <v>783</v>
      </c>
      <c r="IV72" s="635" t="s">
        <v>783</v>
      </c>
      <c r="IW72" s="635" t="s">
        <v>783</v>
      </c>
      <c r="IX72" s="635" t="s">
        <v>781</v>
      </c>
      <c r="IY72" s="635">
        <v>45</v>
      </c>
      <c r="IZ72" s="635" t="s">
        <v>789</v>
      </c>
      <c r="JA72" s="635" t="s">
        <v>783</v>
      </c>
      <c r="JB72" s="635" t="s">
        <v>783</v>
      </c>
      <c r="JC72" s="635" t="s">
        <v>783</v>
      </c>
      <c r="JD72" s="635">
        <v>329429</v>
      </c>
      <c r="JE72" s="635" t="s">
        <v>783</v>
      </c>
      <c r="JF72" s="635" t="s">
        <v>783</v>
      </c>
      <c r="JG72" s="635" t="s">
        <v>804</v>
      </c>
      <c r="JH72" s="635">
        <v>52</v>
      </c>
      <c r="JI72" s="635" t="s">
        <v>783</v>
      </c>
      <c r="JJ72" s="635" t="s">
        <v>783</v>
      </c>
      <c r="JK72" s="635" t="s">
        <v>783</v>
      </c>
      <c r="JL72" s="635" t="s">
        <v>790</v>
      </c>
      <c r="JM72" s="635">
        <v>4</v>
      </c>
      <c r="JN72" s="635">
        <v>4</v>
      </c>
      <c r="JO72" s="635" t="s">
        <v>783</v>
      </c>
      <c r="JP72" s="635" t="s">
        <v>783</v>
      </c>
      <c r="JQ72" s="635" t="s">
        <v>783</v>
      </c>
      <c r="JR72" s="635" t="s">
        <v>783</v>
      </c>
      <c r="JS72" s="635" t="s">
        <v>783</v>
      </c>
      <c r="JT72" s="635" t="s">
        <v>783</v>
      </c>
      <c r="JU72" s="635" t="s">
        <v>861</v>
      </c>
      <c r="JV72" s="638">
        <v>4676.2831740000001</v>
      </c>
      <c r="JX72" s="225"/>
    </row>
    <row r="73" spans="1:284" ht="16" thickBot="1">
      <c r="A73" s="905" t="s">
        <v>5</v>
      </c>
      <c r="B73" s="79">
        <f t="shared" si="92"/>
        <v>1</v>
      </c>
      <c r="C73" s="871" t="s">
        <v>61</v>
      </c>
      <c r="D73" s="249" t="s">
        <v>135</v>
      </c>
      <c r="E73" s="103" t="s">
        <v>213</v>
      </c>
      <c r="F73" s="888">
        <v>0.54</v>
      </c>
      <c r="G73" s="120" t="e">
        <f t="shared" si="89"/>
        <v>#REF!</v>
      </c>
      <c r="H73" s="46"/>
      <c r="I73" s="33">
        <v>0.54</v>
      </c>
      <c r="J73" s="29"/>
      <c r="K73" s="18"/>
      <c r="L73" s="5"/>
      <c r="M73" s="71">
        <v>1</v>
      </c>
      <c r="N73" s="71">
        <v>1</v>
      </c>
      <c r="O73" s="70">
        <v>3</v>
      </c>
      <c r="P73" s="891">
        <f t="shared" si="90"/>
        <v>5</v>
      </c>
      <c r="Q73" s="1108">
        <f t="shared" si="91"/>
        <v>3</v>
      </c>
      <c r="R73" s="46"/>
      <c r="S73" s="585">
        <v>0.54</v>
      </c>
      <c r="T73" s="29"/>
      <c r="U73" s="219">
        <f t="shared" si="87"/>
        <v>40500</v>
      </c>
      <c r="V73" s="172" t="s">
        <v>642</v>
      </c>
      <c r="W73" s="536">
        <f t="shared" si="130"/>
        <v>40500</v>
      </c>
      <c r="X73" s="537">
        <f t="shared" si="128"/>
        <v>0</v>
      </c>
      <c r="Y73" s="538">
        <f t="shared" si="131"/>
        <v>500</v>
      </c>
      <c r="Z73" s="900">
        <f t="shared" si="93"/>
        <v>41000</v>
      </c>
      <c r="AA73" s="883"/>
      <c r="AB73" s="270">
        <f t="shared" si="94"/>
        <v>0</v>
      </c>
      <c r="AC73" s="553"/>
      <c r="AD73" s="562">
        <f t="shared" si="95"/>
        <v>0</v>
      </c>
      <c r="AE73" s="518"/>
      <c r="AF73" s="270">
        <f t="shared" si="96"/>
        <v>0</v>
      </c>
      <c r="AG73" s="270"/>
      <c r="AH73" s="562">
        <f t="shared" si="97"/>
        <v>0</v>
      </c>
      <c r="AI73" s="270"/>
      <c r="AJ73" s="228">
        <v>0</v>
      </c>
      <c r="AK73" s="902">
        <v>2021</v>
      </c>
      <c r="AL73" s="902">
        <v>2020</v>
      </c>
      <c r="AM73" s="18" t="str">
        <f t="shared" si="98"/>
        <v xml:space="preserve"> </v>
      </c>
      <c r="AN73" s="747" t="str">
        <f t="shared" si="99"/>
        <v xml:space="preserve"> </v>
      </c>
      <c r="AO73" s="4" t="str">
        <f t="shared" si="100"/>
        <v xml:space="preserve"> </v>
      </c>
      <c r="AP73" s="747" t="str">
        <f t="shared" si="101"/>
        <v xml:space="preserve"> </v>
      </c>
      <c r="AQ73" s="4">
        <f t="shared" si="102"/>
        <v>0.54</v>
      </c>
      <c r="AR73" s="747">
        <f t="shared" si="103"/>
        <v>41000</v>
      </c>
      <c r="AS73" s="4" t="str">
        <f t="shared" si="104"/>
        <v xml:space="preserve"> </v>
      </c>
      <c r="AT73" s="747" t="str">
        <f t="shared" si="105"/>
        <v xml:space="preserve"> </v>
      </c>
      <c r="AU73" s="4" t="str">
        <f t="shared" si="106"/>
        <v xml:space="preserve"> </v>
      </c>
      <c r="AV73" s="747" t="str">
        <f t="shared" si="107"/>
        <v xml:space="preserve"> </v>
      </c>
      <c r="AW73" s="4" t="str">
        <f t="shared" si="108"/>
        <v xml:space="preserve"> </v>
      </c>
      <c r="AX73" s="747" t="str">
        <f t="shared" si="109"/>
        <v xml:space="preserve"> </v>
      </c>
      <c r="AY73" s="4" t="str">
        <f t="shared" si="110"/>
        <v xml:space="preserve"> </v>
      </c>
      <c r="AZ73" s="747" t="str">
        <f t="shared" si="111"/>
        <v xml:space="preserve"> </v>
      </c>
      <c r="BA73" s="4" t="str">
        <f t="shared" si="112"/>
        <v xml:space="preserve"> </v>
      </c>
      <c r="BB73" s="747" t="str">
        <f t="shared" si="113"/>
        <v xml:space="preserve"> </v>
      </c>
      <c r="BC73" s="4" t="str">
        <f t="shared" si="114"/>
        <v xml:space="preserve"> </v>
      </c>
      <c r="BD73" s="747" t="str">
        <f t="shared" si="115"/>
        <v xml:space="preserve"> </v>
      </c>
      <c r="BE73" s="4" t="str">
        <f t="shared" si="116"/>
        <v xml:space="preserve"> </v>
      </c>
      <c r="BF73" s="747" t="str">
        <f t="shared" si="117"/>
        <v xml:space="preserve"> </v>
      </c>
      <c r="BG73" s="4" t="str">
        <f t="shared" si="118"/>
        <v xml:space="preserve"> </v>
      </c>
      <c r="BH73" s="747" t="str">
        <f t="shared" si="119"/>
        <v xml:space="preserve"> </v>
      </c>
      <c r="BI73" s="4" t="str">
        <f t="shared" si="120"/>
        <v xml:space="preserve"> </v>
      </c>
      <c r="BJ73" s="747" t="str">
        <f t="shared" si="121"/>
        <v xml:space="preserve"> </v>
      </c>
      <c r="BK73" s="4" t="str">
        <f t="shared" si="122"/>
        <v xml:space="preserve"> </v>
      </c>
      <c r="BL73" s="747" t="str">
        <f t="shared" si="123"/>
        <v xml:space="preserve"> </v>
      </c>
      <c r="BM73" s="4" t="str">
        <f t="shared" si="124"/>
        <v xml:space="preserve"> </v>
      </c>
      <c r="BN73" s="747" t="str">
        <f t="shared" si="125"/>
        <v xml:space="preserve"> </v>
      </c>
      <c r="BO73" s="4" t="str">
        <f t="shared" si="126"/>
        <v xml:space="preserve"> </v>
      </c>
      <c r="BP73" s="747" t="str">
        <f t="shared" si="127"/>
        <v xml:space="preserve"> </v>
      </c>
      <c r="BQ73" s="133"/>
      <c r="BR73" s="133"/>
      <c r="BS73" s="389"/>
      <c r="BT73" s="389"/>
      <c r="BU73" s="389"/>
      <c r="BV73" s="389"/>
      <c r="BW73" s="389"/>
      <c r="BX73" s="389"/>
      <c r="BY73" s="389"/>
      <c r="BZ73" s="389"/>
      <c r="CA73" s="389"/>
      <c r="CB73" s="163">
        <f t="shared" si="129"/>
        <v>0</v>
      </c>
      <c r="CC73" s="389"/>
      <c r="CD73" s="389"/>
      <c r="CE73" s="389"/>
      <c r="CF73" s="389"/>
      <c r="CG73" s="389"/>
      <c r="CH73" s="389"/>
      <c r="CI73" s="389"/>
      <c r="CJ73" s="389"/>
      <c r="CK73" s="389"/>
      <c r="CL73" s="596"/>
      <c r="CM73" s="596"/>
      <c r="CN73" s="596"/>
      <c r="CO73" s="596"/>
      <c r="CP73" s="596"/>
      <c r="CQ73" s="596"/>
      <c r="CR73" s="596"/>
      <c r="CS73" s="596"/>
      <c r="CT73" s="596"/>
      <c r="CU73" s="596"/>
      <c r="CV73" s="596"/>
      <c r="CW73" s="596"/>
      <c r="CX73" s="596"/>
      <c r="CY73" s="596"/>
      <c r="CZ73" s="596"/>
      <c r="DA73" s="389"/>
      <c r="DB73" s="389"/>
      <c r="DC73" s="389"/>
      <c r="DD73" s="389"/>
      <c r="DE73" s="389"/>
      <c r="DF73" s="389"/>
      <c r="DG73" s="389"/>
      <c r="DH73" s="389"/>
      <c r="DI73" s="389"/>
      <c r="DJ73" s="389"/>
      <c r="DK73" s="389"/>
      <c r="DL73" s="389"/>
      <c r="DM73" s="389"/>
      <c r="DN73" s="389"/>
      <c r="DO73" s="389"/>
      <c r="DP73" s="389"/>
      <c r="DQ73" s="389"/>
      <c r="DR73" s="389"/>
      <c r="DS73" s="389"/>
      <c r="DT73" s="389"/>
      <c r="DU73" s="389"/>
      <c r="DV73" s="389"/>
      <c r="DW73" s="389"/>
      <c r="DX73" s="389"/>
      <c r="DY73" s="389"/>
      <c r="DZ73" s="389"/>
      <c r="EA73" s="389"/>
      <c r="EB73" s="389"/>
      <c r="EC73" s="389"/>
      <c r="ED73" s="389"/>
      <c r="EE73" s="389"/>
      <c r="EF73" s="389"/>
      <c r="EG73" s="389"/>
      <c r="EH73" s="389"/>
      <c r="EI73" s="389"/>
      <c r="EJ73" s="389"/>
      <c r="EK73" s="389"/>
      <c r="EL73" s="389"/>
      <c r="EM73" s="389"/>
      <c r="EN73" s="389"/>
      <c r="EO73" s="389"/>
      <c r="EP73" s="389"/>
      <c r="EQ73" s="389"/>
      <c r="ER73" s="389"/>
      <c r="ES73" s="389"/>
      <c r="ET73" s="389"/>
      <c r="EU73" s="389"/>
      <c r="EV73" s="389"/>
      <c r="EW73" s="389"/>
      <c r="EX73" s="389"/>
      <c r="EY73" s="389"/>
      <c r="EZ73" s="389"/>
      <c r="FA73" s="389"/>
      <c r="FB73" s="389"/>
      <c r="FC73" s="389"/>
      <c r="FD73" s="389"/>
      <c r="FE73" s="389"/>
      <c r="FF73" s="389"/>
      <c r="FG73" s="389"/>
      <c r="FH73" s="389"/>
      <c r="FI73" s="389"/>
      <c r="FJ73" s="389"/>
      <c r="FK73" s="389"/>
      <c r="FL73" s="389"/>
      <c r="FM73" s="389"/>
      <c r="FN73" s="389"/>
      <c r="FO73" s="389"/>
      <c r="FP73" s="389"/>
      <c r="FQ73" s="389"/>
      <c r="FR73" s="389"/>
      <c r="FS73" s="389"/>
      <c r="FT73" s="389"/>
      <c r="FU73" s="389"/>
      <c r="FV73" s="389"/>
      <c r="FW73" s="389"/>
      <c r="FX73" s="634" t="s">
        <v>198</v>
      </c>
      <c r="FY73" s="635">
        <v>21</v>
      </c>
      <c r="FZ73" s="635">
        <v>30289440</v>
      </c>
      <c r="GA73" s="635">
        <v>55</v>
      </c>
      <c r="GB73" s="635" t="s">
        <v>798</v>
      </c>
      <c r="GC73" s="635">
        <v>20</v>
      </c>
      <c r="GD73" s="635">
        <v>2010</v>
      </c>
      <c r="GE73" s="635">
        <v>1</v>
      </c>
      <c r="GF73" s="635" t="s">
        <v>780</v>
      </c>
      <c r="GG73" s="635">
        <v>2</v>
      </c>
      <c r="GH73" s="635">
        <v>1</v>
      </c>
      <c r="GI73" s="635" t="s">
        <v>780</v>
      </c>
      <c r="GJ73" s="635">
        <v>2</v>
      </c>
      <c r="GK73" s="635" t="s">
        <v>781</v>
      </c>
      <c r="GL73" s="635" t="s">
        <v>782</v>
      </c>
      <c r="GM73" s="635">
        <v>66</v>
      </c>
      <c r="GN73" s="635" t="s">
        <v>783</v>
      </c>
      <c r="GO73" s="635">
        <v>0</v>
      </c>
      <c r="GP73" s="635">
        <v>0</v>
      </c>
      <c r="GQ73" s="635">
        <v>4</v>
      </c>
      <c r="GR73" s="635">
        <v>2</v>
      </c>
      <c r="GS73" s="635">
        <v>9</v>
      </c>
      <c r="GT73" s="635" t="s">
        <v>783</v>
      </c>
      <c r="GU73" s="635" t="s">
        <v>783</v>
      </c>
      <c r="GV73" s="635" t="s">
        <v>783</v>
      </c>
      <c r="GW73" s="635" t="s">
        <v>783</v>
      </c>
      <c r="GX73" s="635" t="s">
        <v>783</v>
      </c>
      <c r="GY73" s="635">
        <v>1649</v>
      </c>
      <c r="GZ73" s="635">
        <v>0.76</v>
      </c>
      <c r="HA73" s="635">
        <v>5</v>
      </c>
      <c r="HB73" s="635" t="s">
        <v>783</v>
      </c>
      <c r="HC73" s="635" t="s">
        <v>782</v>
      </c>
      <c r="HD73" s="635">
        <v>150</v>
      </c>
      <c r="HE73" s="635" t="s">
        <v>783</v>
      </c>
      <c r="HF73" s="635">
        <v>0</v>
      </c>
      <c r="HG73" s="635" t="s">
        <v>783</v>
      </c>
      <c r="HH73" s="635">
        <v>0</v>
      </c>
      <c r="HI73" s="635">
        <v>1</v>
      </c>
      <c r="HJ73" s="635">
        <v>45</v>
      </c>
      <c r="HK73" s="635" t="s">
        <v>784</v>
      </c>
      <c r="HL73" s="635" t="s">
        <v>785</v>
      </c>
      <c r="HM73" s="635" t="s">
        <v>783</v>
      </c>
      <c r="HN73" s="635" t="s">
        <v>783</v>
      </c>
      <c r="HO73" s="635" t="s">
        <v>783</v>
      </c>
      <c r="HP73" s="635" t="s">
        <v>783</v>
      </c>
      <c r="HQ73" s="635" t="s">
        <v>783</v>
      </c>
      <c r="HR73" s="635">
        <v>3974452</v>
      </c>
      <c r="HS73" s="635" t="s">
        <v>783</v>
      </c>
      <c r="HT73" s="635" t="s">
        <v>786</v>
      </c>
      <c r="HU73" s="635" t="s">
        <v>787</v>
      </c>
      <c r="HV73" s="635">
        <v>4</v>
      </c>
      <c r="HW73" s="635">
        <v>2014</v>
      </c>
      <c r="HX73" s="635">
        <v>63</v>
      </c>
      <c r="HY73" s="635">
        <v>0</v>
      </c>
      <c r="HZ73" s="635">
        <v>4013</v>
      </c>
      <c r="IA73" s="636">
        <v>41697.500081018516</v>
      </c>
      <c r="IB73" s="635" t="s">
        <v>788</v>
      </c>
      <c r="IC73" s="635">
        <v>3978930</v>
      </c>
      <c r="ID73" s="635">
        <v>2014</v>
      </c>
      <c r="IE73" s="635">
        <v>1712</v>
      </c>
      <c r="IF73" s="635" t="s">
        <v>783</v>
      </c>
      <c r="IG73" s="635" t="s">
        <v>783</v>
      </c>
      <c r="IH73" s="635" t="s">
        <v>783</v>
      </c>
      <c r="II73" s="635" t="s">
        <v>783</v>
      </c>
      <c r="IJ73" s="635" t="s">
        <v>783</v>
      </c>
      <c r="IK73" s="635" t="s">
        <v>783</v>
      </c>
      <c r="IL73" s="635" t="s">
        <v>783</v>
      </c>
      <c r="IM73" s="635" t="s">
        <v>783</v>
      </c>
      <c r="IN73" s="635" t="s">
        <v>783</v>
      </c>
      <c r="IO73" s="635">
        <v>1649</v>
      </c>
      <c r="IP73" s="636">
        <v>37477.354571759257</v>
      </c>
      <c r="IQ73" s="635">
        <v>2</v>
      </c>
      <c r="IR73" s="635" t="s">
        <v>793</v>
      </c>
      <c r="IS73" s="635">
        <v>9</v>
      </c>
      <c r="IT73" s="637">
        <v>41275</v>
      </c>
      <c r="IU73" s="635" t="s">
        <v>783</v>
      </c>
      <c r="IV73" s="635" t="s">
        <v>783</v>
      </c>
      <c r="IW73" s="635" t="s">
        <v>783</v>
      </c>
      <c r="IX73" s="635" t="s">
        <v>781</v>
      </c>
      <c r="IY73" s="635">
        <v>45</v>
      </c>
      <c r="IZ73" s="635" t="s">
        <v>789</v>
      </c>
      <c r="JA73" s="635" t="s">
        <v>783</v>
      </c>
      <c r="JB73" s="635" t="s">
        <v>783</v>
      </c>
      <c r="JC73" s="635" t="s">
        <v>783</v>
      </c>
      <c r="JD73" s="635">
        <v>329429</v>
      </c>
      <c r="JE73" s="635" t="s">
        <v>783</v>
      </c>
      <c r="JF73" s="635" t="s">
        <v>783</v>
      </c>
      <c r="JG73" s="635" t="s">
        <v>815</v>
      </c>
      <c r="JH73" s="635">
        <v>55</v>
      </c>
      <c r="JI73" s="635" t="s">
        <v>783</v>
      </c>
      <c r="JJ73" s="635" t="s">
        <v>783</v>
      </c>
      <c r="JK73" s="635" t="s">
        <v>783</v>
      </c>
      <c r="JL73" s="635" t="s">
        <v>790</v>
      </c>
      <c r="JM73" s="635">
        <v>4</v>
      </c>
      <c r="JN73" s="635">
        <v>3</v>
      </c>
      <c r="JO73" s="635" t="s">
        <v>783</v>
      </c>
      <c r="JP73" s="635" t="s">
        <v>783</v>
      </c>
      <c r="JQ73" s="635" t="s">
        <v>783</v>
      </c>
      <c r="JR73" s="635" t="s">
        <v>783</v>
      </c>
      <c r="JS73" s="635" t="s">
        <v>783</v>
      </c>
      <c r="JT73" s="635" t="s">
        <v>783</v>
      </c>
      <c r="JU73" s="635" t="s">
        <v>862</v>
      </c>
      <c r="JV73" s="638">
        <v>4010.0851579999999</v>
      </c>
      <c r="JX73" s="225"/>
    </row>
    <row r="74" spans="1:284" ht="16" thickBot="1">
      <c r="A74" s="905" t="s">
        <v>5</v>
      </c>
      <c r="B74" s="79">
        <f t="shared" si="92"/>
        <v>1</v>
      </c>
      <c r="C74" s="871" t="s">
        <v>99</v>
      </c>
      <c r="D74" s="249" t="s">
        <v>185</v>
      </c>
      <c r="E74" s="103" t="s">
        <v>194</v>
      </c>
      <c r="F74" s="888">
        <v>0.09</v>
      </c>
      <c r="G74" s="120" t="e">
        <f t="shared" si="89"/>
        <v>#REF!</v>
      </c>
      <c r="H74" s="46"/>
      <c r="I74" s="3">
        <v>0.09</v>
      </c>
      <c r="J74" s="29"/>
      <c r="K74" s="18"/>
      <c r="L74" s="5"/>
      <c r="M74" s="71">
        <v>1</v>
      </c>
      <c r="N74" s="71">
        <v>1</v>
      </c>
      <c r="O74" s="70">
        <v>3</v>
      </c>
      <c r="P74" s="891">
        <f t="shared" si="90"/>
        <v>5</v>
      </c>
      <c r="Q74" s="1108">
        <f t="shared" si="91"/>
        <v>3</v>
      </c>
      <c r="R74" s="46"/>
      <c r="S74" s="3">
        <v>0.09</v>
      </c>
      <c r="T74" s="29"/>
      <c r="U74" s="219">
        <f t="shared" si="87"/>
        <v>6750</v>
      </c>
      <c r="V74" s="172" t="s">
        <v>642</v>
      </c>
      <c r="W74" s="536">
        <f t="shared" si="130"/>
        <v>6750</v>
      </c>
      <c r="X74" s="537">
        <f t="shared" si="128"/>
        <v>3404.64</v>
      </c>
      <c r="Y74" s="538">
        <f t="shared" si="131"/>
        <v>500</v>
      </c>
      <c r="Z74" s="900">
        <f t="shared" si="93"/>
        <v>10654.64</v>
      </c>
      <c r="AA74" s="883">
        <v>6</v>
      </c>
      <c r="AB74" s="270">
        <f t="shared" si="94"/>
        <v>1784.6399999999999</v>
      </c>
      <c r="AC74" s="566">
        <v>0.25</v>
      </c>
      <c r="AD74" s="562">
        <f t="shared" si="95"/>
        <v>1620</v>
      </c>
      <c r="AE74" s="518"/>
      <c r="AF74" s="270">
        <f t="shared" si="96"/>
        <v>0</v>
      </c>
      <c r="AG74" s="270"/>
      <c r="AH74" s="562">
        <f t="shared" si="97"/>
        <v>0</v>
      </c>
      <c r="AI74" s="270"/>
      <c r="AJ74" s="228">
        <v>0</v>
      </c>
      <c r="AK74" s="902">
        <v>2021</v>
      </c>
      <c r="AL74" s="902">
        <v>2020</v>
      </c>
      <c r="AM74" s="18" t="str">
        <f t="shared" si="98"/>
        <v xml:space="preserve"> </v>
      </c>
      <c r="AN74" s="747" t="str">
        <f t="shared" si="99"/>
        <v xml:space="preserve"> </v>
      </c>
      <c r="AO74" s="4" t="str">
        <f t="shared" si="100"/>
        <v xml:space="preserve"> </v>
      </c>
      <c r="AP74" s="747" t="str">
        <f t="shared" si="101"/>
        <v xml:space="preserve"> </v>
      </c>
      <c r="AQ74" s="4">
        <f t="shared" si="102"/>
        <v>0.09</v>
      </c>
      <c r="AR74" s="747">
        <f t="shared" si="103"/>
        <v>10654.64</v>
      </c>
      <c r="AS74" s="4" t="str">
        <f t="shared" si="104"/>
        <v xml:space="preserve"> </v>
      </c>
      <c r="AT74" s="747" t="str">
        <f t="shared" si="105"/>
        <v xml:space="preserve"> </v>
      </c>
      <c r="AU74" s="4" t="str">
        <f t="shared" si="106"/>
        <v xml:space="preserve"> </v>
      </c>
      <c r="AV74" s="747" t="str">
        <f t="shared" si="107"/>
        <v xml:space="preserve"> </v>
      </c>
      <c r="AW74" s="4" t="str">
        <f t="shared" si="108"/>
        <v xml:space="preserve"> </v>
      </c>
      <c r="AX74" s="747" t="str">
        <f t="shared" si="109"/>
        <v xml:space="preserve"> </v>
      </c>
      <c r="AY74" s="4" t="str">
        <f t="shared" si="110"/>
        <v xml:space="preserve"> </v>
      </c>
      <c r="AZ74" s="747" t="str">
        <f t="shared" si="111"/>
        <v xml:space="preserve"> </v>
      </c>
      <c r="BA74" s="4" t="str">
        <f t="shared" si="112"/>
        <v xml:space="preserve"> </v>
      </c>
      <c r="BB74" s="747" t="str">
        <f t="shared" si="113"/>
        <v xml:space="preserve"> </v>
      </c>
      <c r="BC74" s="4" t="str">
        <f t="shared" si="114"/>
        <v xml:space="preserve"> </v>
      </c>
      <c r="BD74" s="747" t="str">
        <f t="shared" si="115"/>
        <v xml:space="preserve"> </v>
      </c>
      <c r="BE74" s="4" t="str">
        <f t="shared" si="116"/>
        <v xml:space="preserve"> </v>
      </c>
      <c r="BF74" s="747" t="str">
        <f t="shared" si="117"/>
        <v xml:space="preserve"> </v>
      </c>
      <c r="BG74" s="4" t="str">
        <f t="shared" si="118"/>
        <v xml:space="preserve"> </v>
      </c>
      <c r="BH74" s="747" t="str">
        <f t="shared" si="119"/>
        <v xml:space="preserve"> </v>
      </c>
      <c r="BI74" s="4" t="str">
        <f t="shared" si="120"/>
        <v xml:space="preserve"> </v>
      </c>
      <c r="BJ74" s="747" t="str">
        <f t="shared" si="121"/>
        <v xml:space="preserve"> </v>
      </c>
      <c r="BK74" s="4" t="str">
        <f t="shared" si="122"/>
        <v xml:space="preserve"> </v>
      </c>
      <c r="BL74" s="747" t="str">
        <f t="shared" si="123"/>
        <v xml:space="preserve"> </v>
      </c>
      <c r="BM74" s="4" t="str">
        <f t="shared" si="124"/>
        <v xml:space="preserve"> </v>
      </c>
      <c r="BN74" s="747" t="str">
        <f t="shared" si="125"/>
        <v xml:space="preserve"> </v>
      </c>
      <c r="BO74" s="4" t="str">
        <f t="shared" si="126"/>
        <v xml:space="preserve"> </v>
      </c>
      <c r="BP74" s="747" t="str">
        <f t="shared" si="127"/>
        <v xml:space="preserve"> </v>
      </c>
      <c r="BQ74" s="133"/>
      <c r="BR74" s="133"/>
      <c r="BS74" s="389"/>
      <c r="BT74" s="389"/>
      <c r="BU74" s="389"/>
      <c r="BV74" s="389"/>
      <c r="BW74" s="389"/>
      <c r="BX74" s="389"/>
      <c r="BY74" s="389"/>
      <c r="BZ74" s="389"/>
      <c r="CA74" s="389"/>
      <c r="CB74" s="163">
        <f t="shared" si="129"/>
        <v>0</v>
      </c>
      <c r="CC74" s="389"/>
      <c r="CD74" s="389"/>
      <c r="CE74" s="589"/>
      <c r="CF74" s="589"/>
      <c r="CG74" s="589"/>
      <c r="CH74" s="589"/>
      <c r="CI74" s="589"/>
      <c r="CJ74" s="589"/>
      <c r="CK74" s="5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389"/>
      <c r="DN74" s="389"/>
      <c r="DO74" s="389"/>
      <c r="DP74" s="389"/>
      <c r="DQ74" s="389"/>
      <c r="DR74" s="389"/>
      <c r="DS74" s="389"/>
      <c r="DT74" s="389"/>
      <c r="DU74" s="389"/>
      <c r="DV74" s="389"/>
      <c r="DW74" s="389"/>
      <c r="DX74" s="389"/>
      <c r="DY74" s="389"/>
      <c r="DZ74" s="389"/>
      <c r="EA74" s="389"/>
      <c r="EB74" s="389"/>
      <c r="EC74" s="389"/>
      <c r="ED74" s="389"/>
      <c r="EE74" s="389"/>
      <c r="EF74" s="389"/>
      <c r="EG74" s="389"/>
      <c r="EH74" s="389"/>
      <c r="EI74" s="389"/>
      <c r="EJ74" s="389"/>
      <c r="EK74" s="389"/>
      <c r="EL74" s="389"/>
      <c r="EM74" s="389"/>
      <c r="EN74" s="389"/>
      <c r="EO74" s="389"/>
      <c r="EP74" s="389"/>
      <c r="EQ74" s="389"/>
      <c r="ER74" s="389"/>
      <c r="ES74" s="389"/>
      <c r="ET74" s="389"/>
      <c r="EU74" s="389"/>
      <c r="EV74" s="389"/>
      <c r="EW74" s="389"/>
      <c r="EX74" s="389"/>
      <c r="EY74" s="389"/>
      <c r="EZ74" s="389"/>
      <c r="FA74" s="389"/>
      <c r="FB74" s="389"/>
      <c r="FC74" s="389"/>
      <c r="FD74" s="389"/>
      <c r="FE74" s="389"/>
      <c r="FF74" s="389"/>
      <c r="FG74" s="389"/>
      <c r="FH74" s="389"/>
      <c r="FI74" s="389"/>
      <c r="FJ74" s="389"/>
      <c r="FK74" s="389"/>
      <c r="FL74" s="389"/>
      <c r="FM74" s="389"/>
      <c r="FN74" s="389"/>
      <c r="FO74" s="389"/>
      <c r="FP74" s="389"/>
      <c r="FQ74" s="389"/>
      <c r="FR74" s="389"/>
      <c r="FS74" s="389"/>
      <c r="FT74" s="389"/>
      <c r="FU74" s="389"/>
      <c r="FV74" s="389"/>
      <c r="FW74" s="389"/>
      <c r="FX74" s="634" t="s">
        <v>198</v>
      </c>
      <c r="FY74" s="635">
        <v>46</v>
      </c>
      <c r="FZ74" s="635">
        <v>36244981</v>
      </c>
      <c r="GA74" s="635">
        <v>55</v>
      </c>
      <c r="GB74" s="635" t="s">
        <v>798</v>
      </c>
      <c r="GC74" s="635">
        <v>20</v>
      </c>
      <c r="GD74" s="635">
        <v>2011</v>
      </c>
      <c r="GE74" s="635">
        <v>1</v>
      </c>
      <c r="GF74" s="635" t="s">
        <v>780</v>
      </c>
      <c r="GG74" s="635">
        <v>2</v>
      </c>
      <c r="GH74" s="635">
        <v>1</v>
      </c>
      <c r="GI74" s="635" t="s">
        <v>780</v>
      </c>
      <c r="GJ74" s="635">
        <v>2</v>
      </c>
      <c r="GK74" s="635" t="s">
        <v>781</v>
      </c>
      <c r="GL74" s="635" t="s">
        <v>782</v>
      </c>
      <c r="GM74" s="635">
        <v>66</v>
      </c>
      <c r="GN74" s="635" t="s">
        <v>783</v>
      </c>
      <c r="GO74" s="635">
        <v>0</v>
      </c>
      <c r="GP74" s="635">
        <v>0</v>
      </c>
      <c r="GQ74" s="635">
        <v>4</v>
      </c>
      <c r="GR74" s="635">
        <v>2</v>
      </c>
      <c r="GS74" s="635">
        <v>9</v>
      </c>
      <c r="GT74" s="635" t="s">
        <v>783</v>
      </c>
      <c r="GU74" s="635" t="s">
        <v>783</v>
      </c>
      <c r="GV74" s="635" t="s">
        <v>783</v>
      </c>
      <c r="GW74" s="635" t="s">
        <v>783</v>
      </c>
      <c r="GX74" s="635" t="s">
        <v>783</v>
      </c>
      <c r="GY74" s="635">
        <v>1649</v>
      </c>
      <c r="GZ74" s="635">
        <v>0.33</v>
      </c>
      <c r="HA74" s="635">
        <v>5</v>
      </c>
      <c r="HB74" s="635" t="s">
        <v>783</v>
      </c>
      <c r="HC74" s="635" t="s">
        <v>782</v>
      </c>
      <c r="HD74" s="635">
        <v>35</v>
      </c>
      <c r="HE74" s="635" t="s">
        <v>783</v>
      </c>
      <c r="HF74" s="635">
        <v>0</v>
      </c>
      <c r="HG74" s="635" t="s">
        <v>783</v>
      </c>
      <c r="HH74" s="635">
        <v>0</v>
      </c>
      <c r="HI74" s="635">
        <v>1</v>
      </c>
      <c r="HJ74" s="635">
        <v>45</v>
      </c>
      <c r="HK74" s="635" t="s">
        <v>784</v>
      </c>
      <c r="HL74" s="635" t="s">
        <v>785</v>
      </c>
      <c r="HM74" s="635" t="s">
        <v>783</v>
      </c>
      <c r="HN74" s="635" t="s">
        <v>783</v>
      </c>
      <c r="HO74" s="635" t="s">
        <v>783</v>
      </c>
      <c r="HP74" s="635" t="s">
        <v>783</v>
      </c>
      <c r="HQ74" s="635" t="s">
        <v>783</v>
      </c>
      <c r="HR74" s="635">
        <v>3979236</v>
      </c>
      <c r="HS74" s="635" t="s">
        <v>783</v>
      </c>
      <c r="HT74" s="635" t="s">
        <v>786</v>
      </c>
      <c r="HU74" s="635" t="s">
        <v>787</v>
      </c>
      <c r="HV74" s="635">
        <v>4</v>
      </c>
      <c r="HW74" s="635">
        <v>2016</v>
      </c>
      <c r="HX74" s="635">
        <v>63</v>
      </c>
      <c r="HY74" s="635">
        <v>0</v>
      </c>
      <c r="HZ74" s="635">
        <v>1743</v>
      </c>
      <c r="IA74" s="636">
        <v>42374.403182870374</v>
      </c>
      <c r="IB74" s="635" t="s">
        <v>788</v>
      </c>
      <c r="IC74" s="635">
        <v>3974758</v>
      </c>
      <c r="ID74" s="635">
        <v>2016</v>
      </c>
      <c r="IE74" s="635">
        <v>1712</v>
      </c>
      <c r="IF74" s="635" t="s">
        <v>783</v>
      </c>
      <c r="IG74" s="635" t="s">
        <v>783</v>
      </c>
      <c r="IH74" s="635" t="s">
        <v>783</v>
      </c>
      <c r="II74" s="635" t="s">
        <v>783</v>
      </c>
      <c r="IJ74" s="635" t="s">
        <v>783</v>
      </c>
      <c r="IK74" s="635" t="s">
        <v>783</v>
      </c>
      <c r="IL74" s="635" t="s">
        <v>783</v>
      </c>
      <c r="IM74" s="635" t="s">
        <v>783</v>
      </c>
      <c r="IN74" s="635" t="s">
        <v>783</v>
      </c>
      <c r="IO74" s="635">
        <v>1649</v>
      </c>
      <c r="IP74" s="636">
        <v>41004.418078703704</v>
      </c>
      <c r="IQ74" s="635">
        <v>2</v>
      </c>
      <c r="IR74" s="635" t="s">
        <v>793</v>
      </c>
      <c r="IS74" s="635">
        <v>9</v>
      </c>
      <c r="IT74" s="637">
        <v>41275</v>
      </c>
      <c r="IU74" s="635" t="s">
        <v>783</v>
      </c>
      <c r="IV74" s="635" t="s">
        <v>783</v>
      </c>
      <c r="IW74" s="635" t="s">
        <v>783</v>
      </c>
      <c r="IX74" s="635" t="s">
        <v>781</v>
      </c>
      <c r="IY74" s="635">
        <v>45</v>
      </c>
      <c r="IZ74" s="635" t="s">
        <v>789</v>
      </c>
      <c r="JA74" s="635" t="s">
        <v>783</v>
      </c>
      <c r="JB74" s="635" t="s">
        <v>783</v>
      </c>
      <c r="JC74" s="635" t="s">
        <v>783</v>
      </c>
      <c r="JD74" s="635">
        <v>329429</v>
      </c>
      <c r="JE74" s="635" t="s">
        <v>783</v>
      </c>
      <c r="JF74" s="635" t="s">
        <v>783</v>
      </c>
      <c r="JG74" s="635" t="s">
        <v>815</v>
      </c>
      <c r="JH74" s="635">
        <v>55</v>
      </c>
      <c r="JI74" s="635" t="s">
        <v>783</v>
      </c>
      <c r="JJ74" s="635" t="s">
        <v>783</v>
      </c>
      <c r="JK74" s="635" t="s">
        <v>783</v>
      </c>
      <c r="JL74" s="635" t="s">
        <v>790</v>
      </c>
      <c r="JM74" s="635">
        <v>4</v>
      </c>
      <c r="JN74" s="635">
        <v>3</v>
      </c>
      <c r="JO74" s="635" t="s">
        <v>783</v>
      </c>
      <c r="JP74" s="635">
        <v>10711928</v>
      </c>
      <c r="JQ74" s="635">
        <v>2011</v>
      </c>
      <c r="JR74" s="635">
        <v>3</v>
      </c>
      <c r="JS74" s="635" t="s">
        <v>783</v>
      </c>
      <c r="JT74" s="635" t="s">
        <v>783</v>
      </c>
      <c r="JU74" s="635" t="s">
        <v>863</v>
      </c>
      <c r="JV74" s="638">
        <v>1985.9931799999999</v>
      </c>
      <c r="JX74" s="225"/>
    </row>
    <row r="75" spans="1:284" ht="16" thickBot="1">
      <c r="A75" s="905" t="s">
        <v>5</v>
      </c>
      <c r="B75" s="79">
        <f t="shared" si="92"/>
        <v>1</v>
      </c>
      <c r="C75" s="871" t="s">
        <v>112</v>
      </c>
      <c r="D75" s="249" t="s">
        <v>190</v>
      </c>
      <c r="E75" s="103" t="s">
        <v>59</v>
      </c>
      <c r="F75" s="888">
        <v>0.2</v>
      </c>
      <c r="G75" s="120" t="e">
        <f t="shared" si="89"/>
        <v>#REF!</v>
      </c>
      <c r="H75" s="46"/>
      <c r="I75" s="33">
        <v>0.2</v>
      </c>
      <c r="J75" s="29"/>
      <c r="K75" s="18"/>
      <c r="L75" s="5"/>
      <c r="M75" s="71">
        <v>1</v>
      </c>
      <c r="N75" s="71">
        <v>1</v>
      </c>
      <c r="O75" s="70">
        <v>3</v>
      </c>
      <c r="P75" s="891">
        <f t="shared" si="90"/>
        <v>5</v>
      </c>
      <c r="Q75" s="1108">
        <f t="shared" si="91"/>
        <v>3</v>
      </c>
      <c r="R75" s="46"/>
      <c r="S75" s="547">
        <f>I75</f>
        <v>0.2</v>
      </c>
      <c r="T75" s="29"/>
      <c r="U75" s="219">
        <f t="shared" si="87"/>
        <v>15000</v>
      </c>
      <c r="V75" s="172" t="s">
        <v>642</v>
      </c>
      <c r="W75" s="536">
        <f t="shared" si="130"/>
        <v>15000</v>
      </c>
      <c r="X75" s="537">
        <f t="shared" si="128"/>
        <v>7565.8666666666668</v>
      </c>
      <c r="Y75" s="538">
        <f t="shared" si="131"/>
        <v>500</v>
      </c>
      <c r="Z75" s="900">
        <f t="shared" si="93"/>
        <v>23065.866666666669</v>
      </c>
      <c r="AA75" s="883">
        <v>6</v>
      </c>
      <c r="AB75" s="270">
        <f t="shared" si="94"/>
        <v>3965.8666666666672</v>
      </c>
      <c r="AC75" s="566">
        <v>0.25</v>
      </c>
      <c r="AD75" s="562">
        <f t="shared" si="95"/>
        <v>3600</v>
      </c>
      <c r="AE75" s="518"/>
      <c r="AF75" s="270">
        <f t="shared" si="96"/>
        <v>0</v>
      </c>
      <c r="AG75" s="270"/>
      <c r="AH75" s="562">
        <f t="shared" si="97"/>
        <v>0</v>
      </c>
      <c r="AI75" s="270"/>
      <c r="AJ75" s="228">
        <v>0</v>
      </c>
      <c r="AK75" s="902">
        <v>2021</v>
      </c>
      <c r="AL75" s="902">
        <v>2020</v>
      </c>
      <c r="AM75" s="18" t="str">
        <f t="shared" si="98"/>
        <v xml:space="preserve"> </v>
      </c>
      <c r="AN75" s="747" t="str">
        <f t="shared" si="99"/>
        <v xml:space="preserve"> </v>
      </c>
      <c r="AO75" s="4" t="str">
        <f t="shared" si="100"/>
        <v xml:space="preserve"> </v>
      </c>
      <c r="AP75" s="747" t="str">
        <f t="shared" si="101"/>
        <v xml:space="preserve"> </v>
      </c>
      <c r="AQ75" s="4">
        <f t="shared" si="102"/>
        <v>0.2</v>
      </c>
      <c r="AR75" s="747">
        <f t="shared" si="103"/>
        <v>23065.866666666669</v>
      </c>
      <c r="AS75" s="4" t="str">
        <f t="shared" si="104"/>
        <v xml:space="preserve"> </v>
      </c>
      <c r="AT75" s="747" t="str">
        <f t="shared" si="105"/>
        <v xml:space="preserve"> </v>
      </c>
      <c r="AU75" s="4" t="str">
        <f t="shared" si="106"/>
        <v xml:space="preserve"> </v>
      </c>
      <c r="AV75" s="747" t="str">
        <f t="shared" si="107"/>
        <v xml:space="preserve"> </v>
      </c>
      <c r="AW75" s="4" t="str">
        <f t="shared" si="108"/>
        <v xml:space="preserve"> </v>
      </c>
      <c r="AX75" s="747" t="str">
        <f t="shared" si="109"/>
        <v xml:space="preserve"> </v>
      </c>
      <c r="AY75" s="4" t="str">
        <f t="shared" si="110"/>
        <v xml:space="preserve"> </v>
      </c>
      <c r="AZ75" s="747" t="str">
        <f t="shared" si="111"/>
        <v xml:space="preserve"> </v>
      </c>
      <c r="BA75" s="4" t="str">
        <f t="shared" si="112"/>
        <v xml:space="preserve"> </v>
      </c>
      <c r="BB75" s="747" t="str">
        <f t="shared" si="113"/>
        <v xml:space="preserve"> </v>
      </c>
      <c r="BC75" s="4" t="str">
        <f t="shared" si="114"/>
        <v xml:space="preserve"> </v>
      </c>
      <c r="BD75" s="747" t="str">
        <f t="shared" si="115"/>
        <v xml:space="preserve"> </v>
      </c>
      <c r="BE75" s="4" t="str">
        <f t="shared" si="116"/>
        <v xml:space="preserve"> </v>
      </c>
      <c r="BF75" s="747" t="str">
        <f t="shared" si="117"/>
        <v xml:space="preserve"> </v>
      </c>
      <c r="BG75" s="4" t="str">
        <f t="shared" si="118"/>
        <v xml:space="preserve"> </v>
      </c>
      <c r="BH75" s="747" t="str">
        <f t="shared" si="119"/>
        <v xml:space="preserve"> </v>
      </c>
      <c r="BI75" s="4" t="str">
        <f t="shared" si="120"/>
        <v xml:space="preserve"> </v>
      </c>
      <c r="BJ75" s="747" t="str">
        <f t="shared" si="121"/>
        <v xml:space="preserve"> </v>
      </c>
      <c r="BK75" s="4" t="str">
        <f t="shared" si="122"/>
        <v xml:space="preserve"> </v>
      </c>
      <c r="BL75" s="747" t="str">
        <f t="shared" si="123"/>
        <v xml:space="preserve"> </v>
      </c>
      <c r="BM75" s="4" t="str">
        <f t="shared" si="124"/>
        <v xml:space="preserve"> </v>
      </c>
      <c r="BN75" s="747" t="str">
        <f t="shared" si="125"/>
        <v xml:space="preserve"> </v>
      </c>
      <c r="BO75" s="4" t="str">
        <f t="shared" si="126"/>
        <v xml:space="preserve"> </v>
      </c>
      <c r="BP75" s="747" t="str">
        <f t="shared" si="127"/>
        <v xml:space="preserve"> </v>
      </c>
      <c r="BQ75" s="133"/>
      <c r="BR75" s="133"/>
      <c r="BS75" s="389"/>
      <c r="BT75" s="389"/>
      <c r="BU75" s="389"/>
      <c r="BV75" s="389"/>
      <c r="BW75" s="389"/>
      <c r="BX75" s="389"/>
      <c r="BY75" s="389"/>
      <c r="BZ75" s="389"/>
      <c r="CA75" s="389"/>
      <c r="CB75" s="163">
        <f t="shared" si="129"/>
        <v>0</v>
      </c>
      <c r="CC75" s="389"/>
      <c r="CD75" s="389"/>
      <c r="CE75" s="588"/>
      <c r="CF75" s="588"/>
      <c r="CG75" s="588"/>
      <c r="CH75" s="588"/>
      <c r="CI75" s="588"/>
      <c r="CJ75" s="588"/>
      <c r="CK75" s="588"/>
      <c r="CL75" s="389"/>
      <c r="CM75" s="389"/>
      <c r="CN75" s="389"/>
      <c r="CO75" s="389"/>
      <c r="CP75" s="389"/>
      <c r="CQ75" s="389"/>
      <c r="CR75" s="389"/>
      <c r="CS75" s="389"/>
      <c r="CT75" s="389"/>
      <c r="CU75" s="389"/>
      <c r="CV75" s="389"/>
      <c r="CW75" s="389"/>
      <c r="CX75" s="389"/>
      <c r="CY75" s="389"/>
      <c r="CZ75" s="389"/>
      <c r="DA75" s="389"/>
      <c r="DB75" s="389"/>
      <c r="DC75" s="389"/>
      <c r="DD75" s="389"/>
      <c r="DE75" s="389"/>
      <c r="DF75" s="389"/>
      <c r="DG75" s="389"/>
      <c r="DH75" s="389"/>
      <c r="DI75" s="389"/>
      <c r="DJ75" s="389"/>
      <c r="DK75" s="389"/>
      <c r="DL75" s="389"/>
      <c r="DM75" s="389"/>
      <c r="DN75" s="389"/>
      <c r="DO75" s="389"/>
      <c r="DP75" s="389"/>
      <c r="DQ75" s="389"/>
      <c r="DR75" s="389"/>
      <c r="DS75" s="389"/>
      <c r="DT75" s="389"/>
      <c r="DU75" s="389"/>
      <c r="DV75" s="389"/>
      <c r="DW75" s="389"/>
      <c r="DX75" s="389"/>
      <c r="DY75" s="389"/>
      <c r="DZ75" s="389"/>
      <c r="EA75" s="389"/>
      <c r="EB75" s="389"/>
      <c r="EC75" s="389"/>
      <c r="ED75" s="389"/>
      <c r="EE75" s="389"/>
      <c r="EF75" s="389"/>
      <c r="EG75" s="389"/>
      <c r="EH75" s="389"/>
      <c r="EI75" s="389"/>
      <c r="EJ75" s="389"/>
      <c r="EK75" s="389"/>
      <c r="EL75" s="389"/>
      <c r="EM75" s="389"/>
      <c r="EN75" s="389"/>
      <c r="EO75" s="389"/>
      <c r="EP75" s="389"/>
      <c r="EQ75" s="389"/>
      <c r="ER75" s="389"/>
      <c r="ES75" s="389"/>
      <c r="ET75" s="389"/>
      <c r="EU75" s="389"/>
      <c r="EV75" s="389"/>
      <c r="EW75" s="389"/>
      <c r="EX75" s="389"/>
      <c r="EY75" s="389"/>
      <c r="EZ75" s="389"/>
      <c r="FA75" s="389"/>
      <c r="FB75" s="389"/>
      <c r="FC75" s="389"/>
      <c r="FD75" s="389"/>
      <c r="FE75" s="389"/>
      <c r="FF75" s="389"/>
      <c r="FG75" s="389"/>
      <c r="FH75" s="389"/>
      <c r="FI75" s="389"/>
      <c r="FJ75" s="389"/>
      <c r="FK75" s="389"/>
      <c r="FL75" s="389"/>
      <c r="FM75" s="389"/>
      <c r="FN75" s="389"/>
      <c r="FO75" s="389"/>
      <c r="FP75" s="389"/>
      <c r="FQ75" s="389"/>
      <c r="FR75" s="389"/>
      <c r="FS75" s="389"/>
      <c r="FT75" s="389"/>
      <c r="FU75" s="389"/>
      <c r="FV75" s="389"/>
      <c r="FW75" s="389"/>
      <c r="FX75" s="634" t="s">
        <v>198</v>
      </c>
      <c r="FY75" s="635">
        <v>55</v>
      </c>
      <c r="FZ75" s="635">
        <v>30289442</v>
      </c>
      <c r="GA75" s="635">
        <v>55</v>
      </c>
      <c r="GB75" s="635" t="s">
        <v>798</v>
      </c>
      <c r="GC75" s="635">
        <v>20</v>
      </c>
      <c r="GD75" s="635">
        <v>2010</v>
      </c>
      <c r="GE75" s="635">
        <v>1</v>
      </c>
      <c r="GF75" s="635" t="s">
        <v>780</v>
      </c>
      <c r="GG75" s="635">
        <v>2</v>
      </c>
      <c r="GH75" s="635">
        <v>1</v>
      </c>
      <c r="GI75" s="635" t="s">
        <v>780</v>
      </c>
      <c r="GJ75" s="635">
        <v>2</v>
      </c>
      <c r="GK75" s="635" t="s">
        <v>781</v>
      </c>
      <c r="GL75" s="635" t="s">
        <v>782</v>
      </c>
      <c r="GM75" s="635">
        <v>66</v>
      </c>
      <c r="GN75" s="635" t="s">
        <v>783</v>
      </c>
      <c r="GO75" s="635">
        <v>0</v>
      </c>
      <c r="GP75" s="635">
        <v>0</v>
      </c>
      <c r="GQ75" s="635">
        <v>4</v>
      </c>
      <c r="GR75" s="635">
        <v>2</v>
      </c>
      <c r="GS75" s="635">
        <v>9</v>
      </c>
      <c r="GT75" s="635" t="s">
        <v>783</v>
      </c>
      <c r="GU75" s="635" t="s">
        <v>783</v>
      </c>
      <c r="GV75" s="635" t="s">
        <v>783</v>
      </c>
      <c r="GW75" s="635" t="s">
        <v>783</v>
      </c>
      <c r="GX75" s="635" t="s">
        <v>783</v>
      </c>
      <c r="GY75" s="635">
        <v>1649</v>
      </c>
      <c r="GZ75" s="635">
        <v>1.21</v>
      </c>
      <c r="HA75" s="635">
        <v>5</v>
      </c>
      <c r="HB75" s="635" t="s">
        <v>783</v>
      </c>
      <c r="HC75" s="635" t="s">
        <v>782</v>
      </c>
      <c r="HD75" s="635">
        <v>150</v>
      </c>
      <c r="HE75" s="635" t="s">
        <v>783</v>
      </c>
      <c r="HF75" s="635">
        <v>0</v>
      </c>
      <c r="HG75" s="635" t="s">
        <v>783</v>
      </c>
      <c r="HH75" s="635">
        <v>0</v>
      </c>
      <c r="HI75" s="635">
        <v>1</v>
      </c>
      <c r="HJ75" s="635">
        <v>45</v>
      </c>
      <c r="HK75" s="635" t="s">
        <v>784</v>
      </c>
      <c r="HL75" s="635" t="s">
        <v>785</v>
      </c>
      <c r="HM75" s="635" t="s">
        <v>783</v>
      </c>
      <c r="HN75" s="635" t="s">
        <v>783</v>
      </c>
      <c r="HO75" s="635" t="s">
        <v>783</v>
      </c>
      <c r="HP75" s="635" t="s">
        <v>783</v>
      </c>
      <c r="HQ75" s="635" t="s">
        <v>783</v>
      </c>
      <c r="HR75" s="635">
        <v>3975627</v>
      </c>
      <c r="HS75" s="635" t="s">
        <v>783</v>
      </c>
      <c r="HT75" s="635" t="s">
        <v>786</v>
      </c>
      <c r="HU75" s="635" t="s">
        <v>787</v>
      </c>
      <c r="HV75" s="635">
        <v>4</v>
      </c>
      <c r="HW75" s="635">
        <v>2014</v>
      </c>
      <c r="HX75" s="635">
        <v>63</v>
      </c>
      <c r="HY75" s="635">
        <v>0</v>
      </c>
      <c r="HZ75" s="635">
        <v>6389</v>
      </c>
      <c r="IA75" s="636">
        <v>41697.500081018516</v>
      </c>
      <c r="IB75" s="635" t="s">
        <v>788</v>
      </c>
      <c r="IC75" s="635">
        <v>3980105</v>
      </c>
      <c r="ID75" s="635">
        <v>2014</v>
      </c>
      <c r="IE75" s="635">
        <v>1712</v>
      </c>
      <c r="IF75" s="635" t="s">
        <v>783</v>
      </c>
      <c r="IG75" s="635" t="s">
        <v>783</v>
      </c>
      <c r="IH75" s="635" t="s">
        <v>783</v>
      </c>
      <c r="II75" s="635" t="s">
        <v>783</v>
      </c>
      <c r="IJ75" s="635" t="s">
        <v>783</v>
      </c>
      <c r="IK75" s="635" t="s">
        <v>783</v>
      </c>
      <c r="IL75" s="635" t="s">
        <v>783</v>
      </c>
      <c r="IM75" s="635" t="s">
        <v>783</v>
      </c>
      <c r="IN75" s="635" t="s">
        <v>783</v>
      </c>
      <c r="IO75" s="635">
        <v>1649</v>
      </c>
      <c r="IP75" s="636">
        <v>37477.354571759257</v>
      </c>
      <c r="IQ75" s="635">
        <v>2</v>
      </c>
      <c r="IR75" s="635" t="s">
        <v>793</v>
      </c>
      <c r="IS75" s="635">
        <v>9</v>
      </c>
      <c r="IT75" s="637">
        <v>41275</v>
      </c>
      <c r="IU75" s="635" t="s">
        <v>783</v>
      </c>
      <c r="IV75" s="635" t="s">
        <v>783</v>
      </c>
      <c r="IW75" s="635" t="s">
        <v>783</v>
      </c>
      <c r="IX75" s="635" t="s">
        <v>781</v>
      </c>
      <c r="IY75" s="635">
        <v>45</v>
      </c>
      <c r="IZ75" s="635" t="s">
        <v>789</v>
      </c>
      <c r="JA75" s="635" t="s">
        <v>783</v>
      </c>
      <c r="JB75" s="635" t="s">
        <v>783</v>
      </c>
      <c r="JC75" s="635" t="s">
        <v>783</v>
      </c>
      <c r="JD75" s="635">
        <v>329429</v>
      </c>
      <c r="JE75" s="635" t="s">
        <v>783</v>
      </c>
      <c r="JF75" s="635" t="s">
        <v>783</v>
      </c>
      <c r="JG75" s="635" t="s">
        <v>815</v>
      </c>
      <c r="JH75" s="635">
        <v>55</v>
      </c>
      <c r="JI75" s="635" t="s">
        <v>783</v>
      </c>
      <c r="JJ75" s="635" t="s">
        <v>783</v>
      </c>
      <c r="JK75" s="635" t="s">
        <v>783</v>
      </c>
      <c r="JL75" s="635" t="s">
        <v>790</v>
      </c>
      <c r="JM75" s="635">
        <v>4</v>
      </c>
      <c r="JN75" s="635">
        <v>3</v>
      </c>
      <c r="JO75" s="635" t="s">
        <v>783</v>
      </c>
      <c r="JP75" s="635" t="s">
        <v>783</v>
      </c>
      <c r="JQ75" s="635" t="s">
        <v>783</v>
      </c>
      <c r="JR75" s="635" t="s">
        <v>783</v>
      </c>
      <c r="JS75" s="635" t="s">
        <v>783</v>
      </c>
      <c r="JT75" s="635" t="s">
        <v>783</v>
      </c>
      <c r="JU75" s="635" t="s">
        <v>864</v>
      </c>
      <c r="JV75" s="638">
        <v>6348.7940170000002</v>
      </c>
      <c r="JX75" s="225"/>
    </row>
    <row r="76" spans="1:284" ht="16" thickBot="1">
      <c r="A76" s="905" t="s">
        <v>5</v>
      </c>
      <c r="B76" s="79">
        <f t="shared" si="92"/>
        <v>1</v>
      </c>
      <c r="C76" s="871" t="s">
        <v>80</v>
      </c>
      <c r="D76" s="249" t="s">
        <v>164</v>
      </c>
      <c r="E76" s="103" t="s">
        <v>165</v>
      </c>
      <c r="F76" s="888">
        <v>0.17</v>
      </c>
      <c r="G76" s="120" t="e">
        <f t="shared" si="89"/>
        <v>#REF!</v>
      </c>
      <c r="H76" s="46"/>
      <c r="I76" s="33">
        <v>0.17</v>
      </c>
      <c r="J76" s="29"/>
      <c r="K76" s="18"/>
      <c r="L76" s="5"/>
      <c r="M76" s="71">
        <v>1</v>
      </c>
      <c r="N76" s="71">
        <v>1</v>
      </c>
      <c r="O76" s="70">
        <v>2</v>
      </c>
      <c r="P76" s="891">
        <f t="shared" si="90"/>
        <v>4</v>
      </c>
      <c r="Q76" s="1108">
        <f t="shared" si="91"/>
        <v>2</v>
      </c>
      <c r="R76" s="46"/>
      <c r="S76" s="547">
        <f>I76</f>
        <v>0.17</v>
      </c>
      <c r="T76" s="29"/>
      <c r="U76" s="219">
        <f t="shared" si="87"/>
        <v>12750.000000000002</v>
      </c>
      <c r="V76" s="172" t="s">
        <v>642</v>
      </c>
      <c r="W76" s="536">
        <f t="shared" si="130"/>
        <v>12750.000000000002</v>
      </c>
      <c r="X76" s="537">
        <f t="shared" si="128"/>
        <v>0</v>
      </c>
      <c r="Y76" s="538">
        <f t="shared" si="131"/>
        <v>500</v>
      </c>
      <c r="Z76" s="900">
        <f t="shared" si="93"/>
        <v>13250.000000000002</v>
      </c>
      <c r="AA76" s="883"/>
      <c r="AB76" s="270">
        <f t="shared" si="94"/>
        <v>0</v>
      </c>
      <c r="AC76" s="553"/>
      <c r="AD76" s="562">
        <f t="shared" si="95"/>
        <v>0</v>
      </c>
      <c r="AE76" s="518"/>
      <c r="AF76" s="270">
        <f t="shared" si="96"/>
        <v>0</v>
      </c>
      <c r="AG76" s="270"/>
      <c r="AH76" s="562">
        <f t="shared" si="97"/>
        <v>0</v>
      </c>
      <c r="AI76" s="270"/>
      <c r="AJ76" s="228">
        <v>0</v>
      </c>
      <c r="AK76" s="902">
        <v>2021</v>
      </c>
      <c r="AL76" s="902">
        <v>2020</v>
      </c>
      <c r="AM76" s="18" t="str">
        <f t="shared" si="98"/>
        <v xml:space="preserve"> </v>
      </c>
      <c r="AN76" s="747" t="str">
        <f t="shared" si="99"/>
        <v xml:space="preserve"> </v>
      </c>
      <c r="AO76" s="4" t="str">
        <f t="shared" si="100"/>
        <v xml:space="preserve"> </v>
      </c>
      <c r="AP76" s="747" t="str">
        <f t="shared" si="101"/>
        <v xml:space="preserve"> </v>
      </c>
      <c r="AQ76" s="4">
        <f t="shared" si="102"/>
        <v>0.17</v>
      </c>
      <c r="AR76" s="747">
        <f t="shared" si="103"/>
        <v>13250.000000000002</v>
      </c>
      <c r="AS76" s="4" t="str">
        <f t="shared" si="104"/>
        <v xml:space="preserve"> </v>
      </c>
      <c r="AT76" s="747" t="str">
        <f t="shared" si="105"/>
        <v xml:space="preserve"> </v>
      </c>
      <c r="AU76" s="4" t="str">
        <f t="shared" si="106"/>
        <v xml:space="preserve"> </v>
      </c>
      <c r="AV76" s="747" t="str">
        <f t="shared" si="107"/>
        <v xml:space="preserve"> </v>
      </c>
      <c r="AW76" s="4" t="str">
        <f t="shared" si="108"/>
        <v xml:space="preserve"> </v>
      </c>
      <c r="AX76" s="747" t="str">
        <f t="shared" si="109"/>
        <v xml:space="preserve"> </v>
      </c>
      <c r="AY76" s="4" t="str">
        <f t="shared" si="110"/>
        <v xml:space="preserve"> </v>
      </c>
      <c r="AZ76" s="747" t="str">
        <f t="shared" si="111"/>
        <v xml:space="preserve"> </v>
      </c>
      <c r="BA76" s="4" t="str">
        <f t="shared" si="112"/>
        <v xml:space="preserve"> </v>
      </c>
      <c r="BB76" s="747" t="str">
        <f t="shared" si="113"/>
        <v xml:space="preserve"> </v>
      </c>
      <c r="BC76" s="4" t="str">
        <f t="shared" si="114"/>
        <v xml:space="preserve"> </v>
      </c>
      <c r="BD76" s="747" t="str">
        <f t="shared" si="115"/>
        <v xml:space="preserve"> </v>
      </c>
      <c r="BE76" s="4" t="str">
        <f t="shared" si="116"/>
        <v xml:space="preserve"> </v>
      </c>
      <c r="BF76" s="747" t="str">
        <f t="shared" si="117"/>
        <v xml:space="preserve"> </v>
      </c>
      <c r="BG76" s="4" t="str">
        <f t="shared" si="118"/>
        <v xml:space="preserve"> </v>
      </c>
      <c r="BH76" s="747" t="str">
        <f t="shared" si="119"/>
        <v xml:space="preserve"> </v>
      </c>
      <c r="BI76" s="4" t="str">
        <f t="shared" si="120"/>
        <v xml:space="preserve"> </v>
      </c>
      <c r="BJ76" s="747" t="str">
        <f t="shared" si="121"/>
        <v xml:space="preserve"> </v>
      </c>
      <c r="BK76" s="4" t="str">
        <f t="shared" si="122"/>
        <v xml:space="preserve"> </v>
      </c>
      <c r="BL76" s="747" t="str">
        <f t="shared" si="123"/>
        <v xml:space="preserve"> </v>
      </c>
      <c r="BM76" s="4" t="str">
        <f t="shared" si="124"/>
        <v xml:space="preserve"> </v>
      </c>
      <c r="BN76" s="747" t="str">
        <f t="shared" si="125"/>
        <v xml:space="preserve"> </v>
      </c>
      <c r="BO76" s="4" t="str">
        <f t="shared" si="126"/>
        <v xml:space="preserve"> </v>
      </c>
      <c r="BP76" s="747" t="str">
        <f t="shared" si="127"/>
        <v xml:space="preserve"> </v>
      </c>
      <c r="BQ76" s="133"/>
      <c r="BR76" s="133"/>
      <c r="BS76" s="389"/>
      <c r="BT76" s="389"/>
      <c r="BU76" s="389"/>
      <c r="BV76" s="389"/>
      <c r="BW76" s="389"/>
      <c r="BX76" s="389"/>
      <c r="BY76" s="389"/>
      <c r="BZ76" s="389"/>
      <c r="CA76" s="389"/>
      <c r="CB76" s="163">
        <f t="shared" si="129"/>
        <v>0</v>
      </c>
      <c r="CC76" s="389"/>
      <c r="CD76" s="389"/>
      <c r="CE76" s="389"/>
      <c r="CF76" s="389"/>
      <c r="CG76" s="389"/>
      <c r="CH76" s="389"/>
      <c r="CI76" s="389"/>
      <c r="CJ76" s="389"/>
      <c r="CK76" s="389"/>
      <c r="CL76" s="389"/>
      <c r="CM76" s="389"/>
      <c r="CN76" s="389"/>
      <c r="CO76" s="389"/>
      <c r="CP76" s="389"/>
      <c r="CQ76" s="389"/>
      <c r="CR76" s="389"/>
      <c r="CS76" s="389"/>
      <c r="CT76" s="389"/>
      <c r="CU76" s="389"/>
      <c r="CV76" s="389"/>
      <c r="CW76" s="389"/>
      <c r="CX76" s="389"/>
      <c r="CY76" s="389"/>
      <c r="CZ76" s="389"/>
      <c r="DA76" s="389"/>
      <c r="DB76" s="389"/>
      <c r="DC76" s="389"/>
      <c r="DD76" s="389"/>
      <c r="DE76" s="389"/>
      <c r="DF76" s="389"/>
      <c r="DG76" s="389"/>
      <c r="DH76" s="389"/>
      <c r="DI76" s="389"/>
      <c r="DJ76" s="389"/>
      <c r="DK76" s="389"/>
      <c r="DL76" s="389"/>
      <c r="DM76" s="389"/>
      <c r="DN76" s="389"/>
      <c r="DO76" s="389"/>
      <c r="DP76" s="389"/>
      <c r="DQ76" s="389"/>
      <c r="DR76" s="389"/>
      <c r="DS76" s="389"/>
      <c r="DT76" s="389"/>
      <c r="DU76" s="389"/>
      <c r="DV76" s="389"/>
      <c r="DW76" s="389"/>
      <c r="DX76" s="389"/>
      <c r="DY76" s="389"/>
      <c r="DZ76" s="389"/>
      <c r="EA76" s="389"/>
      <c r="EB76" s="389"/>
      <c r="EC76" s="389"/>
      <c r="ED76" s="389"/>
      <c r="EE76" s="389"/>
      <c r="EF76" s="389"/>
      <c r="EG76" s="389"/>
      <c r="EH76" s="389"/>
      <c r="EI76" s="389"/>
      <c r="EJ76" s="389"/>
      <c r="EK76" s="389"/>
      <c r="EL76" s="389"/>
      <c r="EM76" s="389"/>
      <c r="EN76" s="389"/>
      <c r="EO76" s="389"/>
      <c r="EP76" s="389"/>
      <c r="EQ76" s="389"/>
      <c r="ER76" s="389"/>
      <c r="ES76" s="389"/>
      <c r="ET76" s="389"/>
      <c r="EU76" s="389"/>
      <c r="EV76" s="389"/>
      <c r="EW76" s="389"/>
      <c r="EX76" s="389"/>
      <c r="EY76" s="389"/>
      <c r="EZ76" s="389"/>
      <c r="FA76" s="389"/>
      <c r="FB76" s="389"/>
      <c r="FC76" s="389"/>
      <c r="FD76" s="389"/>
      <c r="FE76" s="389"/>
      <c r="FF76" s="389"/>
      <c r="FG76" s="389"/>
      <c r="FH76" s="389"/>
      <c r="FI76" s="389"/>
      <c r="FJ76" s="389"/>
      <c r="FK76" s="389"/>
      <c r="FL76" s="389"/>
      <c r="FM76" s="389"/>
      <c r="FN76" s="389"/>
      <c r="FO76" s="389"/>
      <c r="FP76" s="389"/>
      <c r="FQ76" s="389"/>
      <c r="FR76" s="389"/>
      <c r="FS76" s="389"/>
      <c r="FT76" s="389"/>
      <c r="FU76" s="389"/>
      <c r="FV76" s="389"/>
      <c r="FW76" s="389"/>
      <c r="FX76" s="634" t="s">
        <v>198</v>
      </c>
      <c r="FY76" s="635">
        <v>122</v>
      </c>
      <c r="FZ76" s="635">
        <v>30289461</v>
      </c>
      <c r="GA76" s="635">
        <v>55</v>
      </c>
      <c r="GB76" s="635" t="s">
        <v>798</v>
      </c>
      <c r="GC76" s="635">
        <v>20</v>
      </c>
      <c r="GD76" s="635">
        <v>2011</v>
      </c>
      <c r="GE76" s="635">
        <v>1</v>
      </c>
      <c r="GF76" s="635" t="s">
        <v>780</v>
      </c>
      <c r="GG76" s="635">
        <v>2</v>
      </c>
      <c r="GH76" s="635">
        <v>1</v>
      </c>
      <c r="GI76" s="635" t="s">
        <v>780</v>
      </c>
      <c r="GJ76" s="635">
        <v>2</v>
      </c>
      <c r="GK76" s="635" t="s">
        <v>781</v>
      </c>
      <c r="GL76" s="635" t="s">
        <v>782</v>
      </c>
      <c r="GM76" s="635">
        <v>66</v>
      </c>
      <c r="GN76" s="635" t="s">
        <v>783</v>
      </c>
      <c r="GO76" s="635">
        <v>0</v>
      </c>
      <c r="GP76" s="635">
        <v>0</v>
      </c>
      <c r="GQ76" s="635">
        <v>4</v>
      </c>
      <c r="GR76" s="635">
        <v>2</v>
      </c>
      <c r="GS76" s="635">
        <v>9</v>
      </c>
      <c r="GT76" s="635" t="s">
        <v>783</v>
      </c>
      <c r="GU76" s="635" t="s">
        <v>783</v>
      </c>
      <c r="GV76" s="635" t="s">
        <v>783</v>
      </c>
      <c r="GW76" s="635" t="s">
        <v>783</v>
      </c>
      <c r="GX76" s="635" t="s">
        <v>783</v>
      </c>
      <c r="GY76" s="635">
        <v>1649</v>
      </c>
      <c r="GZ76" s="635">
        <v>0.23</v>
      </c>
      <c r="HA76" s="635">
        <v>5</v>
      </c>
      <c r="HB76" s="635" t="s">
        <v>783</v>
      </c>
      <c r="HC76" s="635" t="s">
        <v>782</v>
      </c>
      <c r="HD76" s="635">
        <v>35</v>
      </c>
      <c r="HE76" s="635" t="s">
        <v>783</v>
      </c>
      <c r="HF76" s="635">
        <v>0</v>
      </c>
      <c r="HG76" s="635" t="s">
        <v>783</v>
      </c>
      <c r="HH76" s="635">
        <v>0</v>
      </c>
      <c r="HI76" s="635">
        <v>1</v>
      </c>
      <c r="HJ76" s="635">
        <v>45</v>
      </c>
      <c r="HK76" s="635" t="s">
        <v>784</v>
      </c>
      <c r="HL76" s="635" t="s">
        <v>785</v>
      </c>
      <c r="HM76" s="635" t="s">
        <v>783</v>
      </c>
      <c r="HN76" s="635" t="s">
        <v>783</v>
      </c>
      <c r="HO76" s="635" t="s">
        <v>783</v>
      </c>
      <c r="HP76" s="635" t="s">
        <v>783</v>
      </c>
      <c r="HQ76" s="635" t="s">
        <v>783</v>
      </c>
      <c r="HR76" s="635">
        <v>3980094</v>
      </c>
      <c r="HS76" s="635" t="s">
        <v>783</v>
      </c>
      <c r="HT76" s="635" t="s">
        <v>786</v>
      </c>
      <c r="HU76" s="635" t="s">
        <v>787</v>
      </c>
      <c r="HV76" s="635">
        <v>4</v>
      </c>
      <c r="HW76" s="635">
        <v>2014</v>
      </c>
      <c r="HX76" s="635">
        <v>63</v>
      </c>
      <c r="HY76" s="635">
        <v>0</v>
      </c>
      <c r="HZ76" s="635">
        <v>1214</v>
      </c>
      <c r="IA76" s="636">
        <v>41697.500081018516</v>
      </c>
      <c r="IB76" s="635" t="s">
        <v>788</v>
      </c>
      <c r="IC76" s="635">
        <v>3975616</v>
      </c>
      <c r="ID76" s="635">
        <v>2014</v>
      </c>
      <c r="IE76" s="635">
        <v>1712</v>
      </c>
      <c r="IF76" s="635" t="s">
        <v>783</v>
      </c>
      <c r="IG76" s="635" t="s">
        <v>783</v>
      </c>
      <c r="IH76" s="635" t="s">
        <v>783</v>
      </c>
      <c r="II76" s="635" t="s">
        <v>783</v>
      </c>
      <c r="IJ76" s="635" t="s">
        <v>783</v>
      </c>
      <c r="IK76" s="635" t="s">
        <v>783</v>
      </c>
      <c r="IL76" s="635" t="s">
        <v>783</v>
      </c>
      <c r="IM76" s="635" t="s">
        <v>783</v>
      </c>
      <c r="IN76" s="635" t="s">
        <v>783</v>
      </c>
      <c r="IO76" s="635">
        <v>1649</v>
      </c>
      <c r="IP76" s="636">
        <v>41004.418263888889</v>
      </c>
      <c r="IQ76" s="635">
        <v>2</v>
      </c>
      <c r="IR76" s="635" t="s">
        <v>793</v>
      </c>
      <c r="IS76" s="635">
        <v>9</v>
      </c>
      <c r="IT76" s="637">
        <v>41275</v>
      </c>
      <c r="IU76" s="635" t="s">
        <v>783</v>
      </c>
      <c r="IV76" s="635" t="s">
        <v>783</v>
      </c>
      <c r="IW76" s="635" t="s">
        <v>783</v>
      </c>
      <c r="IX76" s="635" t="s">
        <v>781</v>
      </c>
      <c r="IY76" s="635">
        <v>45</v>
      </c>
      <c r="IZ76" s="635" t="s">
        <v>789</v>
      </c>
      <c r="JA76" s="635" t="s">
        <v>783</v>
      </c>
      <c r="JB76" s="635" t="s">
        <v>783</v>
      </c>
      <c r="JC76" s="635" t="s">
        <v>783</v>
      </c>
      <c r="JD76" s="635">
        <v>329429</v>
      </c>
      <c r="JE76" s="635" t="s">
        <v>783</v>
      </c>
      <c r="JF76" s="635" t="s">
        <v>783</v>
      </c>
      <c r="JG76" s="635" t="s">
        <v>815</v>
      </c>
      <c r="JH76" s="635">
        <v>55</v>
      </c>
      <c r="JI76" s="635" t="s">
        <v>783</v>
      </c>
      <c r="JJ76" s="635" t="s">
        <v>783</v>
      </c>
      <c r="JK76" s="635" t="s">
        <v>783</v>
      </c>
      <c r="JL76" s="635" t="s">
        <v>790</v>
      </c>
      <c r="JM76" s="635">
        <v>4</v>
      </c>
      <c r="JN76" s="635">
        <v>3</v>
      </c>
      <c r="JO76" s="635" t="s">
        <v>783</v>
      </c>
      <c r="JP76" s="635">
        <v>10711928</v>
      </c>
      <c r="JQ76" s="635">
        <v>2011</v>
      </c>
      <c r="JR76" s="635">
        <v>3</v>
      </c>
      <c r="JS76" s="635" t="s">
        <v>783</v>
      </c>
      <c r="JT76" s="635" t="s">
        <v>783</v>
      </c>
      <c r="JU76" s="635" t="s">
        <v>865</v>
      </c>
      <c r="JV76" s="638">
        <v>1223.418208</v>
      </c>
      <c r="JX76" s="225"/>
    </row>
    <row r="77" spans="1:284" ht="16" thickBot="1">
      <c r="A77" s="905" t="s">
        <v>5</v>
      </c>
      <c r="B77" s="79">
        <f t="shared" si="92"/>
        <v>1</v>
      </c>
      <c r="C77" s="871" t="s">
        <v>93</v>
      </c>
      <c r="D77" s="249" t="s">
        <v>162</v>
      </c>
      <c r="E77" s="103" t="s">
        <v>80</v>
      </c>
      <c r="F77" s="888">
        <v>0.2</v>
      </c>
      <c r="G77" s="120" t="e">
        <f t="shared" si="89"/>
        <v>#REF!</v>
      </c>
      <c r="H77" s="46"/>
      <c r="I77" s="33">
        <v>0.2</v>
      </c>
      <c r="J77" s="29"/>
      <c r="K77" s="18"/>
      <c r="L77" s="5"/>
      <c r="M77" s="71">
        <v>1</v>
      </c>
      <c r="N77" s="71">
        <v>1</v>
      </c>
      <c r="O77" s="70">
        <v>2</v>
      </c>
      <c r="P77" s="891">
        <f t="shared" si="90"/>
        <v>4</v>
      </c>
      <c r="Q77" s="1108">
        <f t="shared" si="91"/>
        <v>2</v>
      </c>
      <c r="R77" s="46"/>
      <c r="S77" s="547">
        <f>I77</f>
        <v>0.2</v>
      </c>
      <c r="T77" s="29"/>
      <c r="U77" s="219">
        <f t="shared" si="87"/>
        <v>15000</v>
      </c>
      <c r="V77" s="172" t="s">
        <v>642</v>
      </c>
      <c r="W77" s="536">
        <f t="shared" si="130"/>
        <v>15000</v>
      </c>
      <c r="X77" s="537">
        <f t="shared" si="128"/>
        <v>0</v>
      </c>
      <c r="Y77" s="538">
        <f t="shared" si="131"/>
        <v>500</v>
      </c>
      <c r="Z77" s="900">
        <f t="shared" si="93"/>
        <v>15500</v>
      </c>
      <c r="AA77" s="883"/>
      <c r="AB77" s="270">
        <f t="shared" si="94"/>
        <v>0</v>
      </c>
      <c r="AC77" s="553"/>
      <c r="AD77" s="562">
        <f t="shared" si="95"/>
        <v>0</v>
      </c>
      <c r="AE77" s="518"/>
      <c r="AF77" s="270">
        <f t="shared" si="96"/>
        <v>0</v>
      </c>
      <c r="AG77" s="270"/>
      <c r="AH77" s="562">
        <f t="shared" si="97"/>
        <v>0</v>
      </c>
      <c r="AI77" s="270"/>
      <c r="AJ77" s="228">
        <v>0</v>
      </c>
      <c r="AK77" s="902">
        <v>2021</v>
      </c>
      <c r="AL77" s="902">
        <v>2020</v>
      </c>
      <c r="AM77" s="18" t="str">
        <f t="shared" si="98"/>
        <v xml:space="preserve"> </v>
      </c>
      <c r="AN77" s="747" t="str">
        <f t="shared" si="99"/>
        <v xml:space="preserve"> </v>
      </c>
      <c r="AO77" s="4" t="str">
        <f t="shared" si="100"/>
        <v xml:space="preserve"> </v>
      </c>
      <c r="AP77" s="747" t="str">
        <f t="shared" si="101"/>
        <v xml:space="preserve"> </v>
      </c>
      <c r="AQ77" s="4">
        <f t="shared" si="102"/>
        <v>0.2</v>
      </c>
      <c r="AR77" s="747">
        <f t="shared" si="103"/>
        <v>15500</v>
      </c>
      <c r="AS77" s="4" t="str">
        <f t="shared" si="104"/>
        <v xml:space="preserve"> </v>
      </c>
      <c r="AT77" s="747" t="str">
        <f t="shared" si="105"/>
        <v xml:space="preserve"> </v>
      </c>
      <c r="AU77" s="4" t="str">
        <f t="shared" si="106"/>
        <v xml:space="preserve"> </v>
      </c>
      <c r="AV77" s="747" t="str">
        <f t="shared" si="107"/>
        <v xml:space="preserve"> </v>
      </c>
      <c r="AW77" s="4" t="str">
        <f t="shared" si="108"/>
        <v xml:space="preserve"> </v>
      </c>
      <c r="AX77" s="747" t="str">
        <f t="shared" si="109"/>
        <v xml:space="preserve"> </v>
      </c>
      <c r="AY77" s="4" t="str">
        <f t="shared" si="110"/>
        <v xml:space="preserve"> </v>
      </c>
      <c r="AZ77" s="747" t="str">
        <f t="shared" si="111"/>
        <v xml:space="preserve"> </v>
      </c>
      <c r="BA77" s="4" t="str">
        <f t="shared" si="112"/>
        <v xml:space="preserve"> </v>
      </c>
      <c r="BB77" s="747" t="str">
        <f t="shared" si="113"/>
        <v xml:space="preserve"> </v>
      </c>
      <c r="BC77" s="4" t="str">
        <f t="shared" si="114"/>
        <v xml:space="preserve"> </v>
      </c>
      <c r="BD77" s="747" t="str">
        <f t="shared" si="115"/>
        <v xml:space="preserve"> </v>
      </c>
      <c r="BE77" s="4" t="str">
        <f t="shared" si="116"/>
        <v xml:space="preserve"> </v>
      </c>
      <c r="BF77" s="747" t="str">
        <f t="shared" si="117"/>
        <v xml:space="preserve"> </v>
      </c>
      <c r="BG77" s="4" t="str">
        <f t="shared" si="118"/>
        <v xml:space="preserve"> </v>
      </c>
      <c r="BH77" s="747" t="str">
        <f t="shared" si="119"/>
        <v xml:space="preserve"> </v>
      </c>
      <c r="BI77" s="4" t="str">
        <f t="shared" si="120"/>
        <v xml:space="preserve"> </v>
      </c>
      <c r="BJ77" s="747" t="str">
        <f t="shared" si="121"/>
        <v xml:space="preserve"> </v>
      </c>
      <c r="BK77" s="4" t="str">
        <f t="shared" si="122"/>
        <v xml:space="preserve"> </v>
      </c>
      <c r="BL77" s="747" t="str">
        <f t="shared" si="123"/>
        <v xml:space="preserve"> </v>
      </c>
      <c r="BM77" s="4" t="str">
        <f t="shared" si="124"/>
        <v xml:space="preserve"> </v>
      </c>
      <c r="BN77" s="747" t="str">
        <f t="shared" si="125"/>
        <v xml:space="preserve"> </v>
      </c>
      <c r="BO77" s="4" t="str">
        <f t="shared" si="126"/>
        <v xml:space="preserve"> </v>
      </c>
      <c r="BP77" s="747" t="str">
        <f t="shared" si="127"/>
        <v xml:space="preserve"> </v>
      </c>
      <c r="BQ77" s="133"/>
      <c r="BR77" s="133"/>
      <c r="BS77" s="389"/>
      <c r="BT77" s="389"/>
      <c r="BU77" s="389"/>
      <c r="BV77" s="389"/>
      <c r="BW77" s="389"/>
      <c r="BX77" s="389"/>
      <c r="BY77" s="389"/>
      <c r="BZ77" s="389"/>
      <c r="CA77" s="389"/>
      <c r="CB77" s="163">
        <f t="shared" si="129"/>
        <v>0</v>
      </c>
      <c r="CC77" s="389"/>
      <c r="CD77" s="389"/>
      <c r="CE77" s="389"/>
      <c r="CF77" s="389"/>
      <c r="CG77" s="389"/>
      <c r="CH77" s="389"/>
      <c r="CI77" s="389"/>
      <c r="CJ77" s="389"/>
      <c r="CK77" s="389"/>
      <c r="CL77" s="389"/>
      <c r="CM77" s="389"/>
      <c r="CN77" s="389"/>
      <c r="CO77" s="389"/>
      <c r="CP77" s="389"/>
      <c r="CQ77" s="389"/>
      <c r="CR77" s="389"/>
      <c r="CS77" s="389"/>
      <c r="CT77" s="389"/>
      <c r="CU77" s="389"/>
      <c r="CV77" s="389"/>
      <c r="CW77" s="389"/>
      <c r="CX77" s="389"/>
      <c r="CY77" s="389"/>
      <c r="CZ77" s="389"/>
      <c r="DA77" s="389"/>
      <c r="DB77" s="389"/>
      <c r="DC77" s="389"/>
      <c r="DD77" s="389"/>
      <c r="DE77" s="389"/>
      <c r="DF77" s="389"/>
      <c r="DG77" s="389"/>
      <c r="DH77" s="389"/>
      <c r="DI77" s="389"/>
      <c r="DJ77" s="389"/>
      <c r="DK77" s="389"/>
      <c r="DL77" s="389"/>
      <c r="DM77" s="389"/>
      <c r="DN77" s="389"/>
      <c r="DO77" s="389"/>
      <c r="DP77" s="389"/>
      <c r="DQ77" s="389"/>
      <c r="DR77" s="389"/>
      <c r="DS77" s="389"/>
      <c r="DT77" s="389"/>
      <c r="DU77" s="389"/>
      <c r="DV77" s="389"/>
      <c r="DW77" s="389"/>
      <c r="DX77" s="389"/>
      <c r="DY77" s="389"/>
      <c r="DZ77" s="389"/>
      <c r="EA77" s="389"/>
      <c r="EB77" s="389"/>
      <c r="EC77" s="389"/>
      <c r="ED77" s="389"/>
      <c r="EE77" s="389"/>
      <c r="EF77" s="389"/>
      <c r="EG77" s="389"/>
      <c r="EH77" s="389"/>
      <c r="EI77" s="389"/>
      <c r="EJ77" s="389"/>
      <c r="EK77" s="389"/>
      <c r="EL77" s="389"/>
      <c r="EM77" s="389"/>
      <c r="EN77" s="389"/>
      <c r="EO77" s="389"/>
      <c r="EP77" s="389"/>
      <c r="EQ77" s="389"/>
      <c r="ER77" s="389"/>
      <c r="ES77" s="389"/>
      <c r="ET77" s="389"/>
      <c r="EU77" s="389"/>
      <c r="EV77" s="389"/>
      <c r="EW77" s="389"/>
      <c r="EX77" s="389"/>
      <c r="EY77" s="389"/>
      <c r="EZ77" s="389"/>
      <c r="FA77" s="389"/>
      <c r="FB77" s="389"/>
      <c r="FC77" s="389"/>
      <c r="FD77" s="389"/>
      <c r="FE77" s="389"/>
      <c r="FF77" s="389"/>
      <c r="FG77" s="389"/>
      <c r="FH77" s="389"/>
      <c r="FI77" s="389"/>
      <c r="FJ77" s="389"/>
      <c r="FK77" s="389"/>
      <c r="FL77" s="389"/>
      <c r="FM77" s="389"/>
      <c r="FN77" s="389"/>
      <c r="FO77" s="389"/>
      <c r="FP77" s="389"/>
      <c r="FQ77" s="389"/>
      <c r="FR77" s="389"/>
      <c r="FS77" s="389"/>
      <c r="FT77" s="389"/>
      <c r="FU77" s="389"/>
      <c r="FV77" s="389"/>
      <c r="FW77" s="389"/>
      <c r="FX77" s="634" t="s">
        <v>198</v>
      </c>
      <c r="FY77" s="635">
        <v>201</v>
      </c>
      <c r="FZ77" s="635">
        <v>36244979</v>
      </c>
      <c r="GA77" s="635">
        <v>55</v>
      </c>
      <c r="GB77" s="635" t="s">
        <v>798</v>
      </c>
      <c r="GC77" s="635">
        <v>20</v>
      </c>
      <c r="GD77" s="635">
        <v>2011</v>
      </c>
      <c r="GE77" s="635">
        <v>1</v>
      </c>
      <c r="GF77" s="635" t="s">
        <v>780</v>
      </c>
      <c r="GG77" s="635">
        <v>2</v>
      </c>
      <c r="GH77" s="635">
        <v>1</v>
      </c>
      <c r="GI77" s="635" t="s">
        <v>780</v>
      </c>
      <c r="GJ77" s="635">
        <v>2</v>
      </c>
      <c r="GK77" s="635" t="s">
        <v>781</v>
      </c>
      <c r="GL77" s="635" t="s">
        <v>782</v>
      </c>
      <c r="GM77" s="635">
        <v>66</v>
      </c>
      <c r="GN77" s="635" t="s">
        <v>783</v>
      </c>
      <c r="GO77" s="635">
        <v>0</v>
      </c>
      <c r="GP77" s="635">
        <v>0</v>
      </c>
      <c r="GQ77" s="635">
        <v>4</v>
      </c>
      <c r="GR77" s="635">
        <v>2</v>
      </c>
      <c r="GS77" s="635">
        <v>9</v>
      </c>
      <c r="GT77" s="635" t="s">
        <v>783</v>
      </c>
      <c r="GU77" s="635" t="s">
        <v>783</v>
      </c>
      <c r="GV77" s="635" t="s">
        <v>783</v>
      </c>
      <c r="GW77" s="635" t="s">
        <v>783</v>
      </c>
      <c r="GX77" s="635" t="s">
        <v>783</v>
      </c>
      <c r="GY77" s="635">
        <v>1649</v>
      </c>
      <c r="GZ77" s="635">
        <v>0.31</v>
      </c>
      <c r="HA77" s="635">
        <v>5</v>
      </c>
      <c r="HB77" s="635" t="s">
        <v>783</v>
      </c>
      <c r="HC77" s="635" t="s">
        <v>782</v>
      </c>
      <c r="HD77" s="635">
        <v>35</v>
      </c>
      <c r="HE77" s="635" t="s">
        <v>783</v>
      </c>
      <c r="HF77" s="635">
        <v>0</v>
      </c>
      <c r="HG77" s="635" t="s">
        <v>783</v>
      </c>
      <c r="HH77" s="635">
        <v>0</v>
      </c>
      <c r="HI77" s="635">
        <v>1</v>
      </c>
      <c r="HJ77" s="635">
        <v>45</v>
      </c>
      <c r="HK77" s="635" t="s">
        <v>784</v>
      </c>
      <c r="HL77" s="635" t="s">
        <v>785</v>
      </c>
      <c r="HM77" s="635" t="s">
        <v>783</v>
      </c>
      <c r="HN77" s="635" t="s">
        <v>783</v>
      </c>
      <c r="HO77" s="635" t="s">
        <v>783</v>
      </c>
      <c r="HP77" s="635" t="s">
        <v>783</v>
      </c>
      <c r="HQ77" s="635" t="s">
        <v>783</v>
      </c>
      <c r="HR77" s="635">
        <v>3979236</v>
      </c>
      <c r="HS77" s="635" t="s">
        <v>783</v>
      </c>
      <c r="HT77" s="635" t="s">
        <v>786</v>
      </c>
      <c r="HU77" s="635" t="s">
        <v>787</v>
      </c>
      <c r="HV77" s="635">
        <v>4</v>
      </c>
      <c r="HW77" s="635">
        <v>2016</v>
      </c>
      <c r="HX77" s="635">
        <v>63</v>
      </c>
      <c r="HY77" s="635">
        <v>3432</v>
      </c>
      <c r="HZ77" s="635">
        <v>5069</v>
      </c>
      <c r="IA77" s="636">
        <v>42374.403182870374</v>
      </c>
      <c r="IB77" s="635" t="s">
        <v>788</v>
      </c>
      <c r="IC77" s="635">
        <v>3974758</v>
      </c>
      <c r="ID77" s="635">
        <v>2016</v>
      </c>
      <c r="IE77" s="635">
        <v>1712</v>
      </c>
      <c r="IF77" s="635" t="s">
        <v>783</v>
      </c>
      <c r="IG77" s="635" t="s">
        <v>783</v>
      </c>
      <c r="IH77" s="635" t="s">
        <v>783</v>
      </c>
      <c r="II77" s="635" t="s">
        <v>783</v>
      </c>
      <c r="IJ77" s="635" t="s">
        <v>783</v>
      </c>
      <c r="IK77" s="635" t="s">
        <v>783</v>
      </c>
      <c r="IL77" s="635" t="s">
        <v>783</v>
      </c>
      <c r="IM77" s="635" t="s">
        <v>783</v>
      </c>
      <c r="IN77" s="635" t="s">
        <v>783</v>
      </c>
      <c r="IO77" s="635">
        <v>1649</v>
      </c>
      <c r="IP77" s="636">
        <v>41004.418078703704</v>
      </c>
      <c r="IQ77" s="635">
        <v>2</v>
      </c>
      <c r="IR77" s="635" t="s">
        <v>793</v>
      </c>
      <c r="IS77" s="635">
        <v>9</v>
      </c>
      <c r="IT77" s="637">
        <v>41275</v>
      </c>
      <c r="IU77" s="635" t="s">
        <v>783</v>
      </c>
      <c r="IV77" s="635" t="s">
        <v>783</v>
      </c>
      <c r="IW77" s="635" t="s">
        <v>783</v>
      </c>
      <c r="IX77" s="635" t="s">
        <v>781</v>
      </c>
      <c r="IY77" s="635">
        <v>45</v>
      </c>
      <c r="IZ77" s="635" t="s">
        <v>789</v>
      </c>
      <c r="JA77" s="635" t="s">
        <v>783</v>
      </c>
      <c r="JB77" s="635" t="s">
        <v>783</v>
      </c>
      <c r="JC77" s="635" t="s">
        <v>783</v>
      </c>
      <c r="JD77" s="635">
        <v>329429</v>
      </c>
      <c r="JE77" s="635" t="s">
        <v>783</v>
      </c>
      <c r="JF77" s="635" t="s">
        <v>783</v>
      </c>
      <c r="JG77" s="635" t="s">
        <v>815</v>
      </c>
      <c r="JH77" s="635">
        <v>55</v>
      </c>
      <c r="JI77" s="635" t="s">
        <v>783</v>
      </c>
      <c r="JJ77" s="635" t="s">
        <v>783</v>
      </c>
      <c r="JK77" s="635" t="s">
        <v>783</v>
      </c>
      <c r="JL77" s="635" t="s">
        <v>790</v>
      </c>
      <c r="JM77" s="635">
        <v>4</v>
      </c>
      <c r="JN77" s="635">
        <v>3</v>
      </c>
      <c r="JO77" s="635" t="s">
        <v>783</v>
      </c>
      <c r="JP77" s="635">
        <v>10711928</v>
      </c>
      <c r="JQ77" s="635">
        <v>2011</v>
      </c>
      <c r="JR77" s="635">
        <v>3</v>
      </c>
      <c r="JS77" s="635" t="s">
        <v>783</v>
      </c>
      <c r="JT77" s="635" t="s">
        <v>783</v>
      </c>
      <c r="JU77" s="635" t="s">
        <v>866</v>
      </c>
      <c r="JV77" s="638">
        <v>1865.2195380000001</v>
      </c>
      <c r="JX77" s="225"/>
    </row>
    <row r="78" spans="1:284" ht="16" thickBot="1">
      <c r="A78" s="905" t="s">
        <v>5</v>
      </c>
      <c r="B78" s="79">
        <f t="shared" si="92"/>
        <v>1</v>
      </c>
      <c r="C78" s="871" t="s">
        <v>96</v>
      </c>
      <c r="D78" s="249" t="s">
        <v>132</v>
      </c>
      <c r="E78" s="103" t="s">
        <v>158</v>
      </c>
      <c r="F78" s="888">
        <v>0.12</v>
      </c>
      <c r="G78" s="120" t="e">
        <f t="shared" si="89"/>
        <v>#REF!</v>
      </c>
      <c r="H78" s="46"/>
      <c r="I78" s="3">
        <v>0.12</v>
      </c>
      <c r="J78" s="29"/>
      <c r="K78" s="18"/>
      <c r="L78" s="5"/>
      <c r="M78" s="71">
        <v>1</v>
      </c>
      <c r="N78" s="71">
        <v>1</v>
      </c>
      <c r="O78" s="70">
        <v>2</v>
      </c>
      <c r="P78" s="891">
        <f t="shared" si="90"/>
        <v>4</v>
      </c>
      <c r="Q78" s="1108">
        <f t="shared" si="91"/>
        <v>2</v>
      </c>
      <c r="R78" s="46"/>
      <c r="S78" s="3">
        <v>0.12</v>
      </c>
      <c r="T78" s="29"/>
      <c r="U78" s="219">
        <f t="shared" si="87"/>
        <v>9000</v>
      </c>
      <c r="V78" s="172" t="s">
        <v>642</v>
      </c>
      <c r="W78" s="536">
        <f t="shared" si="130"/>
        <v>9000</v>
      </c>
      <c r="X78" s="537">
        <f t="shared" si="128"/>
        <v>3746.3466666666664</v>
      </c>
      <c r="Y78" s="538">
        <f t="shared" si="131"/>
        <v>500</v>
      </c>
      <c r="Z78" s="900">
        <f t="shared" si="93"/>
        <v>13246.346666666666</v>
      </c>
      <c r="AA78" s="883">
        <v>4</v>
      </c>
      <c r="AB78" s="270">
        <f t="shared" si="94"/>
        <v>1586.3466666666666</v>
      </c>
      <c r="AC78" s="566">
        <v>0.25</v>
      </c>
      <c r="AD78" s="562">
        <f t="shared" si="95"/>
        <v>2160</v>
      </c>
      <c r="AE78" s="518"/>
      <c r="AF78" s="270">
        <f t="shared" si="96"/>
        <v>0</v>
      </c>
      <c r="AG78" s="270"/>
      <c r="AH78" s="562">
        <f t="shared" si="97"/>
        <v>0</v>
      </c>
      <c r="AI78" s="270"/>
      <c r="AJ78" s="228">
        <v>0</v>
      </c>
      <c r="AK78" s="902">
        <v>2021</v>
      </c>
      <c r="AL78" s="902">
        <v>2020</v>
      </c>
      <c r="AM78" s="18" t="str">
        <f t="shared" si="98"/>
        <v xml:space="preserve"> </v>
      </c>
      <c r="AN78" s="747" t="str">
        <f t="shared" si="99"/>
        <v xml:space="preserve"> </v>
      </c>
      <c r="AO78" s="4" t="str">
        <f t="shared" si="100"/>
        <v xml:space="preserve"> </v>
      </c>
      <c r="AP78" s="747" t="str">
        <f t="shared" si="101"/>
        <v xml:space="preserve"> </v>
      </c>
      <c r="AQ78" s="4">
        <f t="shared" si="102"/>
        <v>0.12</v>
      </c>
      <c r="AR78" s="747">
        <f t="shared" si="103"/>
        <v>13246.346666666666</v>
      </c>
      <c r="AS78" s="4" t="str">
        <f t="shared" si="104"/>
        <v xml:space="preserve"> </v>
      </c>
      <c r="AT78" s="747" t="str">
        <f t="shared" si="105"/>
        <v xml:space="preserve"> </v>
      </c>
      <c r="AU78" s="4" t="str">
        <f t="shared" si="106"/>
        <v xml:space="preserve"> </v>
      </c>
      <c r="AV78" s="747" t="str">
        <f t="shared" si="107"/>
        <v xml:space="preserve"> </v>
      </c>
      <c r="AW78" s="4" t="str">
        <f t="shared" si="108"/>
        <v xml:space="preserve"> </v>
      </c>
      <c r="AX78" s="747" t="str">
        <f t="shared" si="109"/>
        <v xml:space="preserve"> </v>
      </c>
      <c r="AY78" s="4" t="str">
        <f t="shared" si="110"/>
        <v xml:space="preserve"> </v>
      </c>
      <c r="AZ78" s="747" t="str">
        <f t="shared" si="111"/>
        <v xml:space="preserve"> </v>
      </c>
      <c r="BA78" s="4" t="str">
        <f t="shared" si="112"/>
        <v xml:space="preserve"> </v>
      </c>
      <c r="BB78" s="747" t="str">
        <f t="shared" si="113"/>
        <v xml:space="preserve"> </v>
      </c>
      <c r="BC78" s="4" t="str">
        <f t="shared" si="114"/>
        <v xml:space="preserve"> </v>
      </c>
      <c r="BD78" s="747" t="str">
        <f t="shared" si="115"/>
        <v xml:space="preserve"> </v>
      </c>
      <c r="BE78" s="4" t="str">
        <f t="shared" si="116"/>
        <v xml:space="preserve"> </v>
      </c>
      <c r="BF78" s="747" t="str">
        <f t="shared" si="117"/>
        <v xml:space="preserve"> </v>
      </c>
      <c r="BG78" s="4" t="str">
        <f t="shared" si="118"/>
        <v xml:space="preserve"> </v>
      </c>
      <c r="BH78" s="747" t="str">
        <f t="shared" si="119"/>
        <v xml:space="preserve"> </v>
      </c>
      <c r="BI78" s="4" t="str">
        <f t="shared" si="120"/>
        <v xml:space="preserve"> </v>
      </c>
      <c r="BJ78" s="747" t="str">
        <f t="shared" si="121"/>
        <v xml:space="preserve"> </v>
      </c>
      <c r="BK78" s="4" t="str">
        <f t="shared" si="122"/>
        <v xml:space="preserve"> </v>
      </c>
      <c r="BL78" s="747" t="str">
        <f t="shared" si="123"/>
        <v xml:space="preserve"> </v>
      </c>
      <c r="BM78" s="4" t="str">
        <f t="shared" si="124"/>
        <v xml:space="preserve"> </v>
      </c>
      <c r="BN78" s="747" t="str">
        <f t="shared" si="125"/>
        <v xml:space="preserve"> </v>
      </c>
      <c r="BO78" s="4" t="str">
        <f t="shared" si="126"/>
        <v xml:space="preserve"> </v>
      </c>
      <c r="BP78" s="747" t="str">
        <f t="shared" si="127"/>
        <v xml:space="preserve"> </v>
      </c>
      <c r="BQ78" s="133"/>
      <c r="BR78" s="133"/>
      <c r="BS78" s="389"/>
      <c r="BT78" s="389"/>
      <c r="BU78" s="389"/>
      <c r="BV78" s="389"/>
      <c r="BW78" s="389"/>
      <c r="BX78" s="389"/>
      <c r="BY78" s="389"/>
      <c r="BZ78" s="389"/>
      <c r="CA78" s="389"/>
      <c r="CB78" s="163">
        <f t="shared" si="129"/>
        <v>0</v>
      </c>
      <c r="CC78" s="389"/>
      <c r="CD78" s="389"/>
      <c r="CE78" s="389"/>
      <c r="CF78" s="389"/>
      <c r="CG78" s="389"/>
      <c r="CH78" s="389"/>
      <c r="CI78" s="389"/>
      <c r="CJ78" s="389"/>
      <c r="CK78" s="389"/>
      <c r="CL78" s="389"/>
      <c r="CM78" s="389"/>
      <c r="CN78" s="389"/>
      <c r="CO78" s="389"/>
      <c r="CP78" s="389"/>
      <c r="CQ78" s="389"/>
      <c r="CR78" s="389"/>
      <c r="CS78" s="389"/>
      <c r="CT78" s="389"/>
      <c r="CU78" s="389"/>
      <c r="CV78" s="389"/>
      <c r="CW78" s="389"/>
      <c r="CX78" s="389"/>
      <c r="CY78" s="389"/>
      <c r="CZ78" s="389"/>
      <c r="DA78" s="389"/>
      <c r="DB78" s="389"/>
      <c r="DC78" s="389"/>
      <c r="DD78" s="389"/>
      <c r="DE78" s="389"/>
      <c r="DF78" s="389"/>
      <c r="DG78" s="389"/>
      <c r="DH78" s="389"/>
      <c r="DI78" s="389"/>
      <c r="DJ78" s="389"/>
      <c r="DK78" s="389"/>
      <c r="DL78" s="389"/>
      <c r="DM78" s="389"/>
      <c r="DN78" s="389"/>
      <c r="DO78" s="389"/>
      <c r="DP78" s="389"/>
      <c r="DQ78" s="389"/>
      <c r="DR78" s="389"/>
      <c r="DS78" s="389"/>
      <c r="DT78" s="389"/>
      <c r="DU78" s="389"/>
      <c r="DV78" s="389"/>
      <c r="DW78" s="389"/>
      <c r="DX78" s="389"/>
      <c r="DY78" s="389"/>
      <c r="DZ78" s="389"/>
      <c r="EA78" s="389"/>
      <c r="EB78" s="389"/>
      <c r="EC78" s="389"/>
      <c r="ED78" s="389"/>
      <c r="EE78" s="389"/>
      <c r="EF78" s="389"/>
      <c r="EG78" s="389"/>
      <c r="EH78" s="389"/>
      <c r="EI78" s="389"/>
      <c r="EJ78" s="389"/>
      <c r="EK78" s="389"/>
      <c r="EL78" s="389"/>
      <c r="EM78" s="389"/>
      <c r="EN78" s="389"/>
      <c r="EO78" s="389"/>
      <c r="EP78" s="389"/>
      <c r="EQ78" s="389"/>
      <c r="ER78" s="389"/>
      <c r="ES78" s="389"/>
      <c r="ET78" s="389"/>
      <c r="EU78" s="389"/>
      <c r="EV78" s="389"/>
      <c r="EW78" s="389"/>
      <c r="EX78" s="389"/>
      <c r="EY78" s="389"/>
      <c r="EZ78" s="389"/>
      <c r="FA78" s="389"/>
      <c r="FB78" s="389"/>
      <c r="FC78" s="389"/>
      <c r="FD78" s="389"/>
      <c r="FE78" s="389"/>
      <c r="FF78" s="389"/>
      <c r="FG78" s="389"/>
      <c r="FH78" s="389"/>
      <c r="FI78" s="389"/>
      <c r="FJ78" s="389"/>
      <c r="FK78" s="389"/>
      <c r="FL78" s="389"/>
      <c r="FM78" s="389"/>
      <c r="FN78" s="389"/>
      <c r="FO78" s="389"/>
      <c r="FP78" s="389"/>
      <c r="FQ78" s="389"/>
      <c r="FR78" s="389"/>
      <c r="FS78" s="389"/>
      <c r="FT78" s="389"/>
      <c r="FU78" s="389"/>
      <c r="FV78" s="389"/>
      <c r="FW78" s="389"/>
      <c r="FX78" s="634" t="s">
        <v>198</v>
      </c>
      <c r="FY78" s="635">
        <v>252</v>
      </c>
      <c r="FZ78" s="635">
        <v>30289444</v>
      </c>
      <c r="GA78" s="635">
        <v>55</v>
      </c>
      <c r="GB78" s="635" t="s">
        <v>798</v>
      </c>
      <c r="GC78" s="635">
        <v>20</v>
      </c>
      <c r="GD78" s="635">
        <v>2011</v>
      </c>
      <c r="GE78" s="635">
        <v>1</v>
      </c>
      <c r="GF78" s="635" t="s">
        <v>780</v>
      </c>
      <c r="GG78" s="635">
        <v>2</v>
      </c>
      <c r="GH78" s="635">
        <v>1</v>
      </c>
      <c r="GI78" s="635" t="s">
        <v>780</v>
      </c>
      <c r="GJ78" s="635">
        <v>2</v>
      </c>
      <c r="GK78" s="635" t="s">
        <v>781</v>
      </c>
      <c r="GL78" s="635" t="s">
        <v>782</v>
      </c>
      <c r="GM78" s="635">
        <v>66</v>
      </c>
      <c r="GN78" s="635" t="s">
        <v>783</v>
      </c>
      <c r="GO78" s="635">
        <v>0</v>
      </c>
      <c r="GP78" s="635">
        <v>0</v>
      </c>
      <c r="GQ78" s="635">
        <v>4</v>
      </c>
      <c r="GR78" s="635">
        <v>2</v>
      </c>
      <c r="GS78" s="635">
        <v>9</v>
      </c>
      <c r="GT78" s="635" t="s">
        <v>783</v>
      </c>
      <c r="GU78" s="635" t="s">
        <v>783</v>
      </c>
      <c r="GV78" s="635" t="s">
        <v>783</v>
      </c>
      <c r="GW78" s="635" t="s">
        <v>783</v>
      </c>
      <c r="GX78" s="635" t="s">
        <v>783</v>
      </c>
      <c r="GY78" s="635">
        <v>1649</v>
      </c>
      <c r="GZ78" s="635">
        <v>0.42</v>
      </c>
      <c r="HA78" s="635">
        <v>5</v>
      </c>
      <c r="HB78" s="635" t="s">
        <v>783</v>
      </c>
      <c r="HC78" s="635" t="s">
        <v>782</v>
      </c>
      <c r="HD78" s="635">
        <v>150</v>
      </c>
      <c r="HE78" s="635" t="s">
        <v>783</v>
      </c>
      <c r="HF78" s="635">
        <v>0</v>
      </c>
      <c r="HG78" s="635" t="s">
        <v>783</v>
      </c>
      <c r="HH78" s="635">
        <v>0</v>
      </c>
      <c r="HI78" s="635">
        <v>1</v>
      </c>
      <c r="HJ78" s="635">
        <v>45</v>
      </c>
      <c r="HK78" s="635" t="s">
        <v>784</v>
      </c>
      <c r="HL78" s="635" t="s">
        <v>785</v>
      </c>
      <c r="HM78" s="635" t="s">
        <v>783</v>
      </c>
      <c r="HN78" s="635" t="s">
        <v>783</v>
      </c>
      <c r="HO78" s="635" t="s">
        <v>783</v>
      </c>
      <c r="HP78" s="635" t="s">
        <v>783</v>
      </c>
      <c r="HQ78" s="635" t="s">
        <v>783</v>
      </c>
      <c r="HR78" s="635">
        <v>3975626</v>
      </c>
      <c r="HS78" s="635" t="s">
        <v>783</v>
      </c>
      <c r="HT78" s="635" t="s">
        <v>786</v>
      </c>
      <c r="HU78" s="635" t="s">
        <v>787</v>
      </c>
      <c r="HV78" s="635">
        <v>4</v>
      </c>
      <c r="HW78" s="635">
        <v>2014</v>
      </c>
      <c r="HX78" s="635">
        <v>63</v>
      </c>
      <c r="HY78" s="635">
        <v>0</v>
      </c>
      <c r="HZ78" s="635">
        <v>2218</v>
      </c>
      <c r="IA78" s="636">
        <v>41697.500081018516</v>
      </c>
      <c r="IB78" s="635" t="s">
        <v>788</v>
      </c>
      <c r="IC78" s="635">
        <v>3980104</v>
      </c>
      <c r="ID78" s="635">
        <v>2014</v>
      </c>
      <c r="IE78" s="635">
        <v>1712</v>
      </c>
      <c r="IF78" s="635" t="s">
        <v>783</v>
      </c>
      <c r="IG78" s="635" t="s">
        <v>783</v>
      </c>
      <c r="IH78" s="635" t="s">
        <v>783</v>
      </c>
      <c r="II78" s="635" t="s">
        <v>783</v>
      </c>
      <c r="IJ78" s="635" t="s">
        <v>783</v>
      </c>
      <c r="IK78" s="635" t="s">
        <v>783</v>
      </c>
      <c r="IL78" s="635" t="s">
        <v>783</v>
      </c>
      <c r="IM78" s="635" t="s">
        <v>783</v>
      </c>
      <c r="IN78" s="635" t="s">
        <v>783</v>
      </c>
      <c r="IO78" s="635">
        <v>1649</v>
      </c>
      <c r="IP78" s="636">
        <v>37477.354571759257</v>
      </c>
      <c r="IQ78" s="635">
        <v>2</v>
      </c>
      <c r="IR78" s="635" t="s">
        <v>793</v>
      </c>
      <c r="IS78" s="635">
        <v>9</v>
      </c>
      <c r="IT78" s="637">
        <v>41275</v>
      </c>
      <c r="IU78" s="635" t="s">
        <v>783</v>
      </c>
      <c r="IV78" s="635" t="s">
        <v>783</v>
      </c>
      <c r="IW78" s="635" t="s">
        <v>783</v>
      </c>
      <c r="IX78" s="635" t="s">
        <v>781</v>
      </c>
      <c r="IY78" s="635">
        <v>45</v>
      </c>
      <c r="IZ78" s="635" t="s">
        <v>789</v>
      </c>
      <c r="JA78" s="635" t="s">
        <v>783</v>
      </c>
      <c r="JB78" s="635" t="s">
        <v>783</v>
      </c>
      <c r="JC78" s="635" t="s">
        <v>783</v>
      </c>
      <c r="JD78" s="635">
        <v>329429</v>
      </c>
      <c r="JE78" s="635" t="s">
        <v>783</v>
      </c>
      <c r="JF78" s="635" t="s">
        <v>783</v>
      </c>
      <c r="JG78" s="635" t="s">
        <v>815</v>
      </c>
      <c r="JH78" s="635">
        <v>55</v>
      </c>
      <c r="JI78" s="635" t="s">
        <v>783</v>
      </c>
      <c r="JJ78" s="635" t="s">
        <v>783</v>
      </c>
      <c r="JK78" s="635" t="s">
        <v>783</v>
      </c>
      <c r="JL78" s="635" t="s">
        <v>790</v>
      </c>
      <c r="JM78" s="635">
        <v>4</v>
      </c>
      <c r="JN78" s="635">
        <v>3</v>
      </c>
      <c r="JO78" s="635" t="s">
        <v>783</v>
      </c>
      <c r="JP78" s="635" t="s">
        <v>783</v>
      </c>
      <c r="JQ78" s="635" t="s">
        <v>783</v>
      </c>
      <c r="JR78" s="635" t="s">
        <v>783</v>
      </c>
      <c r="JS78" s="635" t="s">
        <v>783</v>
      </c>
      <c r="JT78" s="635" t="s">
        <v>783</v>
      </c>
      <c r="JU78" s="635" t="s">
        <v>867</v>
      </c>
      <c r="JV78" s="638">
        <v>2217.695663</v>
      </c>
      <c r="JX78" s="225"/>
    </row>
    <row r="79" spans="1:284" ht="16" thickBot="1">
      <c r="A79" s="905" t="s">
        <v>5</v>
      </c>
      <c r="B79" s="79">
        <f t="shared" si="92"/>
        <v>1</v>
      </c>
      <c r="C79" s="871" t="s">
        <v>17</v>
      </c>
      <c r="D79" s="249" t="s">
        <v>162</v>
      </c>
      <c r="E79" s="103" t="s">
        <v>45</v>
      </c>
      <c r="F79" s="888">
        <v>0.1</v>
      </c>
      <c r="G79" s="120" t="e">
        <f t="shared" si="89"/>
        <v>#REF!</v>
      </c>
      <c r="H79" s="30"/>
      <c r="I79" s="33">
        <v>0.1</v>
      </c>
      <c r="J79" s="29"/>
      <c r="K79" s="18"/>
      <c r="L79" s="5"/>
      <c r="M79" s="75">
        <v>1</v>
      </c>
      <c r="N79" s="75">
        <v>0.5</v>
      </c>
      <c r="O79" s="76">
        <v>2</v>
      </c>
      <c r="P79" s="893">
        <f t="shared" si="90"/>
        <v>3.5</v>
      </c>
      <c r="Q79" s="1108">
        <f t="shared" si="91"/>
        <v>1</v>
      </c>
      <c r="R79" s="30"/>
      <c r="S79" s="547">
        <f>I79</f>
        <v>0.1</v>
      </c>
      <c r="T79" s="29"/>
      <c r="U79" s="219">
        <f t="shared" si="87"/>
        <v>7500</v>
      </c>
      <c r="V79" s="172" t="s">
        <v>642</v>
      </c>
      <c r="W79" s="536">
        <f t="shared" si="130"/>
        <v>7500</v>
      </c>
      <c r="X79" s="537">
        <f t="shared" si="128"/>
        <v>0</v>
      </c>
      <c r="Y79" s="538">
        <f t="shared" si="131"/>
        <v>500</v>
      </c>
      <c r="Z79" s="900">
        <f t="shared" si="93"/>
        <v>8000</v>
      </c>
      <c r="AA79" s="883"/>
      <c r="AB79" s="270">
        <f t="shared" si="94"/>
        <v>0</v>
      </c>
      <c r="AC79" s="553"/>
      <c r="AD79" s="562">
        <f t="shared" si="95"/>
        <v>0</v>
      </c>
      <c r="AE79" s="518"/>
      <c r="AF79" s="270">
        <f t="shared" si="96"/>
        <v>0</v>
      </c>
      <c r="AG79" s="270"/>
      <c r="AH79" s="562">
        <f t="shared" si="97"/>
        <v>0</v>
      </c>
      <c r="AI79" s="270"/>
      <c r="AJ79" s="228">
        <v>0</v>
      </c>
      <c r="AK79" s="902">
        <v>2021</v>
      </c>
      <c r="AL79" s="902">
        <v>2020</v>
      </c>
      <c r="AM79" s="18" t="str">
        <f t="shared" si="98"/>
        <v xml:space="preserve"> </v>
      </c>
      <c r="AN79" s="747" t="str">
        <f t="shared" si="99"/>
        <v xml:space="preserve"> </v>
      </c>
      <c r="AO79" s="4" t="str">
        <f t="shared" si="100"/>
        <v xml:space="preserve"> </v>
      </c>
      <c r="AP79" s="747" t="str">
        <f t="shared" si="101"/>
        <v xml:space="preserve"> </v>
      </c>
      <c r="AQ79" s="4">
        <f t="shared" si="102"/>
        <v>0.1</v>
      </c>
      <c r="AR79" s="747">
        <f t="shared" si="103"/>
        <v>8000</v>
      </c>
      <c r="AS79" s="4" t="str">
        <f t="shared" si="104"/>
        <v xml:space="preserve"> </v>
      </c>
      <c r="AT79" s="747" t="str">
        <f t="shared" si="105"/>
        <v xml:space="preserve"> </v>
      </c>
      <c r="AU79" s="4" t="str">
        <f t="shared" si="106"/>
        <v xml:space="preserve"> </v>
      </c>
      <c r="AV79" s="747" t="str">
        <f t="shared" si="107"/>
        <v xml:space="preserve"> </v>
      </c>
      <c r="AW79" s="4" t="str">
        <f t="shared" si="108"/>
        <v xml:space="preserve"> </v>
      </c>
      <c r="AX79" s="747" t="str">
        <f t="shared" si="109"/>
        <v xml:space="preserve"> </v>
      </c>
      <c r="AY79" s="4" t="str">
        <f t="shared" si="110"/>
        <v xml:space="preserve"> </v>
      </c>
      <c r="AZ79" s="747" t="str">
        <f t="shared" si="111"/>
        <v xml:space="preserve"> </v>
      </c>
      <c r="BA79" s="4" t="str">
        <f t="shared" si="112"/>
        <v xml:space="preserve"> </v>
      </c>
      <c r="BB79" s="747" t="str">
        <f t="shared" si="113"/>
        <v xml:space="preserve"> </v>
      </c>
      <c r="BC79" s="4" t="str">
        <f t="shared" si="114"/>
        <v xml:space="preserve"> </v>
      </c>
      <c r="BD79" s="747" t="str">
        <f t="shared" si="115"/>
        <v xml:space="preserve"> </v>
      </c>
      <c r="BE79" s="4" t="str">
        <f t="shared" si="116"/>
        <v xml:space="preserve"> </v>
      </c>
      <c r="BF79" s="747" t="str">
        <f t="shared" si="117"/>
        <v xml:space="preserve"> </v>
      </c>
      <c r="BG79" s="4" t="str">
        <f t="shared" si="118"/>
        <v xml:space="preserve"> </v>
      </c>
      <c r="BH79" s="747" t="str">
        <f t="shared" si="119"/>
        <v xml:space="preserve"> </v>
      </c>
      <c r="BI79" s="4" t="str">
        <f t="shared" si="120"/>
        <v xml:space="preserve"> </v>
      </c>
      <c r="BJ79" s="747" t="str">
        <f t="shared" si="121"/>
        <v xml:space="preserve"> </v>
      </c>
      <c r="BK79" s="4" t="str">
        <f t="shared" si="122"/>
        <v xml:space="preserve"> </v>
      </c>
      <c r="BL79" s="747" t="str">
        <f t="shared" si="123"/>
        <v xml:space="preserve"> </v>
      </c>
      <c r="BM79" s="4" t="str">
        <f t="shared" si="124"/>
        <v xml:space="preserve"> </v>
      </c>
      <c r="BN79" s="747" t="str">
        <f t="shared" si="125"/>
        <v xml:space="preserve"> </v>
      </c>
      <c r="BO79" s="4" t="str">
        <f t="shared" si="126"/>
        <v xml:space="preserve"> </v>
      </c>
      <c r="BP79" s="747" t="str">
        <f t="shared" si="127"/>
        <v xml:space="preserve"> </v>
      </c>
      <c r="BQ79" s="133"/>
      <c r="BR79" s="133"/>
      <c r="BS79" s="389"/>
      <c r="BT79" s="389"/>
      <c r="BU79" s="389"/>
      <c r="BV79" s="389"/>
      <c r="BW79" s="389"/>
      <c r="BX79" s="389"/>
      <c r="BY79" s="389"/>
      <c r="BZ79" s="596"/>
      <c r="CA79" s="596"/>
      <c r="CB79" s="163">
        <f t="shared" si="129"/>
        <v>0</v>
      </c>
      <c r="CC79" s="596"/>
      <c r="CD79" s="596"/>
      <c r="CE79" s="389"/>
      <c r="CF79" s="389"/>
      <c r="CG79" s="389"/>
      <c r="CH79" s="389"/>
      <c r="CI79" s="389"/>
      <c r="CJ79" s="389"/>
      <c r="CK79" s="389"/>
      <c r="CL79" s="589"/>
      <c r="CM79" s="589"/>
      <c r="CN79" s="589"/>
      <c r="CO79" s="589"/>
      <c r="CP79" s="589"/>
      <c r="CQ79" s="589"/>
      <c r="CR79" s="589"/>
      <c r="CS79" s="589"/>
      <c r="CT79" s="589"/>
      <c r="CU79" s="589"/>
      <c r="CV79" s="589"/>
      <c r="CW79" s="589"/>
      <c r="CX79" s="589"/>
      <c r="CY79" s="589"/>
      <c r="CZ79" s="5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389"/>
      <c r="DN79" s="389"/>
      <c r="DO79" s="389"/>
      <c r="DP79" s="389"/>
      <c r="DQ79" s="389"/>
      <c r="DR79" s="389"/>
      <c r="DS79" s="389"/>
      <c r="DT79" s="389"/>
      <c r="DU79" s="389"/>
      <c r="DV79" s="389"/>
      <c r="DW79" s="389"/>
      <c r="DX79" s="389"/>
      <c r="DY79" s="389"/>
      <c r="DZ79" s="389"/>
      <c r="EA79" s="389"/>
      <c r="EB79" s="389"/>
      <c r="EC79" s="389"/>
      <c r="ED79" s="389"/>
      <c r="EE79" s="389"/>
      <c r="EF79" s="389"/>
      <c r="EG79" s="389"/>
      <c r="EH79" s="389"/>
      <c r="EI79" s="389"/>
      <c r="EJ79" s="389"/>
      <c r="EK79" s="389"/>
      <c r="EL79" s="389"/>
      <c r="EM79" s="389"/>
      <c r="EN79" s="389"/>
      <c r="EO79" s="389"/>
      <c r="EP79" s="389"/>
      <c r="EQ79" s="389"/>
      <c r="ER79" s="389"/>
      <c r="ES79" s="389"/>
      <c r="ET79" s="389"/>
      <c r="EU79" s="389"/>
      <c r="EV79" s="389"/>
      <c r="EW79" s="389"/>
      <c r="EX79" s="389"/>
      <c r="EY79" s="389"/>
      <c r="EZ79" s="389"/>
      <c r="FA79" s="389"/>
      <c r="FB79" s="389"/>
      <c r="FC79" s="389"/>
      <c r="FD79" s="389"/>
      <c r="FE79" s="389"/>
      <c r="FF79" s="389"/>
      <c r="FG79" s="389"/>
      <c r="FH79" s="389"/>
      <c r="FI79" s="389"/>
      <c r="FJ79" s="389"/>
      <c r="FK79" s="389"/>
      <c r="FL79" s="389"/>
      <c r="FM79" s="389"/>
      <c r="FN79" s="389"/>
      <c r="FO79" s="389"/>
      <c r="FP79" s="389"/>
      <c r="FQ79" s="389"/>
      <c r="FR79" s="389"/>
      <c r="FS79" s="389"/>
      <c r="FT79" s="389"/>
      <c r="FU79" s="389"/>
      <c r="FV79" s="389"/>
      <c r="FW79" s="389"/>
      <c r="FX79" s="639" t="s">
        <v>198</v>
      </c>
      <c r="FY79" s="640">
        <v>279</v>
      </c>
      <c r="FZ79" s="640">
        <v>30289458</v>
      </c>
      <c r="GA79" s="640">
        <v>55</v>
      </c>
      <c r="GB79" s="640" t="s">
        <v>798</v>
      </c>
      <c r="GC79" s="640">
        <v>20</v>
      </c>
      <c r="GD79" s="640">
        <v>2011</v>
      </c>
      <c r="GE79" s="640">
        <v>1</v>
      </c>
      <c r="GF79" s="640" t="s">
        <v>780</v>
      </c>
      <c r="GG79" s="640">
        <v>2</v>
      </c>
      <c r="GH79" s="640">
        <v>1</v>
      </c>
      <c r="GI79" s="640" t="s">
        <v>780</v>
      </c>
      <c r="GJ79" s="640">
        <v>2</v>
      </c>
      <c r="GK79" s="640" t="s">
        <v>781</v>
      </c>
      <c r="GL79" s="640" t="s">
        <v>782</v>
      </c>
      <c r="GM79" s="640">
        <v>66</v>
      </c>
      <c r="GN79" s="640" t="s">
        <v>783</v>
      </c>
      <c r="GO79" s="640">
        <v>0</v>
      </c>
      <c r="GP79" s="640">
        <v>0</v>
      </c>
      <c r="GQ79" s="640">
        <v>4</v>
      </c>
      <c r="GR79" s="640">
        <v>2</v>
      </c>
      <c r="GS79" s="640">
        <v>9</v>
      </c>
      <c r="GT79" s="640" t="s">
        <v>783</v>
      </c>
      <c r="GU79" s="640" t="s">
        <v>783</v>
      </c>
      <c r="GV79" s="640" t="s">
        <v>783</v>
      </c>
      <c r="GW79" s="640" t="s">
        <v>783</v>
      </c>
      <c r="GX79" s="640" t="s">
        <v>783</v>
      </c>
      <c r="GY79" s="640">
        <v>1649</v>
      </c>
      <c r="GZ79" s="640">
        <v>0.1</v>
      </c>
      <c r="HA79" s="640">
        <v>5</v>
      </c>
      <c r="HB79" s="640" t="s">
        <v>783</v>
      </c>
      <c r="HC79" s="640" t="s">
        <v>782</v>
      </c>
      <c r="HD79" s="640">
        <v>35</v>
      </c>
      <c r="HE79" s="640" t="s">
        <v>783</v>
      </c>
      <c r="HF79" s="640">
        <v>0</v>
      </c>
      <c r="HG79" s="640" t="s">
        <v>783</v>
      </c>
      <c r="HH79" s="640">
        <v>0</v>
      </c>
      <c r="HI79" s="640">
        <v>1</v>
      </c>
      <c r="HJ79" s="640">
        <v>45</v>
      </c>
      <c r="HK79" s="640" t="s">
        <v>784</v>
      </c>
      <c r="HL79" s="640" t="s">
        <v>785</v>
      </c>
      <c r="HM79" s="640" t="s">
        <v>783</v>
      </c>
      <c r="HN79" s="640" t="s">
        <v>783</v>
      </c>
      <c r="HO79" s="640" t="s">
        <v>783</v>
      </c>
      <c r="HP79" s="640" t="s">
        <v>783</v>
      </c>
      <c r="HQ79" s="640" t="s">
        <v>783</v>
      </c>
      <c r="HR79" s="640">
        <v>3979237</v>
      </c>
      <c r="HS79" s="640" t="s">
        <v>783</v>
      </c>
      <c r="HT79" s="640" t="s">
        <v>786</v>
      </c>
      <c r="HU79" s="640" t="s">
        <v>787</v>
      </c>
      <c r="HV79" s="640">
        <v>4</v>
      </c>
      <c r="HW79" s="640">
        <v>2014</v>
      </c>
      <c r="HX79" s="640">
        <v>63</v>
      </c>
      <c r="HY79" s="640">
        <v>0</v>
      </c>
      <c r="HZ79" s="640">
        <v>528</v>
      </c>
      <c r="IA79" s="641">
        <v>41697.500081018516</v>
      </c>
      <c r="IB79" s="640" t="s">
        <v>788</v>
      </c>
      <c r="IC79" s="640">
        <v>3974759</v>
      </c>
      <c r="ID79" s="640">
        <v>2014</v>
      </c>
      <c r="IE79" s="640">
        <v>1712</v>
      </c>
      <c r="IF79" s="640" t="s">
        <v>783</v>
      </c>
      <c r="IG79" s="640" t="s">
        <v>783</v>
      </c>
      <c r="IH79" s="640" t="s">
        <v>783</v>
      </c>
      <c r="II79" s="640" t="s">
        <v>783</v>
      </c>
      <c r="IJ79" s="640" t="s">
        <v>783</v>
      </c>
      <c r="IK79" s="640" t="s">
        <v>783</v>
      </c>
      <c r="IL79" s="640" t="s">
        <v>783</v>
      </c>
      <c r="IM79" s="640" t="s">
        <v>783</v>
      </c>
      <c r="IN79" s="640" t="s">
        <v>783</v>
      </c>
      <c r="IO79" s="640">
        <v>1649</v>
      </c>
      <c r="IP79" s="641">
        <v>41004.418171296296</v>
      </c>
      <c r="IQ79" s="640">
        <v>2</v>
      </c>
      <c r="IR79" s="640" t="s">
        <v>793</v>
      </c>
      <c r="IS79" s="640">
        <v>9</v>
      </c>
      <c r="IT79" s="642">
        <v>41275</v>
      </c>
      <c r="IU79" s="640" t="s">
        <v>783</v>
      </c>
      <c r="IV79" s="640" t="s">
        <v>783</v>
      </c>
      <c r="IW79" s="640" t="s">
        <v>783</v>
      </c>
      <c r="IX79" s="640" t="s">
        <v>781</v>
      </c>
      <c r="IY79" s="640">
        <v>45</v>
      </c>
      <c r="IZ79" s="640" t="s">
        <v>789</v>
      </c>
      <c r="JA79" s="640" t="s">
        <v>783</v>
      </c>
      <c r="JB79" s="640" t="s">
        <v>783</v>
      </c>
      <c r="JC79" s="640" t="s">
        <v>783</v>
      </c>
      <c r="JD79" s="640">
        <v>329429</v>
      </c>
      <c r="JE79" s="640" t="s">
        <v>783</v>
      </c>
      <c r="JF79" s="640" t="s">
        <v>783</v>
      </c>
      <c r="JG79" s="640" t="s">
        <v>815</v>
      </c>
      <c r="JH79" s="640">
        <v>55</v>
      </c>
      <c r="JI79" s="640" t="s">
        <v>783</v>
      </c>
      <c r="JJ79" s="640" t="s">
        <v>783</v>
      </c>
      <c r="JK79" s="640" t="s">
        <v>783</v>
      </c>
      <c r="JL79" s="640" t="s">
        <v>790</v>
      </c>
      <c r="JM79" s="640">
        <v>4</v>
      </c>
      <c r="JN79" s="640">
        <v>3</v>
      </c>
      <c r="JO79" s="640" t="s">
        <v>783</v>
      </c>
      <c r="JP79" s="640">
        <v>10711928</v>
      </c>
      <c r="JQ79" s="640">
        <v>2011</v>
      </c>
      <c r="JR79" s="640">
        <v>3</v>
      </c>
      <c r="JS79" s="640" t="s">
        <v>783</v>
      </c>
      <c r="JT79" s="640" t="s">
        <v>783</v>
      </c>
      <c r="JU79" s="640" t="s">
        <v>868</v>
      </c>
      <c r="JV79" s="643">
        <v>533.31659000000002</v>
      </c>
      <c r="JW79">
        <f>SUM(JV8:JV79)</f>
        <v>153642.52496199997</v>
      </c>
      <c r="JX79" s="225">
        <v>4.5803907342803027</v>
      </c>
    </row>
    <row r="80" spans="1:284" ht="16" thickBot="1">
      <c r="A80" s="905" t="s">
        <v>5</v>
      </c>
      <c r="B80" s="79">
        <f t="shared" si="92"/>
        <v>1</v>
      </c>
      <c r="C80" s="871" t="s">
        <v>29</v>
      </c>
      <c r="D80" s="249" t="s">
        <v>162</v>
      </c>
      <c r="E80" s="103" t="s">
        <v>158</v>
      </c>
      <c r="F80" s="888">
        <v>0.18</v>
      </c>
      <c r="G80" s="120" t="e">
        <f t="shared" si="89"/>
        <v>#REF!</v>
      </c>
      <c r="H80" s="46"/>
      <c r="I80" s="33">
        <v>0.18</v>
      </c>
      <c r="J80" s="29"/>
      <c r="K80" s="18"/>
      <c r="L80" s="5"/>
      <c r="M80" s="75">
        <v>1</v>
      </c>
      <c r="N80" s="75">
        <v>0.5</v>
      </c>
      <c r="O80" s="76">
        <v>1</v>
      </c>
      <c r="P80" s="893">
        <f t="shared" si="90"/>
        <v>2.5</v>
      </c>
      <c r="Q80" s="1108">
        <f t="shared" si="91"/>
        <v>0.5</v>
      </c>
      <c r="R80" s="46"/>
      <c r="S80" s="547">
        <f>I80</f>
        <v>0.18</v>
      </c>
      <c r="T80" s="29"/>
      <c r="U80" s="219">
        <f t="shared" si="87"/>
        <v>13500</v>
      </c>
      <c r="V80" s="172" t="s">
        <v>642</v>
      </c>
      <c r="W80" s="536">
        <f t="shared" si="130"/>
        <v>13500</v>
      </c>
      <c r="X80" s="537">
        <f t="shared" si="128"/>
        <v>0</v>
      </c>
      <c r="Y80" s="538">
        <f t="shared" si="131"/>
        <v>500</v>
      </c>
      <c r="Z80" s="900">
        <f t="shared" si="93"/>
        <v>14000</v>
      </c>
      <c r="AA80" s="883"/>
      <c r="AB80" s="270">
        <f t="shared" si="94"/>
        <v>0</v>
      </c>
      <c r="AC80" s="553"/>
      <c r="AD80" s="562">
        <f t="shared" si="95"/>
        <v>0</v>
      </c>
      <c r="AE80" s="518"/>
      <c r="AF80" s="270">
        <f t="shared" si="96"/>
        <v>0</v>
      </c>
      <c r="AG80" s="270"/>
      <c r="AH80" s="562">
        <f t="shared" si="97"/>
        <v>0</v>
      </c>
      <c r="AI80" s="270"/>
      <c r="AJ80" s="228">
        <v>0</v>
      </c>
      <c r="AK80" s="902">
        <v>2021</v>
      </c>
      <c r="AL80" s="902">
        <v>2020</v>
      </c>
      <c r="AM80" s="18" t="str">
        <f t="shared" si="98"/>
        <v xml:space="preserve"> </v>
      </c>
      <c r="AN80" s="747" t="str">
        <f t="shared" si="99"/>
        <v xml:space="preserve"> </v>
      </c>
      <c r="AO80" s="4" t="str">
        <f t="shared" si="100"/>
        <v xml:space="preserve"> </v>
      </c>
      <c r="AP80" s="747" t="str">
        <f t="shared" si="101"/>
        <v xml:space="preserve"> </v>
      </c>
      <c r="AQ80" s="4">
        <f t="shared" si="102"/>
        <v>0.18</v>
      </c>
      <c r="AR80" s="747">
        <f t="shared" si="103"/>
        <v>14000</v>
      </c>
      <c r="AS80" s="4" t="str">
        <f t="shared" si="104"/>
        <v xml:space="preserve"> </v>
      </c>
      <c r="AT80" s="747" t="str">
        <f t="shared" si="105"/>
        <v xml:space="preserve"> </v>
      </c>
      <c r="AU80" s="4" t="str">
        <f t="shared" si="106"/>
        <v xml:space="preserve"> </v>
      </c>
      <c r="AV80" s="747" t="str">
        <f t="shared" si="107"/>
        <v xml:space="preserve"> </v>
      </c>
      <c r="AW80" s="4" t="str">
        <f t="shared" si="108"/>
        <v xml:space="preserve"> </v>
      </c>
      <c r="AX80" s="747" t="str">
        <f t="shared" si="109"/>
        <v xml:space="preserve"> </v>
      </c>
      <c r="AY80" s="4" t="str">
        <f t="shared" si="110"/>
        <v xml:space="preserve"> </v>
      </c>
      <c r="AZ80" s="747" t="str">
        <f t="shared" si="111"/>
        <v xml:space="preserve"> </v>
      </c>
      <c r="BA80" s="4" t="str">
        <f t="shared" si="112"/>
        <v xml:space="preserve"> </v>
      </c>
      <c r="BB80" s="747" t="str">
        <f t="shared" si="113"/>
        <v xml:space="preserve"> </v>
      </c>
      <c r="BC80" s="4" t="str">
        <f t="shared" si="114"/>
        <v xml:space="preserve"> </v>
      </c>
      <c r="BD80" s="747" t="str">
        <f t="shared" si="115"/>
        <v xml:space="preserve"> </v>
      </c>
      <c r="BE80" s="4" t="str">
        <f t="shared" si="116"/>
        <v xml:space="preserve"> </v>
      </c>
      <c r="BF80" s="747" t="str">
        <f t="shared" si="117"/>
        <v xml:space="preserve"> </v>
      </c>
      <c r="BG80" s="4" t="str">
        <f t="shared" si="118"/>
        <v xml:space="preserve"> </v>
      </c>
      <c r="BH80" s="747" t="str">
        <f t="shared" si="119"/>
        <v xml:space="preserve"> </v>
      </c>
      <c r="BI80" s="4" t="str">
        <f t="shared" si="120"/>
        <v xml:space="preserve"> </v>
      </c>
      <c r="BJ80" s="747" t="str">
        <f t="shared" si="121"/>
        <v xml:space="preserve"> </v>
      </c>
      <c r="BK80" s="4" t="str">
        <f t="shared" si="122"/>
        <v xml:space="preserve"> </v>
      </c>
      <c r="BL80" s="747" t="str">
        <f t="shared" si="123"/>
        <v xml:space="preserve"> </v>
      </c>
      <c r="BM80" s="4" t="str">
        <f t="shared" si="124"/>
        <v xml:space="preserve"> </v>
      </c>
      <c r="BN80" s="747" t="str">
        <f t="shared" si="125"/>
        <v xml:space="preserve"> </v>
      </c>
      <c r="BO80" s="4" t="str">
        <f t="shared" si="126"/>
        <v xml:space="preserve"> </v>
      </c>
      <c r="BP80" s="747" t="str">
        <f t="shared" si="127"/>
        <v xml:space="preserve"> </v>
      </c>
      <c r="BQ80" s="133"/>
      <c r="BR80" s="133"/>
      <c r="BS80" s="389"/>
      <c r="BT80" s="389"/>
      <c r="BU80" s="389"/>
      <c r="BV80" s="389"/>
      <c r="BW80" s="389"/>
      <c r="BX80" s="389"/>
      <c r="BY80" s="389"/>
      <c r="BZ80" s="389"/>
      <c r="CA80" s="389"/>
      <c r="CB80" s="163">
        <f t="shared" si="129"/>
        <v>0</v>
      </c>
      <c r="CC80" s="389"/>
      <c r="CD80" s="389"/>
      <c r="CE80" s="389"/>
      <c r="CF80" s="389"/>
      <c r="CG80" s="389"/>
      <c r="CH80" s="389"/>
      <c r="CI80" s="389"/>
      <c r="CJ80" s="389"/>
      <c r="CK80" s="389"/>
      <c r="CL80" s="588"/>
      <c r="CM80" s="588"/>
      <c r="CN80" s="588"/>
      <c r="CO80" s="588"/>
      <c r="CP80" s="588"/>
      <c r="CQ80" s="588"/>
      <c r="CR80" s="588"/>
      <c r="CS80" s="588"/>
      <c r="CT80" s="588"/>
      <c r="CU80" s="588"/>
      <c r="CV80" s="588"/>
      <c r="CW80" s="588"/>
      <c r="CX80" s="588"/>
      <c r="CY80" s="588"/>
      <c r="CZ80" s="588"/>
      <c r="DA80" s="389"/>
      <c r="DB80" s="389"/>
      <c r="DC80" s="389"/>
      <c r="DD80" s="389"/>
      <c r="DE80" s="389"/>
      <c r="DF80" s="389"/>
      <c r="DG80" s="389"/>
      <c r="DH80" s="389"/>
      <c r="DI80" s="389"/>
      <c r="DJ80" s="389"/>
      <c r="DK80" s="389"/>
      <c r="DL80" s="389"/>
      <c r="DM80" s="389"/>
      <c r="DN80" s="389"/>
      <c r="DO80" s="389"/>
      <c r="DP80" s="389"/>
      <c r="DQ80" s="389"/>
      <c r="DR80" s="389"/>
      <c r="DS80" s="389"/>
      <c r="DT80" s="389"/>
      <c r="DU80" s="389"/>
      <c r="DV80" s="389"/>
      <c r="DW80" s="389"/>
      <c r="DX80" s="389"/>
      <c r="DY80" s="389"/>
      <c r="DZ80" s="389"/>
      <c r="EA80" s="389"/>
      <c r="EB80" s="389"/>
      <c r="EC80" s="389"/>
      <c r="ED80" s="389"/>
      <c r="EE80" s="389"/>
      <c r="EF80" s="389"/>
      <c r="EG80" s="389"/>
      <c r="EH80" s="389"/>
      <c r="EI80" s="389"/>
      <c r="EJ80" s="389"/>
      <c r="EK80" s="389"/>
      <c r="EL80" s="389"/>
      <c r="EM80" s="389"/>
      <c r="EN80" s="389"/>
      <c r="EO80" s="389"/>
      <c r="EP80" s="389"/>
      <c r="EQ80" s="389"/>
      <c r="ER80" s="389"/>
      <c r="ES80" s="389"/>
      <c r="ET80" s="389"/>
      <c r="EU80" s="389"/>
      <c r="EV80" s="389"/>
      <c r="EW80" s="389"/>
      <c r="EX80" s="389"/>
      <c r="EY80" s="389"/>
      <c r="EZ80" s="389"/>
      <c r="FA80" s="389"/>
      <c r="FB80" s="389"/>
      <c r="FC80" s="389"/>
      <c r="FD80" s="389"/>
      <c r="FE80" s="389"/>
      <c r="FF80" s="389"/>
      <c r="FG80" s="389"/>
      <c r="FH80" s="389"/>
      <c r="FI80" s="389"/>
      <c r="FJ80" s="389"/>
      <c r="FK80" s="389"/>
      <c r="FL80" s="389"/>
      <c r="FM80" s="389"/>
      <c r="FN80" s="389"/>
      <c r="FO80" s="389"/>
      <c r="FP80" s="389"/>
      <c r="FQ80" s="389"/>
      <c r="FR80" s="389"/>
      <c r="FS80" s="389"/>
      <c r="FT80" s="389"/>
      <c r="FU80" s="389"/>
      <c r="FV80" s="389"/>
      <c r="FW80" s="389"/>
      <c r="FX80" s="621" t="s">
        <v>449</v>
      </c>
      <c r="FY80" s="622">
        <v>13</v>
      </c>
      <c r="FZ80" s="622">
        <v>30289466</v>
      </c>
      <c r="GA80" s="622">
        <v>55</v>
      </c>
      <c r="GB80" s="622" t="s">
        <v>798</v>
      </c>
      <c r="GC80" s="622">
        <v>18</v>
      </c>
      <c r="GD80" s="622">
        <v>1979</v>
      </c>
      <c r="GE80" s="622">
        <v>1</v>
      </c>
      <c r="GF80" s="622" t="s">
        <v>780</v>
      </c>
      <c r="GG80" s="622">
        <v>1</v>
      </c>
      <c r="GH80" s="622">
        <v>1</v>
      </c>
      <c r="GI80" s="622" t="s">
        <v>780</v>
      </c>
      <c r="GJ80" s="622">
        <v>1</v>
      </c>
      <c r="GK80" s="622" t="s">
        <v>781</v>
      </c>
      <c r="GL80" s="622" t="s">
        <v>782</v>
      </c>
      <c r="GM80" s="622">
        <v>66</v>
      </c>
      <c r="GN80" s="622" t="s">
        <v>783</v>
      </c>
      <c r="GO80" s="622">
        <v>0</v>
      </c>
      <c r="GP80" s="622">
        <v>0</v>
      </c>
      <c r="GQ80" s="622">
        <v>4</v>
      </c>
      <c r="GR80" s="622">
        <v>2</v>
      </c>
      <c r="GS80" s="622">
        <v>2</v>
      </c>
      <c r="GT80" s="622" t="s">
        <v>783</v>
      </c>
      <c r="GU80" s="622" t="s">
        <v>783</v>
      </c>
      <c r="GV80" s="622" t="s">
        <v>783</v>
      </c>
      <c r="GW80" s="622" t="s">
        <v>783</v>
      </c>
      <c r="GX80" s="622" t="s">
        <v>783</v>
      </c>
      <c r="GY80" s="622">
        <v>1649</v>
      </c>
      <c r="GZ80" s="622">
        <v>0.82</v>
      </c>
      <c r="HA80" s="622">
        <v>5</v>
      </c>
      <c r="HB80" s="622" t="s">
        <v>783</v>
      </c>
      <c r="HC80" s="622" t="s">
        <v>782</v>
      </c>
      <c r="HD80" s="622">
        <v>35</v>
      </c>
      <c r="HE80" s="622" t="s">
        <v>783</v>
      </c>
      <c r="HF80" s="622">
        <v>0</v>
      </c>
      <c r="HG80" s="622" t="s">
        <v>783</v>
      </c>
      <c r="HH80" s="622">
        <v>0</v>
      </c>
      <c r="HI80" s="622">
        <v>1</v>
      </c>
      <c r="HJ80" s="622">
        <v>45</v>
      </c>
      <c r="HK80" s="622" t="s">
        <v>784</v>
      </c>
      <c r="HL80" s="622" t="s">
        <v>785</v>
      </c>
      <c r="HM80" s="622" t="s">
        <v>783</v>
      </c>
      <c r="HN80" s="622" t="s">
        <v>783</v>
      </c>
      <c r="HO80" s="622" t="s">
        <v>783</v>
      </c>
      <c r="HP80" s="622" t="s">
        <v>783</v>
      </c>
      <c r="HQ80" s="622" t="s">
        <v>783</v>
      </c>
      <c r="HR80" s="622">
        <v>5074795</v>
      </c>
      <c r="HS80" s="622" t="s">
        <v>783</v>
      </c>
      <c r="HT80" s="622" t="s">
        <v>786</v>
      </c>
      <c r="HU80" s="622" t="s">
        <v>787</v>
      </c>
      <c r="HV80" s="622">
        <v>4</v>
      </c>
      <c r="HW80" s="622">
        <v>2014</v>
      </c>
      <c r="HX80" s="622">
        <v>63</v>
      </c>
      <c r="HY80" s="622">
        <v>1742</v>
      </c>
      <c r="HZ80" s="622">
        <v>6072</v>
      </c>
      <c r="IA80" s="623">
        <v>41697.500081018516</v>
      </c>
      <c r="IB80" s="622" t="s">
        <v>788</v>
      </c>
      <c r="IC80" s="622">
        <v>5074794</v>
      </c>
      <c r="ID80" s="622">
        <v>2014</v>
      </c>
      <c r="IE80" s="622">
        <v>1712</v>
      </c>
      <c r="IF80" s="622" t="s">
        <v>783</v>
      </c>
      <c r="IG80" s="622" t="s">
        <v>783</v>
      </c>
      <c r="IH80" s="622" t="s">
        <v>783</v>
      </c>
      <c r="II80" s="622" t="s">
        <v>783</v>
      </c>
      <c r="IJ80" s="622" t="s">
        <v>783</v>
      </c>
      <c r="IK80" s="622" t="s">
        <v>783</v>
      </c>
      <c r="IL80" s="622" t="s">
        <v>783</v>
      </c>
      <c r="IM80" s="622" t="s">
        <v>783</v>
      </c>
      <c r="IN80" s="622" t="s">
        <v>783</v>
      </c>
      <c r="IO80" s="622">
        <v>1649</v>
      </c>
      <c r="IP80" s="623">
        <v>38587.423726851855</v>
      </c>
      <c r="IQ80" s="622">
        <v>2</v>
      </c>
      <c r="IR80" s="622" t="s">
        <v>793</v>
      </c>
      <c r="IS80" s="622">
        <v>2</v>
      </c>
      <c r="IT80" s="644">
        <v>41275</v>
      </c>
      <c r="IU80" s="622" t="s">
        <v>783</v>
      </c>
      <c r="IV80" s="622" t="s">
        <v>783</v>
      </c>
      <c r="IW80" s="622" t="s">
        <v>783</v>
      </c>
      <c r="IX80" s="622" t="s">
        <v>781</v>
      </c>
      <c r="IY80" s="622">
        <v>45</v>
      </c>
      <c r="IZ80" s="622" t="s">
        <v>789</v>
      </c>
      <c r="JA80" s="622" t="s">
        <v>783</v>
      </c>
      <c r="JB80" s="622" t="s">
        <v>783</v>
      </c>
      <c r="JC80" s="622" t="s">
        <v>783</v>
      </c>
      <c r="JD80" s="622">
        <v>329430</v>
      </c>
      <c r="JE80" s="622" t="s">
        <v>783</v>
      </c>
      <c r="JF80" s="622" t="s">
        <v>783</v>
      </c>
      <c r="JG80" s="622" t="s">
        <v>802</v>
      </c>
      <c r="JH80" s="622">
        <v>55</v>
      </c>
      <c r="JI80" s="622" t="s">
        <v>783</v>
      </c>
      <c r="JJ80" s="622" t="s">
        <v>783</v>
      </c>
      <c r="JK80" s="622" t="s">
        <v>783</v>
      </c>
      <c r="JL80" s="622" t="s">
        <v>790</v>
      </c>
      <c r="JM80" s="622">
        <v>4</v>
      </c>
      <c r="JN80" s="622">
        <v>3</v>
      </c>
      <c r="JO80" s="622" t="s">
        <v>783</v>
      </c>
      <c r="JP80" s="622">
        <v>10711928</v>
      </c>
      <c r="JQ80" s="622">
        <v>2011</v>
      </c>
      <c r="JR80" s="622">
        <v>3</v>
      </c>
      <c r="JS80" s="622" t="s">
        <v>783</v>
      </c>
      <c r="JT80" s="622" t="s">
        <v>783</v>
      </c>
      <c r="JU80" s="622" t="s">
        <v>869</v>
      </c>
      <c r="JV80" s="624">
        <v>4324.8232239999998</v>
      </c>
      <c r="JX80" s="225"/>
    </row>
    <row r="81" spans="1:284" ht="16" thickBot="1">
      <c r="A81" s="905">
        <f>B81</f>
        <v>1</v>
      </c>
      <c r="B81" s="79">
        <f t="shared" si="92"/>
        <v>1</v>
      </c>
      <c r="C81" s="871" t="s">
        <v>33</v>
      </c>
      <c r="D81" s="249" t="s">
        <v>136</v>
      </c>
      <c r="E81" s="103" t="s">
        <v>137</v>
      </c>
      <c r="F81" s="888">
        <v>0.25</v>
      </c>
      <c r="G81" s="120">
        <f>F81</f>
        <v>0.25</v>
      </c>
      <c r="H81" s="46"/>
      <c r="I81" s="33">
        <v>0.25</v>
      </c>
      <c r="J81" s="29"/>
      <c r="K81" s="18"/>
      <c r="L81" s="5" t="s">
        <v>140</v>
      </c>
      <c r="M81" s="71">
        <v>1</v>
      </c>
      <c r="N81" s="71">
        <v>1</v>
      </c>
      <c r="O81" s="70">
        <v>2</v>
      </c>
      <c r="P81" s="891">
        <f t="shared" si="90"/>
        <v>4</v>
      </c>
      <c r="Q81" s="1108"/>
      <c r="R81" s="46"/>
      <c r="S81" s="547">
        <v>0.25</v>
      </c>
      <c r="T81" s="29"/>
      <c r="U81" s="219">
        <f t="shared" si="87"/>
        <v>18750</v>
      </c>
      <c r="V81" s="172" t="s">
        <v>642</v>
      </c>
      <c r="W81" s="536">
        <f t="shared" si="130"/>
        <v>18750</v>
      </c>
      <c r="X81" s="537">
        <f t="shared" si="128"/>
        <v>0</v>
      </c>
      <c r="Y81" s="538">
        <f t="shared" si="131"/>
        <v>500</v>
      </c>
      <c r="Z81" s="900">
        <f t="shared" si="93"/>
        <v>19250</v>
      </c>
      <c r="AA81" s="883"/>
      <c r="AB81" s="270">
        <f t="shared" si="94"/>
        <v>0</v>
      </c>
      <c r="AC81" s="553"/>
      <c r="AD81" s="562">
        <f t="shared" si="95"/>
        <v>0</v>
      </c>
      <c r="AE81" s="518"/>
      <c r="AF81" s="270">
        <f t="shared" si="96"/>
        <v>0</v>
      </c>
      <c r="AG81" s="270"/>
      <c r="AH81" s="562">
        <f t="shared" si="97"/>
        <v>0</v>
      </c>
      <c r="AI81" s="270"/>
      <c r="AJ81" s="228">
        <v>0</v>
      </c>
      <c r="AK81" s="902">
        <v>2021</v>
      </c>
      <c r="AL81" s="902">
        <v>2020</v>
      </c>
      <c r="AM81" s="18" t="str">
        <f t="shared" si="98"/>
        <v xml:space="preserve"> </v>
      </c>
      <c r="AN81" s="747" t="str">
        <f t="shared" si="99"/>
        <v xml:space="preserve"> </v>
      </c>
      <c r="AO81" s="4" t="str">
        <f t="shared" si="100"/>
        <v xml:space="preserve"> </v>
      </c>
      <c r="AP81" s="747" t="str">
        <f t="shared" si="101"/>
        <v xml:space="preserve"> </v>
      </c>
      <c r="AQ81" s="4">
        <f t="shared" si="102"/>
        <v>0.25</v>
      </c>
      <c r="AR81" s="747">
        <f t="shared" si="103"/>
        <v>19250</v>
      </c>
      <c r="AS81" s="4" t="str">
        <f t="shared" si="104"/>
        <v xml:space="preserve"> </v>
      </c>
      <c r="AT81" s="747" t="str">
        <f t="shared" si="105"/>
        <v xml:space="preserve"> </v>
      </c>
      <c r="AU81" s="4" t="str">
        <f t="shared" si="106"/>
        <v xml:space="preserve"> </v>
      </c>
      <c r="AV81" s="747" t="str">
        <f t="shared" si="107"/>
        <v xml:space="preserve"> </v>
      </c>
      <c r="AW81" s="4" t="str">
        <f t="shared" si="108"/>
        <v xml:space="preserve"> </v>
      </c>
      <c r="AX81" s="747" t="str">
        <f t="shared" si="109"/>
        <v xml:space="preserve"> </v>
      </c>
      <c r="AY81" s="4" t="str">
        <f t="shared" si="110"/>
        <v xml:space="preserve"> </v>
      </c>
      <c r="AZ81" s="747" t="str">
        <f t="shared" si="111"/>
        <v xml:space="preserve"> </v>
      </c>
      <c r="BA81" s="4" t="str">
        <f t="shared" si="112"/>
        <v xml:space="preserve"> </v>
      </c>
      <c r="BB81" s="747" t="str">
        <f t="shared" si="113"/>
        <v xml:space="preserve"> </v>
      </c>
      <c r="BC81" s="4" t="str">
        <f t="shared" si="114"/>
        <v xml:space="preserve"> </v>
      </c>
      <c r="BD81" s="747" t="str">
        <f t="shared" si="115"/>
        <v xml:space="preserve"> </v>
      </c>
      <c r="BE81" s="4" t="str">
        <f t="shared" si="116"/>
        <v xml:space="preserve"> </v>
      </c>
      <c r="BF81" s="747" t="str">
        <f t="shared" si="117"/>
        <v xml:space="preserve"> </v>
      </c>
      <c r="BG81" s="4" t="str">
        <f t="shared" si="118"/>
        <v xml:space="preserve"> </v>
      </c>
      <c r="BH81" s="747" t="str">
        <f t="shared" si="119"/>
        <v xml:space="preserve"> </v>
      </c>
      <c r="BI81" s="4" t="str">
        <f t="shared" si="120"/>
        <v xml:space="preserve"> </v>
      </c>
      <c r="BJ81" s="747" t="str">
        <f t="shared" si="121"/>
        <v xml:space="preserve"> </v>
      </c>
      <c r="BK81" s="4" t="str">
        <f t="shared" si="122"/>
        <v xml:space="preserve"> </v>
      </c>
      <c r="BL81" s="747" t="str">
        <f t="shared" si="123"/>
        <v xml:space="preserve"> </v>
      </c>
      <c r="BM81" s="4" t="str">
        <f t="shared" si="124"/>
        <v xml:space="preserve"> </v>
      </c>
      <c r="BN81" s="747" t="str">
        <f t="shared" si="125"/>
        <v xml:space="preserve"> </v>
      </c>
      <c r="BO81" s="4" t="str">
        <f t="shared" si="126"/>
        <v xml:space="preserve"> </v>
      </c>
      <c r="BP81" s="747" t="str">
        <f t="shared" si="127"/>
        <v xml:space="preserve"> </v>
      </c>
      <c r="BQ81" s="133"/>
      <c r="BR81" s="133"/>
      <c r="BS81" s="389"/>
      <c r="BT81" s="389"/>
      <c r="BU81" s="389"/>
      <c r="BV81" s="389"/>
      <c r="BW81" s="389"/>
      <c r="BX81" s="389"/>
      <c r="BY81" s="389"/>
      <c r="BZ81" s="389"/>
      <c r="CA81" s="389"/>
      <c r="CB81" s="163">
        <f t="shared" si="129"/>
        <v>0</v>
      </c>
      <c r="CC81" s="389"/>
      <c r="CD81" s="389"/>
      <c r="CE81" s="389"/>
      <c r="CF81" s="389"/>
      <c r="CG81" s="389"/>
      <c r="CH81" s="389"/>
      <c r="CI81" s="389"/>
      <c r="CJ81" s="389"/>
      <c r="CK81" s="389"/>
      <c r="CL81" s="389"/>
      <c r="CM81" s="389"/>
      <c r="CN81" s="389"/>
      <c r="CO81" s="389"/>
      <c r="CP81" s="389"/>
      <c r="CQ81" s="389"/>
      <c r="CR81" s="389"/>
      <c r="CS81" s="389"/>
      <c r="CT81" s="389"/>
      <c r="CU81" s="389"/>
      <c r="CV81" s="389"/>
      <c r="CW81" s="389"/>
      <c r="CX81" s="389"/>
      <c r="CY81" s="389"/>
      <c r="CZ81" s="389"/>
      <c r="DA81" s="389"/>
      <c r="DB81" s="389"/>
      <c r="DC81" s="389"/>
      <c r="DD81" s="389"/>
      <c r="DE81" s="389"/>
      <c r="DF81" s="389"/>
      <c r="DG81" s="389"/>
      <c r="DH81" s="389"/>
      <c r="DI81" s="389"/>
      <c r="DJ81" s="389"/>
      <c r="DK81" s="389"/>
      <c r="DL81" s="389"/>
      <c r="DM81" s="389"/>
      <c r="DN81" s="389"/>
      <c r="DO81" s="389"/>
      <c r="DP81" s="389"/>
      <c r="DQ81" s="389"/>
      <c r="DR81" s="389"/>
      <c r="DS81" s="389"/>
      <c r="DT81" s="389"/>
      <c r="DU81" s="389"/>
      <c r="DV81" s="389"/>
      <c r="DW81" s="389"/>
      <c r="DX81" s="389"/>
      <c r="DY81" s="389"/>
      <c r="DZ81" s="389"/>
      <c r="EA81" s="389"/>
      <c r="EB81" s="389"/>
      <c r="EC81" s="389"/>
      <c r="ED81" s="389"/>
      <c r="EE81" s="389"/>
      <c r="EF81" s="389"/>
      <c r="EG81" s="389"/>
      <c r="EH81" s="389"/>
      <c r="EI81" s="389"/>
      <c r="EJ81" s="389"/>
      <c r="EK81" s="389"/>
      <c r="EL81" s="389"/>
      <c r="EM81" s="389"/>
      <c r="EN81" s="389"/>
      <c r="EO81" s="389"/>
      <c r="EP81" s="389"/>
      <c r="EQ81" s="389"/>
      <c r="ER81" s="389"/>
      <c r="ES81" s="389"/>
      <c r="ET81" s="389"/>
      <c r="EU81" s="389"/>
      <c r="EV81" s="389"/>
      <c r="EW81" s="389"/>
      <c r="EX81" s="389"/>
      <c r="EY81" s="389"/>
      <c r="EZ81" s="389"/>
      <c r="FA81" s="389"/>
      <c r="FB81" s="389"/>
      <c r="FC81" s="389"/>
      <c r="FD81" s="389"/>
      <c r="FE81" s="389"/>
      <c r="FF81" s="389"/>
      <c r="FG81" s="389"/>
      <c r="FH81" s="389"/>
      <c r="FI81" s="389"/>
      <c r="FJ81" s="389"/>
      <c r="FK81" s="389"/>
      <c r="FL81" s="389"/>
      <c r="FM81" s="389"/>
      <c r="FN81" s="389"/>
      <c r="FO81" s="389"/>
      <c r="FP81" s="389"/>
      <c r="FQ81" s="389"/>
      <c r="FR81" s="389"/>
      <c r="FS81" s="389"/>
      <c r="FT81" s="389"/>
      <c r="FU81" s="389"/>
      <c r="FV81" s="389"/>
      <c r="FW81" s="389"/>
      <c r="FX81" s="660" t="s">
        <v>449</v>
      </c>
      <c r="FY81" s="661">
        <v>290</v>
      </c>
      <c r="FZ81" s="661">
        <v>30289463</v>
      </c>
      <c r="GA81" s="661">
        <v>55</v>
      </c>
      <c r="GB81" s="661" t="s">
        <v>798</v>
      </c>
      <c r="GC81" s="661">
        <v>20</v>
      </c>
      <c r="GD81" s="661">
        <v>1970</v>
      </c>
      <c r="GE81" s="661">
        <v>1</v>
      </c>
      <c r="GF81" s="661" t="s">
        <v>780</v>
      </c>
      <c r="GG81" s="661">
        <v>1</v>
      </c>
      <c r="GH81" s="661">
        <v>1</v>
      </c>
      <c r="GI81" s="661" t="s">
        <v>780</v>
      </c>
      <c r="GJ81" s="661">
        <v>1</v>
      </c>
      <c r="GK81" s="661" t="s">
        <v>781</v>
      </c>
      <c r="GL81" s="661" t="s">
        <v>782</v>
      </c>
      <c r="GM81" s="661">
        <v>50</v>
      </c>
      <c r="GN81" s="661" t="s">
        <v>783</v>
      </c>
      <c r="GO81" s="661">
        <v>0</v>
      </c>
      <c r="GP81" s="661">
        <v>0</v>
      </c>
      <c r="GQ81" s="661">
        <v>4</v>
      </c>
      <c r="GR81" s="661">
        <v>2</v>
      </c>
      <c r="GS81" s="661">
        <v>2</v>
      </c>
      <c r="GT81" s="661" t="s">
        <v>783</v>
      </c>
      <c r="GU81" s="661" t="s">
        <v>783</v>
      </c>
      <c r="GV81" s="661" t="s">
        <v>783</v>
      </c>
      <c r="GW81" s="661" t="s">
        <v>783</v>
      </c>
      <c r="GX81" s="661" t="s">
        <v>783</v>
      </c>
      <c r="GY81" s="661">
        <v>1649</v>
      </c>
      <c r="GZ81" s="661">
        <v>0.28000000000000003</v>
      </c>
      <c r="HA81" s="661">
        <v>5</v>
      </c>
      <c r="HB81" s="661" t="s">
        <v>783</v>
      </c>
      <c r="HC81" s="661" t="s">
        <v>782</v>
      </c>
      <c r="HD81" s="661">
        <v>35</v>
      </c>
      <c r="HE81" s="661" t="s">
        <v>783</v>
      </c>
      <c r="HF81" s="661">
        <v>0</v>
      </c>
      <c r="HG81" s="661" t="s">
        <v>783</v>
      </c>
      <c r="HH81" s="661">
        <v>0</v>
      </c>
      <c r="HI81" s="661">
        <v>1</v>
      </c>
      <c r="HJ81" s="661">
        <v>45</v>
      </c>
      <c r="HK81" s="661" t="s">
        <v>784</v>
      </c>
      <c r="HL81" s="661" t="s">
        <v>785</v>
      </c>
      <c r="HM81" s="661" t="s">
        <v>783</v>
      </c>
      <c r="HN81" s="661" t="s">
        <v>783</v>
      </c>
      <c r="HO81" s="661" t="s">
        <v>783</v>
      </c>
      <c r="HP81" s="661" t="s">
        <v>783</v>
      </c>
      <c r="HQ81" s="661" t="s">
        <v>783</v>
      </c>
      <c r="HR81" s="661">
        <v>3978903</v>
      </c>
      <c r="HS81" s="661" t="s">
        <v>783</v>
      </c>
      <c r="HT81" s="661" t="s">
        <v>786</v>
      </c>
      <c r="HU81" s="661" t="s">
        <v>787</v>
      </c>
      <c r="HV81" s="661">
        <v>4</v>
      </c>
      <c r="HW81" s="661">
        <v>2014</v>
      </c>
      <c r="HX81" s="661">
        <v>63</v>
      </c>
      <c r="HY81" s="661">
        <v>0</v>
      </c>
      <c r="HZ81" s="661">
        <v>1478</v>
      </c>
      <c r="IA81" s="662">
        <v>41697.500081018516</v>
      </c>
      <c r="IB81" s="661" t="s">
        <v>788</v>
      </c>
      <c r="IC81" s="661">
        <v>3974425</v>
      </c>
      <c r="ID81" s="661">
        <v>2014</v>
      </c>
      <c r="IE81" s="661">
        <v>1712</v>
      </c>
      <c r="IF81" s="661" t="s">
        <v>783</v>
      </c>
      <c r="IG81" s="661" t="s">
        <v>783</v>
      </c>
      <c r="IH81" s="661" t="s">
        <v>783</v>
      </c>
      <c r="II81" s="661" t="s">
        <v>783</v>
      </c>
      <c r="IJ81" s="661" t="s">
        <v>783</v>
      </c>
      <c r="IK81" s="661" t="s">
        <v>783</v>
      </c>
      <c r="IL81" s="661" t="s">
        <v>783</v>
      </c>
      <c r="IM81" s="661" t="s">
        <v>783</v>
      </c>
      <c r="IN81" s="661" t="s">
        <v>783</v>
      </c>
      <c r="IO81" s="661">
        <v>1649</v>
      </c>
      <c r="IP81" s="662">
        <v>37477.354571759257</v>
      </c>
      <c r="IQ81" s="661">
        <v>2</v>
      </c>
      <c r="IR81" s="661" t="s">
        <v>793</v>
      </c>
      <c r="IS81" s="661">
        <v>2</v>
      </c>
      <c r="IT81" s="663">
        <v>41275</v>
      </c>
      <c r="IU81" s="661" t="s">
        <v>783</v>
      </c>
      <c r="IV81" s="661" t="s">
        <v>783</v>
      </c>
      <c r="IW81" s="661" t="s">
        <v>783</v>
      </c>
      <c r="IX81" s="661" t="s">
        <v>781</v>
      </c>
      <c r="IY81" s="661">
        <v>45</v>
      </c>
      <c r="IZ81" s="661" t="s">
        <v>789</v>
      </c>
      <c r="JA81" s="661" t="s">
        <v>783</v>
      </c>
      <c r="JB81" s="661" t="s">
        <v>783</v>
      </c>
      <c r="JC81" s="661" t="s">
        <v>783</v>
      </c>
      <c r="JD81" s="661">
        <v>329430</v>
      </c>
      <c r="JE81" s="661" t="s">
        <v>783</v>
      </c>
      <c r="JF81" s="661" t="s">
        <v>783</v>
      </c>
      <c r="JG81" s="661" t="s">
        <v>802</v>
      </c>
      <c r="JH81" s="661">
        <v>55</v>
      </c>
      <c r="JI81" s="661" t="s">
        <v>783</v>
      </c>
      <c r="JJ81" s="661" t="s">
        <v>783</v>
      </c>
      <c r="JK81" s="661" t="s">
        <v>783</v>
      </c>
      <c r="JL81" s="661" t="s">
        <v>790</v>
      </c>
      <c r="JM81" s="661">
        <v>4</v>
      </c>
      <c r="JN81" s="661">
        <v>3</v>
      </c>
      <c r="JO81" s="661" t="s">
        <v>783</v>
      </c>
      <c r="JP81" s="661">
        <v>10711928</v>
      </c>
      <c r="JQ81" s="661">
        <v>2011</v>
      </c>
      <c r="JR81" s="661">
        <v>3</v>
      </c>
      <c r="JS81" s="661" t="s">
        <v>783</v>
      </c>
      <c r="JT81" s="661" t="s">
        <v>783</v>
      </c>
      <c r="JU81" s="661" t="s">
        <v>870</v>
      </c>
      <c r="JV81" s="664">
        <v>1490.2674939999999</v>
      </c>
      <c r="JX81" s="225"/>
    </row>
    <row r="82" spans="1:284" ht="16" thickBot="1">
      <c r="A82" s="905" t="s">
        <v>5</v>
      </c>
      <c r="B82" s="79">
        <f t="shared" si="92"/>
        <v>2</v>
      </c>
      <c r="C82" s="871" t="s">
        <v>128</v>
      </c>
      <c r="D82" s="249" t="s">
        <v>141</v>
      </c>
      <c r="E82" s="103" t="s">
        <v>158</v>
      </c>
      <c r="F82" s="888">
        <v>1.1000000000000001</v>
      </c>
      <c r="G82" s="120">
        <f t="shared" ref="G82:G87" si="132">F82+G81</f>
        <v>1.35</v>
      </c>
      <c r="H82" s="46"/>
      <c r="I82" s="3">
        <v>1.1000000000000001</v>
      </c>
      <c r="J82" s="56"/>
      <c r="K82" s="18"/>
      <c r="L82" s="5"/>
      <c r="M82" s="71">
        <v>5</v>
      </c>
      <c r="N82" s="71">
        <v>5</v>
      </c>
      <c r="O82" s="70">
        <v>3</v>
      </c>
      <c r="P82" s="891">
        <f t="shared" si="90"/>
        <v>13</v>
      </c>
      <c r="Q82" s="1108">
        <f>O82*N82*M82</f>
        <v>75</v>
      </c>
      <c r="R82" s="46"/>
      <c r="S82" s="3"/>
      <c r="T82" s="56">
        <f>I82</f>
        <v>1.1000000000000001</v>
      </c>
      <c r="U82" s="219">
        <f t="shared" si="87"/>
        <v>227700.00000000003</v>
      </c>
      <c r="V82" s="172" t="s">
        <v>642</v>
      </c>
      <c r="W82" s="536">
        <f t="shared" si="130"/>
        <v>227700.00000000003</v>
      </c>
      <c r="X82" s="537">
        <f t="shared" si="128"/>
        <v>0</v>
      </c>
      <c r="Y82" s="538">
        <f t="shared" si="131"/>
        <v>500</v>
      </c>
      <c r="Z82" s="900">
        <f t="shared" si="93"/>
        <v>228200.00000000003</v>
      </c>
      <c r="AA82" s="883"/>
      <c r="AB82" s="270">
        <f t="shared" si="94"/>
        <v>0</v>
      </c>
      <c r="AC82" s="553"/>
      <c r="AD82" s="562">
        <f t="shared" si="95"/>
        <v>0</v>
      </c>
      <c r="AE82" s="518"/>
      <c r="AF82" s="270">
        <f t="shared" si="96"/>
        <v>0</v>
      </c>
      <c r="AG82" s="270"/>
      <c r="AH82" s="562">
        <f t="shared" si="97"/>
        <v>0</v>
      </c>
      <c r="AI82" s="270"/>
      <c r="AJ82" s="228">
        <v>0</v>
      </c>
      <c r="AK82" s="902">
        <v>2022</v>
      </c>
      <c r="AL82" s="902">
        <v>2020</v>
      </c>
      <c r="AM82" s="18" t="str">
        <f t="shared" si="98"/>
        <v xml:space="preserve"> </v>
      </c>
      <c r="AN82" s="747" t="str">
        <f t="shared" si="99"/>
        <v xml:space="preserve"> </v>
      </c>
      <c r="AO82" s="4" t="str">
        <f t="shared" si="100"/>
        <v xml:space="preserve"> </v>
      </c>
      <c r="AP82" s="747" t="str">
        <f t="shared" si="101"/>
        <v xml:space="preserve"> </v>
      </c>
      <c r="AQ82" s="4">
        <f t="shared" si="102"/>
        <v>1.1000000000000001</v>
      </c>
      <c r="AR82" s="747">
        <f t="shared" si="103"/>
        <v>228200.00000000003</v>
      </c>
      <c r="AS82" s="4" t="str">
        <f t="shared" si="104"/>
        <v xml:space="preserve"> </v>
      </c>
      <c r="AT82" s="747" t="str">
        <f t="shared" si="105"/>
        <v xml:space="preserve"> </v>
      </c>
      <c r="AU82" s="4" t="str">
        <f t="shared" si="106"/>
        <v xml:space="preserve"> </v>
      </c>
      <c r="AV82" s="747" t="str">
        <f t="shared" si="107"/>
        <v xml:space="preserve"> </v>
      </c>
      <c r="AW82" s="4" t="str">
        <f t="shared" si="108"/>
        <v xml:space="preserve"> </v>
      </c>
      <c r="AX82" s="747" t="str">
        <f t="shared" si="109"/>
        <v xml:space="preserve"> </v>
      </c>
      <c r="AY82" s="4" t="str">
        <f t="shared" si="110"/>
        <v xml:space="preserve"> </v>
      </c>
      <c r="AZ82" s="747" t="str">
        <f t="shared" si="111"/>
        <v xml:space="preserve"> </v>
      </c>
      <c r="BA82" s="4" t="str">
        <f t="shared" si="112"/>
        <v xml:space="preserve"> </v>
      </c>
      <c r="BB82" s="747" t="str">
        <f t="shared" si="113"/>
        <v xml:space="preserve"> </v>
      </c>
      <c r="BC82" s="4" t="str">
        <f t="shared" si="114"/>
        <v xml:space="preserve"> </v>
      </c>
      <c r="BD82" s="747" t="str">
        <f t="shared" si="115"/>
        <v xml:space="preserve"> </v>
      </c>
      <c r="BE82" s="4" t="str">
        <f t="shared" si="116"/>
        <v xml:space="preserve"> </v>
      </c>
      <c r="BF82" s="747" t="str">
        <f t="shared" si="117"/>
        <v xml:space="preserve"> </v>
      </c>
      <c r="BG82" s="4" t="str">
        <f t="shared" si="118"/>
        <v xml:space="preserve"> </v>
      </c>
      <c r="BH82" s="747" t="str">
        <f t="shared" si="119"/>
        <v xml:space="preserve"> </v>
      </c>
      <c r="BI82" s="4" t="str">
        <f t="shared" si="120"/>
        <v xml:space="preserve"> </v>
      </c>
      <c r="BJ82" s="747" t="str">
        <f t="shared" si="121"/>
        <v xml:space="preserve"> </v>
      </c>
      <c r="BK82" s="4" t="str">
        <f t="shared" si="122"/>
        <v xml:space="preserve"> </v>
      </c>
      <c r="BL82" s="747" t="str">
        <f t="shared" si="123"/>
        <v xml:space="preserve"> </v>
      </c>
      <c r="BM82" s="4" t="str">
        <f t="shared" si="124"/>
        <v xml:space="preserve"> </v>
      </c>
      <c r="BN82" s="747" t="str">
        <f t="shared" si="125"/>
        <v xml:space="preserve"> </v>
      </c>
      <c r="BO82" s="4" t="str">
        <f t="shared" si="126"/>
        <v xml:space="preserve"> </v>
      </c>
      <c r="BP82" s="747" t="str">
        <f t="shared" si="127"/>
        <v xml:space="preserve"> </v>
      </c>
      <c r="BQ82" s="133" t="s">
        <v>12</v>
      </c>
      <c r="BR82" s="133"/>
      <c r="BS82" s="389"/>
      <c r="BT82" s="389"/>
      <c r="BU82" s="389"/>
      <c r="BV82" s="389"/>
      <c r="BW82" s="389"/>
      <c r="BX82" s="389"/>
      <c r="BY82" s="389"/>
      <c r="BZ82" s="389"/>
      <c r="CA82" s="389"/>
      <c r="CB82" s="163">
        <f t="shared" si="129"/>
        <v>0</v>
      </c>
      <c r="CC82" s="389"/>
      <c r="CD82" s="389"/>
      <c r="CE82" s="389"/>
      <c r="CF82" s="389"/>
      <c r="CG82" s="389"/>
      <c r="CH82" s="389"/>
      <c r="CI82" s="389"/>
      <c r="CJ82" s="389"/>
      <c r="CK82" s="389"/>
      <c r="CL82" s="389"/>
      <c r="CM82" s="389"/>
      <c r="CN82" s="389"/>
      <c r="CO82" s="389"/>
      <c r="CP82" s="389"/>
      <c r="CQ82" s="389"/>
      <c r="CR82" s="389"/>
      <c r="CS82" s="389"/>
      <c r="CT82" s="389"/>
      <c r="CU82" s="389"/>
      <c r="CV82" s="389"/>
      <c r="CW82" s="389"/>
      <c r="CX82" s="389"/>
      <c r="CY82" s="389"/>
      <c r="CZ82" s="389"/>
      <c r="DA82" s="389"/>
      <c r="DB82" s="389"/>
      <c r="DC82" s="389"/>
      <c r="DD82" s="389"/>
      <c r="DE82" s="389"/>
      <c r="DF82" s="389"/>
      <c r="DG82" s="389"/>
      <c r="DH82" s="389"/>
      <c r="DI82" s="389"/>
      <c r="DJ82" s="389"/>
      <c r="DK82" s="389"/>
      <c r="DL82" s="389"/>
      <c r="DM82" s="389"/>
      <c r="DN82" s="389"/>
      <c r="DO82" s="389"/>
      <c r="DP82" s="389"/>
      <c r="DQ82" s="389"/>
      <c r="DR82" s="389"/>
      <c r="DS82" s="389"/>
      <c r="DT82" s="389"/>
      <c r="DU82" s="389"/>
      <c r="DV82" s="389"/>
      <c r="DW82" s="389"/>
      <c r="DX82" s="389"/>
      <c r="DY82" s="389"/>
      <c r="DZ82" s="389"/>
      <c r="EA82" s="389"/>
      <c r="EB82" s="389"/>
      <c r="EC82" s="389"/>
      <c r="ED82" s="389"/>
      <c r="EE82" s="389"/>
      <c r="EF82" s="389"/>
      <c r="EG82" s="389"/>
      <c r="EH82" s="389"/>
      <c r="EI82" s="389"/>
      <c r="EJ82" s="389"/>
      <c r="EK82" s="389"/>
      <c r="EL82" s="389"/>
      <c r="EM82" s="389"/>
      <c r="EN82" s="389"/>
      <c r="EO82" s="389"/>
      <c r="EP82" s="389"/>
      <c r="EQ82" s="389"/>
      <c r="ER82" s="389"/>
      <c r="ES82" s="389"/>
      <c r="ET82" s="389"/>
      <c r="EU82" s="389"/>
      <c r="EV82" s="389"/>
      <c r="EW82" s="389"/>
      <c r="EX82" s="389"/>
      <c r="EY82" s="389"/>
      <c r="EZ82" s="389"/>
      <c r="FA82" s="389"/>
      <c r="FB82" s="389"/>
      <c r="FC82" s="389"/>
      <c r="FD82" s="389"/>
      <c r="FE82" s="389"/>
      <c r="FF82" s="389"/>
      <c r="FG82" s="389"/>
      <c r="FH82" s="389"/>
      <c r="FI82" s="389"/>
      <c r="FJ82" s="389"/>
      <c r="FK82" s="389"/>
      <c r="FL82" s="389"/>
      <c r="FM82" s="389"/>
      <c r="FN82" s="389"/>
      <c r="FO82" s="389"/>
      <c r="FP82" s="389"/>
      <c r="FQ82" s="389"/>
      <c r="FR82" s="389"/>
      <c r="FS82" s="389"/>
      <c r="FT82" s="389"/>
      <c r="FU82" s="389"/>
      <c r="FV82" s="389"/>
      <c r="FW82" s="389"/>
      <c r="FX82" s="625" t="s">
        <v>449</v>
      </c>
      <c r="FY82" s="626">
        <v>298</v>
      </c>
      <c r="FZ82" s="626">
        <v>30289467</v>
      </c>
      <c r="GA82" s="626" t="s">
        <v>783</v>
      </c>
      <c r="GB82" s="626"/>
      <c r="GC82" s="626" t="s">
        <v>783</v>
      </c>
      <c r="GD82" s="626" t="s">
        <v>783</v>
      </c>
      <c r="GE82" s="626" t="s">
        <v>783</v>
      </c>
      <c r="GF82" s="626"/>
      <c r="GG82" s="626" t="s">
        <v>783</v>
      </c>
      <c r="GH82" s="626" t="s">
        <v>783</v>
      </c>
      <c r="GI82" s="626"/>
      <c r="GJ82" s="626" t="s">
        <v>783</v>
      </c>
      <c r="GK82" s="626" t="s">
        <v>781</v>
      </c>
      <c r="GL82" s="626" t="s">
        <v>783</v>
      </c>
      <c r="GM82" s="626" t="s">
        <v>783</v>
      </c>
      <c r="GN82" s="626" t="s">
        <v>783</v>
      </c>
      <c r="GO82" s="626" t="s">
        <v>783</v>
      </c>
      <c r="GP82" s="626" t="s">
        <v>783</v>
      </c>
      <c r="GQ82" s="626" t="s">
        <v>783</v>
      </c>
      <c r="GR82" s="626" t="s">
        <v>783</v>
      </c>
      <c r="GS82" s="626" t="s">
        <v>783</v>
      </c>
      <c r="GT82" s="626" t="s">
        <v>783</v>
      </c>
      <c r="GU82" s="626" t="s">
        <v>783</v>
      </c>
      <c r="GV82" s="626" t="s">
        <v>783</v>
      </c>
      <c r="GW82" s="626" t="s">
        <v>783</v>
      </c>
      <c r="GX82" s="626" t="s">
        <v>783</v>
      </c>
      <c r="GY82" s="626">
        <v>1649</v>
      </c>
      <c r="GZ82" s="626">
        <v>0</v>
      </c>
      <c r="HA82" s="626">
        <v>9</v>
      </c>
      <c r="HB82" s="626" t="s">
        <v>783</v>
      </c>
      <c r="HC82" s="626" t="s">
        <v>783</v>
      </c>
      <c r="HD82" s="626" t="s">
        <v>783</v>
      </c>
      <c r="HE82" s="626" t="s">
        <v>783</v>
      </c>
      <c r="HF82" s="626" t="s">
        <v>783</v>
      </c>
      <c r="HG82" s="626" t="s">
        <v>783</v>
      </c>
      <c r="HH82" s="626" t="s">
        <v>783</v>
      </c>
      <c r="HI82" s="626" t="s">
        <v>783</v>
      </c>
      <c r="HJ82" s="626" t="s">
        <v>783</v>
      </c>
      <c r="HK82" s="626" t="s">
        <v>783</v>
      </c>
      <c r="HL82" s="626" t="s">
        <v>783</v>
      </c>
      <c r="HM82" s="626" t="s">
        <v>783</v>
      </c>
      <c r="HN82" s="626" t="s">
        <v>783</v>
      </c>
      <c r="HO82" s="626" t="s">
        <v>783</v>
      </c>
      <c r="HP82" s="626" t="s">
        <v>783</v>
      </c>
      <c r="HQ82" s="626" t="s">
        <v>783</v>
      </c>
      <c r="HR82" s="626">
        <v>5074795</v>
      </c>
      <c r="HS82" s="626" t="s">
        <v>783</v>
      </c>
      <c r="HT82" s="626" t="s">
        <v>786</v>
      </c>
      <c r="HU82" s="626" t="s">
        <v>787</v>
      </c>
      <c r="HV82" s="626">
        <v>4</v>
      </c>
      <c r="HW82" s="626">
        <v>2014</v>
      </c>
      <c r="HX82" s="626">
        <v>63</v>
      </c>
      <c r="HY82" s="626">
        <v>0</v>
      </c>
      <c r="HZ82" s="626">
        <v>1742</v>
      </c>
      <c r="IA82" s="627">
        <v>41697.500081018516</v>
      </c>
      <c r="IB82" s="626" t="s">
        <v>788</v>
      </c>
      <c r="IC82" s="626">
        <v>5074794</v>
      </c>
      <c r="ID82" s="626">
        <v>2014</v>
      </c>
      <c r="IE82" s="626">
        <v>1712</v>
      </c>
      <c r="IF82" s="626" t="s">
        <v>783</v>
      </c>
      <c r="IG82" s="626" t="s">
        <v>783</v>
      </c>
      <c r="IH82" s="626" t="s">
        <v>783</v>
      </c>
      <c r="II82" s="626" t="s">
        <v>783</v>
      </c>
      <c r="IJ82" s="626" t="s">
        <v>783</v>
      </c>
      <c r="IK82" s="626" t="s">
        <v>783</v>
      </c>
      <c r="IL82" s="626" t="s">
        <v>783</v>
      </c>
      <c r="IM82" s="626" t="s">
        <v>783</v>
      </c>
      <c r="IN82" s="626" t="s">
        <v>783</v>
      </c>
      <c r="IO82" s="626">
        <v>2108</v>
      </c>
      <c r="IP82" s="627">
        <v>38587.423726851855</v>
      </c>
      <c r="IQ82" s="626" t="s">
        <v>783</v>
      </c>
      <c r="IR82" s="626" t="s">
        <v>783</v>
      </c>
      <c r="IS82" s="626" t="s">
        <v>783</v>
      </c>
      <c r="IT82" s="626" t="s">
        <v>783</v>
      </c>
      <c r="IU82" s="626" t="s">
        <v>783</v>
      </c>
      <c r="IV82" s="626" t="s">
        <v>783</v>
      </c>
      <c r="IW82" s="626" t="s">
        <v>783</v>
      </c>
      <c r="IX82" s="626" t="s">
        <v>781</v>
      </c>
      <c r="IY82" s="626" t="s">
        <v>783</v>
      </c>
      <c r="IZ82" s="626" t="s">
        <v>783</v>
      </c>
      <c r="JA82" s="626" t="s">
        <v>783</v>
      </c>
      <c r="JB82" s="626" t="s">
        <v>783</v>
      </c>
      <c r="JC82" s="626" t="s">
        <v>783</v>
      </c>
      <c r="JD82" s="626">
        <v>329430</v>
      </c>
      <c r="JE82" s="626" t="s">
        <v>783</v>
      </c>
      <c r="JF82" s="626" t="s">
        <v>783</v>
      </c>
      <c r="JG82" s="626" t="s">
        <v>783</v>
      </c>
      <c r="JH82" s="626" t="s">
        <v>783</v>
      </c>
      <c r="JI82" s="626" t="s">
        <v>783</v>
      </c>
      <c r="JJ82" s="626" t="s">
        <v>783</v>
      </c>
      <c r="JK82" s="626" t="s">
        <v>783</v>
      </c>
      <c r="JL82" s="626" t="s">
        <v>783</v>
      </c>
      <c r="JM82" s="626">
        <v>4</v>
      </c>
      <c r="JN82" s="626" t="s">
        <v>783</v>
      </c>
      <c r="JO82" s="626" t="s">
        <v>783</v>
      </c>
      <c r="JP82" s="626">
        <v>10711928</v>
      </c>
      <c r="JQ82" s="626">
        <v>2011</v>
      </c>
      <c r="JR82" s="626">
        <v>3</v>
      </c>
      <c r="JS82" s="626" t="s">
        <v>783</v>
      </c>
      <c r="JT82" s="626" t="s">
        <v>783</v>
      </c>
      <c r="JU82" s="626" t="s">
        <v>871</v>
      </c>
      <c r="JV82" s="628">
        <v>1739.91345</v>
      </c>
      <c r="JW82">
        <f>SUM(JV80:JV82)</f>
        <v>7555.0041679999995</v>
      </c>
      <c r="JX82" s="225">
        <v>1.4308720015151515</v>
      </c>
    </row>
    <row r="83" spans="1:284" ht="16" thickBot="1">
      <c r="A83" s="905" t="s">
        <v>5</v>
      </c>
      <c r="B83" s="79">
        <f t="shared" si="92"/>
        <v>1</v>
      </c>
      <c r="C83" s="871" t="s">
        <v>229</v>
      </c>
      <c r="D83" s="249" t="s">
        <v>135</v>
      </c>
      <c r="E83" s="103" t="s">
        <v>230</v>
      </c>
      <c r="F83" s="888">
        <v>1.07</v>
      </c>
      <c r="G83" s="120">
        <f t="shared" si="132"/>
        <v>2.42</v>
      </c>
      <c r="H83" s="46"/>
      <c r="I83" s="33">
        <v>1.07</v>
      </c>
      <c r="J83" s="29"/>
      <c r="K83" s="18"/>
      <c r="L83" s="5"/>
      <c r="M83" s="71">
        <v>3</v>
      </c>
      <c r="N83" s="71">
        <v>1</v>
      </c>
      <c r="O83" s="70">
        <v>3</v>
      </c>
      <c r="P83" s="891">
        <f t="shared" si="90"/>
        <v>7</v>
      </c>
      <c r="Q83" s="1108">
        <f>O83*N83*M83</f>
        <v>9</v>
      </c>
      <c r="R83" s="46"/>
      <c r="S83" s="547">
        <f>I83</f>
        <v>1.07</v>
      </c>
      <c r="T83" s="29"/>
      <c r="U83" s="219">
        <f t="shared" si="87"/>
        <v>80250</v>
      </c>
      <c r="V83" s="172" t="s">
        <v>642</v>
      </c>
      <c r="W83" s="536">
        <f t="shared" si="130"/>
        <v>80250</v>
      </c>
      <c r="X83" s="537">
        <f t="shared" si="128"/>
        <v>21848.924444444445</v>
      </c>
      <c r="Y83" s="538">
        <f t="shared" si="131"/>
        <v>500</v>
      </c>
      <c r="Z83" s="900">
        <f t="shared" si="93"/>
        <v>102598.92444444445</v>
      </c>
      <c r="AA83" s="883">
        <v>4</v>
      </c>
      <c r="AB83" s="270">
        <f t="shared" si="94"/>
        <v>14144.924444444443</v>
      </c>
      <c r="AC83" s="553">
        <v>0.1</v>
      </c>
      <c r="AD83" s="562">
        <f t="shared" si="95"/>
        <v>7704.0000000000009</v>
      </c>
      <c r="AE83" s="518"/>
      <c r="AF83" s="270">
        <f t="shared" si="96"/>
        <v>0</v>
      </c>
      <c r="AG83" s="270"/>
      <c r="AH83" s="562">
        <f t="shared" si="97"/>
        <v>0</v>
      </c>
      <c r="AI83" s="270"/>
      <c r="AJ83" s="228">
        <v>0</v>
      </c>
      <c r="AK83" s="902">
        <v>2021</v>
      </c>
      <c r="AL83" s="902">
        <v>2020</v>
      </c>
      <c r="AM83" s="18" t="str">
        <f t="shared" si="98"/>
        <v xml:space="preserve"> </v>
      </c>
      <c r="AN83" s="747" t="str">
        <f t="shared" si="99"/>
        <v xml:space="preserve"> </v>
      </c>
      <c r="AO83" s="4" t="str">
        <f t="shared" si="100"/>
        <v xml:space="preserve"> </v>
      </c>
      <c r="AP83" s="747" t="str">
        <f t="shared" si="101"/>
        <v xml:space="preserve"> </v>
      </c>
      <c r="AQ83" s="4">
        <f t="shared" si="102"/>
        <v>1.07</v>
      </c>
      <c r="AR83" s="747">
        <f t="shared" si="103"/>
        <v>102598.92444444445</v>
      </c>
      <c r="AS83" s="4" t="str">
        <f t="shared" si="104"/>
        <v xml:space="preserve"> </v>
      </c>
      <c r="AT83" s="747" t="str">
        <f t="shared" si="105"/>
        <v xml:space="preserve"> </v>
      </c>
      <c r="AU83" s="4" t="str">
        <f t="shared" si="106"/>
        <v xml:space="preserve"> </v>
      </c>
      <c r="AV83" s="747" t="str">
        <f t="shared" si="107"/>
        <v xml:space="preserve"> </v>
      </c>
      <c r="AW83" s="4" t="str">
        <f t="shared" si="108"/>
        <v xml:space="preserve"> </v>
      </c>
      <c r="AX83" s="747" t="str">
        <f t="shared" si="109"/>
        <v xml:space="preserve"> </v>
      </c>
      <c r="AY83" s="4" t="str">
        <f t="shared" si="110"/>
        <v xml:space="preserve"> </v>
      </c>
      <c r="AZ83" s="747" t="str">
        <f t="shared" si="111"/>
        <v xml:space="preserve"> </v>
      </c>
      <c r="BA83" s="4" t="str">
        <f t="shared" si="112"/>
        <v xml:space="preserve"> </v>
      </c>
      <c r="BB83" s="747" t="str">
        <f t="shared" si="113"/>
        <v xml:space="preserve"> </v>
      </c>
      <c r="BC83" s="4" t="str">
        <f t="shared" si="114"/>
        <v xml:space="preserve"> </v>
      </c>
      <c r="BD83" s="747" t="str">
        <f t="shared" si="115"/>
        <v xml:space="preserve"> </v>
      </c>
      <c r="BE83" s="4" t="str">
        <f t="shared" si="116"/>
        <v xml:space="preserve"> </v>
      </c>
      <c r="BF83" s="747" t="str">
        <f t="shared" si="117"/>
        <v xml:space="preserve"> </v>
      </c>
      <c r="BG83" s="4" t="str">
        <f t="shared" si="118"/>
        <v xml:space="preserve"> </v>
      </c>
      <c r="BH83" s="747" t="str">
        <f t="shared" si="119"/>
        <v xml:space="preserve"> </v>
      </c>
      <c r="BI83" s="4" t="str">
        <f t="shared" si="120"/>
        <v xml:space="preserve"> </v>
      </c>
      <c r="BJ83" s="747" t="str">
        <f t="shared" si="121"/>
        <v xml:space="preserve"> </v>
      </c>
      <c r="BK83" s="4" t="str">
        <f t="shared" si="122"/>
        <v xml:space="preserve"> </v>
      </c>
      <c r="BL83" s="747" t="str">
        <f t="shared" si="123"/>
        <v xml:space="preserve"> </v>
      </c>
      <c r="BM83" s="4" t="str">
        <f t="shared" si="124"/>
        <v xml:space="preserve"> </v>
      </c>
      <c r="BN83" s="747" t="str">
        <f t="shared" si="125"/>
        <v xml:space="preserve"> </v>
      </c>
      <c r="BO83" s="4" t="str">
        <f t="shared" si="126"/>
        <v xml:space="preserve"> </v>
      </c>
      <c r="BP83" s="747" t="str">
        <f t="shared" si="127"/>
        <v xml:space="preserve"> </v>
      </c>
      <c r="BQ83" s="133"/>
      <c r="BR83" s="133"/>
      <c r="BS83" s="389"/>
      <c r="BT83" s="389"/>
      <c r="BU83" s="389"/>
      <c r="BV83" s="588"/>
      <c r="BW83" s="588"/>
      <c r="BX83" s="588"/>
      <c r="BY83" s="389"/>
      <c r="BZ83" s="389"/>
      <c r="CA83" s="389"/>
      <c r="CB83" s="163">
        <f t="shared" si="129"/>
        <v>0</v>
      </c>
      <c r="CC83" s="389"/>
      <c r="CD83" s="389"/>
      <c r="CE83" s="389"/>
      <c r="CF83" s="389"/>
      <c r="CG83" s="389"/>
      <c r="CH83" s="389"/>
      <c r="CI83" s="389"/>
      <c r="CJ83" s="389"/>
      <c r="CK83" s="389"/>
      <c r="CL83" s="389"/>
      <c r="CM83" s="389"/>
      <c r="CN83" s="389"/>
      <c r="CO83" s="389"/>
      <c r="CP83" s="389"/>
      <c r="CQ83" s="389"/>
      <c r="CR83" s="389"/>
      <c r="CS83" s="389"/>
      <c r="CT83" s="389"/>
      <c r="CU83" s="389"/>
      <c r="CV83" s="389"/>
      <c r="CW83" s="389"/>
      <c r="CX83" s="389"/>
      <c r="CY83" s="389"/>
      <c r="CZ83" s="389"/>
      <c r="DA83" s="389"/>
      <c r="DB83" s="389"/>
      <c r="DC83" s="389"/>
      <c r="DD83" s="389"/>
      <c r="DE83" s="389"/>
      <c r="DF83" s="389"/>
      <c r="DG83" s="389"/>
      <c r="DH83" s="389"/>
      <c r="DI83" s="389"/>
      <c r="DJ83" s="389"/>
      <c r="DK83" s="389"/>
      <c r="DL83" s="389"/>
      <c r="DM83" s="389"/>
      <c r="DN83" s="389"/>
      <c r="DO83" s="389"/>
      <c r="DP83" s="389"/>
      <c r="DQ83" s="389"/>
      <c r="DR83" s="389"/>
      <c r="DS83" s="389"/>
      <c r="DT83" s="389"/>
      <c r="DU83" s="389"/>
      <c r="DV83" s="389"/>
      <c r="DW83" s="389"/>
      <c r="DX83" s="389"/>
      <c r="DY83" s="389"/>
      <c r="DZ83" s="389"/>
      <c r="EA83" s="389"/>
      <c r="EB83" s="389"/>
      <c r="EC83" s="389"/>
      <c r="ED83" s="389"/>
      <c r="EE83" s="389"/>
      <c r="EF83" s="389"/>
      <c r="EG83" s="389"/>
      <c r="EH83" s="389"/>
      <c r="EI83" s="389"/>
      <c r="EJ83" s="389"/>
      <c r="EK83" s="389"/>
      <c r="EL83" s="389"/>
      <c r="EM83" s="389"/>
      <c r="EN83" s="389"/>
      <c r="EO83" s="389"/>
      <c r="EP83" s="389"/>
      <c r="EQ83" s="389"/>
      <c r="ER83" s="389"/>
      <c r="ES83" s="389"/>
      <c r="ET83" s="389"/>
      <c r="EU83" s="389"/>
      <c r="EV83" s="389"/>
      <c r="EW83" s="389"/>
      <c r="EX83" s="389"/>
      <c r="EY83" s="389"/>
      <c r="EZ83" s="389"/>
      <c r="FA83" s="389"/>
      <c r="FB83" s="389"/>
      <c r="FC83" s="389"/>
      <c r="FD83" s="389"/>
      <c r="FE83" s="389"/>
      <c r="FF83" s="389"/>
      <c r="FG83" s="389"/>
      <c r="FH83" s="389"/>
      <c r="FI83" s="389"/>
      <c r="FJ83" s="389"/>
      <c r="FK83" s="389"/>
      <c r="FL83" s="389"/>
      <c r="FM83" s="389"/>
      <c r="FN83" s="389"/>
      <c r="FO83" s="389"/>
      <c r="FP83" s="389"/>
      <c r="FQ83" s="389"/>
      <c r="FR83" s="389"/>
      <c r="FS83" s="389"/>
      <c r="FT83" s="389"/>
      <c r="FU83" s="389"/>
      <c r="FV83" s="389"/>
      <c r="FW83" s="389"/>
      <c r="FX83" s="666" t="s">
        <v>452</v>
      </c>
      <c r="FY83" s="667">
        <v>120</v>
      </c>
      <c r="FZ83" s="667">
        <v>30289471</v>
      </c>
      <c r="GA83" s="667">
        <v>55</v>
      </c>
      <c r="GB83" s="667" t="s">
        <v>798</v>
      </c>
      <c r="GC83" s="667">
        <v>18</v>
      </c>
      <c r="GD83" s="667">
        <v>1973</v>
      </c>
      <c r="GE83" s="667">
        <v>1</v>
      </c>
      <c r="GF83" s="667" t="s">
        <v>780</v>
      </c>
      <c r="GG83" s="667">
        <v>1</v>
      </c>
      <c r="GH83" s="667">
        <v>1</v>
      </c>
      <c r="GI83" s="667" t="s">
        <v>780</v>
      </c>
      <c r="GJ83" s="667">
        <v>1</v>
      </c>
      <c r="GK83" s="667" t="s">
        <v>781</v>
      </c>
      <c r="GL83" s="667" t="s">
        <v>782</v>
      </c>
      <c r="GM83" s="667">
        <v>66</v>
      </c>
      <c r="GN83" s="667" t="s">
        <v>783</v>
      </c>
      <c r="GO83" s="667">
        <v>0</v>
      </c>
      <c r="GP83" s="667">
        <v>0</v>
      </c>
      <c r="GQ83" s="667">
        <v>4</v>
      </c>
      <c r="GR83" s="667">
        <v>2</v>
      </c>
      <c r="GS83" s="667">
        <v>2</v>
      </c>
      <c r="GT83" s="667" t="s">
        <v>783</v>
      </c>
      <c r="GU83" s="667" t="s">
        <v>783</v>
      </c>
      <c r="GV83" s="667" t="s">
        <v>783</v>
      </c>
      <c r="GW83" s="667" t="s">
        <v>783</v>
      </c>
      <c r="GX83" s="667" t="s">
        <v>783</v>
      </c>
      <c r="GY83" s="667">
        <v>1649</v>
      </c>
      <c r="GZ83" s="667">
        <v>0.27</v>
      </c>
      <c r="HA83" s="667">
        <v>5</v>
      </c>
      <c r="HB83" s="667" t="s">
        <v>783</v>
      </c>
      <c r="HC83" s="667" t="s">
        <v>782</v>
      </c>
      <c r="HD83" s="667">
        <v>15</v>
      </c>
      <c r="HE83" s="667" t="s">
        <v>783</v>
      </c>
      <c r="HF83" s="667">
        <v>0</v>
      </c>
      <c r="HG83" s="667" t="s">
        <v>783</v>
      </c>
      <c r="HH83" s="667">
        <v>0</v>
      </c>
      <c r="HI83" s="667">
        <v>1</v>
      </c>
      <c r="HJ83" s="667">
        <v>45</v>
      </c>
      <c r="HK83" s="667" t="s">
        <v>784</v>
      </c>
      <c r="HL83" s="667" t="s">
        <v>785</v>
      </c>
      <c r="HM83" s="667" t="s">
        <v>783</v>
      </c>
      <c r="HN83" s="667" t="s">
        <v>783</v>
      </c>
      <c r="HO83" s="667" t="s">
        <v>783</v>
      </c>
      <c r="HP83" s="667" t="s">
        <v>783</v>
      </c>
      <c r="HQ83" s="667" t="s">
        <v>783</v>
      </c>
      <c r="HR83" s="667">
        <v>3978943</v>
      </c>
      <c r="HS83" s="667" t="s">
        <v>783</v>
      </c>
      <c r="HT83" s="667" t="s">
        <v>786</v>
      </c>
      <c r="HU83" s="667" t="s">
        <v>787</v>
      </c>
      <c r="HV83" s="667">
        <v>4</v>
      </c>
      <c r="HW83" s="667">
        <v>2014</v>
      </c>
      <c r="HX83" s="667">
        <v>63</v>
      </c>
      <c r="HY83" s="667">
        <v>0</v>
      </c>
      <c r="HZ83" s="667">
        <v>1426</v>
      </c>
      <c r="IA83" s="668">
        <v>41697.500081018516</v>
      </c>
      <c r="IB83" s="667" t="s">
        <v>788</v>
      </c>
      <c r="IC83" s="667">
        <v>3974465</v>
      </c>
      <c r="ID83" s="667">
        <v>2014</v>
      </c>
      <c r="IE83" s="667">
        <v>1712</v>
      </c>
      <c r="IF83" s="667" t="s">
        <v>783</v>
      </c>
      <c r="IG83" s="667" t="s">
        <v>783</v>
      </c>
      <c r="IH83" s="667" t="s">
        <v>783</v>
      </c>
      <c r="II83" s="667" t="s">
        <v>783</v>
      </c>
      <c r="IJ83" s="667" t="s">
        <v>783</v>
      </c>
      <c r="IK83" s="667" t="s">
        <v>783</v>
      </c>
      <c r="IL83" s="667" t="s">
        <v>783</v>
      </c>
      <c r="IM83" s="667" t="s">
        <v>783</v>
      </c>
      <c r="IN83" s="667" t="s">
        <v>783</v>
      </c>
      <c r="IO83" s="667">
        <v>1649</v>
      </c>
      <c r="IP83" s="668">
        <v>37477.354571759257</v>
      </c>
      <c r="IQ83" s="667">
        <v>2</v>
      </c>
      <c r="IR83" s="667" t="s">
        <v>793</v>
      </c>
      <c r="IS83" s="667">
        <v>2</v>
      </c>
      <c r="IT83" s="669">
        <v>41275</v>
      </c>
      <c r="IU83" s="667" t="s">
        <v>783</v>
      </c>
      <c r="IV83" s="667" t="s">
        <v>783</v>
      </c>
      <c r="IW83" s="667" t="s">
        <v>783</v>
      </c>
      <c r="IX83" s="667" t="s">
        <v>781</v>
      </c>
      <c r="IY83" s="667">
        <v>45</v>
      </c>
      <c r="IZ83" s="667" t="s">
        <v>789</v>
      </c>
      <c r="JA83" s="667" t="s">
        <v>783</v>
      </c>
      <c r="JB83" s="667" t="s">
        <v>783</v>
      </c>
      <c r="JC83" s="667" t="s">
        <v>783</v>
      </c>
      <c r="JD83" s="667">
        <v>329432</v>
      </c>
      <c r="JE83" s="667" t="s">
        <v>783</v>
      </c>
      <c r="JF83" s="667" t="s">
        <v>783</v>
      </c>
      <c r="JG83" s="667" t="s">
        <v>802</v>
      </c>
      <c r="JH83" s="667">
        <v>55</v>
      </c>
      <c r="JI83" s="667" t="s">
        <v>783</v>
      </c>
      <c r="JJ83" s="667" t="s">
        <v>783</v>
      </c>
      <c r="JK83" s="667" t="s">
        <v>783</v>
      </c>
      <c r="JL83" s="667" t="s">
        <v>790</v>
      </c>
      <c r="JM83" s="667">
        <v>4</v>
      </c>
      <c r="JN83" s="667">
        <v>3</v>
      </c>
      <c r="JO83" s="667" t="s">
        <v>783</v>
      </c>
      <c r="JP83" s="667">
        <v>10711928</v>
      </c>
      <c r="JQ83" s="667">
        <v>2011</v>
      </c>
      <c r="JR83" s="667">
        <v>3</v>
      </c>
      <c r="JS83" s="667" t="s">
        <v>783</v>
      </c>
      <c r="JT83" s="667" t="s">
        <v>783</v>
      </c>
      <c r="JU83" s="667" t="s">
        <v>872</v>
      </c>
      <c r="JV83" s="670">
        <v>1476.424902</v>
      </c>
      <c r="JX83" s="225"/>
    </row>
    <row r="84" spans="1:284" ht="16" thickBot="1">
      <c r="A84" s="905" t="s">
        <v>5</v>
      </c>
      <c r="B84" s="79">
        <f t="shared" si="92"/>
        <v>1</v>
      </c>
      <c r="C84" s="871" t="s">
        <v>30</v>
      </c>
      <c r="D84" s="249" t="s">
        <v>157</v>
      </c>
      <c r="E84" s="103" t="s">
        <v>211</v>
      </c>
      <c r="F84" s="888">
        <v>0.54</v>
      </c>
      <c r="G84" s="120">
        <f t="shared" si="132"/>
        <v>2.96</v>
      </c>
      <c r="H84" s="46"/>
      <c r="I84" s="33">
        <v>0.54</v>
      </c>
      <c r="J84" s="29"/>
      <c r="K84" s="18" t="s">
        <v>36</v>
      </c>
      <c r="L84" s="5"/>
      <c r="M84" s="71">
        <v>2</v>
      </c>
      <c r="N84" s="71">
        <v>2</v>
      </c>
      <c r="O84" s="70">
        <v>2</v>
      </c>
      <c r="P84" s="891">
        <f t="shared" si="90"/>
        <v>6</v>
      </c>
      <c r="Q84" s="1108">
        <f>O84*N84*M84</f>
        <v>8</v>
      </c>
      <c r="R84" s="46"/>
      <c r="S84" s="547">
        <f>I84</f>
        <v>0.54</v>
      </c>
      <c r="T84" s="29"/>
      <c r="U84" s="219">
        <f t="shared" si="87"/>
        <v>40500</v>
      </c>
      <c r="V84" s="172" t="s">
        <v>642</v>
      </c>
      <c r="W84" s="536">
        <f t="shared" si="130"/>
        <v>40500</v>
      </c>
      <c r="X84" s="537">
        <f t="shared" si="128"/>
        <v>20427.840000000004</v>
      </c>
      <c r="Y84" s="538">
        <f t="shared" si="131"/>
        <v>500</v>
      </c>
      <c r="Z84" s="900">
        <f t="shared" si="93"/>
        <v>61427.840000000004</v>
      </c>
      <c r="AA84" s="883">
        <v>6</v>
      </c>
      <c r="AB84" s="270">
        <f t="shared" si="94"/>
        <v>10707.840000000002</v>
      </c>
      <c r="AC84" s="566">
        <v>0.25</v>
      </c>
      <c r="AD84" s="562">
        <f t="shared" si="95"/>
        <v>9720</v>
      </c>
      <c r="AE84" s="518"/>
      <c r="AF84" s="270">
        <f t="shared" si="96"/>
        <v>0</v>
      </c>
      <c r="AG84" s="270"/>
      <c r="AH84" s="562">
        <f t="shared" si="97"/>
        <v>0</v>
      </c>
      <c r="AI84" s="270"/>
      <c r="AJ84" s="228">
        <v>0</v>
      </c>
      <c r="AK84" s="902">
        <v>2020</v>
      </c>
      <c r="AL84" s="902">
        <v>2020</v>
      </c>
      <c r="AM84" s="18" t="str">
        <f t="shared" si="98"/>
        <v xml:space="preserve"> </v>
      </c>
      <c r="AN84" s="747" t="str">
        <f t="shared" si="99"/>
        <v xml:space="preserve"> </v>
      </c>
      <c r="AO84" s="4" t="str">
        <f t="shared" si="100"/>
        <v xml:space="preserve"> </v>
      </c>
      <c r="AP84" s="747" t="str">
        <f t="shared" si="101"/>
        <v xml:space="preserve"> </v>
      </c>
      <c r="AQ84" s="4">
        <f t="shared" si="102"/>
        <v>0.54</v>
      </c>
      <c r="AR84" s="747">
        <f t="shared" si="103"/>
        <v>61427.840000000004</v>
      </c>
      <c r="AS84" s="4" t="str">
        <f t="shared" si="104"/>
        <v xml:space="preserve"> </v>
      </c>
      <c r="AT84" s="747" t="str">
        <f t="shared" si="105"/>
        <v xml:space="preserve"> </v>
      </c>
      <c r="AU84" s="4" t="str">
        <f t="shared" si="106"/>
        <v xml:space="preserve"> </v>
      </c>
      <c r="AV84" s="747" t="str">
        <f t="shared" si="107"/>
        <v xml:space="preserve"> </v>
      </c>
      <c r="AW84" s="4" t="str">
        <f t="shared" si="108"/>
        <v xml:space="preserve"> </v>
      </c>
      <c r="AX84" s="747" t="str">
        <f t="shared" si="109"/>
        <v xml:space="preserve"> </v>
      </c>
      <c r="AY84" s="4" t="str">
        <f t="shared" si="110"/>
        <v xml:space="preserve"> </v>
      </c>
      <c r="AZ84" s="747" t="str">
        <f t="shared" si="111"/>
        <v xml:space="preserve"> </v>
      </c>
      <c r="BA84" s="4" t="str">
        <f t="shared" si="112"/>
        <v xml:space="preserve"> </v>
      </c>
      <c r="BB84" s="747" t="str">
        <f t="shared" si="113"/>
        <v xml:space="preserve"> </v>
      </c>
      <c r="BC84" s="4" t="str">
        <f t="shared" si="114"/>
        <v xml:space="preserve"> </v>
      </c>
      <c r="BD84" s="747" t="str">
        <f t="shared" si="115"/>
        <v xml:space="preserve"> </v>
      </c>
      <c r="BE84" s="4" t="str">
        <f t="shared" si="116"/>
        <v xml:space="preserve"> </v>
      </c>
      <c r="BF84" s="747" t="str">
        <f t="shared" si="117"/>
        <v xml:space="preserve"> </v>
      </c>
      <c r="BG84" s="4" t="str">
        <f t="shared" si="118"/>
        <v xml:space="preserve"> </v>
      </c>
      <c r="BH84" s="747" t="str">
        <f t="shared" si="119"/>
        <v xml:space="preserve"> </v>
      </c>
      <c r="BI84" s="4" t="str">
        <f t="shared" si="120"/>
        <v xml:space="preserve"> </v>
      </c>
      <c r="BJ84" s="747" t="str">
        <f t="shared" si="121"/>
        <v xml:space="preserve"> </v>
      </c>
      <c r="BK84" s="4" t="str">
        <f t="shared" si="122"/>
        <v xml:space="preserve"> </v>
      </c>
      <c r="BL84" s="747" t="str">
        <f t="shared" si="123"/>
        <v xml:space="preserve"> </v>
      </c>
      <c r="BM84" s="4" t="str">
        <f t="shared" si="124"/>
        <v xml:space="preserve"> </v>
      </c>
      <c r="BN84" s="747" t="str">
        <f t="shared" si="125"/>
        <v xml:space="preserve"> </v>
      </c>
      <c r="BO84" s="4" t="str">
        <f t="shared" si="126"/>
        <v xml:space="preserve"> </v>
      </c>
      <c r="BP84" s="747" t="str">
        <f t="shared" si="127"/>
        <v xml:space="preserve"> </v>
      </c>
      <c r="BQ84" s="133" t="s">
        <v>627</v>
      </c>
      <c r="BR84" s="133"/>
      <c r="BS84" s="389"/>
      <c r="BT84" s="389"/>
      <c r="BU84" s="389"/>
      <c r="BV84" s="389"/>
      <c r="BW84" s="389"/>
      <c r="BX84" s="389"/>
      <c r="BY84" s="389"/>
      <c r="BZ84" s="389"/>
      <c r="CA84" s="389"/>
      <c r="CB84" s="163">
        <f t="shared" si="129"/>
        <v>0</v>
      </c>
      <c r="CC84" s="389"/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389"/>
      <c r="CT84" s="389"/>
      <c r="CU84" s="389"/>
      <c r="CV84" s="389"/>
      <c r="CW84" s="389"/>
      <c r="CX84" s="389"/>
      <c r="CY84" s="389"/>
      <c r="CZ84" s="389"/>
      <c r="DA84" s="596"/>
      <c r="DB84" s="596"/>
      <c r="DC84" s="596"/>
      <c r="DD84" s="596"/>
      <c r="DE84" s="596"/>
      <c r="DF84" s="596"/>
      <c r="DG84" s="596"/>
      <c r="DH84" s="596"/>
      <c r="DI84" s="596"/>
      <c r="DJ84" s="596"/>
      <c r="DK84" s="596"/>
      <c r="DL84" s="596"/>
      <c r="DM84" s="596"/>
      <c r="DN84" s="596"/>
      <c r="DO84" s="596"/>
      <c r="DP84" s="596"/>
      <c r="DQ84" s="596"/>
      <c r="DR84" s="596"/>
      <c r="DS84" s="596"/>
      <c r="DT84" s="596"/>
      <c r="DU84" s="596"/>
      <c r="DV84" s="596"/>
      <c r="DW84" s="596"/>
      <c r="DX84" s="596"/>
      <c r="DY84" s="596"/>
      <c r="DZ84" s="596"/>
      <c r="EA84" s="596"/>
      <c r="EB84" s="596"/>
      <c r="EC84" s="596"/>
      <c r="ED84" s="596"/>
      <c r="EE84" s="596"/>
      <c r="EF84" s="596"/>
      <c r="EG84" s="596"/>
      <c r="EH84" s="596"/>
      <c r="EI84" s="596"/>
      <c r="EJ84" s="596"/>
      <c r="EK84" s="596"/>
      <c r="EL84" s="596"/>
      <c r="EM84" s="596"/>
      <c r="EN84" s="596"/>
      <c r="EO84" s="596"/>
      <c r="EP84" s="596"/>
      <c r="EQ84" s="596"/>
      <c r="ER84" s="596"/>
      <c r="ES84" s="596"/>
      <c r="ET84" s="596"/>
      <c r="EU84" s="596"/>
      <c r="EV84" s="596"/>
      <c r="EW84" s="596"/>
      <c r="EX84" s="596"/>
      <c r="EY84" s="596"/>
      <c r="EZ84" s="596"/>
      <c r="FA84" s="596"/>
      <c r="FB84" s="596"/>
      <c r="FC84" s="596"/>
      <c r="FD84" s="596"/>
      <c r="FE84" s="596"/>
      <c r="FF84" s="596"/>
      <c r="FG84" s="596"/>
      <c r="FH84" s="596"/>
      <c r="FI84" s="596"/>
      <c r="FJ84" s="596"/>
      <c r="FK84" s="596"/>
      <c r="FL84" s="596"/>
      <c r="FM84" s="596"/>
      <c r="FN84" s="596"/>
      <c r="FO84" s="596"/>
      <c r="FP84" s="596"/>
      <c r="FQ84" s="596"/>
      <c r="FR84" s="596"/>
      <c r="FS84" s="596"/>
      <c r="FT84" s="596"/>
      <c r="FU84" s="596"/>
      <c r="FV84" s="596"/>
      <c r="FW84" s="596"/>
      <c r="FX84" s="625" t="s">
        <v>452</v>
      </c>
      <c r="FY84" s="626">
        <v>153</v>
      </c>
      <c r="FZ84" s="626">
        <v>30289469</v>
      </c>
      <c r="GA84" s="626">
        <v>55</v>
      </c>
      <c r="GB84" s="626" t="s">
        <v>798</v>
      </c>
      <c r="GC84" s="626">
        <v>18</v>
      </c>
      <c r="GD84" s="626">
        <v>1973</v>
      </c>
      <c r="GE84" s="626">
        <v>1</v>
      </c>
      <c r="GF84" s="626" t="s">
        <v>780</v>
      </c>
      <c r="GG84" s="626">
        <v>1</v>
      </c>
      <c r="GH84" s="626">
        <v>1</v>
      </c>
      <c r="GI84" s="626" t="s">
        <v>780</v>
      </c>
      <c r="GJ84" s="626">
        <v>1</v>
      </c>
      <c r="GK84" s="626" t="s">
        <v>781</v>
      </c>
      <c r="GL84" s="626" t="s">
        <v>782</v>
      </c>
      <c r="GM84" s="626">
        <v>66</v>
      </c>
      <c r="GN84" s="626" t="s">
        <v>783</v>
      </c>
      <c r="GO84" s="626">
        <v>0</v>
      </c>
      <c r="GP84" s="626">
        <v>0</v>
      </c>
      <c r="GQ84" s="626">
        <v>4</v>
      </c>
      <c r="GR84" s="626">
        <v>2</v>
      </c>
      <c r="GS84" s="626">
        <v>2</v>
      </c>
      <c r="GT84" s="626" t="s">
        <v>783</v>
      </c>
      <c r="GU84" s="626" t="s">
        <v>783</v>
      </c>
      <c r="GV84" s="626" t="s">
        <v>783</v>
      </c>
      <c r="GW84" s="626" t="s">
        <v>783</v>
      </c>
      <c r="GX84" s="626" t="s">
        <v>783</v>
      </c>
      <c r="GY84" s="626">
        <v>1649</v>
      </c>
      <c r="GZ84" s="626">
        <v>0.06</v>
      </c>
      <c r="HA84" s="626">
        <v>5</v>
      </c>
      <c r="HB84" s="626" t="s">
        <v>783</v>
      </c>
      <c r="HC84" s="626" t="s">
        <v>782</v>
      </c>
      <c r="HD84" s="626">
        <v>15</v>
      </c>
      <c r="HE84" s="626" t="s">
        <v>783</v>
      </c>
      <c r="HF84" s="626">
        <v>0</v>
      </c>
      <c r="HG84" s="626" t="s">
        <v>783</v>
      </c>
      <c r="HH84" s="626">
        <v>0</v>
      </c>
      <c r="HI84" s="626">
        <v>1</v>
      </c>
      <c r="HJ84" s="626">
        <v>45</v>
      </c>
      <c r="HK84" s="626" t="s">
        <v>784</v>
      </c>
      <c r="HL84" s="626" t="s">
        <v>785</v>
      </c>
      <c r="HM84" s="626" t="s">
        <v>783</v>
      </c>
      <c r="HN84" s="626" t="s">
        <v>783</v>
      </c>
      <c r="HO84" s="626" t="s">
        <v>783</v>
      </c>
      <c r="HP84" s="626" t="s">
        <v>783</v>
      </c>
      <c r="HQ84" s="626" t="s">
        <v>783</v>
      </c>
      <c r="HR84" s="626">
        <v>3978946</v>
      </c>
      <c r="HS84" s="626" t="s">
        <v>783</v>
      </c>
      <c r="HT84" s="626" t="s">
        <v>786</v>
      </c>
      <c r="HU84" s="626" t="s">
        <v>787</v>
      </c>
      <c r="HV84" s="626">
        <v>4</v>
      </c>
      <c r="HW84" s="626">
        <v>2014</v>
      </c>
      <c r="HX84" s="626">
        <v>63</v>
      </c>
      <c r="HY84" s="626">
        <v>0</v>
      </c>
      <c r="HZ84" s="626">
        <v>317</v>
      </c>
      <c r="IA84" s="627">
        <v>41697.500081018516</v>
      </c>
      <c r="IB84" s="626" t="s">
        <v>788</v>
      </c>
      <c r="IC84" s="626">
        <v>3974468</v>
      </c>
      <c r="ID84" s="626">
        <v>2014</v>
      </c>
      <c r="IE84" s="626">
        <v>1712</v>
      </c>
      <c r="IF84" s="626" t="s">
        <v>783</v>
      </c>
      <c r="IG84" s="626" t="s">
        <v>783</v>
      </c>
      <c r="IH84" s="626" t="s">
        <v>783</v>
      </c>
      <c r="II84" s="626" t="s">
        <v>783</v>
      </c>
      <c r="IJ84" s="626" t="s">
        <v>783</v>
      </c>
      <c r="IK84" s="626" t="s">
        <v>783</v>
      </c>
      <c r="IL84" s="626" t="s">
        <v>783</v>
      </c>
      <c r="IM84" s="626" t="s">
        <v>783</v>
      </c>
      <c r="IN84" s="626" t="s">
        <v>783</v>
      </c>
      <c r="IO84" s="626">
        <v>1649</v>
      </c>
      <c r="IP84" s="627">
        <v>37477.354571759257</v>
      </c>
      <c r="IQ84" s="626">
        <v>2</v>
      </c>
      <c r="IR84" s="626" t="s">
        <v>793</v>
      </c>
      <c r="IS84" s="626">
        <v>2</v>
      </c>
      <c r="IT84" s="665">
        <v>41275</v>
      </c>
      <c r="IU84" s="626" t="s">
        <v>783</v>
      </c>
      <c r="IV84" s="626" t="s">
        <v>783</v>
      </c>
      <c r="IW84" s="626" t="s">
        <v>783</v>
      </c>
      <c r="IX84" s="626" t="s">
        <v>781</v>
      </c>
      <c r="IY84" s="626">
        <v>45</v>
      </c>
      <c r="IZ84" s="626" t="s">
        <v>789</v>
      </c>
      <c r="JA84" s="626" t="s">
        <v>783</v>
      </c>
      <c r="JB84" s="626" t="s">
        <v>783</v>
      </c>
      <c r="JC84" s="626" t="s">
        <v>783</v>
      </c>
      <c r="JD84" s="626">
        <v>329432</v>
      </c>
      <c r="JE84" s="626" t="s">
        <v>783</v>
      </c>
      <c r="JF84" s="626" t="s">
        <v>783</v>
      </c>
      <c r="JG84" s="626" t="s">
        <v>802</v>
      </c>
      <c r="JH84" s="626">
        <v>55</v>
      </c>
      <c r="JI84" s="626" t="s">
        <v>783</v>
      </c>
      <c r="JJ84" s="626" t="s">
        <v>783</v>
      </c>
      <c r="JK84" s="626" t="s">
        <v>783</v>
      </c>
      <c r="JL84" s="626" t="s">
        <v>790</v>
      </c>
      <c r="JM84" s="626">
        <v>4</v>
      </c>
      <c r="JN84" s="626">
        <v>3</v>
      </c>
      <c r="JO84" s="626" t="s">
        <v>783</v>
      </c>
      <c r="JP84" s="626">
        <v>10711928</v>
      </c>
      <c r="JQ84" s="626">
        <v>2011</v>
      </c>
      <c r="JR84" s="626">
        <v>3</v>
      </c>
      <c r="JS84" s="626" t="s">
        <v>783</v>
      </c>
      <c r="JT84" s="626" t="s">
        <v>783</v>
      </c>
      <c r="JU84" s="626" t="s">
        <v>873</v>
      </c>
      <c r="JV84" s="628">
        <v>324.15437600000001</v>
      </c>
      <c r="JW84">
        <f>SUM(JV83:JV84)</f>
        <v>1800.5792779999999</v>
      </c>
      <c r="JX84" s="225">
        <v>0.34101880265151513</v>
      </c>
    </row>
    <row r="85" spans="1:284" ht="16" thickBot="1">
      <c r="A85" s="905" t="s">
        <v>5</v>
      </c>
      <c r="B85" s="79">
        <f t="shared" si="92"/>
        <v>1</v>
      </c>
      <c r="C85" s="871" t="s">
        <v>79</v>
      </c>
      <c r="D85" s="249" t="s">
        <v>250</v>
      </c>
      <c r="E85" s="103"/>
      <c r="F85" s="888">
        <v>0.12</v>
      </c>
      <c r="G85" s="120">
        <f t="shared" si="132"/>
        <v>3.08</v>
      </c>
      <c r="H85" s="46"/>
      <c r="I85" s="2"/>
      <c r="J85" s="32">
        <v>0.12</v>
      </c>
      <c r="K85" s="18">
        <v>1987</v>
      </c>
      <c r="L85" s="5"/>
      <c r="M85" s="71">
        <v>4</v>
      </c>
      <c r="N85" s="71">
        <v>1</v>
      </c>
      <c r="O85" s="70">
        <v>1</v>
      </c>
      <c r="P85" s="891">
        <f t="shared" si="90"/>
        <v>6</v>
      </c>
      <c r="Q85" s="1108">
        <f>O85*N85*M85</f>
        <v>4</v>
      </c>
      <c r="R85" s="46"/>
      <c r="S85" s="2"/>
      <c r="T85" s="81">
        <f>J85</f>
        <v>0.12</v>
      </c>
      <c r="U85" s="219">
        <f t="shared" si="87"/>
        <v>24840</v>
      </c>
      <c r="V85" s="172" t="s">
        <v>642</v>
      </c>
      <c r="W85" s="536">
        <f t="shared" si="130"/>
        <v>24840</v>
      </c>
      <c r="X85" s="537">
        <f t="shared" si="128"/>
        <v>0</v>
      </c>
      <c r="Y85" s="538">
        <f t="shared" si="131"/>
        <v>500</v>
      </c>
      <c r="Z85" s="900">
        <f t="shared" si="93"/>
        <v>25340</v>
      </c>
      <c r="AA85" s="883"/>
      <c r="AB85" s="270">
        <f t="shared" si="94"/>
        <v>0</v>
      </c>
      <c r="AC85" s="553"/>
      <c r="AD85" s="562">
        <f t="shared" si="95"/>
        <v>0</v>
      </c>
      <c r="AE85" s="518"/>
      <c r="AF85" s="270">
        <f t="shared" si="96"/>
        <v>0</v>
      </c>
      <c r="AG85" s="270"/>
      <c r="AH85" s="562">
        <f t="shared" si="97"/>
        <v>0</v>
      </c>
      <c r="AI85" s="270"/>
      <c r="AJ85" s="228">
        <v>0</v>
      </c>
      <c r="AK85" s="902">
        <v>2022</v>
      </c>
      <c r="AL85" s="902">
        <v>2020</v>
      </c>
      <c r="AM85" s="18" t="str">
        <f t="shared" si="98"/>
        <v xml:space="preserve"> </v>
      </c>
      <c r="AN85" s="747" t="str">
        <f t="shared" si="99"/>
        <v xml:space="preserve"> </v>
      </c>
      <c r="AO85" s="4" t="str">
        <f t="shared" si="100"/>
        <v xml:space="preserve"> </v>
      </c>
      <c r="AP85" s="747" t="str">
        <f t="shared" si="101"/>
        <v xml:space="preserve"> </v>
      </c>
      <c r="AQ85" s="4">
        <f t="shared" si="102"/>
        <v>0.12</v>
      </c>
      <c r="AR85" s="747">
        <f t="shared" si="103"/>
        <v>25340</v>
      </c>
      <c r="AS85" s="4" t="str">
        <f t="shared" si="104"/>
        <v xml:space="preserve"> </v>
      </c>
      <c r="AT85" s="747" t="str">
        <f t="shared" si="105"/>
        <v xml:space="preserve"> </v>
      </c>
      <c r="AU85" s="4" t="str">
        <f t="shared" si="106"/>
        <v xml:space="preserve"> </v>
      </c>
      <c r="AV85" s="747" t="str">
        <f t="shared" si="107"/>
        <v xml:space="preserve"> </v>
      </c>
      <c r="AW85" s="4" t="str">
        <f t="shared" si="108"/>
        <v xml:space="preserve"> </v>
      </c>
      <c r="AX85" s="747" t="str">
        <f t="shared" si="109"/>
        <v xml:space="preserve"> </v>
      </c>
      <c r="AY85" s="4" t="str">
        <f t="shared" si="110"/>
        <v xml:space="preserve"> </v>
      </c>
      <c r="AZ85" s="747" t="str">
        <f t="shared" si="111"/>
        <v xml:space="preserve"> </v>
      </c>
      <c r="BA85" s="4" t="str">
        <f t="shared" si="112"/>
        <v xml:space="preserve"> </v>
      </c>
      <c r="BB85" s="747" t="str">
        <f t="shared" si="113"/>
        <v xml:space="preserve"> </v>
      </c>
      <c r="BC85" s="4" t="str">
        <f t="shared" si="114"/>
        <v xml:space="preserve"> </v>
      </c>
      <c r="BD85" s="747" t="str">
        <f t="shared" si="115"/>
        <v xml:space="preserve"> </v>
      </c>
      <c r="BE85" s="4" t="str">
        <f t="shared" si="116"/>
        <v xml:space="preserve"> </v>
      </c>
      <c r="BF85" s="747" t="str">
        <f t="shared" si="117"/>
        <v xml:space="preserve"> </v>
      </c>
      <c r="BG85" s="4" t="str">
        <f t="shared" si="118"/>
        <v xml:space="preserve"> </v>
      </c>
      <c r="BH85" s="747" t="str">
        <f t="shared" si="119"/>
        <v xml:space="preserve"> </v>
      </c>
      <c r="BI85" s="4" t="str">
        <f t="shared" si="120"/>
        <v xml:space="preserve"> </v>
      </c>
      <c r="BJ85" s="747" t="str">
        <f t="shared" si="121"/>
        <v xml:space="preserve"> </v>
      </c>
      <c r="BK85" s="4" t="str">
        <f t="shared" si="122"/>
        <v xml:space="preserve"> </v>
      </c>
      <c r="BL85" s="747" t="str">
        <f t="shared" si="123"/>
        <v xml:space="preserve"> </v>
      </c>
      <c r="BM85" s="4" t="str">
        <f t="shared" si="124"/>
        <v xml:space="preserve"> </v>
      </c>
      <c r="BN85" s="747" t="str">
        <f t="shared" si="125"/>
        <v xml:space="preserve"> </v>
      </c>
      <c r="BO85" s="4" t="str">
        <f t="shared" si="126"/>
        <v xml:space="preserve"> </v>
      </c>
      <c r="BP85" s="747" t="str">
        <f t="shared" si="127"/>
        <v xml:space="preserve"> </v>
      </c>
      <c r="BQ85" s="133"/>
      <c r="BR85" s="133"/>
      <c r="BS85" s="389"/>
      <c r="BT85" s="389"/>
      <c r="BU85" s="389"/>
      <c r="BV85" s="389"/>
      <c r="BW85" s="389"/>
      <c r="BX85" s="389"/>
      <c r="BY85" s="389"/>
      <c r="BZ85" s="389"/>
      <c r="CA85" s="389"/>
      <c r="CB85" s="163">
        <f t="shared" si="129"/>
        <v>0</v>
      </c>
      <c r="CC85" s="389"/>
      <c r="CD85" s="389"/>
      <c r="CE85" s="389"/>
      <c r="CF85" s="389"/>
      <c r="CG85" s="389"/>
      <c r="CH85" s="389"/>
      <c r="CI85" s="389"/>
      <c r="CJ85" s="389"/>
      <c r="CK85" s="389"/>
      <c r="CL85" s="389"/>
      <c r="CM85" s="389"/>
      <c r="CN85" s="389"/>
      <c r="CO85" s="389"/>
      <c r="CP85" s="389"/>
      <c r="CQ85" s="389"/>
      <c r="CR85" s="389"/>
      <c r="CS85" s="389"/>
      <c r="CT85" s="389"/>
      <c r="CU85" s="389"/>
      <c r="CV85" s="389"/>
      <c r="CW85" s="389"/>
      <c r="CX85" s="389"/>
      <c r="CY85" s="389"/>
      <c r="CZ85" s="389"/>
      <c r="DA85" s="389"/>
      <c r="DB85" s="389"/>
      <c r="DC85" s="389"/>
      <c r="DD85" s="389"/>
      <c r="DE85" s="389"/>
      <c r="DF85" s="389"/>
      <c r="DG85" s="389"/>
      <c r="DH85" s="389"/>
      <c r="DI85" s="389"/>
      <c r="DJ85" s="389"/>
      <c r="DK85" s="389"/>
      <c r="DL85" s="389"/>
      <c r="DM85" s="389"/>
      <c r="DN85" s="389"/>
      <c r="DO85" s="389"/>
      <c r="DP85" s="389"/>
      <c r="DQ85" s="389"/>
      <c r="DR85" s="389"/>
      <c r="DS85" s="389"/>
      <c r="DT85" s="389"/>
      <c r="DU85" s="389"/>
      <c r="DV85" s="389"/>
      <c r="DW85" s="389"/>
      <c r="DX85" s="389"/>
      <c r="DY85" s="389"/>
      <c r="DZ85" s="389"/>
      <c r="EA85" s="389"/>
      <c r="EB85" s="389"/>
      <c r="EC85" s="389"/>
      <c r="ED85" s="389"/>
      <c r="EE85" s="389"/>
      <c r="EF85" s="389"/>
      <c r="EG85" s="389"/>
      <c r="EH85" s="389"/>
      <c r="EI85" s="389"/>
      <c r="EJ85" s="389"/>
      <c r="EK85" s="389"/>
      <c r="EL85" s="389"/>
      <c r="EM85" s="389"/>
      <c r="EN85" s="389"/>
      <c r="EO85" s="389"/>
      <c r="EP85" s="389"/>
      <c r="EQ85" s="389"/>
      <c r="ER85" s="389"/>
      <c r="ES85" s="389"/>
      <c r="ET85" s="389"/>
      <c r="EU85" s="389"/>
      <c r="EV85" s="389"/>
      <c r="EW85" s="389"/>
      <c r="EX85" s="389"/>
      <c r="EY85" s="389"/>
      <c r="EZ85" s="389"/>
      <c r="FA85" s="389"/>
      <c r="FB85" s="389"/>
      <c r="FC85" s="389"/>
      <c r="FD85" s="389"/>
      <c r="FE85" s="389"/>
      <c r="FF85" s="389"/>
      <c r="FG85" s="389"/>
      <c r="FH85" s="389"/>
      <c r="FI85" s="389"/>
      <c r="FJ85" s="389"/>
      <c r="FK85" s="389"/>
      <c r="FL85" s="389"/>
      <c r="FM85" s="389"/>
      <c r="FN85" s="389"/>
      <c r="FO85" s="389"/>
      <c r="FP85" s="389"/>
      <c r="FQ85" s="389"/>
      <c r="FR85" s="389"/>
      <c r="FS85" s="389"/>
      <c r="FT85" s="389"/>
      <c r="FU85" s="389"/>
      <c r="FV85" s="389"/>
      <c r="FW85" s="389"/>
      <c r="FX85" s="844" t="s">
        <v>426</v>
      </c>
      <c r="FY85" s="845">
        <v>218</v>
      </c>
      <c r="FZ85" s="845">
        <v>32434999</v>
      </c>
      <c r="GA85" s="845">
        <v>55</v>
      </c>
      <c r="GB85" s="845" t="s">
        <v>798</v>
      </c>
      <c r="GC85" s="845">
        <v>16</v>
      </c>
      <c r="GD85" s="845">
        <v>1971</v>
      </c>
      <c r="GE85" s="845">
        <v>1</v>
      </c>
      <c r="GF85" s="845" t="s">
        <v>780</v>
      </c>
      <c r="GG85" s="845">
        <v>2</v>
      </c>
      <c r="GH85" s="845">
        <v>1</v>
      </c>
      <c r="GI85" s="845" t="s">
        <v>780</v>
      </c>
      <c r="GJ85" s="845">
        <v>2</v>
      </c>
      <c r="GK85" s="845" t="s">
        <v>781</v>
      </c>
      <c r="GL85" s="845" t="s">
        <v>782</v>
      </c>
      <c r="GM85" s="845">
        <v>66</v>
      </c>
      <c r="GN85" s="845" t="s">
        <v>783</v>
      </c>
      <c r="GO85" s="845">
        <v>0</v>
      </c>
      <c r="GP85" s="845">
        <v>0</v>
      </c>
      <c r="GQ85" s="845">
        <v>4</v>
      </c>
      <c r="GR85" s="845">
        <v>2</v>
      </c>
      <c r="GS85" s="845">
        <v>2</v>
      </c>
      <c r="GT85" s="845" t="s">
        <v>783</v>
      </c>
      <c r="GU85" s="845" t="s">
        <v>783</v>
      </c>
      <c r="GV85" s="845" t="s">
        <v>783</v>
      </c>
      <c r="GW85" s="845" t="s">
        <v>783</v>
      </c>
      <c r="GX85" s="845" t="s">
        <v>783</v>
      </c>
      <c r="GY85" s="845">
        <v>1649</v>
      </c>
      <c r="GZ85" s="845">
        <v>0.51</v>
      </c>
      <c r="HA85" s="845">
        <v>5</v>
      </c>
      <c r="HB85" s="845" t="s">
        <v>783</v>
      </c>
      <c r="HC85" s="845" t="s">
        <v>782</v>
      </c>
      <c r="HD85" s="845">
        <v>35</v>
      </c>
      <c r="HE85" s="845" t="s">
        <v>783</v>
      </c>
      <c r="HF85" s="845">
        <v>0</v>
      </c>
      <c r="HG85" s="845" t="s">
        <v>783</v>
      </c>
      <c r="HH85" s="845">
        <v>0</v>
      </c>
      <c r="HI85" s="845">
        <v>1</v>
      </c>
      <c r="HJ85" s="845">
        <v>45</v>
      </c>
      <c r="HK85" s="845" t="s">
        <v>784</v>
      </c>
      <c r="HL85" s="845" t="s">
        <v>785</v>
      </c>
      <c r="HM85" s="845" t="s">
        <v>783</v>
      </c>
      <c r="HN85" s="845" t="s">
        <v>783</v>
      </c>
      <c r="HO85" s="845" t="s">
        <v>783</v>
      </c>
      <c r="HP85" s="845" t="s">
        <v>783</v>
      </c>
      <c r="HQ85" s="845" t="s">
        <v>783</v>
      </c>
      <c r="HR85" s="845">
        <v>4184512</v>
      </c>
      <c r="HS85" s="845" t="s">
        <v>783</v>
      </c>
      <c r="HT85" s="845" t="s">
        <v>786</v>
      </c>
      <c r="HU85" s="845" t="s">
        <v>787</v>
      </c>
      <c r="HV85" s="845">
        <v>4</v>
      </c>
      <c r="HW85" s="845">
        <v>2016</v>
      </c>
      <c r="HX85" s="845">
        <v>63</v>
      </c>
      <c r="HY85" s="845">
        <v>0</v>
      </c>
      <c r="HZ85" s="845">
        <v>2693</v>
      </c>
      <c r="IA85" s="846">
        <v>42227.682129629633</v>
      </c>
      <c r="IB85" s="845" t="s">
        <v>788</v>
      </c>
      <c r="IC85" s="845">
        <v>4184511</v>
      </c>
      <c r="ID85" s="845">
        <v>2014</v>
      </c>
      <c r="IE85" s="845">
        <v>1712</v>
      </c>
      <c r="IF85" s="845" t="s">
        <v>783</v>
      </c>
      <c r="IG85" s="845" t="s">
        <v>783</v>
      </c>
      <c r="IH85" s="845" t="s">
        <v>783</v>
      </c>
      <c r="II85" s="845" t="s">
        <v>783</v>
      </c>
      <c r="IJ85" s="845" t="s">
        <v>783</v>
      </c>
      <c r="IK85" s="845" t="s">
        <v>783</v>
      </c>
      <c r="IL85" s="845" t="s">
        <v>783</v>
      </c>
      <c r="IM85" s="845" t="s">
        <v>783</v>
      </c>
      <c r="IN85" s="845" t="s">
        <v>783</v>
      </c>
      <c r="IO85" s="845">
        <v>1649</v>
      </c>
      <c r="IP85" s="846">
        <v>37477.354571759257</v>
      </c>
      <c r="IQ85" s="845">
        <v>2</v>
      </c>
      <c r="IR85" s="845" t="s">
        <v>793</v>
      </c>
      <c r="IS85" s="845">
        <v>2</v>
      </c>
      <c r="IT85" s="847">
        <v>41275</v>
      </c>
      <c r="IU85" s="845" t="s">
        <v>783</v>
      </c>
      <c r="IV85" s="845" t="s">
        <v>783</v>
      </c>
      <c r="IW85" s="845" t="s">
        <v>783</v>
      </c>
      <c r="IX85" s="845" t="s">
        <v>781</v>
      </c>
      <c r="IY85" s="845">
        <v>45</v>
      </c>
      <c r="IZ85" s="845" t="s">
        <v>789</v>
      </c>
      <c r="JA85" s="845" t="s">
        <v>783</v>
      </c>
      <c r="JB85" s="845" t="s">
        <v>783</v>
      </c>
      <c r="JC85" s="845" t="s">
        <v>783</v>
      </c>
      <c r="JD85" s="845">
        <v>329434</v>
      </c>
      <c r="JE85" s="845" t="s">
        <v>783</v>
      </c>
      <c r="JF85" s="845" t="s">
        <v>783</v>
      </c>
      <c r="JG85" s="845" t="s">
        <v>802</v>
      </c>
      <c r="JH85" s="845">
        <v>55</v>
      </c>
      <c r="JI85" s="845" t="s">
        <v>783</v>
      </c>
      <c r="JJ85" s="845" t="s">
        <v>783</v>
      </c>
      <c r="JK85" s="845" t="s">
        <v>783</v>
      </c>
      <c r="JL85" s="845" t="s">
        <v>790</v>
      </c>
      <c r="JM85" s="845">
        <v>4</v>
      </c>
      <c r="JN85" s="845">
        <v>3</v>
      </c>
      <c r="JO85" s="845" t="s">
        <v>783</v>
      </c>
      <c r="JP85" s="845" t="s">
        <v>783</v>
      </c>
      <c r="JQ85" s="845" t="s">
        <v>783</v>
      </c>
      <c r="JR85" s="845" t="s">
        <v>783</v>
      </c>
      <c r="JS85" s="845" t="s">
        <v>783</v>
      </c>
      <c r="JT85" s="845" t="s">
        <v>783</v>
      </c>
      <c r="JU85" s="845" t="s">
        <v>874</v>
      </c>
      <c r="JV85" s="848">
        <v>2695.569082</v>
      </c>
      <c r="JX85" s="225"/>
    </row>
    <row r="86" spans="1:284" ht="16" thickBot="1">
      <c r="A86" s="905" t="s">
        <v>5</v>
      </c>
      <c r="B86" s="79">
        <f t="shared" si="92"/>
        <v>1</v>
      </c>
      <c r="C86" s="871" t="s">
        <v>71</v>
      </c>
      <c r="D86" s="249" t="s">
        <v>141</v>
      </c>
      <c r="E86" s="103" t="s">
        <v>32</v>
      </c>
      <c r="F86" s="888">
        <v>0.44</v>
      </c>
      <c r="G86" s="120">
        <f t="shared" si="132"/>
        <v>3.52</v>
      </c>
      <c r="H86" s="46"/>
      <c r="I86" s="2"/>
      <c r="J86" s="32">
        <v>0.44</v>
      </c>
      <c r="K86" s="18"/>
      <c r="L86" s="5"/>
      <c r="M86" s="71">
        <v>1</v>
      </c>
      <c r="N86" s="71">
        <v>1</v>
      </c>
      <c r="O86" s="70">
        <v>1</v>
      </c>
      <c r="P86" s="891">
        <f t="shared" si="90"/>
        <v>3</v>
      </c>
      <c r="Q86" s="897">
        <f>O86*N86*M86</f>
        <v>1</v>
      </c>
      <c r="R86" s="46"/>
      <c r="S86" s="11"/>
      <c r="T86" s="81">
        <f>J86</f>
        <v>0.44</v>
      </c>
      <c r="U86" s="219">
        <f t="shared" si="87"/>
        <v>91080</v>
      </c>
      <c r="V86" s="172" t="s">
        <v>642</v>
      </c>
      <c r="W86" s="536">
        <f t="shared" si="130"/>
        <v>91080</v>
      </c>
      <c r="X86" s="537">
        <f t="shared" si="128"/>
        <v>13736.604444444443</v>
      </c>
      <c r="Y86" s="538">
        <f t="shared" si="131"/>
        <v>500</v>
      </c>
      <c r="Z86" s="900">
        <f t="shared" si="93"/>
        <v>105316.60444444444</v>
      </c>
      <c r="AA86" s="883">
        <v>4</v>
      </c>
      <c r="AB86" s="270">
        <f t="shared" si="94"/>
        <v>5816.6044444444433</v>
      </c>
      <c r="AC86" s="566">
        <v>0.25</v>
      </c>
      <c r="AD86" s="562">
        <f t="shared" si="95"/>
        <v>7920</v>
      </c>
      <c r="AE86" s="518"/>
      <c r="AF86" s="270">
        <f t="shared" si="96"/>
        <v>0</v>
      </c>
      <c r="AG86" s="270"/>
      <c r="AH86" s="562">
        <f t="shared" si="97"/>
        <v>0</v>
      </c>
      <c r="AI86" s="270"/>
      <c r="AJ86" s="228">
        <v>0</v>
      </c>
      <c r="AK86" s="902">
        <v>2022</v>
      </c>
      <c r="AL86" s="902">
        <v>2020</v>
      </c>
      <c r="AM86" s="18" t="str">
        <f t="shared" si="98"/>
        <v xml:space="preserve"> </v>
      </c>
      <c r="AN86" s="747" t="str">
        <f t="shared" si="99"/>
        <v xml:space="preserve"> </v>
      </c>
      <c r="AO86" s="4" t="str">
        <f t="shared" si="100"/>
        <v xml:space="preserve"> </v>
      </c>
      <c r="AP86" s="747" t="str">
        <f t="shared" si="101"/>
        <v xml:space="preserve"> </v>
      </c>
      <c r="AQ86" s="4">
        <f t="shared" si="102"/>
        <v>0.44</v>
      </c>
      <c r="AR86" s="747">
        <f t="shared" si="103"/>
        <v>105316.60444444444</v>
      </c>
      <c r="AS86" s="4" t="str">
        <f t="shared" si="104"/>
        <v xml:space="preserve"> </v>
      </c>
      <c r="AT86" s="747" t="str">
        <f t="shared" si="105"/>
        <v xml:space="preserve"> </v>
      </c>
      <c r="AU86" s="4" t="str">
        <f t="shared" si="106"/>
        <v xml:space="preserve"> </v>
      </c>
      <c r="AV86" s="747" t="str">
        <f t="shared" si="107"/>
        <v xml:space="preserve"> </v>
      </c>
      <c r="AW86" s="4" t="str">
        <f t="shared" si="108"/>
        <v xml:space="preserve"> </v>
      </c>
      <c r="AX86" s="747" t="str">
        <f t="shared" si="109"/>
        <v xml:space="preserve"> </v>
      </c>
      <c r="AY86" s="4" t="str">
        <f t="shared" si="110"/>
        <v xml:space="preserve"> </v>
      </c>
      <c r="AZ86" s="747" t="str">
        <f t="shared" si="111"/>
        <v xml:space="preserve"> </v>
      </c>
      <c r="BA86" s="4" t="str">
        <f t="shared" si="112"/>
        <v xml:space="preserve"> </v>
      </c>
      <c r="BB86" s="747" t="str">
        <f t="shared" si="113"/>
        <v xml:space="preserve"> </v>
      </c>
      <c r="BC86" s="4" t="str">
        <f t="shared" si="114"/>
        <v xml:space="preserve"> </v>
      </c>
      <c r="BD86" s="747" t="str">
        <f t="shared" si="115"/>
        <v xml:space="preserve"> </v>
      </c>
      <c r="BE86" s="4" t="str">
        <f t="shared" si="116"/>
        <v xml:space="preserve"> </v>
      </c>
      <c r="BF86" s="747" t="str">
        <f t="shared" si="117"/>
        <v xml:space="preserve"> </v>
      </c>
      <c r="BG86" s="4" t="str">
        <f t="shared" si="118"/>
        <v xml:space="preserve"> </v>
      </c>
      <c r="BH86" s="747" t="str">
        <f t="shared" si="119"/>
        <v xml:space="preserve"> </v>
      </c>
      <c r="BI86" s="4" t="str">
        <f t="shared" si="120"/>
        <v xml:space="preserve"> </v>
      </c>
      <c r="BJ86" s="747" t="str">
        <f t="shared" si="121"/>
        <v xml:space="preserve"> </v>
      </c>
      <c r="BK86" s="4" t="str">
        <f t="shared" si="122"/>
        <v xml:space="preserve"> </v>
      </c>
      <c r="BL86" s="747" t="str">
        <f t="shared" si="123"/>
        <v xml:space="preserve"> </v>
      </c>
      <c r="BM86" s="4" t="str">
        <f t="shared" si="124"/>
        <v xml:space="preserve"> </v>
      </c>
      <c r="BN86" s="747" t="str">
        <f t="shared" si="125"/>
        <v xml:space="preserve"> </v>
      </c>
      <c r="BO86" s="4" t="str">
        <f t="shared" si="126"/>
        <v xml:space="preserve"> </v>
      </c>
      <c r="BP86" s="747" t="str">
        <f t="shared" si="127"/>
        <v xml:space="preserve"> </v>
      </c>
      <c r="BQ86" s="133"/>
      <c r="BR86" s="133"/>
      <c r="BS86" s="389"/>
      <c r="BT86" s="389"/>
      <c r="BU86" s="389"/>
      <c r="BV86" s="389"/>
      <c r="BW86" s="389"/>
      <c r="BX86" s="389"/>
      <c r="BY86" s="389"/>
      <c r="BZ86" s="389"/>
      <c r="CA86" s="389"/>
      <c r="CB86" s="163">
        <f t="shared" si="129"/>
        <v>0</v>
      </c>
      <c r="CC86" s="389"/>
      <c r="CD86" s="389"/>
      <c r="CE86" s="389"/>
      <c r="CF86" s="389"/>
      <c r="CG86" s="389"/>
      <c r="CH86" s="389"/>
      <c r="CI86" s="389"/>
      <c r="CJ86" s="389"/>
      <c r="CK86" s="389"/>
      <c r="CL86" s="389"/>
      <c r="CM86" s="389"/>
      <c r="CN86" s="389"/>
      <c r="CO86" s="389"/>
      <c r="CP86" s="389"/>
      <c r="CQ86" s="389"/>
      <c r="CR86" s="389"/>
      <c r="CS86" s="389"/>
      <c r="CT86" s="389"/>
      <c r="CU86" s="389"/>
      <c r="CV86" s="389"/>
      <c r="CW86" s="389"/>
      <c r="CX86" s="389"/>
      <c r="CY86" s="389"/>
      <c r="CZ86" s="389"/>
      <c r="DA86" s="389"/>
      <c r="DB86" s="389"/>
      <c r="DC86" s="389"/>
      <c r="DD86" s="389"/>
      <c r="DE86" s="389"/>
      <c r="DF86" s="389"/>
      <c r="DG86" s="389"/>
      <c r="DH86" s="389"/>
      <c r="DI86" s="389"/>
      <c r="DJ86" s="389"/>
      <c r="DK86" s="389"/>
      <c r="DL86" s="389"/>
      <c r="DM86" s="389"/>
      <c r="DN86" s="389"/>
      <c r="DO86" s="389"/>
      <c r="DP86" s="389"/>
      <c r="DQ86" s="389"/>
      <c r="DR86" s="389"/>
      <c r="DS86" s="389"/>
      <c r="DT86" s="389"/>
      <c r="DU86" s="389"/>
      <c r="DV86" s="389"/>
      <c r="DW86" s="389"/>
      <c r="DX86" s="389"/>
      <c r="DY86" s="389"/>
      <c r="DZ86" s="389"/>
      <c r="EA86" s="389"/>
      <c r="EB86" s="389"/>
      <c r="EC86" s="389"/>
      <c r="ED86" s="389"/>
      <c r="EE86" s="389"/>
      <c r="EF86" s="389"/>
      <c r="EG86" s="389"/>
      <c r="EH86" s="389"/>
      <c r="EI86" s="389"/>
      <c r="EJ86" s="389"/>
      <c r="EK86" s="389"/>
      <c r="EL86" s="389"/>
      <c r="EM86" s="389"/>
      <c r="EN86" s="389"/>
      <c r="EO86" s="389"/>
      <c r="EP86" s="389"/>
      <c r="EQ86" s="389"/>
      <c r="ER86" s="389"/>
      <c r="ES86" s="389"/>
      <c r="ET86" s="389"/>
      <c r="EU86" s="389"/>
      <c r="EV86" s="389"/>
      <c r="EW86" s="389"/>
      <c r="EX86" s="389"/>
      <c r="EY86" s="389"/>
      <c r="EZ86" s="389"/>
      <c r="FA86" s="389"/>
      <c r="FB86" s="389"/>
      <c r="FC86" s="389"/>
      <c r="FD86" s="389"/>
      <c r="FE86" s="389"/>
      <c r="FF86" s="389"/>
      <c r="FG86" s="389"/>
      <c r="FH86" s="389"/>
      <c r="FI86" s="389"/>
      <c r="FJ86" s="389"/>
      <c r="FK86" s="389"/>
      <c r="FL86" s="389"/>
      <c r="FM86" s="389"/>
      <c r="FN86" s="389"/>
      <c r="FO86" s="389"/>
      <c r="FP86" s="389"/>
      <c r="FQ86" s="389"/>
      <c r="FR86" s="389"/>
      <c r="FS86" s="389"/>
      <c r="FT86" s="389"/>
      <c r="FU86" s="389"/>
      <c r="FV86" s="389"/>
      <c r="FW86" s="389"/>
      <c r="FX86" s="849" t="s">
        <v>426</v>
      </c>
      <c r="FY86" s="850">
        <v>52</v>
      </c>
      <c r="FZ86" s="850">
        <v>32434902</v>
      </c>
      <c r="GA86" s="850">
        <v>52</v>
      </c>
      <c r="GB86" s="850" t="s">
        <v>817</v>
      </c>
      <c r="GC86" s="850">
        <v>18</v>
      </c>
      <c r="GD86" s="850">
        <v>1980</v>
      </c>
      <c r="GE86" s="850">
        <v>2</v>
      </c>
      <c r="GF86" s="850" t="s">
        <v>148</v>
      </c>
      <c r="GG86" s="850">
        <v>5</v>
      </c>
      <c r="GH86" s="850">
        <v>2</v>
      </c>
      <c r="GI86" s="850" t="s">
        <v>148</v>
      </c>
      <c r="GJ86" s="850">
        <v>5</v>
      </c>
      <c r="GK86" s="850" t="s">
        <v>781</v>
      </c>
      <c r="GL86" s="850" t="s">
        <v>782</v>
      </c>
      <c r="GM86" s="850">
        <v>66</v>
      </c>
      <c r="GN86" s="850" t="s">
        <v>783</v>
      </c>
      <c r="GO86" s="850">
        <v>0</v>
      </c>
      <c r="GP86" s="850">
        <v>0</v>
      </c>
      <c r="GQ86" s="850">
        <v>4</v>
      </c>
      <c r="GR86" s="850">
        <v>2</v>
      </c>
      <c r="GS86" s="850">
        <v>2</v>
      </c>
      <c r="GT86" s="850" t="s">
        <v>783</v>
      </c>
      <c r="GU86" s="850" t="s">
        <v>783</v>
      </c>
      <c r="GV86" s="850" t="s">
        <v>783</v>
      </c>
      <c r="GW86" s="850" t="s">
        <v>783</v>
      </c>
      <c r="GX86" s="850" t="s">
        <v>783</v>
      </c>
      <c r="GY86" s="850">
        <v>1649</v>
      </c>
      <c r="GZ86" s="850">
        <v>0.28000000000000003</v>
      </c>
      <c r="HA86" s="850">
        <v>5</v>
      </c>
      <c r="HB86" s="850" t="s">
        <v>783</v>
      </c>
      <c r="HC86" s="850" t="s">
        <v>782</v>
      </c>
      <c r="HD86" s="850">
        <v>15</v>
      </c>
      <c r="HE86" s="850" t="s">
        <v>783</v>
      </c>
      <c r="HF86" s="850">
        <v>0</v>
      </c>
      <c r="HG86" s="850" t="s">
        <v>783</v>
      </c>
      <c r="HH86" s="850">
        <v>0</v>
      </c>
      <c r="HI86" s="850">
        <v>1</v>
      </c>
      <c r="HJ86" s="850">
        <v>45</v>
      </c>
      <c r="HK86" s="850" t="s">
        <v>784</v>
      </c>
      <c r="HL86" s="850" t="s">
        <v>785</v>
      </c>
      <c r="HM86" s="850" t="s">
        <v>783</v>
      </c>
      <c r="HN86" s="850" t="s">
        <v>783</v>
      </c>
      <c r="HO86" s="850" t="s">
        <v>783</v>
      </c>
      <c r="HP86" s="850" t="s">
        <v>783</v>
      </c>
      <c r="HQ86" s="850" t="s">
        <v>783</v>
      </c>
      <c r="HR86" s="850">
        <v>3980140</v>
      </c>
      <c r="HS86" s="850" t="s">
        <v>783</v>
      </c>
      <c r="HT86" s="850" t="s">
        <v>786</v>
      </c>
      <c r="HU86" s="850" t="s">
        <v>787</v>
      </c>
      <c r="HV86" s="850">
        <v>4</v>
      </c>
      <c r="HW86" s="850">
        <v>2016</v>
      </c>
      <c r="HX86" s="850">
        <v>63</v>
      </c>
      <c r="HY86" s="850">
        <v>0</v>
      </c>
      <c r="HZ86" s="850">
        <v>1478</v>
      </c>
      <c r="IA86" s="851">
        <v>42227.682129629633</v>
      </c>
      <c r="IB86" s="850" t="s">
        <v>788</v>
      </c>
      <c r="IC86" s="850">
        <v>3975662</v>
      </c>
      <c r="ID86" s="850">
        <v>2014</v>
      </c>
      <c r="IE86" s="850">
        <v>1712</v>
      </c>
      <c r="IF86" s="850" t="s">
        <v>783</v>
      </c>
      <c r="IG86" s="850" t="s">
        <v>783</v>
      </c>
      <c r="IH86" s="850" t="s">
        <v>783</v>
      </c>
      <c r="II86" s="850" t="s">
        <v>783</v>
      </c>
      <c r="IJ86" s="850" t="s">
        <v>783</v>
      </c>
      <c r="IK86" s="850" t="s">
        <v>783</v>
      </c>
      <c r="IL86" s="850" t="s">
        <v>783</v>
      </c>
      <c r="IM86" s="850" t="s">
        <v>783</v>
      </c>
      <c r="IN86" s="850" t="s">
        <v>783</v>
      </c>
      <c r="IO86" s="850">
        <v>1649</v>
      </c>
      <c r="IP86" s="851">
        <v>37477.354571759257</v>
      </c>
      <c r="IQ86" s="850">
        <v>2</v>
      </c>
      <c r="IR86" s="850" t="s">
        <v>793</v>
      </c>
      <c r="IS86" s="850">
        <v>2</v>
      </c>
      <c r="IT86" s="852">
        <v>41275</v>
      </c>
      <c r="IU86" s="850" t="s">
        <v>783</v>
      </c>
      <c r="IV86" s="850" t="s">
        <v>783</v>
      </c>
      <c r="IW86" s="850" t="s">
        <v>783</v>
      </c>
      <c r="IX86" s="850" t="s">
        <v>781</v>
      </c>
      <c r="IY86" s="850">
        <v>45</v>
      </c>
      <c r="IZ86" s="850" t="s">
        <v>789</v>
      </c>
      <c r="JA86" s="850" t="s">
        <v>783</v>
      </c>
      <c r="JB86" s="850" t="s">
        <v>783</v>
      </c>
      <c r="JC86" s="850" t="s">
        <v>783</v>
      </c>
      <c r="JD86" s="850">
        <v>329434</v>
      </c>
      <c r="JE86" s="850" t="s">
        <v>783</v>
      </c>
      <c r="JF86" s="850" t="s">
        <v>783</v>
      </c>
      <c r="JG86" s="850" t="s">
        <v>802</v>
      </c>
      <c r="JH86" s="850">
        <v>52</v>
      </c>
      <c r="JI86" s="850" t="s">
        <v>783</v>
      </c>
      <c r="JJ86" s="850" t="s">
        <v>783</v>
      </c>
      <c r="JK86" s="850" t="s">
        <v>783</v>
      </c>
      <c r="JL86" s="850" t="s">
        <v>790</v>
      </c>
      <c r="JM86" s="850">
        <v>4</v>
      </c>
      <c r="JN86" s="850">
        <v>4</v>
      </c>
      <c r="JO86" s="850" t="s">
        <v>783</v>
      </c>
      <c r="JP86" s="850" t="s">
        <v>783</v>
      </c>
      <c r="JQ86" s="850" t="s">
        <v>783</v>
      </c>
      <c r="JR86" s="850" t="s">
        <v>783</v>
      </c>
      <c r="JS86" s="850" t="s">
        <v>783</v>
      </c>
      <c r="JT86" s="850" t="s">
        <v>783</v>
      </c>
      <c r="JU86" s="850" t="s">
        <v>875</v>
      </c>
      <c r="JV86" s="853">
        <v>1462.901296</v>
      </c>
      <c r="JX86" s="225"/>
    </row>
    <row r="87" spans="1:284" ht="16" thickBot="1">
      <c r="A87" s="905" t="s">
        <v>5</v>
      </c>
      <c r="B87" s="79">
        <f t="shared" si="92"/>
        <v>1</v>
      </c>
      <c r="C87" s="871" t="s">
        <v>126</v>
      </c>
      <c r="D87" s="249" t="s">
        <v>162</v>
      </c>
      <c r="E87" s="103" t="s">
        <v>45</v>
      </c>
      <c r="F87" s="888">
        <v>1.25</v>
      </c>
      <c r="G87" s="120">
        <f t="shared" si="132"/>
        <v>4.7699999999999996</v>
      </c>
      <c r="H87" s="30"/>
      <c r="I87" s="33">
        <v>1.25</v>
      </c>
      <c r="J87" s="29"/>
      <c r="K87" s="18"/>
      <c r="L87" s="5"/>
      <c r="M87" s="71"/>
      <c r="N87" s="71"/>
      <c r="O87" s="70"/>
      <c r="P87" s="891">
        <f t="shared" si="90"/>
        <v>0</v>
      </c>
      <c r="Q87" s="897"/>
      <c r="R87" s="30"/>
      <c r="S87" s="547">
        <f>I87</f>
        <v>1.25</v>
      </c>
      <c r="T87" s="29"/>
      <c r="U87" s="219">
        <f t="shared" si="87"/>
        <v>93750</v>
      </c>
      <c r="V87" s="172" t="s">
        <v>642</v>
      </c>
      <c r="W87" s="536">
        <f t="shared" si="130"/>
        <v>93750</v>
      </c>
      <c r="X87" s="537">
        <f t="shared" si="128"/>
        <v>0</v>
      </c>
      <c r="Y87" s="538">
        <f t="shared" si="131"/>
        <v>500</v>
      </c>
      <c r="Z87" s="900">
        <f t="shared" si="93"/>
        <v>94250</v>
      </c>
      <c r="AA87" s="883"/>
      <c r="AB87" s="270">
        <f t="shared" si="94"/>
        <v>0</v>
      </c>
      <c r="AC87" s="553"/>
      <c r="AD87" s="562">
        <f t="shared" si="95"/>
        <v>0</v>
      </c>
      <c r="AE87" s="518"/>
      <c r="AF87" s="270">
        <f t="shared" si="96"/>
        <v>0</v>
      </c>
      <c r="AG87" s="270"/>
      <c r="AH87" s="562">
        <f t="shared" si="97"/>
        <v>0</v>
      </c>
      <c r="AI87" s="270"/>
      <c r="AJ87" s="228">
        <v>0</v>
      </c>
      <c r="AK87" s="902"/>
      <c r="AL87" s="902">
        <v>2020</v>
      </c>
      <c r="AM87" s="18" t="str">
        <f t="shared" si="98"/>
        <v xml:space="preserve"> </v>
      </c>
      <c r="AN87" s="747" t="str">
        <f t="shared" si="99"/>
        <v xml:space="preserve"> </v>
      </c>
      <c r="AO87" s="4" t="str">
        <f t="shared" si="100"/>
        <v xml:space="preserve"> </v>
      </c>
      <c r="AP87" s="747" t="str">
        <f t="shared" si="101"/>
        <v xml:space="preserve"> </v>
      </c>
      <c r="AQ87" s="4">
        <f t="shared" si="102"/>
        <v>1.25</v>
      </c>
      <c r="AR87" s="747">
        <f t="shared" si="103"/>
        <v>94250</v>
      </c>
      <c r="AS87" s="4" t="str">
        <f t="shared" si="104"/>
        <v xml:space="preserve"> </v>
      </c>
      <c r="AT87" s="747" t="str">
        <f t="shared" si="105"/>
        <v xml:space="preserve"> </v>
      </c>
      <c r="AU87" s="4" t="str">
        <f t="shared" si="106"/>
        <v xml:space="preserve"> </v>
      </c>
      <c r="AV87" s="747" t="str">
        <f t="shared" si="107"/>
        <v xml:space="preserve"> </v>
      </c>
      <c r="AW87" s="4" t="str">
        <f t="shared" si="108"/>
        <v xml:space="preserve"> </v>
      </c>
      <c r="AX87" s="747" t="str">
        <f t="shared" si="109"/>
        <v xml:space="preserve"> </v>
      </c>
      <c r="AY87" s="4" t="str">
        <f t="shared" si="110"/>
        <v xml:space="preserve"> </v>
      </c>
      <c r="AZ87" s="747" t="str">
        <f t="shared" si="111"/>
        <v xml:space="preserve"> </v>
      </c>
      <c r="BA87" s="4" t="str">
        <f t="shared" si="112"/>
        <v xml:space="preserve"> </v>
      </c>
      <c r="BB87" s="747" t="str">
        <f t="shared" si="113"/>
        <v xml:space="preserve"> </v>
      </c>
      <c r="BC87" s="4" t="str">
        <f t="shared" si="114"/>
        <v xml:space="preserve"> </v>
      </c>
      <c r="BD87" s="747" t="str">
        <f t="shared" si="115"/>
        <v xml:space="preserve"> </v>
      </c>
      <c r="BE87" s="4" t="str">
        <f t="shared" si="116"/>
        <v xml:space="preserve"> </v>
      </c>
      <c r="BF87" s="747" t="str">
        <f t="shared" si="117"/>
        <v xml:space="preserve"> </v>
      </c>
      <c r="BG87" s="4" t="str">
        <f t="shared" si="118"/>
        <v xml:space="preserve"> </v>
      </c>
      <c r="BH87" s="747" t="str">
        <f t="shared" si="119"/>
        <v xml:space="preserve"> </v>
      </c>
      <c r="BI87" s="4" t="str">
        <f t="shared" si="120"/>
        <v xml:space="preserve"> </v>
      </c>
      <c r="BJ87" s="747" t="str">
        <f t="shared" si="121"/>
        <v xml:space="preserve"> </v>
      </c>
      <c r="BK87" s="4" t="str">
        <f t="shared" si="122"/>
        <v xml:space="preserve"> </v>
      </c>
      <c r="BL87" s="747" t="str">
        <f t="shared" si="123"/>
        <v xml:space="preserve"> </v>
      </c>
      <c r="BM87" s="4" t="str">
        <f t="shared" si="124"/>
        <v xml:space="preserve"> </v>
      </c>
      <c r="BN87" s="747" t="str">
        <f t="shared" si="125"/>
        <v xml:space="preserve"> </v>
      </c>
      <c r="BO87" s="4" t="str">
        <f t="shared" si="126"/>
        <v xml:space="preserve"> </v>
      </c>
      <c r="BP87" s="747" t="str">
        <f t="shared" si="127"/>
        <v xml:space="preserve"> </v>
      </c>
      <c r="BQ87" s="133"/>
      <c r="BR87" s="133"/>
      <c r="BS87" s="389"/>
      <c r="BT87" s="389"/>
      <c r="BU87" s="389"/>
      <c r="BV87" s="725"/>
      <c r="BW87" s="725"/>
      <c r="BX87" s="725"/>
      <c r="BY87" s="389"/>
      <c r="BZ87" s="589"/>
      <c r="CA87" s="589"/>
      <c r="CB87" s="163">
        <f t="shared" si="129"/>
        <v>0</v>
      </c>
      <c r="CC87" s="589"/>
      <c r="CD87" s="589"/>
      <c r="CE87" s="389"/>
      <c r="CF87" s="389"/>
      <c r="CG87" s="389"/>
      <c r="CH87" s="389"/>
      <c r="CI87" s="389"/>
      <c r="CJ87" s="389"/>
      <c r="CK87" s="389"/>
      <c r="CL87" s="389"/>
      <c r="CM87" s="389"/>
      <c r="CN87" s="389"/>
      <c r="CO87" s="389"/>
      <c r="CP87" s="389"/>
      <c r="CQ87" s="389"/>
      <c r="CR87" s="389"/>
      <c r="CS87" s="389"/>
      <c r="CT87" s="389"/>
      <c r="CU87" s="389"/>
      <c r="CV87" s="389"/>
      <c r="CW87" s="389"/>
      <c r="CX87" s="389"/>
      <c r="CY87" s="389"/>
      <c r="CZ87" s="389"/>
      <c r="DA87" s="389"/>
      <c r="DB87" s="389"/>
      <c r="DC87" s="389"/>
      <c r="DD87" s="389"/>
      <c r="DE87" s="389"/>
      <c r="DF87" s="389"/>
      <c r="DG87" s="389"/>
      <c r="DH87" s="389"/>
      <c r="DI87" s="389"/>
      <c r="DJ87" s="389"/>
      <c r="DK87" s="389"/>
      <c r="DL87" s="389"/>
      <c r="DM87" s="389"/>
      <c r="DN87" s="389"/>
      <c r="DO87" s="389"/>
      <c r="DP87" s="389"/>
      <c r="DQ87" s="389"/>
      <c r="DR87" s="389"/>
      <c r="DS87" s="389"/>
      <c r="DT87" s="389"/>
      <c r="DU87" s="389"/>
      <c r="DV87" s="389"/>
      <c r="DW87" s="389"/>
      <c r="DX87" s="389"/>
      <c r="DY87" s="389"/>
      <c r="DZ87" s="389"/>
      <c r="EA87" s="389"/>
      <c r="EB87" s="389"/>
      <c r="EC87" s="389"/>
      <c r="ED87" s="389"/>
      <c r="EE87" s="389"/>
      <c r="EF87" s="389"/>
      <c r="EG87" s="389"/>
      <c r="EH87" s="389"/>
      <c r="EI87" s="389"/>
      <c r="EJ87" s="389"/>
      <c r="EK87" s="389"/>
      <c r="EL87" s="389"/>
      <c r="EM87" s="389"/>
      <c r="EN87" s="389"/>
      <c r="EO87" s="389"/>
      <c r="EP87" s="389"/>
      <c r="EQ87" s="389"/>
      <c r="ER87" s="389"/>
      <c r="ES87" s="389"/>
      <c r="ET87" s="389"/>
      <c r="EU87" s="389"/>
      <c r="EV87" s="389"/>
      <c r="EW87" s="389"/>
      <c r="EX87" s="389"/>
      <c r="EY87" s="389"/>
      <c r="EZ87" s="389"/>
      <c r="FA87" s="389"/>
      <c r="FB87" s="389"/>
      <c r="FC87" s="389"/>
      <c r="FD87" s="389"/>
      <c r="FE87" s="389"/>
      <c r="FF87" s="389"/>
      <c r="FG87" s="389"/>
      <c r="FH87" s="389"/>
      <c r="FI87" s="389"/>
      <c r="FJ87" s="389"/>
      <c r="FK87" s="389"/>
      <c r="FL87" s="389"/>
      <c r="FM87" s="389"/>
      <c r="FN87" s="389"/>
      <c r="FO87" s="389"/>
      <c r="FP87" s="389"/>
      <c r="FQ87" s="389"/>
      <c r="FR87" s="389"/>
      <c r="FS87" s="389"/>
      <c r="FT87" s="389"/>
      <c r="FU87" s="389"/>
      <c r="FV87" s="389"/>
      <c r="FW87" s="389"/>
      <c r="FX87" s="854" t="s">
        <v>426</v>
      </c>
      <c r="FY87" s="855">
        <v>159</v>
      </c>
      <c r="FZ87" s="855">
        <v>32434895</v>
      </c>
      <c r="GA87" s="855">
        <v>52</v>
      </c>
      <c r="GB87" s="855" t="s">
        <v>817</v>
      </c>
      <c r="GC87" s="855">
        <v>18</v>
      </c>
      <c r="GD87" s="855">
        <v>1980</v>
      </c>
      <c r="GE87" s="855">
        <v>2</v>
      </c>
      <c r="GF87" s="855" t="s">
        <v>148</v>
      </c>
      <c r="GG87" s="855">
        <v>5</v>
      </c>
      <c r="GH87" s="855">
        <v>2</v>
      </c>
      <c r="GI87" s="855" t="s">
        <v>148</v>
      </c>
      <c r="GJ87" s="855">
        <v>5</v>
      </c>
      <c r="GK87" s="855" t="s">
        <v>781</v>
      </c>
      <c r="GL87" s="855" t="s">
        <v>782</v>
      </c>
      <c r="GM87" s="855">
        <v>66</v>
      </c>
      <c r="GN87" s="855" t="s">
        <v>783</v>
      </c>
      <c r="GO87" s="855">
        <v>0</v>
      </c>
      <c r="GP87" s="855">
        <v>0</v>
      </c>
      <c r="GQ87" s="855">
        <v>4</v>
      </c>
      <c r="GR87" s="855">
        <v>2</v>
      </c>
      <c r="GS87" s="855">
        <v>2</v>
      </c>
      <c r="GT87" s="855" t="s">
        <v>783</v>
      </c>
      <c r="GU87" s="855" t="s">
        <v>783</v>
      </c>
      <c r="GV87" s="855" t="s">
        <v>783</v>
      </c>
      <c r="GW87" s="855" t="s">
        <v>783</v>
      </c>
      <c r="GX87" s="855" t="s">
        <v>783</v>
      </c>
      <c r="GY87" s="855">
        <v>1649</v>
      </c>
      <c r="GZ87" s="855">
        <v>0.49</v>
      </c>
      <c r="HA87" s="855">
        <v>5</v>
      </c>
      <c r="HB87" s="855" t="s">
        <v>783</v>
      </c>
      <c r="HC87" s="855" t="s">
        <v>782</v>
      </c>
      <c r="HD87" s="855">
        <v>15</v>
      </c>
      <c r="HE87" s="855" t="s">
        <v>783</v>
      </c>
      <c r="HF87" s="855">
        <v>0</v>
      </c>
      <c r="HG87" s="855" t="s">
        <v>783</v>
      </c>
      <c r="HH87" s="855">
        <v>0</v>
      </c>
      <c r="HI87" s="855">
        <v>1</v>
      </c>
      <c r="HJ87" s="855">
        <v>45</v>
      </c>
      <c r="HK87" s="855" t="s">
        <v>784</v>
      </c>
      <c r="HL87" s="855" t="s">
        <v>785</v>
      </c>
      <c r="HM87" s="855" t="s">
        <v>783</v>
      </c>
      <c r="HN87" s="855" t="s">
        <v>783</v>
      </c>
      <c r="HO87" s="855" t="s">
        <v>783</v>
      </c>
      <c r="HP87" s="855" t="s">
        <v>783</v>
      </c>
      <c r="HQ87" s="855" t="s">
        <v>783</v>
      </c>
      <c r="HR87" s="855">
        <v>3980139</v>
      </c>
      <c r="HS87" s="855" t="s">
        <v>783</v>
      </c>
      <c r="HT87" s="855" t="s">
        <v>786</v>
      </c>
      <c r="HU87" s="855" t="s">
        <v>787</v>
      </c>
      <c r="HV87" s="855">
        <v>4</v>
      </c>
      <c r="HW87" s="855">
        <v>2016</v>
      </c>
      <c r="HX87" s="855">
        <v>63</v>
      </c>
      <c r="HY87" s="855">
        <v>0</v>
      </c>
      <c r="HZ87" s="855">
        <v>2587</v>
      </c>
      <c r="IA87" s="856">
        <v>42227.682129629633</v>
      </c>
      <c r="IB87" s="855" t="s">
        <v>788</v>
      </c>
      <c r="IC87" s="855">
        <v>3975661</v>
      </c>
      <c r="ID87" s="855">
        <v>2014</v>
      </c>
      <c r="IE87" s="855">
        <v>1712</v>
      </c>
      <c r="IF87" s="855" t="s">
        <v>783</v>
      </c>
      <c r="IG87" s="855" t="s">
        <v>783</v>
      </c>
      <c r="IH87" s="855" t="s">
        <v>783</v>
      </c>
      <c r="II87" s="855" t="s">
        <v>783</v>
      </c>
      <c r="IJ87" s="855" t="s">
        <v>783</v>
      </c>
      <c r="IK87" s="855" t="s">
        <v>783</v>
      </c>
      <c r="IL87" s="855" t="s">
        <v>783</v>
      </c>
      <c r="IM87" s="855" t="s">
        <v>783</v>
      </c>
      <c r="IN87" s="855" t="s">
        <v>783</v>
      </c>
      <c r="IO87" s="855">
        <v>1649</v>
      </c>
      <c r="IP87" s="856">
        <v>37477.354571759257</v>
      </c>
      <c r="IQ87" s="855">
        <v>2</v>
      </c>
      <c r="IR87" s="855" t="s">
        <v>793</v>
      </c>
      <c r="IS87" s="855">
        <v>2</v>
      </c>
      <c r="IT87" s="857">
        <v>41275</v>
      </c>
      <c r="IU87" s="855" t="s">
        <v>783</v>
      </c>
      <c r="IV87" s="855" t="s">
        <v>783</v>
      </c>
      <c r="IW87" s="855" t="s">
        <v>783</v>
      </c>
      <c r="IX87" s="855" t="s">
        <v>781</v>
      </c>
      <c r="IY87" s="855">
        <v>45</v>
      </c>
      <c r="IZ87" s="855" t="s">
        <v>789</v>
      </c>
      <c r="JA87" s="855" t="s">
        <v>783</v>
      </c>
      <c r="JB87" s="855" t="s">
        <v>783</v>
      </c>
      <c r="JC87" s="855" t="s">
        <v>783</v>
      </c>
      <c r="JD87" s="855">
        <v>329434</v>
      </c>
      <c r="JE87" s="855" t="s">
        <v>783</v>
      </c>
      <c r="JF87" s="855" t="s">
        <v>783</v>
      </c>
      <c r="JG87" s="855" t="s">
        <v>802</v>
      </c>
      <c r="JH87" s="855">
        <v>52</v>
      </c>
      <c r="JI87" s="855" t="s">
        <v>783</v>
      </c>
      <c r="JJ87" s="855" t="s">
        <v>783</v>
      </c>
      <c r="JK87" s="855" t="s">
        <v>783</v>
      </c>
      <c r="JL87" s="855" t="s">
        <v>790</v>
      </c>
      <c r="JM87" s="855">
        <v>4</v>
      </c>
      <c r="JN87" s="855">
        <v>4</v>
      </c>
      <c r="JO87" s="855" t="s">
        <v>783</v>
      </c>
      <c r="JP87" s="855" t="s">
        <v>783</v>
      </c>
      <c r="JQ87" s="855" t="s">
        <v>783</v>
      </c>
      <c r="JR87" s="855" t="s">
        <v>783</v>
      </c>
      <c r="JS87" s="855" t="s">
        <v>783</v>
      </c>
      <c r="JT87" s="855" t="s">
        <v>783</v>
      </c>
      <c r="JU87" s="855" t="s">
        <v>876</v>
      </c>
      <c r="JV87" s="858">
        <v>2613.8273210000002</v>
      </c>
      <c r="JW87">
        <f>SUM(JV85:JV87)</f>
        <v>6772.2976990000006</v>
      </c>
      <c r="JX87" s="225">
        <v>1.2826321399621214</v>
      </c>
    </row>
    <row r="88" spans="1:284" ht="16" thickBot="1">
      <c r="A88" s="905" t="s">
        <v>5</v>
      </c>
      <c r="B88" s="79">
        <f t="shared" si="92"/>
        <v>1</v>
      </c>
      <c r="C88" s="909" t="s">
        <v>45</v>
      </c>
      <c r="D88" s="249" t="s">
        <v>162</v>
      </c>
      <c r="E88" s="103" t="s">
        <v>158</v>
      </c>
      <c r="F88" s="888">
        <v>3.26</v>
      </c>
      <c r="G88" s="120">
        <f>F88+G86</f>
        <v>6.7799999999999994</v>
      </c>
      <c r="H88" s="46"/>
      <c r="I88" s="2"/>
      <c r="J88" s="32">
        <v>3.26</v>
      </c>
      <c r="K88" s="18" t="s">
        <v>48</v>
      </c>
      <c r="L88" s="5">
        <v>2015</v>
      </c>
      <c r="M88" s="71">
        <v>3</v>
      </c>
      <c r="N88" s="71">
        <v>3</v>
      </c>
      <c r="O88" s="70">
        <v>1</v>
      </c>
      <c r="P88" s="891">
        <f t="shared" si="90"/>
        <v>7</v>
      </c>
      <c r="Q88" s="897">
        <f t="shared" ref="Q88:Q124" si="133">O88*N88*M88</f>
        <v>9</v>
      </c>
      <c r="R88" s="30"/>
      <c r="S88" s="2"/>
      <c r="T88" s="81">
        <v>3.26</v>
      </c>
      <c r="U88" s="1047">
        <f t="shared" ref="U88:U119" si="134">S88*$O$152+T88*$P$152</f>
        <v>674820</v>
      </c>
      <c r="V88" s="414" t="s">
        <v>642</v>
      </c>
      <c r="W88" s="527">
        <f t="shared" si="130"/>
        <v>674820</v>
      </c>
      <c r="X88" s="528">
        <f t="shared" si="128"/>
        <v>73680</v>
      </c>
      <c r="Y88" s="529">
        <f t="shared" si="131"/>
        <v>500</v>
      </c>
      <c r="Z88" s="900">
        <f t="shared" si="93"/>
        <v>749000</v>
      </c>
      <c r="AA88" s="883"/>
      <c r="AB88" s="270">
        <f t="shared" si="94"/>
        <v>0</v>
      </c>
      <c r="AC88" s="553">
        <v>0.25</v>
      </c>
      <c r="AD88" s="562">
        <f t="shared" si="95"/>
        <v>58679.999999999993</v>
      </c>
      <c r="AE88" s="518">
        <v>250</v>
      </c>
      <c r="AF88" s="270">
        <f t="shared" si="96"/>
        <v>15000</v>
      </c>
      <c r="AG88" s="270"/>
      <c r="AH88" s="562">
        <f t="shared" si="97"/>
        <v>0</v>
      </c>
      <c r="AI88" s="270"/>
      <c r="AJ88" s="228">
        <v>0</v>
      </c>
      <c r="AK88" s="902">
        <v>2022</v>
      </c>
      <c r="AL88" s="902">
        <v>2020</v>
      </c>
      <c r="AM88" s="18" t="str">
        <f t="shared" si="98"/>
        <v xml:space="preserve"> </v>
      </c>
      <c r="AN88" s="747" t="str">
        <f t="shared" si="99"/>
        <v xml:space="preserve"> </v>
      </c>
      <c r="AO88" s="4" t="str">
        <f t="shared" si="100"/>
        <v xml:space="preserve"> </v>
      </c>
      <c r="AP88" s="747" t="str">
        <f t="shared" si="101"/>
        <v xml:space="preserve"> </v>
      </c>
      <c r="AQ88" s="4">
        <f t="shared" si="102"/>
        <v>3.26</v>
      </c>
      <c r="AR88" s="747">
        <f t="shared" si="103"/>
        <v>749000</v>
      </c>
      <c r="AS88" s="4" t="str">
        <f t="shared" si="104"/>
        <v xml:space="preserve"> </v>
      </c>
      <c r="AT88" s="747" t="str">
        <f t="shared" si="105"/>
        <v xml:space="preserve"> </v>
      </c>
      <c r="AU88" s="4" t="str">
        <f t="shared" si="106"/>
        <v xml:space="preserve"> </v>
      </c>
      <c r="AV88" s="747" t="str">
        <f t="shared" si="107"/>
        <v xml:space="preserve"> </v>
      </c>
      <c r="AW88" s="4" t="str">
        <f t="shared" si="108"/>
        <v xml:space="preserve"> </v>
      </c>
      <c r="AX88" s="747" t="str">
        <f t="shared" si="109"/>
        <v xml:space="preserve"> </v>
      </c>
      <c r="AY88" s="4" t="str">
        <f t="shared" si="110"/>
        <v xml:space="preserve"> </v>
      </c>
      <c r="AZ88" s="747" t="str">
        <f t="shared" si="111"/>
        <v xml:space="preserve"> </v>
      </c>
      <c r="BA88" s="4" t="str">
        <f t="shared" si="112"/>
        <v xml:space="preserve"> </v>
      </c>
      <c r="BB88" s="747" t="str">
        <f t="shared" si="113"/>
        <v xml:space="preserve"> </v>
      </c>
      <c r="BC88" s="4" t="str">
        <f t="shared" si="114"/>
        <v xml:space="preserve"> </v>
      </c>
      <c r="BD88" s="747" t="str">
        <f t="shared" si="115"/>
        <v xml:space="preserve"> </v>
      </c>
      <c r="BE88" s="4" t="str">
        <f t="shared" si="116"/>
        <v xml:space="preserve"> </v>
      </c>
      <c r="BF88" s="747" t="str">
        <f t="shared" si="117"/>
        <v xml:space="preserve"> </v>
      </c>
      <c r="BG88" s="4" t="str">
        <f t="shared" si="118"/>
        <v xml:space="preserve"> </v>
      </c>
      <c r="BH88" s="747" t="str">
        <f t="shared" si="119"/>
        <v xml:space="preserve"> </v>
      </c>
      <c r="BI88" s="4" t="str">
        <f t="shared" si="120"/>
        <v xml:space="preserve"> </v>
      </c>
      <c r="BJ88" s="747" t="str">
        <f t="shared" si="121"/>
        <v xml:space="preserve"> </v>
      </c>
      <c r="BK88" s="4" t="str">
        <f t="shared" si="122"/>
        <v xml:space="preserve"> </v>
      </c>
      <c r="BL88" s="747" t="str">
        <f t="shared" si="123"/>
        <v xml:space="preserve"> </v>
      </c>
      <c r="BM88" s="4" t="str">
        <f t="shared" si="124"/>
        <v xml:space="preserve"> </v>
      </c>
      <c r="BN88" s="747" t="str">
        <f t="shared" si="125"/>
        <v xml:space="preserve"> </v>
      </c>
      <c r="BO88" s="4" t="str">
        <f t="shared" si="126"/>
        <v xml:space="preserve"> </v>
      </c>
      <c r="BP88" s="747" t="str">
        <f t="shared" si="127"/>
        <v xml:space="preserve"> </v>
      </c>
      <c r="BQ88" s="133" t="s">
        <v>265</v>
      </c>
      <c r="BR88" s="133"/>
      <c r="BS88" s="389"/>
      <c r="BT88" s="389"/>
      <c r="BU88" s="389"/>
      <c r="BV88" s="389"/>
      <c r="BW88" s="389"/>
      <c r="BX88" s="389"/>
      <c r="BY88" s="389"/>
      <c r="BZ88" s="389"/>
      <c r="CA88" s="389"/>
      <c r="CB88" s="163">
        <f t="shared" si="129"/>
        <v>0</v>
      </c>
      <c r="CC88" s="389"/>
      <c r="CD88" s="389"/>
      <c r="CE88" s="389"/>
      <c r="CF88" s="389"/>
      <c r="CG88" s="389"/>
      <c r="CH88" s="389"/>
      <c r="CI88" s="389"/>
      <c r="CJ88" s="389"/>
      <c r="CK88" s="389"/>
      <c r="CL88" s="389"/>
      <c r="CM88" s="389"/>
      <c r="CN88" s="389"/>
      <c r="CO88" s="389"/>
      <c r="CP88" s="389"/>
      <c r="CQ88" s="389"/>
      <c r="CR88" s="389"/>
      <c r="CS88" s="389"/>
      <c r="CT88" s="389"/>
      <c r="CU88" s="389"/>
      <c r="CV88" s="389"/>
      <c r="CW88" s="389"/>
      <c r="CX88" s="389"/>
      <c r="CY88" s="389"/>
      <c r="CZ88" s="389"/>
      <c r="DA88" s="389"/>
      <c r="DB88" s="389"/>
      <c r="DC88" s="389"/>
      <c r="DD88" s="389"/>
      <c r="DE88" s="389"/>
      <c r="DF88" s="389"/>
      <c r="DG88" s="389"/>
      <c r="DH88" s="389"/>
      <c r="DI88" s="389"/>
      <c r="DJ88" s="389"/>
      <c r="DK88" s="389"/>
      <c r="DL88" s="389"/>
      <c r="DM88" s="389"/>
      <c r="DN88" s="389"/>
      <c r="DO88" s="389"/>
      <c r="DP88" s="389"/>
      <c r="DQ88" s="389"/>
      <c r="DR88" s="389"/>
      <c r="DS88" s="389"/>
      <c r="DT88" s="389"/>
      <c r="DU88" s="389"/>
      <c r="DV88" s="389"/>
      <c r="DW88" s="389"/>
      <c r="DX88" s="389"/>
      <c r="DY88" s="389"/>
      <c r="DZ88" s="389"/>
      <c r="EA88" s="389"/>
      <c r="EB88" s="389"/>
      <c r="EC88" s="389"/>
      <c r="ED88" s="389"/>
      <c r="EE88" s="389"/>
      <c r="EF88" s="389"/>
      <c r="EG88" s="389"/>
      <c r="EH88" s="389"/>
      <c r="EI88" s="389"/>
      <c r="EJ88" s="389"/>
      <c r="EK88" s="389"/>
      <c r="EL88" s="389"/>
      <c r="EM88" s="389"/>
      <c r="EN88" s="389"/>
      <c r="EO88" s="389"/>
      <c r="EP88" s="389"/>
      <c r="EQ88" s="389"/>
      <c r="ER88" s="389"/>
      <c r="ES88" s="389"/>
      <c r="ET88" s="389"/>
      <c r="EU88" s="389"/>
      <c r="EV88" s="389"/>
      <c r="EW88" s="389"/>
      <c r="EX88" s="389"/>
      <c r="EY88" s="389"/>
      <c r="EZ88" s="389"/>
      <c r="FA88" s="389"/>
      <c r="FB88" s="389"/>
      <c r="FC88" s="389"/>
      <c r="FD88" s="389"/>
      <c r="FE88" s="389"/>
      <c r="FF88" s="389"/>
      <c r="FG88" s="389"/>
      <c r="FH88" s="389"/>
      <c r="FI88" s="389"/>
      <c r="FJ88" s="389"/>
      <c r="FK88" s="389"/>
      <c r="FL88" s="389"/>
      <c r="FM88" s="389"/>
      <c r="FN88" s="389"/>
      <c r="FO88" s="389"/>
      <c r="FP88" s="389"/>
      <c r="FQ88" s="389"/>
      <c r="FR88" s="389"/>
      <c r="FS88" s="389"/>
      <c r="FT88" s="389"/>
      <c r="FU88" s="389"/>
      <c r="FV88" s="389"/>
      <c r="FW88" s="389"/>
      <c r="FX88" s="655" t="s">
        <v>457</v>
      </c>
      <c r="FY88" s="656">
        <v>85</v>
      </c>
      <c r="FZ88" s="656">
        <v>32434964</v>
      </c>
      <c r="GA88" s="656">
        <v>35</v>
      </c>
      <c r="GB88" s="656" t="s">
        <v>3</v>
      </c>
      <c r="GC88" s="656">
        <v>18</v>
      </c>
      <c r="GD88" s="656">
        <v>1970</v>
      </c>
      <c r="GE88" s="656">
        <v>0</v>
      </c>
      <c r="GF88" s="656" t="s">
        <v>792</v>
      </c>
      <c r="GG88" s="656">
        <v>0</v>
      </c>
      <c r="GH88" s="656">
        <v>0</v>
      </c>
      <c r="GI88" s="656" t="s">
        <v>792</v>
      </c>
      <c r="GJ88" s="656">
        <v>0</v>
      </c>
      <c r="GK88" s="656" t="s">
        <v>781</v>
      </c>
      <c r="GL88" s="656" t="s">
        <v>782</v>
      </c>
      <c r="GM88" s="656">
        <v>66</v>
      </c>
      <c r="GN88" s="656" t="s">
        <v>783</v>
      </c>
      <c r="GO88" s="656">
        <v>0</v>
      </c>
      <c r="GP88" s="656">
        <v>0</v>
      </c>
      <c r="GQ88" s="656">
        <v>4</v>
      </c>
      <c r="GR88" s="656">
        <v>2</v>
      </c>
      <c r="GS88" s="656">
        <v>1</v>
      </c>
      <c r="GT88" s="656" t="s">
        <v>783</v>
      </c>
      <c r="GU88" s="656" t="s">
        <v>783</v>
      </c>
      <c r="GV88" s="656" t="s">
        <v>783</v>
      </c>
      <c r="GW88" s="656" t="s">
        <v>783</v>
      </c>
      <c r="GX88" s="656" t="s">
        <v>783</v>
      </c>
      <c r="GY88" s="656">
        <v>1649</v>
      </c>
      <c r="GZ88" s="656">
        <v>0.08</v>
      </c>
      <c r="HA88" s="656">
        <v>5</v>
      </c>
      <c r="HB88" s="656" t="s">
        <v>783</v>
      </c>
      <c r="HC88" s="656" t="s">
        <v>782</v>
      </c>
      <c r="HD88" s="656">
        <v>15</v>
      </c>
      <c r="HE88" s="656" t="s">
        <v>783</v>
      </c>
      <c r="HF88" s="656">
        <v>0</v>
      </c>
      <c r="HG88" s="656" t="s">
        <v>783</v>
      </c>
      <c r="HH88" s="656">
        <v>0</v>
      </c>
      <c r="HI88" s="656">
        <v>1</v>
      </c>
      <c r="HJ88" s="656">
        <v>45</v>
      </c>
      <c r="HK88" s="656" t="s">
        <v>784</v>
      </c>
      <c r="HL88" s="656" t="s">
        <v>785</v>
      </c>
      <c r="HM88" s="656" t="s">
        <v>783</v>
      </c>
      <c r="HN88" s="656" t="s">
        <v>783</v>
      </c>
      <c r="HO88" s="656" t="s">
        <v>783</v>
      </c>
      <c r="HP88" s="656" t="s">
        <v>783</v>
      </c>
      <c r="HQ88" s="656" t="s">
        <v>783</v>
      </c>
      <c r="HR88" s="656">
        <v>3978974</v>
      </c>
      <c r="HS88" s="656" t="s">
        <v>783</v>
      </c>
      <c r="HT88" s="656" t="s">
        <v>786</v>
      </c>
      <c r="HU88" s="656" t="s">
        <v>787</v>
      </c>
      <c r="HV88" s="656">
        <v>4</v>
      </c>
      <c r="HW88" s="656">
        <v>2016</v>
      </c>
      <c r="HX88" s="656">
        <v>63</v>
      </c>
      <c r="HY88" s="656">
        <v>0</v>
      </c>
      <c r="HZ88" s="656">
        <v>422</v>
      </c>
      <c r="IA88" s="657">
        <v>42227.682129629633</v>
      </c>
      <c r="IB88" s="656" t="s">
        <v>788</v>
      </c>
      <c r="IC88" s="656">
        <v>3974496</v>
      </c>
      <c r="ID88" s="656">
        <v>2014</v>
      </c>
      <c r="IE88" s="656">
        <v>1712</v>
      </c>
      <c r="IF88" s="656" t="s">
        <v>783</v>
      </c>
      <c r="IG88" s="656" t="s">
        <v>783</v>
      </c>
      <c r="IH88" s="656" t="s">
        <v>783</v>
      </c>
      <c r="II88" s="656" t="s">
        <v>783</v>
      </c>
      <c r="IJ88" s="656" t="s">
        <v>783</v>
      </c>
      <c r="IK88" s="656" t="s">
        <v>783</v>
      </c>
      <c r="IL88" s="656" t="s">
        <v>783</v>
      </c>
      <c r="IM88" s="656" t="s">
        <v>783</v>
      </c>
      <c r="IN88" s="656" t="s">
        <v>783</v>
      </c>
      <c r="IO88" s="656">
        <v>1649</v>
      </c>
      <c r="IP88" s="657">
        <v>37477.354571759257</v>
      </c>
      <c r="IQ88" s="656">
        <v>4</v>
      </c>
      <c r="IR88" s="656" t="s">
        <v>793</v>
      </c>
      <c r="IS88" s="656">
        <v>1</v>
      </c>
      <c r="IT88" s="658">
        <v>41275</v>
      </c>
      <c r="IU88" s="656" t="s">
        <v>783</v>
      </c>
      <c r="IV88" s="656" t="s">
        <v>783</v>
      </c>
      <c r="IW88" s="656" t="s">
        <v>783</v>
      </c>
      <c r="IX88" s="656" t="s">
        <v>781</v>
      </c>
      <c r="IY88" s="656">
        <v>45</v>
      </c>
      <c r="IZ88" s="656" t="s">
        <v>789</v>
      </c>
      <c r="JA88" s="656" t="s">
        <v>783</v>
      </c>
      <c r="JB88" s="656" t="s">
        <v>783</v>
      </c>
      <c r="JC88" s="656" t="s">
        <v>783</v>
      </c>
      <c r="JD88" s="656">
        <v>329435</v>
      </c>
      <c r="JE88" s="656" t="s">
        <v>783</v>
      </c>
      <c r="JF88" s="656" t="s">
        <v>783</v>
      </c>
      <c r="JG88" s="656" t="s">
        <v>795</v>
      </c>
      <c r="JH88" s="656">
        <v>35</v>
      </c>
      <c r="JI88" s="656" t="s">
        <v>783</v>
      </c>
      <c r="JJ88" s="656" t="s">
        <v>783</v>
      </c>
      <c r="JK88" s="656" t="s">
        <v>783</v>
      </c>
      <c r="JL88" s="656" t="s">
        <v>790</v>
      </c>
      <c r="JM88" s="656">
        <v>4</v>
      </c>
      <c r="JN88" s="656">
        <v>1</v>
      </c>
      <c r="JO88" s="656" t="s">
        <v>783</v>
      </c>
      <c r="JP88" s="656">
        <v>12683066</v>
      </c>
      <c r="JQ88" s="656">
        <v>2013</v>
      </c>
      <c r="JR88" s="656">
        <v>12</v>
      </c>
      <c r="JS88" s="656" t="s">
        <v>783</v>
      </c>
      <c r="JT88" s="656" t="s">
        <v>783</v>
      </c>
      <c r="JU88" s="656" t="s">
        <v>877</v>
      </c>
      <c r="JV88" s="659">
        <v>397.02870999999999</v>
      </c>
      <c r="JW88">
        <f>JV88</f>
        <v>397.02870999999999</v>
      </c>
      <c r="JX88" s="225">
        <v>7.5194831439393942E-2</v>
      </c>
    </row>
    <row r="89" spans="1:284" ht="16" thickBot="1">
      <c r="A89" s="905" t="s">
        <v>5</v>
      </c>
      <c r="B89" s="79">
        <f t="shared" si="92"/>
        <v>4</v>
      </c>
      <c r="C89" s="871" t="s">
        <v>131</v>
      </c>
      <c r="D89" s="249" t="s">
        <v>135</v>
      </c>
      <c r="E89" s="103" t="s">
        <v>235</v>
      </c>
      <c r="F89" s="888">
        <v>0.06</v>
      </c>
      <c r="G89" s="120">
        <f t="shared" ref="G89:G111" si="135">F89+G88</f>
        <v>6.839999999999999</v>
      </c>
      <c r="H89" s="49">
        <v>0.06</v>
      </c>
      <c r="I89" s="2"/>
      <c r="J89" s="29"/>
      <c r="K89" s="18"/>
      <c r="L89" s="5"/>
      <c r="M89" s="71">
        <v>1</v>
      </c>
      <c r="N89" s="71">
        <v>1</v>
      </c>
      <c r="O89" s="70">
        <v>3</v>
      </c>
      <c r="P89" s="891">
        <f t="shared" si="90"/>
        <v>5</v>
      </c>
      <c r="Q89" s="897">
        <f t="shared" si="133"/>
        <v>3</v>
      </c>
      <c r="R89" s="51">
        <f t="shared" ref="R89:R133" si="136">H89</f>
        <v>0.06</v>
      </c>
      <c r="S89" s="3"/>
      <c r="T89" s="29"/>
      <c r="U89" s="500">
        <f t="shared" si="134"/>
        <v>0</v>
      </c>
      <c r="V89" s="251" t="s">
        <v>642</v>
      </c>
      <c r="W89" s="524">
        <f t="shared" si="130"/>
        <v>0</v>
      </c>
      <c r="X89" s="525">
        <f t="shared" si="128"/>
        <v>0</v>
      </c>
      <c r="Y89" s="525">
        <f t="shared" si="131"/>
        <v>0</v>
      </c>
      <c r="Z89" s="900">
        <f t="shared" si="93"/>
        <v>0</v>
      </c>
      <c r="AA89" s="883"/>
      <c r="AB89" s="270">
        <f t="shared" si="94"/>
        <v>0</v>
      </c>
      <c r="AC89" s="553"/>
      <c r="AD89" s="562">
        <f t="shared" si="95"/>
        <v>0</v>
      </c>
      <c r="AE89" s="518"/>
      <c r="AF89" s="270">
        <f t="shared" si="96"/>
        <v>0</v>
      </c>
      <c r="AG89" s="270"/>
      <c r="AH89" s="562">
        <f t="shared" si="97"/>
        <v>0</v>
      </c>
      <c r="AI89" s="270"/>
      <c r="AJ89" s="228">
        <v>0</v>
      </c>
      <c r="AK89" s="902"/>
      <c r="AL89" s="902"/>
      <c r="AM89" s="18" t="str">
        <f t="shared" si="98"/>
        <v xml:space="preserve"> </v>
      </c>
      <c r="AN89" s="747" t="str">
        <f t="shared" si="99"/>
        <v xml:space="preserve"> </v>
      </c>
      <c r="AO89" s="4" t="str">
        <f t="shared" si="100"/>
        <v xml:space="preserve"> </v>
      </c>
      <c r="AP89" s="747" t="str">
        <f t="shared" si="101"/>
        <v xml:space="preserve"> </v>
      </c>
      <c r="AQ89" s="4" t="str">
        <f t="shared" si="102"/>
        <v xml:space="preserve"> </v>
      </c>
      <c r="AR89" s="747" t="str">
        <f t="shared" si="103"/>
        <v xml:space="preserve"> </v>
      </c>
      <c r="AS89" s="4" t="str">
        <f t="shared" si="104"/>
        <v xml:space="preserve"> </v>
      </c>
      <c r="AT89" s="747" t="str">
        <f t="shared" si="105"/>
        <v xml:space="preserve"> </v>
      </c>
      <c r="AU89" s="4" t="str">
        <f t="shared" si="106"/>
        <v xml:space="preserve"> </v>
      </c>
      <c r="AV89" s="747" t="str">
        <f t="shared" si="107"/>
        <v xml:space="preserve"> </v>
      </c>
      <c r="AW89" s="4" t="str">
        <f t="shared" si="108"/>
        <v xml:space="preserve"> </v>
      </c>
      <c r="AX89" s="747" t="str">
        <f t="shared" si="109"/>
        <v xml:space="preserve"> </v>
      </c>
      <c r="AY89" s="4" t="str">
        <f t="shared" si="110"/>
        <v xml:space="preserve"> </v>
      </c>
      <c r="AZ89" s="747" t="str">
        <f t="shared" si="111"/>
        <v xml:space="preserve"> </v>
      </c>
      <c r="BA89" s="4" t="str">
        <f t="shared" si="112"/>
        <v xml:space="preserve"> </v>
      </c>
      <c r="BB89" s="747" t="str">
        <f t="shared" si="113"/>
        <v xml:space="preserve"> </v>
      </c>
      <c r="BC89" s="4" t="str">
        <f t="shared" si="114"/>
        <v xml:space="preserve"> </v>
      </c>
      <c r="BD89" s="747" t="str">
        <f t="shared" si="115"/>
        <v xml:space="preserve"> </v>
      </c>
      <c r="BE89" s="4" t="str">
        <f t="shared" si="116"/>
        <v xml:space="preserve"> </v>
      </c>
      <c r="BF89" s="747" t="str">
        <f t="shared" si="117"/>
        <v xml:space="preserve"> </v>
      </c>
      <c r="BG89" s="4" t="str">
        <f t="shared" si="118"/>
        <v xml:space="preserve"> </v>
      </c>
      <c r="BH89" s="747" t="str">
        <f t="shared" si="119"/>
        <v xml:space="preserve"> </v>
      </c>
      <c r="BI89" s="4" t="str">
        <f t="shared" si="120"/>
        <v xml:space="preserve"> </v>
      </c>
      <c r="BJ89" s="747" t="str">
        <f t="shared" si="121"/>
        <v xml:space="preserve"> </v>
      </c>
      <c r="BK89" s="4" t="str">
        <f t="shared" si="122"/>
        <v xml:space="preserve"> </v>
      </c>
      <c r="BL89" s="747" t="str">
        <f t="shared" si="123"/>
        <v xml:space="preserve"> </v>
      </c>
      <c r="BM89" s="4" t="str">
        <f t="shared" si="124"/>
        <v xml:space="preserve"> </v>
      </c>
      <c r="BN89" s="747" t="str">
        <f t="shared" si="125"/>
        <v xml:space="preserve"> </v>
      </c>
      <c r="BO89" s="4" t="str">
        <f t="shared" si="126"/>
        <v xml:space="preserve"> </v>
      </c>
      <c r="BP89" s="747" t="str">
        <f t="shared" si="127"/>
        <v xml:space="preserve"> </v>
      </c>
      <c r="BQ89" s="133"/>
      <c r="BR89" s="133"/>
      <c r="BS89" s="389"/>
      <c r="BT89" s="389"/>
      <c r="BU89" s="389"/>
      <c r="BV89" s="389"/>
      <c r="BW89" s="389"/>
      <c r="BX89" s="389"/>
      <c r="BY89" s="389"/>
      <c r="BZ89" s="389"/>
      <c r="CA89" s="389"/>
      <c r="CB89" s="163">
        <f t="shared" si="129"/>
        <v>0</v>
      </c>
      <c r="CC89" s="389"/>
      <c r="CD89" s="389"/>
      <c r="CE89" s="389"/>
      <c r="CF89" s="389"/>
      <c r="CG89" s="389"/>
      <c r="CH89" s="389"/>
      <c r="CI89" s="389"/>
      <c r="CJ89" s="389"/>
      <c r="CK89" s="389"/>
      <c r="CL89" s="389"/>
      <c r="CM89" s="389"/>
      <c r="CN89" s="389"/>
      <c r="CO89" s="389"/>
      <c r="CP89" s="389"/>
      <c r="CQ89" s="389"/>
      <c r="CR89" s="389"/>
      <c r="CS89" s="389"/>
      <c r="CT89" s="389"/>
      <c r="CU89" s="389"/>
      <c r="CV89" s="389"/>
      <c r="CW89" s="389"/>
      <c r="CX89" s="389"/>
      <c r="CY89" s="389"/>
      <c r="CZ89" s="389"/>
      <c r="DA89" s="389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389"/>
      <c r="DN89" s="389"/>
      <c r="DO89" s="389"/>
      <c r="DP89" s="389"/>
      <c r="DQ89" s="389"/>
      <c r="DR89" s="389"/>
      <c r="DS89" s="389"/>
      <c r="DT89" s="389"/>
      <c r="DU89" s="389"/>
      <c r="DV89" s="389"/>
      <c r="DW89" s="389"/>
      <c r="DX89" s="389"/>
      <c r="DY89" s="389"/>
      <c r="DZ89" s="389"/>
      <c r="EA89" s="389"/>
      <c r="EB89" s="389"/>
      <c r="EC89" s="389"/>
      <c r="ED89" s="389"/>
      <c r="EE89" s="389"/>
      <c r="EF89" s="389"/>
      <c r="EG89" s="389"/>
      <c r="EH89" s="389"/>
      <c r="EI89" s="389"/>
      <c r="EJ89" s="389"/>
      <c r="EK89" s="389"/>
      <c r="EL89" s="389"/>
      <c r="EM89" s="389"/>
      <c r="EN89" s="389"/>
      <c r="EO89" s="389"/>
      <c r="EP89" s="389"/>
      <c r="EQ89" s="389"/>
      <c r="ER89" s="389"/>
      <c r="ES89" s="389"/>
      <c r="ET89" s="389"/>
      <c r="EU89" s="389"/>
      <c r="EV89" s="389"/>
      <c r="EW89" s="389"/>
      <c r="EX89" s="389"/>
      <c r="EY89" s="389"/>
      <c r="EZ89" s="389"/>
      <c r="FA89" s="389"/>
      <c r="FB89" s="389"/>
      <c r="FC89" s="389"/>
      <c r="FD89" s="389"/>
      <c r="FE89" s="389"/>
      <c r="FF89" s="389"/>
      <c r="FG89" s="389"/>
      <c r="FH89" s="389"/>
      <c r="FI89" s="389"/>
      <c r="FJ89" s="389"/>
      <c r="FK89" s="389"/>
      <c r="FL89" s="389"/>
      <c r="FM89" s="389"/>
      <c r="FN89" s="389"/>
      <c r="FO89" s="389"/>
      <c r="FP89" s="389"/>
      <c r="FQ89" s="389"/>
      <c r="FR89" s="389"/>
      <c r="FS89" s="389"/>
      <c r="FT89" s="389"/>
      <c r="FU89" s="389"/>
      <c r="FV89" s="389"/>
      <c r="FW89" s="389"/>
      <c r="FX89" s="655" t="s">
        <v>458</v>
      </c>
      <c r="FY89" s="656">
        <v>160</v>
      </c>
      <c r="FZ89" s="656">
        <v>32434876</v>
      </c>
      <c r="GA89" s="656">
        <v>35</v>
      </c>
      <c r="GB89" s="656" t="s">
        <v>3</v>
      </c>
      <c r="GC89" s="656">
        <v>20</v>
      </c>
      <c r="GD89" s="656">
        <v>1970</v>
      </c>
      <c r="GE89" s="656">
        <v>0</v>
      </c>
      <c r="GF89" s="656" t="s">
        <v>792</v>
      </c>
      <c r="GG89" s="656">
        <v>0</v>
      </c>
      <c r="GH89" s="656">
        <v>0</v>
      </c>
      <c r="GI89" s="656" t="s">
        <v>792</v>
      </c>
      <c r="GJ89" s="656">
        <v>0</v>
      </c>
      <c r="GK89" s="656" t="s">
        <v>781</v>
      </c>
      <c r="GL89" s="656" t="s">
        <v>782</v>
      </c>
      <c r="GM89" s="656">
        <v>66</v>
      </c>
      <c r="GN89" s="656" t="s">
        <v>783</v>
      </c>
      <c r="GO89" s="656">
        <v>0</v>
      </c>
      <c r="GP89" s="656">
        <v>0</v>
      </c>
      <c r="GQ89" s="656">
        <v>4</v>
      </c>
      <c r="GR89" s="656">
        <v>2</v>
      </c>
      <c r="GS89" s="656">
        <v>1</v>
      </c>
      <c r="GT89" s="656" t="s">
        <v>783</v>
      </c>
      <c r="GU89" s="656" t="s">
        <v>783</v>
      </c>
      <c r="GV89" s="656" t="s">
        <v>783</v>
      </c>
      <c r="GW89" s="656" t="s">
        <v>783</v>
      </c>
      <c r="GX89" s="656" t="s">
        <v>783</v>
      </c>
      <c r="GY89" s="656">
        <v>1649</v>
      </c>
      <c r="GZ89" s="656">
        <v>0.54</v>
      </c>
      <c r="HA89" s="656">
        <v>5</v>
      </c>
      <c r="HB89" s="656" t="s">
        <v>783</v>
      </c>
      <c r="HC89" s="656" t="s">
        <v>782</v>
      </c>
      <c r="HD89" s="656">
        <v>15</v>
      </c>
      <c r="HE89" s="656" t="s">
        <v>783</v>
      </c>
      <c r="HF89" s="656">
        <v>0</v>
      </c>
      <c r="HG89" s="656" t="s">
        <v>783</v>
      </c>
      <c r="HH89" s="656">
        <v>0</v>
      </c>
      <c r="HI89" s="656">
        <v>1</v>
      </c>
      <c r="HJ89" s="656">
        <v>45</v>
      </c>
      <c r="HK89" s="656" t="s">
        <v>784</v>
      </c>
      <c r="HL89" s="656" t="s">
        <v>785</v>
      </c>
      <c r="HM89" s="656" t="s">
        <v>783</v>
      </c>
      <c r="HN89" s="656" t="s">
        <v>783</v>
      </c>
      <c r="HO89" s="656" t="s">
        <v>783</v>
      </c>
      <c r="HP89" s="656" t="s">
        <v>783</v>
      </c>
      <c r="HQ89" s="656" t="s">
        <v>783</v>
      </c>
      <c r="HR89" s="656">
        <v>3978968</v>
      </c>
      <c r="HS89" s="656" t="s">
        <v>783</v>
      </c>
      <c r="HT89" s="656" t="s">
        <v>786</v>
      </c>
      <c r="HU89" s="656" t="s">
        <v>787</v>
      </c>
      <c r="HV89" s="656">
        <v>4</v>
      </c>
      <c r="HW89" s="656">
        <v>2016</v>
      </c>
      <c r="HX89" s="656">
        <v>63</v>
      </c>
      <c r="HY89" s="656">
        <v>0</v>
      </c>
      <c r="HZ89" s="656">
        <v>2851</v>
      </c>
      <c r="IA89" s="657">
        <v>42227.682129629633</v>
      </c>
      <c r="IB89" s="656" t="s">
        <v>788</v>
      </c>
      <c r="IC89" s="656">
        <v>3974490</v>
      </c>
      <c r="ID89" s="656">
        <v>2014</v>
      </c>
      <c r="IE89" s="656">
        <v>1712</v>
      </c>
      <c r="IF89" s="656" t="s">
        <v>783</v>
      </c>
      <c r="IG89" s="656" t="s">
        <v>783</v>
      </c>
      <c r="IH89" s="656" t="s">
        <v>783</v>
      </c>
      <c r="II89" s="656" t="s">
        <v>783</v>
      </c>
      <c r="IJ89" s="656" t="s">
        <v>783</v>
      </c>
      <c r="IK89" s="656" t="s">
        <v>783</v>
      </c>
      <c r="IL89" s="656" t="s">
        <v>783</v>
      </c>
      <c r="IM89" s="656" t="s">
        <v>783</v>
      </c>
      <c r="IN89" s="656" t="s">
        <v>783</v>
      </c>
      <c r="IO89" s="656">
        <v>1649</v>
      </c>
      <c r="IP89" s="657">
        <v>37477.354571759257</v>
      </c>
      <c r="IQ89" s="656">
        <v>4</v>
      </c>
      <c r="IR89" s="656" t="s">
        <v>793</v>
      </c>
      <c r="IS89" s="656">
        <v>1</v>
      </c>
      <c r="IT89" s="658">
        <v>41275</v>
      </c>
      <c r="IU89" s="656" t="s">
        <v>783</v>
      </c>
      <c r="IV89" s="656" t="s">
        <v>783</v>
      </c>
      <c r="IW89" s="656" t="s">
        <v>783</v>
      </c>
      <c r="IX89" s="656" t="s">
        <v>781</v>
      </c>
      <c r="IY89" s="656">
        <v>45</v>
      </c>
      <c r="IZ89" s="656" t="s">
        <v>789</v>
      </c>
      <c r="JA89" s="656" t="s">
        <v>783</v>
      </c>
      <c r="JB89" s="656" t="s">
        <v>783</v>
      </c>
      <c r="JC89" s="656" t="s">
        <v>783</v>
      </c>
      <c r="JD89" s="656">
        <v>329436</v>
      </c>
      <c r="JE89" s="656" t="s">
        <v>783</v>
      </c>
      <c r="JF89" s="656" t="s">
        <v>783</v>
      </c>
      <c r="JG89" s="656" t="s">
        <v>795</v>
      </c>
      <c r="JH89" s="656">
        <v>35</v>
      </c>
      <c r="JI89" s="656" t="s">
        <v>783</v>
      </c>
      <c r="JJ89" s="656" t="s">
        <v>783</v>
      </c>
      <c r="JK89" s="656" t="s">
        <v>783</v>
      </c>
      <c r="JL89" s="656" t="s">
        <v>790</v>
      </c>
      <c r="JM89" s="656">
        <v>4</v>
      </c>
      <c r="JN89" s="656">
        <v>1</v>
      </c>
      <c r="JO89" s="656" t="s">
        <v>783</v>
      </c>
      <c r="JP89" s="656">
        <v>12683066</v>
      </c>
      <c r="JQ89" s="656">
        <v>2013</v>
      </c>
      <c r="JR89" s="656">
        <v>12</v>
      </c>
      <c r="JS89" s="656" t="s">
        <v>783</v>
      </c>
      <c r="JT89" s="656" t="s">
        <v>783</v>
      </c>
      <c r="JU89" s="656" t="s">
        <v>878</v>
      </c>
      <c r="JV89" s="659">
        <v>2843.5650719999999</v>
      </c>
      <c r="JW89">
        <f>JV89</f>
        <v>2843.5650719999999</v>
      </c>
      <c r="JX89" s="225">
        <v>0.53855399090909084</v>
      </c>
    </row>
    <row r="90" spans="1:284" ht="16" thickBot="1">
      <c r="A90" s="905" t="s">
        <v>5</v>
      </c>
      <c r="B90" s="79">
        <f t="shared" si="92"/>
        <v>4</v>
      </c>
      <c r="C90" s="871" t="s">
        <v>75</v>
      </c>
      <c r="D90" s="249" t="s">
        <v>157</v>
      </c>
      <c r="E90" s="103" t="s">
        <v>158</v>
      </c>
      <c r="F90" s="888">
        <v>0.08</v>
      </c>
      <c r="G90" s="120">
        <f t="shared" si="135"/>
        <v>6.919999999999999</v>
      </c>
      <c r="H90" s="51">
        <v>0.08</v>
      </c>
      <c r="I90" s="2"/>
      <c r="J90" s="29"/>
      <c r="K90" s="18"/>
      <c r="L90" s="5"/>
      <c r="M90" s="71">
        <v>1</v>
      </c>
      <c r="N90" s="71">
        <v>0.5</v>
      </c>
      <c r="O90" s="70">
        <v>3</v>
      </c>
      <c r="P90" s="891">
        <f t="shared" si="90"/>
        <v>4.5</v>
      </c>
      <c r="Q90" s="897">
        <f t="shared" si="133"/>
        <v>1.5</v>
      </c>
      <c r="R90" s="51">
        <f t="shared" si="136"/>
        <v>0.08</v>
      </c>
      <c r="S90" s="547"/>
      <c r="T90" s="29"/>
      <c r="U90" s="878">
        <f t="shared" si="134"/>
        <v>0</v>
      </c>
      <c r="V90" s="172" t="s">
        <v>642</v>
      </c>
      <c r="W90" s="536">
        <f t="shared" si="130"/>
        <v>0</v>
      </c>
      <c r="X90" s="537">
        <f t="shared" si="128"/>
        <v>0</v>
      </c>
      <c r="Y90" s="537">
        <f t="shared" si="131"/>
        <v>0</v>
      </c>
      <c r="Z90" s="900">
        <f t="shared" si="93"/>
        <v>0</v>
      </c>
      <c r="AA90" s="883"/>
      <c r="AB90" s="270">
        <f t="shared" si="94"/>
        <v>0</v>
      </c>
      <c r="AC90" s="553"/>
      <c r="AD90" s="562">
        <f t="shared" si="95"/>
        <v>0</v>
      </c>
      <c r="AE90" s="518"/>
      <c r="AF90" s="270">
        <f t="shared" si="96"/>
        <v>0</v>
      </c>
      <c r="AG90" s="270"/>
      <c r="AH90" s="562">
        <f t="shared" si="97"/>
        <v>0</v>
      </c>
      <c r="AI90" s="270"/>
      <c r="AJ90" s="228">
        <v>0</v>
      </c>
      <c r="AK90" s="902"/>
      <c r="AL90" s="902"/>
      <c r="AM90" s="18" t="str">
        <f t="shared" si="98"/>
        <v xml:space="preserve"> </v>
      </c>
      <c r="AN90" s="747" t="str">
        <f t="shared" si="99"/>
        <v xml:space="preserve"> </v>
      </c>
      <c r="AO90" s="4" t="str">
        <f t="shared" si="100"/>
        <v xml:space="preserve"> </v>
      </c>
      <c r="AP90" s="747" t="str">
        <f t="shared" si="101"/>
        <v xml:space="preserve"> </v>
      </c>
      <c r="AQ90" s="4" t="str">
        <f t="shared" si="102"/>
        <v xml:space="preserve"> </v>
      </c>
      <c r="AR90" s="747" t="str">
        <f t="shared" si="103"/>
        <v xml:space="preserve"> </v>
      </c>
      <c r="AS90" s="4" t="str">
        <f t="shared" si="104"/>
        <v xml:space="preserve"> </v>
      </c>
      <c r="AT90" s="747" t="str">
        <f t="shared" si="105"/>
        <v xml:space="preserve"> </v>
      </c>
      <c r="AU90" s="4" t="str">
        <f t="shared" si="106"/>
        <v xml:space="preserve"> </v>
      </c>
      <c r="AV90" s="747" t="str">
        <f t="shared" si="107"/>
        <v xml:space="preserve"> </v>
      </c>
      <c r="AW90" s="4" t="str">
        <f t="shared" si="108"/>
        <v xml:space="preserve"> </v>
      </c>
      <c r="AX90" s="747" t="str">
        <f t="shared" si="109"/>
        <v xml:space="preserve"> </v>
      </c>
      <c r="AY90" s="4" t="str">
        <f t="shared" si="110"/>
        <v xml:space="preserve"> </v>
      </c>
      <c r="AZ90" s="747" t="str">
        <f t="shared" si="111"/>
        <v xml:space="preserve"> </v>
      </c>
      <c r="BA90" s="4" t="str">
        <f t="shared" si="112"/>
        <v xml:space="preserve"> </v>
      </c>
      <c r="BB90" s="747" t="str">
        <f t="shared" si="113"/>
        <v xml:space="preserve"> </v>
      </c>
      <c r="BC90" s="4" t="str">
        <f t="shared" si="114"/>
        <v xml:space="preserve"> </v>
      </c>
      <c r="BD90" s="747" t="str">
        <f t="shared" si="115"/>
        <v xml:space="preserve"> </v>
      </c>
      <c r="BE90" s="4" t="str">
        <f t="shared" si="116"/>
        <v xml:space="preserve"> </v>
      </c>
      <c r="BF90" s="747" t="str">
        <f t="shared" si="117"/>
        <v xml:space="preserve"> </v>
      </c>
      <c r="BG90" s="4" t="str">
        <f t="shared" si="118"/>
        <v xml:space="preserve"> </v>
      </c>
      <c r="BH90" s="747" t="str">
        <f t="shared" si="119"/>
        <v xml:space="preserve"> </v>
      </c>
      <c r="BI90" s="4" t="str">
        <f t="shared" si="120"/>
        <v xml:space="preserve"> </v>
      </c>
      <c r="BJ90" s="747" t="str">
        <f t="shared" si="121"/>
        <v xml:space="preserve"> </v>
      </c>
      <c r="BK90" s="4" t="str">
        <f t="shared" si="122"/>
        <v xml:space="preserve"> </v>
      </c>
      <c r="BL90" s="747" t="str">
        <f t="shared" si="123"/>
        <v xml:space="preserve"> </v>
      </c>
      <c r="BM90" s="4" t="str">
        <f t="shared" si="124"/>
        <v xml:space="preserve"> </v>
      </c>
      <c r="BN90" s="747" t="str">
        <f t="shared" si="125"/>
        <v xml:space="preserve"> </v>
      </c>
      <c r="BO90" s="4" t="str">
        <f t="shared" si="126"/>
        <v xml:space="preserve"> </v>
      </c>
      <c r="BP90" s="747" t="str">
        <f t="shared" si="127"/>
        <v xml:space="preserve"> </v>
      </c>
      <c r="BQ90" s="133" t="s">
        <v>249</v>
      </c>
      <c r="BR90" s="133"/>
      <c r="BS90" s="389"/>
      <c r="BT90" s="389"/>
      <c r="BU90" s="389"/>
      <c r="BV90" s="389"/>
      <c r="BW90" s="389"/>
      <c r="BX90" s="389"/>
      <c r="BY90" s="389"/>
      <c r="BZ90" s="389"/>
      <c r="CA90" s="389"/>
      <c r="CB90" s="163">
        <f t="shared" si="129"/>
        <v>0</v>
      </c>
      <c r="CC90" s="389"/>
      <c r="CD90" s="389"/>
      <c r="CE90" s="389"/>
      <c r="CF90" s="389"/>
      <c r="CG90" s="389"/>
      <c r="CH90" s="389"/>
      <c r="CI90" s="389"/>
      <c r="CJ90" s="389"/>
      <c r="CK90" s="389"/>
      <c r="CL90" s="389"/>
      <c r="CM90" s="389"/>
      <c r="CN90" s="389"/>
      <c r="CO90" s="389"/>
      <c r="CP90" s="389"/>
      <c r="CQ90" s="389"/>
      <c r="CR90" s="389"/>
      <c r="CS90" s="389"/>
      <c r="CT90" s="389"/>
      <c r="CU90" s="389"/>
      <c r="CV90" s="389"/>
      <c r="CW90" s="389"/>
      <c r="CX90" s="389"/>
      <c r="CY90" s="389"/>
      <c r="CZ90" s="389"/>
      <c r="DA90" s="389"/>
      <c r="DB90" s="389"/>
      <c r="DC90" s="389"/>
      <c r="DD90" s="389"/>
      <c r="DE90" s="389"/>
      <c r="DF90" s="389"/>
      <c r="DG90" s="389"/>
      <c r="DH90" s="389"/>
      <c r="DI90" s="389"/>
      <c r="DJ90" s="389"/>
      <c r="DK90" s="389"/>
      <c r="DL90" s="389"/>
      <c r="DM90" s="389"/>
      <c r="DN90" s="389"/>
      <c r="DO90" s="389"/>
      <c r="DP90" s="389"/>
      <c r="DQ90" s="389"/>
      <c r="DR90" s="389"/>
      <c r="DS90" s="389"/>
      <c r="DT90" s="389"/>
      <c r="DU90" s="389"/>
      <c r="DV90" s="389"/>
      <c r="DW90" s="389"/>
      <c r="DX90" s="389"/>
      <c r="DY90" s="389"/>
      <c r="DZ90" s="389"/>
      <c r="EA90" s="389"/>
      <c r="EB90" s="389"/>
      <c r="EC90" s="389"/>
      <c r="ED90" s="389"/>
      <c r="EE90" s="389"/>
      <c r="EF90" s="389"/>
      <c r="EG90" s="389"/>
      <c r="EH90" s="389"/>
      <c r="EI90" s="389"/>
      <c r="EJ90" s="389"/>
      <c r="EK90" s="389"/>
      <c r="EL90" s="389"/>
      <c r="EM90" s="389"/>
      <c r="EN90" s="389"/>
      <c r="EO90" s="389"/>
      <c r="EP90" s="389"/>
      <c r="EQ90" s="389"/>
      <c r="ER90" s="389"/>
      <c r="ES90" s="389"/>
      <c r="ET90" s="389"/>
      <c r="EU90" s="389"/>
      <c r="EV90" s="389"/>
      <c r="EW90" s="389"/>
      <c r="EX90" s="389"/>
      <c r="EY90" s="389"/>
      <c r="EZ90" s="389"/>
      <c r="FA90" s="389"/>
      <c r="FB90" s="389"/>
      <c r="FC90" s="389"/>
      <c r="FD90" s="389"/>
      <c r="FE90" s="389"/>
      <c r="FF90" s="389"/>
      <c r="FG90" s="389"/>
      <c r="FH90" s="389"/>
      <c r="FI90" s="389"/>
      <c r="FJ90" s="389"/>
      <c r="FK90" s="389"/>
      <c r="FL90" s="389"/>
      <c r="FM90" s="389"/>
      <c r="FN90" s="389"/>
      <c r="FO90" s="389"/>
      <c r="FP90" s="389"/>
      <c r="FQ90" s="389"/>
      <c r="FR90" s="389"/>
      <c r="FS90" s="389"/>
      <c r="FT90" s="389"/>
      <c r="FU90" s="389"/>
      <c r="FV90" s="389"/>
      <c r="FW90" s="389"/>
      <c r="FX90" s="666" t="s">
        <v>460</v>
      </c>
      <c r="FY90" s="667">
        <v>110</v>
      </c>
      <c r="FZ90" s="667">
        <v>30289484</v>
      </c>
      <c r="GA90" s="667">
        <v>52</v>
      </c>
      <c r="GB90" s="667" t="s">
        <v>817</v>
      </c>
      <c r="GC90" s="667">
        <v>20</v>
      </c>
      <c r="GD90" s="667">
        <v>1970</v>
      </c>
      <c r="GE90" s="667">
        <v>1</v>
      </c>
      <c r="GF90" s="667" t="s">
        <v>780</v>
      </c>
      <c r="GG90" s="667">
        <v>2</v>
      </c>
      <c r="GH90" s="667">
        <v>1</v>
      </c>
      <c r="GI90" s="667" t="s">
        <v>780</v>
      </c>
      <c r="GJ90" s="667">
        <v>2</v>
      </c>
      <c r="GK90" s="667" t="s">
        <v>781</v>
      </c>
      <c r="GL90" s="667" t="s">
        <v>782</v>
      </c>
      <c r="GM90" s="667">
        <v>50</v>
      </c>
      <c r="GN90" s="667" t="s">
        <v>783</v>
      </c>
      <c r="GO90" s="667">
        <v>0</v>
      </c>
      <c r="GP90" s="667">
        <v>0</v>
      </c>
      <c r="GQ90" s="667">
        <v>4</v>
      </c>
      <c r="GR90" s="667">
        <v>2</v>
      </c>
      <c r="GS90" s="667">
        <v>1</v>
      </c>
      <c r="GT90" s="667" t="s">
        <v>783</v>
      </c>
      <c r="GU90" s="667" t="s">
        <v>783</v>
      </c>
      <c r="GV90" s="667" t="s">
        <v>783</v>
      </c>
      <c r="GW90" s="667" t="s">
        <v>783</v>
      </c>
      <c r="GX90" s="667" t="s">
        <v>783</v>
      </c>
      <c r="GY90" s="667">
        <v>1649</v>
      </c>
      <c r="GZ90" s="667">
        <v>0.65</v>
      </c>
      <c r="HA90" s="667">
        <v>5</v>
      </c>
      <c r="HB90" s="667" t="s">
        <v>783</v>
      </c>
      <c r="HC90" s="667" t="s">
        <v>782</v>
      </c>
      <c r="HD90" s="667">
        <v>35</v>
      </c>
      <c r="HE90" s="667" t="s">
        <v>783</v>
      </c>
      <c r="HF90" s="667">
        <v>0</v>
      </c>
      <c r="HG90" s="667" t="s">
        <v>783</v>
      </c>
      <c r="HH90" s="667">
        <v>0</v>
      </c>
      <c r="HI90" s="667">
        <v>1</v>
      </c>
      <c r="HJ90" s="667">
        <v>45</v>
      </c>
      <c r="HK90" s="667" t="s">
        <v>784</v>
      </c>
      <c r="HL90" s="667" t="s">
        <v>785</v>
      </c>
      <c r="HM90" s="667" t="s">
        <v>783</v>
      </c>
      <c r="HN90" s="667" t="s">
        <v>783</v>
      </c>
      <c r="HO90" s="667" t="s">
        <v>783</v>
      </c>
      <c r="HP90" s="667" t="s">
        <v>783</v>
      </c>
      <c r="HQ90" s="667" t="s">
        <v>783</v>
      </c>
      <c r="HR90" s="667">
        <v>5074771</v>
      </c>
      <c r="HS90" s="667" t="s">
        <v>783</v>
      </c>
      <c r="HT90" s="667" t="s">
        <v>786</v>
      </c>
      <c r="HU90" s="667" t="s">
        <v>787</v>
      </c>
      <c r="HV90" s="667">
        <v>4</v>
      </c>
      <c r="HW90" s="667">
        <v>2014</v>
      </c>
      <c r="HX90" s="667">
        <v>63</v>
      </c>
      <c r="HY90" s="667">
        <v>0</v>
      </c>
      <c r="HZ90" s="667">
        <v>3432</v>
      </c>
      <c r="IA90" s="668">
        <v>41697.500081018516</v>
      </c>
      <c r="IB90" s="667" t="s">
        <v>788</v>
      </c>
      <c r="IC90" s="667">
        <v>5074770</v>
      </c>
      <c r="ID90" s="667">
        <v>2014</v>
      </c>
      <c r="IE90" s="667">
        <v>1712</v>
      </c>
      <c r="IF90" s="667" t="s">
        <v>783</v>
      </c>
      <c r="IG90" s="667" t="s">
        <v>783</v>
      </c>
      <c r="IH90" s="667" t="s">
        <v>783</v>
      </c>
      <c r="II90" s="667" t="s">
        <v>783</v>
      </c>
      <c r="IJ90" s="667" t="s">
        <v>783</v>
      </c>
      <c r="IK90" s="667" t="s">
        <v>783</v>
      </c>
      <c r="IL90" s="667" t="s">
        <v>783</v>
      </c>
      <c r="IM90" s="667" t="s">
        <v>783</v>
      </c>
      <c r="IN90" s="667" t="s">
        <v>783</v>
      </c>
      <c r="IO90" s="667">
        <v>1649</v>
      </c>
      <c r="IP90" s="668">
        <v>38587.423726851855</v>
      </c>
      <c r="IQ90" s="667">
        <v>2</v>
      </c>
      <c r="IR90" s="667" t="s">
        <v>793</v>
      </c>
      <c r="IS90" s="667">
        <v>1</v>
      </c>
      <c r="IT90" s="669">
        <v>41275</v>
      </c>
      <c r="IU90" s="667" t="s">
        <v>783</v>
      </c>
      <c r="IV90" s="667" t="s">
        <v>783</v>
      </c>
      <c r="IW90" s="667" t="s">
        <v>783</v>
      </c>
      <c r="IX90" s="667" t="s">
        <v>781</v>
      </c>
      <c r="IY90" s="667">
        <v>45</v>
      </c>
      <c r="IZ90" s="667" t="s">
        <v>789</v>
      </c>
      <c r="JA90" s="667" t="s">
        <v>783</v>
      </c>
      <c r="JB90" s="667" t="s">
        <v>783</v>
      </c>
      <c r="JC90" s="667" t="s">
        <v>783</v>
      </c>
      <c r="JD90" s="667">
        <v>329437</v>
      </c>
      <c r="JE90" s="667" t="s">
        <v>783</v>
      </c>
      <c r="JF90" s="667" t="s">
        <v>783</v>
      </c>
      <c r="JG90" s="667" t="s">
        <v>795</v>
      </c>
      <c r="JH90" s="667">
        <v>52</v>
      </c>
      <c r="JI90" s="667" t="s">
        <v>783</v>
      </c>
      <c r="JJ90" s="667" t="s">
        <v>783</v>
      </c>
      <c r="JK90" s="667" t="s">
        <v>783</v>
      </c>
      <c r="JL90" s="667" t="s">
        <v>790</v>
      </c>
      <c r="JM90" s="667">
        <v>4</v>
      </c>
      <c r="JN90" s="667">
        <v>4</v>
      </c>
      <c r="JO90" s="667" t="s">
        <v>783</v>
      </c>
      <c r="JP90" s="667">
        <v>10711928</v>
      </c>
      <c r="JQ90" s="667">
        <v>2011</v>
      </c>
      <c r="JR90" s="667">
        <v>3</v>
      </c>
      <c r="JS90" s="667" t="s">
        <v>783</v>
      </c>
      <c r="JT90" s="667" t="s">
        <v>783</v>
      </c>
      <c r="JU90" s="667" t="s">
        <v>879</v>
      </c>
      <c r="JV90" s="670">
        <v>3583.8704429999998</v>
      </c>
      <c r="JX90" s="225"/>
    </row>
    <row r="91" spans="1:284" ht="16" thickBot="1">
      <c r="A91" s="905" t="s">
        <v>5</v>
      </c>
      <c r="B91" s="79">
        <f t="shared" si="92"/>
        <v>4</v>
      </c>
      <c r="C91" s="871" t="s">
        <v>64</v>
      </c>
      <c r="D91" s="249" t="s">
        <v>168</v>
      </c>
      <c r="E91" s="103" t="s">
        <v>158</v>
      </c>
      <c r="F91" s="888">
        <v>0.08</v>
      </c>
      <c r="G91" s="120">
        <f t="shared" si="135"/>
        <v>6.9999999999999991</v>
      </c>
      <c r="H91" s="51">
        <v>0.08</v>
      </c>
      <c r="I91" s="2"/>
      <c r="J91" s="29"/>
      <c r="K91" s="18"/>
      <c r="L91" s="5"/>
      <c r="M91" s="75">
        <v>1</v>
      </c>
      <c r="N91" s="75">
        <v>0.5</v>
      </c>
      <c r="O91" s="76">
        <v>2</v>
      </c>
      <c r="P91" s="893">
        <f t="shared" si="90"/>
        <v>3.5</v>
      </c>
      <c r="Q91" s="897">
        <f t="shared" si="133"/>
        <v>1</v>
      </c>
      <c r="R91" s="46">
        <f t="shared" si="136"/>
        <v>0.08</v>
      </c>
      <c r="S91" s="547"/>
      <c r="T91" s="29"/>
      <c r="U91" s="878">
        <f t="shared" si="134"/>
        <v>0</v>
      </c>
      <c r="V91" s="172" t="s">
        <v>642</v>
      </c>
      <c r="W91" s="536">
        <f t="shared" si="130"/>
        <v>0</v>
      </c>
      <c r="X91" s="537">
        <f t="shared" si="128"/>
        <v>0</v>
      </c>
      <c r="Y91" s="537">
        <f t="shared" si="131"/>
        <v>0</v>
      </c>
      <c r="Z91" s="900">
        <f t="shared" si="93"/>
        <v>0</v>
      </c>
      <c r="AA91" s="883"/>
      <c r="AB91" s="270">
        <f t="shared" si="94"/>
        <v>0</v>
      </c>
      <c r="AC91" s="553"/>
      <c r="AD91" s="562">
        <f t="shared" si="95"/>
        <v>0</v>
      </c>
      <c r="AE91" s="518"/>
      <c r="AF91" s="270">
        <f t="shared" si="96"/>
        <v>0</v>
      </c>
      <c r="AG91" s="270"/>
      <c r="AH91" s="562">
        <f t="shared" si="97"/>
        <v>0</v>
      </c>
      <c r="AI91" s="270"/>
      <c r="AJ91" s="228">
        <v>0</v>
      </c>
      <c r="AK91" s="902"/>
      <c r="AL91" s="902"/>
      <c r="AM91" s="18" t="str">
        <f t="shared" si="98"/>
        <v xml:space="preserve"> </v>
      </c>
      <c r="AN91" s="747" t="str">
        <f t="shared" si="99"/>
        <v xml:space="preserve"> </v>
      </c>
      <c r="AO91" s="4" t="str">
        <f t="shared" si="100"/>
        <v xml:space="preserve"> </v>
      </c>
      <c r="AP91" s="747" t="str">
        <f t="shared" si="101"/>
        <v xml:space="preserve"> </v>
      </c>
      <c r="AQ91" s="4" t="str">
        <f t="shared" si="102"/>
        <v xml:space="preserve"> </v>
      </c>
      <c r="AR91" s="747" t="str">
        <f t="shared" si="103"/>
        <v xml:space="preserve"> </v>
      </c>
      <c r="AS91" s="4" t="str">
        <f t="shared" si="104"/>
        <v xml:space="preserve"> </v>
      </c>
      <c r="AT91" s="747" t="str">
        <f t="shared" si="105"/>
        <v xml:space="preserve"> </v>
      </c>
      <c r="AU91" s="4" t="str">
        <f t="shared" si="106"/>
        <v xml:space="preserve"> </v>
      </c>
      <c r="AV91" s="747" t="str">
        <f t="shared" si="107"/>
        <v xml:space="preserve"> </v>
      </c>
      <c r="AW91" s="4" t="str">
        <f t="shared" si="108"/>
        <v xml:space="preserve"> </v>
      </c>
      <c r="AX91" s="747" t="str">
        <f t="shared" si="109"/>
        <v xml:space="preserve"> </v>
      </c>
      <c r="AY91" s="4" t="str">
        <f t="shared" si="110"/>
        <v xml:space="preserve"> </v>
      </c>
      <c r="AZ91" s="747" t="str">
        <f t="shared" si="111"/>
        <v xml:space="preserve"> </v>
      </c>
      <c r="BA91" s="4" t="str">
        <f t="shared" si="112"/>
        <v xml:space="preserve"> </v>
      </c>
      <c r="BB91" s="747" t="str">
        <f t="shared" si="113"/>
        <v xml:space="preserve"> </v>
      </c>
      <c r="BC91" s="4" t="str">
        <f t="shared" si="114"/>
        <v xml:space="preserve"> </v>
      </c>
      <c r="BD91" s="747" t="str">
        <f t="shared" si="115"/>
        <v xml:space="preserve"> </v>
      </c>
      <c r="BE91" s="4" t="str">
        <f t="shared" si="116"/>
        <v xml:space="preserve"> </v>
      </c>
      <c r="BF91" s="747" t="str">
        <f t="shared" si="117"/>
        <v xml:space="preserve"> </v>
      </c>
      <c r="BG91" s="4" t="str">
        <f t="shared" si="118"/>
        <v xml:space="preserve"> </v>
      </c>
      <c r="BH91" s="747" t="str">
        <f t="shared" si="119"/>
        <v xml:space="preserve"> </v>
      </c>
      <c r="BI91" s="4" t="str">
        <f t="shared" si="120"/>
        <v xml:space="preserve"> </v>
      </c>
      <c r="BJ91" s="747" t="str">
        <f t="shared" si="121"/>
        <v xml:space="preserve"> </v>
      </c>
      <c r="BK91" s="4" t="str">
        <f t="shared" si="122"/>
        <v xml:space="preserve"> </v>
      </c>
      <c r="BL91" s="747" t="str">
        <f t="shared" si="123"/>
        <v xml:space="preserve"> </v>
      </c>
      <c r="BM91" s="4" t="str">
        <f t="shared" si="124"/>
        <v xml:space="preserve"> </v>
      </c>
      <c r="BN91" s="747" t="str">
        <f t="shared" si="125"/>
        <v xml:space="preserve"> </v>
      </c>
      <c r="BO91" s="4" t="str">
        <f t="shared" si="126"/>
        <v xml:space="preserve"> </v>
      </c>
      <c r="BP91" s="747" t="str">
        <f t="shared" si="127"/>
        <v xml:space="preserve"> </v>
      </c>
      <c r="BQ91" s="133" t="s">
        <v>266</v>
      </c>
      <c r="BR91" s="133"/>
      <c r="BS91" s="389"/>
      <c r="BT91" s="389"/>
      <c r="BU91" s="389"/>
      <c r="BV91" s="389"/>
      <c r="BW91" s="389"/>
      <c r="BX91" s="389"/>
      <c r="BY91" s="389"/>
      <c r="BZ91" s="389"/>
      <c r="CA91" s="389"/>
      <c r="CB91" s="163">
        <f t="shared" si="129"/>
        <v>0</v>
      </c>
      <c r="CC91" s="389"/>
      <c r="CD91" s="389"/>
      <c r="CE91" s="389"/>
      <c r="CF91" s="389"/>
      <c r="CG91" s="389"/>
      <c r="CH91" s="389"/>
      <c r="CI91" s="389"/>
      <c r="CJ91" s="389"/>
      <c r="CK91" s="389"/>
      <c r="CL91" s="389"/>
      <c r="CM91" s="389"/>
      <c r="CN91" s="389"/>
      <c r="CO91" s="389"/>
      <c r="CP91" s="389"/>
      <c r="CQ91" s="389"/>
      <c r="CR91" s="389"/>
      <c r="CS91" s="389"/>
      <c r="CT91" s="389"/>
      <c r="CU91" s="389"/>
      <c r="CV91" s="389"/>
      <c r="CW91" s="389"/>
      <c r="CX91" s="389"/>
      <c r="CY91" s="389"/>
      <c r="CZ91" s="389"/>
      <c r="DA91" s="389"/>
      <c r="DB91" s="389"/>
      <c r="DC91" s="389"/>
      <c r="DD91" s="389"/>
      <c r="DE91" s="389"/>
      <c r="DF91" s="389"/>
      <c r="DG91" s="389"/>
      <c r="DH91" s="389"/>
      <c r="DI91" s="389"/>
      <c r="DJ91" s="389"/>
      <c r="DK91" s="389"/>
      <c r="DL91" s="389"/>
      <c r="DM91" s="389"/>
      <c r="DN91" s="389"/>
      <c r="DO91" s="389"/>
      <c r="DP91" s="389"/>
      <c r="DQ91" s="389"/>
      <c r="DR91" s="389"/>
      <c r="DS91" s="389"/>
      <c r="DT91" s="389"/>
      <c r="DU91" s="389"/>
      <c r="DV91" s="389"/>
      <c r="DW91" s="389"/>
      <c r="DX91" s="389"/>
      <c r="DY91" s="389"/>
      <c r="DZ91" s="389"/>
      <c r="EA91" s="389"/>
      <c r="EB91" s="389"/>
      <c r="EC91" s="389"/>
      <c r="ED91" s="389"/>
      <c r="EE91" s="389"/>
      <c r="EF91" s="389"/>
      <c r="EG91" s="389"/>
      <c r="EH91" s="389"/>
      <c r="EI91" s="389"/>
      <c r="EJ91" s="389"/>
      <c r="EK91" s="389"/>
      <c r="EL91" s="389"/>
      <c r="EM91" s="389"/>
      <c r="EN91" s="389"/>
      <c r="EO91" s="389"/>
      <c r="EP91" s="389"/>
      <c r="EQ91" s="389"/>
      <c r="ER91" s="389"/>
      <c r="ES91" s="389"/>
      <c r="ET91" s="389"/>
      <c r="EU91" s="389"/>
      <c r="EV91" s="389"/>
      <c r="EW91" s="389"/>
      <c r="EX91" s="389"/>
      <c r="EY91" s="389"/>
      <c r="EZ91" s="389"/>
      <c r="FA91" s="389"/>
      <c r="FB91" s="389"/>
      <c r="FC91" s="389"/>
      <c r="FD91" s="389"/>
      <c r="FE91" s="389"/>
      <c r="FF91" s="389"/>
      <c r="FG91" s="389"/>
      <c r="FH91" s="389"/>
      <c r="FI91" s="389"/>
      <c r="FJ91" s="389"/>
      <c r="FK91" s="389"/>
      <c r="FL91" s="389"/>
      <c r="FM91" s="389"/>
      <c r="FN91" s="389"/>
      <c r="FO91" s="389"/>
      <c r="FP91" s="389"/>
      <c r="FQ91" s="389"/>
      <c r="FR91" s="389"/>
      <c r="FS91" s="389"/>
      <c r="FT91" s="389"/>
      <c r="FU91" s="389"/>
      <c r="FV91" s="389"/>
      <c r="FW91" s="389"/>
      <c r="FX91" s="660" t="s">
        <v>460</v>
      </c>
      <c r="FY91" s="661">
        <v>200</v>
      </c>
      <c r="FZ91" s="661">
        <v>30289487</v>
      </c>
      <c r="GA91" s="661">
        <v>52</v>
      </c>
      <c r="GB91" s="661" t="s">
        <v>817</v>
      </c>
      <c r="GC91" s="661">
        <v>20</v>
      </c>
      <c r="GD91" s="661">
        <v>1970</v>
      </c>
      <c r="GE91" s="661">
        <v>1</v>
      </c>
      <c r="GF91" s="661" t="s">
        <v>780</v>
      </c>
      <c r="GG91" s="661">
        <v>2</v>
      </c>
      <c r="GH91" s="661">
        <v>1</v>
      </c>
      <c r="GI91" s="661" t="s">
        <v>780</v>
      </c>
      <c r="GJ91" s="661">
        <v>2</v>
      </c>
      <c r="GK91" s="661" t="s">
        <v>781</v>
      </c>
      <c r="GL91" s="661" t="s">
        <v>782</v>
      </c>
      <c r="GM91" s="661">
        <v>50</v>
      </c>
      <c r="GN91" s="661" t="s">
        <v>783</v>
      </c>
      <c r="GO91" s="661">
        <v>0</v>
      </c>
      <c r="GP91" s="661">
        <v>0</v>
      </c>
      <c r="GQ91" s="661">
        <v>4</v>
      </c>
      <c r="GR91" s="661">
        <v>2</v>
      </c>
      <c r="GS91" s="661">
        <v>1</v>
      </c>
      <c r="GT91" s="661" t="s">
        <v>783</v>
      </c>
      <c r="GU91" s="661" t="s">
        <v>783</v>
      </c>
      <c r="GV91" s="661" t="s">
        <v>783</v>
      </c>
      <c r="GW91" s="661" t="s">
        <v>783</v>
      </c>
      <c r="GX91" s="661" t="s">
        <v>783</v>
      </c>
      <c r="GY91" s="661">
        <v>1649</v>
      </c>
      <c r="GZ91" s="661">
        <v>0.67</v>
      </c>
      <c r="HA91" s="661">
        <v>5</v>
      </c>
      <c r="HB91" s="661" t="s">
        <v>783</v>
      </c>
      <c r="HC91" s="661" t="s">
        <v>782</v>
      </c>
      <c r="HD91" s="661">
        <v>75</v>
      </c>
      <c r="HE91" s="661" t="s">
        <v>783</v>
      </c>
      <c r="HF91" s="661">
        <v>0</v>
      </c>
      <c r="HG91" s="661" t="s">
        <v>783</v>
      </c>
      <c r="HH91" s="661">
        <v>0</v>
      </c>
      <c r="HI91" s="661">
        <v>1</v>
      </c>
      <c r="HJ91" s="661">
        <v>45</v>
      </c>
      <c r="HK91" s="661" t="s">
        <v>784</v>
      </c>
      <c r="HL91" s="661" t="s">
        <v>785</v>
      </c>
      <c r="HM91" s="661" t="s">
        <v>783</v>
      </c>
      <c r="HN91" s="661" t="s">
        <v>783</v>
      </c>
      <c r="HO91" s="661" t="s">
        <v>783</v>
      </c>
      <c r="HP91" s="661" t="s">
        <v>783</v>
      </c>
      <c r="HQ91" s="661" t="s">
        <v>783</v>
      </c>
      <c r="HR91" s="661">
        <v>3978912</v>
      </c>
      <c r="HS91" s="661" t="s">
        <v>783</v>
      </c>
      <c r="HT91" s="661" t="s">
        <v>786</v>
      </c>
      <c r="HU91" s="661" t="s">
        <v>787</v>
      </c>
      <c r="HV91" s="661">
        <v>4</v>
      </c>
      <c r="HW91" s="661">
        <v>2014</v>
      </c>
      <c r="HX91" s="661">
        <v>63</v>
      </c>
      <c r="HY91" s="661">
        <v>0</v>
      </c>
      <c r="HZ91" s="661">
        <v>3538</v>
      </c>
      <c r="IA91" s="662">
        <v>41697.500081018516</v>
      </c>
      <c r="IB91" s="661" t="s">
        <v>788</v>
      </c>
      <c r="IC91" s="661">
        <v>3974434</v>
      </c>
      <c r="ID91" s="661">
        <v>2014</v>
      </c>
      <c r="IE91" s="661">
        <v>1712</v>
      </c>
      <c r="IF91" s="661" t="s">
        <v>783</v>
      </c>
      <c r="IG91" s="661" t="s">
        <v>783</v>
      </c>
      <c r="IH91" s="661" t="s">
        <v>783</v>
      </c>
      <c r="II91" s="661" t="s">
        <v>783</v>
      </c>
      <c r="IJ91" s="661" t="s">
        <v>783</v>
      </c>
      <c r="IK91" s="661" t="s">
        <v>783</v>
      </c>
      <c r="IL91" s="661" t="s">
        <v>783</v>
      </c>
      <c r="IM91" s="661" t="s">
        <v>783</v>
      </c>
      <c r="IN91" s="661" t="s">
        <v>783</v>
      </c>
      <c r="IO91" s="661">
        <v>1649</v>
      </c>
      <c r="IP91" s="662">
        <v>37477.354571759257</v>
      </c>
      <c r="IQ91" s="661">
        <v>2</v>
      </c>
      <c r="IR91" s="661" t="s">
        <v>793</v>
      </c>
      <c r="IS91" s="661">
        <v>1</v>
      </c>
      <c r="IT91" s="663">
        <v>41275</v>
      </c>
      <c r="IU91" s="661" t="s">
        <v>783</v>
      </c>
      <c r="IV91" s="661" t="s">
        <v>783</v>
      </c>
      <c r="IW91" s="661" t="s">
        <v>783</v>
      </c>
      <c r="IX91" s="661" t="s">
        <v>781</v>
      </c>
      <c r="IY91" s="661">
        <v>45</v>
      </c>
      <c r="IZ91" s="661" t="s">
        <v>789</v>
      </c>
      <c r="JA91" s="661" t="s">
        <v>783</v>
      </c>
      <c r="JB91" s="661" t="s">
        <v>783</v>
      </c>
      <c r="JC91" s="661" t="s">
        <v>783</v>
      </c>
      <c r="JD91" s="661">
        <v>329437</v>
      </c>
      <c r="JE91" s="661" t="s">
        <v>783</v>
      </c>
      <c r="JF91" s="661" t="s">
        <v>783</v>
      </c>
      <c r="JG91" s="661" t="s">
        <v>795</v>
      </c>
      <c r="JH91" s="661">
        <v>52</v>
      </c>
      <c r="JI91" s="661" t="s">
        <v>783</v>
      </c>
      <c r="JJ91" s="661" t="s">
        <v>783</v>
      </c>
      <c r="JK91" s="661" t="s">
        <v>783</v>
      </c>
      <c r="JL91" s="661" t="s">
        <v>790</v>
      </c>
      <c r="JM91" s="661">
        <v>4</v>
      </c>
      <c r="JN91" s="661">
        <v>4</v>
      </c>
      <c r="JO91" s="661" t="s">
        <v>783</v>
      </c>
      <c r="JP91" s="661">
        <v>10711928</v>
      </c>
      <c r="JQ91" s="661">
        <v>2011</v>
      </c>
      <c r="JR91" s="661">
        <v>3</v>
      </c>
      <c r="JS91" s="661" t="s">
        <v>783</v>
      </c>
      <c r="JT91" s="661" t="s">
        <v>783</v>
      </c>
      <c r="JU91" s="661" t="s">
        <v>880</v>
      </c>
      <c r="JV91" s="664">
        <v>3608.6614890000001</v>
      </c>
      <c r="JX91" s="225"/>
    </row>
    <row r="92" spans="1:284" ht="16" thickBot="1">
      <c r="A92" s="905" t="s">
        <v>5</v>
      </c>
      <c r="B92" s="79">
        <f t="shared" si="92"/>
        <v>4</v>
      </c>
      <c r="C92" s="871" t="s">
        <v>56</v>
      </c>
      <c r="D92" s="249" t="s">
        <v>162</v>
      </c>
      <c r="E92" s="103" t="s">
        <v>158</v>
      </c>
      <c r="F92" s="888">
        <v>1</v>
      </c>
      <c r="G92" s="120">
        <f t="shared" si="135"/>
        <v>7.9999999999999991</v>
      </c>
      <c r="H92" s="47">
        <v>0.1</v>
      </c>
      <c r="I92" s="3">
        <v>0.9</v>
      </c>
      <c r="J92" s="29"/>
      <c r="K92" s="18"/>
      <c r="L92" s="5"/>
      <c r="M92" s="71">
        <v>1</v>
      </c>
      <c r="N92" s="71">
        <v>2</v>
      </c>
      <c r="O92" s="70">
        <v>4</v>
      </c>
      <c r="P92" s="891">
        <f t="shared" si="90"/>
        <v>7</v>
      </c>
      <c r="Q92" s="897">
        <f t="shared" si="133"/>
        <v>8</v>
      </c>
      <c r="R92" s="51">
        <v>0.1</v>
      </c>
      <c r="S92" s="3">
        <v>0.9</v>
      </c>
      <c r="T92" s="29"/>
      <c r="U92" s="878">
        <v>0</v>
      </c>
      <c r="V92" s="172" t="s">
        <v>642</v>
      </c>
      <c r="W92" s="536">
        <f t="shared" si="130"/>
        <v>0</v>
      </c>
      <c r="X92" s="537">
        <f t="shared" si="128"/>
        <v>37829.333333333328</v>
      </c>
      <c r="Y92" s="537">
        <f t="shared" si="131"/>
        <v>500</v>
      </c>
      <c r="Z92" s="900">
        <v>0</v>
      </c>
      <c r="AA92" s="883">
        <v>6</v>
      </c>
      <c r="AB92" s="270">
        <f t="shared" si="94"/>
        <v>19829.333333333332</v>
      </c>
      <c r="AC92" s="566">
        <v>0.25</v>
      </c>
      <c r="AD92" s="562">
        <f t="shared" si="95"/>
        <v>18000</v>
      </c>
      <c r="AE92" s="518"/>
      <c r="AF92" s="270">
        <f t="shared" si="96"/>
        <v>0</v>
      </c>
      <c r="AG92" s="270"/>
      <c r="AH92" s="562">
        <f t="shared" si="97"/>
        <v>0</v>
      </c>
      <c r="AI92" s="270"/>
      <c r="AJ92" s="228">
        <v>0</v>
      </c>
      <c r="AK92" s="902"/>
      <c r="AL92" s="902"/>
      <c r="AM92" s="18" t="str">
        <f t="shared" si="98"/>
        <v xml:space="preserve"> </v>
      </c>
      <c r="AN92" s="747" t="str">
        <f t="shared" si="99"/>
        <v xml:space="preserve"> </v>
      </c>
      <c r="AO92" s="4" t="str">
        <f t="shared" si="100"/>
        <v xml:space="preserve"> </v>
      </c>
      <c r="AP92" s="747" t="str">
        <f t="shared" si="101"/>
        <v xml:space="preserve"> </v>
      </c>
      <c r="AQ92" s="4" t="str">
        <f t="shared" si="102"/>
        <v xml:space="preserve"> </v>
      </c>
      <c r="AR92" s="747" t="str">
        <f t="shared" si="103"/>
        <v xml:space="preserve"> </v>
      </c>
      <c r="AS92" s="4" t="str">
        <f t="shared" si="104"/>
        <v xml:space="preserve"> </v>
      </c>
      <c r="AT92" s="747" t="str">
        <f t="shared" si="105"/>
        <v xml:space="preserve"> </v>
      </c>
      <c r="AU92" s="4" t="str">
        <f t="shared" si="106"/>
        <v xml:space="preserve"> </v>
      </c>
      <c r="AV92" s="747" t="str">
        <f t="shared" si="107"/>
        <v xml:space="preserve"> </v>
      </c>
      <c r="AW92" s="4" t="str">
        <f t="shared" si="108"/>
        <v xml:space="preserve"> </v>
      </c>
      <c r="AX92" s="747" t="str">
        <f t="shared" si="109"/>
        <v xml:space="preserve"> </v>
      </c>
      <c r="AY92" s="4" t="str">
        <f t="shared" si="110"/>
        <v xml:space="preserve"> </v>
      </c>
      <c r="AZ92" s="747" t="str">
        <f t="shared" si="111"/>
        <v xml:space="preserve"> </v>
      </c>
      <c r="BA92" s="4" t="str">
        <f t="shared" si="112"/>
        <v xml:space="preserve"> </v>
      </c>
      <c r="BB92" s="747" t="str">
        <f t="shared" si="113"/>
        <v xml:space="preserve"> </v>
      </c>
      <c r="BC92" s="4" t="str">
        <f t="shared" si="114"/>
        <v xml:space="preserve"> </v>
      </c>
      <c r="BD92" s="747" t="str">
        <f t="shared" si="115"/>
        <v xml:space="preserve"> </v>
      </c>
      <c r="BE92" s="4" t="str">
        <f t="shared" si="116"/>
        <v xml:space="preserve"> </v>
      </c>
      <c r="BF92" s="747" t="str">
        <f t="shared" si="117"/>
        <v xml:space="preserve"> </v>
      </c>
      <c r="BG92" s="4" t="str">
        <f t="shared" si="118"/>
        <v xml:space="preserve"> </v>
      </c>
      <c r="BH92" s="747" t="str">
        <f t="shared" si="119"/>
        <v xml:space="preserve"> </v>
      </c>
      <c r="BI92" s="4" t="str">
        <f t="shared" si="120"/>
        <v xml:space="preserve"> </v>
      </c>
      <c r="BJ92" s="747" t="str">
        <f t="shared" si="121"/>
        <v xml:space="preserve"> </v>
      </c>
      <c r="BK92" s="4" t="str">
        <f t="shared" si="122"/>
        <v xml:space="preserve"> </v>
      </c>
      <c r="BL92" s="747" t="str">
        <f t="shared" si="123"/>
        <v xml:space="preserve"> </v>
      </c>
      <c r="BM92" s="4" t="str">
        <f t="shared" si="124"/>
        <v xml:space="preserve"> </v>
      </c>
      <c r="BN92" s="747" t="str">
        <f t="shared" si="125"/>
        <v xml:space="preserve"> </v>
      </c>
      <c r="BO92" s="4" t="str">
        <f t="shared" si="126"/>
        <v xml:space="preserve"> </v>
      </c>
      <c r="BP92" s="747" t="str">
        <f t="shared" si="127"/>
        <v xml:space="preserve"> </v>
      </c>
      <c r="BQ92" s="133"/>
      <c r="BR92" s="133"/>
      <c r="BS92" s="389"/>
      <c r="BT92" s="389"/>
      <c r="BU92" s="389"/>
      <c r="BV92" s="389"/>
      <c r="BW92" s="389"/>
      <c r="BX92" s="389"/>
      <c r="BY92" s="389"/>
      <c r="BZ92" s="389"/>
      <c r="CA92" s="389"/>
      <c r="CB92" s="163">
        <f t="shared" si="129"/>
        <v>0</v>
      </c>
      <c r="CC92" s="389"/>
      <c r="CD92" s="389"/>
      <c r="CE92" s="389"/>
      <c r="CF92" s="389"/>
      <c r="CG92" s="389"/>
      <c r="CH92" s="389"/>
      <c r="CI92" s="389"/>
      <c r="CJ92" s="389"/>
      <c r="CK92" s="389"/>
      <c r="CL92" s="389"/>
      <c r="CM92" s="389"/>
      <c r="CN92" s="389"/>
      <c r="CO92" s="389"/>
      <c r="CP92" s="389"/>
      <c r="CQ92" s="389"/>
      <c r="CR92" s="389"/>
      <c r="CS92" s="389"/>
      <c r="CT92" s="389"/>
      <c r="CU92" s="389"/>
      <c r="CV92" s="389"/>
      <c r="CW92" s="389"/>
      <c r="CX92" s="389"/>
      <c r="CY92" s="389"/>
      <c r="CZ92" s="389"/>
      <c r="DA92" s="389"/>
      <c r="DB92" s="389"/>
      <c r="DC92" s="389"/>
      <c r="DD92" s="389"/>
      <c r="DE92" s="389"/>
      <c r="DF92" s="389"/>
      <c r="DG92" s="389"/>
      <c r="DH92" s="389"/>
      <c r="DI92" s="389"/>
      <c r="DJ92" s="389"/>
      <c r="DK92" s="389"/>
      <c r="DL92" s="389"/>
      <c r="DM92" s="389"/>
      <c r="DN92" s="389"/>
      <c r="DO92" s="389"/>
      <c r="DP92" s="389"/>
      <c r="DQ92" s="389"/>
      <c r="DR92" s="389"/>
      <c r="DS92" s="389"/>
      <c r="DT92" s="389"/>
      <c r="DU92" s="389"/>
      <c r="DV92" s="389"/>
      <c r="DW92" s="389"/>
      <c r="DX92" s="389"/>
      <c r="DY92" s="389"/>
      <c r="DZ92" s="389"/>
      <c r="EA92" s="389"/>
      <c r="EB92" s="389"/>
      <c r="EC92" s="389"/>
      <c r="ED92" s="389"/>
      <c r="EE92" s="389"/>
      <c r="EF92" s="389"/>
      <c r="EG92" s="389"/>
      <c r="EH92" s="389"/>
      <c r="EI92" s="389"/>
      <c r="EJ92" s="389"/>
      <c r="EK92" s="389"/>
      <c r="EL92" s="389"/>
      <c r="EM92" s="389"/>
      <c r="EN92" s="389"/>
      <c r="EO92" s="389"/>
      <c r="EP92" s="389"/>
      <c r="EQ92" s="389"/>
      <c r="ER92" s="389"/>
      <c r="ES92" s="389"/>
      <c r="ET92" s="389"/>
      <c r="EU92" s="389"/>
      <c r="EV92" s="389"/>
      <c r="EW92" s="389"/>
      <c r="EX92" s="389"/>
      <c r="EY92" s="389"/>
      <c r="EZ92" s="389"/>
      <c r="FA92" s="389"/>
      <c r="FB92" s="389"/>
      <c r="FC92" s="389"/>
      <c r="FD92" s="389"/>
      <c r="FE92" s="389"/>
      <c r="FF92" s="389"/>
      <c r="FG92" s="389"/>
      <c r="FH92" s="389"/>
      <c r="FI92" s="389"/>
      <c r="FJ92" s="389"/>
      <c r="FK92" s="389"/>
      <c r="FL92" s="389"/>
      <c r="FM92" s="389"/>
      <c r="FN92" s="389"/>
      <c r="FO92" s="389"/>
      <c r="FP92" s="389"/>
      <c r="FQ92" s="389"/>
      <c r="FR92" s="389"/>
      <c r="FS92" s="389"/>
      <c r="FT92" s="389"/>
      <c r="FU92" s="389"/>
      <c r="FV92" s="389"/>
      <c r="FW92" s="389"/>
      <c r="FX92" s="625" t="s">
        <v>460</v>
      </c>
      <c r="FY92" s="626">
        <v>81</v>
      </c>
      <c r="FZ92" s="626">
        <v>30289485</v>
      </c>
      <c r="GA92" s="626" t="s">
        <v>783</v>
      </c>
      <c r="GB92" s="626"/>
      <c r="GC92" s="626" t="s">
        <v>783</v>
      </c>
      <c r="GD92" s="626" t="s">
        <v>783</v>
      </c>
      <c r="GE92" s="626" t="s">
        <v>783</v>
      </c>
      <c r="GF92" s="626"/>
      <c r="GG92" s="626" t="s">
        <v>783</v>
      </c>
      <c r="GH92" s="626" t="s">
        <v>783</v>
      </c>
      <c r="GI92" s="626"/>
      <c r="GJ92" s="626" t="s">
        <v>783</v>
      </c>
      <c r="GK92" s="626" t="s">
        <v>781</v>
      </c>
      <c r="GL92" s="626" t="s">
        <v>783</v>
      </c>
      <c r="GM92" s="626" t="s">
        <v>783</v>
      </c>
      <c r="GN92" s="626" t="s">
        <v>783</v>
      </c>
      <c r="GO92" s="626" t="s">
        <v>783</v>
      </c>
      <c r="GP92" s="626" t="s">
        <v>783</v>
      </c>
      <c r="GQ92" s="626" t="s">
        <v>783</v>
      </c>
      <c r="GR92" s="626" t="s">
        <v>783</v>
      </c>
      <c r="GS92" s="626" t="s">
        <v>783</v>
      </c>
      <c r="GT92" s="626" t="s">
        <v>783</v>
      </c>
      <c r="GU92" s="626" t="s">
        <v>783</v>
      </c>
      <c r="GV92" s="626" t="s">
        <v>783</v>
      </c>
      <c r="GW92" s="626" t="s">
        <v>783</v>
      </c>
      <c r="GX92" s="626" t="s">
        <v>783</v>
      </c>
      <c r="GY92" s="626">
        <v>1649</v>
      </c>
      <c r="GZ92" s="626">
        <v>0</v>
      </c>
      <c r="HA92" s="626">
        <v>9</v>
      </c>
      <c r="HB92" s="626" t="s">
        <v>783</v>
      </c>
      <c r="HC92" s="626" t="s">
        <v>783</v>
      </c>
      <c r="HD92" s="626" t="s">
        <v>783</v>
      </c>
      <c r="HE92" s="626" t="s">
        <v>783</v>
      </c>
      <c r="HF92" s="626" t="s">
        <v>783</v>
      </c>
      <c r="HG92" s="626" t="s">
        <v>783</v>
      </c>
      <c r="HH92" s="626" t="s">
        <v>783</v>
      </c>
      <c r="HI92" s="626" t="s">
        <v>783</v>
      </c>
      <c r="HJ92" s="626" t="s">
        <v>783</v>
      </c>
      <c r="HK92" s="626" t="s">
        <v>783</v>
      </c>
      <c r="HL92" s="626" t="s">
        <v>783</v>
      </c>
      <c r="HM92" s="626" t="s">
        <v>783</v>
      </c>
      <c r="HN92" s="626" t="s">
        <v>783</v>
      </c>
      <c r="HO92" s="626" t="s">
        <v>783</v>
      </c>
      <c r="HP92" s="626" t="s">
        <v>783</v>
      </c>
      <c r="HQ92" s="626" t="s">
        <v>783</v>
      </c>
      <c r="HR92" s="626">
        <v>5074771</v>
      </c>
      <c r="HS92" s="626" t="s">
        <v>783</v>
      </c>
      <c r="HT92" s="626" t="s">
        <v>786</v>
      </c>
      <c r="HU92" s="626" t="s">
        <v>787</v>
      </c>
      <c r="HV92" s="626">
        <v>4</v>
      </c>
      <c r="HW92" s="626">
        <v>2014</v>
      </c>
      <c r="HX92" s="626">
        <v>63</v>
      </c>
      <c r="HY92" s="626">
        <v>3432</v>
      </c>
      <c r="HZ92" s="626">
        <v>3854</v>
      </c>
      <c r="IA92" s="627">
        <v>41697.500081018516</v>
      </c>
      <c r="IB92" s="626" t="s">
        <v>788</v>
      </c>
      <c r="IC92" s="626">
        <v>5074770</v>
      </c>
      <c r="ID92" s="626" t="s">
        <v>783</v>
      </c>
      <c r="IE92" s="626">
        <v>1712</v>
      </c>
      <c r="IF92" s="626" t="s">
        <v>783</v>
      </c>
      <c r="IG92" s="626" t="s">
        <v>783</v>
      </c>
      <c r="IH92" s="626" t="s">
        <v>783</v>
      </c>
      <c r="II92" s="626" t="s">
        <v>783</v>
      </c>
      <c r="IJ92" s="626" t="s">
        <v>783</v>
      </c>
      <c r="IK92" s="626" t="s">
        <v>783</v>
      </c>
      <c r="IL92" s="626" t="s">
        <v>783</v>
      </c>
      <c r="IM92" s="626" t="s">
        <v>783</v>
      </c>
      <c r="IN92" s="626" t="s">
        <v>783</v>
      </c>
      <c r="IO92" s="626">
        <v>2108</v>
      </c>
      <c r="IP92" s="627">
        <v>38670.58394675926</v>
      </c>
      <c r="IQ92" s="626" t="s">
        <v>783</v>
      </c>
      <c r="IR92" s="626" t="s">
        <v>783</v>
      </c>
      <c r="IS92" s="626" t="s">
        <v>783</v>
      </c>
      <c r="IT92" s="626" t="s">
        <v>783</v>
      </c>
      <c r="IU92" s="626" t="s">
        <v>783</v>
      </c>
      <c r="IV92" s="626" t="s">
        <v>783</v>
      </c>
      <c r="IW92" s="626" t="s">
        <v>783</v>
      </c>
      <c r="IX92" s="626" t="s">
        <v>781</v>
      </c>
      <c r="IY92" s="626" t="s">
        <v>783</v>
      </c>
      <c r="IZ92" s="626" t="s">
        <v>783</v>
      </c>
      <c r="JA92" s="626" t="s">
        <v>783</v>
      </c>
      <c r="JB92" s="626" t="s">
        <v>783</v>
      </c>
      <c r="JC92" s="626" t="s">
        <v>783</v>
      </c>
      <c r="JD92" s="626">
        <v>329437</v>
      </c>
      <c r="JE92" s="626" t="s">
        <v>783</v>
      </c>
      <c r="JF92" s="626" t="s">
        <v>783</v>
      </c>
      <c r="JG92" s="626" t="s">
        <v>783</v>
      </c>
      <c r="JH92" s="626" t="s">
        <v>783</v>
      </c>
      <c r="JI92" s="626" t="s">
        <v>783</v>
      </c>
      <c r="JJ92" s="626" t="s">
        <v>783</v>
      </c>
      <c r="JK92" s="626" t="s">
        <v>783</v>
      </c>
      <c r="JL92" s="626" t="s">
        <v>783</v>
      </c>
      <c r="JM92" s="626">
        <v>4</v>
      </c>
      <c r="JN92" s="626" t="s">
        <v>783</v>
      </c>
      <c r="JO92" s="626" t="s">
        <v>783</v>
      </c>
      <c r="JP92" s="626">
        <v>10711928</v>
      </c>
      <c r="JQ92" s="626">
        <v>2011</v>
      </c>
      <c r="JR92" s="626">
        <v>3</v>
      </c>
      <c r="JS92" s="626" t="s">
        <v>783</v>
      </c>
      <c r="JT92" s="626" t="s">
        <v>783</v>
      </c>
      <c r="JU92" s="626" t="s">
        <v>881</v>
      </c>
      <c r="JV92" s="628">
        <v>440.67452800000001</v>
      </c>
      <c r="JW92">
        <f>SUM(JV90:JV92)</f>
        <v>7633.2064599999994</v>
      </c>
      <c r="JX92" s="225">
        <v>1.4456830416666666</v>
      </c>
    </row>
    <row r="93" spans="1:284" ht="16" thickBot="1">
      <c r="A93" s="905" t="s">
        <v>5</v>
      </c>
      <c r="B93" s="79">
        <f t="shared" si="92"/>
        <v>4</v>
      </c>
      <c r="C93" s="871" t="s">
        <v>98</v>
      </c>
      <c r="D93" s="249" t="s">
        <v>185</v>
      </c>
      <c r="E93" s="103" t="s">
        <v>194</v>
      </c>
      <c r="F93" s="888">
        <v>0.12</v>
      </c>
      <c r="G93" s="120">
        <f t="shared" si="135"/>
        <v>8.1199999999999992</v>
      </c>
      <c r="H93" s="47">
        <v>0.12</v>
      </c>
      <c r="I93" s="11"/>
      <c r="J93" s="29"/>
      <c r="K93" s="18"/>
      <c r="L93" s="5"/>
      <c r="M93" s="71">
        <v>1</v>
      </c>
      <c r="N93" s="71">
        <v>1</v>
      </c>
      <c r="O93" s="70">
        <v>4</v>
      </c>
      <c r="P93" s="891">
        <f t="shared" si="90"/>
        <v>6</v>
      </c>
      <c r="Q93" s="897">
        <f t="shared" si="133"/>
        <v>4</v>
      </c>
      <c r="R93" s="51">
        <f t="shared" si="136"/>
        <v>0.12</v>
      </c>
      <c r="S93" s="3"/>
      <c r="T93" s="29"/>
      <c r="U93" s="878">
        <f t="shared" si="134"/>
        <v>0</v>
      </c>
      <c r="V93" s="172" t="s">
        <v>642</v>
      </c>
      <c r="W93" s="536">
        <f t="shared" si="130"/>
        <v>0</v>
      </c>
      <c r="X93" s="537">
        <f t="shared" si="128"/>
        <v>3746.3466666666664</v>
      </c>
      <c r="Y93" s="537">
        <f t="shared" si="131"/>
        <v>500</v>
      </c>
      <c r="Z93" s="900">
        <f t="shared" si="93"/>
        <v>0</v>
      </c>
      <c r="AA93" s="883">
        <v>4</v>
      </c>
      <c r="AB93" s="270">
        <f t="shared" si="94"/>
        <v>1586.3466666666666</v>
      </c>
      <c r="AC93" s="566">
        <v>0.25</v>
      </c>
      <c r="AD93" s="562">
        <f t="shared" si="95"/>
        <v>2160</v>
      </c>
      <c r="AE93" s="518"/>
      <c r="AF93" s="270">
        <f t="shared" si="96"/>
        <v>0</v>
      </c>
      <c r="AG93" s="270"/>
      <c r="AH93" s="562">
        <f t="shared" si="97"/>
        <v>0</v>
      </c>
      <c r="AI93" s="270"/>
      <c r="AJ93" s="228">
        <v>0</v>
      </c>
      <c r="AK93" s="902"/>
      <c r="AL93" s="902"/>
      <c r="AM93" s="18" t="str">
        <f t="shared" si="98"/>
        <v xml:space="preserve"> </v>
      </c>
      <c r="AN93" s="747" t="str">
        <f t="shared" si="99"/>
        <v xml:space="preserve"> </v>
      </c>
      <c r="AO93" s="4" t="str">
        <f t="shared" si="100"/>
        <v xml:space="preserve"> </v>
      </c>
      <c r="AP93" s="747" t="str">
        <f t="shared" si="101"/>
        <v xml:space="preserve"> </v>
      </c>
      <c r="AQ93" s="4" t="str">
        <f t="shared" si="102"/>
        <v xml:space="preserve"> </v>
      </c>
      <c r="AR93" s="747" t="str">
        <f t="shared" si="103"/>
        <v xml:space="preserve"> </v>
      </c>
      <c r="AS93" s="4" t="str">
        <f t="shared" si="104"/>
        <v xml:space="preserve"> </v>
      </c>
      <c r="AT93" s="747" t="str">
        <f t="shared" si="105"/>
        <v xml:space="preserve"> </v>
      </c>
      <c r="AU93" s="4" t="str">
        <f t="shared" si="106"/>
        <v xml:space="preserve"> </v>
      </c>
      <c r="AV93" s="747" t="str">
        <f t="shared" si="107"/>
        <v xml:space="preserve"> </v>
      </c>
      <c r="AW93" s="4" t="str">
        <f t="shared" si="108"/>
        <v xml:space="preserve"> </v>
      </c>
      <c r="AX93" s="747" t="str">
        <f t="shared" si="109"/>
        <v xml:space="preserve"> </v>
      </c>
      <c r="AY93" s="4" t="str">
        <f t="shared" si="110"/>
        <v xml:space="preserve"> </v>
      </c>
      <c r="AZ93" s="747" t="str">
        <f t="shared" si="111"/>
        <v xml:space="preserve"> </v>
      </c>
      <c r="BA93" s="4" t="str">
        <f t="shared" si="112"/>
        <v xml:space="preserve"> </v>
      </c>
      <c r="BB93" s="747" t="str">
        <f t="shared" si="113"/>
        <v xml:space="preserve"> </v>
      </c>
      <c r="BC93" s="4" t="str">
        <f t="shared" si="114"/>
        <v xml:space="preserve"> </v>
      </c>
      <c r="BD93" s="747" t="str">
        <f t="shared" si="115"/>
        <v xml:space="preserve"> </v>
      </c>
      <c r="BE93" s="4" t="str">
        <f t="shared" si="116"/>
        <v xml:space="preserve"> </v>
      </c>
      <c r="BF93" s="747" t="str">
        <f t="shared" si="117"/>
        <v xml:space="preserve"> </v>
      </c>
      <c r="BG93" s="4" t="str">
        <f t="shared" si="118"/>
        <v xml:space="preserve"> </v>
      </c>
      <c r="BH93" s="747" t="str">
        <f t="shared" si="119"/>
        <v xml:space="preserve"> </v>
      </c>
      <c r="BI93" s="4" t="str">
        <f t="shared" si="120"/>
        <v xml:space="preserve"> </v>
      </c>
      <c r="BJ93" s="747" t="str">
        <f t="shared" si="121"/>
        <v xml:space="preserve"> </v>
      </c>
      <c r="BK93" s="4" t="str">
        <f t="shared" si="122"/>
        <v xml:space="preserve"> </v>
      </c>
      <c r="BL93" s="747" t="str">
        <f t="shared" si="123"/>
        <v xml:space="preserve"> </v>
      </c>
      <c r="BM93" s="4" t="str">
        <f t="shared" si="124"/>
        <v xml:space="preserve"> </v>
      </c>
      <c r="BN93" s="747" t="str">
        <f t="shared" si="125"/>
        <v xml:space="preserve"> </v>
      </c>
      <c r="BO93" s="4" t="str">
        <f t="shared" si="126"/>
        <v xml:space="preserve"> </v>
      </c>
      <c r="BP93" s="747" t="str">
        <f t="shared" si="127"/>
        <v xml:space="preserve"> </v>
      </c>
      <c r="BQ93" s="133"/>
      <c r="BR93" s="133"/>
      <c r="BS93" s="389"/>
      <c r="BT93" s="389"/>
      <c r="BU93" s="389"/>
      <c r="BV93" s="389"/>
      <c r="BW93" s="389"/>
      <c r="BX93" s="389"/>
      <c r="BY93" s="389"/>
      <c r="BZ93" s="389"/>
      <c r="CA93" s="389"/>
      <c r="CB93" s="163">
        <f t="shared" si="129"/>
        <v>0</v>
      </c>
      <c r="CC93" s="389"/>
      <c r="CD93" s="389"/>
      <c r="CE93" s="389"/>
      <c r="CF93" s="389"/>
      <c r="CG93" s="389"/>
      <c r="CH93" s="389"/>
      <c r="CI93" s="389"/>
      <c r="CJ93" s="389"/>
      <c r="CK93" s="389"/>
      <c r="CL93" s="389"/>
      <c r="CM93" s="389"/>
      <c r="CN93" s="389"/>
      <c r="CO93" s="389"/>
      <c r="CP93" s="389"/>
      <c r="CQ93" s="389"/>
      <c r="CR93" s="389"/>
      <c r="CS93" s="389"/>
      <c r="CT93" s="389"/>
      <c r="CU93" s="389"/>
      <c r="CV93" s="389"/>
      <c r="CW93" s="389"/>
      <c r="CX93" s="389"/>
      <c r="CY93" s="389"/>
      <c r="CZ93" s="389"/>
      <c r="DA93" s="389"/>
      <c r="DB93" s="389"/>
      <c r="DC93" s="389"/>
      <c r="DD93" s="389"/>
      <c r="DE93" s="389"/>
      <c r="DF93" s="389"/>
      <c r="DG93" s="389"/>
      <c r="DH93" s="389"/>
      <c r="DI93" s="389"/>
      <c r="DJ93" s="389"/>
      <c r="DK93" s="389"/>
      <c r="DL93" s="389"/>
      <c r="DM93" s="389"/>
      <c r="DN93" s="389"/>
      <c r="DO93" s="389"/>
      <c r="DP93" s="389"/>
      <c r="DQ93" s="389"/>
      <c r="DR93" s="389"/>
      <c r="DS93" s="389"/>
      <c r="DT93" s="389"/>
      <c r="DU93" s="389"/>
      <c r="DV93" s="389"/>
      <c r="DW93" s="389"/>
      <c r="DX93" s="389"/>
      <c r="DY93" s="389"/>
      <c r="DZ93" s="389"/>
      <c r="EA93" s="389"/>
      <c r="EB93" s="389"/>
      <c r="EC93" s="389"/>
      <c r="ED93" s="389"/>
      <c r="EE93" s="389"/>
      <c r="EF93" s="389"/>
      <c r="EG93" s="389"/>
      <c r="EH93" s="389"/>
      <c r="EI93" s="389"/>
      <c r="EJ93" s="389"/>
      <c r="EK93" s="389"/>
      <c r="EL93" s="389"/>
      <c r="EM93" s="389"/>
      <c r="EN93" s="389"/>
      <c r="EO93" s="389"/>
      <c r="EP93" s="389"/>
      <c r="EQ93" s="389"/>
      <c r="ER93" s="389"/>
      <c r="ES93" s="389"/>
      <c r="ET93" s="389"/>
      <c r="EU93" s="389"/>
      <c r="EV93" s="389"/>
      <c r="EW93" s="389"/>
      <c r="EX93" s="389"/>
      <c r="EY93" s="389"/>
      <c r="EZ93" s="389"/>
      <c r="FA93" s="389"/>
      <c r="FB93" s="389"/>
      <c r="FC93" s="389"/>
      <c r="FD93" s="389"/>
      <c r="FE93" s="389"/>
      <c r="FF93" s="389"/>
      <c r="FG93" s="389"/>
      <c r="FH93" s="389"/>
      <c r="FI93" s="389"/>
      <c r="FJ93" s="389"/>
      <c r="FK93" s="389"/>
      <c r="FL93" s="389"/>
      <c r="FM93" s="389"/>
      <c r="FN93" s="389"/>
      <c r="FO93" s="389"/>
      <c r="FP93" s="389"/>
      <c r="FQ93" s="389"/>
      <c r="FR93" s="389"/>
      <c r="FS93" s="389"/>
      <c r="FT93" s="389"/>
      <c r="FU93" s="389"/>
      <c r="FV93" s="389"/>
      <c r="FW93" s="389"/>
      <c r="FX93" s="655" t="s">
        <v>354</v>
      </c>
      <c r="FY93" s="656">
        <v>247</v>
      </c>
      <c r="FZ93" s="656">
        <v>30289488</v>
      </c>
      <c r="GA93" s="656">
        <v>30</v>
      </c>
      <c r="GB93" s="656" t="s">
        <v>813</v>
      </c>
      <c r="GC93" s="656">
        <v>16</v>
      </c>
      <c r="GD93" s="656">
        <v>1970</v>
      </c>
      <c r="GE93" s="656">
        <v>0</v>
      </c>
      <c r="GF93" s="656" t="s">
        <v>792</v>
      </c>
      <c r="GG93" s="656">
        <v>0</v>
      </c>
      <c r="GH93" s="656">
        <v>0</v>
      </c>
      <c r="GI93" s="656" t="s">
        <v>792</v>
      </c>
      <c r="GJ93" s="656">
        <v>0</v>
      </c>
      <c r="GK93" s="656" t="s">
        <v>781</v>
      </c>
      <c r="GL93" s="656" t="s">
        <v>782</v>
      </c>
      <c r="GM93" s="656">
        <v>66</v>
      </c>
      <c r="GN93" s="656" t="s">
        <v>783</v>
      </c>
      <c r="GO93" s="656">
        <v>0</v>
      </c>
      <c r="GP93" s="656">
        <v>0</v>
      </c>
      <c r="GQ93" s="656">
        <v>4</v>
      </c>
      <c r="GR93" s="656">
        <v>2</v>
      </c>
      <c r="GS93" s="656">
        <v>1</v>
      </c>
      <c r="GT93" s="656" t="s">
        <v>783</v>
      </c>
      <c r="GU93" s="656" t="s">
        <v>783</v>
      </c>
      <c r="GV93" s="656" t="s">
        <v>783</v>
      </c>
      <c r="GW93" s="656" t="s">
        <v>783</v>
      </c>
      <c r="GX93" s="656" t="s">
        <v>783</v>
      </c>
      <c r="GY93" s="656">
        <v>1649</v>
      </c>
      <c r="GZ93" s="656">
        <v>1.31</v>
      </c>
      <c r="HA93" s="656">
        <v>5</v>
      </c>
      <c r="HB93" s="656" t="s">
        <v>783</v>
      </c>
      <c r="HC93" s="656" t="s">
        <v>782</v>
      </c>
      <c r="HD93" s="656">
        <v>75</v>
      </c>
      <c r="HE93" s="656" t="s">
        <v>783</v>
      </c>
      <c r="HF93" s="656">
        <v>0</v>
      </c>
      <c r="HG93" s="656" t="s">
        <v>783</v>
      </c>
      <c r="HH93" s="656">
        <v>0</v>
      </c>
      <c r="HI93" s="656">
        <v>1</v>
      </c>
      <c r="HJ93" s="656">
        <v>45</v>
      </c>
      <c r="HK93" s="656" t="s">
        <v>784</v>
      </c>
      <c r="HL93" s="656" t="s">
        <v>785</v>
      </c>
      <c r="HM93" s="656" t="s">
        <v>783</v>
      </c>
      <c r="HN93" s="656" t="s">
        <v>783</v>
      </c>
      <c r="HO93" s="656" t="s">
        <v>783</v>
      </c>
      <c r="HP93" s="656" t="s">
        <v>783</v>
      </c>
      <c r="HQ93" s="656" t="s">
        <v>783</v>
      </c>
      <c r="HR93" s="656">
        <v>3979229</v>
      </c>
      <c r="HS93" s="656" t="s">
        <v>783</v>
      </c>
      <c r="HT93" s="656" t="s">
        <v>786</v>
      </c>
      <c r="HU93" s="656" t="s">
        <v>787</v>
      </c>
      <c r="HV93" s="656">
        <v>4</v>
      </c>
      <c r="HW93" s="656">
        <v>2014</v>
      </c>
      <c r="HX93" s="656">
        <v>63</v>
      </c>
      <c r="HY93" s="656">
        <v>0</v>
      </c>
      <c r="HZ93" s="656">
        <v>6917</v>
      </c>
      <c r="IA93" s="657">
        <v>41697.500081018516</v>
      </c>
      <c r="IB93" s="656" t="s">
        <v>788</v>
      </c>
      <c r="IC93" s="656">
        <v>3974751</v>
      </c>
      <c r="ID93" s="656">
        <v>2014</v>
      </c>
      <c r="IE93" s="656">
        <v>1712</v>
      </c>
      <c r="IF93" s="656" t="s">
        <v>783</v>
      </c>
      <c r="IG93" s="656" t="s">
        <v>783</v>
      </c>
      <c r="IH93" s="656" t="s">
        <v>783</v>
      </c>
      <c r="II93" s="656" t="s">
        <v>783</v>
      </c>
      <c r="IJ93" s="656" t="s">
        <v>783</v>
      </c>
      <c r="IK93" s="656" t="s">
        <v>783</v>
      </c>
      <c r="IL93" s="656" t="s">
        <v>783</v>
      </c>
      <c r="IM93" s="656" t="s">
        <v>783</v>
      </c>
      <c r="IN93" s="656" t="s">
        <v>783</v>
      </c>
      <c r="IO93" s="656">
        <v>1649</v>
      </c>
      <c r="IP93" s="657">
        <v>37477.354571759257</v>
      </c>
      <c r="IQ93" s="656">
        <v>18</v>
      </c>
      <c r="IR93" s="656" t="s">
        <v>793</v>
      </c>
      <c r="IS93" s="656">
        <v>1</v>
      </c>
      <c r="IT93" s="658">
        <v>41275</v>
      </c>
      <c r="IU93" s="656" t="s">
        <v>783</v>
      </c>
      <c r="IV93" s="656" t="s">
        <v>783</v>
      </c>
      <c r="IW93" s="656" t="s">
        <v>783</v>
      </c>
      <c r="IX93" s="656" t="s">
        <v>781</v>
      </c>
      <c r="IY93" s="656">
        <v>45</v>
      </c>
      <c r="IZ93" s="656" t="s">
        <v>789</v>
      </c>
      <c r="JA93" s="656" t="s">
        <v>783</v>
      </c>
      <c r="JB93" s="656" t="s">
        <v>783</v>
      </c>
      <c r="JC93" s="656" t="s">
        <v>783</v>
      </c>
      <c r="JD93" s="656">
        <v>329438</v>
      </c>
      <c r="JE93" s="656" t="s">
        <v>783</v>
      </c>
      <c r="JF93" s="656" t="s">
        <v>783</v>
      </c>
      <c r="JG93" s="656" t="s">
        <v>804</v>
      </c>
      <c r="JH93" s="656">
        <v>30</v>
      </c>
      <c r="JI93" s="656" t="s">
        <v>783</v>
      </c>
      <c r="JJ93" s="656" t="s">
        <v>783</v>
      </c>
      <c r="JK93" s="656" t="s">
        <v>783</v>
      </c>
      <c r="JL93" s="656" t="s">
        <v>790</v>
      </c>
      <c r="JM93" s="656">
        <v>4</v>
      </c>
      <c r="JN93" s="656">
        <v>1</v>
      </c>
      <c r="JO93" s="656" t="s">
        <v>783</v>
      </c>
      <c r="JP93" s="656">
        <v>10915783</v>
      </c>
      <c r="JQ93" s="656">
        <v>2011</v>
      </c>
      <c r="JR93" s="656">
        <v>11</v>
      </c>
      <c r="JS93" s="656" t="s">
        <v>783</v>
      </c>
      <c r="JT93" s="656" t="s">
        <v>783</v>
      </c>
      <c r="JU93" s="656" t="s">
        <v>882</v>
      </c>
      <c r="JV93" s="659">
        <v>6931.8508430000002</v>
      </c>
      <c r="JW93">
        <f>JV93</f>
        <v>6931.8508430000002</v>
      </c>
      <c r="JX93" s="225">
        <v>1.3128505384469698</v>
      </c>
    </row>
    <row r="94" spans="1:284" ht="16" thickBot="1">
      <c r="A94" s="905" t="s">
        <v>5</v>
      </c>
      <c r="B94" s="79">
        <f t="shared" si="92"/>
        <v>4</v>
      </c>
      <c r="C94" s="871" t="s">
        <v>97</v>
      </c>
      <c r="D94" s="249" t="s">
        <v>185</v>
      </c>
      <c r="E94" s="103" t="s">
        <v>194</v>
      </c>
      <c r="F94" s="888">
        <v>0.12</v>
      </c>
      <c r="G94" s="120">
        <f t="shared" si="135"/>
        <v>8.2399999999999984</v>
      </c>
      <c r="H94" s="47">
        <v>0.12</v>
      </c>
      <c r="I94" s="2"/>
      <c r="J94" s="29"/>
      <c r="K94" s="18"/>
      <c r="L94" s="5"/>
      <c r="M94" s="71">
        <v>1</v>
      </c>
      <c r="N94" s="71">
        <v>1</v>
      </c>
      <c r="O94" s="70">
        <v>4</v>
      </c>
      <c r="P94" s="891">
        <f t="shared" si="90"/>
        <v>6</v>
      </c>
      <c r="Q94" s="897">
        <f t="shared" si="133"/>
        <v>4</v>
      </c>
      <c r="R94" s="51">
        <f t="shared" si="136"/>
        <v>0.12</v>
      </c>
      <c r="S94" s="3"/>
      <c r="T94" s="29"/>
      <c r="U94" s="878">
        <f t="shared" si="134"/>
        <v>0</v>
      </c>
      <c r="V94" s="172" t="s">
        <v>642</v>
      </c>
      <c r="W94" s="536">
        <f t="shared" si="130"/>
        <v>0</v>
      </c>
      <c r="X94" s="537">
        <f t="shared" si="128"/>
        <v>4539.5200000000004</v>
      </c>
      <c r="Y94" s="537">
        <f t="shared" si="131"/>
        <v>500</v>
      </c>
      <c r="Z94" s="900">
        <f t="shared" si="93"/>
        <v>0</v>
      </c>
      <c r="AA94" s="883">
        <v>6</v>
      </c>
      <c r="AB94" s="270">
        <f t="shared" si="94"/>
        <v>2379.52</v>
      </c>
      <c r="AC94" s="566">
        <v>0.25</v>
      </c>
      <c r="AD94" s="562">
        <f t="shared" si="95"/>
        <v>2160</v>
      </c>
      <c r="AE94" s="518"/>
      <c r="AF94" s="270">
        <f t="shared" si="96"/>
        <v>0</v>
      </c>
      <c r="AG94" s="270"/>
      <c r="AH94" s="562">
        <f t="shared" si="97"/>
        <v>0</v>
      </c>
      <c r="AI94" s="270"/>
      <c r="AJ94" s="228">
        <v>0</v>
      </c>
      <c r="AK94" s="902"/>
      <c r="AL94" s="902"/>
      <c r="AM94" s="18" t="str">
        <f t="shared" si="98"/>
        <v xml:space="preserve"> </v>
      </c>
      <c r="AN94" s="747" t="str">
        <f t="shared" si="99"/>
        <v xml:space="preserve"> </v>
      </c>
      <c r="AO94" s="4" t="str">
        <f t="shared" si="100"/>
        <v xml:space="preserve"> </v>
      </c>
      <c r="AP94" s="747" t="str">
        <f t="shared" si="101"/>
        <v xml:space="preserve"> </v>
      </c>
      <c r="AQ94" s="4" t="str">
        <f t="shared" si="102"/>
        <v xml:space="preserve"> </v>
      </c>
      <c r="AR94" s="747" t="str">
        <f t="shared" si="103"/>
        <v xml:space="preserve"> </v>
      </c>
      <c r="AS94" s="4" t="str">
        <f t="shared" si="104"/>
        <v xml:space="preserve"> </v>
      </c>
      <c r="AT94" s="747" t="str">
        <f t="shared" si="105"/>
        <v xml:space="preserve"> </v>
      </c>
      <c r="AU94" s="4" t="str">
        <f t="shared" si="106"/>
        <v xml:space="preserve"> </v>
      </c>
      <c r="AV94" s="747" t="str">
        <f t="shared" si="107"/>
        <v xml:space="preserve"> </v>
      </c>
      <c r="AW94" s="4" t="str">
        <f t="shared" si="108"/>
        <v xml:space="preserve"> </v>
      </c>
      <c r="AX94" s="747" t="str">
        <f t="shared" si="109"/>
        <v xml:space="preserve"> </v>
      </c>
      <c r="AY94" s="4" t="str">
        <f t="shared" si="110"/>
        <v xml:space="preserve"> </v>
      </c>
      <c r="AZ94" s="747" t="str">
        <f t="shared" si="111"/>
        <v xml:space="preserve"> </v>
      </c>
      <c r="BA94" s="4" t="str">
        <f t="shared" si="112"/>
        <v xml:space="preserve"> </v>
      </c>
      <c r="BB94" s="747" t="str">
        <f t="shared" si="113"/>
        <v xml:space="preserve"> </v>
      </c>
      <c r="BC94" s="4" t="str">
        <f t="shared" si="114"/>
        <v xml:space="preserve"> </v>
      </c>
      <c r="BD94" s="747" t="str">
        <f t="shared" si="115"/>
        <v xml:space="preserve"> </v>
      </c>
      <c r="BE94" s="4" t="str">
        <f t="shared" si="116"/>
        <v xml:space="preserve"> </v>
      </c>
      <c r="BF94" s="747" t="str">
        <f t="shared" si="117"/>
        <v xml:space="preserve"> </v>
      </c>
      <c r="BG94" s="4" t="str">
        <f t="shared" si="118"/>
        <v xml:space="preserve"> </v>
      </c>
      <c r="BH94" s="747" t="str">
        <f t="shared" si="119"/>
        <v xml:space="preserve"> </v>
      </c>
      <c r="BI94" s="4" t="str">
        <f t="shared" si="120"/>
        <v xml:space="preserve"> </v>
      </c>
      <c r="BJ94" s="747" t="str">
        <f t="shared" si="121"/>
        <v xml:space="preserve"> </v>
      </c>
      <c r="BK94" s="4" t="str">
        <f t="shared" si="122"/>
        <v xml:space="preserve"> </v>
      </c>
      <c r="BL94" s="747" t="str">
        <f t="shared" si="123"/>
        <v xml:space="preserve"> </v>
      </c>
      <c r="BM94" s="4" t="str">
        <f t="shared" si="124"/>
        <v xml:space="preserve"> </v>
      </c>
      <c r="BN94" s="747" t="str">
        <f t="shared" si="125"/>
        <v xml:space="preserve"> </v>
      </c>
      <c r="BO94" s="4" t="str">
        <f t="shared" si="126"/>
        <v xml:space="preserve"> </v>
      </c>
      <c r="BP94" s="747" t="str">
        <f t="shared" si="127"/>
        <v xml:space="preserve"> </v>
      </c>
      <c r="BQ94" s="133"/>
      <c r="BR94" s="133"/>
      <c r="BS94" s="389"/>
      <c r="BT94" s="389"/>
      <c r="BU94" s="389"/>
      <c r="BV94" s="389"/>
      <c r="BW94" s="389"/>
      <c r="BX94" s="389"/>
      <c r="BY94" s="389"/>
      <c r="BZ94" s="389"/>
      <c r="CA94" s="389"/>
      <c r="CB94" s="163">
        <f t="shared" si="129"/>
        <v>0</v>
      </c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389"/>
      <c r="CO94" s="389"/>
      <c r="CP94" s="389"/>
      <c r="CQ94" s="389"/>
      <c r="CR94" s="389"/>
      <c r="CS94" s="389"/>
      <c r="CT94" s="389"/>
      <c r="CU94" s="389"/>
      <c r="CV94" s="389"/>
      <c r="CW94" s="389"/>
      <c r="CX94" s="389"/>
      <c r="CY94" s="389"/>
      <c r="CZ94" s="389"/>
      <c r="DA94" s="389"/>
      <c r="DB94" s="389"/>
      <c r="DC94" s="389"/>
      <c r="DD94" s="389"/>
      <c r="DE94" s="389"/>
      <c r="DF94" s="389"/>
      <c r="DG94" s="389"/>
      <c r="DH94" s="389"/>
      <c r="DI94" s="389"/>
      <c r="DJ94" s="389"/>
      <c r="DK94" s="389"/>
      <c r="DL94" s="389"/>
      <c r="DM94" s="389"/>
      <c r="DN94" s="389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89"/>
      <c r="EF94" s="389"/>
      <c r="EG94" s="389"/>
      <c r="EH94" s="389"/>
      <c r="EI94" s="389"/>
      <c r="EJ94" s="389"/>
      <c r="EK94" s="389"/>
      <c r="EL94" s="389"/>
      <c r="EM94" s="389"/>
      <c r="EN94" s="389"/>
      <c r="EO94" s="389"/>
      <c r="EP94" s="389"/>
      <c r="EQ94" s="389"/>
      <c r="ER94" s="389"/>
      <c r="ES94" s="389"/>
      <c r="ET94" s="389"/>
      <c r="EU94" s="389"/>
      <c r="EV94" s="389"/>
      <c r="EW94" s="389"/>
      <c r="EX94" s="389"/>
      <c r="EY94" s="389"/>
      <c r="EZ94" s="389"/>
      <c r="FA94" s="389"/>
      <c r="FB94" s="389"/>
      <c r="FC94" s="389"/>
      <c r="FD94" s="389"/>
      <c r="FE94" s="389"/>
      <c r="FF94" s="389"/>
      <c r="FG94" s="389"/>
      <c r="FH94" s="389"/>
      <c r="FI94" s="389"/>
      <c r="FJ94" s="389"/>
      <c r="FK94" s="389"/>
      <c r="FL94" s="389"/>
      <c r="FM94" s="389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666" t="s">
        <v>402</v>
      </c>
      <c r="FY94" s="667">
        <v>282</v>
      </c>
      <c r="FZ94" s="667">
        <v>30289490</v>
      </c>
      <c r="GA94" s="667">
        <v>55</v>
      </c>
      <c r="GB94" s="667" t="s">
        <v>798</v>
      </c>
      <c r="GC94" s="667">
        <v>20</v>
      </c>
      <c r="GD94" s="667">
        <v>1970</v>
      </c>
      <c r="GE94" s="667">
        <v>1</v>
      </c>
      <c r="GF94" s="667" t="s">
        <v>780</v>
      </c>
      <c r="GG94" s="667">
        <v>2</v>
      </c>
      <c r="GH94" s="667">
        <v>1</v>
      </c>
      <c r="GI94" s="667" t="s">
        <v>780</v>
      </c>
      <c r="GJ94" s="667">
        <v>2</v>
      </c>
      <c r="GK94" s="667" t="s">
        <v>781</v>
      </c>
      <c r="GL94" s="667" t="s">
        <v>782</v>
      </c>
      <c r="GM94" s="667">
        <v>66</v>
      </c>
      <c r="GN94" s="667" t="s">
        <v>783</v>
      </c>
      <c r="GO94" s="667">
        <v>0</v>
      </c>
      <c r="GP94" s="667">
        <v>0</v>
      </c>
      <c r="GQ94" s="667">
        <v>4</v>
      </c>
      <c r="GR94" s="667">
        <v>2</v>
      </c>
      <c r="GS94" s="667">
        <v>1</v>
      </c>
      <c r="GT94" s="667" t="s">
        <v>783</v>
      </c>
      <c r="GU94" s="667" t="s">
        <v>783</v>
      </c>
      <c r="GV94" s="667" t="s">
        <v>783</v>
      </c>
      <c r="GW94" s="667" t="s">
        <v>783</v>
      </c>
      <c r="GX94" s="667" t="s">
        <v>783</v>
      </c>
      <c r="GY94" s="667">
        <v>1649</v>
      </c>
      <c r="GZ94" s="667">
        <v>0.89</v>
      </c>
      <c r="HA94" s="667">
        <v>5</v>
      </c>
      <c r="HB94" s="667" t="s">
        <v>783</v>
      </c>
      <c r="HC94" s="667" t="s">
        <v>782</v>
      </c>
      <c r="HD94" s="667">
        <v>150</v>
      </c>
      <c r="HE94" s="667" t="s">
        <v>783</v>
      </c>
      <c r="HF94" s="667">
        <v>0</v>
      </c>
      <c r="HG94" s="667" t="s">
        <v>783</v>
      </c>
      <c r="HH94" s="667">
        <v>0</v>
      </c>
      <c r="HI94" s="667">
        <v>1</v>
      </c>
      <c r="HJ94" s="667">
        <v>45</v>
      </c>
      <c r="HK94" s="667" t="s">
        <v>784</v>
      </c>
      <c r="HL94" s="667" t="s">
        <v>785</v>
      </c>
      <c r="HM94" s="667" t="s">
        <v>783</v>
      </c>
      <c r="HN94" s="667" t="s">
        <v>783</v>
      </c>
      <c r="HO94" s="667" t="s">
        <v>783</v>
      </c>
      <c r="HP94" s="667" t="s">
        <v>783</v>
      </c>
      <c r="HQ94" s="667" t="s">
        <v>783</v>
      </c>
      <c r="HR94" s="667">
        <v>3980121</v>
      </c>
      <c r="HS94" s="667" t="s">
        <v>783</v>
      </c>
      <c r="HT94" s="667" t="s">
        <v>786</v>
      </c>
      <c r="HU94" s="667" t="s">
        <v>787</v>
      </c>
      <c r="HV94" s="667">
        <v>4</v>
      </c>
      <c r="HW94" s="667">
        <v>2014</v>
      </c>
      <c r="HX94" s="667">
        <v>63</v>
      </c>
      <c r="HY94" s="667">
        <v>0</v>
      </c>
      <c r="HZ94" s="667">
        <v>4699</v>
      </c>
      <c r="IA94" s="668">
        <v>41697.500081018516</v>
      </c>
      <c r="IB94" s="667" t="s">
        <v>788</v>
      </c>
      <c r="IC94" s="667">
        <v>3975643</v>
      </c>
      <c r="ID94" s="667">
        <v>2014</v>
      </c>
      <c r="IE94" s="667">
        <v>1712</v>
      </c>
      <c r="IF94" s="667" t="s">
        <v>783</v>
      </c>
      <c r="IG94" s="667" t="s">
        <v>783</v>
      </c>
      <c r="IH94" s="667" t="s">
        <v>783</v>
      </c>
      <c r="II94" s="667" t="s">
        <v>783</v>
      </c>
      <c r="IJ94" s="667" t="s">
        <v>783</v>
      </c>
      <c r="IK94" s="667" t="s">
        <v>783</v>
      </c>
      <c r="IL94" s="667" t="s">
        <v>783</v>
      </c>
      <c r="IM94" s="667" t="s">
        <v>783</v>
      </c>
      <c r="IN94" s="667" t="s">
        <v>783</v>
      </c>
      <c r="IO94" s="667">
        <v>1649</v>
      </c>
      <c r="IP94" s="668">
        <v>37477.354571759257</v>
      </c>
      <c r="IQ94" s="667">
        <v>2</v>
      </c>
      <c r="IR94" s="667" t="s">
        <v>793</v>
      </c>
      <c r="IS94" s="667">
        <v>1</v>
      </c>
      <c r="IT94" s="669">
        <v>41275</v>
      </c>
      <c r="IU94" s="667" t="s">
        <v>783</v>
      </c>
      <c r="IV94" s="667" t="s">
        <v>783</v>
      </c>
      <c r="IW94" s="667" t="s">
        <v>783</v>
      </c>
      <c r="IX94" s="667" t="s">
        <v>781</v>
      </c>
      <c r="IY94" s="667">
        <v>45</v>
      </c>
      <c r="IZ94" s="667" t="s">
        <v>789</v>
      </c>
      <c r="JA94" s="667" t="s">
        <v>783</v>
      </c>
      <c r="JB94" s="667" t="s">
        <v>783</v>
      </c>
      <c r="JC94" s="667" t="s">
        <v>783</v>
      </c>
      <c r="JD94" s="667">
        <v>329439</v>
      </c>
      <c r="JE94" s="667" t="s">
        <v>783</v>
      </c>
      <c r="JF94" s="667" t="s">
        <v>783</v>
      </c>
      <c r="JG94" s="667" t="s">
        <v>795</v>
      </c>
      <c r="JH94" s="667">
        <v>55</v>
      </c>
      <c r="JI94" s="667" t="s">
        <v>783</v>
      </c>
      <c r="JJ94" s="667" t="s">
        <v>783</v>
      </c>
      <c r="JK94" s="667" t="s">
        <v>783</v>
      </c>
      <c r="JL94" s="667" t="s">
        <v>790</v>
      </c>
      <c r="JM94" s="667">
        <v>4</v>
      </c>
      <c r="JN94" s="667">
        <v>3</v>
      </c>
      <c r="JO94" s="667" t="s">
        <v>783</v>
      </c>
      <c r="JP94" s="667">
        <v>10711928</v>
      </c>
      <c r="JQ94" s="667">
        <v>2011</v>
      </c>
      <c r="JR94" s="667">
        <v>3</v>
      </c>
      <c r="JS94" s="667" t="s">
        <v>783</v>
      </c>
      <c r="JT94" s="667" t="s">
        <v>783</v>
      </c>
      <c r="JU94" s="667" t="s">
        <v>883</v>
      </c>
      <c r="JV94" s="670">
        <v>4670.1777750000001</v>
      </c>
      <c r="JX94" s="225"/>
    </row>
    <row r="95" spans="1:284" ht="16" thickBot="1">
      <c r="A95" s="905" t="s">
        <v>5</v>
      </c>
      <c r="B95" s="79">
        <f t="shared" si="92"/>
        <v>4</v>
      </c>
      <c r="C95" s="871" t="s">
        <v>86</v>
      </c>
      <c r="D95" s="249" t="s">
        <v>157</v>
      </c>
      <c r="E95" s="103" t="s">
        <v>158</v>
      </c>
      <c r="F95" s="888">
        <v>0.12</v>
      </c>
      <c r="G95" s="120">
        <f t="shared" si="135"/>
        <v>8.3599999999999977</v>
      </c>
      <c r="H95" s="49">
        <v>0.12</v>
      </c>
      <c r="I95" s="2"/>
      <c r="J95" s="29"/>
      <c r="K95" s="18"/>
      <c r="L95" s="5"/>
      <c r="M95" s="71">
        <v>1</v>
      </c>
      <c r="N95" s="71">
        <v>1</v>
      </c>
      <c r="O95" s="70">
        <v>3</v>
      </c>
      <c r="P95" s="891">
        <f t="shared" si="90"/>
        <v>5</v>
      </c>
      <c r="Q95" s="897">
        <f t="shared" si="133"/>
        <v>3</v>
      </c>
      <c r="R95" s="51">
        <f t="shared" si="136"/>
        <v>0.12</v>
      </c>
      <c r="S95" s="3"/>
      <c r="T95" s="29"/>
      <c r="U95" s="878">
        <f t="shared" si="134"/>
        <v>0</v>
      </c>
      <c r="V95" s="172" t="s">
        <v>642</v>
      </c>
      <c r="W95" s="536">
        <f t="shared" si="130"/>
        <v>0</v>
      </c>
      <c r="X95" s="537">
        <f t="shared" si="128"/>
        <v>0</v>
      </c>
      <c r="Y95" s="537">
        <f t="shared" si="131"/>
        <v>0</v>
      </c>
      <c r="Z95" s="900">
        <f t="shared" si="93"/>
        <v>0</v>
      </c>
      <c r="AA95" s="883"/>
      <c r="AB95" s="270">
        <f t="shared" si="94"/>
        <v>0</v>
      </c>
      <c r="AC95" s="553"/>
      <c r="AD95" s="562">
        <f t="shared" si="95"/>
        <v>0</v>
      </c>
      <c r="AE95" s="518"/>
      <c r="AF95" s="270">
        <f t="shared" si="96"/>
        <v>0</v>
      </c>
      <c r="AG95" s="270"/>
      <c r="AH95" s="562">
        <f t="shared" si="97"/>
        <v>0</v>
      </c>
      <c r="AI95" s="270"/>
      <c r="AJ95" s="228">
        <v>0</v>
      </c>
      <c r="AK95" s="902"/>
      <c r="AL95" s="902"/>
      <c r="AM95" s="18" t="str">
        <f t="shared" si="98"/>
        <v xml:space="preserve"> </v>
      </c>
      <c r="AN95" s="747" t="str">
        <f t="shared" si="99"/>
        <v xml:space="preserve"> </v>
      </c>
      <c r="AO95" s="4" t="str">
        <f t="shared" si="100"/>
        <v xml:space="preserve"> </v>
      </c>
      <c r="AP95" s="747" t="str">
        <f t="shared" si="101"/>
        <v xml:space="preserve"> </v>
      </c>
      <c r="AQ95" s="4" t="str">
        <f t="shared" si="102"/>
        <v xml:space="preserve"> </v>
      </c>
      <c r="AR95" s="747" t="str">
        <f t="shared" si="103"/>
        <v xml:space="preserve"> </v>
      </c>
      <c r="AS95" s="4" t="str">
        <f t="shared" si="104"/>
        <v xml:space="preserve"> </v>
      </c>
      <c r="AT95" s="747" t="str">
        <f t="shared" si="105"/>
        <v xml:space="preserve"> </v>
      </c>
      <c r="AU95" s="4" t="str">
        <f t="shared" si="106"/>
        <v xml:space="preserve"> </v>
      </c>
      <c r="AV95" s="747" t="str">
        <f t="shared" si="107"/>
        <v xml:space="preserve"> </v>
      </c>
      <c r="AW95" s="4" t="str">
        <f t="shared" si="108"/>
        <v xml:space="preserve"> </v>
      </c>
      <c r="AX95" s="747" t="str">
        <f t="shared" si="109"/>
        <v xml:space="preserve"> </v>
      </c>
      <c r="AY95" s="4" t="str">
        <f t="shared" si="110"/>
        <v xml:space="preserve"> </v>
      </c>
      <c r="AZ95" s="747" t="str">
        <f t="shared" si="111"/>
        <v xml:space="preserve"> </v>
      </c>
      <c r="BA95" s="4" t="str">
        <f t="shared" si="112"/>
        <v xml:space="preserve"> </v>
      </c>
      <c r="BB95" s="747" t="str">
        <f t="shared" si="113"/>
        <v xml:space="preserve"> </v>
      </c>
      <c r="BC95" s="4" t="str">
        <f t="shared" si="114"/>
        <v xml:space="preserve"> </v>
      </c>
      <c r="BD95" s="747" t="str">
        <f t="shared" si="115"/>
        <v xml:space="preserve"> </v>
      </c>
      <c r="BE95" s="4" t="str">
        <f t="shared" si="116"/>
        <v xml:space="preserve"> </v>
      </c>
      <c r="BF95" s="747" t="str">
        <f t="shared" si="117"/>
        <v xml:space="preserve"> </v>
      </c>
      <c r="BG95" s="4" t="str">
        <f t="shared" si="118"/>
        <v xml:space="preserve"> </v>
      </c>
      <c r="BH95" s="747" t="str">
        <f t="shared" si="119"/>
        <v xml:space="preserve"> </v>
      </c>
      <c r="BI95" s="4" t="str">
        <f t="shared" si="120"/>
        <v xml:space="preserve"> </v>
      </c>
      <c r="BJ95" s="747" t="str">
        <f t="shared" si="121"/>
        <v xml:space="preserve"> </v>
      </c>
      <c r="BK95" s="4" t="str">
        <f t="shared" si="122"/>
        <v xml:space="preserve"> </v>
      </c>
      <c r="BL95" s="747" t="str">
        <f t="shared" si="123"/>
        <v xml:space="preserve"> </v>
      </c>
      <c r="BM95" s="4" t="str">
        <f t="shared" si="124"/>
        <v xml:space="preserve"> </v>
      </c>
      <c r="BN95" s="747" t="str">
        <f t="shared" si="125"/>
        <v xml:space="preserve"> </v>
      </c>
      <c r="BO95" s="4" t="str">
        <f t="shared" si="126"/>
        <v xml:space="preserve"> </v>
      </c>
      <c r="BP95" s="747" t="str">
        <f t="shared" si="127"/>
        <v xml:space="preserve"> </v>
      </c>
      <c r="BQ95" s="133"/>
      <c r="BR95" s="133"/>
      <c r="BS95" s="389"/>
      <c r="BT95" s="389"/>
      <c r="BU95" s="389"/>
      <c r="BV95" s="389"/>
      <c r="BW95" s="389"/>
      <c r="BX95" s="389"/>
      <c r="BY95" s="389"/>
      <c r="BZ95" s="389"/>
      <c r="CA95" s="389"/>
      <c r="CB95" s="163">
        <f t="shared" si="129"/>
        <v>0</v>
      </c>
      <c r="CC95" s="389"/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389"/>
      <c r="CO95" s="389"/>
      <c r="CP95" s="389"/>
      <c r="CQ95" s="389"/>
      <c r="CR95" s="389"/>
      <c r="CS95" s="389"/>
      <c r="CT95" s="389"/>
      <c r="CU95" s="389"/>
      <c r="CV95" s="389"/>
      <c r="CW95" s="389"/>
      <c r="CX95" s="389"/>
      <c r="CY95" s="389"/>
      <c r="CZ95" s="389"/>
      <c r="DA95" s="389"/>
      <c r="DB95" s="389"/>
      <c r="DC95" s="389"/>
      <c r="DD95" s="389"/>
      <c r="DE95" s="389"/>
      <c r="DF95" s="389"/>
      <c r="DG95" s="389"/>
      <c r="DH95" s="389"/>
      <c r="DI95" s="389"/>
      <c r="DJ95" s="389"/>
      <c r="DK95" s="389"/>
      <c r="DL95" s="389"/>
      <c r="DM95" s="389"/>
      <c r="DN95" s="389"/>
      <c r="DO95" s="389"/>
      <c r="DP95" s="389"/>
      <c r="DQ95" s="389"/>
      <c r="DR95" s="389"/>
      <c r="DS95" s="389"/>
      <c r="DT95" s="389"/>
      <c r="DU95" s="389"/>
      <c r="DV95" s="389"/>
      <c r="DW95" s="389"/>
      <c r="DX95" s="389"/>
      <c r="DY95" s="389"/>
      <c r="DZ95" s="389"/>
      <c r="EA95" s="389"/>
      <c r="EB95" s="389"/>
      <c r="EC95" s="389"/>
      <c r="ED95" s="389"/>
      <c r="EE95" s="389"/>
      <c r="EF95" s="389"/>
      <c r="EG95" s="389"/>
      <c r="EH95" s="389"/>
      <c r="EI95" s="389"/>
      <c r="EJ95" s="389"/>
      <c r="EK95" s="389"/>
      <c r="EL95" s="389"/>
      <c r="EM95" s="389"/>
      <c r="EN95" s="389"/>
      <c r="EO95" s="389"/>
      <c r="EP95" s="389"/>
      <c r="EQ95" s="389"/>
      <c r="ER95" s="389"/>
      <c r="ES95" s="389"/>
      <c r="ET95" s="389"/>
      <c r="EU95" s="389"/>
      <c r="EV95" s="389"/>
      <c r="EW95" s="389"/>
      <c r="EX95" s="389"/>
      <c r="EY95" s="389"/>
      <c r="EZ95" s="389"/>
      <c r="FA95" s="389"/>
      <c r="FB95" s="389"/>
      <c r="FC95" s="389"/>
      <c r="FD95" s="389"/>
      <c r="FE95" s="389"/>
      <c r="FF95" s="389"/>
      <c r="FG95" s="389"/>
      <c r="FH95" s="389"/>
      <c r="FI95" s="389"/>
      <c r="FJ95" s="389"/>
      <c r="FK95" s="389"/>
      <c r="FL95" s="389"/>
      <c r="FM95" s="389"/>
      <c r="FN95" s="389"/>
      <c r="FO95" s="389"/>
      <c r="FP95" s="389"/>
      <c r="FQ95" s="389"/>
      <c r="FR95" s="389"/>
      <c r="FS95" s="389"/>
      <c r="FT95" s="389"/>
      <c r="FU95" s="389"/>
      <c r="FV95" s="389"/>
      <c r="FW95" s="389"/>
      <c r="FX95" s="660" t="s">
        <v>402</v>
      </c>
      <c r="FY95" s="661">
        <v>302</v>
      </c>
      <c r="FZ95" s="661">
        <v>30289492</v>
      </c>
      <c r="GA95" s="661">
        <v>55</v>
      </c>
      <c r="GB95" s="661" t="s">
        <v>798</v>
      </c>
      <c r="GC95" s="661">
        <v>18</v>
      </c>
      <c r="GD95" s="661">
        <v>1970</v>
      </c>
      <c r="GE95" s="661">
        <v>1</v>
      </c>
      <c r="GF95" s="661" t="s">
        <v>780</v>
      </c>
      <c r="GG95" s="661">
        <v>2</v>
      </c>
      <c r="GH95" s="661">
        <v>1</v>
      </c>
      <c r="GI95" s="661" t="s">
        <v>780</v>
      </c>
      <c r="GJ95" s="661">
        <v>2</v>
      </c>
      <c r="GK95" s="661" t="s">
        <v>781</v>
      </c>
      <c r="GL95" s="661" t="s">
        <v>782</v>
      </c>
      <c r="GM95" s="661">
        <v>66</v>
      </c>
      <c r="GN95" s="661" t="s">
        <v>783</v>
      </c>
      <c r="GO95" s="661">
        <v>0</v>
      </c>
      <c r="GP95" s="661">
        <v>0</v>
      </c>
      <c r="GQ95" s="661">
        <v>4</v>
      </c>
      <c r="GR95" s="661">
        <v>2</v>
      </c>
      <c r="GS95" s="661">
        <v>1</v>
      </c>
      <c r="GT95" s="661" t="s">
        <v>783</v>
      </c>
      <c r="GU95" s="661" t="s">
        <v>783</v>
      </c>
      <c r="GV95" s="661" t="s">
        <v>783</v>
      </c>
      <c r="GW95" s="661" t="s">
        <v>783</v>
      </c>
      <c r="GX95" s="661" t="s">
        <v>783</v>
      </c>
      <c r="GY95" s="661">
        <v>1649</v>
      </c>
      <c r="GZ95" s="661">
        <v>0.25</v>
      </c>
      <c r="HA95" s="661">
        <v>5</v>
      </c>
      <c r="HB95" s="661" t="s">
        <v>783</v>
      </c>
      <c r="HC95" s="661" t="s">
        <v>782</v>
      </c>
      <c r="HD95" s="661">
        <v>35</v>
      </c>
      <c r="HE95" s="661" t="s">
        <v>783</v>
      </c>
      <c r="HF95" s="661">
        <v>0</v>
      </c>
      <c r="HG95" s="661" t="s">
        <v>783</v>
      </c>
      <c r="HH95" s="661">
        <v>0</v>
      </c>
      <c r="HI95" s="661">
        <v>1</v>
      </c>
      <c r="HJ95" s="661">
        <v>45</v>
      </c>
      <c r="HK95" s="661" t="s">
        <v>784</v>
      </c>
      <c r="HL95" s="661" t="s">
        <v>785</v>
      </c>
      <c r="HM95" s="661" t="s">
        <v>783</v>
      </c>
      <c r="HN95" s="661" t="s">
        <v>783</v>
      </c>
      <c r="HO95" s="661" t="s">
        <v>783</v>
      </c>
      <c r="HP95" s="661" t="s">
        <v>783</v>
      </c>
      <c r="HQ95" s="661" t="s">
        <v>783</v>
      </c>
      <c r="HR95" s="661">
        <v>3980122</v>
      </c>
      <c r="HS95" s="661" t="s">
        <v>783</v>
      </c>
      <c r="HT95" s="661" t="s">
        <v>786</v>
      </c>
      <c r="HU95" s="661" t="s">
        <v>787</v>
      </c>
      <c r="HV95" s="661">
        <v>4</v>
      </c>
      <c r="HW95" s="661">
        <v>2014</v>
      </c>
      <c r="HX95" s="661">
        <v>63</v>
      </c>
      <c r="HY95" s="661">
        <v>0</v>
      </c>
      <c r="HZ95" s="661">
        <v>1320</v>
      </c>
      <c r="IA95" s="662">
        <v>41697.500081018516</v>
      </c>
      <c r="IB95" s="661" t="s">
        <v>788</v>
      </c>
      <c r="IC95" s="661">
        <v>3975644</v>
      </c>
      <c r="ID95" s="661">
        <v>2014</v>
      </c>
      <c r="IE95" s="661">
        <v>1712</v>
      </c>
      <c r="IF95" s="661" t="s">
        <v>783</v>
      </c>
      <c r="IG95" s="661" t="s">
        <v>783</v>
      </c>
      <c r="IH95" s="661" t="s">
        <v>783</v>
      </c>
      <c r="II95" s="661" t="s">
        <v>783</v>
      </c>
      <c r="IJ95" s="661" t="s">
        <v>783</v>
      </c>
      <c r="IK95" s="661" t="s">
        <v>783</v>
      </c>
      <c r="IL95" s="661" t="s">
        <v>783</v>
      </c>
      <c r="IM95" s="661" t="s">
        <v>783</v>
      </c>
      <c r="IN95" s="661" t="s">
        <v>783</v>
      </c>
      <c r="IO95" s="661">
        <v>1649</v>
      </c>
      <c r="IP95" s="662">
        <v>37477.354571759257</v>
      </c>
      <c r="IQ95" s="661">
        <v>2</v>
      </c>
      <c r="IR95" s="661" t="s">
        <v>793</v>
      </c>
      <c r="IS95" s="661">
        <v>1</v>
      </c>
      <c r="IT95" s="663">
        <v>41275</v>
      </c>
      <c r="IU95" s="661" t="s">
        <v>783</v>
      </c>
      <c r="IV95" s="661" t="s">
        <v>783</v>
      </c>
      <c r="IW95" s="661" t="s">
        <v>783</v>
      </c>
      <c r="IX95" s="661" t="s">
        <v>781</v>
      </c>
      <c r="IY95" s="661">
        <v>45</v>
      </c>
      <c r="IZ95" s="661" t="s">
        <v>789</v>
      </c>
      <c r="JA95" s="661" t="s">
        <v>783</v>
      </c>
      <c r="JB95" s="661" t="s">
        <v>783</v>
      </c>
      <c r="JC95" s="661" t="s">
        <v>783</v>
      </c>
      <c r="JD95" s="661">
        <v>329439</v>
      </c>
      <c r="JE95" s="661" t="s">
        <v>783</v>
      </c>
      <c r="JF95" s="661" t="s">
        <v>783</v>
      </c>
      <c r="JG95" s="661" t="s">
        <v>795</v>
      </c>
      <c r="JH95" s="661">
        <v>55</v>
      </c>
      <c r="JI95" s="661" t="s">
        <v>783</v>
      </c>
      <c r="JJ95" s="661" t="s">
        <v>783</v>
      </c>
      <c r="JK95" s="661" t="s">
        <v>783</v>
      </c>
      <c r="JL95" s="661" t="s">
        <v>790</v>
      </c>
      <c r="JM95" s="661">
        <v>4</v>
      </c>
      <c r="JN95" s="661">
        <v>3</v>
      </c>
      <c r="JO95" s="661" t="s">
        <v>783</v>
      </c>
      <c r="JP95" s="661">
        <v>10711928</v>
      </c>
      <c r="JQ95" s="661">
        <v>2011</v>
      </c>
      <c r="JR95" s="661">
        <v>3</v>
      </c>
      <c r="JS95" s="661" t="s">
        <v>783</v>
      </c>
      <c r="JT95" s="661" t="s">
        <v>783</v>
      </c>
      <c r="JU95" s="661" t="s">
        <v>884</v>
      </c>
      <c r="JV95" s="664">
        <v>1358.8699160000001</v>
      </c>
      <c r="JW95">
        <f>SUM(JV94:JV95)</f>
        <v>6029.0476909999998</v>
      </c>
      <c r="JX95" s="225">
        <v>1.1418650929924241</v>
      </c>
    </row>
    <row r="96" spans="1:284" ht="16" thickBot="1">
      <c r="A96" s="905" t="s">
        <v>5</v>
      </c>
      <c r="B96" s="79">
        <f t="shared" si="92"/>
        <v>4</v>
      </c>
      <c r="C96" s="871" t="s">
        <v>125</v>
      </c>
      <c r="D96" s="249" t="s">
        <v>185</v>
      </c>
      <c r="E96" s="103" t="s">
        <v>197</v>
      </c>
      <c r="F96" s="888">
        <v>0.12</v>
      </c>
      <c r="G96" s="120">
        <f t="shared" si="135"/>
        <v>8.4799999999999969</v>
      </c>
      <c r="H96" s="47">
        <v>0.12</v>
      </c>
      <c r="I96" s="2"/>
      <c r="J96" s="29"/>
      <c r="K96" s="18"/>
      <c r="L96" s="5"/>
      <c r="M96" s="71">
        <v>1</v>
      </c>
      <c r="N96" s="71">
        <v>1</v>
      </c>
      <c r="O96" s="70">
        <v>3</v>
      </c>
      <c r="P96" s="891">
        <f t="shared" si="90"/>
        <v>5</v>
      </c>
      <c r="Q96" s="897">
        <f t="shared" si="133"/>
        <v>3</v>
      </c>
      <c r="R96" s="51">
        <f t="shared" si="136"/>
        <v>0.12</v>
      </c>
      <c r="S96" s="3"/>
      <c r="T96" s="29"/>
      <c r="U96" s="878">
        <f t="shared" si="134"/>
        <v>0</v>
      </c>
      <c r="V96" s="172" t="s">
        <v>642</v>
      </c>
      <c r="W96" s="536">
        <f t="shared" si="130"/>
        <v>0</v>
      </c>
      <c r="X96" s="537">
        <f t="shared" si="128"/>
        <v>0</v>
      </c>
      <c r="Y96" s="537">
        <f t="shared" si="131"/>
        <v>0</v>
      </c>
      <c r="Z96" s="900">
        <f t="shared" si="93"/>
        <v>0</v>
      </c>
      <c r="AA96" s="883"/>
      <c r="AB96" s="270">
        <f t="shared" si="94"/>
        <v>0</v>
      </c>
      <c r="AC96" s="553"/>
      <c r="AD96" s="562">
        <f t="shared" si="95"/>
        <v>0</v>
      </c>
      <c r="AE96" s="518"/>
      <c r="AF96" s="270">
        <f t="shared" si="96"/>
        <v>0</v>
      </c>
      <c r="AG96" s="270"/>
      <c r="AH96" s="562">
        <f t="shared" si="97"/>
        <v>0</v>
      </c>
      <c r="AI96" s="270"/>
      <c r="AJ96" s="228">
        <v>0</v>
      </c>
      <c r="AK96" s="902"/>
      <c r="AL96" s="902"/>
      <c r="AM96" s="18" t="str">
        <f t="shared" si="98"/>
        <v xml:space="preserve"> </v>
      </c>
      <c r="AN96" s="747" t="str">
        <f t="shared" si="99"/>
        <v xml:space="preserve"> </v>
      </c>
      <c r="AO96" s="4" t="str">
        <f t="shared" si="100"/>
        <v xml:space="preserve"> </v>
      </c>
      <c r="AP96" s="747" t="str">
        <f t="shared" si="101"/>
        <v xml:space="preserve"> </v>
      </c>
      <c r="AQ96" s="4" t="str">
        <f t="shared" si="102"/>
        <v xml:space="preserve"> </v>
      </c>
      <c r="AR96" s="747" t="str">
        <f t="shared" si="103"/>
        <v xml:space="preserve"> </v>
      </c>
      <c r="AS96" s="4" t="str">
        <f t="shared" si="104"/>
        <v xml:space="preserve"> </v>
      </c>
      <c r="AT96" s="747" t="str">
        <f t="shared" si="105"/>
        <v xml:space="preserve"> </v>
      </c>
      <c r="AU96" s="4" t="str">
        <f t="shared" si="106"/>
        <v xml:space="preserve"> </v>
      </c>
      <c r="AV96" s="747" t="str">
        <f t="shared" si="107"/>
        <v xml:space="preserve"> </v>
      </c>
      <c r="AW96" s="4" t="str">
        <f t="shared" si="108"/>
        <v xml:space="preserve"> </v>
      </c>
      <c r="AX96" s="747" t="str">
        <f t="shared" si="109"/>
        <v xml:space="preserve"> </v>
      </c>
      <c r="AY96" s="4" t="str">
        <f t="shared" si="110"/>
        <v xml:space="preserve"> </v>
      </c>
      <c r="AZ96" s="747" t="str">
        <f t="shared" si="111"/>
        <v xml:space="preserve"> </v>
      </c>
      <c r="BA96" s="4" t="str">
        <f t="shared" si="112"/>
        <v xml:space="preserve"> </v>
      </c>
      <c r="BB96" s="747" t="str">
        <f t="shared" si="113"/>
        <v xml:space="preserve"> </v>
      </c>
      <c r="BC96" s="4" t="str">
        <f t="shared" si="114"/>
        <v xml:space="preserve"> </v>
      </c>
      <c r="BD96" s="747" t="str">
        <f t="shared" si="115"/>
        <v xml:space="preserve"> </v>
      </c>
      <c r="BE96" s="4" t="str">
        <f t="shared" si="116"/>
        <v xml:space="preserve"> </v>
      </c>
      <c r="BF96" s="747" t="str">
        <f t="shared" si="117"/>
        <v xml:space="preserve"> </v>
      </c>
      <c r="BG96" s="4" t="str">
        <f t="shared" si="118"/>
        <v xml:space="preserve"> </v>
      </c>
      <c r="BH96" s="747" t="str">
        <f t="shared" si="119"/>
        <v xml:space="preserve"> </v>
      </c>
      <c r="BI96" s="4" t="str">
        <f t="shared" si="120"/>
        <v xml:space="preserve"> </v>
      </c>
      <c r="BJ96" s="747" t="str">
        <f t="shared" si="121"/>
        <v xml:space="preserve"> </v>
      </c>
      <c r="BK96" s="4" t="str">
        <f t="shared" si="122"/>
        <v xml:space="preserve"> </v>
      </c>
      <c r="BL96" s="747" t="str">
        <f t="shared" si="123"/>
        <v xml:space="preserve"> </v>
      </c>
      <c r="BM96" s="4" t="str">
        <f t="shared" si="124"/>
        <v xml:space="preserve"> </v>
      </c>
      <c r="BN96" s="747" t="str">
        <f t="shared" si="125"/>
        <v xml:space="preserve"> </v>
      </c>
      <c r="BO96" s="4" t="str">
        <f t="shared" si="126"/>
        <v xml:space="preserve"> </v>
      </c>
      <c r="BP96" s="747" t="str">
        <f t="shared" si="127"/>
        <v xml:space="preserve"> </v>
      </c>
      <c r="BQ96" s="133"/>
      <c r="BR96" s="133"/>
      <c r="BS96" s="389"/>
      <c r="BT96" s="389"/>
      <c r="BU96" s="389"/>
      <c r="BV96" s="389"/>
      <c r="BW96" s="389"/>
      <c r="BX96" s="389"/>
      <c r="BY96" s="389"/>
      <c r="BZ96" s="389"/>
      <c r="CA96" s="389"/>
      <c r="CB96" s="163">
        <f t="shared" si="129"/>
        <v>0</v>
      </c>
      <c r="CC96" s="389"/>
      <c r="CD96" s="389"/>
      <c r="CE96" s="389"/>
      <c r="CF96" s="389"/>
      <c r="CG96" s="389"/>
      <c r="CH96" s="389"/>
      <c r="CI96" s="389"/>
      <c r="CJ96" s="389"/>
      <c r="CK96" s="389"/>
      <c r="CL96" s="389"/>
      <c r="CM96" s="389"/>
      <c r="CN96" s="389"/>
      <c r="CO96" s="389"/>
      <c r="CP96" s="389"/>
      <c r="CQ96" s="389"/>
      <c r="CR96" s="389"/>
      <c r="CS96" s="389"/>
      <c r="CT96" s="389"/>
      <c r="CU96" s="389"/>
      <c r="CV96" s="389"/>
      <c r="CW96" s="389"/>
      <c r="CX96" s="389"/>
      <c r="CY96" s="389"/>
      <c r="CZ96" s="389"/>
      <c r="DA96" s="389"/>
      <c r="DB96" s="389"/>
      <c r="DC96" s="389"/>
      <c r="DD96" s="389"/>
      <c r="DE96" s="389"/>
      <c r="DF96" s="389"/>
      <c r="DG96" s="389"/>
      <c r="DH96" s="389"/>
      <c r="DI96" s="389"/>
      <c r="DJ96" s="389"/>
      <c r="DK96" s="389"/>
      <c r="DL96" s="389"/>
      <c r="DM96" s="389"/>
      <c r="DN96" s="389"/>
      <c r="DO96" s="389"/>
      <c r="DP96" s="389"/>
      <c r="DQ96" s="389"/>
      <c r="DR96" s="389"/>
      <c r="DS96" s="389"/>
      <c r="DT96" s="389"/>
      <c r="DU96" s="389"/>
      <c r="DV96" s="389"/>
      <c r="DW96" s="389"/>
      <c r="DX96" s="389"/>
      <c r="DY96" s="389"/>
      <c r="DZ96" s="389"/>
      <c r="EA96" s="389"/>
      <c r="EB96" s="389"/>
      <c r="EC96" s="389"/>
      <c r="ED96" s="389"/>
      <c r="EE96" s="389"/>
      <c r="EF96" s="389"/>
      <c r="EG96" s="389"/>
      <c r="EH96" s="389"/>
      <c r="EI96" s="389"/>
      <c r="EJ96" s="389"/>
      <c r="EK96" s="389"/>
      <c r="EL96" s="389"/>
      <c r="EM96" s="389"/>
      <c r="EN96" s="389"/>
      <c r="EO96" s="389"/>
      <c r="EP96" s="389"/>
      <c r="EQ96" s="389"/>
      <c r="ER96" s="389"/>
      <c r="ES96" s="389"/>
      <c r="ET96" s="389"/>
      <c r="EU96" s="389"/>
      <c r="EV96" s="389"/>
      <c r="EW96" s="389"/>
      <c r="EX96" s="389"/>
      <c r="EY96" s="389"/>
      <c r="EZ96" s="389"/>
      <c r="FA96" s="389"/>
      <c r="FB96" s="389"/>
      <c r="FC96" s="389"/>
      <c r="FD96" s="389"/>
      <c r="FE96" s="389"/>
      <c r="FF96" s="389"/>
      <c r="FG96" s="389"/>
      <c r="FH96" s="389"/>
      <c r="FI96" s="389"/>
      <c r="FJ96" s="389"/>
      <c r="FK96" s="389"/>
      <c r="FL96" s="389"/>
      <c r="FM96" s="389"/>
      <c r="FN96" s="389"/>
      <c r="FO96" s="389"/>
      <c r="FP96" s="389"/>
      <c r="FQ96" s="389"/>
      <c r="FR96" s="389"/>
      <c r="FS96" s="389"/>
      <c r="FT96" s="389"/>
      <c r="FU96" s="389"/>
      <c r="FV96" s="389"/>
      <c r="FW96" s="389"/>
      <c r="FX96" s="689" t="s">
        <v>402</v>
      </c>
      <c r="FY96" s="690"/>
      <c r="FZ96" s="690"/>
      <c r="GA96" s="690"/>
      <c r="GB96" s="690"/>
      <c r="GC96" s="690"/>
      <c r="GD96" s="690"/>
      <c r="GE96" s="690"/>
      <c r="GF96" s="690"/>
      <c r="GG96" s="690"/>
      <c r="GH96" s="690"/>
      <c r="GI96" s="690"/>
      <c r="GJ96" s="690"/>
      <c r="GK96" s="690"/>
      <c r="GL96" s="690"/>
      <c r="GM96" s="690"/>
      <c r="GN96" s="690"/>
      <c r="GO96" s="690"/>
      <c r="GP96" s="690"/>
      <c r="GQ96" s="690"/>
      <c r="GR96" s="690"/>
      <c r="GS96" s="690"/>
      <c r="GT96" s="690"/>
      <c r="GU96" s="690"/>
      <c r="GV96" s="690"/>
      <c r="GW96" s="690"/>
      <c r="GX96" s="690"/>
      <c r="GY96" s="690"/>
      <c r="GZ96" s="690"/>
      <c r="HA96" s="690"/>
      <c r="HB96" s="690"/>
      <c r="HC96" s="690"/>
      <c r="HD96" s="690"/>
      <c r="HE96" s="690"/>
      <c r="HF96" s="690"/>
      <c r="HG96" s="690"/>
      <c r="HH96" s="690"/>
      <c r="HI96" s="690"/>
      <c r="HJ96" s="690"/>
      <c r="HK96" s="690"/>
      <c r="HL96" s="690"/>
      <c r="HM96" s="690"/>
      <c r="HN96" s="690"/>
      <c r="HO96" s="690"/>
      <c r="HP96" s="690"/>
      <c r="HQ96" s="690"/>
      <c r="HR96" s="690"/>
      <c r="HS96" s="690"/>
      <c r="HT96" s="690"/>
      <c r="HU96" s="690"/>
      <c r="HV96" s="690"/>
      <c r="HW96" s="690"/>
      <c r="HX96" s="690"/>
      <c r="HY96" s="690"/>
      <c r="HZ96" s="690"/>
      <c r="IA96" s="691"/>
      <c r="IB96" s="690"/>
      <c r="IC96" s="690"/>
      <c r="ID96" s="690"/>
      <c r="IE96" s="690"/>
      <c r="IF96" s="690"/>
      <c r="IG96" s="690"/>
      <c r="IH96" s="690"/>
      <c r="II96" s="690"/>
      <c r="IJ96" s="690"/>
      <c r="IK96" s="690"/>
      <c r="IL96" s="690"/>
      <c r="IM96" s="690"/>
      <c r="IN96" s="690"/>
      <c r="IO96" s="690"/>
      <c r="IP96" s="691"/>
      <c r="IQ96" s="690"/>
      <c r="IR96" s="690"/>
      <c r="IS96" s="690"/>
      <c r="IT96" s="692"/>
      <c r="IU96" s="690"/>
      <c r="IV96" s="690"/>
      <c r="IW96" s="690"/>
      <c r="IX96" s="690"/>
      <c r="IY96" s="690"/>
      <c r="IZ96" s="690"/>
      <c r="JA96" s="690"/>
      <c r="JB96" s="690"/>
      <c r="JC96" s="690"/>
      <c r="JD96" s="690"/>
      <c r="JE96" s="690"/>
      <c r="JF96" s="690"/>
      <c r="JG96" s="690"/>
      <c r="JH96" s="690"/>
      <c r="JI96" s="690"/>
      <c r="JJ96" s="690"/>
      <c r="JK96" s="690"/>
      <c r="JL96" s="690"/>
      <c r="JM96" s="690"/>
      <c r="JN96" s="690"/>
      <c r="JO96" s="690"/>
      <c r="JP96" s="690"/>
      <c r="JQ96" s="690"/>
      <c r="JR96" s="690"/>
      <c r="JS96" s="690"/>
      <c r="JT96" s="690"/>
      <c r="JU96" s="690"/>
      <c r="JV96" s="693"/>
      <c r="JX96" s="225"/>
    </row>
    <row r="97" spans="1:284" ht="16" thickBot="1">
      <c r="A97" s="905" t="s">
        <v>5</v>
      </c>
      <c r="B97" s="79">
        <f t="shared" si="92"/>
        <v>4</v>
      </c>
      <c r="C97" s="871" t="s">
        <v>269</v>
      </c>
      <c r="D97" s="249" t="s">
        <v>248</v>
      </c>
      <c r="E97" s="103" t="s">
        <v>88</v>
      </c>
      <c r="F97" s="888">
        <v>0.14000000000000001</v>
      </c>
      <c r="G97" s="120">
        <f t="shared" si="135"/>
        <v>8.6199999999999974</v>
      </c>
      <c r="H97" s="46">
        <v>0.14000000000000001</v>
      </c>
      <c r="I97" s="2"/>
      <c r="J97" s="29"/>
      <c r="K97" s="18"/>
      <c r="L97" s="5"/>
      <c r="M97" s="71">
        <v>2</v>
      </c>
      <c r="N97" s="71">
        <v>2</v>
      </c>
      <c r="O97" s="70">
        <v>2</v>
      </c>
      <c r="P97" s="891">
        <f t="shared" si="90"/>
        <v>6</v>
      </c>
      <c r="Q97" s="897">
        <f t="shared" si="133"/>
        <v>8</v>
      </c>
      <c r="R97" s="51">
        <f t="shared" si="136"/>
        <v>0.14000000000000001</v>
      </c>
      <c r="S97" s="547"/>
      <c r="T97" s="56"/>
      <c r="U97" s="878">
        <f t="shared" si="134"/>
        <v>0</v>
      </c>
      <c r="V97" s="172" t="s">
        <v>642</v>
      </c>
      <c r="W97" s="536">
        <f t="shared" si="130"/>
        <v>0</v>
      </c>
      <c r="X97" s="539">
        <f t="shared" si="128"/>
        <v>0</v>
      </c>
      <c r="Y97" s="537">
        <f t="shared" si="131"/>
        <v>0</v>
      </c>
      <c r="Z97" s="900">
        <f t="shared" si="93"/>
        <v>0</v>
      </c>
      <c r="AA97" s="883"/>
      <c r="AB97" s="270">
        <f t="shared" si="94"/>
        <v>0</v>
      </c>
      <c r="AC97" s="553"/>
      <c r="AD97" s="562">
        <f t="shared" si="95"/>
        <v>0</v>
      </c>
      <c r="AE97" s="518"/>
      <c r="AF97" s="270">
        <f t="shared" si="96"/>
        <v>0</v>
      </c>
      <c r="AG97" s="270"/>
      <c r="AH97" s="562">
        <f t="shared" si="97"/>
        <v>0</v>
      </c>
      <c r="AI97" s="270"/>
      <c r="AJ97" s="228">
        <v>0</v>
      </c>
      <c r="AK97" s="902"/>
      <c r="AL97" s="902"/>
      <c r="AM97" s="18" t="str">
        <f t="shared" si="98"/>
        <v xml:space="preserve"> </v>
      </c>
      <c r="AN97" s="747" t="str">
        <f t="shared" si="99"/>
        <v xml:space="preserve"> </v>
      </c>
      <c r="AO97" s="4" t="str">
        <f t="shared" si="100"/>
        <v xml:space="preserve"> </v>
      </c>
      <c r="AP97" s="747" t="str">
        <f t="shared" si="101"/>
        <v xml:space="preserve"> </v>
      </c>
      <c r="AQ97" s="4" t="str">
        <f t="shared" si="102"/>
        <v xml:space="preserve"> </v>
      </c>
      <c r="AR97" s="747" t="str">
        <f t="shared" si="103"/>
        <v xml:space="preserve"> </v>
      </c>
      <c r="AS97" s="4" t="str">
        <f t="shared" si="104"/>
        <v xml:space="preserve"> </v>
      </c>
      <c r="AT97" s="747" t="str">
        <f t="shared" si="105"/>
        <v xml:space="preserve"> </v>
      </c>
      <c r="AU97" s="4" t="str">
        <f t="shared" si="106"/>
        <v xml:space="preserve"> </v>
      </c>
      <c r="AV97" s="747" t="str">
        <f t="shared" si="107"/>
        <v xml:space="preserve"> </v>
      </c>
      <c r="AW97" s="4" t="str">
        <f t="shared" si="108"/>
        <v xml:space="preserve"> </v>
      </c>
      <c r="AX97" s="747" t="str">
        <f t="shared" si="109"/>
        <v xml:space="preserve"> </v>
      </c>
      <c r="AY97" s="4" t="str">
        <f t="shared" si="110"/>
        <v xml:space="preserve"> </v>
      </c>
      <c r="AZ97" s="747" t="str">
        <f t="shared" si="111"/>
        <v xml:space="preserve"> </v>
      </c>
      <c r="BA97" s="4" t="str">
        <f t="shared" si="112"/>
        <v xml:space="preserve"> </v>
      </c>
      <c r="BB97" s="747" t="str">
        <f t="shared" si="113"/>
        <v xml:space="preserve"> </v>
      </c>
      <c r="BC97" s="4" t="str">
        <f t="shared" si="114"/>
        <v xml:space="preserve"> </v>
      </c>
      <c r="BD97" s="747" t="str">
        <f t="shared" si="115"/>
        <v xml:space="preserve"> </v>
      </c>
      <c r="BE97" s="4" t="str">
        <f t="shared" si="116"/>
        <v xml:space="preserve"> </v>
      </c>
      <c r="BF97" s="747" t="str">
        <f t="shared" si="117"/>
        <v xml:space="preserve"> </v>
      </c>
      <c r="BG97" s="4" t="str">
        <f t="shared" si="118"/>
        <v xml:space="preserve"> </v>
      </c>
      <c r="BH97" s="747" t="str">
        <f t="shared" si="119"/>
        <v xml:space="preserve"> </v>
      </c>
      <c r="BI97" s="4" t="str">
        <f t="shared" si="120"/>
        <v xml:space="preserve"> </v>
      </c>
      <c r="BJ97" s="747" t="str">
        <f t="shared" si="121"/>
        <v xml:space="preserve"> </v>
      </c>
      <c r="BK97" s="4" t="str">
        <f t="shared" si="122"/>
        <v xml:space="preserve"> </v>
      </c>
      <c r="BL97" s="747" t="str">
        <f t="shared" si="123"/>
        <v xml:space="preserve"> </v>
      </c>
      <c r="BM97" s="4" t="str">
        <f t="shared" si="124"/>
        <v xml:space="preserve"> </v>
      </c>
      <c r="BN97" s="747" t="str">
        <f t="shared" si="125"/>
        <v xml:space="preserve"> </v>
      </c>
      <c r="BO97" s="4" t="str">
        <f t="shared" si="126"/>
        <v xml:space="preserve"> </v>
      </c>
      <c r="BP97" s="747" t="str">
        <f t="shared" si="127"/>
        <v xml:space="preserve"> </v>
      </c>
      <c r="BQ97" s="133"/>
      <c r="BR97" s="133"/>
      <c r="BS97" s="389"/>
      <c r="BT97" s="389"/>
      <c r="BU97" s="389"/>
      <c r="BV97" s="389"/>
      <c r="BW97" s="389"/>
      <c r="BX97" s="389"/>
      <c r="BY97" s="389"/>
      <c r="BZ97" s="389"/>
      <c r="CA97" s="389"/>
      <c r="CB97" s="163">
        <f t="shared" si="129"/>
        <v>0</v>
      </c>
      <c r="CC97" s="389"/>
      <c r="CD97" s="389"/>
      <c r="CE97" s="389"/>
      <c r="CF97" s="389"/>
      <c r="CG97" s="389"/>
      <c r="CH97" s="389"/>
      <c r="CI97" s="389"/>
      <c r="CJ97" s="389"/>
      <c r="CK97" s="389"/>
      <c r="CL97" s="389"/>
      <c r="CM97" s="389"/>
      <c r="CN97" s="389"/>
      <c r="CO97" s="389"/>
      <c r="CP97" s="389"/>
      <c r="CQ97" s="389"/>
      <c r="CR97" s="389"/>
      <c r="CS97" s="389"/>
      <c r="CT97" s="389"/>
      <c r="CU97" s="389"/>
      <c r="CV97" s="389"/>
      <c r="CW97" s="389"/>
      <c r="CX97" s="389"/>
      <c r="CY97" s="389"/>
      <c r="CZ97" s="389"/>
      <c r="DA97" s="389"/>
      <c r="DB97" s="389"/>
      <c r="DC97" s="389"/>
      <c r="DD97" s="389"/>
      <c r="DE97" s="389"/>
      <c r="DF97" s="389"/>
      <c r="DG97" s="389"/>
      <c r="DH97" s="389"/>
      <c r="DI97" s="389"/>
      <c r="DJ97" s="389"/>
      <c r="DK97" s="389"/>
      <c r="DL97" s="389"/>
      <c r="DM97" s="389"/>
      <c r="DN97" s="389"/>
      <c r="DO97" s="389"/>
      <c r="DP97" s="389"/>
      <c r="DQ97" s="389"/>
      <c r="DR97" s="389"/>
      <c r="DS97" s="389"/>
      <c r="DT97" s="389"/>
      <c r="DU97" s="389"/>
      <c r="DV97" s="389"/>
      <c r="DW97" s="389"/>
      <c r="DX97" s="389"/>
      <c r="DY97" s="389"/>
      <c r="DZ97" s="389"/>
      <c r="EA97" s="389"/>
      <c r="EB97" s="389"/>
      <c r="EC97" s="389"/>
      <c r="ED97" s="389"/>
      <c r="EE97" s="389"/>
      <c r="EF97" s="389"/>
      <c r="EG97" s="389"/>
      <c r="EH97" s="389"/>
      <c r="EI97" s="389"/>
      <c r="EJ97" s="389"/>
      <c r="EK97" s="389"/>
      <c r="EL97" s="389"/>
      <c r="EM97" s="389"/>
      <c r="EN97" s="389"/>
      <c r="EO97" s="389"/>
      <c r="EP97" s="389"/>
      <c r="EQ97" s="389"/>
      <c r="ER97" s="389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389"/>
      <c r="FL97" s="389"/>
      <c r="FM97" s="389"/>
      <c r="FN97" s="389"/>
      <c r="FO97" s="389"/>
      <c r="FP97" s="389"/>
      <c r="FQ97" s="389"/>
      <c r="FR97" s="389"/>
      <c r="FS97" s="389"/>
      <c r="FT97" s="389"/>
      <c r="FU97" s="389"/>
      <c r="FV97" s="389"/>
      <c r="FW97" s="389"/>
      <c r="FX97" s="655" t="s">
        <v>462</v>
      </c>
      <c r="FY97" s="656">
        <v>238</v>
      </c>
      <c r="FZ97" s="656">
        <v>35528725</v>
      </c>
      <c r="GA97" s="656">
        <v>55</v>
      </c>
      <c r="GB97" s="656" t="s">
        <v>798</v>
      </c>
      <c r="GC97" s="656">
        <v>18</v>
      </c>
      <c r="GD97" s="656">
        <v>2009</v>
      </c>
      <c r="GE97" s="656">
        <v>1</v>
      </c>
      <c r="GF97" s="656" t="s">
        <v>780</v>
      </c>
      <c r="GG97" s="656">
        <v>1</v>
      </c>
      <c r="GH97" s="656">
        <v>1</v>
      </c>
      <c r="GI97" s="656" t="s">
        <v>780</v>
      </c>
      <c r="GJ97" s="656">
        <v>1</v>
      </c>
      <c r="GK97" s="656" t="s">
        <v>781</v>
      </c>
      <c r="GL97" s="656" t="s">
        <v>782</v>
      </c>
      <c r="GM97" s="656">
        <v>66</v>
      </c>
      <c r="GN97" s="656" t="s">
        <v>783</v>
      </c>
      <c r="GO97" s="656">
        <v>0</v>
      </c>
      <c r="GP97" s="656">
        <v>0</v>
      </c>
      <c r="GQ97" s="656">
        <v>4</v>
      </c>
      <c r="GR97" s="656">
        <v>2</v>
      </c>
      <c r="GS97" s="656">
        <v>3</v>
      </c>
      <c r="GT97" s="656" t="s">
        <v>783</v>
      </c>
      <c r="GU97" s="656" t="s">
        <v>783</v>
      </c>
      <c r="GV97" s="656" t="s">
        <v>783</v>
      </c>
      <c r="GW97" s="656" t="s">
        <v>783</v>
      </c>
      <c r="GX97" s="656" t="s">
        <v>783</v>
      </c>
      <c r="GY97" s="656">
        <v>1649</v>
      </c>
      <c r="GZ97" s="656">
        <v>1.24</v>
      </c>
      <c r="HA97" s="656">
        <v>5</v>
      </c>
      <c r="HB97" s="656" t="s">
        <v>783</v>
      </c>
      <c r="HC97" s="656" t="s">
        <v>782</v>
      </c>
      <c r="HD97" s="656">
        <v>35</v>
      </c>
      <c r="HE97" s="656" t="s">
        <v>783</v>
      </c>
      <c r="HF97" s="656">
        <v>0</v>
      </c>
      <c r="HG97" s="656" t="s">
        <v>783</v>
      </c>
      <c r="HH97" s="656">
        <v>0</v>
      </c>
      <c r="HI97" s="656">
        <v>1</v>
      </c>
      <c r="HJ97" s="656">
        <v>45</v>
      </c>
      <c r="HK97" s="656" t="s">
        <v>784</v>
      </c>
      <c r="HL97" s="656" t="s">
        <v>785</v>
      </c>
      <c r="HM97" s="656" t="s">
        <v>783</v>
      </c>
      <c r="HN97" s="656" t="s">
        <v>783</v>
      </c>
      <c r="HO97" s="656" t="s">
        <v>783</v>
      </c>
      <c r="HP97" s="656" t="s">
        <v>783</v>
      </c>
      <c r="HQ97" s="656" t="s">
        <v>783</v>
      </c>
      <c r="HR97" s="656">
        <v>3979906</v>
      </c>
      <c r="HS97" s="656" t="s">
        <v>783</v>
      </c>
      <c r="HT97" s="656" t="s">
        <v>786</v>
      </c>
      <c r="HU97" s="656" t="s">
        <v>787</v>
      </c>
      <c r="HV97" s="656">
        <v>4</v>
      </c>
      <c r="HW97" s="656">
        <v>2016</v>
      </c>
      <c r="HX97" s="656">
        <v>63</v>
      </c>
      <c r="HY97" s="656">
        <v>0</v>
      </c>
      <c r="HZ97" s="656">
        <v>6547</v>
      </c>
      <c r="IA97" s="657">
        <v>42348.42765046296</v>
      </c>
      <c r="IB97" s="656" t="s">
        <v>788</v>
      </c>
      <c r="IC97" s="656">
        <v>3975428</v>
      </c>
      <c r="ID97" s="656">
        <v>2016</v>
      </c>
      <c r="IE97" s="656">
        <v>1712</v>
      </c>
      <c r="IF97" s="656" t="s">
        <v>783</v>
      </c>
      <c r="IG97" s="656" t="s">
        <v>783</v>
      </c>
      <c r="IH97" s="656" t="s">
        <v>783</v>
      </c>
      <c r="II97" s="656" t="s">
        <v>783</v>
      </c>
      <c r="IJ97" s="656" t="s">
        <v>783</v>
      </c>
      <c r="IK97" s="656" t="s">
        <v>783</v>
      </c>
      <c r="IL97" s="656" t="s">
        <v>783</v>
      </c>
      <c r="IM97" s="656" t="s">
        <v>783</v>
      </c>
      <c r="IN97" s="656" t="s">
        <v>783</v>
      </c>
      <c r="IO97" s="656">
        <v>1649</v>
      </c>
      <c r="IP97" s="657">
        <v>37477.354571759257</v>
      </c>
      <c r="IQ97" s="656">
        <v>2</v>
      </c>
      <c r="IR97" s="656" t="s">
        <v>793</v>
      </c>
      <c r="IS97" s="656">
        <v>3</v>
      </c>
      <c r="IT97" s="658">
        <v>41275</v>
      </c>
      <c r="IU97" s="656" t="s">
        <v>783</v>
      </c>
      <c r="IV97" s="656" t="s">
        <v>783</v>
      </c>
      <c r="IW97" s="656" t="s">
        <v>783</v>
      </c>
      <c r="IX97" s="656" t="s">
        <v>781</v>
      </c>
      <c r="IY97" s="656">
        <v>45</v>
      </c>
      <c r="IZ97" s="656" t="s">
        <v>789</v>
      </c>
      <c r="JA97" s="656" t="s">
        <v>783</v>
      </c>
      <c r="JB97" s="656" t="s">
        <v>783</v>
      </c>
      <c r="JC97" s="656" t="s">
        <v>783</v>
      </c>
      <c r="JD97" s="656">
        <v>329440</v>
      </c>
      <c r="JE97" s="656" t="s">
        <v>783</v>
      </c>
      <c r="JF97" s="656" t="s">
        <v>783</v>
      </c>
      <c r="JG97" s="656" t="s">
        <v>804</v>
      </c>
      <c r="JH97" s="656">
        <v>55</v>
      </c>
      <c r="JI97" s="656" t="s">
        <v>783</v>
      </c>
      <c r="JJ97" s="656" t="s">
        <v>783</v>
      </c>
      <c r="JK97" s="656" t="s">
        <v>783</v>
      </c>
      <c r="JL97" s="656" t="s">
        <v>790</v>
      </c>
      <c r="JM97" s="656">
        <v>4</v>
      </c>
      <c r="JN97" s="656">
        <v>3</v>
      </c>
      <c r="JO97" s="656" t="s">
        <v>783</v>
      </c>
      <c r="JP97" s="656">
        <v>10711928</v>
      </c>
      <c r="JQ97" s="656">
        <v>2011</v>
      </c>
      <c r="JR97" s="656">
        <v>3</v>
      </c>
      <c r="JS97" s="656" t="s">
        <v>783</v>
      </c>
      <c r="JT97" s="656" t="s">
        <v>783</v>
      </c>
      <c r="JU97" s="656" t="s">
        <v>885</v>
      </c>
      <c r="JV97" s="659">
        <v>6584.2824700000001</v>
      </c>
      <c r="JW97">
        <f>JV97</f>
        <v>6584.2824700000001</v>
      </c>
      <c r="JX97" s="225">
        <v>1.2470231950757575</v>
      </c>
    </row>
    <row r="98" spans="1:284" ht="16" thickBot="1">
      <c r="A98" s="905" t="s">
        <v>5</v>
      </c>
      <c r="B98" s="79">
        <f t="shared" si="92"/>
        <v>4</v>
      </c>
      <c r="C98" s="871" t="s">
        <v>54</v>
      </c>
      <c r="D98" s="249" t="s">
        <v>185</v>
      </c>
      <c r="E98" s="103" t="s">
        <v>193</v>
      </c>
      <c r="F98" s="888">
        <v>0.15</v>
      </c>
      <c r="G98" s="120">
        <f t="shared" si="135"/>
        <v>8.7699999999999978</v>
      </c>
      <c r="H98" s="47">
        <v>0.15</v>
      </c>
      <c r="I98" s="3"/>
      <c r="J98" s="29"/>
      <c r="K98" s="18" t="s">
        <v>195</v>
      </c>
      <c r="L98" s="5"/>
      <c r="M98" s="71">
        <v>2</v>
      </c>
      <c r="N98" s="71">
        <v>3</v>
      </c>
      <c r="O98" s="70">
        <v>3</v>
      </c>
      <c r="P98" s="891">
        <f t="shared" si="90"/>
        <v>8</v>
      </c>
      <c r="Q98" s="897">
        <f t="shared" si="133"/>
        <v>18</v>
      </c>
      <c r="R98" s="51">
        <f t="shared" si="136"/>
        <v>0.15</v>
      </c>
      <c r="S98" s="3"/>
      <c r="T98" s="29"/>
      <c r="U98" s="878">
        <f t="shared" si="134"/>
        <v>0</v>
      </c>
      <c r="V98" s="172" t="s">
        <v>642</v>
      </c>
      <c r="W98" s="536">
        <f t="shared" si="130"/>
        <v>0</v>
      </c>
      <c r="X98" s="537">
        <f t="shared" si="128"/>
        <v>5674.4</v>
      </c>
      <c r="Y98" s="537">
        <f t="shared" si="131"/>
        <v>500</v>
      </c>
      <c r="Z98" s="900">
        <f t="shared" si="93"/>
        <v>0</v>
      </c>
      <c r="AA98" s="883">
        <v>6</v>
      </c>
      <c r="AB98" s="270">
        <f t="shared" si="94"/>
        <v>2974.3999999999996</v>
      </c>
      <c r="AC98" s="566">
        <v>0.25</v>
      </c>
      <c r="AD98" s="562">
        <f t="shared" si="95"/>
        <v>2700</v>
      </c>
      <c r="AE98" s="518"/>
      <c r="AF98" s="270">
        <f t="shared" si="96"/>
        <v>0</v>
      </c>
      <c r="AG98" s="270"/>
      <c r="AH98" s="562">
        <f t="shared" si="97"/>
        <v>0</v>
      </c>
      <c r="AI98" s="270"/>
      <c r="AJ98" s="228">
        <v>0</v>
      </c>
      <c r="AK98" s="902"/>
      <c r="AL98" s="902"/>
      <c r="AM98" s="18" t="str">
        <f t="shared" si="98"/>
        <v xml:space="preserve"> </v>
      </c>
      <c r="AN98" s="747" t="str">
        <f t="shared" si="99"/>
        <v xml:space="preserve"> </v>
      </c>
      <c r="AO98" s="4" t="str">
        <f t="shared" si="100"/>
        <v xml:space="preserve"> </v>
      </c>
      <c r="AP98" s="747" t="str">
        <f t="shared" si="101"/>
        <v xml:space="preserve"> </v>
      </c>
      <c r="AQ98" s="4" t="str">
        <f t="shared" si="102"/>
        <v xml:space="preserve"> </v>
      </c>
      <c r="AR98" s="747" t="str">
        <f t="shared" si="103"/>
        <v xml:space="preserve"> </v>
      </c>
      <c r="AS98" s="4" t="str">
        <f t="shared" si="104"/>
        <v xml:space="preserve"> </v>
      </c>
      <c r="AT98" s="747" t="str">
        <f t="shared" si="105"/>
        <v xml:space="preserve"> </v>
      </c>
      <c r="AU98" s="4" t="str">
        <f t="shared" si="106"/>
        <v xml:space="preserve"> </v>
      </c>
      <c r="AV98" s="747" t="str">
        <f t="shared" si="107"/>
        <v xml:space="preserve"> </v>
      </c>
      <c r="AW98" s="4" t="str">
        <f t="shared" si="108"/>
        <v xml:space="preserve"> </v>
      </c>
      <c r="AX98" s="747" t="str">
        <f t="shared" si="109"/>
        <v xml:space="preserve"> </v>
      </c>
      <c r="AY98" s="4" t="str">
        <f t="shared" si="110"/>
        <v xml:space="preserve"> </v>
      </c>
      <c r="AZ98" s="747" t="str">
        <f t="shared" si="111"/>
        <v xml:space="preserve"> </v>
      </c>
      <c r="BA98" s="4" t="str">
        <f t="shared" si="112"/>
        <v xml:space="preserve"> </v>
      </c>
      <c r="BB98" s="747" t="str">
        <f t="shared" si="113"/>
        <v xml:space="preserve"> </v>
      </c>
      <c r="BC98" s="4" t="str">
        <f t="shared" si="114"/>
        <v xml:space="preserve"> </v>
      </c>
      <c r="BD98" s="747" t="str">
        <f t="shared" si="115"/>
        <v xml:space="preserve"> </v>
      </c>
      <c r="BE98" s="4" t="str">
        <f t="shared" si="116"/>
        <v xml:space="preserve"> </v>
      </c>
      <c r="BF98" s="747" t="str">
        <f t="shared" si="117"/>
        <v xml:space="preserve"> </v>
      </c>
      <c r="BG98" s="4" t="str">
        <f t="shared" si="118"/>
        <v xml:space="preserve"> </v>
      </c>
      <c r="BH98" s="747" t="str">
        <f t="shared" si="119"/>
        <v xml:space="preserve"> </v>
      </c>
      <c r="BI98" s="4" t="str">
        <f t="shared" si="120"/>
        <v xml:space="preserve"> </v>
      </c>
      <c r="BJ98" s="747" t="str">
        <f t="shared" si="121"/>
        <v xml:space="preserve"> </v>
      </c>
      <c r="BK98" s="4" t="str">
        <f t="shared" si="122"/>
        <v xml:space="preserve"> </v>
      </c>
      <c r="BL98" s="747" t="str">
        <f t="shared" si="123"/>
        <v xml:space="preserve"> </v>
      </c>
      <c r="BM98" s="4" t="str">
        <f t="shared" si="124"/>
        <v xml:space="preserve"> </v>
      </c>
      <c r="BN98" s="747" t="str">
        <f t="shared" si="125"/>
        <v xml:space="preserve"> </v>
      </c>
      <c r="BO98" s="4" t="str">
        <f t="shared" si="126"/>
        <v xml:space="preserve"> </v>
      </c>
      <c r="BP98" s="747" t="str">
        <f t="shared" si="127"/>
        <v xml:space="preserve"> </v>
      </c>
      <c r="BQ98" s="133" t="s">
        <v>264</v>
      </c>
      <c r="BR98" s="133"/>
      <c r="BS98" s="389"/>
      <c r="BT98" s="389"/>
      <c r="BU98" s="389"/>
      <c r="BV98" s="389"/>
      <c r="BW98" s="389"/>
      <c r="BX98" s="389"/>
      <c r="BY98" s="389"/>
      <c r="BZ98" s="389"/>
      <c r="CA98" s="389"/>
      <c r="CB98" s="163">
        <f t="shared" si="129"/>
        <v>0</v>
      </c>
      <c r="CC98" s="389"/>
      <c r="CD98" s="389"/>
      <c r="CE98" s="389"/>
      <c r="CF98" s="389"/>
      <c r="CG98" s="389"/>
      <c r="CH98" s="389"/>
      <c r="CI98" s="389"/>
      <c r="CJ98" s="389"/>
      <c r="CK98" s="389"/>
      <c r="CL98" s="389"/>
      <c r="CM98" s="389"/>
      <c r="CN98" s="389"/>
      <c r="CO98" s="389"/>
      <c r="CP98" s="389"/>
      <c r="CQ98" s="389"/>
      <c r="CR98" s="389"/>
      <c r="CS98" s="389"/>
      <c r="CT98" s="389"/>
      <c r="CU98" s="389"/>
      <c r="CV98" s="389"/>
      <c r="CW98" s="389"/>
      <c r="CX98" s="389"/>
      <c r="CY98" s="389"/>
      <c r="CZ98" s="389"/>
      <c r="DA98" s="389"/>
      <c r="DB98" s="389"/>
      <c r="DC98" s="389"/>
      <c r="DD98" s="389"/>
      <c r="DE98" s="389"/>
      <c r="DF98" s="389"/>
      <c r="DG98" s="389"/>
      <c r="DH98" s="389"/>
      <c r="DI98" s="389"/>
      <c r="DJ98" s="389"/>
      <c r="DK98" s="389"/>
      <c r="DL98" s="389"/>
      <c r="DM98" s="389"/>
      <c r="DN98" s="389"/>
      <c r="DO98" s="389"/>
      <c r="DP98" s="389"/>
      <c r="DQ98" s="389"/>
      <c r="DR98" s="389"/>
      <c r="DS98" s="389"/>
      <c r="DT98" s="389"/>
      <c r="DU98" s="389"/>
      <c r="DV98" s="389"/>
      <c r="DW98" s="389"/>
      <c r="DX98" s="389"/>
      <c r="DY98" s="389"/>
      <c r="DZ98" s="389"/>
      <c r="EA98" s="389"/>
      <c r="EB98" s="389"/>
      <c r="EC98" s="389"/>
      <c r="ED98" s="389"/>
      <c r="EE98" s="389"/>
      <c r="EF98" s="389"/>
      <c r="EG98" s="389"/>
      <c r="EH98" s="389"/>
      <c r="EI98" s="389"/>
      <c r="EJ98" s="389"/>
      <c r="EK98" s="389"/>
      <c r="EL98" s="389"/>
      <c r="EM98" s="389"/>
      <c r="EN98" s="389"/>
      <c r="EO98" s="389"/>
      <c r="EP98" s="389"/>
      <c r="EQ98" s="389"/>
      <c r="ER98" s="389"/>
      <c r="ES98" s="389"/>
      <c r="ET98" s="389"/>
      <c r="EU98" s="389"/>
      <c r="EV98" s="389"/>
      <c r="EW98" s="389"/>
      <c r="EX98" s="389"/>
      <c r="EY98" s="389"/>
      <c r="EZ98" s="389"/>
      <c r="FA98" s="389"/>
      <c r="FB98" s="389"/>
      <c r="FC98" s="389"/>
      <c r="FD98" s="389"/>
      <c r="FE98" s="389"/>
      <c r="FF98" s="389"/>
      <c r="FG98" s="389"/>
      <c r="FH98" s="389"/>
      <c r="FI98" s="389"/>
      <c r="FJ98" s="389"/>
      <c r="FK98" s="389"/>
      <c r="FL98" s="389"/>
      <c r="FM98" s="389"/>
      <c r="FN98" s="389"/>
      <c r="FO98" s="389"/>
      <c r="FP98" s="389"/>
      <c r="FQ98" s="389"/>
      <c r="FR98" s="389"/>
      <c r="FS98" s="389"/>
      <c r="FT98" s="389"/>
      <c r="FU98" s="389"/>
      <c r="FV98" s="389"/>
      <c r="FW98" s="389"/>
      <c r="FX98" s="666" t="s">
        <v>465</v>
      </c>
      <c r="FY98" s="667">
        <v>12</v>
      </c>
      <c r="FZ98" s="667">
        <v>30289503</v>
      </c>
      <c r="GA98" s="667">
        <v>55</v>
      </c>
      <c r="GB98" s="667" t="s">
        <v>798</v>
      </c>
      <c r="GC98" s="667">
        <v>18</v>
      </c>
      <c r="GD98" s="667">
        <v>1998</v>
      </c>
      <c r="GE98" s="667">
        <v>1</v>
      </c>
      <c r="GF98" s="667" t="s">
        <v>780</v>
      </c>
      <c r="GG98" s="667">
        <v>5</v>
      </c>
      <c r="GH98" s="667">
        <v>1</v>
      </c>
      <c r="GI98" s="667" t="s">
        <v>780</v>
      </c>
      <c r="GJ98" s="667">
        <v>5</v>
      </c>
      <c r="GK98" s="667" t="s">
        <v>781</v>
      </c>
      <c r="GL98" s="667" t="s">
        <v>782</v>
      </c>
      <c r="GM98" s="667">
        <v>100</v>
      </c>
      <c r="GN98" s="667" t="s">
        <v>783</v>
      </c>
      <c r="GO98" s="667">
        <v>0</v>
      </c>
      <c r="GP98" s="667">
        <v>0</v>
      </c>
      <c r="GQ98" s="667">
        <v>4</v>
      </c>
      <c r="GR98" s="667">
        <v>2</v>
      </c>
      <c r="GS98" s="667">
        <v>7</v>
      </c>
      <c r="GT98" s="667" t="s">
        <v>783</v>
      </c>
      <c r="GU98" s="667" t="s">
        <v>783</v>
      </c>
      <c r="GV98" s="667" t="s">
        <v>783</v>
      </c>
      <c r="GW98" s="667" t="s">
        <v>783</v>
      </c>
      <c r="GX98" s="667" t="s">
        <v>783</v>
      </c>
      <c r="GY98" s="667">
        <v>1649</v>
      </c>
      <c r="GZ98" s="667">
        <v>0.14000000000000001</v>
      </c>
      <c r="HA98" s="667">
        <v>5</v>
      </c>
      <c r="HB98" s="667" t="s">
        <v>783</v>
      </c>
      <c r="HC98" s="667" t="s">
        <v>782</v>
      </c>
      <c r="HD98" s="667">
        <v>35</v>
      </c>
      <c r="HE98" s="667" t="s">
        <v>783</v>
      </c>
      <c r="HF98" s="667">
        <v>0</v>
      </c>
      <c r="HG98" s="667" t="s">
        <v>783</v>
      </c>
      <c r="HH98" s="667">
        <v>0</v>
      </c>
      <c r="HI98" s="667">
        <v>1</v>
      </c>
      <c r="HJ98" s="667">
        <v>45</v>
      </c>
      <c r="HK98" s="667" t="s">
        <v>784</v>
      </c>
      <c r="HL98" s="667" t="s">
        <v>785</v>
      </c>
      <c r="HM98" s="667" t="s">
        <v>783</v>
      </c>
      <c r="HN98" s="667" t="s">
        <v>783</v>
      </c>
      <c r="HO98" s="667" t="s">
        <v>783</v>
      </c>
      <c r="HP98" s="667" t="s">
        <v>783</v>
      </c>
      <c r="HQ98" s="667" t="s">
        <v>783</v>
      </c>
      <c r="HR98" s="667">
        <v>3979001</v>
      </c>
      <c r="HS98" s="667" t="s">
        <v>783</v>
      </c>
      <c r="HT98" s="667" t="s">
        <v>786</v>
      </c>
      <c r="HU98" s="667" t="s">
        <v>787</v>
      </c>
      <c r="HV98" s="667">
        <v>4</v>
      </c>
      <c r="HW98" s="667">
        <v>2014</v>
      </c>
      <c r="HX98" s="667">
        <v>63</v>
      </c>
      <c r="HY98" s="667">
        <v>0</v>
      </c>
      <c r="HZ98" s="667">
        <v>739</v>
      </c>
      <c r="IA98" s="668">
        <v>41697.500081018516</v>
      </c>
      <c r="IB98" s="667" t="s">
        <v>788</v>
      </c>
      <c r="IC98" s="667">
        <v>3974523</v>
      </c>
      <c r="ID98" s="667">
        <v>2014</v>
      </c>
      <c r="IE98" s="667">
        <v>1712</v>
      </c>
      <c r="IF98" s="667" t="s">
        <v>783</v>
      </c>
      <c r="IG98" s="667" t="s">
        <v>783</v>
      </c>
      <c r="IH98" s="667" t="s">
        <v>783</v>
      </c>
      <c r="II98" s="667" t="s">
        <v>783</v>
      </c>
      <c r="IJ98" s="667" t="s">
        <v>783</v>
      </c>
      <c r="IK98" s="667" t="s">
        <v>783</v>
      </c>
      <c r="IL98" s="667" t="s">
        <v>783</v>
      </c>
      <c r="IM98" s="667" t="s">
        <v>783</v>
      </c>
      <c r="IN98" s="667" t="s">
        <v>783</v>
      </c>
      <c r="IO98" s="667">
        <v>1649</v>
      </c>
      <c r="IP98" s="668">
        <v>37477.354571759257</v>
      </c>
      <c r="IQ98" s="667">
        <v>2</v>
      </c>
      <c r="IR98" s="667" t="s">
        <v>793</v>
      </c>
      <c r="IS98" s="667">
        <v>7</v>
      </c>
      <c r="IT98" s="669">
        <v>41275</v>
      </c>
      <c r="IU98" s="667" t="s">
        <v>783</v>
      </c>
      <c r="IV98" s="667" t="s">
        <v>783</v>
      </c>
      <c r="IW98" s="667" t="s">
        <v>783</v>
      </c>
      <c r="IX98" s="667" t="s">
        <v>781</v>
      </c>
      <c r="IY98" s="667">
        <v>45</v>
      </c>
      <c r="IZ98" s="667" t="s">
        <v>789</v>
      </c>
      <c r="JA98" s="667" t="s">
        <v>783</v>
      </c>
      <c r="JB98" s="667" t="s">
        <v>783</v>
      </c>
      <c r="JC98" s="667" t="s">
        <v>783</v>
      </c>
      <c r="JD98" s="667">
        <v>329441</v>
      </c>
      <c r="JE98" s="667" t="s">
        <v>783</v>
      </c>
      <c r="JF98" s="667" t="s">
        <v>783</v>
      </c>
      <c r="JG98" s="667" t="s">
        <v>799</v>
      </c>
      <c r="JH98" s="667">
        <v>55</v>
      </c>
      <c r="JI98" s="667" t="s">
        <v>783</v>
      </c>
      <c r="JJ98" s="667" t="s">
        <v>783</v>
      </c>
      <c r="JK98" s="667" t="s">
        <v>783</v>
      </c>
      <c r="JL98" s="667" t="s">
        <v>790</v>
      </c>
      <c r="JM98" s="667">
        <v>4</v>
      </c>
      <c r="JN98" s="667">
        <v>3</v>
      </c>
      <c r="JO98" s="667" t="s">
        <v>783</v>
      </c>
      <c r="JP98" s="667" t="s">
        <v>783</v>
      </c>
      <c r="JQ98" s="667" t="s">
        <v>783</v>
      </c>
      <c r="JR98" s="667" t="s">
        <v>783</v>
      </c>
      <c r="JS98" s="667" t="s">
        <v>783</v>
      </c>
      <c r="JT98" s="667" t="s">
        <v>783</v>
      </c>
      <c r="JU98" s="667" t="s">
        <v>886</v>
      </c>
      <c r="JV98" s="670">
        <v>741.14919399999997</v>
      </c>
      <c r="JX98" s="225"/>
    </row>
    <row r="99" spans="1:284" ht="16" thickBot="1">
      <c r="A99" s="905" t="s">
        <v>5</v>
      </c>
      <c r="B99" s="79">
        <f t="shared" ref="B99:B130" si="137">IF(AND(H99&gt;0,R99&gt;0),4,(IF(AND(H99&gt;0,R99=""),3,(IF(AND(I99&gt;0,S99&gt;0),1,(IF(AND(J99&gt;0,T99&gt;0),1,2)))))))</f>
        <v>4</v>
      </c>
      <c r="C99" s="871" t="s">
        <v>89</v>
      </c>
      <c r="D99" s="249" t="s">
        <v>135</v>
      </c>
      <c r="E99" s="103" t="s">
        <v>213</v>
      </c>
      <c r="F99" s="888">
        <v>0.15</v>
      </c>
      <c r="G99" s="120">
        <f t="shared" si="135"/>
        <v>8.9199999999999982</v>
      </c>
      <c r="H99" s="47">
        <v>0.15</v>
      </c>
      <c r="I99" s="2"/>
      <c r="J99" s="29"/>
      <c r="K99" s="18"/>
      <c r="L99" s="5"/>
      <c r="M99" s="71">
        <v>1</v>
      </c>
      <c r="N99" s="71">
        <v>2</v>
      </c>
      <c r="O99" s="70">
        <v>3</v>
      </c>
      <c r="P99" s="891">
        <f t="shared" si="90"/>
        <v>6</v>
      </c>
      <c r="Q99" s="897">
        <f t="shared" si="133"/>
        <v>6</v>
      </c>
      <c r="R99" s="51">
        <f t="shared" si="136"/>
        <v>0.15</v>
      </c>
      <c r="S99" s="3"/>
      <c r="T99" s="29"/>
      <c r="U99" s="878">
        <f t="shared" si="134"/>
        <v>0</v>
      </c>
      <c r="V99" s="172" t="s">
        <v>642</v>
      </c>
      <c r="W99" s="536">
        <f t="shared" si="130"/>
        <v>0</v>
      </c>
      <c r="X99" s="537">
        <f t="shared" si="128"/>
        <v>0</v>
      </c>
      <c r="Y99" s="537">
        <f t="shared" si="131"/>
        <v>0</v>
      </c>
      <c r="Z99" s="900">
        <f t="shared" ref="Z99:Z130" si="138">IF((S99+T99)=0,0,(X99+W99+Y99))</f>
        <v>0</v>
      </c>
      <c r="AA99" s="883"/>
      <c r="AB99" s="270">
        <f t="shared" ref="AB99:AB130" si="139">AA99*26*F99*440/27*$O$157</f>
        <v>0</v>
      </c>
      <c r="AC99" s="553"/>
      <c r="AD99" s="562">
        <f t="shared" ref="AD99:AD130" si="140">F99*AC99*$O$158</f>
        <v>0</v>
      </c>
      <c r="AE99" s="518"/>
      <c r="AF99" s="270">
        <f t="shared" ref="AF99:AF130" si="141">AE99*$O$159</f>
        <v>0</v>
      </c>
      <c r="AG99" s="270"/>
      <c r="AH99" s="562">
        <f t="shared" ref="AH99:AH130" si="142">IF(AG99="",AG99*0,10000)</f>
        <v>0</v>
      </c>
      <c r="AI99" s="270"/>
      <c r="AJ99" s="228">
        <v>0</v>
      </c>
      <c r="AK99" s="902"/>
      <c r="AL99" s="902"/>
      <c r="AM99" s="18" t="str">
        <f t="shared" ref="AM99:AM130" si="143">IF(($AL99=2018),($S99+$T99)," ")</f>
        <v xml:space="preserve"> </v>
      </c>
      <c r="AN99" s="747" t="str">
        <f t="shared" ref="AN99:AN130" si="144">IF($AM99=" ", " ", $Z99)</f>
        <v xml:space="preserve"> </v>
      </c>
      <c r="AO99" s="4" t="str">
        <f t="shared" ref="AO99:AO130" si="145">IF(($AL99=2019),($S99+$T99)," ")</f>
        <v xml:space="preserve"> </v>
      </c>
      <c r="AP99" s="747" t="str">
        <f t="shared" ref="AP99:AP130" si="146">IF($AO99=" ", " ", $Z99)</f>
        <v xml:space="preserve"> </v>
      </c>
      <c r="AQ99" s="4" t="str">
        <f t="shared" ref="AQ99:AQ130" si="147">IF(($AL99=2020),($S99+$T99)," ")</f>
        <v xml:space="preserve"> </v>
      </c>
      <c r="AR99" s="747" t="str">
        <f t="shared" ref="AR99:AR130" si="148">IF(AQ99=" ", " ", $Z99)</f>
        <v xml:space="preserve"> </v>
      </c>
      <c r="AS99" s="4" t="str">
        <f t="shared" ref="AS99:AS130" si="149">IF(($AL99=2021),($S99+$T99)," ")</f>
        <v xml:space="preserve"> </v>
      </c>
      <c r="AT99" s="747" t="str">
        <f t="shared" ref="AT99:AT130" si="150">IF(AS99=" ", " ", $Z99)</f>
        <v xml:space="preserve"> </v>
      </c>
      <c r="AU99" s="4" t="str">
        <f t="shared" ref="AU99:AU130" si="151">IF(($AL99=2022),($S99+$T99)," ")</f>
        <v xml:space="preserve"> </v>
      </c>
      <c r="AV99" s="747" t="str">
        <f t="shared" ref="AV99:AV130" si="152">IF(AU99=" ", " ", $Z99)</f>
        <v xml:space="preserve"> </v>
      </c>
      <c r="AW99" s="4" t="str">
        <f t="shared" ref="AW99:AW130" si="153">IF(($AL99=2023),($S99+$T99)," ")</f>
        <v xml:space="preserve"> </v>
      </c>
      <c r="AX99" s="747" t="str">
        <f t="shared" ref="AX99:AX130" si="154">IF(AW99=" ", " ", $Z99)</f>
        <v xml:space="preserve"> </v>
      </c>
      <c r="AY99" s="4" t="str">
        <f t="shared" ref="AY99:AY130" si="155">IF(($AL99=2024),($S99+$T99)," ")</f>
        <v xml:space="preserve"> </v>
      </c>
      <c r="AZ99" s="747" t="str">
        <f t="shared" ref="AZ99:AZ130" si="156">IF(AY99=" ", " ", $Z99)</f>
        <v xml:space="preserve"> </v>
      </c>
      <c r="BA99" s="4" t="str">
        <f t="shared" ref="BA99:BA130" si="157">IF(($AL99=2025),($S99+$T99)," ")</f>
        <v xml:space="preserve"> </v>
      </c>
      <c r="BB99" s="747" t="str">
        <f t="shared" ref="BB99:BB130" si="158">IF(BA99=" ", " ", $Z99)</f>
        <v xml:space="preserve"> </v>
      </c>
      <c r="BC99" s="4" t="str">
        <f t="shared" ref="BC99:BC130" si="159">IF(($AL99=2026),($S99+$T99)," ")</f>
        <v xml:space="preserve"> </v>
      </c>
      <c r="BD99" s="747" t="str">
        <f t="shared" ref="BD99:BD130" si="160">IF(BC99=" ", " ", $Z99)</f>
        <v xml:space="preserve"> </v>
      </c>
      <c r="BE99" s="4" t="str">
        <f t="shared" ref="BE99:BE130" si="161">IF(($AL99=2027),($S99+$T99)," ")</f>
        <v xml:space="preserve"> </v>
      </c>
      <c r="BF99" s="747" t="str">
        <f t="shared" ref="BF99:BF130" si="162">IF(BE99=" ", " ", $Z99)</f>
        <v xml:space="preserve"> </v>
      </c>
      <c r="BG99" s="4" t="str">
        <f t="shared" ref="BG99:BG130" si="163">IF(($AL99=2028),($S99+$T99)," ")</f>
        <v xml:space="preserve"> </v>
      </c>
      <c r="BH99" s="747" t="str">
        <f t="shared" ref="BH99:BH130" si="164">IF(BG99=" ", " ", $Z99)</f>
        <v xml:space="preserve"> </v>
      </c>
      <c r="BI99" s="4" t="str">
        <f t="shared" ref="BI99:BI130" si="165">IF(($AL99=2029),($S99+$T99)," ")</f>
        <v xml:space="preserve"> </v>
      </c>
      <c r="BJ99" s="747" t="str">
        <f t="shared" ref="BJ99:BJ130" si="166">IF(BI99=" ", " ", $Z99)</f>
        <v xml:space="preserve"> </v>
      </c>
      <c r="BK99" s="4" t="str">
        <f t="shared" ref="BK99:BK130" si="167">IF(($AL99=2030),($S99+$T99)," ")</f>
        <v xml:space="preserve"> </v>
      </c>
      <c r="BL99" s="747" t="str">
        <f t="shared" ref="BL99:BL130" si="168">IF(BK99=" ", " ", $Z99)</f>
        <v xml:space="preserve"> </v>
      </c>
      <c r="BM99" s="4" t="str">
        <f t="shared" ref="BM99:BM130" si="169">IF(($AL99=2031),($S99+$T99)," ")</f>
        <v xml:space="preserve"> </v>
      </c>
      <c r="BN99" s="747" t="str">
        <f t="shared" ref="BN99:BN130" si="170">IF(BM99=" ", " ", $Z99)</f>
        <v xml:space="preserve"> </v>
      </c>
      <c r="BO99" s="4" t="str">
        <f t="shared" ref="BO99:BO130" si="171">IF(($AL99=2032),($S99+$T99)," ")</f>
        <v xml:space="preserve"> </v>
      </c>
      <c r="BP99" s="747" t="str">
        <f t="shared" ref="BP99:BP130" si="172">IF(BO99=" ", " ", $Z99)</f>
        <v xml:space="preserve"> </v>
      </c>
      <c r="BQ99" s="133"/>
      <c r="BR99" s="133"/>
      <c r="BS99" s="389"/>
      <c r="BT99" s="389"/>
      <c r="BU99" s="389"/>
      <c r="BV99" s="389"/>
      <c r="BW99" s="389"/>
      <c r="BX99" s="389"/>
      <c r="BY99" s="389"/>
      <c r="BZ99" s="389"/>
      <c r="CA99" s="389"/>
      <c r="CB99" s="163">
        <f t="shared" si="129"/>
        <v>0</v>
      </c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89"/>
      <c r="EF99" s="389"/>
      <c r="EG99" s="389"/>
      <c r="EH99" s="389"/>
      <c r="EI99" s="389"/>
      <c r="EJ99" s="389"/>
      <c r="EK99" s="389"/>
      <c r="EL99" s="389"/>
      <c r="EM99" s="389"/>
      <c r="EN99" s="389"/>
      <c r="EO99" s="389"/>
      <c r="EP99" s="389"/>
      <c r="EQ99" s="389"/>
      <c r="ER99" s="389"/>
      <c r="ES99" s="389"/>
      <c r="ET99" s="389"/>
      <c r="EU99" s="389"/>
      <c r="EV99" s="389"/>
      <c r="EW99" s="389"/>
      <c r="EX99" s="389"/>
      <c r="EY99" s="389"/>
      <c r="EZ99" s="389"/>
      <c r="FA99" s="389"/>
      <c r="FB99" s="389"/>
      <c r="FC99" s="389"/>
      <c r="FD99" s="389"/>
      <c r="FE99" s="389"/>
      <c r="FF99" s="389"/>
      <c r="FG99" s="389"/>
      <c r="FH99" s="389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625" t="s">
        <v>465</v>
      </c>
      <c r="FY99" s="626">
        <v>148</v>
      </c>
      <c r="FZ99" s="626">
        <v>30289502</v>
      </c>
      <c r="GA99" s="626">
        <v>55</v>
      </c>
      <c r="GB99" s="626" t="s">
        <v>798</v>
      </c>
      <c r="GC99" s="626">
        <v>18</v>
      </c>
      <c r="GD99" s="626">
        <v>1998</v>
      </c>
      <c r="GE99" s="626">
        <v>1</v>
      </c>
      <c r="GF99" s="626" t="s">
        <v>780</v>
      </c>
      <c r="GG99" s="626">
        <v>1</v>
      </c>
      <c r="GH99" s="626">
        <v>1</v>
      </c>
      <c r="GI99" s="626" t="s">
        <v>780</v>
      </c>
      <c r="GJ99" s="626">
        <v>1</v>
      </c>
      <c r="GK99" s="626" t="s">
        <v>781</v>
      </c>
      <c r="GL99" s="626" t="s">
        <v>782</v>
      </c>
      <c r="GM99" s="626">
        <v>66</v>
      </c>
      <c r="GN99" s="626" t="s">
        <v>783</v>
      </c>
      <c r="GO99" s="626">
        <v>0</v>
      </c>
      <c r="GP99" s="626">
        <v>0</v>
      </c>
      <c r="GQ99" s="626">
        <v>4</v>
      </c>
      <c r="GR99" s="626">
        <v>2</v>
      </c>
      <c r="GS99" s="626">
        <v>7</v>
      </c>
      <c r="GT99" s="626" t="s">
        <v>783</v>
      </c>
      <c r="GU99" s="626" t="s">
        <v>783</v>
      </c>
      <c r="GV99" s="626" t="s">
        <v>783</v>
      </c>
      <c r="GW99" s="626" t="s">
        <v>783</v>
      </c>
      <c r="GX99" s="626" t="s">
        <v>783</v>
      </c>
      <c r="GY99" s="626">
        <v>1649</v>
      </c>
      <c r="GZ99" s="626">
        <v>1.56</v>
      </c>
      <c r="HA99" s="626">
        <v>5</v>
      </c>
      <c r="HB99" s="626" t="s">
        <v>783</v>
      </c>
      <c r="HC99" s="626" t="s">
        <v>782</v>
      </c>
      <c r="HD99" s="626">
        <v>35</v>
      </c>
      <c r="HE99" s="626" t="s">
        <v>783</v>
      </c>
      <c r="HF99" s="626">
        <v>0</v>
      </c>
      <c r="HG99" s="626" t="s">
        <v>783</v>
      </c>
      <c r="HH99" s="626">
        <v>0</v>
      </c>
      <c r="HI99" s="626">
        <v>1</v>
      </c>
      <c r="HJ99" s="626">
        <v>45</v>
      </c>
      <c r="HK99" s="626" t="s">
        <v>784</v>
      </c>
      <c r="HL99" s="626" t="s">
        <v>785</v>
      </c>
      <c r="HM99" s="626" t="s">
        <v>783</v>
      </c>
      <c r="HN99" s="626" t="s">
        <v>783</v>
      </c>
      <c r="HO99" s="626" t="s">
        <v>783</v>
      </c>
      <c r="HP99" s="626" t="s">
        <v>783</v>
      </c>
      <c r="HQ99" s="626" t="s">
        <v>783</v>
      </c>
      <c r="HR99" s="626">
        <v>3979001</v>
      </c>
      <c r="HS99" s="626" t="s">
        <v>783</v>
      </c>
      <c r="HT99" s="626" t="s">
        <v>786</v>
      </c>
      <c r="HU99" s="626" t="s">
        <v>787</v>
      </c>
      <c r="HV99" s="626">
        <v>4</v>
      </c>
      <c r="HW99" s="626">
        <v>2014</v>
      </c>
      <c r="HX99" s="626">
        <v>63</v>
      </c>
      <c r="HY99" s="626">
        <v>739</v>
      </c>
      <c r="HZ99" s="626">
        <v>8976</v>
      </c>
      <c r="IA99" s="627">
        <v>41697.500081018516</v>
      </c>
      <c r="IB99" s="626" t="s">
        <v>788</v>
      </c>
      <c r="IC99" s="626">
        <v>3974523</v>
      </c>
      <c r="ID99" s="626">
        <v>2014</v>
      </c>
      <c r="IE99" s="626">
        <v>1712</v>
      </c>
      <c r="IF99" s="626" t="s">
        <v>783</v>
      </c>
      <c r="IG99" s="626" t="s">
        <v>783</v>
      </c>
      <c r="IH99" s="626" t="s">
        <v>783</v>
      </c>
      <c r="II99" s="626" t="s">
        <v>783</v>
      </c>
      <c r="IJ99" s="626" t="s">
        <v>783</v>
      </c>
      <c r="IK99" s="626" t="s">
        <v>783</v>
      </c>
      <c r="IL99" s="626" t="s">
        <v>783</v>
      </c>
      <c r="IM99" s="626" t="s">
        <v>783</v>
      </c>
      <c r="IN99" s="626" t="s">
        <v>783</v>
      </c>
      <c r="IO99" s="626">
        <v>1649</v>
      </c>
      <c r="IP99" s="627">
        <v>37477.354571759257</v>
      </c>
      <c r="IQ99" s="626">
        <v>2</v>
      </c>
      <c r="IR99" s="626" t="s">
        <v>793</v>
      </c>
      <c r="IS99" s="626">
        <v>7</v>
      </c>
      <c r="IT99" s="665">
        <v>41275</v>
      </c>
      <c r="IU99" s="626" t="s">
        <v>783</v>
      </c>
      <c r="IV99" s="626" t="s">
        <v>783</v>
      </c>
      <c r="IW99" s="626" t="s">
        <v>783</v>
      </c>
      <c r="IX99" s="626" t="s">
        <v>781</v>
      </c>
      <c r="IY99" s="626">
        <v>45</v>
      </c>
      <c r="IZ99" s="626" t="s">
        <v>789</v>
      </c>
      <c r="JA99" s="626" t="s">
        <v>783</v>
      </c>
      <c r="JB99" s="626" t="s">
        <v>783</v>
      </c>
      <c r="JC99" s="626" t="s">
        <v>783</v>
      </c>
      <c r="JD99" s="626">
        <v>329441</v>
      </c>
      <c r="JE99" s="626" t="s">
        <v>783</v>
      </c>
      <c r="JF99" s="626" t="s">
        <v>783</v>
      </c>
      <c r="JG99" s="626" t="s">
        <v>799</v>
      </c>
      <c r="JH99" s="626">
        <v>55</v>
      </c>
      <c r="JI99" s="626" t="s">
        <v>783</v>
      </c>
      <c r="JJ99" s="626" t="s">
        <v>783</v>
      </c>
      <c r="JK99" s="626" t="s">
        <v>783</v>
      </c>
      <c r="JL99" s="626" t="s">
        <v>790</v>
      </c>
      <c r="JM99" s="626">
        <v>4</v>
      </c>
      <c r="JN99" s="626">
        <v>3</v>
      </c>
      <c r="JO99" s="626" t="s">
        <v>783</v>
      </c>
      <c r="JP99" s="626" t="s">
        <v>783</v>
      </c>
      <c r="JQ99" s="626" t="s">
        <v>783</v>
      </c>
      <c r="JR99" s="626" t="s">
        <v>783</v>
      </c>
      <c r="JS99" s="626" t="s">
        <v>783</v>
      </c>
      <c r="JT99" s="626" t="s">
        <v>783</v>
      </c>
      <c r="JU99" s="626" t="s">
        <v>887</v>
      </c>
      <c r="JV99" s="628">
        <v>8260.9921030000005</v>
      </c>
      <c r="JW99">
        <f>SUM(JV98:JV99)</f>
        <v>9002.1412970000001</v>
      </c>
      <c r="JX99" s="225">
        <v>1.7049510032196971</v>
      </c>
    </row>
    <row r="100" spans="1:284" ht="16" thickBot="1">
      <c r="A100" s="905" t="s">
        <v>5</v>
      </c>
      <c r="B100" s="79">
        <f t="shared" si="137"/>
        <v>4</v>
      </c>
      <c r="C100" s="871" t="s">
        <v>87</v>
      </c>
      <c r="D100" s="249" t="s">
        <v>176</v>
      </c>
      <c r="E100" s="103" t="s">
        <v>158</v>
      </c>
      <c r="F100" s="888">
        <v>0.15</v>
      </c>
      <c r="G100" s="120">
        <f t="shared" si="135"/>
        <v>9.0699999999999985</v>
      </c>
      <c r="H100" s="47">
        <v>0.15</v>
      </c>
      <c r="I100" s="2"/>
      <c r="J100" s="29"/>
      <c r="K100" s="18"/>
      <c r="L100" s="5"/>
      <c r="M100" s="71">
        <v>1</v>
      </c>
      <c r="N100" s="71">
        <v>1</v>
      </c>
      <c r="O100" s="70">
        <v>3</v>
      </c>
      <c r="P100" s="891">
        <f t="shared" si="90"/>
        <v>5</v>
      </c>
      <c r="Q100" s="897">
        <f t="shared" si="133"/>
        <v>3</v>
      </c>
      <c r="R100" s="51">
        <f t="shared" si="136"/>
        <v>0.15</v>
      </c>
      <c r="S100" s="3"/>
      <c r="T100" s="29"/>
      <c r="U100" s="878">
        <f t="shared" si="134"/>
        <v>0</v>
      </c>
      <c r="V100" s="172" t="s">
        <v>642</v>
      </c>
      <c r="W100" s="536">
        <f t="shared" si="130"/>
        <v>0</v>
      </c>
      <c r="X100" s="537">
        <f t="shared" si="128"/>
        <v>0</v>
      </c>
      <c r="Y100" s="537">
        <f t="shared" si="131"/>
        <v>0</v>
      </c>
      <c r="Z100" s="900">
        <f t="shared" si="138"/>
        <v>0</v>
      </c>
      <c r="AA100" s="883"/>
      <c r="AB100" s="270">
        <f t="shared" si="139"/>
        <v>0</v>
      </c>
      <c r="AC100" s="553"/>
      <c r="AD100" s="562">
        <f t="shared" si="140"/>
        <v>0</v>
      </c>
      <c r="AE100" s="518"/>
      <c r="AF100" s="270">
        <f t="shared" si="141"/>
        <v>0</v>
      </c>
      <c r="AG100" s="270"/>
      <c r="AH100" s="562">
        <f t="shared" si="142"/>
        <v>0</v>
      </c>
      <c r="AI100" s="270"/>
      <c r="AJ100" s="228">
        <v>0</v>
      </c>
      <c r="AK100" s="902"/>
      <c r="AL100" s="902"/>
      <c r="AM100" s="18" t="str">
        <f t="shared" si="143"/>
        <v xml:space="preserve"> </v>
      </c>
      <c r="AN100" s="747" t="str">
        <f t="shared" si="144"/>
        <v xml:space="preserve"> </v>
      </c>
      <c r="AO100" s="4" t="str">
        <f t="shared" si="145"/>
        <v xml:space="preserve"> </v>
      </c>
      <c r="AP100" s="747" t="str">
        <f t="shared" si="146"/>
        <v xml:space="preserve"> </v>
      </c>
      <c r="AQ100" s="4" t="str">
        <f t="shared" si="147"/>
        <v xml:space="preserve"> </v>
      </c>
      <c r="AR100" s="747" t="str">
        <f t="shared" si="148"/>
        <v xml:space="preserve"> </v>
      </c>
      <c r="AS100" s="4" t="str">
        <f t="shared" si="149"/>
        <v xml:space="preserve"> </v>
      </c>
      <c r="AT100" s="747" t="str">
        <f t="shared" si="150"/>
        <v xml:space="preserve"> </v>
      </c>
      <c r="AU100" s="4" t="str">
        <f t="shared" si="151"/>
        <v xml:space="preserve"> </v>
      </c>
      <c r="AV100" s="747" t="str">
        <f t="shared" si="152"/>
        <v xml:space="preserve"> </v>
      </c>
      <c r="AW100" s="4" t="str">
        <f t="shared" si="153"/>
        <v xml:space="preserve"> </v>
      </c>
      <c r="AX100" s="747" t="str">
        <f t="shared" si="154"/>
        <v xml:space="preserve"> </v>
      </c>
      <c r="AY100" s="4" t="str">
        <f t="shared" si="155"/>
        <v xml:space="preserve"> </v>
      </c>
      <c r="AZ100" s="747" t="str">
        <f t="shared" si="156"/>
        <v xml:space="preserve"> </v>
      </c>
      <c r="BA100" s="4" t="str">
        <f t="shared" si="157"/>
        <v xml:space="preserve"> </v>
      </c>
      <c r="BB100" s="747" t="str">
        <f t="shared" si="158"/>
        <v xml:space="preserve"> </v>
      </c>
      <c r="BC100" s="4" t="str">
        <f t="shared" si="159"/>
        <v xml:space="preserve"> </v>
      </c>
      <c r="BD100" s="747" t="str">
        <f t="shared" si="160"/>
        <v xml:space="preserve"> </v>
      </c>
      <c r="BE100" s="4" t="str">
        <f t="shared" si="161"/>
        <v xml:space="preserve"> </v>
      </c>
      <c r="BF100" s="747" t="str">
        <f t="shared" si="162"/>
        <v xml:space="preserve"> </v>
      </c>
      <c r="BG100" s="4" t="str">
        <f t="shared" si="163"/>
        <v xml:space="preserve"> </v>
      </c>
      <c r="BH100" s="747" t="str">
        <f t="shared" si="164"/>
        <v xml:space="preserve"> </v>
      </c>
      <c r="BI100" s="4" t="str">
        <f t="shared" si="165"/>
        <v xml:space="preserve"> </v>
      </c>
      <c r="BJ100" s="747" t="str">
        <f t="shared" si="166"/>
        <v xml:space="preserve"> </v>
      </c>
      <c r="BK100" s="4" t="str">
        <f t="shared" si="167"/>
        <v xml:space="preserve"> </v>
      </c>
      <c r="BL100" s="747" t="str">
        <f t="shared" si="168"/>
        <v xml:space="preserve"> </v>
      </c>
      <c r="BM100" s="4" t="str">
        <f t="shared" si="169"/>
        <v xml:space="preserve"> </v>
      </c>
      <c r="BN100" s="747" t="str">
        <f t="shared" si="170"/>
        <v xml:space="preserve"> </v>
      </c>
      <c r="BO100" s="4" t="str">
        <f t="shared" si="171"/>
        <v xml:space="preserve"> </v>
      </c>
      <c r="BP100" s="747" t="str">
        <f t="shared" si="172"/>
        <v xml:space="preserve"> </v>
      </c>
      <c r="BQ100" s="133" t="s">
        <v>251</v>
      </c>
      <c r="BR100" s="133"/>
      <c r="BS100" s="389"/>
      <c r="BT100" s="389"/>
      <c r="BU100" s="389"/>
      <c r="BV100" s="389"/>
      <c r="BW100" s="389"/>
      <c r="BX100" s="389"/>
      <c r="BY100" s="389"/>
      <c r="BZ100" s="389"/>
      <c r="CA100" s="389"/>
      <c r="CB100" s="163">
        <f t="shared" si="129"/>
        <v>0</v>
      </c>
      <c r="CC100" s="389"/>
      <c r="CD100" s="389"/>
      <c r="CE100" s="389"/>
      <c r="CF100" s="389"/>
      <c r="CG100" s="389"/>
      <c r="CH100" s="389"/>
      <c r="CI100" s="389"/>
      <c r="CJ100" s="389"/>
      <c r="CK100" s="389"/>
      <c r="CL100" s="389"/>
      <c r="CM100" s="389"/>
      <c r="CN100" s="389"/>
      <c r="CO100" s="389"/>
      <c r="CP100" s="389"/>
      <c r="CQ100" s="389"/>
      <c r="CR100" s="389"/>
      <c r="CS100" s="389"/>
      <c r="CT100" s="389"/>
      <c r="CU100" s="389"/>
      <c r="CV100" s="389"/>
      <c r="CW100" s="389"/>
      <c r="CX100" s="389"/>
      <c r="CY100" s="389"/>
      <c r="CZ100" s="389"/>
      <c r="DA100" s="389"/>
      <c r="DB100" s="389"/>
      <c r="DC100" s="389"/>
      <c r="DD100" s="389"/>
      <c r="DE100" s="389"/>
      <c r="DF100" s="389"/>
      <c r="DG100" s="389"/>
      <c r="DH100" s="389"/>
      <c r="DI100" s="389"/>
      <c r="DJ100" s="389"/>
      <c r="DK100" s="389"/>
      <c r="DL100" s="389"/>
      <c r="DM100" s="389"/>
      <c r="DN100" s="389"/>
      <c r="DO100" s="389"/>
      <c r="DP100" s="389"/>
      <c r="DQ100" s="389"/>
      <c r="DR100" s="389"/>
      <c r="DS100" s="389"/>
      <c r="DT100" s="389"/>
      <c r="DU100" s="389"/>
      <c r="DV100" s="389"/>
      <c r="DW100" s="389"/>
      <c r="DX100" s="389"/>
      <c r="DY100" s="389"/>
      <c r="DZ100" s="389"/>
      <c r="EA100" s="389"/>
      <c r="EB100" s="389"/>
      <c r="EC100" s="389"/>
      <c r="ED100" s="389"/>
      <c r="EE100" s="389"/>
      <c r="EF100" s="389"/>
      <c r="EG100" s="389"/>
      <c r="EH100" s="389"/>
      <c r="EI100" s="389"/>
      <c r="EJ100" s="389"/>
      <c r="EK100" s="389"/>
      <c r="EL100" s="389"/>
      <c r="EM100" s="389"/>
      <c r="EN100" s="389"/>
      <c r="EO100" s="389"/>
      <c r="EP100" s="389"/>
      <c r="EQ100" s="389"/>
      <c r="ER100" s="389"/>
      <c r="ES100" s="389"/>
      <c r="ET100" s="389"/>
      <c r="EU100" s="389"/>
      <c r="EV100" s="389"/>
      <c r="EW100" s="389"/>
      <c r="EX100" s="389"/>
      <c r="EY100" s="389"/>
      <c r="EZ100" s="389"/>
      <c r="FA100" s="389"/>
      <c r="FB100" s="389"/>
      <c r="FC100" s="389"/>
      <c r="FD100" s="389"/>
      <c r="FE100" s="389"/>
      <c r="FF100" s="389"/>
      <c r="FG100" s="389"/>
      <c r="FH100" s="389"/>
      <c r="FI100" s="389"/>
      <c r="FJ100" s="389"/>
      <c r="FK100" s="389"/>
      <c r="FL100" s="389"/>
      <c r="FM100" s="389"/>
      <c r="FN100" s="389"/>
      <c r="FO100" s="389"/>
      <c r="FP100" s="389"/>
      <c r="FQ100" s="389"/>
      <c r="FR100" s="389"/>
      <c r="FS100" s="389"/>
      <c r="FT100" s="389"/>
      <c r="FU100" s="389"/>
      <c r="FV100" s="389"/>
      <c r="FW100" s="389"/>
      <c r="FX100" s="655" t="s">
        <v>358</v>
      </c>
      <c r="FY100" s="656">
        <v>72</v>
      </c>
      <c r="FZ100" s="656">
        <v>30289506</v>
      </c>
      <c r="GA100" s="656">
        <v>35</v>
      </c>
      <c r="GB100" s="656" t="s">
        <v>3</v>
      </c>
      <c r="GC100" s="656">
        <v>18</v>
      </c>
      <c r="GD100" s="656">
        <v>1973</v>
      </c>
      <c r="GE100" s="656">
        <v>0</v>
      </c>
      <c r="GF100" s="656" t="s">
        <v>792</v>
      </c>
      <c r="GG100" s="656">
        <v>0</v>
      </c>
      <c r="GH100" s="656">
        <v>0</v>
      </c>
      <c r="GI100" s="656" t="s">
        <v>792</v>
      </c>
      <c r="GJ100" s="656">
        <v>0</v>
      </c>
      <c r="GK100" s="656" t="s">
        <v>781</v>
      </c>
      <c r="GL100" s="656" t="s">
        <v>782</v>
      </c>
      <c r="GM100" s="656">
        <v>66</v>
      </c>
      <c r="GN100" s="656" t="s">
        <v>783</v>
      </c>
      <c r="GO100" s="656">
        <v>0</v>
      </c>
      <c r="GP100" s="656">
        <v>0</v>
      </c>
      <c r="GQ100" s="656">
        <v>4</v>
      </c>
      <c r="GR100" s="656">
        <v>2</v>
      </c>
      <c r="GS100" s="656">
        <v>1</v>
      </c>
      <c r="GT100" s="656" t="s">
        <v>783</v>
      </c>
      <c r="GU100" s="656" t="s">
        <v>783</v>
      </c>
      <c r="GV100" s="656" t="s">
        <v>783</v>
      </c>
      <c r="GW100" s="656" t="s">
        <v>783</v>
      </c>
      <c r="GX100" s="656" t="s">
        <v>783</v>
      </c>
      <c r="GY100" s="656">
        <v>1649</v>
      </c>
      <c r="GZ100" s="656">
        <v>0.4</v>
      </c>
      <c r="HA100" s="656">
        <v>5</v>
      </c>
      <c r="HB100" s="656" t="s">
        <v>783</v>
      </c>
      <c r="HC100" s="656" t="s">
        <v>782</v>
      </c>
      <c r="HD100" s="656">
        <v>15</v>
      </c>
      <c r="HE100" s="656" t="s">
        <v>783</v>
      </c>
      <c r="HF100" s="656">
        <v>0</v>
      </c>
      <c r="HG100" s="656" t="s">
        <v>783</v>
      </c>
      <c r="HH100" s="656">
        <v>0</v>
      </c>
      <c r="HI100" s="656">
        <v>1</v>
      </c>
      <c r="HJ100" s="656">
        <v>45</v>
      </c>
      <c r="HK100" s="656" t="s">
        <v>784</v>
      </c>
      <c r="HL100" s="656" t="s">
        <v>785</v>
      </c>
      <c r="HM100" s="656" t="s">
        <v>783</v>
      </c>
      <c r="HN100" s="656" t="s">
        <v>783</v>
      </c>
      <c r="HO100" s="656" t="s">
        <v>783</v>
      </c>
      <c r="HP100" s="656" t="s">
        <v>783</v>
      </c>
      <c r="HQ100" s="656" t="s">
        <v>783</v>
      </c>
      <c r="HR100" s="656">
        <v>3980766</v>
      </c>
      <c r="HS100" s="656" t="s">
        <v>783</v>
      </c>
      <c r="HT100" s="656" t="s">
        <v>786</v>
      </c>
      <c r="HU100" s="656" t="s">
        <v>787</v>
      </c>
      <c r="HV100" s="656">
        <v>4</v>
      </c>
      <c r="HW100" s="656">
        <v>2014</v>
      </c>
      <c r="HX100" s="656">
        <v>63</v>
      </c>
      <c r="HY100" s="656">
        <v>0</v>
      </c>
      <c r="HZ100" s="656">
        <v>2112</v>
      </c>
      <c r="IA100" s="657">
        <v>41697.500081018516</v>
      </c>
      <c r="IB100" s="656" t="s">
        <v>788</v>
      </c>
      <c r="IC100" s="656">
        <v>3976288</v>
      </c>
      <c r="ID100" s="656">
        <v>2014</v>
      </c>
      <c r="IE100" s="656">
        <v>1712</v>
      </c>
      <c r="IF100" s="656" t="s">
        <v>783</v>
      </c>
      <c r="IG100" s="656" t="s">
        <v>783</v>
      </c>
      <c r="IH100" s="656" t="s">
        <v>783</v>
      </c>
      <c r="II100" s="656" t="s">
        <v>783</v>
      </c>
      <c r="IJ100" s="656" t="s">
        <v>783</v>
      </c>
      <c r="IK100" s="656" t="s">
        <v>783</v>
      </c>
      <c r="IL100" s="656" t="s">
        <v>783</v>
      </c>
      <c r="IM100" s="656" t="s">
        <v>783</v>
      </c>
      <c r="IN100" s="656" t="s">
        <v>783</v>
      </c>
      <c r="IO100" s="656">
        <v>1649</v>
      </c>
      <c r="IP100" s="657">
        <v>37477.354571759257</v>
      </c>
      <c r="IQ100" s="656">
        <v>4</v>
      </c>
      <c r="IR100" s="656" t="s">
        <v>793</v>
      </c>
      <c r="IS100" s="656">
        <v>1</v>
      </c>
      <c r="IT100" s="658">
        <v>41275</v>
      </c>
      <c r="IU100" s="656" t="s">
        <v>783</v>
      </c>
      <c r="IV100" s="656" t="s">
        <v>783</v>
      </c>
      <c r="IW100" s="656" t="s">
        <v>783</v>
      </c>
      <c r="IX100" s="656" t="s">
        <v>781</v>
      </c>
      <c r="IY100" s="656">
        <v>45</v>
      </c>
      <c r="IZ100" s="656" t="s">
        <v>789</v>
      </c>
      <c r="JA100" s="656" t="s">
        <v>783</v>
      </c>
      <c r="JB100" s="656" t="s">
        <v>783</v>
      </c>
      <c r="JC100" s="656" t="s">
        <v>783</v>
      </c>
      <c r="JD100" s="656">
        <v>329442</v>
      </c>
      <c r="JE100" s="656" t="s">
        <v>783</v>
      </c>
      <c r="JF100" s="656" t="s">
        <v>783</v>
      </c>
      <c r="JG100" s="656" t="s">
        <v>795</v>
      </c>
      <c r="JH100" s="656">
        <v>35</v>
      </c>
      <c r="JI100" s="656" t="s">
        <v>783</v>
      </c>
      <c r="JJ100" s="656" t="s">
        <v>783</v>
      </c>
      <c r="JK100" s="656" t="s">
        <v>783</v>
      </c>
      <c r="JL100" s="656" t="s">
        <v>790</v>
      </c>
      <c r="JM100" s="656">
        <v>4</v>
      </c>
      <c r="JN100" s="656">
        <v>1</v>
      </c>
      <c r="JO100" s="656" t="s">
        <v>783</v>
      </c>
      <c r="JP100" s="656">
        <v>12683066</v>
      </c>
      <c r="JQ100" s="656">
        <v>2013</v>
      </c>
      <c r="JR100" s="656">
        <v>12</v>
      </c>
      <c r="JS100" s="656" t="s">
        <v>783</v>
      </c>
      <c r="JT100" s="656" t="s">
        <v>783</v>
      </c>
      <c r="JU100" s="656" t="s">
        <v>888</v>
      </c>
      <c r="JV100" s="659">
        <v>2112.912296</v>
      </c>
      <c r="JW100">
        <f>JV100</f>
        <v>2112.912296</v>
      </c>
      <c r="JX100" s="225">
        <v>0.40017278333333334</v>
      </c>
    </row>
    <row r="101" spans="1:284" ht="16" thickBot="1">
      <c r="A101" s="905" t="s">
        <v>5</v>
      </c>
      <c r="B101" s="79">
        <f t="shared" si="137"/>
        <v>4</v>
      </c>
      <c r="C101" s="871" t="s">
        <v>18</v>
      </c>
      <c r="D101" s="249" t="s">
        <v>162</v>
      </c>
      <c r="E101" s="103" t="s">
        <v>45</v>
      </c>
      <c r="F101" s="888">
        <v>0.19</v>
      </c>
      <c r="G101" s="120">
        <f t="shared" si="135"/>
        <v>9.259999999999998</v>
      </c>
      <c r="H101" s="49">
        <v>0.19</v>
      </c>
      <c r="I101" s="2"/>
      <c r="J101" s="29"/>
      <c r="K101" s="18"/>
      <c r="L101" s="5"/>
      <c r="M101" s="71">
        <v>1</v>
      </c>
      <c r="N101" s="71">
        <v>1</v>
      </c>
      <c r="O101" s="70">
        <v>3</v>
      </c>
      <c r="P101" s="891">
        <f t="shared" si="90"/>
        <v>5</v>
      </c>
      <c r="Q101" s="897">
        <f t="shared" si="133"/>
        <v>3</v>
      </c>
      <c r="R101" s="51">
        <f t="shared" si="136"/>
        <v>0.19</v>
      </c>
      <c r="S101" s="3"/>
      <c r="T101" s="29"/>
      <c r="U101" s="878">
        <f t="shared" si="134"/>
        <v>0</v>
      </c>
      <c r="V101" s="172" t="s">
        <v>642</v>
      </c>
      <c r="W101" s="536">
        <f t="shared" si="130"/>
        <v>0</v>
      </c>
      <c r="X101" s="537">
        <f t="shared" ref="X101:X136" si="173">AB101+AD101+AF101+AH101+AJ101</f>
        <v>10000</v>
      </c>
      <c r="Y101" s="537">
        <f t="shared" si="131"/>
        <v>500</v>
      </c>
      <c r="Z101" s="900">
        <f t="shared" si="138"/>
        <v>0</v>
      </c>
      <c r="AA101" s="883"/>
      <c r="AB101" s="270">
        <f t="shared" si="139"/>
        <v>0</v>
      </c>
      <c r="AC101" s="553"/>
      <c r="AD101" s="562">
        <f t="shared" si="140"/>
        <v>0</v>
      </c>
      <c r="AE101" s="518"/>
      <c r="AF101" s="270">
        <f t="shared" si="141"/>
        <v>0</v>
      </c>
      <c r="AG101" s="270" t="s">
        <v>383</v>
      </c>
      <c r="AH101" s="562">
        <f t="shared" si="142"/>
        <v>10000</v>
      </c>
      <c r="AI101" s="270"/>
      <c r="AJ101" s="228">
        <v>0</v>
      </c>
      <c r="AK101" s="902"/>
      <c r="AL101" s="902"/>
      <c r="AM101" s="18" t="str">
        <f t="shared" si="143"/>
        <v xml:space="preserve"> </v>
      </c>
      <c r="AN101" s="747" t="str">
        <f t="shared" si="144"/>
        <v xml:space="preserve"> </v>
      </c>
      <c r="AO101" s="4" t="str">
        <f t="shared" si="145"/>
        <v xml:space="preserve"> </v>
      </c>
      <c r="AP101" s="747" t="str">
        <f t="shared" si="146"/>
        <v xml:space="preserve"> </v>
      </c>
      <c r="AQ101" s="4" t="str">
        <f t="shared" si="147"/>
        <v xml:space="preserve"> </v>
      </c>
      <c r="AR101" s="747" t="str">
        <f t="shared" si="148"/>
        <v xml:space="preserve"> </v>
      </c>
      <c r="AS101" s="4" t="str">
        <f t="shared" si="149"/>
        <v xml:space="preserve"> </v>
      </c>
      <c r="AT101" s="747" t="str">
        <f t="shared" si="150"/>
        <v xml:space="preserve"> </v>
      </c>
      <c r="AU101" s="4" t="str">
        <f t="shared" si="151"/>
        <v xml:space="preserve"> </v>
      </c>
      <c r="AV101" s="747" t="str">
        <f t="shared" si="152"/>
        <v xml:space="preserve"> </v>
      </c>
      <c r="AW101" s="4" t="str">
        <f t="shared" si="153"/>
        <v xml:space="preserve"> </v>
      </c>
      <c r="AX101" s="747" t="str">
        <f t="shared" si="154"/>
        <v xml:space="preserve"> </v>
      </c>
      <c r="AY101" s="4" t="str">
        <f t="shared" si="155"/>
        <v xml:space="preserve"> </v>
      </c>
      <c r="AZ101" s="747" t="str">
        <f t="shared" si="156"/>
        <v xml:space="preserve"> </v>
      </c>
      <c r="BA101" s="4" t="str">
        <f t="shared" si="157"/>
        <v xml:space="preserve"> </v>
      </c>
      <c r="BB101" s="747" t="str">
        <f t="shared" si="158"/>
        <v xml:space="preserve"> </v>
      </c>
      <c r="BC101" s="4" t="str">
        <f t="shared" si="159"/>
        <v xml:space="preserve"> </v>
      </c>
      <c r="BD101" s="747" t="str">
        <f t="shared" si="160"/>
        <v xml:space="preserve"> </v>
      </c>
      <c r="BE101" s="4" t="str">
        <f t="shared" si="161"/>
        <v xml:space="preserve"> </v>
      </c>
      <c r="BF101" s="747" t="str">
        <f t="shared" si="162"/>
        <v xml:space="preserve"> </v>
      </c>
      <c r="BG101" s="4" t="str">
        <f t="shared" si="163"/>
        <v xml:space="preserve"> </v>
      </c>
      <c r="BH101" s="747" t="str">
        <f t="shared" si="164"/>
        <v xml:space="preserve"> </v>
      </c>
      <c r="BI101" s="4" t="str">
        <f t="shared" si="165"/>
        <v xml:space="preserve"> </v>
      </c>
      <c r="BJ101" s="747" t="str">
        <f t="shared" si="166"/>
        <v xml:space="preserve"> </v>
      </c>
      <c r="BK101" s="4" t="str">
        <f t="shared" si="167"/>
        <v xml:space="preserve"> </v>
      </c>
      <c r="BL101" s="747" t="str">
        <f t="shared" si="168"/>
        <v xml:space="preserve"> </v>
      </c>
      <c r="BM101" s="4" t="str">
        <f t="shared" si="169"/>
        <v xml:space="preserve"> </v>
      </c>
      <c r="BN101" s="747" t="str">
        <f t="shared" si="170"/>
        <v xml:space="preserve"> </v>
      </c>
      <c r="BO101" s="4" t="str">
        <f t="shared" si="171"/>
        <v xml:space="preserve"> </v>
      </c>
      <c r="BP101" s="747" t="str">
        <f t="shared" si="172"/>
        <v xml:space="preserve"> </v>
      </c>
      <c r="BQ101" s="133"/>
      <c r="BR101" s="133"/>
      <c r="BS101" s="389"/>
      <c r="BT101" s="389"/>
      <c r="BU101" s="389"/>
      <c r="BV101" s="389"/>
      <c r="BW101" s="389"/>
      <c r="BX101" s="389"/>
      <c r="BY101" s="389"/>
      <c r="BZ101" s="389"/>
      <c r="CA101" s="389"/>
      <c r="CB101" s="163">
        <f t="shared" si="129"/>
        <v>0</v>
      </c>
      <c r="CC101" s="389"/>
      <c r="CD101" s="389"/>
      <c r="CE101" s="389"/>
      <c r="CF101" s="389"/>
      <c r="CG101" s="389"/>
      <c r="CH101" s="389"/>
      <c r="CI101" s="389"/>
      <c r="CJ101" s="389"/>
      <c r="CK101" s="389"/>
      <c r="CL101" s="389"/>
      <c r="CM101" s="389"/>
      <c r="CN101" s="389"/>
      <c r="CO101" s="389"/>
      <c r="CP101" s="389"/>
      <c r="CQ101" s="389"/>
      <c r="CR101" s="389"/>
      <c r="CS101" s="389"/>
      <c r="CT101" s="389"/>
      <c r="CU101" s="389"/>
      <c r="CV101" s="389"/>
      <c r="CW101" s="389"/>
      <c r="CX101" s="389"/>
      <c r="CY101" s="389"/>
      <c r="CZ101" s="389"/>
      <c r="DA101" s="389"/>
      <c r="DB101" s="389"/>
      <c r="DC101" s="389"/>
      <c r="DD101" s="389"/>
      <c r="DE101" s="389"/>
      <c r="DF101" s="389"/>
      <c r="DG101" s="389"/>
      <c r="DH101" s="389"/>
      <c r="DI101" s="389"/>
      <c r="DJ101" s="389"/>
      <c r="DK101" s="389"/>
      <c r="DL101" s="389"/>
      <c r="DM101" s="389"/>
      <c r="DN101" s="389"/>
      <c r="DO101" s="389"/>
      <c r="DP101" s="389"/>
      <c r="DQ101" s="389"/>
      <c r="DR101" s="389"/>
      <c r="DS101" s="389"/>
      <c r="DT101" s="389"/>
      <c r="DU101" s="389"/>
      <c r="DV101" s="389"/>
      <c r="DW101" s="389"/>
      <c r="DX101" s="389"/>
      <c r="DY101" s="389"/>
      <c r="DZ101" s="389"/>
      <c r="EA101" s="389"/>
      <c r="EB101" s="389"/>
      <c r="EC101" s="389"/>
      <c r="ED101" s="389"/>
      <c r="EE101" s="389"/>
      <c r="EF101" s="389"/>
      <c r="EG101" s="389"/>
      <c r="EH101" s="389"/>
      <c r="EI101" s="389"/>
      <c r="EJ101" s="389"/>
      <c r="EK101" s="389"/>
      <c r="EL101" s="389"/>
      <c r="EM101" s="389"/>
      <c r="EN101" s="389"/>
      <c r="EO101" s="389"/>
      <c r="EP101" s="389"/>
      <c r="EQ101" s="389"/>
      <c r="ER101" s="389"/>
      <c r="ES101" s="389"/>
      <c r="ET101" s="389"/>
      <c r="EU101" s="389"/>
      <c r="EV101" s="389"/>
      <c r="EW101" s="389"/>
      <c r="EX101" s="389"/>
      <c r="EY101" s="389"/>
      <c r="EZ101" s="389"/>
      <c r="FA101" s="389"/>
      <c r="FB101" s="389"/>
      <c r="FC101" s="389"/>
      <c r="FD101" s="389"/>
      <c r="FE101" s="389"/>
      <c r="FF101" s="389"/>
      <c r="FG101" s="389"/>
      <c r="FH101" s="389"/>
      <c r="FI101" s="389"/>
      <c r="FJ101" s="389"/>
      <c r="FK101" s="389"/>
      <c r="FL101" s="389"/>
      <c r="FM101" s="389"/>
      <c r="FN101" s="389"/>
      <c r="FO101" s="389"/>
      <c r="FP101" s="389"/>
      <c r="FQ101" s="389"/>
      <c r="FR101" s="389"/>
      <c r="FS101" s="389"/>
      <c r="FT101" s="389"/>
      <c r="FU101" s="389"/>
      <c r="FV101" s="389"/>
      <c r="FW101" s="389"/>
      <c r="FX101" s="666" t="s">
        <v>889</v>
      </c>
      <c r="FY101" s="667">
        <v>241</v>
      </c>
      <c r="FZ101" s="667">
        <v>10315027</v>
      </c>
      <c r="GA101" s="667" t="s">
        <v>783</v>
      </c>
      <c r="GB101" s="667"/>
      <c r="GC101" s="667" t="s">
        <v>783</v>
      </c>
      <c r="GD101" s="667" t="s">
        <v>783</v>
      </c>
      <c r="GE101" s="667" t="s">
        <v>783</v>
      </c>
      <c r="GF101" s="667"/>
      <c r="GG101" s="667" t="s">
        <v>783</v>
      </c>
      <c r="GH101" s="667" t="s">
        <v>783</v>
      </c>
      <c r="GI101" s="667"/>
      <c r="GJ101" s="667" t="s">
        <v>783</v>
      </c>
      <c r="GK101" s="667" t="s">
        <v>781</v>
      </c>
      <c r="GL101" s="667" t="s">
        <v>783</v>
      </c>
      <c r="GM101" s="667" t="s">
        <v>783</v>
      </c>
      <c r="GN101" s="667" t="s">
        <v>783</v>
      </c>
      <c r="GO101" s="667" t="s">
        <v>783</v>
      </c>
      <c r="GP101" s="667" t="s">
        <v>783</v>
      </c>
      <c r="GQ101" s="667" t="s">
        <v>783</v>
      </c>
      <c r="GR101" s="667" t="s">
        <v>783</v>
      </c>
      <c r="GS101" s="667" t="s">
        <v>783</v>
      </c>
      <c r="GT101" s="667" t="s">
        <v>783</v>
      </c>
      <c r="GU101" s="667" t="s">
        <v>783</v>
      </c>
      <c r="GV101" s="667" t="s">
        <v>783</v>
      </c>
      <c r="GW101" s="667" t="s">
        <v>783</v>
      </c>
      <c r="GX101" s="667" t="s">
        <v>783</v>
      </c>
      <c r="GY101" s="667">
        <v>1649</v>
      </c>
      <c r="GZ101" s="667">
        <v>0</v>
      </c>
      <c r="HA101" s="667">
        <v>9</v>
      </c>
      <c r="HB101" s="667" t="s">
        <v>783</v>
      </c>
      <c r="HC101" s="667" t="s">
        <v>783</v>
      </c>
      <c r="HD101" s="667" t="s">
        <v>783</v>
      </c>
      <c r="HE101" s="667" t="s">
        <v>783</v>
      </c>
      <c r="HF101" s="667" t="s">
        <v>783</v>
      </c>
      <c r="HG101" s="667" t="s">
        <v>783</v>
      </c>
      <c r="HH101" s="667" t="s">
        <v>783</v>
      </c>
      <c r="HI101" s="667" t="s">
        <v>783</v>
      </c>
      <c r="HJ101" s="667" t="s">
        <v>783</v>
      </c>
      <c r="HK101" s="667" t="s">
        <v>783</v>
      </c>
      <c r="HL101" s="667" t="s">
        <v>783</v>
      </c>
      <c r="HM101" s="667" t="s">
        <v>783</v>
      </c>
      <c r="HN101" s="667" t="s">
        <v>783</v>
      </c>
      <c r="HO101" s="667" t="s">
        <v>783</v>
      </c>
      <c r="HP101" s="667" t="s">
        <v>783</v>
      </c>
      <c r="HQ101" s="667" t="s">
        <v>783</v>
      </c>
      <c r="HR101" s="667">
        <v>3979583</v>
      </c>
      <c r="HS101" s="667" t="s">
        <v>783</v>
      </c>
      <c r="HT101" s="667" t="s">
        <v>786</v>
      </c>
      <c r="HU101" s="667" t="s">
        <v>787</v>
      </c>
      <c r="HV101" s="667">
        <v>4</v>
      </c>
      <c r="HW101" s="667">
        <v>2006</v>
      </c>
      <c r="HX101" s="667">
        <v>63</v>
      </c>
      <c r="HY101" s="667">
        <v>0</v>
      </c>
      <c r="HZ101" s="667">
        <v>1320</v>
      </c>
      <c r="IA101" s="668">
        <v>38560.579108796293</v>
      </c>
      <c r="IB101" s="667" t="s">
        <v>788</v>
      </c>
      <c r="IC101" s="667">
        <v>3975105</v>
      </c>
      <c r="ID101" s="667" t="s">
        <v>783</v>
      </c>
      <c r="IE101" s="667">
        <v>1712</v>
      </c>
      <c r="IF101" s="667" t="s">
        <v>783</v>
      </c>
      <c r="IG101" s="667" t="s">
        <v>783</v>
      </c>
      <c r="IH101" s="667" t="s">
        <v>783</v>
      </c>
      <c r="II101" s="667" t="s">
        <v>783</v>
      </c>
      <c r="IJ101" s="667" t="s">
        <v>783</v>
      </c>
      <c r="IK101" s="667" t="s">
        <v>783</v>
      </c>
      <c r="IL101" s="667" t="s">
        <v>783</v>
      </c>
      <c r="IM101" s="667" t="s">
        <v>783</v>
      </c>
      <c r="IN101" s="667" t="s">
        <v>783</v>
      </c>
      <c r="IO101" s="667">
        <v>2108</v>
      </c>
      <c r="IP101" s="668">
        <v>37477.341331018521</v>
      </c>
      <c r="IQ101" s="667" t="s">
        <v>783</v>
      </c>
      <c r="IR101" s="667" t="s">
        <v>783</v>
      </c>
      <c r="IS101" s="667" t="s">
        <v>783</v>
      </c>
      <c r="IT101" s="667" t="s">
        <v>783</v>
      </c>
      <c r="IU101" s="667" t="s">
        <v>783</v>
      </c>
      <c r="IV101" s="667" t="s">
        <v>783</v>
      </c>
      <c r="IW101" s="667" t="s">
        <v>783</v>
      </c>
      <c r="IX101" s="667" t="s">
        <v>781</v>
      </c>
      <c r="IY101" s="667" t="s">
        <v>783</v>
      </c>
      <c r="IZ101" s="667" t="s">
        <v>783</v>
      </c>
      <c r="JA101" s="667" t="s">
        <v>783</v>
      </c>
      <c r="JB101" s="667" t="s">
        <v>783</v>
      </c>
      <c r="JC101" s="667" t="s">
        <v>783</v>
      </c>
      <c r="JD101" s="667">
        <v>329443</v>
      </c>
      <c r="JE101" s="667" t="s">
        <v>783</v>
      </c>
      <c r="JF101" s="667" t="s">
        <v>783</v>
      </c>
      <c r="JG101" s="667" t="s">
        <v>783</v>
      </c>
      <c r="JH101" s="667" t="s">
        <v>783</v>
      </c>
      <c r="JI101" s="667" t="s">
        <v>783</v>
      </c>
      <c r="JJ101" s="667" t="s">
        <v>783</v>
      </c>
      <c r="JK101" s="667" t="s">
        <v>783</v>
      </c>
      <c r="JL101" s="667" t="s">
        <v>783</v>
      </c>
      <c r="JM101" s="667">
        <v>4</v>
      </c>
      <c r="JN101" s="667" t="s">
        <v>783</v>
      </c>
      <c r="JO101" s="667" t="s">
        <v>783</v>
      </c>
      <c r="JP101" s="667" t="s">
        <v>783</v>
      </c>
      <c r="JQ101" s="667" t="s">
        <v>783</v>
      </c>
      <c r="JR101" s="667" t="s">
        <v>783</v>
      </c>
      <c r="JS101" s="667" t="s">
        <v>783</v>
      </c>
      <c r="JT101" s="667" t="s">
        <v>783</v>
      </c>
      <c r="JU101" s="667" t="s">
        <v>890</v>
      </c>
      <c r="JV101" s="670">
        <v>1340.0817300000001</v>
      </c>
      <c r="JW101">
        <f>JV101</f>
        <v>1340.0817300000001</v>
      </c>
      <c r="JX101" s="225">
        <v>0.25380335795454545</v>
      </c>
    </row>
    <row r="102" spans="1:284" ht="16" thickBot="1">
      <c r="A102" s="905" t="s">
        <v>5</v>
      </c>
      <c r="B102" s="79">
        <f t="shared" si="137"/>
        <v>4</v>
      </c>
      <c r="C102" s="871" t="s">
        <v>58</v>
      </c>
      <c r="D102" s="249" t="s">
        <v>162</v>
      </c>
      <c r="E102" s="103" t="s">
        <v>158</v>
      </c>
      <c r="F102" s="888">
        <v>0.2</v>
      </c>
      <c r="G102" s="120">
        <f t="shared" si="135"/>
        <v>9.4599999999999973</v>
      </c>
      <c r="H102" s="51">
        <v>0.2</v>
      </c>
      <c r="I102" s="2"/>
      <c r="J102" s="29"/>
      <c r="K102" s="18"/>
      <c r="L102" s="5"/>
      <c r="M102" s="71">
        <v>1</v>
      </c>
      <c r="N102" s="71">
        <v>1</v>
      </c>
      <c r="O102" s="70">
        <v>2</v>
      </c>
      <c r="P102" s="891">
        <f t="shared" si="90"/>
        <v>4</v>
      </c>
      <c r="Q102" s="897">
        <f t="shared" si="133"/>
        <v>2</v>
      </c>
      <c r="R102" s="51">
        <f t="shared" si="136"/>
        <v>0.2</v>
      </c>
      <c r="S102" s="547"/>
      <c r="T102" s="29"/>
      <c r="U102" s="878">
        <f t="shared" si="134"/>
        <v>0</v>
      </c>
      <c r="V102" s="172" t="s">
        <v>642</v>
      </c>
      <c r="W102" s="536">
        <f t="shared" ref="W102:W133" si="174">IF(V102="RC", (U102*1.1+15000*S102),U102)</f>
        <v>0</v>
      </c>
      <c r="X102" s="537">
        <f t="shared" si="173"/>
        <v>6243.9111111111106</v>
      </c>
      <c r="Y102" s="537">
        <f t="shared" si="131"/>
        <v>500</v>
      </c>
      <c r="Z102" s="900">
        <f t="shared" si="138"/>
        <v>0</v>
      </c>
      <c r="AA102" s="883">
        <v>4</v>
      </c>
      <c r="AB102" s="270">
        <f t="shared" si="139"/>
        <v>2643.911111111111</v>
      </c>
      <c r="AC102" s="566">
        <v>0.25</v>
      </c>
      <c r="AD102" s="562">
        <f t="shared" si="140"/>
        <v>3600</v>
      </c>
      <c r="AE102" s="518"/>
      <c r="AF102" s="270">
        <f t="shared" si="141"/>
        <v>0</v>
      </c>
      <c r="AG102" s="270"/>
      <c r="AH102" s="562">
        <f t="shared" si="142"/>
        <v>0</v>
      </c>
      <c r="AI102" s="270"/>
      <c r="AJ102" s="228">
        <v>0</v>
      </c>
      <c r="AK102" s="902"/>
      <c r="AL102" s="902"/>
      <c r="AM102" s="18" t="str">
        <f t="shared" si="143"/>
        <v xml:space="preserve"> </v>
      </c>
      <c r="AN102" s="747" t="str">
        <f t="shared" si="144"/>
        <v xml:space="preserve"> </v>
      </c>
      <c r="AO102" s="4" t="str">
        <f t="shared" si="145"/>
        <v xml:space="preserve"> </v>
      </c>
      <c r="AP102" s="747" t="str">
        <f t="shared" si="146"/>
        <v xml:space="preserve"> </v>
      </c>
      <c r="AQ102" s="4" t="str">
        <f t="shared" si="147"/>
        <v xml:space="preserve"> </v>
      </c>
      <c r="AR102" s="747" t="str">
        <f t="shared" si="148"/>
        <v xml:space="preserve"> </v>
      </c>
      <c r="AS102" s="4" t="str">
        <f t="shared" si="149"/>
        <v xml:space="preserve"> </v>
      </c>
      <c r="AT102" s="747" t="str">
        <f t="shared" si="150"/>
        <v xml:space="preserve"> </v>
      </c>
      <c r="AU102" s="4" t="str">
        <f t="shared" si="151"/>
        <v xml:space="preserve"> </v>
      </c>
      <c r="AV102" s="747" t="str">
        <f t="shared" si="152"/>
        <v xml:space="preserve"> </v>
      </c>
      <c r="AW102" s="4" t="str">
        <f t="shared" si="153"/>
        <v xml:space="preserve"> </v>
      </c>
      <c r="AX102" s="747" t="str">
        <f t="shared" si="154"/>
        <v xml:space="preserve"> </v>
      </c>
      <c r="AY102" s="4" t="str">
        <f t="shared" si="155"/>
        <v xml:space="preserve"> </v>
      </c>
      <c r="AZ102" s="747" t="str">
        <f t="shared" si="156"/>
        <v xml:space="preserve"> </v>
      </c>
      <c r="BA102" s="4" t="str">
        <f t="shared" si="157"/>
        <v xml:space="preserve"> </v>
      </c>
      <c r="BB102" s="747" t="str">
        <f t="shared" si="158"/>
        <v xml:space="preserve"> </v>
      </c>
      <c r="BC102" s="4" t="str">
        <f t="shared" si="159"/>
        <v xml:space="preserve"> </v>
      </c>
      <c r="BD102" s="747" t="str">
        <f t="shared" si="160"/>
        <v xml:space="preserve"> </v>
      </c>
      <c r="BE102" s="4" t="str">
        <f t="shared" si="161"/>
        <v xml:space="preserve"> </v>
      </c>
      <c r="BF102" s="747" t="str">
        <f t="shared" si="162"/>
        <v xml:space="preserve"> </v>
      </c>
      <c r="BG102" s="4" t="str">
        <f t="shared" si="163"/>
        <v xml:space="preserve"> </v>
      </c>
      <c r="BH102" s="747" t="str">
        <f t="shared" si="164"/>
        <v xml:space="preserve"> </v>
      </c>
      <c r="BI102" s="4" t="str">
        <f t="shared" si="165"/>
        <v xml:space="preserve"> </v>
      </c>
      <c r="BJ102" s="747" t="str">
        <f t="shared" si="166"/>
        <v xml:space="preserve"> </v>
      </c>
      <c r="BK102" s="4" t="str">
        <f t="shared" si="167"/>
        <v xml:space="preserve"> </v>
      </c>
      <c r="BL102" s="747" t="str">
        <f t="shared" si="168"/>
        <v xml:space="preserve"> </v>
      </c>
      <c r="BM102" s="4" t="str">
        <f t="shared" si="169"/>
        <v xml:space="preserve"> </v>
      </c>
      <c r="BN102" s="747" t="str">
        <f t="shared" si="170"/>
        <v xml:space="preserve"> </v>
      </c>
      <c r="BO102" s="4" t="str">
        <f t="shared" si="171"/>
        <v xml:space="preserve"> </v>
      </c>
      <c r="BP102" s="747" t="str">
        <f t="shared" si="172"/>
        <v xml:space="preserve"> </v>
      </c>
      <c r="BQ102" s="133"/>
      <c r="BR102" s="133"/>
      <c r="BS102" s="389"/>
      <c r="BT102" s="389"/>
      <c r="BU102" s="389"/>
      <c r="BV102" s="389"/>
      <c r="BW102" s="389"/>
      <c r="BX102" s="389"/>
      <c r="BY102" s="389"/>
      <c r="BZ102" s="389"/>
      <c r="CA102" s="389"/>
      <c r="CB102" s="163">
        <f t="shared" si="129"/>
        <v>0</v>
      </c>
      <c r="CC102" s="389"/>
      <c r="CD102" s="389"/>
      <c r="CE102" s="389"/>
      <c r="CF102" s="389"/>
      <c r="CG102" s="389"/>
      <c r="CH102" s="389"/>
      <c r="CI102" s="389"/>
      <c r="CJ102" s="389"/>
      <c r="CK102" s="389"/>
      <c r="CL102" s="389"/>
      <c r="CM102" s="389"/>
      <c r="CN102" s="389"/>
      <c r="CO102" s="389"/>
      <c r="CP102" s="389"/>
      <c r="CQ102" s="389"/>
      <c r="CR102" s="389"/>
      <c r="CS102" s="389"/>
      <c r="CT102" s="389"/>
      <c r="CU102" s="389"/>
      <c r="CV102" s="389"/>
      <c r="CW102" s="389"/>
      <c r="CX102" s="389"/>
      <c r="CY102" s="389"/>
      <c r="CZ102" s="389"/>
      <c r="DA102" s="389"/>
      <c r="DB102" s="389"/>
      <c r="DC102" s="389"/>
      <c r="DD102" s="389"/>
      <c r="DE102" s="389"/>
      <c r="DF102" s="389"/>
      <c r="DG102" s="389"/>
      <c r="DH102" s="389"/>
      <c r="DI102" s="389"/>
      <c r="DJ102" s="389"/>
      <c r="DK102" s="389"/>
      <c r="DL102" s="389"/>
      <c r="DM102" s="389"/>
      <c r="DN102" s="389"/>
      <c r="DO102" s="389"/>
      <c r="DP102" s="389"/>
      <c r="DQ102" s="389"/>
      <c r="DR102" s="389"/>
      <c r="DS102" s="389"/>
      <c r="DT102" s="389"/>
      <c r="DU102" s="389"/>
      <c r="DV102" s="389"/>
      <c r="DW102" s="389"/>
      <c r="DX102" s="389"/>
      <c r="DY102" s="389"/>
      <c r="DZ102" s="389"/>
      <c r="EA102" s="389"/>
      <c r="EB102" s="389"/>
      <c r="EC102" s="389"/>
      <c r="ED102" s="389"/>
      <c r="EE102" s="389"/>
      <c r="EF102" s="389"/>
      <c r="EG102" s="389"/>
      <c r="EH102" s="389"/>
      <c r="EI102" s="389"/>
      <c r="EJ102" s="389"/>
      <c r="EK102" s="389"/>
      <c r="EL102" s="389"/>
      <c r="EM102" s="389"/>
      <c r="EN102" s="389"/>
      <c r="EO102" s="389"/>
      <c r="EP102" s="389"/>
      <c r="EQ102" s="389"/>
      <c r="ER102" s="389"/>
      <c r="ES102" s="389"/>
      <c r="ET102" s="389"/>
      <c r="EU102" s="389"/>
      <c r="EV102" s="389"/>
      <c r="EW102" s="389"/>
      <c r="EX102" s="389"/>
      <c r="EY102" s="389"/>
      <c r="EZ102" s="389"/>
      <c r="FA102" s="389"/>
      <c r="FB102" s="389"/>
      <c r="FC102" s="389"/>
      <c r="FD102" s="389"/>
      <c r="FE102" s="389"/>
      <c r="FF102" s="389"/>
      <c r="FG102" s="389"/>
      <c r="FH102" s="389"/>
      <c r="FI102" s="389"/>
      <c r="FJ102" s="389"/>
      <c r="FK102" s="389"/>
      <c r="FL102" s="389"/>
      <c r="FM102" s="389"/>
      <c r="FN102" s="389"/>
      <c r="FO102" s="389"/>
      <c r="FP102" s="389"/>
      <c r="FQ102" s="389"/>
      <c r="FR102" s="389"/>
      <c r="FS102" s="389"/>
      <c r="FT102" s="389"/>
      <c r="FU102" s="389"/>
      <c r="FV102" s="389"/>
      <c r="FW102" s="389"/>
      <c r="FX102" s="645" t="s">
        <v>889</v>
      </c>
      <c r="FY102" s="646"/>
      <c r="FZ102" s="646"/>
      <c r="GA102" s="646"/>
      <c r="GB102" s="646"/>
      <c r="GC102" s="646"/>
      <c r="GD102" s="646"/>
      <c r="GE102" s="646"/>
      <c r="GF102" s="646"/>
      <c r="GG102" s="646"/>
      <c r="GH102" s="646"/>
      <c r="GI102" s="646"/>
      <c r="GJ102" s="646"/>
      <c r="GK102" s="646"/>
      <c r="GL102" s="646"/>
      <c r="GM102" s="646"/>
      <c r="GN102" s="646"/>
      <c r="GO102" s="646"/>
      <c r="GP102" s="646"/>
      <c r="GQ102" s="646"/>
      <c r="GR102" s="646"/>
      <c r="GS102" s="646"/>
      <c r="GT102" s="646"/>
      <c r="GU102" s="646"/>
      <c r="GV102" s="646"/>
      <c r="GW102" s="646"/>
      <c r="GX102" s="646"/>
      <c r="GY102" s="646"/>
      <c r="GZ102" s="646"/>
      <c r="HA102" s="646"/>
      <c r="HB102" s="646"/>
      <c r="HC102" s="646"/>
      <c r="HD102" s="646"/>
      <c r="HE102" s="646"/>
      <c r="HF102" s="646"/>
      <c r="HG102" s="646"/>
      <c r="HH102" s="646"/>
      <c r="HI102" s="646"/>
      <c r="HJ102" s="646"/>
      <c r="HK102" s="646"/>
      <c r="HL102" s="646"/>
      <c r="HM102" s="646"/>
      <c r="HN102" s="646"/>
      <c r="HO102" s="646"/>
      <c r="HP102" s="646"/>
      <c r="HQ102" s="646"/>
      <c r="HR102" s="646"/>
      <c r="HS102" s="646"/>
      <c r="HT102" s="646"/>
      <c r="HU102" s="646"/>
      <c r="HV102" s="646"/>
      <c r="HW102" s="646"/>
      <c r="HX102" s="646"/>
      <c r="HY102" s="646"/>
      <c r="HZ102" s="646"/>
      <c r="IA102" s="647"/>
      <c r="IB102" s="646"/>
      <c r="IC102" s="646"/>
      <c r="ID102" s="646"/>
      <c r="IE102" s="646"/>
      <c r="IF102" s="646"/>
      <c r="IG102" s="646"/>
      <c r="IH102" s="646"/>
      <c r="II102" s="646"/>
      <c r="IJ102" s="646"/>
      <c r="IK102" s="646"/>
      <c r="IL102" s="646"/>
      <c r="IM102" s="646"/>
      <c r="IN102" s="646"/>
      <c r="IO102" s="646"/>
      <c r="IP102" s="647"/>
      <c r="IQ102" s="646"/>
      <c r="IR102" s="646"/>
      <c r="IS102" s="646"/>
      <c r="IT102" s="646"/>
      <c r="IU102" s="646"/>
      <c r="IV102" s="646"/>
      <c r="IW102" s="646"/>
      <c r="IX102" s="646"/>
      <c r="IY102" s="646"/>
      <c r="IZ102" s="646"/>
      <c r="JA102" s="646"/>
      <c r="JB102" s="646"/>
      <c r="JC102" s="646"/>
      <c r="JD102" s="646"/>
      <c r="JE102" s="646"/>
      <c r="JF102" s="646"/>
      <c r="JG102" s="646"/>
      <c r="JH102" s="646"/>
      <c r="JI102" s="646"/>
      <c r="JJ102" s="646"/>
      <c r="JK102" s="646"/>
      <c r="JL102" s="646"/>
      <c r="JM102" s="646"/>
      <c r="JN102" s="646"/>
      <c r="JO102" s="646"/>
      <c r="JP102" s="646"/>
      <c r="JQ102" s="646"/>
      <c r="JR102" s="646"/>
      <c r="JS102" s="646"/>
      <c r="JT102" s="646"/>
      <c r="JU102" s="646"/>
      <c r="JV102" s="649"/>
      <c r="JX102" s="225"/>
    </row>
    <row r="103" spans="1:284" ht="16" thickBot="1">
      <c r="A103" s="905" t="s">
        <v>5</v>
      </c>
      <c r="B103" s="79">
        <f t="shared" si="137"/>
        <v>4</v>
      </c>
      <c r="C103" s="871" t="s">
        <v>648</v>
      </c>
      <c r="D103" s="870" t="s">
        <v>162</v>
      </c>
      <c r="E103" s="545" t="s">
        <v>158</v>
      </c>
      <c r="F103" s="888">
        <v>0.21</v>
      </c>
      <c r="G103" s="120">
        <f t="shared" si="135"/>
        <v>9.6699999999999982</v>
      </c>
      <c r="H103" s="30">
        <v>0.21</v>
      </c>
      <c r="I103" s="11"/>
      <c r="J103" s="56"/>
      <c r="K103" s="20" t="s">
        <v>26</v>
      </c>
      <c r="L103" s="80"/>
      <c r="M103" s="65">
        <v>3</v>
      </c>
      <c r="N103" s="65">
        <v>3</v>
      </c>
      <c r="O103" s="66">
        <v>4</v>
      </c>
      <c r="P103" s="891">
        <f t="shared" si="90"/>
        <v>10</v>
      </c>
      <c r="Q103" s="897">
        <f t="shared" si="133"/>
        <v>36</v>
      </c>
      <c r="R103" s="51">
        <f t="shared" si="136"/>
        <v>0.21</v>
      </c>
      <c r="S103" s="11"/>
      <c r="T103" s="56"/>
      <c r="U103" s="879">
        <f t="shared" si="134"/>
        <v>0</v>
      </c>
      <c r="V103" s="172" t="s">
        <v>642</v>
      </c>
      <c r="W103" s="536">
        <f t="shared" si="174"/>
        <v>0</v>
      </c>
      <c r="X103" s="537">
        <f t="shared" si="173"/>
        <v>7944.16</v>
      </c>
      <c r="Y103" s="537">
        <f t="shared" si="131"/>
        <v>500</v>
      </c>
      <c r="Z103" s="900">
        <f t="shared" si="138"/>
        <v>0</v>
      </c>
      <c r="AA103" s="883">
        <v>6</v>
      </c>
      <c r="AB103" s="270">
        <f t="shared" si="139"/>
        <v>4164.16</v>
      </c>
      <c r="AC103" s="566">
        <v>0.25</v>
      </c>
      <c r="AD103" s="562">
        <f t="shared" si="140"/>
        <v>3780</v>
      </c>
      <c r="AE103" s="518"/>
      <c r="AF103" s="270">
        <f t="shared" si="141"/>
        <v>0</v>
      </c>
      <c r="AG103" s="270"/>
      <c r="AH103" s="562">
        <f t="shared" si="142"/>
        <v>0</v>
      </c>
      <c r="AI103" s="270"/>
      <c r="AJ103" s="228">
        <v>0</v>
      </c>
      <c r="AK103" s="902"/>
      <c r="AL103" s="902"/>
      <c r="AM103" s="18" t="str">
        <f t="shared" si="143"/>
        <v xml:space="preserve"> </v>
      </c>
      <c r="AN103" s="747" t="str">
        <f t="shared" si="144"/>
        <v xml:space="preserve"> </v>
      </c>
      <c r="AO103" s="4" t="str">
        <f t="shared" si="145"/>
        <v xml:space="preserve"> </v>
      </c>
      <c r="AP103" s="747" t="str">
        <f t="shared" si="146"/>
        <v xml:space="preserve"> </v>
      </c>
      <c r="AQ103" s="4" t="str">
        <f t="shared" si="147"/>
        <v xml:space="preserve"> </v>
      </c>
      <c r="AR103" s="747" t="str">
        <f t="shared" si="148"/>
        <v xml:space="preserve"> </v>
      </c>
      <c r="AS103" s="4" t="str">
        <f t="shared" si="149"/>
        <v xml:space="preserve"> </v>
      </c>
      <c r="AT103" s="747" t="str">
        <f t="shared" si="150"/>
        <v xml:space="preserve"> </v>
      </c>
      <c r="AU103" s="4" t="str">
        <f t="shared" si="151"/>
        <v xml:space="preserve"> </v>
      </c>
      <c r="AV103" s="747" t="str">
        <f t="shared" si="152"/>
        <v xml:space="preserve"> </v>
      </c>
      <c r="AW103" s="4" t="str">
        <f t="shared" si="153"/>
        <v xml:space="preserve"> </v>
      </c>
      <c r="AX103" s="747" t="str">
        <f t="shared" si="154"/>
        <v xml:space="preserve"> </v>
      </c>
      <c r="AY103" s="4" t="str">
        <f t="shared" si="155"/>
        <v xml:space="preserve"> </v>
      </c>
      <c r="AZ103" s="747" t="str">
        <f t="shared" si="156"/>
        <v xml:space="preserve"> </v>
      </c>
      <c r="BA103" s="4" t="str">
        <f t="shared" si="157"/>
        <v xml:space="preserve"> </v>
      </c>
      <c r="BB103" s="747" t="str">
        <f t="shared" si="158"/>
        <v xml:space="preserve"> </v>
      </c>
      <c r="BC103" s="4" t="str">
        <f t="shared" si="159"/>
        <v xml:space="preserve"> </v>
      </c>
      <c r="BD103" s="747" t="str">
        <f t="shared" si="160"/>
        <v xml:space="preserve"> </v>
      </c>
      <c r="BE103" s="4" t="str">
        <f t="shared" si="161"/>
        <v xml:space="preserve"> </v>
      </c>
      <c r="BF103" s="747" t="str">
        <f t="shared" si="162"/>
        <v xml:space="preserve"> </v>
      </c>
      <c r="BG103" s="4" t="str">
        <f t="shared" si="163"/>
        <v xml:space="preserve"> </v>
      </c>
      <c r="BH103" s="747" t="str">
        <f t="shared" si="164"/>
        <v xml:space="preserve"> </v>
      </c>
      <c r="BI103" s="4" t="str">
        <f t="shared" si="165"/>
        <v xml:space="preserve"> </v>
      </c>
      <c r="BJ103" s="747" t="str">
        <f t="shared" si="166"/>
        <v xml:space="preserve"> </v>
      </c>
      <c r="BK103" s="4" t="str">
        <f t="shared" si="167"/>
        <v xml:space="preserve"> </v>
      </c>
      <c r="BL103" s="747" t="str">
        <f t="shared" si="168"/>
        <v xml:space="preserve"> </v>
      </c>
      <c r="BM103" s="4" t="str">
        <f t="shared" si="169"/>
        <v xml:space="preserve"> </v>
      </c>
      <c r="BN103" s="747" t="str">
        <f t="shared" si="170"/>
        <v xml:space="preserve"> </v>
      </c>
      <c r="BO103" s="4" t="str">
        <f t="shared" si="171"/>
        <v xml:space="preserve"> </v>
      </c>
      <c r="BP103" s="747" t="str">
        <f t="shared" si="172"/>
        <v xml:space="preserve"> </v>
      </c>
      <c r="BQ103" s="133"/>
      <c r="BR103" s="133"/>
      <c r="BS103" s="389"/>
      <c r="BT103" s="389"/>
      <c r="BU103" s="389"/>
      <c r="BV103" s="389"/>
      <c r="BW103" s="389"/>
      <c r="BX103" s="389"/>
      <c r="BY103" s="389"/>
      <c r="BZ103" s="389"/>
      <c r="CA103" s="389"/>
      <c r="CB103" s="163">
        <f t="shared" si="129"/>
        <v>0</v>
      </c>
      <c r="CC103" s="389"/>
      <c r="CD103" s="389"/>
      <c r="CE103" s="389"/>
      <c r="CF103" s="389"/>
      <c r="CG103" s="389"/>
      <c r="CH103" s="389"/>
      <c r="CI103" s="389"/>
      <c r="CJ103" s="389"/>
      <c r="CK103" s="389"/>
      <c r="CL103" s="389"/>
      <c r="CM103" s="389"/>
      <c r="CN103" s="389"/>
      <c r="CO103" s="389"/>
      <c r="CP103" s="389"/>
      <c r="CQ103" s="389"/>
      <c r="CR103" s="389"/>
      <c r="CS103" s="389"/>
      <c r="CT103" s="389"/>
      <c r="CU103" s="389"/>
      <c r="CV103" s="389"/>
      <c r="CW103" s="389"/>
      <c r="CX103" s="389"/>
      <c r="CY103" s="389"/>
      <c r="CZ103" s="389"/>
      <c r="DA103" s="389"/>
      <c r="DB103" s="389"/>
      <c r="DC103" s="389"/>
      <c r="DD103" s="389"/>
      <c r="DE103" s="389"/>
      <c r="DF103" s="389"/>
      <c r="DG103" s="389"/>
      <c r="DH103" s="389"/>
      <c r="DI103" s="389"/>
      <c r="DJ103" s="389"/>
      <c r="DK103" s="389"/>
      <c r="DL103" s="389"/>
      <c r="DM103" s="389"/>
      <c r="DN103" s="389"/>
      <c r="DO103" s="389"/>
      <c r="DP103" s="389"/>
      <c r="DQ103" s="389"/>
      <c r="DR103" s="389"/>
      <c r="DS103" s="389"/>
      <c r="DT103" s="389"/>
      <c r="DU103" s="389"/>
      <c r="DV103" s="389"/>
      <c r="DW103" s="389"/>
      <c r="DX103" s="389"/>
      <c r="DY103" s="389"/>
      <c r="DZ103" s="389"/>
      <c r="EA103" s="389"/>
      <c r="EB103" s="389"/>
      <c r="EC103" s="389"/>
      <c r="ED103" s="389"/>
      <c r="EE103" s="389"/>
      <c r="EF103" s="389"/>
      <c r="EG103" s="389"/>
      <c r="EH103" s="389"/>
      <c r="EI103" s="389"/>
      <c r="EJ103" s="389"/>
      <c r="EK103" s="389"/>
      <c r="EL103" s="389"/>
      <c r="EM103" s="389"/>
      <c r="EN103" s="389"/>
      <c r="EO103" s="389"/>
      <c r="EP103" s="389"/>
      <c r="EQ103" s="389"/>
      <c r="ER103" s="389"/>
      <c r="ES103" s="389"/>
      <c r="ET103" s="389"/>
      <c r="EU103" s="389"/>
      <c r="EV103" s="389"/>
      <c r="EW103" s="389"/>
      <c r="EX103" s="389"/>
      <c r="EY103" s="389"/>
      <c r="EZ103" s="389"/>
      <c r="FA103" s="389"/>
      <c r="FB103" s="389"/>
      <c r="FC103" s="389"/>
      <c r="FD103" s="389"/>
      <c r="FE103" s="389"/>
      <c r="FF103" s="389"/>
      <c r="FG103" s="389"/>
      <c r="FH103" s="389"/>
      <c r="FI103" s="389"/>
      <c r="FJ103" s="389"/>
      <c r="FK103" s="389"/>
      <c r="FL103" s="389"/>
      <c r="FM103" s="389"/>
      <c r="FN103" s="389"/>
      <c r="FO103" s="389"/>
      <c r="FP103" s="389"/>
      <c r="FQ103" s="389"/>
      <c r="FR103" s="389"/>
      <c r="FS103" s="389"/>
      <c r="FT103" s="389"/>
      <c r="FU103" s="389"/>
      <c r="FV103" s="389"/>
      <c r="FW103" s="389"/>
      <c r="FX103" s="650" t="s">
        <v>889</v>
      </c>
      <c r="FY103" s="651"/>
      <c r="FZ103" s="651"/>
      <c r="GA103" s="651"/>
      <c r="GB103" s="651"/>
      <c r="GC103" s="651"/>
      <c r="GD103" s="651"/>
      <c r="GE103" s="651"/>
      <c r="GF103" s="651"/>
      <c r="GG103" s="651"/>
      <c r="GH103" s="651"/>
      <c r="GI103" s="651"/>
      <c r="GJ103" s="651"/>
      <c r="GK103" s="651"/>
      <c r="GL103" s="651"/>
      <c r="GM103" s="651"/>
      <c r="GN103" s="651"/>
      <c r="GO103" s="651"/>
      <c r="GP103" s="651"/>
      <c r="GQ103" s="651"/>
      <c r="GR103" s="651"/>
      <c r="GS103" s="651"/>
      <c r="GT103" s="651"/>
      <c r="GU103" s="651"/>
      <c r="GV103" s="651"/>
      <c r="GW103" s="651"/>
      <c r="GX103" s="651"/>
      <c r="GY103" s="651"/>
      <c r="GZ103" s="651"/>
      <c r="HA103" s="651"/>
      <c r="HB103" s="651"/>
      <c r="HC103" s="651"/>
      <c r="HD103" s="651"/>
      <c r="HE103" s="651"/>
      <c r="HF103" s="651"/>
      <c r="HG103" s="651"/>
      <c r="HH103" s="651"/>
      <c r="HI103" s="651"/>
      <c r="HJ103" s="651"/>
      <c r="HK103" s="651"/>
      <c r="HL103" s="651"/>
      <c r="HM103" s="651"/>
      <c r="HN103" s="651"/>
      <c r="HO103" s="651"/>
      <c r="HP103" s="651"/>
      <c r="HQ103" s="651"/>
      <c r="HR103" s="651"/>
      <c r="HS103" s="651"/>
      <c r="HT103" s="651"/>
      <c r="HU103" s="651"/>
      <c r="HV103" s="651"/>
      <c r="HW103" s="651"/>
      <c r="HX103" s="651"/>
      <c r="HY103" s="651"/>
      <c r="HZ103" s="651"/>
      <c r="IA103" s="652"/>
      <c r="IB103" s="651"/>
      <c r="IC103" s="651"/>
      <c r="ID103" s="651"/>
      <c r="IE103" s="651"/>
      <c r="IF103" s="651"/>
      <c r="IG103" s="651"/>
      <c r="IH103" s="651"/>
      <c r="II103" s="651"/>
      <c r="IJ103" s="651"/>
      <c r="IK103" s="651"/>
      <c r="IL103" s="651"/>
      <c r="IM103" s="651"/>
      <c r="IN103" s="651"/>
      <c r="IO103" s="651"/>
      <c r="IP103" s="652"/>
      <c r="IQ103" s="651"/>
      <c r="IR103" s="651"/>
      <c r="IS103" s="651"/>
      <c r="IT103" s="651"/>
      <c r="IU103" s="651"/>
      <c r="IV103" s="651"/>
      <c r="IW103" s="651"/>
      <c r="IX103" s="651"/>
      <c r="IY103" s="651"/>
      <c r="IZ103" s="651"/>
      <c r="JA103" s="651"/>
      <c r="JB103" s="651"/>
      <c r="JC103" s="651"/>
      <c r="JD103" s="651"/>
      <c r="JE103" s="651"/>
      <c r="JF103" s="651"/>
      <c r="JG103" s="651"/>
      <c r="JH103" s="651"/>
      <c r="JI103" s="651"/>
      <c r="JJ103" s="651"/>
      <c r="JK103" s="651"/>
      <c r="JL103" s="651"/>
      <c r="JM103" s="651"/>
      <c r="JN103" s="651"/>
      <c r="JO103" s="651"/>
      <c r="JP103" s="651"/>
      <c r="JQ103" s="651"/>
      <c r="JR103" s="651"/>
      <c r="JS103" s="651"/>
      <c r="JT103" s="651"/>
      <c r="JU103" s="651"/>
      <c r="JV103" s="654"/>
      <c r="JX103" s="225"/>
    </row>
    <row r="104" spans="1:284" ht="16" thickBot="1">
      <c r="A104" s="905" t="s">
        <v>5</v>
      </c>
      <c r="B104" s="79">
        <f t="shared" si="137"/>
        <v>4</v>
      </c>
      <c r="C104" s="871" t="s">
        <v>76</v>
      </c>
      <c r="D104" s="249" t="s">
        <v>69</v>
      </c>
      <c r="E104" s="103" t="s">
        <v>180</v>
      </c>
      <c r="F104" s="888">
        <v>0.22</v>
      </c>
      <c r="G104" s="120">
        <f t="shared" si="135"/>
        <v>9.8899999999999988</v>
      </c>
      <c r="H104" s="50">
        <v>0.22</v>
      </c>
      <c r="I104" s="2"/>
      <c r="J104" s="29"/>
      <c r="K104" s="18"/>
      <c r="L104" s="5"/>
      <c r="M104" s="75">
        <v>1</v>
      </c>
      <c r="N104" s="75">
        <v>0.5</v>
      </c>
      <c r="O104" s="76">
        <v>3</v>
      </c>
      <c r="P104" s="893">
        <f t="shared" si="90"/>
        <v>4.5</v>
      </c>
      <c r="Q104" s="897">
        <f t="shared" si="133"/>
        <v>1.5</v>
      </c>
      <c r="R104" s="51">
        <f t="shared" si="136"/>
        <v>0.22</v>
      </c>
      <c r="S104" s="547"/>
      <c r="T104" s="29"/>
      <c r="U104" s="878">
        <f t="shared" si="134"/>
        <v>0</v>
      </c>
      <c r="V104" s="172" t="s">
        <v>642</v>
      </c>
      <c r="W104" s="536">
        <f t="shared" si="174"/>
        <v>0</v>
      </c>
      <c r="X104" s="537">
        <f t="shared" si="173"/>
        <v>0</v>
      </c>
      <c r="Y104" s="537">
        <f t="shared" si="131"/>
        <v>0</v>
      </c>
      <c r="Z104" s="900">
        <f t="shared" si="138"/>
        <v>0</v>
      </c>
      <c r="AA104" s="883"/>
      <c r="AB104" s="270">
        <f t="shared" si="139"/>
        <v>0</v>
      </c>
      <c r="AC104" s="553"/>
      <c r="AD104" s="562">
        <f t="shared" si="140"/>
        <v>0</v>
      </c>
      <c r="AE104" s="518"/>
      <c r="AF104" s="270">
        <f t="shared" si="141"/>
        <v>0</v>
      </c>
      <c r="AG104" s="270"/>
      <c r="AH104" s="562">
        <f t="shared" si="142"/>
        <v>0</v>
      </c>
      <c r="AI104" s="270"/>
      <c r="AJ104" s="228">
        <v>0</v>
      </c>
      <c r="AK104" s="902"/>
      <c r="AL104" s="902"/>
      <c r="AM104" s="18" t="str">
        <f t="shared" si="143"/>
        <v xml:space="preserve"> </v>
      </c>
      <c r="AN104" s="747" t="str">
        <f t="shared" si="144"/>
        <v xml:space="preserve"> </v>
      </c>
      <c r="AO104" s="4" t="str">
        <f t="shared" si="145"/>
        <v xml:space="preserve"> </v>
      </c>
      <c r="AP104" s="747" t="str">
        <f t="shared" si="146"/>
        <v xml:space="preserve"> </v>
      </c>
      <c r="AQ104" s="4" t="str">
        <f t="shared" si="147"/>
        <v xml:space="preserve"> </v>
      </c>
      <c r="AR104" s="747" t="str">
        <f t="shared" si="148"/>
        <v xml:space="preserve"> </v>
      </c>
      <c r="AS104" s="4" t="str">
        <f t="shared" si="149"/>
        <v xml:space="preserve"> </v>
      </c>
      <c r="AT104" s="747" t="str">
        <f t="shared" si="150"/>
        <v xml:space="preserve"> </v>
      </c>
      <c r="AU104" s="4" t="str">
        <f t="shared" si="151"/>
        <v xml:space="preserve"> </v>
      </c>
      <c r="AV104" s="747" t="str">
        <f t="shared" si="152"/>
        <v xml:space="preserve"> </v>
      </c>
      <c r="AW104" s="4" t="str">
        <f t="shared" si="153"/>
        <v xml:space="preserve"> </v>
      </c>
      <c r="AX104" s="747" t="str">
        <f t="shared" si="154"/>
        <v xml:space="preserve"> </v>
      </c>
      <c r="AY104" s="4" t="str">
        <f t="shared" si="155"/>
        <v xml:space="preserve"> </v>
      </c>
      <c r="AZ104" s="747" t="str">
        <f t="shared" si="156"/>
        <v xml:space="preserve"> </v>
      </c>
      <c r="BA104" s="4" t="str">
        <f t="shared" si="157"/>
        <v xml:space="preserve"> </v>
      </c>
      <c r="BB104" s="747" t="str">
        <f t="shared" si="158"/>
        <v xml:space="preserve"> </v>
      </c>
      <c r="BC104" s="4" t="str">
        <f t="shared" si="159"/>
        <v xml:space="preserve"> </v>
      </c>
      <c r="BD104" s="747" t="str">
        <f t="shared" si="160"/>
        <v xml:space="preserve"> </v>
      </c>
      <c r="BE104" s="4" t="str">
        <f t="shared" si="161"/>
        <v xml:space="preserve"> </v>
      </c>
      <c r="BF104" s="747" t="str">
        <f t="shared" si="162"/>
        <v xml:space="preserve"> </v>
      </c>
      <c r="BG104" s="4" t="str">
        <f t="shared" si="163"/>
        <v xml:space="preserve"> </v>
      </c>
      <c r="BH104" s="747" t="str">
        <f t="shared" si="164"/>
        <v xml:space="preserve"> </v>
      </c>
      <c r="BI104" s="4" t="str">
        <f t="shared" si="165"/>
        <v xml:space="preserve"> </v>
      </c>
      <c r="BJ104" s="747" t="str">
        <f t="shared" si="166"/>
        <v xml:space="preserve"> </v>
      </c>
      <c r="BK104" s="4" t="str">
        <f t="shared" si="167"/>
        <v xml:space="preserve"> </v>
      </c>
      <c r="BL104" s="747" t="str">
        <f t="shared" si="168"/>
        <v xml:space="preserve"> </v>
      </c>
      <c r="BM104" s="4" t="str">
        <f t="shared" si="169"/>
        <v xml:space="preserve"> </v>
      </c>
      <c r="BN104" s="747" t="str">
        <f t="shared" si="170"/>
        <v xml:space="preserve"> </v>
      </c>
      <c r="BO104" s="4" t="str">
        <f t="shared" si="171"/>
        <v xml:space="preserve"> </v>
      </c>
      <c r="BP104" s="747" t="str">
        <f t="shared" si="172"/>
        <v xml:space="preserve"> </v>
      </c>
      <c r="BQ104" s="133"/>
      <c r="BR104" s="133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163">
        <f t="shared" si="129"/>
        <v>0</v>
      </c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89"/>
      <c r="EC104" s="389"/>
      <c r="ED104" s="389"/>
      <c r="EE104" s="389"/>
      <c r="EF104" s="389"/>
      <c r="EG104" s="389"/>
      <c r="EH104" s="389"/>
      <c r="EI104" s="389"/>
      <c r="EJ104" s="389"/>
      <c r="EK104" s="389"/>
      <c r="EL104" s="389"/>
      <c r="EM104" s="389"/>
      <c r="EN104" s="389"/>
      <c r="EO104" s="389"/>
      <c r="EP104" s="389"/>
      <c r="EQ104" s="389"/>
      <c r="ER104" s="389"/>
      <c r="ES104" s="389"/>
      <c r="ET104" s="389"/>
      <c r="EU104" s="389"/>
      <c r="EV104" s="389"/>
      <c r="EW104" s="389"/>
      <c r="EX104" s="389"/>
      <c r="EY104" s="389"/>
      <c r="EZ104" s="389"/>
      <c r="FA104" s="389"/>
      <c r="FB104" s="389"/>
      <c r="FC104" s="389"/>
      <c r="FD104" s="389"/>
      <c r="FE104" s="389"/>
      <c r="FF104" s="389"/>
      <c r="FG104" s="389"/>
      <c r="FH104" s="389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666" t="s">
        <v>466</v>
      </c>
      <c r="FY104" s="667">
        <v>212</v>
      </c>
      <c r="FZ104" s="667">
        <v>30289508</v>
      </c>
      <c r="GA104" s="667">
        <v>55</v>
      </c>
      <c r="GB104" s="667" t="s">
        <v>798</v>
      </c>
      <c r="GC104" s="667">
        <v>18</v>
      </c>
      <c r="GD104" s="667">
        <v>1972</v>
      </c>
      <c r="GE104" s="667">
        <v>1</v>
      </c>
      <c r="GF104" s="667" t="s">
        <v>780</v>
      </c>
      <c r="GG104" s="667">
        <v>1</v>
      </c>
      <c r="GH104" s="667">
        <v>1</v>
      </c>
      <c r="GI104" s="667" t="s">
        <v>780</v>
      </c>
      <c r="GJ104" s="667">
        <v>1</v>
      </c>
      <c r="GK104" s="667" t="s">
        <v>781</v>
      </c>
      <c r="GL104" s="667" t="s">
        <v>782</v>
      </c>
      <c r="GM104" s="667">
        <v>50</v>
      </c>
      <c r="GN104" s="667" t="s">
        <v>783</v>
      </c>
      <c r="GO104" s="667">
        <v>0</v>
      </c>
      <c r="GP104" s="667">
        <v>0</v>
      </c>
      <c r="GQ104" s="667">
        <v>4</v>
      </c>
      <c r="GR104" s="667">
        <v>2</v>
      </c>
      <c r="GS104" s="667">
        <v>1</v>
      </c>
      <c r="GT104" s="667" t="s">
        <v>783</v>
      </c>
      <c r="GU104" s="667" t="s">
        <v>783</v>
      </c>
      <c r="GV104" s="667" t="s">
        <v>783</v>
      </c>
      <c r="GW104" s="667" t="s">
        <v>783</v>
      </c>
      <c r="GX104" s="667" t="s">
        <v>783</v>
      </c>
      <c r="GY104" s="667">
        <v>1649</v>
      </c>
      <c r="GZ104" s="667">
        <v>0.22</v>
      </c>
      <c r="HA104" s="667">
        <v>5</v>
      </c>
      <c r="HB104" s="667" t="s">
        <v>783</v>
      </c>
      <c r="HC104" s="667" t="s">
        <v>782</v>
      </c>
      <c r="HD104" s="667">
        <v>15</v>
      </c>
      <c r="HE104" s="667" t="s">
        <v>783</v>
      </c>
      <c r="HF104" s="667">
        <v>0</v>
      </c>
      <c r="HG104" s="667" t="s">
        <v>783</v>
      </c>
      <c r="HH104" s="667">
        <v>0</v>
      </c>
      <c r="HI104" s="667">
        <v>1</v>
      </c>
      <c r="HJ104" s="667">
        <v>45</v>
      </c>
      <c r="HK104" s="667" t="s">
        <v>784</v>
      </c>
      <c r="HL104" s="667" t="s">
        <v>785</v>
      </c>
      <c r="HM104" s="667" t="s">
        <v>783</v>
      </c>
      <c r="HN104" s="667" t="s">
        <v>783</v>
      </c>
      <c r="HO104" s="667" t="s">
        <v>783</v>
      </c>
      <c r="HP104" s="667" t="s">
        <v>783</v>
      </c>
      <c r="HQ104" s="667" t="s">
        <v>783</v>
      </c>
      <c r="HR104" s="667">
        <v>5074841</v>
      </c>
      <c r="HS104" s="667" t="s">
        <v>783</v>
      </c>
      <c r="HT104" s="667" t="s">
        <v>786</v>
      </c>
      <c r="HU104" s="667" t="s">
        <v>787</v>
      </c>
      <c r="HV104" s="667">
        <v>4</v>
      </c>
      <c r="HW104" s="667">
        <v>2014</v>
      </c>
      <c r="HX104" s="667">
        <v>63</v>
      </c>
      <c r="HY104" s="667">
        <v>0</v>
      </c>
      <c r="HZ104" s="667">
        <v>1162</v>
      </c>
      <c r="IA104" s="668">
        <v>41697.500081018516</v>
      </c>
      <c r="IB104" s="667" t="s">
        <v>788</v>
      </c>
      <c r="IC104" s="667">
        <v>5074840</v>
      </c>
      <c r="ID104" s="667">
        <v>2014</v>
      </c>
      <c r="IE104" s="667">
        <v>1712</v>
      </c>
      <c r="IF104" s="667" t="s">
        <v>783</v>
      </c>
      <c r="IG104" s="667" t="s">
        <v>783</v>
      </c>
      <c r="IH104" s="667" t="s">
        <v>783</v>
      </c>
      <c r="II104" s="667" t="s">
        <v>783</v>
      </c>
      <c r="IJ104" s="667" t="s">
        <v>783</v>
      </c>
      <c r="IK104" s="667" t="s">
        <v>783</v>
      </c>
      <c r="IL104" s="667" t="s">
        <v>783</v>
      </c>
      <c r="IM104" s="667" t="s">
        <v>783</v>
      </c>
      <c r="IN104" s="667" t="s">
        <v>783</v>
      </c>
      <c r="IO104" s="667">
        <v>1649</v>
      </c>
      <c r="IP104" s="668">
        <v>38587.423726851855</v>
      </c>
      <c r="IQ104" s="667">
        <v>2</v>
      </c>
      <c r="IR104" s="667" t="s">
        <v>793</v>
      </c>
      <c r="IS104" s="667">
        <v>1</v>
      </c>
      <c r="IT104" s="669">
        <v>41275</v>
      </c>
      <c r="IU104" s="667" t="s">
        <v>783</v>
      </c>
      <c r="IV104" s="667" t="s">
        <v>783</v>
      </c>
      <c r="IW104" s="667" t="s">
        <v>783</v>
      </c>
      <c r="IX104" s="667" t="s">
        <v>781</v>
      </c>
      <c r="IY104" s="667">
        <v>45</v>
      </c>
      <c r="IZ104" s="667" t="s">
        <v>789</v>
      </c>
      <c r="JA104" s="667" t="s">
        <v>783</v>
      </c>
      <c r="JB104" s="667" t="s">
        <v>783</v>
      </c>
      <c r="JC104" s="667" t="s">
        <v>783</v>
      </c>
      <c r="JD104" s="667">
        <v>329444</v>
      </c>
      <c r="JE104" s="667" t="s">
        <v>783</v>
      </c>
      <c r="JF104" s="667" t="s">
        <v>783</v>
      </c>
      <c r="JG104" s="667" t="s">
        <v>795</v>
      </c>
      <c r="JH104" s="667">
        <v>55</v>
      </c>
      <c r="JI104" s="667" t="s">
        <v>783</v>
      </c>
      <c r="JJ104" s="667" t="s">
        <v>783</v>
      </c>
      <c r="JK104" s="667" t="s">
        <v>783</v>
      </c>
      <c r="JL104" s="667" t="s">
        <v>790</v>
      </c>
      <c r="JM104" s="667">
        <v>4</v>
      </c>
      <c r="JN104" s="667">
        <v>3</v>
      </c>
      <c r="JO104" s="667" t="s">
        <v>783</v>
      </c>
      <c r="JP104" s="667">
        <v>10711928</v>
      </c>
      <c r="JQ104" s="667">
        <v>2011</v>
      </c>
      <c r="JR104" s="667">
        <v>3</v>
      </c>
      <c r="JS104" s="667" t="s">
        <v>783</v>
      </c>
      <c r="JT104" s="667" t="s">
        <v>783</v>
      </c>
      <c r="JU104" s="667" t="s">
        <v>891</v>
      </c>
      <c r="JV104" s="670">
        <v>1229.3601349999999</v>
      </c>
      <c r="JX104" s="225"/>
    </row>
    <row r="105" spans="1:284" ht="16" thickBot="1">
      <c r="A105" s="905" t="s">
        <v>5</v>
      </c>
      <c r="B105" s="79">
        <f t="shared" si="137"/>
        <v>4</v>
      </c>
      <c r="C105" s="871" t="s">
        <v>106</v>
      </c>
      <c r="D105" s="249" t="s">
        <v>168</v>
      </c>
      <c r="E105" s="103" t="s">
        <v>14</v>
      </c>
      <c r="F105" s="888">
        <v>0.23</v>
      </c>
      <c r="G105" s="120">
        <f t="shared" si="135"/>
        <v>10.119999999999999</v>
      </c>
      <c r="H105" s="47">
        <v>0.23</v>
      </c>
      <c r="I105" s="2"/>
      <c r="J105" s="29"/>
      <c r="K105" s="18"/>
      <c r="L105" s="5"/>
      <c r="M105" s="71">
        <v>2</v>
      </c>
      <c r="N105" s="71">
        <v>2</v>
      </c>
      <c r="O105" s="70">
        <v>2</v>
      </c>
      <c r="P105" s="891">
        <f t="shared" si="90"/>
        <v>6</v>
      </c>
      <c r="Q105" s="897">
        <f t="shared" si="133"/>
        <v>8</v>
      </c>
      <c r="R105" s="51">
        <f t="shared" si="136"/>
        <v>0.23</v>
      </c>
      <c r="S105" s="3"/>
      <c r="T105" s="29"/>
      <c r="U105" s="878">
        <f t="shared" si="134"/>
        <v>0</v>
      </c>
      <c r="V105" s="172" t="s">
        <v>642</v>
      </c>
      <c r="W105" s="536">
        <f t="shared" si="174"/>
        <v>0</v>
      </c>
      <c r="X105" s="537">
        <f t="shared" si="173"/>
        <v>0</v>
      </c>
      <c r="Y105" s="537">
        <f t="shared" si="131"/>
        <v>0</v>
      </c>
      <c r="Z105" s="900">
        <f t="shared" si="138"/>
        <v>0</v>
      </c>
      <c r="AA105" s="883"/>
      <c r="AB105" s="270">
        <f t="shared" si="139"/>
        <v>0</v>
      </c>
      <c r="AC105" s="553"/>
      <c r="AD105" s="562">
        <f t="shared" si="140"/>
        <v>0</v>
      </c>
      <c r="AE105" s="518"/>
      <c r="AF105" s="270">
        <f t="shared" si="141"/>
        <v>0</v>
      </c>
      <c r="AG105" s="270"/>
      <c r="AH105" s="562">
        <f t="shared" si="142"/>
        <v>0</v>
      </c>
      <c r="AI105" s="270"/>
      <c r="AJ105" s="228">
        <v>0</v>
      </c>
      <c r="AK105" s="902"/>
      <c r="AL105" s="902"/>
      <c r="AM105" s="18" t="str">
        <f t="shared" si="143"/>
        <v xml:space="preserve"> </v>
      </c>
      <c r="AN105" s="747" t="str">
        <f t="shared" si="144"/>
        <v xml:space="preserve"> </v>
      </c>
      <c r="AO105" s="4" t="str">
        <f t="shared" si="145"/>
        <v xml:space="preserve"> </v>
      </c>
      <c r="AP105" s="747" t="str">
        <f t="shared" si="146"/>
        <v xml:space="preserve"> </v>
      </c>
      <c r="AQ105" s="4" t="str">
        <f t="shared" si="147"/>
        <v xml:space="preserve"> </v>
      </c>
      <c r="AR105" s="747" t="str">
        <f t="shared" si="148"/>
        <v xml:space="preserve"> </v>
      </c>
      <c r="AS105" s="4" t="str">
        <f t="shared" si="149"/>
        <v xml:space="preserve"> </v>
      </c>
      <c r="AT105" s="747" t="str">
        <f t="shared" si="150"/>
        <v xml:space="preserve"> </v>
      </c>
      <c r="AU105" s="4" t="str">
        <f t="shared" si="151"/>
        <v xml:space="preserve"> </v>
      </c>
      <c r="AV105" s="747" t="str">
        <f t="shared" si="152"/>
        <v xml:space="preserve"> </v>
      </c>
      <c r="AW105" s="4" t="str">
        <f t="shared" si="153"/>
        <v xml:space="preserve"> </v>
      </c>
      <c r="AX105" s="747" t="str">
        <f t="shared" si="154"/>
        <v xml:space="preserve"> </v>
      </c>
      <c r="AY105" s="4" t="str">
        <f t="shared" si="155"/>
        <v xml:space="preserve"> </v>
      </c>
      <c r="AZ105" s="747" t="str">
        <f t="shared" si="156"/>
        <v xml:space="preserve"> </v>
      </c>
      <c r="BA105" s="4" t="str">
        <f t="shared" si="157"/>
        <v xml:space="preserve"> </v>
      </c>
      <c r="BB105" s="747" t="str">
        <f t="shared" si="158"/>
        <v xml:space="preserve"> </v>
      </c>
      <c r="BC105" s="4" t="str">
        <f t="shared" si="159"/>
        <v xml:space="preserve"> </v>
      </c>
      <c r="BD105" s="747" t="str">
        <f t="shared" si="160"/>
        <v xml:space="preserve"> </v>
      </c>
      <c r="BE105" s="4" t="str">
        <f t="shared" si="161"/>
        <v xml:space="preserve"> </v>
      </c>
      <c r="BF105" s="747" t="str">
        <f t="shared" si="162"/>
        <v xml:space="preserve"> </v>
      </c>
      <c r="BG105" s="4" t="str">
        <f t="shared" si="163"/>
        <v xml:space="preserve"> </v>
      </c>
      <c r="BH105" s="747" t="str">
        <f t="shared" si="164"/>
        <v xml:space="preserve"> </v>
      </c>
      <c r="BI105" s="4" t="str">
        <f t="shared" si="165"/>
        <v xml:space="preserve"> </v>
      </c>
      <c r="BJ105" s="747" t="str">
        <f t="shared" si="166"/>
        <v xml:space="preserve"> </v>
      </c>
      <c r="BK105" s="4" t="str">
        <f t="shared" si="167"/>
        <v xml:space="preserve"> </v>
      </c>
      <c r="BL105" s="747" t="str">
        <f t="shared" si="168"/>
        <v xml:space="preserve"> </v>
      </c>
      <c r="BM105" s="4" t="str">
        <f t="shared" si="169"/>
        <v xml:space="preserve"> </v>
      </c>
      <c r="BN105" s="747" t="str">
        <f t="shared" si="170"/>
        <v xml:space="preserve"> </v>
      </c>
      <c r="BO105" s="4" t="str">
        <f t="shared" si="171"/>
        <v xml:space="preserve"> </v>
      </c>
      <c r="BP105" s="747" t="str">
        <f t="shared" si="172"/>
        <v xml:space="preserve"> </v>
      </c>
      <c r="BQ105" s="133"/>
      <c r="BR105" s="133"/>
      <c r="BS105" s="389"/>
      <c r="BT105" s="389"/>
      <c r="BU105" s="389"/>
      <c r="BV105" s="389"/>
      <c r="BW105" s="389"/>
      <c r="BX105" s="389"/>
      <c r="BY105" s="389"/>
      <c r="BZ105" s="389"/>
      <c r="CA105" s="389"/>
      <c r="CB105" s="163">
        <f t="shared" si="129"/>
        <v>0</v>
      </c>
      <c r="CC105" s="389"/>
      <c r="CD105" s="389"/>
      <c r="CE105" s="389"/>
      <c r="CF105" s="389"/>
      <c r="CG105" s="389"/>
      <c r="CH105" s="389"/>
      <c r="CI105" s="389"/>
      <c r="CJ105" s="389"/>
      <c r="CK105" s="389"/>
      <c r="CL105" s="389"/>
      <c r="CM105" s="389"/>
      <c r="CN105" s="389"/>
      <c r="CO105" s="389"/>
      <c r="CP105" s="389"/>
      <c r="CQ105" s="389"/>
      <c r="CR105" s="389"/>
      <c r="CS105" s="389"/>
      <c r="CT105" s="389"/>
      <c r="CU105" s="389"/>
      <c r="CV105" s="389"/>
      <c r="CW105" s="389"/>
      <c r="CX105" s="389"/>
      <c r="CY105" s="389"/>
      <c r="CZ105" s="389"/>
      <c r="DA105" s="389"/>
      <c r="DB105" s="389"/>
      <c r="DC105" s="389"/>
      <c r="DD105" s="389"/>
      <c r="DE105" s="389"/>
      <c r="DF105" s="389"/>
      <c r="DG105" s="389"/>
      <c r="DH105" s="389"/>
      <c r="DI105" s="389"/>
      <c r="DJ105" s="389"/>
      <c r="DK105" s="389"/>
      <c r="DL105" s="389"/>
      <c r="DM105" s="389"/>
      <c r="DN105" s="389"/>
      <c r="DO105" s="389"/>
      <c r="DP105" s="389"/>
      <c r="DQ105" s="389"/>
      <c r="DR105" s="389"/>
      <c r="DS105" s="389"/>
      <c r="DT105" s="389"/>
      <c r="DU105" s="389"/>
      <c r="DV105" s="389"/>
      <c r="DW105" s="389"/>
      <c r="DX105" s="389"/>
      <c r="DY105" s="389"/>
      <c r="DZ105" s="389"/>
      <c r="EA105" s="389"/>
      <c r="EB105" s="389"/>
      <c r="EC105" s="389"/>
      <c r="ED105" s="389"/>
      <c r="EE105" s="389"/>
      <c r="EF105" s="389"/>
      <c r="EG105" s="389"/>
      <c r="EH105" s="389"/>
      <c r="EI105" s="389"/>
      <c r="EJ105" s="389"/>
      <c r="EK105" s="389"/>
      <c r="EL105" s="389"/>
      <c r="EM105" s="389"/>
      <c r="EN105" s="389"/>
      <c r="EO105" s="389"/>
      <c r="EP105" s="389"/>
      <c r="EQ105" s="389"/>
      <c r="ER105" s="389"/>
      <c r="ES105" s="389"/>
      <c r="ET105" s="389"/>
      <c r="EU105" s="389"/>
      <c r="EV105" s="389"/>
      <c r="EW105" s="389"/>
      <c r="EX105" s="389"/>
      <c r="EY105" s="389"/>
      <c r="EZ105" s="389"/>
      <c r="FA105" s="389"/>
      <c r="FB105" s="389"/>
      <c r="FC105" s="389"/>
      <c r="FD105" s="389"/>
      <c r="FE105" s="389"/>
      <c r="FF105" s="389"/>
      <c r="FG105" s="389"/>
      <c r="FH105" s="389"/>
      <c r="FI105" s="389"/>
      <c r="FJ105" s="389"/>
      <c r="FK105" s="389"/>
      <c r="FL105" s="389"/>
      <c r="FM105" s="389"/>
      <c r="FN105" s="389"/>
      <c r="FO105" s="389"/>
      <c r="FP105" s="389"/>
      <c r="FQ105" s="389"/>
      <c r="FR105" s="389"/>
      <c r="FS105" s="389"/>
      <c r="FT105" s="389"/>
      <c r="FU105" s="389"/>
      <c r="FV105" s="389"/>
      <c r="FW105" s="389"/>
      <c r="FX105" s="625" t="s">
        <v>466</v>
      </c>
      <c r="FY105" s="626">
        <v>292</v>
      </c>
      <c r="FZ105" s="626">
        <v>30289509</v>
      </c>
      <c r="GA105" s="626" t="s">
        <v>783</v>
      </c>
      <c r="GB105" s="626"/>
      <c r="GC105" s="626" t="s">
        <v>783</v>
      </c>
      <c r="GD105" s="626" t="s">
        <v>783</v>
      </c>
      <c r="GE105" s="626" t="s">
        <v>783</v>
      </c>
      <c r="GF105" s="626"/>
      <c r="GG105" s="626" t="s">
        <v>783</v>
      </c>
      <c r="GH105" s="626" t="s">
        <v>783</v>
      </c>
      <c r="GI105" s="626"/>
      <c r="GJ105" s="626" t="s">
        <v>783</v>
      </c>
      <c r="GK105" s="626" t="s">
        <v>781</v>
      </c>
      <c r="GL105" s="626" t="s">
        <v>783</v>
      </c>
      <c r="GM105" s="626" t="s">
        <v>783</v>
      </c>
      <c r="GN105" s="626" t="s">
        <v>783</v>
      </c>
      <c r="GO105" s="626" t="s">
        <v>783</v>
      </c>
      <c r="GP105" s="626" t="s">
        <v>783</v>
      </c>
      <c r="GQ105" s="626" t="s">
        <v>783</v>
      </c>
      <c r="GR105" s="626" t="s">
        <v>783</v>
      </c>
      <c r="GS105" s="626" t="s">
        <v>783</v>
      </c>
      <c r="GT105" s="626" t="s">
        <v>783</v>
      </c>
      <c r="GU105" s="626" t="s">
        <v>783</v>
      </c>
      <c r="GV105" s="626" t="s">
        <v>783</v>
      </c>
      <c r="GW105" s="626" t="s">
        <v>783</v>
      </c>
      <c r="GX105" s="626" t="s">
        <v>783</v>
      </c>
      <c r="GY105" s="626">
        <v>1649</v>
      </c>
      <c r="GZ105" s="626">
        <v>0</v>
      </c>
      <c r="HA105" s="626">
        <v>9</v>
      </c>
      <c r="HB105" s="626" t="s">
        <v>783</v>
      </c>
      <c r="HC105" s="626" t="s">
        <v>783</v>
      </c>
      <c r="HD105" s="626" t="s">
        <v>783</v>
      </c>
      <c r="HE105" s="626" t="s">
        <v>783</v>
      </c>
      <c r="HF105" s="626" t="s">
        <v>783</v>
      </c>
      <c r="HG105" s="626" t="s">
        <v>783</v>
      </c>
      <c r="HH105" s="626" t="s">
        <v>783</v>
      </c>
      <c r="HI105" s="626" t="s">
        <v>783</v>
      </c>
      <c r="HJ105" s="626" t="s">
        <v>783</v>
      </c>
      <c r="HK105" s="626" t="s">
        <v>783</v>
      </c>
      <c r="HL105" s="626" t="s">
        <v>783</v>
      </c>
      <c r="HM105" s="626" t="s">
        <v>783</v>
      </c>
      <c r="HN105" s="626" t="s">
        <v>783</v>
      </c>
      <c r="HO105" s="626" t="s">
        <v>783</v>
      </c>
      <c r="HP105" s="626" t="s">
        <v>783</v>
      </c>
      <c r="HQ105" s="626" t="s">
        <v>783</v>
      </c>
      <c r="HR105" s="626">
        <v>5074841</v>
      </c>
      <c r="HS105" s="626" t="s">
        <v>783</v>
      </c>
      <c r="HT105" s="626" t="s">
        <v>786</v>
      </c>
      <c r="HU105" s="626" t="s">
        <v>787</v>
      </c>
      <c r="HV105" s="626">
        <v>4</v>
      </c>
      <c r="HW105" s="626">
        <v>2014</v>
      </c>
      <c r="HX105" s="626">
        <v>63</v>
      </c>
      <c r="HY105" s="626">
        <v>1162</v>
      </c>
      <c r="HZ105" s="626">
        <v>1690</v>
      </c>
      <c r="IA105" s="627">
        <v>41697.500081018516</v>
      </c>
      <c r="IB105" s="626" t="s">
        <v>788</v>
      </c>
      <c r="IC105" s="626">
        <v>5074840</v>
      </c>
      <c r="ID105" s="626" t="s">
        <v>783</v>
      </c>
      <c r="IE105" s="626">
        <v>1712</v>
      </c>
      <c r="IF105" s="626" t="s">
        <v>783</v>
      </c>
      <c r="IG105" s="626" t="s">
        <v>783</v>
      </c>
      <c r="IH105" s="626" t="s">
        <v>783</v>
      </c>
      <c r="II105" s="626" t="s">
        <v>783</v>
      </c>
      <c r="IJ105" s="626" t="s">
        <v>783</v>
      </c>
      <c r="IK105" s="626" t="s">
        <v>783</v>
      </c>
      <c r="IL105" s="626" t="s">
        <v>783</v>
      </c>
      <c r="IM105" s="626" t="s">
        <v>783</v>
      </c>
      <c r="IN105" s="626" t="s">
        <v>783</v>
      </c>
      <c r="IO105" s="626">
        <v>2108</v>
      </c>
      <c r="IP105" s="627">
        <v>38587.423726851855</v>
      </c>
      <c r="IQ105" s="626" t="s">
        <v>783</v>
      </c>
      <c r="IR105" s="626" t="s">
        <v>783</v>
      </c>
      <c r="IS105" s="626" t="s">
        <v>783</v>
      </c>
      <c r="IT105" s="626" t="s">
        <v>783</v>
      </c>
      <c r="IU105" s="626" t="s">
        <v>783</v>
      </c>
      <c r="IV105" s="626" t="s">
        <v>783</v>
      </c>
      <c r="IW105" s="626" t="s">
        <v>783</v>
      </c>
      <c r="IX105" s="626" t="s">
        <v>781</v>
      </c>
      <c r="IY105" s="626" t="s">
        <v>783</v>
      </c>
      <c r="IZ105" s="626" t="s">
        <v>783</v>
      </c>
      <c r="JA105" s="626" t="s">
        <v>783</v>
      </c>
      <c r="JB105" s="626" t="s">
        <v>783</v>
      </c>
      <c r="JC105" s="626" t="s">
        <v>783</v>
      </c>
      <c r="JD105" s="626">
        <v>329444</v>
      </c>
      <c r="JE105" s="626" t="s">
        <v>783</v>
      </c>
      <c r="JF105" s="626" t="s">
        <v>783</v>
      </c>
      <c r="JG105" s="626" t="s">
        <v>783</v>
      </c>
      <c r="JH105" s="626" t="s">
        <v>783</v>
      </c>
      <c r="JI105" s="626" t="s">
        <v>783</v>
      </c>
      <c r="JJ105" s="626" t="s">
        <v>783</v>
      </c>
      <c r="JK105" s="626" t="s">
        <v>783</v>
      </c>
      <c r="JL105" s="626" t="s">
        <v>783</v>
      </c>
      <c r="JM105" s="626">
        <v>4</v>
      </c>
      <c r="JN105" s="626" t="s">
        <v>783</v>
      </c>
      <c r="JO105" s="626" t="s">
        <v>783</v>
      </c>
      <c r="JP105" s="626">
        <v>10711928</v>
      </c>
      <c r="JQ105" s="626">
        <v>2011</v>
      </c>
      <c r="JR105" s="626">
        <v>3</v>
      </c>
      <c r="JS105" s="626" t="s">
        <v>783</v>
      </c>
      <c r="JT105" s="626" t="s">
        <v>783</v>
      </c>
      <c r="JU105" s="626" t="s">
        <v>892</v>
      </c>
      <c r="JV105" s="628">
        <v>515.03876200000002</v>
      </c>
      <c r="JW105">
        <f>SUM(JV104:JV105)</f>
        <v>1744.398897</v>
      </c>
      <c r="JX105" s="225">
        <v>0.33037857897727274</v>
      </c>
    </row>
    <row r="106" spans="1:284" ht="16" thickBot="1">
      <c r="A106" s="905" t="s">
        <v>5</v>
      </c>
      <c r="B106" s="79">
        <f t="shared" si="137"/>
        <v>4</v>
      </c>
      <c r="C106" s="871" t="s">
        <v>73</v>
      </c>
      <c r="D106" s="249" t="s">
        <v>238</v>
      </c>
      <c r="E106" s="103"/>
      <c r="F106" s="888">
        <v>0.23</v>
      </c>
      <c r="G106" s="120">
        <f t="shared" si="135"/>
        <v>10.35</v>
      </c>
      <c r="H106" s="47">
        <v>0.23</v>
      </c>
      <c r="I106" s="2"/>
      <c r="J106" s="29"/>
      <c r="K106" s="18"/>
      <c r="L106" s="5"/>
      <c r="M106" s="71">
        <v>1</v>
      </c>
      <c r="N106" s="71">
        <v>1</v>
      </c>
      <c r="O106" s="70">
        <v>3</v>
      </c>
      <c r="P106" s="891">
        <f t="shared" si="90"/>
        <v>5</v>
      </c>
      <c r="Q106" s="897">
        <f t="shared" si="133"/>
        <v>3</v>
      </c>
      <c r="R106" s="51">
        <f t="shared" si="136"/>
        <v>0.23</v>
      </c>
      <c r="S106" s="3"/>
      <c r="T106" s="29"/>
      <c r="U106" s="878">
        <f t="shared" si="134"/>
        <v>0</v>
      </c>
      <c r="V106" s="172" t="s">
        <v>642</v>
      </c>
      <c r="W106" s="536">
        <f t="shared" si="174"/>
        <v>0</v>
      </c>
      <c r="X106" s="537">
        <f t="shared" si="173"/>
        <v>8700.746666666666</v>
      </c>
      <c r="Y106" s="537">
        <f t="shared" si="131"/>
        <v>500</v>
      </c>
      <c r="Z106" s="900">
        <f t="shared" si="138"/>
        <v>0</v>
      </c>
      <c r="AA106" s="883">
        <v>6</v>
      </c>
      <c r="AB106" s="270">
        <f t="shared" si="139"/>
        <v>4560.7466666666669</v>
      </c>
      <c r="AC106" s="566">
        <v>0.25</v>
      </c>
      <c r="AD106" s="562">
        <f t="shared" si="140"/>
        <v>4140</v>
      </c>
      <c r="AE106" s="518"/>
      <c r="AF106" s="270">
        <f t="shared" si="141"/>
        <v>0</v>
      </c>
      <c r="AG106" s="270"/>
      <c r="AH106" s="562">
        <f t="shared" si="142"/>
        <v>0</v>
      </c>
      <c r="AI106" s="270"/>
      <c r="AJ106" s="228">
        <v>0</v>
      </c>
      <c r="AK106" s="902"/>
      <c r="AL106" s="902"/>
      <c r="AM106" s="18" t="str">
        <f t="shared" si="143"/>
        <v xml:space="preserve"> </v>
      </c>
      <c r="AN106" s="747" t="str">
        <f t="shared" si="144"/>
        <v xml:space="preserve"> </v>
      </c>
      <c r="AO106" s="4" t="str">
        <f t="shared" si="145"/>
        <v xml:space="preserve"> </v>
      </c>
      <c r="AP106" s="747" t="str">
        <f t="shared" si="146"/>
        <v xml:space="preserve"> </v>
      </c>
      <c r="AQ106" s="4" t="str">
        <f t="shared" si="147"/>
        <v xml:space="preserve"> </v>
      </c>
      <c r="AR106" s="747" t="str">
        <f t="shared" si="148"/>
        <v xml:space="preserve"> </v>
      </c>
      <c r="AS106" s="4" t="str">
        <f t="shared" si="149"/>
        <v xml:space="preserve"> </v>
      </c>
      <c r="AT106" s="747" t="str">
        <f t="shared" si="150"/>
        <v xml:space="preserve"> </v>
      </c>
      <c r="AU106" s="4" t="str">
        <f t="shared" si="151"/>
        <v xml:space="preserve"> </v>
      </c>
      <c r="AV106" s="747" t="str">
        <f t="shared" si="152"/>
        <v xml:space="preserve"> </v>
      </c>
      <c r="AW106" s="4" t="str">
        <f t="shared" si="153"/>
        <v xml:space="preserve"> </v>
      </c>
      <c r="AX106" s="747" t="str">
        <f t="shared" si="154"/>
        <v xml:space="preserve"> </v>
      </c>
      <c r="AY106" s="4" t="str">
        <f t="shared" si="155"/>
        <v xml:space="preserve"> </v>
      </c>
      <c r="AZ106" s="747" t="str">
        <f t="shared" si="156"/>
        <v xml:space="preserve"> </v>
      </c>
      <c r="BA106" s="4" t="str">
        <f t="shared" si="157"/>
        <v xml:space="preserve"> </v>
      </c>
      <c r="BB106" s="747" t="str">
        <f t="shared" si="158"/>
        <v xml:space="preserve"> </v>
      </c>
      <c r="BC106" s="4" t="str">
        <f t="shared" si="159"/>
        <v xml:space="preserve"> </v>
      </c>
      <c r="BD106" s="747" t="str">
        <f t="shared" si="160"/>
        <v xml:space="preserve"> </v>
      </c>
      <c r="BE106" s="4" t="str">
        <f t="shared" si="161"/>
        <v xml:space="preserve"> </v>
      </c>
      <c r="BF106" s="747" t="str">
        <f t="shared" si="162"/>
        <v xml:space="preserve"> </v>
      </c>
      <c r="BG106" s="4" t="str">
        <f t="shared" si="163"/>
        <v xml:space="preserve"> </v>
      </c>
      <c r="BH106" s="747" t="str">
        <f t="shared" si="164"/>
        <v xml:space="preserve"> </v>
      </c>
      <c r="BI106" s="4" t="str">
        <f t="shared" si="165"/>
        <v xml:space="preserve"> </v>
      </c>
      <c r="BJ106" s="747" t="str">
        <f t="shared" si="166"/>
        <v xml:space="preserve"> </v>
      </c>
      <c r="BK106" s="4" t="str">
        <f t="shared" si="167"/>
        <v xml:space="preserve"> </v>
      </c>
      <c r="BL106" s="747" t="str">
        <f t="shared" si="168"/>
        <v xml:space="preserve"> </v>
      </c>
      <c r="BM106" s="4" t="str">
        <f t="shared" si="169"/>
        <v xml:space="preserve"> </v>
      </c>
      <c r="BN106" s="747" t="str">
        <f t="shared" si="170"/>
        <v xml:space="preserve"> </v>
      </c>
      <c r="BO106" s="4" t="str">
        <f t="shared" si="171"/>
        <v xml:space="preserve"> </v>
      </c>
      <c r="BP106" s="747" t="str">
        <f t="shared" si="172"/>
        <v xml:space="preserve"> </v>
      </c>
      <c r="BQ106" s="133" t="s">
        <v>237</v>
      </c>
      <c r="BR106" s="133"/>
      <c r="BS106" s="389"/>
      <c r="BT106" s="389"/>
      <c r="BU106" s="389"/>
      <c r="BV106" s="389"/>
      <c r="BW106" s="389"/>
      <c r="BX106" s="389"/>
      <c r="BY106" s="389"/>
      <c r="BZ106" s="389"/>
      <c r="CA106" s="389"/>
      <c r="CB106" s="163">
        <f t="shared" si="129"/>
        <v>0</v>
      </c>
      <c r="CC106" s="389"/>
      <c r="CD106" s="389"/>
      <c r="CE106" s="389"/>
      <c r="CF106" s="389"/>
      <c r="CG106" s="389"/>
      <c r="CH106" s="389"/>
      <c r="CI106" s="389"/>
      <c r="CJ106" s="389"/>
      <c r="CK106" s="389"/>
      <c r="CL106" s="389"/>
      <c r="CM106" s="389"/>
      <c r="CN106" s="389"/>
      <c r="CO106" s="389"/>
      <c r="CP106" s="389"/>
      <c r="CQ106" s="389"/>
      <c r="CR106" s="389"/>
      <c r="CS106" s="389"/>
      <c r="CT106" s="389"/>
      <c r="CU106" s="389"/>
      <c r="CV106" s="389"/>
      <c r="CW106" s="389"/>
      <c r="CX106" s="389"/>
      <c r="CY106" s="389"/>
      <c r="CZ106" s="389"/>
      <c r="DA106" s="389"/>
      <c r="DB106" s="389"/>
      <c r="DC106" s="389"/>
      <c r="DD106" s="389"/>
      <c r="DE106" s="389"/>
      <c r="DF106" s="389"/>
      <c r="DG106" s="389"/>
      <c r="DH106" s="389"/>
      <c r="DI106" s="389"/>
      <c r="DJ106" s="389"/>
      <c r="DK106" s="389"/>
      <c r="DL106" s="389"/>
      <c r="DM106" s="389"/>
      <c r="DN106" s="389"/>
      <c r="DO106" s="389"/>
      <c r="DP106" s="389"/>
      <c r="DQ106" s="389"/>
      <c r="DR106" s="389"/>
      <c r="DS106" s="389"/>
      <c r="DT106" s="389"/>
      <c r="DU106" s="389"/>
      <c r="DV106" s="389"/>
      <c r="DW106" s="389"/>
      <c r="DX106" s="389"/>
      <c r="DY106" s="389"/>
      <c r="DZ106" s="389"/>
      <c r="EA106" s="389"/>
      <c r="EB106" s="389"/>
      <c r="EC106" s="389"/>
      <c r="ED106" s="389"/>
      <c r="EE106" s="389"/>
      <c r="EF106" s="389"/>
      <c r="EG106" s="389"/>
      <c r="EH106" s="389"/>
      <c r="EI106" s="389"/>
      <c r="EJ106" s="389"/>
      <c r="EK106" s="389"/>
      <c r="EL106" s="389"/>
      <c r="EM106" s="389"/>
      <c r="EN106" s="389"/>
      <c r="EO106" s="389"/>
      <c r="EP106" s="389"/>
      <c r="EQ106" s="389"/>
      <c r="ER106" s="389"/>
      <c r="ES106" s="389"/>
      <c r="ET106" s="389"/>
      <c r="EU106" s="389"/>
      <c r="EV106" s="389"/>
      <c r="EW106" s="389"/>
      <c r="EX106" s="389"/>
      <c r="EY106" s="389"/>
      <c r="EZ106" s="389"/>
      <c r="FA106" s="389"/>
      <c r="FB106" s="389"/>
      <c r="FC106" s="389"/>
      <c r="FD106" s="389"/>
      <c r="FE106" s="389"/>
      <c r="FF106" s="389"/>
      <c r="FG106" s="389"/>
      <c r="FH106" s="389"/>
      <c r="FI106" s="389"/>
      <c r="FJ106" s="389"/>
      <c r="FK106" s="389"/>
      <c r="FL106" s="389"/>
      <c r="FM106" s="389"/>
      <c r="FN106" s="389"/>
      <c r="FO106" s="389"/>
      <c r="FP106" s="389"/>
      <c r="FQ106" s="389"/>
      <c r="FR106" s="389"/>
      <c r="FS106" s="389"/>
      <c r="FT106" s="389"/>
      <c r="FU106" s="389"/>
      <c r="FV106" s="389"/>
      <c r="FW106" s="389"/>
      <c r="FX106" s="666" t="s">
        <v>407</v>
      </c>
      <c r="FY106" s="667">
        <v>1</v>
      </c>
      <c r="FZ106" s="667">
        <v>30289514</v>
      </c>
      <c r="GA106" s="667">
        <v>55</v>
      </c>
      <c r="GB106" s="667" t="s">
        <v>798</v>
      </c>
      <c r="GC106" s="667">
        <v>18</v>
      </c>
      <c r="GD106" s="667">
        <v>1974</v>
      </c>
      <c r="GE106" s="667">
        <v>1</v>
      </c>
      <c r="GF106" s="667" t="s">
        <v>780</v>
      </c>
      <c r="GG106" s="667">
        <v>1</v>
      </c>
      <c r="GH106" s="667">
        <v>1</v>
      </c>
      <c r="GI106" s="667" t="s">
        <v>780</v>
      </c>
      <c r="GJ106" s="667">
        <v>1</v>
      </c>
      <c r="GK106" s="667" t="s">
        <v>781</v>
      </c>
      <c r="GL106" s="667" t="s">
        <v>782</v>
      </c>
      <c r="GM106" s="667">
        <v>50</v>
      </c>
      <c r="GN106" s="667" t="s">
        <v>783</v>
      </c>
      <c r="GO106" s="667">
        <v>0</v>
      </c>
      <c r="GP106" s="667">
        <v>0</v>
      </c>
      <c r="GQ106" s="667">
        <v>4</v>
      </c>
      <c r="GR106" s="667">
        <v>2</v>
      </c>
      <c r="GS106" s="667">
        <v>1</v>
      </c>
      <c r="GT106" s="667" t="s">
        <v>783</v>
      </c>
      <c r="GU106" s="667" t="s">
        <v>783</v>
      </c>
      <c r="GV106" s="667" t="s">
        <v>783</v>
      </c>
      <c r="GW106" s="667" t="s">
        <v>783</v>
      </c>
      <c r="GX106" s="667" t="s">
        <v>783</v>
      </c>
      <c r="GY106" s="667">
        <v>1649</v>
      </c>
      <c r="GZ106" s="667">
        <v>0.45</v>
      </c>
      <c r="HA106" s="667">
        <v>5</v>
      </c>
      <c r="HB106" s="667" t="s">
        <v>783</v>
      </c>
      <c r="HC106" s="667" t="s">
        <v>782</v>
      </c>
      <c r="HD106" s="667">
        <v>15</v>
      </c>
      <c r="HE106" s="667" t="s">
        <v>783</v>
      </c>
      <c r="HF106" s="667">
        <v>0</v>
      </c>
      <c r="HG106" s="667" t="s">
        <v>783</v>
      </c>
      <c r="HH106" s="667">
        <v>0</v>
      </c>
      <c r="HI106" s="667">
        <v>1</v>
      </c>
      <c r="HJ106" s="667">
        <v>45</v>
      </c>
      <c r="HK106" s="667" t="s">
        <v>784</v>
      </c>
      <c r="HL106" s="667" t="s">
        <v>785</v>
      </c>
      <c r="HM106" s="667" t="s">
        <v>783</v>
      </c>
      <c r="HN106" s="667" t="s">
        <v>783</v>
      </c>
      <c r="HO106" s="667" t="s">
        <v>783</v>
      </c>
      <c r="HP106" s="667" t="s">
        <v>783</v>
      </c>
      <c r="HQ106" s="667" t="s">
        <v>783</v>
      </c>
      <c r="HR106" s="667">
        <v>5074871</v>
      </c>
      <c r="HS106" s="667" t="s">
        <v>783</v>
      </c>
      <c r="HT106" s="667" t="s">
        <v>786</v>
      </c>
      <c r="HU106" s="667" t="s">
        <v>787</v>
      </c>
      <c r="HV106" s="667">
        <v>4</v>
      </c>
      <c r="HW106" s="667">
        <v>2014</v>
      </c>
      <c r="HX106" s="667">
        <v>63</v>
      </c>
      <c r="HY106" s="667">
        <v>0</v>
      </c>
      <c r="HZ106" s="667">
        <v>2376</v>
      </c>
      <c r="IA106" s="668">
        <v>41697.500081018516</v>
      </c>
      <c r="IB106" s="667" t="s">
        <v>788</v>
      </c>
      <c r="IC106" s="667">
        <v>5074870</v>
      </c>
      <c r="ID106" s="667">
        <v>2014</v>
      </c>
      <c r="IE106" s="667">
        <v>1712</v>
      </c>
      <c r="IF106" s="667" t="s">
        <v>783</v>
      </c>
      <c r="IG106" s="667" t="s">
        <v>783</v>
      </c>
      <c r="IH106" s="667" t="s">
        <v>783</v>
      </c>
      <c r="II106" s="667" t="s">
        <v>783</v>
      </c>
      <c r="IJ106" s="667" t="s">
        <v>783</v>
      </c>
      <c r="IK106" s="667" t="s">
        <v>783</v>
      </c>
      <c r="IL106" s="667" t="s">
        <v>783</v>
      </c>
      <c r="IM106" s="667" t="s">
        <v>783</v>
      </c>
      <c r="IN106" s="667" t="s">
        <v>783</v>
      </c>
      <c r="IO106" s="667">
        <v>1649</v>
      </c>
      <c r="IP106" s="668">
        <v>38587.423726851855</v>
      </c>
      <c r="IQ106" s="667">
        <v>2</v>
      </c>
      <c r="IR106" s="667" t="s">
        <v>793</v>
      </c>
      <c r="IS106" s="667">
        <v>1</v>
      </c>
      <c r="IT106" s="669">
        <v>41275</v>
      </c>
      <c r="IU106" s="667" t="s">
        <v>783</v>
      </c>
      <c r="IV106" s="667" t="s">
        <v>783</v>
      </c>
      <c r="IW106" s="667" t="s">
        <v>783</v>
      </c>
      <c r="IX106" s="667" t="s">
        <v>781</v>
      </c>
      <c r="IY106" s="667">
        <v>45</v>
      </c>
      <c r="IZ106" s="667" t="s">
        <v>789</v>
      </c>
      <c r="JA106" s="667" t="s">
        <v>783</v>
      </c>
      <c r="JB106" s="667" t="s">
        <v>783</v>
      </c>
      <c r="JC106" s="667" t="s">
        <v>783</v>
      </c>
      <c r="JD106" s="667">
        <v>329446</v>
      </c>
      <c r="JE106" s="667" t="s">
        <v>783</v>
      </c>
      <c r="JF106" s="667" t="s">
        <v>783</v>
      </c>
      <c r="JG106" s="667" t="s">
        <v>795</v>
      </c>
      <c r="JH106" s="667">
        <v>55</v>
      </c>
      <c r="JI106" s="667" t="s">
        <v>783</v>
      </c>
      <c r="JJ106" s="667" t="s">
        <v>783</v>
      </c>
      <c r="JK106" s="667" t="s">
        <v>783</v>
      </c>
      <c r="JL106" s="667" t="s">
        <v>790</v>
      </c>
      <c r="JM106" s="667">
        <v>4</v>
      </c>
      <c r="JN106" s="667">
        <v>3</v>
      </c>
      <c r="JO106" s="667" t="s">
        <v>783</v>
      </c>
      <c r="JP106" s="667">
        <v>10711928</v>
      </c>
      <c r="JQ106" s="667">
        <v>2011</v>
      </c>
      <c r="JR106" s="667">
        <v>3</v>
      </c>
      <c r="JS106" s="667" t="s">
        <v>783</v>
      </c>
      <c r="JT106" s="667" t="s">
        <v>783</v>
      </c>
      <c r="JU106" s="667" t="s">
        <v>893</v>
      </c>
      <c r="JV106" s="670">
        <v>2373.5122879999999</v>
      </c>
      <c r="JX106" s="225"/>
    </row>
    <row r="107" spans="1:284" ht="16" thickBot="1">
      <c r="A107" s="905" t="s">
        <v>5</v>
      </c>
      <c r="B107" s="79">
        <f t="shared" si="137"/>
        <v>4</v>
      </c>
      <c r="C107" s="871" t="s">
        <v>91</v>
      </c>
      <c r="D107" s="249" t="s">
        <v>185</v>
      </c>
      <c r="E107" s="103" t="s">
        <v>193</v>
      </c>
      <c r="F107" s="888">
        <v>0.24</v>
      </c>
      <c r="G107" s="120">
        <f t="shared" si="135"/>
        <v>10.59</v>
      </c>
      <c r="H107" s="49">
        <v>0.24</v>
      </c>
      <c r="I107" s="2"/>
      <c r="J107" s="29"/>
      <c r="K107" s="18">
        <v>1991</v>
      </c>
      <c r="L107" s="5"/>
      <c r="M107" s="71">
        <v>1</v>
      </c>
      <c r="N107" s="71">
        <v>1</v>
      </c>
      <c r="O107" s="70">
        <v>5</v>
      </c>
      <c r="P107" s="891">
        <f t="shared" si="90"/>
        <v>7</v>
      </c>
      <c r="Q107" s="897">
        <f t="shared" si="133"/>
        <v>5</v>
      </c>
      <c r="R107" s="51">
        <f t="shared" si="136"/>
        <v>0.24</v>
      </c>
      <c r="S107" s="3"/>
      <c r="T107" s="29"/>
      <c r="U107" s="878">
        <f t="shared" si="134"/>
        <v>0</v>
      </c>
      <c r="V107" s="172" t="s">
        <v>642</v>
      </c>
      <c r="W107" s="536">
        <f t="shared" si="174"/>
        <v>0</v>
      </c>
      <c r="X107" s="537">
        <f t="shared" si="173"/>
        <v>8285.8666666666668</v>
      </c>
      <c r="Y107" s="537">
        <f t="shared" si="131"/>
        <v>500</v>
      </c>
      <c r="Z107" s="900">
        <f t="shared" si="138"/>
        <v>0</v>
      </c>
      <c r="AA107" s="883">
        <v>5</v>
      </c>
      <c r="AB107" s="270">
        <f t="shared" si="139"/>
        <v>3965.8666666666668</v>
      </c>
      <c r="AC107" s="566">
        <v>0.25</v>
      </c>
      <c r="AD107" s="562">
        <f t="shared" si="140"/>
        <v>4320</v>
      </c>
      <c r="AE107" s="518"/>
      <c r="AF107" s="270">
        <f t="shared" si="141"/>
        <v>0</v>
      </c>
      <c r="AG107" s="270"/>
      <c r="AH107" s="562">
        <f t="shared" si="142"/>
        <v>0</v>
      </c>
      <c r="AI107" s="270"/>
      <c r="AJ107" s="228">
        <v>0</v>
      </c>
      <c r="AK107" s="902"/>
      <c r="AL107" s="902"/>
      <c r="AM107" s="18" t="str">
        <f t="shared" si="143"/>
        <v xml:space="preserve"> </v>
      </c>
      <c r="AN107" s="747" t="str">
        <f t="shared" si="144"/>
        <v xml:space="preserve"> </v>
      </c>
      <c r="AO107" s="4" t="str">
        <f t="shared" si="145"/>
        <v xml:space="preserve"> </v>
      </c>
      <c r="AP107" s="747" t="str">
        <f t="shared" si="146"/>
        <v xml:space="preserve"> </v>
      </c>
      <c r="AQ107" s="4" t="str">
        <f t="shared" si="147"/>
        <v xml:space="preserve"> </v>
      </c>
      <c r="AR107" s="747" t="str">
        <f t="shared" si="148"/>
        <v xml:space="preserve"> </v>
      </c>
      <c r="AS107" s="4" t="str">
        <f t="shared" si="149"/>
        <v xml:space="preserve"> </v>
      </c>
      <c r="AT107" s="747" t="str">
        <f t="shared" si="150"/>
        <v xml:space="preserve"> </v>
      </c>
      <c r="AU107" s="4" t="str">
        <f t="shared" si="151"/>
        <v xml:space="preserve"> </v>
      </c>
      <c r="AV107" s="747" t="str">
        <f t="shared" si="152"/>
        <v xml:space="preserve"> </v>
      </c>
      <c r="AW107" s="4" t="str">
        <f t="shared" si="153"/>
        <v xml:space="preserve"> </v>
      </c>
      <c r="AX107" s="747" t="str">
        <f t="shared" si="154"/>
        <v xml:space="preserve"> </v>
      </c>
      <c r="AY107" s="4" t="str">
        <f t="shared" si="155"/>
        <v xml:space="preserve"> </v>
      </c>
      <c r="AZ107" s="747" t="str">
        <f t="shared" si="156"/>
        <v xml:space="preserve"> </v>
      </c>
      <c r="BA107" s="4" t="str">
        <f t="shared" si="157"/>
        <v xml:space="preserve"> </v>
      </c>
      <c r="BB107" s="747" t="str">
        <f t="shared" si="158"/>
        <v xml:space="preserve"> </v>
      </c>
      <c r="BC107" s="4" t="str">
        <f t="shared" si="159"/>
        <v xml:space="preserve"> </v>
      </c>
      <c r="BD107" s="747" t="str">
        <f t="shared" si="160"/>
        <v xml:space="preserve"> </v>
      </c>
      <c r="BE107" s="4" t="str">
        <f t="shared" si="161"/>
        <v xml:space="preserve"> </v>
      </c>
      <c r="BF107" s="747" t="str">
        <f t="shared" si="162"/>
        <v xml:space="preserve"> </v>
      </c>
      <c r="BG107" s="4" t="str">
        <f t="shared" si="163"/>
        <v xml:space="preserve"> </v>
      </c>
      <c r="BH107" s="747" t="str">
        <f t="shared" si="164"/>
        <v xml:space="preserve"> </v>
      </c>
      <c r="BI107" s="4" t="str">
        <f t="shared" si="165"/>
        <v xml:space="preserve"> </v>
      </c>
      <c r="BJ107" s="747" t="str">
        <f t="shared" si="166"/>
        <v xml:space="preserve"> </v>
      </c>
      <c r="BK107" s="4" t="str">
        <f t="shared" si="167"/>
        <v xml:space="preserve"> </v>
      </c>
      <c r="BL107" s="747" t="str">
        <f t="shared" si="168"/>
        <v xml:space="preserve"> </v>
      </c>
      <c r="BM107" s="4" t="str">
        <f t="shared" si="169"/>
        <v xml:space="preserve"> </v>
      </c>
      <c r="BN107" s="747" t="str">
        <f t="shared" si="170"/>
        <v xml:space="preserve"> </v>
      </c>
      <c r="BO107" s="4" t="str">
        <f t="shared" si="171"/>
        <v xml:space="preserve"> </v>
      </c>
      <c r="BP107" s="747" t="str">
        <f t="shared" si="172"/>
        <v xml:space="preserve"> </v>
      </c>
      <c r="BQ107" s="133"/>
      <c r="BR107" s="133"/>
      <c r="BS107" s="389"/>
      <c r="BT107" s="589"/>
      <c r="BU107" s="589"/>
      <c r="BV107" s="389"/>
      <c r="BW107" s="389"/>
      <c r="BX107" s="389"/>
      <c r="BY107" s="389"/>
      <c r="BZ107" s="389"/>
      <c r="CA107" s="389"/>
      <c r="CB107" s="163">
        <f t="shared" si="129"/>
        <v>0</v>
      </c>
      <c r="CC107" s="389"/>
      <c r="CD107" s="389"/>
      <c r="CE107" s="389"/>
      <c r="CF107" s="389"/>
      <c r="CG107" s="389"/>
      <c r="CH107" s="389"/>
      <c r="CI107" s="389"/>
      <c r="CJ107" s="389"/>
      <c r="CK107" s="389"/>
      <c r="CL107" s="389"/>
      <c r="CM107" s="389"/>
      <c r="CN107" s="389"/>
      <c r="CO107" s="389"/>
      <c r="CP107" s="389"/>
      <c r="CQ107" s="389"/>
      <c r="CR107" s="389"/>
      <c r="CS107" s="389"/>
      <c r="CT107" s="389"/>
      <c r="CU107" s="389"/>
      <c r="CV107" s="389"/>
      <c r="CW107" s="389"/>
      <c r="CX107" s="389"/>
      <c r="CY107" s="389"/>
      <c r="CZ107" s="389"/>
      <c r="DA107" s="389"/>
      <c r="DB107" s="389"/>
      <c r="DC107" s="389"/>
      <c r="DD107" s="389"/>
      <c r="DE107" s="389"/>
      <c r="DF107" s="389"/>
      <c r="DG107" s="389"/>
      <c r="DH107" s="389"/>
      <c r="DI107" s="389"/>
      <c r="DJ107" s="389"/>
      <c r="DK107" s="389"/>
      <c r="DL107" s="389"/>
      <c r="DM107" s="389"/>
      <c r="DN107" s="389"/>
      <c r="DO107" s="389"/>
      <c r="DP107" s="389"/>
      <c r="DQ107" s="389"/>
      <c r="DR107" s="389"/>
      <c r="DS107" s="389"/>
      <c r="DT107" s="389"/>
      <c r="DU107" s="389"/>
      <c r="DV107" s="389"/>
      <c r="DW107" s="389"/>
      <c r="DX107" s="389"/>
      <c r="DY107" s="389"/>
      <c r="DZ107" s="389"/>
      <c r="EA107" s="389"/>
      <c r="EB107" s="389"/>
      <c r="EC107" s="389"/>
      <c r="ED107" s="389"/>
      <c r="EE107" s="389"/>
      <c r="EF107" s="389"/>
      <c r="EG107" s="389"/>
      <c r="EH107" s="389"/>
      <c r="EI107" s="389"/>
      <c r="EJ107" s="389"/>
      <c r="EK107" s="389"/>
      <c r="EL107" s="389"/>
      <c r="EM107" s="389"/>
      <c r="EN107" s="389"/>
      <c r="EO107" s="389"/>
      <c r="EP107" s="389"/>
      <c r="EQ107" s="389"/>
      <c r="ER107" s="389"/>
      <c r="ES107" s="389"/>
      <c r="ET107" s="389"/>
      <c r="EU107" s="389"/>
      <c r="EV107" s="389"/>
      <c r="EW107" s="389"/>
      <c r="EX107" s="389"/>
      <c r="EY107" s="389"/>
      <c r="EZ107" s="389"/>
      <c r="FA107" s="389"/>
      <c r="FB107" s="389"/>
      <c r="FC107" s="389"/>
      <c r="FD107" s="389"/>
      <c r="FE107" s="389"/>
      <c r="FF107" s="389"/>
      <c r="FG107" s="389"/>
      <c r="FH107" s="389"/>
      <c r="FI107" s="389"/>
      <c r="FJ107" s="389"/>
      <c r="FK107" s="389"/>
      <c r="FL107" s="389"/>
      <c r="FM107" s="389"/>
      <c r="FN107" s="389"/>
      <c r="FO107" s="389"/>
      <c r="FP107" s="389"/>
      <c r="FQ107" s="389"/>
      <c r="FR107" s="389"/>
      <c r="FS107" s="389"/>
      <c r="FT107" s="389"/>
      <c r="FU107" s="389"/>
      <c r="FV107" s="389"/>
      <c r="FW107" s="389"/>
      <c r="FX107" s="625" t="s">
        <v>407</v>
      </c>
      <c r="FY107" s="626">
        <v>275</v>
      </c>
      <c r="FZ107" s="626">
        <v>30289515</v>
      </c>
      <c r="GA107" s="626" t="s">
        <v>783</v>
      </c>
      <c r="GB107" s="626"/>
      <c r="GC107" s="626" t="s">
        <v>783</v>
      </c>
      <c r="GD107" s="626" t="s">
        <v>783</v>
      </c>
      <c r="GE107" s="626" t="s">
        <v>783</v>
      </c>
      <c r="GF107" s="626"/>
      <c r="GG107" s="626" t="s">
        <v>783</v>
      </c>
      <c r="GH107" s="626" t="s">
        <v>783</v>
      </c>
      <c r="GI107" s="626"/>
      <c r="GJ107" s="626" t="s">
        <v>783</v>
      </c>
      <c r="GK107" s="626" t="s">
        <v>781</v>
      </c>
      <c r="GL107" s="626" t="s">
        <v>783</v>
      </c>
      <c r="GM107" s="626" t="s">
        <v>783</v>
      </c>
      <c r="GN107" s="626" t="s">
        <v>783</v>
      </c>
      <c r="GO107" s="626" t="s">
        <v>783</v>
      </c>
      <c r="GP107" s="626" t="s">
        <v>783</v>
      </c>
      <c r="GQ107" s="626" t="s">
        <v>783</v>
      </c>
      <c r="GR107" s="626" t="s">
        <v>783</v>
      </c>
      <c r="GS107" s="626" t="s">
        <v>783</v>
      </c>
      <c r="GT107" s="626" t="s">
        <v>783</v>
      </c>
      <c r="GU107" s="626" t="s">
        <v>783</v>
      </c>
      <c r="GV107" s="626" t="s">
        <v>783</v>
      </c>
      <c r="GW107" s="626" t="s">
        <v>783</v>
      </c>
      <c r="GX107" s="626" t="s">
        <v>783</v>
      </c>
      <c r="GY107" s="626">
        <v>1649</v>
      </c>
      <c r="GZ107" s="626">
        <v>0</v>
      </c>
      <c r="HA107" s="626">
        <v>9</v>
      </c>
      <c r="HB107" s="626" t="s">
        <v>783</v>
      </c>
      <c r="HC107" s="626" t="s">
        <v>783</v>
      </c>
      <c r="HD107" s="626" t="s">
        <v>783</v>
      </c>
      <c r="HE107" s="626" t="s">
        <v>783</v>
      </c>
      <c r="HF107" s="626" t="s">
        <v>783</v>
      </c>
      <c r="HG107" s="626" t="s">
        <v>783</v>
      </c>
      <c r="HH107" s="626" t="s">
        <v>783</v>
      </c>
      <c r="HI107" s="626" t="s">
        <v>783</v>
      </c>
      <c r="HJ107" s="626" t="s">
        <v>783</v>
      </c>
      <c r="HK107" s="626" t="s">
        <v>783</v>
      </c>
      <c r="HL107" s="626" t="s">
        <v>783</v>
      </c>
      <c r="HM107" s="626" t="s">
        <v>783</v>
      </c>
      <c r="HN107" s="626" t="s">
        <v>783</v>
      </c>
      <c r="HO107" s="626" t="s">
        <v>783</v>
      </c>
      <c r="HP107" s="626" t="s">
        <v>783</v>
      </c>
      <c r="HQ107" s="626" t="s">
        <v>783</v>
      </c>
      <c r="HR107" s="626">
        <v>5074871</v>
      </c>
      <c r="HS107" s="626" t="s">
        <v>783</v>
      </c>
      <c r="HT107" s="626" t="s">
        <v>786</v>
      </c>
      <c r="HU107" s="626" t="s">
        <v>787</v>
      </c>
      <c r="HV107" s="626">
        <v>4</v>
      </c>
      <c r="HW107" s="626">
        <v>2014</v>
      </c>
      <c r="HX107" s="626">
        <v>63</v>
      </c>
      <c r="HY107" s="626">
        <v>2376</v>
      </c>
      <c r="HZ107" s="626">
        <v>5386</v>
      </c>
      <c r="IA107" s="627">
        <v>41697.500081018516</v>
      </c>
      <c r="IB107" s="626" t="s">
        <v>788</v>
      </c>
      <c r="IC107" s="626">
        <v>5074870</v>
      </c>
      <c r="ID107" s="626" t="s">
        <v>783</v>
      </c>
      <c r="IE107" s="626">
        <v>1712</v>
      </c>
      <c r="IF107" s="626" t="s">
        <v>783</v>
      </c>
      <c r="IG107" s="626" t="s">
        <v>783</v>
      </c>
      <c r="IH107" s="626" t="s">
        <v>783</v>
      </c>
      <c r="II107" s="626" t="s">
        <v>783</v>
      </c>
      <c r="IJ107" s="626" t="s">
        <v>783</v>
      </c>
      <c r="IK107" s="626" t="s">
        <v>783</v>
      </c>
      <c r="IL107" s="626" t="s">
        <v>783</v>
      </c>
      <c r="IM107" s="626" t="s">
        <v>783</v>
      </c>
      <c r="IN107" s="626" t="s">
        <v>783</v>
      </c>
      <c r="IO107" s="626">
        <v>2108</v>
      </c>
      <c r="IP107" s="627">
        <v>38587.423726851855</v>
      </c>
      <c r="IQ107" s="626" t="s">
        <v>783</v>
      </c>
      <c r="IR107" s="626" t="s">
        <v>783</v>
      </c>
      <c r="IS107" s="626" t="s">
        <v>783</v>
      </c>
      <c r="IT107" s="626" t="s">
        <v>783</v>
      </c>
      <c r="IU107" s="626" t="s">
        <v>783</v>
      </c>
      <c r="IV107" s="626" t="s">
        <v>783</v>
      </c>
      <c r="IW107" s="626" t="s">
        <v>783</v>
      </c>
      <c r="IX107" s="626" t="s">
        <v>781</v>
      </c>
      <c r="IY107" s="626" t="s">
        <v>783</v>
      </c>
      <c r="IZ107" s="626" t="s">
        <v>783</v>
      </c>
      <c r="JA107" s="626" t="s">
        <v>783</v>
      </c>
      <c r="JB107" s="626" t="s">
        <v>783</v>
      </c>
      <c r="JC107" s="626" t="s">
        <v>783</v>
      </c>
      <c r="JD107" s="626">
        <v>329446</v>
      </c>
      <c r="JE107" s="626" t="s">
        <v>783</v>
      </c>
      <c r="JF107" s="626" t="s">
        <v>783</v>
      </c>
      <c r="JG107" s="626" t="s">
        <v>783</v>
      </c>
      <c r="JH107" s="626" t="s">
        <v>783</v>
      </c>
      <c r="JI107" s="626" t="s">
        <v>783</v>
      </c>
      <c r="JJ107" s="626" t="s">
        <v>783</v>
      </c>
      <c r="JK107" s="626" t="s">
        <v>783</v>
      </c>
      <c r="JL107" s="626" t="s">
        <v>783</v>
      </c>
      <c r="JM107" s="626">
        <v>4</v>
      </c>
      <c r="JN107" s="626" t="s">
        <v>783</v>
      </c>
      <c r="JO107" s="626" t="s">
        <v>783</v>
      </c>
      <c r="JP107" s="626">
        <v>10711928</v>
      </c>
      <c r="JQ107" s="626">
        <v>2011</v>
      </c>
      <c r="JR107" s="626">
        <v>3</v>
      </c>
      <c r="JS107" s="626" t="s">
        <v>783</v>
      </c>
      <c r="JT107" s="626" t="s">
        <v>783</v>
      </c>
      <c r="JU107" s="626" t="s">
        <v>894</v>
      </c>
      <c r="JV107" s="628">
        <v>3006.8536250000002</v>
      </c>
      <c r="JW107">
        <f>SUM(JV106:JV107)</f>
        <v>5380.3659129999996</v>
      </c>
      <c r="JX107" s="225">
        <v>1.0190086956439393</v>
      </c>
    </row>
    <row r="108" spans="1:284" ht="16" thickBot="1">
      <c r="A108" s="905" t="s">
        <v>5</v>
      </c>
      <c r="B108" s="79">
        <f t="shared" si="137"/>
        <v>4</v>
      </c>
      <c r="C108" s="871" t="s">
        <v>85</v>
      </c>
      <c r="D108" s="249" t="s">
        <v>162</v>
      </c>
      <c r="E108" s="103" t="s">
        <v>206</v>
      </c>
      <c r="F108" s="888">
        <v>0.25</v>
      </c>
      <c r="G108" s="120">
        <f t="shared" si="135"/>
        <v>10.84</v>
      </c>
      <c r="H108" s="51">
        <v>0.25</v>
      </c>
      <c r="I108" s="2"/>
      <c r="J108" s="29"/>
      <c r="K108" s="18"/>
      <c r="L108" s="5"/>
      <c r="M108" s="71">
        <v>1</v>
      </c>
      <c r="N108" s="71">
        <v>2</v>
      </c>
      <c r="O108" s="70">
        <v>3</v>
      </c>
      <c r="P108" s="891">
        <f t="shared" si="90"/>
        <v>6</v>
      </c>
      <c r="Q108" s="897">
        <f t="shared" si="133"/>
        <v>6</v>
      </c>
      <c r="R108" s="51">
        <f t="shared" si="136"/>
        <v>0.25</v>
      </c>
      <c r="S108" s="547"/>
      <c r="T108" s="29"/>
      <c r="U108" s="878">
        <f t="shared" si="134"/>
        <v>0</v>
      </c>
      <c r="V108" s="172" t="s">
        <v>642</v>
      </c>
      <c r="W108" s="536">
        <f t="shared" si="174"/>
        <v>0</v>
      </c>
      <c r="X108" s="537">
        <f t="shared" si="173"/>
        <v>0</v>
      </c>
      <c r="Y108" s="537">
        <f t="shared" si="131"/>
        <v>0</v>
      </c>
      <c r="Z108" s="900">
        <f t="shared" si="138"/>
        <v>0</v>
      </c>
      <c r="AA108" s="883"/>
      <c r="AB108" s="270">
        <f t="shared" si="139"/>
        <v>0</v>
      </c>
      <c r="AC108" s="553"/>
      <c r="AD108" s="562">
        <f t="shared" si="140"/>
        <v>0</v>
      </c>
      <c r="AE108" s="518"/>
      <c r="AF108" s="270">
        <f t="shared" si="141"/>
        <v>0</v>
      </c>
      <c r="AG108" s="270"/>
      <c r="AH108" s="562">
        <f t="shared" si="142"/>
        <v>0</v>
      </c>
      <c r="AI108" s="270"/>
      <c r="AJ108" s="228">
        <v>0</v>
      </c>
      <c r="AK108" s="902"/>
      <c r="AL108" s="902"/>
      <c r="AM108" s="18" t="str">
        <f t="shared" si="143"/>
        <v xml:space="preserve"> </v>
      </c>
      <c r="AN108" s="747" t="str">
        <f t="shared" si="144"/>
        <v xml:space="preserve"> </v>
      </c>
      <c r="AO108" s="4" t="str">
        <f t="shared" si="145"/>
        <v xml:space="preserve"> </v>
      </c>
      <c r="AP108" s="747" t="str">
        <f t="shared" si="146"/>
        <v xml:space="preserve"> </v>
      </c>
      <c r="AQ108" s="4" t="str">
        <f t="shared" si="147"/>
        <v xml:space="preserve"> </v>
      </c>
      <c r="AR108" s="747" t="str">
        <f t="shared" si="148"/>
        <v xml:space="preserve"> </v>
      </c>
      <c r="AS108" s="4" t="str">
        <f t="shared" si="149"/>
        <v xml:space="preserve"> </v>
      </c>
      <c r="AT108" s="747" t="str">
        <f t="shared" si="150"/>
        <v xml:space="preserve"> </v>
      </c>
      <c r="AU108" s="4" t="str">
        <f t="shared" si="151"/>
        <v xml:space="preserve"> </v>
      </c>
      <c r="AV108" s="747" t="str">
        <f t="shared" si="152"/>
        <v xml:space="preserve"> </v>
      </c>
      <c r="AW108" s="4" t="str">
        <f t="shared" si="153"/>
        <v xml:space="preserve"> </v>
      </c>
      <c r="AX108" s="747" t="str">
        <f t="shared" si="154"/>
        <v xml:space="preserve"> </v>
      </c>
      <c r="AY108" s="4" t="str">
        <f t="shared" si="155"/>
        <v xml:space="preserve"> </v>
      </c>
      <c r="AZ108" s="747" t="str">
        <f t="shared" si="156"/>
        <v xml:space="preserve"> </v>
      </c>
      <c r="BA108" s="4" t="str">
        <f t="shared" si="157"/>
        <v xml:space="preserve"> </v>
      </c>
      <c r="BB108" s="747" t="str">
        <f t="shared" si="158"/>
        <v xml:space="preserve"> </v>
      </c>
      <c r="BC108" s="4" t="str">
        <f t="shared" si="159"/>
        <v xml:space="preserve"> </v>
      </c>
      <c r="BD108" s="747" t="str">
        <f t="shared" si="160"/>
        <v xml:space="preserve"> </v>
      </c>
      <c r="BE108" s="4" t="str">
        <f t="shared" si="161"/>
        <v xml:space="preserve"> </v>
      </c>
      <c r="BF108" s="747" t="str">
        <f t="shared" si="162"/>
        <v xml:space="preserve"> </v>
      </c>
      <c r="BG108" s="4" t="str">
        <f t="shared" si="163"/>
        <v xml:space="preserve"> </v>
      </c>
      <c r="BH108" s="747" t="str">
        <f t="shared" si="164"/>
        <v xml:space="preserve"> </v>
      </c>
      <c r="BI108" s="4" t="str">
        <f t="shared" si="165"/>
        <v xml:space="preserve"> </v>
      </c>
      <c r="BJ108" s="747" t="str">
        <f t="shared" si="166"/>
        <v xml:space="preserve"> </v>
      </c>
      <c r="BK108" s="4" t="str">
        <f t="shared" si="167"/>
        <v xml:space="preserve"> </v>
      </c>
      <c r="BL108" s="747" t="str">
        <f t="shared" si="168"/>
        <v xml:space="preserve"> </v>
      </c>
      <c r="BM108" s="4" t="str">
        <f t="shared" si="169"/>
        <v xml:space="preserve"> </v>
      </c>
      <c r="BN108" s="747" t="str">
        <f t="shared" si="170"/>
        <v xml:space="preserve"> </v>
      </c>
      <c r="BO108" s="4" t="str">
        <f t="shared" si="171"/>
        <v xml:space="preserve"> </v>
      </c>
      <c r="BP108" s="747" t="str">
        <f t="shared" si="172"/>
        <v xml:space="preserve"> </v>
      </c>
      <c r="BQ108" s="133" t="s">
        <v>207</v>
      </c>
      <c r="BR108" s="133"/>
      <c r="BS108" s="389"/>
      <c r="BT108" s="389"/>
      <c r="BU108" s="389"/>
      <c r="BV108" s="389"/>
      <c r="BW108" s="389"/>
      <c r="BX108" s="389"/>
      <c r="BY108" s="389"/>
      <c r="BZ108" s="389"/>
      <c r="CA108" s="389"/>
      <c r="CB108" s="163">
        <f t="shared" si="129"/>
        <v>0</v>
      </c>
      <c r="CC108" s="389"/>
      <c r="CD108" s="389"/>
      <c r="CE108" s="389"/>
      <c r="CF108" s="389"/>
      <c r="CG108" s="389"/>
      <c r="CH108" s="389"/>
      <c r="CI108" s="389"/>
      <c r="CJ108" s="389"/>
      <c r="CK108" s="389"/>
      <c r="CL108" s="389"/>
      <c r="CM108" s="389"/>
      <c r="CN108" s="389"/>
      <c r="CO108" s="389"/>
      <c r="CP108" s="389"/>
      <c r="CQ108" s="389"/>
      <c r="CR108" s="389"/>
      <c r="CS108" s="389"/>
      <c r="CT108" s="389"/>
      <c r="CU108" s="389"/>
      <c r="CV108" s="389"/>
      <c r="CW108" s="389"/>
      <c r="CX108" s="389"/>
      <c r="CY108" s="389"/>
      <c r="CZ108" s="389"/>
      <c r="DA108" s="389"/>
      <c r="DB108" s="389"/>
      <c r="DC108" s="389"/>
      <c r="DD108" s="389"/>
      <c r="DE108" s="389"/>
      <c r="DF108" s="389"/>
      <c r="DG108" s="389"/>
      <c r="DH108" s="389"/>
      <c r="DI108" s="389"/>
      <c r="DJ108" s="389"/>
      <c r="DK108" s="389"/>
      <c r="DL108" s="389"/>
      <c r="DM108" s="389"/>
      <c r="DN108" s="389"/>
      <c r="DO108" s="389"/>
      <c r="DP108" s="389"/>
      <c r="DQ108" s="389"/>
      <c r="DR108" s="389"/>
      <c r="DS108" s="389"/>
      <c r="DT108" s="389"/>
      <c r="DU108" s="389"/>
      <c r="DV108" s="389"/>
      <c r="DW108" s="389"/>
      <c r="DX108" s="389"/>
      <c r="DY108" s="389"/>
      <c r="DZ108" s="389"/>
      <c r="EA108" s="389"/>
      <c r="EB108" s="389"/>
      <c r="EC108" s="389"/>
      <c r="ED108" s="389"/>
      <c r="EE108" s="389"/>
      <c r="EF108" s="389"/>
      <c r="EG108" s="389"/>
      <c r="EH108" s="389"/>
      <c r="EI108" s="389"/>
      <c r="EJ108" s="389"/>
      <c r="EK108" s="389"/>
      <c r="EL108" s="389"/>
      <c r="EM108" s="389"/>
      <c r="EN108" s="389"/>
      <c r="EO108" s="389"/>
      <c r="EP108" s="389"/>
      <c r="EQ108" s="389"/>
      <c r="ER108" s="389"/>
      <c r="ES108" s="389"/>
      <c r="ET108" s="389"/>
      <c r="EU108" s="389"/>
      <c r="EV108" s="389"/>
      <c r="EW108" s="389"/>
      <c r="EX108" s="389"/>
      <c r="EY108" s="389"/>
      <c r="EZ108" s="389"/>
      <c r="FA108" s="389"/>
      <c r="FB108" s="389"/>
      <c r="FC108" s="389"/>
      <c r="FD108" s="389"/>
      <c r="FE108" s="389"/>
      <c r="FF108" s="389"/>
      <c r="FG108" s="389"/>
      <c r="FH108" s="389"/>
      <c r="FI108" s="389"/>
      <c r="FJ108" s="389"/>
      <c r="FK108" s="389"/>
      <c r="FL108" s="389"/>
      <c r="FM108" s="389"/>
      <c r="FN108" s="389"/>
      <c r="FO108" s="389"/>
      <c r="FP108" s="389"/>
      <c r="FQ108" s="389"/>
      <c r="FR108" s="389"/>
      <c r="FS108" s="389"/>
      <c r="FT108" s="389"/>
      <c r="FU108" s="389"/>
      <c r="FV108" s="389"/>
      <c r="FW108" s="389"/>
      <c r="FX108" s="666" t="s">
        <v>468</v>
      </c>
      <c r="FY108" s="667">
        <v>270</v>
      </c>
      <c r="FZ108" s="667">
        <v>30289517</v>
      </c>
      <c r="GA108" s="667">
        <v>55</v>
      </c>
      <c r="GB108" s="667" t="s">
        <v>798</v>
      </c>
      <c r="GC108" s="667">
        <v>16</v>
      </c>
      <c r="GD108" s="667">
        <v>1972</v>
      </c>
      <c r="GE108" s="667">
        <v>1</v>
      </c>
      <c r="GF108" s="667" t="s">
        <v>780</v>
      </c>
      <c r="GG108" s="667">
        <v>4</v>
      </c>
      <c r="GH108" s="667">
        <v>1</v>
      </c>
      <c r="GI108" s="667" t="s">
        <v>780</v>
      </c>
      <c r="GJ108" s="667">
        <v>4</v>
      </c>
      <c r="GK108" s="667" t="s">
        <v>781</v>
      </c>
      <c r="GL108" s="667" t="s">
        <v>782</v>
      </c>
      <c r="GM108" s="667">
        <v>66</v>
      </c>
      <c r="GN108" s="667" t="s">
        <v>783</v>
      </c>
      <c r="GO108" s="667">
        <v>0</v>
      </c>
      <c r="GP108" s="667">
        <v>0</v>
      </c>
      <c r="GQ108" s="667">
        <v>4</v>
      </c>
      <c r="GR108" s="667">
        <v>2</v>
      </c>
      <c r="GS108" s="667">
        <v>2</v>
      </c>
      <c r="GT108" s="667" t="s">
        <v>783</v>
      </c>
      <c r="GU108" s="667" t="s">
        <v>783</v>
      </c>
      <c r="GV108" s="667" t="s">
        <v>783</v>
      </c>
      <c r="GW108" s="667" t="s">
        <v>783</v>
      </c>
      <c r="GX108" s="667" t="s">
        <v>783</v>
      </c>
      <c r="GY108" s="667">
        <v>1649</v>
      </c>
      <c r="GZ108" s="667">
        <v>0.75</v>
      </c>
      <c r="HA108" s="667">
        <v>5</v>
      </c>
      <c r="HB108" s="667" t="s">
        <v>783</v>
      </c>
      <c r="HC108" s="667" t="s">
        <v>782</v>
      </c>
      <c r="HD108" s="667">
        <v>75</v>
      </c>
      <c r="HE108" s="667" t="s">
        <v>783</v>
      </c>
      <c r="HF108" s="667">
        <v>0</v>
      </c>
      <c r="HG108" s="667" t="s">
        <v>783</v>
      </c>
      <c r="HH108" s="667">
        <v>0</v>
      </c>
      <c r="HI108" s="667">
        <v>1</v>
      </c>
      <c r="HJ108" s="667">
        <v>45</v>
      </c>
      <c r="HK108" s="667" t="s">
        <v>784</v>
      </c>
      <c r="HL108" s="667" t="s">
        <v>785</v>
      </c>
      <c r="HM108" s="667" t="s">
        <v>783</v>
      </c>
      <c r="HN108" s="667" t="s">
        <v>783</v>
      </c>
      <c r="HO108" s="667" t="s">
        <v>783</v>
      </c>
      <c r="HP108" s="667" t="s">
        <v>783</v>
      </c>
      <c r="HQ108" s="667" t="s">
        <v>783</v>
      </c>
      <c r="HR108" s="667">
        <v>3980130</v>
      </c>
      <c r="HS108" s="667" t="s">
        <v>783</v>
      </c>
      <c r="HT108" s="667" t="s">
        <v>786</v>
      </c>
      <c r="HU108" s="667" t="s">
        <v>787</v>
      </c>
      <c r="HV108" s="667">
        <v>4</v>
      </c>
      <c r="HW108" s="667">
        <v>2014</v>
      </c>
      <c r="HX108" s="667">
        <v>63</v>
      </c>
      <c r="HY108" s="667">
        <v>0</v>
      </c>
      <c r="HZ108" s="667">
        <v>3960</v>
      </c>
      <c r="IA108" s="668">
        <v>41697.500081018516</v>
      </c>
      <c r="IB108" s="667" t="s">
        <v>788</v>
      </c>
      <c r="IC108" s="667">
        <v>3975652</v>
      </c>
      <c r="ID108" s="667">
        <v>2014</v>
      </c>
      <c r="IE108" s="667">
        <v>1712</v>
      </c>
      <c r="IF108" s="667" t="s">
        <v>783</v>
      </c>
      <c r="IG108" s="667" t="s">
        <v>783</v>
      </c>
      <c r="IH108" s="667" t="s">
        <v>783</v>
      </c>
      <c r="II108" s="667" t="s">
        <v>783</v>
      </c>
      <c r="IJ108" s="667" t="s">
        <v>783</v>
      </c>
      <c r="IK108" s="667" t="s">
        <v>783</v>
      </c>
      <c r="IL108" s="667" t="s">
        <v>783</v>
      </c>
      <c r="IM108" s="667" t="s">
        <v>783</v>
      </c>
      <c r="IN108" s="667" t="s">
        <v>783</v>
      </c>
      <c r="IO108" s="667">
        <v>1649</v>
      </c>
      <c r="IP108" s="668">
        <v>37477.354571759257</v>
      </c>
      <c r="IQ108" s="667">
        <v>2</v>
      </c>
      <c r="IR108" s="667" t="s">
        <v>793</v>
      </c>
      <c r="IS108" s="667">
        <v>2</v>
      </c>
      <c r="IT108" s="669">
        <v>41275</v>
      </c>
      <c r="IU108" s="667" t="s">
        <v>783</v>
      </c>
      <c r="IV108" s="667" t="s">
        <v>783</v>
      </c>
      <c r="IW108" s="667" t="s">
        <v>783</v>
      </c>
      <c r="IX108" s="667" t="s">
        <v>781</v>
      </c>
      <c r="IY108" s="667">
        <v>45</v>
      </c>
      <c r="IZ108" s="667" t="s">
        <v>789</v>
      </c>
      <c r="JA108" s="667" t="s">
        <v>783</v>
      </c>
      <c r="JB108" s="667" t="s">
        <v>783</v>
      </c>
      <c r="JC108" s="667" t="s">
        <v>783</v>
      </c>
      <c r="JD108" s="667">
        <v>329447</v>
      </c>
      <c r="JE108" s="667" t="s">
        <v>783</v>
      </c>
      <c r="JF108" s="667" t="s">
        <v>783</v>
      </c>
      <c r="JG108" s="667" t="s">
        <v>802</v>
      </c>
      <c r="JH108" s="667">
        <v>55</v>
      </c>
      <c r="JI108" s="667" t="s">
        <v>783</v>
      </c>
      <c r="JJ108" s="667" t="s">
        <v>783</v>
      </c>
      <c r="JK108" s="667" t="s">
        <v>783</v>
      </c>
      <c r="JL108" s="667" t="s">
        <v>790</v>
      </c>
      <c r="JM108" s="667">
        <v>4</v>
      </c>
      <c r="JN108" s="667">
        <v>3</v>
      </c>
      <c r="JO108" s="667" t="s">
        <v>783</v>
      </c>
      <c r="JP108" s="667">
        <v>10711928</v>
      </c>
      <c r="JQ108" s="667">
        <v>2011</v>
      </c>
      <c r="JR108" s="667">
        <v>3</v>
      </c>
      <c r="JS108" s="667" t="s">
        <v>783</v>
      </c>
      <c r="JT108" s="667" t="s">
        <v>783</v>
      </c>
      <c r="JU108" s="667" t="s">
        <v>895</v>
      </c>
      <c r="JV108" s="670">
        <v>3983.0143029999999</v>
      </c>
      <c r="JW108">
        <f>JV108</f>
        <v>3983.0143029999999</v>
      </c>
      <c r="JX108" s="225">
        <v>0.75435876950757574</v>
      </c>
    </row>
    <row r="109" spans="1:284" ht="16" thickBot="1">
      <c r="A109" s="905" t="s">
        <v>5</v>
      </c>
      <c r="B109" s="79">
        <f t="shared" si="137"/>
        <v>4</v>
      </c>
      <c r="C109" s="871" t="s">
        <v>196</v>
      </c>
      <c r="D109" s="249" t="s">
        <v>185</v>
      </c>
      <c r="E109" s="103" t="s">
        <v>34</v>
      </c>
      <c r="F109" s="888">
        <v>0.25</v>
      </c>
      <c r="G109" s="120">
        <f t="shared" si="135"/>
        <v>11.09</v>
      </c>
      <c r="H109" s="51">
        <v>0.25</v>
      </c>
      <c r="I109" s="2"/>
      <c r="J109" s="29"/>
      <c r="K109" s="18"/>
      <c r="L109" s="5"/>
      <c r="M109" s="71">
        <v>1</v>
      </c>
      <c r="N109" s="71">
        <v>1</v>
      </c>
      <c r="O109" s="70">
        <v>2</v>
      </c>
      <c r="P109" s="891">
        <f t="shared" si="90"/>
        <v>4</v>
      </c>
      <c r="Q109" s="897">
        <f t="shared" si="133"/>
        <v>2</v>
      </c>
      <c r="R109" s="51">
        <f t="shared" si="136"/>
        <v>0.25</v>
      </c>
      <c r="S109" s="547"/>
      <c r="T109" s="29"/>
      <c r="U109" s="878">
        <f t="shared" si="134"/>
        <v>0</v>
      </c>
      <c r="V109" s="172" t="s">
        <v>642</v>
      </c>
      <c r="W109" s="536">
        <f t="shared" si="174"/>
        <v>0</v>
      </c>
      <c r="X109" s="537">
        <f t="shared" si="173"/>
        <v>5104.8888888888887</v>
      </c>
      <c r="Y109" s="537">
        <f t="shared" si="131"/>
        <v>500</v>
      </c>
      <c r="Z109" s="900">
        <f t="shared" si="138"/>
        <v>0</v>
      </c>
      <c r="AA109" s="883">
        <v>4</v>
      </c>
      <c r="AB109" s="270">
        <f t="shared" si="139"/>
        <v>3304.8888888888887</v>
      </c>
      <c r="AC109" s="553">
        <v>0.1</v>
      </c>
      <c r="AD109" s="562">
        <f t="shared" si="140"/>
        <v>1800</v>
      </c>
      <c r="AE109" s="518"/>
      <c r="AF109" s="270">
        <f t="shared" si="141"/>
        <v>0</v>
      </c>
      <c r="AG109" s="270"/>
      <c r="AH109" s="562">
        <f t="shared" si="142"/>
        <v>0</v>
      </c>
      <c r="AI109" s="270"/>
      <c r="AJ109" s="228">
        <v>0</v>
      </c>
      <c r="AK109" s="902"/>
      <c r="AL109" s="902"/>
      <c r="AM109" s="18" t="str">
        <f t="shared" si="143"/>
        <v xml:space="preserve"> </v>
      </c>
      <c r="AN109" s="747" t="str">
        <f t="shared" si="144"/>
        <v xml:space="preserve"> </v>
      </c>
      <c r="AO109" s="4" t="str">
        <f t="shared" si="145"/>
        <v xml:space="preserve"> </v>
      </c>
      <c r="AP109" s="747" t="str">
        <f t="shared" si="146"/>
        <v xml:space="preserve"> </v>
      </c>
      <c r="AQ109" s="4" t="str">
        <f t="shared" si="147"/>
        <v xml:space="preserve"> </v>
      </c>
      <c r="AR109" s="747" t="str">
        <f t="shared" si="148"/>
        <v xml:space="preserve"> </v>
      </c>
      <c r="AS109" s="4" t="str">
        <f t="shared" si="149"/>
        <v xml:space="preserve"> </v>
      </c>
      <c r="AT109" s="747" t="str">
        <f t="shared" si="150"/>
        <v xml:space="preserve"> </v>
      </c>
      <c r="AU109" s="4" t="str">
        <f t="shared" si="151"/>
        <v xml:space="preserve"> </v>
      </c>
      <c r="AV109" s="747" t="str">
        <f t="shared" si="152"/>
        <v xml:space="preserve"> </v>
      </c>
      <c r="AW109" s="4" t="str">
        <f t="shared" si="153"/>
        <v xml:space="preserve"> </v>
      </c>
      <c r="AX109" s="747" t="str">
        <f t="shared" si="154"/>
        <v xml:space="preserve"> </v>
      </c>
      <c r="AY109" s="4" t="str">
        <f t="shared" si="155"/>
        <v xml:space="preserve"> </v>
      </c>
      <c r="AZ109" s="747" t="str">
        <f t="shared" si="156"/>
        <v xml:space="preserve"> </v>
      </c>
      <c r="BA109" s="4" t="str">
        <f t="shared" si="157"/>
        <v xml:space="preserve"> </v>
      </c>
      <c r="BB109" s="747" t="str">
        <f t="shared" si="158"/>
        <v xml:space="preserve"> </v>
      </c>
      <c r="BC109" s="4" t="str">
        <f t="shared" si="159"/>
        <v xml:space="preserve"> </v>
      </c>
      <c r="BD109" s="747" t="str">
        <f t="shared" si="160"/>
        <v xml:space="preserve"> </v>
      </c>
      <c r="BE109" s="4" t="str">
        <f t="shared" si="161"/>
        <v xml:space="preserve"> </v>
      </c>
      <c r="BF109" s="747" t="str">
        <f t="shared" si="162"/>
        <v xml:space="preserve"> </v>
      </c>
      <c r="BG109" s="4" t="str">
        <f t="shared" si="163"/>
        <v xml:space="preserve"> </v>
      </c>
      <c r="BH109" s="747" t="str">
        <f t="shared" si="164"/>
        <v xml:space="preserve"> </v>
      </c>
      <c r="BI109" s="4" t="str">
        <f t="shared" si="165"/>
        <v xml:space="preserve"> </v>
      </c>
      <c r="BJ109" s="747" t="str">
        <f t="shared" si="166"/>
        <v xml:space="preserve"> </v>
      </c>
      <c r="BK109" s="4" t="str">
        <f t="shared" si="167"/>
        <v xml:space="preserve"> </v>
      </c>
      <c r="BL109" s="747" t="str">
        <f t="shared" si="168"/>
        <v xml:space="preserve"> </v>
      </c>
      <c r="BM109" s="4" t="str">
        <f t="shared" si="169"/>
        <v xml:space="preserve"> </v>
      </c>
      <c r="BN109" s="747" t="str">
        <f t="shared" si="170"/>
        <v xml:space="preserve"> </v>
      </c>
      <c r="BO109" s="4" t="str">
        <f t="shared" si="171"/>
        <v xml:space="preserve"> </v>
      </c>
      <c r="BP109" s="747" t="str">
        <f t="shared" si="172"/>
        <v xml:space="preserve"> </v>
      </c>
      <c r="BQ109" s="133"/>
      <c r="BR109" s="133"/>
      <c r="BS109" s="389"/>
      <c r="BT109" s="389"/>
      <c r="BU109" s="389"/>
      <c r="BV109" s="389"/>
      <c r="BW109" s="389"/>
      <c r="BX109" s="389"/>
      <c r="BY109" s="389"/>
      <c r="BZ109" s="389"/>
      <c r="CA109" s="389"/>
      <c r="CB109" s="163">
        <f t="shared" si="129"/>
        <v>0</v>
      </c>
      <c r="CC109" s="389"/>
      <c r="CD109" s="389"/>
      <c r="CE109" s="389"/>
      <c r="CF109" s="389"/>
      <c r="CG109" s="389"/>
      <c r="CH109" s="389"/>
      <c r="CI109" s="389"/>
      <c r="CJ109" s="389"/>
      <c r="CK109" s="389"/>
      <c r="CL109" s="389"/>
      <c r="CM109" s="389"/>
      <c r="CN109" s="389"/>
      <c r="CO109" s="389"/>
      <c r="CP109" s="389"/>
      <c r="CQ109" s="389"/>
      <c r="CR109" s="389"/>
      <c r="CS109" s="389"/>
      <c r="CT109" s="389"/>
      <c r="CU109" s="389"/>
      <c r="CV109" s="389"/>
      <c r="CW109" s="389"/>
      <c r="CX109" s="389"/>
      <c r="CY109" s="389"/>
      <c r="CZ109" s="389"/>
      <c r="DA109" s="389"/>
      <c r="DB109" s="389"/>
      <c r="DC109" s="389"/>
      <c r="DD109" s="389"/>
      <c r="DE109" s="389"/>
      <c r="DF109" s="389"/>
      <c r="DG109" s="389"/>
      <c r="DH109" s="389"/>
      <c r="DI109" s="389"/>
      <c r="DJ109" s="389"/>
      <c r="DK109" s="389"/>
      <c r="DL109" s="389"/>
      <c r="DM109" s="389"/>
      <c r="DN109" s="389"/>
      <c r="DO109" s="389"/>
      <c r="DP109" s="389"/>
      <c r="DQ109" s="389"/>
      <c r="DR109" s="389"/>
      <c r="DS109" s="389"/>
      <c r="DT109" s="389"/>
      <c r="DU109" s="389"/>
      <c r="DV109" s="389"/>
      <c r="DW109" s="389"/>
      <c r="DX109" s="389"/>
      <c r="DY109" s="389"/>
      <c r="DZ109" s="389"/>
      <c r="EA109" s="389"/>
      <c r="EB109" s="389"/>
      <c r="EC109" s="389"/>
      <c r="ED109" s="389"/>
      <c r="EE109" s="389"/>
      <c r="EF109" s="389"/>
      <c r="EG109" s="389"/>
      <c r="EH109" s="389"/>
      <c r="EI109" s="389"/>
      <c r="EJ109" s="389"/>
      <c r="EK109" s="389"/>
      <c r="EL109" s="389"/>
      <c r="EM109" s="389"/>
      <c r="EN109" s="389"/>
      <c r="EO109" s="389"/>
      <c r="EP109" s="389"/>
      <c r="EQ109" s="389"/>
      <c r="ER109" s="389"/>
      <c r="ES109" s="389"/>
      <c r="ET109" s="389"/>
      <c r="EU109" s="389"/>
      <c r="EV109" s="389"/>
      <c r="EW109" s="389"/>
      <c r="EX109" s="389"/>
      <c r="EY109" s="389"/>
      <c r="EZ109" s="389"/>
      <c r="FA109" s="389"/>
      <c r="FB109" s="389"/>
      <c r="FC109" s="389"/>
      <c r="FD109" s="389"/>
      <c r="FE109" s="389"/>
      <c r="FF109" s="389"/>
      <c r="FG109" s="389"/>
      <c r="FH109" s="389"/>
      <c r="FI109" s="389"/>
      <c r="FJ109" s="389"/>
      <c r="FK109" s="389"/>
      <c r="FL109" s="389"/>
      <c r="FM109" s="389"/>
      <c r="FN109" s="389"/>
      <c r="FO109" s="389"/>
      <c r="FP109" s="389"/>
      <c r="FQ109" s="389"/>
      <c r="FR109" s="389"/>
      <c r="FS109" s="389"/>
      <c r="FT109" s="389"/>
      <c r="FU109" s="389"/>
      <c r="FV109" s="389"/>
      <c r="FW109" s="389"/>
      <c r="FX109" s="645" t="s">
        <v>468</v>
      </c>
      <c r="FY109" s="646"/>
      <c r="FZ109" s="646"/>
      <c r="GA109" s="646"/>
      <c r="GB109" s="646"/>
      <c r="GC109" s="646"/>
      <c r="GD109" s="646"/>
      <c r="GE109" s="646"/>
      <c r="GF109" s="646"/>
      <c r="GG109" s="646"/>
      <c r="GH109" s="646"/>
      <c r="GI109" s="646"/>
      <c r="GJ109" s="646"/>
      <c r="GK109" s="646"/>
      <c r="GL109" s="646"/>
      <c r="GM109" s="646"/>
      <c r="GN109" s="646"/>
      <c r="GO109" s="646"/>
      <c r="GP109" s="646"/>
      <c r="GQ109" s="646"/>
      <c r="GR109" s="646"/>
      <c r="GS109" s="646"/>
      <c r="GT109" s="646"/>
      <c r="GU109" s="646"/>
      <c r="GV109" s="646"/>
      <c r="GW109" s="646"/>
      <c r="GX109" s="646"/>
      <c r="GY109" s="646"/>
      <c r="GZ109" s="646"/>
      <c r="HA109" s="646"/>
      <c r="HB109" s="646"/>
      <c r="HC109" s="646"/>
      <c r="HD109" s="646"/>
      <c r="HE109" s="646"/>
      <c r="HF109" s="646"/>
      <c r="HG109" s="646"/>
      <c r="HH109" s="646"/>
      <c r="HI109" s="646"/>
      <c r="HJ109" s="646"/>
      <c r="HK109" s="646"/>
      <c r="HL109" s="646"/>
      <c r="HM109" s="646"/>
      <c r="HN109" s="646"/>
      <c r="HO109" s="646"/>
      <c r="HP109" s="646"/>
      <c r="HQ109" s="646"/>
      <c r="HR109" s="646"/>
      <c r="HS109" s="646"/>
      <c r="HT109" s="646"/>
      <c r="HU109" s="646"/>
      <c r="HV109" s="646"/>
      <c r="HW109" s="646"/>
      <c r="HX109" s="646"/>
      <c r="HY109" s="646"/>
      <c r="HZ109" s="646"/>
      <c r="IA109" s="647"/>
      <c r="IB109" s="646"/>
      <c r="IC109" s="646"/>
      <c r="ID109" s="646"/>
      <c r="IE109" s="646"/>
      <c r="IF109" s="646"/>
      <c r="IG109" s="646"/>
      <c r="IH109" s="646"/>
      <c r="II109" s="646"/>
      <c r="IJ109" s="646"/>
      <c r="IK109" s="646"/>
      <c r="IL109" s="646"/>
      <c r="IM109" s="646"/>
      <c r="IN109" s="646"/>
      <c r="IO109" s="646"/>
      <c r="IP109" s="647"/>
      <c r="IQ109" s="646"/>
      <c r="IR109" s="646"/>
      <c r="IS109" s="646"/>
      <c r="IT109" s="648"/>
      <c r="IU109" s="646"/>
      <c r="IV109" s="646"/>
      <c r="IW109" s="646"/>
      <c r="IX109" s="646"/>
      <c r="IY109" s="646"/>
      <c r="IZ109" s="646"/>
      <c r="JA109" s="646"/>
      <c r="JB109" s="646"/>
      <c r="JC109" s="646"/>
      <c r="JD109" s="646"/>
      <c r="JE109" s="646"/>
      <c r="JF109" s="646"/>
      <c r="JG109" s="646"/>
      <c r="JH109" s="646"/>
      <c r="JI109" s="646"/>
      <c r="JJ109" s="646"/>
      <c r="JK109" s="646"/>
      <c r="JL109" s="646"/>
      <c r="JM109" s="646"/>
      <c r="JN109" s="646"/>
      <c r="JO109" s="646"/>
      <c r="JP109" s="646"/>
      <c r="JQ109" s="646"/>
      <c r="JR109" s="646"/>
      <c r="JS109" s="646"/>
      <c r="JT109" s="646"/>
      <c r="JU109" s="646"/>
      <c r="JV109" s="649"/>
      <c r="JX109" s="225"/>
    </row>
    <row r="110" spans="1:284" ht="16" thickBot="1">
      <c r="A110" s="905" t="s">
        <v>5</v>
      </c>
      <c r="B110" s="79">
        <f t="shared" si="137"/>
        <v>4</v>
      </c>
      <c r="C110" s="871" t="s">
        <v>118</v>
      </c>
      <c r="D110" s="249" t="s">
        <v>168</v>
      </c>
      <c r="E110" s="103" t="s">
        <v>66</v>
      </c>
      <c r="F110" s="888">
        <v>0.26</v>
      </c>
      <c r="G110" s="120">
        <f t="shared" si="135"/>
        <v>11.35</v>
      </c>
      <c r="H110" s="51">
        <v>0.26</v>
      </c>
      <c r="I110" s="2"/>
      <c r="J110" s="29"/>
      <c r="K110" s="18">
        <v>1987</v>
      </c>
      <c r="L110" s="5"/>
      <c r="M110" s="71">
        <v>1</v>
      </c>
      <c r="N110" s="71">
        <v>1</v>
      </c>
      <c r="O110" s="70">
        <v>2</v>
      </c>
      <c r="P110" s="891">
        <f t="shared" si="90"/>
        <v>4</v>
      </c>
      <c r="Q110" s="897">
        <f t="shared" si="133"/>
        <v>2</v>
      </c>
      <c r="R110" s="51">
        <f t="shared" si="136"/>
        <v>0.26</v>
      </c>
      <c r="S110" s="547"/>
      <c r="T110" s="29"/>
      <c r="U110" s="878">
        <f t="shared" si="134"/>
        <v>0</v>
      </c>
      <c r="V110" s="172" t="s">
        <v>642</v>
      </c>
      <c r="W110" s="536">
        <f t="shared" si="174"/>
        <v>0</v>
      </c>
      <c r="X110" s="537">
        <f t="shared" si="173"/>
        <v>0</v>
      </c>
      <c r="Y110" s="537">
        <f t="shared" si="131"/>
        <v>0</v>
      </c>
      <c r="Z110" s="900">
        <f t="shared" si="138"/>
        <v>0</v>
      </c>
      <c r="AA110" s="883"/>
      <c r="AB110" s="270">
        <f t="shared" si="139"/>
        <v>0</v>
      </c>
      <c r="AC110" s="553"/>
      <c r="AD110" s="562">
        <f t="shared" si="140"/>
        <v>0</v>
      </c>
      <c r="AE110" s="518"/>
      <c r="AF110" s="270">
        <f t="shared" si="141"/>
        <v>0</v>
      </c>
      <c r="AG110" s="270"/>
      <c r="AH110" s="562">
        <f t="shared" si="142"/>
        <v>0</v>
      </c>
      <c r="AI110" s="270"/>
      <c r="AJ110" s="228">
        <v>0</v>
      </c>
      <c r="AK110" s="902"/>
      <c r="AL110" s="902"/>
      <c r="AM110" s="18" t="str">
        <f t="shared" si="143"/>
        <v xml:space="preserve"> </v>
      </c>
      <c r="AN110" s="747" t="str">
        <f t="shared" si="144"/>
        <v xml:space="preserve"> </v>
      </c>
      <c r="AO110" s="4" t="str">
        <f t="shared" si="145"/>
        <v xml:space="preserve"> </v>
      </c>
      <c r="AP110" s="747" t="str">
        <f t="shared" si="146"/>
        <v xml:space="preserve"> </v>
      </c>
      <c r="AQ110" s="4" t="str">
        <f t="shared" si="147"/>
        <v xml:space="preserve"> </v>
      </c>
      <c r="AR110" s="747" t="str">
        <f t="shared" si="148"/>
        <v xml:space="preserve"> </v>
      </c>
      <c r="AS110" s="4" t="str">
        <f t="shared" si="149"/>
        <v xml:space="preserve"> </v>
      </c>
      <c r="AT110" s="747" t="str">
        <f t="shared" si="150"/>
        <v xml:space="preserve"> </v>
      </c>
      <c r="AU110" s="4" t="str">
        <f t="shared" si="151"/>
        <v xml:space="preserve"> </v>
      </c>
      <c r="AV110" s="747" t="str">
        <f t="shared" si="152"/>
        <v xml:space="preserve"> </v>
      </c>
      <c r="AW110" s="4" t="str">
        <f t="shared" si="153"/>
        <v xml:space="preserve"> </v>
      </c>
      <c r="AX110" s="747" t="str">
        <f t="shared" si="154"/>
        <v xml:space="preserve"> </v>
      </c>
      <c r="AY110" s="4" t="str">
        <f t="shared" si="155"/>
        <v xml:space="preserve"> </v>
      </c>
      <c r="AZ110" s="747" t="str">
        <f t="shared" si="156"/>
        <v xml:space="preserve"> </v>
      </c>
      <c r="BA110" s="4" t="str">
        <f t="shared" si="157"/>
        <v xml:space="preserve"> </v>
      </c>
      <c r="BB110" s="747" t="str">
        <f t="shared" si="158"/>
        <v xml:space="preserve"> </v>
      </c>
      <c r="BC110" s="4" t="str">
        <f t="shared" si="159"/>
        <v xml:space="preserve"> </v>
      </c>
      <c r="BD110" s="747" t="str">
        <f t="shared" si="160"/>
        <v xml:space="preserve"> </v>
      </c>
      <c r="BE110" s="4" t="str">
        <f t="shared" si="161"/>
        <v xml:space="preserve"> </v>
      </c>
      <c r="BF110" s="747" t="str">
        <f t="shared" si="162"/>
        <v xml:space="preserve"> </v>
      </c>
      <c r="BG110" s="4" t="str">
        <f t="shared" si="163"/>
        <v xml:space="preserve"> </v>
      </c>
      <c r="BH110" s="747" t="str">
        <f t="shared" si="164"/>
        <v xml:space="preserve"> </v>
      </c>
      <c r="BI110" s="4" t="str">
        <f t="shared" si="165"/>
        <v xml:space="preserve"> </v>
      </c>
      <c r="BJ110" s="747" t="str">
        <f t="shared" si="166"/>
        <v xml:space="preserve"> </v>
      </c>
      <c r="BK110" s="4" t="str">
        <f t="shared" si="167"/>
        <v xml:space="preserve"> </v>
      </c>
      <c r="BL110" s="747" t="str">
        <f t="shared" si="168"/>
        <v xml:space="preserve"> </v>
      </c>
      <c r="BM110" s="4" t="str">
        <f t="shared" si="169"/>
        <v xml:space="preserve"> </v>
      </c>
      <c r="BN110" s="747" t="str">
        <f t="shared" si="170"/>
        <v xml:space="preserve"> </v>
      </c>
      <c r="BO110" s="4" t="str">
        <f t="shared" si="171"/>
        <v xml:space="preserve"> </v>
      </c>
      <c r="BP110" s="747" t="str">
        <f t="shared" si="172"/>
        <v xml:space="preserve"> </v>
      </c>
      <c r="BQ110" s="133"/>
      <c r="BR110" s="133"/>
      <c r="BS110" s="389"/>
      <c r="BT110" s="389"/>
      <c r="BU110" s="389"/>
      <c r="BV110" s="389"/>
      <c r="BW110" s="389"/>
      <c r="BX110" s="389"/>
      <c r="BY110" s="389"/>
      <c r="BZ110" s="389"/>
      <c r="CA110" s="389"/>
      <c r="CB110" s="163">
        <f t="shared" si="129"/>
        <v>0</v>
      </c>
      <c r="CC110" s="389"/>
      <c r="CD110" s="389"/>
      <c r="CE110" s="389"/>
      <c r="CF110" s="389"/>
      <c r="CG110" s="389"/>
      <c r="CH110" s="389"/>
      <c r="CI110" s="389"/>
      <c r="CJ110" s="389"/>
      <c r="CK110" s="389"/>
      <c r="CL110" s="389"/>
      <c r="CM110" s="389"/>
      <c r="CN110" s="389"/>
      <c r="CO110" s="389"/>
      <c r="CP110" s="389"/>
      <c r="CQ110" s="389"/>
      <c r="CR110" s="389"/>
      <c r="CS110" s="389"/>
      <c r="CT110" s="389"/>
      <c r="CU110" s="389"/>
      <c r="CV110" s="389"/>
      <c r="CW110" s="389"/>
      <c r="CX110" s="389"/>
      <c r="CY110" s="389"/>
      <c r="CZ110" s="389"/>
      <c r="DA110" s="389"/>
      <c r="DB110" s="389"/>
      <c r="DC110" s="389"/>
      <c r="DD110" s="389"/>
      <c r="DE110" s="389"/>
      <c r="DF110" s="389"/>
      <c r="DG110" s="389"/>
      <c r="DH110" s="389"/>
      <c r="DI110" s="389"/>
      <c r="DJ110" s="389"/>
      <c r="DK110" s="389"/>
      <c r="DL110" s="389"/>
      <c r="DM110" s="389"/>
      <c r="DN110" s="389"/>
      <c r="DO110" s="389"/>
      <c r="DP110" s="389"/>
      <c r="DQ110" s="389"/>
      <c r="DR110" s="389"/>
      <c r="DS110" s="389"/>
      <c r="DT110" s="389"/>
      <c r="DU110" s="389"/>
      <c r="DV110" s="389"/>
      <c r="DW110" s="389"/>
      <c r="DX110" s="389"/>
      <c r="DY110" s="389"/>
      <c r="DZ110" s="389"/>
      <c r="EA110" s="389"/>
      <c r="EB110" s="389"/>
      <c r="EC110" s="389"/>
      <c r="ED110" s="389"/>
      <c r="EE110" s="389"/>
      <c r="EF110" s="389"/>
      <c r="EG110" s="389"/>
      <c r="EH110" s="389"/>
      <c r="EI110" s="389"/>
      <c r="EJ110" s="389"/>
      <c r="EK110" s="389"/>
      <c r="EL110" s="389"/>
      <c r="EM110" s="389"/>
      <c r="EN110" s="389"/>
      <c r="EO110" s="389"/>
      <c r="EP110" s="389"/>
      <c r="EQ110" s="389"/>
      <c r="ER110" s="389"/>
      <c r="ES110" s="389"/>
      <c r="ET110" s="389"/>
      <c r="EU110" s="389"/>
      <c r="EV110" s="389"/>
      <c r="EW110" s="389"/>
      <c r="EX110" s="389"/>
      <c r="EY110" s="389"/>
      <c r="EZ110" s="389"/>
      <c r="FA110" s="389"/>
      <c r="FB110" s="389"/>
      <c r="FC110" s="389"/>
      <c r="FD110" s="389"/>
      <c r="FE110" s="389"/>
      <c r="FF110" s="389"/>
      <c r="FG110" s="389"/>
      <c r="FH110" s="389"/>
      <c r="FI110" s="389"/>
      <c r="FJ110" s="389"/>
      <c r="FK110" s="389"/>
      <c r="FL110" s="389"/>
      <c r="FM110" s="389"/>
      <c r="FN110" s="389"/>
      <c r="FO110" s="389"/>
      <c r="FP110" s="389"/>
      <c r="FQ110" s="389"/>
      <c r="FR110" s="389"/>
      <c r="FS110" s="389"/>
      <c r="FT110" s="389"/>
      <c r="FU110" s="389"/>
      <c r="FV110" s="389"/>
      <c r="FW110" s="389"/>
      <c r="FX110" s="650" t="s">
        <v>468</v>
      </c>
      <c r="FY110" s="651"/>
      <c r="FZ110" s="651"/>
      <c r="GA110" s="651"/>
      <c r="GB110" s="651"/>
      <c r="GC110" s="651"/>
      <c r="GD110" s="651"/>
      <c r="GE110" s="651"/>
      <c r="GF110" s="651"/>
      <c r="GG110" s="651"/>
      <c r="GH110" s="651"/>
      <c r="GI110" s="651"/>
      <c r="GJ110" s="651"/>
      <c r="GK110" s="651"/>
      <c r="GL110" s="651"/>
      <c r="GM110" s="651"/>
      <c r="GN110" s="651"/>
      <c r="GO110" s="651"/>
      <c r="GP110" s="651"/>
      <c r="GQ110" s="651"/>
      <c r="GR110" s="651"/>
      <c r="GS110" s="651"/>
      <c r="GT110" s="651"/>
      <c r="GU110" s="651"/>
      <c r="GV110" s="651"/>
      <c r="GW110" s="651"/>
      <c r="GX110" s="651"/>
      <c r="GY110" s="651"/>
      <c r="GZ110" s="651"/>
      <c r="HA110" s="651"/>
      <c r="HB110" s="651"/>
      <c r="HC110" s="651"/>
      <c r="HD110" s="651"/>
      <c r="HE110" s="651"/>
      <c r="HF110" s="651"/>
      <c r="HG110" s="651"/>
      <c r="HH110" s="651"/>
      <c r="HI110" s="651"/>
      <c r="HJ110" s="651"/>
      <c r="HK110" s="651"/>
      <c r="HL110" s="651"/>
      <c r="HM110" s="651"/>
      <c r="HN110" s="651"/>
      <c r="HO110" s="651"/>
      <c r="HP110" s="651"/>
      <c r="HQ110" s="651"/>
      <c r="HR110" s="651"/>
      <c r="HS110" s="651"/>
      <c r="HT110" s="651"/>
      <c r="HU110" s="651"/>
      <c r="HV110" s="651"/>
      <c r="HW110" s="651"/>
      <c r="HX110" s="651"/>
      <c r="HY110" s="651"/>
      <c r="HZ110" s="651"/>
      <c r="IA110" s="652"/>
      <c r="IB110" s="651"/>
      <c r="IC110" s="651"/>
      <c r="ID110" s="651"/>
      <c r="IE110" s="651"/>
      <c r="IF110" s="651"/>
      <c r="IG110" s="651"/>
      <c r="IH110" s="651"/>
      <c r="II110" s="651"/>
      <c r="IJ110" s="651"/>
      <c r="IK110" s="651"/>
      <c r="IL110" s="651"/>
      <c r="IM110" s="651"/>
      <c r="IN110" s="651"/>
      <c r="IO110" s="651"/>
      <c r="IP110" s="652"/>
      <c r="IQ110" s="651"/>
      <c r="IR110" s="651"/>
      <c r="IS110" s="651"/>
      <c r="IT110" s="653"/>
      <c r="IU110" s="651"/>
      <c r="IV110" s="651"/>
      <c r="IW110" s="651"/>
      <c r="IX110" s="651"/>
      <c r="IY110" s="651"/>
      <c r="IZ110" s="651"/>
      <c r="JA110" s="651"/>
      <c r="JB110" s="651"/>
      <c r="JC110" s="651"/>
      <c r="JD110" s="651"/>
      <c r="JE110" s="651"/>
      <c r="JF110" s="651"/>
      <c r="JG110" s="651"/>
      <c r="JH110" s="651"/>
      <c r="JI110" s="651"/>
      <c r="JJ110" s="651"/>
      <c r="JK110" s="651"/>
      <c r="JL110" s="651"/>
      <c r="JM110" s="651"/>
      <c r="JN110" s="651"/>
      <c r="JO110" s="651"/>
      <c r="JP110" s="651"/>
      <c r="JQ110" s="651"/>
      <c r="JR110" s="651"/>
      <c r="JS110" s="651"/>
      <c r="JT110" s="651"/>
      <c r="JU110" s="651"/>
      <c r="JV110" s="654"/>
      <c r="JX110" s="225"/>
    </row>
    <row r="111" spans="1:284" ht="16" thickBot="1">
      <c r="A111" s="905" t="s">
        <v>5</v>
      </c>
      <c r="B111" s="79">
        <f t="shared" si="137"/>
        <v>4</v>
      </c>
      <c r="C111" s="871" t="s">
        <v>124</v>
      </c>
      <c r="D111" s="249" t="s">
        <v>185</v>
      </c>
      <c r="E111" s="103" t="s">
        <v>198</v>
      </c>
      <c r="F111" s="888">
        <v>0.3</v>
      </c>
      <c r="G111" s="120">
        <f t="shared" si="135"/>
        <v>11.65</v>
      </c>
      <c r="H111" s="49">
        <v>0.3</v>
      </c>
      <c r="I111" s="3"/>
      <c r="J111" s="29"/>
      <c r="K111" s="18">
        <v>1983</v>
      </c>
      <c r="L111" s="5"/>
      <c r="M111" s="71">
        <v>3</v>
      </c>
      <c r="N111" s="71">
        <v>4</v>
      </c>
      <c r="O111" s="70">
        <v>1</v>
      </c>
      <c r="P111" s="892">
        <v>15</v>
      </c>
      <c r="Q111" s="897">
        <f t="shared" si="133"/>
        <v>12</v>
      </c>
      <c r="R111" s="51">
        <f t="shared" si="136"/>
        <v>0.3</v>
      </c>
      <c r="S111" s="3"/>
      <c r="T111" s="29"/>
      <c r="U111" s="878">
        <f t="shared" si="134"/>
        <v>0</v>
      </c>
      <c r="V111" s="172" t="s">
        <v>642</v>
      </c>
      <c r="W111" s="536">
        <f t="shared" si="174"/>
        <v>0</v>
      </c>
      <c r="X111" s="537">
        <f t="shared" si="173"/>
        <v>9365.8666666666668</v>
      </c>
      <c r="Y111" s="537">
        <f t="shared" si="131"/>
        <v>500</v>
      </c>
      <c r="Z111" s="900">
        <f t="shared" si="138"/>
        <v>0</v>
      </c>
      <c r="AA111" s="883">
        <v>4</v>
      </c>
      <c r="AB111" s="270">
        <f t="shared" si="139"/>
        <v>3965.8666666666668</v>
      </c>
      <c r="AC111" s="566">
        <v>0.25</v>
      </c>
      <c r="AD111" s="562">
        <f t="shared" si="140"/>
        <v>5400</v>
      </c>
      <c r="AE111" s="518"/>
      <c r="AF111" s="270">
        <f t="shared" si="141"/>
        <v>0</v>
      </c>
      <c r="AG111" s="270"/>
      <c r="AH111" s="562">
        <f t="shared" si="142"/>
        <v>0</v>
      </c>
      <c r="AI111" s="270"/>
      <c r="AJ111" s="228">
        <v>0</v>
      </c>
      <c r="AK111" s="902"/>
      <c r="AL111" s="902"/>
      <c r="AM111" s="18" t="str">
        <f t="shared" si="143"/>
        <v xml:space="preserve"> </v>
      </c>
      <c r="AN111" s="747" t="str">
        <f t="shared" si="144"/>
        <v xml:space="preserve"> </v>
      </c>
      <c r="AO111" s="4" t="str">
        <f t="shared" si="145"/>
        <v xml:space="preserve"> </v>
      </c>
      <c r="AP111" s="747" t="str">
        <f t="shared" si="146"/>
        <v xml:space="preserve"> </v>
      </c>
      <c r="AQ111" s="4" t="str">
        <f t="shared" si="147"/>
        <v xml:space="preserve"> </v>
      </c>
      <c r="AR111" s="747" t="str">
        <f t="shared" si="148"/>
        <v xml:space="preserve"> </v>
      </c>
      <c r="AS111" s="4" t="str">
        <f t="shared" si="149"/>
        <v xml:space="preserve"> </v>
      </c>
      <c r="AT111" s="747" t="str">
        <f t="shared" si="150"/>
        <v xml:space="preserve"> </v>
      </c>
      <c r="AU111" s="4" t="str">
        <f t="shared" si="151"/>
        <v xml:space="preserve"> </v>
      </c>
      <c r="AV111" s="747" t="str">
        <f t="shared" si="152"/>
        <v xml:space="preserve"> </v>
      </c>
      <c r="AW111" s="4" t="str">
        <f t="shared" si="153"/>
        <v xml:space="preserve"> </v>
      </c>
      <c r="AX111" s="747" t="str">
        <f t="shared" si="154"/>
        <v xml:space="preserve"> </v>
      </c>
      <c r="AY111" s="4" t="str">
        <f t="shared" si="155"/>
        <v xml:space="preserve"> </v>
      </c>
      <c r="AZ111" s="747" t="str">
        <f t="shared" si="156"/>
        <v xml:space="preserve"> </v>
      </c>
      <c r="BA111" s="4" t="str">
        <f t="shared" si="157"/>
        <v xml:space="preserve"> </v>
      </c>
      <c r="BB111" s="747" t="str">
        <f t="shared" si="158"/>
        <v xml:space="preserve"> </v>
      </c>
      <c r="BC111" s="4" t="str">
        <f t="shared" si="159"/>
        <v xml:space="preserve"> </v>
      </c>
      <c r="BD111" s="747" t="str">
        <f t="shared" si="160"/>
        <v xml:space="preserve"> </v>
      </c>
      <c r="BE111" s="4" t="str">
        <f t="shared" si="161"/>
        <v xml:space="preserve"> </v>
      </c>
      <c r="BF111" s="747" t="str">
        <f t="shared" si="162"/>
        <v xml:space="preserve"> </v>
      </c>
      <c r="BG111" s="4" t="str">
        <f t="shared" si="163"/>
        <v xml:space="preserve"> </v>
      </c>
      <c r="BH111" s="747" t="str">
        <f t="shared" si="164"/>
        <v xml:space="preserve"> </v>
      </c>
      <c r="BI111" s="4" t="str">
        <f t="shared" si="165"/>
        <v xml:space="preserve"> </v>
      </c>
      <c r="BJ111" s="747" t="str">
        <f t="shared" si="166"/>
        <v xml:space="preserve"> </v>
      </c>
      <c r="BK111" s="4" t="str">
        <f t="shared" si="167"/>
        <v xml:space="preserve"> </v>
      </c>
      <c r="BL111" s="747" t="str">
        <f t="shared" si="168"/>
        <v xml:space="preserve"> </v>
      </c>
      <c r="BM111" s="4" t="str">
        <f t="shared" si="169"/>
        <v xml:space="preserve"> </v>
      </c>
      <c r="BN111" s="747" t="str">
        <f t="shared" si="170"/>
        <v xml:space="preserve"> </v>
      </c>
      <c r="BO111" s="4" t="str">
        <f t="shared" si="171"/>
        <v xml:space="preserve"> </v>
      </c>
      <c r="BP111" s="747" t="str">
        <f t="shared" si="172"/>
        <v xml:space="preserve"> </v>
      </c>
      <c r="BQ111" s="133" t="s">
        <v>625</v>
      </c>
      <c r="BR111" s="133"/>
      <c r="BS111" s="389"/>
      <c r="BT111" s="389"/>
      <c r="BU111" s="389"/>
      <c r="BV111" s="389"/>
      <c r="BW111" s="389"/>
      <c r="BX111" s="389"/>
      <c r="BY111" s="389"/>
      <c r="BZ111" s="389"/>
      <c r="CA111" s="389"/>
      <c r="CB111" s="163">
        <f t="shared" si="129"/>
        <v>0</v>
      </c>
      <c r="CC111" s="389"/>
      <c r="CD111" s="389"/>
      <c r="CE111" s="389"/>
      <c r="CF111" s="389"/>
      <c r="CG111" s="389"/>
      <c r="CH111" s="389"/>
      <c r="CI111" s="389"/>
      <c r="CJ111" s="389"/>
      <c r="CK111" s="389"/>
      <c r="CL111" s="389"/>
      <c r="CM111" s="389"/>
      <c r="CN111" s="389"/>
      <c r="CO111" s="389"/>
      <c r="CP111" s="389"/>
      <c r="CQ111" s="389"/>
      <c r="CR111" s="389"/>
      <c r="CS111" s="389"/>
      <c r="CT111" s="389"/>
      <c r="CU111" s="389"/>
      <c r="CV111" s="389"/>
      <c r="CW111" s="389"/>
      <c r="CX111" s="389"/>
      <c r="CY111" s="389"/>
      <c r="CZ111" s="389"/>
      <c r="DA111" s="389"/>
      <c r="DB111" s="389"/>
      <c r="DC111" s="389"/>
      <c r="DD111" s="389"/>
      <c r="DE111" s="389"/>
      <c r="DF111" s="389"/>
      <c r="DG111" s="389"/>
      <c r="DH111" s="389"/>
      <c r="DI111" s="389"/>
      <c r="DJ111" s="389"/>
      <c r="DK111" s="389"/>
      <c r="DL111" s="389"/>
      <c r="DM111" s="389"/>
      <c r="DN111" s="389"/>
      <c r="DO111" s="389"/>
      <c r="DP111" s="389"/>
      <c r="DQ111" s="389"/>
      <c r="DR111" s="389"/>
      <c r="DS111" s="389"/>
      <c r="DT111" s="389"/>
      <c r="DU111" s="389"/>
      <c r="DV111" s="389"/>
      <c r="DW111" s="389"/>
      <c r="DX111" s="389"/>
      <c r="DY111" s="389"/>
      <c r="DZ111" s="389"/>
      <c r="EA111" s="389"/>
      <c r="EB111" s="389"/>
      <c r="EC111" s="389"/>
      <c r="ED111" s="389"/>
      <c r="EE111" s="389"/>
      <c r="EF111" s="389"/>
      <c r="EG111" s="389"/>
      <c r="EH111" s="389"/>
      <c r="EI111" s="389"/>
      <c r="EJ111" s="389"/>
      <c r="EK111" s="389"/>
      <c r="EL111" s="389"/>
      <c r="EM111" s="389"/>
      <c r="EN111" s="389"/>
      <c r="EO111" s="389"/>
      <c r="EP111" s="389"/>
      <c r="EQ111" s="389"/>
      <c r="ER111" s="389"/>
      <c r="ES111" s="389"/>
      <c r="ET111" s="389"/>
      <c r="EU111" s="389"/>
      <c r="EV111" s="389"/>
      <c r="EW111" s="389"/>
      <c r="EX111" s="389"/>
      <c r="EY111" s="389"/>
      <c r="EZ111" s="389"/>
      <c r="FA111" s="389"/>
      <c r="FB111" s="389"/>
      <c r="FC111" s="389"/>
      <c r="FD111" s="389"/>
      <c r="FE111" s="389"/>
      <c r="FF111" s="389"/>
      <c r="FG111" s="389"/>
      <c r="FH111" s="389"/>
      <c r="FI111" s="389"/>
      <c r="FJ111" s="389"/>
      <c r="FK111" s="389"/>
      <c r="FL111" s="389"/>
      <c r="FM111" s="389"/>
      <c r="FN111" s="389"/>
      <c r="FO111" s="389"/>
      <c r="FP111" s="389"/>
      <c r="FQ111" s="389"/>
      <c r="FR111" s="389"/>
      <c r="FS111" s="389"/>
      <c r="FT111" s="389"/>
      <c r="FU111" s="389"/>
      <c r="FV111" s="389"/>
      <c r="FW111" s="389"/>
      <c r="FX111" s="666" t="s">
        <v>470</v>
      </c>
      <c r="FY111" s="667">
        <v>142</v>
      </c>
      <c r="FZ111" s="667">
        <v>30289518</v>
      </c>
      <c r="GA111" s="667">
        <v>30</v>
      </c>
      <c r="GB111" s="667" t="s">
        <v>813</v>
      </c>
      <c r="GC111" s="667">
        <v>8</v>
      </c>
      <c r="GD111" s="667">
        <v>1970</v>
      </c>
      <c r="GE111" s="667">
        <v>0</v>
      </c>
      <c r="GF111" s="667" t="s">
        <v>792</v>
      </c>
      <c r="GG111" s="667">
        <v>0</v>
      </c>
      <c r="GH111" s="667">
        <v>0</v>
      </c>
      <c r="GI111" s="667" t="s">
        <v>792</v>
      </c>
      <c r="GJ111" s="667">
        <v>0</v>
      </c>
      <c r="GK111" s="667" t="s">
        <v>781</v>
      </c>
      <c r="GL111" s="667" t="s">
        <v>782</v>
      </c>
      <c r="GM111" s="667">
        <v>66</v>
      </c>
      <c r="GN111" s="667" t="s">
        <v>783</v>
      </c>
      <c r="GO111" s="667">
        <v>0</v>
      </c>
      <c r="GP111" s="667">
        <v>0</v>
      </c>
      <c r="GQ111" s="667">
        <v>4</v>
      </c>
      <c r="GR111" s="667">
        <v>1</v>
      </c>
      <c r="GS111" s="667">
        <v>1</v>
      </c>
      <c r="GT111" s="667" t="s">
        <v>783</v>
      </c>
      <c r="GU111" s="667" t="s">
        <v>783</v>
      </c>
      <c r="GV111" s="667" t="s">
        <v>783</v>
      </c>
      <c r="GW111" s="667" t="s">
        <v>783</v>
      </c>
      <c r="GX111" s="667" t="s">
        <v>783</v>
      </c>
      <c r="GY111" s="667">
        <v>1649</v>
      </c>
      <c r="GZ111" s="667">
        <v>0.33</v>
      </c>
      <c r="HA111" s="667">
        <v>5</v>
      </c>
      <c r="HB111" s="667" t="s">
        <v>783</v>
      </c>
      <c r="HC111" s="667" t="s">
        <v>782</v>
      </c>
      <c r="HD111" s="667">
        <v>15</v>
      </c>
      <c r="HE111" s="667" t="s">
        <v>783</v>
      </c>
      <c r="HF111" s="667">
        <v>0</v>
      </c>
      <c r="HG111" s="667" t="s">
        <v>783</v>
      </c>
      <c r="HH111" s="667">
        <v>0</v>
      </c>
      <c r="HI111" s="667">
        <v>1</v>
      </c>
      <c r="HJ111" s="667">
        <v>45</v>
      </c>
      <c r="HK111" s="667" t="s">
        <v>784</v>
      </c>
      <c r="HL111" s="667" t="s">
        <v>785</v>
      </c>
      <c r="HM111" s="667" t="s">
        <v>783</v>
      </c>
      <c r="HN111" s="667" t="s">
        <v>783</v>
      </c>
      <c r="HO111" s="667" t="s">
        <v>783</v>
      </c>
      <c r="HP111" s="667" t="s">
        <v>783</v>
      </c>
      <c r="HQ111" s="667" t="s">
        <v>783</v>
      </c>
      <c r="HR111" s="667">
        <v>3980763</v>
      </c>
      <c r="HS111" s="667" t="s">
        <v>783</v>
      </c>
      <c r="HT111" s="667" t="s">
        <v>786</v>
      </c>
      <c r="HU111" s="667" t="s">
        <v>787</v>
      </c>
      <c r="HV111" s="667">
        <v>4</v>
      </c>
      <c r="HW111" s="667">
        <v>2014</v>
      </c>
      <c r="HX111" s="667">
        <v>63</v>
      </c>
      <c r="HY111" s="667">
        <v>0</v>
      </c>
      <c r="HZ111" s="667">
        <v>1742</v>
      </c>
      <c r="IA111" s="668">
        <v>41697.500081018516</v>
      </c>
      <c r="IB111" s="667" t="s">
        <v>788</v>
      </c>
      <c r="IC111" s="667">
        <v>3976285</v>
      </c>
      <c r="ID111" s="667">
        <v>2014</v>
      </c>
      <c r="IE111" s="667">
        <v>1712</v>
      </c>
      <c r="IF111" s="667" t="s">
        <v>783</v>
      </c>
      <c r="IG111" s="667" t="s">
        <v>783</v>
      </c>
      <c r="IH111" s="667" t="s">
        <v>783</v>
      </c>
      <c r="II111" s="667" t="s">
        <v>783</v>
      </c>
      <c r="IJ111" s="667" t="s">
        <v>783</v>
      </c>
      <c r="IK111" s="667" t="s">
        <v>783</v>
      </c>
      <c r="IL111" s="667" t="s">
        <v>783</v>
      </c>
      <c r="IM111" s="667" t="s">
        <v>783</v>
      </c>
      <c r="IN111" s="667" t="s">
        <v>783</v>
      </c>
      <c r="IO111" s="667">
        <v>1649</v>
      </c>
      <c r="IP111" s="668">
        <v>37477.354571759257</v>
      </c>
      <c r="IQ111" s="667">
        <v>18</v>
      </c>
      <c r="IR111" s="667" t="s">
        <v>793</v>
      </c>
      <c r="IS111" s="667">
        <v>1</v>
      </c>
      <c r="IT111" s="669">
        <v>41275</v>
      </c>
      <c r="IU111" s="667" t="s">
        <v>783</v>
      </c>
      <c r="IV111" s="667" t="s">
        <v>783</v>
      </c>
      <c r="IW111" s="667" t="s">
        <v>783</v>
      </c>
      <c r="IX111" s="667" t="s">
        <v>781</v>
      </c>
      <c r="IY111" s="667">
        <v>45</v>
      </c>
      <c r="IZ111" s="667" t="s">
        <v>789</v>
      </c>
      <c r="JA111" s="667" t="s">
        <v>783</v>
      </c>
      <c r="JB111" s="667" t="s">
        <v>783</v>
      </c>
      <c r="JC111" s="667" t="s">
        <v>783</v>
      </c>
      <c r="JD111" s="667">
        <v>329448</v>
      </c>
      <c r="JE111" s="667" t="s">
        <v>783</v>
      </c>
      <c r="JF111" s="667" t="s">
        <v>783</v>
      </c>
      <c r="JG111" s="667" t="s">
        <v>804</v>
      </c>
      <c r="JH111" s="667">
        <v>30</v>
      </c>
      <c r="JI111" s="667" t="s">
        <v>783</v>
      </c>
      <c r="JJ111" s="667" t="s">
        <v>783</v>
      </c>
      <c r="JK111" s="667" t="s">
        <v>783</v>
      </c>
      <c r="JL111" s="667" t="s">
        <v>790</v>
      </c>
      <c r="JM111" s="667">
        <v>4</v>
      </c>
      <c r="JN111" s="667">
        <v>1</v>
      </c>
      <c r="JO111" s="667" t="s">
        <v>783</v>
      </c>
      <c r="JP111" s="667">
        <v>10915783</v>
      </c>
      <c r="JQ111" s="667">
        <v>2011</v>
      </c>
      <c r="JR111" s="667">
        <v>11</v>
      </c>
      <c r="JS111" s="667" t="s">
        <v>896</v>
      </c>
      <c r="JT111" s="667" t="s">
        <v>897</v>
      </c>
      <c r="JU111" s="667" t="s">
        <v>898</v>
      </c>
      <c r="JV111" s="670">
        <v>1744.354619</v>
      </c>
      <c r="JW111">
        <f>JV111</f>
        <v>1744.354619</v>
      </c>
      <c r="JX111" s="225">
        <v>0.33037019299242426</v>
      </c>
    </row>
    <row r="112" spans="1:284" ht="16" thickBot="1">
      <c r="A112" s="905" t="s">
        <v>5</v>
      </c>
      <c r="B112" s="79">
        <f t="shared" si="137"/>
        <v>4</v>
      </c>
      <c r="C112" s="871" t="s">
        <v>114</v>
      </c>
      <c r="D112" s="249" t="s">
        <v>218</v>
      </c>
      <c r="E112" s="103" t="s">
        <v>220</v>
      </c>
      <c r="F112" s="888">
        <v>0.3</v>
      </c>
      <c r="G112" s="120" t="e">
        <f>F112+#REF!</f>
        <v>#REF!</v>
      </c>
      <c r="H112" s="47">
        <v>0.3</v>
      </c>
      <c r="I112" s="2"/>
      <c r="J112" s="29"/>
      <c r="K112" s="18"/>
      <c r="L112" s="5"/>
      <c r="M112" s="71">
        <v>1</v>
      </c>
      <c r="N112" s="71">
        <v>2</v>
      </c>
      <c r="O112" s="70">
        <v>4</v>
      </c>
      <c r="P112" s="891">
        <f t="shared" ref="P112:P136" si="175">SUM(M112:O112)</f>
        <v>7</v>
      </c>
      <c r="Q112" s="897">
        <f t="shared" si="133"/>
        <v>8</v>
      </c>
      <c r="R112" s="51">
        <f t="shared" si="136"/>
        <v>0.3</v>
      </c>
      <c r="S112" s="3"/>
      <c r="T112" s="29"/>
      <c r="U112" s="878">
        <f t="shared" si="134"/>
        <v>0</v>
      </c>
      <c r="V112" s="172" t="s">
        <v>642</v>
      </c>
      <c r="W112" s="536">
        <f t="shared" si="174"/>
        <v>0</v>
      </c>
      <c r="X112" s="537">
        <f t="shared" si="173"/>
        <v>0</v>
      </c>
      <c r="Y112" s="537">
        <f t="shared" si="131"/>
        <v>0</v>
      </c>
      <c r="Z112" s="900">
        <f t="shared" si="138"/>
        <v>0</v>
      </c>
      <c r="AA112" s="883"/>
      <c r="AB112" s="270">
        <f t="shared" si="139"/>
        <v>0</v>
      </c>
      <c r="AC112" s="553"/>
      <c r="AD112" s="562">
        <f t="shared" si="140"/>
        <v>0</v>
      </c>
      <c r="AE112" s="518"/>
      <c r="AF112" s="270">
        <f t="shared" si="141"/>
        <v>0</v>
      </c>
      <c r="AG112" s="270"/>
      <c r="AH112" s="562">
        <f t="shared" si="142"/>
        <v>0</v>
      </c>
      <c r="AI112" s="270"/>
      <c r="AJ112" s="228">
        <v>0</v>
      </c>
      <c r="AK112" s="902"/>
      <c r="AL112" s="902"/>
      <c r="AM112" s="18" t="str">
        <f t="shared" si="143"/>
        <v xml:space="preserve"> </v>
      </c>
      <c r="AN112" s="747" t="str">
        <f t="shared" si="144"/>
        <v xml:space="preserve"> </v>
      </c>
      <c r="AO112" s="4" t="str">
        <f t="shared" si="145"/>
        <v xml:space="preserve"> </v>
      </c>
      <c r="AP112" s="747" t="str">
        <f t="shared" si="146"/>
        <v xml:space="preserve"> </v>
      </c>
      <c r="AQ112" s="4" t="str">
        <f t="shared" si="147"/>
        <v xml:space="preserve"> </v>
      </c>
      <c r="AR112" s="747" t="str">
        <f t="shared" si="148"/>
        <v xml:space="preserve"> </v>
      </c>
      <c r="AS112" s="4" t="str">
        <f t="shared" si="149"/>
        <v xml:space="preserve"> </v>
      </c>
      <c r="AT112" s="747" t="str">
        <f t="shared" si="150"/>
        <v xml:space="preserve"> </v>
      </c>
      <c r="AU112" s="4" t="str">
        <f t="shared" si="151"/>
        <v xml:space="preserve"> </v>
      </c>
      <c r="AV112" s="747" t="str">
        <f t="shared" si="152"/>
        <v xml:space="preserve"> </v>
      </c>
      <c r="AW112" s="4" t="str">
        <f t="shared" si="153"/>
        <v xml:space="preserve"> </v>
      </c>
      <c r="AX112" s="747" t="str">
        <f t="shared" si="154"/>
        <v xml:space="preserve"> </v>
      </c>
      <c r="AY112" s="4" t="str">
        <f t="shared" si="155"/>
        <v xml:space="preserve"> </v>
      </c>
      <c r="AZ112" s="747" t="str">
        <f t="shared" si="156"/>
        <v xml:space="preserve"> </v>
      </c>
      <c r="BA112" s="4" t="str">
        <f t="shared" si="157"/>
        <v xml:space="preserve"> </v>
      </c>
      <c r="BB112" s="747" t="str">
        <f t="shared" si="158"/>
        <v xml:space="preserve"> </v>
      </c>
      <c r="BC112" s="4" t="str">
        <f t="shared" si="159"/>
        <v xml:space="preserve"> </v>
      </c>
      <c r="BD112" s="747" t="str">
        <f t="shared" si="160"/>
        <v xml:space="preserve"> </v>
      </c>
      <c r="BE112" s="4" t="str">
        <f t="shared" si="161"/>
        <v xml:space="preserve"> </v>
      </c>
      <c r="BF112" s="747" t="str">
        <f t="shared" si="162"/>
        <v xml:space="preserve"> </v>
      </c>
      <c r="BG112" s="4" t="str">
        <f t="shared" si="163"/>
        <v xml:space="preserve"> </v>
      </c>
      <c r="BH112" s="747" t="str">
        <f t="shared" si="164"/>
        <v xml:space="preserve"> </v>
      </c>
      <c r="BI112" s="4" t="str">
        <f t="shared" si="165"/>
        <v xml:space="preserve"> </v>
      </c>
      <c r="BJ112" s="747" t="str">
        <f t="shared" si="166"/>
        <v xml:space="preserve"> </v>
      </c>
      <c r="BK112" s="4" t="str">
        <f t="shared" si="167"/>
        <v xml:space="preserve"> </v>
      </c>
      <c r="BL112" s="747" t="str">
        <f t="shared" si="168"/>
        <v xml:space="preserve"> </v>
      </c>
      <c r="BM112" s="4" t="str">
        <f t="shared" si="169"/>
        <v xml:space="preserve"> </v>
      </c>
      <c r="BN112" s="747" t="str">
        <f t="shared" si="170"/>
        <v xml:space="preserve"> </v>
      </c>
      <c r="BO112" s="4" t="str">
        <f t="shared" si="171"/>
        <v xml:space="preserve"> </v>
      </c>
      <c r="BP112" s="747" t="str">
        <f t="shared" si="172"/>
        <v xml:space="preserve"> </v>
      </c>
      <c r="BQ112" s="133" t="s">
        <v>221</v>
      </c>
      <c r="BR112" s="133"/>
      <c r="BS112" s="389"/>
      <c r="BT112" s="389"/>
      <c r="BU112" s="389"/>
      <c r="BV112" s="389"/>
      <c r="BW112" s="389"/>
      <c r="BX112" s="389"/>
      <c r="BY112" s="389"/>
      <c r="BZ112" s="389"/>
      <c r="CA112" s="389"/>
      <c r="CB112" s="163">
        <f t="shared" si="129"/>
        <v>0</v>
      </c>
      <c r="CC112" s="389"/>
      <c r="CD112" s="389"/>
      <c r="CE112" s="389"/>
      <c r="CF112" s="389"/>
      <c r="CG112" s="389"/>
      <c r="CH112" s="389"/>
      <c r="CI112" s="389"/>
      <c r="CJ112" s="389"/>
      <c r="CK112" s="389"/>
      <c r="CL112" s="389"/>
      <c r="CM112" s="389"/>
      <c r="CN112" s="389"/>
      <c r="CO112" s="389"/>
      <c r="CP112" s="389"/>
      <c r="CQ112" s="389"/>
      <c r="CR112" s="389"/>
      <c r="CS112" s="389"/>
      <c r="CT112" s="389"/>
      <c r="CU112" s="389"/>
      <c r="CV112" s="389"/>
      <c r="CW112" s="389"/>
      <c r="CX112" s="389"/>
      <c r="CY112" s="389"/>
      <c r="CZ112" s="389"/>
      <c r="DA112" s="389"/>
      <c r="DB112" s="389"/>
      <c r="DC112" s="389"/>
      <c r="DD112" s="389"/>
      <c r="DE112" s="389"/>
      <c r="DF112" s="389"/>
      <c r="DG112" s="389"/>
      <c r="DH112" s="389"/>
      <c r="DI112" s="389"/>
      <c r="DJ112" s="389"/>
      <c r="DK112" s="389"/>
      <c r="DL112" s="389"/>
      <c r="DM112" s="389"/>
      <c r="DN112" s="389"/>
      <c r="DO112" s="389"/>
      <c r="DP112" s="389"/>
      <c r="DQ112" s="389"/>
      <c r="DR112" s="389"/>
      <c r="DS112" s="389"/>
      <c r="DT112" s="389"/>
      <c r="DU112" s="389"/>
      <c r="DV112" s="389"/>
      <c r="DW112" s="389"/>
      <c r="DX112" s="389"/>
      <c r="DY112" s="389"/>
      <c r="DZ112" s="389"/>
      <c r="EA112" s="389"/>
      <c r="EB112" s="389"/>
      <c r="EC112" s="389"/>
      <c r="ED112" s="389"/>
      <c r="EE112" s="389"/>
      <c r="EF112" s="389"/>
      <c r="EG112" s="389"/>
      <c r="EH112" s="389"/>
      <c r="EI112" s="389"/>
      <c r="EJ112" s="389"/>
      <c r="EK112" s="389"/>
      <c r="EL112" s="389"/>
      <c r="EM112" s="389"/>
      <c r="EN112" s="389"/>
      <c r="EO112" s="389"/>
      <c r="EP112" s="389"/>
      <c r="EQ112" s="389"/>
      <c r="ER112" s="389"/>
      <c r="ES112" s="389"/>
      <c r="ET112" s="389"/>
      <c r="EU112" s="389"/>
      <c r="EV112" s="389"/>
      <c r="EW112" s="389"/>
      <c r="EX112" s="389"/>
      <c r="EY112" s="389"/>
      <c r="EZ112" s="389"/>
      <c r="FA112" s="389"/>
      <c r="FB112" s="389"/>
      <c r="FC112" s="389"/>
      <c r="FD112" s="389"/>
      <c r="FE112" s="389"/>
      <c r="FF112" s="389"/>
      <c r="FG112" s="389"/>
      <c r="FH112" s="389"/>
      <c r="FI112" s="389"/>
      <c r="FJ112" s="389"/>
      <c r="FK112" s="389"/>
      <c r="FL112" s="389"/>
      <c r="FM112" s="389"/>
      <c r="FN112" s="389"/>
      <c r="FO112" s="389"/>
      <c r="FP112" s="389"/>
      <c r="FQ112" s="389"/>
      <c r="FR112" s="389"/>
      <c r="FS112" s="389"/>
      <c r="FT112" s="389"/>
      <c r="FU112" s="389"/>
      <c r="FV112" s="389"/>
      <c r="FW112" s="389"/>
      <c r="FX112" s="689" t="s">
        <v>470</v>
      </c>
      <c r="FY112" s="690"/>
      <c r="FZ112" s="690"/>
      <c r="GA112" s="690"/>
      <c r="GB112" s="690"/>
      <c r="GC112" s="690"/>
      <c r="GD112" s="690"/>
      <c r="GE112" s="690"/>
      <c r="GF112" s="690"/>
      <c r="GG112" s="690"/>
      <c r="GH112" s="690"/>
      <c r="GI112" s="690"/>
      <c r="GJ112" s="690"/>
      <c r="GK112" s="690"/>
      <c r="GL112" s="690"/>
      <c r="GM112" s="690"/>
      <c r="GN112" s="690"/>
      <c r="GO112" s="690"/>
      <c r="GP112" s="690"/>
      <c r="GQ112" s="690"/>
      <c r="GR112" s="690"/>
      <c r="GS112" s="690"/>
      <c r="GT112" s="690"/>
      <c r="GU112" s="690"/>
      <c r="GV112" s="690"/>
      <c r="GW112" s="690"/>
      <c r="GX112" s="690"/>
      <c r="GY112" s="690"/>
      <c r="GZ112" s="690"/>
      <c r="HA112" s="690"/>
      <c r="HB112" s="690"/>
      <c r="HC112" s="690"/>
      <c r="HD112" s="690"/>
      <c r="HE112" s="690"/>
      <c r="HF112" s="690"/>
      <c r="HG112" s="690"/>
      <c r="HH112" s="690"/>
      <c r="HI112" s="690"/>
      <c r="HJ112" s="690"/>
      <c r="HK112" s="690"/>
      <c r="HL112" s="690"/>
      <c r="HM112" s="690"/>
      <c r="HN112" s="690"/>
      <c r="HO112" s="690"/>
      <c r="HP112" s="690"/>
      <c r="HQ112" s="690"/>
      <c r="HR112" s="690"/>
      <c r="HS112" s="690"/>
      <c r="HT112" s="690"/>
      <c r="HU112" s="690"/>
      <c r="HV112" s="690"/>
      <c r="HW112" s="690"/>
      <c r="HX112" s="690"/>
      <c r="HY112" s="690"/>
      <c r="HZ112" s="690"/>
      <c r="IA112" s="691"/>
      <c r="IB112" s="690"/>
      <c r="IC112" s="690"/>
      <c r="ID112" s="690"/>
      <c r="IE112" s="690"/>
      <c r="IF112" s="690"/>
      <c r="IG112" s="690"/>
      <c r="IH112" s="690"/>
      <c r="II112" s="690"/>
      <c r="IJ112" s="690"/>
      <c r="IK112" s="690"/>
      <c r="IL112" s="690"/>
      <c r="IM112" s="690"/>
      <c r="IN112" s="690"/>
      <c r="IO112" s="690"/>
      <c r="IP112" s="691"/>
      <c r="IQ112" s="690"/>
      <c r="IR112" s="690"/>
      <c r="IS112" s="690"/>
      <c r="IT112" s="692"/>
      <c r="IU112" s="690"/>
      <c r="IV112" s="690"/>
      <c r="IW112" s="690"/>
      <c r="IX112" s="690"/>
      <c r="IY112" s="690"/>
      <c r="IZ112" s="690"/>
      <c r="JA112" s="690"/>
      <c r="JB112" s="690"/>
      <c r="JC112" s="690"/>
      <c r="JD112" s="690"/>
      <c r="JE112" s="690"/>
      <c r="JF112" s="690"/>
      <c r="JG112" s="690"/>
      <c r="JH112" s="690"/>
      <c r="JI112" s="690"/>
      <c r="JJ112" s="690"/>
      <c r="JK112" s="690"/>
      <c r="JL112" s="690"/>
      <c r="JM112" s="690"/>
      <c r="JN112" s="690"/>
      <c r="JO112" s="690"/>
      <c r="JP112" s="690"/>
      <c r="JQ112" s="690"/>
      <c r="JR112" s="690"/>
      <c r="JS112" s="690"/>
      <c r="JT112" s="690"/>
      <c r="JU112" s="690"/>
      <c r="JV112" s="693"/>
      <c r="JX112" s="225"/>
    </row>
    <row r="113" spans="1:284" ht="16" thickBot="1">
      <c r="A113" s="905" t="s">
        <v>5</v>
      </c>
      <c r="B113" s="79">
        <f t="shared" si="137"/>
        <v>4</v>
      </c>
      <c r="C113" s="871" t="s">
        <v>88</v>
      </c>
      <c r="D113" s="249" t="s">
        <v>162</v>
      </c>
      <c r="E113" s="103" t="s">
        <v>25</v>
      </c>
      <c r="F113" s="888">
        <v>0.34</v>
      </c>
      <c r="G113" s="120" t="e">
        <f t="shared" ref="G113:G138" si="176">F113+G112</f>
        <v>#REF!</v>
      </c>
      <c r="H113" s="50">
        <v>0.34</v>
      </c>
      <c r="I113" s="2"/>
      <c r="J113" s="29"/>
      <c r="K113" s="18"/>
      <c r="L113" s="5"/>
      <c r="M113" s="71">
        <v>3</v>
      </c>
      <c r="N113" s="71">
        <v>2</v>
      </c>
      <c r="O113" s="70">
        <v>2</v>
      </c>
      <c r="P113" s="891">
        <f t="shared" si="175"/>
        <v>7</v>
      </c>
      <c r="Q113" s="897">
        <f t="shared" si="133"/>
        <v>12</v>
      </c>
      <c r="R113" s="51">
        <f t="shared" si="136"/>
        <v>0.34</v>
      </c>
      <c r="S113" s="547"/>
      <c r="T113" s="29"/>
      <c r="U113" s="878">
        <f t="shared" si="134"/>
        <v>0</v>
      </c>
      <c r="V113" s="172" t="s">
        <v>642</v>
      </c>
      <c r="W113" s="536">
        <f t="shared" si="174"/>
        <v>0</v>
      </c>
      <c r="X113" s="537">
        <f t="shared" si="173"/>
        <v>0</v>
      </c>
      <c r="Y113" s="537">
        <f t="shared" si="131"/>
        <v>0</v>
      </c>
      <c r="Z113" s="900">
        <f t="shared" si="138"/>
        <v>0</v>
      </c>
      <c r="AA113" s="883"/>
      <c r="AB113" s="270">
        <f t="shared" si="139"/>
        <v>0</v>
      </c>
      <c r="AC113" s="553"/>
      <c r="AD113" s="562">
        <f t="shared" si="140"/>
        <v>0</v>
      </c>
      <c r="AE113" s="518"/>
      <c r="AF113" s="270">
        <f t="shared" si="141"/>
        <v>0</v>
      </c>
      <c r="AG113" s="270"/>
      <c r="AH113" s="562">
        <f t="shared" si="142"/>
        <v>0</v>
      </c>
      <c r="AI113" s="270"/>
      <c r="AJ113" s="228">
        <v>0</v>
      </c>
      <c r="AK113" s="902"/>
      <c r="AL113" s="902"/>
      <c r="AM113" s="18" t="str">
        <f t="shared" si="143"/>
        <v xml:space="preserve"> </v>
      </c>
      <c r="AN113" s="747" t="str">
        <f t="shared" si="144"/>
        <v xml:space="preserve"> </v>
      </c>
      <c r="AO113" s="4" t="str">
        <f t="shared" si="145"/>
        <v xml:space="preserve"> </v>
      </c>
      <c r="AP113" s="747" t="str">
        <f t="shared" si="146"/>
        <v xml:space="preserve"> </v>
      </c>
      <c r="AQ113" s="4" t="str">
        <f t="shared" si="147"/>
        <v xml:space="preserve"> </v>
      </c>
      <c r="AR113" s="747" t="str">
        <f t="shared" si="148"/>
        <v xml:space="preserve"> </v>
      </c>
      <c r="AS113" s="4" t="str">
        <f t="shared" si="149"/>
        <v xml:space="preserve"> </v>
      </c>
      <c r="AT113" s="747" t="str">
        <f t="shared" si="150"/>
        <v xml:space="preserve"> </v>
      </c>
      <c r="AU113" s="4" t="str">
        <f t="shared" si="151"/>
        <v xml:space="preserve"> </v>
      </c>
      <c r="AV113" s="747" t="str">
        <f t="shared" si="152"/>
        <v xml:space="preserve"> </v>
      </c>
      <c r="AW113" s="4" t="str">
        <f t="shared" si="153"/>
        <v xml:space="preserve"> </v>
      </c>
      <c r="AX113" s="747" t="str">
        <f t="shared" si="154"/>
        <v xml:space="preserve"> </v>
      </c>
      <c r="AY113" s="4" t="str">
        <f t="shared" si="155"/>
        <v xml:space="preserve"> </v>
      </c>
      <c r="AZ113" s="747" t="str">
        <f t="shared" si="156"/>
        <v xml:space="preserve"> </v>
      </c>
      <c r="BA113" s="4" t="str">
        <f t="shared" si="157"/>
        <v xml:space="preserve"> </v>
      </c>
      <c r="BB113" s="747" t="str">
        <f t="shared" si="158"/>
        <v xml:space="preserve"> </v>
      </c>
      <c r="BC113" s="4" t="str">
        <f t="shared" si="159"/>
        <v xml:space="preserve"> </v>
      </c>
      <c r="BD113" s="747" t="str">
        <f t="shared" si="160"/>
        <v xml:space="preserve"> </v>
      </c>
      <c r="BE113" s="4" t="str">
        <f t="shared" si="161"/>
        <v xml:space="preserve"> </v>
      </c>
      <c r="BF113" s="747" t="str">
        <f t="shared" si="162"/>
        <v xml:space="preserve"> </v>
      </c>
      <c r="BG113" s="4" t="str">
        <f t="shared" si="163"/>
        <v xml:space="preserve"> </v>
      </c>
      <c r="BH113" s="747" t="str">
        <f t="shared" si="164"/>
        <v xml:space="preserve"> </v>
      </c>
      <c r="BI113" s="4" t="str">
        <f t="shared" si="165"/>
        <v xml:space="preserve"> </v>
      </c>
      <c r="BJ113" s="747" t="str">
        <f t="shared" si="166"/>
        <v xml:space="preserve"> </v>
      </c>
      <c r="BK113" s="4" t="str">
        <f t="shared" si="167"/>
        <v xml:space="preserve"> </v>
      </c>
      <c r="BL113" s="747" t="str">
        <f t="shared" si="168"/>
        <v xml:space="preserve"> </v>
      </c>
      <c r="BM113" s="4" t="str">
        <f t="shared" si="169"/>
        <v xml:space="preserve"> </v>
      </c>
      <c r="BN113" s="747" t="str">
        <f t="shared" si="170"/>
        <v xml:space="preserve"> </v>
      </c>
      <c r="BO113" s="4" t="str">
        <f t="shared" si="171"/>
        <v xml:space="preserve"> </v>
      </c>
      <c r="BP113" s="747" t="str">
        <f t="shared" si="172"/>
        <v xml:space="preserve"> </v>
      </c>
      <c r="BQ113" s="133" t="s">
        <v>208</v>
      </c>
      <c r="BR113" s="133"/>
      <c r="BS113" s="389"/>
      <c r="BT113" s="389"/>
      <c r="BU113" s="389"/>
      <c r="BV113" s="389"/>
      <c r="BW113" s="389"/>
      <c r="BX113" s="389"/>
      <c r="BY113" s="389"/>
      <c r="BZ113" s="389"/>
      <c r="CA113" s="389"/>
      <c r="CB113" s="163">
        <f t="shared" si="129"/>
        <v>0</v>
      </c>
      <c r="CC113" s="389"/>
      <c r="CD113" s="389"/>
      <c r="CE113" s="389"/>
      <c r="CF113" s="389"/>
      <c r="CG113" s="389"/>
      <c r="CH113" s="389"/>
      <c r="CI113" s="389"/>
      <c r="CJ113" s="389"/>
      <c r="CK113" s="389"/>
      <c r="CL113" s="389"/>
      <c r="CM113" s="389"/>
      <c r="CN113" s="389"/>
      <c r="CO113" s="389"/>
      <c r="CP113" s="389"/>
      <c r="CQ113" s="389"/>
      <c r="CR113" s="389"/>
      <c r="CS113" s="389"/>
      <c r="CT113" s="389"/>
      <c r="CU113" s="389"/>
      <c r="CV113" s="389"/>
      <c r="CW113" s="389"/>
      <c r="CX113" s="389"/>
      <c r="CY113" s="389"/>
      <c r="CZ113" s="389"/>
      <c r="DA113" s="389"/>
      <c r="DB113" s="389"/>
      <c r="DC113" s="389"/>
      <c r="DD113" s="389"/>
      <c r="DE113" s="389"/>
      <c r="DF113" s="389"/>
      <c r="DG113" s="389"/>
      <c r="DH113" s="389"/>
      <c r="DI113" s="389"/>
      <c r="DJ113" s="389"/>
      <c r="DK113" s="389"/>
      <c r="DL113" s="389"/>
      <c r="DM113" s="389"/>
      <c r="DN113" s="389"/>
      <c r="DO113" s="389"/>
      <c r="DP113" s="389"/>
      <c r="DQ113" s="389"/>
      <c r="DR113" s="389"/>
      <c r="DS113" s="389"/>
      <c r="DT113" s="389"/>
      <c r="DU113" s="389"/>
      <c r="DV113" s="389"/>
      <c r="DW113" s="389"/>
      <c r="DX113" s="389"/>
      <c r="DY113" s="389"/>
      <c r="DZ113" s="389"/>
      <c r="EA113" s="389"/>
      <c r="EB113" s="389"/>
      <c r="EC113" s="389"/>
      <c r="ED113" s="389"/>
      <c r="EE113" s="389"/>
      <c r="EF113" s="389"/>
      <c r="EG113" s="389"/>
      <c r="EH113" s="389"/>
      <c r="EI113" s="389"/>
      <c r="EJ113" s="389"/>
      <c r="EK113" s="389"/>
      <c r="EL113" s="389"/>
      <c r="EM113" s="389"/>
      <c r="EN113" s="389"/>
      <c r="EO113" s="389"/>
      <c r="EP113" s="389"/>
      <c r="EQ113" s="389"/>
      <c r="ER113" s="389"/>
      <c r="ES113" s="389"/>
      <c r="ET113" s="389"/>
      <c r="EU113" s="389"/>
      <c r="EV113" s="389"/>
      <c r="EW113" s="389"/>
      <c r="EX113" s="389"/>
      <c r="EY113" s="389"/>
      <c r="EZ113" s="389"/>
      <c r="FA113" s="389"/>
      <c r="FB113" s="389"/>
      <c r="FC113" s="389"/>
      <c r="FD113" s="389"/>
      <c r="FE113" s="389"/>
      <c r="FF113" s="389"/>
      <c r="FG113" s="389"/>
      <c r="FH113" s="389"/>
      <c r="FI113" s="389"/>
      <c r="FJ113" s="389"/>
      <c r="FK113" s="389"/>
      <c r="FL113" s="389"/>
      <c r="FM113" s="389"/>
      <c r="FN113" s="389"/>
      <c r="FO113" s="389"/>
      <c r="FP113" s="389"/>
      <c r="FQ113" s="389"/>
      <c r="FR113" s="389"/>
      <c r="FS113" s="389"/>
      <c r="FT113" s="389"/>
      <c r="FU113" s="389"/>
      <c r="FV113" s="389"/>
      <c r="FW113" s="389"/>
      <c r="FX113" s="655" t="s">
        <v>471</v>
      </c>
      <c r="FY113" s="656">
        <v>224</v>
      </c>
      <c r="FZ113" s="656">
        <v>32434943</v>
      </c>
      <c r="GA113" s="656">
        <v>55</v>
      </c>
      <c r="GB113" s="656" t="s">
        <v>798</v>
      </c>
      <c r="GC113" s="656">
        <v>20</v>
      </c>
      <c r="GD113" s="656">
        <v>1970</v>
      </c>
      <c r="GE113" s="656">
        <v>1</v>
      </c>
      <c r="GF113" s="656" t="s">
        <v>780</v>
      </c>
      <c r="GG113" s="656">
        <v>2</v>
      </c>
      <c r="GH113" s="656">
        <v>1</v>
      </c>
      <c r="GI113" s="656" t="s">
        <v>780</v>
      </c>
      <c r="GJ113" s="656">
        <v>2</v>
      </c>
      <c r="GK113" s="656" t="s">
        <v>781</v>
      </c>
      <c r="GL113" s="656" t="s">
        <v>782</v>
      </c>
      <c r="GM113" s="656">
        <v>66</v>
      </c>
      <c r="GN113" s="656" t="s">
        <v>783</v>
      </c>
      <c r="GO113" s="656">
        <v>0</v>
      </c>
      <c r="GP113" s="656">
        <v>0</v>
      </c>
      <c r="GQ113" s="656">
        <v>4</v>
      </c>
      <c r="GR113" s="656">
        <v>2</v>
      </c>
      <c r="GS113" s="656">
        <v>2</v>
      </c>
      <c r="GT113" s="656" t="s">
        <v>783</v>
      </c>
      <c r="GU113" s="656" t="s">
        <v>783</v>
      </c>
      <c r="GV113" s="656" t="s">
        <v>783</v>
      </c>
      <c r="GW113" s="656" t="s">
        <v>783</v>
      </c>
      <c r="GX113" s="656" t="s">
        <v>783</v>
      </c>
      <c r="GY113" s="656">
        <v>1649</v>
      </c>
      <c r="GZ113" s="656">
        <v>0.43</v>
      </c>
      <c r="HA113" s="656">
        <v>5</v>
      </c>
      <c r="HB113" s="656" t="s">
        <v>783</v>
      </c>
      <c r="HC113" s="656" t="s">
        <v>782</v>
      </c>
      <c r="HD113" s="656">
        <v>15</v>
      </c>
      <c r="HE113" s="656" t="s">
        <v>783</v>
      </c>
      <c r="HF113" s="656">
        <v>0</v>
      </c>
      <c r="HG113" s="656" t="s">
        <v>783</v>
      </c>
      <c r="HH113" s="656">
        <v>0</v>
      </c>
      <c r="HI113" s="656">
        <v>1</v>
      </c>
      <c r="HJ113" s="656">
        <v>45</v>
      </c>
      <c r="HK113" s="656" t="s">
        <v>784</v>
      </c>
      <c r="HL113" s="656" t="s">
        <v>785</v>
      </c>
      <c r="HM113" s="656" t="s">
        <v>783</v>
      </c>
      <c r="HN113" s="656" t="s">
        <v>783</v>
      </c>
      <c r="HO113" s="656" t="s">
        <v>783</v>
      </c>
      <c r="HP113" s="656" t="s">
        <v>783</v>
      </c>
      <c r="HQ113" s="656" t="s">
        <v>783</v>
      </c>
      <c r="HR113" s="656">
        <v>3978999</v>
      </c>
      <c r="HS113" s="656" t="s">
        <v>783</v>
      </c>
      <c r="HT113" s="656" t="s">
        <v>786</v>
      </c>
      <c r="HU113" s="656" t="s">
        <v>787</v>
      </c>
      <c r="HV113" s="656">
        <v>4</v>
      </c>
      <c r="HW113" s="656">
        <v>2016</v>
      </c>
      <c r="HX113" s="656">
        <v>63</v>
      </c>
      <c r="HY113" s="656">
        <v>0</v>
      </c>
      <c r="HZ113" s="656">
        <v>2270</v>
      </c>
      <c r="IA113" s="657">
        <v>42227.682129629633</v>
      </c>
      <c r="IB113" s="656" t="s">
        <v>788</v>
      </c>
      <c r="IC113" s="656">
        <v>3974521</v>
      </c>
      <c r="ID113" s="656">
        <v>2014</v>
      </c>
      <c r="IE113" s="656">
        <v>1712</v>
      </c>
      <c r="IF113" s="656" t="s">
        <v>783</v>
      </c>
      <c r="IG113" s="656" t="s">
        <v>783</v>
      </c>
      <c r="IH113" s="656" t="s">
        <v>783</v>
      </c>
      <c r="II113" s="656" t="s">
        <v>783</v>
      </c>
      <c r="IJ113" s="656" t="s">
        <v>783</v>
      </c>
      <c r="IK113" s="656" t="s">
        <v>783</v>
      </c>
      <c r="IL113" s="656" t="s">
        <v>783</v>
      </c>
      <c r="IM113" s="656" t="s">
        <v>783</v>
      </c>
      <c r="IN113" s="656" t="s">
        <v>783</v>
      </c>
      <c r="IO113" s="656">
        <v>1649</v>
      </c>
      <c r="IP113" s="657">
        <v>37477.354571759257</v>
      </c>
      <c r="IQ113" s="656">
        <v>2</v>
      </c>
      <c r="IR113" s="656" t="s">
        <v>793</v>
      </c>
      <c r="IS113" s="656">
        <v>2</v>
      </c>
      <c r="IT113" s="658">
        <v>41275</v>
      </c>
      <c r="IU113" s="656" t="s">
        <v>783</v>
      </c>
      <c r="IV113" s="656" t="s">
        <v>783</v>
      </c>
      <c r="IW113" s="656" t="s">
        <v>783</v>
      </c>
      <c r="IX113" s="656" t="s">
        <v>781</v>
      </c>
      <c r="IY113" s="656">
        <v>45</v>
      </c>
      <c r="IZ113" s="656" t="s">
        <v>789</v>
      </c>
      <c r="JA113" s="656" t="s">
        <v>783</v>
      </c>
      <c r="JB113" s="656" t="s">
        <v>783</v>
      </c>
      <c r="JC113" s="656" t="s">
        <v>783</v>
      </c>
      <c r="JD113" s="656">
        <v>329449</v>
      </c>
      <c r="JE113" s="656" t="s">
        <v>783</v>
      </c>
      <c r="JF113" s="656" t="s">
        <v>783</v>
      </c>
      <c r="JG113" s="656" t="s">
        <v>802</v>
      </c>
      <c r="JH113" s="656">
        <v>55</v>
      </c>
      <c r="JI113" s="656" t="s">
        <v>783</v>
      </c>
      <c r="JJ113" s="656" t="s">
        <v>783</v>
      </c>
      <c r="JK113" s="656" t="s">
        <v>783</v>
      </c>
      <c r="JL113" s="656" t="s">
        <v>790</v>
      </c>
      <c r="JM113" s="656">
        <v>4</v>
      </c>
      <c r="JN113" s="656">
        <v>3</v>
      </c>
      <c r="JO113" s="656" t="s">
        <v>783</v>
      </c>
      <c r="JP113" s="656">
        <v>10711928</v>
      </c>
      <c r="JQ113" s="656">
        <v>2011</v>
      </c>
      <c r="JR113" s="656">
        <v>3</v>
      </c>
      <c r="JS113" s="656" t="s">
        <v>783</v>
      </c>
      <c r="JT113" s="656" t="s">
        <v>783</v>
      </c>
      <c r="JU113" s="656" t="s">
        <v>899</v>
      </c>
      <c r="JV113" s="659">
        <v>2359.2173939999998</v>
      </c>
      <c r="JW113">
        <f>JV113</f>
        <v>2359.2173939999998</v>
      </c>
      <c r="JX113" s="225">
        <v>0.44682147613636358</v>
      </c>
    </row>
    <row r="114" spans="1:284" ht="16" thickBot="1">
      <c r="A114" s="905" t="s">
        <v>5</v>
      </c>
      <c r="B114" s="79">
        <f t="shared" si="137"/>
        <v>4</v>
      </c>
      <c r="C114" s="871" t="s">
        <v>11</v>
      </c>
      <c r="D114" s="249" t="s">
        <v>135</v>
      </c>
      <c r="E114" s="103" t="s">
        <v>235</v>
      </c>
      <c r="F114" s="888">
        <v>0.35</v>
      </c>
      <c r="G114" s="120" t="e">
        <f t="shared" si="176"/>
        <v>#REF!</v>
      </c>
      <c r="H114" s="47">
        <v>0.35</v>
      </c>
      <c r="I114" s="2"/>
      <c r="J114" s="29"/>
      <c r="K114" s="18"/>
      <c r="L114" s="5"/>
      <c r="M114" s="71">
        <v>1</v>
      </c>
      <c r="N114" s="71">
        <v>1</v>
      </c>
      <c r="O114" s="70">
        <v>3</v>
      </c>
      <c r="P114" s="891">
        <f t="shared" si="175"/>
        <v>5</v>
      </c>
      <c r="Q114" s="897">
        <f t="shared" si="133"/>
        <v>3</v>
      </c>
      <c r="R114" s="51">
        <f t="shared" si="136"/>
        <v>0.35</v>
      </c>
      <c r="S114" s="3"/>
      <c r="T114" s="29"/>
      <c r="U114" s="878">
        <f t="shared" si="134"/>
        <v>0</v>
      </c>
      <c r="V114" s="172" t="s">
        <v>642</v>
      </c>
      <c r="W114" s="536">
        <f t="shared" si="174"/>
        <v>0</v>
      </c>
      <c r="X114" s="537">
        <f t="shared" si="173"/>
        <v>10926.844444444445</v>
      </c>
      <c r="Y114" s="537">
        <f t="shared" si="131"/>
        <v>500</v>
      </c>
      <c r="Z114" s="900">
        <f t="shared" si="138"/>
        <v>0</v>
      </c>
      <c r="AA114" s="883">
        <v>4</v>
      </c>
      <c r="AB114" s="270">
        <f t="shared" si="139"/>
        <v>4626.8444444444449</v>
      </c>
      <c r="AC114" s="566">
        <v>0.25</v>
      </c>
      <c r="AD114" s="562">
        <f t="shared" si="140"/>
        <v>6300</v>
      </c>
      <c r="AE114" s="518"/>
      <c r="AF114" s="270">
        <f t="shared" si="141"/>
        <v>0</v>
      </c>
      <c r="AG114" s="270"/>
      <c r="AH114" s="562">
        <f t="shared" si="142"/>
        <v>0</v>
      </c>
      <c r="AI114" s="270"/>
      <c r="AJ114" s="228">
        <v>0</v>
      </c>
      <c r="AK114" s="902"/>
      <c r="AL114" s="902"/>
      <c r="AM114" s="18" t="str">
        <f t="shared" si="143"/>
        <v xml:space="preserve"> </v>
      </c>
      <c r="AN114" s="747" t="str">
        <f t="shared" si="144"/>
        <v xml:space="preserve"> </v>
      </c>
      <c r="AO114" s="4" t="str">
        <f t="shared" si="145"/>
        <v xml:space="preserve"> </v>
      </c>
      <c r="AP114" s="747" t="str">
        <f t="shared" si="146"/>
        <v xml:space="preserve"> </v>
      </c>
      <c r="AQ114" s="4" t="str">
        <f t="shared" si="147"/>
        <v xml:space="preserve"> </v>
      </c>
      <c r="AR114" s="747" t="str">
        <f t="shared" si="148"/>
        <v xml:space="preserve"> </v>
      </c>
      <c r="AS114" s="4" t="str">
        <f t="shared" si="149"/>
        <v xml:space="preserve"> </v>
      </c>
      <c r="AT114" s="747" t="str">
        <f t="shared" si="150"/>
        <v xml:space="preserve"> </v>
      </c>
      <c r="AU114" s="4" t="str">
        <f t="shared" si="151"/>
        <v xml:space="preserve"> </v>
      </c>
      <c r="AV114" s="747" t="str">
        <f t="shared" si="152"/>
        <v xml:space="preserve"> </v>
      </c>
      <c r="AW114" s="4" t="str">
        <f t="shared" si="153"/>
        <v xml:space="preserve"> </v>
      </c>
      <c r="AX114" s="747" t="str">
        <f t="shared" si="154"/>
        <v xml:space="preserve"> </v>
      </c>
      <c r="AY114" s="4" t="str">
        <f t="shared" si="155"/>
        <v xml:space="preserve"> </v>
      </c>
      <c r="AZ114" s="747" t="str">
        <f t="shared" si="156"/>
        <v xml:space="preserve"> </v>
      </c>
      <c r="BA114" s="4" t="str">
        <f t="shared" si="157"/>
        <v xml:space="preserve"> </v>
      </c>
      <c r="BB114" s="747" t="str">
        <f t="shared" si="158"/>
        <v xml:space="preserve"> </v>
      </c>
      <c r="BC114" s="4" t="str">
        <f t="shared" si="159"/>
        <v xml:space="preserve"> </v>
      </c>
      <c r="BD114" s="747" t="str">
        <f t="shared" si="160"/>
        <v xml:space="preserve"> </v>
      </c>
      <c r="BE114" s="4" t="str">
        <f t="shared" si="161"/>
        <v xml:space="preserve"> </v>
      </c>
      <c r="BF114" s="747" t="str">
        <f t="shared" si="162"/>
        <v xml:space="preserve"> </v>
      </c>
      <c r="BG114" s="4" t="str">
        <f t="shared" si="163"/>
        <v xml:space="preserve"> </v>
      </c>
      <c r="BH114" s="747" t="str">
        <f t="shared" si="164"/>
        <v xml:space="preserve"> </v>
      </c>
      <c r="BI114" s="4" t="str">
        <f t="shared" si="165"/>
        <v xml:space="preserve"> </v>
      </c>
      <c r="BJ114" s="747" t="str">
        <f t="shared" si="166"/>
        <v xml:space="preserve"> </v>
      </c>
      <c r="BK114" s="4" t="str">
        <f t="shared" si="167"/>
        <v xml:space="preserve"> </v>
      </c>
      <c r="BL114" s="747" t="str">
        <f t="shared" si="168"/>
        <v xml:space="preserve"> </v>
      </c>
      <c r="BM114" s="4" t="str">
        <f t="shared" si="169"/>
        <v xml:space="preserve"> </v>
      </c>
      <c r="BN114" s="747" t="str">
        <f t="shared" si="170"/>
        <v xml:space="preserve"> </v>
      </c>
      <c r="BO114" s="4" t="str">
        <f t="shared" si="171"/>
        <v xml:space="preserve"> </v>
      </c>
      <c r="BP114" s="747" t="str">
        <f t="shared" si="172"/>
        <v xml:space="preserve"> </v>
      </c>
      <c r="BQ114" s="133" t="s">
        <v>237</v>
      </c>
      <c r="BR114" s="133"/>
      <c r="BS114" s="389"/>
      <c r="BT114" s="389"/>
      <c r="BU114" s="389"/>
      <c r="BV114" s="389"/>
      <c r="BW114" s="389"/>
      <c r="BX114" s="389"/>
      <c r="BY114" s="389"/>
      <c r="BZ114" s="389"/>
      <c r="CA114" s="389"/>
      <c r="CB114" s="163">
        <f t="shared" si="129"/>
        <v>0</v>
      </c>
      <c r="CC114" s="389"/>
      <c r="CD114" s="389"/>
      <c r="CE114" s="389"/>
      <c r="CF114" s="389"/>
      <c r="CG114" s="389"/>
      <c r="CH114" s="389"/>
      <c r="CI114" s="389"/>
      <c r="CJ114" s="389"/>
      <c r="CK114" s="389"/>
      <c r="CL114" s="389"/>
      <c r="CM114" s="389"/>
      <c r="CN114" s="389"/>
      <c r="CO114" s="389"/>
      <c r="CP114" s="389"/>
      <c r="CQ114" s="389"/>
      <c r="CR114" s="389"/>
      <c r="CS114" s="389"/>
      <c r="CT114" s="389"/>
      <c r="CU114" s="389"/>
      <c r="CV114" s="389"/>
      <c r="CW114" s="389"/>
      <c r="CX114" s="389"/>
      <c r="CY114" s="389"/>
      <c r="CZ114" s="389"/>
      <c r="DA114" s="389"/>
      <c r="DB114" s="389"/>
      <c r="DC114" s="389"/>
      <c r="DD114" s="389"/>
      <c r="DE114" s="389"/>
      <c r="DF114" s="389"/>
      <c r="DG114" s="389"/>
      <c r="DH114" s="389"/>
      <c r="DI114" s="389"/>
      <c r="DJ114" s="389"/>
      <c r="DK114" s="389"/>
      <c r="DL114" s="389"/>
      <c r="DM114" s="389"/>
      <c r="DN114" s="389"/>
      <c r="DO114" s="389"/>
      <c r="DP114" s="389"/>
      <c r="DQ114" s="389"/>
      <c r="DR114" s="389"/>
      <c r="DS114" s="389"/>
      <c r="DT114" s="389"/>
      <c r="DU114" s="389"/>
      <c r="DV114" s="389"/>
      <c r="DW114" s="389"/>
      <c r="DX114" s="389"/>
      <c r="DY114" s="389"/>
      <c r="DZ114" s="389"/>
      <c r="EA114" s="389"/>
      <c r="EB114" s="389"/>
      <c r="EC114" s="389"/>
      <c r="ED114" s="389"/>
      <c r="EE114" s="389"/>
      <c r="EF114" s="389"/>
      <c r="EG114" s="389"/>
      <c r="EH114" s="389"/>
      <c r="EI114" s="389"/>
      <c r="EJ114" s="389"/>
      <c r="EK114" s="389"/>
      <c r="EL114" s="389"/>
      <c r="EM114" s="389"/>
      <c r="EN114" s="389"/>
      <c r="EO114" s="389"/>
      <c r="EP114" s="389"/>
      <c r="EQ114" s="389"/>
      <c r="ER114" s="389"/>
      <c r="ES114" s="389"/>
      <c r="ET114" s="389"/>
      <c r="EU114" s="389"/>
      <c r="EV114" s="389"/>
      <c r="EW114" s="389"/>
      <c r="EX114" s="389"/>
      <c r="EY114" s="389"/>
      <c r="EZ114" s="389"/>
      <c r="FA114" s="389"/>
      <c r="FB114" s="389"/>
      <c r="FC114" s="389"/>
      <c r="FD114" s="389"/>
      <c r="FE114" s="389"/>
      <c r="FF114" s="389"/>
      <c r="FG114" s="389"/>
      <c r="FH114" s="389"/>
      <c r="FI114" s="389"/>
      <c r="FJ114" s="389"/>
      <c r="FK114" s="389"/>
      <c r="FL114" s="389"/>
      <c r="FM114" s="389"/>
      <c r="FN114" s="389"/>
      <c r="FO114" s="389"/>
      <c r="FP114" s="389"/>
      <c r="FQ114" s="389"/>
      <c r="FR114" s="389"/>
      <c r="FS114" s="389"/>
      <c r="FT114" s="389"/>
      <c r="FU114" s="389"/>
      <c r="FV114" s="389"/>
      <c r="FW114" s="389"/>
      <c r="FX114" s="694" t="s">
        <v>383</v>
      </c>
      <c r="FY114" s="695">
        <v>118</v>
      </c>
      <c r="FZ114" s="695">
        <v>32434998</v>
      </c>
      <c r="GA114" s="695">
        <v>55</v>
      </c>
      <c r="GB114" s="695" t="s">
        <v>798</v>
      </c>
      <c r="GC114" s="695">
        <v>20</v>
      </c>
      <c r="GD114" s="695">
        <v>1970</v>
      </c>
      <c r="GE114" s="695">
        <v>1</v>
      </c>
      <c r="GF114" s="695" t="s">
        <v>780</v>
      </c>
      <c r="GG114" s="695">
        <v>2</v>
      </c>
      <c r="GH114" s="695">
        <v>1</v>
      </c>
      <c r="GI114" s="695" t="s">
        <v>780</v>
      </c>
      <c r="GJ114" s="695">
        <v>2</v>
      </c>
      <c r="GK114" s="695" t="s">
        <v>781</v>
      </c>
      <c r="GL114" s="695" t="s">
        <v>782</v>
      </c>
      <c r="GM114" s="695">
        <v>66</v>
      </c>
      <c r="GN114" s="695" t="s">
        <v>783</v>
      </c>
      <c r="GO114" s="695">
        <v>0</v>
      </c>
      <c r="GP114" s="695">
        <v>0</v>
      </c>
      <c r="GQ114" s="695">
        <v>4</v>
      </c>
      <c r="GR114" s="695">
        <v>2</v>
      </c>
      <c r="GS114" s="695">
        <v>3</v>
      </c>
      <c r="GT114" s="695" t="s">
        <v>783</v>
      </c>
      <c r="GU114" s="695" t="s">
        <v>783</v>
      </c>
      <c r="GV114" s="695" t="s">
        <v>783</v>
      </c>
      <c r="GW114" s="695" t="s">
        <v>783</v>
      </c>
      <c r="GX114" s="695" t="s">
        <v>783</v>
      </c>
      <c r="GY114" s="695">
        <v>1649</v>
      </c>
      <c r="GZ114" s="695">
        <v>0.62</v>
      </c>
      <c r="HA114" s="695">
        <v>5</v>
      </c>
      <c r="HB114" s="695" t="s">
        <v>783</v>
      </c>
      <c r="HC114" s="695" t="s">
        <v>782</v>
      </c>
      <c r="HD114" s="695">
        <v>35</v>
      </c>
      <c r="HE114" s="695" t="s">
        <v>783</v>
      </c>
      <c r="HF114" s="695">
        <v>0</v>
      </c>
      <c r="HG114" s="695" t="s">
        <v>783</v>
      </c>
      <c r="HH114" s="695">
        <v>0</v>
      </c>
      <c r="HI114" s="695">
        <v>1</v>
      </c>
      <c r="HJ114" s="695">
        <v>40</v>
      </c>
      <c r="HK114" s="695" t="s">
        <v>784</v>
      </c>
      <c r="HL114" s="695" t="s">
        <v>785</v>
      </c>
      <c r="HM114" s="695" t="s">
        <v>783</v>
      </c>
      <c r="HN114" s="695" t="s">
        <v>783</v>
      </c>
      <c r="HO114" s="695" t="s">
        <v>783</v>
      </c>
      <c r="HP114" s="695" t="s">
        <v>783</v>
      </c>
      <c r="HQ114" s="695" t="s">
        <v>783</v>
      </c>
      <c r="HR114" s="695">
        <v>4184526</v>
      </c>
      <c r="HS114" s="695" t="s">
        <v>783</v>
      </c>
      <c r="HT114" s="695" t="s">
        <v>786</v>
      </c>
      <c r="HU114" s="695" t="s">
        <v>787</v>
      </c>
      <c r="HV114" s="695">
        <v>4</v>
      </c>
      <c r="HW114" s="695">
        <v>2016</v>
      </c>
      <c r="HX114" s="695">
        <v>63</v>
      </c>
      <c r="HY114" s="695">
        <v>0</v>
      </c>
      <c r="HZ114" s="695">
        <v>3274</v>
      </c>
      <c r="IA114" s="696">
        <v>42227.682129629633</v>
      </c>
      <c r="IB114" s="695" t="s">
        <v>788</v>
      </c>
      <c r="IC114" s="695">
        <v>4184525</v>
      </c>
      <c r="ID114" s="695">
        <v>2014</v>
      </c>
      <c r="IE114" s="695">
        <v>1712</v>
      </c>
      <c r="IF114" s="695" t="s">
        <v>783</v>
      </c>
      <c r="IG114" s="695" t="s">
        <v>783</v>
      </c>
      <c r="IH114" s="695" t="s">
        <v>783</v>
      </c>
      <c r="II114" s="695" t="s">
        <v>783</v>
      </c>
      <c r="IJ114" s="695" t="s">
        <v>783</v>
      </c>
      <c r="IK114" s="695" t="s">
        <v>783</v>
      </c>
      <c r="IL114" s="695" t="s">
        <v>783</v>
      </c>
      <c r="IM114" s="695" t="s">
        <v>783</v>
      </c>
      <c r="IN114" s="695" t="s">
        <v>783</v>
      </c>
      <c r="IO114" s="695">
        <v>1649</v>
      </c>
      <c r="IP114" s="696">
        <v>37477.354571759257</v>
      </c>
      <c r="IQ114" s="695">
        <v>2</v>
      </c>
      <c r="IR114" s="695" t="s">
        <v>793</v>
      </c>
      <c r="IS114" s="695">
        <v>3</v>
      </c>
      <c r="IT114" s="697">
        <v>41275</v>
      </c>
      <c r="IU114" s="695" t="s">
        <v>783</v>
      </c>
      <c r="IV114" s="695" t="s">
        <v>783</v>
      </c>
      <c r="IW114" s="695" t="s">
        <v>783</v>
      </c>
      <c r="IX114" s="695" t="s">
        <v>781</v>
      </c>
      <c r="IY114" s="695">
        <v>40</v>
      </c>
      <c r="IZ114" s="695" t="s">
        <v>794</v>
      </c>
      <c r="JA114" s="695" t="s">
        <v>783</v>
      </c>
      <c r="JB114" s="695" t="s">
        <v>783</v>
      </c>
      <c r="JC114" s="695" t="s">
        <v>783</v>
      </c>
      <c r="JD114" s="695">
        <v>329509</v>
      </c>
      <c r="JE114" s="695" t="s">
        <v>783</v>
      </c>
      <c r="JF114" s="695" t="s">
        <v>783</v>
      </c>
      <c r="JG114" s="695" t="s">
        <v>804</v>
      </c>
      <c r="JH114" s="695">
        <v>55</v>
      </c>
      <c r="JI114" s="695" t="s">
        <v>783</v>
      </c>
      <c r="JJ114" s="695" t="s">
        <v>783</v>
      </c>
      <c r="JK114" s="695" t="s">
        <v>783</v>
      </c>
      <c r="JL114" s="695" t="s">
        <v>796</v>
      </c>
      <c r="JM114" s="695">
        <v>4</v>
      </c>
      <c r="JN114" s="695">
        <v>3</v>
      </c>
      <c r="JO114" s="695" t="s">
        <v>783</v>
      </c>
      <c r="JP114" s="695">
        <v>10711928</v>
      </c>
      <c r="JQ114" s="695">
        <v>2011</v>
      </c>
      <c r="JR114" s="695">
        <v>3</v>
      </c>
      <c r="JS114" s="695" t="s">
        <v>783</v>
      </c>
      <c r="JT114" s="695" t="s">
        <v>783</v>
      </c>
      <c r="JU114" s="695" t="s">
        <v>900</v>
      </c>
      <c r="JV114" s="698">
        <v>3287.938392</v>
      </c>
      <c r="JX114" s="225"/>
    </row>
    <row r="115" spans="1:284" ht="16" thickBot="1">
      <c r="A115" s="905" t="s">
        <v>5</v>
      </c>
      <c r="B115" s="79">
        <f t="shared" si="137"/>
        <v>4</v>
      </c>
      <c r="C115" s="871" t="s">
        <v>84</v>
      </c>
      <c r="D115" s="249" t="s">
        <v>162</v>
      </c>
      <c r="E115" s="103" t="s">
        <v>158</v>
      </c>
      <c r="F115" s="888">
        <v>0.35</v>
      </c>
      <c r="G115" s="120" t="e">
        <f t="shared" si="176"/>
        <v>#REF!</v>
      </c>
      <c r="H115" s="49">
        <v>0.35</v>
      </c>
      <c r="I115" s="2"/>
      <c r="J115" s="29"/>
      <c r="K115" s="18"/>
      <c r="L115" s="5"/>
      <c r="M115" s="71">
        <v>1</v>
      </c>
      <c r="N115" s="71">
        <v>1</v>
      </c>
      <c r="O115" s="70">
        <v>2</v>
      </c>
      <c r="P115" s="891">
        <f t="shared" si="175"/>
        <v>4</v>
      </c>
      <c r="Q115" s="897">
        <f t="shared" si="133"/>
        <v>2</v>
      </c>
      <c r="R115" s="51">
        <f t="shared" si="136"/>
        <v>0.35</v>
      </c>
      <c r="S115" s="3"/>
      <c r="T115" s="29"/>
      <c r="U115" s="878">
        <f t="shared" si="134"/>
        <v>0</v>
      </c>
      <c r="V115" s="172" t="s">
        <v>642</v>
      </c>
      <c r="W115" s="536">
        <f t="shared" si="174"/>
        <v>0</v>
      </c>
      <c r="X115" s="537">
        <f t="shared" si="173"/>
        <v>0</v>
      </c>
      <c r="Y115" s="537">
        <f t="shared" si="131"/>
        <v>0</v>
      </c>
      <c r="Z115" s="900">
        <f t="shared" si="138"/>
        <v>0</v>
      </c>
      <c r="AA115" s="883"/>
      <c r="AB115" s="270">
        <f t="shared" si="139"/>
        <v>0</v>
      </c>
      <c r="AC115" s="553"/>
      <c r="AD115" s="562">
        <f t="shared" si="140"/>
        <v>0</v>
      </c>
      <c r="AE115" s="518"/>
      <c r="AF115" s="270">
        <f t="shared" si="141"/>
        <v>0</v>
      </c>
      <c r="AG115" s="270"/>
      <c r="AH115" s="562">
        <f t="shared" si="142"/>
        <v>0</v>
      </c>
      <c r="AI115" s="270"/>
      <c r="AJ115" s="228">
        <v>0</v>
      </c>
      <c r="AK115" s="902"/>
      <c r="AL115" s="902"/>
      <c r="AM115" s="18" t="str">
        <f t="shared" si="143"/>
        <v xml:space="preserve"> </v>
      </c>
      <c r="AN115" s="747" t="str">
        <f t="shared" si="144"/>
        <v xml:space="preserve"> </v>
      </c>
      <c r="AO115" s="4" t="str">
        <f t="shared" si="145"/>
        <v xml:space="preserve"> </v>
      </c>
      <c r="AP115" s="747" t="str">
        <f t="shared" si="146"/>
        <v xml:space="preserve"> </v>
      </c>
      <c r="AQ115" s="4" t="str">
        <f t="shared" si="147"/>
        <v xml:space="preserve"> </v>
      </c>
      <c r="AR115" s="747" t="str">
        <f t="shared" si="148"/>
        <v xml:space="preserve"> </v>
      </c>
      <c r="AS115" s="4" t="str">
        <f t="shared" si="149"/>
        <v xml:space="preserve"> </v>
      </c>
      <c r="AT115" s="747" t="str">
        <f t="shared" si="150"/>
        <v xml:space="preserve"> </v>
      </c>
      <c r="AU115" s="4" t="str">
        <f t="shared" si="151"/>
        <v xml:space="preserve"> </v>
      </c>
      <c r="AV115" s="747" t="str">
        <f t="shared" si="152"/>
        <v xml:space="preserve"> </v>
      </c>
      <c r="AW115" s="4" t="str">
        <f t="shared" si="153"/>
        <v xml:space="preserve"> </v>
      </c>
      <c r="AX115" s="747" t="str">
        <f t="shared" si="154"/>
        <v xml:space="preserve"> </v>
      </c>
      <c r="AY115" s="4" t="str">
        <f t="shared" si="155"/>
        <v xml:space="preserve"> </v>
      </c>
      <c r="AZ115" s="747" t="str">
        <f t="shared" si="156"/>
        <v xml:space="preserve"> </v>
      </c>
      <c r="BA115" s="4" t="str">
        <f t="shared" si="157"/>
        <v xml:space="preserve"> </v>
      </c>
      <c r="BB115" s="747" t="str">
        <f t="shared" si="158"/>
        <v xml:space="preserve"> </v>
      </c>
      <c r="BC115" s="4" t="str">
        <f t="shared" si="159"/>
        <v xml:space="preserve"> </v>
      </c>
      <c r="BD115" s="747" t="str">
        <f t="shared" si="160"/>
        <v xml:space="preserve"> </v>
      </c>
      <c r="BE115" s="4" t="str">
        <f t="shared" si="161"/>
        <v xml:space="preserve"> </v>
      </c>
      <c r="BF115" s="747" t="str">
        <f t="shared" si="162"/>
        <v xml:space="preserve"> </v>
      </c>
      <c r="BG115" s="4" t="str">
        <f t="shared" si="163"/>
        <v xml:space="preserve"> </v>
      </c>
      <c r="BH115" s="747" t="str">
        <f t="shared" si="164"/>
        <v xml:space="preserve"> </v>
      </c>
      <c r="BI115" s="4" t="str">
        <f t="shared" si="165"/>
        <v xml:space="preserve"> </v>
      </c>
      <c r="BJ115" s="747" t="str">
        <f t="shared" si="166"/>
        <v xml:space="preserve"> </v>
      </c>
      <c r="BK115" s="4" t="str">
        <f t="shared" si="167"/>
        <v xml:space="preserve"> </v>
      </c>
      <c r="BL115" s="747" t="str">
        <f t="shared" si="168"/>
        <v xml:space="preserve"> </v>
      </c>
      <c r="BM115" s="4" t="str">
        <f t="shared" si="169"/>
        <v xml:space="preserve"> </v>
      </c>
      <c r="BN115" s="747" t="str">
        <f t="shared" si="170"/>
        <v xml:space="preserve"> </v>
      </c>
      <c r="BO115" s="4" t="str">
        <f t="shared" si="171"/>
        <v xml:space="preserve"> </v>
      </c>
      <c r="BP115" s="747" t="str">
        <f t="shared" si="172"/>
        <v xml:space="preserve"> </v>
      </c>
      <c r="BQ115" s="133"/>
      <c r="BR115" s="133"/>
      <c r="BS115" s="389"/>
      <c r="BT115" s="389"/>
      <c r="BU115" s="389"/>
      <c r="BV115" s="389"/>
      <c r="BW115" s="389"/>
      <c r="BX115" s="389"/>
      <c r="BY115" s="389"/>
      <c r="BZ115" s="389"/>
      <c r="CA115" s="389"/>
      <c r="CB115" s="163">
        <f t="shared" si="129"/>
        <v>0</v>
      </c>
      <c r="CC115" s="389"/>
      <c r="CD115" s="389"/>
      <c r="CE115" s="389"/>
      <c r="CF115" s="389"/>
      <c r="CG115" s="389"/>
      <c r="CH115" s="389"/>
      <c r="CI115" s="389"/>
      <c r="CJ115" s="389"/>
      <c r="CK115" s="389"/>
      <c r="CL115" s="389"/>
      <c r="CM115" s="389"/>
      <c r="CN115" s="389"/>
      <c r="CO115" s="389"/>
      <c r="CP115" s="389"/>
      <c r="CQ115" s="389"/>
      <c r="CR115" s="389"/>
      <c r="CS115" s="389"/>
      <c r="CT115" s="389"/>
      <c r="CU115" s="389"/>
      <c r="CV115" s="389"/>
      <c r="CW115" s="389"/>
      <c r="CX115" s="389"/>
      <c r="CY115" s="389"/>
      <c r="CZ115" s="389"/>
      <c r="DA115" s="389"/>
      <c r="DB115" s="389"/>
      <c r="DC115" s="389"/>
      <c r="DD115" s="389"/>
      <c r="DE115" s="389"/>
      <c r="DF115" s="389"/>
      <c r="DG115" s="389"/>
      <c r="DH115" s="389"/>
      <c r="DI115" s="389"/>
      <c r="DJ115" s="389"/>
      <c r="DK115" s="389"/>
      <c r="DL115" s="389"/>
      <c r="DM115" s="389"/>
      <c r="DN115" s="389"/>
      <c r="DO115" s="389"/>
      <c r="DP115" s="389"/>
      <c r="DQ115" s="389"/>
      <c r="DR115" s="389"/>
      <c r="DS115" s="389"/>
      <c r="DT115" s="389"/>
      <c r="DU115" s="389"/>
      <c r="DV115" s="389"/>
      <c r="DW115" s="389"/>
      <c r="DX115" s="389"/>
      <c r="DY115" s="389"/>
      <c r="DZ115" s="389"/>
      <c r="EA115" s="389"/>
      <c r="EB115" s="389"/>
      <c r="EC115" s="389"/>
      <c r="ED115" s="389"/>
      <c r="EE115" s="389"/>
      <c r="EF115" s="389"/>
      <c r="EG115" s="389"/>
      <c r="EH115" s="389"/>
      <c r="EI115" s="389"/>
      <c r="EJ115" s="389"/>
      <c r="EK115" s="389"/>
      <c r="EL115" s="389"/>
      <c r="EM115" s="389"/>
      <c r="EN115" s="389"/>
      <c r="EO115" s="389"/>
      <c r="EP115" s="389"/>
      <c r="EQ115" s="389"/>
      <c r="ER115" s="389"/>
      <c r="ES115" s="389"/>
      <c r="ET115" s="389"/>
      <c r="EU115" s="389"/>
      <c r="EV115" s="389"/>
      <c r="EW115" s="389"/>
      <c r="EX115" s="389"/>
      <c r="EY115" s="389"/>
      <c r="EZ115" s="389"/>
      <c r="FA115" s="389"/>
      <c r="FB115" s="389"/>
      <c r="FC115" s="389"/>
      <c r="FD115" s="389"/>
      <c r="FE115" s="389"/>
      <c r="FF115" s="389"/>
      <c r="FG115" s="389"/>
      <c r="FH115" s="389"/>
      <c r="FI115" s="389"/>
      <c r="FJ115" s="389"/>
      <c r="FK115" s="389"/>
      <c r="FL115" s="389"/>
      <c r="FM115" s="389"/>
      <c r="FN115" s="389"/>
      <c r="FO115" s="389"/>
      <c r="FP115" s="389"/>
      <c r="FQ115" s="389"/>
      <c r="FR115" s="389"/>
      <c r="FS115" s="389"/>
      <c r="FT115" s="389"/>
      <c r="FU115" s="389"/>
      <c r="FV115" s="389"/>
      <c r="FW115" s="389"/>
      <c r="FX115" s="634" t="s">
        <v>383</v>
      </c>
      <c r="FY115" s="635">
        <v>192</v>
      </c>
      <c r="FZ115" s="635">
        <v>32434907</v>
      </c>
      <c r="GA115" s="635">
        <v>55</v>
      </c>
      <c r="GB115" s="635" t="s">
        <v>798</v>
      </c>
      <c r="GC115" s="635">
        <v>20</v>
      </c>
      <c r="GD115" s="635">
        <v>1970</v>
      </c>
      <c r="GE115" s="635">
        <v>1</v>
      </c>
      <c r="GF115" s="635" t="s">
        <v>780</v>
      </c>
      <c r="GG115" s="635">
        <v>2</v>
      </c>
      <c r="GH115" s="635">
        <v>1</v>
      </c>
      <c r="GI115" s="635" t="s">
        <v>780</v>
      </c>
      <c r="GJ115" s="635">
        <v>2</v>
      </c>
      <c r="GK115" s="635" t="s">
        <v>781</v>
      </c>
      <c r="GL115" s="635" t="s">
        <v>782</v>
      </c>
      <c r="GM115" s="635">
        <v>66</v>
      </c>
      <c r="GN115" s="635" t="s">
        <v>783</v>
      </c>
      <c r="GO115" s="635">
        <v>0</v>
      </c>
      <c r="GP115" s="635">
        <v>0</v>
      </c>
      <c r="GQ115" s="635">
        <v>4</v>
      </c>
      <c r="GR115" s="635">
        <v>2</v>
      </c>
      <c r="GS115" s="635">
        <v>3</v>
      </c>
      <c r="GT115" s="635" t="s">
        <v>783</v>
      </c>
      <c r="GU115" s="635" t="s">
        <v>783</v>
      </c>
      <c r="GV115" s="635" t="s">
        <v>783</v>
      </c>
      <c r="GW115" s="635" t="s">
        <v>783</v>
      </c>
      <c r="GX115" s="635" t="s">
        <v>783</v>
      </c>
      <c r="GY115" s="635">
        <v>1649</v>
      </c>
      <c r="GZ115" s="635">
        <v>1.68</v>
      </c>
      <c r="HA115" s="635">
        <v>5</v>
      </c>
      <c r="HB115" s="635" t="s">
        <v>783</v>
      </c>
      <c r="HC115" s="635" t="s">
        <v>782</v>
      </c>
      <c r="HD115" s="635">
        <v>35</v>
      </c>
      <c r="HE115" s="635" t="s">
        <v>783</v>
      </c>
      <c r="HF115" s="635">
        <v>0</v>
      </c>
      <c r="HG115" s="635" t="s">
        <v>783</v>
      </c>
      <c r="HH115" s="635">
        <v>0</v>
      </c>
      <c r="HI115" s="635">
        <v>1</v>
      </c>
      <c r="HJ115" s="635">
        <v>40</v>
      </c>
      <c r="HK115" s="635" t="s">
        <v>784</v>
      </c>
      <c r="HL115" s="635" t="s">
        <v>785</v>
      </c>
      <c r="HM115" s="635" t="s">
        <v>783</v>
      </c>
      <c r="HN115" s="635" t="s">
        <v>783</v>
      </c>
      <c r="HO115" s="635" t="s">
        <v>783</v>
      </c>
      <c r="HP115" s="635" t="s">
        <v>783</v>
      </c>
      <c r="HQ115" s="635" t="s">
        <v>783</v>
      </c>
      <c r="HR115" s="635">
        <v>3980123</v>
      </c>
      <c r="HS115" s="635" t="s">
        <v>783</v>
      </c>
      <c r="HT115" s="635" t="s">
        <v>786</v>
      </c>
      <c r="HU115" s="635" t="s">
        <v>787</v>
      </c>
      <c r="HV115" s="635">
        <v>4</v>
      </c>
      <c r="HW115" s="635">
        <v>2016</v>
      </c>
      <c r="HX115" s="635">
        <v>63</v>
      </c>
      <c r="HY115" s="635">
        <v>0</v>
      </c>
      <c r="HZ115" s="635">
        <v>8870</v>
      </c>
      <c r="IA115" s="636">
        <v>42227.682129629633</v>
      </c>
      <c r="IB115" s="635" t="s">
        <v>788</v>
      </c>
      <c r="IC115" s="635">
        <v>3975645</v>
      </c>
      <c r="ID115" s="635">
        <v>2014</v>
      </c>
      <c r="IE115" s="635">
        <v>1712</v>
      </c>
      <c r="IF115" s="635" t="s">
        <v>783</v>
      </c>
      <c r="IG115" s="635" t="s">
        <v>783</v>
      </c>
      <c r="IH115" s="635" t="s">
        <v>783</v>
      </c>
      <c r="II115" s="635" t="s">
        <v>783</v>
      </c>
      <c r="IJ115" s="635" t="s">
        <v>783</v>
      </c>
      <c r="IK115" s="635" t="s">
        <v>783</v>
      </c>
      <c r="IL115" s="635" t="s">
        <v>783</v>
      </c>
      <c r="IM115" s="635" t="s">
        <v>783</v>
      </c>
      <c r="IN115" s="635" t="s">
        <v>783</v>
      </c>
      <c r="IO115" s="635">
        <v>1649</v>
      </c>
      <c r="IP115" s="636">
        <v>37477.354571759257</v>
      </c>
      <c r="IQ115" s="635">
        <v>2</v>
      </c>
      <c r="IR115" s="635" t="s">
        <v>793</v>
      </c>
      <c r="IS115" s="635">
        <v>3</v>
      </c>
      <c r="IT115" s="637">
        <v>41275</v>
      </c>
      <c r="IU115" s="635" t="s">
        <v>783</v>
      </c>
      <c r="IV115" s="635" t="s">
        <v>783</v>
      </c>
      <c r="IW115" s="635" t="s">
        <v>783</v>
      </c>
      <c r="IX115" s="635" t="s">
        <v>781</v>
      </c>
      <c r="IY115" s="635">
        <v>40</v>
      </c>
      <c r="IZ115" s="635" t="s">
        <v>794</v>
      </c>
      <c r="JA115" s="635" t="s">
        <v>783</v>
      </c>
      <c r="JB115" s="635" t="s">
        <v>783</v>
      </c>
      <c r="JC115" s="635" t="s">
        <v>783</v>
      </c>
      <c r="JD115" s="635">
        <v>329509</v>
      </c>
      <c r="JE115" s="635" t="s">
        <v>783</v>
      </c>
      <c r="JF115" s="635" t="s">
        <v>783</v>
      </c>
      <c r="JG115" s="635" t="s">
        <v>804</v>
      </c>
      <c r="JH115" s="635">
        <v>55</v>
      </c>
      <c r="JI115" s="635" t="s">
        <v>783</v>
      </c>
      <c r="JJ115" s="635" t="s">
        <v>783</v>
      </c>
      <c r="JK115" s="635" t="s">
        <v>783</v>
      </c>
      <c r="JL115" s="635" t="s">
        <v>796</v>
      </c>
      <c r="JM115" s="635">
        <v>4</v>
      </c>
      <c r="JN115" s="635">
        <v>3</v>
      </c>
      <c r="JO115" s="635" t="s">
        <v>783</v>
      </c>
      <c r="JP115" s="635">
        <v>10711928</v>
      </c>
      <c r="JQ115" s="635">
        <v>2011</v>
      </c>
      <c r="JR115" s="635">
        <v>3</v>
      </c>
      <c r="JS115" s="635" t="s">
        <v>783</v>
      </c>
      <c r="JT115" s="635" t="s">
        <v>783</v>
      </c>
      <c r="JU115" s="635" t="s">
        <v>901</v>
      </c>
      <c r="JV115" s="638">
        <v>8864.1926370000001</v>
      </c>
      <c r="JX115" s="225"/>
    </row>
    <row r="116" spans="1:284" ht="16" thickBot="1">
      <c r="A116" s="905" t="s">
        <v>5</v>
      </c>
      <c r="B116" s="79">
        <f t="shared" si="137"/>
        <v>4</v>
      </c>
      <c r="C116" s="871" t="s">
        <v>95</v>
      </c>
      <c r="D116" s="249" t="s">
        <v>162</v>
      </c>
      <c r="E116" s="103" t="s">
        <v>45</v>
      </c>
      <c r="F116" s="888">
        <v>0.38</v>
      </c>
      <c r="G116" s="120" t="e">
        <f t="shared" si="176"/>
        <v>#REF!</v>
      </c>
      <c r="H116" s="47">
        <v>0.38</v>
      </c>
      <c r="I116" s="2"/>
      <c r="J116" s="29"/>
      <c r="K116" s="18"/>
      <c r="L116" s="5"/>
      <c r="M116" s="71">
        <v>1</v>
      </c>
      <c r="N116" s="71">
        <v>2</v>
      </c>
      <c r="O116" s="70">
        <v>2</v>
      </c>
      <c r="P116" s="891">
        <f t="shared" si="175"/>
        <v>5</v>
      </c>
      <c r="Q116" s="897">
        <f t="shared" si="133"/>
        <v>4</v>
      </c>
      <c r="R116" s="51">
        <f t="shared" si="136"/>
        <v>0.38</v>
      </c>
      <c r="S116" s="3"/>
      <c r="T116" s="29"/>
      <c r="U116" s="878">
        <f t="shared" si="134"/>
        <v>0</v>
      </c>
      <c r="V116" s="172" t="s">
        <v>642</v>
      </c>
      <c r="W116" s="536">
        <f t="shared" si="174"/>
        <v>0</v>
      </c>
      <c r="X116" s="537">
        <f t="shared" si="173"/>
        <v>0</v>
      </c>
      <c r="Y116" s="537">
        <f t="shared" si="131"/>
        <v>0</v>
      </c>
      <c r="Z116" s="900">
        <f t="shared" si="138"/>
        <v>0</v>
      </c>
      <c r="AA116" s="883"/>
      <c r="AB116" s="270">
        <f t="shared" si="139"/>
        <v>0</v>
      </c>
      <c r="AC116" s="553"/>
      <c r="AD116" s="562">
        <f t="shared" si="140"/>
        <v>0</v>
      </c>
      <c r="AE116" s="518"/>
      <c r="AF116" s="270">
        <f t="shared" si="141"/>
        <v>0</v>
      </c>
      <c r="AG116" s="270"/>
      <c r="AH116" s="562">
        <f t="shared" si="142"/>
        <v>0</v>
      </c>
      <c r="AI116" s="270"/>
      <c r="AJ116" s="228">
        <v>0</v>
      </c>
      <c r="AK116" s="902"/>
      <c r="AL116" s="902"/>
      <c r="AM116" s="18" t="str">
        <f t="shared" si="143"/>
        <v xml:space="preserve"> </v>
      </c>
      <c r="AN116" s="747" t="str">
        <f t="shared" si="144"/>
        <v xml:space="preserve"> </v>
      </c>
      <c r="AO116" s="4" t="str">
        <f t="shared" si="145"/>
        <v xml:space="preserve"> </v>
      </c>
      <c r="AP116" s="747" t="str">
        <f t="shared" si="146"/>
        <v xml:space="preserve"> </v>
      </c>
      <c r="AQ116" s="4" t="str">
        <f t="shared" si="147"/>
        <v xml:space="preserve"> </v>
      </c>
      <c r="AR116" s="747" t="str">
        <f t="shared" si="148"/>
        <v xml:space="preserve"> </v>
      </c>
      <c r="AS116" s="4" t="str">
        <f t="shared" si="149"/>
        <v xml:space="preserve"> </v>
      </c>
      <c r="AT116" s="747" t="str">
        <f t="shared" si="150"/>
        <v xml:space="preserve"> </v>
      </c>
      <c r="AU116" s="4" t="str">
        <f t="shared" si="151"/>
        <v xml:space="preserve"> </v>
      </c>
      <c r="AV116" s="747" t="str">
        <f t="shared" si="152"/>
        <v xml:space="preserve"> </v>
      </c>
      <c r="AW116" s="4" t="str">
        <f t="shared" si="153"/>
        <v xml:space="preserve"> </v>
      </c>
      <c r="AX116" s="747" t="str">
        <f t="shared" si="154"/>
        <v xml:space="preserve"> </v>
      </c>
      <c r="AY116" s="4" t="str">
        <f t="shared" si="155"/>
        <v xml:space="preserve"> </v>
      </c>
      <c r="AZ116" s="747" t="str">
        <f t="shared" si="156"/>
        <v xml:space="preserve"> </v>
      </c>
      <c r="BA116" s="4" t="str">
        <f t="shared" si="157"/>
        <v xml:space="preserve"> </v>
      </c>
      <c r="BB116" s="747" t="str">
        <f t="shared" si="158"/>
        <v xml:space="preserve"> </v>
      </c>
      <c r="BC116" s="4" t="str">
        <f t="shared" si="159"/>
        <v xml:space="preserve"> </v>
      </c>
      <c r="BD116" s="747" t="str">
        <f t="shared" si="160"/>
        <v xml:space="preserve"> </v>
      </c>
      <c r="BE116" s="4" t="str">
        <f t="shared" si="161"/>
        <v xml:space="preserve"> </v>
      </c>
      <c r="BF116" s="747" t="str">
        <f t="shared" si="162"/>
        <v xml:space="preserve"> </v>
      </c>
      <c r="BG116" s="4" t="str">
        <f t="shared" si="163"/>
        <v xml:space="preserve"> </v>
      </c>
      <c r="BH116" s="747" t="str">
        <f t="shared" si="164"/>
        <v xml:space="preserve"> </v>
      </c>
      <c r="BI116" s="4" t="str">
        <f t="shared" si="165"/>
        <v xml:space="preserve"> </v>
      </c>
      <c r="BJ116" s="747" t="str">
        <f t="shared" si="166"/>
        <v xml:space="preserve"> </v>
      </c>
      <c r="BK116" s="4" t="str">
        <f t="shared" si="167"/>
        <v xml:space="preserve"> </v>
      </c>
      <c r="BL116" s="747" t="str">
        <f t="shared" si="168"/>
        <v xml:space="preserve"> </v>
      </c>
      <c r="BM116" s="4" t="str">
        <f t="shared" si="169"/>
        <v xml:space="preserve"> </v>
      </c>
      <c r="BN116" s="747" t="str">
        <f t="shared" si="170"/>
        <v xml:space="preserve"> </v>
      </c>
      <c r="BO116" s="4" t="str">
        <f t="shared" si="171"/>
        <v xml:space="preserve"> </v>
      </c>
      <c r="BP116" s="747" t="str">
        <f t="shared" si="172"/>
        <v xml:space="preserve"> </v>
      </c>
      <c r="BQ116" s="133"/>
      <c r="BR116" s="133"/>
      <c r="BS116" s="389"/>
      <c r="BT116" s="389"/>
      <c r="BU116" s="389"/>
      <c r="BV116" s="389"/>
      <c r="BW116" s="389"/>
      <c r="BX116" s="389"/>
      <c r="BY116" s="389"/>
      <c r="BZ116" s="588"/>
      <c r="CA116" s="588"/>
      <c r="CB116" s="163">
        <f t="shared" si="129"/>
        <v>0</v>
      </c>
      <c r="CC116" s="588"/>
      <c r="CD116" s="588"/>
      <c r="CE116" s="389"/>
      <c r="CF116" s="389"/>
      <c r="CG116" s="389"/>
      <c r="CH116" s="389"/>
      <c r="CI116" s="389"/>
      <c r="CJ116" s="389"/>
      <c r="CK116" s="389"/>
      <c r="CL116" s="389"/>
      <c r="CM116" s="389"/>
      <c r="CN116" s="389"/>
      <c r="CO116" s="389"/>
      <c r="CP116" s="389"/>
      <c r="CQ116" s="389"/>
      <c r="CR116" s="389"/>
      <c r="CS116" s="389"/>
      <c r="CT116" s="389"/>
      <c r="CU116" s="389"/>
      <c r="CV116" s="389"/>
      <c r="CW116" s="389"/>
      <c r="CX116" s="389"/>
      <c r="CY116" s="389"/>
      <c r="CZ116" s="389"/>
      <c r="DA116" s="389"/>
      <c r="DB116" s="389"/>
      <c r="DC116" s="389"/>
      <c r="DD116" s="389"/>
      <c r="DE116" s="389"/>
      <c r="DF116" s="389"/>
      <c r="DG116" s="389"/>
      <c r="DH116" s="389"/>
      <c r="DI116" s="389"/>
      <c r="DJ116" s="389"/>
      <c r="DK116" s="389"/>
      <c r="DL116" s="389"/>
      <c r="DM116" s="389"/>
      <c r="DN116" s="389"/>
      <c r="DO116" s="389"/>
      <c r="DP116" s="389"/>
      <c r="DQ116" s="389"/>
      <c r="DR116" s="389"/>
      <c r="DS116" s="389"/>
      <c r="DT116" s="389"/>
      <c r="DU116" s="389"/>
      <c r="DV116" s="389"/>
      <c r="DW116" s="389"/>
      <c r="DX116" s="389"/>
      <c r="DY116" s="389"/>
      <c r="DZ116" s="389"/>
      <c r="EA116" s="389"/>
      <c r="EB116" s="389"/>
      <c r="EC116" s="389"/>
      <c r="ED116" s="389"/>
      <c r="EE116" s="389"/>
      <c r="EF116" s="389"/>
      <c r="EG116" s="389"/>
      <c r="EH116" s="389"/>
      <c r="EI116" s="389"/>
      <c r="EJ116" s="389"/>
      <c r="EK116" s="389"/>
      <c r="EL116" s="389"/>
      <c r="EM116" s="389"/>
      <c r="EN116" s="389"/>
      <c r="EO116" s="389"/>
      <c r="EP116" s="389"/>
      <c r="EQ116" s="389"/>
      <c r="ER116" s="389"/>
      <c r="ES116" s="389"/>
      <c r="ET116" s="389"/>
      <c r="EU116" s="389"/>
      <c r="EV116" s="389"/>
      <c r="EW116" s="389"/>
      <c r="EX116" s="389"/>
      <c r="EY116" s="389"/>
      <c r="EZ116" s="389"/>
      <c r="FA116" s="389"/>
      <c r="FB116" s="389"/>
      <c r="FC116" s="389"/>
      <c r="FD116" s="389"/>
      <c r="FE116" s="389"/>
      <c r="FF116" s="389"/>
      <c r="FG116" s="389"/>
      <c r="FH116" s="389"/>
      <c r="FI116" s="389"/>
      <c r="FJ116" s="389"/>
      <c r="FK116" s="389"/>
      <c r="FL116" s="389"/>
      <c r="FM116" s="389"/>
      <c r="FN116" s="389"/>
      <c r="FO116" s="389"/>
      <c r="FP116" s="389"/>
      <c r="FQ116" s="389"/>
      <c r="FR116" s="389"/>
      <c r="FS116" s="389"/>
      <c r="FT116" s="389"/>
      <c r="FU116" s="389"/>
      <c r="FV116" s="389"/>
      <c r="FW116" s="389"/>
      <c r="FX116" s="634" t="s">
        <v>383</v>
      </c>
      <c r="FY116" s="635">
        <v>227</v>
      </c>
      <c r="FZ116" s="635">
        <v>32434870</v>
      </c>
      <c r="GA116" s="635">
        <v>55</v>
      </c>
      <c r="GB116" s="635" t="s">
        <v>798</v>
      </c>
      <c r="GC116" s="635">
        <v>20</v>
      </c>
      <c r="GD116" s="635">
        <v>1970</v>
      </c>
      <c r="GE116" s="635">
        <v>1</v>
      </c>
      <c r="GF116" s="635" t="s">
        <v>780</v>
      </c>
      <c r="GG116" s="635">
        <v>2</v>
      </c>
      <c r="GH116" s="635">
        <v>1</v>
      </c>
      <c r="GI116" s="635" t="s">
        <v>780</v>
      </c>
      <c r="GJ116" s="635">
        <v>2</v>
      </c>
      <c r="GK116" s="635" t="s">
        <v>781</v>
      </c>
      <c r="GL116" s="635" t="s">
        <v>782</v>
      </c>
      <c r="GM116" s="635">
        <v>66</v>
      </c>
      <c r="GN116" s="635" t="s">
        <v>783</v>
      </c>
      <c r="GO116" s="635">
        <v>0</v>
      </c>
      <c r="GP116" s="635">
        <v>0</v>
      </c>
      <c r="GQ116" s="635">
        <v>4</v>
      </c>
      <c r="GR116" s="635">
        <v>2</v>
      </c>
      <c r="GS116" s="635">
        <v>3</v>
      </c>
      <c r="GT116" s="635" t="s">
        <v>783</v>
      </c>
      <c r="GU116" s="635" t="s">
        <v>783</v>
      </c>
      <c r="GV116" s="635" t="s">
        <v>783</v>
      </c>
      <c r="GW116" s="635" t="s">
        <v>783</v>
      </c>
      <c r="GX116" s="635" t="s">
        <v>783</v>
      </c>
      <c r="GY116" s="635">
        <v>1649</v>
      </c>
      <c r="GZ116" s="635">
        <v>0.99</v>
      </c>
      <c r="HA116" s="635">
        <v>5</v>
      </c>
      <c r="HB116" s="635" t="s">
        <v>783</v>
      </c>
      <c r="HC116" s="635" t="s">
        <v>782</v>
      </c>
      <c r="HD116" s="635">
        <v>35</v>
      </c>
      <c r="HE116" s="635" t="s">
        <v>783</v>
      </c>
      <c r="HF116" s="635">
        <v>0</v>
      </c>
      <c r="HG116" s="635" t="s">
        <v>783</v>
      </c>
      <c r="HH116" s="635">
        <v>0</v>
      </c>
      <c r="HI116" s="635">
        <v>1</v>
      </c>
      <c r="HJ116" s="635">
        <v>40</v>
      </c>
      <c r="HK116" s="635" t="s">
        <v>784</v>
      </c>
      <c r="HL116" s="635" t="s">
        <v>785</v>
      </c>
      <c r="HM116" s="635" t="s">
        <v>783</v>
      </c>
      <c r="HN116" s="635" t="s">
        <v>783</v>
      </c>
      <c r="HO116" s="635" t="s">
        <v>783</v>
      </c>
      <c r="HP116" s="635" t="s">
        <v>783</v>
      </c>
      <c r="HQ116" s="635" t="s">
        <v>783</v>
      </c>
      <c r="HR116" s="635">
        <v>3978988</v>
      </c>
      <c r="HS116" s="635" t="s">
        <v>783</v>
      </c>
      <c r="HT116" s="635" t="s">
        <v>786</v>
      </c>
      <c r="HU116" s="635" t="s">
        <v>787</v>
      </c>
      <c r="HV116" s="635">
        <v>4</v>
      </c>
      <c r="HW116" s="635">
        <v>2016</v>
      </c>
      <c r="HX116" s="635">
        <v>63</v>
      </c>
      <c r="HY116" s="635">
        <v>0</v>
      </c>
      <c r="HZ116" s="635">
        <v>5227</v>
      </c>
      <c r="IA116" s="636">
        <v>42227.682129629633</v>
      </c>
      <c r="IB116" s="635" t="s">
        <v>788</v>
      </c>
      <c r="IC116" s="635">
        <v>3974510</v>
      </c>
      <c r="ID116" s="635">
        <v>2014</v>
      </c>
      <c r="IE116" s="635">
        <v>1712</v>
      </c>
      <c r="IF116" s="635" t="s">
        <v>783</v>
      </c>
      <c r="IG116" s="635" t="s">
        <v>783</v>
      </c>
      <c r="IH116" s="635" t="s">
        <v>783</v>
      </c>
      <c r="II116" s="635" t="s">
        <v>783</v>
      </c>
      <c r="IJ116" s="635" t="s">
        <v>783</v>
      </c>
      <c r="IK116" s="635" t="s">
        <v>783</v>
      </c>
      <c r="IL116" s="635" t="s">
        <v>783</v>
      </c>
      <c r="IM116" s="635" t="s">
        <v>783</v>
      </c>
      <c r="IN116" s="635" t="s">
        <v>783</v>
      </c>
      <c r="IO116" s="635">
        <v>1649</v>
      </c>
      <c r="IP116" s="636">
        <v>37477.354571759257</v>
      </c>
      <c r="IQ116" s="635">
        <v>2</v>
      </c>
      <c r="IR116" s="635" t="s">
        <v>793</v>
      </c>
      <c r="IS116" s="635">
        <v>3</v>
      </c>
      <c r="IT116" s="637">
        <v>41275</v>
      </c>
      <c r="IU116" s="635" t="s">
        <v>783</v>
      </c>
      <c r="IV116" s="635" t="s">
        <v>783</v>
      </c>
      <c r="IW116" s="635" t="s">
        <v>783</v>
      </c>
      <c r="IX116" s="635" t="s">
        <v>781</v>
      </c>
      <c r="IY116" s="635">
        <v>40</v>
      </c>
      <c r="IZ116" s="635" t="s">
        <v>794</v>
      </c>
      <c r="JA116" s="635" t="s">
        <v>783</v>
      </c>
      <c r="JB116" s="635" t="s">
        <v>783</v>
      </c>
      <c r="JC116" s="635" t="s">
        <v>783</v>
      </c>
      <c r="JD116" s="635">
        <v>329509</v>
      </c>
      <c r="JE116" s="635" t="s">
        <v>783</v>
      </c>
      <c r="JF116" s="635" t="s">
        <v>783</v>
      </c>
      <c r="JG116" s="635" t="s">
        <v>804</v>
      </c>
      <c r="JH116" s="635">
        <v>55</v>
      </c>
      <c r="JI116" s="635" t="s">
        <v>783</v>
      </c>
      <c r="JJ116" s="635" t="s">
        <v>783</v>
      </c>
      <c r="JK116" s="635" t="s">
        <v>783</v>
      </c>
      <c r="JL116" s="635" t="s">
        <v>796</v>
      </c>
      <c r="JM116" s="635">
        <v>4</v>
      </c>
      <c r="JN116" s="635">
        <v>3</v>
      </c>
      <c r="JO116" s="635" t="s">
        <v>783</v>
      </c>
      <c r="JP116" s="635">
        <v>10711928</v>
      </c>
      <c r="JQ116" s="635">
        <v>2011</v>
      </c>
      <c r="JR116" s="635">
        <v>3</v>
      </c>
      <c r="JS116" s="635" t="s">
        <v>783</v>
      </c>
      <c r="JT116" s="635" t="s">
        <v>783</v>
      </c>
      <c r="JU116" s="635" t="s">
        <v>902</v>
      </c>
      <c r="JV116" s="638">
        <v>5228.5025489999998</v>
      </c>
      <c r="JX116" s="225"/>
    </row>
    <row r="117" spans="1:284" ht="16" thickBot="1">
      <c r="A117" s="905" t="s">
        <v>5</v>
      </c>
      <c r="B117" s="79">
        <f t="shared" si="137"/>
        <v>4</v>
      </c>
      <c r="C117" s="871" t="s">
        <v>16</v>
      </c>
      <c r="D117" s="249" t="s">
        <v>192</v>
      </c>
      <c r="E117" s="103" t="s">
        <v>45</v>
      </c>
      <c r="F117" s="888">
        <v>0.41</v>
      </c>
      <c r="G117" s="120" t="e">
        <f t="shared" si="176"/>
        <v>#REF!</v>
      </c>
      <c r="H117" s="49">
        <v>0.41</v>
      </c>
      <c r="I117" s="2"/>
      <c r="J117" s="29"/>
      <c r="K117" s="18"/>
      <c r="L117" s="5"/>
      <c r="M117" s="71">
        <v>1</v>
      </c>
      <c r="N117" s="71">
        <v>1</v>
      </c>
      <c r="O117" s="70">
        <v>3</v>
      </c>
      <c r="P117" s="891">
        <f t="shared" si="175"/>
        <v>5</v>
      </c>
      <c r="Q117" s="897">
        <f t="shared" si="133"/>
        <v>3</v>
      </c>
      <c r="R117" s="51">
        <f t="shared" si="136"/>
        <v>0.41</v>
      </c>
      <c r="S117" s="3"/>
      <c r="T117" s="29"/>
      <c r="U117" s="878">
        <f t="shared" si="134"/>
        <v>0</v>
      </c>
      <c r="V117" s="172" t="s">
        <v>642</v>
      </c>
      <c r="W117" s="536">
        <f t="shared" si="174"/>
        <v>0</v>
      </c>
      <c r="X117" s="537">
        <f t="shared" si="173"/>
        <v>10000</v>
      </c>
      <c r="Y117" s="537">
        <f t="shared" si="131"/>
        <v>500</v>
      </c>
      <c r="Z117" s="900">
        <f t="shared" si="138"/>
        <v>0</v>
      </c>
      <c r="AA117" s="883"/>
      <c r="AB117" s="270">
        <f t="shared" si="139"/>
        <v>0</v>
      </c>
      <c r="AC117" s="553"/>
      <c r="AD117" s="562">
        <f t="shared" si="140"/>
        <v>0</v>
      </c>
      <c r="AE117" s="518"/>
      <c r="AF117" s="270">
        <f t="shared" si="141"/>
        <v>0</v>
      </c>
      <c r="AG117" s="270" t="s">
        <v>350</v>
      </c>
      <c r="AH117" s="562">
        <f t="shared" si="142"/>
        <v>10000</v>
      </c>
      <c r="AI117" s="270"/>
      <c r="AJ117" s="228">
        <v>0</v>
      </c>
      <c r="AK117" s="902"/>
      <c r="AL117" s="902"/>
      <c r="AM117" s="18" t="str">
        <f t="shared" si="143"/>
        <v xml:space="preserve"> </v>
      </c>
      <c r="AN117" s="747" t="str">
        <f t="shared" si="144"/>
        <v xml:space="preserve"> </v>
      </c>
      <c r="AO117" s="4" t="str">
        <f t="shared" si="145"/>
        <v xml:space="preserve"> </v>
      </c>
      <c r="AP117" s="747" t="str">
        <f t="shared" si="146"/>
        <v xml:space="preserve"> </v>
      </c>
      <c r="AQ117" s="4" t="str">
        <f t="shared" si="147"/>
        <v xml:space="preserve"> </v>
      </c>
      <c r="AR117" s="747" t="str">
        <f t="shared" si="148"/>
        <v xml:space="preserve"> </v>
      </c>
      <c r="AS117" s="4" t="str">
        <f t="shared" si="149"/>
        <v xml:space="preserve"> </v>
      </c>
      <c r="AT117" s="747" t="str">
        <f t="shared" si="150"/>
        <v xml:space="preserve"> </v>
      </c>
      <c r="AU117" s="4" t="str">
        <f t="shared" si="151"/>
        <v xml:space="preserve"> </v>
      </c>
      <c r="AV117" s="747" t="str">
        <f t="shared" si="152"/>
        <v xml:space="preserve"> </v>
      </c>
      <c r="AW117" s="4" t="str">
        <f t="shared" si="153"/>
        <v xml:space="preserve"> </v>
      </c>
      <c r="AX117" s="747" t="str">
        <f t="shared" si="154"/>
        <v xml:space="preserve"> </v>
      </c>
      <c r="AY117" s="4" t="str">
        <f t="shared" si="155"/>
        <v xml:space="preserve"> </v>
      </c>
      <c r="AZ117" s="747" t="str">
        <f t="shared" si="156"/>
        <v xml:space="preserve"> </v>
      </c>
      <c r="BA117" s="4" t="str">
        <f t="shared" si="157"/>
        <v xml:space="preserve"> </v>
      </c>
      <c r="BB117" s="747" t="str">
        <f t="shared" si="158"/>
        <v xml:space="preserve"> </v>
      </c>
      <c r="BC117" s="4" t="str">
        <f t="shared" si="159"/>
        <v xml:space="preserve"> </v>
      </c>
      <c r="BD117" s="747" t="str">
        <f t="shared" si="160"/>
        <v xml:space="preserve"> </v>
      </c>
      <c r="BE117" s="4" t="str">
        <f t="shared" si="161"/>
        <v xml:space="preserve"> </v>
      </c>
      <c r="BF117" s="747" t="str">
        <f t="shared" si="162"/>
        <v xml:space="preserve"> </v>
      </c>
      <c r="BG117" s="4" t="str">
        <f t="shared" si="163"/>
        <v xml:space="preserve"> </v>
      </c>
      <c r="BH117" s="747" t="str">
        <f t="shared" si="164"/>
        <v xml:space="preserve"> </v>
      </c>
      <c r="BI117" s="4" t="str">
        <f t="shared" si="165"/>
        <v xml:space="preserve"> </v>
      </c>
      <c r="BJ117" s="747" t="str">
        <f t="shared" si="166"/>
        <v xml:space="preserve"> </v>
      </c>
      <c r="BK117" s="4" t="str">
        <f t="shared" si="167"/>
        <v xml:space="preserve"> </v>
      </c>
      <c r="BL117" s="747" t="str">
        <f t="shared" si="168"/>
        <v xml:space="preserve"> </v>
      </c>
      <c r="BM117" s="4" t="str">
        <f t="shared" si="169"/>
        <v xml:space="preserve"> </v>
      </c>
      <c r="BN117" s="747" t="str">
        <f t="shared" si="170"/>
        <v xml:space="preserve"> </v>
      </c>
      <c r="BO117" s="4" t="str">
        <f t="shared" si="171"/>
        <v xml:space="preserve"> </v>
      </c>
      <c r="BP117" s="747" t="str">
        <f t="shared" si="172"/>
        <v xml:space="preserve"> </v>
      </c>
      <c r="BQ117" s="133"/>
      <c r="BR117" s="133"/>
      <c r="BS117" s="389"/>
      <c r="BT117" s="389"/>
      <c r="BU117" s="389"/>
      <c r="BV117" s="389"/>
      <c r="BW117" s="389"/>
      <c r="BX117" s="389"/>
      <c r="BY117" s="389"/>
      <c r="BZ117" s="389"/>
      <c r="CA117" s="389"/>
      <c r="CB117" s="163">
        <f t="shared" si="129"/>
        <v>0</v>
      </c>
      <c r="CC117" s="389"/>
      <c r="CD117" s="389"/>
      <c r="CE117" s="389"/>
      <c r="CF117" s="389"/>
      <c r="CG117" s="389"/>
      <c r="CH117" s="389"/>
      <c r="CI117" s="389"/>
      <c r="CJ117" s="389"/>
      <c r="CK117" s="389"/>
      <c r="CL117" s="389"/>
      <c r="CM117" s="389"/>
      <c r="CN117" s="389"/>
      <c r="CO117" s="389"/>
      <c r="CP117" s="389"/>
      <c r="CQ117" s="389"/>
      <c r="CR117" s="389"/>
      <c r="CS117" s="389"/>
      <c r="CT117" s="389"/>
      <c r="CU117" s="389"/>
      <c r="CV117" s="389"/>
      <c r="CW117" s="389"/>
      <c r="CX117" s="389"/>
      <c r="CY117" s="389"/>
      <c r="CZ117" s="389"/>
      <c r="DA117" s="389"/>
      <c r="DB117" s="389"/>
      <c r="DC117" s="389"/>
      <c r="DD117" s="389"/>
      <c r="DE117" s="389"/>
      <c r="DF117" s="389"/>
      <c r="DG117" s="389"/>
      <c r="DH117" s="389"/>
      <c r="DI117" s="389"/>
      <c r="DJ117" s="389"/>
      <c r="DK117" s="389"/>
      <c r="DL117" s="389"/>
      <c r="DM117" s="389"/>
      <c r="DN117" s="389"/>
      <c r="DO117" s="389"/>
      <c r="DP117" s="389"/>
      <c r="DQ117" s="389"/>
      <c r="DR117" s="389"/>
      <c r="DS117" s="389"/>
      <c r="DT117" s="389"/>
      <c r="DU117" s="389"/>
      <c r="DV117" s="389"/>
      <c r="DW117" s="389"/>
      <c r="DX117" s="389"/>
      <c r="DY117" s="389"/>
      <c r="DZ117" s="389"/>
      <c r="EA117" s="389"/>
      <c r="EB117" s="389"/>
      <c r="EC117" s="389"/>
      <c r="ED117" s="389"/>
      <c r="EE117" s="389"/>
      <c r="EF117" s="389"/>
      <c r="EG117" s="389"/>
      <c r="EH117" s="389"/>
      <c r="EI117" s="389"/>
      <c r="EJ117" s="389"/>
      <c r="EK117" s="389"/>
      <c r="EL117" s="389"/>
      <c r="EM117" s="389"/>
      <c r="EN117" s="389"/>
      <c r="EO117" s="389"/>
      <c r="EP117" s="389"/>
      <c r="EQ117" s="389"/>
      <c r="ER117" s="389"/>
      <c r="ES117" s="389"/>
      <c r="ET117" s="389"/>
      <c r="EU117" s="389"/>
      <c r="EV117" s="389"/>
      <c r="EW117" s="389"/>
      <c r="EX117" s="389"/>
      <c r="EY117" s="389"/>
      <c r="EZ117" s="389"/>
      <c r="FA117" s="389"/>
      <c r="FB117" s="389"/>
      <c r="FC117" s="389"/>
      <c r="FD117" s="389"/>
      <c r="FE117" s="389"/>
      <c r="FF117" s="389"/>
      <c r="FG117" s="389"/>
      <c r="FH117" s="389"/>
      <c r="FI117" s="389"/>
      <c r="FJ117" s="389"/>
      <c r="FK117" s="389"/>
      <c r="FL117" s="389"/>
      <c r="FM117" s="389"/>
      <c r="FN117" s="389"/>
      <c r="FO117" s="389"/>
      <c r="FP117" s="389"/>
      <c r="FQ117" s="389"/>
      <c r="FR117" s="389"/>
      <c r="FS117" s="389"/>
      <c r="FT117" s="389"/>
      <c r="FU117" s="389"/>
      <c r="FV117" s="389"/>
      <c r="FW117" s="389"/>
      <c r="FX117" s="634" t="s">
        <v>383</v>
      </c>
      <c r="FY117" s="635">
        <v>76</v>
      </c>
      <c r="FZ117" s="635">
        <v>30289351</v>
      </c>
      <c r="GA117" s="635">
        <v>55</v>
      </c>
      <c r="GB117" s="635" t="s">
        <v>798</v>
      </c>
      <c r="GC117" s="635">
        <v>20</v>
      </c>
      <c r="GD117" s="635">
        <v>1977</v>
      </c>
      <c r="GE117" s="635">
        <v>2</v>
      </c>
      <c r="GF117" s="635" t="s">
        <v>148</v>
      </c>
      <c r="GG117" s="635">
        <v>2</v>
      </c>
      <c r="GH117" s="635">
        <v>2</v>
      </c>
      <c r="GI117" s="635" t="s">
        <v>148</v>
      </c>
      <c r="GJ117" s="635">
        <v>2</v>
      </c>
      <c r="GK117" s="635" t="s">
        <v>781</v>
      </c>
      <c r="GL117" s="635" t="s">
        <v>782</v>
      </c>
      <c r="GM117" s="635">
        <v>66</v>
      </c>
      <c r="GN117" s="635" t="s">
        <v>783</v>
      </c>
      <c r="GO117" s="635">
        <v>0</v>
      </c>
      <c r="GP117" s="635">
        <v>0</v>
      </c>
      <c r="GQ117" s="635">
        <v>4</v>
      </c>
      <c r="GR117" s="635">
        <v>2</v>
      </c>
      <c r="GS117" s="635">
        <v>2</v>
      </c>
      <c r="GT117" s="635" t="s">
        <v>783</v>
      </c>
      <c r="GU117" s="635" t="s">
        <v>783</v>
      </c>
      <c r="GV117" s="635" t="s">
        <v>783</v>
      </c>
      <c r="GW117" s="635" t="s">
        <v>783</v>
      </c>
      <c r="GX117" s="635" t="s">
        <v>783</v>
      </c>
      <c r="GY117" s="635">
        <v>1649</v>
      </c>
      <c r="GZ117" s="635">
        <v>0.33</v>
      </c>
      <c r="HA117" s="635">
        <v>5</v>
      </c>
      <c r="HB117" s="635" t="s">
        <v>783</v>
      </c>
      <c r="HC117" s="635" t="s">
        <v>782</v>
      </c>
      <c r="HD117" s="635">
        <v>75</v>
      </c>
      <c r="HE117" s="635" t="s">
        <v>783</v>
      </c>
      <c r="HF117" s="635">
        <v>0</v>
      </c>
      <c r="HG117" s="635" t="s">
        <v>783</v>
      </c>
      <c r="HH117" s="635">
        <v>0</v>
      </c>
      <c r="HI117" s="635">
        <v>1</v>
      </c>
      <c r="HJ117" s="635">
        <v>40</v>
      </c>
      <c r="HK117" s="635" t="s">
        <v>784</v>
      </c>
      <c r="HL117" s="635" t="s">
        <v>785</v>
      </c>
      <c r="HM117" s="635" t="s">
        <v>783</v>
      </c>
      <c r="HN117" s="635" t="s">
        <v>783</v>
      </c>
      <c r="HO117" s="635" t="s">
        <v>783</v>
      </c>
      <c r="HP117" s="635" t="s">
        <v>783</v>
      </c>
      <c r="HQ117" s="635" t="s">
        <v>783</v>
      </c>
      <c r="HR117" s="635">
        <v>3978977</v>
      </c>
      <c r="HS117" s="635" t="s">
        <v>783</v>
      </c>
      <c r="HT117" s="635" t="s">
        <v>786</v>
      </c>
      <c r="HU117" s="635" t="s">
        <v>787</v>
      </c>
      <c r="HV117" s="635">
        <v>4</v>
      </c>
      <c r="HW117" s="635">
        <v>2014</v>
      </c>
      <c r="HX117" s="635">
        <v>63</v>
      </c>
      <c r="HY117" s="635">
        <v>0</v>
      </c>
      <c r="HZ117" s="635">
        <v>1742</v>
      </c>
      <c r="IA117" s="636">
        <v>41697.500081018516</v>
      </c>
      <c r="IB117" s="635" t="s">
        <v>788</v>
      </c>
      <c r="IC117" s="635">
        <v>3974499</v>
      </c>
      <c r="ID117" s="635">
        <v>2014</v>
      </c>
      <c r="IE117" s="635">
        <v>1712</v>
      </c>
      <c r="IF117" s="635" t="s">
        <v>783</v>
      </c>
      <c r="IG117" s="635" t="s">
        <v>783</v>
      </c>
      <c r="IH117" s="635" t="s">
        <v>783</v>
      </c>
      <c r="II117" s="635" t="s">
        <v>783</v>
      </c>
      <c r="IJ117" s="635" t="s">
        <v>783</v>
      </c>
      <c r="IK117" s="635" t="s">
        <v>783</v>
      </c>
      <c r="IL117" s="635" t="s">
        <v>783</v>
      </c>
      <c r="IM117" s="635" t="s">
        <v>783</v>
      </c>
      <c r="IN117" s="635" t="s">
        <v>783</v>
      </c>
      <c r="IO117" s="635">
        <v>1649</v>
      </c>
      <c r="IP117" s="636">
        <v>37477.354571759257</v>
      </c>
      <c r="IQ117" s="635">
        <v>2</v>
      </c>
      <c r="IR117" s="635" t="s">
        <v>793</v>
      </c>
      <c r="IS117" s="635">
        <v>2</v>
      </c>
      <c r="IT117" s="637">
        <v>41275</v>
      </c>
      <c r="IU117" s="635" t="s">
        <v>783</v>
      </c>
      <c r="IV117" s="635" t="s">
        <v>783</v>
      </c>
      <c r="IW117" s="635" t="s">
        <v>783</v>
      </c>
      <c r="IX117" s="635" t="s">
        <v>781</v>
      </c>
      <c r="IY117" s="635">
        <v>40</v>
      </c>
      <c r="IZ117" s="635" t="s">
        <v>794</v>
      </c>
      <c r="JA117" s="635" t="s">
        <v>783</v>
      </c>
      <c r="JB117" s="635" t="s">
        <v>783</v>
      </c>
      <c r="JC117" s="635" t="s">
        <v>783</v>
      </c>
      <c r="JD117" s="635">
        <v>329509</v>
      </c>
      <c r="JE117" s="635" t="s">
        <v>783</v>
      </c>
      <c r="JF117" s="635" t="s">
        <v>783</v>
      </c>
      <c r="JG117" s="635" t="s">
        <v>802</v>
      </c>
      <c r="JH117" s="635">
        <v>55</v>
      </c>
      <c r="JI117" s="635" t="s">
        <v>783</v>
      </c>
      <c r="JJ117" s="635" t="s">
        <v>783</v>
      </c>
      <c r="JK117" s="635" t="s">
        <v>783</v>
      </c>
      <c r="JL117" s="635" t="s">
        <v>796</v>
      </c>
      <c r="JM117" s="635">
        <v>4</v>
      </c>
      <c r="JN117" s="635">
        <v>3</v>
      </c>
      <c r="JO117" s="635" t="s">
        <v>783</v>
      </c>
      <c r="JP117" s="635">
        <v>10711928</v>
      </c>
      <c r="JQ117" s="635">
        <v>2011</v>
      </c>
      <c r="JR117" s="635">
        <v>3</v>
      </c>
      <c r="JS117" s="635" t="s">
        <v>783</v>
      </c>
      <c r="JT117" s="635" t="s">
        <v>783</v>
      </c>
      <c r="JU117" s="635" t="s">
        <v>903</v>
      </c>
      <c r="JV117" s="638">
        <v>1696.9013620000001</v>
      </c>
      <c r="JX117" s="225"/>
    </row>
    <row r="118" spans="1:284" ht="16" thickBot="1">
      <c r="A118" s="905" t="s">
        <v>5</v>
      </c>
      <c r="B118" s="79">
        <f t="shared" si="137"/>
        <v>4</v>
      </c>
      <c r="C118" s="871" t="s">
        <v>14</v>
      </c>
      <c r="D118" s="249" t="s">
        <v>168</v>
      </c>
      <c r="E118" s="103" t="s">
        <v>158</v>
      </c>
      <c r="F118" s="888">
        <v>0.43</v>
      </c>
      <c r="G118" s="120" t="e">
        <f t="shared" si="176"/>
        <v>#REF!</v>
      </c>
      <c r="H118" s="47">
        <v>0.43</v>
      </c>
      <c r="I118" s="2"/>
      <c r="J118" s="29"/>
      <c r="K118" s="18"/>
      <c r="L118" s="5"/>
      <c r="M118" s="71">
        <v>3</v>
      </c>
      <c r="N118" s="71">
        <v>2</v>
      </c>
      <c r="O118" s="70">
        <v>2</v>
      </c>
      <c r="P118" s="891">
        <f t="shared" si="175"/>
        <v>7</v>
      </c>
      <c r="Q118" s="897">
        <f t="shared" si="133"/>
        <v>12</v>
      </c>
      <c r="R118" s="51">
        <f t="shared" si="136"/>
        <v>0.43</v>
      </c>
      <c r="S118" s="3"/>
      <c r="T118" s="29"/>
      <c r="U118" s="878">
        <f t="shared" si="134"/>
        <v>0</v>
      </c>
      <c r="V118" s="172" t="s">
        <v>642</v>
      </c>
      <c r="W118" s="536">
        <f t="shared" si="174"/>
        <v>0</v>
      </c>
      <c r="X118" s="537">
        <f t="shared" si="173"/>
        <v>16266.613333333333</v>
      </c>
      <c r="Y118" s="537">
        <f t="shared" si="131"/>
        <v>500</v>
      </c>
      <c r="Z118" s="900">
        <f t="shared" si="138"/>
        <v>0</v>
      </c>
      <c r="AA118" s="883">
        <v>6</v>
      </c>
      <c r="AB118" s="270">
        <f t="shared" si="139"/>
        <v>8526.6133333333328</v>
      </c>
      <c r="AC118" s="566">
        <v>0.25</v>
      </c>
      <c r="AD118" s="562">
        <f t="shared" si="140"/>
        <v>7740</v>
      </c>
      <c r="AE118" s="518"/>
      <c r="AF118" s="270">
        <f t="shared" si="141"/>
        <v>0</v>
      </c>
      <c r="AG118" s="270"/>
      <c r="AH118" s="562">
        <f t="shared" si="142"/>
        <v>0</v>
      </c>
      <c r="AI118" s="270"/>
      <c r="AJ118" s="228">
        <v>0</v>
      </c>
      <c r="AK118" s="902"/>
      <c r="AL118" s="902"/>
      <c r="AM118" s="18" t="str">
        <f t="shared" si="143"/>
        <v xml:space="preserve"> </v>
      </c>
      <c r="AN118" s="747" t="str">
        <f t="shared" si="144"/>
        <v xml:space="preserve"> </v>
      </c>
      <c r="AO118" s="4" t="str">
        <f t="shared" si="145"/>
        <v xml:space="preserve"> </v>
      </c>
      <c r="AP118" s="747" t="str">
        <f t="shared" si="146"/>
        <v xml:space="preserve"> </v>
      </c>
      <c r="AQ118" s="4" t="str">
        <f t="shared" si="147"/>
        <v xml:space="preserve"> </v>
      </c>
      <c r="AR118" s="747" t="str">
        <f t="shared" si="148"/>
        <v xml:space="preserve"> </v>
      </c>
      <c r="AS118" s="4" t="str">
        <f t="shared" si="149"/>
        <v xml:space="preserve"> </v>
      </c>
      <c r="AT118" s="747" t="str">
        <f t="shared" si="150"/>
        <v xml:space="preserve"> </v>
      </c>
      <c r="AU118" s="4" t="str">
        <f t="shared" si="151"/>
        <v xml:space="preserve"> </v>
      </c>
      <c r="AV118" s="747" t="str">
        <f t="shared" si="152"/>
        <v xml:space="preserve"> </v>
      </c>
      <c r="AW118" s="4" t="str">
        <f t="shared" si="153"/>
        <v xml:space="preserve"> </v>
      </c>
      <c r="AX118" s="747" t="str">
        <f t="shared" si="154"/>
        <v xml:space="preserve"> </v>
      </c>
      <c r="AY118" s="4" t="str">
        <f t="shared" si="155"/>
        <v xml:space="preserve"> </v>
      </c>
      <c r="AZ118" s="747" t="str">
        <f t="shared" si="156"/>
        <v xml:space="preserve"> </v>
      </c>
      <c r="BA118" s="4" t="str">
        <f t="shared" si="157"/>
        <v xml:space="preserve"> </v>
      </c>
      <c r="BB118" s="747" t="str">
        <f t="shared" si="158"/>
        <v xml:space="preserve"> </v>
      </c>
      <c r="BC118" s="4" t="str">
        <f t="shared" si="159"/>
        <v xml:space="preserve"> </v>
      </c>
      <c r="BD118" s="747" t="str">
        <f t="shared" si="160"/>
        <v xml:space="preserve"> </v>
      </c>
      <c r="BE118" s="4" t="str">
        <f t="shared" si="161"/>
        <v xml:space="preserve"> </v>
      </c>
      <c r="BF118" s="747" t="str">
        <f t="shared" si="162"/>
        <v xml:space="preserve"> </v>
      </c>
      <c r="BG118" s="4" t="str">
        <f t="shared" si="163"/>
        <v xml:space="preserve"> </v>
      </c>
      <c r="BH118" s="747" t="str">
        <f t="shared" si="164"/>
        <v xml:space="preserve"> </v>
      </c>
      <c r="BI118" s="4" t="str">
        <f t="shared" si="165"/>
        <v xml:space="preserve"> </v>
      </c>
      <c r="BJ118" s="747" t="str">
        <f t="shared" si="166"/>
        <v xml:space="preserve"> </v>
      </c>
      <c r="BK118" s="4" t="str">
        <f t="shared" si="167"/>
        <v xml:space="preserve"> </v>
      </c>
      <c r="BL118" s="747" t="str">
        <f t="shared" si="168"/>
        <v xml:space="preserve"> </v>
      </c>
      <c r="BM118" s="4" t="str">
        <f t="shared" si="169"/>
        <v xml:space="preserve"> </v>
      </c>
      <c r="BN118" s="747" t="str">
        <f t="shared" si="170"/>
        <v xml:space="preserve"> </v>
      </c>
      <c r="BO118" s="4" t="str">
        <f t="shared" si="171"/>
        <v xml:space="preserve"> </v>
      </c>
      <c r="BP118" s="747" t="str">
        <f t="shared" si="172"/>
        <v xml:space="preserve"> </v>
      </c>
      <c r="BQ118" s="133"/>
      <c r="BR118" s="133"/>
      <c r="BS118" s="389"/>
      <c r="BT118" s="389"/>
      <c r="BU118" s="389"/>
      <c r="BV118" s="389"/>
      <c r="BW118" s="389"/>
      <c r="BX118" s="389"/>
      <c r="BY118" s="389"/>
      <c r="BZ118" s="389"/>
      <c r="CA118" s="389"/>
      <c r="CB118" s="163">
        <f t="shared" si="129"/>
        <v>0</v>
      </c>
      <c r="CC118" s="389"/>
      <c r="CD118" s="389"/>
      <c r="CE118" s="389"/>
      <c r="CF118" s="389"/>
      <c r="CG118" s="389"/>
      <c r="CH118" s="389"/>
      <c r="CI118" s="389"/>
      <c r="CJ118" s="389"/>
      <c r="CK118" s="389"/>
      <c r="CL118" s="389"/>
      <c r="CM118" s="389"/>
      <c r="CN118" s="389"/>
      <c r="CO118" s="389"/>
      <c r="CP118" s="389"/>
      <c r="CQ118" s="389"/>
      <c r="CR118" s="389"/>
      <c r="CS118" s="389"/>
      <c r="CT118" s="389"/>
      <c r="CU118" s="389"/>
      <c r="CV118" s="389"/>
      <c r="CW118" s="389"/>
      <c r="CX118" s="389"/>
      <c r="CY118" s="389"/>
      <c r="CZ118" s="389"/>
      <c r="DA118" s="389"/>
      <c r="DB118" s="389"/>
      <c r="DC118" s="389"/>
      <c r="DD118" s="389"/>
      <c r="DE118" s="389"/>
      <c r="DF118" s="389"/>
      <c r="DG118" s="389"/>
      <c r="DH118" s="389"/>
      <c r="DI118" s="389"/>
      <c r="DJ118" s="389"/>
      <c r="DK118" s="389"/>
      <c r="DL118" s="389"/>
      <c r="DM118" s="389"/>
      <c r="DN118" s="389"/>
      <c r="DO118" s="389"/>
      <c r="DP118" s="389"/>
      <c r="DQ118" s="389"/>
      <c r="DR118" s="389"/>
      <c r="DS118" s="389"/>
      <c r="DT118" s="389"/>
      <c r="DU118" s="389"/>
      <c r="DV118" s="389"/>
      <c r="DW118" s="389"/>
      <c r="DX118" s="389"/>
      <c r="DY118" s="389"/>
      <c r="DZ118" s="389"/>
      <c r="EA118" s="389"/>
      <c r="EB118" s="389"/>
      <c r="EC118" s="389"/>
      <c r="ED118" s="389"/>
      <c r="EE118" s="389"/>
      <c r="EF118" s="389"/>
      <c r="EG118" s="389"/>
      <c r="EH118" s="389"/>
      <c r="EI118" s="389"/>
      <c r="EJ118" s="389"/>
      <c r="EK118" s="389"/>
      <c r="EL118" s="389"/>
      <c r="EM118" s="389"/>
      <c r="EN118" s="389"/>
      <c r="EO118" s="389"/>
      <c r="EP118" s="389"/>
      <c r="EQ118" s="389"/>
      <c r="ER118" s="389"/>
      <c r="ES118" s="389"/>
      <c r="ET118" s="389"/>
      <c r="EU118" s="389"/>
      <c r="EV118" s="389"/>
      <c r="EW118" s="389"/>
      <c r="EX118" s="389"/>
      <c r="EY118" s="389"/>
      <c r="EZ118" s="389"/>
      <c r="FA118" s="389"/>
      <c r="FB118" s="389"/>
      <c r="FC118" s="389"/>
      <c r="FD118" s="389"/>
      <c r="FE118" s="389"/>
      <c r="FF118" s="389"/>
      <c r="FG118" s="389"/>
      <c r="FH118" s="389"/>
      <c r="FI118" s="389"/>
      <c r="FJ118" s="389"/>
      <c r="FK118" s="389"/>
      <c r="FL118" s="389"/>
      <c r="FM118" s="389"/>
      <c r="FN118" s="389"/>
      <c r="FO118" s="389"/>
      <c r="FP118" s="389"/>
      <c r="FQ118" s="389"/>
      <c r="FR118" s="389"/>
      <c r="FS118" s="389"/>
      <c r="FT118" s="389"/>
      <c r="FU118" s="389"/>
      <c r="FV118" s="389"/>
      <c r="FW118" s="389"/>
      <c r="FX118" s="634" t="s">
        <v>383</v>
      </c>
      <c r="FY118" s="635">
        <v>95</v>
      </c>
      <c r="FZ118" s="635">
        <v>31686745</v>
      </c>
      <c r="GA118" s="635">
        <v>55</v>
      </c>
      <c r="GB118" s="635" t="s">
        <v>798</v>
      </c>
      <c r="GC118" s="635">
        <v>16</v>
      </c>
      <c r="GD118" s="635">
        <v>1977</v>
      </c>
      <c r="GE118" s="635">
        <v>2</v>
      </c>
      <c r="GF118" s="635" t="s">
        <v>148</v>
      </c>
      <c r="GG118" s="635">
        <v>1</v>
      </c>
      <c r="GH118" s="635">
        <v>2</v>
      </c>
      <c r="GI118" s="635" t="s">
        <v>148</v>
      </c>
      <c r="GJ118" s="635">
        <v>1</v>
      </c>
      <c r="GK118" s="635" t="s">
        <v>781</v>
      </c>
      <c r="GL118" s="635" t="s">
        <v>782</v>
      </c>
      <c r="GM118" s="635">
        <v>66</v>
      </c>
      <c r="GN118" s="635" t="s">
        <v>783</v>
      </c>
      <c r="GO118" s="635">
        <v>0</v>
      </c>
      <c r="GP118" s="635">
        <v>0</v>
      </c>
      <c r="GQ118" s="635">
        <v>4</v>
      </c>
      <c r="GR118" s="635">
        <v>2</v>
      </c>
      <c r="GS118" s="635">
        <v>2</v>
      </c>
      <c r="GT118" s="635" t="s">
        <v>783</v>
      </c>
      <c r="GU118" s="635" t="s">
        <v>783</v>
      </c>
      <c r="GV118" s="635" t="s">
        <v>783</v>
      </c>
      <c r="GW118" s="635" t="s">
        <v>783</v>
      </c>
      <c r="GX118" s="635" t="s">
        <v>783</v>
      </c>
      <c r="GY118" s="635">
        <v>1649</v>
      </c>
      <c r="GZ118" s="635">
        <v>0.89</v>
      </c>
      <c r="HA118" s="635">
        <v>5</v>
      </c>
      <c r="HB118" s="635" t="s">
        <v>783</v>
      </c>
      <c r="HC118" s="635" t="s">
        <v>786</v>
      </c>
      <c r="HD118" s="635">
        <v>290</v>
      </c>
      <c r="HE118" s="635">
        <v>2014</v>
      </c>
      <c r="HF118" s="635">
        <v>0</v>
      </c>
      <c r="HG118" s="635" t="s">
        <v>783</v>
      </c>
      <c r="HH118" s="635">
        <v>0</v>
      </c>
      <c r="HI118" s="635">
        <v>1</v>
      </c>
      <c r="HJ118" s="635">
        <v>40</v>
      </c>
      <c r="HK118" s="635" t="s">
        <v>784</v>
      </c>
      <c r="HL118" s="635" t="s">
        <v>785</v>
      </c>
      <c r="HM118" s="635" t="s">
        <v>783</v>
      </c>
      <c r="HN118" s="635" t="s">
        <v>783</v>
      </c>
      <c r="HO118" s="635" t="s">
        <v>783</v>
      </c>
      <c r="HP118" s="635" t="s">
        <v>783</v>
      </c>
      <c r="HQ118" s="635" t="s">
        <v>783</v>
      </c>
      <c r="HR118" s="635">
        <v>3980124</v>
      </c>
      <c r="HS118" s="635" t="s">
        <v>783</v>
      </c>
      <c r="HT118" s="635" t="s">
        <v>786</v>
      </c>
      <c r="HU118" s="635" t="s">
        <v>787</v>
      </c>
      <c r="HV118" s="635">
        <v>4</v>
      </c>
      <c r="HW118" s="635">
        <v>2016</v>
      </c>
      <c r="HX118" s="635">
        <v>63</v>
      </c>
      <c r="HY118" s="635">
        <v>0</v>
      </c>
      <c r="HZ118" s="635">
        <v>4699</v>
      </c>
      <c r="IA118" s="636">
        <v>42145.440995370373</v>
      </c>
      <c r="IB118" s="635" t="s">
        <v>788</v>
      </c>
      <c r="IC118" s="635">
        <v>3975646</v>
      </c>
      <c r="ID118" s="635">
        <v>2014</v>
      </c>
      <c r="IE118" s="635">
        <v>1712</v>
      </c>
      <c r="IF118" s="635" t="s">
        <v>783</v>
      </c>
      <c r="IG118" s="635" t="s">
        <v>783</v>
      </c>
      <c r="IH118" s="635" t="s">
        <v>783</v>
      </c>
      <c r="II118" s="635" t="s">
        <v>783</v>
      </c>
      <c r="IJ118" s="635" t="s">
        <v>783</v>
      </c>
      <c r="IK118" s="635" t="s">
        <v>783</v>
      </c>
      <c r="IL118" s="635" t="s">
        <v>783</v>
      </c>
      <c r="IM118" s="635" t="s">
        <v>783</v>
      </c>
      <c r="IN118" s="635" t="s">
        <v>783</v>
      </c>
      <c r="IO118" s="635">
        <v>1649</v>
      </c>
      <c r="IP118" s="636">
        <v>37477.354571759257</v>
      </c>
      <c r="IQ118" s="635">
        <v>2</v>
      </c>
      <c r="IR118" s="635" t="s">
        <v>793</v>
      </c>
      <c r="IS118" s="635">
        <v>2</v>
      </c>
      <c r="IT118" s="637">
        <v>41275</v>
      </c>
      <c r="IU118" s="635" t="s">
        <v>783</v>
      </c>
      <c r="IV118" s="635" t="s">
        <v>783</v>
      </c>
      <c r="IW118" s="635" t="s">
        <v>783</v>
      </c>
      <c r="IX118" s="635" t="s">
        <v>781</v>
      </c>
      <c r="IY118" s="635">
        <v>40</v>
      </c>
      <c r="IZ118" s="635" t="s">
        <v>794</v>
      </c>
      <c r="JA118" s="635" t="s">
        <v>783</v>
      </c>
      <c r="JB118" s="635" t="s">
        <v>783</v>
      </c>
      <c r="JC118" s="635" t="s">
        <v>783</v>
      </c>
      <c r="JD118" s="635">
        <v>329509</v>
      </c>
      <c r="JE118" s="635" t="s">
        <v>783</v>
      </c>
      <c r="JF118" s="635" t="s">
        <v>783</v>
      </c>
      <c r="JG118" s="635" t="s">
        <v>802</v>
      </c>
      <c r="JH118" s="635">
        <v>55</v>
      </c>
      <c r="JI118" s="635">
        <v>630191</v>
      </c>
      <c r="JJ118" s="635" t="s">
        <v>783</v>
      </c>
      <c r="JK118" s="635" t="s">
        <v>783</v>
      </c>
      <c r="JL118" s="635" t="s">
        <v>796</v>
      </c>
      <c r="JM118" s="635">
        <v>4</v>
      </c>
      <c r="JN118" s="635">
        <v>3</v>
      </c>
      <c r="JO118" s="635" t="s">
        <v>783</v>
      </c>
      <c r="JP118" s="635">
        <v>10711928</v>
      </c>
      <c r="JQ118" s="635">
        <v>2011</v>
      </c>
      <c r="JR118" s="635">
        <v>3</v>
      </c>
      <c r="JS118" s="635" t="s">
        <v>783</v>
      </c>
      <c r="JT118" s="635" t="s">
        <v>783</v>
      </c>
      <c r="JU118" s="635" t="s">
        <v>904</v>
      </c>
      <c r="JV118" s="638">
        <v>4636.1337190000004</v>
      </c>
      <c r="JX118" s="225"/>
    </row>
    <row r="119" spans="1:284" ht="16" thickBot="1">
      <c r="A119" s="905" t="s">
        <v>5</v>
      </c>
      <c r="B119" s="79">
        <f t="shared" si="137"/>
        <v>4</v>
      </c>
      <c r="C119" s="871" t="s">
        <v>53</v>
      </c>
      <c r="D119" s="249" t="s">
        <v>185</v>
      </c>
      <c r="E119" s="103" t="s">
        <v>186</v>
      </c>
      <c r="F119" s="888">
        <v>0.45</v>
      </c>
      <c r="G119" s="120" t="e">
        <f t="shared" si="176"/>
        <v>#REF!</v>
      </c>
      <c r="H119" s="49">
        <v>0.45</v>
      </c>
      <c r="I119" s="2"/>
      <c r="J119" s="29"/>
      <c r="K119" s="18"/>
      <c r="L119" s="5"/>
      <c r="M119" s="71">
        <v>1</v>
      </c>
      <c r="N119" s="71">
        <v>1</v>
      </c>
      <c r="O119" s="70">
        <v>3</v>
      </c>
      <c r="P119" s="891">
        <f t="shared" si="175"/>
        <v>5</v>
      </c>
      <c r="Q119" s="897">
        <f t="shared" si="133"/>
        <v>3</v>
      </c>
      <c r="R119" s="51">
        <f t="shared" si="136"/>
        <v>0.45</v>
      </c>
      <c r="S119" s="3"/>
      <c r="T119" s="29"/>
      <c r="U119" s="878">
        <f t="shared" si="134"/>
        <v>0</v>
      </c>
      <c r="V119" s="172" t="s">
        <v>642</v>
      </c>
      <c r="W119" s="536">
        <f t="shared" si="174"/>
        <v>0</v>
      </c>
      <c r="X119" s="537">
        <f t="shared" si="173"/>
        <v>17023.199999999997</v>
      </c>
      <c r="Y119" s="537">
        <f t="shared" si="131"/>
        <v>500</v>
      </c>
      <c r="Z119" s="900">
        <f t="shared" si="138"/>
        <v>0</v>
      </c>
      <c r="AA119" s="883">
        <v>6</v>
      </c>
      <c r="AB119" s="270">
        <f t="shared" si="139"/>
        <v>8923.1999999999989</v>
      </c>
      <c r="AC119" s="566">
        <v>0.25</v>
      </c>
      <c r="AD119" s="562">
        <f t="shared" si="140"/>
        <v>8100</v>
      </c>
      <c r="AE119" s="518"/>
      <c r="AF119" s="270">
        <f t="shared" si="141"/>
        <v>0</v>
      </c>
      <c r="AG119" s="270"/>
      <c r="AH119" s="562">
        <f t="shared" si="142"/>
        <v>0</v>
      </c>
      <c r="AI119" s="270"/>
      <c r="AJ119" s="228">
        <v>0</v>
      </c>
      <c r="AK119" s="902"/>
      <c r="AL119" s="902"/>
      <c r="AM119" s="18" t="str">
        <f t="shared" si="143"/>
        <v xml:space="preserve"> </v>
      </c>
      <c r="AN119" s="747" t="str">
        <f t="shared" si="144"/>
        <v xml:space="preserve"> </v>
      </c>
      <c r="AO119" s="4" t="str">
        <f t="shared" si="145"/>
        <v xml:space="preserve"> </v>
      </c>
      <c r="AP119" s="747" t="str">
        <f t="shared" si="146"/>
        <v xml:space="preserve"> </v>
      </c>
      <c r="AQ119" s="4" t="str">
        <f t="shared" si="147"/>
        <v xml:space="preserve"> </v>
      </c>
      <c r="AR119" s="747" t="str">
        <f t="shared" si="148"/>
        <v xml:space="preserve"> </v>
      </c>
      <c r="AS119" s="4" t="str">
        <f t="shared" si="149"/>
        <v xml:space="preserve"> </v>
      </c>
      <c r="AT119" s="747" t="str">
        <f t="shared" si="150"/>
        <v xml:space="preserve"> </v>
      </c>
      <c r="AU119" s="4" t="str">
        <f t="shared" si="151"/>
        <v xml:space="preserve"> </v>
      </c>
      <c r="AV119" s="747" t="str">
        <f t="shared" si="152"/>
        <v xml:space="preserve"> </v>
      </c>
      <c r="AW119" s="4" t="str">
        <f t="shared" si="153"/>
        <v xml:space="preserve"> </v>
      </c>
      <c r="AX119" s="747" t="str">
        <f t="shared" si="154"/>
        <v xml:space="preserve"> </v>
      </c>
      <c r="AY119" s="4" t="str">
        <f t="shared" si="155"/>
        <v xml:space="preserve"> </v>
      </c>
      <c r="AZ119" s="747" t="str">
        <f t="shared" si="156"/>
        <v xml:space="preserve"> </v>
      </c>
      <c r="BA119" s="4" t="str">
        <f t="shared" si="157"/>
        <v xml:space="preserve"> </v>
      </c>
      <c r="BB119" s="747" t="str">
        <f t="shared" si="158"/>
        <v xml:space="preserve"> </v>
      </c>
      <c r="BC119" s="4" t="str">
        <f t="shared" si="159"/>
        <v xml:space="preserve"> </v>
      </c>
      <c r="BD119" s="747" t="str">
        <f t="shared" si="160"/>
        <v xml:space="preserve"> </v>
      </c>
      <c r="BE119" s="4" t="str">
        <f t="shared" si="161"/>
        <v xml:space="preserve"> </v>
      </c>
      <c r="BF119" s="747" t="str">
        <f t="shared" si="162"/>
        <v xml:space="preserve"> </v>
      </c>
      <c r="BG119" s="4" t="str">
        <f t="shared" si="163"/>
        <v xml:space="preserve"> </v>
      </c>
      <c r="BH119" s="747" t="str">
        <f t="shared" si="164"/>
        <v xml:space="preserve"> </v>
      </c>
      <c r="BI119" s="4" t="str">
        <f t="shared" si="165"/>
        <v xml:space="preserve"> </v>
      </c>
      <c r="BJ119" s="747" t="str">
        <f t="shared" si="166"/>
        <v xml:space="preserve"> </v>
      </c>
      <c r="BK119" s="4" t="str">
        <f t="shared" si="167"/>
        <v xml:space="preserve"> </v>
      </c>
      <c r="BL119" s="747" t="str">
        <f t="shared" si="168"/>
        <v xml:space="preserve"> </v>
      </c>
      <c r="BM119" s="4" t="str">
        <f t="shared" si="169"/>
        <v xml:space="preserve"> </v>
      </c>
      <c r="BN119" s="747" t="str">
        <f t="shared" si="170"/>
        <v xml:space="preserve"> </v>
      </c>
      <c r="BO119" s="4" t="str">
        <f t="shared" si="171"/>
        <v xml:space="preserve"> </v>
      </c>
      <c r="BP119" s="747" t="str">
        <f t="shared" si="172"/>
        <v xml:space="preserve"> </v>
      </c>
      <c r="BQ119" s="133"/>
      <c r="BR119" s="133"/>
      <c r="BS119" s="389"/>
      <c r="BT119" s="389"/>
      <c r="BU119" s="389"/>
      <c r="BV119" s="389"/>
      <c r="BW119" s="389"/>
      <c r="BX119" s="389"/>
      <c r="BY119" s="389"/>
      <c r="BZ119" s="389"/>
      <c r="CA119" s="389"/>
      <c r="CB119" s="163">
        <f t="shared" si="129"/>
        <v>0</v>
      </c>
      <c r="CC119" s="389"/>
      <c r="CD119" s="389"/>
      <c r="CE119" s="389"/>
      <c r="CF119" s="389"/>
      <c r="CG119" s="389"/>
      <c r="CH119" s="389"/>
      <c r="CI119" s="389"/>
      <c r="CJ119" s="389"/>
      <c r="CK119" s="389"/>
      <c r="CL119" s="389"/>
      <c r="CM119" s="389"/>
      <c r="CN119" s="389"/>
      <c r="CO119" s="389"/>
      <c r="CP119" s="389"/>
      <c r="CQ119" s="389"/>
      <c r="CR119" s="389"/>
      <c r="CS119" s="389"/>
      <c r="CT119" s="389"/>
      <c r="CU119" s="389"/>
      <c r="CV119" s="389"/>
      <c r="CW119" s="389"/>
      <c r="CX119" s="389"/>
      <c r="CY119" s="389"/>
      <c r="CZ119" s="389"/>
      <c r="DA119" s="389"/>
      <c r="DB119" s="389"/>
      <c r="DC119" s="389"/>
      <c r="DD119" s="389"/>
      <c r="DE119" s="389"/>
      <c r="DF119" s="389"/>
      <c r="DG119" s="389"/>
      <c r="DH119" s="389"/>
      <c r="DI119" s="389"/>
      <c r="DJ119" s="389"/>
      <c r="DK119" s="389"/>
      <c r="DL119" s="389"/>
      <c r="DM119" s="389"/>
      <c r="DN119" s="389"/>
      <c r="DO119" s="389"/>
      <c r="DP119" s="389"/>
      <c r="DQ119" s="389"/>
      <c r="DR119" s="389"/>
      <c r="DS119" s="389"/>
      <c r="DT119" s="389"/>
      <c r="DU119" s="389"/>
      <c r="DV119" s="389"/>
      <c r="DW119" s="389"/>
      <c r="DX119" s="389"/>
      <c r="DY119" s="389"/>
      <c r="DZ119" s="389"/>
      <c r="EA119" s="389"/>
      <c r="EB119" s="389"/>
      <c r="EC119" s="389"/>
      <c r="ED119" s="389"/>
      <c r="EE119" s="389"/>
      <c r="EF119" s="389"/>
      <c r="EG119" s="389"/>
      <c r="EH119" s="389"/>
      <c r="EI119" s="389"/>
      <c r="EJ119" s="389"/>
      <c r="EK119" s="389"/>
      <c r="EL119" s="389"/>
      <c r="EM119" s="389"/>
      <c r="EN119" s="389"/>
      <c r="EO119" s="389"/>
      <c r="EP119" s="389"/>
      <c r="EQ119" s="389"/>
      <c r="ER119" s="389"/>
      <c r="ES119" s="389"/>
      <c r="ET119" s="389"/>
      <c r="EU119" s="389"/>
      <c r="EV119" s="389"/>
      <c r="EW119" s="389"/>
      <c r="EX119" s="389"/>
      <c r="EY119" s="389"/>
      <c r="EZ119" s="389"/>
      <c r="FA119" s="389"/>
      <c r="FB119" s="389"/>
      <c r="FC119" s="389"/>
      <c r="FD119" s="389"/>
      <c r="FE119" s="389"/>
      <c r="FF119" s="389"/>
      <c r="FG119" s="389"/>
      <c r="FH119" s="389"/>
      <c r="FI119" s="389"/>
      <c r="FJ119" s="389"/>
      <c r="FK119" s="389"/>
      <c r="FL119" s="389"/>
      <c r="FM119" s="389"/>
      <c r="FN119" s="389"/>
      <c r="FO119" s="389"/>
      <c r="FP119" s="389"/>
      <c r="FQ119" s="389"/>
      <c r="FR119" s="389"/>
      <c r="FS119" s="389"/>
      <c r="FT119" s="389"/>
      <c r="FU119" s="389"/>
      <c r="FV119" s="389"/>
      <c r="FW119" s="389"/>
      <c r="FX119" s="639" t="s">
        <v>383</v>
      </c>
      <c r="FY119" s="640">
        <v>211</v>
      </c>
      <c r="FZ119" s="640">
        <v>30289347</v>
      </c>
      <c r="GA119" s="640">
        <v>55</v>
      </c>
      <c r="GB119" s="640" t="s">
        <v>798</v>
      </c>
      <c r="GC119" s="640">
        <v>16</v>
      </c>
      <c r="GD119" s="640">
        <v>1977</v>
      </c>
      <c r="GE119" s="640">
        <v>2</v>
      </c>
      <c r="GF119" s="640" t="s">
        <v>148</v>
      </c>
      <c r="GG119" s="640">
        <v>1</v>
      </c>
      <c r="GH119" s="640">
        <v>2</v>
      </c>
      <c r="GI119" s="640" t="s">
        <v>148</v>
      </c>
      <c r="GJ119" s="640">
        <v>1</v>
      </c>
      <c r="GK119" s="640" t="s">
        <v>781</v>
      </c>
      <c r="GL119" s="640" t="s">
        <v>782</v>
      </c>
      <c r="GM119" s="640">
        <v>66</v>
      </c>
      <c r="GN119" s="640" t="s">
        <v>783</v>
      </c>
      <c r="GO119" s="640">
        <v>0</v>
      </c>
      <c r="GP119" s="640">
        <v>0</v>
      </c>
      <c r="GQ119" s="640">
        <v>4</v>
      </c>
      <c r="GR119" s="640">
        <v>2</v>
      </c>
      <c r="GS119" s="640">
        <v>3</v>
      </c>
      <c r="GT119" s="640" t="s">
        <v>783</v>
      </c>
      <c r="GU119" s="640" t="s">
        <v>783</v>
      </c>
      <c r="GV119" s="640" t="s">
        <v>783</v>
      </c>
      <c r="GW119" s="640" t="s">
        <v>783</v>
      </c>
      <c r="GX119" s="640" t="s">
        <v>783</v>
      </c>
      <c r="GY119" s="640">
        <v>1649</v>
      </c>
      <c r="GZ119" s="640">
        <v>0.08</v>
      </c>
      <c r="HA119" s="640">
        <v>5</v>
      </c>
      <c r="HB119" s="640" t="s">
        <v>783</v>
      </c>
      <c r="HC119" s="640" t="s">
        <v>782</v>
      </c>
      <c r="HD119" s="640">
        <v>75</v>
      </c>
      <c r="HE119" s="640" t="s">
        <v>783</v>
      </c>
      <c r="HF119" s="640">
        <v>0</v>
      </c>
      <c r="HG119" s="640" t="s">
        <v>783</v>
      </c>
      <c r="HH119" s="640">
        <v>0</v>
      </c>
      <c r="HI119" s="640">
        <v>1</v>
      </c>
      <c r="HJ119" s="640">
        <v>40</v>
      </c>
      <c r="HK119" s="640" t="s">
        <v>784</v>
      </c>
      <c r="HL119" s="640" t="s">
        <v>785</v>
      </c>
      <c r="HM119" s="640" t="s">
        <v>783</v>
      </c>
      <c r="HN119" s="640" t="s">
        <v>783</v>
      </c>
      <c r="HO119" s="640" t="s">
        <v>783</v>
      </c>
      <c r="HP119" s="640" t="s">
        <v>783</v>
      </c>
      <c r="HQ119" s="640" t="s">
        <v>783</v>
      </c>
      <c r="HR119" s="640">
        <v>3978975</v>
      </c>
      <c r="HS119" s="640" t="s">
        <v>783</v>
      </c>
      <c r="HT119" s="640" t="s">
        <v>786</v>
      </c>
      <c r="HU119" s="640" t="s">
        <v>787</v>
      </c>
      <c r="HV119" s="640">
        <v>4</v>
      </c>
      <c r="HW119" s="640">
        <v>2014</v>
      </c>
      <c r="HX119" s="640">
        <v>63</v>
      </c>
      <c r="HY119" s="640">
        <v>0</v>
      </c>
      <c r="HZ119" s="640">
        <v>422</v>
      </c>
      <c r="IA119" s="641">
        <v>41697.500081018516</v>
      </c>
      <c r="IB119" s="640" t="s">
        <v>788</v>
      </c>
      <c r="IC119" s="640">
        <v>3974497</v>
      </c>
      <c r="ID119" s="640">
        <v>2014</v>
      </c>
      <c r="IE119" s="640">
        <v>1712</v>
      </c>
      <c r="IF119" s="640" t="s">
        <v>783</v>
      </c>
      <c r="IG119" s="640" t="s">
        <v>783</v>
      </c>
      <c r="IH119" s="640" t="s">
        <v>783</v>
      </c>
      <c r="II119" s="640" t="s">
        <v>783</v>
      </c>
      <c r="IJ119" s="640" t="s">
        <v>783</v>
      </c>
      <c r="IK119" s="640" t="s">
        <v>783</v>
      </c>
      <c r="IL119" s="640" t="s">
        <v>783</v>
      </c>
      <c r="IM119" s="640" t="s">
        <v>783</v>
      </c>
      <c r="IN119" s="640" t="s">
        <v>783</v>
      </c>
      <c r="IO119" s="640">
        <v>1649</v>
      </c>
      <c r="IP119" s="641">
        <v>37477.354571759257</v>
      </c>
      <c r="IQ119" s="640">
        <v>2</v>
      </c>
      <c r="IR119" s="640" t="s">
        <v>793</v>
      </c>
      <c r="IS119" s="640">
        <v>3</v>
      </c>
      <c r="IT119" s="642">
        <v>41275</v>
      </c>
      <c r="IU119" s="640" t="s">
        <v>783</v>
      </c>
      <c r="IV119" s="640" t="s">
        <v>783</v>
      </c>
      <c r="IW119" s="640" t="s">
        <v>783</v>
      </c>
      <c r="IX119" s="640" t="s">
        <v>781</v>
      </c>
      <c r="IY119" s="640">
        <v>40</v>
      </c>
      <c r="IZ119" s="640" t="s">
        <v>794</v>
      </c>
      <c r="JA119" s="640" t="s">
        <v>783</v>
      </c>
      <c r="JB119" s="640" t="s">
        <v>783</v>
      </c>
      <c r="JC119" s="640" t="s">
        <v>783</v>
      </c>
      <c r="JD119" s="640">
        <v>329509</v>
      </c>
      <c r="JE119" s="640" t="s">
        <v>783</v>
      </c>
      <c r="JF119" s="640" t="s">
        <v>783</v>
      </c>
      <c r="JG119" s="640" t="s">
        <v>804</v>
      </c>
      <c r="JH119" s="640">
        <v>55</v>
      </c>
      <c r="JI119" s="640" t="s">
        <v>783</v>
      </c>
      <c r="JJ119" s="640" t="s">
        <v>783</v>
      </c>
      <c r="JK119" s="640" t="s">
        <v>783</v>
      </c>
      <c r="JL119" s="640" t="s">
        <v>796</v>
      </c>
      <c r="JM119" s="640">
        <v>4</v>
      </c>
      <c r="JN119" s="640">
        <v>3</v>
      </c>
      <c r="JO119" s="640" t="s">
        <v>783</v>
      </c>
      <c r="JP119" s="640">
        <v>10711928</v>
      </c>
      <c r="JQ119" s="640">
        <v>2011</v>
      </c>
      <c r="JR119" s="640">
        <v>3</v>
      </c>
      <c r="JS119" s="640" t="s">
        <v>783</v>
      </c>
      <c r="JT119" s="640" t="s">
        <v>783</v>
      </c>
      <c r="JU119" s="640" t="s">
        <v>905</v>
      </c>
      <c r="JV119" s="643">
        <v>444.68843299999997</v>
      </c>
      <c r="JW119">
        <f>SUM(JV114:JV119)</f>
        <v>24158.357092000002</v>
      </c>
      <c r="JX119" s="225">
        <v>4.5754464189393946</v>
      </c>
    </row>
    <row r="120" spans="1:284" ht="16" thickBot="1">
      <c r="A120" s="905" t="s">
        <v>5</v>
      </c>
      <c r="B120" s="79">
        <f t="shared" si="137"/>
        <v>4</v>
      </c>
      <c r="C120" s="871" t="s">
        <v>28</v>
      </c>
      <c r="D120" s="249" t="s">
        <v>162</v>
      </c>
      <c r="E120" s="103" t="s">
        <v>158</v>
      </c>
      <c r="F120" s="888">
        <v>0.5</v>
      </c>
      <c r="G120" s="120" t="e">
        <f t="shared" si="176"/>
        <v>#REF!</v>
      </c>
      <c r="H120" s="47">
        <v>0.5</v>
      </c>
      <c r="I120" s="2"/>
      <c r="J120" s="29"/>
      <c r="K120" s="18"/>
      <c r="L120" s="5"/>
      <c r="M120" s="71">
        <v>2</v>
      </c>
      <c r="N120" s="71">
        <v>2</v>
      </c>
      <c r="O120" s="70">
        <v>3</v>
      </c>
      <c r="P120" s="891">
        <f t="shared" si="175"/>
        <v>7</v>
      </c>
      <c r="Q120" s="897">
        <f t="shared" si="133"/>
        <v>12</v>
      </c>
      <c r="R120" s="51">
        <f t="shared" si="136"/>
        <v>0.5</v>
      </c>
      <c r="S120" s="3"/>
      <c r="T120" s="29"/>
      <c r="U120" s="878">
        <f t="shared" ref="U120:U136" si="177">S120*$O$152+T120*$P$152</f>
        <v>0</v>
      </c>
      <c r="V120" s="172" t="s">
        <v>642</v>
      </c>
      <c r="W120" s="536">
        <f t="shared" si="174"/>
        <v>0</v>
      </c>
      <c r="X120" s="537">
        <f t="shared" si="173"/>
        <v>18914.666666666664</v>
      </c>
      <c r="Y120" s="537">
        <f t="shared" si="131"/>
        <v>500</v>
      </c>
      <c r="Z120" s="900">
        <f t="shared" si="138"/>
        <v>0</v>
      </c>
      <c r="AA120" s="883">
        <v>6</v>
      </c>
      <c r="AB120" s="270">
        <f t="shared" si="139"/>
        <v>9914.6666666666661</v>
      </c>
      <c r="AC120" s="566">
        <v>0.25</v>
      </c>
      <c r="AD120" s="562">
        <f t="shared" si="140"/>
        <v>9000</v>
      </c>
      <c r="AE120" s="518"/>
      <c r="AF120" s="270">
        <f t="shared" si="141"/>
        <v>0</v>
      </c>
      <c r="AG120" s="270"/>
      <c r="AH120" s="562">
        <f t="shared" si="142"/>
        <v>0</v>
      </c>
      <c r="AI120" s="270"/>
      <c r="AJ120" s="228">
        <v>0</v>
      </c>
      <c r="AK120" s="902"/>
      <c r="AL120" s="902"/>
      <c r="AM120" s="18" t="str">
        <f t="shared" si="143"/>
        <v xml:space="preserve"> </v>
      </c>
      <c r="AN120" s="747" t="str">
        <f t="shared" si="144"/>
        <v xml:space="preserve"> </v>
      </c>
      <c r="AO120" s="4" t="str">
        <f t="shared" si="145"/>
        <v xml:space="preserve"> </v>
      </c>
      <c r="AP120" s="747" t="str">
        <f t="shared" si="146"/>
        <v xml:space="preserve"> </v>
      </c>
      <c r="AQ120" s="4" t="str">
        <f t="shared" si="147"/>
        <v xml:space="preserve"> </v>
      </c>
      <c r="AR120" s="747" t="str">
        <f t="shared" si="148"/>
        <v xml:space="preserve"> </v>
      </c>
      <c r="AS120" s="4" t="str">
        <f t="shared" si="149"/>
        <v xml:space="preserve"> </v>
      </c>
      <c r="AT120" s="747" t="str">
        <f t="shared" si="150"/>
        <v xml:space="preserve"> </v>
      </c>
      <c r="AU120" s="4" t="str">
        <f t="shared" si="151"/>
        <v xml:space="preserve"> </v>
      </c>
      <c r="AV120" s="747" t="str">
        <f t="shared" si="152"/>
        <v xml:space="preserve"> </v>
      </c>
      <c r="AW120" s="4" t="str">
        <f t="shared" si="153"/>
        <v xml:space="preserve"> </v>
      </c>
      <c r="AX120" s="747" t="str">
        <f t="shared" si="154"/>
        <v xml:space="preserve"> </v>
      </c>
      <c r="AY120" s="4" t="str">
        <f t="shared" si="155"/>
        <v xml:space="preserve"> </v>
      </c>
      <c r="AZ120" s="747" t="str">
        <f t="shared" si="156"/>
        <v xml:space="preserve"> </v>
      </c>
      <c r="BA120" s="4" t="str">
        <f t="shared" si="157"/>
        <v xml:space="preserve"> </v>
      </c>
      <c r="BB120" s="747" t="str">
        <f t="shared" si="158"/>
        <v xml:space="preserve"> </v>
      </c>
      <c r="BC120" s="4" t="str">
        <f t="shared" si="159"/>
        <v xml:space="preserve"> </v>
      </c>
      <c r="BD120" s="747" t="str">
        <f t="shared" si="160"/>
        <v xml:space="preserve"> </v>
      </c>
      <c r="BE120" s="4" t="str">
        <f t="shared" si="161"/>
        <v xml:space="preserve"> </v>
      </c>
      <c r="BF120" s="747" t="str">
        <f t="shared" si="162"/>
        <v xml:space="preserve"> </v>
      </c>
      <c r="BG120" s="4" t="str">
        <f t="shared" si="163"/>
        <v xml:space="preserve"> </v>
      </c>
      <c r="BH120" s="747" t="str">
        <f t="shared" si="164"/>
        <v xml:space="preserve"> </v>
      </c>
      <c r="BI120" s="4" t="str">
        <f t="shared" si="165"/>
        <v xml:space="preserve"> </v>
      </c>
      <c r="BJ120" s="747" t="str">
        <f t="shared" si="166"/>
        <v xml:space="preserve"> </v>
      </c>
      <c r="BK120" s="4" t="str">
        <f t="shared" si="167"/>
        <v xml:space="preserve"> </v>
      </c>
      <c r="BL120" s="747" t="str">
        <f t="shared" si="168"/>
        <v xml:space="preserve"> </v>
      </c>
      <c r="BM120" s="4" t="str">
        <f t="shared" si="169"/>
        <v xml:space="preserve"> </v>
      </c>
      <c r="BN120" s="747" t="str">
        <f t="shared" si="170"/>
        <v xml:space="preserve"> </v>
      </c>
      <c r="BO120" s="4" t="str">
        <f t="shared" si="171"/>
        <v xml:space="preserve"> </v>
      </c>
      <c r="BP120" s="747" t="str">
        <f t="shared" si="172"/>
        <v xml:space="preserve"> </v>
      </c>
      <c r="BQ120" s="133" t="s">
        <v>222</v>
      </c>
      <c r="BR120" s="133"/>
      <c r="BS120" s="389"/>
      <c r="BT120" s="389"/>
      <c r="BU120" s="389"/>
      <c r="BV120" s="389"/>
      <c r="BW120" s="389"/>
      <c r="BX120" s="389"/>
      <c r="BY120" s="389"/>
      <c r="BZ120" s="389"/>
      <c r="CA120" s="389"/>
      <c r="CB120" s="163">
        <f t="shared" si="129"/>
        <v>0</v>
      </c>
      <c r="CC120" s="389"/>
      <c r="CD120" s="389"/>
      <c r="CE120" s="389"/>
      <c r="CF120" s="389"/>
      <c r="CG120" s="389"/>
      <c r="CH120" s="389"/>
      <c r="CI120" s="389"/>
      <c r="CJ120" s="389"/>
      <c r="CK120" s="389"/>
      <c r="CL120" s="389"/>
      <c r="CM120" s="389"/>
      <c r="CN120" s="389"/>
      <c r="CO120" s="389"/>
      <c r="CP120" s="389"/>
      <c r="CQ120" s="389"/>
      <c r="CR120" s="389"/>
      <c r="CS120" s="389"/>
      <c r="CT120" s="389"/>
      <c r="CU120" s="389"/>
      <c r="CV120" s="389"/>
      <c r="CW120" s="389"/>
      <c r="CX120" s="389"/>
      <c r="CY120" s="389"/>
      <c r="CZ120" s="389"/>
      <c r="DA120" s="389"/>
      <c r="DB120" s="389"/>
      <c r="DC120" s="389"/>
      <c r="DD120" s="389"/>
      <c r="DE120" s="389"/>
      <c r="DF120" s="389"/>
      <c r="DG120" s="389"/>
      <c r="DH120" s="389"/>
      <c r="DI120" s="389"/>
      <c r="DJ120" s="389"/>
      <c r="DK120" s="389"/>
      <c r="DL120" s="389"/>
      <c r="DM120" s="389"/>
      <c r="DN120" s="389"/>
      <c r="DO120" s="389"/>
      <c r="DP120" s="389"/>
      <c r="DQ120" s="389"/>
      <c r="DR120" s="389"/>
      <c r="DS120" s="389"/>
      <c r="DT120" s="389"/>
      <c r="DU120" s="389"/>
      <c r="DV120" s="389"/>
      <c r="DW120" s="389"/>
      <c r="DX120" s="389"/>
      <c r="DY120" s="389"/>
      <c r="DZ120" s="389"/>
      <c r="EA120" s="389"/>
      <c r="EB120" s="389"/>
      <c r="EC120" s="389"/>
      <c r="ED120" s="389"/>
      <c r="EE120" s="389"/>
      <c r="EF120" s="389"/>
      <c r="EG120" s="389"/>
      <c r="EH120" s="389"/>
      <c r="EI120" s="389"/>
      <c r="EJ120" s="389"/>
      <c r="EK120" s="389"/>
      <c r="EL120" s="389"/>
      <c r="EM120" s="389"/>
      <c r="EN120" s="389"/>
      <c r="EO120" s="389"/>
      <c r="EP120" s="389"/>
      <c r="EQ120" s="389"/>
      <c r="ER120" s="389"/>
      <c r="ES120" s="389"/>
      <c r="ET120" s="389"/>
      <c r="EU120" s="389"/>
      <c r="EV120" s="389"/>
      <c r="EW120" s="389"/>
      <c r="EX120" s="389"/>
      <c r="EY120" s="389"/>
      <c r="EZ120" s="389"/>
      <c r="FA120" s="389"/>
      <c r="FB120" s="389"/>
      <c r="FC120" s="389"/>
      <c r="FD120" s="389"/>
      <c r="FE120" s="389"/>
      <c r="FF120" s="389"/>
      <c r="FG120" s="389"/>
      <c r="FH120" s="389"/>
      <c r="FI120" s="389"/>
      <c r="FJ120" s="389"/>
      <c r="FK120" s="389"/>
      <c r="FL120" s="389"/>
      <c r="FM120" s="389"/>
      <c r="FN120" s="389"/>
      <c r="FO120" s="389"/>
      <c r="FP120" s="389"/>
      <c r="FQ120" s="389"/>
      <c r="FR120" s="389"/>
      <c r="FS120" s="389"/>
      <c r="FT120" s="389"/>
      <c r="FU120" s="389"/>
      <c r="FV120" s="389"/>
      <c r="FW120" s="389"/>
      <c r="FX120" s="666" t="s">
        <v>491</v>
      </c>
      <c r="FY120" s="667">
        <v>39</v>
      </c>
      <c r="FZ120" s="667">
        <v>30289597</v>
      </c>
      <c r="GA120" s="667">
        <v>55</v>
      </c>
      <c r="GB120" s="667" t="s">
        <v>798</v>
      </c>
      <c r="GC120" s="667">
        <v>16</v>
      </c>
      <c r="GD120" s="667">
        <v>1971</v>
      </c>
      <c r="GE120" s="667">
        <v>0</v>
      </c>
      <c r="GF120" s="667" t="s">
        <v>792</v>
      </c>
      <c r="GG120" s="667">
        <v>0</v>
      </c>
      <c r="GH120" s="667">
        <v>0</v>
      </c>
      <c r="GI120" s="667" t="s">
        <v>792</v>
      </c>
      <c r="GJ120" s="667">
        <v>0</v>
      </c>
      <c r="GK120" s="667" t="s">
        <v>781</v>
      </c>
      <c r="GL120" s="667" t="s">
        <v>782</v>
      </c>
      <c r="GM120" s="667">
        <v>50</v>
      </c>
      <c r="GN120" s="667" t="s">
        <v>783</v>
      </c>
      <c r="GO120" s="667">
        <v>0</v>
      </c>
      <c r="GP120" s="667">
        <v>0</v>
      </c>
      <c r="GQ120" s="667">
        <v>4</v>
      </c>
      <c r="GR120" s="667">
        <v>2</v>
      </c>
      <c r="GS120" s="667">
        <v>10</v>
      </c>
      <c r="GT120" s="667" t="s">
        <v>783</v>
      </c>
      <c r="GU120" s="667" t="s">
        <v>783</v>
      </c>
      <c r="GV120" s="667" t="s">
        <v>783</v>
      </c>
      <c r="GW120" s="667" t="s">
        <v>783</v>
      </c>
      <c r="GX120" s="667" t="s">
        <v>783</v>
      </c>
      <c r="GY120" s="667">
        <v>1649</v>
      </c>
      <c r="GZ120" s="667">
        <v>0.24</v>
      </c>
      <c r="HA120" s="667">
        <v>5</v>
      </c>
      <c r="HB120" s="667" t="s">
        <v>783</v>
      </c>
      <c r="HC120" s="667" t="s">
        <v>782</v>
      </c>
      <c r="HD120" s="667">
        <v>15</v>
      </c>
      <c r="HE120" s="667" t="s">
        <v>783</v>
      </c>
      <c r="HF120" s="667">
        <v>0</v>
      </c>
      <c r="HG120" s="667" t="s">
        <v>783</v>
      </c>
      <c r="HH120" s="667">
        <v>0</v>
      </c>
      <c r="HI120" s="667">
        <v>1</v>
      </c>
      <c r="HJ120" s="667">
        <v>45</v>
      </c>
      <c r="HK120" s="667" t="s">
        <v>784</v>
      </c>
      <c r="HL120" s="667" t="s">
        <v>785</v>
      </c>
      <c r="HM120" s="667" t="s">
        <v>783</v>
      </c>
      <c r="HN120" s="667" t="s">
        <v>783</v>
      </c>
      <c r="HO120" s="667" t="s">
        <v>783</v>
      </c>
      <c r="HP120" s="667" t="s">
        <v>783</v>
      </c>
      <c r="HQ120" s="667" t="s">
        <v>783</v>
      </c>
      <c r="HR120" s="667">
        <v>3978916</v>
      </c>
      <c r="HS120" s="667" t="s">
        <v>783</v>
      </c>
      <c r="HT120" s="667" t="s">
        <v>786</v>
      </c>
      <c r="HU120" s="667" t="s">
        <v>787</v>
      </c>
      <c r="HV120" s="667">
        <v>4</v>
      </c>
      <c r="HW120" s="667">
        <v>2014</v>
      </c>
      <c r="HX120" s="667">
        <v>63</v>
      </c>
      <c r="HY120" s="667">
        <v>0</v>
      </c>
      <c r="HZ120" s="667">
        <v>1267</v>
      </c>
      <c r="IA120" s="668">
        <v>41697.500081018516</v>
      </c>
      <c r="IB120" s="667" t="s">
        <v>788</v>
      </c>
      <c r="IC120" s="667">
        <v>3974438</v>
      </c>
      <c r="ID120" s="667">
        <v>2014</v>
      </c>
      <c r="IE120" s="667">
        <v>1712</v>
      </c>
      <c r="IF120" s="667" t="s">
        <v>783</v>
      </c>
      <c r="IG120" s="667" t="s">
        <v>783</v>
      </c>
      <c r="IH120" s="667" t="s">
        <v>783</v>
      </c>
      <c r="II120" s="667" t="s">
        <v>783</v>
      </c>
      <c r="IJ120" s="667" t="s">
        <v>783</v>
      </c>
      <c r="IK120" s="667" t="s">
        <v>783</v>
      </c>
      <c r="IL120" s="667" t="s">
        <v>783</v>
      </c>
      <c r="IM120" s="667" t="s">
        <v>783</v>
      </c>
      <c r="IN120" s="667" t="s">
        <v>783</v>
      </c>
      <c r="IO120" s="667">
        <v>1649</v>
      </c>
      <c r="IP120" s="668">
        <v>37477.354571759257</v>
      </c>
      <c r="IQ120" s="667">
        <v>2</v>
      </c>
      <c r="IR120" s="667" t="s">
        <v>793</v>
      </c>
      <c r="IS120" s="667">
        <v>10</v>
      </c>
      <c r="IT120" s="669">
        <v>41275</v>
      </c>
      <c r="IU120" s="667" t="s">
        <v>783</v>
      </c>
      <c r="IV120" s="667" t="s">
        <v>783</v>
      </c>
      <c r="IW120" s="667" t="s">
        <v>783</v>
      </c>
      <c r="IX120" s="667" t="s">
        <v>781</v>
      </c>
      <c r="IY120" s="667">
        <v>45</v>
      </c>
      <c r="IZ120" s="667" t="s">
        <v>789</v>
      </c>
      <c r="JA120" s="667" t="s">
        <v>783</v>
      </c>
      <c r="JB120" s="667" t="s">
        <v>783</v>
      </c>
      <c r="JC120" s="667" t="s">
        <v>783</v>
      </c>
      <c r="JD120" s="667">
        <v>329511</v>
      </c>
      <c r="JE120" s="667" t="s">
        <v>783</v>
      </c>
      <c r="JF120" s="667" t="s">
        <v>783</v>
      </c>
      <c r="JG120" s="667" t="s">
        <v>815</v>
      </c>
      <c r="JH120" s="667">
        <v>55</v>
      </c>
      <c r="JI120" s="667" t="s">
        <v>783</v>
      </c>
      <c r="JJ120" s="667" t="s">
        <v>783</v>
      </c>
      <c r="JK120" s="667" t="s">
        <v>783</v>
      </c>
      <c r="JL120" s="667" t="s">
        <v>790</v>
      </c>
      <c r="JM120" s="667">
        <v>4</v>
      </c>
      <c r="JN120" s="667">
        <v>3</v>
      </c>
      <c r="JO120" s="667" t="s">
        <v>783</v>
      </c>
      <c r="JP120" s="667" t="s">
        <v>783</v>
      </c>
      <c r="JQ120" s="667" t="s">
        <v>783</v>
      </c>
      <c r="JR120" s="667" t="s">
        <v>783</v>
      </c>
      <c r="JS120" s="667" t="s">
        <v>783</v>
      </c>
      <c r="JT120" s="667" t="s">
        <v>783</v>
      </c>
      <c r="JU120" s="667" t="s">
        <v>906</v>
      </c>
      <c r="JV120" s="670">
        <v>1240.5072170000001</v>
      </c>
      <c r="JW120">
        <f>JV120</f>
        <v>1240.5072170000001</v>
      </c>
      <c r="JX120" s="225">
        <v>0.23494454867424244</v>
      </c>
    </row>
    <row r="121" spans="1:284" ht="16" thickBot="1">
      <c r="A121" s="905" t="s">
        <v>5</v>
      </c>
      <c r="B121" s="79">
        <f t="shared" si="137"/>
        <v>4</v>
      </c>
      <c r="C121" s="871" t="s">
        <v>115</v>
      </c>
      <c r="D121" s="249" t="s">
        <v>135</v>
      </c>
      <c r="E121" s="103" t="s">
        <v>213</v>
      </c>
      <c r="F121" s="888">
        <v>0.5</v>
      </c>
      <c r="G121" s="120" t="e">
        <f t="shared" si="176"/>
        <v>#REF!</v>
      </c>
      <c r="H121" s="49">
        <v>0.5</v>
      </c>
      <c r="I121" s="2"/>
      <c r="J121" s="29"/>
      <c r="K121" s="18"/>
      <c r="L121" s="5"/>
      <c r="M121" s="75">
        <v>1</v>
      </c>
      <c r="N121" s="75">
        <v>0.5</v>
      </c>
      <c r="O121" s="76">
        <v>3</v>
      </c>
      <c r="P121" s="893">
        <f t="shared" si="175"/>
        <v>4.5</v>
      </c>
      <c r="Q121" s="897">
        <f t="shared" si="133"/>
        <v>1.5</v>
      </c>
      <c r="R121" s="51">
        <f t="shared" si="136"/>
        <v>0.5</v>
      </c>
      <c r="S121" s="3"/>
      <c r="T121" s="29"/>
      <c r="U121" s="878">
        <f t="shared" si="177"/>
        <v>0</v>
      </c>
      <c r="V121" s="172" t="s">
        <v>642</v>
      </c>
      <c r="W121" s="536">
        <f t="shared" si="174"/>
        <v>0</v>
      </c>
      <c r="X121" s="537">
        <f t="shared" si="173"/>
        <v>0</v>
      </c>
      <c r="Y121" s="537">
        <f t="shared" si="131"/>
        <v>0</v>
      </c>
      <c r="Z121" s="900">
        <f t="shared" si="138"/>
        <v>0</v>
      </c>
      <c r="AA121" s="883"/>
      <c r="AB121" s="270">
        <f t="shared" si="139"/>
        <v>0</v>
      </c>
      <c r="AC121" s="553"/>
      <c r="AD121" s="562">
        <f t="shared" si="140"/>
        <v>0</v>
      </c>
      <c r="AE121" s="518"/>
      <c r="AF121" s="270">
        <f t="shared" si="141"/>
        <v>0</v>
      </c>
      <c r="AG121" s="270"/>
      <c r="AH121" s="562">
        <f t="shared" si="142"/>
        <v>0</v>
      </c>
      <c r="AI121" s="270"/>
      <c r="AJ121" s="228">
        <v>0</v>
      </c>
      <c r="AK121" s="902"/>
      <c r="AL121" s="902"/>
      <c r="AM121" s="18" t="str">
        <f t="shared" si="143"/>
        <v xml:space="preserve"> </v>
      </c>
      <c r="AN121" s="747" t="str">
        <f t="shared" si="144"/>
        <v xml:space="preserve"> </v>
      </c>
      <c r="AO121" s="4" t="str">
        <f t="shared" si="145"/>
        <v xml:space="preserve"> </v>
      </c>
      <c r="AP121" s="747" t="str">
        <f t="shared" si="146"/>
        <v xml:space="preserve"> </v>
      </c>
      <c r="AQ121" s="4" t="str">
        <f t="shared" si="147"/>
        <v xml:space="preserve"> </v>
      </c>
      <c r="AR121" s="747" t="str">
        <f t="shared" si="148"/>
        <v xml:space="preserve"> </v>
      </c>
      <c r="AS121" s="4" t="str">
        <f t="shared" si="149"/>
        <v xml:space="preserve"> </v>
      </c>
      <c r="AT121" s="747" t="str">
        <f t="shared" si="150"/>
        <v xml:space="preserve"> </v>
      </c>
      <c r="AU121" s="4" t="str">
        <f t="shared" si="151"/>
        <v xml:space="preserve"> </v>
      </c>
      <c r="AV121" s="747" t="str">
        <f t="shared" si="152"/>
        <v xml:space="preserve"> </v>
      </c>
      <c r="AW121" s="4" t="str">
        <f t="shared" si="153"/>
        <v xml:space="preserve"> </v>
      </c>
      <c r="AX121" s="747" t="str">
        <f t="shared" si="154"/>
        <v xml:space="preserve"> </v>
      </c>
      <c r="AY121" s="4" t="str">
        <f t="shared" si="155"/>
        <v xml:space="preserve"> </v>
      </c>
      <c r="AZ121" s="747" t="str">
        <f t="shared" si="156"/>
        <v xml:space="preserve"> </v>
      </c>
      <c r="BA121" s="4" t="str">
        <f t="shared" si="157"/>
        <v xml:space="preserve"> </v>
      </c>
      <c r="BB121" s="747" t="str">
        <f t="shared" si="158"/>
        <v xml:space="preserve"> </v>
      </c>
      <c r="BC121" s="4" t="str">
        <f t="shared" si="159"/>
        <v xml:space="preserve"> </v>
      </c>
      <c r="BD121" s="747" t="str">
        <f t="shared" si="160"/>
        <v xml:space="preserve"> </v>
      </c>
      <c r="BE121" s="4" t="str">
        <f t="shared" si="161"/>
        <v xml:space="preserve"> </v>
      </c>
      <c r="BF121" s="747" t="str">
        <f t="shared" si="162"/>
        <v xml:space="preserve"> </v>
      </c>
      <c r="BG121" s="4" t="str">
        <f t="shared" si="163"/>
        <v xml:space="preserve"> </v>
      </c>
      <c r="BH121" s="747" t="str">
        <f t="shared" si="164"/>
        <v xml:space="preserve"> </v>
      </c>
      <c r="BI121" s="4" t="str">
        <f t="shared" si="165"/>
        <v xml:space="preserve"> </v>
      </c>
      <c r="BJ121" s="747" t="str">
        <f t="shared" si="166"/>
        <v xml:space="preserve"> </v>
      </c>
      <c r="BK121" s="4" t="str">
        <f t="shared" si="167"/>
        <v xml:space="preserve"> </v>
      </c>
      <c r="BL121" s="747" t="str">
        <f t="shared" si="168"/>
        <v xml:space="preserve"> </v>
      </c>
      <c r="BM121" s="4" t="str">
        <f t="shared" si="169"/>
        <v xml:space="preserve"> </v>
      </c>
      <c r="BN121" s="747" t="str">
        <f t="shared" si="170"/>
        <v xml:space="preserve"> </v>
      </c>
      <c r="BO121" s="4" t="str">
        <f t="shared" si="171"/>
        <v xml:space="preserve"> </v>
      </c>
      <c r="BP121" s="747" t="str">
        <f t="shared" si="172"/>
        <v xml:space="preserve"> </v>
      </c>
      <c r="BQ121" s="133"/>
      <c r="BR121" s="133"/>
      <c r="BS121" s="389"/>
      <c r="BT121" s="389"/>
      <c r="BU121" s="389"/>
      <c r="BV121" s="389"/>
      <c r="BW121" s="389"/>
      <c r="BX121" s="389"/>
      <c r="BY121" s="389"/>
      <c r="BZ121" s="389"/>
      <c r="CA121" s="389"/>
      <c r="CB121" s="163">
        <f t="shared" si="129"/>
        <v>0</v>
      </c>
      <c r="CC121" s="389"/>
      <c r="CD121" s="389"/>
      <c r="CE121" s="389"/>
      <c r="CF121" s="389"/>
      <c r="CG121" s="389"/>
      <c r="CH121" s="389"/>
      <c r="CI121" s="389"/>
      <c r="CJ121" s="389"/>
      <c r="CK121" s="389"/>
      <c r="CL121" s="389"/>
      <c r="CM121" s="389"/>
      <c r="CN121" s="389"/>
      <c r="CO121" s="389"/>
      <c r="CP121" s="389"/>
      <c r="CQ121" s="389"/>
      <c r="CR121" s="389"/>
      <c r="CS121" s="389"/>
      <c r="CT121" s="389"/>
      <c r="CU121" s="389"/>
      <c r="CV121" s="389"/>
      <c r="CW121" s="389"/>
      <c r="CX121" s="389"/>
      <c r="CY121" s="389"/>
      <c r="CZ121" s="389"/>
      <c r="DA121" s="389"/>
      <c r="DB121" s="389"/>
      <c r="DC121" s="389"/>
      <c r="DD121" s="389"/>
      <c r="DE121" s="389"/>
      <c r="DF121" s="389"/>
      <c r="DG121" s="389"/>
      <c r="DH121" s="389"/>
      <c r="DI121" s="389"/>
      <c r="DJ121" s="389"/>
      <c r="DK121" s="389"/>
      <c r="DL121" s="389"/>
      <c r="DM121" s="389"/>
      <c r="DN121" s="389"/>
      <c r="DO121" s="389"/>
      <c r="DP121" s="389"/>
      <c r="DQ121" s="389"/>
      <c r="DR121" s="389"/>
      <c r="DS121" s="389"/>
      <c r="DT121" s="389"/>
      <c r="DU121" s="389"/>
      <c r="DV121" s="389"/>
      <c r="DW121" s="389"/>
      <c r="DX121" s="389"/>
      <c r="DY121" s="389"/>
      <c r="DZ121" s="389"/>
      <c r="EA121" s="389"/>
      <c r="EB121" s="389"/>
      <c r="EC121" s="389"/>
      <c r="ED121" s="389"/>
      <c r="EE121" s="389"/>
      <c r="EF121" s="389"/>
      <c r="EG121" s="389"/>
      <c r="EH121" s="389"/>
      <c r="EI121" s="389"/>
      <c r="EJ121" s="389"/>
      <c r="EK121" s="389"/>
      <c r="EL121" s="389"/>
      <c r="EM121" s="389"/>
      <c r="EN121" s="389"/>
      <c r="EO121" s="389"/>
      <c r="EP121" s="389"/>
      <c r="EQ121" s="389"/>
      <c r="ER121" s="389"/>
      <c r="ES121" s="389"/>
      <c r="ET121" s="389"/>
      <c r="EU121" s="389"/>
      <c r="EV121" s="389"/>
      <c r="EW121" s="389"/>
      <c r="EX121" s="389"/>
      <c r="EY121" s="389"/>
      <c r="EZ121" s="389"/>
      <c r="FA121" s="389"/>
      <c r="FB121" s="389"/>
      <c r="FC121" s="389"/>
      <c r="FD121" s="389"/>
      <c r="FE121" s="389"/>
      <c r="FF121" s="389"/>
      <c r="FG121" s="389"/>
      <c r="FH121" s="389"/>
      <c r="FI121" s="389"/>
      <c r="FJ121" s="389"/>
      <c r="FK121" s="389"/>
      <c r="FL121" s="389"/>
      <c r="FM121" s="389"/>
      <c r="FN121" s="389"/>
      <c r="FO121" s="389"/>
      <c r="FP121" s="389"/>
      <c r="FQ121" s="389"/>
      <c r="FR121" s="389"/>
      <c r="FS121" s="389"/>
      <c r="FT121" s="389"/>
      <c r="FU121" s="389"/>
      <c r="FV121" s="389"/>
      <c r="FW121" s="389"/>
      <c r="FX121" s="650" t="s">
        <v>491</v>
      </c>
      <c r="FY121" s="651"/>
      <c r="FZ121" s="651"/>
      <c r="GA121" s="651"/>
      <c r="GB121" s="651"/>
      <c r="GC121" s="651"/>
      <c r="GD121" s="651"/>
      <c r="GE121" s="651"/>
      <c r="GF121" s="651"/>
      <c r="GG121" s="651"/>
      <c r="GH121" s="651"/>
      <c r="GI121" s="651"/>
      <c r="GJ121" s="651"/>
      <c r="GK121" s="651"/>
      <c r="GL121" s="651"/>
      <c r="GM121" s="651"/>
      <c r="GN121" s="651"/>
      <c r="GO121" s="651"/>
      <c r="GP121" s="651"/>
      <c r="GQ121" s="651"/>
      <c r="GR121" s="651"/>
      <c r="GS121" s="651"/>
      <c r="GT121" s="651"/>
      <c r="GU121" s="651"/>
      <c r="GV121" s="651"/>
      <c r="GW121" s="651"/>
      <c r="GX121" s="651"/>
      <c r="GY121" s="651"/>
      <c r="GZ121" s="651"/>
      <c r="HA121" s="651"/>
      <c r="HB121" s="651"/>
      <c r="HC121" s="651"/>
      <c r="HD121" s="651"/>
      <c r="HE121" s="651"/>
      <c r="HF121" s="651"/>
      <c r="HG121" s="651"/>
      <c r="HH121" s="651"/>
      <c r="HI121" s="651"/>
      <c r="HJ121" s="651"/>
      <c r="HK121" s="651"/>
      <c r="HL121" s="651"/>
      <c r="HM121" s="651"/>
      <c r="HN121" s="651"/>
      <c r="HO121" s="651"/>
      <c r="HP121" s="651"/>
      <c r="HQ121" s="651"/>
      <c r="HR121" s="651"/>
      <c r="HS121" s="651"/>
      <c r="HT121" s="651"/>
      <c r="HU121" s="651"/>
      <c r="HV121" s="651"/>
      <c r="HW121" s="651"/>
      <c r="HX121" s="651"/>
      <c r="HY121" s="651"/>
      <c r="HZ121" s="651"/>
      <c r="IA121" s="652"/>
      <c r="IB121" s="651"/>
      <c r="IC121" s="651"/>
      <c r="ID121" s="651"/>
      <c r="IE121" s="651"/>
      <c r="IF121" s="651"/>
      <c r="IG121" s="651"/>
      <c r="IH121" s="651"/>
      <c r="II121" s="651"/>
      <c r="IJ121" s="651"/>
      <c r="IK121" s="651"/>
      <c r="IL121" s="651"/>
      <c r="IM121" s="651"/>
      <c r="IN121" s="651"/>
      <c r="IO121" s="651"/>
      <c r="IP121" s="652"/>
      <c r="IQ121" s="651"/>
      <c r="IR121" s="651"/>
      <c r="IS121" s="651"/>
      <c r="IT121" s="653"/>
      <c r="IU121" s="651"/>
      <c r="IV121" s="651"/>
      <c r="IW121" s="651"/>
      <c r="IX121" s="651"/>
      <c r="IY121" s="651"/>
      <c r="IZ121" s="651"/>
      <c r="JA121" s="651"/>
      <c r="JB121" s="651"/>
      <c r="JC121" s="651"/>
      <c r="JD121" s="651"/>
      <c r="JE121" s="651"/>
      <c r="JF121" s="651"/>
      <c r="JG121" s="651"/>
      <c r="JH121" s="651"/>
      <c r="JI121" s="651"/>
      <c r="JJ121" s="651"/>
      <c r="JK121" s="651"/>
      <c r="JL121" s="651"/>
      <c r="JM121" s="651"/>
      <c r="JN121" s="651"/>
      <c r="JO121" s="651"/>
      <c r="JP121" s="651"/>
      <c r="JQ121" s="651"/>
      <c r="JR121" s="651"/>
      <c r="JS121" s="651"/>
      <c r="JT121" s="651"/>
      <c r="JU121" s="651"/>
      <c r="JV121" s="654"/>
      <c r="JX121" s="225"/>
    </row>
    <row r="122" spans="1:284" ht="16" thickBot="1">
      <c r="A122" s="905" t="s">
        <v>5</v>
      </c>
      <c r="B122" s="79">
        <f t="shared" si="137"/>
        <v>4</v>
      </c>
      <c r="C122" s="871" t="s">
        <v>60</v>
      </c>
      <c r="D122" s="249" t="s">
        <v>168</v>
      </c>
      <c r="E122" s="103" t="s">
        <v>158</v>
      </c>
      <c r="F122" s="888">
        <v>0.65</v>
      </c>
      <c r="G122" s="120" t="e">
        <f t="shared" si="176"/>
        <v>#REF!</v>
      </c>
      <c r="H122" s="398">
        <v>0.65</v>
      </c>
      <c r="I122" s="2"/>
      <c r="J122" s="29"/>
      <c r="K122" s="18"/>
      <c r="L122" s="5"/>
      <c r="M122" s="71">
        <v>1</v>
      </c>
      <c r="N122" s="71">
        <v>1</v>
      </c>
      <c r="O122" s="70">
        <v>3</v>
      </c>
      <c r="P122" s="891">
        <f t="shared" si="175"/>
        <v>5</v>
      </c>
      <c r="Q122" s="897">
        <f t="shared" si="133"/>
        <v>3</v>
      </c>
      <c r="R122" s="51">
        <f t="shared" si="136"/>
        <v>0.65</v>
      </c>
      <c r="S122" s="3"/>
      <c r="T122" s="29"/>
      <c r="U122" s="878">
        <f t="shared" si="177"/>
        <v>0</v>
      </c>
      <c r="V122" s="172" t="s">
        <v>642</v>
      </c>
      <c r="W122" s="536">
        <f t="shared" si="174"/>
        <v>0</v>
      </c>
      <c r="X122" s="537">
        <f t="shared" si="173"/>
        <v>24589.066666666666</v>
      </c>
      <c r="Y122" s="537">
        <f t="shared" si="131"/>
        <v>500</v>
      </c>
      <c r="Z122" s="900">
        <f t="shared" si="138"/>
        <v>0</v>
      </c>
      <c r="AA122" s="883">
        <v>6</v>
      </c>
      <c r="AB122" s="270">
        <f t="shared" si="139"/>
        <v>12889.066666666666</v>
      </c>
      <c r="AC122" s="566">
        <v>0.25</v>
      </c>
      <c r="AD122" s="562">
        <f t="shared" si="140"/>
        <v>11700</v>
      </c>
      <c r="AE122" s="518"/>
      <c r="AF122" s="270">
        <f t="shared" si="141"/>
        <v>0</v>
      </c>
      <c r="AG122" s="270"/>
      <c r="AH122" s="562">
        <f t="shared" si="142"/>
        <v>0</v>
      </c>
      <c r="AI122" s="270"/>
      <c r="AJ122" s="228">
        <v>0</v>
      </c>
      <c r="AK122" s="902"/>
      <c r="AL122" s="902"/>
      <c r="AM122" s="18" t="str">
        <f t="shared" si="143"/>
        <v xml:space="preserve"> </v>
      </c>
      <c r="AN122" s="747" t="str">
        <f t="shared" si="144"/>
        <v xml:space="preserve"> </v>
      </c>
      <c r="AO122" s="4" t="str">
        <f t="shared" si="145"/>
        <v xml:space="preserve"> </v>
      </c>
      <c r="AP122" s="747" t="str">
        <f t="shared" si="146"/>
        <v xml:space="preserve"> </v>
      </c>
      <c r="AQ122" s="4" t="str">
        <f t="shared" si="147"/>
        <v xml:space="preserve"> </v>
      </c>
      <c r="AR122" s="747" t="str">
        <f t="shared" si="148"/>
        <v xml:space="preserve"> </v>
      </c>
      <c r="AS122" s="4" t="str">
        <f t="shared" si="149"/>
        <v xml:space="preserve"> </v>
      </c>
      <c r="AT122" s="747" t="str">
        <f t="shared" si="150"/>
        <v xml:space="preserve"> </v>
      </c>
      <c r="AU122" s="4" t="str">
        <f t="shared" si="151"/>
        <v xml:space="preserve"> </v>
      </c>
      <c r="AV122" s="747" t="str">
        <f t="shared" si="152"/>
        <v xml:space="preserve"> </v>
      </c>
      <c r="AW122" s="4" t="str">
        <f t="shared" si="153"/>
        <v xml:space="preserve"> </v>
      </c>
      <c r="AX122" s="747" t="str">
        <f t="shared" si="154"/>
        <v xml:space="preserve"> </v>
      </c>
      <c r="AY122" s="4" t="str">
        <f t="shared" si="155"/>
        <v xml:space="preserve"> </v>
      </c>
      <c r="AZ122" s="747" t="str">
        <f t="shared" si="156"/>
        <v xml:space="preserve"> </v>
      </c>
      <c r="BA122" s="4" t="str">
        <f t="shared" si="157"/>
        <v xml:space="preserve"> </v>
      </c>
      <c r="BB122" s="747" t="str">
        <f t="shared" si="158"/>
        <v xml:space="preserve"> </v>
      </c>
      <c r="BC122" s="4" t="str">
        <f t="shared" si="159"/>
        <v xml:space="preserve"> </v>
      </c>
      <c r="BD122" s="747" t="str">
        <f t="shared" si="160"/>
        <v xml:space="preserve"> </v>
      </c>
      <c r="BE122" s="4" t="str">
        <f t="shared" si="161"/>
        <v xml:space="preserve"> </v>
      </c>
      <c r="BF122" s="747" t="str">
        <f t="shared" si="162"/>
        <v xml:space="preserve"> </v>
      </c>
      <c r="BG122" s="4" t="str">
        <f t="shared" si="163"/>
        <v xml:space="preserve"> </v>
      </c>
      <c r="BH122" s="747" t="str">
        <f t="shared" si="164"/>
        <v xml:space="preserve"> </v>
      </c>
      <c r="BI122" s="4" t="str">
        <f t="shared" si="165"/>
        <v xml:space="preserve"> </v>
      </c>
      <c r="BJ122" s="747" t="str">
        <f t="shared" si="166"/>
        <v xml:space="preserve"> </v>
      </c>
      <c r="BK122" s="4" t="str">
        <f t="shared" si="167"/>
        <v xml:space="preserve"> </v>
      </c>
      <c r="BL122" s="747" t="str">
        <f t="shared" si="168"/>
        <v xml:space="preserve"> </v>
      </c>
      <c r="BM122" s="4" t="str">
        <f t="shared" si="169"/>
        <v xml:space="preserve"> </v>
      </c>
      <c r="BN122" s="747" t="str">
        <f t="shared" si="170"/>
        <v xml:space="preserve"> </v>
      </c>
      <c r="BO122" s="4" t="str">
        <f t="shared" si="171"/>
        <v xml:space="preserve"> </v>
      </c>
      <c r="BP122" s="747" t="str">
        <f t="shared" si="172"/>
        <v xml:space="preserve"> </v>
      </c>
      <c r="BQ122" s="133" t="s">
        <v>628</v>
      </c>
      <c r="BR122" s="133"/>
      <c r="BS122" s="389"/>
      <c r="BT122" s="389"/>
      <c r="BU122" s="389"/>
      <c r="BV122" s="389"/>
      <c r="BW122" s="389"/>
      <c r="BX122" s="389"/>
      <c r="BY122" s="389"/>
      <c r="BZ122" s="389"/>
      <c r="CA122" s="389"/>
      <c r="CB122" s="163">
        <f t="shared" si="129"/>
        <v>0</v>
      </c>
      <c r="CC122" s="389"/>
      <c r="CD122" s="389"/>
      <c r="CE122" s="389"/>
      <c r="CF122" s="389"/>
      <c r="CG122" s="389"/>
      <c r="CH122" s="389"/>
      <c r="CI122" s="389"/>
      <c r="CJ122" s="389"/>
      <c r="CK122" s="389"/>
      <c r="CL122" s="389"/>
      <c r="CM122" s="389"/>
      <c r="CN122" s="389"/>
      <c r="CO122" s="389"/>
      <c r="CP122" s="389"/>
      <c r="CQ122" s="389"/>
      <c r="CR122" s="389"/>
      <c r="CS122" s="389"/>
      <c r="CT122" s="389"/>
      <c r="CU122" s="389"/>
      <c r="CV122" s="389"/>
      <c r="CW122" s="389"/>
      <c r="CX122" s="389"/>
      <c r="CY122" s="389"/>
      <c r="CZ122" s="389"/>
      <c r="DA122" s="389"/>
      <c r="DB122" s="389"/>
      <c r="DC122" s="389"/>
      <c r="DD122" s="389"/>
      <c r="DE122" s="389"/>
      <c r="DF122" s="389"/>
      <c r="DG122" s="389"/>
      <c r="DH122" s="389"/>
      <c r="DI122" s="389"/>
      <c r="DJ122" s="389"/>
      <c r="DK122" s="389"/>
      <c r="DL122" s="389"/>
      <c r="DM122" s="389"/>
      <c r="DN122" s="389"/>
      <c r="DO122" s="389"/>
      <c r="DP122" s="389"/>
      <c r="DQ122" s="389"/>
      <c r="DR122" s="389"/>
      <c r="DS122" s="389"/>
      <c r="DT122" s="389"/>
      <c r="DU122" s="389"/>
      <c r="DV122" s="389"/>
      <c r="DW122" s="389"/>
      <c r="DX122" s="389"/>
      <c r="DY122" s="389"/>
      <c r="DZ122" s="389"/>
      <c r="EA122" s="389"/>
      <c r="EB122" s="389"/>
      <c r="EC122" s="389"/>
      <c r="ED122" s="389"/>
      <c r="EE122" s="389"/>
      <c r="EF122" s="389"/>
      <c r="EG122" s="389"/>
      <c r="EH122" s="389"/>
      <c r="EI122" s="389"/>
      <c r="EJ122" s="389"/>
      <c r="EK122" s="389"/>
      <c r="EL122" s="389"/>
      <c r="EM122" s="389"/>
      <c r="EN122" s="389"/>
      <c r="EO122" s="389"/>
      <c r="EP122" s="389"/>
      <c r="EQ122" s="389"/>
      <c r="ER122" s="389"/>
      <c r="ES122" s="389"/>
      <c r="ET122" s="389"/>
      <c r="EU122" s="389"/>
      <c r="EV122" s="389"/>
      <c r="EW122" s="389"/>
      <c r="EX122" s="389"/>
      <c r="EY122" s="389"/>
      <c r="EZ122" s="389"/>
      <c r="FA122" s="389"/>
      <c r="FB122" s="389"/>
      <c r="FC122" s="389"/>
      <c r="FD122" s="389"/>
      <c r="FE122" s="389"/>
      <c r="FF122" s="389"/>
      <c r="FG122" s="389"/>
      <c r="FH122" s="389"/>
      <c r="FI122" s="389"/>
      <c r="FJ122" s="389"/>
      <c r="FK122" s="389"/>
      <c r="FL122" s="389"/>
      <c r="FM122" s="389"/>
      <c r="FN122" s="389"/>
      <c r="FO122" s="389"/>
      <c r="FP122" s="389"/>
      <c r="FQ122" s="389"/>
      <c r="FR122" s="389"/>
      <c r="FS122" s="389"/>
      <c r="FT122" s="389"/>
      <c r="FU122" s="389"/>
      <c r="FV122" s="389"/>
      <c r="FW122" s="389"/>
      <c r="FX122" s="655" t="s">
        <v>907</v>
      </c>
      <c r="FY122" s="656">
        <v>286</v>
      </c>
      <c r="FZ122" s="656">
        <v>32434906</v>
      </c>
      <c r="GA122" s="656" t="s">
        <v>783</v>
      </c>
      <c r="GB122" s="656"/>
      <c r="GC122" s="656" t="s">
        <v>783</v>
      </c>
      <c r="GD122" s="656" t="s">
        <v>783</v>
      </c>
      <c r="GE122" s="656" t="s">
        <v>783</v>
      </c>
      <c r="GF122" s="656"/>
      <c r="GG122" s="656" t="s">
        <v>783</v>
      </c>
      <c r="GH122" s="656" t="s">
        <v>783</v>
      </c>
      <c r="GI122" s="656"/>
      <c r="GJ122" s="656" t="s">
        <v>783</v>
      </c>
      <c r="GK122" s="656" t="s">
        <v>781</v>
      </c>
      <c r="GL122" s="656" t="s">
        <v>783</v>
      </c>
      <c r="GM122" s="656" t="s">
        <v>783</v>
      </c>
      <c r="GN122" s="656" t="s">
        <v>783</v>
      </c>
      <c r="GO122" s="656" t="s">
        <v>783</v>
      </c>
      <c r="GP122" s="656" t="s">
        <v>783</v>
      </c>
      <c r="GQ122" s="656" t="s">
        <v>783</v>
      </c>
      <c r="GR122" s="656" t="s">
        <v>783</v>
      </c>
      <c r="GS122" s="656" t="s">
        <v>783</v>
      </c>
      <c r="GT122" s="656" t="s">
        <v>783</v>
      </c>
      <c r="GU122" s="656" t="s">
        <v>783</v>
      </c>
      <c r="GV122" s="656" t="s">
        <v>783</v>
      </c>
      <c r="GW122" s="656" t="s">
        <v>783</v>
      </c>
      <c r="GX122" s="656" t="s">
        <v>783</v>
      </c>
      <c r="GY122" s="656">
        <v>1649</v>
      </c>
      <c r="GZ122" s="656">
        <v>0</v>
      </c>
      <c r="HA122" s="656">
        <v>9</v>
      </c>
      <c r="HB122" s="656" t="s">
        <v>783</v>
      </c>
      <c r="HC122" s="656" t="s">
        <v>783</v>
      </c>
      <c r="HD122" s="656" t="s">
        <v>783</v>
      </c>
      <c r="HE122" s="656" t="s">
        <v>783</v>
      </c>
      <c r="HF122" s="656" t="s">
        <v>783</v>
      </c>
      <c r="HG122" s="656" t="s">
        <v>783</v>
      </c>
      <c r="HH122" s="656" t="s">
        <v>783</v>
      </c>
      <c r="HI122" s="656" t="s">
        <v>783</v>
      </c>
      <c r="HJ122" s="656" t="s">
        <v>783</v>
      </c>
      <c r="HK122" s="656" t="s">
        <v>783</v>
      </c>
      <c r="HL122" s="656" t="s">
        <v>783</v>
      </c>
      <c r="HM122" s="656" t="s">
        <v>783</v>
      </c>
      <c r="HN122" s="656" t="s">
        <v>783</v>
      </c>
      <c r="HO122" s="656" t="s">
        <v>783</v>
      </c>
      <c r="HP122" s="656" t="s">
        <v>783</v>
      </c>
      <c r="HQ122" s="656" t="s">
        <v>783</v>
      </c>
      <c r="HR122" s="656">
        <v>3978991</v>
      </c>
      <c r="HS122" s="656" t="s">
        <v>783</v>
      </c>
      <c r="HT122" s="656" t="s">
        <v>786</v>
      </c>
      <c r="HU122" s="656" t="s">
        <v>787</v>
      </c>
      <c r="HV122" s="656">
        <v>4</v>
      </c>
      <c r="HW122" s="656">
        <v>2016</v>
      </c>
      <c r="HX122" s="656">
        <v>63</v>
      </c>
      <c r="HY122" s="656">
        <v>0</v>
      </c>
      <c r="HZ122" s="656">
        <v>2323</v>
      </c>
      <c r="IA122" s="657">
        <v>42227.682129629633</v>
      </c>
      <c r="IB122" s="656" t="s">
        <v>788</v>
      </c>
      <c r="IC122" s="656">
        <v>3974513</v>
      </c>
      <c r="ID122" s="656" t="s">
        <v>783</v>
      </c>
      <c r="IE122" s="656">
        <v>1712</v>
      </c>
      <c r="IF122" s="656" t="s">
        <v>783</v>
      </c>
      <c r="IG122" s="656" t="s">
        <v>783</v>
      </c>
      <c r="IH122" s="656" t="s">
        <v>783</v>
      </c>
      <c r="II122" s="656" t="s">
        <v>783</v>
      </c>
      <c r="IJ122" s="656" t="s">
        <v>783</v>
      </c>
      <c r="IK122" s="656" t="s">
        <v>783</v>
      </c>
      <c r="IL122" s="656" t="s">
        <v>783</v>
      </c>
      <c r="IM122" s="656" t="s">
        <v>783</v>
      </c>
      <c r="IN122" s="656" t="s">
        <v>783</v>
      </c>
      <c r="IO122" s="656">
        <v>2108</v>
      </c>
      <c r="IP122" s="657">
        <v>37477.341331018521</v>
      </c>
      <c r="IQ122" s="656" t="s">
        <v>783</v>
      </c>
      <c r="IR122" s="656" t="s">
        <v>783</v>
      </c>
      <c r="IS122" s="656" t="s">
        <v>783</v>
      </c>
      <c r="IT122" s="656" t="s">
        <v>783</v>
      </c>
      <c r="IU122" s="656" t="s">
        <v>783</v>
      </c>
      <c r="IV122" s="656" t="s">
        <v>783</v>
      </c>
      <c r="IW122" s="656" t="s">
        <v>783</v>
      </c>
      <c r="IX122" s="656" t="s">
        <v>781</v>
      </c>
      <c r="IY122" s="656" t="s">
        <v>783</v>
      </c>
      <c r="IZ122" s="656" t="s">
        <v>783</v>
      </c>
      <c r="JA122" s="656" t="s">
        <v>783</v>
      </c>
      <c r="JB122" s="656" t="s">
        <v>783</v>
      </c>
      <c r="JC122" s="656" t="s">
        <v>783</v>
      </c>
      <c r="JD122" s="656">
        <v>329512</v>
      </c>
      <c r="JE122" s="656" t="s">
        <v>783</v>
      </c>
      <c r="JF122" s="656" t="s">
        <v>783</v>
      </c>
      <c r="JG122" s="656" t="s">
        <v>783</v>
      </c>
      <c r="JH122" s="656" t="s">
        <v>783</v>
      </c>
      <c r="JI122" s="656" t="s">
        <v>783</v>
      </c>
      <c r="JJ122" s="656" t="s">
        <v>783</v>
      </c>
      <c r="JK122" s="656" t="s">
        <v>783</v>
      </c>
      <c r="JL122" s="656" t="s">
        <v>783</v>
      </c>
      <c r="JM122" s="656">
        <v>4</v>
      </c>
      <c r="JN122" s="656" t="s">
        <v>783</v>
      </c>
      <c r="JO122" s="656" t="s">
        <v>783</v>
      </c>
      <c r="JP122" s="656" t="s">
        <v>783</v>
      </c>
      <c r="JQ122" s="656" t="s">
        <v>783</v>
      </c>
      <c r="JR122" s="656" t="s">
        <v>783</v>
      </c>
      <c r="JS122" s="656" t="s">
        <v>783</v>
      </c>
      <c r="JT122" s="656" t="s">
        <v>783</v>
      </c>
      <c r="JU122" s="656" t="s">
        <v>908</v>
      </c>
      <c r="JV122" s="659">
        <v>2320.8631970000001</v>
      </c>
      <c r="JW122">
        <f>JV122</f>
        <v>2320.8631970000001</v>
      </c>
      <c r="JX122" s="371">
        <v>0.43955742367424244</v>
      </c>
    </row>
    <row r="123" spans="1:284" ht="16" thickBot="1">
      <c r="A123" s="905" t="s">
        <v>5</v>
      </c>
      <c r="B123" s="79">
        <f t="shared" si="137"/>
        <v>4</v>
      </c>
      <c r="C123" s="871" t="s">
        <v>117</v>
      </c>
      <c r="D123" s="249" t="s">
        <v>245</v>
      </c>
      <c r="E123" s="103" t="s">
        <v>246</v>
      </c>
      <c r="F123" s="888">
        <v>0.74</v>
      </c>
      <c r="G123" s="120" t="e">
        <f t="shared" si="176"/>
        <v>#REF!</v>
      </c>
      <c r="H123" s="51">
        <v>0.74</v>
      </c>
      <c r="I123" s="2"/>
      <c r="J123" s="29"/>
      <c r="K123" s="18"/>
      <c r="L123" s="5"/>
      <c r="M123" s="386">
        <v>0.5</v>
      </c>
      <c r="N123" s="386">
        <v>1</v>
      </c>
      <c r="O123" s="387">
        <v>5</v>
      </c>
      <c r="P123" s="893">
        <f t="shared" si="175"/>
        <v>6.5</v>
      </c>
      <c r="Q123" s="897">
        <f t="shared" si="133"/>
        <v>2.5</v>
      </c>
      <c r="R123" s="51">
        <f t="shared" si="136"/>
        <v>0.74</v>
      </c>
      <c r="S123" s="547"/>
      <c r="T123" s="29"/>
      <c r="U123" s="878">
        <f t="shared" si="177"/>
        <v>0</v>
      </c>
      <c r="V123" s="172" t="s">
        <v>642</v>
      </c>
      <c r="W123" s="536">
        <f t="shared" si="174"/>
        <v>0</v>
      </c>
      <c r="X123" s="537">
        <f t="shared" si="173"/>
        <v>0</v>
      </c>
      <c r="Y123" s="537">
        <f t="shared" si="131"/>
        <v>0</v>
      </c>
      <c r="Z123" s="900">
        <f t="shared" si="138"/>
        <v>0</v>
      </c>
      <c r="AA123" s="883"/>
      <c r="AB123" s="270">
        <f t="shared" si="139"/>
        <v>0</v>
      </c>
      <c r="AC123" s="553"/>
      <c r="AD123" s="562">
        <f t="shared" si="140"/>
        <v>0</v>
      </c>
      <c r="AE123" s="518"/>
      <c r="AF123" s="270">
        <f t="shared" si="141"/>
        <v>0</v>
      </c>
      <c r="AG123" s="270"/>
      <c r="AH123" s="562">
        <f t="shared" si="142"/>
        <v>0</v>
      </c>
      <c r="AI123" s="270"/>
      <c r="AJ123" s="228">
        <v>0</v>
      </c>
      <c r="AK123" s="902"/>
      <c r="AL123" s="902"/>
      <c r="AM123" s="18" t="str">
        <f t="shared" si="143"/>
        <v xml:space="preserve"> </v>
      </c>
      <c r="AN123" s="747" t="str">
        <f t="shared" si="144"/>
        <v xml:space="preserve"> </v>
      </c>
      <c r="AO123" s="4" t="str">
        <f t="shared" si="145"/>
        <v xml:space="preserve"> </v>
      </c>
      <c r="AP123" s="747" t="str">
        <f t="shared" si="146"/>
        <v xml:space="preserve"> </v>
      </c>
      <c r="AQ123" s="4" t="str">
        <f t="shared" si="147"/>
        <v xml:space="preserve"> </v>
      </c>
      <c r="AR123" s="747" t="str">
        <f t="shared" si="148"/>
        <v xml:space="preserve"> </v>
      </c>
      <c r="AS123" s="4" t="str">
        <f t="shared" si="149"/>
        <v xml:space="preserve"> </v>
      </c>
      <c r="AT123" s="747" t="str">
        <f t="shared" si="150"/>
        <v xml:space="preserve"> </v>
      </c>
      <c r="AU123" s="4" t="str">
        <f t="shared" si="151"/>
        <v xml:space="preserve"> </v>
      </c>
      <c r="AV123" s="747" t="str">
        <f t="shared" si="152"/>
        <v xml:space="preserve"> </v>
      </c>
      <c r="AW123" s="4" t="str">
        <f t="shared" si="153"/>
        <v xml:space="preserve"> </v>
      </c>
      <c r="AX123" s="747" t="str">
        <f t="shared" si="154"/>
        <v xml:space="preserve"> </v>
      </c>
      <c r="AY123" s="4" t="str">
        <f t="shared" si="155"/>
        <v xml:space="preserve"> </v>
      </c>
      <c r="AZ123" s="747" t="str">
        <f t="shared" si="156"/>
        <v xml:space="preserve"> </v>
      </c>
      <c r="BA123" s="4" t="str">
        <f t="shared" si="157"/>
        <v xml:space="preserve"> </v>
      </c>
      <c r="BB123" s="747" t="str">
        <f t="shared" si="158"/>
        <v xml:space="preserve"> </v>
      </c>
      <c r="BC123" s="4" t="str">
        <f t="shared" si="159"/>
        <v xml:space="preserve"> </v>
      </c>
      <c r="BD123" s="747" t="str">
        <f t="shared" si="160"/>
        <v xml:space="preserve"> </v>
      </c>
      <c r="BE123" s="4" t="str">
        <f t="shared" si="161"/>
        <v xml:space="preserve"> </v>
      </c>
      <c r="BF123" s="747" t="str">
        <f t="shared" si="162"/>
        <v xml:space="preserve"> </v>
      </c>
      <c r="BG123" s="4" t="str">
        <f t="shared" si="163"/>
        <v xml:space="preserve"> </v>
      </c>
      <c r="BH123" s="747" t="str">
        <f t="shared" si="164"/>
        <v xml:space="preserve"> </v>
      </c>
      <c r="BI123" s="4" t="str">
        <f t="shared" si="165"/>
        <v xml:space="preserve"> </v>
      </c>
      <c r="BJ123" s="747" t="str">
        <f t="shared" si="166"/>
        <v xml:space="preserve"> </v>
      </c>
      <c r="BK123" s="4" t="str">
        <f t="shared" si="167"/>
        <v xml:space="preserve"> </v>
      </c>
      <c r="BL123" s="747" t="str">
        <f t="shared" si="168"/>
        <v xml:space="preserve"> </v>
      </c>
      <c r="BM123" s="4" t="str">
        <f t="shared" si="169"/>
        <v xml:space="preserve"> </v>
      </c>
      <c r="BN123" s="747" t="str">
        <f t="shared" si="170"/>
        <v xml:space="preserve"> </v>
      </c>
      <c r="BO123" s="4" t="str">
        <f t="shared" si="171"/>
        <v xml:space="preserve"> </v>
      </c>
      <c r="BP123" s="747" t="str">
        <f t="shared" si="172"/>
        <v xml:space="preserve"> </v>
      </c>
      <c r="BQ123" s="133" t="s">
        <v>247</v>
      </c>
      <c r="BR123" s="133"/>
      <c r="BS123" s="389"/>
      <c r="BT123" s="389"/>
      <c r="BU123" s="389"/>
      <c r="BV123" s="389"/>
      <c r="BW123" s="389"/>
      <c r="BX123" s="389"/>
      <c r="BY123" s="389"/>
      <c r="BZ123" s="389"/>
      <c r="CA123" s="389"/>
      <c r="CB123" s="163">
        <f t="shared" si="129"/>
        <v>0</v>
      </c>
      <c r="CC123" s="389"/>
      <c r="CD123" s="389"/>
      <c r="CE123" s="389"/>
      <c r="CF123" s="389"/>
      <c r="CG123" s="389"/>
      <c r="CH123" s="389"/>
      <c r="CI123" s="389"/>
      <c r="CJ123" s="389"/>
      <c r="CK123" s="389"/>
      <c r="CL123" s="389"/>
      <c r="CM123" s="389"/>
      <c r="CN123" s="389"/>
      <c r="CO123" s="389"/>
      <c r="CP123" s="389"/>
      <c r="CQ123" s="389"/>
      <c r="CR123" s="389"/>
      <c r="CS123" s="389"/>
      <c r="CT123" s="389"/>
      <c r="CU123" s="389"/>
      <c r="CV123" s="389"/>
      <c r="CW123" s="389"/>
      <c r="CX123" s="389"/>
      <c r="CY123" s="389"/>
      <c r="CZ123" s="389"/>
      <c r="DA123" s="389"/>
      <c r="DB123" s="389"/>
      <c r="DC123" s="389"/>
      <c r="DD123" s="389"/>
      <c r="DE123" s="389"/>
      <c r="DF123" s="389"/>
      <c r="DG123" s="389"/>
      <c r="DH123" s="389"/>
      <c r="DI123" s="389"/>
      <c r="DJ123" s="389"/>
      <c r="DK123" s="389"/>
      <c r="DL123" s="389"/>
      <c r="DM123" s="389"/>
      <c r="DN123" s="389"/>
      <c r="DO123" s="389"/>
      <c r="DP123" s="389"/>
      <c r="DQ123" s="389"/>
      <c r="DR123" s="389"/>
      <c r="DS123" s="389"/>
      <c r="DT123" s="389"/>
      <c r="DU123" s="389"/>
      <c r="DV123" s="389"/>
      <c r="DW123" s="389"/>
      <c r="DX123" s="389"/>
      <c r="DY123" s="389"/>
      <c r="DZ123" s="389"/>
      <c r="EA123" s="389"/>
      <c r="EB123" s="389"/>
      <c r="EC123" s="389"/>
      <c r="ED123" s="389"/>
      <c r="EE123" s="389"/>
      <c r="EF123" s="389"/>
      <c r="EG123" s="389"/>
      <c r="EH123" s="389"/>
      <c r="EI123" s="389"/>
      <c r="EJ123" s="389"/>
      <c r="EK123" s="389"/>
      <c r="EL123" s="389"/>
      <c r="EM123" s="389"/>
      <c r="EN123" s="389"/>
      <c r="EO123" s="389"/>
      <c r="EP123" s="389"/>
      <c r="EQ123" s="389"/>
      <c r="ER123" s="389"/>
      <c r="ES123" s="389"/>
      <c r="ET123" s="389"/>
      <c r="EU123" s="389"/>
      <c r="EV123" s="389"/>
      <c r="EW123" s="389"/>
      <c r="EX123" s="389"/>
      <c r="EY123" s="389"/>
      <c r="EZ123" s="389"/>
      <c r="FA123" s="389"/>
      <c r="FB123" s="389"/>
      <c r="FC123" s="389"/>
      <c r="FD123" s="389"/>
      <c r="FE123" s="389"/>
      <c r="FF123" s="389"/>
      <c r="FG123" s="389"/>
      <c r="FH123" s="389"/>
      <c r="FI123" s="389"/>
      <c r="FJ123" s="389"/>
      <c r="FK123" s="389"/>
      <c r="FL123" s="389"/>
      <c r="FM123" s="389"/>
      <c r="FN123" s="389"/>
      <c r="FO123" s="389"/>
      <c r="FP123" s="389"/>
      <c r="FQ123" s="389"/>
      <c r="FR123" s="389"/>
      <c r="FS123" s="389"/>
      <c r="FT123" s="389"/>
      <c r="FU123" s="389"/>
      <c r="FV123" s="389"/>
      <c r="FW123" s="389"/>
      <c r="FX123" s="666" t="s">
        <v>473</v>
      </c>
      <c r="FY123" s="667">
        <v>244</v>
      </c>
      <c r="FZ123" s="667">
        <v>30289522</v>
      </c>
      <c r="GA123" s="667">
        <v>35</v>
      </c>
      <c r="GB123" s="667" t="s">
        <v>3</v>
      </c>
      <c r="GC123" s="667">
        <v>18</v>
      </c>
      <c r="GD123" s="667">
        <v>1981</v>
      </c>
      <c r="GE123" s="667">
        <v>0</v>
      </c>
      <c r="GF123" s="667" t="s">
        <v>792</v>
      </c>
      <c r="GG123" s="667">
        <v>0</v>
      </c>
      <c r="GH123" s="667">
        <v>0</v>
      </c>
      <c r="GI123" s="667" t="s">
        <v>792</v>
      </c>
      <c r="GJ123" s="667">
        <v>0</v>
      </c>
      <c r="GK123" s="667" t="s">
        <v>781</v>
      </c>
      <c r="GL123" s="667" t="s">
        <v>793</v>
      </c>
      <c r="GM123" s="667">
        <v>66</v>
      </c>
      <c r="GN123" s="667" t="s">
        <v>783</v>
      </c>
      <c r="GO123" s="667">
        <v>0</v>
      </c>
      <c r="GP123" s="667">
        <v>0</v>
      </c>
      <c r="GQ123" s="667">
        <v>4</v>
      </c>
      <c r="GR123" s="667">
        <v>2</v>
      </c>
      <c r="GS123" s="667">
        <v>1</v>
      </c>
      <c r="GT123" s="667" t="s">
        <v>783</v>
      </c>
      <c r="GU123" s="667" t="s">
        <v>783</v>
      </c>
      <c r="GV123" s="667" t="s">
        <v>783</v>
      </c>
      <c r="GW123" s="667" t="s">
        <v>783</v>
      </c>
      <c r="GX123" s="667" t="s">
        <v>783</v>
      </c>
      <c r="GY123" s="667">
        <v>1649</v>
      </c>
      <c r="GZ123" s="667">
        <v>1.97</v>
      </c>
      <c r="HA123" s="667">
        <v>5</v>
      </c>
      <c r="HB123" s="667" t="s">
        <v>783</v>
      </c>
      <c r="HC123" s="667" t="s">
        <v>782</v>
      </c>
      <c r="HD123" s="667">
        <v>15</v>
      </c>
      <c r="HE123" s="667" t="s">
        <v>783</v>
      </c>
      <c r="HF123" s="667">
        <v>0</v>
      </c>
      <c r="HG123" s="667" t="s">
        <v>783</v>
      </c>
      <c r="HH123" s="667">
        <v>0</v>
      </c>
      <c r="HI123" s="667">
        <v>1</v>
      </c>
      <c r="HJ123" s="667">
        <v>45</v>
      </c>
      <c r="HK123" s="667" t="s">
        <v>784</v>
      </c>
      <c r="HL123" s="667" t="s">
        <v>785</v>
      </c>
      <c r="HM123" s="667" t="s">
        <v>783</v>
      </c>
      <c r="HN123" s="667" t="s">
        <v>783</v>
      </c>
      <c r="HO123" s="667" t="s">
        <v>783</v>
      </c>
      <c r="HP123" s="667" t="s">
        <v>783</v>
      </c>
      <c r="HQ123" s="667" t="s">
        <v>783</v>
      </c>
      <c r="HR123" s="667">
        <v>3980128</v>
      </c>
      <c r="HS123" s="667" t="s">
        <v>783</v>
      </c>
      <c r="HT123" s="667" t="s">
        <v>786</v>
      </c>
      <c r="HU123" s="667" t="s">
        <v>787</v>
      </c>
      <c r="HV123" s="667">
        <v>4</v>
      </c>
      <c r="HW123" s="667">
        <v>2014</v>
      </c>
      <c r="HX123" s="667">
        <v>63</v>
      </c>
      <c r="HY123" s="667">
        <v>11774</v>
      </c>
      <c r="HZ123" s="667">
        <v>22176</v>
      </c>
      <c r="IA123" s="668">
        <v>41697.500081018516</v>
      </c>
      <c r="IB123" s="667" t="s">
        <v>788</v>
      </c>
      <c r="IC123" s="667">
        <v>3975650</v>
      </c>
      <c r="ID123" s="667">
        <v>2014</v>
      </c>
      <c r="IE123" s="667">
        <v>1712</v>
      </c>
      <c r="IF123" s="667" t="s">
        <v>783</v>
      </c>
      <c r="IG123" s="667" t="s">
        <v>783</v>
      </c>
      <c r="IH123" s="667" t="s">
        <v>783</v>
      </c>
      <c r="II123" s="667" t="s">
        <v>783</v>
      </c>
      <c r="IJ123" s="667" t="s">
        <v>783</v>
      </c>
      <c r="IK123" s="667" t="s">
        <v>783</v>
      </c>
      <c r="IL123" s="667" t="s">
        <v>783</v>
      </c>
      <c r="IM123" s="667" t="s">
        <v>783</v>
      </c>
      <c r="IN123" s="667" t="s">
        <v>783</v>
      </c>
      <c r="IO123" s="667">
        <v>1649</v>
      </c>
      <c r="IP123" s="668">
        <v>40569.538182870368</v>
      </c>
      <c r="IQ123" s="667">
        <v>4</v>
      </c>
      <c r="IR123" s="667" t="s">
        <v>793</v>
      </c>
      <c r="IS123" s="667">
        <v>1</v>
      </c>
      <c r="IT123" s="669">
        <v>41275</v>
      </c>
      <c r="IU123" s="667" t="s">
        <v>783</v>
      </c>
      <c r="IV123" s="667" t="s">
        <v>783</v>
      </c>
      <c r="IW123" s="667" t="s">
        <v>783</v>
      </c>
      <c r="IX123" s="667" t="s">
        <v>781</v>
      </c>
      <c r="IY123" s="667">
        <v>45</v>
      </c>
      <c r="IZ123" s="667" t="s">
        <v>789</v>
      </c>
      <c r="JA123" s="667" t="s">
        <v>783</v>
      </c>
      <c r="JB123" s="667" t="s">
        <v>783</v>
      </c>
      <c r="JC123" s="667" t="s">
        <v>783</v>
      </c>
      <c r="JD123" s="667">
        <v>329451</v>
      </c>
      <c r="JE123" s="667" t="s">
        <v>783</v>
      </c>
      <c r="JF123" s="667" t="s">
        <v>783</v>
      </c>
      <c r="JG123" s="667" t="s">
        <v>795</v>
      </c>
      <c r="JH123" s="667">
        <v>35</v>
      </c>
      <c r="JI123" s="667" t="s">
        <v>783</v>
      </c>
      <c r="JJ123" s="667" t="s">
        <v>783</v>
      </c>
      <c r="JK123" s="667" t="s">
        <v>783</v>
      </c>
      <c r="JL123" s="667" t="s">
        <v>790</v>
      </c>
      <c r="JM123" s="667">
        <v>4</v>
      </c>
      <c r="JN123" s="667">
        <v>1</v>
      </c>
      <c r="JO123" s="667" t="s">
        <v>783</v>
      </c>
      <c r="JP123" s="667">
        <v>12683066</v>
      </c>
      <c r="JQ123" s="667">
        <v>2013</v>
      </c>
      <c r="JR123" s="667">
        <v>12</v>
      </c>
      <c r="JS123" s="667" t="s">
        <v>783</v>
      </c>
      <c r="JT123" s="667" t="s">
        <v>783</v>
      </c>
      <c r="JU123" s="667" t="s">
        <v>909</v>
      </c>
      <c r="JV123" s="670">
        <v>10431.914323000001</v>
      </c>
      <c r="JW123">
        <f>JV123</f>
        <v>10431.914323000001</v>
      </c>
      <c r="JX123" s="371">
        <v>1.9757413490530304</v>
      </c>
    </row>
    <row r="124" spans="1:284" ht="16" thickBot="1">
      <c r="A124" s="905" t="s">
        <v>5</v>
      </c>
      <c r="B124" s="79">
        <f t="shared" si="137"/>
        <v>4</v>
      </c>
      <c r="C124" s="871" t="s">
        <v>78</v>
      </c>
      <c r="D124" s="249" t="s">
        <v>141</v>
      </c>
      <c r="E124" s="103" t="s">
        <v>128</v>
      </c>
      <c r="F124" s="888">
        <v>0.8</v>
      </c>
      <c r="G124" s="120" t="e">
        <f t="shared" si="176"/>
        <v>#REF!</v>
      </c>
      <c r="H124" s="49">
        <v>0.8</v>
      </c>
      <c r="I124" s="2"/>
      <c r="J124" s="29"/>
      <c r="K124" s="18"/>
      <c r="L124" s="5"/>
      <c r="M124" s="71">
        <v>3</v>
      </c>
      <c r="N124" s="71">
        <v>1</v>
      </c>
      <c r="O124" s="70">
        <v>3</v>
      </c>
      <c r="P124" s="891">
        <f t="shared" si="175"/>
        <v>7</v>
      </c>
      <c r="Q124" s="897">
        <f t="shared" si="133"/>
        <v>9</v>
      </c>
      <c r="R124" s="51">
        <f t="shared" si="136"/>
        <v>0.8</v>
      </c>
      <c r="S124" s="3"/>
      <c r="T124" s="29"/>
      <c r="U124" s="878">
        <f t="shared" si="177"/>
        <v>0</v>
      </c>
      <c r="V124" s="172" t="s">
        <v>642</v>
      </c>
      <c r="W124" s="536">
        <f t="shared" si="174"/>
        <v>0</v>
      </c>
      <c r="X124" s="537">
        <f t="shared" si="173"/>
        <v>30263.466666666667</v>
      </c>
      <c r="Y124" s="537">
        <f t="shared" si="131"/>
        <v>500</v>
      </c>
      <c r="Z124" s="900">
        <f t="shared" si="138"/>
        <v>0</v>
      </c>
      <c r="AA124" s="883">
        <v>6</v>
      </c>
      <c r="AB124" s="270">
        <f t="shared" si="139"/>
        <v>15863.466666666669</v>
      </c>
      <c r="AC124" s="566">
        <v>0.25</v>
      </c>
      <c r="AD124" s="562">
        <f t="shared" si="140"/>
        <v>14400</v>
      </c>
      <c r="AE124" s="518"/>
      <c r="AF124" s="270">
        <f t="shared" si="141"/>
        <v>0</v>
      </c>
      <c r="AG124" s="270"/>
      <c r="AH124" s="562">
        <f t="shared" si="142"/>
        <v>0</v>
      </c>
      <c r="AI124" s="270"/>
      <c r="AJ124" s="228">
        <v>0</v>
      </c>
      <c r="AK124" s="902"/>
      <c r="AL124" s="902"/>
      <c r="AM124" s="18" t="str">
        <f t="shared" si="143"/>
        <v xml:space="preserve"> </v>
      </c>
      <c r="AN124" s="747" t="str">
        <f t="shared" si="144"/>
        <v xml:space="preserve"> </v>
      </c>
      <c r="AO124" s="4" t="str">
        <f t="shared" si="145"/>
        <v xml:space="preserve"> </v>
      </c>
      <c r="AP124" s="747" t="str">
        <f t="shared" si="146"/>
        <v xml:space="preserve"> </v>
      </c>
      <c r="AQ124" s="4" t="str">
        <f t="shared" si="147"/>
        <v xml:space="preserve"> </v>
      </c>
      <c r="AR124" s="747" t="str">
        <f t="shared" si="148"/>
        <v xml:space="preserve"> </v>
      </c>
      <c r="AS124" s="4" t="str">
        <f t="shared" si="149"/>
        <v xml:space="preserve"> </v>
      </c>
      <c r="AT124" s="747" t="str">
        <f t="shared" si="150"/>
        <v xml:space="preserve"> </v>
      </c>
      <c r="AU124" s="4" t="str">
        <f t="shared" si="151"/>
        <v xml:space="preserve"> </v>
      </c>
      <c r="AV124" s="747" t="str">
        <f t="shared" si="152"/>
        <v xml:space="preserve"> </v>
      </c>
      <c r="AW124" s="4" t="str">
        <f t="shared" si="153"/>
        <v xml:space="preserve"> </v>
      </c>
      <c r="AX124" s="747" t="str">
        <f t="shared" si="154"/>
        <v xml:space="preserve"> </v>
      </c>
      <c r="AY124" s="4" t="str">
        <f t="shared" si="155"/>
        <v xml:space="preserve"> </v>
      </c>
      <c r="AZ124" s="747" t="str">
        <f t="shared" si="156"/>
        <v xml:space="preserve"> </v>
      </c>
      <c r="BA124" s="4" t="str">
        <f t="shared" si="157"/>
        <v xml:space="preserve"> </v>
      </c>
      <c r="BB124" s="747" t="str">
        <f t="shared" si="158"/>
        <v xml:space="preserve"> </v>
      </c>
      <c r="BC124" s="4" t="str">
        <f t="shared" si="159"/>
        <v xml:space="preserve"> </v>
      </c>
      <c r="BD124" s="747" t="str">
        <f t="shared" si="160"/>
        <v xml:space="preserve"> </v>
      </c>
      <c r="BE124" s="4" t="str">
        <f t="shared" si="161"/>
        <v xml:space="preserve"> </v>
      </c>
      <c r="BF124" s="747" t="str">
        <f t="shared" si="162"/>
        <v xml:space="preserve"> </v>
      </c>
      <c r="BG124" s="4" t="str">
        <f t="shared" si="163"/>
        <v xml:space="preserve"> </v>
      </c>
      <c r="BH124" s="747" t="str">
        <f t="shared" si="164"/>
        <v xml:space="preserve"> </v>
      </c>
      <c r="BI124" s="4" t="str">
        <f t="shared" si="165"/>
        <v xml:space="preserve"> </v>
      </c>
      <c r="BJ124" s="747" t="str">
        <f t="shared" si="166"/>
        <v xml:space="preserve"> </v>
      </c>
      <c r="BK124" s="4" t="str">
        <f t="shared" si="167"/>
        <v xml:space="preserve"> </v>
      </c>
      <c r="BL124" s="747" t="str">
        <f t="shared" si="168"/>
        <v xml:space="preserve"> </v>
      </c>
      <c r="BM124" s="4" t="str">
        <f t="shared" si="169"/>
        <v xml:space="preserve"> </v>
      </c>
      <c r="BN124" s="747" t="str">
        <f t="shared" si="170"/>
        <v xml:space="preserve"> </v>
      </c>
      <c r="BO124" s="4" t="str">
        <f t="shared" si="171"/>
        <v xml:space="preserve"> </v>
      </c>
      <c r="BP124" s="747" t="str">
        <f t="shared" si="172"/>
        <v xml:space="preserve"> </v>
      </c>
      <c r="BQ124" s="133" t="s">
        <v>618</v>
      </c>
      <c r="BR124" s="133"/>
      <c r="BS124" s="389"/>
      <c r="BT124" s="389"/>
      <c r="BU124" s="389"/>
      <c r="BV124" s="389"/>
      <c r="BW124" s="389"/>
      <c r="BX124" s="389"/>
      <c r="BY124" s="389"/>
      <c r="BZ124" s="389"/>
      <c r="CA124" s="389"/>
      <c r="CB124" s="163">
        <f t="shared" si="129"/>
        <v>0</v>
      </c>
      <c r="CC124" s="389"/>
      <c r="CD124" s="389"/>
      <c r="CE124" s="389"/>
      <c r="CF124" s="389"/>
      <c r="CG124" s="389"/>
      <c r="CH124" s="389"/>
      <c r="CI124" s="389"/>
      <c r="CJ124" s="389"/>
      <c r="CK124" s="389"/>
      <c r="CL124" s="389"/>
      <c r="CM124" s="389"/>
      <c r="CN124" s="389"/>
      <c r="CO124" s="389"/>
      <c r="CP124" s="389"/>
      <c r="CQ124" s="389"/>
      <c r="CR124" s="389"/>
      <c r="CS124" s="389"/>
      <c r="CT124" s="389"/>
      <c r="CU124" s="389"/>
      <c r="CV124" s="389"/>
      <c r="CW124" s="389"/>
      <c r="CX124" s="389"/>
      <c r="CY124" s="389"/>
      <c r="CZ124" s="389"/>
      <c r="DA124" s="389"/>
      <c r="DB124" s="389"/>
      <c r="DC124" s="389"/>
      <c r="DD124" s="389"/>
      <c r="DE124" s="389"/>
      <c r="DF124" s="389"/>
      <c r="DG124" s="389"/>
      <c r="DH124" s="389"/>
      <c r="DI124" s="389"/>
      <c r="DJ124" s="389"/>
      <c r="DK124" s="389"/>
      <c r="DL124" s="389"/>
      <c r="DM124" s="389"/>
      <c r="DN124" s="389"/>
      <c r="DO124" s="389"/>
      <c r="DP124" s="389"/>
      <c r="DQ124" s="389"/>
      <c r="DR124" s="389"/>
      <c r="DS124" s="389"/>
      <c r="DT124" s="389"/>
      <c r="DU124" s="389"/>
      <c r="DV124" s="389"/>
      <c r="DW124" s="389"/>
      <c r="DX124" s="389"/>
      <c r="DY124" s="389"/>
      <c r="DZ124" s="389"/>
      <c r="EA124" s="389"/>
      <c r="EB124" s="389"/>
      <c r="EC124" s="389"/>
      <c r="ED124" s="389"/>
      <c r="EE124" s="389"/>
      <c r="EF124" s="389"/>
      <c r="EG124" s="389"/>
      <c r="EH124" s="389"/>
      <c r="EI124" s="389"/>
      <c r="EJ124" s="389"/>
      <c r="EK124" s="389"/>
      <c r="EL124" s="389"/>
      <c r="EM124" s="389"/>
      <c r="EN124" s="389"/>
      <c r="EO124" s="389"/>
      <c r="EP124" s="389"/>
      <c r="EQ124" s="389"/>
      <c r="ER124" s="389"/>
      <c r="ES124" s="389"/>
      <c r="ET124" s="389"/>
      <c r="EU124" s="389"/>
      <c r="EV124" s="389"/>
      <c r="EW124" s="389"/>
      <c r="EX124" s="389"/>
      <c r="EY124" s="389"/>
      <c r="EZ124" s="389"/>
      <c r="FA124" s="389"/>
      <c r="FB124" s="389"/>
      <c r="FC124" s="389"/>
      <c r="FD124" s="389"/>
      <c r="FE124" s="389"/>
      <c r="FF124" s="389"/>
      <c r="FG124" s="389"/>
      <c r="FH124" s="389"/>
      <c r="FI124" s="389"/>
      <c r="FJ124" s="389"/>
      <c r="FK124" s="389"/>
      <c r="FL124" s="389"/>
      <c r="FM124" s="389"/>
      <c r="FN124" s="389"/>
      <c r="FO124" s="389"/>
      <c r="FP124" s="389"/>
      <c r="FQ124" s="389"/>
      <c r="FR124" s="389"/>
      <c r="FS124" s="389"/>
      <c r="FT124" s="389"/>
      <c r="FU124" s="389"/>
      <c r="FV124" s="389"/>
      <c r="FW124" s="389"/>
      <c r="FX124" s="689" t="s">
        <v>473</v>
      </c>
      <c r="FY124" s="690"/>
      <c r="FZ124" s="690"/>
      <c r="GA124" s="690"/>
      <c r="GB124" s="690"/>
      <c r="GC124" s="690"/>
      <c r="GD124" s="690"/>
      <c r="GE124" s="690"/>
      <c r="GF124" s="690"/>
      <c r="GG124" s="690"/>
      <c r="GH124" s="690"/>
      <c r="GI124" s="690"/>
      <c r="GJ124" s="690"/>
      <c r="GK124" s="690"/>
      <c r="GL124" s="690"/>
      <c r="GM124" s="690"/>
      <c r="GN124" s="690"/>
      <c r="GO124" s="690"/>
      <c r="GP124" s="690"/>
      <c r="GQ124" s="690"/>
      <c r="GR124" s="690"/>
      <c r="GS124" s="690"/>
      <c r="GT124" s="690"/>
      <c r="GU124" s="690"/>
      <c r="GV124" s="690"/>
      <c r="GW124" s="690"/>
      <c r="GX124" s="690"/>
      <c r="GY124" s="690"/>
      <c r="GZ124" s="690"/>
      <c r="HA124" s="690"/>
      <c r="HB124" s="690"/>
      <c r="HC124" s="690"/>
      <c r="HD124" s="690"/>
      <c r="HE124" s="690"/>
      <c r="HF124" s="690"/>
      <c r="HG124" s="690"/>
      <c r="HH124" s="690"/>
      <c r="HI124" s="690"/>
      <c r="HJ124" s="690"/>
      <c r="HK124" s="690"/>
      <c r="HL124" s="690"/>
      <c r="HM124" s="690"/>
      <c r="HN124" s="690"/>
      <c r="HO124" s="690"/>
      <c r="HP124" s="690"/>
      <c r="HQ124" s="690"/>
      <c r="HR124" s="690"/>
      <c r="HS124" s="690"/>
      <c r="HT124" s="690"/>
      <c r="HU124" s="690"/>
      <c r="HV124" s="690"/>
      <c r="HW124" s="690"/>
      <c r="HX124" s="690"/>
      <c r="HY124" s="690"/>
      <c r="HZ124" s="690"/>
      <c r="IA124" s="691"/>
      <c r="IB124" s="690"/>
      <c r="IC124" s="690"/>
      <c r="ID124" s="690"/>
      <c r="IE124" s="690"/>
      <c r="IF124" s="690"/>
      <c r="IG124" s="690"/>
      <c r="IH124" s="690"/>
      <c r="II124" s="690"/>
      <c r="IJ124" s="690"/>
      <c r="IK124" s="690"/>
      <c r="IL124" s="690"/>
      <c r="IM124" s="690"/>
      <c r="IN124" s="690"/>
      <c r="IO124" s="690"/>
      <c r="IP124" s="691"/>
      <c r="IQ124" s="690"/>
      <c r="IR124" s="690"/>
      <c r="IS124" s="690"/>
      <c r="IT124" s="692"/>
      <c r="IU124" s="690"/>
      <c r="IV124" s="690"/>
      <c r="IW124" s="690"/>
      <c r="IX124" s="690"/>
      <c r="IY124" s="690"/>
      <c r="IZ124" s="690"/>
      <c r="JA124" s="690"/>
      <c r="JB124" s="690"/>
      <c r="JC124" s="690"/>
      <c r="JD124" s="690"/>
      <c r="JE124" s="690"/>
      <c r="JF124" s="690"/>
      <c r="JG124" s="690"/>
      <c r="JH124" s="690"/>
      <c r="JI124" s="690"/>
      <c r="JJ124" s="690"/>
      <c r="JK124" s="690"/>
      <c r="JL124" s="690"/>
      <c r="JM124" s="690"/>
      <c r="JN124" s="690"/>
      <c r="JO124" s="690"/>
      <c r="JP124" s="690"/>
      <c r="JQ124" s="690"/>
      <c r="JR124" s="690"/>
      <c r="JS124" s="690"/>
      <c r="JT124" s="690"/>
      <c r="JU124" s="690"/>
      <c r="JV124" s="693"/>
      <c r="JX124" s="225"/>
    </row>
    <row r="125" spans="1:284" ht="16" thickBot="1">
      <c r="A125" s="905" t="s">
        <v>5</v>
      </c>
      <c r="B125" s="79">
        <f t="shared" si="137"/>
        <v>4</v>
      </c>
      <c r="C125" s="871" t="s">
        <v>262</v>
      </c>
      <c r="D125" s="249"/>
      <c r="E125" s="103"/>
      <c r="F125" s="888">
        <v>0.9</v>
      </c>
      <c r="G125" s="120" t="e">
        <f t="shared" si="176"/>
        <v>#REF!</v>
      </c>
      <c r="H125" s="47">
        <v>0.9</v>
      </c>
      <c r="I125" s="2"/>
      <c r="J125" s="56"/>
      <c r="K125" s="18"/>
      <c r="L125" s="5"/>
      <c r="M125" s="71">
        <v>2</v>
      </c>
      <c r="N125" s="71">
        <v>1</v>
      </c>
      <c r="O125" s="70">
        <v>4</v>
      </c>
      <c r="P125" s="891">
        <f t="shared" si="175"/>
        <v>7</v>
      </c>
      <c r="Q125" s="896">
        <v>124</v>
      </c>
      <c r="R125" s="30">
        <f t="shared" si="136"/>
        <v>0.9</v>
      </c>
      <c r="S125" s="11"/>
      <c r="T125" s="81"/>
      <c r="U125" s="878">
        <f t="shared" si="177"/>
        <v>0</v>
      </c>
      <c r="V125" s="172" t="s">
        <v>643</v>
      </c>
      <c r="W125" s="536">
        <f t="shared" si="174"/>
        <v>0</v>
      </c>
      <c r="X125" s="537">
        <f t="shared" si="173"/>
        <v>34046.399999999994</v>
      </c>
      <c r="Y125" s="537">
        <f t="shared" si="131"/>
        <v>3064.1759999999995</v>
      </c>
      <c r="Z125" s="900">
        <f t="shared" si="138"/>
        <v>0</v>
      </c>
      <c r="AA125" s="883">
        <v>6</v>
      </c>
      <c r="AB125" s="270">
        <f t="shared" si="139"/>
        <v>17846.399999999998</v>
      </c>
      <c r="AC125" s="566">
        <v>0.25</v>
      </c>
      <c r="AD125" s="562">
        <f t="shared" si="140"/>
        <v>16200</v>
      </c>
      <c r="AE125" s="518"/>
      <c r="AF125" s="270">
        <f t="shared" si="141"/>
        <v>0</v>
      </c>
      <c r="AG125" s="270"/>
      <c r="AH125" s="562">
        <f t="shared" si="142"/>
        <v>0</v>
      </c>
      <c r="AI125" s="270"/>
      <c r="AJ125" s="228">
        <v>0</v>
      </c>
      <c r="AK125" s="902"/>
      <c r="AL125" s="902"/>
      <c r="AM125" s="18" t="str">
        <f t="shared" si="143"/>
        <v xml:space="preserve"> </v>
      </c>
      <c r="AN125" s="747" t="str">
        <f t="shared" si="144"/>
        <v xml:space="preserve"> </v>
      </c>
      <c r="AO125" s="4" t="str">
        <f t="shared" si="145"/>
        <v xml:space="preserve"> </v>
      </c>
      <c r="AP125" s="747" t="str">
        <f t="shared" si="146"/>
        <v xml:space="preserve"> </v>
      </c>
      <c r="AQ125" s="79" t="str">
        <f t="shared" si="147"/>
        <v xml:space="preserve"> </v>
      </c>
      <c r="AR125" s="749" t="str">
        <f t="shared" si="148"/>
        <v xml:space="preserve"> </v>
      </c>
      <c r="AS125" s="12" t="str">
        <f t="shared" si="149"/>
        <v xml:space="preserve"> </v>
      </c>
      <c r="AT125" s="789" t="str">
        <f t="shared" si="150"/>
        <v xml:space="preserve"> </v>
      </c>
      <c r="AU125" s="4" t="str">
        <f t="shared" si="151"/>
        <v xml:space="preserve"> </v>
      </c>
      <c r="AV125" s="747" t="str">
        <f t="shared" si="152"/>
        <v xml:space="preserve"> </v>
      </c>
      <c r="AW125" s="4" t="str">
        <f t="shared" si="153"/>
        <v xml:space="preserve"> </v>
      </c>
      <c r="AX125" s="747" t="str">
        <f t="shared" si="154"/>
        <v xml:space="preserve"> </v>
      </c>
      <c r="AY125" s="4" t="str">
        <f t="shared" si="155"/>
        <v xml:space="preserve"> </v>
      </c>
      <c r="AZ125" s="747" t="str">
        <f t="shared" si="156"/>
        <v xml:space="preserve"> </v>
      </c>
      <c r="BA125" s="4" t="str">
        <f t="shared" si="157"/>
        <v xml:space="preserve"> </v>
      </c>
      <c r="BB125" s="747" t="str">
        <f t="shared" si="158"/>
        <v xml:space="preserve"> </v>
      </c>
      <c r="BC125" s="4" t="str">
        <f t="shared" si="159"/>
        <v xml:space="preserve"> </v>
      </c>
      <c r="BD125" s="747" t="str">
        <f t="shared" si="160"/>
        <v xml:space="preserve"> </v>
      </c>
      <c r="BE125" s="4" t="str">
        <f t="shared" si="161"/>
        <v xml:space="preserve"> </v>
      </c>
      <c r="BF125" s="747" t="str">
        <f t="shared" si="162"/>
        <v xml:space="preserve"> </v>
      </c>
      <c r="BG125" s="4" t="str">
        <f t="shared" si="163"/>
        <v xml:space="preserve"> </v>
      </c>
      <c r="BH125" s="747" t="str">
        <f t="shared" si="164"/>
        <v xml:space="preserve"> </v>
      </c>
      <c r="BI125" s="4" t="str">
        <f t="shared" si="165"/>
        <v xml:space="preserve"> </v>
      </c>
      <c r="BJ125" s="747" t="str">
        <f t="shared" si="166"/>
        <v xml:space="preserve"> </v>
      </c>
      <c r="BK125" s="4" t="str">
        <f t="shared" si="167"/>
        <v xml:space="preserve"> </v>
      </c>
      <c r="BL125" s="747" t="str">
        <f t="shared" si="168"/>
        <v xml:space="preserve"> </v>
      </c>
      <c r="BM125" s="4" t="str">
        <f t="shared" si="169"/>
        <v xml:space="preserve"> </v>
      </c>
      <c r="BN125" s="747" t="str">
        <f t="shared" si="170"/>
        <v xml:space="preserve"> </v>
      </c>
      <c r="BO125" s="4" t="str">
        <f t="shared" si="171"/>
        <v xml:space="preserve"> </v>
      </c>
      <c r="BP125" s="747" t="str">
        <f t="shared" si="172"/>
        <v xml:space="preserve"> </v>
      </c>
      <c r="BQ125" s="133" t="s">
        <v>548</v>
      </c>
      <c r="BR125" s="133"/>
      <c r="BS125" s="389"/>
      <c r="BT125" s="389"/>
      <c r="BU125" s="389"/>
      <c r="BV125" s="389"/>
      <c r="BW125" s="389"/>
      <c r="BX125" s="389"/>
      <c r="BY125" s="389"/>
      <c r="BZ125" s="389"/>
      <c r="CA125" s="389"/>
      <c r="CB125" s="163">
        <f t="shared" si="129"/>
        <v>0</v>
      </c>
      <c r="CC125" s="389"/>
      <c r="CD125" s="389"/>
      <c r="CE125" s="389"/>
      <c r="CF125" s="389"/>
      <c r="CG125" s="389"/>
      <c r="CH125" s="389"/>
      <c r="CI125" s="389"/>
      <c r="CJ125" s="389"/>
      <c r="CK125" s="389"/>
      <c r="CL125" s="389"/>
      <c r="CM125" s="389"/>
      <c r="CN125" s="389"/>
      <c r="CO125" s="389"/>
      <c r="CP125" s="389"/>
      <c r="CQ125" s="389"/>
      <c r="CR125" s="389"/>
      <c r="CS125" s="389"/>
      <c r="CT125" s="389"/>
      <c r="CU125" s="389"/>
      <c r="CV125" s="389"/>
      <c r="CW125" s="389"/>
      <c r="CX125" s="389"/>
      <c r="CY125" s="389"/>
      <c r="CZ125" s="389"/>
      <c r="DA125" s="389"/>
      <c r="DB125" s="389"/>
      <c r="DC125" s="389"/>
      <c r="DD125" s="389"/>
      <c r="DE125" s="389"/>
      <c r="DF125" s="389"/>
      <c r="DG125" s="389"/>
      <c r="DH125" s="389"/>
      <c r="DI125" s="389"/>
      <c r="DJ125" s="389"/>
      <c r="DK125" s="389"/>
      <c r="DL125" s="389"/>
      <c r="DM125" s="389"/>
      <c r="DN125" s="389"/>
      <c r="DO125" s="389"/>
      <c r="DP125" s="389"/>
      <c r="DQ125" s="389"/>
      <c r="DR125" s="389"/>
      <c r="DS125" s="389"/>
      <c r="DT125" s="389"/>
      <c r="DU125" s="389"/>
      <c r="DV125" s="389"/>
      <c r="DW125" s="389"/>
      <c r="DX125" s="389"/>
      <c r="DY125" s="389"/>
      <c r="DZ125" s="389"/>
      <c r="EA125" s="389"/>
      <c r="EB125" s="389"/>
      <c r="EC125" s="389"/>
      <c r="ED125" s="389"/>
      <c r="EE125" s="389"/>
      <c r="EF125" s="389"/>
      <c r="EG125" s="389"/>
      <c r="EH125" s="389"/>
      <c r="EI125" s="389"/>
      <c r="EJ125" s="389"/>
      <c r="EK125" s="389"/>
      <c r="EL125" s="389"/>
      <c r="EM125" s="389"/>
      <c r="EN125" s="389"/>
      <c r="EO125" s="389"/>
      <c r="EP125" s="389"/>
      <c r="EQ125" s="389"/>
      <c r="ER125" s="389"/>
      <c r="ES125" s="389"/>
      <c r="ET125" s="389"/>
      <c r="EU125" s="389"/>
      <c r="EV125" s="389"/>
      <c r="EW125" s="389"/>
      <c r="EX125" s="389"/>
      <c r="EY125" s="389"/>
      <c r="EZ125" s="389"/>
      <c r="FA125" s="389"/>
      <c r="FB125" s="389"/>
      <c r="FC125" s="389"/>
      <c r="FD125" s="389"/>
      <c r="FE125" s="389"/>
      <c r="FF125" s="389"/>
      <c r="FG125" s="389"/>
      <c r="FH125" s="389"/>
      <c r="FI125" s="389"/>
      <c r="FJ125" s="389"/>
      <c r="FK125" s="389"/>
      <c r="FL125" s="389"/>
      <c r="FM125" s="389"/>
      <c r="FN125" s="389"/>
      <c r="FO125" s="389"/>
      <c r="FP125" s="389"/>
      <c r="FQ125" s="389"/>
      <c r="FR125" s="389"/>
      <c r="FS125" s="389"/>
      <c r="FT125" s="389"/>
      <c r="FU125" s="389"/>
      <c r="FV125" s="389"/>
      <c r="FW125" s="389"/>
      <c r="FX125" s="666" t="s">
        <v>428</v>
      </c>
      <c r="FY125" s="667">
        <v>177</v>
      </c>
      <c r="FZ125" s="667">
        <v>30289530</v>
      </c>
      <c r="GA125" s="667">
        <v>55</v>
      </c>
      <c r="GB125" s="667" t="s">
        <v>798</v>
      </c>
      <c r="GC125" s="667">
        <v>20</v>
      </c>
      <c r="GD125" s="667">
        <v>1990</v>
      </c>
      <c r="GE125" s="667">
        <v>1</v>
      </c>
      <c r="GF125" s="667" t="s">
        <v>780</v>
      </c>
      <c r="GG125" s="667">
        <v>2</v>
      </c>
      <c r="GH125" s="667">
        <v>1</v>
      </c>
      <c r="GI125" s="667" t="s">
        <v>780</v>
      </c>
      <c r="GJ125" s="667">
        <v>2</v>
      </c>
      <c r="GK125" s="667" t="s">
        <v>781</v>
      </c>
      <c r="GL125" s="667" t="s">
        <v>782</v>
      </c>
      <c r="GM125" s="667">
        <v>66</v>
      </c>
      <c r="GN125" s="667" t="s">
        <v>783</v>
      </c>
      <c r="GO125" s="667">
        <v>0</v>
      </c>
      <c r="GP125" s="667">
        <v>0</v>
      </c>
      <c r="GQ125" s="667">
        <v>4</v>
      </c>
      <c r="GR125" s="667">
        <v>2</v>
      </c>
      <c r="GS125" s="667">
        <v>1</v>
      </c>
      <c r="GT125" s="667" t="s">
        <v>783</v>
      </c>
      <c r="GU125" s="667" t="s">
        <v>783</v>
      </c>
      <c r="GV125" s="667" t="s">
        <v>783</v>
      </c>
      <c r="GW125" s="667" t="s">
        <v>783</v>
      </c>
      <c r="GX125" s="667" t="s">
        <v>783</v>
      </c>
      <c r="GY125" s="667">
        <v>1649</v>
      </c>
      <c r="GZ125" s="667">
        <v>0.13</v>
      </c>
      <c r="HA125" s="667">
        <v>5</v>
      </c>
      <c r="HB125" s="667" t="s">
        <v>783</v>
      </c>
      <c r="HC125" s="667" t="s">
        <v>793</v>
      </c>
      <c r="HD125" s="667">
        <v>25</v>
      </c>
      <c r="HE125" s="667" t="s">
        <v>783</v>
      </c>
      <c r="HF125" s="667">
        <v>0</v>
      </c>
      <c r="HG125" s="667" t="s">
        <v>783</v>
      </c>
      <c r="HH125" s="667">
        <v>0</v>
      </c>
      <c r="HI125" s="667">
        <v>1</v>
      </c>
      <c r="HJ125" s="667">
        <v>45</v>
      </c>
      <c r="HK125" s="667" t="s">
        <v>784</v>
      </c>
      <c r="HL125" s="667" t="s">
        <v>785</v>
      </c>
      <c r="HM125" s="667" t="s">
        <v>783</v>
      </c>
      <c r="HN125" s="667" t="s">
        <v>783</v>
      </c>
      <c r="HO125" s="667" t="s">
        <v>783</v>
      </c>
      <c r="HP125" s="667" t="s">
        <v>783</v>
      </c>
      <c r="HQ125" s="667" t="s">
        <v>783</v>
      </c>
      <c r="HR125" s="667">
        <v>3978942</v>
      </c>
      <c r="HS125" s="667" t="s">
        <v>783</v>
      </c>
      <c r="HT125" s="667" t="s">
        <v>786</v>
      </c>
      <c r="HU125" s="667" t="s">
        <v>787</v>
      </c>
      <c r="HV125" s="667">
        <v>4</v>
      </c>
      <c r="HW125" s="667">
        <v>2014</v>
      </c>
      <c r="HX125" s="667">
        <v>63</v>
      </c>
      <c r="HY125" s="667">
        <v>0</v>
      </c>
      <c r="HZ125" s="667">
        <v>686</v>
      </c>
      <c r="IA125" s="668">
        <v>41697.500081018516</v>
      </c>
      <c r="IB125" s="667" t="s">
        <v>788</v>
      </c>
      <c r="IC125" s="667">
        <v>3974464</v>
      </c>
      <c r="ID125" s="667">
        <v>2014</v>
      </c>
      <c r="IE125" s="667">
        <v>1712</v>
      </c>
      <c r="IF125" s="667" t="s">
        <v>783</v>
      </c>
      <c r="IG125" s="667" t="s">
        <v>783</v>
      </c>
      <c r="IH125" s="667" t="s">
        <v>783</v>
      </c>
      <c r="II125" s="667" t="s">
        <v>783</v>
      </c>
      <c r="IJ125" s="667" t="s">
        <v>783</v>
      </c>
      <c r="IK125" s="667" t="s">
        <v>783</v>
      </c>
      <c r="IL125" s="667" t="s">
        <v>783</v>
      </c>
      <c r="IM125" s="667" t="s">
        <v>783</v>
      </c>
      <c r="IN125" s="667" t="s">
        <v>783</v>
      </c>
      <c r="IO125" s="667">
        <v>1649</v>
      </c>
      <c r="IP125" s="668">
        <v>37477.354571759257</v>
      </c>
      <c r="IQ125" s="667">
        <v>2</v>
      </c>
      <c r="IR125" s="667" t="s">
        <v>793</v>
      </c>
      <c r="IS125" s="667">
        <v>1</v>
      </c>
      <c r="IT125" s="669">
        <v>41275</v>
      </c>
      <c r="IU125" s="667" t="s">
        <v>783</v>
      </c>
      <c r="IV125" s="667" t="s">
        <v>783</v>
      </c>
      <c r="IW125" s="667" t="s">
        <v>783</v>
      </c>
      <c r="IX125" s="667" t="s">
        <v>781</v>
      </c>
      <c r="IY125" s="667">
        <v>45</v>
      </c>
      <c r="IZ125" s="667" t="s">
        <v>789</v>
      </c>
      <c r="JA125" s="667" t="s">
        <v>783</v>
      </c>
      <c r="JB125" s="667" t="s">
        <v>783</v>
      </c>
      <c r="JC125" s="667" t="s">
        <v>783</v>
      </c>
      <c r="JD125" s="667">
        <v>329452</v>
      </c>
      <c r="JE125" s="667" t="s">
        <v>783</v>
      </c>
      <c r="JF125" s="667" t="s">
        <v>783</v>
      </c>
      <c r="JG125" s="667" t="s">
        <v>795</v>
      </c>
      <c r="JH125" s="667">
        <v>55</v>
      </c>
      <c r="JI125" s="667" t="s">
        <v>783</v>
      </c>
      <c r="JJ125" s="667" t="s">
        <v>783</v>
      </c>
      <c r="JK125" s="667" t="s">
        <v>783</v>
      </c>
      <c r="JL125" s="667" t="s">
        <v>790</v>
      </c>
      <c r="JM125" s="667">
        <v>4</v>
      </c>
      <c r="JN125" s="667">
        <v>3</v>
      </c>
      <c r="JO125" s="667" t="s">
        <v>783</v>
      </c>
      <c r="JP125" s="667">
        <v>10711928</v>
      </c>
      <c r="JQ125" s="667">
        <v>2011</v>
      </c>
      <c r="JR125" s="667">
        <v>3</v>
      </c>
      <c r="JS125" s="667" t="s">
        <v>783</v>
      </c>
      <c r="JT125" s="667" t="s">
        <v>783</v>
      </c>
      <c r="JU125" s="667" t="s">
        <v>910</v>
      </c>
      <c r="JV125" s="670">
        <v>630.92606799999999</v>
      </c>
      <c r="JX125" s="371"/>
    </row>
    <row r="126" spans="1:284" ht="16" thickBot="1">
      <c r="A126" s="905" t="s">
        <v>5</v>
      </c>
      <c r="B126" s="79">
        <f t="shared" si="137"/>
        <v>4</v>
      </c>
      <c r="C126" s="871" t="s">
        <v>267</v>
      </c>
      <c r="D126" s="249" t="s">
        <v>162</v>
      </c>
      <c r="E126" s="103" t="s">
        <v>158</v>
      </c>
      <c r="F126" s="888">
        <v>1.04</v>
      </c>
      <c r="G126" s="120" t="e">
        <f t="shared" si="176"/>
        <v>#REF!</v>
      </c>
      <c r="H126" s="49">
        <v>1.04</v>
      </c>
      <c r="I126" s="2"/>
      <c r="J126" s="29"/>
      <c r="K126" s="18"/>
      <c r="L126" s="5"/>
      <c r="M126" s="71">
        <v>1</v>
      </c>
      <c r="N126" s="71">
        <v>1</v>
      </c>
      <c r="O126" s="70">
        <v>2</v>
      </c>
      <c r="P126" s="891">
        <f t="shared" si="175"/>
        <v>4</v>
      </c>
      <c r="Q126" s="897">
        <f t="shared" ref="Q126:Q133" si="178">O126*N126*M126</f>
        <v>2</v>
      </c>
      <c r="R126" s="51">
        <f t="shared" si="136"/>
        <v>1.04</v>
      </c>
      <c r="S126" s="3"/>
      <c r="T126" s="29"/>
      <c r="U126" s="878">
        <f t="shared" si="177"/>
        <v>0</v>
      </c>
      <c r="V126" s="172" t="s">
        <v>642</v>
      </c>
      <c r="W126" s="536">
        <f t="shared" si="174"/>
        <v>0</v>
      </c>
      <c r="X126" s="537">
        <f t="shared" si="173"/>
        <v>0</v>
      </c>
      <c r="Y126" s="537">
        <f t="shared" si="131"/>
        <v>0</v>
      </c>
      <c r="Z126" s="900">
        <f t="shared" si="138"/>
        <v>0</v>
      </c>
      <c r="AA126" s="883"/>
      <c r="AB126" s="270">
        <f t="shared" si="139"/>
        <v>0</v>
      </c>
      <c r="AC126" s="553"/>
      <c r="AD126" s="562">
        <f t="shared" si="140"/>
        <v>0</v>
      </c>
      <c r="AE126" s="518"/>
      <c r="AF126" s="270">
        <f t="shared" si="141"/>
        <v>0</v>
      </c>
      <c r="AG126" s="270"/>
      <c r="AH126" s="562">
        <f t="shared" si="142"/>
        <v>0</v>
      </c>
      <c r="AI126" s="270"/>
      <c r="AJ126" s="228">
        <v>0</v>
      </c>
      <c r="AK126" s="902"/>
      <c r="AL126" s="902"/>
      <c r="AM126" s="18" t="str">
        <f t="shared" si="143"/>
        <v xml:space="preserve"> </v>
      </c>
      <c r="AN126" s="747" t="str">
        <f t="shared" si="144"/>
        <v xml:space="preserve"> </v>
      </c>
      <c r="AO126" s="4" t="str">
        <f t="shared" si="145"/>
        <v xml:space="preserve"> </v>
      </c>
      <c r="AP126" s="747" t="str">
        <f t="shared" si="146"/>
        <v xml:space="preserve"> </v>
      </c>
      <c r="AQ126" s="4" t="str">
        <f t="shared" si="147"/>
        <v xml:space="preserve"> </v>
      </c>
      <c r="AR126" s="747" t="str">
        <f t="shared" si="148"/>
        <v xml:space="preserve"> </v>
      </c>
      <c r="AS126" s="4" t="str">
        <f t="shared" si="149"/>
        <v xml:space="preserve"> </v>
      </c>
      <c r="AT126" s="747" t="str">
        <f t="shared" si="150"/>
        <v xml:space="preserve"> </v>
      </c>
      <c r="AU126" s="4" t="str">
        <f t="shared" si="151"/>
        <v xml:space="preserve"> </v>
      </c>
      <c r="AV126" s="747" t="str">
        <f t="shared" si="152"/>
        <v xml:space="preserve"> </v>
      </c>
      <c r="AW126" s="4" t="str">
        <f t="shared" si="153"/>
        <v xml:space="preserve"> </v>
      </c>
      <c r="AX126" s="747" t="str">
        <f t="shared" si="154"/>
        <v xml:space="preserve"> </v>
      </c>
      <c r="AY126" s="4" t="str">
        <f t="shared" si="155"/>
        <v xml:space="preserve"> </v>
      </c>
      <c r="AZ126" s="747" t="str">
        <f t="shared" si="156"/>
        <v xml:space="preserve"> </v>
      </c>
      <c r="BA126" s="4" t="str">
        <f t="shared" si="157"/>
        <v xml:space="preserve"> </v>
      </c>
      <c r="BB126" s="747" t="str">
        <f t="shared" si="158"/>
        <v xml:space="preserve"> </v>
      </c>
      <c r="BC126" s="4" t="str">
        <f t="shared" si="159"/>
        <v xml:space="preserve"> </v>
      </c>
      <c r="BD126" s="747" t="str">
        <f t="shared" si="160"/>
        <v xml:space="preserve"> </v>
      </c>
      <c r="BE126" s="4" t="str">
        <f t="shared" si="161"/>
        <v xml:space="preserve"> </v>
      </c>
      <c r="BF126" s="747" t="str">
        <f t="shared" si="162"/>
        <v xml:space="preserve"> </v>
      </c>
      <c r="BG126" s="4" t="str">
        <f t="shared" si="163"/>
        <v xml:space="preserve"> </v>
      </c>
      <c r="BH126" s="747" t="str">
        <f t="shared" si="164"/>
        <v xml:space="preserve"> </v>
      </c>
      <c r="BI126" s="4" t="str">
        <f t="shared" si="165"/>
        <v xml:space="preserve"> </v>
      </c>
      <c r="BJ126" s="747" t="str">
        <f t="shared" si="166"/>
        <v xml:space="preserve"> </v>
      </c>
      <c r="BK126" s="4" t="str">
        <f t="shared" si="167"/>
        <v xml:space="preserve"> </v>
      </c>
      <c r="BL126" s="747" t="str">
        <f t="shared" si="168"/>
        <v xml:space="preserve"> </v>
      </c>
      <c r="BM126" s="4" t="str">
        <f t="shared" si="169"/>
        <v xml:space="preserve"> </v>
      </c>
      <c r="BN126" s="747" t="str">
        <f t="shared" si="170"/>
        <v xml:space="preserve"> </v>
      </c>
      <c r="BO126" s="4" t="str">
        <f t="shared" si="171"/>
        <v xml:space="preserve"> </v>
      </c>
      <c r="BP126" s="747" t="str">
        <f t="shared" si="172"/>
        <v xml:space="preserve"> </v>
      </c>
      <c r="BQ126" s="133" t="s">
        <v>268</v>
      </c>
      <c r="BR126" s="133"/>
      <c r="BS126" s="389"/>
      <c r="BT126" s="389"/>
      <c r="BU126" s="389"/>
      <c r="BV126" s="389"/>
      <c r="BW126" s="389"/>
      <c r="BX126" s="389"/>
      <c r="BY126" s="389"/>
      <c r="BZ126" s="389"/>
      <c r="CA126" s="389"/>
      <c r="CB126" s="163">
        <f t="shared" si="129"/>
        <v>0</v>
      </c>
      <c r="CC126" s="389"/>
      <c r="CD126" s="389"/>
      <c r="CE126" s="389"/>
      <c r="CF126" s="389"/>
      <c r="CG126" s="389"/>
      <c r="CH126" s="389"/>
      <c r="CI126" s="389"/>
      <c r="CJ126" s="389"/>
      <c r="CK126" s="389"/>
      <c r="CL126" s="389"/>
      <c r="CM126" s="389"/>
      <c r="CN126" s="389"/>
      <c r="CO126" s="389"/>
      <c r="CP126" s="389"/>
      <c r="CQ126" s="389"/>
      <c r="CR126" s="389"/>
      <c r="CS126" s="389"/>
      <c r="CT126" s="389"/>
      <c r="CU126" s="389"/>
      <c r="CV126" s="389"/>
      <c r="CW126" s="389"/>
      <c r="CX126" s="389"/>
      <c r="CY126" s="389"/>
      <c r="CZ126" s="389"/>
      <c r="DA126" s="389"/>
      <c r="DB126" s="389"/>
      <c r="DC126" s="389"/>
      <c r="DD126" s="389"/>
      <c r="DE126" s="389"/>
      <c r="DF126" s="389"/>
      <c r="DG126" s="389"/>
      <c r="DH126" s="389"/>
      <c r="DI126" s="389"/>
      <c r="DJ126" s="389"/>
      <c r="DK126" s="389"/>
      <c r="DL126" s="389"/>
      <c r="DM126" s="389"/>
      <c r="DN126" s="389"/>
      <c r="DO126" s="389"/>
      <c r="DP126" s="389"/>
      <c r="DQ126" s="389"/>
      <c r="DR126" s="389"/>
      <c r="DS126" s="389"/>
      <c r="DT126" s="389"/>
      <c r="DU126" s="389"/>
      <c r="DV126" s="389"/>
      <c r="DW126" s="389"/>
      <c r="DX126" s="389"/>
      <c r="DY126" s="389"/>
      <c r="DZ126" s="389"/>
      <c r="EA126" s="389"/>
      <c r="EB126" s="389"/>
      <c r="EC126" s="389"/>
      <c r="ED126" s="389"/>
      <c r="EE126" s="389"/>
      <c r="EF126" s="389"/>
      <c r="EG126" s="389"/>
      <c r="EH126" s="389"/>
      <c r="EI126" s="389"/>
      <c r="EJ126" s="389"/>
      <c r="EK126" s="389"/>
      <c r="EL126" s="389"/>
      <c r="EM126" s="389"/>
      <c r="EN126" s="389"/>
      <c r="EO126" s="389"/>
      <c r="EP126" s="389"/>
      <c r="EQ126" s="389"/>
      <c r="ER126" s="389"/>
      <c r="ES126" s="389"/>
      <c r="ET126" s="389"/>
      <c r="EU126" s="389"/>
      <c r="EV126" s="389"/>
      <c r="EW126" s="389"/>
      <c r="EX126" s="389"/>
      <c r="EY126" s="389"/>
      <c r="EZ126" s="389"/>
      <c r="FA126" s="389"/>
      <c r="FB126" s="389"/>
      <c r="FC126" s="389"/>
      <c r="FD126" s="389"/>
      <c r="FE126" s="389"/>
      <c r="FF126" s="389"/>
      <c r="FG126" s="389"/>
      <c r="FH126" s="389"/>
      <c r="FI126" s="389"/>
      <c r="FJ126" s="389"/>
      <c r="FK126" s="389"/>
      <c r="FL126" s="389"/>
      <c r="FM126" s="389"/>
      <c r="FN126" s="389"/>
      <c r="FO126" s="389"/>
      <c r="FP126" s="389"/>
      <c r="FQ126" s="389"/>
      <c r="FR126" s="389"/>
      <c r="FS126" s="389"/>
      <c r="FT126" s="389"/>
      <c r="FU126" s="389"/>
      <c r="FV126" s="389"/>
      <c r="FW126" s="389"/>
      <c r="FX126" s="660" t="s">
        <v>428</v>
      </c>
      <c r="FY126" s="661">
        <v>250</v>
      </c>
      <c r="FZ126" s="661">
        <v>30289529</v>
      </c>
      <c r="GA126" s="661">
        <v>55</v>
      </c>
      <c r="GB126" s="661" t="s">
        <v>798</v>
      </c>
      <c r="GC126" s="661">
        <v>20</v>
      </c>
      <c r="GD126" s="661">
        <v>1990</v>
      </c>
      <c r="GE126" s="661">
        <v>1</v>
      </c>
      <c r="GF126" s="661" t="s">
        <v>780</v>
      </c>
      <c r="GG126" s="661">
        <v>2</v>
      </c>
      <c r="GH126" s="661">
        <v>1</v>
      </c>
      <c r="GI126" s="661" t="s">
        <v>780</v>
      </c>
      <c r="GJ126" s="661">
        <v>2</v>
      </c>
      <c r="GK126" s="661" t="s">
        <v>781</v>
      </c>
      <c r="GL126" s="661" t="s">
        <v>782</v>
      </c>
      <c r="GM126" s="661">
        <v>66</v>
      </c>
      <c r="GN126" s="661" t="s">
        <v>783</v>
      </c>
      <c r="GO126" s="661">
        <v>0</v>
      </c>
      <c r="GP126" s="661">
        <v>0</v>
      </c>
      <c r="GQ126" s="661">
        <v>4</v>
      </c>
      <c r="GR126" s="661">
        <v>2</v>
      </c>
      <c r="GS126" s="661">
        <v>1</v>
      </c>
      <c r="GT126" s="661" t="s">
        <v>783</v>
      </c>
      <c r="GU126" s="661" t="s">
        <v>783</v>
      </c>
      <c r="GV126" s="661" t="s">
        <v>783</v>
      </c>
      <c r="GW126" s="661" t="s">
        <v>783</v>
      </c>
      <c r="GX126" s="661" t="s">
        <v>783</v>
      </c>
      <c r="GY126" s="661">
        <v>1649</v>
      </c>
      <c r="GZ126" s="661">
        <v>0.18</v>
      </c>
      <c r="HA126" s="661">
        <v>5</v>
      </c>
      <c r="HB126" s="661" t="s">
        <v>783</v>
      </c>
      <c r="HC126" s="661" t="s">
        <v>793</v>
      </c>
      <c r="HD126" s="661">
        <v>25</v>
      </c>
      <c r="HE126" s="661" t="s">
        <v>783</v>
      </c>
      <c r="HF126" s="661">
        <v>0</v>
      </c>
      <c r="HG126" s="661" t="s">
        <v>783</v>
      </c>
      <c r="HH126" s="661">
        <v>0</v>
      </c>
      <c r="HI126" s="661">
        <v>1</v>
      </c>
      <c r="HJ126" s="661">
        <v>45</v>
      </c>
      <c r="HK126" s="661" t="s">
        <v>784</v>
      </c>
      <c r="HL126" s="661" t="s">
        <v>785</v>
      </c>
      <c r="HM126" s="661" t="s">
        <v>783</v>
      </c>
      <c r="HN126" s="661" t="s">
        <v>783</v>
      </c>
      <c r="HO126" s="661" t="s">
        <v>783</v>
      </c>
      <c r="HP126" s="661" t="s">
        <v>783</v>
      </c>
      <c r="HQ126" s="661" t="s">
        <v>783</v>
      </c>
      <c r="HR126" s="661">
        <v>3978941</v>
      </c>
      <c r="HS126" s="661" t="s">
        <v>783</v>
      </c>
      <c r="HT126" s="661" t="s">
        <v>786</v>
      </c>
      <c r="HU126" s="661" t="s">
        <v>787</v>
      </c>
      <c r="HV126" s="661">
        <v>4</v>
      </c>
      <c r="HW126" s="661">
        <v>2014</v>
      </c>
      <c r="HX126" s="661">
        <v>63</v>
      </c>
      <c r="HY126" s="661">
        <v>0</v>
      </c>
      <c r="HZ126" s="661">
        <v>950</v>
      </c>
      <c r="IA126" s="662">
        <v>41697.500081018516</v>
      </c>
      <c r="IB126" s="661" t="s">
        <v>788</v>
      </c>
      <c r="IC126" s="661">
        <v>3974463</v>
      </c>
      <c r="ID126" s="661">
        <v>2014</v>
      </c>
      <c r="IE126" s="661">
        <v>1712</v>
      </c>
      <c r="IF126" s="661" t="s">
        <v>783</v>
      </c>
      <c r="IG126" s="661" t="s">
        <v>783</v>
      </c>
      <c r="IH126" s="661" t="s">
        <v>783</v>
      </c>
      <c r="II126" s="661" t="s">
        <v>783</v>
      </c>
      <c r="IJ126" s="661" t="s">
        <v>783</v>
      </c>
      <c r="IK126" s="661" t="s">
        <v>783</v>
      </c>
      <c r="IL126" s="661" t="s">
        <v>783</v>
      </c>
      <c r="IM126" s="661" t="s">
        <v>783</v>
      </c>
      <c r="IN126" s="661" t="s">
        <v>783</v>
      </c>
      <c r="IO126" s="661">
        <v>1649</v>
      </c>
      <c r="IP126" s="662">
        <v>37477.354571759257</v>
      </c>
      <c r="IQ126" s="661">
        <v>2</v>
      </c>
      <c r="IR126" s="661" t="s">
        <v>793</v>
      </c>
      <c r="IS126" s="661">
        <v>1</v>
      </c>
      <c r="IT126" s="663">
        <v>41275</v>
      </c>
      <c r="IU126" s="661" t="s">
        <v>783</v>
      </c>
      <c r="IV126" s="661" t="s">
        <v>783</v>
      </c>
      <c r="IW126" s="661" t="s">
        <v>783</v>
      </c>
      <c r="IX126" s="661" t="s">
        <v>781</v>
      </c>
      <c r="IY126" s="661">
        <v>45</v>
      </c>
      <c r="IZ126" s="661" t="s">
        <v>789</v>
      </c>
      <c r="JA126" s="661" t="s">
        <v>783</v>
      </c>
      <c r="JB126" s="661" t="s">
        <v>783</v>
      </c>
      <c r="JC126" s="661" t="s">
        <v>783</v>
      </c>
      <c r="JD126" s="661">
        <v>329452</v>
      </c>
      <c r="JE126" s="661" t="s">
        <v>783</v>
      </c>
      <c r="JF126" s="661" t="s">
        <v>783</v>
      </c>
      <c r="JG126" s="661" t="s">
        <v>795</v>
      </c>
      <c r="JH126" s="661">
        <v>55</v>
      </c>
      <c r="JI126" s="661" t="s">
        <v>783</v>
      </c>
      <c r="JJ126" s="661" t="s">
        <v>783</v>
      </c>
      <c r="JK126" s="661" t="s">
        <v>783</v>
      </c>
      <c r="JL126" s="661" t="s">
        <v>790</v>
      </c>
      <c r="JM126" s="661">
        <v>4</v>
      </c>
      <c r="JN126" s="661">
        <v>3</v>
      </c>
      <c r="JO126" s="661" t="s">
        <v>783</v>
      </c>
      <c r="JP126" s="661">
        <v>10711928</v>
      </c>
      <c r="JQ126" s="661">
        <v>2011</v>
      </c>
      <c r="JR126" s="661">
        <v>3</v>
      </c>
      <c r="JS126" s="661" t="s">
        <v>783</v>
      </c>
      <c r="JT126" s="661" t="s">
        <v>783</v>
      </c>
      <c r="JU126" s="661" t="s">
        <v>911</v>
      </c>
      <c r="JV126" s="664">
        <v>882.14652799999999</v>
      </c>
      <c r="JX126" s="371"/>
    </row>
    <row r="127" spans="1:284" ht="16" thickBot="1">
      <c r="A127" s="905" t="s">
        <v>5</v>
      </c>
      <c r="B127" s="79">
        <f t="shared" si="137"/>
        <v>4</v>
      </c>
      <c r="C127" s="871" t="s">
        <v>110</v>
      </c>
      <c r="D127" s="249" t="s">
        <v>157</v>
      </c>
      <c r="E127" s="103" t="s">
        <v>162</v>
      </c>
      <c r="F127" s="888">
        <v>1.04</v>
      </c>
      <c r="G127" s="120" t="e">
        <f t="shared" si="176"/>
        <v>#REF!</v>
      </c>
      <c r="H127" s="47">
        <v>1.04</v>
      </c>
      <c r="I127" s="2"/>
      <c r="J127" s="29"/>
      <c r="K127" s="18"/>
      <c r="L127" s="5"/>
      <c r="M127" s="75">
        <v>1</v>
      </c>
      <c r="N127" s="75">
        <v>0.5</v>
      </c>
      <c r="O127" s="76">
        <v>3</v>
      </c>
      <c r="P127" s="893">
        <f t="shared" si="175"/>
        <v>4.5</v>
      </c>
      <c r="Q127" s="897">
        <f t="shared" si="178"/>
        <v>1.5</v>
      </c>
      <c r="R127" s="51">
        <f t="shared" si="136"/>
        <v>1.04</v>
      </c>
      <c r="S127" s="3"/>
      <c r="T127" s="29"/>
      <c r="U127" s="878">
        <f t="shared" si="177"/>
        <v>0</v>
      </c>
      <c r="V127" s="172" t="s">
        <v>642</v>
      </c>
      <c r="W127" s="536">
        <f t="shared" si="174"/>
        <v>0</v>
      </c>
      <c r="X127" s="537">
        <f t="shared" si="173"/>
        <v>0</v>
      </c>
      <c r="Y127" s="537">
        <f t="shared" si="131"/>
        <v>0</v>
      </c>
      <c r="Z127" s="900">
        <f t="shared" si="138"/>
        <v>0</v>
      </c>
      <c r="AA127" s="883"/>
      <c r="AB127" s="270">
        <f t="shared" si="139"/>
        <v>0</v>
      </c>
      <c r="AC127" s="553"/>
      <c r="AD127" s="562">
        <f t="shared" si="140"/>
        <v>0</v>
      </c>
      <c r="AE127" s="518"/>
      <c r="AF127" s="270">
        <f t="shared" si="141"/>
        <v>0</v>
      </c>
      <c r="AG127" s="270"/>
      <c r="AH127" s="562">
        <f t="shared" si="142"/>
        <v>0</v>
      </c>
      <c r="AI127" s="270"/>
      <c r="AJ127" s="228">
        <v>0</v>
      </c>
      <c r="AK127" s="902"/>
      <c r="AL127" s="902"/>
      <c r="AM127" s="18" t="str">
        <f t="shared" si="143"/>
        <v xml:space="preserve"> </v>
      </c>
      <c r="AN127" s="747" t="str">
        <f t="shared" si="144"/>
        <v xml:space="preserve"> </v>
      </c>
      <c r="AO127" s="4" t="str">
        <f t="shared" si="145"/>
        <v xml:space="preserve"> </v>
      </c>
      <c r="AP127" s="747" t="str">
        <f t="shared" si="146"/>
        <v xml:space="preserve"> </v>
      </c>
      <c r="AQ127" s="4" t="str">
        <f t="shared" si="147"/>
        <v xml:space="preserve"> </v>
      </c>
      <c r="AR127" s="747" t="str">
        <f t="shared" si="148"/>
        <v xml:space="preserve"> </v>
      </c>
      <c r="AS127" s="4" t="str">
        <f t="shared" si="149"/>
        <v xml:space="preserve"> </v>
      </c>
      <c r="AT127" s="747" t="str">
        <f t="shared" si="150"/>
        <v xml:space="preserve"> </v>
      </c>
      <c r="AU127" s="4" t="str">
        <f t="shared" si="151"/>
        <v xml:space="preserve"> </v>
      </c>
      <c r="AV127" s="747" t="str">
        <f t="shared" si="152"/>
        <v xml:space="preserve"> </v>
      </c>
      <c r="AW127" s="4" t="str">
        <f t="shared" si="153"/>
        <v xml:space="preserve"> </v>
      </c>
      <c r="AX127" s="747" t="str">
        <f t="shared" si="154"/>
        <v xml:space="preserve"> </v>
      </c>
      <c r="AY127" s="4" t="str">
        <f t="shared" si="155"/>
        <v xml:space="preserve"> </v>
      </c>
      <c r="AZ127" s="747" t="str">
        <f t="shared" si="156"/>
        <v xml:space="preserve"> </v>
      </c>
      <c r="BA127" s="4" t="str">
        <f t="shared" si="157"/>
        <v xml:space="preserve"> </v>
      </c>
      <c r="BB127" s="747" t="str">
        <f t="shared" si="158"/>
        <v xml:space="preserve"> </v>
      </c>
      <c r="BC127" s="4" t="str">
        <f t="shared" si="159"/>
        <v xml:space="preserve"> </v>
      </c>
      <c r="BD127" s="747" t="str">
        <f t="shared" si="160"/>
        <v xml:space="preserve"> </v>
      </c>
      <c r="BE127" s="4" t="str">
        <f t="shared" si="161"/>
        <v xml:space="preserve"> </v>
      </c>
      <c r="BF127" s="747" t="str">
        <f t="shared" si="162"/>
        <v xml:space="preserve"> </v>
      </c>
      <c r="BG127" s="4" t="str">
        <f t="shared" si="163"/>
        <v xml:space="preserve"> </v>
      </c>
      <c r="BH127" s="747" t="str">
        <f t="shared" si="164"/>
        <v xml:space="preserve"> </v>
      </c>
      <c r="BI127" s="4" t="str">
        <f t="shared" si="165"/>
        <v xml:space="preserve"> </v>
      </c>
      <c r="BJ127" s="747" t="str">
        <f t="shared" si="166"/>
        <v xml:space="preserve"> </v>
      </c>
      <c r="BK127" s="4" t="str">
        <f t="shared" si="167"/>
        <v xml:space="preserve"> </v>
      </c>
      <c r="BL127" s="747" t="str">
        <f t="shared" si="168"/>
        <v xml:space="preserve"> </v>
      </c>
      <c r="BM127" s="4" t="str">
        <f t="shared" si="169"/>
        <v xml:space="preserve"> </v>
      </c>
      <c r="BN127" s="747" t="str">
        <f t="shared" si="170"/>
        <v xml:space="preserve"> </v>
      </c>
      <c r="BO127" s="4" t="str">
        <f t="shared" si="171"/>
        <v xml:space="preserve"> </v>
      </c>
      <c r="BP127" s="747" t="str">
        <f t="shared" si="172"/>
        <v xml:space="preserve"> </v>
      </c>
      <c r="BQ127" s="133" t="s">
        <v>169</v>
      </c>
      <c r="BR127" s="133"/>
      <c r="BS127" s="389"/>
      <c r="BT127" s="389"/>
      <c r="BU127" s="389"/>
      <c r="BV127" s="389"/>
      <c r="BW127" s="389"/>
      <c r="BX127" s="389"/>
      <c r="BY127" s="389"/>
      <c r="BZ127" s="725"/>
      <c r="CA127" s="725"/>
      <c r="CB127" s="163">
        <f t="shared" si="129"/>
        <v>0</v>
      </c>
      <c r="CC127" s="725"/>
      <c r="CD127" s="725"/>
      <c r="CE127" s="389"/>
      <c r="CF127" s="389"/>
      <c r="CG127" s="389"/>
      <c r="CH127" s="389"/>
      <c r="CI127" s="389"/>
      <c r="CJ127" s="389"/>
      <c r="CK127" s="389"/>
      <c r="CL127" s="389"/>
      <c r="CM127" s="389"/>
      <c r="CN127" s="389"/>
      <c r="CO127" s="389"/>
      <c r="CP127" s="389"/>
      <c r="CQ127" s="389"/>
      <c r="CR127" s="389"/>
      <c r="CS127" s="389"/>
      <c r="CT127" s="389"/>
      <c r="CU127" s="389"/>
      <c r="CV127" s="389"/>
      <c r="CW127" s="389"/>
      <c r="CX127" s="389"/>
      <c r="CY127" s="389"/>
      <c r="CZ127" s="389"/>
      <c r="DA127" s="725"/>
      <c r="DB127" s="725"/>
      <c r="DC127" s="725"/>
      <c r="DD127" s="725"/>
      <c r="DE127" s="725"/>
      <c r="DF127" s="725"/>
      <c r="DG127" s="725"/>
      <c r="DH127" s="725"/>
      <c r="DI127" s="725"/>
      <c r="DJ127" s="725"/>
      <c r="DK127" s="725"/>
      <c r="DL127" s="725"/>
      <c r="DM127" s="725"/>
      <c r="DN127" s="725"/>
      <c r="DO127" s="725"/>
      <c r="DP127" s="725"/>
      <c r="DQ127" s="725"/>
      <c r="DR127" s="725"/>
      <c r="DS127" s="725"/>
      <c r="DT127" s="725"/>
      <c r="DU127" s="725"/>
      <c r="DV127" s="725"/>
      <c r="DW127" s="725"/>
      <c r="DX127" s="725"/>
      <c r="DY127" s="725"/>
      <c r="DZ127" s="725"/>
      <c r="EA127" s="725"/>
      <c r="EB127" s="725"/>
      <c r="EC127" s="725"/>
      <c r="ED127" s="725"/>
      <c r="EE127" s="725"/>
      <c r="EF127" s="725"/>
      <c r="EG127" s="725"/>
      <c r="EH127" s="725"/>
      <c r="EI127" s="725"/>
      <c r="EJ127" s="725"/>
      <c r="EK127" s="725"/>
      <c r="EL127" s="725"/>
      <c r="EM127" s="725"/>
      <c r="EN127" s="725"/>
      <c r="EO127" s="725"/>
      <c r="EP127" s="725"/>
      <c r="EQ127" s="725"/>
      <c r="ER127" s="725"/>
      <c r="ES127" s="725"/>
      <c r="ET127" s="725"/>
      <c r="EU127" s="725"/>
      <c r="EV127" s="725"/>
      <c r="EW127" s="725"/>
      <c r="EX127" s="725"/>
      <c r="EY127" s="725"/>
      <c r="EZ127" s="725"/>
      <c r="FA127" s="725"/>
      <c r="FB127" s="725"/>
      <c r="FC127" s="725"/>
      <c r="FD127" s="725"/>
      <c r="FE127" s="725"/>
      <c r="FF127" s="725"/>
      <c r="FG127" s="725"/>
      <c r="FH127" s="725"/>
      <c r="FI127" s="725"/>
      <c r="FJ127" s="725"/>
      <c r="FK127" s="725"/>
      <c r="FL127" s="725"/>
      <c r="FM127" s="725"/>
      <c r="FN127" s="725"/>
      <c r="FO127" s="725"/>
      <c r="FP127" s="725"/>
      <c r="FQ127" s="725"/>
      <c r="FR127" s="725"/>
      <c r="FS127" s="725"/>
      <c r="FT127" s="725"/>
      <c r="FU127" s="725"/>
      <c r="FV127" s="725"/>
      <c r="FW127" s="725"/>
      <c r="FX127" s="660" t="s">
        <v>428</v>
      </c>
      <c r="FY127" s="661">
        <v>61</v>
      </c>
      <c r="FZ127" s="661">
        <v>30289527</v>
      </c>
      <c r="GA127" s="661">
        <v>57</v>
      </c>
      <c r="GB127" s="661" t="s">
        <v>801</v>
      </c>
      <c r="GC127" s="661">
        <v>20</v>
      </c>
      <c r="GD127" s="661">
        <v>1980</v>
      </c>
      <c r="GE127" s="661">
        <v>2</v>
      </c>
      <c r="GF127" s="661" t="s">
        <v>148</v>
      </c>
      <c r="GG127" s="661">
        <v>1</v>
      </c>
      <c r="GH127" s="661">
        <v>2</v>
      </c>
      <c r="GI127" s="661" t="s">
        <v>148</v>
      </c>
      <c r="GJ127" s="661">
        <v>1</v>
      </c>
      <c r="GK127" s="661" t="s">
        <v>781</v>
      </c>
      <c r="GL127" s="661" t="s">
        <v>782</v>
      </c>
      <c r="GM127" s="661">
        <v>66</v>
      </c>
      <c r="GN127" s="661" t="s">
        <v>783</v>
      </c>
      <c r="GO127" s="661">
        <v>0</v>
      </c>
      <c r="GP127" s="661">
        <v>0</v>
      </c>
      <c r="GQ127" s="661">
        <v>4</v>
      </c>
      <c r="GR127" s="661">
        <v>2</v>
      </c>
      <c r="GS127" s="661">
        <v>2</v>
      </c>
      <c r="GT127" s="661" t="s">
        <v>783</v>
      </c>
      <c r="GU127" s="661" t="s">
        <v>783</v>
      </c>
      <c r="GV127" s="661" t="s">
        <v>783</v>
      </c>
      <c r="GW127" s="661" t="s">
        <v>783</v>
      </c>
      <c r="GX127" s="661" t="s">
        <v>783</v>
      </c>
      <c r="GY127" s="661">
        <v>1649</v>
      </c>
      <c r="GZ127" s="661">
        <v>3.26</v>
      </c>
      <c r="HA127" s="661">
        <v>5</v>
      </c>
      <c r="HB127" s="661" t="s">
        <v>783</v>
      </c>
      <c r="HC127" s="661" t="s">
        <v>782</v>
      </c>
      <c r="HD127" s="661">
        <v>15</v>
      </c>
      <c r="HE127" s="661" t="s">
        <v>783</v>
      </c>
      <c r="HF127" s="661">
        <v>0</v>
      </c>
      <c r="HG127" s="661" t="s">
        <v>783</v>
      </c>
      <c r="HH127" s="661">
        <v>0</v>
      </c>
      <c r="HI127" s="661">
        <v>1</v>
      </c>
      <c r="HJ127" s="661">
        <v>45</v>
      </c>
      <c r="HK127" s="661" t="s">
        <v>784</v>
      </c>
      <c r="HL127" s="661" t="s">
        <v>785</v>
      </c>
      <c r="HM127" s="661" t="s">
        <v>783</v>
      </c>
      <c r="HN127" s="661" t="s">
        <v>783</v>
      </c>
      <c r="HO127" s="661" t="s">
        <v>783</v>
      </c>
      <c r="HP127" s="661" t="s">
        <v>783</v>
      </c>
      <c r="HQ127" s="661" t="s">
        <v>783</v>
      </c>
      <c r="HR127" s="661">
        <v>3980158</v>
      </c>
      <c r="HS127" s="661" t="s">
        <v>783</v>
      </c>
      <c r="HT127" s="661" t="s">
        <v>786</v>
      </c>
      <c r="HU127" s="661" t="s">
        <v>787</v>
      </c>
      <c r="HV127" s="661">
        <v>4</v>
      </c>
      <c r="HW127" s="661">
        <v>2014</v>
      </c>
      <c r="HX127" s="661">
        <v>63</v>
      </c>
      <c r="HY127" s="661">
        <v>0</v>
      </c>
      <c r="HZ127" s="661">
        <v>17213</v>
      </c>
      <c r="IA127" s="662">
        <v>41697.500081018516</v>
      </c>
      <c r="IB127" s="661" t="s">
        <v>788</v>
      </c>
      <c r="IC127" s="661">
        <v>3975680</v>
      </c>
      <c r="ID127" s="661">
        <v>2014</v>
      </c>
      <c r="IE127" s="661">
        <v>1712</v>
      </c>
      <c r="IF127" s="661" t="s">
        <v>783</v>
      </c>
      <c r="IG127" s="661" t="s">
        <v>783</v>
      </c>
      <c r="IH127" s="661" t="s">
        <v>783</v>
      </c>
      <c r="II127" s="661" t="s">
        <v>783</v>
      </c>
      <c r="IJ127" s="661" t="s">
        <v>783</v>
      </c>
      <c r="IK127" s="661" t="s">
        <v>783</v>
      </c>
      <c r="IL127" s="661" t="s">
        <v>783</v>
      </c>
      <c r="IM127" s="661" t="s">
        <v>783</v>
      </c>
      <c r="IN127" s="661" t="s">
        <v>783</v>
      </c>
      <c r="IO127" s="661">
        <v>1649</v>
      </c>
      <c r="IP127" s="662">
        <v>37477.354571759257</v>
      </c>
      <c r="IQ127" s="661">
        <v>2</v>
      </c>
      <c r="IR127" s="661" t="s">
        <v>793</v>
      </c>
      <c r="IS127" s="661">
        <v>2</v>
      </c>
      <c r="IT127" s="663">
        <v>41275</v>
      </c>
      <c r="IU127" s="661" t="s">
        <v>783</v>
      </c>
      <c r="IV127" s="661" t="s">
        <v>783</v>
      </c>
      <c r="IW127" s="661" t="s">
        <v>783</v>
      </c>
      <c r="IX127" s="661" t="s">
        <v>781</v>
      </c>
      <c r="IY127" s="661">
        <v>45</v>
      </c>
      <c r="IZ127" s="661" t="s">
        <v>789</v>
      </c>
      <c r="JA127" s="661" t="s">
        <v>783</v>
      </c>
      <c r="JB127" s="661" t="s">
        <v>783</v>
      </c>
      <c r="JC127" s="661" t="s">
        <v>783</v>
      </c>
      <c r="JD127" s="661">
        <v>329452</v>
      </c>
      <c r="JE127" s="661" t="s">
        <v>783</v>
      </c>
      <c r="JF127" s="661" t="s">
        <v>783</v>
      </c>
      <c r="JG127" s="661" t="s">
        <v>802</v>
      </c>
      <c r="JH127" s="661">
        <v>57</v>
      </c>
      <c r="JI127" s="661" t="s">
        <v>783</v>
      </c>
      <c r="JJ127" s="661" t="s">
        <v>783</v>
      </c>
      <c r="JK127" s="661" t="s">
        <v>783</v>
      </c>
      <c r="JL127" s="661" t="s">
        <v>790</v>
      </c>
      <c r="JM127" s="661">
        <v>4</v>
      </c>
      <c r="JN127" s="661">
        <v>4</v>
      </c>
      <c r="JO127" s="661" t="s">
        <v>783</v>
      </c>
      <c r="JP127" s="661">
        <v>10711928</v>
      </c>
      <c r="JQ127" s="661">
        <v>2011</v>
      </c>
      <c r="JR127" s="661">
        <v>3</v>
      </c>
      <c r="JS127" s="661" t="s">
        <v>783</v>
      </c>
      <c r="JT127" s="661" t="s">
        <v>783</v>
      </c>
      <c r="JU127" s="661" t="s">
        <v>912</v>
      </c>
      <c r="JV127" s="664">
        <v>17134.387939</v>
      </c>
      <c r="JW127">
        <f>SUM(JV125:JV127)</f>
        <v>18647.460534999998</v>
      </c>
      <c r="JX127" s="371">
        <v>3.5317160104166665</v>
      </c>
    </row>
    <row r="128" spans="1:284" ht="16" thickBot="1">
      <c r="A128" s="905" t="s">
        <v>5</v>
      </c>
      <c r="B128" s="79">
        <f t="shared" si="137"/>
        <v>4</v>
      </c>
      <c r="C128" s="871" t="s">
        <v>46</v>
      </c>
      <c r="D128" s="249" t="s">
        <v>185</v>
      </c>
      <c r="E128" s="103" t="s">
        <v>34</v>
      </c>
      <c r="F128" s="888">
        <v>1.1000000000000001</v>
      </c>
      <c r="G128" s="120" t="e">
        <f t="shared" si="176"/>
        <v>#REF!</v>
      </c>
      <c r="H128" s="47">
        <v>1.1000000000000001</v>
      </c>
      <c r="I128" s="2"/>
      <c r="J128" s="29"/>
      <c r="K128" s="18"/>
      <c r="L128" s="5"/>
      <c r="M128" s="71">
        <v>1</v>
      </c>
      <c r="N128" s="71">
        <v>1</v>
      </c>
      <c r="O128" s="70">
        <v>3</v>
      </c>
      <c r="P128" s="891">
        <f t="shared" si="175"/>
        <v>5</v>
      </c>
      <c r="Q128" s="897">
        <f t="shared" si="178"/>
        <v>3</v>
      </c>
      <c r="R128" s="51">
        <f t="shared" si="136"/>
        <v>1.1000000000000001</v>
      </c>
      <c r="S128" s="3"/>
      <c r="T128" s="29"/>
      <c r="U128" s="878">
        <f t="shared" si="177"/>
        <v>0</v>
      </c>
      <c r="V128" s="172" t="s">
        <v>642</v>
      </c>
      <c r="W128" s="536">
        <f t="shared" si="174"/>
        <v>0</v>
      </c>
      <c r="X128" s="537">
        <f t="shared" si="173"/>
        <v>34341.511111111111</v>
      </c>
      <c r="Y128" s="537">
        <f t="shared" si="131"/>
        <v>500</v>
      </c>
      <c r="Z128" s="900">
        <f t="shared" si="138"/>
        <v>0</v>
      </c>
      <c r="AA128" s="883">
        <v>4</v>
      </c>
      <c r="AB128" s="270">
        <f t="shared" si="139"/>
        <v>14541.511111111111</v>
      </c>
      <c r="AC128" s="566">
        <v>0.25</v>
      </c>
      <c r="AD128" s="562">
        <f t="shared" si="140"/>
        <v>19800</v>
      </c>
      <c r="AE128" s="518"/>
      <c r="AF128" s="270">
        <f t="shared" si="141"/>
        <v>0</v>
      </c>
      <c r="AG128" s="270"/>
      <c r="AH128" s="562">
        <f t="shared" si="142"/>
        <v>0</v>
      </c>
      <c r="AI128" s="270"/>
      <c r="AJ128" s="228">
        <v>0</v>
      </c>
      <c r="AK128" s="902"/>
      <c r="AL128" s="902"/>
      <c r="AM128" s="18" t="str">
        <f t="shared" si="143"/>
        <v xml:space="preserve"> </v>
      </c>
      <c r="AN128" s="747" t="str">
        <f t="shared" si="144"/>
        <v xml:space="preserve"> </v>
      </c>
      <c r="AO128" s="4" t="str">
        <f t="shared" si="145"/>
        <v xml:space="preserve"> </v>
      </c>
      <c r="AP128" s="747" t="str">
        <f t="shared" si="146"/>
        <v xml:space="preserve"> </v>
      </c>
      <c r="AQ128" s="4" t="str">
        <f t="shared" si="147"/>
        <v xml:space="preserve"> </v>
      </c>
      <c r="AR128" s="747" t="str">
        <f t="shared" si="148"/>
        <v xml:space="preserve"> </v>
      </c>
      <c r="AS128" s="4" t="str">
        <f t="shared" si="149"/>
        <v xml:space="preserve"> </v>
      </c>
      <c r="AT128" s="747" t="str">
        <f t="shared" si="150"/>
        <v xml:space="preserve"> </v>
      </c>
      <c r="AU128" s="4" t="str">
        <f t="shared" si="151"/>
        <v xml:space="preserve"> </v>
      </c>
      <c r="AV128" s="747" t="str">
        <f t="shared" si="152"/>
        <v xml:space="preserve"> </v>
      </c>
      <c r="AW128" s="4" t="str">
        <f t="shared" si="153"/>
        <v xml:space="preserve"> </v>
      </c>
      <c r="AX128" s="747" t="str">
        <f t="shared" si="154"/>
        <v xml:space="preserve"> </v>
      </c>
      <c r="AY128" s="4" t="str">
        <f t="shared" si="155"/>
        <v xml:space="preserve"> </v>
      </c>
      <c r="AZ128" s="747" t="str">
        <f t="shared" si="156"/>
        <v xml:space="preserve"> </v>
      </c>
      <c r="BA128" s="4" t="str">
        <f t="shared" si="157"/>
        <v xml:space="preserve"> </v>
      </c>
      <c r="BB128" s="747" t="str">
        <f t="shared" si="158"/>
        <v xml:space="preserve"> </v>
      </c>
      <c r="BC128" s="4" t="str">
        <f t="shared" si="159"/>
        <v xml:space="preserve"> </v>
      </c>
      <c r="BD128" s="747" t="str">
        <f t="shared" si="160"/>
        <v xml:space="preserve"> </v>
      </c>
      <c r="BE128" s="4" t="str">
        <f t="shared" si="161"/>
        <v xml:space="preserve"> </v>
      </c>
      <c r="BF128" s="747" t="str">
        <f t="shared" si="162"/>
        <v xml:space="preserve"> </v>
      </c>
      <c r="BG128" s="4" t="str">
        <f t="shared" si="163"/>
        <v xml:space="preserve"> </v>
      </c>
      <c r="BH128" s="747" t="str">
        <f t="shared" si="164"/>
        <v xml:space="preserve"> </v>
      </c>
      <c r="BI128" s="4" t="str">
        <f t="shared" si="165"/>
        <v xml:space="preserve"> </v>
      </c>
      <c r="BJ128" s="747" t="str">
        <f t="shared" si="166"/>
        <v xml:space="preserve"> </v>
      </c>
      <c r="BK128" s="4" t="str">
        <f t="shared" si="167"/>
        <v xml:space="preserve"> </v>
      </c>
      <c r="BL128" s="747" t="str">
        <f t="shared" si="168"/>
        <v xml:space="preserve"> </v>
      </c>
      <c r="BM128" s="4" t="str">
        <f t="shared" si="169"/>
        <v xml:space="preserve"> </v>
      </c>
      <c r="BN128" s="747" t="str">
        <f t="shared" si="170"/>
        <v xml:space="preserve"> </v>
      </c>
      <c r="BO128" s="4" t="str">
        <f t="shared" si="171"/>
        <v xml:space="preserve"> </v>
      </c>
      <c r="BP128" s="747" t="str">
        <f t="shared" si="172"/>
        <v xml:space="preserve"> </v>
      </c>
      <c r="BQ128" s="133"/>
      <c r="BR128" s="133"/>
      <c r="BS128" s="389"/>
      <c r="BT128" s="389"/>
      <c r="BU128" s="389"/>
      <c r="BV128" s="389"/>
      <c r="BW128" s="389"/>
      <c r="BX128" s="389"/>
      <c r="BY128" s="389"/>
      <c r="BZ128" s="725"/>
      <c r="CA128" s="725"/>
      <c r="CB128" s="163">
        <f t="shared" si="129"/>
        <v>0</v>
      </c>
      <c r="CC128" s="725"/>
      <c r="CD128" s="725"/>
      <c r="CE128" s="389"/>
      <c r="CF128" s="389"/>
      <c r="CG128" s="389"/>
      <c r="CH128" s="389"/>
      <c r="CI128" s="389"/>
      <c r="CJ128" s="389"/>
      <c r="CK128" s="389"/>
      <c r="CL128" s="389"/>
      <c r="CM128" s="389"/>
      <c r="CN128" s="389"/>
      <c r="CO128" s="389"/>
      <c r="CP128" s="389"/>
      <c r="CQ128" s="389"/>
      <c r="CR128" s="389"/>
      <c r="CS128" s="389"/>
      <c r="CT128" s="389"/>
      <c r="CU128" s="389"/>
      <c r="CV128" s="389"/>
      <c r="CW128" s="389"/>
      <c r="CX128" s="389"/>
      <c r="CY128" s="389"/>
      <c r="CZ128" s="389"/>
      <c r="DA128" s="725"/>
      <c r="DB128" s="725"/>
      <c r="DC128" s="725"/>
      <c r="DD128" s="725"/>
      <c r="DE128" s="725"/>
      <c r="DF128" s="725"/>
      <c r="DG128" s="725"/>
      <c r="DH128" s="725"/>
      <c r="DI128" s="725"/>
      <c r="DJ128" s="725"/>
      <c r="DK128" s="725"/>
      <c r="DL128" s="725"/>
      <c r="DM128" s="725"/>
      <c r="DN128" s="725"/>
      <c r="DO128" s="725"/>
      <c r="DP128" s="725"/>
      <c r="DQ128" s="725"/>
      <c r="DR128" s="725"/>
      <c r="DS128" s="725"/>
      <c r="DT128" s="725"/>
      <c r="DU128" s="725"/>
      <c r="DV128" s="725"/>
      <c r="DW128" s="725"/>
      <c r="DX128" s="725"/>
      <c r="DY128" s="725"/>
      <c r="DZ128" s="725"/>
      <c r="EA128" s="725"/>
      <c r="EB128" s="725"/>
      <c r="EC128" s="725"/>
      <c r="ED128" s="725"/>
      <c r="EE128" s="725"/>
      <c r="EF128" s="725"/>
      <c r="EG128" s="725"/>
      <c r="EH128" s="725"/>
      <c r="EI128" s="725"/>
      <c r="EJ128" s="725"/>
      <c r="EK128" s="725"/>
      <c r="EL128" s="725"/>
      <c r="EM128" s="725"/>
      <c r="EN128" s="725"/>
      <c r="EO128" s="725"/>
      <c r="EP128" s="725"/>
      <c r="EQ128" s="725"/>
      <c r="ER128" s="725"/>
      <c r="ES128" s="725"/>
      <c r="ET128" s="725"/>
      <c r="EU128" s="725"/>
      <c r="EV128" s="725"/>
      <c r="EW128" s="725"/>
      <c r="EX128" s="725"/>
      <c r="EY128" s="725"/>
      <c r="EZ128" s="725"/>
      <c r="FA128" s="725"/>
      <c r="FB128" s="725"/>
      <c r="FC128" s="725"/>
      <c r="FD128" s="725"/>
      <c r="FE128" s="725"/>
      <c r="FF128" s="725"/>
      <c r="FG128" s="725"/>
      <c r="FH128" s="725"/>
      <c r="FI128" s="725"/>
      <c r="FJ128" s="725"/>
      <c r="FK128" s="725"/>
      <c r="FL128" s="725"/>
      <c r="FM128" s="725"/>
      <c r="FN128" s="725"/>
      <c r="FO128" s="725"/>
      <c r="FP128" s="725"/>
      <c r="FQ128" s="725"/>
      <c r="FR128" s="725"/>
      <c r="FS128" s="725"/>
      <c r="FT128" s="725"/>
      <c r="FU128" s="725"/>
      <c r="FV128" s="725"/>
      <c r="FW128" s="725"/>
      <c r="FX128" s="645" t="s">
        <v>428</v>
      </c>
      <c r="FY128" s="646"/>
      <c r="FZ128" s="646"/>
      <c r="GA128" s="646"/>
      <c r="GB128" s="646"/>
      <c r="GC128" s="646"/>
      <c r="GD128" s="646"/>
      <c r="GE128" s="646"/>
      <c r="GF128" s="646"/>
      <c r="GG128" s="646"/>
      <c r="GH128" s="646"/>
      <c r="GI128" s="646"/>
      <c r="GJ128" s="646"/>
      <c r="GK128" s="646"/>
      <c r="GL128" s="646"/>
      <c r="GM128" s="646"/>
      <c r="GN128" s="646"/>
      <c r="GO128" s="646"/>
      <c r="GP128" s="646"/>
      <c r="GQ128" s="646"/>
      <c r="GR128" s="646"/>
      <c r="GS128" s="646"/>
      <c r="GT128" s="646"/>
      <c r="GU128" s="646"/>
      <c r="GV128" s="646"/>
      <c r="GW128" s="646"/>
      <c r="GX128" s="646"/>
      <c r="GY128" s="646"/>
      <c r="GZ128" s="646"/>
      <c r="HA128" s="646"/>
      <c r="HB128" s="646"/>
      <c r="HC128" s="646"/>
      <c r="HD128" s="646"/>
      <c r="HE128" s="646"/>
      <c r="HF128" s="646"/>
      <c r="HG128" s="646"/>
      <c r="HH128" s="646"/>
      <c r="HI128" s="646"/>
      <c r="HJ128" s="646"/>
      <c r="HK128" s="646"/>
      <c r="HL128" s="646"/>
      <c r="HM128" s="646"/>
      <c r="HN128" s="646"/>
      <c r="HO128" s="646"/>
      <c r="HP128" s="646"/>
      <c r="HQ128" s="646"/>
      <c r="HR128" s="646"/>
      <c r="HS128" s="646"/>
      <c r="HT128" s="646"/>
      <c r="HU128" s="646"/>
      <c r="HV128" s="646"/>
      <c r="HW128" s="646"/>
      <c r="HX128" s="646"/>
      <c r="HY128" s="646"/>
      <c r="HZ128" s="646"/>
      <c r="IA128" s="647"/>
      <c r="IB128" s="646"/>
      <c r="IC128" s="646"/>
      <c r="ID128" s="646"/>
      <c r="IE128" s="646"/>
      <c r="IF128" s="646"/>
      <c r="IG128" s="646"/>
      <c r="IH128" s="646"/>
      <c r="II128" s="646"/>
      <c r="IJ128" s="646"/>
      <c r="IK128" s="646"/>
      <c r="IL128" s="646"/>
      <c r="IM128" s="646"/>
      <c r="IN128" s="646"/>
      <c r="IO128" s="646"/>
      <c r="IP128" s="647"/>
      <c r="IQ128" s="646"/>
      <c r="IR128" s="646"/>
      <c r="IS128" s="646"/>
      <c r="IT128" s="648"/>
      <c r="IU128" s="646"/>
      <c r="IV128" s="646"/>
      <c r="IW128" s="646"/>
      <c r="IX128" s="646"/>
      <c r="IY128" s="646"/>
      <c r="IZ128" s="646"/>
      <c r="JA128" s="646"/>
      <c r="JB128" s="646"/>
      <c r="JC128" s="646"/>
      <c r="JD128" s="646"/>
      <c r="JE128" s="646"/>
      <c r="JF128" s="646"/>
      <c r="JG128" s="646"/>
      <c r="JH128" s="646"/>
      <c r="JI128" s="646"/>
      <c r="JJ128" s="646"/>
      <c r="JK128" s="646"/>
      <c r="JL128" s="646"/>
      <c r="JM128" s="646"/>
      <c r="JN128" s="646"/>
      <c r="JO128" s="646"/>
      <c r="JP128" s="646"/>
      <c r="JQ128" s="646"/>
      <c r="JR128" s="646"/>
      <c r="JS128" s="646"/>
      <c r="JT128" s="646"/>
      <c r="JU128" s="646"/>
      <c r="JV128" s="649"/>
      <c r="JX128" s="371"/>
    </row>
    <row r="129" spans="1:286" ht="16" thickBot="1">
      <c r="A129" s="905" t="s">
        <v>5</v>
      </c>
      <c r="B129" s="79">
        <f t="shared" si="137"/>
        <v>4</v>
      </c>
      <c r="C129" s="871" t="s">
        <v>72</v>
      </c>
      <c r="D129" s="249" t="s">
        <v>157</v>
      </c>
      <c r="E129" s="103" t="s">
        <v>158</v>
      </c>
      <c r="F129" s="888">
        <v>1.2</v>
      </c>
      <c r="G129" s="120" t="e">
        <f t="shared" si="176"/>
        <v>#REF!</v>
      </c>
      <c r="H129" s="47">
        <v>1.2</v>
      </c>
      <c r="I129" s="3"/>
      <c r="J129" s="32"/>
      <c r="K129" s="18">
        <v>1976</v>
      </c>
      <c r="L129" s="5"/>
      <c r="M129" s="71">
        <v>5</v>
      </c>
      <c r="N129" s="71">
        <v>3</v>
      </c>
      <c r="O129" s="70">
        <v>4</v>
      </c>
      <c r="P129" s="891">
        <f t="shared" si="175"/>
        <v>12</v>
      </c>
      <c r="Q129" s="897">
        <f t="shared" si="178"/>
        <v>60</v>
      </c>
      <c r="R129" s="46">
        <f t="shared" si="136"/>
        <v>1.2</v>
      </c>
      <c r="S129" s="3"/>
      <c r="T129" s="29"/>
      <c r="U129" s="878">
        <f t="shared" si="177"/>
        <v>0</v>
      </c>
      <c r="V129" s="172" t="s">
        <v>642</v>
      </c>
      <c r="W129" s="536">
        <f t="shared" si="174"/>
        <v>0</v>
      </c>
      <c r="X129" s="537">
        <f t="shared" si="173"/>
        <v>45395.199999999997</v>
      </c>
      <c r="Y129" s="537">
        <f t="shared" si="131"/>
        <v>500</v>
      </c>
      <c r="Z129" s="900">
        <f t="shared" si="138"/>
        <v>0</v>
      </c>
      <c r="AA129" s="883">
        <v>6</v>
      </c>
      <c r="AB129" s="270">
        <f t="shared" si="139"/>
        <v>23795.199999999997</v>
      </c>
      <c r="AC129" s="566">
        <v>0.25</v>
      </c>
      <c r="AD129" s="562">
        <f t="shared" si="140"/>
        <v>21600</v>
      </c>
      <c r="AE129" s="518"/>
      <c r="AF129" s="270">
        <f t="shared" si="141"/>
        <v>0</v>
      </c>
      <c r="AG129" s="270"/>
      <c r="AH129" s="562">
        <f t="shared" si="142"/>
        <v>0</v>
      </c>
      <c r="AI129" s="270"/>
      <c r="AJ129" s="228">
        <v>0</v>
      </c>
      <c r="AK129" s="902"/>
      <c r="AL129" s="902"/>
      <c r="AM129" s="18" t="str">
        <f t="shared" si="143"/>
        <v xml:space="preserve"> </v>
      </c>
      <c r="AN129" s="747" t="str">
        <f t="shared" si="144"/>
        <v xml:space="preserve"> </v>
      </c>
      <c r="AO129" s="4" t="str">
        <f t="shared" si="145"/>
        <v xml:space="preserve"> </v>
      </c>
      <c r="AP129" s="747" t="str">
        <f t="shared" si="146"/>
        <v xml:space="preserve"> </v>
      </c>
      <c r="AQ129" s="4" t="str">
        <f t="shared" si="147"/>
        <v xml:space="preserve"> </v>
      </c>
      <c r="AR129" s="747" t="str">
        <f t="shared" si="148"/>
        <v xml:space="preserve"> </v>
      </c>
      <c r="AS129" s="4" t="str">
        <f t="shared" si="149"/>
        <v xml:space="preserve"> </v>
      </c>
      <c r="AT129" s="747" t="str">
        <f t="shared" si="150"/>
        <v xml:space="preserve"> </v>
      </c>
      <c r="AU129" s="4" t="str">
        <f t="shared" si="151"/>
        <v xml:space="preserve"> </v>
      </c>
      <c r="AV129" s="747" t="str">
        <f t="shared" si="152"/>
        <v xml:space="preserve"> </v>
      </c>
      <c r="AW129" s="4" t="str">
        <f t="shared" si="153"/>
        <v xml:space="preserve"> </v>
      </c>
      <c r="AX129" s="747" t="str">
        <f t="shared" si="154"/>
        <v xml:space="preserve"> </v>
      </c>
      <c r="AY129" s="4" t="str">
        <f t="shared" si="155"/>
        <v xml:space="preserve"> </v>
      </c>
      <c r="AZ129" s="747" t="str">
        <f t="shared" si="156"/>
        <v xml:space="preserve"> </v>
      </c>
      <c r="BA129" s="4" t="str">
        <f t="shared" si="157"/>
        <v xml:space="preserve"> </v>
      </c>
      <c r="BB129" s="747" t="str">
        <f t="shared" si="158"/>
        <v xml:space="preserve"> </v>
      </c>
      <c r="BC129" s="4" t="str">
        <f t="shared" si="159"/>
        <v xml:space="preserve"> </v>
      </c>
      <c r="BD129" s="747" t="str">
        <f t="shared" si="160"/>
        <v xml:space="preserve"> </v>
      </c>
      <c r="BE129" s="4" t="str">
        <f t="shared" si="161"/>
        <v xml:space="preserve"> </v>
      </c>
      <c r="BF129" s="747" t="str">
        <f t="shared" si="162"/>
        <v xml:space="preserve"> </v>
      </c>
      <c r="BG129" s="4" t="str">
        <f t="shared" si="163"/>
        <v xml:space="preserve"> </v>
      </c>
      <c r="BH129" s="747" t="str">
        <f t="shared" si="164"/>
        <v xml:space="preserve"> </v>
      </c>
      <c r="BI129" s="4" t="str">
        <f t="shared" si="165"/>
        <v xml:space="preserve"> </v>
      </c>
      <c r="BJ129" s="747" t="str">
        <f t="shared" si="166"/>
        <v xml:space="preserve"> </v>
      </c>
      <c r="BK129" s="4" t="str">
        <f t="shared" si="167"/>
        <v xml:space="preserve"> </v>
      </c>
      <c r="BL129" s="747" t="str">
        <f t="shared" si="168"/>
        <v xml:space="preserve"> </v>
      </c>
      <c r="BM129" s="4" t="str">
        <f t="shared" si="169"/>
        <v xml:space="preserve"> </v>
      </c>
      <c r="BN129" s="747" t="str">
        <f t="shared" si="170"/>
        <v xml:space="preserve"> </v>
      </c>
      <c r="BO129" s="4" t="str">
        <f t="shared" si="171"/>
        <v xml:space="preserve"> </v>
      </c>
      <c r="BP129" s="747" t="str">
        <f t="shared" si="172"/>
        <v xml:space="preserve"> </v>
      </c>
      <c r="BQ129" s="133"/>
      <c r="BR129" s="133"/>
      <c r="BS129" s="389"/>
      <c r="BT129" s="389"/>
      <c r="BU129" s="389"/>
      <c r="BV129" s="389"/>
      <c r="BW129" s="389"/>
      <c r="BX129" s="389"/>
      <c r="BY129" s="389"/>
      <c r="BZ129" s="389"/>
      <c r="CA129" s="389"/>
      <c r="CB129" s="163">
        <f t="shared" si="129"/>
        <v>0</v>
      </c>
      <c r="CC129" s="389"/>
      <c r="CD129" s="389"/>
      <c r="CE129" s="389"/>
      <c r="CF129" s="389"/>
      <c r="CG129" s="389"/>
      <c r="CH129" s="389"/>
      <c r="CI129" s="389"/>
      <c r="CJ129" s="389"/>
      <c r="CK129" s="389"/>
      <c r="CL129" s="389"/>
      <c r="CM129" s="389"/>
      <c r="CN129" s="389"/>
      <c r="CO129" s="389"/>
      <c r="CP129" s="389"/>
      <c r="CQ129" s="389"/>
      <c r="CR129" s="389"/>
      <c r="CS129" s="389"/>
      <c r="CT129" s="389"/>
      <c r="CU129" s="389"/>
      <c r="CV129" s="389"/>
      <c r="CW129" s="389"/>
      <c r="CX129" s="389"/>
      <c r="CY129" s="389"/>
      <c r="CZ129" s="389"/>
      <c r="DA129" s="389"/>
      <c r="DB129" s="389"/>
      <c r="DC129" s="389"/>
      <c r="DD129" s="389"/>
      <c r="DE129" s="389"/>
      <c r="DF129" s="389"/>
      <c r="DG129" s="389"/>
      <c r="DH129" s="389"/>
      <c r="DI129" s="389"/>
      <c r="DJ129" s="389"/>
      <c r="DK129" s="389"/>
      <c r="DL129" s="389"/>
      <c r="DM129" s="389"/>
      <c r="DN129" s="389"/>
      <c r="DO129" s="389"/>
      <c r="DP129" s="389"/>
      <c r="DQ129" s="389"/>
      <c r="DR129" s="389"/>
      <c r="DS129" s="389"/>
      <c r="DT129" s="389"/>
      <c r="DU129" s="389"/>
      <c r="DV129" s="389"/>
      <c r="DW129" s="389"/>
      <c r="DX129" s="389"/>
      <c r="DY129" s="389"/>
      <c r="DZ129" s="389"/>
      <c r="EA129" s="389"/>
      <c r="EB129" s="389"/>
      <c r="EC129" s="389"/>
      <c r="ED129" s="389"/>
      <c r="EE129" s="389"/>
      <c r="EF129" s="389"/>
      <c r="EG129" s="389"/>
      <c r="EH129" s="389"/>
      <c r="EI129" s="389"/>
      <c r="EJ129" s="389"/>
      <c r="EK129" s="389"/>
      <c r="EL129" s="389"/>
      <c r="EM129" s="389"/>
      <c r="EN129" s="389"/>
      <c r="EO129" s="389"/>
      <c r="EP129" s="389"/>
      <c r="EQ129" s="389"/>
      <c r="ER129" s="389"/>
      <c r="ES129" s="389"/>
      <c r="ET129" s="389"/>
      <c r="EU129" s="389"/>
      <c r="EV129" s="389"/>
      <c r="EW129" s="389"/>
      <c r="EX129" s="389"/>
      <c r="EY129" s="389"/>
      <c r="EZ129" s="389"/>
      <c r="FA129" s="389"/>
      <c r="FB129" s="389"/>
      <c r="FC129" s="389"/>
      <c r="FD129" s="389"/>
      <c r="FE129" s="389"/>
      <c r="FF129" s="389"/>
      <c r="FG129" s="389"/>
      <c r="FH129" s="389"/>
      <c r="FI129" s="389"/>
      <c r="FJ129" s="389"/>
      <c r="FK129" s="389"/>
      <c r="FL129" s="389"/>
      <c r="FM129" s="389"/>
      <c r="FN129" s="389"/>
      <c r="FO129" s="389"/>
      <c r="FP129" s="389"/>
      <c r="FQ129" s="389"/>
      <c r="FR129" s="389"/>
      <c r="FS129" s="389"/>
      <c r="FT129" s="389"/>
      <c r="FU129" s="389"/>
      <c r="FV129" s="389"/>
      <c r="FW129" s="389"/>
      <c r="FX129" s="645" t="s">
        <v>428</v>
      </c>
      <c r="FY129" s="646"/>
      <c r="FZ129" s="646"/>
      <c r="GA129" s="646"/>
      <c r="GB129" s="646"/>
      <c r="GC129" s="646"/>
      <c r="GD129" s="646"/>
      <c r="GE129" s="646"/>
      <c r="GF129" s="646"/>
      <c r="GG129" s="646"/>
      <c r="GH129" s="646"/>
      <c r="GI129" s="646"/>
      <c r="GJ129" s="646"/>
      <c r="GK129" s="646"/>
      <c r="GL129" s="646"/>
      <c r="GM129" s="646"/>
      <c r="GN129" s="646"/>
      <c r="GO129" s="646"/>
      <c r="GP129" s="646"/>
      <c r="GQ129" s="646"/>
      <c r="GR129" s="646"/>
      <c r="GS129" s="646"/>
      <c r="GT129" s="646"/>
      <c r="GU129" s="646"/>
      <c r="GV129" s="646"/>
      <c r="GW129" s="646"/>
      <c r="GX129" s="646"/>
      <c r="GY129" s="646"/>
      <c r="GZ129" s="646"/>
      <c r="HA129" s="646"/>
      <c r="HB129" s="646"/>
      <c r="HC129" s="646"/>
      <c r="HD129" s="646"/>
      <c r="HE129" s="646"/>
      <c r="HF129" s="646"/>
      <c r="HG129" s="646"/>
      <c r="HH129" s="646"/>
      <c r="HI129" s="646"/>
      <c r="HJ129" s="646"/>
      <c r="HK129" s="646"/>
      <c r="HL129" s="646"/>
      <c r="HM129" s="646"/>
      <c r="HN129" s="646"/>
      <c r="HO129" s="646"/>
      <c r="HP129" s="646"/>
      <c r="HQ129" s="646"/>
      <c r="HR129" s="646"/>
      <c r="HS129" s="646"/>
      <c r="HT129" s="646"/>
      <c r="HU129" s="646"/>
      <c r="HV129" s="646"/>
      <c r="HW129" s="646"/>
      <c r="HX129" s="646"/>
      <c r="HY129" s="646"/>
      <c r="HZ129" s="646"/>
      <c r="IA129" s="647"/>
      <c r="IB129" s="646"/>
      <c r="IC129" s="646"/>
      <c r="ID129" s="646"/>
      <c r="IE129" s="646"/>
      <c r="IF129" s="646"/>
      <c r="IG129" s="646"/>
      <c r="IH129" s="646"/>
      <c r="II129" s="646"/>
      <c r="IJ129" s="646"/>
      <c r="IK129" s="646"/>
      <c r="IL129" s="646"/>
      <c r="IM129" s="646"/>
      <c r="IN129" s="646"/>
      <c r="IO129" s="646"/>
      <c r="IP129" s="647"/>
      <c r="IQ129" s="646"/>
      <c r="IR129" s="646"/>
      <c r="IS129" s="646"/>
      <c r="IT129" s="648"/>
      <c r="IU129" s="646"/>
      <c r="IV129" s="646"/>
      <c r="IW129" s="646"/>
      <c r="IX129" s="646"/>
      <c r="IY129" s="646"/>
      <c r="IZ129" s="646"/>
      <c r="JA129" s="646"/>
      <c r="JB129" s="646"/>
      <c r="JC129" s="646"/>
      <c r="JD129" s="646"/>
      <c r="JE129" s="646"/>
      <c r="JF129" s="646"/>
      <c r="JG129" s="646"/>
      <c r="JH129" s="646"/>
      <c r="JI129" s="646"/>
      <c r="JJ129" s="646"/>
      <c r="JK129" s="646"/>
      <c r="JL129" s="646"/>
      <c r="JM129" s="646"/>
      <c r="JN129" s="646"/>
      <c r="JO129" s="646"/>
      <c r="JP129" s="646"/>
      <c r="JQ129" s="646"/>
      <c r="JR129" s="646"/>
      <c r="JS129" s="646"/>
      <c r="JT129" s="646"/>
      <c r="JU129" s="646"/>
      <c r="JV129" s="649"/>
      <c r="JX129" s="371"/>
    </row>
    <row r="130" spans="1:286" ht="16" thickBot="1">
      <c r="A130" s="905" t="s">
        <v>5</v>
      </c>
      <c r="B130" s="79">
        <f t="shared" si="137"/>
        <v>4</v>
      </c>
      <c r="C130" s="871" t="s">
        <v>43</v>
      </c>
      <c r="D130" s="249" t="s">
        <v>191</v>
      </c>
      <c r="E130" s="103" t="s">
        <v>13</v>
      </c>
      <c r="F130" s="888">
        <v>1.31</v>
      </c>
      <c r="G130" s="120" t="e">
        <f t="shared" si="176"/>
        <v>#REF!</v>
      </c>
      <c r="H130" s="51">
        <v>1.31</v>
      </c>
      <c r="I130" s="2"/>
      <c r="J130" s="29"/>
      <c r="K130" s="18"/>
      <c r="L130" s="5"/>
      <c r="M130" s="75">
        <v>1</v>
      </c>
      <c r="N130" s="75">
        <v>0.5</v>
      </c>
      <c r="O130" s="76">
        <v>5</v>
      </c>
      <c r="P130" s="893">
        <f t="shared" si="175"/>
        <v>6.5</v>
      </c>
      <c r="Q130" s="897">
        <f t="shared" si="178"/>
        <v>2.5</v>
      </c>
      <c r="R130" s="51">
        <f t="shared" si="136"/>
        <v>1.31</v>
      </c>
      <c r="S130" s="547"/>
      <c r="T130" s="29"/>
      <c r="U130" s="878">
        <f t="shared" si="177"/>
        <v>0</v>
      </c>
      <c r="V130" s="172" t="s">
        <v>642</v>
      </c>
      <c r="W130" s="536">
        <f t="shared" si="174"/>
        <v>0</v>
      </c>
      <c r="X130" s="537">
        <f t="shared" si="173"/>
        <v>0</v>
      </c>
      <c r="Y130" s="537">
        <f t="shared" si="131"/>
        <v>0</v>
      </c>
      <c r="Z130" s="900">
        <f t="shared" si="138"/>
        <v>0</v>
      </c>
      <c r="AA130" s="883"/>
      <c r="AB130" s="270">
        <f t="shared" si="139"/>
        <v>0</v>
      </c>
      <c r="AC130" s="553"/>
      <c r="AD130" s="562">
        <f t="shared" si="140"/>
        <v>0</v>
      </c>
      <c r="AE130" s="518"/>
      <c r="AF130" s="270">
        <f t="shared" si="141"/>
        <v>0</v>
      </c>
      <c r="AG130" s="270"/>
      <c r="AH130" s="562">
        <f t="shared" si="142"/>
        <v>0</v>
      </c>
      <c r="AI130" s="270"/>
      <c r="AJ130" s="228">
        <v>0</v>
      </c>
      <c r="AK130" s="902"/>
      <c r="AL130" s="902"/>
      <c r="AM130" s="18" t="str">
        <f t="shared" si="143"/>
        <v xml:space="preserve"> </v>
      </c>
      <c r="AN130" s="747" t="str">
        <f t="shared" si="144"/>
        <v xml:space="preserve"> </v>
      </c>
      <c r="AO130" s="4" t="str">
        <f t="shared" si="145"/>
        <v xml:space="preserve"> </v>
      </c>
      <c r="AP130" s="747" t="str">
        <f t="shared" si="146"/>
        <v xml:space="preserve"> </v>
      </c>
      <c r="AQ130" s="4" t="str">
        <f t="shared" si="147"/>
        <v xml:space="preserve"> </v>
      </c>
      <c r="AR130" s="747" t="str">
        <f t="shared" si="148"/>
        <v xml:space="preserve"> </v>
      </c>
      <c r="AS130" s="4" t="str">
        <f t="shared" si="149"/>
        <v xml:space="preserve"> </v>
      </c>
      <c r="AT130" s="747" t="str">
        <f t="shared" si="150"/>
        <v xml:space="preserve"> </v>
      </c>
      <c r="AU130" s="4" t="str">
        <f t="shared" si="151"/>
        <v xml:space="preserve"> </v>
      </c>
      <c r="AV130" s="747" t="str">
        <f t="shared" si="152"/>
        <v xml:space="preserve"> </v>
      </c>
      <c r="AW130" s="4" t="str">
        <f t="shared" si="153"/>
        <v xml:space="preserve"> </v>
      </c>
      <c r="AX130" s="747" t="str">
        <f t="shared" si="154"/>
        <v xml:space="preserve"> </v>
      </c>
      <c r="AY130" s="4" t="str">
        <f t="shared" si="155"/>
        <v xml:space="preserve"> </v>
      </c>
      <c r="AZ130" s="747" t="str">
        <f t="shared" si="156"/>
        <v xml:space="preserve"> </v>
      </c>
      <c r="BA130" s="4" t="str">
        <f t="shared" si="157"/>
        <v xml:space="preserve"> </v>
      </c>
      <c r="BB130" s="747" t="str">
        <f t="shared" si="158"/>
        <v xml:space="preserve"> </v>
      </c>
      <c r="BC130" s="4" t="str">
        <f t="shared" si="159"/>
        <v xml:space="preserve"> </v>
      </c>
      <c r="BD130" s="747" t="str">
        <f t="shared" si="160"/>
        <v xml:space="preserve"> </v>
      </c>
      <c r="BE130" s="4" t="str">
        <f t="shared" si="161"/>
        <v xml:space="preserve"> </v>
      </c>
      <c r="BF130" s="747" t="str">
        <f t="shared" si="162"/>
        <v xml:space="preserve"> </v>
      </c>
      <c r="BG130" s="4" t="str">
        <f t="shared" si="163"/>
        <v xml:space="preserve"> </v>
      </c>
      <c r="BH130" s="747" t="str">
        <f t="shared" si="164"/>
        <v xml:space="preserve"> </v>
      </c>
      <c r="BI130" s="4" t="str">
        <f t="shared" si="165"/>
        <v xml:space="preserve"> </v>
      </c>
      <c r="BJ130" s="747" t="str">
        <f t="shared" si="166"/>
        <v xml:space="preserve"> </v>
      </c>
      <c r="BK130" s="4" t="str">
        <f t="shared" si="167"/>
        <v xml:space="preserve"> </v>
      </c>
      <c r="BL130" s="747" t="str">
        <f t="shared" si="168"/>
        <v xml:space="preserve"> </v>
      </c>
      <c r="BM130" s="4" t="str">
        <f t="shared" si="169"/>
        <v xml:space="preserve"> </v>
      </c>
      <c r="BN130" s="747" t="str">
        <f t="shared" si="170"/>
        <v xml:space="preserve"> </v>
      </c>
      <c r="BO130" s="4" t="str">
        <f t="shared" si="171"/>
        <v xml:space="preserve"> </v>
      </c>
      <c r="BP130" s="747" t="str">
        <f t="shared" si="172"/>
        <v xml:space="preserve"> </v>
      </c>
      <c r="BQ130" s="133"/>
      <c r="BR130" s="133"/>
      <c r="BS130" s="389"/>
      <c r="BT130" s="389"/>
      <c r="BU130" s="389"/>
      <c r="BV130" s="389"/>
      <c r="BW130" s="389"/>
      <c r="BX130" s="389"/>
      <c r="BY130" s="596"/>
      <c r="BZ130" s="389"/>
      <c r="CA130" s="389"/>
      <c r="CB130" s="163">
        <f t="shared" si="129"/>
        <v>0</v>
      </c>
      <c r="CC130" s="389"/>
      <c r="CD130" s="389"/>
      <c r="CE130" s="389"/>
      <c r="CF130" s="389"/>
      <c r="CG130" s="389"/>
      <c r="CH130" s="389"/>
      <c r="CI130" s="389"/>
      <c r="CJ130" s="389"/>
      <c r="CK130" s="389"/>
      <c r="CL130" s="389"/>
      <c r="CM130" s="389"/>
      <c r="CN130" s="389"/>
      <c r="CO130" s="389"/>
      <c r="CP130" s="389"/>
      <c r="CQ130" s="389"/>
      <c r="CR130" s="389"/>
      <c r="CS130" s="389"/>
      <c r="CT130" s="389"/>
      <c r="CU130" s="389"/>
      <c r="CV130" s="389"/>
      <c r="CW130" s="389"/>
      <c r="CX130" s="389"/>
      <c r="CY130" s="389"/>
      <c r="CZ130" s="389"/>
      <c r="DA130" s="389"/>
      <c r="DB130" s="389"/>
      <c r="DC130" s="389"/>
      <c r="DD130" s="389"/>
      <c r="DE130" s="389"/>
      <c r="DF130" s="389"/>
      <c r="DG130" s="389"/>
      <c r="DH130" s="389"/>
      <c r="DI130" s="389"/>
      <c r="DJ130" s="389"/>
      <c r="DK130" s="389"/>
      <c r="DL130" s="389"/>
      <c r="DM130" s="389"/>
      <c r="DN130" s="389"/>
      <c r="DO130" s="389"/>
      <c r="DP130" s="389"/>
      <c r="DQ130" s="389"/>
      <c r="DR130" s="389"/>
      <c r="DS130" s="389"/>
      <c r="DT130" s="389"/>
      <c r="DU130" s="389"/>
      <c r="DV130" s="389"/>
      <c r="DW130" s="389"/>
      <c r="DX130" s="389"/>
      <c r="DY130" s="389"/>
      <c r="DZ130" s="389"/>
      <c r="EA130" s="389"/>
      <c r="EB130" s="389"/>
      <c r="EC130" s="389"/>
      <c r="ED130" s="389"/>
      <c r="EE130" s="389"/>
      <c r="EF130" s="389"/>
      <c r="EG130" s="389"/>
      <c r="EH130" s="389"/>
      <c r="EI130" s="389"/>
      <c r="EJ130" s="389"/>
      <c r="EK130" s="389"/>
      <c r="EL130" s="389"/>
      <c r="EM130" s="389"/>
      <c r="EN130" s="389"/>
      <c r="EO130" s="389"/>
      <c r="EP130" s="389"/>
      <c r="EQ130" s="389"/>
      <c r="ER130" s="389"/>
      <c r="ES130" s="389"/>
      <c r="ET130" s="389"/>
      <c r="EU130" s="389"/>
      <c r="EV130" s="389"/>
      <c r="EW130" s="389"/>
      <c r="EX130" s="389"/>
      <c r="EY130" s="389"/>
      <c r="EZ130" s="389"/>
      <c r="FA130" s="389"/>
      <c r="FB130" s="389"/>
      <c r="FC130" s="389"/>
      <c r="FD130" s="389"/>
      <c r="FE130" s="389"/>
      <c r="FF130" s="389"/>
      <c r="FG130" s="389"/>
      <c r="FH130" s="389"/>
      <c r="FI130" s="389"/>
      <c r="FJ130" s="389"/>
      <c r="FK130" s="389"/>
      <c r="FL130" s="389"/>
      <c r="FM130" s="389"/>
      <c r="FN130" s="389"/>
      <c r="FO130" s="389"/>
      <c r="FP130" s="389"/>
      <c r="FQ130" s="389"/>
      <c r="FR130" s="389"/>
      <c r="FS130" s="389"/>
      <c r="FT130" s="389"/>
      <c r="FU130" s="389"/>
      <c r="FV130" s="389"/>
      <c r="FW130" s="389"/>
      <c r="FX130" s="645" t="s">
        <v>428</v>
      </c>
      <c r="FY130" s="646"/>
      <c r="FZ130" s="646"/>
      <c r="GA130" s="646"/>
      <c r="GB130" s="646"/>
      <c r="GC130" s="646"/>
      <c r="GD130" s="646"/>
      <c r="GE130" s="646"/>
      <c r="GF130" s="646"/>
      <c r="GG130" s="646"/>
      <c r="GH130" s="646"/>
      <c r="GI130" s="646"/>
      <c r="GJ130" s="646"/>
      <c r="GK130" s="646"/>
      <c r="GL130" s="646"/>
      <c r="GM130" s="646"/>
      <c r="GN130" s="646"/>
      <c r="GO130" s="646"/>
      <c r="GP130" s="646"/>
      <c r="GQ130" s="646"/>
      <c r="GR130" s="646"/>
      <c r="GS130" s="646"/>
      <c r="GT130" s="646"/>
      <c r="GU130" s="646"/>
      <c r="GV130" s="646"/>
      <c r="GW130" s="646"/>
      <c r="GX130" s="646"/>
      <c r="GY130" s="646"/>
      <c r="GZ130" s="646"/>
      <c r="HA130" s="646"/>
      <c r="HB130" s="646"/>
      <c r="HC130" s="646"/>
      <c r="HD130" s="646"/>
      <c r="HE130" s="646"/>
      <c r="HF130" s="646"/>
      <c r="HG130" s="646"/>
      <c r="HH130" s="646"/>
      <c r="HI130" s="646"/>
      <c r="HJ130" s="646"/>
      <c r="HK130" s="646"/>
      <c r="HL130" s="646"/>
      <c r="HM130" s="646"/>
      <c r="HN130" s="646"/>
      <c r="HO130" s="646"/>
      <c r="HP130" s="646"/>
      <c r="HQ130" s="646"/>
      <c r="HR130" s="646"/>
      <c r="HS130" s="646"/>
      <c r="HT130" s="646"/>
      <c r="HU130" s="646"/>
      <c r="HV130" s="646"/>
      <c r="HW130" s="646"/>
      <c r="HX130" s="646"/>
      <c r="HY130" s="646"/>
      <c r="HZ130" s="646"/>
      <c r="IA130" s="647"/>
      <c r="IB130" s="646"/>
      <c r="IC130" s="646"/>
      <c r="ID130" s="646"/>
      <c r="IE130" s="646"/>
      <c r="IF130" s="646"/>
      <c r="IG130" s="646"/>
      <c r="IH130" s="646"/>
      <c r="II130" s="646"/>
      <c r="IJ130" s="646"/>
      <c r="IK130" s="646"/>
      <c r="IL130" s="646"/>
      <c r="IM130" s="646"/>
      <c r="IN130" s="646"/>
      <c r="IO130" s="646"/>
      <c r="IP130" s="647"/>
      <c r="IQ130" s="646"/>
      <c r="IR130" s="646"/>
      <c r="IS130" s="646"/>
      <c r="IT130" s="648"/>
      <c r="IU130" s="646"/>
      <c r="IV130" s="646"/>
      <c r="IW130" s="646"/>
      <c r="IX130" s="646"/>
      <c r="IY130" s="646"/>
      <c r="IZ130" s="646"/>
      <c r="JA130" s="646"/>
      <c r="JB130" s="646"/>
      <c r="JC130" s="646"/>
      <c r="JD130" s="646"/>
      <c r="JE130" s="646"/>
      <c r="JF130" s="646"/>
      <c r="JG130" s="646"/>
      <c r="JH130" s="646"/>
      <c r="JI130" s="646"/>
      <c r="JJ130" s="646"/>
      <c r="JK130" s="646"/>
      <c r="JL130" s="646"/>
      <c r="JM130" s="646"/>
      <c r="JN130" s="646"/>
      <c r="JO130" s="646"/>
      <c r="JP130" s="646"/>
      <c r="JQ130" s="646"/>
      <c r="JR130" s="646"/>
      <c r="JS130" s="646"/>
      <c r="JT130" s="646"/>
      <c r="JU130" s="646"/>
      <c r="JV130" s="649"/>
      <c r="JX130" s="371"/>
    </row>
    <row r="131" spans="1:286" ht="16" thickBot="1">
      <c r="A131" s="905" t="s">
        <v>5</v>
      </c>
      <c r="B131" s="79">
        <f t="shared" ref="B131:B136" si="179">IF(AND(H131&gt;0,R131&gt;0),4,(IF(AND(H131&gt;0,R131=""),3,(IF(AND(I131&gt;0,S131&gt;0),1,(IF(AND(J131&gt;0,T131&gt;0),1,2)))))))</f>
        <v>4</v>
      </c>
      <c r="C131" s="871" t="s">
        <v>231</v>
      </c>
      <c r="D131" s="249" t="s">
        <v>236</v>
      </c>
      <c r="E131" s="103" t="s">
        <v>232</v>
      </c>
      <c r="F131" s="888">
        <v>1.8</v>
      </c>
      <c r="G131" s="120" t="e">
        <f t="shared" si="176"/>
        <v>#REF!</v>
      </c>
      <c r="H131" s="49">
        <v>1.8</v>
      </c>
      <c r="I131" s="2"/>
      <c r="J131" s="29"/>
      <c r="K131" s="20">
        <v>1980</v>
      </c>
      <c r="L131" s="5"/>
      <c r="M131" s="71">
        <v>2</v>
      </c>
      <c r="N131" s="71">
        <v>2</v>
      </c>
      <c r="O131" s="70">
        <v>3</v>
      </c>
      <c r="P131" s="891">
        <f t="shared" si="175"/>
        <v>7</v>
      </c>
      <c r="Q131" s="897">
        <f t="shared" si="178"/>
        <v>12</v>
      </c>
      <c r="R131" s="51">
        <f t="shared" si="136"/>
        <v>1.8</v>
      </c>
      <c r="S131" s="3"/>
      <c r="T131" s="29"/>
      <c r="U131" s="878">
        <f t="shared" si="177"/>
        <v>0</v>
      </c>
      <c r="V131" s="172" t="s">
        <v>642</v>
      </c>
      <c r="W131" s="536">
        <f t="shared" si="174"/>
        <v>0</v>
      </c>
      <c r="X131" s="537">
        <f t="shared" si="173"/>
        <v>36755.200000000004</v>
      </c>
      <c r="Y131" s="537">
        <f t="shared" si="131"/>
        <v>500</v>
      </c>
      <c r="Z131" s="900">
        <f t="shared" ref="Z131:Z136" si="180">IF((S131+T131)=0,0,(X131+W131+Y131))</f>
        <v>0</v>
      </c>
      <c r="AA131" s="883">
        <v>4</v>
      </c>
      <c r="AB131" s="270">
        <f t="shared" ref="AB131:AB133" si="181">AA131*26*F131*440/27*$O$157</f>
        <v>23795.200000000004</v>
      </c>
      <c r="AC131" s="553">
        <v>0.1</v>
      </c>
      <c r="AD131" s="562">
        <f t="shared" ref="AD131:AD133" si="182">F131*AC131*$O$158</f>
        <v>12960.000000000002</v>
      </c>
      <c r="AE131" s="518"/>
      <c r="AF131" s="270">
        <f t="shared" ref="AF131:AF136" si="183">AE131*$O$159</f>
        <v>0</v>
      </c>
      <c r="AG131" s="270"/>
      <c r="AH131" s="562">
        <f t="shared" ref="AH131:AH136" si="184">IF(AG131="",AG131*0,10000)</f>
        <v>0</v>
      </c>
      <c r="AI131" s="270"/>
      <c r="AJ131" s="228">
        <v>0</v>
      </c>
      <c r="AK131" s="902"/>
      <c r="AL131" s="902"/>
      <c r="AM131" s="18" t="str">
        <f t="shared" ref="AM131:AM138" si="185">IF(($AL131=2018),($S131+$T131)," ")</f>
        <v xml:space="preserve"> </v>
      </c>
      <c r="AN131" s="747" t="str">
        <f t="shared" ref="AN131:AN138" si="186">IF($AM131=" ", " ", $Z131)</f>
        <v xml:space="preserve"> </v>
      </c>
      <c r="AO131" s="4" t="str">
        <f t="shared" ref="AO131:AO138" si="187">IF(($AL131=2019),($S131+$T131)," ")</f>
        <v xml:space="preserve"> </v>
      </c>
      <c r="AP131" s="747" t="str">
        <f t="shared" ref="AP131:AP138" si="188">IF($AO131=" ", " ", $Z131)</f>
        <v xml:space="preserve"> </v>
      </c>
      <c r="AQ131" s="4" t="str">
        <f t="shared" ref="AQ131:AQ138" si="189">IF(($AL131=2020),($S131+$T131)," ")</f>
        <v xml:space="preserve"> </v>
      </c>
      <c r="AR131" s="747" t="str">
        <f t="shared" ref="AR131:AR136" si="190">IF(AQ131=" ", " ", $Z131)</f>
        <v xml:space="preserve"> </v>
      </c>
      <c r="AS131" s="4" t="str">
        <f t="shared" ref="AS131:AS138" si="191">IF(($AL131=2021),($S131+$T131)," ")</f>
        <v xml:space="preserve"> </v>
      </c>
      <c r="AT131" s="747" t="str">
        <f t="shared" ref="AT131:AT136" si="192">IF(AS131=" ", " ", $Z131)</f>
        <v xml:space="preserve"> </v>
      </c>
      <c r="AU131" s="4" t="str">
        <f t="shared" ref="AU131:AU138" si="193">IF(($AL131=2022),($S131+$T131)," ")</f>
        <v xml:space="preserve"> </v>
      </c>
      <c r="AV131" s="747" t="str">
        <f t="shared" ref="AV131:AV136" si="194">IF(AU131=" ", " ", $Z131)</f>
        <v xml:space="preserve"> </v>
      </c>
      <c r="AW131" s="4" t="str">
        <f t="shared" ref="AW131:AW138" si="195">IF(($AL131=2023),($S131+$T131)," ")</f>
        <v xml:space="preserve"> </v>
      </c>
      <c r="AX131" s="747" t="str">
        <f t="shared" ref="AX131:AX136" si="196">IF(AW131=" ", " ", $Z131)</f>
        <v xml:space="preserve"> </v>
      </c>
      <c r="AY131" s="4" t="str">
        <f t="shared" ref="AY131:AY138" si="197">IF(($AL131=2024),($S131+$T131)," ")</f>
        <v xml:space="preserve"> </v>
      </c>
      <c r="AZ131" s="747" t="str">
        <f t="shared" ref="AZ131:AZ136" si="198">IF(AY131=" ", " ", $Z131)</f>
        <v xml:space="preserve"> </v>
      </c>
      <c r="BA131" s="4" t="str">
        <f t="shared" ref="BA131:BA138" si="199">IF(($AL131=2025),($S131+$T131)," ")</f>
        <v xml:space="preserve"> </v>
      </c>
      <c r="BB131" s="747" t="str">
        <f t="shared" ref="BB131:BB136" si="200">IF(BA131=" ", " ", $Z131)</f>
        <v xml:space="preserve"> </v>
      </c>
      <c r="BC131" s="4" t="str">
        <f t="shared" ref="BC131:BC138" si="201">IF(($AL131=2026),($S131+$T131)," ")</f>
        <v xml:space="preserve"> </v>
      </c>
      <c r="BD131" s="747" t="str">
        <f t="shared" ref="BD131:BD136" si="202">IF(BC131=" ", " ", $Z131)</f>
        <v xml:space="preserve"> </v>
      </c>
      <c r="BE131" s="4" t="str">
        <f t="shared" ref="BE131:BE138" si="203">IF(($AL131=2027),($S131+$T131)," ")</f>
        <v xml:space="preserve"> </v>
      </c>
      <c r="BF131" s="747" t="str">
        <f t="shared" ref="BF131:BF136" si="204">IF(BE131=" ", " ", $Z131)</f>
        <v xml:space="preserve"> </v>
      </c>
      <c r="BG131" s="4" t="str">
        <f t="shared" ref="BG131:BG138" si="205">IF(($AL131=2028),($S131+$T131)," ")</f>
        <v xml:space="preserve"> </v>
      </c>
      <c r="BH131" s="747" t="str">
        <f t="shared" ref="BH131:BH136" si="206">IF(BG131=" ", " ", $Z131)</f>
        <v xml:space="preserve"> </v>
      </c>
      <c r="BI131" s="4" t="str">
        <f t="shared" ref="BI131:BI138" si="207">IF(($AL131=2029),($S131+$T131)," ")</f>
        <v xml:space="preserve"> </v>
      </c>
      <c r="BJ131" s="747" t="str">
        <f t="shared" ref="BJ131:BJ136" si="208">IF(BI131=" ", " ", $Z131)</f>
        <v xml:space="preserve"> </v>
      </c>
      <c r="BK131" s="4" t="str">
        <f t="shared" ref="BK131:BK138" si="209">IF(($AL131=2030),($S131+$T131)," ")</f>
        <v xml:space="preserve"> </v>
      </c>
      <c r="BL131" s="747" t="str">
        <f t="shared" ref="BL131:BL136" si="210">IF(BK131=" ", " ", $Z131)</f>
        <v xml:space="preserve"> </v>
      </c>
      <c r="BM131" s="4" t="str">
        <f t="shared" ref="BM131:BM138" si="211">IF(($AL131=2031),($S131+$T131)," ")</f>
        <v xml:space="preserve"> </v>
      </c>
      <c r="BN131" s="747" t="str">
        <f t="shared" ref="BN131:BN136" si="212">IF(BM131=" ", " ", $Z131)</f>
        <v xml:space="preserve"> </v>
      </c>
      <c r="BO131" s="4" t="str">
        <f t="shared" ref="BO131:BO138" si="213">IF(($AL131=2032),($S131+$T131)," ")</f>
        <v xml:space="preserve"> </v>
      </c>
      <c r="BP131" s="747" t="str">
        <f t="shared" ref="BP131:BP136" si="214">IF(BO131=" ", " ", $Z131)</f>
        <v xml:space="preserve"> </v>
      </c>
      <c r="BQ131" s="133" t="s">
        <v>618</v>
      </c>
      <c r="BR131" s="133"/>
      <c r="BS131" s="389"/>
      <c r="BT131" s="389"/>
      <c r="BU131" s="389"/>
      <c r="BV131" s="389"/>
      <c r="BW131" s="389"/>
      <c r="BX131" s="389"/>
      <c r="BY131" s="389"/>
      <c r="BZ131" s="389"/>
      <c r="CA131" s="389"/>
      <c r="CB131" s="163">
        <f t="shared" si="129"/>
        <v>0</v>
      </c>
      <c r="CC131" s="389"/>
      <c r="CD131" s="389"/>
      <c r="CE131" s="389"/>
      <c r="CF131" s="389"/>
      <c r="CG131" s="389"/>
      <c r="CH131" s="389"/>
      <c r="CI131" s="389"/>
      <c r="CJ131" s="389"/>
      <c r="CK131" s="389"/>
      <c r="CL131" s="389"/>
      <c r="CM131" s="389"/>
      <c r="CN131" s="389"/>
      <c r="CO131" s="389"/>
      <c r="CP131" s="389"/>
      <c r="CQ131" s="389"/>
      <c r="CR131" s="389"/>
      <c r="CS131" s="389"/>
      <c r="CT131" s="389"/>
      <c r="CU131" s="389"/>
      <c r="CV131" s="389"/>
      <c r="CW131" s="389"/>
      <c r="CX131" s="389"/>
      <c r="CY131" s="389"/>
      <c r="CZ131" s="389"/>
      <c r="DA131" s="389"/>
      <c r="DB131" s="389"/>
      <c r="DC131" s="389"/>
      <c r="DD131" s="389"/>
      <c r="DE131" s="389"/>
      <c r="DF131" s="389"/>
      <c r="DG131" s="389"/>
      <c r="DH131" s="389"/>
      <c r="DI131" s="389"/>
      <c r="DJ131" s="389"/>
      <c r="DK131" s="389"/>
      <c r="DL131" s="389"/>
      <c r="DM131" s="389"/>
      <c r="DN131" s="389"/>
      <c r="DO131" s="389"/>
      <c r="DP131" s="389"/>
      <c r="DQ131" s="389"/>
      <c r="DR131" s="389"/>
      <c r="DS131" s="389"/>
      <c r="DT131" s="389"/>
      <c r="DU131" s="389"/>
      <c r="DV131" s="389"/>
      <c r="DW131" s="389"/>
      <c r="DX131" s="389"/>
      <c r="DY131" s="389"/>
      <c r="DZ131" s="389"/>
      <c r="EA131" s="389"/>
      <c r="EB131" s="389"/>
      <c r="EC131" s="389"/>
      <c r="ED131" s="389"/>
      <c r="EE131" s="389"/>
      <c r="EF131" s="389"/>
      <c r="EG131" s="389"/>
      <c r="EH131" s="389"/>
      <c r="EI131" s="389"/>
      <c r="EJ131" s="389"/>
      <c r="EK131" s="389"/>
      <c r="EL131" s="389"/>
      <c r="EM131" s="389"/>
      <c r="EN131" s="389"/>
      <c r="EO131" s="389"/>
      <c r="EP131" s="389"/>
      <c r="EQ131" s="389"/>
      <c r="ER131" s="389"/>
      <c r="ES131" s="389"/>
      <c r="ET131" s="389"/>
      <c r="EU131" s="389"/>
      <c r="EV131" s="389"/>
      <c r="EW131" s="389"/>
      <c r="EX131" s="389"/>
      <c r="EY131" s="389"/>
      <c r="EZ131" s="389"/>
      <c r="FA131" s="389"/>
      <c r="FB131" s="389"/>
      <c r="FC131" s="389"/>
      <c r="FD131" s="389"/>
      <c r="FE131" s="389"/>
      <c r="FF131" s="389"/>
      <c r="FG131" s="389"/>
      <c r="FH131" s="389"/>
      <c r="FI131" s="389"/>
      <c r="FJ131" s="389"/>
      <c r="FK131" s="389"/>
      <c r="FL131" s="389"/>
      <c r="FM131" s="389"/>
      <c r="FN131" s="389"/>
      <c r="FO131" s="389"/>
      <c r="FP131" s="389"/>
      <c r="FQ131" s="389"/>
      <c r="FR131" s="389"/>
      <c r="FS131" s="389"/>
      <c r="FT131" s="389"/>
      <c r="FU131" s="389"/>
      <c r="FV131" s="389"/>
      <c r="FW131" s="389"/>
      <c r="FX131" s="650" t="s">
        <v>428</v>
      </c>
      <c r="FY131" s="651"/>
      <c r="FZ131" s="651"/>
      <c r="GA131" s="651"/>
      <c r="GB131" s="651"/>
      <c r="GC131" s="651"/>
      <c r="GD131" s="651"/>
      <c r="GE131" s="651"/>
      <c r="GF131" s="651"/>
      <c r="GG131" s="651"/>
      <c r="GH131" s="651"/>
      <c r="GI131" s="651"/>
      <c r="GJ131" s="651"/>
      <c r="GK131" s="651"/>
      <c r="GL131" s="651"/>
      <c r="GM131" s="651"/>
      <c r="GN131" s="651"/>
      <c r="GO131" s="651"/>
      <c r="GP131" s="651"/>
      <c r="GQ131" s="651"/>
      <c r="GR131" s="651"/>
      <c r="GS131" s="651"/>
      <c r="GT131" s="651"/>
      <c r="GU131" s="651"/>
      <c r="GV131" s="651"/>
      <c r="GW131" s="651"/>
      <c r="GX131" s="651"/>
      <c r="GY131" s="651"/>
      <c r="GZ131" s="651"/>
      <c r="HA131" s="651"/>
      <c r="HB131" s="651"/>
      <c r="HC131" s="651"/>
      <c r="HD131" s="651"/>
      <c r="HE131" s="651"/>
      <c r="HF131" s="651"/>
      <c r="HG131" s="651"/>
      <c r="HH131" s="651"/>
      <c r="HI131" s="651"/>
      <c r="HJ131" s="651"/>
      <c r="HK131" s="651"/>
      <c r="HL131" s="651"/>
      <c r="HM131" s="651"/>
      <c r="HN131" s="651"/>
      <c r="HO131" s="651"/>
      <c r="HP131" s="651"/>
      <c r="HQ131" s="651"/>
      <c r="HR131" s="651"/>
      <c r="HS131" s="651"/>
      <c r="HT131" s="651"/>
      <c r="HU131" s="651"/>
      <c r="HV131" s="651"/>
      <c r="HW131" s="651"/>
      <c r="HX131" s="651"/>
      <c r="HY131" s="651"/>
      <c r="HZ131" s="651"/>
      <c r="IA131" s="652"/>
      <c r="IB131" s="651"/>
      <c r="IC131" s="651"/>
      <c r="ID131" s="651"/>
      <c r="IE131" s="651"/>
      <c r="IF131" s="651"/>
      <c r="IG131" s="651"/>
      <c r="IH131" s="651"/>
      <c r="II131" s="651"/>
      <c r="IJ131" s="651"/>
      <c r="IK131" s="651"/>
      <c r="IL131" s="651"/>
      <c r="IM131" s="651"/>
      <c r="IN131" s="651"/>
      <c r="IO131" s="651"/>
      <c r="IP131" s="652"/>
      <c r="IQ131" s="651"/>
      <c r="IR131" s="651"/>
      <c r="IS131" s="651"/>
      <c r="IT131" s="653"/>
      <c r="IU131" s="651"/>
      <c r="IV131" s="651"/>
      <c r="IW131" s="651"/>
      <c r="IX131" s="651"/>
      <c r="IY131" s="651"/>
      <c r="IZ131" s="651"/>
      <c r="JA131" s="651"/>
      <c r="JB131" s="651"/>
      <c r="JC131" s="651"/>
      <c r="JD131" s="651"/>
      <c r="JE131" s="651"/>
      <c r="JF131" s="651"/>
      <c r="JG131" s="651"/>
      <c r="JH131" s="651"/>
      <c r="JI131" s="651"/>
      <c r="JJ131" s="651"/>
      <c r="JK131" s="651"/>
      <c r="JL131" s="651"/>
      <c r="JM131" s="651"/>
      <c r="JN131" s="651"/>
      <c r="JO131" s="651"/>
      <c r="JP131" s="651"/>
      <c r="JQ131" s="651"/>
      <c r="JR131" s="651"/>
      <c r="JS131" s="651"/>
      <c r="JT131" s="651"/>
      <c r="JU131" s="651"/>
      <c r="JV131" s="654"/>
      <c r="JX131" s="371"/>
      <c r="JY131" s="836"/>
    </row>
    <row r="132" spans="1:286" ht="16" thickBot="1">
      <c r="A132" s="906">
        <f>R132*F196</f>
        <v>0</v>
      </c>
      <c r="B132" s="79">
        <f t="shared" si="179"/>
        <v>4</v>
      </c>
      <c r="C132" s="871" t="s">
        <v>104</v>
      </c>
      <c r="D132" s="249" t="s">
        <v>162</v>
      </c>
      <c r="E132" s="103" t="s">
        <v>158</v>
      </c>
      <c r="F132" s="888">
        <v>1.97</v>
      </c>
      <c r="G132" s="120" t="e">
        <f t="shared" si="176"/>
        <v>#REF!</v>
      </c>
      <c r="H132" s="49">
        <v>1.97</v>
      </c>
      <c r="I132" s="2"/>
      <c r="J132" s="29"/>
      <c r="K132" s="18"/>
      <c r="L132" s="5"/>
      <c r="M132" s="71">
        <v>4</v>
      </c>
      <c r="N132" s="71">
        <v>1</v>
      </c>
      <c r="O132" s="70">
        <v>3</v>
      </c>
      <c r="P132" s="891">
        <f t="shared" si="175"/>
        <v>8</v>
      </c>
      <c r="Q132" s="897">
        <f t="shared" si="178"/>
        <v>12</v>
      </c>
      <c r="R132" s="51">
        <f t="shared" si="136"/>
        <v>1.97</v>
      </c>
      <c r="S132" s="3"/>
      <c r="T132" s="29"/>
      <c r="U132" s="878">
        <f t="shared" si="177"/>
        <v>0</v>
      </c>
      <c r="V132" s="172" t="s">
        <v>642</v>
      </c>
      <c r="W132" s="536">
        <f t="shared" si="174"/>
        <v>0</v>
      </c>
      <c r="X132" s="537">
        <f t="shared" si="173"/>
        <v>0</v>
      </c>
      <c r="Y132" s="537">
        <f t="shared" si="131"/>
        <v>0</v>
      </c>
      <c r="Z132" s="900">
        <f t="shared" si="180"/>
        <v>0</v>
      </c>
      <c r="AA132" s="883"/>
      <c r="AB132" s="270">
        <f t="shared" si="181"/>
        <v>0</v>
      </c>
      <c r="AC132" s="553"/>
      <c r="AD132" s="562">
        <f t="shared" si="182"/>
        <v>0</v>
      </c>
      <c r="AE132" s="518"/>
      <c r="AF132" s="270">
        <f t="shared" si="183"/>
        <v>0</v>
      </c>
      <c r="AG132" s="270"/>
      <c r="AH132" s="562">
        <f t="shared" si="184"/>
        <v>0</v>
      </c>
      <c r="AI132" s="270"/>
      <c r="AJ132" s="228">
        <v>0</v>
      </c>
      <c r="AK132" s="902"/>
      <c r="AL132" s="902"/>
      <c r="AM132" s="18" t="str">
        <f t="shared" si="185"/>
        <v xml:space="preserve"> </v>
      </c>
      <c r="AN132" s="747" t="str">
        <f t="shared" si="186"/>
        <v xml:space="preserve"> </v>
      </c>
      <c r="AO132" s="4" t="str">
        <f t="shared" si="187"/>
        <v xml:space="preserve"> </v>
      </c>
      <c r="AP132" s="747" t="str">
        <f t="shared" si="188"/>
        <v xml:space="preserve"> </v>
      </c>
      <c r="AQ132" s="4" t="str">
        <f t="shared" si="189"/>
        <v xml:space="preserve"> </v>
      </c>
      <c r="AR132" s="747" t="str">
        <f t="shared" si="190"/>
        <v xml:space="preserve"> </v>
      </c>
      <c r="AS132" s="4" t="str">
        <f t="shared" si="191"/>
        <v xml:space="preserve"> </v>
      </c>
      <c r="AT132" s="747" t="str">
        <f t="shared" si="192"/>
        <v xml:space="preserve"> </v>
      </c>
      <c r="AU132" s="4" t="str">
        <f t="shared" si="193"/>
        <v xml:space="preserve"> </v>
      </c>
      <c r="AV132" s="747" t="str">
        <f t="shared" si="194"/>
        <v xml:space="preserve"> </v>
      </c>
      <c r="AW132" s="4" t="str">
        <f t="shared" si="195"/>
        <v xml:space="preserve"> </v>
      </c>
      <c r="AX132" s="747" t="str">
        <f t="shared" si="196"/>
        <v xml:space="preserve"> </v>
      </c>
      <c r="AY132" s="4" t="str">
        <f t="shared" si="197"/>
        <v xml:space="preserve"> </v>
      </c>
      <c r="AZ132" s="747" t="str">
        <f t="shared" si="198"/>
        <v xml:space="preserve"> </v>
      </c>
      <c r="BA132" s="4" t="str">
        <f t="shared" si="199"/>
        <v xml:space="preserve"> </v>
      </c>
      <c r="BB132" s="747" t="str">
        <f t="shared" si="200"/>
        <v xml:space="preserve"> </v>
      </c>
      <c r="BC132" s="4" t="str">
        <f t="shared" si="201"/>
        <v xml:space="preserve"> </v>
      </c>
      <c r="BD132" s="747" t="str">
        <f t="shared" si="202"/>
        <v xml:space="preserve"> </v>
      </c>
      <c r="BE132" s="4" t="str">
        <f t="shared" si="203"/>
        <v xml:space="preserve"> </v>
      </c>
      <c r="BF132" s="747" t="str">
        <f t="shared" si="204"/>
        <v xml:space="preserve"> </v>
      </c>
      <c r="BG132" s="4" t="str">
        <f t="shared" si="205"/>
        <v xml:space="preserve"> </v>
      </c>
      <c r="BH132" s="747" t="str">
        <f t="shared" si="206"/>
        <v xml:space="preserve"> </v>
      </c>
      <c r="BI132" s="4" t="str">
        <f t="shared" si="207"/>
        <v xml:space="preserve"> </v>
      </c>
      <c r="BJ132" s="747" t="str">
        <f t="shared" si="208"/>
        <v xml:space="preserve"> </v>
      </c>
      <c r="BK132" s="4" t="str">
        <f t="shared" si="209"/>
        <v xml:space="preserve"> </v>
      </c>
      <c r="BL132" s="747" t="str">
        <f t="shared" si="210"/>
        <v xml:space="preserve"> </v>
      </c>
      <c r="BM132" s="4" t="str">
        <f t="shared" si="211"/>
        <v xml:space="preserve"> </v>
      </c>
      <c r="BN132" s="747" t="str">
        <f t="shared" si="212"/>
        <v xml:space="preserve"> </v>
      </c>
      <c r="BO132" s="4" t="str">
        <f t="shared" si="213"/>
        <v xml:space="preserve"> </v>
      </c>
      <c r="BP132" s="747" t="str">
        <f t="shared" si="214"/>
        <v xml:space="preserve"> </v>
      </c>
      <c r="BQ132" s="133" t="s">
        <v>618</v>
      </c>
      <c r="BR132" s="133"/>
      <c r="BS132" s="389"/>
      <c r="BT132" s="389"/>
      <c r="BU132" s="389"/>
      <c r="BV132" s="389"/>
      <c r="BW132" s="389"/>
      <c r="BX132" s="389"/>
      <c r="BY132" s="389"/>
      <c r="BZ132" s="389"/>
      <c r="CA132" s="389"/>
      <c r="CB132" s="163">
        <f t="shared" si="129"/>
        <v>0</v>
      </c>
      <c r="CC132" s="389"/>
      <c r="CD132" s="389"/>
      <c r="CE132" s="389"/>
      <c r="CF132" s="389"/>
      <c r="CG132" s="389"/>
      <c r="CH132" s="389"/>
      <c r="CI132" s="389"/>
      <c r="CJ132" s="389"/>
      <c r="CK132" s="389"/>
      <c r="CL132" s="389"/>
      <c r="CM132" s="389"/>
      <c r="CN132" s="389"/>
      <c r="CO132" s="389"/>
      <c r="CP132" s="389"/>
      <c r="CQ132" s="389"/>
      <c r="CR132" s="389"/>
      <c r="CS132" s="389"/>
      <c r="CT132" s="389"/>
      <c r="CU132" s="389"/>
      <c r="CV132" s="389"/>
      <c r="CW132" s="389"/>
      <c r="CX132" s="389"/>
      <c r="CY132" s="389"/>
      <c r="CZ132" s="389"/>
      <c r="DA132" s="389"/>
      <c r="DB132" s="389"/>
      <c r="DC132" s="389"/>
      <c r="DD132" s="389"/>
      <c r="DE132" s="389"/>
      <c r="DF132" s="389"/>
      <c r="DG132" s="389"/>
      <c r="DH132" s="389"/>
      <c r="DI132" s="389"/>
      <c r="DJ132" s="389"/>
      <c r="DK132" s="389"/>
      <c r="DL132" s="389"/>
      <c r="DM132" s="389"/>
      <c r="DN132" s="389"/>
      <c r="DO132" s="389"/>
      <c r="DP132" s="389"/>
      <c r="DQ132" s="389"/>
      <c r="DR132" s="389"/>
      <c r="DS132" s="389"/>
      <c r="DT132" s="389"/>
      <c r="DU132" s="389"/>
      <c r="DV132" s="389"/>
      <c r="DW132" s="389"/>
      <c r="DX132" s="389"/>
      <c r="DY132" s="389"/>
      <c r="DZ132" s="389"/>
      <c r="EA132" s="389"/>
      <c r="EB132" s="389"/>
      <c r="EC132" s="389"/>
      <c r="ED132" s="389"/>
      <c r="EE132" s="389"/>
      <c r="EF132" s="389"/>
      <c r="EG132" s="389"/>
      <c r="EH132" s="389"/>
      <c r="EI132" s="389"/>
      <c r="EJ132" s="389"/>
      <c r="EK132" s="389"/>
      <c r="EL132" s="389"/>
      <c r="EM132" s="389"/>
      <c r="EN132" s="389"/>
      <c r="EO132" s="389"/>
      <c r="EP132" s="389"/>
      <c r="EQ132" s="389"/>
      <c r="ER132" s="389"/>
      <c r="ES132" s="389"/>
      <c r="ET132" s="389"/>
      <c r="EU132" s="389"/>
      <c r="EV132" s="389"/>
      <c r="EW132" s="389"/>
      <c r="EX132" s="389"/>
      <c r="EY132" s="389"/>
      <c r="EZ132" s="389"/>
      <c r="FA132" s="389"/>
      <c r="FB132" s="389"/>
      <c r="FC132" s="389"/>
      <c r="FD132" s="389"/>
      <c r="FE132" s="389"/>
      <c r="FF132" s="389"/>
      <c r="FG132" s="389"/>
      <c r="FH132" s="389"/>
      <c r="FI132" s="389"/>
      <c r="FJ132" s="389"/>
      <c r="FK132" s="389"/>
      <c r="FL132" s="389"/>
      <c r="FM132" s="389"/>
      <c r="FN132" s="389"/>
      <c r="FO132" s="389"/>
      <c r="FP132" s="389"/>
      <c r="FQ132" s="389"/>
      <c r="FR132" s="389"/>
      <c r="FS132" s="389"/>
      <c r="FT132" s="389"/>
      <c r="FU132" s="389"/>
      <c r="FV132" s="389"/>
      <c r="FW132" s="389"/>
      <c r="FX132" s="666" t="s">
        <v>365</v>
      </c>
      <c r="FY132" s="667">
        <v>151</v>
      </c>
      <c r="FZ132" s="667">
        <v>10315237</v>
      </c>
      <c r="GA132" s="667" t="s">
        <v>783</v>
      </c>
      <c r="GB132" s="667"/>
      <c r="GC132" s="667" t="s">
        <v>783</v>
      </c>
      <c r="GD132" s="667" t="s">
        <v>783</v>
      </c>
      <c r="GE132" s="667" t="s">
        <v>783</v>
      </c>
      <c r="GF132" s="667"/>
      <c r="GG132" s="667" t="s">
        <v>783</v>
      </c>
      <c r="GH132" s="667" t="s">
        <v>783</v>
      </c>
      <c r="GI132" s="667"/>
      <c r="GJ132" s="667" t="s">
        <v>783</v>
      </c>
      <c r="GK132" s="667" t="s">
        <v>781</v>
      </c>
      <c r="GL132" s="667" t="s">
        <v>783</v>
      </c>
      <c r="GM132" s="667" t="s">
        <v>783</v>
      </c>
      <c r="GN132" s="667" t="s">
        <v>783</v>
      </c>
      <c r="GO132" s="667" t="s">
        <v>783</v>
      </c>
      <c r="GP132" s="667" t="s">
        <v>783</v>
      </c>
      <c r="GQ132" s="667" t="s">
        <v>783</v>
      </c>
      <c r="GR132" s="667" t="s">
        <v>783</v>
      </c>
      <c r="GS132" s="667" t="s">
        <v>783</v>
      </c>
      <c r="GT132" s="667" t="s">
        <v>783</v>
      </c>
      <c r="GU132" s="667" t="s">
        <v>783</v>
      </c>
      <c r="GV132" s="667" t="s">
        <v>783</v>
      </c>
      <c r="GW132" s="667" t="s">
        <v>783</v>
      </c>
      <c r="GX132" s="667" t="s">
        <v>783</v>
      </c>
      <c r="GY132" s="667">
        <v>1649</v>
      </c>
      <c r="GZ132" s="667">
        <v>0</v>
      </c>
      <c r="HA132" s="667">
        <v>9</v>
      </c>
      <c r="HB132" s="667" t="s">
        <v>783</v>
      </c>
      <c r="HC132" s="667" t="s">
        <v>783</v>
      </c>
      <c r="HD132" s="667" t="s">
        <v>783</v>
      </c>
      <c r="HE132" s="667" t="s">
        <v>783</v>
      </c>
      <c r="HF132" s="667" t="s">
        <v>783</v>
      </c>
      <c r="HG132" s="667" t="s">
        <v>783</v>
      </c>
      <c r="HH132" s="667" t="s">
        <v>783</v>
      </c>
      <c r="HI132" s="667" t="s">
        <v>783</v>
      </c>
      <c r="HJ132" s="667" t="s">
        <v>783</v>
      </c>
      <c r="HK132" s="667" t="s">
        <v>783</v>
      </c>
      <c r="HL132" s="667" t="s">
        <v>783</v>
      </c>
      <c r="HM132" s="667" t="s">
        <v>783</v>
      </c>
      <c r="HN132" s="667" t="s">
        <v>783</v>
      </c>
      <c r="HO132" s="667" t="s">
        <v>783</v>
      </c>
      <c r="HP132" s="667" t="s">
        <v>783</v>
      </c>
      <c r="HQ132" s="667" t="s">
        <v>783</v>
      </c>
      <c r="HR132" s="667">
        <v>3979003</v>
      </c>
      <c r="HS132" s="667" t="s">
        <v>783</v>
      </c>
      <c r="HT132" s="667" t="s">
        <v>786</v>
      </c>
      <c r="HU132" s="667" t="s">
        <v>787</v>
      </c>
      <c r="HV132" s="667">
        <v>4</v>
      </c>
      <c r="HW132" s="667">
        <v>2006</v>
      </c>
      <c r="HX132" s="667">
        <v>63</v>
      </c>
      <c r="HY132" s="667">
        <v>0</v>
      </c>
      <c r="HZ132" s="667">
        <v>264</v>
      </c>
      <c r="IA132" s="668">
        <v>38560.614988425928</v>
      </c>
      <c r="IB132" s="667" t="s">
        <v>788</v>
      </c>
      <c r="IC132" s="667">
        <v>3974525</v>
      </c>
      <c r="ID132" s="667" t="s">
        <v>783</v>
      </c>
      <c r="IE132" s="667">
        <v>1712</v>
      </c>
      <c r="IF132" s="667" t="s">
        <v>783</v>
      </c>
      <c r="IG132" s="667" t="s">
        <v>783</v>
      </c>
      <c r="IH132" s="667" t="s">
        <v>783</v>
      </c>
      <c r="II132" s="667" t="s">
        <v>783</v>
      </c>
      <c r="IJ132" s="667" t="s">
        <v>783</v>
      </c>
      <c r="IK132" s="667" t="s">
        <v>783</v>
      </c>
      <c r="IL132" s="667" t="s">
        <v>783</v>
      </c>
      <c r="IM132" s="667" t="s">
        <v>783</v>
      </c>
      <c r="IN132" s="667" t="s">
        <v>783</v>
      </c>
      <c r="IO132" s="667">
        <v>2108</v>
      </c>
      <c r="IP132" s="668">
        <v>37477.341331018521</v>
      </c>
      <c r="IQ132" s="667" t="s">
        <v>783</v>
      </c>
      <c r="IR132" s="667" t="s">
        <v>783</v>
      </c>
      <c r="IS132" s="667" t="s">
        <v>783</v>
      </c>
      <c r="IT132" s="667" t="s">
        <v>783</v>
      </c>
      <c r="IU132" s="667" t="s">
        <v>783</v>
      </c>
      <c r="IV132" s="667" t="s">
        <v>783</v>
      </c>
      <c r="IW132" s="667" t="s">
        <v>783</v>
      </c>
      <c r="IX132" s="667" t="s">
        <v>781</v>
      </c>
      <c r="IY132" s="667" t="s">
        <v>783</v>
      </c>
      <c r="IZ132" s="667" t="s">
        <v>783</v>
      </c>
      <c r="JA132" s="667" t="s">
        <v>783</v>
      </c>
      <c r="JB132" s="667" t="s">
        <v>783</v>
      </c>
      <c r="JC132" s="667" t="s">
        <v>783</v>
      </c>
      <c r="JD132" s="667">
        <v>329450</v>
      </c>
      <c r="JE132" s="667" t="s">
        <v>783</v>
      </c>
      <c r="JF132" s="667" t="s">
        <v>783</v>
      </c>
      <c r="JG132" s="667" t="s">
        <v>783</v>
      </c>
      <c r="JH132" s="667" t="s">
        <v>783</v>
      </c>
      <c r="JI132" s="667" t="s">
        <v>783</v>
      </c>
      <c r="JJ132" s="667" t="s">
        <v>783</v>
      </c>
      <c r="JK132" s="667" t="s">
        <v>783</v>
      </c>
      <c r="JL132" s="667" t="s">
        <v>783</v>
      </c>
      <c r="JM132" s="667">
        <v>4</v>
      </c>
      <c r="JN132" s="667" t="s">
        <v>783</v>
      </c>
      <c r="JO132" s="667" t="s">
        <v>783</v>
      </c>
      <c r="JP132" s="667" t="s">
        <v>783</v>
      </c>
      <c r="JQ132" s="667" t="s">
        <v>783</v>
      </c>
      <c r="JR132" s="667" t="s">
        <v>783</v>
      </c>
      <c r="JS132" s="667" t="s">
        <v>783</v>
      </c>
      <c r="JT132" s="667" t="s">
        <v>783</v>
      </c>
      <c r="JU132" s="667" t="s">
        <v>913</v>
      </c>
      <c r="JV132" s="670">
        <v>266.252568</v>
      </c>
      <c r="JX132" s="371"/>
      <c r="JY132" s="836"/>
    </row>
    <row r="133" spans="1:286" ht="16" thickBot="1">
      <c r="A133" s="905" t="s">
        <v>5</v>
      </c>
      <c r="B133" s="79">
        <f t="shared" si="179"/>
        <v>4</v>
      </c>
      <c r="C133" s="871" t="s">
        <v>42</v>
      </c>
      <c r="D133" s="249" t="s">
        <v>176</v>
      </c>
      <c r="E133" s="103" t="s">
        <v>158</v>
      </c>
      <c r="F133" s="888">
        <v>2.6</v>
      </c>
      <c r="G133" s="120" t="e">
        <f t="shared" si="176"/>
        <v>#REF!</v>
      </c>
      <c r="H133" s="49">
        <v>2.6</v>
      </c>
      <c r="I133" s="2"/>
      <c r="J133" s="29"/>
      <c r="K133" s="18"/>
      <c r="L133" s="5"/>
      <c r="M133" s="71">
        <v>3</v>
      </c>
      <c r="N133" s="71">
        <v>1</v>
      </c>
      <c r="O133" s="70">
        <v>3</v>
      </c>
      <c r="P133" s="891">
        <f t="shared" si="175"/>
        <v>7</v>
      </c>
      <c r="Q133" s="897">
        <f t="shared" si="178"/>
        <v>9</v>
      </c>
      <c r="R133" s="51">
        <f t="shared" si="136"/>
        <v>2.6</v>
      </c>
      <c r="S133" s="3"/>
      <c r="T133" s="29"/>
      <c r="U133" s="878">
        <f t="shared" si="177"/>
        <v>0</v>
      </c>
      <c r="V133" s="172" t="s">
        <v>642</v>
      </c>
      <c r="W133" s="536">
        <f t="shared" si="174"/>
        <v>0</v>
      </c>
      <c r="X133" s="537">
        <f t="shared" si="173"/>
        <v>0</v>
      </c>
      <c r="Y133" s="537">
        <f t="shared" si="131"/>
        <v>0</v>
      </c>
      <c r="Z133" s="900">
        <f t="shared" si="180"/>
        <v>0</v>
      </c>
      <c r="AA133" s="883"/>
      <c r="AB133" s="270">
        <f t="shared" si="181"/>
        <v>0</v>
      </c>
      <c r="AC133" s="553"/>
      <c r="AD133" s="562">
        <f t="shared" si="182"/>
        <v>0</v>
      </c>
      <c r="AE133" s="518"/>
      <c r="AF133" s="270">
        <f t="shared" si="183"/>
        <v>0</v>
      </c>
      <c r="AG133" s="270"/>
      <c r="AH133" s="562">
        <f t="shared" si="184"/>
        <v>0</v>
      </c>
      <c r="AI133" s="270"/>
      <c r="AJ133" s="228">
        <v>0</v>
      </c>
      <c r="AK133" s="902"/>
      <c r="AL133" s="902"/>
      <c r="AM133" s="18" t="str">
        <f t="shared" si="185"/>
        <v xml:space="preserve"> </v>
      </c>
      <c r="AN133" s="747" t="str">
        <f t="shared" si="186"/>
        <v xml:space="preserve"> </v>
      </c>
      <c r="AO133" s="4" t="str">
        <f t="shared" si="187"/>
        <v xml:space="preserve"> </v>
      </c>
      <c r="AP133" s="747" t="str">
        <f t="shared" si="188"/>
        <v xml:space="preserve"> </v>
      </c>
      <c r="AQ133" s="4" t="str">
        <f t="shared" si="189"/>
        <v xml:space="preserve"> </v>
      </c>
      <c r="AR133" s="747" t="str">
        <f t="shared" si="190"/>
        <v xml:space="preserve"> </v>
      </c>
      <c r="AS133" s="4" t="str">
        <f t="shared" si="191"/>
        <v xml:space="preserve"> </v>
      </c>
      <c r="AT133" s="747" t="str">
        <f t="shared" si="192"/>
        <v xml:space="preserve"> </v>
      </c>
      <c r="AU133" s="4" t="str">
        <f t="shared" si="193"/>
        <v xml:space="preserve"> </v>
      </c>
      <c r="AV133" s="747" t="str">
        <f t="shared" si="194"/>
        <v xml:space="preserve"> </v>
      </c>
      <c r="AW133" s="4" t="str">
        <f t="shared" si="195"/>
        <v xml:space="preserve"> </v>
      </c>
      <c r="AX133" s="747" t="str">
        <f t="shared" si="196"/>
        <v xml:space="preserve"> </v>
      </c>
      <c r="AY133" s="4" t="str">
        <f t="shared" si="197"/>
        <v xml:space="preserve"> </v>
      </c>
      <c r="AZ133" s="747" t="str">
        <f t="shared" si="198"/>
        <v xml:space="preserve"> </v>
      </c>
      <c r="BA133" s="4" t="str">
        <f t="shared" si="199"/>
        <v xml:space="preserve"> </v>
      </c>
      <c r="BB133" s="747" t="str">
        <f t="shared" si="200"/>
        <v xml:space="preserve"> </v>
      </c>
      <c r="BC133" s="4" t="str">
        <f t="shared" si="201"/>
        <v xml:space="preserve"> </v>
      </c>
      <c r="BD133" s="747" t="str">
        <f t="shared" si="202"/>
        <v xml:space="preserve"> </v>
      </c>
      <c r="BE133" s="4" t="str">
        <f t="shared" si="203"/>
        <v xml:space="preserve"> </v>
      </c>
      <c r="BF133" s="747" t="str">
        <f t="shared" si="204"/>
        <v xml:space="preserve"> </v>
      </c>
      <c r="BG133" s="4" t="str">
        <f t="shared" si="205"/>
        <v xml:space="preserve"> </v>
      </c>
      <c r="BH133" s="747" t="str">
        <f t="shared" si="206"/>
        <v xml:space="preserve"> </v>
      </c>
      <c r="BI133" s="4" t="str">
        <f t="shared" si="207"/>
        <v xml:space="preserve"> </v>
      </c>
      <c r="BJ133" s="747" t="str">
        <f t="shared" si="208"/>
        <v xml:space="preserve"> </v>
      </c>
      <c r="BK133" s="4" t="str">
        <f t="shared" si="209"/>
        <v xml:space="preserve"> </v>
      </c>
      <c r="BL133" s="747" t="str">
        <f t="shared" si="210"/>
        <v xml:space="preserve"> </v>
      </c>
      <c r="BM133" s="4" t="str">
        <f t="shared" si="211"/>
        <v xml:space="preserve"> </v>
      </c>
      <c r="BN133" s="747" t="str">
        <f t="shared" si="212"/>
        <v xml:space="preserve"> </v>
      </c>
      <c r="BO133" s="4" t="str">
        <f t="shared" si="213"/>
        <v xml:space="preserve"> </v>
      </c>
      <c r="BP133" s="747" t="str">
        <f t="shared" si="214"/>
        <v xml:space="preserve"> </v>
      </c>
      <c r="BQ133" s="133" t="s">
        <v>618</v>
      </c>
      <c r="BR133" s="133"/>
      <c r="BS133" s="389"/>
      <c r="BT133" s="389"/>
      <c r="BU133" s="389"/>
      <c r="BV133" s="389"/>
      <c r="BW133" s="389"/>
      <c r="BX133" s="389"/>
      <c r="BY133" s="389"/>
      <c r="BZ133" s="389"/>
      <c r="CA133" s="389"/>
      <c r="CB133" s="163">
        <f t="shared" ref="CB133:CB137" si="215">(F133+H133+I133+J133+R133+S133+T133)/3-F133</f>
        <v>0</v>
      </c>
      <c r="CC133" s="389"/>
      <c r="CD133" s="389"/>
      <c r="CE133" s="389"/>
      <c r="CF133" s="389"/>
      <c r="CG133" s="389"/>
      <c r="CH133" s="389"/>
      <c r="CI133" s="389"/>
      <c r="CJ133" s="389"/>
      <c r="CK133" s="389"/>
      <c r="CL133" s="389"/>
      <c r="CM133" s="389"/>
      <c r="CN133" s="389"/>
      <c r="CO133" s="389"/>
      <c r="CP133" s="389"/>
      <c r="CQ133" s="389"/>
      <c r="CR133" s="389"/>
      <c r="CS133" s="389"/>
      <c r="CT133" s="389"/>
      <c r="CU133" s="389"/>
      <c r="CV133" s="389"/>
      <c r="CW133" s="389"/>
      <c r="CX133" s="389"/>
      <c r="CY133" s="389"/>
      <c r="CZ133" s="389"/>
      <c r="DA133" s="389"/>
      <c r="DB133" s="389"/>
      <c r="DC133" s="389"/>
      <c r="DD133" s="389"/>
      <c r="DE133" s="389"/>
      <c r="DF133" s="389"/>
      <c r="DG133" s="389"/>
      <c r="DH133" s="389"/>
      <c r="DI133" s="389"/>
      <c r="DJ133" s="389"/>
      <c r="DK133" s="389"/>
      <c r="DL133" s="389"/>
      <c r="DM133" s="389"/>
      <c r="DN133" s="389"/>
      <c r="DO133" s="389"/>
      <c r="DP133" s="389"/>
      <c r="DQ133" s="389"/>
      <c r="DR133" s="389"/>
      <c r="DS133" s="389"/>
      <c r="DT133" s="389"/>
      <c r="DU133" s="389"/>
      <c r="DV133" s="389"/>
      <c r="DW133" s="389"/>
      <c r="DX133" s="389"/>
      <c r="DY133" s="389"/>
      <c r="DZ133" s="389"/>
      <c r="EA133" s="389"/>
      <c r="EB133" s="389"/>
      <c r="EC133" s="389"/>
      <c r="ED133" s="389"/>
      <c r="EE133" s="389"/>
      <c r="EF133" s="389"/>
      <c r="EG133" s="389"/>
      <c r="EH133" s="389"/>
      <c r="EI133" s="389"/>
      <c r="EJ133" s="389"/>
      <c r="EK133" s="389"/>
      <c r="EL133" s="389"/>
      <c r="EM133" s="389"/>
      <c r="EN133" s="389"/>
      <c r="EO133" s="389"/>
      <c r="EP133" s="389"/>
      <c r="EQ133" s="389"/>
      <c r="ER133" s="389"/>
      <c r="ES133" s="389"/>
      <c r="ET133" s="389"/>
      <c r="EU133" s="389"/>
      <c r="EV133" s="389"/>
      <c r="EW133" s="389"/>
      <c r="EX133" s="389"/>
      <c r="EY133" s="389"/>
      <c r="EZ133" s="389"/>
      <c r="FA133" s="389"/>
      <c r="FB133" s="389"/>
      <c r="FC133" s="389"/>
      <c r="FD133" s="389"/>
      <c r="FE133" s="389"/>
      <c r="FF133" s="389"/>
      <c r="FG133" s="389"/>
      <c r="FH133" s="389"/>
      <c r="FI133" s="389"/>
      <c r="FJ133" s="389"/>
      <c r="FK133" s="389"/>
      <c r="FL133" s="389"/>
      <c r="FM133" s="389"/>
      <c r="FN133" s="389"/>
      <c r="FO133" s="389"/>
      <c r="FP133" s="389"/>
      <c r="FQ133" s="389"/>
      <c r="FR133" s="389"/>
      <c r="FS133" s="389"/>
      <c r="FT133" s="389"/>
      <c r="FU133" s="389"/>
      <c r="FV133" s="389"/>
      <c r="FW133" s="389"/>
      <c r="FX133" s="625" t="s">
        <v>365</v>
      </c>
      <c r="FY133" s="626">
        <v>266</v>
      </c>
      <c r="FZ133" s="626">
        <v>10313982</v>
      </c>
      <c r="GA133" s="626" t="s">
        <v>783</v>
      </c>
      <c r="GB133" s="626"/>
      <c r="GC133" s="626" t="s">
        <v>783</v>
      </c>
      <c r="GD133" s="626" t="s">
        <v>783</v>
      </c>
      <c r="GE133" s="626" t="s">
        <v>783</v>
      </c>
      <c r="GF133" s="626"/>
      <c r="GG133" s="626" t="s">
        <v>783</v>
      </c>
      <c r="GH133" s="626" t="s">
        <v>783</v>
      </c>
      <c r="GI133" s="626"/>
      <c r="GJ133" s="626" t="s">
        <v>783</v>
      </c>
      <c r="GK133" s="626" t="s">
        <v>781</v>
      </c>
      <c r="GL133" s="626" t="s">
        <v>783</v>
      </c>
      <c r="GM133" s="626" t="s">
        <v>783</v>
      </c>
      <c r="GN133" s="626" t="s">
        <v>783</v>
      </c>
      <c r="GO133" s="626" t="s">
        <v>783</v>
      </c>
      <c r="GP133" s="626" t="s">
        <v>783</v>
      </c>
      <c r="GQ133" s="626" t="s">
        <v>783</v>
      </c>
      <c r="GR133" s="626" t="s">
        <v>783</v>
      </c>
      <c r="GS133" s="626" t="s">
        <v>783</v>
      </c>
      <c r="GT133" s="626" t="s">
        <v>783</v>
      </c>
      <c r="GU133" s="626" t="s">
        <v>783</v>
      </c>
      <c r="GV133" s="626" t="s">
        <v>783</v>
      </c>
      <c r="GW133" s="626" t="s">
        <v>783</v>
      </c>
      <c r="GX133" s="626" t="s">
        <v>783</v>
      </c>
      <c r="GY133" s="626">
        <v>1649</v>
      </c>
      <c r="GZ133" s="626">
        <v>0</v>
      </c>
      <c r="HA133" s="626">
        <v>9</v>
      </c>
      <c r="HB133" s="626" t="s">
        <v>783</v>
      </c>
      <c r="HC133" s="626" t="s">
        <v>783</v>
      </c>
      <c r="HD133" s="626" t="s">
        <v>783</v>
      </c>
      <c r="HE133" s="626" t="s">
        <v>783</v>
      </c>
      <c r="HF133" s="626" t="s">
        <v>783</v>
      </c>
      <c r="HG133" s="626" t="s">
        <v>783</v>
      </c>
      <c r="HH133" s="626" t="s">
        <v>783</v>
      </c>
      <c r="HI133" s="626" t="s">
        <v>783</v>
      </c>
      <c r="HJ133" s="626" t="s">
        <v>783</v>
      </c>
      <c r="HK133" s="626" t="s">
        <v>783</v>
      </c>
      <c r="HL133" s="626" t="s">
        <v>783</v>
      </c>
      <c r="HM133" s="626" t="s">
        <v>783</v>
      </c>
      <c r="HN133" s="626" t="s">
        <v>783</v>
      </c>
      <c r="HO133" s="626" t="s">
        <v>783</v>
      </c>
      <c r="HP133" s="626" t="s">
        <v>783</v>
      </c>
      <c r="HQ133" s="626" t="s">
        <v>783</v>
      </c>
      <c r="HR133" s="626">
        <v>3974526</v>
      </c>
      <c r="HS133" s="626" t="s">
        <v>783</v>
      </c>
      <c r="HT133" s="626" t="s">
        <v>786</v>
      </c>
      <c r="HU133" s="626" t="s">
        <v>787</v>
      </c>
      <c r="HV133" s="626">
        <v>4</v>
      </c>
      <c r="HW133" s="626">
        <v>2006</v>
      </c>
      <c r="HX133" s="626">
        <v>63</v>
      </c>
      <c r="HY133" s="626">
        <v>0</v>
      </c>
      <c r="HZ133" s="626">
        <v>634</v>
      </c>
      <c r="IA133" s="627">
        <v>38560.579108796293</v>
      </c>
      <c r="IB133" s="626" t="s">
        <v>788</v>
      </c>
      <c r="IC133" s="626">
        <v>3979004</v>
      </c>
      <c r="ID133" s="626" t="s">
        <v>783</v>
      </c>
      <c r="IE133" s="626">
        <v>1712</v>
      </c>
      <c r="IF133" s="626" t="s">
        <v>783</v>
      </c>
      <c r="IG133" s="626" t="s">
        <v>783</v>
      </c>
      <c r="IH133" s="626" t="s">
        <v>783</v>
      </c>
      <c r="II133" s="626" t="s">
        <v>783</v>
      </c>
      <c r="IJ133" s="626" t="s">
        <v>783</v>
      </c>
      <c r="IK133" s="626" t="s">
        <v>783</v>
      </c>
      <c r="IL133" s="626" t="s">
        <v>783</v>
      </c>
      <c r="IM133" s="626" t="s">
        <v>783</v>
      </c>
      <c r="IN133" s="626" t="s">
        <v>783</v>
      </c>
      <c r="IO133" s="626">
        <v>2108</v>
      </c>
      <c r="IP133" s="627">
        <v>37477.341331018521</v>
      </c>
      <c r="IQ133" s="626" t="s">
        <v>783</v>
      </c>
      <c r="IR133" s="626" t="s">
        <v>783</v>
      </c>
      <c r="IS133" s="626" t="s">
        <v>783</v>
      </c>
      <c r="IT133" s="626" t="s">
        <v>783</v>
      </c>
      <c r="IU133" s="626" t="s">
        <v>783</v>
      </c>
      <c r="IV133" s="626" t="s">
        <v>783</v>
      </c>
      <c r="IW133" s="626" t="s">
        <v>783</v>
      </c>
      <c r="IX133" s="626" t="s">
        <v>781</v>
      </c>
      <c r="IY133" s="626" t="s">
        <v>783</v>
      </c>
      <c r="IZ133" s="626" t="s">
        <v>783</v>
      </c>
      <c r="JA133" s="626" t="s">
        <v>783</v>
      </c>
      <c r="JB133" s="626" t="s">
        <v>783</v>
      </c>
      <c r="JC133" s="626" t="s">
        <v>783</v>
      </c>
      <c r="JD133" s="626">
        <v>329450</v>
      </c>
      <c r="JE133" s="626" t="s">
        <v>783</v>
      </c>
      <c r="JF133" s="626" t="s">
        <v>783</v>
      </c>
      <c r="JG133" s="626" t="s">
        <v>783</v>
      </c>
      <c r="JH133" s="626" t="s">
        <v>783</v>
      </c>
      <c r="JI133" s="626" t="s">
        <v>783</v>
      </c>
      <c r="JJ133" s="626" t="s">
        <v>783</v>
      </c>
      <c r="JK133" s="626" t="s">
        <v>783</v>
      </c>
      <c r="JL133" s="626" t="s">
        <v>783</v>
      </c>
      <c r="JM133" s="626">
        <v>4</v>
      </c>
      <c r="JN133" s="626" t="s">
        <v>783</v>
      </c>
      <c r="JO133" s="626" t="s">
        <v>783</v>
      </c>
      <c r="JP133" s="626" t="s">
        <v>783</v>
      </c>
      <c r="JQ133" s="626" t="s">
        <v>783</v>
      </c>
      <c r="JR133" s="626" t="s">
        <v>783</v>
      </c>
      <c r="JS133" s="626" t="s">
        <v>783</v>
      </c>
      <c r="JT133" s="626" t="s">
        <v>783</v>
      </c>
      <c r="JU133" s="626" t="s">
        <v>914</v>
      </c>
      <c r="JV133" s="628">
        <v>660.43638799999997</v>
      </c>
      <c r="JW133">
        <f>SUM(JV132:JV133)</f>
        <v>926.68895599999996</v>
      </c>
      <c r="JX133" s="371">
        <v>0.17550927196969696</v>
      </c>
      <c r="JZ133" s="836"/>
    </row>
    <row r="134" spans="1:286" ht="16" thickBot="1">
      <c r="A134" s="905" t="s">
        <v>5</v>
      </c>
      <c r="B134" s="79">
        <f t="shared" si="179"/>
        <v>2</v>
      </c>
      <c r="C134" s="871" t="s">
        <v>63</v>
      </c>
      <c r="D134" s="249"/>
      <c r="E134" s="103">
        <v>0.26</v>
      </c>
      <c r="F134" s="888">
        <v>0</v>
      </c>
      <c r="G134" s="120" t="e">
        <f t="shared" si="176"/>
        <v>#REF!</v>
      </c>
      <c r="H134" s="46"/>
      <c r="I134" s="2"/>
      <c r="J134" s="29"/>
      <c r="K134" s="18"/>
      <c r="L134" s="5"/>
      <c r="M134" s="65"/>
      <c r="N134" s="65"/>
      <c r="O134" s="66"/>
      <c r="P134" s="891">
        <f t="shared" si="175"/>
        <v>0</v>
      </c>
      <c r="Q134" s="897"/>
      <c r="R134" s="46"/>
      <c r="S134" s="2"/>
      <c r="T134" s="29"/>
      <c r="U134" s="878">
        <f t="shared" si="177"/>
        <v>0</v>
      </c>
      <c r="V134" s="172" t="s">
        <v>642</v>
      </c>
      <c r="W134" s="536">
        <f t="shared" ref="W134:W136" si="216">IF(V134="RC", (U134*1.1+15000*S134),U134)</f>
        <v>0</v>
      </c>
      <c r="X134" s="537">
        <f t="shared" si="173"/>
        <v>0</v>
      </c>
      <c r="Y134" s="537">
        <f t="shared" ref="Y134:Y138" si="217">IF(V134="RC",(IF(((W134+X134)*0.09)&gt;3000,((W134+X134)*0.09),3000)),(IF((X134+W134)=0,0,500)))</f>
        <v>0</v>
      </c>
      <c r="Z134" s="900">
        <f t="shared" si="180"/>
        <v>0</v>
      </c>
      <c r="AA134" s="883"/>
      <c r="AB134" s="270"/>
      <c r="AC134" s="553"/>
      <c r="AD134" s="562"/>
      <c r="AE134" s="518"/>
      <c r="AF134" s="270">
        <f t="shared" si="183"/>
        <v>0</v>
      </c>
      <c r="AG134" s="270"/>
      <c r="AH134" s="562">
        <f t="shared" si="184"/>
        <v>0</v>
      </c>
      <c r="AI134" s="270"/>
      <c r="AJ134" s="228">
        <v>0</v>
      </c>
      <c r="AK134" s="902"/>
      <c r="AL134" s="902"/>
      <c r="AM134" s="18" t="str">
        <f t="shared" si="185"/>
        <v xml:space="preserve"> </v>
      </c>
      <c r="AN134" s="747" t="str">
        <f t="shared" si="186"/>
        <v xml:space="preserve"> </v>
      </c>
      <c r="AO134" s="4" t="str">
        <f t="shared" si="187"/>
        <v xml:space="preserve"> </v>
      </c>
      <c r="AP134" s="747" t="str">
        <f t="shared" si="188"/>
        <v xml:space="preserve"> </v>
      </c>
      <c r="AQ134" s="4" t="str">
        <f t="shared" si="189"/>
        <v xml:space="preserve"> </v>
      </c>
      <c r="AR134" s="747" t="str">
        <f t="shared" si="190"/>
        <v xml:space="preserve"> </v>
      </c>
      <c r="AS134" s="4" t="str">
        <f t="shared" si="191"/>
        <v xml:space="preserve"> </v>
      </c>
      <c r="AT134" s="747" t="str">
        <f t="shared" si="192"/>
        <v xml:space="preserve"> </v>
      </c>
      <c r="AU134" s="4" t="str">
        <f t="shared" si="193"/>
        <v xml:space="preserve"> </v>
      </c>
      <c r="AV134" s="747" t="str">
        <f t="shared" si="194"/>
        <v xml:space="preserve"> </v>
      </c>
      <c r="AW134" s="4" t="str">
        <f t="shared" si="195"/>
        <v xml:space="preserve"> </v>
      </c>
      <c r="AX134" s="747" t="str">
        <f t="shared" si="196"/>
        <v xml:space="preserve"> </v>
      </c>
      <c r="AY134" s="4" t="str">
        <f t="shared" si="197"/>
        <v xml:space="preserve"> </v>
      </c>
      <c r="AZ134" s="747" t="str">
        <f t="shared" si="198"/>
        <v xml:space="preserve"> </v>
      </c>
      <c r="BA134" s="4" t="str">
        <f t="shared" si="199"/>
        <v xml:space="preserve"> </v>
      </c>
      <c r="BB134" s="747" t="str">
        <f t="shared" si="200"/>
        <v xml:space="preserve"> </v>
      </c>
      <c r="BC134" s="4" t="str">
        <f t="shared" si="201"/>
        <v xml:space="preserve"> </v>
      </c>
      <c r="BD134" s="747" t="str">
        <f t="shared" si="202"/>
        <v xml:space="preserve"> </v>
      </c>
      <c r="BE134" s="4" t="str">
        <f t="shared" si="203"/>
        <v xml:space="preserve"> </v>
      </c>
      <c r="BF134" s="747" t="str">
        <f t="shared" si="204"/>
        <v xml:space="preserve"> </v>
      </c>
      <c r="BG134" s="4" t="str">
        <f t="shared" si="205"/>
        <v xml:space="preserve"> </v>
      </c>
      <c r="BH134" s="747" t="str">
        <f t="shared" si="206"/>
        <v xml:space="preserve"> </v>
      </c>
      <c r="BI134" s="4" t="str">
        <f t="shared" si="207"/>
        <v xml:space="preserve"> </v>
      </c>
      <c r="BJ134" s="747" t="str">
        <f t="shared" si="208"/>
        <v xml:space="preserve"> </v>
      </c>
      <c r="BK134" s="4" t="str">
        <f t="shared" si="209"/>
        <v xml:space="preserve"> </v>
      </c>
      <c r="BL134" s="747" t="str">
        <f t="shared" si="210"/>
        <v xml:space="preserve"> </v>
      </c>
      <c r="BM134" s="4" t="str">
        <f t="shared" si="211"/>
        <v xml:space="preserve"> </v>
      </c>
      <c r="BN134" s="747" t="str">
        <f t="shared" si="212"/>
        <v xml:space="preserve"> </v>
      </c>
      <c r="BO134" s="4" t="str">
        <f t="shared" si="213"/>
        <v xml:space="preserve"> </v>
      </c>
      <c r="BP134" s="747" t="str">
        <f t="shared" si="214"/>
        <v xml:space="preserve"> </v>
      </c>
      <c r="BQ134" s="133"/>
      <c r="BR134" s="133"/>
      <c r="BS134" s="389"/>
      <c r="BT134" s="389"/>
      <c r="BU134" s="389"/>
      <c r="BV134" s="389"/>
      <c r="BW134" s="389"/>
      <c r="BX134" s="389"/>
      <c r="BY134" s="389"/>
      <c r="BZ134" s="389"/>
      <c r="CA134" s="389"/>
      <c r="CB134" s="163">
        <f t="shared" si="215"/>
        <v>0</v>
      </c>
      <c r="CC134" s="389"/>
      <c r="CD134" s="389"/>
      <c r="CE134" s="389"/>
      <c r="CF134" s="389"/>
      <c r="CG134" s="389"/>
      <c r="CH134" s="389"/>
      <c r="CI134" s="389"/>
      <c r="CJ134" s="389"/>
      <c r="CK134" s="389"/>
      <c r="CL134" s="389"/>
      <c r="CM134" s="389"/>
      <c r="CN134" s="389"/>
      <c r="CO134" s="389"/>
      <c r="CP134" s="389"/>
      <c r="CQ134" s="389"/>
      <c r="CR134" s="389"/>
      <c r="CS134" s="389"/>
      <c r="CT134" s="389"/>
      <c r="CU134" s="389"/>
      <c r="CV134" s="389"/>
      <c r="CW134" s="389"/>
      <c r="CX134" s="389"/>
      <c r="CY134" s="389"/>
      <c r="CZ134" s="389"/>
      <c r="DA134" s="389"/>
      <c r="DB134" s="389"/>
      <c r="DC134" s="389"/>
      <c r="DD134" s="389"/>
      <c r="DE134" s="389"/>
      <c r="DF134" s="389"/>
      <c r="DG134" s="389"/>
      <c r="DH134" s="389"/>
      <c r="DI134" s="389"/>
      <c r="DJ134" s="389"/>
      <c r="DK134" s="389"/>
      <c r="DL134" s="389"/>
      <c r="DM134" s="389"/>
      <c r="DN134" s="389"/>
      <c r="DO134" s="389"/>
      <c r="DP134" s="389"/>
      <c r="DQ134" s="389"/>
      <c r="DR134" s="389"/>
      <c r="DS134" s="389"/>
      <c r="DT134" s="389"/>
      <c r="DU134" s="389"/>
      <c r="DV134" s="389"/>
      <c r="DW134" s="389"/>
      <c r="DX134" s="389"/>
      <c r="DY134" s="389"/>
      <c r="DZ134" s="389"/>
      <c r="EA134" s="389"/>
      <c r="EB134" s="389"/>
      <c r="EC134" s="389"/>
      <c r="ED134" s="389"/>
      <c r="EE134" s="389"/>
      <c r="EF134" s="389"/>
      <c r="EG134" s="389"/>
      <c r="EH134" s="389"/>
      <c r="EI134" s="389"/>
      <c r="EJ134" s="389"/>
      <c r="EK134" s="389"/>
      <c r="EL134" s="389"/>
      <c r="EM134" s="389"/>
      <c r="EN134" s="389"/>
      <c r="EO134" s="389"/>
      <c r="EP134" s="389"/>
      <c r="EQ134" s="389"/>
      <c r="ER134" s="389"/>
      <c r="ES134" s="389"/>
      <c r="ET134" s="389"/>
      <c r="EU134" s="389"/>
      <c r="EV134" s="389"/>
      <c r="EW134" s="389"/>
      <c r="EX134" s="389"/>
      <c r="EY134" s="389"/>
      <c r="EZ134" s="389"/>
      <c r="FA134" s="389"/>
      <c r="FB134" s="389"/>
      <c r="FC134" s="389"/>
      <c r="FD134" s="389"/>
      <c r="FE134" s="389"/>
      <c r="FF134" s="389"/>
      <c r="FG134" s="389"/>
      <c r="FH134" s="389"/>
      <c r="FI134" s="389"/>
      <c r="FJ134" s="389"/>
      <c r="FK134" s="389"/>
      <c r="FL134" s="389"/>
      <c r="FM134" s="389"/>
      <c r="FN134" s="389"/>
      <c r="FO134" s="389"/>
      <c r="FP134" s="389"/>
      <c r="FQ134" s="389"/>
      <c r="FR134" s="389"/>
      <c r="FS134" s="389"/>
      <c r="FT134" s="389"/>
      <c r="FU134" s="389"/>
      <c r="FV134" s="389"/>
      <c r="FW134" s="389"/>
      <c r="FX134" s="666" t="s">
        <v>476</v>
      </c>
      <c r="FY134" s="667">
        <v>178</v>
      </c>
      <c r="FZ134" s="667">
        <v>30289534</v>
      </c>
      <c r="GA134" s="667">
        <v>55</v>
      </c>
      <c r="GB134" s="667" t="s">
        <v>798</v>
      </c>
      <c r="GC134" s="667">
        <v>20</v>
      </c>
      <c r="GD134" s="667">
        <v>1979</v>
      </c>
      <c r="GE134" s="667">
        <v>2</v>
      </c>
      <c r="GF134" s="667" t="s">
        <v>148</v>
      </c>
      <c r="GG134" s="667">
        <v>3</v>
      </c>
      <c r="GH134" s="667">
        <v>2</v>
      </c>
      <c r="GI134" s="667" t="s">
        <v>148</v>
      </c>
      <c r="GJ134" s="667">
        <v>3</v>
      </c>
      <c r="GK134" s="667" t="s">
        <v>781</v>
      </c>
      <c r="GL134" s="667" t="s">
        <v>782</v>
      </c>
      <c r="GM134" s="667">
        <v>66</v>
      </c>
      <c r="GN134" s="667" t="s">
        <v>783</v>
      </c>
      <c r="GO134" s="667">
        <v>0</v>
      </c>
      <c r="GP134" s="667">
        <v>0</v>
      </c>
      <c r="GQ134" s="667">
        <v>4</v>
      </c>
      <c r="GR134" s="667">
        <v>2</v>
      </c>
      <c r="GS134" s="667">
        <v>3</v>
      </c>
      <c r="GT134" s="667" t="s">
        <v>783</v>
      </c>
      <c r="GU134" s="667" t="s">
        <v>783</v>
      </c>
      <c r="GV134" s="667" t="s">
        <v>783</v>
      </c>
      <c r="GW134" s="667" t="s">
        <v>783</v>
      </c>
      <c r="GX134" s="667" t="s">
        <v>783</v>
      </c>
      <c r="GY134" s="667">
        <v>1649</v>
      </c>
      <c r="GZ134" s="667">
        <v>0.28000000000000003</v>
      </c>
      <c r="HA134" s="667">
        <v>5</v>
      </c>
      <c r="HB134" s="667" t="s">
        <v>783</v>
      </c>
      <c r="HC134" s="667" t="s">
        <v>782</v>
      </c>
      <c r="HD134" s="667">
        <v>35</v>
      </c>
      <c r="HE134" s="667" t="s">
        <v>783</v>
      </c>
      <c r="HF134" s="667">
        <v>0</v>
      </c>
      <c r="HG134" s="667" t="s">
        <v>783</v>
      </c>
      <c r="HH134" s="667">
        <v>0</v>
      </c>
      <c r="HI134" s="667">
        <v>1</v>
      </c>
      <c r="HJ134" s="667">
        <v>45</v>
      </c>
      <c r="HK134" s="667" t="s">
        <v>784</v>
      </c>
      <c r="HL134" s="667" t="s">
        <v>785</v>
      </c>
      <c r="HM134" s="667" t="s">
        <v>783</v>
      </c>
      <c r="HN134" s="667" t="s">
        <v>783</v>
      </c>
      <c r="HO134" s="667" t="s">
        <v>783</v>
      </c>
      <c r="HP134" s="667" t="s">
        <v>783</v>
      </c>
      <c r="HQ134" s="667" t="s">
        <v>783</v>
      </c>
      <c r="HR134" s="667">
        <v>3980773</v>
      </c>
      <c r="HS134" s="667" t="s">
        <v>783</v>
      </c>
      <c r="HT134" s="667" t="s">
        <v>786</v>
      </c>
      <c r="HU134" s="667" t="s">
        <v>787</v>
      </c>
      <c r="HV134" s="667">
        <v>4</v>
      </c>
      <c r="HW134" s="667">
        <v>2014</v>
      </c>
      <c r="HX134" s="667">
        <v>63</v>
      </c>
      <c r="HY134" s="667">
        <v>0</v>
      </c>
      <c r="HZ134" s="667">
        <v>1478</v>
      </c>
      <c r="IA134" s="668">
        <v>41697.500081018516</v>
      </c>
      <c r="IB134" s="667" t="s">
        <v>788</v>
      </c>
      <c r="IC134" s="667">
        <v>3976295</v>
      </c>
      <c r="ID134" s="667">
        <v>2014</v>
      </c>
      <c r="IE134" s="667">
        <v>1712</v>
      </c>
      <c r="IF134" s="667" t="s">
        <v>783</v>
      </c>
      <c r="IG134" s="667" t="s">
        <v>783</v>
      </c>
      <c r="IH134" s="667" t="s">
        <v>783</v>
      </c>
      <c r="II134" s="667" t="s">
        <v>783</v>
      </c>
      <c r="IJ134" s="667" t="s">
        <v>783</v>
      </c>
      <c r="IK134" s="667" t="s">
        <v>783</v>
      </c>
      <c r="IL134" s="667" t="s">
        <v>783</v>
      </c>
      <c r="IM134" s="667" t="s">
        <v>783</v>
      </c>
      <c r="IN134" s="667" t="s">
        <v>783</v>
      </c>
      <c r="IO134" s="667">
        <v>1649</v>
      </c>
      <c r="IP134" s="668">
        <v>37477.354571759257</v>
      </c>
      <c r="IQ134" s="667">
        <v>2</v>
      </c>
      <c r="IR134" s="667" t="s">
        <v>793</v>
      </c>
      <c r="IS134" s="667">
        <v>3</v>
      </c>
      <c r="IT134" s="669">
        <v>41275</v>
      </c>
      <c r="IU134" s="667" t="s">
        <v>783</v>
      </c>
      <c r="IV134" s="667" t="s">
        <v>783</v>
      </c>
      <c r="IW134" s="667" t="s">
        <v>783</v>
      </c>
      <c r="IX134" s="667" t="s">
        <v>781</v>
      </c>
      <c r="IY134" s="667">
        <v>45</v>
      </c>
      <c r="IZ134" s="667" t="s">
        <v>789</v>
      </c>
      <c r="JA134" s="667" t="s">
        <v>783</v>
      </c>
      <c r="JB134" s="667" t="s">
        <v>783</v>
      </c>
      <c r="JC134" s="667" t="s">
        <v>783</v>
      </c>
      <c r="JD134" s="667">
        <v>329454</v>
      </c>
      <c r="JE134" s="667" t="s">
        <v>783</v>
      </c>
      <c r="JF134" s="667" t="s">
        <v>783</v>
      </c>
      <c r="JG134" s="667" t="s">
        <v>804</v>
      </c>
      <c r="JH134" s="667">
        <v>55</v>
      </c>
      <c r="JI134" s="667" t="s">
        <v>783</v>
      </c>
      <c r="JJ134" s="667" t="s">
        <v>783</v>
      </c>
      <c r="JK134" s="667" t="s">
        <v>783</v>
      </c>
      <c r="JL134" s="667" t="s">
        <v>790</v>
      </c>
      <c r="JM134" s="667">
        <v>4</v>
      </c>
      <c r="JN134" s="667">
        <v>3</v>
      </c>
      <c r="JO134" s="667" t="s">
        <v>783</v>
      </c>
      <c r="JP134" s="667" t="s">
        <v>783</v>
      </c>
      <c r="JQ134" s="667" t="s">
        <v>783</v>
      </c>
      <c r="JR134" s="667" t="s">
        <v>783</v>
      </c>
      <c r="JS134" s="667" t="s">
        <v>783</v>
      </c>
      <c r="JT134" s="667" t="s">
        <v>783</v>
      </c>
      <c r="JU134" s="667" t="s">
        <v>915</v>
      </c>
      <c r="JV134" s="670">
        <v>1506.416498</v>
      </c>
      <c r="JX134" s="371"/>
      <c r="JY134" s="836"/>
      <c r="JZ134" s="836"/>
    </row>
    <row r="135" spans="1:286" ht="16" thickBot="1">
      <c r="A135" s="905" t="s">
        <v>5</v>
      </c>
      <c r="B135" s="79">
        <f t="shared" si="179"/>
        <v>2</v>
      </c>
      <c r="C135" s="871" t="s">
        <v>67</v>
      </c>
      <c r="D135" s="249"/>
      <c r="E135" s="103">
        <v>1.17</v>
      </c>
      <c r="F135" s="888">
        <v>0</v>
      </c>
      <c r="G135" s="120" t="e">
        <f t="shared" si="176"/>
        <v>#REF!</v>
      </c>
      <c r="H135" s="46"/>
      <c r="I135" s="2"/>
      <c r="J135" s="29"/>
      <c r="K135" s="18"/>
      <c r="L135" s="5"/>
      <c r="M135" s="65"/>
      <c r="N135" s="65"/>
      <c r="O135" s="66"/>
      <c r="P135" s="891">
        <f t="shared" si="175"/>
        <v>0</v>
      </c>
      <c r="Q135" s="897"/>
      <c r="R135" s="46"/>
      <c r="S135" s="2"/>
      <c r="T135" s="29"/>
      <c r="U135" s="878">
        <f t="shared" si="177"/>
        <v>0</v>
      </c>
      <c r="V135" s="172" t="s">
        <v>642</v>
      </c>
      <c r="W135" s="536">
        <f t="shared" si="216"/>
        <v>0</v>
      </c>
      <c r="X135" s="537">
        <f t="shared" si="173"/>
        <v>0</v>
      </c>
      <c r="Y135" s="537">
        <f t="shared" si="217"/>
        <v>0</v>
      </c>
      <c r="Z135" s="900">
        <f t="shared" si="180"/>
        <v>0</v>
      </c>
      <c r="AA135" s="883"/>
      <c r="AB135" s="270"/>
      <c r="AC135" s="553"/>
      <c r="AD135" s="562"/>
      <c r="AE135" s="518"/>
      <c r="AF135" s="270">
        <f t="shared" si="183"/>
        <v>0</v>
      </c>
      <c r="AG135" s="270"/>
      <c r="AH135" s="562">
        <f t="shared" si="184"/>
        <v>0</v>
      </c>
      <c r="AI135" s="270"/>
      <c r="AJ135" s="228">
        <v>0</v>
      </c>
      <c r="AK135" s="902"/>
      <c r="AL135" s="902"/>
      <c r="AM135" s="18" t="str">
        <f t="shared" si="185"/>
        <v xml:space="preserve"> </v>
      </c>
      <c r="AN135" s="747" t="str">
        <f t="shared" si="186"/>
        <v xml:space="preserve"> </v>
      </c>
      <c r="AO135" s="4" t="str">
        <f t="shared" si="187"/>
        <v xml:space="preserve"> </v>
      </c>
      <c r="AP135" s="747" t="str">
        <f t="shared" si="188"/>
        <v xml:space="preserve"> </v>
      </c>
      <c r="AQ135" s="4" t="str">
        <f t="shared" si="189"/>
        <v xml:space="preserve"> </v>
      </c>
      <c r="AR135" s="747" t="str">
        <f t="shared" si="190"/>
        <v xml:space="preserve"> </v>
      </c>
      <c r="AS135" s="4" t="str">
        <f t="shared" si="191"/>
        <v xml:space="preserve"> </v>
      </c>
      <c r="AT135" s="747" t="str">
        <f t="shared" si="192"/>
        <v xml:space="preserve"> </v>
      </c>
      <c r="AU135" s="4" t="str">
        <f t="shared" si="193"/>
        <v xml:space="preserve"> </v>
      </c>
      <c r="AV135" s="747" t="str">
        <f t="shared" si="194"/>
        <v xml:space="preserve"> </v>
      </c>
      <c r="AW135" s="4" t="str">
        <f t="shared" si="195"/>
        <v xml:space="preserve"> </v>
      </c>
      <c r="AX135" s="747" t="str">
        <f t="shared" si="196"/>
        <v xml:space="preserve"> </v>
      </c>
      <c r="AY135" s="4" t="str">
        <f t="shared" si="197"/>
        <v xml:space="preserve"> </v>
      </c>
      <c r="AZ135" s="747" t="str">
        <f t="shared" si="198"/>
        <v xml:space="preserve"> </v>
      </c>
      <c r="BA135" s="4" t="str">
        <f t="shared" si="199"/>
        <v xml:space="preserve"> </v>
      </c>
      <c r="BB135" s="747" t="str">
        <f t="shared" si="200"/>
        <v xml:space="preserve"> </v>
      </c>
      <c r="BC135" s="4" t="str">
        <f t="shared" si="201"/>
        <v xml:space="preserve"> </v>
      </c>
      <c r="BD135" s="747" t="str">
        <f t="shared" si="202"/>
        <v xml:space="preserve"> </v>
      </c>
      <c r="BE135" s="4" t="str">
        <f t="shared" si="203"/>
        <v xml:space="preserve"> </v>
      </c>
      <c r="BF135" s="747" t="str">
        <f t="shared" si="204"/>
        <v xml:space="preserve"> </v>
      </c>
      <c r="BG135" s="4" t="str">
        <f t="shared" si="205"/>
        <v xml:space="preserve"> </v>
      </c>
      <c r="BH135" s="747" t="str">
        <f t="shared" si="206"/>
        <v xml:space="preserve"> </v>
      </c>
      <c r="BI135" s="4" t="str">
        <f t="shared" si="207"/>
        <v xml:space="preserve"> </v>
      </c>
      <c r="BJ135" s="747" t="str">
        <f t="shared" si="208"/>
        <v xml:space="preserve"> </v>
      </c>
      <c r="BK135" s="4" t="str">
        <f t="shared" si="209"/>
        <v xml:space="preserve"> </v>
      </c>
      <c r="BL135" s="747" t="str">
        <f t="shared" si="210"/>
        <v xml:space="preserve"> </v>
      </c>
      <c r="BM135" s="4" t="str">
        <f t="shared" si="211"/>
        <v xml:space="preserve"> </v>
      </c>
      <c r="BN135" s="747" t="str">
        <f t="shared" si="212"/>
        <v xml:space="preserve"> </v>
      </c>
      <c r="BO135" s="4" t="str">
        <f t="shared" si="213"/>
        <v xml:space="preserve"> </v>
      </c>
      <c r="BP135" s="747" t="str">
        <f t="shared" si="214"/>
        <v xml:space="preserve"> </v>
      </c>
      <c r="BQ135" s="133"/>
      <c r="BR135" s="133"/>
      <c r="BS135" s="389"/>
      <c r="BT135" s="389"/>
      <c r="BU135" s="389"/>
      <c r="BV135" s="389"/>
      <c r="BW135" s="389"/>
      <c r="BX135" s="389"/>
      <c r="BY135" s="389"/>
      <c r="BZ135" s="389"/>
      <c r="CA135" s="389"/>
      <c r="CB135" s="163">
        <f t="shared" si="215"/>
        <v>0</v>
      </c>
      <c r="CC135" s="389"/>
      <c r="CD135" s="389"/>
      <c r="CE135" s="725"/>
      <c r="CF135" s="725"/>
      <c r="CG135" s="725"/>
      <c r="CH135" s="725"/>
      <c r="CI135" s="725"/>
      <c r="CJ135" s="725"/>
      <c r="CK135" s="725"/>
      <c r="CL135" s="725"/>
      <c r="CM135" s="725"/>
      <c r="CN135" s="725"/>
      <c r="CO135" s="725"/>
      <c r="CP135" s="725"/>
      <c r="CQ135" s="725"/>
      <c r="CR135" s="725"/>
      <c r="CS135" s="725"/>
      <c r="CT135" s="725"/>
      <c r="CU135" s="725"/>
      <c r="CV135" s="725"/>
      <c r="CW135" s="725"/>
      <c r="CX135" s="725"/>
      <c r="CY135" s="725"/>
      <c r="CZ135" s="725"/>
      <c r="DA135" s="389"/>
      <c r="DB135" s="389"/>
      <c r="DC135" s="389"/>
      <c r="DD135" s="389"/>
      <c r="DE135" s="389"/>
      <c r="DF135" s="389"/>
      <c r="DG135" s="389"/>
      <c r="DH135" s="389"/>
      <c r="DI135" s="389"/>
      <c r="DJ135" s="389"/>
      <c r="DK135" s="389"/>
      <c r="DL135" s="389"/>
      <c r="DM135" s="389"/>
      <c r="DN135" s="389"/>
      <c r="DO135" s="389"/>
      <c r="DP135" s="389"/>
      <c r="DQ135" s="389"/>
      <c r="DR135" s="389"/>
      <c r="DS135" s="389"/>
      <c r="DT135" s="389"/>
      <c r="DU135" s="389"/>
      <c r="DV135" s="389"/>
      <c r="DW135" s="389"/>
      <c r="DX135" s="389"/>
      <c r="DY135" s="389"/>
      <c r="DZ135" s="389"/>
      <c r="EA135" s="389"/>
      <c r="EB135" s="389"/>
      <c r="EC135" s="389"/>
      <c r="ED135" s="389"/>
      <c r="EE135" s="389"/>
      <c r="EF135" s="389"/>
      <c r="EG135" s="389"/>
      <c r="EH135" s="389"/>
      <c r="EI135" s="389"/>
      <c r="EJ135" s="389"/>
      <c r="EK135" s="389"/>
      <c r="EL135" s="389"/>
      <c r="EM135" s="389"/>
      <c r="EN135" s="389"/>
      <c r="EO135" s="389"/>
      <c r="EP135" s="389"/>
      <c r="EQ135" s="389"/>
      <c r="ER135" s="389"/>
      <c r="ES135" s="389"/>
      <c r="ET135" s="389"/>
      <c r="EU135" s="389"/>
      <c r="EV135" s="389"/>
      <c r="EW135" s="389"/>
      <c r="EX135" s="389"/>
      <c r="EY135" s="389"/>
      <c r="EZ135" s="389"/>
      <c r="FA135" s="389"/>
      <c r="FB135" s="389"/>
      <c r="FC135" s="389"/>
      <c r="FD135" s="389"/>
      <c r="FE135" s="389"/>
      <c r="FF135" s="389"/>
      <c r="FG135" s="389"/>
      <c r="FH135" s="389"/>
      <c r="FI135" s="389"/>
      <c r="FJ135" s="389"/>
      <c r="FK135" s="389"/>
      <c r="FL135" s="389"/>
      <c r="FM135" s="389"/>
      <c r="FN135" s="389"/>
      <c r="FO135" s="389"/>
      <c r="FP135" s="389"/>
      <c r="FQ135" s="389"/>
      <c r="FR135" s="389"/>
      <c r="FS135" s="389"/>
      <c r="FT135" s="389"/>
      <c r="FU135" s="389"/>
      <c r="FV135" s="389"/>
      <c r="FW135" s="389"/>
      <c r="FX135" s="625" t="s">
        <v>476</v>
      </c>
      <c r="FY135" s="626">
        <v>228</v>
      </c>
      <c r="FZ135" s="626">
        <v>30289532</v>
      </c>
      <c r="GA135" s="626">
        <v>55</v>
      </c>
      <c r="GB135" s="626" t="s">
        <v>798</v>
      </c>
      <c r="GC135" s="626">
        <v>20</v>
      </c>
      <c r="GD135" s="626">
        <v>1979</v>
      </c>
      <c r="GE135" s="626">
        <v>2</v>
      </c>
      <c r="GF135" s="626" t="s">
        <v>148</v>
      </c>
      <c r="GG135" s="626">
        <v>3</v>
      </c>
      <c r="GH135" s="626">
        <v>2</v>
      </c>
      <c r="GI135" s="626" t="s">
        <v>148</v>
      </c>
      <c r="GJ135" s="626">
        <v>3</v>
      </c>
      <c r="GK135" s="626" t="s">
        <v>781</v>
      </c>
      <c r="GL135" s="626" t="s">
        <v>782</v>
      </c>
      <c r="GM135" s="626">
        <v>66</v>
      </c>
      <c r="GN135" s="626" t="s">
        <v>783</v>
      </c>
      <c r="GO135" s="626">
        <v>0</v>
      </c>
      <c r="GP135" s="626">
        <v>0</v>
      </c>
      <c r="GQ135" s="626">
        <v>4</v>
      </c>
      <c r="GR135" s="626">
        <v>2</v>
      </c>
      <c r="GS135" s="626">
        <v>3</v>
      </c>
      <c r="GT135" s="626" t="s">
        <v>783</v>
      </c>
      <c r="GU135" s="626" t="s">
        <v>783</v>
      </c>
      <c r="GV135" s="626" t="s">
        <v>783</v>
      </c>
      <c r="GW135" s="626" t="s">
        <v>783</v>
      </c>
      <c r="GX135" s="626" t="s">
        <v>783</v>
      </c>
      <c r="GY135" s="626">
        <v>1649</v>
      </c>
      <c r="GZ135" s="626">
        <v>0.35</v>
      </c>
      <c r="HA135" s="626">
        <v>5</v>
      </c>
      <c r="HB135" s="626" t="s">
        <v>783</v>
      </c>
      <c r="HC135" s="626" t="s">
        <v>782</v>
      </c>
      <c r="HD135" s="626">
        <v>35</v>
      </c>
      <c r="HE135" s="626" t="s">
        <v>783</v>
      </c>
      <c r="HF135" s="626">
        <v>0</v>
      </c>
      <c r="HG135" s="626" t="s">
        <v>783</v>
      </c>
      <c r="HH135" s="626">
        <v>0</v>
      </c>
      <c r="HI135" s="626">
        <v>1</v>
      </c>
      <c r="HJ135" s="626">
        <v>45</v>
      </c>
      <c r="HK135" s="626" t="s">
        <v>784</v>
      </c>
      <c r="HL135" s="626" t="s">
        <v>785</v>
      </c>
      <c r="HM135" s="626" t="s">
        <v>783</v>
      </c>
      <c r="HN135" s="626" t="s">
        <v>783</v>
      </c>
      <c r="HO135" s="626" t="s">
        <v>783</v>
      </c>
      <c r="HP135" s="626" t="s">
        <v>783</v>
      </c>
      <c r="HQ135" s="626" t="s">
        <v>783</v>
      </c>
      <c r="HR135" s="626">
        <v>3980772</v>
      </c>
      <c r="HS135" s="626" t="s">
        <v>783</v>
      </c>
      <c r="HT135" s="626" t="s">
        <v>786</v>
      </c>
      <c r="HU135" s="626" t="s">
        <v>787</v>
      </c>
      <c r="HV135" s="626">
        <v>4</v>
      </c>
      <c r="HW135" s="626">
        <v>2014</v>
      </c>
      <c r="HX135" s="626">
        <v>63</v>
      </c>
      <c r="HY135" s="626">
        <v>0</v>
      </c>
      <c r="HZ135" s="626">
        <v>1848</v>
      </c>
      <c r="IA135" s="627">
        <v>41697.500081018516</v>
      </c>
      <c r="IB135" s="626" t="s">
        <v>788</v>
      </c>
      <c r="IC135" s="626">
        <v>3976294</v>
      </c>
      <c r="ID135" s="626">
        <v>2014</v>
      </c>
      <c r="IE135" s="626">
        <v>1712</v>
      </c>
      <c r="IF135" s="626" t="s">
        <v>783</v>
      </c>
      <c r="IG135" s="626" t="s">
        <v>783</v>
      </c>
      <c r="IH135" s="626" t="s">
        <v>783</v>
      </c>
      <c r="II135" s="626" t="s">
        <v>783</v>
      </c>
      <c r="IJ135" s="626" t="s">
        <v>783</v>
      </c>
      <c r="IK135" s="626" t="s">
        <v>783</v>
      </c>
      <c r="IL135" s="626" t="s">
        <v>783</v>
      </c>
      <c r="IM135" s="626" t="s">
        <v>783</v>
      </c>
      <c r="IN135" s="626" t="s">
        <v>783</v>
      </c>
      <c r="IO135" s="626">
        <v>1649</v>
      </c>
      <c r="IP135" s="627">
        <v>37477.354571759257</v>
      </c>
      <c r="IQ135" s="626">
        <v>2</v>
      </c>
      <c r="IR135" s="626" t="s">
        <v>793</v>
      </c>
      <c r="IS135" s="626">
        <v>3</v>
      </c>
      <c r="IT135" s="665">
        <v>41275</v>
      </c>
      <c r="IU135" s="626" t="s">
        <v>783</v>
      </c>
      <c r="IV135" s="626" t="s">
        <v>783</v>
      </c>
      <c r="IW135" s="626" t="s">
        <v>783</v>
      </c>
      <c r="IX135" s="626" t="s">
        <v>781</v>
      </c>
      <c r="IY135" s="626">
        <v>45</v>
      </c>
      <c r="IZ135" s="626" t="s">
        <v>789</v>
      </c>
      <c r="JA135" s="626" t="s">
        <v>783</v>
      </c>
      <c r="JB135" s="626" t="s">
        <v>783</v>
      </c>
      <c r="JC135" s="626" t="s">
        <v>783</v>
      </c>
      <c r="JD135" s="626">
        <v>329454</v>
      </c>
      <c r="JE135" s="626" t="s">
        <v>783</v>
      </c>
      <c r="JF135" s="626" t="s">
        <v>783</v>
      </c>
      <c r="JG135" s="626" t="s">
        <v>804</v>
      </c>
      <c r="JH135" s="626">
        <v>55</v>
      </c>
      <c r="JI135" s="626" t="s">
        <v>783</v>
      </c>
      <c r="JJ135" s="626" t="s">
        <v>783</v>
      </c>
      <c r="JK135" s="626" t="s">
        <v>783</v>
      </c>
      <c r="JL135" s="626" t="s">
        <v>790</v>
      </c>
      <c r="JM135" s="626">
        <v>4</v>
      </c>
      <c r="JN135" s="626">
        <v>3</v>
      </c>
      <c r="JO135" s="626" t="s">
        <v>783</v>
      </c>
      <c r="JP135" s="626" t="s">
        <v>783</v>
      </c>
      <c r="JQ135" s="626" t="s">
        <v>783</v>
      </c>
      <c r="JR135" s="626" t="s">
        <v>783</v>
      </c>
      <c r="JS135" s="626" t="s">
        <v>783</v>
      </c>
      <c r="JT135" s="626" t="s">
        <v>783</v>
      </c>
      <c r="JU135" s="626" t="s">
        <v>916</v>
      </c>
      <c r="JV135" s="628">
        <v>1827.008566</v>
      </c>
      <c r="JW135">
        <f>SUM(JV134:JV135)</f>
        <v>3333.425064</v>
      </c>
      <c r="JX135" s="225">
        <v>0.63133050454545458</v>
      </c>
      <c r="JY135" s="836"/>
    </row>
    <row r="136" spans="1:286" ht="16" thickBot="1">
      <c r="A136" s="907" t="s">
        <v>5</v>
      </c>
      <c r="B136" s="872">
        <f t="shared" si="179"/>
        <v>4</v>
      </c>
      <c r="C136" s="873" t="s">
        <v>69</v>
      </c>
      <c r="D136" s="249" t="s">
        <v>65</v>
      </c>
      <c r="E136" s="103" t="s">
        <v>135</v>
      </c>
      <c r="F136" s="889">
        <v>2.91</v>
      </c>
      <c r="G136" s="120" t="e">
        <f t="shared" si="176"/>
        <v>#REF!</v>
      </c>
      <c r="H136" s="586">
        <v>2.91</v>
      </c>
      <c r="I136" s="7"/>
      <c r="J136" s="31"/>
      <c r="K136" s="18"/>
      <c r="L136" s="5"/>
      <c r="M136" s="75">
        <v>1</v>
      </c>
      <c r="N136" s="75">
        <v>0.5</v>
      </c>
      <c r="O136" s="76">
        <v>3</v>
      </c>
      <c r="P136" s="973">
        <f t="shared" si="175"/>
        <v>4.5</v>
      </c>
      <c r="Q136" s="898">
        <f>O136*N136*M136</f>
        <v>1.5</v>
      </c>
      <c r="R136" s="865">
        <f>H136</f>
        <v>2.91</v>
      </c>
      <c r="S136" s="409"/>
      <c r="T136" s="31"/>
      <c r="U136" s="878">
        <f t="shared" si="177"/>
        <v>0</v>
      </c>
      <c r="V136" s="172" t="s">
        <v>642</v>
      </c>
      <c r="W136" s="536">
        <f t="shared" si="216"/>
        <v>0</v>
      </c>
      <c r="X136" s="537">
        <f t="shared" si="173"/>
        <v>0</v>
      </c>
      <c r="Y136" s="537">
        <f t="shared" si="217"/>
        <v>0</v>
      </c>
      <c r="Z136" s="900">
        <f t="shared" si="180"/>
        <v>0</v>
      </c>
      <c r="AA136" s="883"/>
      <c r="AB136" s="270">
        <f>AA136*26*F136*440/27*$O$157</f>
        <v>0</v>
      </c>
      <c r="AC136" s="553"/>
      <c r="AD136" s="562">
        <f>F136*AC136*$O$158</f>
        <v>0</v>
      </c>
      <c r="AE136" s="518"/>
      <c r="AF136" s="270">
        <f t="shared" si="183"/>
        <v>0</v>
      </c>
      <c r="AG136" s="270"/>
      <c r="AH136" s="562">
        <f t="shared" si="184"/>
        <v>0</v>
      </c>
      <c r="AI136" s="270"/>
      <c r="AJ136" s="228">
        <v>0</v>
      </c>
      <c r="AK136" s="903"/>
      <c r="AL136" s="903"/>
      <c r="AM136" s="18" t="str">
        <f t="shared" si="185"/>
        <v xml:space="preserve"> </v>
      </c>
      <c r="AN136" s="747" t="str">
        <f t="shared" si="186"/>
        <v xml:space="preserve"> </v>
      </c>
      <c r="AO136" s="4" t="str">
        <f t="shared" si="187"/>
        <v xml:space="preserve"> </v>
      </c>
      <c r="AP136" s="747" t="str">
        <f t="shared" si="188"/>
        <v xml:space="preserve"> </v>
      </c>
      <c r="AQ136" s="4" t="str">
        <f t="shared" si="189"/>
        <v xml:space="preserve"> </v>
      </c>
      <c r="AR136" s="747" t="str">
        <f t="shared" si="190"/>
        <v xml:space="preserve"> </v>
      </c>
      <c r="AS136" s="4" t="str">
        <f t="shared" si="191"/>
        <v xml:space="preserve"> </v>
      </c>
      <c r="AT136" s="747" t="str">
        <f t="shared" si="192"/>
        <v xml:space="preserve"> </v>
      </c>
      <c r="AU136" s="4" t="str">
        <f t="shared" si="193"/>
        <v xml:space="preserve"> </v>
      </c>
      <c r="AV136" s="747" t="str">
        <f t="shared" si="194"/>
        <v xml:space="preserve"> </v>
      </c>
      <c r="AW136" s="4" t="str">
        <f t="shared" si="195"/>
        <v xml:space="preserve"> </v>
      </c>
      <c r="AX136" s="747" t="str">
        <f t="shared" si="196"/>
        <v xml:space="preserve"> </v>
      </c>
      <c r="AY136" s="4" t="str">
        <f t="shared" si="197"/>
        <v xml:space="preserve"> </v>
      </c>
      <c r="AZ136" s="747" t="str">
        <f t="shared" si="198"/>
        <v xml:space="preserve"> </v>
      </c>
      <c r="BA136" s="4" t="str">
        <f t="shared" si="199"/>
        <v xml:space="preserve"> </v>
      </c>
      <c r="BB136" s="747" t="str">
        <f t="shared" si="200"/>
        <v xml:space="preserve"> </v>
      </c>
      <c r="BC136" s="4" t="str">
        <f t="shared" si="201"/>
        <v xml:space="preserve"> </v>
      </c>
      <c r="BD136" s="747" t="str">
        <f t="shared" si="202"/>
        <v xml:space="preserve"> </v>
      </c>
      <c r="BE136" s="4" t="str">
        <f t="shared" si="203"/>
        <v xml:space="preserve"> </v>
      </c>
      <c r="BF136" s="747" t="str">
        <f t="shared" si="204"/>
        <v xml:space="preserve"> </v>
      </c>
      <c r="BG136" s="4" t="str">
        <f t="shared" si="205"/>
        <v xml:space="preserve"> </v>
      </c>
      <c r="BH136" s="747" t="str">
        <f t="shared" si="206"/>
        <v xml:space="preserve"> </v>
      </c>
      <c r="BI136" s="4" t="str">
        <f t="shared" si="207"/>
        <v xml:space="preserve"> </v>
      </c>
      <c r="BJ136" s="747" t="str">
        <f t="shared" si="208"/>
        <v xml:space="preserve"> </v>
      </c>
      <c r="BK136" s="4" t="str">
        <f t="shared" si="209"/>
        <v xml:space="preserve"> </v>
      </c>
      <c r="BL136" s="747" t="str">
        <f t="shared" si="210"/>
        <v xml:space="preserve"> </v>
      </c>
      <c r="BM136" s="4" t="str">
        <f t="shared" si="211"/>
        <v xml:space="preserve"> </v>
      </c>
      <c r="BN136" s="747" t="str">
        <f t="shared" si="212"/>
        <v xml:space="preserve"> </v>
      </c>
      <c r="BO136" s="4" t="str">
        <f t="shared" si="213"/>
        <v xml:space="preserve"> </v>
      </c>
      <c r="BP136" s="747" t="str">
        <f t="shared" si="214"/>
        <v xml:space="preserve"> </v>
      </c>
      <c r="BQ136" s="133" t="s">
        <v>181</v>
      </c>
      <c r="BR136" s="133"/>
      <c r="BS136" s="389"/>
      <c r="BT136" s="389"/>
      <c r="BU136" s="389"/>
      <c r="BV136" s="389"/>
      <c r="BW136" s="389"/>
      <c r="BX136" s="389"/>
      <c r="BY136" s="389"/>
      <c r="BZ136" s="389"/>
      <c r="CA136" s="389"/>
      <c r="CB136" s="163">
        <f t="shared" si="215"/>
        <v>0</v>
      </c>
      <c r="CC136" s="389"/>
      <c r="CD136" s="389"/>
      <c r="CE136" s="725"/>
      <c r="CF136" s="725"/>
      <c r="CG136" s="725"/>
      <c r="CH136" s="725"/>
      <c r="CI136" s="725"/>
      <c r="CJ136" s="725"/>
      <c r="CK136" s="725"/>
      <c r="CL136" s="725"/>
      <c r="CM136" s="725"/>
      <c r="CN136" s="725"/>
      <c r="CO136" s="725"/>
      <c r="CP136" s="725"/>
      <c r="CQ136" s="725"/>
      <c r="CR136" s="725"/>
      <c r="CS136" s="725"/>
      <c r="CT136" s="725"/>
      <c r="CU136" s="725"/>
      <c r="CV136" s="725"/>
      <c r="CW136" s="725"/>
      <c r="CX136" s="725"/>
      <c r="CY136" s="725"/>
      <c r="CZ136" s="725"/>
      <c r="DA136" s="389"/>
      <c r="DB136" s="389"/>
      <c r="DC136" s="389"/>
      <c r="DD136" s="389"/>
      <c r="DE136" s="389"/>
      <c r="DF136" s="389"/>
      <c r="DG136" s="389"/>
      <c r="DH136" s="389"/>
      <c r="DI136" s="389"/>
      <c r="DJ136" s="389"/>
      <c r="DK136" s="389"/>
      <c r="DL136" s="389"/>
      <c r="DM136" s="389"/>
      <c r="DN136" s="389"/>
      <c r="DO136" s="389"/>
      <c r="DP136" s="389"/>
      <c r="DQ136" s="389"/>
      <c r="DR136" s="389"/>
      <c r="DS136" s="389"/>
      <c r="DT136" s="389"/>
      <c r="DU136" s="389"/>
      <c r="DV136" s="389"/>
      <c r="DW136" s="389"/>
      <c r="DX136" s="389"/>
      <c r="DY136" s="389"/>
      <c r="DZ136" s="389"/>
      <c r="EA136" s="389"/>
      <c r="EB136" s="389"/>
      <c r="EC136" s="389"/>
      <c r="ED136" s="389"/>
      <c r="EE136" s="389"/>
      <c r="EF136" s="389"/>
      <c r="EG136" s="389"/>
      <c r="EH136" s="389"/>
      <c r="EI136" s="389"/>
      <c r="EJ136" s="389"/>
      <c r="EK136" s="389"/>
      <c r="EL136" s="389"/>
      <c r="EM136" s="389"/>
      <c r="EN136" s="389"/>
      <c r="EO136" s="389"/>
      <c r="EP136" s="389"/>
      <c r="EQ136" s="389"/>
      <c r="ER136" s="389"/>
      <c r="ES136" s="389"/>
      <c r="ET136" s="389"/>
      <c r="EU136" s="389"/>
      <c r="EV136" s="389"/>
      <c r="EW136" s="389"/>
      <c r="EX136" s="389"/>
      <c r="EY136" s="389"/>
      <c r="EZ136" s="389"/>
      <c r="FA136" s="389"/>
      <c r="FB136" s="389"/>
      <c r="FC136" s="389"/>
      <c r="FD136" s="389"/>
      <c r="FE136" s="389"/>
      <c r="FF136" s="389"/>
      <c r="FG136" s="389"/>
      <c r="FH136" s="389"/>
      <c r="FI136" s="389"/>
      <c r="FJ136" s="389"/>
      <c r="FK136" s="389"/>
      <c r="FL136" s="389"/>
      <c r="FM136" s="389"/>
      <c r="FN136" s="389"/>
      <c r="FO136" s="389"/>
      <c r="FP136" s="389"/>
      <c r="FQ136" s="389"/>
      <c r="FR136" s="389"/>
      <c r="FS136" s="389"/>
      <c r="FT136" s="389"/>
      <c r="FU136" s="389"/>
      <c r="FV136" s="389"/>
      <c r="FW136" s="389"/>
      <c r="FX136" s="666" t="s">
        <v>478</v>
      </c>
      <c r="FY136" s="667">
        <v>67</v>
      </c>
      <c r="FZ136" s="667">
        <v>30289536</v>
      </c>
      <c r="GA136" s="667">
        <v>35</v>
      </c>
      <c r="GB136" s="667" t="s">
        <v>3</v>
      </c>
      <c r="GC136" s="667">
        <v>18</v>
      </c>
      <c r="GD136" s="667">
        <v>1970</v>
      </c>
      <c r="GE136" s="667">
        <v>0</v>
      </c>
      <c r="GF136" s="667" t="s">
        <v>792</v>
      </c>
      <c r="GG136" s="667">
        <v>0</v>
      </c>
      <c r="GH136" s="667">
        <v>0</v>
      </c>
      <c r="GI136" s="667" t="s">
        <v>792</v>
      </c>
      <c r="GJ136" s="667">
        <v>0</v>
      </c>
      <c r="GK136" s="667" t="s">
        <v>781</v>
      </c>
      <c r="GL136" s="667" t="s">
        <v>782</v>
      </c>
      <c r="GM136" s="667">
        <v>66</v>
      </c>
      <c r="GN136" s="667" t="s">
        <v>783</v>
      </c>
      <c r="GO136" s="667">
        <v>0</v>
      </c>
      <c r="GP136" s="667">
        <v>0</v>
      </c>
      <c r="GQ136" s="667">
        <v>4</v>
      </c>
      <c r="GR136" s="667">
        <v>2</v>
      </c>
      <c r="GS136" s="667">
        <v>1</v>
      </c>
      <c r="GT136" s="667" t="s">
        <v>783</v>
      </c>
      <c r="GU136" s="667" t="s">
        <v>783</v>
      </c>
      <c r="GV136" s="667" t="s">
        <v>783</v>
      </c>
      <c r="GW136" s="667" t="s">
        <v>783</v>
      </c>
      <c r="GX136" s="667" t="s">
        <v>783</v>
      </c>
      <c r="GY136" s="667">
        <v>1649</v>
      </c>
      <c r="GZ136" s="667">
        <v>1.17</v>
      </c>
      <c r="HA136" s="667">
        <v>5</v>
      </c>
      <c r="HB136" s="667" t="s">
        <v>783</v>
      </c>
      <c r="HC136" s="667" t="s">
        <v>782</v>
      </c>
      <c r="HD136" s="667">
        <v>15</v>
      </c>
      <c r="HE136" s="667" t="s">
        <v>783</v>
      </c>
      <c r="HF136" s="667">
        <v>0</v>
      </c>
      <c r="HG136" s="667" t="s">
        <v>783</v>
      </c>
      <c r="HH136" s="667">
        <v>0</v>
      </c>
      <c r="HI136" s="667">
        <v>1</v>
      </c>
      <c r="HJ136" s="667">
        <v>45</v>
      </c>
      <c r="HK136" s="667" t="s">
        <v>784</v>
      </c>
      <c r="HL136" s="667" t="s">
        <v>785</v>
      </c>
      <c r="HM136" s="667" t="s">
        <v>783</v>
      </c>
      <c r="HN136" s="667" t="s">
        <v>783</v>
      </c>
      <c r="HO136" s="667" t="s">
        <v>783</v>
      </c>
      <c r="HP136" s="667" t="s">
        <v>783</v>
      </c>
      <c r="HQ136" s="667" t="s">
        <v>783</v>
      </c>
      <c r="HR136" s="667">
        <v>3978976</v>
      </c>
      <c r="HS136" s="667" t="s">
        <v>783</v>
      </c>
      <c r="HT136" s="667" t="s">
        <v>786</v>
      </c>
      <c r="HU136" s="667" t="s">
        <v>787</v>
      </c>
      <c r="HV136" s="667">
        <v>4</v>
      </c>
      <c r="HW136" s="667">
        <v>2014</v>
      </c>
      <c r="HX136" s="667">
        <v>63</v>
      </c>
      <c r="HY136" s="667">
        <v>0</v>
      </c>
      <c r="HZ136" s="667">
        <v>6178</v>
      </c>
      <c r="IA136" s="668">
        <v>41697.500081018516</v>
      </c>
      <c r="IB136" s="667" t="s">
        <v>788</v>
      </c>
      <c r="IC136" s="667">
        <v>3974498</v>
      </c>
      <c r="ID136" s="667">
        <v>2014</v>
      </c>
      <c r="IE136" s="667">
        <v>1712</v>
      </c>
      <c r="IF136" s="667" t="s">
        <v>783</v>
      </c>
      <c r="IG136" s="667" t="s">
        <v>783</v>
      </c>
      <c r="IH136" s="667" t="s">
        <v>783</v>
      </c>
      <c r="II136" s="667" t="s">
        <v>783</v>
      </c>
      <c r="IJ136" s="667" t="s">
        <v>783</v>
      </c>
      <c r="IK136" s="667" t="s">
        <v>783</v>
      </c>
      <c r="IL136" s="667" t="s">
        <v>783</v>
      </c>
      <c r="IM136" s="667" t="s">
        <v>783</v>
      </c>
      <c r="IN136" s="667" t="s">
        <v>783</v>
      </c>
      <c r="IO136" s="667">
        <v>1649</v>
      </c>
      <c r="IP136" s="668">
        <v>37477.354571759257</v>
      </c>
      <c r="IQ136" s="667">
        <v>4</v>
      </c>
      <c r="IR136" s="667" t="s">
        <v>793</v>
      </c>
      <c r="IS136" s="667">
        <v>1</v>
      </c>
      <c r="IT136" s="669">
        <v>41275</v>
      </c>
      <c r="IU136" s="667" t="s">
        <v>783</v>
      </c>
      <c r="IV136" s="667" t="s">
        <v>783</v>
      </c>
      <c r="IW136" s="667" t="s">
        <v>783</v>
      </c>
      <c r="IX136" s="667" t="s">
        <v>781</v>
      </c>
      <c r="IY136" s="667">
        <v>45</v>
      </c>
      <c r="IZ136" s="667" t="s">
        <v>789</v>
      </c>
      <c r="JA136" s="667" t="s">
        <v>783</v>
      </c>
      <c r="JB136" s="667" t="s">
        <v>783</v>
      </c>
      <c r="JC136" s="667" t="s">
        <v>783</v>
      </c>
      <c r="JD136" s="667">
        <v>329455</v>
      </c>
      <c r="JE136" s="667" t="s">
        <v>783</v>
      </c>
      <c r="JF136" s="667" t="s">
        <v>783</v>
      </c>
      <c r="JG136" s="667" t="s">
        <v>795</v>
      </c>
      <c r="JH136" s="667">
        <v>35</v>
      </c>
      <c r="JI136" s="667" t="s">
        <v>783</v>
      </c>
      <c r="JJ136" s="667" t="s">
        <v>783</v>
      </c>
      <c r="JK136" s="667" t="s">
        <v>783</v>
      </c>
      <c r="JL136" s="667" t="s">
        <v>790</v>
      </c>
      <c r="JM136" s="667">
        <v>4</v>
      </c>
      <c r="JN136" s="667">
        <v>1</v>
      </c>
      <c r="JO136" s="667" t="s">
        <v>783</v>
      </c>
      <c r="JP136" s="667">
        <v>12683066</v>
      </c>
      <c r="JQ136" s="667">
        <v>2013</v>
      </c>
      <c r="JR136" s="667">
        <v>12</v>
      </c>
      <c r="JS136" s="667" t="s">
        <v>783</v>
      </c>
      <c r="JT136" s="667" t="s">
        <v>783</v>
      </c>
      <c r="JU136" s="667" t="s">
        <v>917</v>
      </c>
      <c r="JV136" s="670">
        <v>6102.8819970000004</v>
      </c>
      <c r="JX136" s="225"/>
      <c r="JY136" s="836"/>
      <c r="JZ136" s="836"/>
    </row>
    <row r="137" spans="1:286" ht="16" thickBot="1">
      <c r="A137" s="426" t="s">
        <v>5</v>
      </c>
      <c r="B137" s="143">
        <f t="shared" ref="B137:B138" si="218">IF(AND(H137&gt;0,R137&gt;0),4,(IF(AND(H137&gt;0,R137=""),3,(IF(AND(I137&gt;0,S137&gt;0),1,(IF(AND(J137&gt;0,T137&gt;0),1,2)))))))</f>
        <v>2</v>
      </c>
      <c r="C137" s="597" t="s">
        <v>94</v>
      </c>
      <c r="D137" s="102"/>
      <c r="E137" s="103"/>
      <c r="F137" s="42"/>
      <c r="G137" s="507" t="e">
        <f t="shared" si="176"/>
        <v>#REF!</v>
      </c>
      <c r="H137" s="45"/>
      <c r="I137" s="14"/>
      <c r="J137" s="28"/>
      <c r="K137" s="18"/>
      <c r="L137" s="5"/>
      <c r="M137" s="67"/>
      <c r="N137" s="67"/>
      <c r="O137" s="78"/>
      <c r="P137" s="884">
        <f t="shared" ref="P137:P138" si="219">SUM(M137:O137)</f>
        <v>0</v>
      </c>
      <c r="Q137" s="571"/>
      <c r="R137" s="885"/>
      <c r="S137" s="885"/>
      <c r="T137" s="886"/>
      <c r="U137" s="572"/>
      <c r="V137" s="573"/>
      <c r="W137" s="574"/>
      <c r="X137" s="575"/>
      <c r="Y137" s="538">
        <f t="shared" si="217"/>
        <v>0</v>
      </c>
      <c r="Z137" s="900">
        <f t="shared" ref="Z137:Z138" si="220">IF((S137+T137)=0,0,(X137+W137+Y137))</f>
        <v>0</v>
      </c>
      <c r="AA137" s="576"/>
      <c r="AB137" s="577"/>
      <c r="AC137" s="578"/>
      <c r="AD137" s="579"/>
      <c r="AE137" s="576"/>
      <c r="AF137" s="577"/>
      <c r="AG137" s="577"/>
      <c r="AH137" s="579"/>
      <c r="AI137" s="577"/>
      <c r="AJ137" s="577"/>
      <c r="AK137" s="786"/>
      <c r="AL137" s="786"/>
      <c r="AM137" s="4" t="str">
        <f t="shared" si="185"/>
        <v xml:space="preserve"> </v>
      </c>
      <c r="AN137" s="747" t="str">
        <f t="shared" si="186"/>
        <v xml:space="preserve"> </v>
      </c>
      <c r="AO137" s="4" t="str">
        <f t="shared" si="187"/>
        <v xml:space="preserve"> </v>
      </c>
      <c r="AP137" s="747" t="str">
        <f t="shared" si="188"/>
        <v xml:space="preserve"> </v>
      </c>
      <c r="AQ137" s="4" t="str">
        <f t="shared" si="189"/>
        <v xml:space="preserve"> </v>
      </c>
      <c r="AR137" s="747" t="str">
        <f t="shared" ref="AR137:AR138" si="221">IF(AQ137=" ", " ", $Z137)</f>
        <v xml:space="preserve"> </v>
      </c>
      <c r="AS137" s="4" t="str">
        <f t="shared" si="191"/>
        <v xml:space="preserve"> </v>
      </c>
      <c r="AT137" s="747" t="str">
        <f t="shared" ref="AT137:AT138" si="222">IF(AS137=" ", " ", $Z137)</f>
        <v xml:space="preserve"> </v>
      </c>
      <c r="AU137" s="4" t="str">
        <f t="shared" si="193"/>
        <v xml:space="preserve"> </v>
      </c>
      <c r="AV137" s="747" t="str">
        <f t="shared" ref="AV137:AV138" si="223">IF(AU137=" ", " ", $Z137)</f>
        <v xml:space="preserve"> </v>
      </c>
      <c r="AW137" s="4" t="str">
        <f t="shared" si="195"/>
        <v xml:space="preserve"> </v>
      </c>
      <c r="AX137" s="747" t="str">
        <f t="shared" ref="AX137:AX138" si="224">IF(AW137=" ", " ", $Z137)</f>
        <v xml:space="preserve"> </v>
      </c>
      <c r="AY137" s="4" t="str">
        <f t="shared" si="197"/>
        <v xml:space="preserve"> </v>
      </c>
      <c r="AZ137" s="747" t="str">
        <f t="shared" ref="AZ137:AZ138" si="225">IF(AY137=" ", " ", $Z137)</f>
        <v xml:space="preserve"> </v>
      </c>
      <c r="BA137" s="4" t="str">
        <f t="shared" si="199"/>
        <v xml:space="preserve"> </v>
      </c>
      <c r="BB137" s="747" t="str">
        <f t="shared" ref="BB137:BB138" si="226">IF(BA137=" ", " ", $Z137)</f>
        <v xml:space="preserve"> </v>
      </c>
      <c r="BC137" s="4" t="str">
        <f t="shared" si="201"/>
        <v xml:space="preserve"> </v>
      </c>
      <c r="BD137" s="747" t="str">
        <f t="shared" ref="BD137:BD138" si="227">IF(BC137=" ", " ", $Z137)</f>
        <v xml:space="preserve"> </v>
      </c>
      <c r="BE137" s="4" t="str">
        <f t="shared" si="203"/>
        <v xml:space="preserve"> </v>
      </c>
      <c r="BF137" s="747" t="str">
        <f t="shared" ref="BF137:BF138" si="228">IF(BE137=" ", " ", $Z137)</f>
        <v xml:space="preserve"> </v>
      </c>
      <c r="BG137" s="4" t="str">
        <f t="shared" si="205"/>
        <v xml:space="preserve"> </v>
      </c>
      <c r="BH137" s="747" t="str">
        <f t="shared" ref="BH137:BH138" si="229">IF(BG137=" ", " ", $Z137)</f>
        <v xml:space="preserve"> </v>
      </c>
      <c r="BI137" s="4" t="str">
        <f t="shared" si="207"/>
        <v xml:space="preserve"> </v>
      </c>
      <c r="BJ137" s="747" t="str">
        <f t="shared" ref="BJ137:BJ138" si="230">IF(BI137=" ", " ", $Z137)</f>
        <v xml:space="preserve"> </v>
      </c>
      <c r="BK137" s="4" t="str">
        <f t="shared" si="209"/>
        <v xml:space="preserve"> </v>
      </c>
      <c r="BL137" s="747" t="str">
        <f t="shared" ref="BL137:BL138" si="231">IF(BK137=" ", " ", $Z137)</f>
        <v xml:space="preserve"> </v>
      </c>
      <c r="BM137" s="4" t="str">
        <f t="shared" si="211"/>
        <v xml:space="preserve"> </v>
      </c>
      <c r="BN137" s="747" t="str">
        <f t="shared" ref="BN137:BN138" si="232">IF(BM137=" ", " ", $Z137)</f>
        <v xml:space="preserve"> </v>
      </c>
      <c r="BO137" s="4" t="str">
        <f t="shared" si="213"/>
        <v xml:space="preserve"> </v>
      </c>
      <c r="BP137" s="747" t="str">
        <f t="shared" ref="BP137:BP138" si="233">IF(BO137=" ", " ", $Z137)</f>
        <v xml:space="preserve"> </v>
      </c>
      <c r="BQ137" s="580"/>
      <c r="BR137" s="580"/>
      <c r="BS137" s="725"/>
      <c r="BT137" s="725"/>
      <c r="BU137" s="725"/>
      <c r="BV137" s="725"/>
      <c r="BW137" s="725"/>
      <c r="BX137" s="725"/>
      <c r="BY137" s="389"/>
      <c r="BZ137" s="389"/>
      <c r="CA137" s="389"/>
      <c r="CB137" s="163">
        <f t="shared" si="215"/>
        <v>0</v>
      </c>
      <c r="CC137" s="389"/>
      <c r="CD137" s="389"/>
      <c r="CE137" s="389"/>
      <c r="CF137" s="389"/>
      <c r="CG137" s="389"/>
      <c r="CH137" s="389"/>
      <c r="CI137" s="389"/>
      <c r="CJ137" s="389"/>
      <c r="CK137" s="389"/>
      <c r="CL137" s="389"/>
      <c r="CM137" s="389"/>
      <c r="CN137" s="389"/>
      <c r="CO137" s="389"/>
      <c r="CP137" s="389"/>
      <c r="CQ137" s="389"/>
      <c r="CR137" s="389"/>
      <c r="CS137" s="389"/>
      <c r="CT137" s="389"/>
      <c r="CU137" s="389"/>
      <c r="CV137" s="389"/>
      <c r="CW137" s="389"/>
      <c r="CX137" s="389"/>
      <c r="CY137" s="389"/>
      <c r="CZ137" s="389"/>
      <c r="DA137" s="389"/>
      <c r="DB137" s="389"/>
      <c r="DC137" s="389"/>
      <c r="DD137" s="389"/>
      <c r="DE137" s="389"/>
      <c r="DF137" s="389"/>
      <c r="DG137" s="389"/>
      <c r="DH137" s="389"/>
      <c r="DI137" s="389"/>
      <c r="DJ137" s="389"/>
      <c r="DK137" s="389"/>
      <c r="DL137" s="389"/>
      <c r="DM137" s="389"/>
      <c r="DN137" s="389"/>
      <c r="DO137" s="389"/>
      <c r="DP137" s="389"/>
      <c r="DQ137" s="389"/>
      <c r="DR137" s="389"/>
      <c r="DS137" s="389"/>
      <c r="DT137" s="389"/>
      <c r="DU137" s="389"/>
      <c r="DV137" s="389"/>
      <c r="DW137" s="389"/>
      <c r="DX137" s="389"/>
      <c r="DY137" s="389"/>
      <c r="DZ137" s="389"/>
      <c r="EA137" s="389"/>
      <c r="EB137" s="389"/>
      <c r="EC137" s="389"/>
      <c r="ED137" s="389"/>
      <c r="EE137" s="389"/>
      <c r="EF137" s="389"/>
      <c r="EG137" s="389"/>
      <c r="EH137" s="389"/>
      <c r="EI137" s="389"/>
      <c r="EJ137" s="389"/>
      <c r="EK137" s="389"/>
      <c r="EL137" s="389"/>
      <c r="EM137" s="389"/>
      <c r="EN137" s="389"/>
      <c r="EO137" s="389"/>
      <c r="EP137" s="389"/>
      <c r="EQ137" s="389"/>
      <c r="ER137" s="389"/>
      <c r="ES137" s="389"/>
      <c r="ET137" s="389"/>
      <c r="EU137" s="389"/>
      <c r="EV137" s="389"/>
      <c r="EW137" s="389"/>
      <c r="EX137" s="389"/>
      <c r="EY137" s="389"/>
      <c r="EZ137" s="389"/>
      <c r="FA137" s="389"/>
      <c r="FB137" s="389"/>
      <c r="FC137" s="389"/>
      <c r="FD137" s="389"/>
      <c r="FE137" s="389"/>
      <c r="FF137" s="389"/>
      <c r="FG137" s="389"/>
      <c r="FH137" s="389"/>
      <c r="FI137" s="389"/>
      <c r="FJ137" s="389"/>
      <c r="FK137" s="389"/>
      <c r="FL137" s="389"/>
      <c r="FM137" s="389"/>
      <c r="FN137" s="389"/>
      <c r="FO137" s="389"/>
      <c r="FP137" s="389"/>
      <c r="FQ137" s="389"/>
      <c r="FR137" s="389"/>
      <c r="FS137" s="389"/>
      <c r="FT137" s="389"/>
      <c r="FU137" s="389"/>
      <c r="FV137" s="389"/>
      <c r="FW137" s="389"/>
      <c r="FX137" s="625" t="s">
        <v>478</v>
      </c>
      <c r="FY137" s="626">
        <v>187</v>
      </c>
      <c r="FZ137" s="626">
        <v>30289545</v>
      </c>
      <c r="GA137" s="626">
        <v>35</v>
      </c>
      <c r="GB137" s="626" t="s">
        <v>3</v>
      </c>
      <c r="GC137" s="626">
        <v>18</v>
      </c>
      <c r="GD137" s="626">
        <v>1970</v>
      </c>
      <c r="GE137" s="626">
        <v>0</v>
      </c>
      <c r="GF137" s="626" t="s">
        <v>792</v>
      </c>
      <c r="GG137" s="626">
        <v>0</v>
      </c>
      <c r="GH137" s="626">
        <v>0</v>
      </c>
      <c r="GI137" s="626" t="s">
        <v>792</v>
      </c>
      <c r="GJ137" s="626">
        <v>0</v>
      </c>
      <c r="GK137" s="626" t="s">
        <v>781</v>
      </c>
      <c r="GL137" s="626" t="s">
        <v>782</v>
      </c>
      <c r="GM137" s="626">
        <v>66</v>
      </c>
      <c r="GN137" s="626" t="s">
        <v>783</v>
      </c>
      <c r="GO137" s="626">
        <v>0</v>
      </c>
      <c r="GP137" s="626">
        <v>0</v>
      </c>
      <c r="GQ137" s="626">
        <v>4</v>
      </c>
      <c r="GR137" s="626">
        <v>2</v>
      </c>
      <c r="GS137" s="626">
        <v>1</v>
      </c>
      <c r="GT137" s="626" t="s">
        <v>783</v>
      </c>
      <c r="GU137" s="626" t="s">
        <v>783</v>
      </c>
      <c r="GV137" s="626" t="s">
        <v>783</v>
      </c>
      <c r="GW137" s="626" t="s">
        <v>783</v>
      </c>
      <c r="GX137" s="626" t="s">
        <v>783</v>
      </c>
      <c r="GY137" s="626">
        <v>1649</v>
      </c>
      <c r="GZ137" s="626">
        <v>1.43</v>
      </c>
      <c r="HA137" s="626">
        <v>5</v>
      </c>
      <c r="HB137" s="626" t="s">
        <v>783</v>
      </c>
      <c r="HC137" s="626" t="s">
        <v>782</v>
      </c>
      <c r="HD137" s="626">
        <v>15</v>
      </c>
      <c r="HE137" s="626" t="s">
        <v>783</v>
      </c>
      <c r="HF137" s="626">
        <v>0</v>
      </c>
      <c r="HG137" s="626" t="s">
        <v>783</v>
      </c>
      <c r="HH137" s="626">
        <v>0</v>
      </c>
      <c r="HI137" s="626">
        <v>1</v>
      </c>
      <c r="HJ137" s="626">
        <v>45</v>
      </c>
      <c r="HK137" s="626" t="s">
        <v>784</v>
      </c>
      <c r="HL137" s="626" t="s">
        <v>785</v>
      </c>
      <c r="HM137" s="626" t="s">
        <v>783</v>
      </c>
      <c r="HN137" s="626" t="s">
        <v>783</v>
      </c>
      <c r="HO137" s="626" t="s">
        <v>783</v>
      </c>
      <c r="HP137" s="626" t="s">
        <v>783</v>
      </c>
      <c r="HQ137" s="626" t="s">
        <v>783</v>
      </c>
      <c r="HR137" s="626">
        <v>3979089</v>
      </c>
      <c r="HS137" s="626" t="s">
        <v>783</v>
      </c>
      <c r="HT137" s="626" t="s">
        <v>786</v>
      </c>
      <c r="HU137" s="626" t="s">
        <v>787</v>
      </c>
      <c r="HV137" s="626">
        <v>4</v>
      </c>
      <c r="HW137" s="626">
        <v>2014</v>
      </c>
      <c r="HX137" s="626">
        <v>63</v>
      </c>
      <c r="HY137" s="626">
        <v>19431</v>
      </c>
      <c r="HZ137" s="626">
        <v>26981</v>
      </c>
      <c r="IA137" s="627">
        <v>41697.500081018516</v>
      </c>
      <c r="IB137" s="626" t="s">
        <v>788</v>
      </c>
      <c r="IC137" s="626">
        <v>3974611</v>
      </c>
      <c r="ID137" s="626">
        <v>2014</v>
      </c>
      <c r="IE137" s="626">
        <v>1712</v>
      </c>
      <c r="IF137" s="626" t="s">
        <v>783</v>
      </c>
      <c r="IG137" s="626" t="s">
        <v>783</v>
      </c>
      <c r="IH137" s="626" t="s">
        <v>783</v>
      </c>
      <c r="II137" s="626" t="s">
        <v>783</v>
      </c>
      <c r="IJ137" s="626" t="s">
        <v>783</v>
      </c>
      <c r="IK137" s="626" t="s">
        <v>783</v>
      </c>
      <c r="IL137" s="626" t="s">
        <v>783</v>
      </c>
      <c r="IM137" s="626" t="s">
        <v>783</v>
      </c>
      <c r="IN137" s="626" t="s">
        <v>783</v>
      </c>
      <c r="IO137" s="626">
        <v>1649</v>
      </c>
      <c r="IP137" s="627">
        <v>37477.354571759257</v>
      </c>
      <c r="IQ137" s="626">
        <v>4</v>
      </c>
      <c r="IR137" s="626" t="s">
        <v>793</v>
      </c>
      <c r="IS137" s="626">
        <v>1</v>
      </c>
      <c r="IT137" s="665">
        <v>41275</v>
      </c>
      <c r="IU137" s="626" t="s">
        <v>783</v>
      </c>
      <c r="IV137" s="626" t="s">
        <v>783</v>
      </c>
      <c r="IW137" s="626" t="s">
        <v>783</v>
      </c>
      <c r="IX137" s="626" t="s">
        <v>781</v>
      </c>
      <c r="IY137" s="626">
        <v>45</v>
      </c>
      <c r="IZ137" s="626" t="s">
        <v>789</v>
      </c>
      <c r="JA137" s="626" t="s">
        <v>783</v>
      </c>
      <c r="JB137" s="626" t="s">
        <v>783</v>
      </c>
      <c r="JC137" s="626" t="s">
        <v>783</v>
      </c>
      <c r="JD137" s="626">
        <v>329455</v>
      </c>
      <c r="JE137" s="626" t="s">
        <v>783</v>
      </c>
      <c r="JF137" s="626" t="s">
        <v>783</v>
      </c>
      <c r="JG137" s="626" t="s">
        <v>795</v>
      </c>
      <c r="JH137" s="626">
        <v>35</v>
      </c>
      <c r="JI137" s="626" t="s">
        <v>783</v>
      </c>
      <c r="JJ137" s="626" t="s">
        <v>783</v>
      </c>
      <c r="JK137" s="626" t="s">
        <v>783</v>
      </c>
      <c r="JL137" s="626" t="s">
        <v>790</v>
      </c>
      <c r="JM137" s="626">
        <v>4</v>
      </c>
      <c r="JN137" s="626">
        <v>1</v>
      </c>
      <c r="JO137" s="626" t="s">
        <v>783</v>
      </c>
      <c r="JP137" s="626">
        <v>12683066</v>
      </c>
      <c r="JQ137" s="626">
        <v>2013</v>
      </c>
      <c r="JR137" s="626">
        <v>12</v>
      </c>
      <c r="JS137" s="626" t="s">
        <v>783</v>
      </c>
      <c r="JT137" s="626" t="s">
        <v>783</v>
      </c>
      <c r="JU137" s="626" t="s">
        <v>918</v>
      </c>
      <c r="JV137" s="628">
        <v>7550.3101790000001</v>
      </c>
      <c r="JW137">
        <f>SUM(JV136:JV137)</f>
        <v>13653.192176</v>
      </c>
      <c r="JX137" s="225">
        <v>2.5858318515151515</v>
      </c>
      <c r="JY137" s="836"/>
      <c r="JZ137" s="836"/>
    </row>
    <row r="138" spans="1:286" ht="16" thickBot="1">
      <c r="A138" s="932" t="s">
        <v>5</v>
      </c>
      <c r="B138" s="227">
        <f t="shared" si="218"/>
        <v>2</v>
      </c>
      <c r="C138" s="608" t="s">
        <v>100</v>
      </c>
      <c r="D138" s="102"/>
      <c r="E138" s="103"/>
      <c r="F138" s="181"/>
      <c r="G138" s="507" t="e">
        <f t="shared" si="176"/>
        <v>#REF!</v>
      </c>
      <c r="H138" s="182"/>
      <c r="I138" s="183"/>
      <c r="J138" s="184"/>
      <c r="K138" s="18"/>
      <c r="L138" s="5"/>
      <c r="M138" s="67"/>
      <c r="N138" s="67"/>
      <c r="O138" s="78"/>
      <c r="P138" s="934">
        <f t="shared" si="219"/>
        <v>0</v>
      </c>
      <c r="Q138" s="935"/>
      <c r="R138" s="930"/>
      <c r="S138" s="930"/>
      <c r="T138" s="936"/>
      <c r="U138" s="572"/>
      <c r="V138" s="573"/>
      <c r="W138" s="574"/>
      <c r="X138" s="575"/>
      <c r="Y138" s="538">
        <f t="shared" si="217"/>
        <v>0</v>
      </c>
      <c r="Z138" s="955">
        <f t="shared" si="220"/>
        <v>0</v>
      </c>
      <c r="AA138" s="576"/>
      <c r="AB138" s="577"/>
      <c r="AC138" s="578"/>
      <c r="AD138" s="579"/>
      <c r="AE138" s="576"/>
      <c r="AF138" s="577"/>
      <c r="AG138" s="577"/>
      <c r="AH138" s="579"/>
      <c r="AI138" s="577"/>
      <c r="AJ138" s="577"/>
      <c r="AK138" s="786"/>
      <c r="AL138" s="786"/>
      <c r="AM138" s="272" t="str">
        <f t="shared" si="185"/>
        <v xml:space="preserve"> </v>
      </c>
      <c r="AN138" s="925" t="str">
        <f t="shared" si="186"/>
        <v xml:space="preserve"> </v>
      </c>
      <c r="AO138" s="272" t="str">
        <f t="shared" si="187"/>
        <v xml:space="preserve"> </v>
      </c>
      <c r="AP138" s="925" t="str">
        <f t="shared" si="188"/>
        <v xml:space="preserve"> </v>
      </c>
      <c r="AQ138" s="272" t="str">
        <f t="shared" si="189"/>
        <v xml:space="preserve"> </v>
      </c>
      <c r="AR138" s="925" t="str">
        <f t="shared" si="221"/>
        <v xml:space="preserve"> </v>
      </c>
      <c r="AS138" s="272" t="str">
        <f t="shared" si="191"/>
        <v xml:space="preserve"> </v>
      </c>
      <c r="AT138" s="925" t="str">
        <f t="shared" si="222"/>
        <v xml:space="preserve"> </v>
      </c>
      <c r="AU138" s="272" t="str">
        <f t="shared" si="193"/>
        <v xml:space="preserve"> </v>
      </c>
      <c r="AV138" s="925" t="str">
        <f t="shared" si="223"/>
        <v xml:space="preserve"> </v>
      </c>
      <c r="AW138" s="272" t="str">
        <f t="shared" si="195"/>
        <v xml:space="preserve"> </v>
      </c>
      <c r="AX138" s="925" t="str">
        <f t="shared" si="224"/>
        <v xml:space="preserve"> </v>
      </c>
      <c r="AY138" s="272" t="str">
        <f t="shared" si="197"/>
        <v xml:space="preserve"> </v>
      </c>
      <c r="AZ138" s="925" t="str">
        <f t="shared" si="225"/>
        <v xml:space="preserve"> </v>
      </c>
      <c r="BA138" s="272" t="str">
        <f t="shared" si="199"/>
        <v xml:space="preserve"> </v>
      </c>
      <c r="BB138" s="925" t="str">
        <f t="shared" si="226"/>
        <v xml:space="preserve"> </v>
      </c>
      <c r="BC138" s="272" t="str">
        <f t="shared" si="201"/>
        <v xml:space="preserve"> </v>
      </c>
      <c r="BD138" s="925" t="str">
        <f t="shared" si="227"/>
        <v xml:space="preserve"> </v>
      </c>
      <c r="BE138" s="272" t="str">
        <f t="shared" si="203"/>
        <v xml:space="preserve"> </v>
      </c>
      <c r="BF138" s="925" t="str">
        <f t="shared" si="228"/>
        <v xml:space="preserve"> </v>
      </c>
      <c r="BG138" s="272" t="str">
        <f t="shared" si="205"/>
        <v xml:space="preserve"> </v>
      </c>
      <c r="BH138" s="925" t="str">
        <f t="shared" si="229"/>
        <v xml:space="preserve"> </v>
      </c>
      <c r="BI138" s="272" t="str">
        <f t="shared" si="207"/>
        <v xml:space="preserve"> </v>
      </c>
      <c r="BJ138" s="925" t="str">
        <f t="shared" si="230"/>
        <v xml:space="preserve"> </v>
      </c>
      <c r="BK138" s="272" t="str">
        <f t="shared" si="209"/>
        <v xml:space="preserve"> </v>
      </c>
      <c r="BL138" s="925" t="str">
        <f t="shared" si="231"/>
        <v xml:space="preserve"> </v>
      </c>
      <c r="BM138" s="272" t="str">
        <f t="shared" si="211"/>
        <v xml:space="preserve"> </v>
      </c>
      <c r="BN138" s="925" t="str">
        <f t="shared" si="232"/>
        <v xml:space="preserve"> </v>
      </c>
      <c r="BO138" s="272" t="str">
        <f t="shared" si="213"/>
        <v xml:space="preserve"> </v>
      </c>
      <c r="BP138" s="925" t="str">
        <f t="shared" si="233"/>
        <v xml:space="preserve"> </v>
      </c>
      <c r="BQ138" s="580"/>
      <c r="BR138" s="580"/>
      <c r="BS138" s="725"/>
      <c r="BT138" s="725"/>
      <c r="BU138" s="725"/>
      <c r="BV138" s="389"/>
      <c r="BW138" s="389"/>
      <c r="BX138" s="389"/>
      <c r="BY138" s="389"/>
      <c r="BZ138" s="389"/>
      <c r="CA138" s="389"/>
      <c r="CB138" s="389"/>
      <c r="CC138" s="389"/>
      <c r="CD138" s="389"/>
      <c r="CE138" s="389"/>
      <c r="CF138" s="389"/>
      <c r="CG138" s="389"/>
      <c r="CH138" s="389"/>
      <c r="CI138" s="389"/>
      <c r="CJ138" s="389"/>
      <c r="CK138" s="389"/>
      <c r="CL138" s="389"/>
      <c r="CM138" s="389"/>
      <c r="CN138" s="389"/>
      <c r="CO138" s="389"/>
      <c r="CP138" s="389"/>
      <c r="CQ138" s="389"/>
      <c r="CR138" s="389"/>
      <c r="CS138" s="389"/>
      <c r="CT138" s="389"/>
      <c r="CU138" s="389"/>
      <c r="CV138" s="389"/>
      <c r="CW138" s="389"/>
      <c r="CX138" s="389"/>
      <c r="CY138" s="389"/>
      <c r="CZ138" s="389"/>
      <c r="DA138" s="389"/>
      <c r="DB138" s="389"/>
      <c r="DC138" s="389"/>
      <c r="DD138" s="389"/>
      <c r="DE138" s="389"/>
      <c r="DF138" s="389"/>
      <c r="DG138" s="389"/>
      <c r="DH138" s="389"/>
      <c r="DI138" s="389"/>
      <c r="DJ138" s="389"/>
      <c r="DK138" s="389"/>
      <c r="DL138" s="389"/>
      <c r="DM138" s="389"/>
      <c r="DN138" s="389"/>
      <c r="DO138" s="389"/>
      <c r="DP138" s="389"/>
      <c r="DQ138" s="389"/>
      <c r="DR138" s="389"/>
      <c r="DS138" s="389"/>
      <c r="DT138" s="389"/>
      <c r="DU138" s="389"/>
      <c r="DV138" s="389"/>
      <c r="DW138" s="389"/>
      <c r="DX138" s="389"/>
      <c r="DY138" s="389"/>
      <c r="DZ138" s="389"/>
      <c r="EA138" s="389"/>
      <c r="EB138" s="389"/>
      <c r="EC138" s="389"/>
      <c r="ED138" s="389"/>
      <c r="EE138" s="389"/>
      <c r="EF138" s="389"/>
      <c r="EG138" s="389"/>
      <c r="EH138" s="389"/>
      <c r="EI138" s="389"/>
      <c r="EJ138" s="389"/>
      <c r="EK138" s="389"/>
      <c r="EL138" s="389"/>
      <c r="EM138" s="389"/>
      <c r="EN138" s="389"/>
      <c r="EO138" s="389"/>
      <c r="EP138" s="389"/>
      <c r="EQ138" s="389"/>
      <c r="ER138" s="389"/>
      <c r="ES138" s="389"/>
      <c r="ET138" s="389"/>
      <c r="EU138" s="389"/>
      <c r="EV138" s="389"/>
      <c r="EW138" s="389"/>
      <c r="EX138" s="389"/>
      <c r="EY138" s="389"/>
      <c r="EZ138" s="389"/>
      <c r="FA138" s="389"/>
      <c r="FB138" s="389"/>
      <c r="FC138" s="389"/>
      <c r="FD138" s="389"/>
      <c r="FE138" s="389"/>
      <c r="FF138" s="389"/>
      <c r="FG138" s="389"/>
      <c r="FH138" s="389"/>
      <c r="FI138" s="389"/>
      <c r="FJ138" s="389"/>
      <c r="FK138" s="389"/>
      <c r="FL138" s="389"/>
      <c r="FM138" s="389"/>
      <c r="FN138" s="389"/>
      <c r="FO138" s="389"/>
      <c r="FP138" s="389"/>
      <c r="FQ138" s="389"/>
      <c r="FR138" s="389"/>
      <c r="FS138" s="389"/>
      <c r="FT138" s="389"/>
      <c r="FU138" s="389"/>
      <c r="FV138" s="389"/>
      <c r="FW138" s="389"/>
      <c r="FX138" s="666" t="s">
        <v>345</v>
      </c>
      <c r="FY138" s="667">
        <v>35</v>
      </c>
      <c r="FZ138" s="667">
        <v>32434911</v>
      </c>
      <c r="GA138" s="667">
        <v>55</v>
      </c>
      <c r="GB138" s="667" t="s">
        <v>798</v>
      </c>
      <c r="GC138" s="667">
        <v>20</v>
      </c>
      <c r="GD138" s="667">
        <v>1979</v>
      </c>
      <c r="GE138" s="667">
        <v>2</v>
      </c>
      <c r="GF138" s="667" t="s">
        <v>148</v>
      </c>
      <c r="GG138" s="667">
        <v>2</v>
      </c>
      <c r="GH138" s="667">
        <v>2</v>
      </c>
      <c r="GI138" s="667" t="s">
        <v>148</v>
      </c>
      <c r="GJ138" s="667">
        <v>2</v>
      </c>
      <c r="GK138" s="667" t="s">
        <v>781</v>
      </c>
      <c r="GL138" s="667" t="s">
        <v>782</v>
      </c>
      <c r="GM138" s="667">
        <v>66</v>
      </c>
      <c r="GN138" s="667" t="s">
        <v>783</v>
      </c>
      <c r="GO138" s="667">
        <v>0</v>
      </c>
      <c r="GP138" s="667">
        <v>0</v>
      </c>
      <c r="GQ138" s="667">
        <v>4</v>
      </c>
      <c r="GR138" s="667">
        <v>2</v>
      </c>
      <c r="GS138" s="667">
        <v>3</v>
      </c>
      <c r="GT138" s="667" t="s">
        <v>783</v>
      </c>
      <c r="GU138" s="667" t="s">
        <v>783</v>
      </c>
      <c r="GV138" s="667" t="s">
        <v>783</v>
      </c>
      <c r="GW138" s="667" t="s">
        <v>783</v>
      </c>
      <c r="GX138" s="667" t="s">
        <v>783</v>
      </c>
      <c r="GY138" s="667">
        <v>1649</v>
      </c>
      <c r="GZ138" s="667">
        <v>0.52</v>
      </c>
      <c r="HA138" s="667">
        <v>5</v>
      </c>
      <c r="HB138" s="667" t="s">
        <v>783</v>
      </c>
      <c r="HC138" s="667" t="s">
        <v>782</v>
      </c>
      <c r="HD138" s="667">
        <v>150</v>
      </c>
      <c r="HE138" s="667" t="s">
        <v>783</v>
      </c>
      <c r="HF138" s="667">
        <v>0</v>
      </c>
      <c r="HG138" s="667" t="s">
        <v>783</v>
      </c>
      <c r="HH138" s="667">
        <v>0</v>
      </c>
      <c r="HI138" s="667">
        <v>1</v>
      </c>
      <c r="HJ138" s="667">
        <v>45</v>
      </c>
      <c r="HK138" s="667" t="s">
        <v>784</v>
      </c>
      <c r="HL138" s="667" t="s">
        <v>785</v>
      </c>
      <c r="HM138" s="667" t="s">
        <v>783</v>
      </c>
      <c r="HN138" s="667" t="s">
        <v>783</v>
      </c>
      <c r="HO138" s="667" t="s">
        <v>783</v>
      </c>
      <c r="HP138" s="667" t="s">
        <v>783</v>
      </c>
      <c r="HQ138" s="667" t="s">
        <v>783</v>
      </c>
      <c r="HR138" s="667">
        <v>3974506</v>
      </c>
      <c r="HS138" s="667" t="s">
        <v>783</v>
      </c>
      <c r="HT138" s="667" t="s">
        <v>786</v>
      </c>
      <c r="HU138" s="667" t="s">
        <v>787</v>
      </c>
      <c r="HV138" s="667">
        <v>4</v>
      </c>
      <c r="HW138" s="667">
        <v>2016</v>
      </c>
      <c r="HX138" s="667">
        <v>63</v>
      </c>
      <c r="HY138" s="667">
        <v>0</v>
      </c>
      <c r="HZ138" s="667">
        <v>2746</v>
      </c>
      <c r="IA138" s="668">
        <v>42227.682129629633</v>
      </c>
      <c r="IB138" s="667" t="s">
        <v>788</v>
      </c>
      <c r="IC138" s="667">
        <v>3978984</v>
      </c>
      <c r="ID138" s="667">
        <v>2014</v>
      </c>
      <c r="IE138" s="667">
        <v>1712</v>
      </c>
      <c r="IF138" s="667" t="s">
        <v>783</v>
      </c>
      <c r="IG138" s="667" t="s">
        <v>783</v>
      </c>
      <c r="IH138" s="667" t="s">
        <v>783</v>
      </c>
      <c r="II138" s="667" t="s">
        <v>783</v>
      </c>
      <c r="IJ138" s="667" t="s">
        <v>783</v>
      </c>
      <c r="IK138" s="667" t="s">
        <v>783</v>
      </c>
      <c r="IL138" s="667" t="s">
        <v>783</v>
      </c>
      <c r="IM138" s="667" t="s">
        <v>783</v>
      </c>
      <c r="IN138" s="667" t="s">
        <v>783</v>
      </c>
      <c r="IO138" s="667">
        <v>1649</v>
      </c>
      <c r="IP138" s="668">
        <v>37477.354571759257</v>
      </c>
      <c r="IQ138" s="667">
        <v>2</v>
      </c>
      <c r="IR138" s="667" t="s">
        <v>793</v>
      </c>
      <c r="IS138" s="667">
        <v>3</v>
      </c>
      <c r="IT138" s="669">
        <v>41275</v>
      </c>
      <c r="IU138" s="667" t="s">
        <v>783</v>
      </c>
      <c r="IV138" s="667" t="s">
        <v>783</v>
      </c>
      <c r="IW138" s="667" t="s">
        <v>783</v>
      </c>
      <c r="IX138" s="667" t="s">
        <v>781</v>
      </c>
      <c r="IY138" s="667">
        <v>45</v>
      </c>
      <c r="IZ138" s="667" t="s">
        <v>789</v>
      </c>
      <c r="JA138" s="667" t="s">
        <v>783</v>
      </c>
      <c r="JB138" s="667" t="s">
        <v>783</v>
      </c>
      <c r="JC138" s="667" t="s">
        <v>783</v>
      </c>
      <c r="JD138" s="667">
        <v>329457</v>
      </c>
      <c r="JE138" s="667" t="s">
        <v>783</v>
      </c>
      <c r="JF138" s="667" t="s">
        <v>783</v>
      </c>
      <c r="JG138" s="667" t="s">
        <v>804</v>
      </c>
      <c r="JH138" s="667">
        <v>55</v>
      </c>
      <c r="JI138" s="667" t="s">
        <v>783</v>
      </c>
      <c r="JJ138" s="667" t="s">
        <v>783</v>
      </c>
      <c r="JK138" s="667" t="s">
        <v>783</v>
      </c>
      <c r="JL138" s="667" t="s">
        <v>790</v>
      </c>
      <c r="JM138" s="667">
        <v>4</v>
      </c>
      <c r="JN138" s="667">
        <v>3</v>
      </c>
      <c r="JO138" s="667" t="s">
        <v>783</v>
      </c>
      <c r="JP138" s="667" t="s">
        <v>783</v>
      </c>
      <c r="JQ138" s="667" t="s">
        <v>783</v>
      </c>
      <c r="JR138" s="667" t="s">
        <v>783</v>
      </c>
      <c r="JS138" s="667" t="s">
        <v>783</v>
      </c>
      <c r="JT138" s="667" t="s">
        <v>783</v>
      </c>
      <c r="JU138" s="667" t="s">
        <v>919</v>
      </c>
      <c r="JV138" s="670">
        <v>2798.45147</v>
      </c>
      <c r="JX138" s="225"/>
      <c r="JY138" s="836"/>
      <c r="JZ138" s="836"/>
    </row>
    <row r="139" spans="1:286" ht="15" thickBot="1">
      <c r="A139" s="783"/>
      <c r="B139" s="783"/>
      <c r="C139" s="982"/>
      <c r="D139" s="983"/>
      <c r="E139" s="984"/>
      <c r="F139" s="1142">
        <f>SUM(F4:F138)</f>
        <v>93.800000000000054</v>
      </c>
      <c r="G139" s="1143"/>
      <c r="H139" s="1144">
        <f>SUM(H4:H138)</f>
        <v>26.04</v>
      </c>
      <c r="I139" s="1145">
        <f>SUM(I4:I138)</f>
        <v>61.740000000000023</v>
      </c>
      <c r="J139" s="1146">
        <f>SUM(J4:J138)</f>
        <v>6.02</v>
      </c>
      <c r="K139" s="995"/>
      <c r="L139" s="995"/>
      <c r="M139" s="996"/>
      <c r="N139" s="996"/>
      <c r="O139" s="996"/>
      <c r="P139" s="997"/>
      <c r="Q139" s="992"/>
      <c r="R139" s="993">
        <f t="shared" ref="R139:Y139" si="234">SUM(R4:R138)</f>
        <v>26.04</v>
      </c>
      <c r="S139" s="994">
        <f t="shared" si="234"/>
        <v>50.370000000000019</v>
      </c>
      <c r="T139" s="998">
        <f t="shared" si="234"/>
        <v>17.39</v>
      </c>
      <c r="U139" s="999">
        <f t="shared" si="234"/>
        <v>7021230</v>
      </c>
      <c r="V139" s="999">
        <f t="shared" si="234"/>
        <v>0</v>
      </c>
      <c r="W139" s="999">
        <f t="shared" si="234"/>
        <v>7147695</v>
      </c>
      <c r="X139" s="999">
        <f t="shared" si="234"/>
        <v>1734775.2533333329</v>
      </c>
      <c r="Y139" s="999">
        <f t="shared" si="234"/>
        <v>179292.03520000001</v>
      </c>
      <c r="Z139" s="1490">
        <f>SUM(Z4:Z138)</f>
        <v>8662240.9036444426</v>
      </c>
      <c r="AA139" s="985"/>
      <c r="AB139" s="21"/>
      <c r="AC139" s="986"/>
      <c r="AD139" s="21"/>
      <c r="AE139" s="987"/>
      <c r="AF139" s="21"/>
      <c r="AG139" s="988"/>
      <c r="AH139" s="21"/>
      <c r="AI139" s="21"/>
      <c r="AJ139" s="21"/>
      <c r="AK139" s="989"/>
      <c r="AL139" s="989"/>
      <c r="AM139" s="990">
        <f t="shared" ref="AM139:BP139" si="235">SUM(AM4:AM138)</f>
        <v>20.970000000000002</v>
      </c>
      <c r="AN139" s="991">
        <f t="shared" si="235"/>
        <v>3082471.0995555557</v>
      </c>
      <c r="AO139" s="927">
        <f t="shared" si="235"/>
        <v>22.500000000000007</v>
      </c>
      <c r="AP139" s="926">
        <f t="shared" si="235"/>
        <v>2752941.5552000003</v>
      </c>
      <c r="AQ139" s="927">
        <f t="shared" si="235"/>
        <v>20.299999999999997</v>
      </c>
      <c r="AR139" s="926">
        <f t="shared" si="235"/>
        <v>2826828.2488888889</v>
      </c>
      <c r="AS139" s="927">
        <f t="shared" si="235"/>
        <v>0</v>
      </c>
      <c r="AT139" s="926">
        <f t="shared" si="235"/>
        <v>0</v>
      </c>
      <c r="AU139" s="927">
        <f t="shared" si="235"/>
        <v>0</v>
      </c>
      <c r="AV139" s="926">
        <f t="shared" si="235"/>
        <v>0</v>
      </c>
      <c r="AW139" s="927">
        <f t="shared" si="235"/>
        <v>0</v>
      </c>
      <c r="AX139" s="926">
        <f t="shared" si="235"/>
        <v>0</v>
      </c>
      <c r="AY139" s="927">
        <f t="shared" si="235"/>
        <v>0</v>
      </c>
      <c r="AZ139" s="926">
        <f t="shared" si="235"/>
        <v>0</v>
      </c>
      <c r="BA139" s="927">
        <f t="shared" si="235"/>
        <v>0</v>
      </c>
      <c r="BB139" s="926">
        <f t="shared" si="235"/>
        <v>0</v>
      </c>
      <c r="BC139" s="927">
        <f t="shared" si="235"/>
        <v>0</v>
      </c>
      <c r="BD139" s="926">
        <f t="shared" si="235"/>
        <v>0</v>
      </c>
      <c r="BE139" s="927">
        <f t="shared" si="235"/>
        <v>0</v>
      </c>
      <c r="BF139" s="926">
        <f t="shared" si="235"/>
        <v>0</v>
      </c>
      <c r="BG139" s="928">
        <f t="shared" si="235"/>
        <v>0</v>
      </c>
      <c r="BH139" s="926">
        <f t="shared" si="235"/>
        <v>0</v>
      </c>
      <c r="BI139" s="928">
        <f t="shared" si="235"/>
        <v>0</v>
      </c>
      <c r="BJ139" s="926">
        <f t="shared" si="235"/>
        <v>0</v>
      </c>
      <c r="BK139" s="928">
        <f t="shared" si="235"/>
        <v>0</v>
      </c>
      <c r="BL139" s="926">
        <f t="shared" si="235"/>
        <v>0</v>
      </c>
      <c r="BM139" s="928">
        <f t="shared" si="235"/>
        <v>0</v>
      </c>
      <c r="BN139" s="926">
        <f t="shared" si="235"/>
        <v>0</v>
      </c>
      <c r="BO139" s="928">
        <f t="shared" si="235"/>
        <v>0</v>
      </c>
      <c r="BP139" s="926">
        <f t="shared" si="235"/>
        <v>0</v>
      </c>
      <c r="BQ139" s="200" t="s">
        <v>163</v>
      </c>
      <c r="BR139" s="200" t="s">
        <v>163</v>
      </c>
      <c r="BS139" s="726"/>
      <c r="BT139" s="726"/>
      <c r="BU139" s="726"/>
      <c r="BV139" s="726"/>
      <c r="BW139" s="726"/>
      <c r="BX139" s="726"/>
      <c r="BY139" s="726"/>
      <c r="BZ139" s="726"/>
      <c r="CA139" s="726"/>
      <c r="CB139" s="389"/>
      <c r="CC139" s="726"/>
      <c r="CD139" s="726"/>
      <c r="CE139" s="726"/>
      <c r="CF139" s="726"/>
      <c r="CG139" s="726"/>
      <c r="CH139" s="726"/>
      <c r="CI139" s="726"/>
      <c r="CJ139" s="726"/>
      <c r="CK139" s="726"/>
      <c r="CL139" s="726"/>
      <c r="CM139" s="726"/>
      <c r="CN139" s="726"/>
      <c r="CO139" s="726"/>
      <c r="CP139" s="726"/>
      <c r="CQ139" s="726"/>
      <c r="CR139" s="726"/>
      <c r="CS139" s="726"/>
      <c r="CT139" s="726"/>
      <c r="CU139" s="726"/>
      <c r="CV139" s="726"/>
      <c r="CW139" s="726"/>
      <c r="CX139" s="726"/>
      <c r="CY139" s="726"/>
      <c r="CZ139" s="726"/>
      <c r="DA139" s="726"/>
      <c r="DB139" s="726"/>
      <c r="DC139" s="726"/>
      <c r="DD139" s="726"/>
      <c r="DE139" s="726"/>
      <c r="DF139" s="726"/>
      <c r="DG139" s="726"/>
      <c r="DH139" s="726"/>
      <c r="DI139" s="726"/>
      <c r="DJ139" s="726"/>
      <c r="DK139" s="726"/>
      <c r="DL139" s="726"/>
      <c r="DM139" s="726"/>
      <c r="DN139" s="726"/>
      <c r="DO139" s="726"/>
      <c r="DP139" s="726"/>
      <c r="DQ139" s="726"/>
      <c r="DR139" s="726"/>
      <c r="DS139" s="726"/>
      <c r="DT139" s="726"/>
      <c r="DU139" s="726"/>
      <c r="DV139" s="726"/>
      <c r="DW139" s="726"/>
      <c r="DX139" s="726"/>
      <c r="DY139" s="726"/>
      <c r="DZ139" s="726"/>
      <c r="EA139" s="726"/>
      <c r="EB139" s="726"/>
      <c r="EC139" s="726"/>
      <c r="ED139" s="726"/>
      <c r="EE139" s="726"/>
      <c r="EF139" s="726"/>
      <c r="EG139" s="726"/>
      <c r="EH139" s="726"/>
      <c r="EI139" s="726"/>
      <c r="EJ139" s="726"/>
      <c r="EK139" s="726"/>
      <c r="EL139" s="726"/>
      <c r="EM139" s="726"/>
      <c r="EN139" s="726"/>
      <c r="EO139" s="726"/>
      <c r="EP139" s="726"/>
      <c r="EQ139" s="726"/>
      <c r="ER139" s="726"/>
      <c r="ES139" s="726"/>
      <c r="ET139" s="726"/>
      <c r="EU139" s="726"/>
      <c r="EV139" s="726"/>
      <c r="EW139" s="726"/>
      <c r="EX139" s="726"/>
      <c r="EY139" s="726"/>
      <c r="EZ139" s="726"/>
      <c r="FA139" s="726"/>
      <c r="FB139" s="726"/>
      <c r="FC139" s="726"/>
      <c r="FD139" s="726"/>
      <c r="FE139" s="726"/>
      <c r="FF139" s="726"/>
      <c r="FG139" s="726"/>
      <c r="FH139" s="726"/>
      <c r="FI139" s="726"/>
      <c r="FJ139" s="726"/>
      <c r="FK139" s="726"/>
      <c r="FL139" s="726"/>
      <c r="FM139" s="726"/>
      <c r="FN139" s="726"/>
      <c r="FO139" s="726"/>
      <c r="FP139" s="726"/>
      <c r="FQ139" s="726"/>
      <c r="FR139" s="726"/>
      <c r="FS139" s="726"/>
      <c r="FT139" s="726"/>
      <c r="FU139" s="726"/>
      <c r="FV139" s="726"/>
      <c r="FW139" s="726"/>
      <c r="FX139" s="660" t="s">
        <v>345</v>
      </c>
      <c r="FY139" s="661">
        <v>97</v>
      </c>
      <c r="FZ139" s="661">
        <v>32435729</v>
      </c>
      <c r="GA139" s="661">
        <v>55</v>
      </c>
      <c r="GB139" s="661" t="s">
        <v>798</v>
      </c>
      <c r="GC139" s="661">
        <v>20</v>
      </c>
      <c r="GD139" s="661">
        <v>1977</v>
      </c>
      <c r="GE139" s="661">
        <v>2</v>
      </c>
      <c r="GF139" s="661" t="s">
        <v>148</v>
      </c>
      <c r="GG139" s="661">
        <v>2</v>
      </c>
      <c r="GH139" s="661">
        <v>2</v>
      </c>
      <c r="GI139" s="661" t="s">
        <v>148</v>
      </c>
      <c r="GJ139" s="661">
        <v>2</v>
      </c>
      <c r="GK139" s="661" t="s">
        <v>781</v>
      </c>
      <c r="GL139" s="661" t="s">
        <v>782</v>
      </c>
      <c r="GM139" s="661">
        <v>66</v>
      </c>
      <c r="GN139" s="661" t="s">
        <v>783</v>
      </c>
      <c r="GO139" s="661">
        <v>0</v>
      </c>
      <c r="GP139" s="661">
        <v>0</v>
      </c>
      <c r="GQ139" s="661">
        <v>4</v>
      </c>
      <c r="GR139" s="661">
        <v>2</v>
      </c>
      <c r="GS139" s="661">
        <v>2</v>
      </c>
      <c r="GT139" s="661" t="s">
        <v>783</v>
      </c>
      <c r="GU139" s="661" t="s">
        <v>783</v>
      </c>
      <c r="GV139" s="661" t="s">
        <v>783</v>
      </c>
      <c r="GW139" s="661" t="s">
        <v>783</v>
      </c>
      <c r="GX139" s="661" t="s">
        <v>783</v>
      </c>
      <c r="GY139" s="661">
        <v>1649</v>
      </c>
      <c r="GZ139" s="661">
        <v>0.15</v>
      </c>
      <c r="HA139" s="661">
        <v>5</v>
      </c>
      <c r="HB139" s="661" t="s">
        <v>783</v>
      </c>
      <c r="HC139" s="661" t="s">
        <v>782</v>
      </c>
      <c r="HD139" s="661">
        <v>35</v>
      </c>
      <c r="HE139" s="661" t="s">
        <v>783</v>
      </c>
      <c r="HF139" s="661">
        <v>0</v>
      </c>
      <c r="HG139" s="661" t="s">
        <v>783</v>
      </c>
      <c r="HH139" s="661">
        <v>0</v>
      </c>
      <c r="HI139" s="661">
        <v>1</v>
      </c>
      <c r="HJ139" s="661">
        <v>45</v>
      </c>
      <c r="HK139" s="661" t="s">
        <v>784</v>
      </c>
      <c r="HL139" s="661" t="s">
        <v>785</v>
      </c>
      <c r="HM139" s="661" t="s">
        <v>783</v>
      </c>
      <c r="HN139" s="661" t="s">
        <v>783</v>
      </c>
      <c r="HO139" s="661" t="s">
        <v>783</v>
      </c>
      <c r="HP139" s="661" t="s">
        <v>783</v>
      </c>
      <c r="HQ139" s="661" t="s">
        <v>783</v>
      </c>
      <c r="HR139" s="661">
        <v>3979912</v>
      </c>
      <c r="HS139" s="661" t="s">
        <v>783</v>
      </c>
      <c r="HT139" s="661" t="s">
        <v>786</v>
      </c>
      <c r="HU139" s="661" t="s">
        <v>787</v>
      </c>
      <c r="HV139" s="661">
        <v>4</v>
      </c>
      <c r="HW139" s="661">
        <v>2016</v>
      </c>
      <c r="HX139" s="661">
        <v>63</v>
      </c>
      <c r="HY139" s="661">
        <v>0</v>
      </c>
      <c r="HZ139" s="661">
        <v>792</v>
      </c>
      <c r="IA139" s="662">
        <v>42228.34574074074</v>
      </c>
      <c r="IB139" s="661" t="s">
        <v>788</v>
      </c>
      <c r="IC139" s="661">
        <v>3975434</v>
      </c>
      <c r="ID139" s="661">
        <v>2014</v>
      </c>
      <c r="IE139" s="661">
        <v>1712</v>
      </c>
      <c r="IF139" s="661" t="s">
        <v>783</v>
      </c>
      <c r="IG139" s="661" t="s">
        <v>783</v>
      </c>
      <c r="IH139" s="661" t="s">
        <v>783</v>
      </c>
      <c r="II139" s="661" t="s">
        <v>783</v>
      </c>
      <c r="IJ139" s="661" t="s">
        <v>783</v>
      </c>
      <c r="IK139" s="661" t="s">
        <v>783</v>
      </c>
      <c r="IL139" s="661" t="s">
        <v>783</v>
      </c>
      <c r="IM139" s="661" t="s">
        <v>783</v>
      </c>
      <c r="IN139" s="661" t="s">
        <v>783</v>
      </c>
      <c r="IO139" s="661">
        <v>1649</v>
      </c>
      <c r="IP139" s="662">
        <v>37477.354571759257</v>
      </c>
      <c r="IQ139" s="661">
        <v>2</v>
      </c>
      <c r="IR139" s="661" t="s">
        <v>793</v>
      </c>
      <c r="IS139" s="661">
        <v>2</v>
      </c>
      <c r="IT139" s="663">
        <v>41275</v>
      </c>
      <c r="IU139" s="661" t="s">
        <v>783</v>
      </c>
      <c r="IV139" s="661" t="s">
        <v>783</v>
      </c>
      <c r="IW139" s="661" t="s">
        <v>783</v>
      </c>
      <c r="IX139" s="661" t="s">
        <v>781</v>
      </c>
      <c r="IY139" s="661">
        <v>45</v>
      </c>
      <c r="IZ139" s="661" t="s">
        <v>789</v>
      </c>
      <c r="JA139" s="661" t="s">
        <v>783</v>
      </c>
      <c r="JB139" s="661" t="s">
        <v>783</v>
      </c>
      <c r="JC139" s="661" t="s">
        <v>783</v>
      </c>
      <c r="JD139" s="661">
        <v>329457</v>
      </c>
      <c r="JE139" s="661" t="s">
        <v>783</v>
      </c>
      <c r="JF139" s="661" t="s">
        <v>783</v>
      </c>
      <c r="JG139" s="661" t="s">
        <v>802</v>
      </c>
      <c r="JH139" s="661">
        <v>55</v>
      </c>
      <c r="JI139" s="661" t="s">
        <v>783</v>
      </c>
      <c r="JJ139" s="661" t="s">
        <v>783</v>
      </c>
      <c r="JK139" s="661" t="s">
        <v>783</v>
      </c>
      <c r="JL139" s="661" t="s">
        <v>790</v>
      </c>
      <c r="JM139" s="661">
        <v>4</v>
      </c>
      <c r="JN139" s="661">
        <v>3</v>
      </c>
      <c r="JO139" s="661" t="s">
        <v>783</v>
      </c>
      <c r="JP139" s="661" t="s">
        <v>783</v>
      </c>
      <c r="JQ139" s="661" t="s">
        <v>783</v>
      </c>
      <c r="JR139" s="661" t="s">
        <v>783</v>
      </c>
      <c r="JS139" s="661" t="s">
        <v>783</v>
      </c>
      <c r="JT139" s="661" t="s">
        <v>783</v>
      </c>
      <c r="JU139" s="661" t="s">
        <v>920</v>
      </c>
      <c r="JV139" s="664">
        <v>796.54033400000003</v>
      </c>
      <c r="JX139" s="225"/>
      <c r="JY139" s="836"/>
      <c r="JZ139" s="836"/>
    </row>
    <row r="140" spans="1:286">
      <c r="A140" s="137"/>
      <c r="B140" s="837"/>
      <c r="C140" s="941"/>
      <c r="D140" s="203"/>
      <c r="E140" s="203"/>
      <c r="F140" s="1147"/>
      <c r="G140" s="1148"/>
      <c r="H140" s="1149"/>
      <c r="I140" s="1150"/>
      <c r="J140" s="1151"/>
      <c r="K140" s="227"/>
      <c r="L140" s="227"/>
      <c r="M140" s="216"/>
      <c r="N140" s="216"/>
      <c r="O140" s="216"/>
      <c r="P140" s="942"/>
      <c r="Q140" s="942"/>
      <c r="R140" s="942"/>
      <c r="S140" s="942"/>
      <c r="T140" s="943"/>
      <c r="U140" s="209"/>
      <c r="V140" s="501"/>
      <c r="W140" s="540"/>
      <c r="X140" s="540"/>
      <c r="Y140" s="540"/>
      <c r="Z140" s="542"/>
      <c r="AA140" s="519"/>
      <c r="AB140" s="177"/>
      <c r="AC140" s="177"/>
      <c r="AD140" s="563"/>
      <c r="AE140" s="519"/>
      <c r="AF140" s="177"/>
      <c r="AG140" s="177"/>
      <c r="AH140" s="563"/>
      <c r="AI140" s="177"/>
      <c r="AJ140" s="177"/>
      <c r="AK140" s="837"/>
      <c r="AL140" s="837"/>
      <c r="AM140" s="837"/>
      <c r="AO140" s="837"/>
      <c r="AP140" s="565"/>
      <c r="AQ140" s="837"/>
      <c r="AR140" s="565"/>
      <c r="AS140" s="837"/>
      <c r="AT140" s="565"/>
      <c r="AU140" s="837"/>
      <c r="AV140" s="565"/>
      <c r="AW140" s="837"/>
      <c r="AX140" s="565"/>
      <c r="AY140" s="837"/>
      <c r="AZ140" s="565"/>
      <c r="BA140" s="837"/>
      <c r="BB140" s="565"/>
      <c r="BC140" s="837"/>
      <c r="BD140" s="565"/>
      <c r="BE140" s="837"/>
      <c r="BF140" s="565"/>
      <c r="BG140" s="837"/>
      <c r="BH140" s="565"/>
      <c r="BI140" s="837"/>
      <c r="BJ140" s="565"/>
      <c r="BK140" s="837"/>
      <c r="BL140" s="565"/>
      <c r="BM140" s="837"/>
      <c r="BN140" s="565"/>
      <c r="BO140" s="837"/>
      <c r="BP140" s="565"/>
      <c r="BQ140" s="210"/>
      <c r="BR140" s="210"/>
      <c r="BS140" s="389"/>
      <c r="BT140" s="389"/>
      <c r="BU140" s="389"/>
      <c r="BV140" s="389"/>
      <c r="BW140" s="389"/>
      <c r="BX140" s="389"/>
      <c r="BY140" s="389"/>
      <c r="BZ140" s="389"/>
      <c r="CA140" s="389"/>
      <c r="CB140" s="726"/>
      <c r="CC140" s="389"/>
      <c r="CD140" s="389"/>
      <c r="CE140" s="389"/>
      <c r="CF140" s="389"/>
      <c r="CG140" s="389"/>
      <c r="CH140" s="389"/>
      <c r="CI140" s="389"/>
      <c r="CJ140" s="389"/>
      <c r="CK140" s="389"/>
      <c r="CL140" s="389"/>
      <c r="CM140" s="389"/>
      <c r="CN140" s="389"/>
      <c r="CO140" s="389"/>
      <c r="CP140" s="389"/>
      <c r="CQ140" s="389"/>
      <c r="CR140" s="389"/>
      <c r="CS140" s="389"/>
      <c r="CT140" s="389"/>
      <c r="CU140" s="389"/>
      <c r="CV140" s="389"/>
      <c r="CW140" s="389"/>
      <c r="CX140" s="389"/>
      <c r="CY140" s="389"/>
      <c r="CZ140" s="389"/>
      <c r="DA140" s="389"/>
      <c r="DB140" s="389"/>
      <c r="DC140" s="389"/>
      <c r="DD140" s="389"/>
      <c r="DE140" s="389"/>
      <c r="DF140" s="389"/>
      <c r="DG140" s="389"/>
      <c r="DH140" s="389"/>
      <c r="DI140" s="389"/>
      <c r="DJ140" s="389"/>
      <c r="DK140" s="389"/>
      <c r="DL140" s="389"/>
      <c r="DM140" s="389"/>
      <c r="DN140" s="389"/>
      <c r="DO140" s="389"/>
      <c r="DP140" s="389"/>
      <c r="DQ140" s="389"/>
      <c r="DR140" s="389"/>
      <c r="DS140" s="389"/>
      <c r="DT140" s="389"/>
      <c r="DU140" s="389"/>
      <c r="DV140" s="389"/>
      <c r="DW140" s="389"/>
      <c r="DX140" s="389"/>
      <c r="DY140" s="389"/>
      <c r="DZ140" s="389"/>
      <c r="EA140" s="389"/>
      <c r="EB140" s="389"/>
      <c r="EC140" s="389"/>
      <c r="ED140" s="389"/>
      <c r="EE140" s="389"/>
      <c r="EF140" s="389"/>
      <c r="EG140" s="389"/>
      <c r="EH140" s="389"/>
      <c r="EI140" s="389"/>
      <c r="EJ140" s="389"/>
      <c r="EK140" s="389"/>
      <c r="EL140" s="389"/>
      <c r="EM140" s="389"/>
      <c r="EN140" s="389"/>
      <c r="EO140" s="389"/>
      <c r="EP140" s="389"/>
      <c r="EQ140" s="389"/>
      <c r="ER140" s="389"/>
      <c r="ES140" s="389"/>
      <c r="ET140" s="389"/>
      <c r="EU140" s="389"/>
      <c r="EV140" s="389"/>
      <c r="EW140" s="389"/>
      <c r="EX140" s="389"/>
      <c r="EY140" s="389"/>
      <c r="EZ140" s="389"/>
      <c r="FA140" s="389"/>
      <c r="FB140" s="389"/>
      <c r="FC140" s="389"/>
      <c r="FD140" s="389"/>
      <c r="FE140" s="389"/>
      <c r="FF140" s="389"/>
      <c r="FG140" s="389"/>
      <c r="FH140" s="389"/>
      <c r="FI140" s="389"/>
      <c r="FJ140" s="389"/>
      <c r="FK140" s="389"/>
      <c r="FL140" s="389"/>
      <c r="FM140" s="389"/>
      <c r="FN140" s="389"/>
      <c r="FO140" s="389"/>
      <c r="FP140" s="389"/>
      <c r="FQ140" s="389"/>
      <c r="FR140" s="389"/>
      <c r="FS140" s="389"/>
      <c r="FT140" s="389"/>
      <c r="FU140" s="389"/>
      <c r="FV140" s="389"/>
      <c r="FW140" s="389"/>
      <c r="FX140" s="660" t="s">
        <v>345</v>
      </c>
      <c r="FY140" s="661">
        <v>144</v>
      </c>
      <c r="FZ140" s="661">
        <v>32434975</v>
      </c>
      <c r="GA140" s="661">
        <v>55</v>
      </c>
      <c r="GB140" s="661" t="s">
        <v>798</v>
      </c>
      <c r="GC140" s="661">
        <v>18</v>
      </c>
      <c r="GD140" s="661">
        <v>1980</v>
      </c>
      <c r="GE140" s="661">
        <v>2</v>
      </c>
      <c r="GF140" s="661" t="s">
        <v>148</v>
      </c>
      <c r="GG140" s="661">
        <v>3</v>
      </c>
      <c r="GH140" s="661">
        <v>2</v>
      </c>
      <c r="GI140" s="661" t="s">
        <v>148</v>
      </c>
      <c r="GJ140" s="661">
        <v>3</v>
      </c>
      <c r="GK140" s="661" t="s">
        <v>781</v>
      </c>
      <c r="GL140" s="661" t="s">
        <v>782</v>
      </c>
      <c r="GM140" s="661">
        <v>66</v>
      </c>
      <c r="GN140" s="661" t="s">
        <v>783</v>
      </c>
      <c r="GO140" s="661">
        <v>0</v>
      </c>
      <c r="GP140" s="661">
        <v>0</v>
      </c>
      <c r="GQ140" s="661">
        <v>4</v>
      </c>
      <c r="GR140" s="661">
        <v>2</v>
      </c>
      <c r="GS140" s="661">
        <v>3</v>
      </c>
      <c r="GT140" s="661" t="s">
        <v>783</v>
      </c>
      <c r="GU140" s="661" t="s">
        <v>783</v>
      </c>
      <c r="GV140" s="661" t="s">
        <v>783</v>
      </c>
      <c r="GW140" s="661" t="s">
        <v>783</v>
      </c>
      <c r="GX140" s="661" t="s">
        <v>783</v>
      </c>
      <c r="GY140" s="661">
        <v>1649</v>
      </c>
      <c r="GZ140" s="661">
        <v>0.02</v>
      </c>
      <c r="HA140" s="661">
        <v>5</v>
      </c>
      <c r="HB140" s="661" t="s">
        <v>783</v>
      </c>
      <c r="HC140" s="661" t="s">
        <v>782</v>
      </c>
      <c r="HD140" s="661">
        <v>75</v>
      </c>
      <c r="HE140" s="661" t="s">
        <v>783</v>
      </c>
      <c r="HF140" s="661">
        <v>0</v>
      </c>
      <c r="HG140" s="661" t="s">
        <v>783</v>
      </c>
      <c r="HH140" s="661">
        <v>0</v>
      </c>
      <c r="HI140" s="661">
        <v>1</v>
      </c>
      <c r="HJ140" s="661">
        <v>45</v>
      </c>
      <c r="HK140" s="661" t="s">
        <v>784</v>
      </c>
      <c r="HL140" s="661" t="s">
        <v>785</v>
      </c>
      <c r="HM140" s="661" t="s">
        <v>783</v>
      </c>
      <c r="HN140" s="661" t="s">
        <v>783</v>
      </c>
      <c r="HO140" s="661" t="s">
        <v>783</v>
      </c>
      <c r="HP140" s="661" t="s">
        <v>783</v>
      </c>
      <c r="HQ140" s="661" t="s">
        <v>783</v>
      </c>
      <c r="HR140" s="661">
        <v>3980138</v>
      </c>
      <c r="HS140" s="661" t="s">
        <v>783</v>
      </c>
      <c r="HT140" s="661" t="s">
        <v>786</v>
      </c>
      <c r="HU140" s="661" t="s">
        <v>787</v>
      </c>
      <c r="HV140" s="661">
        <v>4</v>
      </c>
      <c r="HW140" s="661">
        <v>2016</v>
      </c>
      <c r="HX140" s="661">
        <v>63</v>
      </c>
      <c r="HY140" s="661">
        <v>0</v>
      </c>
      <c r="HZ140" s="661">
        <v>106</v>
      </c>
      <c r="IA140" s="662">
        <v>42227.682129629633</v>
      </c>
      <c r="IB140" s="661" t="s">
        <v>788</v>
      </c>
      <c r="IC140" s="661">
        <v>3975660</v>
      </c>
      <c r="ID140" s="661">
        <v>2014</v>
      </c>
      <c r="IE140" s="661">
        <v>1712</v>
      </c>
      <c r="IF140" s="661" t="s">
        <v>783</v>
      </c>
      <c r="IG140" s="661" t="s">
        <v>783</v>
      </c>
      <c r="IH140" s="661" t="s">
        <v>783</v>
      </c>
      <c r="II140" s="661" t="s">
        <v>783</v>
      </c>
      <c r="IJ140" s="661" t="s">
        <v>783</v>
      </c>
      <c r="IK140" s="661" t="s">
        <v>783</v>
      </c>
      <c r="IL140" s="661" t="s">
        <v>783</v>
      </c>
      <c r="IM140" s="661" t="s">
        <v>783</v>
      </c>
      <c r="IN140" s="661" t="s">
        <v>783</v>
      </c>
      <c r="IO140" s="661">
        <v>1649</v>
      </c>
      <c r="IP140" s="662">
        <v>37477.354571759257</v>
      </c>
      <c r="IQ140" s="661">
        <v>2</v>
      </c>
      <c r="IR140" s="661" t="s">
        <v>793</v>
      </c>
      <c r="IS140" s="661">
        <v>3</v>
      </c>
      <c r="IT140" s="663">
        <v>41275</v>
      </c>
      <c r="IU140" s="661" t="s">
        <v>783</v>
      </c>
      <c r="IV140" s="661" t="s">
        <v>783</v>
      </c>
      <c r="IW140" s="661" t="s">
        <v>783</v>
      </c>
      <c r="IX140" s="661" t="s">
        <v>781</v>
      </c>
      <c r="IY140" s="661">
        <v>45</v>
      </c>
      <c r="IZ140" s="661" t="s">
        <v>789</v>
      </c>
      <c r="JA140" s="661" t="s">
        <v>783</v>
      </c>
      <c r="JB140" s="661" t="s">
        <v>783</v>
      </c>
      <c r="JC140" s="661" t="s">
        <v>783</v>
      </c>
      <c r="JD140" s="661">
        <v>329457</v>
      </c>
      <c r="JE140" s="661" t="s">
        <v>783</v>
      </c>
      <c r="JF140" s="661" t="s">
        <v>783</v>
      </c>
      <c r="JG140" s="661" t="s">
        <v>804</v>
      </c>
      <c r="JH140" s="661">
        <v>55</v>
      </c>
      <c r="JI140" s="661" t="s">
        <v>783</v>
      </c>
      <c r="JJ140" s="661" t="s">
        <v>783</v>
      </c>
      <c r="JK140" s="661" t="s">
        <v>783</v>
      </c>
      <c r="JL140" s="661" t="s">
        <v>790</v>
      </c>
      <c r="JM140" s="661">
        <v>4</v>
      </c>
      <c r="JN140" s="661">
        <v>3</v>
      </c>
      <c r="JO140" s="661" t="s">
        <v>783</v>
      </c>
      <c r="JP140" s="661" t="s">
        <v>783</v>
      </c>
      <c r="JQ140" s="661" t="s">
        <v>783</v>
      </c>
      <c r="JR140" s="661" t="s">
        <v>783</v>
      </c>
      <c r="JS140" s="661" t="s">
        <v>783</v>
      </c>
      <c r="JT140" s="661" t="s">
        <v>783</v>
      </c>
      <c r="JU140" s="661" t="s">
        <v>921</v>
      </c>
      <c r="JV140" s="664">
        <v>105.51145699999999</v>
      </c>
      <c r="JX140" s="225"/>
      <c r="JY140" s="836"/>
      <c r="JZ140" s="836"/>
    </row>
    <row r="141" spans="1:286">
      <c r="A141" s="140"/>
      <c r="B141" s="141"/>
      <c r="C141" s="160"/>
      <c r="D141" s="142"/>
      <c r="E141" s="142"/>
      <c r="F141" s="143"/>
      <c r="G141" s="144"/>
      <c r="H141" s="145"/>
      <c r="I141" s="143"/>
      <c r="J141" s="143"/>
      <c r="K141" s="143"/>
      <c r="L141" s="143"/>
      <c r="M141" s="807"/>
      <c r="N141" s="807"/>
      <c r="O141" s="807"/>
      <c r="P141" s="807"/>
      <c r="Q141" s="808"/>
      <c r="R141" s="809"/>
      <c r="S141" s="808"/>
      <c r="T141" s="810"/>
      <c r="U141" s="173"/>
      <c r="V141" s="500"/>
      <c r="W141" s="541"/>
      <c r="X141" s="541"/>
      <c r="Y141" s="590">
        <f>X139+Y139</f>
        <v>1914067.288533333</v>
      </c>
      <c r="Z141" s="541"/>
      <c r="AA141" s="520"/>
      <c r="AB141" s="141"/>
      <c r="AC141" s="141"/>
      <c r="AD141" s="564"/>
      <c r="AE141" s="520"/>
      <c r="AF141" s="141"/>
      <c r="AG141" s="141"/>
      <c r="AH141" s="564"/>
      <c r="AI141" s="141"/>
      <c r="AJ141" s="141"/>
      <c r="AK141" s="141"/>
      <c r="AL141" s="141"/>
      <c r="AM141" s="141"/>
      <c r="AN141" s="929"/>
      <c r="AO141" s="924"/>
      <c r="AP141" s="564"/>
      <c r="AQ141" s="141"/>
      <c r="AR141" s="564">
        <f>AN139+AP139+AR139</f>
        <v>8662240.9036444444</v>
      </c>
      <c r="AS141" s="141"/>
      <c r="AT141" s="564"/>
      <c r="AU141" s="141"/>
      <c r="AV141" s="564"/>
      <c r="AW141" s="141"/>
      <c r="AX141" s="564"/>
      <c r="AY141" s="141"/>
      <c r="AZ141" s="564"/>
      <c r="BA141" s="141"/>
      <c r="BB141" s="564"/>
      <c r="BC141" s="141"/>
      <c r="BD141" s="564"/>
      <c r="BE141" s="141"/>
      <c r="BF141" s="564"/>
      <c r="BG141" s="141"/>
      <c r="BH141" s="564"/>
      <c r="BI141" s="141"/>
      <c r="BJ141" s="564"/>
      <c r="BK141" s="141"/>
      <c r="BL141" s="564"/>
      <c r="BM141" s="141"/>
      <c r="BN141" s="564"/>
      <c r="BO141" s="141"/>
      <c r="BP141" s="564"/>
      <c r="BQ141" s="149"/>
      <c r="BR141" s="149"/>
      <c r="BS141" s="389"/>
      <c r="BT141" s="389"/>
      <c r="BU141" s="389"/>
      <c r="BV141" s="389"/>
      <c r="BW141" s="389"/>
      <c r="BX141" s="389"/>
      <c r="BY141" s="389"/>
      <c r="BZ141" s="389"/>
      <c r="CA141" s="389"/>
      <c r="CB141" s="389"/>
      <c r="CC141" s="389"/>
      <c r="CD141" s="389"/>
      <c r="CE141" s="389"/>
      <c r="CF141" s="389"/>
      <c r="CG141" s="389"/>
      <c r="CH141" s="389"/>
      <c r="CI141" s="389"/>
      <c r="CJ141" s="389"/>
      <c r="CK141" s="389"/>
      <c r="CL141" s="389"/>
      <c r="CM141" s="389"/>
      <c r="CN141" s="389"/>
      <c r="CO141" s="389"/>
      <c r="CP141" s="389"/>
      <c r="CQ141" s="389"/>
      <c r="CR141" s="389"/>
      <c r="CS141" s="389"/>
      <c r="CT141" s="389"/>
      <c r="CU141" s="389"/>
      <c r="CV141" s="389"/>
      <c r="CW141" s="389"/>
      <c r="CX141" s="389"/>
      <c r="CY141" s="389"/>
      <c r="CZ141" s="389"/>
      <c r="DA141" s="389"/>
      <c r="DB141" s="389"/>
      <c r="DC141" s="389"/>
      <c r="DD141" s="389"/>
      <c r="DE141" s="389"/>
      <c r="DF141" s="389"/>
      <c r="DG141" s="389"/>
      <c r="DH141" s="389"/>
      <c r="DI141" s="389"/>
      <c r="DJ141" s="389"/>
      <c r="DK141" s="389"/>
      <c r="DL141" s="389"/>
      <c r="DM141" s="389"/>
      <c r="DN141" s="389"/>
      <c r="DO141" s="389"/>
      <c r="DP141" s="389"/>
      <c r="DQ141" s="389"/>
      <c r="DR141" s="389"/>
      <c r="DS141" s="389"/>
      <c r="DT141" s="389"/>
      <c r="DU141" s="389"/>
      <c r="DV141" s="389"/>
      <c r="DW141" s="389"/>
      <c r="DX141" s="389"/>
      <c r="DY141" s="389"/>
      <c r="DZ141" s="389"/>
      <c r="EA141" s="389"/>
      <c r="EB141" s="389"/>
      <c r="EC141" s="389"/>
      <c r="ED141" s="389"/>
      <c r="EE141" s="389"/>
      <c r="EF141" s="389"/>
      <c r="EG141" s="389"/>
      <c r="EH141" s="389"/>
      <c r="EI141" s="389"/>
      <c r="EJ141" s="389"/>
      <c r="EK141" s="389"/>
      <c r="EL141" s="389"/>
      <c r="EM141" s="389"/>
      <c r="EN141" s="389"/>
      <c r="EO141" s="389"/>
      <c r="EP141" s="389"/>
      <c r="EQ141" s="389"/>
      <c r="ER141" s="389"/>
      <c r="ES141" s="389"/>
      <c r="ET141" s="389"/>
      <c r="EU141" s="389"/>
      <c r="EV141" s="389"/>
      <c r="EW141" s="389"/>
      <c r="EX141" s="389"/>
      <c r="EY141" s="389"/>
      <c r="EZ141" s="389"/>
      <c r="FA141" s="389"/>
      <c r="FB141" s="389"/>
      <c r="FC141" s="389"/>
      <c r="FD141" s="389"/>
      <c r="FE141" s="389"/>
      <c r="FF141" s="389"/>
      <c r="FG141" s="389"/>
      <c r="FH141" s="389"/>
      <c r="FI141" s="389"/>
      <c r="FJ141" s="389"/>
      <c r="FK141" s="389"/>
      <c r="FL141" s="389"/>
      <c r="FM141" s="389"/>
      <c r="FN141" s="389"/>
      <c r="FO141" s="389"/>
      <c r="FP141" s="389"/>
      <c r="FQ141" s="389"/>
      <c r="FR141" s="389"/>
      <c r="FS141" s="389"/>
      <c r="FT141" s="389"/>
      <c r="FU141" s="389"/>
      <c r="FV141" s="389"/>
      <c r="FW141" s="389"/>
      <c r="FX141" s="660" t="s">
        <v>345</v>
      </c>
      <c r="FY141" s="661">
        <v>145</v>
      </c>
      <c r="FZ141" s="661">
        <v>32434954</v>
      </c>
      <c r="GA141" s="661">
        <v>55</v>
      </c>
      <c r="GB141" s="661" t="s">
        <v>798</v>
      </c>
      <c r="GC141" s="661">
        <v>18</v>
      </c>
      <c r="GD141" s="661">
        <v>1980</v>
      </c>
      <c r="GE141" s="661">
        <v>2</v>
      </c>
      <c r="GF141" s="661" t="s">
        <v>148</v>
      </c>
      <c r="GG141" s="661">
        <v>3</v>
      </c>
      <c r="GH141" s="661">
        <v>2</v>
      </c>
      <c r="GI141" s="661" t="s">
        <v>148</v>
      </c>
      <c r="GJ141" s="661">
        <v>3</v>
      </c>
      <c r="GK141" s="661" t="s">
        <v>781</v>
      </c>
      <c r="GL141" s="661" t="s">
        <v>782</v>
      </c>
      <c r="GM141" s="661">
        <v>66</v>
      </c>
      <c r="GN141" s="661" t="s">
        <v>783</v>
      </c>
      <c r="GO141" s="661">
        <v>0</v>
      </c>
      <c r="GP141" s="661">
        <v>0</v>
      </c>
      <c r="GQ141" s="661">
        <v>4</v>
      </c>
      <c r="GR141" s="661">
        <v>2</v>
      </c>
      <c r="GS141" s="661">
        <v>3</v>
      </c>
      <c r="GT141" s="661" t="s">
        <v>783</v>
      </c>
      <c r="GU141" s="661" t="s">
        <v>783</v>
      </c>
      <c r="GV141" s="661" t="s">
        <v>783</v>
      </c>
      <c r="GW141" s="661" t="s">
        <v>783</v>
      </c>
      <c r="GX141" s="661" t="s">
        <v>783</v>
      </c>
      <c r="GY141" s="661">
        <v>1649</v>
      </c>
      <c r="GZ141" s="661">
        <v>0.85</v>
      </c>
      <c r="HA141" s="661">
        <v>5</v>
      </c>
      <c r="HB141" s="661" t="s">
        <v>783</v>
      </c>
      <c r="HC141" s="661" t="s">
        <v>782</v>
      </c>
      <c r="HD141" s="661">
        <v>75</v>
      </c>
      <c r="HE141" s="661" t="s">
        <v>783</v>
      </c>
      <c r="HF141" s="661">
        <v>0</v>
      </c>
      <c r="HG141" s="661" t="s">
        <v>783</v>
      </c>
      <c r="HH141" s="661">
        <v>0</v>
      </c>
      <c r="HI141" s="661">
        <v>1</v>
      </c>
      <c r="HJ141" s="661">
        <v>45</v>
      </c>
      <c r="HK141" s="661" t="s">
        <v>784</v>
      </c>
      <c r="HL141" s="661" t="s">
        <v>785</v>
      </c>
      <c r="HM141" s="661" t="s">
        <v>783</v>
      </c>
      <c r="HN141" s="661" t="s">
        <v>783</v>
      </c>
      <c r="HO141" s="661" t="s">
        <v>783</v>
      </c>
      <c r="HP141" s="661" t="s">
        <v>783</v>
      </c>
      <c r="HQ141" s="661" t="s">
        <v>783</v>
      </c>
      <c r="HR141" s="661">
        <v>3980137</v>
      </c>
      <c r="HS141" s="661" t="s">
        <v>783</v>
      </c>
      <c r="HT141" s="661" t="s">
        <v>786</v>
      </c>
      <c r="HU141" s="661" t="s">
        <v>787</v>
      </c>
      <c r="HV141" s="661">
        <v>4</v>
      </c>
      <c r="HW141" s="661">
        <v>2016</v>
      </c>
      <c r="HX141" s="661">
        <v>63</v>
      </c>
      <c r="HY141" s="661">
        <v>0</v>
      </c>
      <c r="HZ141" s="661">
        <v>4488</v>
      </c>
      <c r="IA141" s="662">
        <v>42227.682129629633</v>
      </c>
      <c r="IB141" s="661" t="s">
        <v>788</v>
      </c>
      <c r="IC141" s="661">
        <v>3975659</v>
      </c>
      <c r="ID141" s="661">
        <v>2014</v>
      </c>
      <c r="IE141" s="661">
        <v>1712</v>
      </c>
      <c r="IF141" s="661" t="s">
        <v>783</v>
      </c>
      <c r="IG141" s="661" t="s">
        <v>783</v>
      </c>
      <c r="IH141" s="661" t="s">
        <v>783</v>
      </c>
      <c r="II141" s="661" t="s">
        <v>783</v>
      </c>
      <c r="IJ141" s="661" t="s">
        <v>783</v>
      </c>
      <c r="IK141" s="661" t="s">
        <v>783</v>
      </c>
      <c r="IL141" s="661" t="s">
        <v>783</v>
      </c>
      <c r="IM141" s="661" t="s">
        <v>783</v>
      </c>
      <c r="IN141" s="661" t="s">
        <v>783</v>
      </c>
      <c r="IO141" s="661">
        <v>1649</v>
      </c>
      <c r="IP141" s="662">
        <v>37477.354571759257</v>
      </c>
      <c r="IQ141" s="661">
        <v>2</v>
      </c>
      <c r="IR141" s="661" t="s">
        <v>793</v>
      </c>
      <c r="IS141" s="661">
        <v>3</v>
      </c>
      <c r="IT141" s="663">
        <v>41275</v>
      </c>
      <c r="IU141" s="661" t="s">
        <v>783</v>
      </c>
      <c r="IV141" s="661" t="s">
        <v>783</v>
      </c>
      <c r="IW141" s="661" t="s">
        <v>783</v>
      </c>
      <c r="IX141" s="661" t="s">
        <v>781</v>
      </c>
      <c r="IY141" s="661">
        <v>45</v>
      </c>
      <c r="IZ141" s="661" t="s">
        <v>789</v>
      </c>
      <c r="JA141" s="661" t="s">
        <v>783</v>
      </c>
      <c r="JB141" s="661" t="s">
        <v>783</v>
      </c>
      <c r="JC141" s="661" t="s">
        <v>783</v>
      </c>
      <c r="JD141" s="661">
        <v>329457</v>
      </c>
      <c r="JE141" s="661" t="s">
        <v>783</v>
      </c>
      <c r="JF141" s="661" t="s">
        <v>783</v>
      </c>
      <c r="JG141" s="661" t="s">
        <v>804</v>
      </c>
      <c r="JH141" s="661">
        <v>55</v>
      </c>
      <c r="JI141" s="661" t="s">
        <v>783</v>
      </c>
      <c r="JJ141" s="661" t="s">
        <v>783</v>
      </c>
      <c r="JK141" s="661" t="s">
        <v>783</v>
      </c>
      <c r="JL141" s="661" t="s">
        <v>790</v>
      </c>
      <c r="JM141" s="661">
        <v>4</v>
      </c>
      <c r="JN141" s="661">
        <v>3</v>
      </c>
      <c r="JO141" s="661" t="s">
        <v>783</v>
      </c>
      <c r="JP141" s="661" t="s">
        <v>783</v>
      </c>
      <c r="JQ141" s="661" t="s">
        <v>783</v>
      </c>
      <c r="JR141" s="661" t="s">
        <v>783</v>
      </c>
      <c r="JS141" s="661" t="s">
        <v>783</v>
      </c>
      <c r="JT141" s="661" t="s">
        <v>783</v>
      </c>
      <c r="JU141" s="661" t="s">
        <v>922</v>
      </c>
      <c r="JV141" s="664">
        <v>4507.1723400000001</v>
      </c>
      <c r="JX141" s="225"/>
      <c r="JY141" s="836"/>
      <c r="JZ141" s="836"/>
    </row>
    <row r="142" spans="1:286">
      <c r="A142" s="837"/>
      <c r="B142" s="837"/>
      <c r="C142" s="36"/>
      <c r="D142" s="36"/>
      <c r="E142" s="36"/>
      <c r="F142" s="37"/>
      <c r="G142" s="38"/>
      <c r="H142" s="39"/>
      <c r="I142" s="37"/>
      <c r="J142" s="37"/>
      <c r="K142" s="837"/>
      <c r="L142" s="837"/>
      <c r="M142" s="100"/>
      <c r="N142" s="100"/>
      <c r="O142" s="100"/>
      <c r="P142" s="100"/>
      <c r="Q142" s="327"/>
      <c r="R142" s="316"/>
      <c r="S142" s="327"/>
      <c r="T142" s="328"/>
      <c r="U142" s="306"/>
      <c r="V142" s="306"/>
      <c r="W142" s="542"/>
      <c r="X142" s="542"/>
      <c r="Y142" s="542"/>
      <c r="Z142" s="542"/>
      <c r="AA142" s="521"/>
      <c r="AB142" s="837"/>
      <c r="AC142" s="837"/>
      <c r="AD142" s="565"/>
      <c r="AE142" s="521"/>
      <c r="AF142" s="837"/>
      <c r="AG142" s="837"/>
      <c r="AH142" s="565"/>
      <c r="AI142" s="837"/>
      <c r="AJ142" s="837"/>
      <c r="AK142" s="837"/>
      <c r="AL142" s="837"/>
      <c r="AM142" s="837"/>
      <c r="AN142" s="958"/>
      <c r="AO142" s="959"/>
      <c r="AP142" s="565"/>
      <c r="AQ142" s="837"/>
      <c r="AR142" s="565"/>
      <c r="AS142" s="837"/>
      <c r="AT142" s="565"/>
      <c r="AU142" s="837"/>
      <c r="AV142" s="565"/>
      <c r="AW142" s="837"/>
      <c r="AX142" s="565"/>
      <c r="AY142" s="837"/>
      <c r="AZ142" s="565"/>
      <c r="BA142" s="837"/>
      <c r="BB142" s="565"/>
      <c r="BC142" s="837"/>
      <c r="BD142" s="565"/>
      <c r="BE142" s="837"/>
      <c r="BF142" s="565"/>
      <c r="BG142" s="837"/>
      <c r="BH142" s="565"/>
      <c r="BI142" s="837"/>
      <c r="BJ142" s="565"/>
      <c r="BK142" s="837"/>
      <c r="BL142" s="565"/>
      <c r="BM142" s="837"/>
      <c r="BN142" s="565"/>
      <c r="BO142" s="837"/>
      <c r="BP142" s="565"/>
      <c r="BQ142" s="100"/>
      <c r="BR142" s="100"/>
      <c r="BS142" s="100"/>
      <c r="BT142" s="100"/>
      <c r="BU142" s="100"/>
      <c r="BV142" s="100"/>
      <c r="BW142" s="100"/>
      <c r="BX142" s="100"/>
      <c r="BY142" s="100"/>
      <c r="BZ142" s="100"/>
      <c r="CA142" s="100"/>
      <c r="CB142" s="389"/>
      <c r="CC142" s="100"/>
      <c r="CD142" s="100"/>
      <c r="CE142" s="100"/>
      <c r="CF142" s="100"/>
      <c r="CG142" s="100"/>
      <c r="CH142" s="100"/>
      <c r="CI142" s="100"/>
      <c r="CJ142" s="100"/>
      <c r="CK142" s="100"/>
      <c r="CL142" s="100"/>
      <c r="CM142" s="100"/>
      <c r="CN142" s="100"/>
      <c r="CO142" s="100"/>
      <c r="CP142" s="100"/>
      <c r="CQ142" s="100"/>
      <c r="CR142" s="100"/>
      <c r="CS142" s="100"/>
      <c r="CT142" s="100"/>
      <c r="CU142" s="100"/>
      <c r="CV142" s="100"/>
      <c r="CW142" s="100"/>
      <c r="CX142" s="100"/>
      <c r="CY142" s="100"/>
      <c r="CZ142" s="100"/>
      <c r="DA142" s="100"/>
      <c r="DB142" s="100"/>
      <c r="DC142" s="100"/>
      <c r="DD142" s="100"/>
      <c r="DE142" s="100"/>
      <c r="DF142" s="100"/>
      <c r="DG142" s="100"/>
      <c r="DH142" s="100"/>
      <c r="DI142" s="100"/>
      <c r="DJ142" s="100"/>
      <c r="DK142" s="100"/>
      <c r="DL142" s="100"/>
      <c r="DM142" s="100"/>
      <c r="DN142" s="100"/>
      <c r="DO142" s="100"/>
      <c r="DP142" s="100"/>
      <c r="DQ142" s="100"/>
      <c r="DR142" s="100"/>
      <c r="DS142" s="100"/>
      <c r="DT142" s="100"/>
      <c r="DU142" s="100"/>
      <c r="DV142" s="100"/>
      <c r="DW142" s="100"/>
      <c r="DX142" s="100"/>
      <c r="DY142" s="100"/>
      <c r="DZ142" s="100"/>
      <c r="EA142" s="100"/>
      <c r="EB142" s="100"/>
      <c r="EC142" s="100"/>
      <c r="ED142" s="100"/>
      <c r="EE142" s="100"/>
      <c r="EF142" s="100"/>
      <c r="EG142" s="100"/>
      <c r="EH142" s="100"/>
      <c r="EI142" s="100"/>
      <c r="EJ142" s="100"/>
      <c r="EK142" s="100"/>
      <c r="EL142" s="100"/>
      <c r="EM142" s="100"/>
      <c r="EN142" s="100"/>
      <c r="EO142" s="100"/>
      <c r="EP142" s="100"/>
      <c r="EQ142" s="100"/>
      <c r="ER142" s="100"/>
      <c r="ES142" s="100"/>
      <c r="ET142" s="100"/>
      <c r="EU142" s="100"/>
      <c r="EV142" s="100"/>
      <c r="EW142" s="100"/>
      <c r="EX142" s="100"/>
      <c r="EY142" s="100"/>
      <c r="EZ142" s="100"/>
      <c r="FA142" s="100"/>
      <c r="FB142" s="100"/>
      <c r="FC142" s="100"/>
      <c r="FD142" s="100"/>
      <c r="FE142" s="100"/>
      <c r="FF142" s="100"/>
      <c r="FG142" s="100"/>
      <c r="FH142" s="100"/>
      <c r="FI142" s="100"/>
      <c r="FJ142" s="100"/>
      <c r="FK142" s="100"/>
      <c r="FL142" s="100"/>
      <c r="FM142" s="100"/>
      <c r="FN142" s="100"/>
      <c r="FO142" s="100"/>
      <c r="FP142" s="100"/>
      <c r="FQ142" s="100"/>
      <c r="FR142" s="100"/>
      <c r="FS142" s="100"/>
      <c r="FT142" s="100"/>
      <c r="FU142" s="100"/>
      <c r="FV142" s="100"/>
      <c r="FW142" s="100"/>
      <c r="FX142" s="660" t="s">
        <v>345</v>
      </c>
      <c r="FY142" s="661">
        <v>189</v>
      </c>
      <c r="FZ142" s="661">
        <v>32434912</v>
      </c>
      <c r="GA142" s="661">
        <v>55</v>
      </c>
      <c r="GB142" s="661" t="s">
        <v>798</v>
      </c>
      <c r="GC142" s="661">
        <v>20</v>
      </c>
      <c r="GD142" s="661">
        <v>1979</v>
      </c>
      <c r="GE142" s="661">
        <v>2</v>
      </c>
      <c r="GF142" s="661" t="s">
        <v>148</v>
      </c>
      <c r="GG142" s="661">
        <v>2</v>
      </c>
      <c r="GH142" s="661">
        <v>2</v>
      </c>
      <c r="GI142" s="661" t="s">
        <v>148</v>
      </c>
      <c r="GJ142" s="661">
        <v>2</v>
      </c>
      <c r="GK142" s="661" t="s">
        <v>781</v>
      </c>
      <c r="GL142" s="661" t="s">
        <v>782</v>
      </c>
      <c r="GM142" s="661">
        <v>66</v>
      </c>
      <c r="GN142" s="661" t="s">
        <v>783</v>
      </c>
      <c r="GO142" s="661">
        <v>0</v>
      </c>
      <c r="GP142" s="661">
        <v>0</v>
      </c>
      <c r="GQ142" s="661">
        <v>4</v>
      </c>
      <c r="GR142" s="661">
        <v>2</v>
      </c>
      <c r="GS142" s="661">
        <v>3</v>
      </c>
      <c r="GT142" s="661" t="s">
        <v>783</v>
      </c>
      <c r="GU142" s="661" t="s">
        <v>783</v>
      </c>
      <c r="GV142" s="661" t="s">
        <v>783</v>
      </c>
      <c r="GW142" s="661" t="s">
        <v>783</v>
      </c>
      <c r="GX142" s="661" t="s">
        <v>783</v>
      </c>
      <c r="GY142" s="661">
        <v>1649</v>
      </c>
      <c r="GZ142" s="661">
        <v>0.47</v>
      </c>
      <c r="HA142" s="661">
        <v>5</v>
      </c>
      <c r="HB142" s="661" t="s">
        <v>783</v>
      </c>
      <c r="HC142" s="661" t="s">
        <v>782</v>
      </c>
      <c r="HD142" s="661">
        <v>150</v>
      </c>
      <c r="HE142" s="661" t="s">
        <v>783</v>
      </c>
      <c r="HF142" s="661">
        <v>0</v>
      </c>
      <c r="HG142" s="661" t="s">
        <v>783</v>
      </c>
      <c r="HH142" s="661">
        <v>0</v>
      </c>
      <c r="HI142" s="661">
        <v>1</v>
      </c>
      <c r="HJ142" s="661">
        <v>45</v>
      </c>
      <c r="HK142" s="661" t="s">
        <v>784</v>
      </c>
      <c r="HL142" s="661" t="s">
        <v>785</v>
      </c>
      <c r="HM142" s="661" t="s">
        <v>783</v>
      </c>
      <c r="HN142" s="661" t="s">
        <v>783</v>
      </c>
      <c r="HO142" s="661" t="s">
        <v>783</v>
      </c>
      <c r="HP142" s="661" t="s">
        <v>783</v>
      </c>
      <c r="HQ142" s="661" t="s">
        <v>783</v>
      </c>
      <c r="HR142" s="661">
        <v>3974508</v>
      </c>
      <c r="HS142" s="661" t="s">
        <v>783</v>
      </c>
      <c r="HT142" s="661" t="s">
        <v>786</v>
      </c>
      <c r="HU142" s="661" t="s">
        <v>787</v>
      </c>
      <c r="HV142" s="661">
        <v>4</v>
      </c>
      <c r="HW142" s="661">
        <v>2016</v>
      </c>
      <c r="HX142" s="661">
        <v>63</v>
      </c>
      <c r="HY142" s="661">
        <v>0</v>
      </c>
      <c r="HZ142" s="661">
        <v>2482</v>
      </c>
      <c r="IA142" s="662">
        <v>42227.682129629633</v>
      </c>
      <c r="IB142" s="661" t="s">
        <v>788</v>
      </c>
      <c r="IC142" s="661">
        <v>3978986</v>
      </c>
      <c r="ID142" s="661">
        <v>2014</v>
      </c>
      <c r="IE142" s="661">
        <v>1712</v>
      </c>
      <c r="IF142" s="661" t="s">
        <v>783</v>
      </c>
      <c r="IG142" s="661" t="s">
        <v>783</v>
      </c>
      <c r="IH142" s="661" t="s">
        <v>783</v>
      </c>
      <c r="II142" s="661" t="s">
        <v>783</v>
      </c>
      <c r="IJ142" s="661" t="s">
        <v>783</v>
      </c>
      <c r="IK142" s="661" t="s">
        <v>783</v>
      </c>
      <c r="IL142" s="661" t="s">
        <v>783</v>
      </c>
      <c r="IM142" s="661" t="s">
        <v>783</v>
      </c>
      <c r="IN142" s="661" t="s">
        <v>783</v>
      </c>
      <c r="IO142" s="661">
        <v>1649</v>
      </c>
      <c r="IP142" s="662">
        <v>37477.354571759257</v>
      </c>
      <c r="IQ142" s="661">
        <v>2</v>
      </c>
      <c r="IR142" s="661" t="s">
        <v>793</v>
      </c>
      <c r="IS142" s="661">
        <v>3</v>
      </c>
      <c r="IT142" s="663">
        <v>41275</v>
      </c>
      <c r="IU142" s="661" t="s">
        <v>783</v>
      </c>
      <c r="IV142" s="661" t="s">
        <v>783</v>
      </c>
      <c r="IW142" s="661" t="s">
        <v>783</v>
      </c>
      <c r="IX142" s="661" t="s">
        <v>781</v>
      </c>
      <c r="IY142" s="661">
        <v>45</v>
      </c>
      <c r="IZ142" s="661" t="s">
        <v>789</v>
      </c>
      <c r="JA142" s="661" t="s">
        <v>783</v>
      </c>
      <c r="JB142" s="661" t="s">
        <v>783</v>
      </c>
      <c r="JC142" s="661" t="s">
        <v>783</v>
      </c>
      <c r="JD142" s="661">
        <v>329457</v>
      </c>
      <c r="JE142" s="661" t="s">
        <v>783</v>
      </c>
      <c r="JF142" s="661" t="s">
        <v>783</v>
      </c>
      <c r="JG142" s="661" t="s">
        <v>804</v>
      </c>
      <c r="JH142" s="661">
        <v>55</v>
      </c>
      <c r="JI142" s="661" t="s">
        <v>783</v>
      </c>
      <c r="JJ142" s="661" t="s">
        <v>783</v>
      </c>
      <c r="JK142" s="661" t="s">
        <v>783</v>
      </c>
      <c r="JL142" s="661" t="s">
        <v>790</v>
      </c>
      <c r="JM142" s="661">
        <v>4</v>
      </c>
      <c r="JN142" s="661">
        <v>3</v>
      </c>
      <c r="JO142" s="661" t="s">
        <v>783</v>
      </c>
      <c r="JP142" s="661" t="s">
        <v>783</v>
      </c>
      <c r="JQ142" s="661" t="s">
        <v>783</v>
      </c>
      <c r="JR142" s="661" t="s">
        <v>783</v>
      </c>
      <c r="JS142" s="661" t="s">
        <v>783</v>
      </c>
      <c r="JT142" s="661" t="s">
        <v>783</v>
      </c>
      <c r="JU142" s="661" t="s">
        <v>923</v>
      </c>
      <c r="JV142" s="664">
        <v>2524.6097570000002</v>
      </c>
      <c r="JX142" s="225"/>
      <c r="JY142" s="836"/>
      <c r="JZ142" s="836"/>
    </row>
    <row r="143" spans="1:286">
      <c r="A143" s="837"/>
      <c r="B143" s="837"/>
      <c r="C143" s="36"/>
      <c r="D143" s="36"/>
      <c r="E143" s="36"/>
      <c r="F143" s="37"/>
      <c r="H143" s="16" t="s">
        <v>144</v>
      </c>
      <c r="I143" s="838"/>
      <c r="S143" s="327"/>
      <c r="T143" s="328"/>
      <c r="U143" s="306">
        <f>Z139*0.9</f>
        <v>7796016.8132799985</v>
      </c>
      <c r="V143" s="306"/>
      <c r="W143" s="542"/>
      <c r="X143" s="542"/>
      <c r="Y143" s="542"/>
      <c r="Z143" s="542"/>
      <c r="AA143" s="521"/>
      <c r="AB143" s="837"/>
      <c r="AC143" s="837"/>
      <c r="AD143" s="565"/>
      <c r="AE143" s="521"/>
      <c r="AF143" s="837"/>
      <c r="AG143" s="837"/>
      <c r="AH143" s="565"/>
      <c r="AI143" s="837"/>
      <c r="AJ143" s="837"/>
      <c r="AK143" s="837"/>
      <c r="AL143" s="837"/>
      <c r="AM143" s="837"/>
      <c r="AN143" s="565"/>
      <c r="AO143" s="837"/>
      <c r="AP143" s="565"/>
      <c r="AQ143" s="837"/>
      <c r="AR143" s="565"/>
      <c r="AS143" s="837"/>
      <c r="AT143" s="565"/>
      <c r="AU143" s="837"/>
      <c r="AV143" s="565"/>
      <c r="AW143" s="837"/>
      <c r="AX143" s="565"/>
      <c r="AY143" s="837"/>
      <c r="AZ143" s="565"/>
      <c r="BA143" s="837"/>
      <c r="BB143" s="565"/>
      <c r="BC143" s="837"/>
      <c r="BD143" s="565"/>
      <c r="BE143" s="837"/>
      <c r="BF143" s="565"/>
      <c r="BG143" s="837"/>
      <c r="BH143" s="565"/>
      <c r="BI143" s="837"/>
      <c r="BJ143" s="565"/>
      <c r="BK143" s="837"/>
      <c r="BL143" s="565"/>
      <c r="BM143" s="837"/>
      <c r="BN143" s="565"/>
      <c r="BO143" s="837"/>
      <c r="BP143" s="565"/>
      <c r="BQ143" s="100" t="s">
        <v>629</v>
      </c>
      <c r="BR143" s="100" t="s">
        <v>629</v>
      </c>
      <c r="BS143" s="100"/>
      <c r="BT143" s="100"/>
      <c r="BU143" s="100"/>
      <c r="BV143" s="100"/>
      <c r="BW143" s="100"/>
      <c r="BX143" s="100"/>
      <c r="BY143" s="100"/>
      <c r="BZ143" s="100"/>
      <c r="CA143" s="100"/>
      <c r="CB143" s="100"/>
      <c r="CC143" s="100"/>
      <c r="CD143" s="100"/>
      <c r="CE143" s="100"/>
      <c r="CF143" s="100"/>
      <c r="CG143" s="100"/>
      <c r="CH143" s="100"/>
      <c r="CI143" s="100"/>
      <c r="CJ143" s="100"/>
      <c r="CK143" s="100"/>
      <c r="CL143" s="100"/>
      <c r="CM143" s="100"/>
      <c r="CN143" s="100"/>
      <c r="CO143" s="100"/>
      <c r="CP143" s="100"/>
      <c r="CQ143" s="100"/>
      <c r="CR143" s="100"/>
      <c r="CS143" s="100"/>
      <c r="CT143" s="100"/>
      <c r="CU143" s="100"/>
      <c r="CV143" s="100"/>
      <c r="CW143" s="100"/>
      <c r="CX143" s="100"/>
      <c r="CY143" s="100"/>
      <c r="CZ143" s="100"/>
      <c r="DA143" s="100"/>
      <c r="DB143" s="100"/>
      <c r="DC143" s="100"/>
      <c r="DD143" s="100"/>
      <c r="DE143" s="100"/>
      <c r="DF143" s="100"/>
      <c r="DG143" s="100"/>
      <c r="DH143" s="100"/>
      <c r="DI143" s="100"/>
      <c r="DJ143" s="100"/>
      <c r="DK143" s="100"/>
      <c r="DL143" s="100"/>
      <c r="DM143" s="100"/>
      <c r="DN143" s="100"/>
      <c r="DO143" s="100"/>
      <c r="DP143" s="100"/>
      <c r="DQ143" s="100"/>
      <c r="DR143" s="100"/>
      <c r="DS143" s="100"/>
      <c r="DT143" s="100"/>
      <c r="DU143" s="100"/>
      <c r="DV143" s="100"/>
      <c r="DW143" s="100"/>
      <c r="DX143" s="100"/>
      <c r="DY143" s="100"/>
      <c r="DZ143" s="100"/>
      <c r="EA143" s="100"/>
      <c r="EB143" s="100"/>
      <c r="EC143" s="100"/>
      <c r="ED143" s="100"/>
      <c r="EE143" s="100"/>
      <c r="EF143" s="100"/>
      <c r="EG143" s="100"/>
      <c r="EH143" s="100"/>
      <c r="EI143" s="100"/>
      <c r="EJ143" s="100"/>
      <c r="EK143" s="100"/>
      <c r="EL143" s="100"/>
      <c r="EM143" s="100"/>
      <c r="EN143" s="100"/>
      <c r="EO143" s="100"/>
      <c r="EP143" s="100"/>
      <c r="EQ143" s="100"/>
      <c r="ER143" s="100"/>
      <c r="ES143" s="100"/>
      <c r="ET143" s="100"/>
      <c r="EU143" s="100"/>
      <c r="EV143" s="100"/>
      <c r="EW143" s="100"/>
      <c r="EX143" s="100"/>
      <c r="EY143" s="100"/>
      <c r="EZ143" s="100"/>
      <c r="FA143" s="100"/>
      <c r="FB143" s="100"/>
      <c r="FC143" s="100"/>
      <c r="FD143" s="100"/>
      <c r="FE143" s="100"/>
      <c r="FF143" s="100"/>
      <c r="FG143" s="100"/>
      <c r="FH143" s="100"/>
      <c r="FI143" s="100"/>
      <c r="FJ143" s="100"/>
      <c r="FK143" s="100"/>
      <c r="FL143" s="100"/>
      <c r="FM143" s="100"/>
      <c r="FN143" s="100"/>
      <c r="FO143" s="100"/>
      <c r="FP143" s="100"/>
      <c r="FQ143" s="100"/>
      <c r="FR143" s="100"/>
      <c r="FS143" s="100"/>
      <c r="FT143" s="100"/>
      <c r="FU143" s="100"/>
      <c r="FV143" s="100"/>
      <c r="FW143" s="100"/>
      <c r="FX143" s="660" t="s">
        <v>345</v>
      </c>
      <c r="FY143" s="661">
        <v>269</v>
      </c>
      <c r="FZ143" s="661">
        <v>32434976</v>
      </c>
      <c r="GA143" s="661">
        <v>35</v>
      </c>
      <c r="GB143" s="661" t="s">
        <v>3</v>
      </c>
      <c r="GC143" s="661">
        <v>18</v>
      </c>
      <c r="GD143" s="661">
        <v>1970</v>
      </c>
      <c r="GE143" s="661">
        <v>0</v>
      </c>
      <c r="GF143" s="661" t="s">
        <v>792</v>
      </c>
      <c r="GG143" s="661">
        <v>0</v>
      </c>
      <c r="GH143" s="661">
        <v>0</v>
      </c>
      <c r="GI143" s="661" t="s">
        <v>792</v>
      </c>
      <c r="GJ143" s="661">
        <v>0</v>
      </c>
      <c r="GK143" s="661" t="s">
        <v>781</v>
      </c>
      <c r="GL143" s="661" t="s">
        <v>782</v>
      </c>
      <c r="GM143" s="661">
        <v>66</v>
      </c>
      <c r="GN143" s="661" t="s">
        <v>783</v>
      </c>
      <c r="GO143" s="661">
        <v>0</v>
      </c>
      <c r="GP143" s="661">
        <v>0</v>
      </c>
      <c r="GQ143" s="661">
        <v>4</v>
      </c>
      <c r="GR143" s="661">
        <v>2</v>
      </c>
      <c r="GS143" s="661">
        <v>1</v>
      </c>
      <c r="GT143" s="661" t="s">
        <v>783</v>
      </c>
      <c r="GU143" s="661" t="s">
        <v>783</v>
      </c>
      <c r="GV143" s="661" t="s">
        <v>783</v>
      </c>
      <c r="GW143" s="661" t="s">
        <v>783</v>
      </c>
      <c r="GX143" s="661" t="s">
        <v>783</v>
      </c>
      <c r="GY143" s="661">
        <v>1649</v>
      </c>
      <c r="GZ143" s="661">
        <v>1.49</v>
      </c>
      <c r="HA143" s="661">
        <v>5</v>
      </c>
      <c r="HB143" s="661" t="s">
        <v>783</v>
      </c>
      <c r="HC143" s="661" t="s">
        <v>782</v>
      </c>
      <c r="HD143" s="661">
        <v>15</v>
      </c>
      <c r="HE143" s="661" t="s">
        <v>783</v>
      </c>
      <c r="HF143" s="661">
        <v>0</v>
      </c>
      <c r="HG143" s="661" t="s">
        <v>783</v>
      </c>
      <c r="HH143" s="661">
        <v>0</v>
      </c>
      <c r="HI143" s="661">
        <v>1</v>
      </c>
      <c r="HJ143" s="661">
        <v>45</v>
      </c>
      <c r="HK143" s="661" t="s">
        <v>784</v>
      </c>
      <c r="HL143" s="661" t="s">
        <v>785</v>
      </c>
      <c r="HM143" s="661" t="s">
        <v>783</v>
      </c>
      <c r="HN143" s="661" t="s">
        <v>783</v>
      </c>
      <c r="HO143" s="661" t="s">
        <v>783</v>
      </c>
      <c r="HP143" s="661" t="s">
        <v>783</v>
      </c>
      <c r="HQ143" s="661" t="s">
        <v>783</v>
      </c>
      <c r="HR143" s="661">
        <v>3978985</v>
      </c>
      <c r="HS143" s="661" t="s">
        <v>783</v>
      </c>
      <c r="HT143" s="661" t="s">
        <v>786</v>
      </c>
      <c r="HU143" s="661" t="s">
        <v>787</v>
      </c>
      <c r="HV143" s="661">
        <v>4</v>
      </c>
      <c r="HW143" s="661">
        <v>2016</v>
      </c>
      <c r="HX143" s="661">
        <v>63</v>
      </c>
      <c r="HY143" s="661">
        <v>0</v>
      </c>
      <c r="HZ143" s="661">
        <v>7867</v>
      </c>
      <c r="IA143" s="662">
        <v>42227.682129629633</v>
      </c>
      <c r="IB143" s="661" t="s">
        <v>788</v>
      </c>
      <c r="IC143" s="661">
        <v>3974507</v>
      </c>
      <c r="ID143" s="661">
        <v>2014</v>
      </c>
      <c r="IE143" s="661">
        <v>1712</v>
      </c>
      <c r="IF143" s="661" t="s">
        <v>783</v>
      </c>
      <c r="IG143" s="661" t="s">
        <v>783</v>
      </c>
      <c r="IH143" s="661" t="s">
        <v>783</v>
      </c>
      <c r="II143" s="661" t="s">
        <v>783</v>
      </c>
      <c r="IJ143" s="661" t="s">
        <v>783</v>
      </c>
      <c r="IK143" s="661" t="s">
        <v>783</v>
      </c>
      <c r="IL143" s="661" t="s">
        <v>783</v>
      </c>
      <c r="IM143" s="661" t="s">
        <v>783</v>
      </c>
      <c r="IN143" s="661" t="s">
        <v>783</v>
      </c>
      <c r="IO143" s="661">
        <v>1649</v>
      </c>
      <c r="IP143" s="662">
        <v>37477.354571759257</v>
      </c>
      <c r="IQ143" s="661">
        <v>4</v>
      </c>
      <c r="IR143" s="661" t="s">
        <v>793</v>
      </c>
      <c r="IS143" s="661">
        <v>1</v>
      </c>
      <c r="IT143" s="663">
        <v>41275</v>
      </c>
      <c r="IU143" s="661" t="s">
        <v>783</v>
      </c>
      <c r="IV143" s="661" t="s">
        <v>783</v>
      </c>
      <c r="IW143" s="661" t="s">
        <v>783</v>
      </c>
      <c r="IX143" s="661" t="s">
        <v>781</v>
      </c>
      <c r="IY143" s="661">
        <v>45</v>
      </c>
      <c r="IZ143" s="661" t="s">
        <v>789</v>
      </c>
      <c r="JA143" s="661" t="s">
        <v>783</v>
      </c>
      <c r="JB143" s="661" t="s">
        <v>783</v>
      </c>
      <c r="JC143" s="661" t="s">
        <v>783</v>
      </c>
      <c r="JD143" s="661">
        <v>329457</v>
      </c>
      <c r="JE143" s="661" t="s">
        <v>783</v>
      </c>
      <c r="JF143" s="661" t="s">
        <v>783</v>
      </c>
      <c r="JG143" s="661" t="s">
        <v>795</v>
      </c>
      <c r="JH143" s="661">
        <v>35</v>
      </c>
      <c r="JI143" s="661" t="s">
        <v>783</v>
      </c>
      <c r="JJ143" s="661" t="s">
        <v>783</v>
      </c>
      <c r="JK143" s="661" t="s">
        <v>783</v>
      </c>
      <c r="JL143" s="661" t="s">
        <v>790</v>
      </c>
      <c r="JM143" s="661">
        <v>4</v>
      </c>
      <c r="JN143" s="661">
        <v>1</v>
      </c>
      <c r="JO143" s="661" t="s">
        <v>783</v>
      </c>
      <c r="JP143" s="661">
        <v>12683066</v>
      </c>
      <c r="JQ143" s="661">
        <v>2013</v>
      </c>
      <c r="JR143" s="661">
        <v>12</v>
      </c>
      <c r="JS143" s="661" t="s">
        <v>783</v>
      </c>
      <c r="JT143" s="661" t="s">
        <v>783</v>
      </c>
      <c r="JU143" s="661" t="s">
        <v>924</v>
      </c>
      <c r="JV143" s="664">
        <v>7860.2409680000001</v>
      </c>
      <c r="JX143" s="225"/>
      <c r="JY143" s="836"/>
      <c r="JZ143" s="836"/>
    </row>
    <row r="144" spans="1:286" ht="15" thickBot="1">
      <c r="A144" s="837"/>
      <c r="B144" s="837"/>
      <c r="G144" s="194"/>
      <c r="H144" s="111">
        <v>1</v>
      </c>
      <c r="I144" s="114" t="s">
        <v>159</v>
      </c>
      <c r="J144" s="839"/>
      <c r="K144" s="839"/>
      <c r="L144" s="839"/>
      <c r="M144" s="224"/>
      <c r="N144" s="224"/>
      <c r="O144" s="224"/>
      <c r="P144" s="224"/>
      <c r="Q144" s="224"/>
      <c r="R144" s="224"/>
      <c r="S144" s="224"/>
      <c r="T144" s="224"/>
      <c r="U144" s="306">
        <f>Z139*0.1</f>
        <v>866224.0903644443</v>
      </c>
      <c r="V144" s="306"/>
      <c r="W144" s="542"/>
      <c r="X144" s="542"/>
      <c r="Y144" s="542"/>
      <c r="Z144" s="542"/>
      <c r="AA144" s="521"/>
      <c r="AB144" s="837"/>
      <c r="AC144" s="837"/>
      <c r="AD144" s="565"/>
      <c r="AE144" s="521"/>
      <c r="AF144" s="837"/>
      <c r="AG144" s="837"/>
      <c r="AH144" s="565"/>
      <c r="AI144" s="837"/>
      <c r="AJ144" s="837"/>
      <c r="AK144" s="837"/>
      <c r="AL144" s="837"/>
      <c r="AM144" s="837"/>
      <c r="AN144" s="565"/>
      <c r="AO144" s="837"/>
      <c r="AP144" s="565"/>
      <c r="AQ144" s="837"/>
      <c r="AR144" s="565"/>
      <c r="AS144" s="837"/>
      <c r="AT144" s="565"/>
      <c r="AU144" s="837"/>
      <c r="AV144" s="565"/>
      <c r="AW144" s="837"/>
      <c r="AX144" s="565"/>
      <c r="AY144" s="837"/>
      <c r="AZ144" s="565"/>
      <c r="BA144" s="837"/>
      <c r="BB144" s="565"/>
      <c r="BC144" s="837"/>
      <c r="BD144" s="565"/>
      <c r="BE144" s="837"/>
      <c r="BF144" s="565"/>
      <c r="BG144" s="837"/>
      <c r="BH144" s="565"/>
      <c r="BI144" s="837"/>
      <c r="BJ144" s="565"/>
      <c r="BK144" s="837"/>
      <c r="BL144" s="565"/>
      <c r="BM144" s="837"/>
      <c r="BN144" s="565"/>
      <c r="BO144" s="837"/>
      <c r="BP144" s="565"/>
      <c r="BQ144" s="100" t="s">
        <v>630</v>
      </c>
      <c r="BR144" s="100" t="s">
        <v>630</v>
      </c>
      <c r="BS144" s="100"/>
      <c r="BT144" s="100"/>
      <c r="BU144" s="100"/>
      <c r="BV144" s="100"/>
      <c r="BW144" s="100"/>
      <c r="BX144" s="100"/>
      <c r="BY144" s="100"/>
      <c r="BZ144" s="100"/>
      <c r="CA144" s="100"/>
      <c r="CB144" s="100"/>
      <c r="CC144" s="100"/>
      <c r="CD144" s="100"/>
      <c r="CE144" s="100"/>
      <c r="CF144" s="100"/>
      <c r="CG144" s="100"/>
      <c r="CH144" s="100"/>
      <c r="CI144" s="100"/>
      <c r="CJ144" s="100"/>
      <c r="CK144" s="100"/>
      <c r="CL144" s="100"/>
      <c r="CM144" s="100"/>
      <c r="CN144" s="100"/>
      <c r="CO144" s="100"/>
      <c r="CP144" s="100"/>
      <c r="CQ144" s="100"/>
      <c r="CR144" s="100"/>
      <c r="CS144" s="100"/>
      <c r="CT144" s="100"/>
      <c r="CU144" s="100"/>
      <c r="CV144" s="100"/>
      <c r="CW144" s="100"/>
      <c r="CX144" s="100"/>
      <c r="CY144" s="100"/>
      <c r="CZ144" s="100"/>
      <c r="DA144" s="100"/>
      <c r="DB144" s="100"/>
      <c r="DC144" s="100"/>
      <c r="DD144" s="100"/>
      <c r="DE144" s="100"/>
      <c r="DF144" s="100"/>
      <c r="DG144" s="100"/>
      <c r="DH144" s="100"/>
      <c r="DI144" s="100"/>
      <c r="DJ144" s="100"/>
      <c r="DK144" s="100"/>
      <c r="DL144" s="100"/>
      <c r="DM144" s="100"/>
      <c r="DN144" s="100"/>
      <c r="DO144" s="100"/>
      <c r="DP144" s="100"/>
      <c r="DQ144" s="100"/>
      <c r="DR144" s="100"/>
      <c r="DS144" s="100"/>
      <c r="DT144" s="100"/>
      <c r="DU144" s="100"/>
      <c r="DV144" s="100"/>
      <c r="DW144" s="100"/>
      <c r="DX144" s="100"/>
      <c r="DY144" s="100"/>
      <c r="DZ144" s="100"/>
      <c r="EA144" s="100"/>
      <c r="EB144" s="100"/>
      <c r="EC144" s="100"/>
      <c r="ED144" s="100"/>
      <c r="EE144" s="100"/>
      <c r="EF144" s="100"/>
      <c r="EG144" s="100"/>
      <c r="EH144" s="100"/>
      <c r="EI144" s="100"/>
      <c r="EJ144" s="100"/>
      <c r="EK144" s="100"/>
      <c r="EL144" s="100"/>
      <c r="EM144" s="100"/>
      <c r="EN144" s="100"/>
      <c r="EO144" s="100"/>
      <c r="EP144" s="100"/>
      <c r="EQ144" s="100"/>
      <c r="ER144" s="100"/>
      <c r="ES144" s="100"/>
      <c r="ET144" s="100"/>
      <c r="EU144" s="100"/>
      <c r="EV144" s="100"/>
      <c r="EW144" s="100"/>
      <c r="EX144" s="100"/>
      <c r="EY144" s="100"/>
      <c r="EZ144" s="100"/>
      <c r="FA144" s="100"/>
      <c r="FB144" s="100"/>
      <c r="FC144" s="100"/>
      <c r="FD144" s="100"/>
      <c r="FE144" s="100"/>
      <c r="FF144" s="100"/>
      <c r="FG144" s="100"/>
      <c r="FH144" s="100"/>
      <c r="FI144" s="100"/>
      <c r="FJ144" s="100"/>
      <c r="FK144" s="100"/>
      <c r="FL144" s="100"/>
      <c r="FM144" s="100"/>
      <c r="FN144" s="100"/>
      <c r="FO144" s="100"/>
      <c r="FP144" s="100"/>
      <c r="FQ144" s="100"/>
      <c r="FR144" s="100"/>
      <c r="FS144" s="100"/>
      <c r="FT144" s="100"/>
      <c r="FU144" s="100"/>
      <c r="FV144" s="100"/>
      <c r="FW144" s="100"/>
      <c r="FX144" s="625" t="s">
        <v>345</v>
      </c>
      <c r="FY144" s="626">
        <v>295</v>
      </c>
      <c r="FZ144" s="626">
        <v>32434988</v>
      </c>
      <c r="GA144" s="626">
        <v>35</v>
      </c>
      <c r="GB144" s="626" t="s">
        <v>3</v>
      </c>
      <c r="GC144" s="626">
        <v>18</v>
      </c>
      <c r="GD144" s="626">
        <v>1970</v>
      </c>
      <c r="GE144" s="626">
        <v>0</v>
      </c>
      <c r="GF144" s="626" t="s">
        <v>792</v>
      </c>
      <c r="GG144" s="626">
        <v>0</v>
      </c>
      <c r="GH144" s="626">
        <v>0</v>
      </c>
      <c r="GI144" s="626" t="s">
        <v>792</v>
      </c>
      <c r="GJ144" s="626">
        <v>0</v>
      </c>
      <c r="GK144" s="626" t="s">
        <v>781</v>
      </c>
      <c r="GL144" s="626" t="s">
        <v>782</v>
      </c>
      <c r="GM144" s="626">
        <v>66</v>
      </c>
      <c r="GN144" s="626" t="s">
        <v>783</v>
      </c>
      <c r="GO144" s="626">
        <v>0</v>
      </c>
      <c r="GP144" s="626">
        <v>0</v>
      </c>
      <c r="GQ144" s="626">
        <v>4</v>
      </c>
      <c r="GR144" s="626">
        <v>2</v>
      </c>
      <c r="GS144" s="626">
        <v>1</v>
      </c>
      <c r="GT144" s="626" t="s">
        <v>783</v>
      </c>
      <c r="GU144" s="626" t="s">
        <v>783</v>
      </c>
      <c r="GV144" s="626" t="s">
        <v>783</v>
      </c>
      <c r="GW144" s="626" t="s">
        <v>783</v>
      </c>
      <c r="GX144" s="626" t="s">
        <v>783</v>
      </c>
      <c r="GY144" s="626">
        <v>1649</v>
      </c>
      <c r="GZ144" s="626">
        <v>0.5</v>
      </c>
      <c r="HA144" s="626">
        <v>5</v>
      </c>
      <c r="HB144" s="626" t="s">
        <v>783</v>
      </c>
      <c r="HC144" s="626" t="s">
        <v>782</v>
      </c>
      <c r="HD144" s="626">
        <v>15</v>
      </c>
      <c r="HE144" s="626" t="s">
        <v>783</v>
      </c>
      <c r="HF144" s="626">
        <v>0</v>
      </c>
      <c r="HG144" s="626" t="s">
        <v>783</v>
      </c>
      <c r="HH144" s="626">
        <v>0</v>
      </c>
      <c r="HI144" s="626">
        <v>1</v>
      </c>
      <c r="HJ144" s="626">
        <v>45</v>
      </c>
      <c r="HK144" s="626" t="s">
        <v>784</v>
      </c>
      <c r="HL144" s="626" t="s">
        <v>785</v>
      </c>
      <c r="HM144" s="626" t="s">
        <v>783</v>
      </c>
      <c r="HN144" s="626" t="s">
        <v>783</v>
      </c>
      <c r="HO144" s="626" t="s">
        <v>783</v>
      </c>
      <c r="HP144" s="626" t="s">
        <v>783</v>
      </c>
      <c r="HQ144" s="626" t="s">
        <v>783</v>
      </c>
      <c r="HR144" s="626">
        <v>3978972</v>
      </c>
      <c r="HS144" s="626" t="s">
        <v>783</v>
      </c>
      <c r="HT144" s="626" t="s">
        <v>786</v>
      </c>
      <c r="HU144" s="626" t="s">
        <v>787</v>
      </c>
      <c r="HV144" s="626">
        <v>4</v>
      </c>
      <c r="HW144" s="626">
        <v>2016</v>
      </c>
      <c r="HX144" s="626">
        <v>63</v>
      </c>
      <c r="HY144" s="626">
        <v>0</v>
      </c>
      <c r="HZ144" s="626">
        <v>2640</v>
      </c>
      <c r="IA144" s="627">
        <v>42227.682129629633</v>
      </c>
      <c r="IB144" s="626" t="s">
        <v>788</v>
      </c>
      <c r="IC144" s="626">
        <v>3974494</v>
      </c>
      <c r="ID144" s="626">
        <v>2014</v>
      </c>
      <c r="IE144" s="626">
        <v>1712</v>
      </c>
      <c r="IF144" s="626" t="s">
        <v>783</v>
      </c>
      <c r="IG144" s="626" t="s">
        <v>783</v>
      </c>
      <c r="IH144" s="626" t="s">
        <v>783</v>
      </c>
      <c r="II144" s="626" t="s">
        <v>783</v>
      </c>
      <c r="IJ144" s="626" t="s">
        <v>783</v>
      </c>
      <c r="IK144" s="626" t="s">
        <v>783</v>
      </c>
      <c r="IL144" s="626" t="s">
        <v>783</v>
      </c>
      <c r="IM144" s="626" t="s">
        <v>783</v>
      </c>
      <c r="IN144" s="626" t="s">
        <v>783</v>
      </c>
      <c r="IO144" s="626">
        <v>1649</v>
      </c>
      <c r="IP144" s="627">
        <v>37477.354571759257</v>
      </c>
      <c r="IQ144" s="626">
        <v>4</v>
      </c>
      <c r="IR144" s="626" t="s">
        <v>793</v>
      </c>
      <c r="IS144" s="626">
        <v>1</v>
      </c>
      <c r="IT144" s="665">
        <v>41275</v>
      </c>
      <c r="IU144" s="626" t="s">
        <v>783</v>
      </c>
      <c r="IV144" s="626" t="s">
        <v>783</v>
      </c>
      <c r="IW144" s="626" t="s">
        <v>783</v>
      </c>
      <c r="IX144" s="626" t="s">
        <v>781</v>
      </c>
      <c r="IY144" s="626">
        <v>45</v>
      </c>
      <c r="IZ144" s="626" t="s">
        <v>789</v>
      </c>
      <c r="JA144" s="626" t="s">
        <v>783</v>
      </c>
      <c r="JB144" s="626" t="s">
        <v>783</v>
      </c>
      <c r="JC144" s="626" t="s">
        <v>783</v>
      </c>
      <c r="JD144" s="626">
        <v>329457</v>
      </c>
      <c r="JE144" s="626" t="s">
        <v>783</v>
      </c>
      <c r="JF144" s="626" t="s">
        <v>783</v>
      </c>
      <c r="JG144" s="626" t="s">
        <v>795</v>
      </c>
      <c r="JH144" s="626">
        <v>35</v>
      </c>
      <c r="JI144" s="626" t="s">
        <v>783</v>
      </c>
      <c r="JJ144" s="626" t="s">
        <v>783</v>
      </c>
      <c r="JK144" s="626" t="s">
        <v>783</v>
      </c>
      <c r="JL144" s="626" t="s">
        <v>790</v>
      </c>
      <c r="JM144" s="626">
        <v>4</v>
      </c>
      <c r="JN144" s="626">
        <v>1</v>
      </c>
      <c r="JO144" s="626" t="s">
        <v>783</v>
      </c>
      <c r="JP144" s="626">
        <v>12683066</v>
      </c>
      <c r="JQ144" s="626">
        <v>2013</v>
      </c>
      <c r="JR144" s="626">
        <v>12</v>
      </c>
      <c r="JS144" s="626" t="s">
        <v>783</v>
      </c>
      <c r="JT144" s="626" t="s">
        <v>783</v>
      </c>
      <c r="JU144" s="626" t="s">
        <v>925</v>
      </c>
      <c r="JV144" s="628">
        <v>2607.8903639999999</v>
      </c>
      <c r="JW144">
        <f>SUM(JV138:JV144)</f>
        <v>21200.416689999998</v>
      </c>
      <c r="JX144" s="225">
        <v>4.0152304337121212</v>
      </c>
      <c r="JZ144" s="836"/>
    </row>
    <row r="145" spans="1:287" ht="15" thickBot="1">
      <c r="A145" s="837"/>
      <c r="B145" s="837"/>
      <c r="G145" s="194"/>
      <c r="H145" s="111">
        <v>2</v>
      </c>
      <c r="I145" s="234" t="s">
        <v>160</v>
      </c>
      <c r="J145" s="235"/>
      <c r="K145" s="235"/>
      <c r="L145" s="235"/>
      <c r="M145" s="224"/>
      <c r="N145" s="224"/>
      <c r="O145" s="224"/>
      <c r="P145" s="224"/>
      <c r="Q145" s="224"/>
      <c r="R145" s="224"/>
      <c r="S145" s="224"/>
      <c r="T145" s="224"/>
      <c r="U145" s="306"/>
      <c r="V145" s="306"/>
      <c r="W145" s="542"/>
      <c r="X145" s="542"/>
      <c r="Y145" s="542"/>
      <c r="Z145" s="542"/>
      <c r="AA145" s="521"/>
      <c r="AB145" s="837"/>
      <c r="AC145" s="837"/>
      <c r="AD145" s="565"/>
      <c r="AE145" s="521"/>
      <c r="AF145" s="837"/>
      <c r="AG145" s="837"/>
      <c r="AH145" s="565"/>
      <c r="AI145" s="837"/>
      <c r="AJ145" s="837"/>
      <c r="AK145" s="837"/>
      <c r="AL145" s="837"/>
      <c r="AM145" s="837"/>
      <c r="AN145" s="565"/>
      <c r="AO145" s="837"/>
      <c r="AP145" s="565"/>
      <c r="AQ145" s="837"/>
      <c r="AR145" s="565"/>
      <c r="AS145" s="837"/>
      <c r="AT145" s="565"/>
      <c r="AU145" s="837"/>
      <c r="AV145" s="565"/>
      <c r="AW145" s="837"/>
      <c r="AX145" s="565"/>
      <c r="AY145" s="837"/>
      <c r="AZ145" s="565"/>
      <c r="BA145" s="837"/>
      <c r="BB145" s="565"/>
      <c r="BC145" s="837"/>
      <c r="BD145" s="565"/>
      <c r="BE145" s="837"/>
      <c r="BF145" s="565"/>
      <c r="BG145" s="837"/>
      <c r="BH145" s="565"/>
      <c r="BI145" s="837"/>
      <c r="BJ145" s="565"/>
      <c r="BK145" s="837"/>
      <c r="BL145" s="565"/>
      <c r="BM145" s="837"/>
      <c r="BN145" s="565"/>
      <c r="BO145" s="837"/>
      <c r="BP145" s="565"/>
      <c r="BQ145" s="100"/>
      <c r="BR145" s="100"/>
      <c r="BS145" s="100"/>
      <c r="BT145" s="100"/>
      <c r="BU145" s="100"/>
      <c r="BV145" s="100"/>
      <c r="BW145" s="100"/>
      <c r="BX145" s="100"/>
      <c r="BY145" s="100"/>
      <c r="BZ145" s="100"/>
      <c r="CA145" s="100"/>
      <c r="CB145" s="100"/>
      <c r="CC145" s="100"/>
      <c r="CD145" s="100"/>
      <c r="CE145" s="100"/>
      <c r="CF145" s="100"/>
      <c r="CG145" s="100"/>
      <c r="CH145" s="100"/>
      <c r="CI145" s="100"/>
      <c r="CJ145" s="100"/>
      <c r="CK145" s="100"/>
      <c r="CL145" s="100"/>
      <c r="CM145" s="100"/>
      <c r="CN145" s="100"/>
      <c r="CO145" s="100"/>
      <c r="CP145" s="100"/>
      <c r="CQ145" s="100"/>
      <c r="CR145" s="100"/>
      <c r="CS145" s="100"/>
      <c r="CT145" s="100"/>
      <c r="CU145" s="100"/>
      <c r="CV145" s="100"/>
      <c r="CW145" s="100"/>
      <c r="CX145" s="100"/>
      <c r="CY145" s="100"/>
      <c r="CZ145" s="100"/>
      <c r="DA145" s="100"/>
      <c r="DB145" s="100"/>
      <c r="DC145" s="100"/>
      <c r="DD145" s="100"/>
      <c r="DE145" s="100"/>
      <c r="DF145" s="100"/>
      <c r="DG145" s="100"/>
      <c r="DH145" s="100"/>
      <c r="DI145" s="100"/>
      <c r="DJ145" s="100"/>
      <c r="DK145" s="100"/>
      <c r="DL145" s="100"/>
      <c r="DM145" s="100"/>
      <c r="DN145" s="100"/>
      <c r="DO145" s="100"/>
      <c r="DP145" s="100"/>
      <c r="DQ145" s="100"/>
      <c r="DR145" s="100"/>
      <c r="DS145" s="100"/>
      <c r="DT145" s="100"/>
      <c r="DU145" s="100"/>
      <c r="DV145" s="100"/>
      <c r="DW145" s="100"/>
      <c r="DX145" s="100"/>
      <c r="DY145" s="100"/>
      <c r="DZ145" s="100"/>
      <c r="EA145" s="100"/>
      <c r="EB145" s="100"/>
      <c r="EC145" s="100"/>
      <c r="ED145" s="100"/>
      <c r="EE145" s="100"/>
      <c r="EF145" s="100"/>
      <c r="EG145" s="100"/>
      <c r="EH145" s="100"/>
      <c r="EI145" s="100"/>
      <c r="EJ145" s="100"/>
      <c r="EK145" s="100"/>
      <c r="EL145" s="100"/>
      <c r="EM145" s="100"/>
      <c r="EN145" s="100"/>
      <c r="EO145" s="100"/>
      <c r="EP145" s="100"/>
      <c r="EQ145" s="100"/>
      <c r="ER145" s="100"/>
      <c r="ES145" s="100"/>
      <c r="ET145" s="100"/>
      <c r="EU145" s="100"/>
      <c r="EV145" s="100"/>
      <c r="EW145" s="100"/>
      <c r="EX145" s="100"/>
      <c r="EY145" s="100"/>
      <c r="EZ145" s="100"/>
      <c r="FA145" s="100"/>
      <c r="FB145" s="100"/>
      <c r="FC145" s="100"/>
      <c r="FD145" s="100"/>
      <c r="FE145" s="100"/>
      <c r="FF145" s="100"/>
      <c r="FG145" s="100"/>
      <c r="FH145" s="100"/>
      <c r="FI145" s="100"/>
      <c r="FJ145" s="100"/>
      <c r="FK145" s="100"/>
      <c r="FL145" s="100"/>
      <c r="FM145" s="100"/>
      <c r="FN145" s="100"/>
      <c r="FO145" s="100"/>
      <c r="FP145" s="100"/>
      <c r="FQ145" s="100"/>
      <c r="FR145" s="100"/>
      <c r="FS145" s="100"/>
      <c r="FT145" s="100"/>
      <c r="FU145" s="100"/>
      <c r="FV145" s="100"/>
      <c r="FW145" s="100"/>
      <c r="FX145" s="655" t="s">
        <v>484</v>
      </c>
      <c r="FY145" s="656">
        <v>223</v>
      </c>
      <c r="FZ145" s="656">
        <v>32434925</v>
      </c>
      <c r="GA145" s="656">
        <v>35</v>
      </c>
      <c r="GB145" s="656" t="s">
        <v>3</v>
      </c>
      <c r="GC145" s="656">
        <v>20</v>
      </c>
      <c r="GD145" s="656">
        <v>1970</v>
      </c>
      <c r="GE145" s="656">
        <v>0</v>
      </c>
      <c r="GF145" s="656" t="s">
        <v>792</v>
      </c>
      <c r="GG145" s="656">
        <v>0</v>
      </c>
      <c r="GH145" s="656">
        <v>0</v>
      </c>
      <c r="GI145" s="656" t="s">
        <v>792</v>
      </c>
      <c r="GJ145" s="656">
        <v>0</v>
      </c>
      <c r="GK145" s="656" t="s">
        <v>781</v>
      </c>
      <c r="GL145" s="656" t="s">
        <v>782</v>
      </c>
      <c r="GM145" s="656">
        <v>66</v>
      </c>
      <c r="GN145" s="656" t="s">
        <v>783</v>
      </c>
      <c r="GO145" s="656">
        <v>0</v>
      </c>
      <c r="GP145" s="656">
        <v>0</v>
      </c>
      <c r="GQ145" s="656">
        <v>4</v>
      </c>
      <c r="GR145" s="656">
        <v>2</v>
      </c>
      <c r="GS145" s="656">
        <v>1</v>
      </c>
      <c r="GT145" s="656" t="s">
        <v>783</v>
      </c>
      <c r="GU145" s="656" t="s">
        <v>783</v>
      </c>
      <c r="GV145" s="656" t="s">
        <v>783</v>
      </c>
      <c r="GW145" s="656" t="s">
        <v>783</v>
      </c>
      <c r="GX145" s="656" t="s">
        <v>783</v>
      </c>
      <c r="GY145" s="656">
        <v>1649</v>
      </c>
      <c r="GZ145" s="656">
        <v>0.26</v>
      </c>
      <c r="HA145" s="656">
        <v>5</v>
      </c>
      <c r="HB145" s="656" t="s">
        <v>783</v>
      </c>
      <c r="HC145" s="656" t="s">
        <v>782</v>
      </c>
      <c r="HD145" s="656">
        <v>5</v>
      </c>
      <c r="HE145" s="656" t="s">
        <v>783</v>
      </c>
      <c r="HF145" s="656">
        <v>0</v>
      </c>
      <c r="HG145" s="656" t="s">
        <v>783</v>
      </c>
      <c r="HH145" s="656">
        <v>0</v>
      </c>
      <c r="HI145" s="656">
        <v>1</v>
      </c>
      <c r="HJ145" s="656">
        <v>45</v>
      </c>
      <c r="HK145" s="656" t="s">
        <v>784</v>
      </c>
      <c r="HL145" s="656" t="s">
        <v>785</v>
      </c>
      <c r="HM145" s="656" t="s">
        <v>783</v>
      </c>
      <c r="HN145" s="656" t="s">
        <v>783</v>
      </c>
      <c r="HO145" s="656" t="s">
        <v>783</v>
      </c>
      <c r="HP145" s="656" t="s">
        <v>783</v>
      </c>
      <c r="HQ145" s="656" t="s">
        <v>783</v>
      </c>
      <c r="HR145" s="656">
        <v>3979221</v>
      </c>
      <c r="HS145" s="656" t="s">
        <v>783</v>
      </c>
      <c r="HT145" s="656" t="s">
        <v>786</v>
      </c>
      <c r="HU145" s="656" t="s">
        <v>787</v>
      </c>
      <c r="HV145" s="656">
        <v>4</v>
      </c>
      <c r="HW145" s="656">
        <v>2016</v>
      </c>
      <c r="HX145" s="656">
        <v>63</v>
      </c>
      <c r="HY145" s="656">
        <v>0</v>
      </c>
      <c r="HZ145" s="656">
        <v>1373</v>
      </c>
      <c r="IA145" s="657">
        <v>42227.682129629633</v>
      </c>
      <c r="IB145" s="656" t="s">
        <v>788</v>
      </c>
      <c r="IC145" s="656">
        <v>3974743</v>
      </c>
      <c r="ID145" s="656">
        <v>2014</v>
      </c>
      <c r="IE145" s="656">
        <v>1712</v>
      </c>
      <c r="IF145" s="656" t="s">
        <v>783</v>
      </c>
      <c r="IG145" s="656" t="s">
        <v>783</v>
      </c>
      <c r="IH145" s="656" t="s">
        <v>783</v>
      </c>
      <c r="II145" s="656" t="s">
        <v>783</v>
      </c>
      <c r="IJ145" s="656" t="s">
        <v>783</v>
      </c>
      <c r="IK145" s="656" t="s">
        <v>783</v>
      </c>
      <c r="IL145" s="656" t="s">
        <v>783</v>
      </c>
      <c r="IM145" s="656" t="s">
        <v>783</v>
      </c>
      <c r="IN145" s="656" t="s">
        <v>783</v>
      </c>
      <c r="IO145" s="656">
        <v>1649</v>
      </c>
      <c r="IP145" s="657">
        <v>37477.354571759257</v>
      </c>
      <c r="IQ145" s="656">
        <v>4</v>
      </c>
      <c r="IR145" s="656" t="s">
        <v>793</v>
      </c>
      <c r="IS145" s="656">
        <v>1</v>
      </c>
      <c r="IT145" s="658">
        <v>41275</v>
      </c>
      <c r="IU145" s="656" t="s">
        <v>783</v>
      </c>
      <c r="IV145" s="656" t="s">
        <v>783</v>
      </c>
      <c r="IW145" s="656" t="s">
        <v>783</v>
      </c>
      <c r="IX145" s="656" t="s">
        <v>781</v>
      </c>
      <c r="IY145" s="656">
        <v>45</v>
      </c>
      <c r="IZ145" s="656" t="s">
        <v>789</v>
      </c>
      <c r="JA145" s="656" t="s">
        <v>783</v>
      </c>
      <c r="JB145" s="656" t="s">
        <v>783</v>
      </c>
      <c r="JC145" s="656" t="s">
        <v>783</v>
      </c>
      <c r="JD145" s="656">
        <v>329458</v>
      </c>
      <c r="JE145" s="656" t="s">
        <v>783</v>
      </c>
      <c r="JF145" s="656" t="s">
        <v>783</v>
      </c>
      <c r="JG145" s="656" t="s">
        <v>795</v>
      </c>
      <c r="JH145" s="656">
        <v>35</v>
      </c>
      <c r="JI145" s="656" t="s">
        <v>783</v>
      </c>
      <c r="JJ145" s="656" t="s">
        <v>783</v>
      </c>
      <c r="JK145" s="656" t="s">
        <v>783</v>
      </c>
      <c r="JL145" s="656" t="s">
        <v>790</v>
      </c>
      <c r="JM145" s="656">
        <v>4</v>
      </c>
      <c r="JN145" s="656">
        <v>1</v>
      </c>
      <c r="JO145" s="656" t="s">
        <v>783</v>
      </c>
      <c r="JP145" s="656">
        <v>12683066</v>
      </c>
      <c r="JQ145" s="656">
        <v>2013</v>
      </c>
      <c r="JR145" s="656">
        <v>12</v>
      </c>
      <c r="JS145" s="656" t="s">
        <v>783</v>
      </c>
      <c r="JT145" s="656" t="s">
        <v>783</v>
      </c>
      <c r="JU145" s="656" t="s">
        <v>926</v>
      </c>
      <c r="JV145" s="659">
        <v>1453.8853650000001</v>
      </c>
      <c r="JW145">
        <f>JV145</f>
        <v>1453.8853650000001</v>
      </c>
      <c r="JX145" s="225">
        <v>0.27535707670454546</v>
      </c>
      <c r="JZ145" s="836"/>
      <c r="KA145" s="836"/>
    </row>
    <row r="146" spans="1:287" ht="15" thickBot="1">
      <c r="G146" s="194"/>
      <c r="H146" s="111">
        <v>3</v>
      </c>
      <c r="I146" s="236" t="s">
        <v>147</v>
      </c>
      <c r="J146" s="237"/>
      <c r="K146" s="237"/>
      <c r="L146" s="237"/>
      <c r="M146" s="224"/>
      <c r="N146" s="224"/>
      <c r="O146" s="224"/>
      <c r="P146" s="224"/>
      <c r="Q146" s="224"/>
      <c r="R146" s="224"/>
      <c r="S146" s="224"/>
      <c r="T146" s="224"/>
      <c r="U146" s="306"/>
      <c r="V146" s="306"/>
      <c r="W146" s="542"/>
      <c r="X146" s="542"/>
      <c r="Y146" s="542"/>
      <c r="Z146" s="542"/>
      <c r="AA146" s="521"/>
      <c r="AB146" s="837"/>
      <c r="AC146" s="837"/>
      <c r="AD146" s="565"/>
      <c r="AE146" s="521"/>
      <c r="AF146" s="837"/>
      <c r="AG146" s="837"/>
      <c r="AH146" s="565"/>
      <c r="AI146" s="837"/>
      <c r="AJ146" s="837"/>
      <c r="AK146" s="837"/>
      <c r="AL146" s="837"/>
      <c r="AM146" s="837"/>
      <c r="AN146" s="565"/>
      <c r="AO146" s="837"/>
      <c r="AP146" s="565"/>
      <c r="AQ146" s="837"/>
      <c r="AR146" s="565"/>
      <c r="AS146" s="837"/>
      <c r="AT146" s="565"/>
      <c r="AU146" s="837"/>
      <c r="AV146" s="565"/>
      <c r="AW146" s="837"/>
      <c r="AX146" s="565"/>
      <c r="AY146" s="837"/>
      <c r="AZ146" s="565"/>
      <c r="BA146" s="837"/>
      <c r="BB146" s="565"/>
      <c r="BC146" s="837"/>
      <c r="BD146" s="565"/>
      <c r="BE146" s="837"/>
      <c r="BF146" s="565"/>
      <c r="BG146" s="837"/>
      <c r="BH146" s="565"/>
      <c r="BI146" s="837"/>
      <c r="BJ146" s="565"/>
      <c r="BK146" s="837"/>
      <c r="BL146" s="565"/>
      <c r="BM146" s="837"/>
      <c r="BN146" s="565"/>
      <c r="BO146" s="837"/>
      <c r="BP146" s="565"/>
      <c r="BQ146" s="100"/>
      <c r="BR146" s="100"/>
      <c r="BS146" s="100"/>
      <c r="BT146" s="100"/>
      <c r="BU146" s="100"/>
      <c r="BV146" s="100"/>
      <c r="BW146" s="100"/>
      <c r="BX146" s="100"/>
      <c r="BY146" s="100"/>
      <c r="BZ146" s="100"/>
      <c r="CA146" s="100"/>
      <c r="CB146" s="100"/>
      <c r="CC146" s="100"/>
      <c r="CD146" s="100"/>
      <c r="CE146" s="100"/>
      <c r="CF146" s="100"/>
      <c r="CG146" s="100"/>
      <c r="CH146" s="100"/>
      <c r="CI146" s="100"/>
      <c r="CJ146" s="100"/>
      <c r="CK146" s="100"/>
      <c r="CL146" s="100"/>
      <c r="CM146" s="100"/>
      <c r="CN146" s="100"/>
      <c r="CO146" s="100"/>
      <c r="CP146" s="100"/>
      <c r="CQ146" s="100"/>
      <c r="CR146" s="100"/>
      <c r="CS146" s="100"/>
      <c r="CT146" s="100"/>
      <c r="CU146" s="100"/>
      <c r="CV146" s="100"/>
      <c r="CW146" s="100"/>
      <c r="CX146" s="100"/>
      <c r="CY146" s="100"/>
      <c r="CZ146" s="100"/>
      <c r="DA146" s="100"/>
      <c r="DB146" s="100"/>
      <c r="DC146" s="100"/>
      <c r="DD146" s="100"/>
      <c r="DE146" s="100"/>
      <c r="DF146" s="100"/>
      <c r="DG146" s="100"/>
      <c r="DH146" s="100"/>
      <c r="DI146" s="100"/>
      <c r="DJ146" s="100"/>
      <c r="DK146" s="100"/>
      <c r="DL146" s="100"/>
      <c r="DM146" s="100"/>
      <c r="DN146" s="100"/>
      <c r="DO146" s="100"/>
      <c r="DP146" s="100"/>
      <c r="DQ146" s="100"/>
      <c r="DR146" s="100"/>
      <c r="DS146" s="100"/>
      <c r="DT146" s="100"/>
      <c r="DU146" s="100"/>
      <c r="DV146" s="100"/>
      <c r="DW146" s="100"/>
      <c r="DX146" s="100"/>
      <c r="DY146" s="100"/>
      <c r="DZ146" s="100"/>
      <c r="EA146" s="100"/>
      <c r="EB146" s="100"/>
      <c r="EC146" s="100"/>
      <c r="ED146" s="100"/>
      <c r="EE146" s="100"/>
      <c r="EF146" s="100"/>
      <c r="EG146" s="100"/>
      <c r="EH146" s="100"/>
      <c r="EI146" s="100"/>
      <c r="EJ146" s="100"/>
      <c r="EK146" s="100"/>
      <c r="EL146" s="100"/>
      <c r="EM146" s="100"/>
      <c r="EN146" s="100"/>
      <c r="EO146" s="100"/>
      <c r="EP146" s="100"/>
      <c r="EQ146" s="100"/>
      <c r="ER146" s="100"/>
      <c r="ES146" s="100"/>
      <c r="ET146" s="100"/>
      <c r="EU146" s="100"/>
      <c r="EV146" s="100"/>
      <c r="EW146" s="100"/>
      <c r="EX146" s="100"/>
      <c r="EY146" s="100"/>
      <c r="EZ146" s="100"/>
      <c r="FA146" s="100"/>
      <c r="FB146" s="100"/>
      <c r="FC146" s="100"/>
      <c r="FD146" s="100"/>
      <c r="FE146" s="100"/>
      <c r="FF146" s="100"/>
      <c r="FG146" s="100"/>
      <c r="FH146" s="100"/>
      <c r="FI146" s="100"/>
      <c r="FJ146" s="100"/>
      <c r="FK146" s="100"/>
      <c r="FL146" s="100"/>
      <c r="FM146" s="100"/>
      <c r="FN146" s="100"/>
      <c r="FO146" s="100"/>
      <c r="FP146" s="100"/>
      <c r="FQ146" s="100"/>
      <c r="FR146" s="100"/>
      <c r="FS146" s="100"/>
      <c r="FT146" s="100"/>
      <c r="FU146" s="100"/>
      <c r="FV146" s="100"/>
      <c r="FW146" s="100"/>
      <c r="FX146" s="699" t="s">
        <v>483</v>
      </c>
      <c r="FY146" s="700">
        <v>38</v>
      </c>
      <c r="FZ146" s="700">
        <v>32434952</v>
      </c>
      <c r="GA146" s="700">
        <v>30</v>
      </c>
      <c r="GB146" s="700" t="s">
        <v>813</v>
      </c>
      <c r="GC146" s="700">
        <v>8</v>
      </c>
      <c r="GD146" s="700">
        <v>1986</v>
      </c>
      <c r="GE146" s="700">
        <v>0</v>
      </c>
      <c r="GF146" s="700" t="s">
        <v>792</v>
      </c>
      <c r="GG146" s="700">
        <v>0</v>
      </c>
      <c r="GH146" s="700">
        <v>0</v>
      </c>
      <c r="GI146" s="700" t="s">
        <v>792</v>
      </c>
      <c r="GJ146" s="700">
        <v>0</v>
      </c>
      <c r="GK146" s="700" t="s">
        <v>781</v>
      </c>
      <c r="GL146" s="700" t="s">
        <v>782</v>
      </c>
      <c r="GM146" s="700">
        <v>66</v>
      </c>
      <c r="GN146" s="700" t="s">
        <v>783</v>
      </c>
      <c r="GO146" s="700">
        <v>0</v>
      </c>
      <c r="GP146" s="700">
        <v>0</v>
      </c>
      <c r="GQ146" s="700">
        <v>4</v>
      </c>
      <c r="GR146" s="700">
        <v>1</v>
      </c>
      <c r="GS146" s="700">
        <v>1</v>
      </c>
      <c r="GT146" s="700" t="s">
        <v>783</v>
      </c>
      <c r="GU146" s="700" t="s">
        <v>783</v>
      </c>
      <c r="GV146" s="700" t="s">
        <v>783</v>
      </c>
      <c r="GW146" s="700" t="s">
        <v>783</v>
      </c>
      <c r="GX146" s="700" t="s">
        <v>783</v>
      </c>
      <c r="GY146" s="700">
        <v>1649</v>
      </c>
      <c r="GZ146" s="700">
        <v>0.74</v>
      </c>
      <c r="HA146" s="700">
        <v>5</v>
      </c>
      <c r="HB146" s="700" t="s">
        <v>783</v>
      </c>
      <c r="HC146" s="700" t="s">
        <v>782</v>
      </c>
      <c r="HD146" s="700">
        <v>15</v>
      </c>
      <c r="HE146" s="700" t="s">
        <v>783</v>
      </c>
      <c r="HF146" s="700">
        <v>0</v>
      </c>
      <c r="HG146" s="700" t="s">
        <v>783</v>
      </c>
      <c r="HH146" s="700">
        <v>0</v>
      </c>
      <c r="HI146" s="700">
        <v>1</v>
      </c>
      <c r="HJ146" s="700">
        <v>45</v>
      </c>
      <c r="HK146" s="700" t="s">
        <v>784</v>
      </c>
      <c r="HL146" s="700" t="s">
        <v>785</v>
      </c>
      <c r="HM146" s="700" t="s">
        <v>783</v>
      </c>
      <c r="HN146" s="700" t="s">
        <v>783</v>
      </c>
      <c r="HO146" s="700" t="s">
        <v>783</v>
      </c>
      <c r="HP146" s="700" t="s">
        <v>783</v>
      </c>
      <c r="HQ146" s="700" t="s">
        <v>783</v>
      </c>
      <c r="HR146" s="700">
        <v>3978995</v>
      </c>
      <c r="HS146" s="700" t="s">
        <v>783</v>
      </c>
      <c r="HT146" s="700" t="s">
        <v>786</v>
      </c>
      <c r="HU146" s="700" t="s">
        <v>787</v>
      </c>
      <c r="HV146" s="700">
        <v>4</v>
      </c>
      <c r="HW146" s="700">
        <v>2016</v>
      </c>
      <c r="HX146" s="700">
        <v>63</v>
      </c>
      <c r="HY146" s="700">
        <v>0</v>
      </c>
      <c r="HZ146" s="700">
        <v>3907</v>
      </c>
      <c r="IA146" s="701">
        <v>42227.682129629633</v>
      </c>
      <c r="IB146" s="700" t="s">
        <v>788</v>
      </c>
      <c r="IC146" s="700">
        <v>3974517</v>
      </c>
      <c r="ID146" s="700">
        <v>2014</v>
      </c>
      <c r="IE146" s="700">
        <v>1712</v>
      </c>
      <c r="IF146" s="700" t="s">
        <v>783</v>
      </c>
      <c r="IG146" s="700" t="s">
        <v>783</v>
      </c>
      <c r="IH146" s="700" t="s">
        <v>783</v>
      </c>
      <c r="II146" s="700" t="s">
        <v>783</v>
      </c>
      <c r="IJ146" s="700" t="s">
        <v>783</v>
      </c>
      <c r="IK146" s="700" t="s">
        <v>783</v>
      </c>
      <c r="IL146" s="700" t="s">
        <v>783</v>
      </c>
      <c r="IM146" s="700" t="s">
        <v>783</v>
      </c>
      <c r="IN146" s="700" t="s">
        <v>783</v>
      </c>
      <c r="IO146" s="700">
        <v>1649</v>
      </c>
      <c r="IP146" s="701">
        <v>37477.354571759257</v>
      </c>
      <c r="IQ146" s="700">
        <v>18</v>
      </c>
      <c r="IR146" s="700" t="s">
        <v>793</v>
      </c>
      <c r="IS146" s="700">
        <v>1</v>
      </c>
      <c r="IT146" s="702">
        <v>41275</v>
      </c>
      <c r="IU146" s="700" t="s">
        <v>783</v>
      </c>
      <c r="IV146" s="700" t="s">
        <v>783</v>
      </c>
      <c r="IW146" s="700" t="s">
        <v>783</v>
      </c>
      <c r="IX146" s="700" t="s">
        <v>781</v>
      </c>
      <c r="IY146" s="700">
        <v>45</v>
      </c>
      <c r="IZ146" s="700" t="s">
        <v>789</v>
      </c>
      <c r="JA146" s="700" t="s">
        <v>783</v>
      </c>
      <c r="JB146" s="700" t="s">
        <v>783</v>
      </c>
      <c r="JC146" s="700" t="s">
        <v>783</v>
      </c>
      <c r="JD146" s="700">
        <v>329459</v>
      </c>
      <c r="JE146" s="700" t="s">
        <v>783</v>
      </c>
      <c r="JF146" s="700" t="s">
        <v>783</v>
      </c>
      <c r="JG146" s="700" t="s">
        <v>804</v>
      </c>
      <c r="JH146" s="700">
        <v>30</v>
      </c>
      <c r="JI146" s="700" t="s">
        <v>783</v>
      </c>
      <c r="JJ146" s="700" t="s">
        <v>783</v>
      </c>
      <c r="JK146" s="700" t="s">
        <v>783</v>
      </c>
      <c r="JL146" s="700" t="s">
        <v>790</v>
      </c>
      <c r="JM146" s="700">
        <v>4</v>
      </c>
      <c r="JN146" s="700">
        <v>1</v>
      </c>
      <c r="JO146" s="700" t="s">
        <v>783</v>
      </c>
      <c r="JP146" s="700" t="s">
        <v>783</v>
      </c>
      <c r="JQ146" s="700" t="s">
        <v>783</v>
      </c>
      <c r="JR146" s="700" t="s">
        <v>783</v>
      </c>
      <c r="JS146" s="700" t="s">
        <v>783</v>
      </c>
      <c r="JT146" s="700" t="s">
        <v>783</v>
      </c>
      <c r="JU146" s="700" t="s">
        <v>927</v>
      </c>
      <c r="JV146" s="703">
        <v>3925.6215010000001</v>
      </c>
      <c r="JW146">
        <f>JV146</f>
        <v>3925.6215010000001</v>
      </c>
      <c r="JX146" s="225">
        <v>0.74348892064393945</v>
      </c>
      <c r="KA146" s="836"/>
    </row>
    <row r="147" spans="1:287">
      <c r="G147" s="194"/>
      <c r="H147" s="111">
        <v>4</v>
      </c>
      <c r="I147" s="115" t="s">
        <v>175</v>
      </c>
      <c r="J147" s="238"/>
      <c r="K147" s="238"/>
      <c r="L147" s="238"/>
      <c r="M147" s="224"/>
      <c r="N147" s="224"/>
      <c r="O147" s="224"/>
      <c r="P147" s="224"/>
      <c r="Q147" s="224"/>
      <c r="R147" s="224"/>
      <c r="S147" s="224"/>
      <c r="T147" s="224"/>
      <c r="U147" s="306"/>
      <c r="V147" s="306"/>
      <c r="W147" s="542"/>
      <c r="X147" s="542"/>
      <c r="Y147" s="542"/>
      <c r="Z147" s="542"/>
      <c r="AA147" s="521"/>
      <c r="AB147" s="837"/>
      <c r="AC147" s="837"/>
      <c r="AD147" s="565"/>
      <c r="AE147" s="521"/>
      <c r="AF147" s="837"/>
      <c r="AG147" s="837"/>
      <c r="AH147" s="565"/>
      <c r="AI147" s="837"/>
      <c r="AJ147" s="837"/>
      <c r="AK147" s="837"/>
      <c r="AL147" s="837"/>
      <c r="AM147" s="837"/>
      <c r="AN147" s="565"/>
      <c r="AO147" s="837"/>
      <c r="AP147" s="565"/>
      <c r="AQ147" s="837"/>
      <c r="AR147" s="565"/>
      <c r="AS147" s="837"/>
      <c r="AT147" s="565"/>
      <c r="AU147" s="837"/>
      <c r="AV147" s="565"/>
      <c r="AW147" s="837"/>
      <c r="AX147" s="565"/>
      <c r="AY147" s="837"/>
      <c r="AZ147" s="565"/>
      <c r="BA147" s="837"/>
      <c r="BB147" s="565"/>
      <c r="BC147" s="837"/>
      <c r="BD147" s="565"/>
      <c r="BE147" s="837"/>
      <c r="BF147" s="565"/>
      <c r="BG147" s="837"/>
      <c r="BH147" s="565"/>
      <c r="BI147" s="837"/>
      <c r="BJ147" s="565"/>
      <c r="BK147" s="837"/>
      <c r="BL147" s="565"/>
      <c r="BM147" s="837"/>
      <c r="BN147" s="565"/>
      <c r="BO147" s="837"/>
      <c r="BP147" s="565"/>
      <c r="BQ147" s="100"/>
      <c r="BR147" s="100"/>
      <c r="BS147" s="100"/>
      <c r="BT147" s="100"/>
      <c r="BU147" s="100"/>
      <c r="BV147" s="100"/>
      <c r="BW147" s="100"/>
      <c r="BX147" s="100"/>
      <c r="BY147" s="100"/>
      <c r="BZ147" s="100"/>
      <c r="CA147" s="100"/>
      <c r="CB147" s="100"/>
      <c r="CC147" s="100"/>
      <c r="CD147" s="100"/>
      <c r="CE147" s="100"/>
      <c r="CF147" s="100"/>
      <c r="CG147" s="100"/>
      <c r="CH147" s="100"/>
      <c r="CI147" s="100"/>
      <c r="CJ147" s="100"/>
      <c r="CK147" s="100"/>
      <c r="CL147" s="100"/>
      <c r="CM147" s="100"/>
      <c r="CN147" s="100"/>
      <c r="CO147" s="100"/>
      <c r="CP147" s="100"/>
      <c r="CQ147" s="100"/>
      <c r="CR147" s="100"/>
      <c r="CS147" s="100"/>
      <c r="CT147" s="100"/>
      <c r="CU147" s="100"/>
      <c r="CV147" s="100"/>
      <c r="CW147" s="100"/>
      <c r="CX147" s="100"/>
      <c r="CY147" s="100"/>
      <c r="CZ147" s="100"/>
      <c r="DA147" s="100"/>
      <c r="DB147" s="100"/>
      <c r="DC147" s="100"/>
      <c r="DD147" s="100"/>
      <c r="DE147" s="100"/>
      <c r="DF147" s="100"/>
      <c r="DG147" s="100"/>
      <c r="DH147" s="100"/>
      <c r="DI147" s="100"/>
      <c r="DJ147" s="100"/>
      <c r="DK147" s="100"/>
      <c r="DL147" s="100"/>
      <c r="DM147" s="100"/>
      <c r="DN147" s="100"/>
      <c r="DO147" s="100"/>
      <c r="DP147" s="100"/>
      <c r="DQ147" s="100"/>
      <c r="DR147" s="100"/>
      <c r="DS147" s="100"/>
      <c r="DT147" s="100"/>
      <c r="DU147" s="100"/>
      <c r="DV147" s="100"/>
      <c r="DW147" s="100"/>
      <c r="DX147" s="100"/>
      <c r="DY147" s="100"/>
      <c r="DZ147" s="100"/>
      <c r="EA147" s="100"/>
      <c r="EB147" s="100"/>
      <c r="EC147" s="100"/>
      <c r="ED147" s="100"/>
      <c r="EE147" s="100"/>
      <c r="EF147" s="100"/>
      <c r="EG147" s="100"/>
      <c r="EH147" s="100"/>
      <c r="EI147" s="100"/>
      <c r="EJ147" s="100"/>
      <c r="EK147" s="100"/>
      <c r="EL147" s="100"/>
      <c r="EM147" s="100"/>
      <c r="EN147" s="100"/>
      <c r="EO147" s="100"/>
      <c r="EP147" s="100"/>
      <c r="EQ147" s="100"/>
      <c r="ER147" s="100"/>
      <c r="ES147" s="100"/>
      <c r="ET147" s="100"/>
      <c r="EU147" s="100"/>
      <c r="EV147" s="100"/>
      <c r="EW147" s="100"/>
      <c r="EX147" s="100"/>
      <c r="EY147" s="100"/>
      <c r="EZ147" s="100"/>
      <c r="FA147" s="100"/>
      <c r="FB147" s="100"/>
      <c r="FC147" s="100"/>
      <c r="FD147" s="100"/>
      <c r="FE147" s="100"/>
      <c r="FF147" s="100"/>
      <c r="FG147" s="100"/>
      <c r="FH147" s="100"/>
      <c r="FI147" s="100"/>
      <c r="FJ147" s="100"/>
      <c r="FK147" s="100"/>
      <c r="FL147" s="100"/>
      <c r="FM147" s="100"/>
      <c r="FN147" s="100"/>
      <c r="FO147" s="100"/>
      <c r="FP147" s="100"/>
      <c r="FQ147" s="100"/>
      <c r="FR147" s="100"/>
      <c r="FS147" s="100"/>
      <c r="FT147" s="100"/>
      <c r="FU147" s="100"/>
      <c r="FV147" s="100"/>
      <c r="FW147" s="100"/>
      <c r="FX147" s="694" t="s">
        <v>325</v>
      </c>
      <c r="FY147" s="695">
        <v>99</v>
      </c>
      <c r="FZ147" s="695">
        <v>30289585</v>
      </c>
      <c r="GA147" s="695">
        <v>55</v>
      </c>
      <c r="GB147" s="695" t="s">
        <v>798</v>
      </c>
      <c r="GC147" s="695">
        <v>18</v>
      </c>
      <c r="GD147" s="695">
        <v>1970</v>
      </c>
      <c r="GE147" s="695">
        <v>1</v>
      </c>
      <c r="GF147" s="695" t="s">
        <v>780</v>
      </c>
      <c r="GG147" s="695">
        <v>2</v>
      </c>
      <c r="GH147" s="695">
        <v>1</v>
      </c>
      <c r="GI147" s="695" t="s">
        <v>780</v>
      </c>
      <c r="GJ147" s="695">
        <v>2</v>
      </c>
      <c r="GK147" s="695" t="s">
        <v>781</v>
      </c>
      <c r="GL147" s="695" t="s">
        <v>782</v>
      </c>
      <c r="GM147" s="695">
        <v>66</v>
      </c>
      <c r="GN147" s="695" t="s">
        <v>783</v>
      </c>
      <c r="GO147" s="695">
        <v>0</v>
      </c>
      <c r="GP147" s="695">
        <v>0</v>
      </c>
      <c r="GQ147" s="695">
        <v>4</v>
      </c>
      <c r="GR147" s="695">
        <v>2</v>
      </c>
      <c r="GS147" s="695">
        <v>2</v>
      </c>
      <c r="GT147" s="695" t="s">
        <v>783</v>
      </c>
      <c r="GU147" s="695" t="s">
        <v>783</v>
      </c>
      <c r="GV147" s="695" t="s">
        <v>783</v>
      </c>
      <c r="GW147" s="695" t="s">
        <v>783</v>
      </c>
      <c r="GX147" s="695" t="s">
        <v>783</v>
      </c>
      <c r="GY147" s="695">
        <v>1649</v>
      </c>
      <c r="GZ147" s="695">
        <v>1.63</v>
      </c>
      <c r="HA147" s="695">
        <v>5</v>
      </c>
      <c r="HB147" s="695" t="s">
        <v>783</v>
      </c>
      <c r="HC147" s="695" t="s">
        <v>782</v>
      </c>
      <c r="HD147" s="695">
        <v>350</v>
      </c>
      <c r="HE147" s="695" t="s">
        <v>783</v>
      </c>
      <c r="HF147" s="695">
        <v>0</v>
      </c>
      <c r="HG147" s="695" t="s">
        <v>783</v>
      </c>
      <c r="HH147" s="695">
        <v>0</v>
      </c>
      <c r="HI147" s="695">
        <v>1</v>
      </c>
      <c r="HJ147" s="695">
        <v>45</v>
      </c>
      <c r="HK147" s="695" t="s">
        <v>784</v>
      </c>
      <c r="HL147" s="695" t="s">
        <v>785</v>
      </c>
      <c r="HM147" s="695" t="s">
        <v>783</v>
      </c>
      <c r="HN147" s="695" t="s">
        <v>783</v>
      </c>
      <c r="HO147" s="695" t="s">
        <v>783</v>
      </c>
      <c r="HP147" s="695" t="s">
        <v>783</v>
      </c>
      <c r="HQ147" s="695" t="s">
        <v>783</v>
      </c>
      <c r="HR147" s="695">
        <v>3980778</v>
      </c>
      <c r="HS147" s="695" t="s">
        <v>783</v>
      </c>
      <c r="HT147" s="695" t="s">
        <v>786</v>
      </c>
      <c r="HU147" s="695" t="s">
        <v>787</v>
      </c>
      <c r="HV147" s="695">
        <v>4</v>
      </c>
      <c r="HW147" s="695">
        <v>2014</v>
      </c>
      <c r="HX147" s="695">
        <v>63</v>
      </c>
      <c r="HY147" s="695">
        <v>0</v>
      </c>
      <c r="HZ147" s="695">
        <v>8606</v>
      </c>
      <c r="IA147" s="696">
        <v>41697.500081018516</v>
      </c>
      <c r="IB147" s="695" t="s">
        <v>788</v>
      </c>
      <c r="IC147" s="695">
        <v>3976300</v>
      </c>
      <c r="ID147" s="695">
        <v>2014</v>
      </c>
      <c r="IE147" s="695">
        <v>1712</v>
      </c>
      <c r="IF147" s="695" t="s">
        <v>783</v>
      </c>
      <c r="IG147" s="695" t="s">
        <v>783</v>
      </c>
      <c r="IH147" s="695" t="s">
        <v>783</v>
      </c>
      <c r="II147" s="695" t="s">
        <v>783</v>
      </c>
      <c r="IJ147" s="695" t="s">
        <v>783</v>
      </c>
      <c r="IK147" s="695" t="s">
        <v>783</v>
      </c>
      <c r="IL147" s="695" t="s">
        <v>783</v>
      </c>
      <c r="IM147" s="695" t="s">
        <v>783</v>
      </c>
      <c r="IN147" s="695" t="s">
        <v>783</v>
      </c>
      <c r="IO147" s="695">
        <v>1649</v>
      </c>
      <c r="IP147" s="696">
        <v>37477.354571759257</v>
      </c>
      <c r="IQ147" s="695">
        <v>2</v>
      </c>
      <c r="IR147" s="695" t="s">
        <v>793</v>
      </c>
      <c r="IS147" s="695">
        <v>2</v>
      </c>
      <c r="IT147" s="697">
        <v>41275</v>
      </c>
      <c r="IU147" s="695" t="s">
        <v>783</v>
      </c>
      <c r="IV147" s="695" t="s">
        <v>783</v>
      </c>
      <c r="IW147" s="695" t="s">
        <v>783</v>
      </c>
      <c r="IX147" s="695" t="s">
        <v>781</v>
      </c>
      <c r="IY147" s="695">
        <v>45</v>
      </c>
      <c r="IZ147" s="695" t="s">
        <v>789</v>
      </c>
      <c r="JA147" s="695" t="s">
        <v>783</v>
      </c>
      <c r="JB147" s="695" t="s">
        <v>783</v>
      </c>
      <c r="JC147" s="695" t="s">
        <v>783</v>
      </c>
      <c r="JD147" s="695">
        <v>329460</v>
      </c>
      <c r="JE147" s="695" t="s">
        <v>783</v>
      </c>
      <c r="JF147" s="695" t="s">
        <v>783</v>
      </c>
      <c r="JG147" s="695" t="s">
        <v>802</v>
      </c>
      <c r="JH147" s="695">
        <v>55</v>
      </c>
      <c r="JI147" s="695" t="s">
        <v>783</v>
      </c>
      <c r="JJ147" s="695" t="s">
        <v>783</v>
      </c>
      <c r="JK147" s="695" t="s">
        <v>783</v>
      </c>
      <c r="JL147" s="695" t="s">
        <v>790</v>
      </c>
      <c r="JM147" s="695">
        <v>4</v>
      </c>
      <c r="JN147" s="695">
        <v>3</v>
      </c>
      <c r="JO147" s="695" t="s">
        <v>783</v>
      </c>
      <c r="JP147" s="695">
        <v>10711928</v>
      </c>
      <c r="JQ147" s="695">
        <v>2011</v>
      </c>
      <c r="JR147" s="695">
        <v>3</v>
      </c>
      <c r="JS147" s="695" t="s">
        <v>783</v>
      </c>
      <c r="JT147" s="695" t="s">
        <v>783</v>
      </c>
      <c r="JU147" s="695" t="s">
        <v>928</v>
      </c>
      <c r="JV147" s="698">
        <v>8541.4476649999997</v>
      </c>
      <c r="JX147" s="225"/>
    </row>
    <row r="148" spans="1:287">
      <c r="I148" s="908" t="s">
        <v>1015</v>
      </c>
      <c r="J148" s="393"/>
      <c r="K148" s="393"/>
      <c r="L148" s="393"/>
      <c r="M148" s="224"/>
      <c r="N148" s="224"/>
      <c r="O148" s="224"/>
      <c r="P148" s="224"/>
      <c r="Q148" s="224"/>
      <c r="R148" s="224"/>
      <c r="S148" s="224"/>
      <c r="T148" s="224"/>
      <c r="CB148" s="100"/>
      <c r="FX148" s="634" t="s">
        <v>325</v>
      </c>
      <c r="FY148" s="635">
        <v>305</v>
      </c>
      <c r="FZ148" s="635">
        <v>30289583</v>
      </c>
      <c r="GA148" s="635">
        <v>55</v>
      </c>
      <c r="GB148" s="635" t="s">
        <v>798</v>
      </c>
      <c r="GC148" s="635">
        <v>20</v>
      </c>
      <c r="GD148" s="635">
        <v>1998</v>
      </c>
      <c r="GE148" s="635">
        <v>1</v>
      </c>
      <c r="GF148" s="635" t="s">
        <v>780</v>
      </c>
      <c r="GG148" s="635">
        <v>2</v>
      </c>
      <c r="GH148" s="635">
        <v>1</v>
      </c>
      <c r="GI148" s="635" t="s">
        <v>780</v>
      </c>
      <c r="GJ148" s="635">
        <v>2</v>
      </c>
      <c r="GK148" s="635" t="s">
        <v>781</v>
      </c>
      <c r="GL148" s="635" t="s">
        <v>782</v>
      </c>
      <c r="GM148" s="635">
        <v>66</v>
      </c>
      <c r="GN148" s="635" t="s">
        <v>783</v>
      </c>
      <c r="GO148" s="635">
        <v>0</v>
      </c>
      <c r="GP148" s="635">
        <v>0</v>
      </c>
      <c r="GQ148" s="635">
        <v>4</v>
      </c>
      <c r="GR148" s="635">
        <v>2</v>
      </c>
      <c r="GS148" s="635">
        <v>7</v>
      </c>
      <c r="GT148" s="635" t="s">
        <v>783</v>
      </c>
      <c r="GU148" s="635" t="s">
        <v>783</v>
      </c>
      <c r="GV148" s="635" t="s">
        <v>783</v>
      </c>
      <c r="GW148" s="635" t="s">
        <v>783</v>
      </c>
      <c r="GX148" s="635" t="s">
        <v>783</v>
      </c>
      <c r="GY148" s="635">
        <v>1649</v>
      </c>
      <c r="GZ148" s="635">
        <v>1</v>
      </c>
      <c r="HA148" s="635">
        <v>5</v>
      </c>
      <c r="HB148" s="635" t="s">
        <v>783</v>
      </c>
      <c r="HC148" s="635" t="s">
        <v>782</v>
      </c>
      <c r="HD148" s="635">
        <v>350</v>
      </c>
      <c r="HE148" s="635" t="s">
        <v>783</v>
      </c>
      <c r="HF148" s="635">
        <v>0</v>
      </c>
      <c r="HG148" s="635" t="s">
        <v>783</v>
      </c>
      <c r="HH148" s="635">
        <v>0</v>
      </c>
      <c r="HI148" s="635">
        <v>1</v>
      </c>
      <c r="HJ148" s="635">
        <v>45</v>
      </c>
      <c r="HK148" s="635" t="s">
        <v>784</v>
      </c>
      <c r="HL148" s="635" t="s">
        <v>785</v>
      </c>
      <c r="HM148" s="635" t="s">
        <v>783</v>
      </c>
      <c r="HN148" s="635" t="s">
        <v>783</v>
      </c>
      <c r="HO148" s="635" t="s">
        <v>783</v>
      </c>
      <c r="HP148" s="635" t="s">
        <v>783</v>
      </c>
      <c r="HQ148" s="635" t="s">
        <v>783</v>
      </c>
      <c r="HR148" s="635">
        <v>3980777</v>
      </c>
      <c r="HS148" s="635" t="s">
        <v>783</v>
      </c>
      <c r="HT148" s="635" t="s">
        <v>786</v>
      </c>
      <c r="HU148" s="635" t="s">
        <v>787</v>
      </c>
      <c r="HV148" s="635">
        <v>4</v>
      </c>
      <c r="HW148" s="635">
        <v>2014</v>
      </c>
      <c r="HX148" s="635">
        <v>63</v>
      </c>
      <c r="HY148" s="635">
        <v>0</v>
      </c>
      <c r="HZ148" s="635">
        <v>5280</v>
      </c>
      <c r="IA148" s="636">
        <v>41697.500081018516</v>
      </c>
      <c r="IB148" s="635" t="s">
        <v>788</v>
      </c>
      <c r="IC148" s="635">
        <v>3976299</v>
      </c>
      <c r="ID148" s="635">
        <v>2014</v>
      </c>
      <c r="IE148" s="635">
        <v>1712</v>
      </c>
      <c r="IF148" s="635" t="s">
        <v>783</v>
      </c>
      <c r="IG148" s="635" t="s">
        <v>783</v>
      </c>
      <c r="IH148" s="635" t="s">
        <v>783</v>
      </c>
      <c r="II148" s="635" t="s">
        <v>783</v>
      </c>
      <c r="IJ148" s="635" t="s">
        <v>783</v>
      </c>
      <c r="IK148" s="635" t="s">
        <v>783</v>
      </c>
      <c r="IL148" s="635" t="s">
        <v>783</v>
      </c>
      <c r="IM148" s="635" t="s">
        <v>783</v>
      </c>
      <c r="IN148" s="635" t="s">
        <v>783</v>
      </c>
      <c r="IO148" s="635">
        <v>1649</v>
      </c>
      <c r="IP148" s="636">
        <v>37477.354571759257</v>
      </c>
      <c r="IQ148" s="635">
        <v>2</v>
      </c>
      <c r="IR148" s="635" t="s">
        <v>793</v>
      </c>
      <c r="IS148" s="635">
        <v>7</v>
      </c>
      <c r="IT148" s="637">
        <v>41275</v>
      </c>
      <c r="IU148" s="635" t="s">
        <v>783</v>
      </c>
      <c r="IV148" s="635" t="s">
        <v>783</v>
      </c>
      <c r="IW148" s="635" t="s">
        <v>783</v>
      </c>
      <c r="IX148" s="635" t="s">
        <v>781</v>
      </c>
      <c r="IY148" s="635">
        <v>45</v>
      </c>
      <c r="IZ148" s="635" t="s">
        <v>789</v>
      </c>
      <c r="JA148" s="635" t="s">
        <v>783</v>
      </c>
      <c r="JB148" s="635" t="s">
        <v>783</v>
      </c>
      <c r="JC148" s="635" t="s">
        <v>783</v>
      </c>
      <c r="JD148" s="635">
        <v>329460</v>
      </c>
      <c r="JE148" s="635" t="s">
        <v>783</v>
      </c>
      <c r="JF148" s="635" t="s">
        <v>783</v>
      </c>
      <c r="JG148" s="635" t="s">
        <v>799</v>
      </c>
      <c r="JH148" s="635">
        <v>55</v>
      </c>
      <c r="JI148" s="635" t="s">
        <v>783</v>
      </c>
      <c r="JJ148" s="635" t="s">
        <v>783</v>
      </c>
      <c r="JK148" s="635" t="s">
        <v>783</v>
      </c>
      <c r="JL148" s="635" t="s">
        <v>790</v>
      </c>
      <c r="JM148" s="635">
        <v>4</v>
      </c>
      <c r="JN148" s="635">
        <v>3</v>
      </c>
      <c r="JO148" s="635" t="s">
        <v>783</v>
      </c>
      <c r="JP148" s="635">
        <v>10711928</v>
      </c>
      <c r="JQ148" s="635">
        <v>2011</v>
      </c>
      <c r="JR148" s="635">
        <v>3</v>
      </c>
      <c r="JS148" s="635" t="s">
        <v>783</v>
      </c>
      <c r="JT148" s="635" t="s">
        <v>783</v>
      </c>
      <c r="JU148" s="635" t="s">
        <v>929</v>
      </c>
      <c r="JV148" s="638">
        <v>5232.0604789999998</v>
      </c>
      <c r="JX148" s="225"/>
      <c r="KA148" s="836"/>
    </row>
    <row r="149" spans="1:287" s="224" customFormat="1">
      <c r="A149" s="911"/>
      <c r="B149" s="911"/>
      <c r="F149" s="911"/>
      <c r="G149" s="911"/>
      <c r="H149" s="911"/>
      <c r="I149" s="912"/>
      <c r="J149" s="911"/>
      <c r="K149" s="911"/>
      <c r="L149" s="911"/>
      <c r="N149" s="913"/>
      <c r="O149" s="911"/>
      <c r="P149" s="911"/>
      <c r="U149" s="914"/>
      <c r="V149" s="914"/>
      <c r="W149" s="915"/>
      <c r="X149" s="915"/>
      <c r="Y149" s="915"/>
      <c r="Z149" s="915"/>
      <c r="AA149" s="916"/>
      <c r="AB149" s="911"/>
      <c r="AC149" s="911"/>
      <c r="AD149" s="917"/>
      <c r="AE149" s="916"/>
      <c r="AF149" s="911"/>
      <c r="AG149" s="911"/>
      <c r="AH149" s="917"/>
      <c r="AI149" s="911"/>
      <c r="AJ149" s="911"/>
      <c r="AK149" s="911"/>
      <c r="AL149" s="911"/>
      <c r="AM149" s="911"/>
      <c r="AN149" s="917"/>
      <c r="AO149" s="911"/>
      <c r="AP149" s="917"/>
      <c r="AQ149" s="911"/>
      <c r="AR149" s="917"/>
      <c r="AS149" s="911"/>
      <c r="AT149" s="917"/>
      <c r="AU149" s="911"/>
      <c r="AV149" s="917"/>
      <c r="AW149" s="911"/>
      <c r="AX149" s="917"/>
      <c r="AY149" s="911"/>
      <c r="AZ149" s="917"/>
      <c r="BA149" s="911"/>
      <c r="BB149" s="917"/>
      <c r="BC149" s="911"/>
      <c r="BD149" s="917"/>
      <c r="BE149" s="911"/>
      <c r="BF149" s="917"/>
      <c r="BG149" s="911"/>
      <c r="BH149" s="917"/>
      <c r="BI149" s="911"/>
      <c r="BJ149" s="917"/>
      <c r="BK149" s="911"/>
      <c r="BL149" s="917"/>
      <c r="BM149" s="911"/>
      <c r="BN149" s="917"/>
      <c r="BO149" s="911"/>
      <c r="BP149" s="917"/>
      <c r="CB149" s="100"/>
      <c r="FX149" s="918"/>
      <c r="FY149" s="919"/>
      <c r="FZ149" s="919"/>
      <c r="GA149" s="919"/>
      <c r="GB149" s="919"/>
      <c r="GC149" s="919"/>
      <c r="GD149" s="919"/>
      <c r="GE149" s="919"/>
      <c r="GF149" s="919"/>
      <c r="GG149" s="919"/>
      <c r="GH149" s="919"/>
      <c r="GI149" s="919"/>
      <c r="GJ149" s="919"/>
      <c r="GK149" s="919"/>
      <c r="GL149" s="919"/>
      <c r="GM149" s="919"/>
      <c r="GN149" s="919"/>
      <c r="GO149" s="919"/>
      <c r="GP149" s="919"/>
      <c r="GQ149" s="919"/>
      <c r="GR149" s="919"/>
      <c r="GS149" s="919"/>
      <c r="GT149" s="919"/>
      <c r="GU149" s="919"/>
      <c r="GV149" s="919"/>
      <c r="GW149" s="919"/>
      <c r="GX149" s="919"/>
      <c r="GY149" s="919"/>
      <c r="GZ149" s="919"/>
      <c r="HA149" s="919"/>
      <c r="HB149" s="919"/>
      <c r="HC149" s="919"/>
      <c r="HD149" s="919"/>
      <c r="HE149" s="919"/>
      <c r="HF149" s="919"/>
      <c r="HG149" s="919"/>
      <c r="HH149" s="919"/>
      <c r="HI149" s="919"/>
      <c r="HJ149" s="919"/>
      <c r="HK149" s="919"/>
      <c r="HL149" s="919"/>
      <c r="HM149" s="919"/>
      <c r="HN149" s="919"/>
      <c r="HO149" s="919"/>
      <c r="HP149" s="919"/>
      <c r="HQ149" s="919"/>
      <c r="HR149" s="919"/>
      <c r="HS149" s="919"/>
      <c r="HT149" s="919"/>
      <c r="HU149" s="919"/>
      <c r="HV149" s="919"/>
      <c r="HW149" s="919"/>
      <c r="HX149" s="919"/>
      <c r="HY149" s="919"/>
      <c r="HZ149" s="919"/>
      <c r="IA149" s="920"/>
      <c r="IB149" s="919"/>
      <c r="IC149" s="919"/>
      <c r="ID149" s="919"/>
      <c r="IE149" s="919"/>
      <c r="IF149" s="919"/>
      <c r="IG149" s="919"/>
      <c r="IH149" s="919"/>
      <c r="II149" s="919"/>
      <c r="IJ149" s="919"/>
      <c r="IK149" s="919"/>
      <c r="IL149" s="919"/>
      <c r="IM149" s="919"/>
      <c r="IN149" s="919"/>
      <c r="IO149" s="919"/>
      <c r="IP149" s="920"/>
      <c r="IQ149" s="919"/>
      <c r="IR149" s="919"/>
      <c r="IS149" s="919"/>
      <c r="IT149" s="921"/>
      <c r="IU149" s="919"/>
      <c r="IV149" s="919"/>
      <c r="IW149" s="919"/>
      <c r="IX149" s="919"/>
      <c r="IY149" s="919"/>
      <c r="IZ149" s="919"/>
      <c r="JA149" s="919"/>
      <c r="JB149" s="919"/>
      <c r="JC149" s="919"/>
      <c r="JD149" s="919"/>
      <c r="JE149" s="919"/>
      <c r="JF149" s="919"/>
      <c r="JG149" s="919"/>
      <c r="JH149" s="919"/>
      <c r="JI149" s="919"/>
      <c r="JJ149" s="919"/>
      <c r="JK149" s="919"/>
      <c r="JL149" s="919"/>
      <c r="JM149" s="919"/>
      <c r="JN149" s="919"/>
      <c r="JO149" s="919"/>
      <c r="JP149" s="919"/>
      <c r="JQ149" s="919"/>
      <c r="JR149" s="919"/>
      <c r="JS149" s="919"/>
      <c r="JT149" s="919"/>
      <c r="JU149" s="919"/>
      <c r="JV149" s="922"/>
      <c r="JW149" s="310"/>
      <c r="JX149" s="923"/>
      <c r="KA149" s="911"/>
    </row>
    <row r="150" spans="1:287">
      <c r="M150" s="16" t="s">
        <v>153</v>
      </c>
      <c r="N150" s="311" t="s">
        <v>3</v>
      </c>
      <c r="O150" s="311" t="s">
        <v>151</v>
      </c>
      <c r="P150" s="311" t="s">
        <v>139</v>
      </c>
      <c r="FX150" s="634" t="s">
        <v>325</v>
      </c>
      <c r="FY150" s="635">
        <v>59</v>
      </c>
      <c r="FZ150" s="635">
        <v>30289572</v>
      </c>
      <c r="GA150" s="635">
        <v>70</v>
      </c>
      <c r="GB150" s="635" t="s">
        <v>830</v>
      </c>
      <c r="GC150" s="635">
        <v>38</v>
      </c>
      <c r="GD150" s="635">
        <v>2007</v>
      </c>
      <c r="GE150" s="635">
        <v>0</v>
      </c>
      <c r="GF150" s="635" t="s">
        <v>792</v>
      </c>
      <c r="GG150" s="635">
        <v>0</v>
      </c>
      <c r="GH150" s="635">
        <v>0</v>
      </c>
      <c r="GI150" s="635" t="s">
        <v>792</v>
      </c>
      <c r="GJ150" s="635">
        <v>0</v>
      </c>
      <c r="GK150" s="635" t="s">
        <v>781</v>
      </c>
      <c r="GL150" s="635" t="s">
        <v>782</v>
      </c>
      <c r="GM150" s="635">
        <v>90</v>
      </c>
      <c r="GN150" s="635" t="s">
        <v>783</v>
      </c>
      <c r="GO150" s="635">
        <v>0</v>
      </c>
      <c r="GP150" s="635">
        <v>0</v>
      </c>
      <c r="GQ150" s="635">
        <v>4</v>
      </c>
      <c r="GR150" s="635">
        <v>2</v>
      </c>
      <c r="GS150" s="635">
        <v>7</v>
      </c>
      <c r="GT150" s="635" t="s">
        <v>783</v>
      </c>
      <c r="GU150" s="635" t="s">
        <v>783</v>
      </c>
      <c r="GV150" s="635" t="s">
        <v>783</v>
      </c>
      <c r="GW150" s="635" t="s">
        <v>783</v>
      </c>
      <c r="GX150" s="635" t="s">
        <v>783</v>
      </c>
      <c r="GY150" s="635">
        <v>1649</v>
      </c>
      <c r="GZ150" s="635">
        <v>0.04</v>
      </c>
      <c r="HA150" s="635">
        <v>5</v>
      </c>
      <c r="HB150" s="635" t="s">
        <v>783</v>
      </c>
      <c r="HC150" s="635" t="s">
        <v>782</v>
      </c>
      <c r="HD150" s="635">
        <v>350</v>
      </c>
      <c r="HE150" s="635" t="s">
        <v>783</v>
      </c>
      <c r="HF150" s="635">
        <v>0</v>
      </c>
      <c r="HG150" s="635" t="s">
        <v>783</v>
      </c>
      <c r="HH150" s="635">
        <v>0</v>
      </c>
      <c r="HI150" s="635">
        <v>1</v>
      </c>
      <c r="HJ150" s="635">
        <v>45</v>
      </c>
      <c r="HK150" s="635" t="s">
        <v>784</v>
      </c>
      <c r="HL150" s="635" t="s">
        <v>785</v>
      </c>
      <c r="HM150" s="635" t="s">
        <v>783</v>
      </c>
      <c r="HN150" s="635" t="s">
        <v>783</v>
      </c>
      <c r="HO150" s="635" t="s">
        <v>783</v>
      </c>
      <c r="HP150" s="635" t="s">
        <v>783</v>
      </c>
      <c r="HQ150" s="635" t="s">
        <v>783</v>
      </c>
      <c r="HR150" s="635">
        <v>3980775</v>
      </c>
      <c r="HS150" s="635" t="s">
        <v>783</v>
      </c>
      <c r="HT150" s="635" t="s">
        <v>786</v>
      </c>
      <c r="HU150" s="635" t="s">
        <v>787</v>
      </c>
      <c r="HV150" s="635">
        <v>4</v>
      </c>
      <c r="HW150" s="635">
        <v>2014</v>
      </c>
      <c r="HX150" s="635">
        <v>63</v>
      </c>
      <c r="HY150" s="635">
        <v>0</v>
      </c>
      <c r="HZ150" s="635">
        <v>211</v>
      </c>
      <c r="IA150" s="636">
        <v>41697.500081018516</v>
      </c>
      <c r="IB150" s="635" t="s">
        <v>788</v>
      </c>
      <c r="IC150" s="635">
        <v>3976297</v>
      </c>
      <c r="ID150" s="635">
        <v>2014</v>
      </c>
      <c r="IE150" s="635">
        <v>1712</v>
      </c>
      <c r="IF150" s="635" t="s">
        <v>783</v>
      </c>
      <c r="IG150" s="635" t="s">
        <v>783</v>
      </c>
      <c r="IH150" s="635" t="s">
        <v>783</v>
      </c>
      <c r="II150" s="635" t="s">
        <v>783</v>
      </c>
      <c r="IJ150" s="635" t="s">
        <v>783</v>
      </c>
      <c r="IK150" s="635" t="s">
        <v>783</v>
      </c>
      <c r="IL150" s="635" t="s">
        <v>783</v>
      </c>
      <c r="IM150" s="635" t="s">
        <v>783</v>
      </c>
      <c r="IN150" s="635" t="s">
        <v>783</v>
      </c>
      <c r="IO150" s="635">
        <v>1649</v>
      </c>
      <c r="IP150" s="636">
        <v>37477.354571759257</v>
      </c>
      <c r="IQ150" s="635">
        <v>2</v>
      </c>
      <c r="IR150" s="635" t="s">
        <v>793</v>
      </c>
      <c r="IS150" s="635">
        <v>7</v>
      </c>
      <c r="IT150" s="637">
        <v>41275</v>
      </c>
      <c r="IU150" s="635" t="s">
        <v>783</v>
      </c>
      <c r="IV150" s="635" t="s">
        <v>783</v>
      </c>
      <c r="IW150" s="635" t="s">
        <v>783</v>
      </c>
      <c r="IX150" s="635" t="s">
        <v>781</v>
      </c>
      <c r="IY150" s="635">
        <v>45</v>
      </c>
      <c r="IZ150" s="635" t="s">
        <v>789</v>
      </c>
      <c r="JA150" s="635" t="s">
        <v>783</v>
      </c>
      <c r="JB150" s="635" t="s">
        <v>783</v>
      </c>
      <c r="JC150" s="635" t="s">
        <v>783</v>
      </c>
      <c r="JD150" s="635">
        <v>329460</v>
      </c>
      <c r="JE150" s="635" t="s">
        <v>783</v>
      </c>
      <c r="JF150" s="635" t="s">
        <v>783</v>
      </c>
      <c r="JG150" s="635" t="s">
        <v>799</v>
      </c>
      <c r="JH150" s="635">
        <v>70</v>
      </c>
      <c r="JI150" s="635" t="s">
        <v>783</v>
      </c>
      <c r="JJ150" s="635" t="s">
        <v>783</v>
      </c>
      <c r="JK150" s="635" t="s">
        <v>783</v>
      </c>
      <c r="JL150" s="635" t="s">
        <v>790</v>
      </c>
      <c r="JM150" s="635">
        <v>4</v>
      </c>
      <c r="JN150" s="635">
        <v>4</v>
      </c>
      <c r="JO150" s="635" t="s">
        <v>783</v>
      </c>
      <c r="JP150" s="635">
        <v>10711928</v>
      </c>
      <c r="JQ150" s="635">
        <v>2011</v>
      </c>
      <c r="JR150" s="635">
        <v>3</v>
      </c>
      <c r="JS150" s="635" t="s">
        <v>783</v>
      </c>
      <c r="JT150" s="635" t="s">
        <v>783</v>
      </c>
      <c r="JU150" s="635" t="s">
        <v>931</v>
      </c>
      <c r="JV150" s="638">
        <v>222.93396100000001</v>
      </c>
      <c r="JX150" s="225"/>
      <c r="KA150" s="836"/>
    </row>
    <row r="151" spans="1:287">
      <c r="M151" s="16" t="s">
        <v>148</v>
      </c>
      <c r="N151" s="312">
        <v>40000</v>
      </c>
      <c r="O151" s="312">
        <v>65000</v>
      </c>
      <c r="P151" s="312">
        <v>197000</v>
      </c>
      <c r="FX151" s="634" t="s">
        <v>325</v>
      </c>
      <c r="FY151" s="635">
        <v>135</v>
      </c>
      <c r="FZ151" s="635">
        <v>30289575</v>
      </c>
      <c r="GA151" s="635">
        <v>70</v>
      </c>
      <c r="GB151" s="635" t="s">
        <v>830</v>
      </c>
      <c r="GC151" s="635">
        <v>38</v>
      </c>
      <c r="GD151" s="635">
        <v>2007</v>
      </c>
      <c r="GE151" s="635">
        <v>0</v>
      </c>
      <c r="GF151" s="635" t="s">
        <v>792</v>
      </c>
      <c r="GG151" s="635">
        <v>0</v>
      </c>
      <c r="GH151" s="635">
        <v>0</v>
      </c>
      <c r="GI151" s="635" t="s">
        <v>792</v>
      </c>
      <c r="GJ151" s="635">
        <v>0</v>
      </c>
      <c r="GK151" s="635" t="s">
        <v>781</v>
      </c>
      <c r="GL151" s="635" t="s">
        <v>782</v>
      </c>
      <c r="GM151" s="635">
        <v>90</v>
      </c>
      <c r="GN151" s="635" t="s">
        <v>783</v>
      </c>
      <c r="GO151" s="635">
        <v>0</v>
      </c>
      <c r="GP151" s="635">
        <v>0</v>
      </c>
      <c r="GQ151" s="635">
        <v>4</v>
      </c>
      <c r="GR151" s="635">
        <v>2</v>
      </c>
      <c r="GS151" s="635">
        <v>7</v>
      </c>
      <c r="GT151" s="635" t="s">
        <v>783</v>
      </c>
      <c r="GU151" s="635" t="s">
        <v>783</v>
      </c>
      <c r="GV151" s="635" t="s">
        <v>783</v>
      </c>
      <c r="GW151" s="635" t="s">
        <v>783</v>
      </c>
      <c r="GX151" s="635" t="s">
        <v>783</v>
      </c>
      <c r="GY151" s="635">
        <v>1649</v>
      </c>
      <c r="GZ151" s="635">
        <v>0.03</v>
      </c>
      <c r="HA151" s="635">
        <v>5</v>
      </c>
      <c r="HB151" s="635" t="s">
        <v>783</v>
      </c>
      <c r="HC151" s="635" t="s">
        <v>782</v>
      </c>
      <c r="HD151" s="635">
        <v>350</v>
      </c>
      <c r="HE151" s="635" t="s">
        <v>783</v>
      </c>
      <c r="HF151" s="635">
        <v>0</v>
      </c>
      <c r="HG151" s="635" t="s">
        <v>783</v>
      </c>
      <c r="HH151" s="635">
        <v>0</v>
      </c>
      <c r="HI151" s="635">
        <v>1</v>
      </c>
      <c r="HJ151" s="635">
        <v>45</v>
      </c>
      <c r="HK151" s="635" t="s">
        <v>784</v>
      </c>
      <c r="HL151" s="635" t="s">
        <v>785</v>
      </c>
      <c r="HM151" s="635" t="s">
        <v>783</v>
      </c>
      <c r="HN151" s="635" t="s">
        <v>783</v>
      </c>
      <c r="HO151" s="635" t="s">
        <v>783</v>
      </c>
      <c r="HP151" s="635" t="s">
        <v>783</v>
      </c>
      <c r="HQ151" s="635" t="s">
        <v>783</v>
      </c>
      <c r="HR151" s="635">
        <v>3980776</v>
      </c>
      <c r="HS151" s="635" t="s">
        <v>783</v>
      </c>
      <c r="HT151" s="635" t="s">
        <v>786</v>
      </c>
      <c r="HU151" s="635" t="s">
        <v>787</v>
      </c>
      <c r="HV151" s="635">
        <v>4</v>
      </c>
      <c r="HW151" s="635">
        <v>2014</v>
      </c>
      <c r="HX151" s="635">
        <v>63</v>
      </c>
      <c r="HY151" s="635">
        <v>0</v>
      </c>
      <c r="HZ151" s="635">
        <v>158</v>
      </c>
      <c r="IA151" s="636">
        <v>41697.500081018516</v>
      </c>
      <c r="IB151" s="635" t="s">
        <v>788</v>
      </c>
      <c r="IC151" s="635">
        <v>3976298</v>
      </c>
      <c r="ID151" s="635">
        <v>2014</v>
      </c>
      <c r="IE151" s="635">
        <v>1712</v>
      </c>
      <c r="IF151" s="635" t="s">
        <v>783</v>
      </c>
      <c r="IG151" s="635" t="s">
        <v>783</v>
      </c>
      <c r="IH151" s="635" t="s">
        <v>783</v>
      </c>
      <c r="II151" s="635" t="s">
        <v>783</v>
      </c>
      <c r="IJ151" s="635" t="s">
        <v>783</v>
      </c>
      <c r="IK151" s="635" t="s">
        <v>783</v>
      </c>
      <c r="IL151" s="635" t="s">
        <v>783</v>
      </c>
      <c r="IM151" s="635" t="s">
        <v>783</v>
      </c>
      <c r="IN151" s="635" t="s">
        <v>783</v>
      </c>
      <c r="IO151" s="635">
        <v>1649</v>
      </c>
      <c r="IP151" s="636">
        <v>37477.354571759257</v>
      </c>
      <c r="IQ151" s="635">
        <v>2</v>
      </c>
      <c r="IR151" s="635" t="s">
        <v>793</v>
      </c>
      <c r="IS151" s="635">
        <v>7</v>
      </c>
      <c r="IT151" s="637">
        <v>41275</v>
      </c>
      <c r="IU151" s="635" t="s">
        <v>783</v>
      </c>
      <c r="IV151" s="635" t="s">
        <v>783</v>
      </c>
      <c r="IW151" s="635" t="s">
        <v>783</v>
      </c>
      <c r="IX151" s="635" t="s">
        <v>781</v>
      </c>
      <c r="IY151" s="635">
        <v>45</v>
      </c>
      <c r="IZ151" s="635" t="s">
        <v>789</v>
      </c>
      <c r="JA151" s="635" t="s">
        <v>783</v>
      </c>
      <c r="JB151" s="635" t="s">
        <v>783</v>
      </c>
      <c r="JC151" s="635" t="s">
        <v>783</v>
      </c>
      <c r="JD151" s="635">
        <v>329460</v>
      </c>
      <c r="JE151" s="635" t="s">
        <v>783</v>
      </c>
      <c r="JF151" s="635" t="s">
        <v>783</v>
      </c>
      <c r="JG151" s="635" t="s">
        <v>799</v>
      </c>
      <c r="JH151" s="635">
        <v>70</v>
      </c>
      <c r="JI151" s="635" t="s">
        <v>783</v>
      </c>
      <c r="JJ151" s="635" t="s">
        <v>783</v>
      </c>
      <c r="JK151" s="635" t="s">
        <v>783</v>
      </c>
      <c r="JL151" s="635" t="s">
        <v>790</v>
      </c>
      <c r="JM151" s="635">
        <v>4</v>
      </c>
      <c r="JN151" s="635">
        <v>4</v>
      </c>
      <c r="JO151" s="635" t="s">
        <v>783</v>
      </c>
      <c r="JP151" s="635">
        <v>10711928</v>
      </c>
      <c r="JQ151" s="635">
        <v>2011</v>
      </c>
      <c r="JR151" s="635">
        <v>3</v>
      </c>
      <c r="JS151" s="635" t="s">
        <v>783</v>
      </c>
      <c r="JT151" s="635" t="s">
        <v>783</v>
      </c>
      <c r="JU151" s="635" t="s">
        <v>932</v>
      </c>
      <c r="JV151" s="638">
        <v>191.33043000000001</v>
      </c>
      <c r="JX151" s="225"/>
      <c r="KA151" s="836"/>
    </row>
    <row r="152" spans="1:287">
      <c r="M152" s="16" t="s">
        <v>149</v>
      </c>
      <c r="N152" s="609">
        <v>40000</v>
      </c>
      <c r="O152" s="312">
        <v>75000</v>
      </c>
      <c r="P152" s="312">
        <v>207000</v>
      </c>
      <c r="S152" s="327"/>
      <c r="T152" s="328"/>
      <c r="U152" s="306"/>
      <c r="V152" s="306"/>
      <c r="W152" s="542"/>
      <c r="X152" s="542"/>
      <c r="Y152" s="542"/>
      <c r="Z152" s="542"/>
      <c r="AA152" s="521"/>
      <c r="AB152" s="837"/>
      <c r="AC152" s="837"/>
      <c r="AD152" s="565"/>
      <c r="AE152" s="521"/>
      <c r="AF152" s="837"/>
      <c r="AG152" s="837"/>
      <c r="AH152" s="565"/>
      <c r="AI152" s="837"/>
      <c r="AJ152" s="837"/>
      <c r="AK152" s="837"/>
      <c r="AL152" s="837"/>
      <c r="AM152" s="837"/>
      <c r="AN152" s="565"/>
      <c r="AO152" s="837"/>
      <c r="AP152" s="565"/>
      <c r="AQ152" s="837"/>
      <c r="AR152" s="565"/>
      <c r="AS152" s="837"/>
      <c r="AT152" s="565"/>
      <c r="AU152" s="837"/>
      <c r="AV152" s="565"/>
      <c r="AW152" s="837"/>
      <c r="AX152" s="565"/>
      <c r="AY152" s="837"/>
      <c r="AZ152" s="565"/>
      <c r="BA152" s="837"/>
      <c r="BB152" s="565"/>
      <c r="BC152" s="837"/>
      <c r="BD152" s="565"/>
      <c r="BE152" s="837"/>
      <c r="BF152" s="565"/>
      <c r="BG152" s="837"/>
      <c r="BH152" s="565"/>
      <c r="BI152" s="837"/>
      <c r="BJ152" s="565"/>
      <c r="BK152" s="837"/>
      <c r="BL152" s="565"/>
      <c r="BM152" s="837"/>
      <c r="BN152" s="565"/>
      <c r="BO152" s="837"/>
      <c r="BP152" s="565"/>
      <c r="BQ152" s="100" t="s">
        <v>630</v>
      </c>
      <c r="BR152" s="100" t="s">
        <v>630</v>
      </c>
      <c r="BS152" s="100"/>
      <c r="BT152" s="100"/>
      <c r="BU152" s="100"/>
      <c r="BV152" s="100"/>
      <c r="BW152" s="100"/>
      <c r="BX152" s="100"/>
      <c r="BY152" s="100"/>
      <c r="BZ152" s="100"/>
      <c r="CA152" s="100"/>
      <c r="CB152" s="224"/>
      <c r="CC152" s="100"/>
      <c r="CD152" s="100"/>
      <c r="CE152" s="100"/>
      <c r="CF152" s="100"/>
      <c r="CG152" s="100"/>
      <c r="CH152" s="100"/>
      <c r="CI152" s="100"/>
      <c r="CJ152" s="100"/>
      <c r="CK152" s="100"/>
      <c r="CL152" s="100"/>
      <c r="CM152" s="100"/>
      <c r="CN152" s="100"/>
      <c r="CO152" s="100"/>
      <c r="CP152" s="100"/>
      <c r="CQ152" s="100"/>
      <c r="CR152" s="100"/>
      <c r="CS152" s="100"/>
      <c r="CT152" s="100"/>
      <c r="CU152" s="100"/>
      <c r="CV152" s="100"/>
      <c r="CW152" s="100"/>
      <c r="CX152" s="100"/>
      <c r="CY152" s="100"/>
      <c r="CZ152" s="100"/>
      <c r="DA152" s="100"/>
      <c r="DB152" s="100"/>
      <c r="DC152" s="100"/>
      <c r="DD152" s="100"/>
      <c r="DE152" s="100"/>
      <c r="DF152" s="100"/>
      <c r="DG152" s="100"/>
      <c r="DH152" s="100"/>
      <c r="DI152" s="100"/>
      <c r="DJ152" s="100"/>
      <c r="DK152" s="100"/>
      <c r="DL152" s="100"/>
      <c r="DM152" s="100"/>
      <c r="DN152" s="100"/>
      <c r="DO152" s="100"/>
      <c r="DP152" s="100"/>
      <c r="DQ152" s="100"/>
      <c r="DR152" s="100"/>
      <c r="DS152" s="100"/>
      <c r="DT152" s="100"/>
      <c r="DU152" s="100"/>
      <c r="DV152" s="100"/>
      <c r="DW152" s="100"/>
      <c r="DX152" s="100"/>
      <c r="DY152" s="100"/>
      <c r="DZ152" s="100"/>
      <c r="EA152" s="100"/>
      <c r="EB152" s="100"/>
      <c r="EC152" s="100"/>
      <c r="ED152" s="100"/>
      <c r="EE152" s="100"/>
      <c r="EF152" s="100"/>
      <c r="EG152" s="100"/>
      <c r="EH152" s="100"/>
      <c r="EI152" s="100"/>
      <c r="EJ152" s="100"/>
      <c r="EK152" s="100"/>
      <c r="EL152" s="100"/>
      <c r="EM152" s="100"/>
      <c r="EN152" s="100"/>
      <c r="EO152" s="100"/>
      <c r="EP152" s="100"/>
      <c r="EQ152" s="100"/>
      <c r="ER152" s="100"/>
      <c r="ES152" s="100"/>
      <c r="ET152" s="100"/>
      <c r="EU152" s="100"/>
      <c r="EV152" s="100"/>
      <c r="EW152" s="100"/>
      <c r="EX152" s="100"/>
      <c r="EY152" s="100"/>
      <c r="EZ152" s="100"/>
      <c r="FA152" s="100"/>
      <c r="FB152" s="100"/>
      <c r="FC152" s="100"/>
      <c r="FD152" s="100"/>
      <c r="FE152" s="100"/>
      <c r="FF152" s="100"/>
      <c r="FG152" s="100"/>
      <c r="FH152" s="100"/>
      <c r="FI152" s="100"/>
      <c r="FJ152" s="100"/>
      <c r="FK152" s="100"/>
      <c r="FL152" s="100"/>
      <c r="FM152" s="100"/>
      <c r="FN152" s="100"/>
      <c r="FO152" s="100"/>
      <c r="FP152" s="100"/>
      <c r="FQ152" s="100"/>
      <c r="FR152" s="100"/>
      <c r="FS152" s="100"/>
      <c r="FT152" s="100"/>
      <c r="FU152" s="100"/>
      <c r="FV152" s="100"/>
      <c r="FW152" s="100"/>
      <c r="FX152" s="634" t="s">
        <v>325</v>
      </c>
      <c r="FY152" s="635">
        <v>251</v>
      </c>
      <c r="FZ152" s="635">
        <v>30289571</v>
      </c>
      <c r="GA152" s="635">
        <v>70</v>
      </c>
      <c r="GB152" s="635" t="s">
        <v>830</v>
      </c>
      <c r="GC152" s="635">
        <v>38</v>
      </c>
      <c r="GD152" s="635">
        <v>2007</v>
      </c>
      <c r="GE152" s="635">
        <v>0</v>
      </c>
      <c r="GF152" s="635" t="s">
        <v>792</v>
      </c>
      <c r="GG152" s="635">
        <v>0</v>
      </c>
      <c r="GH152" s="635">
        <v>0</v>
      </c>
      <c r="GI152" s="635" t="s">
        <v>792</v>
      </c>
      <c r="GJ152" s="635">
        <v>0</v>
      </c>
      <c r="GK152" s="635" t="s">
        <v>781</v>
      </c>
      <c r="GL152" s="635" t="s">
        <v>782</v>
      </c>
      <c r="GM152" s="635">
        <v>90</v>
      </c>
      <c r="GN152" s="635" t="s">
        <v>783</v>
      </c>
      <c r="GO152" s="635">
        <v>0</v>
      </c>
      <c r="GP152" s="635">
        <v>0</v>
      </c>
      <c r="GQ152" s="635">
        <v>4</v>
      </c>
      <c r="GR152" s="635">
        <v>2</v>
      </c>
      <c r="GS152" s="635">
        <v>2</v>
      </c>
      <c r="GT152" s="635" t="s">
        <v>783</v>
      </c>
      <c r="GU152" s="635" t="s">
        <v>783</v>
      </c>
      <c r="GV152" s="635" t="s">
        <v>783</v>
      </c>
      <c r="GW152" s="635" t="s">
        <v>783</v>
      </c>
      <c r="GX152" s="635" t="s">
        <v>783</v>
      </c>
      <c r="GY152" s="635">
        <v>1649</v>
      </c>
      <c r="GZ152" s="635">
        <v>7.0000000000000007E-2</v>
      </c>
      <c r="HA152" s="635">
        <v>5</v>
      </c>
      <c r="HB152" s="635" t="s">
        <v>783</v>
      </c>
      <c r="HC152" s="635" t="s">
        <v>782</v>
      </c>
      <c r="HD152" s="635">
        <v>350</v>
      </c>
      <c r="HE152" s="635" t="s">
        <v>783</v>
      </c>
      <c r="HF152" s="635">
        <v>0</v>
      </c>
      <c r="HG152" s="635" t="s">
        <v>783</v>
      </c>
      <c r="HH152" s="635">
        <v>0</v>
      </c>
      <c r="HI152" s="635">
        <v>1</v>
      </c>
      <c r="HJ152" s="635">
        <v>45</v>
      </c>
      <c r="HK152" s="635" t="s">
        <v>784</v>
      </c>
      <c r="HL152" s="635" t="s">
        <v>785</v>
      </c>
      <c r="HM152" s="635" t="s">
        <v>783</v>
      </c>
      <c r="HN152" s="635" t="s">
        <v>783</v>
      </c>
      <c r="HO152" s="635" t="s">
        <v>783</v>
      </c>
      <c r="HP152" s="635" t="s">
        <v>783</v>
      </c>
      <c r="HQ152" s="635" t="s">
        <v>783</v>
      </c>
      <c r="HR152" s="635">
        <v>3980774</v>
      </c>
      <c r="HS152" s="635" t="s">
        <v>783</v>
      </c>
      <c r="HT152" s="635" t="s">
        <v>786</v>
      </c>
      <c r="HU152" s="635" t="s">
        <v>787</v>
      </c>
      <c r="HV152" s="635">
        <v>4</v>
      </c>
      <c r="HW152" s="635">
        <v>2014</v>
      </c>
      <c r="HX152" s="635">
        <v>63</v>
      </c>
      <c r="HY152" s="635">
        <v>0</v>
      </c>
      <c r="HZ152" s="635">
        <v>370</v>
      </c>
      <c r="IA152" s="636">
        <v>41697.500081018516</v>
      </c>
      <c r="IB152" s="635" t="s">
        <v>788</v>
      </c>
      <c r="IC152" s="635">
        <v>3976296</v>
      </c>
      <c r="ID152" s="635">
        <v>2014</v>
      </c>
      <c r="IE152" s="635">
        <v>1712</v>
      </c>
      <c r="IF152" s="635" t="s">
        <v>783</v>
      </c>
      <c r="IG152" s="635" t="s">
        <v>783</v>
      </c>
      <c r="IH152" s="635" t="s">
        <v>783</v>
      </c>
      <c r="II152" s="635" t="s">
        <v>783</v>
      </c>
      <c r="IJ152" s="635" t="s">
        <v>783</v>
      </c>
      <c r="IK152" s="635" t="s">
        <v>783</v>
      </c>
      <c r="IL152" s="635" t="s">
        <v>783</v>
      </c>
      <c r="IM152" s="635" t="s">
        <v>783</v>
      </c>
      <c r="IN152" s="635" t="s">
        <v>783</v>
      </c>
      <c r="IO152" s="635">
        <v>1649</v>
      </c>
      <c r="IP152" s="636">
        <v>37477.354571759257</v>
      </c>
      <c r="IQ152" s="635">
        <v>2</v>
      </c>
      <c r="IR152" s="635" t="s">
        <v>793</v>
      </c>
      <c r="IS152" s="635">
        <v>2</v>
      </c>
      <c r="IT152" s="637">
        <v>41275</v>
      </c>
      <c r="IU152" s="635" t="s">
        <v>783</v>
      </c>
      <c r="IV152" s="635" t="s">
        <v>783</v>
      </c>
      <c r="IW152" s="635" t="s">
        <v>783</v>
      </c>
      <c r="IX152" s="635" t="s">
        <v>781</v>
      </c>
      <c r="IY152" s="635">
        <v>45</v>
      </c>
      <c r="IZ152" s="635" t="s">
        <v>789</v>
      </c>
      <c r="JA152" s="635" t="s">
        <v>783</v>
      </c>
      <c r="JB152" s="635" t="s">
        <v>783</v>
      </c>
      <c r="JC152" s="635" t="s">
        <v>783</v>
      </c>
      <c r="JD152" s="635">
        <v>329460</v>
      </c>
      <c r="JE152" s="635" t="s">
        <v>783</v>
      </c>
      <c r="JF152" s="635" t="s">
        <v>783</v>
      </c>
      <c r="JG152" s="635" t="s">
        <v>802</v>
      </c>
      <c r="JH152" s="635">
        <v>70</v>
      </c>
      <c r="JI152" s="635" t="s">
        <v>783</v>
      </c>
      <c r="JJ152" s="635" t="s">
        <v>783</v>
      </c>
      <c r="JK152" s="635" t="s">
        <v>783</v>
      </c>
      <c r="JL152" s="635" t="s">
        <v>790</v>
      </c>
      <c r="JM152" s="635">
        <v>4</v>
      </c>
      <c r="JN152" s="635">
        <v>4</v>
      </c>
      <c r="JO152" s="635" t="s">
        <v>783</v>
      </c>
      <c r="JP152" s="635">
        <v>10711928</v>
      </c>
      <c r="JQ152" s="635">
        <v>2011</v>
      </c>
      <c r="JR152" s="635">
        <v>3</v>
      </c>
      <c r="JS152" s="635" t="s">
        <v>783</v>
      </c>
      <c r="JT152" s="635" t="s">
        <v>783</v>
      </c>
      <c r="JU152" s="635" t="s">
        <v>933</v>
      </c>
      <c r="JV152" s="638">
        <v>349.90079100000003</v>
      </c>
      <c r="JW152">
        <f>SUM(JV147:JV152)</f>
        <v>14537.673326</v>
      </c>
      <c r="JX152" s="225">
        <v>2.792946578409091</v>
      </c>
      <c r="KA152" s="836"/>
    </row>
    <row r="153" spans="1:287" ht="15" thickBot="1">
      <c r="M153" s="16" t="s">
        <v>150</v>
      </c>
      <c r="N153" s="609">
        <v>40000</v>
      </c>
      <c r="O153" s="610">
        <v>84000</v>
      </c>
      <c r="P153" s="312">
        <v>216000</v>
      </c>
      <c r="S153" s="327"/>
      <c r="T153" s="328"/>
      <c r="U153" s="306"/>
      <c r="V153" s="306"/>
      <c r="W153" s="542"/>
      <c r="X153" s="542"/>
      <c r="Y153" s="542"/>
      <c r="Z153" s="542"/>
      <c r="AA153" s="521"/>
      <c r="AB153" s="837"/>
      <c r="AC153" s="837"/>
      <c r="AD153" s="565"/>
      <c r="AE153" s="521"/>
      <c r="AF153" s="837"/>
      <c r="AG153" s="837"/>
      <c r="AH153" s="565"/>
      <c r="AI153" s="837"/>
      <c r="AJ153" s="837"/>
      <c r="AK153" s="837"/>
      <c r="AL153" s="837"/>
      <c r="AM153" s="837"/>
      <c r="AN153" s="565"/>
      <c r="AO153" s="837"/>
      <c r="AP153" s="565"/>
      <c r="AQ153" s="837"/>
      <c r="AR153" s="565"/>
      <c r="AS153" s="837"/>
      <c r="AT153" s="565"/>
      <c r="AU153" s="837"/>
      <c r="AV153" s="565"/>
      <c r="AW153" s="837"/>
      <c r="AX153" s="565"/>
      <c r="AY153" s="837"/>
      <c r="AZ153" s="565"/>
      <c r="BA153" s="837"/>
      <c r="BB153" s="565"/>
      <c r="BC153" s="837"/>
      <c r="BD153" s="565"/>
      <c r="BE153" s="837"/>
      <c r="BF153" s="565"/>
      <c r="BG153" s="837"/>
      <c r="BH153" s="565"/>
      <c r="BI153" s="837"/>
      <c r="BJ153" s="565"/>
      <c r="BK153" s="837"/>
      <c r="BL153" s="565"/>
      <c r="BM153" s="837"/>
      <c r="BN153" s="565"/>
      <c r="BO153" s="837"/>
      <c r="BP153" s="565"/>
      <c r="BQ153" s="100"/>
      <c r="BR153" s="100"/>
      <c r="BS153" s="100"/>
      <c r="BT153" s="100"/>
      <c r="BU153" s="100"/>
      <c r="BV153" s="100"/>
      <c r="BW153" s="100"/>
      <c r="BX153" s="100"/>
      <c r="BY153" s="100"/>
      <c r="BZ153" s="100"/>
      <c r="CA153" s="100"/>
      <c r="CC153" s="100"/>
      <c r="CD153" s="100"/>
      <c r="CE153" s="100"/>
      <c r="CF153" s="100"/>
      <c r="CG153" s="100"/>
      <c r="CH153" s="100"/>
      <c r="CI153" s="100"/>
      <c r="CJ153" s="100"/>
      <c r="CK153" s="100"/>
      <c r="CL153" s="100"/>
      <c r="CM153" s="100"/>
      <c r="CN153" s="100"/>
      <c r="CO153" s="100"/>
      <c r="CP153" s="100"/>
      <c r="CQ153" s="100"/>
      <c r="CR153" s="100"/>
      <c r="CS153" s="100"/>
      <c r="CT153" s="100"/>
      <c r="CU153" s="100"/>
      <c r="CV153" s="100"/>
      <c r="CW153" s="100"/>
      <c r="CX153" s="100"/>
      <c r="CY153" s="100"/>
      <c r="CZ153" s="100"/>
      <c r="DA153" s="100"/>
      <c r="DB153" s="100"/>
      <c r="DC153" s="100"/>
      <c r="DD153" s="100"/>
      <c r="DE153" s="100"/>
      <c r="DF153" s="100"/>
      <c r="DG153" s="100"/>
      <c r="DH153" s="100"/>
      <c r="DI153" s="100"/>
      <c r="DJ153" s="100"/>
      <c r="DK153" s="100"/>
      <c r="DL153" s="100"/>
      <c r="DM153" s="100"/>
      <c r="DN153" s="100"/>
      <c r="DO153" s="100"/>
      <c r="DP153" s="100"/>
      <c r="DQ153" s="100"/>
      <c r="DR153" s="100"/>
      <c r="DS153" s="100"/>
      <c r="DT153" s="100"/>
      <c r="DU153" s="100"/>
      <c r="DV153" s="100"/>
      <c r="DW153" s="100"/>
      <c r="DX153" s="100"/>
      <c r="DY153" s="100"/>
      <c r="DZ153" s="100"/>
      <c r="EA153" s="100"/>
      <c r="EB153" s="100"/>
      <c r="EC153" s="100"/>
      <c r="ED153" s="100"/>
      <c r="EE153" s="100"/>
      <c r="EF153" s="100"/>
      <c r="EG153" s="100"/>
      <c r="EH153" s="100"/>
      <c r="EI153" s="100"/>
      <c r="EJ153" s="100"/>
      <c r="EK153" s="100"/>
      <c r="EL153" s="100"/>
      <c r="EM153" s="100"/>
      <c r="EN153" s="100"/>
      <c r="EO153" s="100"/>
      <c r="EP153" s="100"/>
      <c r="EQ153" s="100"/>
      <c r="ER153" s="100"/>
      <c r="ES153" s="100"/>
      <c r="ET153" s="100"/>
      <c r="EU153" s="100"/>
      <c r="EV153" s="100"/>
      <c r="EW153" s="100"/>
      <c r="EX153" s="100"/>
      <c r="EY153" s="100"/>
      <c r="EZ153" s="100"/>
      <c r="FA153" s="100"/>
      <c r="FB153" s="100"/>
      <c r="FC153" s="100"/>
      <c r="FD153" s="100"/>
      <c r="FE153" s="100"/>
      <c r="FF153" s="100"/>
      <c r="FG153" s="100"/>
      <c r="FH153" s="100"/>
      <c r="FI153" s="100"/>
      <c r="FJ153" s="100"/>
      <c r="FK153" s="100"/>
      <c r="FL153" s="100"/>
      <c r="FM153" s="100"/>
      <c r="FN153" s="100"/>
      <c r="FO153" s="100"/>
      <c r="FP153" s="100"/>
      <c r="FQ153" s="100"/>
      <c r="FR153" s="100"/>
      <c r="FS153" s="100"/>
      <c r="FT153" s="100"/>
      <c r="FU153" s="100"/>
      <c r="FV153" s="100"/>
      <c r="FW153" s="100"/>
      <c r="FX153" s="639" t="s">
        <v>325</v>
      </c>
      <c r="FY153" s="640"/>
      <c r="FZ153" s="640"/>
      <c r="GA153" s="640"/>
      <c r="GB153" s="640"/>
      <c r="GC153" s="640"/>
      <c r="GD153" s="640"/>
      <c r="GE153" s="640"/>
      <c r="GF153" s="640"/>
      <c r="GG153" s="640"/>
      <c r="GH153" s="640"/>
      <c r="GI153" s="640"/>
      <c r="GJ153" s="640"/>
      <c r="GK153" s="640"/>
      <c r="GL153" s="640"/>
      <c r="GM153" s="640"/>
      <c r="GN153" s="640"/>
      <c r="GO153" s="640"/>
      <c r="GP153" s="640"/>
      <c r="GQ153" s="640"/>
      <c r="GR153" s="640"/>
      <c r="GS153" s="640"/>
      <c r="GT153" s="640"/>
      <c r="GU153" s="640"/>
      <c r="GV153" s="640"/>
      <c r="GW153" s="640"/>
      <c r="GX153" s="640"/>
      <c r="GY153" s="640"/>
      <c r="GZ153" s="640"/>
      <c r="HA153" s="640"/>
      <c r="HB153" s="640"/>
      <c r="HC153" s="640"/>
      <c r="HD153" s="640"/>
      <c r="HE153" s="640"/>
      <c r="HF153" s="640"/>
      <c r="HG153" s="640"/>
      <c r="HH153" s="640"/>
      <c r="HI153" s="640"/>
      <c r="HJ153" s="640"/>
      <c r="HK153" s="640"/>
      <c r="HL153" s="640"/>
      <c r="HM153" s="640"/>
      <c r="HN153" s="640"/>
      <c r="HO153" s="640"/>
      <c r="HP153" s="640"/>
      <c r="HQ153" s="640"/>
      <c r="HR153" s="640"/>
      <c r="HS153" s="640"/>
      <c r="HT153" s="640"/>
      <c r="HU153" s="640"/>
      <c r="HV153" s="640"/>
      <c r="HW153" s="640"/>
      <c r="HX153" s="640"/>
      <c r="HY153" s="640"/>
      <c r="HZ153" s="640"/>
      <c r="IA153" s="641"/>
      <c r="IB153" s="640"/>
      <c r="IC153" s="640"/>
      <c r="ID153" s="640"/>
      <c r="IE153" s="640"/>
      <c r="IF153" s="640"/>
      <c r="IG153" s="640"/>
      <c r="IH153" s="640"/>
      <c r="II153" s="640"/>
      <c r="IJ153" s="640"/>
      <c r="IK153" s="640"/>
      <c r="IL153" s="640"/>
      <c r="IM153" s="640"/>
      <c r="IN153" s="640"/>
      <c r="IO153" s="640"/>
      <c r="IP153" s="641"/>
      <c r="IQ153" s="640"/>
      <c r="IR153" s="640"/>
      <c r="IS153" s="640"/>
      <c r="IT153" s="642"/>
      <c r="IU153" s="640"/>
      <c r="IV153" s="640"/>
      <c r="IW153" s="640"/>
      <c r="IX153" s="640"/>
      <c r="IY153" s="640"/>
      <c r="IZ153" s="640"/>
      <c r="JA153" s="640"/>
      <c r="JB153" s="640"/>
      <c r="JC153" s="640"/>
      <c r="JD153" s="640"/>
      <c r="JE153" s="640"/>
      <c r="JF153" s="640"/>
      <c r="JG153" s="640"/>
      <c r="JH153" s="640"/>
      <c r="JI153" s="640"/>
      <c r="JJ153" s="640"/>
      <c r="JK153" s="640"/>
      <c r="JL153" s="640"/>
      <c r="JM153" s="640"/>
      <c r="JN153" s="640"/>
      <c r="JO153" s="640"/>
      <c r="JP153" s="640"/>
      <c r="JQ153" s="640"/>
      <c r="JR153" s="640"/>
      <c r="JS153" s="640"/>
      <c r="JT153" s="640"/>
      <c r="JU153" s="640"/>
      <c r="JV153" s="643"/>
      <c r="JX153" s="225"/>
      <c r="KA153" s="836"/>
    </row>
    <row r="154" spans="1:287">
      <c r="S154" s="327"/>
      <c r="T154" s="328"/>
      <c r="U154" s="306"/>
      <c r="V154" s="306"/>
      <c r="W154" s="542"/>
      <c r="X154" s="542"/>
      <c r="Y154" s="542"/>
      <c r="Z154" s="542"/>
      <c r="AA154" s="521"/>
      <c r="AB154" s="837"/>
      <c r="AC154" s="837"/>
      <c r="AD154" s="565"/>
      <c r="AE154" s="521"/>
      <c r="AF154" s="837"/>
      <c r="AG154" s="837"/>
      <c r="AH154" s="565"/>
      <c r="AI154" s="837"/>
      <c r="AJ154" s="837"/>
      <c r="AK154" s="837"/>
      <c r="AL154" s="837"/>
      <c r="AM154" s="837"/>
      <c r="AN154" s="565"/>
      <c r="AO154" s="837"/>
      <c r="AP154" s="565"/>
      <c r="AQ154" s="837"/>
      <c r="AR154" s="565"/>
      <c r="AS154" s="837"/>
      <c r="AT154" s="565"/>
      <c r="AU154" s="837"/>
      <c r="AV154" s="565"/>
      <c r="AW154" s="837"/>
      <c r="AX154" s="565"/>
      <c r="AY154" s="837"/>
      <c r="AZ154" s="565"/>
      <c r="BA154" s="837"/>
      <c r="BB154" s="565"/>
      <c r="BC154" s="837"/>
      <c r="BD154" s="565"/>
      <c r="BE154" s="837"/>
      <c r="BF154" s="565"/>
      <c r="BG154" s="837"/>
      <c r="BH154" s="565"/>
      <c r="BI154" s="837"/>
      <c r="BJ154" s="565"/>
      <c r="BK154" s="837"/>
      <c r="BL154" s="565"/>
      <c r="BM154" s="837"/>
      <c r="BN154" s="565"/>
      <c r="BO154" s="837"/>
      <c r="BP154" s="565"/>
      <c r="BQ154" s="100"/>
      <c r="BR154" s="100"/>
      <c r="BS154" s="100"/>
      <c r="BT154" s="100"/>
      <c r="BU154" s="100"/>
      <c r="BV154" s="100"/>
      <c r="BW154" s="100"/>
      <c r="BX154" s="100"/>
      <c r="BY154" s="100"/>
      <c r="BZ154" s="100"/>
      <c r="CA154" s="100"/>
      <c r="CC154" s="100"/>
      <c r="CD154" s="100"/>
      <c r="CE154" s="100"/>
      <c r="CF154" s="100"/>
      <c r="CG154" s="100"/>
      <c r="CH154" s="100"/>
      <c r="CI154" s="100"/>
      <c r="CJ154" s="100"/>
      <c r="CK154" s="100"/>
      <c r="CL154" s="100"/>
      <c r="CM154" s="100"/>
      <c r="CN154" s="100"/>
      <c r="CO154" s="100"/>
      <c r="CP154" s="100"/>
      <c r="CQ154" s="100"/>
      <c r="CR154" s="100"/>
      <c r="CS154" s="100"/>
      <c r="CT154" s="100"/>
      <c r="CU154" s="100"/>
      <c r="CV154" s="100"/>
      <c r="CW154" s="100"/>
      <c r="CX154" s="100"/>
      <c r="CY154" s="100"/>
      <c r="CZ154" s="100"/>
      <c r="DA154" s="100"/>
      <c r="DB154" s="100"/>
      <c r="DC154" s="100"/>
      <c r="DD154" s="100"/>
      <c r="DE154" s="100"/>
      <c r="DF154" s="100"/>
      <c r="DG154" s="100"/>
      <c r="DH154" s="100"/>
      <c r="DI154" s="100"/>
      <c r="DJ154" s="100"/>
      <c r="DK154" s="100"/>
      <c r="DL154" s="100"/>
      <c r="DM154" s="100"/>
      <c r="DN154" s="100"/>
      <c r="DO154" s="100"/>
      <c r="DP154" s="100"/>
      <c r="DQ154" s="100"/>
      <c r="DR154" s="100"/>
      <c r="DS154" s="100"/>
      <c r="DT154" s="100"/>
      <c r="DU154" s="100"/>
      <c r="DV154" s="100"/>
      <c r="DW154" s="100"/>
      <c r="DX154" s="100"/>
      <c r="DY154" s="100"/>
      <c r="DZ154" s="100"/>
      <c r="EA154" s="100"/>
      <c r="EB154" s="100"/>
      <c r="EC154" s="100"/>
      <c r="ED154" s="100"/>
      <c r="EE154" s="100"/>
      <c r="EF154" s="100"/>
      <c r="EG154" s="100"/>
      <c r="EH154" s="100"/>
      <c r="EI154" s="100"/>
      <c r="EJ154" s="100"/>
      <c r="EK154" s="100"/>
      <c r="EL154" s="100"/>
      <c r="EM154" s="100"/>
      <c r="EN154" s="100"/>
      <c r="EO154" s="100"/>
      <c r="EP154" s="100"/>
      <c r="EQ154" s="100"/>
      <c r="ER154" s="100"/>
      <c r="ES154" s="100"/>
      <c r="ET154" s="100"/>
      <c r="EU154" s="100"/>
      <c r="EV154" s="100"/>
      <c r="EW154" s="100"/>
      <c r="EX154" s="100"/>
      <c r="EY154" s="100"/>
      <c r="EZ154" s="100"/>
      <c r="FA154" s="100"/>
      <c r="FB154" s="100"/>
      <c r="FC154" s="100"/>
      <c r="FD154" s="100"/>
      <c r="FE154" s="100"/>
      <c r="FF154" s="100"/>
      <c r="FG154" s="100"/>
      <c r="FH154" s="100"/>
      <c r="FI154" s="100"/>
      <c r="FJ154" s="100"/>
      <c r="FK154" s="100"/>
      <c r="FL154" s="100"/>
      <c r="FM154" s="100"/>
      <c r="FN154" s="100"/>
      <c r="FO154" s="100"/>
      <c r="FP154" s="100"/>
      <c r="FQ154" s="100"/>
      <c r="FR154" s="100"/>
      <c r="FS154" s="100"/>
      <c r="FT154" s="100"/>
      <c r="FU154" s="100"/>
      <c r="FV154" s="100"/>
      <c r="FW154" s="100"/>
      <c r="FX154" s="675" t="s">
        <v>329</v>
      </c>
      <c r="FY154" s="676">
        <v>11</v>
      </c>
      <c r="FZ154" s="676">
        <v>30289590</v>
      </c>
      <c r="GA154" s="676">
        <v>55</v>
      </c>
      <c r="GB154" s="676" t="s">
        <v>798</v>
      </c>
      <c r="GC154" s="676">
        <v>20</v>
      </c>
      <c r="GD154" s="676">
        <v>2009</v>
      </c>
      <c r="GE154" s="676">
        <v>2</v>
      </c>
      <c r="GF154" s="676" t="s">
        <v>148</v>
      </c>
      <c r="GG154" s="676">
        <v>2</v>
      </c>
      <c r="GH154" s="676">
        <v>2</v>
      </c>
      <c r="GI154" s="676" t="s">
        <v>148</v>
      </c>
      <c r="GJ154" s="676">
        <v>2</v>
      </c>
      <c r="GK154" s="676" t="s">
        <v>781</v>
      </c>
      <c r="GL154" s="676" t="s">
        <v>782</v>
      </c>
      <c r="GM154" s="676">
        <v>66</v>
      </c>
      <c r="GN154" s="676" t="s">
        <v>783</v>
      </c>
      <c r="GO154" s="676">
        <v>0</v>
      </c>
      <c r="GP154" s="676">
        <v>0</v>
      </c>
      <c r="GQ154" s="676">
        <v>4</v>
      </c>
      <c r="GR154" s="676">
        <v>2</v>
      </c>
      <c r="GS154" s="676">
        <v>8</v>
      </c>
      <c r="GT154" s="676" t="s">
        <v>783</v>
      </c>
      <c r="GU154" s="676" t="s">
        <v>783</v>
      </c>
      <c r="GV154" s="676" t="s">
        <v>783</v>
      </c>
      <c r="GW154" s="676" t="s">
        <v>783</v>
      </c>
      <c r="GX154" s="676" t="s">
        <v>783</v>
      </c>
      <c r="GY154" s="676">
        <v>1649</v>
      </c>
      <c r="GZ154" s="676">
        <v>0.26</v>
      </c>
      <c r="HA154" s="676">
        <v>5</v>
      </c>
      <c r="HB154" s="676" t="s">
        <v>783</v>
      </c>
      <c r="HC154" s="676" t="s">
        <v>782</v>
      </c>
      <c r="HD154" s="676">
        <v>35</v>
      </c>
      <c r="HE154" s="676" t="s">
        <v>783</v>
      </c>
      <c r="HF154" s="676">
        <v>0</v>
      </c>
      <c r="HG154" s="676" t="s">
        <v>783</v>
      </c>
      <c r="HH154" s="676">
        <v>0</v>
      </c>
      <c r="HI154" s="676">
        <v>1</v>
      </c>
      <c r="HJ154" s="676">
        <v>45</v>
      </c>
      <c r="HK154" s="676" t="s">
        <v>784</v>
      </c>
      <c r="HL154" s="676" t="s">
        <v>785</v>
      </c>
      <c r="HM154" s="676" t="s">
        <v>783</v>
      </c>
      <c r="HN154" s="676" t="s">
        <v>783</v>
      </c>
      <c r="HO154" s="676" t="s">
        <v>783</v>
      </c>
      <c r="HP154" s="676" t="s">
        <v>783</v>
      </c>
      <c r="HQ154" s="676" t="s">
        <v>783</v>
      </c>
      <c r="HR154" s="676">
        <v>3978920</v>
      </c>
      <c r="HS154" s="676" t="s">
        <v>783</v>
      </c>
      <c r="HT154" s="676" t="s">
        <v>786</v>
      </c>
      <c r="HU154" s="676" t="s">
        <v>787</v>
      </c>
      <c r="HV154" s="676">
        <v>4</v>
      </c>
      <c r="HW154" s="676">
        <v>2014</v>
      </c>
      <c r="HX154" s="676">
        <v>63</v>
      </c>
      <c r="HY154" s="676">
        <v>0</v>
      </c>
      <c r="HZ154" s="676">
        <v>1373</v>
      </c>
      <c r="IA154" s="677">
        <v>41697.500081018516</v>
      </c>
      <c r="IB154" s="676" t="s">
        <v>788</v>
      </c>
      <c r="IC154" s="676">
        <v>3974442</v>
      </c>
      <c r="ID154" s="676">
        <v>2014</v>
      </c>
      <c r="IE154" s="676">
        <v>1712</v>
      </c>
      <c r="IF154" s="676" t="s">
        <v>783</v>
      </c>
      <c r="IG154" s="676" t="s">
        <v>783</v>
      </c>
      <c r="IH154" s="676" t="s">
        <v>783</v>
      </c>
      <c r="II154" s="676" t="s">
        <v>783</v>
      </c>
      <c r="IJ154" s="676" t="s">
        <v>783</v>
      </c>
      <c r="IK154" s="676" t="s">
        <v>783</v>
      </c>
      <c r="IL154" s="676" t="s">
        <v>783</v>
      </c>
      <c r="IM154" s="676" t="s">
        <v>783</v>
      </c>
      <c r="IN154" s="676" t="s">
        <v>783</v>
      </c>
      <c r="IO154" s="676">
        <v>1649</v>
      </c>
      <c r="IP154" s="677">
        <v>39696.595601851855</v>
      </c>
      <c r="IQ154" s="676">
        <v>2</v>
      </c>
      <c r="IR154" s="676" t="s">
        <v>793</v>
      </c>
      <c r="IS154" s="676">
        <v>8</v>
      </c>
      <c r="IT154" s="683">
        <v>41275</v>
      </c>
      <c r="IU154" s="676" t="s">
        <v>783</v>
      </c>
      <c r="IV154" s="676" t="s">
        <v>783</v>
      </c>
      <c r="IW154" s="676" t="s">
        <v>783</v>
      </c>
      <c r="IX154" s="676" t="s">
        <v>781</v>
      </c>
      <c r="IY154" s="676">
        <v>45</v>
      </c>
      <c r="IZ154" s="676" t="s">
        <v>789</v>
      </c>
      <c r="JA154" s="676" t="s">
        <v>783</v>
      </c>
      <c r="JB154" s="676" t="s">
        <v>783</v>
      </c>
      <c r="JC154" s="676" t="s">
        <v>783</v>
      </c>
      <c r="JD154" s="676">
        <v>547757</v>
      </c>
      <c r="JE154" s="676" t="s">
        <v>783</v>
      </c>
      <c r="JF154" s="676" t="s">
        <v>783</v>
      </c>
      <c r="JG154" s="676" t="s">
        <v>843</v>
      </c>
      <c r="JH154" s="676">
        <v>55</v>
      </c>
      <c r="JI154" s="676" t="s">
        <v>783</v>
      </c>
      <c r="JJ154" s="676" t="s">
        <v>783</v>
      </c>
      <c r="JK154" s="676" t="s">
        <v>783</v>
      </c>
      <c r="JL154" s="676" t="s">
        <v>790</v>
      </c>
      <c r="JM154" s="676">
        <v>4</v>
      </c>
      <c r="JN154" s="676">
        <v>3</v>
      </c>
      <c r="JO154" s="676" t="s">
        <v>783</v>
      </c>
      <c r="JP154" s="676" t="s">
        <v>783</v>
      </c>
      <c r="JQ154" s="676" t="s">
        <v>783</v>
      </c>
      <c r="JR154" s="676" t="s">
        <v>783</v>
      </c>
      <c r="JS154" s="676" t="s">
        <v>783</v>
      </c>
      <c r="JT154" s="676" t="s">
        <v>783</v>
      </c>
      <c r="JU154" s="676" t="s">
        <v>934</v>
      </c>
      <c r="JV154" s="678">
        <v>1412.516574</v>
      </c>
      <c r="JX154" s="225"/>
      <c r="KA154" s="836"/>
    </row>
    <row r="155" spans="1:287">
      <c r="A155" s="838"/>
      <c r="H155" s="554"/>
      <c r="L155" s="859"/>
      <c r="M155" s="860"/>
      <c r="N155" s="861" t="s">
        <v>650</v>
      </c>
      <c r="O155" s="861"/>
      <c r="S155" s="327"/>
      <c r="T155" s="328"/>
      <c r="U155" s="306"/>
      <c r="V155" s="306"/>
      <c r="W155" s="542"/>
      <c r="X155" s="542"/>
      <c r="Y155" s="542"/>
      <c r="Z155" s="542"/>
      <c r="AA155" s="521"/>
      <c r="AB155" s="837"/>
      <c r="AC155" s="837"/>
      <c r="AD155" s="565"/>
      <c r="AE155" s="521"/>
      <c r="AF155" s="837"/>
      <c r="AG155" s="837"/>
      <c r="AH155" s="565"/>
      <c r="AI155" s="837"/>
      <c r="AJ155" s="837"/>
      <c r="AK155" s="837"/>
      <c r="AL155" s="837"/>
      <c r="AM155" s="837"/>
      <c r="AN155" s="565"/>
      <c r="AO155" s="837"/>
      <c r="AP155" s="565"/>
      <c r="AQ155" s="837"/>
      <c r="AR155" s="565"/>
      <c r="AS155" s="837"/>
      <c r="AT155" s="565"/>
      <c r="AU155" s="837"/>
      <c r="AV155" s="565"/>
      <c r="AW155" s="837"/>
      <c r="AX155" s="565"/>
      <c r="AY155" s="837"/>
      <c r="AZ155" s="565"/>
      <c r="BA155" s="837"/>
      <c r="BB155" s="565"/>
      <c r="BC155" s="837"/>
      <c r="BD155" s="565"/>
      <c r="BE155" s="837"/>
      <c r="BF155" s="565"/>
      <c r="BG155" s="837"/>
      <c r="BH155" s="565"/>
      <c r="BI155" s="837"/>
      <c r="BJ155" s="565"/>
      <c r="BK155" s="837"/>
      <c r="BL155" s="565"/>
      <c r="BM155" s="837"/>
      <c r="BN155" s="565"/>
      <c r="BO155" s="837"/>
      <c r="BP155" s="565"/>
      <c r="BQ155" s="100"/>
      <c r="BR155" s="100"/>
      <c r="BS155" s="100"/>
      <c r="BT155" s="100"/>
      <c r="BU155" s="100"/>
      <c r="BV155" s="100"/>
      <c r="BW155" s="100"/>
      <c r="BX155" s="100"/>
      <c r="BY155" s="100"/>
      <c r="BZ155" s="100"/>
      <c r="CA155" s="100"/>
      <c r="CB155" s="100"/>
      <c r="CC155" s="100"/>
      <c r="CD155" s="100"/>
      <c r="CE155" s="100"/>
      <c r="CF155" s="100"/>
      <c r="CG155" s="100"/>
      <c r="CH155" s="100"/>
      <c r="CI155" s="100"/>
      <c r="CJ155" s="100"/>
      <c r="CK155" s="100"/>
      <c r="CL155" s="100"/>
      <c r="CM155" s="100"/>
      <c r="CN155" s="100"/>
      <c r="CO155" s="100"/>
      <c r="CP155" s="100"/>
      <c r="CQ155" s="100"/>
      <c r="CR155" s="100"/>
      <c r="CS155" s="100"/>
      <c r="CT155" s="100"/>
      <c r="CU155" s="100"/>
      <c r="CV155" s="100"/>
      <c r="CW155" s="100"/>
      <c r="CX155" s="100"/>
      <c r="CY155" s="100"/>
      <c r="CZ155" s="100"/>
      <c r="DA155" s="100"/>
      <c r="DB155" s="100"/>
      <c r="DC155" s="100"/>
      <c r="DD155" s="100"/>
      <c r="DE155" s="100"/>
      <c r="DF155" s="100"/>
      <c r="DG155" s="100"/>
      <c r="DH155" s="100"/>
      <c r="DI155" s="100"/>
      <c r="DJ155" s="100"/>
      <c r="DK155" s="100"/>
      <c r="DL155" s="100"/>
      <c r="DM155" s="100"/>
      <c r="DN155" s="100"/>
      <c r="DO155" s="100"/>
      <c r="DP155" s="100"/>
      <c r="DQ155" s="100"/>
      <c r="DR155" s="100"/>
      <c r="DS155" s="100"/>
      <c r="DT155" s="100"/>
      <c r="DU155" s="100"/>
      <c r="DV155" s="100"/>
      <c r="DW155" s="100"/>
      <c r="DX155" s="100"/>
      <c r="DY155" s="100"/>
      <c r="DZ155" s="100"/>
      <c r="EA155" s="100"/>
      <c r="EB155" s="100"/>
      <c r="EC155" s="100"/>
      <c r="ED155" s="100"/>
      <c r="EE155" s="100"/>
      <c r="EF155" s="100"/>
      <c r="EG155" s="100"/>
      <c r="EH155" s="100"/>
      <c r="EI155" s="100"/>
      <c r="EJ155" s="100"/>
      <c r="EK155" s="100"/>
      <c r="EL155" s="100"/>
      <c r="EM155" s="100"/>
      <c r="EN155" s="100"/>
      <c r="EO155" s="100"/>
      <c r="EP155" s="100"/>
      <c r="EQ155" s="100"/>
      <c r="ER155" s="100"/>
      <c r="ES155" s="100"/>
      <c r="ET155" s="100"/>
      <c r="EU155" s="100"/>
      <c r="EV155" s="100"/>
      <c r="EW155" s="100"/>
      <c r="EX155" s="100"/>
      <c r="EY155" s="100"/>
      <c r="EZ155" s="100"/>
      <c r="FA155" s="100"/>
      <c r="FB155" s="100"/>
      <c r="FC155" s="100"/>
      <c r="FD155" s="100"/>
      <c r="FE155" s="100"/>
      <c r="FF155" s="100"/>
      <c r="FG155" s="100"/>
      <c r="FH155" s="100"/>
      <c r="FI155" s="100"/>
      <c r="FJ155" s="100"/>
      <c r="FK155" s="100"/>
      <c r="FL155" s="100"/>
      <c r="FM155" s="100"/>
      <c r="FN155" s="100"/>
      <c r="FO155" s="100"/>
      <c r="FP155" s="100"/>
      <c r="FQ155" s="100"/>
      <c r="FR155" s="100"/>
      <c r="FS155" s="100"/>
      <c r="FT155" s="100"/>
      <c r="FU155" s="100"/>
      <c r="FV155" s="100"/>
      <c r="FW155" s="100"/>
      <c r="FX155" s="679" t="s">
        <v>329</v>
      </c>
      <c r="FY155" s="680">
        <v>129</v>
      </c>
      <c r="FZ155" s="680">
        <v>30289587</v>
      </c>
      <c r="GA155" s="680">
        <v>55</v>
      </c>
      <c r="GB155" s="680" t="s">
        <v>798</v>
      </c>
      <c r="GC155" s="680">
        <v>20</v>
      </c>
      <c r="GD155" s="680">
        <v>2009</v>
      </c>
      <c r="GE155" s="680">
        <v>2</v>
      </c>
      <c r="GF155" s="680" t="s">
        <v>148</v>
      </c>
      <c r="GG155" s="680">
        <v>2</v>
      </c>
      <c r="GH155" s="680">
        <v>2</v>
      </c>
      <c r="GI155" s="680" t="s">
        <v>148</v>
      </c>
      <c r="GJ155" s="680">
        <v>2</v>
      </c>
      <c r="GK155" s="680" t="s">
        <v>781</v>
      </c>
      <c r="GL155" s="680" t="s">
        <v>782</v>
      </c>
      <c r="GM155" s="680">
        <v>66</v>
      </c>
      <c r="GN155" s="680" t="s">
        <v>783</v>
      </c>
      <c r="GO155" s="680">
        <v>0</v>
      </c>
      <c r="GP155" s="680">
        <v>0</v>
      </c>
      <c r="GQ155" s="680">
        <v>4</v>
      </c>
      <c r="GR155" s="680">
        <v>2</v>
      </c>
      <c r="GS155" s="680">
        <v>8</v>
      </c>
      <c r="GT155" s="680" t="s">
        <v>783</v>
      </c>
      <c r="GU155" s="680" t="s">
        <v>783</v>
      </c>
      <c r="GV155" s="680" t="s">
        <v>783</v>
      </c>
      <c r="GW155" s="680" t="s">
        <v>783</v>
      </c>
      <c r="GX155" s="680" t="s">
        <v>783</v>
      </c>
      <c r="GY155" s="680">
        <v>1649</v>
      </c>
      <c r="GZ155" s="680">
        <v>0.4</v>
      </c>
      <c r="HA155" s="680">
        <v>5</v>
      </c>
      <c r="HB155" s="680" t="s">
        <v>783</v>
      </c>
      <c r="HC155" s="680" t="s">
        <v>782</v>
      </c>
      <c r="HD155" s="680">
        <v>35</v>
      </c>
      <c r="HE155" s="680" t="s">
        <v>783</v>
      </c>
      <c r="HF155" s="680">
        <v>0</v>
      </c>
      <c r="HG155" s="680" t="s">
        <v>783</v>
      </c>
      <c r="HH155" s="680">
        <v>0</v>
      </c>
      <c r="HI155" s="680">
        <v>1</v>
      </c>
      <c r="HJ155" s="680">
        <v>45</v>
      </c>
      <c r="HK155" s="680" t="s">
        <v>784</v>
      </c>
      <c r="HL155" s="680" t="s">
        <v>785</v>
      </c>
      <c r="HM155" s="680" t="s">
        <v>783</v>
      </c>
      <c r="HN155" s="680" t="s">
        <v>783</v>
      </c>
      <c r="HO155" s="680" t="s">
        <v>783</v>
      </c>
      <c r="HP155" s="680" t="s">
        <v>783</v>
      </c>
      <c r="HQ155" s="680" t="s">
        <v>783</v>
      </c>
      <c r="HR155" s="680">
        <v>3978931</v>
      </c>
      <c r="HS155" s="680" t="s">
        <v>783</v>
      </c>
      <c r="HT155" s="680" t="s">
        <v>786</v>
      </c>
      <c r="HU155" s="680" t="s">
        <v>787</v>
      </c>
      <c r="HV155" s="680">
        <v>4</v>
      </c>
      <c r="HW155" s="680">
        <v>2014</v>
      </c>
      <c r="HX155" s="680">
        <v>63</v>
      </c>
      <c r="HY155" s="680">
        <v>0</v>
      </c>
      <c r="HZ155" s="680">
        <v>2112</v>
      </c>
      <c r="IA155" s="681">
        <v>41697.500081018516</v>
      </c>
      <c r="IB155" s="680" t="s">
        <v>788</v>
      </c>
      <c r="IC155" s="680">
        <v>3974453</v>
      </c>
      <c r="ID155" s="680">
        <v>2014</v>
      </c>
      <c r="IE155" s="680">
        <v>1712</v>
      </c>
      <c r="IF155" s="680" t="s">
        <v>783</v>
      </c>
      <c r="IG155" s="680" t="s">
        <v>783</v>
      </c>
      <c r="IH155" s="680" t="s">
        <v>783</v>
      </c>
      <c r="II155" s="680" t="s">
        <v>783</v>
      </c>
      <c r="IJ155" s="680" t="s">
        <v>783</v>
      </c>
      <c r="IK155" s="680" t="s">
        <v>783</v>
      </c>
      <c r="IL155" s="680" t="s">
        <v>783</v>
      </c>
      <c r="IM155" s="680" t="s">
        <v>783</v>
      </c>
      <c r="IN155" s="680" t="s">
        <v>783</v>
      </c>
      <c r="IO155" s="680">
        <v>1649</v>
      </c>
      <c r="IP155" s="681">
        <v>39696.595601851855</v>
      </c>
      <c r="IQ155" s="680">
        <v>2</v>
      </c>
      <c r="IR155" s="680" t="s">
        <v>793</v>
      </c>
      <c r="IS155" s="680">
        <v>8</v>
      </c>
      <c r="IT155" s="684">
        <v>41275</v>
      </c>
      <c r="IU155" s="680" t="s">
        <v>783</v>
      </c>
      <c r="IV155" s="680" t="s">
        <v>783</v>
      </c>
      <c r="IW155" s="680" t="s">
        <v>783</v>
      </c>
      <c r="IX155" s="680" t="s">
        <v>781</v>
      </c>
      <c r="IY155" s="680">
        <v>45</v>
      </c>
      <c r="IZ155" s="680" t="s">
        <v>789</v>
      </c>
      <c r="JA155" s="680" t="s">
        <v>783</v>
      </c>
      <c r="JB155" s="680" t="s">
        <v>783</v>
      </c>
      <c r="JC155" s="680" t="s">
        <v>783</v>
      </c>
      <c r="JD155" s="680">
        <v>547757</v>
      </c>
      <c r="JE155" s="680" t="s">
        <v>783</v>
      </c>
      <c r="JF155" s="680" t="s">
        <v>783</v>
      </c>
      <c r="JG155" s="680" t="s">
        <v>843</v>
      </c>
      <c r="JH155" s="680">
        <v>55</v>
      </c>
      <c r="JI155" s="680" t="s">
        <v>783</v>
      </c>
      <c r="JJ155" s="680" t="s">
        <v>783</v>
      </c>
      <c r="JK155" s="680" t="s">
        <v>783</v>
      </c>
      <c r="JL155" s="680" t="s">
        <v>790</v>
      </c>
      <c r="JM155" s="680">
        <v>4</v>
      </c>
      <c r="JN155" s="680">
        <v>3</v>
      </c>
      <c r="JO155" s="680" t="s">
        <v>783</v>
      </c>
      <c r="JP155" s="680" t="s">
        <v>783</v>
      </c>
      <c r="JQ155" s="680" t="s">
        <v>783</v>
      </c>
      <c r="JR155" s="680" t="s">
        <v>783</v>
      </c>
      <c r="JS155" s="680" t="s">
        <v>783</v>
      </c>
      <c r="JT155" s="680" t="s">
        <v>783</v>
      </c>
      <c r="JU155" s="680" t="s">
        <v>935</v>
      </c>
      <c r="JV155" s="682">
        <v>2149.802909</v>
      </c>
      <c r="JX155" s="225"/>
      <c r="KA155" s="836"/>
    </row>
    <row r="156" spans="1:287">
      <c r="A156" s="838"/>
      <c r="H156" s="554"/>
      <c r="L156" s="859"/>
      <c r="M156" s="860"/>
      <c r="N156" s="859" t="s">
        <v>652</v>
      </c>
      <c r="O156" s="859" t="s">
        <v>653</v>
      </c>
      <c r="S156" s="327"/>
      <c r="T156" s="328"/>
      <c r="U156" s="306"/>
      <c r="V156" s="306"/>
      <c r="W156" s="542"/>
      <c r="X156" s="542"/>
      <c r="Y156" s="542"/>
      <c r="Z156" s="542"/>
      <c r="AA156" s="521"/>
      <c r="AB156" s="837"/>
      <c r="AC156" s="837"/>
      <c r="AD156" s="565"/>
      <c r="AE156" s="521"/>
      <c r="AF156" s="837"/>
      <c r="AG156" s="837"/>
      <c r="AH156" s="565"/>
      <c r="AI156" s="837"/>
      <c r="AJ156" s="837"/>
      <c r="AK156" s="837"/>
      <c r="AL156" s="837"/>
      <c r="AM156" s="837"/>
      <c r="AN156" s="565"/>
      <c r="AO156" s="837"/>
      <c r="AP156" s="565"/>
      <c r="AQ156" s="837"/>
      <c r="AR156" s="565"/>
      <c r="AS156" s="837"/>
      <c r="AT156" s="565"/>
      <c r="AU156" s="837"/>
      <c r="AV156" s="565"/>
      <c r="AW156" s="837"/>
      <c r="AX156" s="565"/>
      <c r="AY156" s="837"/>
      <c r="AZ156" s="565"/>
      <c r="BA156" s="837"/>
      <c r="BB156" s="565"/>
      <c r="BC156" s="837"/>
      <c r="BD156" s="565"/>
      <c r="BE156" s="837"/>
      <c r="BF156" s="565"/>
      <c r="BG156" s="837"/>
      <c r="BH156" s="565"/>
      <c r="BI156" s="837"/>
      <c r="BJ156" s="565"/>
      <c r="BK156" s="837"/>
      <c r="BL156" s="565"/>
      <c r="BM156" s="837"/>
      <c r="BN156" s="565"/>
      <c r="BO156" s="837"/>
      <c r="BP156" s="565"/>
      <c r="BQ156" s="100"/>
      <c r="BR156" s="100"/>
      <c r="BS156" s="100"/>
      <c r="BT156" s="100"/>
      <c r="BU156" s="100"/>
      <c r="BV156" s="100"/>
      <c r="BW156" s="100"/>
      <c r="BX156" s="100"/>
      <c r="BY156" s="100"/>
      <c r="BZ156" s="100"/>
      <c r="CA156" s="100"/>
      <c r="CB156" s="100"/>
      <c r="CC156" s="100"/>
      <c r="CD156" s="100"/>
      <c r="CE156" s="100"/>
      <c r="CF156" s="100"/>
      <c r="CG156" s="100"/>
      <c r="CH156" s="100"/>
      <c r="CI156" s="100"/>
      <c r="CJ156" s="100"/>
      <c r="CK156" s="100"/>
      <c r="CL156" s="100"/>
      <c r="CM156" s="100"/>
      <c r="CN156" s="100"/>
      <c r="CO156" s="100"/>
      <c r="CP156" s="100"/>
      <c r="CQ156" s="100"/>
      <c r="CR156" s="100"/>
      <c r="CS156" s="100"/>
      <c r="CT156" s="100"/>
      <c r="CU156" s="100"/>
      <c r="CV156" s="100"/>
      <c r="CW156" s="100"/>
      <c r="CX156" s="100"/>
      <c r="CY156" s="100"/>
      <c r="CZ156" s="100"/>
      <c r="DA156" s="100"/>
      <c r="DB156" s="100"/>
      <c r="DC156" s="100"/>
      <c r="DD156" s="100"/>
      <c r="DE156" s="100"/>
      <c r="DF156" s="100"/>
      <c r="DG156" s="100"/>
      <c r="DH156" s="100"/>
      <c r="DI156" s="100"/>
      <c r="DJ156" s="100"/>
      <c r="DK156" s="100"/>
      <c r="DL156" s="100"/>
      <c r="DM156" s="100"/>
      <c r="DN156" s="100"/>
      <c r="DO156" s="100"/>
      <c r="DP156" s="100"/>
      <c r="DQ156" s="100"/>
      <c r="DR156" s="100"/>
      <c r="DS156" s="100"/>
      <c r="DT156" s="100"/>
      <c r="DU156" s="100"/>
      <c r="DV156" s="100"/>
      <c r="DW156" s="100"/>
      <c r="DX156" s="100"/>
      <c r="DY156" s="100"/>
      <c r="DZ156" s="100"/>
      <c r="EA156" s="100"/>
      <c r="EB156" s="100"/>
      <c r="EC156" s="100"/>
      <c r="ED156" s="100"/>
      <c r="EE156" s="100"/>
      <c r="EF156" s="100"/>
      <c r="EG156" s="100"/>
      <c r="EH156" s="100"/>
      <c r="EI156" s="100"/>
      <c r="EJ156" s="100"/>
      <c r="EK156" s="100"/>
      <c r="EL156" s="100"/>
      <c r="EM156" s="100"/>
      <c r="EN156" s="100"/>
      <c r="EO156" s="100"/>
      <c r="EP156" s="100"/>
      <c r="EQ156" s="100"/>
      <c r="ER156" s="100"/>
      <c r="ES156" s="100"/>
      <c r="ET156" s="100"/>
      <c r="EU156" s="100"/>
      <c r="EV156" s="100"/>
      <c r="EW156" s="100"/>
      <c r="EX156" s="100"/>
      <c r="EY156" s="100"/>
      <c r="EZ156" s="100"/>
      <c r="FA156" s="100"/>
      <c r="FB156" s="100"/>
      <c r="FC156" s="100"/>
      <c r="FD156" s="100"/>
      <c r="FE156" s="100"/>
      <c r="FF156" s="100"/>
      <c r="FG156" s="100"/>
      <c r="FH156" s="100"/>
      <c r="FI156" s="100"/>
      <c r="FJ156" s="100"/>
      <c r="FK156" s="100"/>
      <c r="FL156" s="100"/>
      <c r="FM156" s="100"/>
      <c r="FN156" s="100"/>
      <c r="FO156" s="100"/>
      <c r="FP156" s="100"/>
      <c r="FQ156" s="100"/>
      <c r="FR156" s="100"/>
      <c r="FS156" s="100"/>
      <c r="FT156" s="100"/>
      <c r="FU156" s="100"/>
      <c r="FV156" s="100"/>
      <c r="FW156" s="100"/>
      <c r="FX156" s="679" t="s">
        <v>329</v>
      </c>
      <c r="FY156" s="680">
        <v>174</v>
      </c>
      <c r="FZ156" s="680">
        <v>30289593</v>
      </c>
      <c r="GA156" s="680">
        <v>55</v>
      </c>
      <c r="GB156" s="680" t="s">
        <v>798</v>
      </c>
      <c r="GC156" s="680">
        <v>20</v>
      </c>
      <c r="GD156" s="680">
        <v>2009</v>
      </c>
      <c r="GE156" s="680">
        <v>2</v>
      </c>
      <c r="GF156" s="680" t="s">
        <v>148</v>
      </c>
      <c r="GG156" s="680">
        <v>2</v>
      </c>
      <c r="GH156" s="680">
        <v>2</v>
      </c>
      <c r="GI156" s="680" t="s">
        <v>148</v>
      </c>
      <c r="GJ156" s="680">
        <v>2</v>
      </c>
      <c r="GK156" s="680" t="s">
        <v>781</v>
      </c>
      <c r="GL156" s="680" t="s">
        <v>782</v>
      </c>
      <c r="GM156" s="680">
        <v>66</v>
      </c>
      <c r="GN156" s="680" t="s">
        <v>783</v>
      </c>
      <c r="GO156" s="680">
        <v>0</v>
      </c>
      <c r="GP156" s="680">
        <v>0</v>
      </c>
      <c r="GQ156" s="680">
        <v>4</v>
      </c>
      <c r="GR156" s="680">
        <v>2</v>
      </c>
      <c r="GS156" s="680">
        <v>8</v>
      </c>
      <c r="GT156" s="680" t="s">
        <v>783</v>
      </c>
      <c r="GU156" s="680" t="s">
        <v>783</v>
      </c>
      <c r="GV156" s="680" t="s">
        <v>783</v>
      </c>
      <c r="GW156" s="680" t="s">
        <v>783</v>
      </c>
      <c r="GX156" s="680" t="s">
        <v>783</v>
      </c>
      <c r="GY156" s="680">
        <v>1649</v>
      </c>
      <c r="GZ156" s="680">
        <v>0.32</v>
      </c>
      <c r="HA156" s="680">
        <v>5</v>
      </c>
      <c r="HB156" s="680" t="s">
        <v>783</v>
      </c>
      <c r="HC156" s="680" t="s">
        <v>782</v>
      </c>
      <c r="HD156" s="680">
        <v>35</v>
      </c>
      <c r="HE156" s="680" t="s">
        <v>783</v>
      </c>
      <c r="HF156" s="680">
        <v>0</v>
      </c>
      <c r="HG156" s="680" t="s">
        <v>783</v>
      </c>
      <c r="HH156" s="680">
        <v>0</v>
      </c>
      <c r="HI156" s="680">
        <v>1</v>
      </c>
      <c r="HJ156" s="680">
        <v>45</v>
      </c>
      <c r="HK156" s="680" t="s">
        <v>784</v>
      </c>
      <c r="HL156" s="680" t="s">
        <v>785</v>
      </c>
      <c r="HM156" s="680" t="s">
        <v>783</v>
      </c>
      <c r="HN156" s="680" t="s">
        <v>783</v>
      </c>
      <c r="HO156" s="680" t="s">
        <v>783</v>
      </c>
      <c r="HP156" s="680" t="s">
        <v>783</v>
      </c>
      <c r="HQ156" s="680" t="s">
        <v>783</v>
      </c>
      <c r="HR156" s="680">
        <v>3978919</v>
      </c>
      <c r="HS156" s="680" t="s">
        <v>783</v>
      </c>
      <c r="HT156" s="680" t="s">
        <v>786</v>
      </c>
      <c r="HU156" s="680" t="s">
        <v>787</v>
      </c>
      <c r="HV156" s="680">
        <v>4</v>
      </c>
      <c r="HW156" s="680">
        <v>2014</v>
      </c>
      <c r="HX156" s="680">
        <v>63</v>
      </c>
      <c r="HY156" s="680">
        <v>0</v>
      </c>
      <c r="HZ156" s="680">
        <v>1690</v>
      </c>
      <c r="IA156" s="681">
        <v>41697.500081018516</v>
      </c>
      <c r="IB156" s="680" t="s">
        <v>788</v>
      </c>
      <c r="IC156" s="680">
        <v>3974441</v>
      </c>
      <c r="ID156" s="680">
        <v>2014</v>
      </c>
      <c r="IE156" s="680">
        <v>1712</v>
      </c>
      <c r="IF156" s="680" t="s">
        <v>783</v>
      </c>
      <c r="IG156" s="680" t="s">
        <v>783</v>
      </c>
      <c r="IH156" s="680" t="s">
        <v>783</v>
      </c>
      <c r="II156" s="680" t="s">
        <v>783</v>
      </c>
      <c r="IJ156" s="680" t="s">
        <v>783</v>
      </c>
      <c r="IK156" s="680" t="s">
        <v>783</v>
      </c>
      <c r="IL156" s="680" t="s">
        <v>783</v>
      </c>
      <c r="IM156" s="680" t="s">
        <v>783</v>
      </c>
      <c r="IN156" s="680" t="s">
        <v>783</v>
      </c>
      <c r="IO156" s="680">
        <v>1649</v>
      </c>
      <c r="IP156" s="681">
        <v>39696.595601851855</v>
      </c>
      <c r="IQ156" s="680">
        <v>2</v>
      </c>
      <c r="IR156" s="680" t="s">
        <v>793</v>
      </c>
      <c r="IS156" s="680">
        <v>8</v>
      </c>
      <c r="IT156" s="684">
        <v>41275</v>
      </c>
      <c r="IU156" s="680" t="s">
        <v>783</v>
      </c>
      <c r="IV156" s="680" t="s">
        <v>783</v>
      </c>
      <c r="IW156" s="680" t="s">
        <v>783</v>
      </c>
      <c r="IX156" s="680" t="s">
        <v>781</v>
      </c>
      <c r="IY156" s="680">
        <v>45</v>
      </c>
      <c r="IZ156" s="680" t="s">
        <v>789</v>
      </c>
      <c r="JA156" s="680" t="s">
        <v>783</v>
      </c>
      <c r="JB156" s="680" t="s">
        <v>783</v>
      </c>
      <c r="JC156" s="680" t="s">
        <v>783</v>
      </c>
      <c r="JD156" s="680">
        <v>547757</v>
      </c>
      <c r="JE156" s="680" t="s">
        <v>783</v>
      </c>
      <c r="JF156" s="680" t="s">
        <v>783</v>
      </c>
      <c r="JG156" s="680" t="s">
        <v>843</v>
      </c>
      <c r="JH156" s="680">
        <v>55</v>
      </c>
      <c r="JI156" s="680" t="s">
        <v>783</v>
      </c>
      <c r="JJ156" s="680" t="s">
        <v>783</v>
      </c>
      <c r="JK156" s="680" t="s">
        <v>783</v>
      </c>
      <c r="JL156" s="680" t="s">
        <v>790</v>
      </c>
      <c r="JM156" s="680">
        <v>4</v>
      </c>
      <c r="JN156" s="680">
        <v>3</v>
      </c>
      <c r="JO156" s="680" t="s">
        <v>783</v>
      </c>
      <c r="JP156" s="680" t="s">
        <v>783</v>
      </c>
      <c r="JQ156" s="680" t="s">
        <v>783</v>
      </c>
      <c r="JR156" s="680" t="s">
        <v>783</v>
      </c>
      <c r="JS156" s="680" t="s">
        <v>783</v>
      </c>
      <c r="JT156" s="680" t="s">
        <v>783</v>
      </c>
      <c r="JU156" s="680" t="s">
        <v>936</v>
      </c>
      <c r="JV156" s="682">
        <v>1722.4713320000001</v>
      </c>
      <c r="JX156" s="225"/>
      <c r="KA156" s="836"/>
    </row>
    <row r="157" spans="1:287">
      <c r="A157" s="838"/>
      <c r="L157" s="859"/>
      <c r="M157" s="862" t="s">
        <v>655</v>
      </c>
      <c r="N157" s="311" t="s">
        <v>654</v>
      </c>
      <c r="O157" s="863">
        <v>7.8</v>
      </c>
      <c r="CB157" s="100"/>
      <c r="FX157" s="679" t="s">
        <v>329</v>
      </c>
      <c r="FY157" s="680">
        <v>190</v>
      </c>
      <c r="FZ157" s="680">
        <v>30289594</v>
      </c>
      <c r="GA157" s="680">
        <v>55</v>
      </c>
      <c r="GB157" s="680" t="s">
        <v>798</v>
      </c>
      <c r="GC157" s="680">
        <v>20</v>
      </c>
      <c r="GD157" s="680">
        <v>2009</v>
      </c>
      <c r="GE157" s="680">
        <v>2</v>
      </c>
      <c r="GF157" s="680" t="s">
        <v>148</v>
      </c>
      <c r="GG157" s="680">
        <v>2</v>
      </c>
      <c r="GH157" s="680">
        <v>2</v>
      </c>
      <c r="GI157" s="680" t="s">
        <v>148</v>
      </c>
      <c r="GJ157" s="680">
        <v>2</v>
      </c>
      <c r="GK157" s="680" t="s">
        <v>781</v>
      </c>
      <c r="GL157" s="680" t="s">
        <v>782</v>
      </c>
      <c r="GM157" s="680">
        <v>66</v>
      </c>
      <c r="GN157" s="680" t="s">
        <v>783</v>
      </c>
      <c r="GO157" s="680">
        <v>0</v>
      </c>
      <c r="GP157" s="680">
        <v>0</v>
      </c>
      <c r="GQ157" s="680">
        <v>4</v>
      </c>
      <c r="GR157" s="680">
        <v>2</v>
      </c>
      <c r="GS157" s="680">
        <v>8</v>
      </c>
      <c r="GT157" s="680" t="s">
        <v>783</v>
      </c>
      <c r="GU157" s="680" t="s">
        <v>783</v>
      </c>
      <c r="GV157" s="680" t="s">
        <v>783</v>
      </c>
      <c r="GW157" s="680" t="s">
        <v>783</v>
      </c>
      <c r="GX157" s="680" t="s">
        <v>783</v>
      </c>
      <c r="GY157" s="680">
        <v>1649</v>
      </c>
      <c r="GZ157" s="680">
        <v>0.87</v>
      </c>
      <c r="HA157" s="680">
        <v>5</v>
      </c>
      <c r="HB157" s="680" t="s">
        <v>783</v>
      </c>
      <c r="HC157" s="680" t="s">
        <v>782</v>
      </c>
      <c r="HD157" s="680">
        <v>35</v>
      </c>
      <c r="HE157" s="680" t="s">
        <v>783</v>
      </c>
      <c r="HF157" s="680">
        <v>0</v>
      </c>
      <c r="HG157" s="680" t="s">
        <v>783</v>
      </c>
      <c r="HH157" s="680">
        <v>0</v>
      </c>
      <c r="HI157" s="680">
        <v>1</v>
      </c>
      <c r="HJ157" s="680">
        <v>45</v>
      </c>
      <c r="HK157" s="680" t="s">
        <v>784</v>
      </c>
      <c r="HL157" s="680" t="s">
        <v>785</v>
      </c>
      <c r="HM157" s="680" t="s">
        <v>783</v>
      </c>
      <c r="HN157" s="680" t="s">
        <v>783</v>
      </c>
      <c r="HO157" s="680" t="s">
        <v>783</v>
      </c>
      <c r="HP157" s="680" t="s">
        <v>783</v>
      </c>
      <c r="HQ157" s="680" t="s">
        <v>783</v>
      </c>
      <c r="HR157" s="680">
        <v>3980089</v>
      </c>
      <c r="HS157" s="680" t="s">
        <v>783</v>
      </c>
      <c r="HT157" s="680" t="s">
        <v>786</v>
      </c>
      <c r="HU157" s="680" t="s">
        <v>787</v>
      </c>
      <c r="HV157" s="680">
        <v>4</v>
      </c>
      <c r="HW157" s="680">
        <v>2014</v>
      </c>
      <c r="HX157" s="680">
        <v>63</v>
      </c>
      <c r="HY157" s="680">
        <v>0</v>
      </c>
      <c r="HZ157" s="680">
        <v>4594</v>
      </c>
      <c r="IA157" s="681">
        <v>41697.500081018516</v>
      </c>
      <c r="IB157" s="680" t="s">
        <v>788</v>
      </c>
      <c r="IC157" s="680">
        <v>3975611</v>
      </c>
      <c r="ID157" s="680">
        <v>2014</v>
      </c>
      <c r="IE157" s="680">
        <v>1712</v>
      </c>
      <c r="IF157" s="680" t="s">
        <v>783</v>
      </c>
      <c r="IG157" s="680" t="s">
        <v>783</v>
      </c>
      <c r="IH157" s="680" t="s">
        <v>783</v>
      </c>
      <c r="II157" s="680" t="s">
        <v>783</v>
      </c>
      <c r="IJ157" s="680" t="s">
        <v>783</v>
      </c>
      <c r="IK157" s="680" t="s">
        <v>783</v>
      </c>
      <c r="IL157" s="680" t="s">
        <v>783</v>
      </c>
      <c r="IM157" s="680" t="s">
        <v>783</v>
      </c>
      <c r="IN157" s="680" t="s">
        <v>783</v>
      </c>
      <c r="IO157" s="680">
        <v>1649</v>
      </c>
      <c r="IP157" s="681">
        <v>39696.595601851855</v>
      </c>
      <c r="IQ157" s="680">
        <v>2</v>
      </c>
      <c r="IR157" s="680" t="s">
        <v>793</v>
      </c>
      <c r="IS157" s="680">
        <v>8</v>
      </c>
      <c r="IT157" s="684">
        <v>41275</v>
      </c>
      <c r="IU157" s="680" t="s">
        <v>783</v>
      </c>
      <c r="IV157" s="680" t="s">
        <v>783</v>
      </c>
      <c r="IW157" s="680" t="s">
        <v>783</v>
      </c>
      <c r="IX157" s="680" t="s">
        <v>781</v>
      </c>
      <c r="IY157" s="680">
        <v>45</v>
      </c>
      <c r="IZ157" s="680" t="s">
        <v>789</v>
      </c>
      <c r="JA157" s="680" t="s">
        <v>783</v>
      </c>
      <c r="JB157" s="680" t="s">
        <v>783</v>
      </c>
      <c r="JC157" s="680" t="s">
        <v>783</v>
      </c>
      <c r="JD157" s="680">
        <v>547757</v>
      </c>
      <c r="JE157" s="680" t="s">
        <v>783</v>
      </c>
      <c r="JF157" s="680" t="s">
        <v>783</v>
      </c>
      <c r="JG157" s="680" t="s">
        <v>843</v>
      </c>
      <c r="JH157" s="680">
        <v>55</v>
      </c>
      <c r="JI157" s="680" t="s">
        <v>783</v>
      </c>
      <c r="JJ157" s="680" t="s">
        <v>783</v>
      </c>
      <c r="JK157" s="680" t="s">
        <v>783</v>
      </c>
      <c r="JL157" s="680" t="s">
        <v>790</v>
      </c>
      <c r="JM157" s="680">
        <v>4</v>
      </c>
      <c r="JN157" s="680">
        <v>3</v>
      </c>
      <c r="JO157" s="680" t="s">
        <v>783</v>
      </c>
      <c r="JP157" s="680" t="s">
        <v>783</v>
      </c>
      <c r="JQ157" s="680" t="s">
        <v>783</v>
      </c>
      <c r="JR157" s="680" t="s">
        <v>783</v>
      </c>
      <c r="JS157" s="680" t="s">
        <v>783</v>
      </c>
      <c r="JT157" s="680" t="s">
        <v>783</v>
      </c>
      <c r="JU157" s="680" t="s">
        <v>937</v>
      </c>
      <c r="JV157" s="682">
        <v>4679.1204349999998</v>
      </c>
      <c r="JX157" s="225"/>
      <c r="KA157" s="836"/>
    </row>
    <row r="158" spans="1:287">
      <c r="A158" s="838"/>
      <c r="L158" s="859"/>
      <c r="M158" s="862" t="s">
        <v>636</v>
      </c>
      <c r="N158" s="311" t="s">
        <v>656</v>
      </c>
      <c r="O158" s="863">
        <v>72000</v>
      </c>
      <c r="CB158" s="100"/>
      <c r="FX158" s="679" t="s">
        <v>329</v>
      </c>
      <c r="FY158" s="680">
        <v>297</v>
      </c>
      <c r="FZ158" s="680">
        <v>30289589</v>
      </c>
      <c r="GA158" s="680">
        <v>55</v>
      </c>
      <c r="GB158" s="680" t="s">
        <v>798</v>
      </c>
      <c r="GC158" s="680">
        <v>20</v>
      </c>
      <c r="GD158" s="680">
        <v>2009</v>
      </c>
      <c r="GE158" s="680">
        <v>2</v>
      </c>
      <c r="GF158" s="680" t="s">
        <v>148</v>
      </c>
      <c r="GG158" s="680">
        <v>2</v>
      </c>
      <c r="GH158" s="680">
        <v>2</v>
      </c>
      <c r="GI158" s="680" t="s">
        <v>148</v>
      </c>
      <c r="GJ158" s="680">
        <v>2</v>
      </c>
      <c r="GK158" s="680" t="s">
        <v>781</v>
      </c>
      <c r="GL158" s="680" t="s">
        <v>782</v>
      </c>
      <c r="GM158" s="680">
        <v>66</v>
      </c>
      <c r="GN158" s="680" t="s">
        <v>783</v>
      </c>
      <c r="GO158" s="680">
        <v>0</v>
      </c>
      <c r="GP158" s="680">
        <v>0</v>
      </c>
      <c r="GQ158" s="680">
        <v>4</v>
      </c>
      <c r="GR158" s="680">
        <v>2</v>
      </c>
      <c r="GS158" s="680">
        <v>8</v>
      </c>
      <c r="GT158" s="680" t="s">
        <v>783</v>
      </c>
      <c r="GU158" s="680" t="s">
        <v>783</v>
      </c>
      <c r="GV158" s="680" t="s">
        <v>783</v>
      </c>
      <c r="GW158" s="680" t="s">
        <v>783</v>
      </c>
      <c r="GX158" s="680" t="s">
        <v>783</v>
      </c>
      <c r="GY158" s="680">
        <v>1649</v>
      </c>
      <c r="GZ158" s="680">
        <v>7.0000000000000007E-2</v>
      </c>
      <c r="HA158" s="680">
        <v>5</v>
      </c>
      <c r="HB158" s="680" t="s">
        <v>783</v>
      </c>
      <c r="HC158" s="680" t="s">
        <v>782</v>
      </c>
      <c r="HD158" s="680">
        <v>35</v>
      </c>
      <c r="HE158" s="680" t="s">
        <v>783</v>
      </c>
      <c r="HF158" s="680">
        <v>0</v>
      </c>
      <c r="HG158" s="680" t="s">
        <v>783</v>
      </c>
      <c r="HH158" s="680">
        <v>0</v>
      </c>
      <c r="HI158" s="680">
        <v>1</v>
      </c>
      <c r="HJ158" s="680">
        <v>45</v>
      </c>
      <c r="HK158" s="680" t="s">
        <v>784</v>
      </c>
      <c r="HL158" s="680" t="s">
        <v>785</v>
      </c>
      <c r="HM158" s="680" t="s">
        <v>783</v>
      </c>
      <c r="HN158" s="680" t="s">
        <v>783</v>
      </c>
      <c r="HO158" s="680" t="s">
        <v>783</v>
      </c>
      <c r="HP158" s="680" t="s">
        <v>783</v>
      </c>
      <c r="HQ158" s="680" t="s">
        <v>783</v>
      </c>
      <c r="HR158" s="680">
        <v>3978923</v>
      </c>
      <c r="HS158" s="680" t="s">
        <v>783</v>
      </c>
      <c r="HT158" s="680" t="s">
        <v>786</v>
      </c>
      <c r="HU158" s="680" t="s">
        <v>787</v>
      </c>
      <c r="HV158" s="680">
        <v>4</v>
      </c>
      <c r="HW158" s="680">
        <v>2014</v>
      </c>
      <c r="HX158" s="680">
        <v>63</v>
      </c>
      <c r="HY158" s="680">
        <v>0</v>
      </c>
      <c r="HZ158" s="680">
        <v>370</v>
      </c>
      <c r="IA158" s="681">
        <v>41697.500081018516</v>
      </c>
      <c r="IB158" s="680" t="s">
        <v>788</v>
      </c>
      <c r="IC158" s="680">
        <v>3974445</v>
      </c>
      <c r="ID158" s="680">
        <v>2014</v>
      </c>
      <c r="IE158" s="680">
        <v>1712</v>
      </c>
      <c r="IF158" s="680" t="s">
        <v>783</v>
      </c>
      <c r="IG158" s="680" t="s">
        <v>783</v>
      </c>
      <c r="IH158" s="680" t="s">
        <v>783</v>
      </c>
      <c r="II158" s="680" t="s">
        <v>783</v>
      </c>
      <c r="IJ158" s="680" t="s">
        <v>783</v>
      </c>
      <c r="IK158" s="680" t="s">
        <v>783</v>
      </c>
      <c r="IL158" s="680" t="s">
        <v>783</v>
      </c>
      <c r="IM158" s="680" t="s">
        <v>783</v>
      </c>
      <c r="IN158" s="680" t="s">
        <v>783</v>
      </c>
      <c r="IO158" s="680">
        <v>1649</v>
      </c>
      <c r="IP158" s="681">
        <v>39696.595601851855</v>
      </c>
      <c r="IQ158" s="680">
        <v>2</v>
      </c>
      <c r="IR158" s="680" t="s">
        <v>793</v>
      </c>
      <c r="IS158" s="680">
        <v>8</v>
      </c>
      <c r="IT158" s="684">
        <v>41275</v>
      </c>
      <c r="IU158" s="680" t="s">
        <v>783</v>
      </c>
      <c r="IV158" s="680" t="s">
        <v>783</v>
      </c>
      <c r="IW158" s="680" t="s">
        <v>783</v>
      </c>
      <c r="IX158" s="680" t="s">
        <v>781</v>
      </c>
      <c r="IY158" s="680">
        <v>45</v>
      </c>
      <c r="IZ158" s="680" t="s">
        <v>789</v>
      </c>
      <c r="JA158" s="680" t="s">
        <v>783</v>
      </c>
      <c r="JB158" s="680" t="s">
        <v>783</v>
      </c>
      <c r="JC158" s="680" t="s">
        <v>783</v>
      </c>
      <c r="JD158" s="680">
        <v>547757</v>
      </c>
      <c r="JE158" s="680" t="s">
        <v>783</v>
      </c>
      <c r="JF158" s="680" t="s">
        <v>783</v>
      </c>
      <c r="JG158" s="680" t="s">
        <v>843</v>
      </c>
      <c r="JH158" s="680">
        <v>55</v>
      </c>
      <c r="JI158" s="680" t="s">
        <v>783</v>
      </c>
      <c r="JJ158" s="680" t="s">
        <v>783</v>
      </c>
      <c r="JK158" s="680" t="s">
        <v>783</v>
      </c>
      <c r="JL158" s="680" t="s">
        <v>790</v>
      </c>
      <c r="JM158" s="680">
        <v>4</v>
      </c>
      <c r="JN158" s="680">
        <v>3</v>
      </c>
      <c r="JO158" s="680" t="s">
        <v>783</v>
      </c>
      <c r="JP158" s="680" t="s">
        <v>783</v>
      </c>
      <c r="JQ158" s="680" t="s">
        <v>783</v>
      </c>
      <c r="JR158" s="680" t="s">
        <v>783</v>
      </c>
      <c r="JS158" s="680" t="s">
        <v>783</v>
      </c>
      <c r="JT158" s="680" t="s">
        <v>783</v>
      </c>
      <c r="JU158" s="680" t="s">
        <v>938</v>
      </c>
      <c r="JV158" s="682">
        <v>361.39618200000001</v>
      </c>
      <c r="JX158" s="225"/>
    </row>
    <row r="159" spans="1:287" ht="15" thickBot="1">
      <c r="L159" s="859"/>
      <c r="M159" s="862" t="s">
        <v>635</v>
      </c>
      <c r="N159" s="311" t="s">
        <v>657</v>
      </c>
      <c r="O159" s="863">
        <v>60</v>
      </c>
      <c r="CB159" s="100"/>
      <c r="FX159" s="625" t="s">
        <v>489</v>
      </c>
      <c r="FY159" s="626">
        <v>257</v>
      </c>
      <c r="FZ159" s="626">
        <v>22876689</v>
      </c>
      <c r="GA159" s="626" t="s">
        <v>783</v>
      </c>
      <c r="GB159" s="626"/>
      <c r="GC159" s="626" t="s">
        <v>783</v>
      </c>
      <c r="GD159" s="626" t="s">
        <v>783</v>
      </c>
      <c r="GE159" s="626" t="s">
        <v>783</v>
      </c>
      <c r="GF159" s="626"/>
      <c r="GG159" s="626" t="s">
        <v>783</v>
      </c>
      <c r="GH159" s="626" t="s">
        <v>783</v>
      </c>
      <c r="GI159" s="626"/>
      <c r="GJ159" s="626" t="s">
        <v>783</v>
      </c>
      <c r="GK159" s="626" t="s">
        <v>781</v>
      </c>
      <c r="GL159" s="626" t="s">
        <v>783</v>
      </c>
      <c r="GM159" s="626" t="s">
        <v>783</v>
      </c>
      <c r="GN159" s="626" t="s">
        <v>783</v>
      </c>
      <c r="GO159" s="626" t="s">
        <v>783</v>
      </c>
      <c r="GP159" s="626" t="s">
        <v>783</v>
      </c>
      <c r="GQ159" s="626" t="s">
        <v>783</v>
      </c>
      <c r="GR159" s="626" t="s">
        <v>783</v>
      </c>
      <c r="GS159" s="626" t="s">
        <v>783</v>
      </c>
      <c r="GT159" s="626" t="s">
        <v>783</v>
      </c>
      <c r="GU159" s="626" t="s">
        <v>783</v>
      </c>
      <c r="GV159" s="626" t="s">
        <v>783</v>
      </c>
      <c r="GW159" s="626" t="s">
        <v>783</v>
      </c>
      <c r="GX159" s="626" t="s">
        <v>783</v>
      </c>
      <c r="GY159" s="626">
        <v>1649</v>
      </c>
      <c r="GZ159" s="626">
        <v>0</v>
      </c>
      <c r="HA159" s="626">
        <v>9</v>
      </c>
      <c r="HB159" s="626" t="s">
        <v>783</v>
      </c>
      <c r="HC159" s="626" t="s">
        <v>783</v>
      </c>
      <c r="HD159" s="626" t="s">
        <v>783</v>
      </c>
      <c r="HE159" s="626" t="s">
        <v>783</v>
      </c>
      <c r="HF159" s="626" t="s">
        <v>783</v>
      </c>
      <c r="HG159" s="626" t="s">
        <v>783</v>
      </c>
      <c r="HH159" s="626" t="s">
        <v>783</v>
      </c>
      <c r="HI159" s="626" t="s">
        <v>783</v>
      </c>
      <c r="HJ159" s="626" t="s">
        <v>783</v>
      </c>
      <c r="HK159" s="626" t="s">
        <v>783</v>
      </c>
      <c r="HL159" s="626" t="s">
        <v>783</v>
      </c>
      <c r="HM159" s="626" t="s">
        <v>783</v>
      </c>
      <c r="HN159" s="626" t="s">
        <v>783</v>
      </c>
      <c r="HO159" s="626" t="s">
        <v>783</v>
      </c>
      <c r="HP159" s="626" t="s">
        <v>783</v>
      </c>
      <c r="HQ159" s="626" t="s">
        <v>783</v>
      </c>
      <c r="HR159" s="626">
        <v>3975630</v>
      </c>
      <c r="HS159" s="626" t="s">
        <v>783</v>
      </c>
      <c r="HT159" s="626" t="s">
        <v>786</v>
      </c>
      <c r="HU159" s="626" t="s">
        <v>787</v>
      </c>
      <c r="HV159" s="626">
        <v>4</v>
      </c>
      <c r="HW159" s="626">
        <v>2010</v>
      </c>
      <c r="HX159" s="626">
        <v>63</v>
      </c>
      <c r="HY159" s="626">
        <v>0</v>
      </c>
      <c r="HZ159" s="626">
        <v>211</v>
      </c>
      <c r="IA159" s="627">
        <v>40214.425567129627</v>
      </c>
      <c r="IB159" s="626" t="s">
        <v>788</v>
      </c>
      <c r="IC159" s="626">
        <v>3980108</v>
      </c>
      <c r="ID159" s="626" t="s">
        <v>783</v>
      </c>
      <c r="IE159" s="626">
        <v>1712</v>
      </c>
      <c r="IF159" s="626" t="s">
        <v>783</v>
      </c>
      <c r="IG159" s="626" t="s">
        <v>783</v>
      </c>
      <c r="IH159" s="626" t="s">
        <v>783</v>
      </c>
      <c r="II159" s="626" t="s">
        <v>783</v>
      </c>
      <c r="IJ159" s="626" t="s">
        <v>783</v>
      </c>
      <c r="IK159" s="626" t="s">
        <v>783</v>
      </c>
      <c r="IL159" s="626" t="s">
        <v>783</v>
      </c>
      <c r="IM159" s="626" t="s">
        <v>783</v>
      </c>
      <c r="IN159" s="626" t="s">
        <v>783</v>
      </c>
      <c r="IO159" s="626">
        <v>2108</v>
      </c>
      <c r="IP159" s="627">
        <v>39696.595092592594</v>
      </c>
      <c r="IQ159" s="626" t="s">
        <v>783</v>
      </c>
      <c r="IR159" s="626" t="s">
        <v>783</v>
      </c>
      <c r="IS159" s="626" t="s">
        <v>783</v>
      </c>
      <c r="IT159" s="626" t="s">
        <v>783</v>
      </c>
      <c r="IU159" s="626" t="s">
        <v>783</v>
      </c>
      <c r="IV159" s="626" t="s">
        <v>783</v>
      </c>
      <c r="IW159" s="626" t="s">
        <v>783</v>
      </c>
      <c r="IX159" s="626" t="s">
        <v>781</v>
      </c>
      <c r="IY159" s="626" t="s">
        <v>783</v>
      </c>
      <c r="IZ159" s="626" t="s">
        <v>783</v>
      </c>
      <c r="JA159" s="626" t="s">
        <v>783</v>
      </c>
      <c r="JB159" s="626" t="s">
        <v>783</v>
      </c>
      <c r="JC159" s="626" t="s">
        <v>783</v>
      </c>
      <c r="JD159" s="626">
        <v>547756</v>
      </c>
      <c r="JE159" s="626" t="s">
        <v>783</v>
      </c>
      <c r="JF159" s="626" t="s">
        <v>783</v>
      </c>
      <c r="JG159" s="626" t="s">
        <v>783</v>
      </c>
      <c r="JH159" s="626" t="s">
        <v>783</v>
      </c>
      <c r="JI159" s="626" t="s">
        <v>783</v>
      </c>
      <c r="JJ159" s="626" t="s">
        <v>783</v>
      </c>
      <c r="JK159" s="626" t="s">
        <v>783</v>
      </c>
      <c r="JL159" s="626" t="s">
        <v>783</v>
      </c>
      <c r="JM159" s="626">
        <v>4</v>
      </c>
      <c r="JN159" s="626" t="s">
        <v>783</v>
      </c>
      <c r="JO159" s="626" t="s">
        <v>783</v>
      </c>
      <c r="JP159" s="626" t="s">
        <v>783</v>
      </c>
      <c r="JQ159" s="626" t="s">
        <v>783</v>
      </c>
      <c r="JR159" s="626" t="s">
        <v>783</v>
      </c>
      <c r="JS159" s="626" t="s">
        <v>783</v>
      </c>
      <c r="JT159" s="626" t="s">
        <v>783</v>
      </c>
      <c r="JU159" s="626" t="s">
        <v>939</v>
      </c>
      <c r="JV159" s="628">
        <v>223.00934799999999</v>
      </c>
      <c r="JW159">
        <f>SUM(JV154:JV159)</f>
        <v>10548.316780000001</v>
      </c>
      <c r="JX159" s="225">
        <v>1.9977872689393941</v>
      </c>
    </row>
    <row r="160" spans="1:287">
      <c r="L160" s="859"/>
      <c r="M160" s="862" t="s">
        <v>651</v>
      </c>
      <c r="N160" s="311" t="s">
        <v>658</v>
      </c>
      <c r="O160" s="863">
        <v>10000</v>
      </c>
      <c r="FX160" s="666" t="s">
        <v>444</v>
      </c>
      <c r="FY160" s="667">
        <v>213</v>
      </c>
      <c r="FZ160" s="667">
        <v>31476968</v>
      </c>
      <c r="GA160" s="667">
        <v>35</v>
      </c>
      <c r="GB160" s="667" t="s">
        <v>3</v>
      </c>
      <c r="GC160" s="667">
        <v>20</v>
      </c>
      <c r="GD160" s="667">
        <v>1970</v>
      </c>
      <c r="GE160" s="667">
        <v>0</v>
      </c>
      <c r="GF160" s="667" t="s">
        <v>792</v>
      </c>
      <c r="GG160" s="667">
        <v>0</v>
      </c>
      <c r="GH160" s="667">
        <v>0</v>
      </c>
      <c r="GI160" s="667" t="s">
        <v>792</v>
      </c>
      <c r="GJ160" s="667">
        <v>0</v>
      </c>
      <c r="GK160" s="667" t="s">
        <v>781</v>
      </c>
      <c r="GL160" s="667" t="s">
        <v>782</v>
      </c>
      <c r="GM160" s="667">
        <v>66</v>
      </c>
      <c r="GN160" s="667" t="s">
        <v>783</v>
      </c>
      <c r="GO160" s="667">
        <v>0</v>
      </c>
      <c r="GP160" s="667">
        <v>0</v>
      </c>
      <c r="GQ160" s="667">
        <v>4</v>
      </c>
      <c r="GR160" s="667">
        <v>2</v>
      </c>
      <c r="GS160" s="667">
        <v>1</v>
      </c>
      <c r="GT160" s="667" t="s">
        <v>783</v>
      </c>
      <c r="GU160" s="667" t="s">
        <v>783</v>
      </c>
      <c r="GV160" s="667" t="s">
        <v>783</v>
      </c>
      <c r="GW160" s="667" t="s">
        <v>783</v>
      </c>
      <c r="GX160" s="667" t="s">
        <v>783</v>
      </c>
      <c r="GY160" s="667">
        <v>1649</v>
      </c>
      <c r="GZ160" s="667">
        <v>1.1000000000000001</v>
      </c>
      <c r="HA160" s="667">
        <v>5</v>
      </c>
      <c r="HB160" s="667" t="s">
        <v>783</v>
      </c>
      <c r="HC160" s="667" t="s">
        <v>782</v>
      </c>
      <c r="HD160" s="667">
        <v>15</v>
      </c>
      <c r="HE160" s="667" t="s">
        <v>783</v>
      </c>
      <c r="HF160" s="667">
        <v>0</v>
      </c>
      <c r="HG160" s="667" t="s">
        <v>783</v>
      </c>
      <c r="HH160" s="667">
        <v>0</v>
      </c>
      <c r="HI160" s="667">
        <v>1</v>
      </c>
      <c r="HJ160" s="667">
        <v>45</v>
      </c>
      <c r="HK160" s="667" t="s">
        <v>784</v>
      </c>
      <c r="HL160" s="667" t="s">
        <v>785</v>
      </c>
      <c r="HM160" s="667" t="s">
        <v>783</v>
      </c>
      <c r="HN160" s="667" t="s">
        <v>783</v>
      </c>
      <c r="HO160" s="667" t="s">
        <v>783</v>
      </c>
      <c r="HP160" s="667" t="s">
        <v>783</v>
      </c>
      <c r="HQ160" s="667" t="s">
        <v>783</v>
      </c>
      <c r="HR160" s="667">
        <v>3980093</v>
      </c>
      <c r="HS160" s="667" t="s">
        <v>783</v>
      </c>
      <c r="HT160" s="667" t="s">
        <v>786</v>
      </c>
      <c r="HU160" s="667" t="s">
        <v>787</v>
      </c>
      <c r="HV160" s="667">
        <v>4</v>
      </c>
      <c r="HW160" s="667">
        <v>2015</v>
      </c>
      <c r="HX160" s="667">
        <v>63</v>
      </c>
      <c r="HY160" s="667">
        <v>0</v>
      </c>
      <c r="HZ160" s="667">
        <v>5808</v>
      </c>
      <c r="IA160" s="668">
        <v>42089.480439814812</v>
      </c>
      <c r="IB160" s="667" t="s">
        <v>788</v>
      </c>
      <c r="IC160" s="667">
        <v>3975615</v>
      </c>
      <c r="ID160" s="667">
        <v>2015</v>
      </c>
      <c r="IE160" s="667">
        <v>1712</v>
      </c>
      <c r="IF160" s="667" t="s">
        <v>783</v>
      </c>
      <c r="IG160" s="667" t="s">
        <v>783</v>
      </c>
      <c r="IH160" s="667" t="s">
        <v>783</v>
      </c>
      <c r="II160" s="667" t="s">
        <v>783</v>
      </c>
      <c r="IJ160" s="667" t="s">
        <v>783</v>
      </c>
      <c r="IK160" s="667" t="s">
        <v>783</v>
      </c>
      <c r="IL160" s="667" t="s">
        <v>783</v>
      </c>
      <c r="IM160" s="667" t="s">
        <v>783</v>
      </c>
      <c r="IN160" s="667" t="s">
        <v>783</v>
      </c>
      <c r="IO160" s="667">
        <v>1649</v>
      </c>
      <c r="IP160" s="668">
        <v>37477.354571759257</v>
      </c>
      <c r="IQ160" s="667">
        <v>4</v>
      </c>
      <c r="IR160" s="667" t="s">
        <v>793</v>
      </c>
      <c r="IS160" s="667">
        <v>1</v>
      </c>
      <c r="IT160" s="669">
        <v>40544</v>
      </c>
      <c r="IU160" s="667" t="s">
        <v>783</v>
      </c>
      <c r="IV160" s="667" t="s">
        <v>783</v>
      </c>
      <c r="IW160" s="667" t="s">
        <v>783</v>
      </c>
      <c r="IX160" s="667" t="s">
        <v>781</v>
      </c>
      <c r="IY160" s="667">
        <v>45</v>
      </c>
      <c r="IZ160" s="667" t="s">
        <v>789</v>
      </c>
      <c r="JA160" s="667" t="s">
        <v>783</v>
      </c>
      <c r="JB160" s="667" t="s">
        <v>783</v>
      </c>
      <c r="JC160" s="667" t="s">
        <v>783</v>
      </c>
      <c r="JD160" s="667">
        <v>329463</v>
      </c>
      <c r="JE160" s="667" t="s">
        <v>783</v>
      </c>
      <c r="JF160" s="667" t="s">
        <v>783</v>
      </c>
      <c r="JG160" s="667" t="s">
        <v>795</v>
      </c>
      <c r="JH160" s="667">
        <v>35</v>
      </c>
      <c r="JI160" s="667" t="s">
        <v>783</v>
      </c>
      <c r="JJ160" s="667" t="s">
        <v>783</v>
      </c>
      <c r="JK160" s="667" t="s">
        <v>783</v>
      </c>
      <c r="JL160" s="667" t="s">
        <v>790</v>
      </c>
      <c r="JM160" s="667">
        <v>4</v>
      </c>
      <c r="JN160" s="667">
        <v>1</v>
      </c>
      <c r="JO160" s="667" t="s">
        <v>783</v>
      </c>
      <c r="JP160" s="667">
        <v>14287383</v>
      </c>
      <c r="JQ160" s="667">
        <v>2014</v>
      </c>
      <c r="JR160" s="667">
        <v>12</v>
      </c>
      <c r="JS160" s="667" t="s">
        <v>783</v>
      </c>
      <c r="JT160" s="667" t="s">
        <v>783</v>
      </c>
      <c r="JU160" s="667" t="s">
        <v>940</v>
      </c>
      <c r="JV160" s="670">
        <v>5845.9092099999998</v>
      </c>
      <c r="JW160">
        <f>JV160</f>
        <v>5845.9092099999998</v>
      </c>
      <c r="JX160" s="225">
        <v>1.107179774621212</v>
      </c>
    </row>
    <row r="161" spans="2:288" ht="15" thickBot="1">
      <c r="C161" s="836"/>
      <c r="FX161" s="650" t="s">
        <v>444</v>
      </c>
      <c r="FY161" s="651"/>
      <c r="FZ161" s="651"/>
      <c r="GA161" s="651"/>
      <c r="GB161" s="651"/>
      <c r="GC161" s="651"/>
      <c r="GD161" s="651"/>
      <c r="GE161" s="651"/>
      <c r="GF161" s="651"/>
      <c r="GG161" s="651"/>
      <c r="GH161" s="651"/>
      <c r="GI161" s="651"/>
      <c r="GJ161" s="651"/>
      <c r="GK161" s="651"/>
      <c r="GL161" s="651"/>
      <c r="GM161" s="651"/>
      <c r="GN161" s="651"/>
      <c r="GO161" s="651"/>
      <c r="GP161" s="651"/>
      <c r="GQ161" s="651"/>
      <c r="GR161" s="651"/>
      <c r="GS161" s="651"/>
      <c r="GT161" s="651"/>
      <c r="GU161" s="651"/>
      <c r="GV161" s="651"/>
      <c r="GW161" s="651"/>
      <c r="GX161" s="651"/>
      <c r="GY161" s="651"/>
      <c r="GZ161" s="651"/>
      <c r="HA161" s="651"/>
      <c r="HB161" s="651"/>
      <c r="HC161" s="651"/>
      <c r="HD161" s="651"/>
      <c r="HE161" s="651"/>
      <c r="HF161" s="651"/>
      <c r="HG161" s="651"/>
      <c r="HH161" s="651"/>
      <c r="HI161" s="651"/>
      <c r="HJ161" s="651"/>
      <c r="HK161" s="651"/>
      <c r="HL161" s="651"/>
      <c r="HM161" s="651"/>
      <c r="HN161" s="651"/>
      <c r="HO161" s="651"/>
      <c r="HP161" s="651"/>
      <c r="HQ161" s="651"/>
      <c r="HR161" s="651"/>
      <c r="HS161" s="651"/>
      <c r="HT161" s="651"/>
      <c r="HU161" s="651"/>
      <c r="HV161" s="651"/>
      <c r="HW161" s="651"/>
      <c r="HX161" s="651"/>
      <c r="HY161" s="651"/>
      <c r="HZ161" s="651"/>
      <c r="IA161" s="652"/>
      <c r="IB161" s="651"/>
      <c r="IC161" s="651"/>
      <c r="ID161" s="651"/>
      <c r="IE161" s="651"/>
      <c r="IF161" s="651"/>
      <c r="IG161" s="651"/>
      <c r="IH161" s="651"/>
      <c r="II161" s="651"/>
      <c r="IJ161" s="651"/>
      <c r="IK161" s="651"/>
      <c r="IL161" s="651"/>
      <c r="IM161" s="651"/>
      <c r="IN161" s="651"/>
      <c r="IO161" s="651"/>
      <c r="IP161" s="652"/>
      <c r="IQ161" s="651"/>
      <c r="IR161" s="651"/>
      <c r="IS161" s="651"/>
      <c r="IT161" s="653"/>
      <c r="IU161" s="651"/>
      <c r="IV161" s="651"/>
      <c r="IW161" s="651"/>
      <c r="IX161" s="651"/>
      <c r="IY161" s="651"/>
      <c r="IZ161" s="651"/>
      <c r="JA161" s="651"/>
      <c r="JB161" s="651"/>
      <c r="JC161" s="651"/>
      <c r="JD161" s="651"/>
      <c r="JE161" s="651"/>
      <c r="JF161" s="651"/>
      <c r="JG161" s="651"/>
      <c r="JH161" s="651"/>
      <c r="JI161" s="651"/>
      <c r="JJ161" s="651"/>
      <c r="JK161" s="651"/>
      <c r="JL161" s="651"/>
      <c r="JM161" s="651"/>
      <c r="JN161" s="651"/>
      <c r="JO161" s="651"/>
      <c r="JP161" s="651"/>
      <c r="JQ161" s="651"/>
      <c r="JR161" s="651"/>
      <c r="JS161" s="651"/>
      <c r="JT161" s="651"/>
      <c r="JU161" s="651"/>
      <c r="JV161" s="654"/>
      <c r="JX161" s="225"/>
    </row>
    <row r="162" spans="2:288" ht="15" thickBot="1">
      <c r="B162" s="16"/>
      <c r="C162" s="836"/>
      <c r="FX162" s="655" t="s">
        <v>492</v>
      </c>
      <c r="FY162" s="656">
        <v>51</v>
      </c>
      <c r="FZ162" s="656">
        <v>30289599</v>
      </c>
      <c r="GA162" s="656">
        <v>35</v>
      </c>
      <c r="GB162" s="656" t="s">
        <v>3</v>
      </c>
      <c r="GC162" s="656">
        <v>16</v>
      </c>
      <c r="GD162" s="656">
        <v>1974</v>
      </c>
      <c r="GE162" s="656">
        <v>0</v>
      </c>
      <c r="GF162" s="656" t="s">
        <v>792</v>
      </c>
      <c r="GG162" s="656">
        <v>0</v>
      </c>
      <c r="GH162" s="656">
        <v>0</v>
      </c>
      <c r="GI162" s="656" t="s">
        <v>792</v>
      </c>
      <c r="GJ162" s="656">
        <v>0</v>
      </c>
      <c r="GK162" s="656" t="s">
        <v>781</v>
      </c>
      <c r="GL162" s="656" t="s">
        <v>782</v>
      </c>
      <c r="GM162" s="656">
        <v>66</v>
      </c>
      <c r="GN162" s="656" t="s">
        <v>783</v>
      </c>
      <c r="GO162" s="656">
        <v>0</v>
      </c>
      <c r="GP162" s="656">
        <v>0</v>
      </c>
      <c r="GQ162" s="656">
        <v>4</v>
      </c>
      <c r="GR162" s="656">
        <v>2</v>
      </c>
      <c r="GS162" s="656">
        <v>1</v>
      </c>
      <c r="GT162" s="656" t="s">
        <v>783</v>
      </c>
      <c r="GU162" s="656" t="s">
        <v>783</v>
      </c>
      <c r="GV162" s="656" t="s">
        <v>783</v>
      </c>
      <c r="GW162" s="656" t="s">
        <v>783</v>
      </c>
      <c r="GX162" s="656" t="s">
        <v>783</v>
      </c>
      <c r="GY162" s="656">
        <v>1649</v>
      </c>
      <c r="GZ162" s="656">
        <v>0.23</v>
      </c>
      <c r="HA162" s="656">
        <v>5</v>
      </c>
      <c r="HB162" s="656" t="s">
        <v>783</v>
      </c>
      <c r="HC162" s="656" t="s">
        <v>782</v>
      </c>
      <c r="HD162" s="656">
        <v>15</v>
      </c>
      <c r="HE162" s="656" t="s">
        <v>783</v>
      </c>
      <c r="HF162" s="656">
        <v>0</v>
      </c>
      <c r="HG162" s="656" t="s">
        <v>783</v>
      </c>
      <c r="HH162" s="656">
        <v>0</v>
      </c>
      <c r="HI162" s="656">
        <v>1</v>
      </c>
      <c r="HJ162" s="656">
        <v>45</v>
      </c>
      <c r="HK162" s="656" t="s">
        <v>784</v>
      </c>
      <c r="HL162" s="656" t="s">
        <v>785</v>
      </c>
      <c r="HM162" s="656" t="s">
        <v>783</v>
      </c>
      <c r="HN162" s="656" t="s">
        <v>783</v>
      </c>
      <c r="HO162" s="656" t="s">
        <v>783</v>
      </c>
      <c r="HP162" s="656" t="s">
        <v>783</v>
      </c>
      <c r="HQ162" s="656" t="s">
        <v>783</v>
      </c>
      <c r="HR162" s="656">
        <v>3979005</v>
      </c>
      <c r="HS162" s="656" t="s">
        <v>783</v>
      </c>
      <c r="HT162" s="656" t="s">
        <v>786</v>
      </c>
      <c r="HU162" s="656" t="s">
        <v>787</v>
      </c>
      <c r="HV162" s="656">
        <v>4</v>
      </c>
      <c r="HW162" s="656">
        <v>2014</v>
      </c>
      <c r="HX162" s="656">
        <v>63</v>
      </c>
      <c r="HY162" s="656">
        <v>0</v>
      </c>
      <c r="HZ162" s="656">
        <v>1214</v>
      </c>
      <c r="IA162" s="657">
        <v>41697.500081018516</v>
      </c>
      <c r="IB162" s="656" t="s">
        <v>788</v>
      </c>
      <c r="IC162" s="656">
        <v>3974527</v>
      </c>
      <c r="ID162" s="656">
        <v>2014</v>
      </c>
      <c r="IE162" s="656">
        <v>1712</v>
      </c>
      <c r="IF162" s="656" t="s">
        <v>783</v>
      </c>
      <c r="IG162" s="656" t="s">
        <v>783</v>
      </c>
      <c r="IH162" s="656" t="s">
        <v>783</v>
      </c>
      <c r="II162" s="656" t="s">
        <v>783</v>
      </c>
      <c r="IJ162" s="656" t="s">
        <v>783</v>
      </c>
      <c r="IK162" s="656" t="s">
        <v>783</v>
      </c>
      <c r="IL162" s="656" t="s">
        <v>783</v>
      </c>
      <c r="IM162" s="656" t="s">
        <v>783</v>
      </c>
      <c r="IN162" s="656" t="s">
        <v>783</v>
      </c>
      <c r="IO162" s="656">
        <v>1649</v>
      </c>
      <c r="IP162" s="657">
        <v>37477.354571759257</v>
      </c>
      <c r="IQ162" s="656">
        <v>4</v>
      </c>
      <c r="IR162" s="656" t="s">
        <v>793</v>
      </c>
      <c r="IS162" s="656">
        <v>1</v>
      </c>
      <c r="IT162" s="658">
        <v>41275</v>
      </c>
      <c r="IU162" s="656" t="s">
        <v>783</v>
      </c>
      <c r="IV162" s="656" t="s">
        <v>783</v>
      </c>
      <c r="IW162" s="656" t="s">
        <v>783</v>
      </c>
      <c r="IX162" s="656" t="s">
        <v>781</v>
      </c>
      <c r="IY162" s="656">
        <v>45</v>
      </c>
      <c r="IZ162" s="656" t="s">
        <v>789</v>
      </c>
      <c r="JA162" s="656" t="s">
        <v>783</v>
      </c>
      <c r="JB162" s="656" t="s">
        <v>783</v>
      </c>
      <c r="JC162" s="656" t="s">
        <v>783</v>
      </c>
      <c r="JD162" s="656">
        <v>329464</v>
      </c>
      <c r="JE162" s="656" t="s">
        <v>783</v>
      </c>
      <c r="JF162" s="656" t="s">
        <v>783</v>
      </c>
      <c r="JG162" s="656" t="s">
        <v>795</v>
      </c>
      <c r="JH162" s="656">
        <v>35</v>
      </c>
      <c r="JI162" s="656" t="s">
        <v>783</v>
      </c>
      <c r="JJ162" s="656" t="s">
        <v>783</v>
      </c>
      <c r="JK162" s="656" t="s">
        <v>783</v>
      </c>
      <c r="JL162" s="656" t="s">
        <v>790</v>
      </c>
      <c r="JM162" s="656">
        <v>4</v>
      </c>
      <c r="JN162" s="656">
        <v>1</v>
      </c>
      <c r="JO162" s="656" t="s">
        <v>783</v>
      </c>
      <c r="JP162" s="656">
        <v>12683066</v>
      </c>
      <c r="JQ162" s="656">
        <v>2013</v>
      </c>
      <c r="JR162" s="656">
        <v>12</v>
      </c>
      <c r="JS162" s="656" t="s">
        <v>783</v>
      </c>
      <c r="JT162" s="656" t="s">
        <v>783</v>
      </c>
      <c r="JU162" s="656" t="s">
        <v>941</v>
      </c>
      <c r="JV162" s="659">
        <v>1597.1326819999999</v>
      </c>
      <c r="JW162">
        <f>JV162</f>
        <v>1597.1326819999999</v>
      </c>
      <c r="JX162" s="225">
        <v>0.30248725037878788</v>
      </c>
    </row>
    <row r="163" spans="2:288">
      <c r="B163" s="16"/>
      <c r="C163" s="836"/>
      <c r="FX163" s="666" t="s">
        <v>342</v>
      </c>
      <c r="FY163" s="667">
        <v>2</v>
      </c>
      <c r="FZ163" s="667">
        <v>32434944</v>
      </c>
      <c r="GA163" s="667">
        <v>55</v>
      </c>
      <c r="GB163" s="667" t="s">
        <v>798</v>
      </c>
      <c r="GC163" s="667">
        <v>20</v>
      </c>
      <c r="GD163" s="667">
        <v>1973</v>
      </c>
      <c r="GE163" s="667">
        <v>1</v>
      </c>
      <c r="GF163" s="667" t="s">
        <v>780</v>
      </c>
      <c r="GG163" s="667">
        <v>1</v>
      </c>
      <c r="GH163" s="667">
        <v>1</v>
      </c>
      <c r="GI163" s="667" t="s">
        <v>780</v>
      </c>
      <c r="GJ163" s="667">
        <v>1</v>
      </c>
      <c r="GK163" s="667" t="s">
        <v>781</v>
      </c>
      <c r="GL163" s="667" t="s">
        <v>782</v>
      </c>
      <c r="GM163" s="667">
        <v>66</v>
      </c>
      <c r="GN163" s="667" t="s">
        <v>783</v>
      </c>
      <c r="GO163" s="667">
        <v>0</v>
      </c>
      <c r="GP163" s="667">
        <v>0</v>
      </c>
      <c r="GQ163" s="667">
        <v>4</v>
      </c>
      <c r="GR163" s="667">
        <v>2</v>
      </c>
      <c r="GS163" s="667">
        <v>1</v>
      </c>
      <c r="GT163" s="667" t="s">
        <v>783</v>
      </c>
      <c r="GU163" s="667" t="s">
        <v>783</v>
      </c>
      <c r="GV163" s="667" t="s">
        <v>783</v>
      </c>
      <c r="GW163" s="667" t="s">
        <v>783</v>
      </c>
      <c r="GX163" s="667" t="s">
        <v>783</v>
      </c>
      <c r="GY163" s="667">
        <v>1649</v>
      </c>
      <c r="GZ163" s="667">
        <v>0.52</v>
      </c>
      <c r="HA163" s="667">
        <v>5</v>
      </c>
      <c r="HB163" s="667" t="s">
        <v>783</v>
      </c>
      <c r="HC163" s="667" t="s">
        <v>782</v>
      </c>
      <c r="HD163" s="667">
        <v>15</v>
      </c>
      <c r="HE163" s="667" t="s">
        <v>783</v>
      </c>
      <c r="HF163" s="667">
        <v>0</v>
      </c>
      <c r="HG163" s="667" t="s">
        <v>783</v>
      </c>
      <c r="HH163" s="667">
        <v>0</v>
      </c>
      <c r="HI163" s="667">
        <v>1</v>
      </c>
      <c r="HJ163" s="667">
        <v>45</v>
      </c>
      <c r="HK163" s="667" t="s">
        <v>784</v>
      </c>
      <c r="HL163" s="667" t="s">
        <v>785</v>
      </c>
      <c r="HM163" s="667" t="s">
        <v>783</v>
      </c>
      <c r="HN163" s="667" t="s">
        <v>783</v>
      </c>
      <c r="HO163" s="667" t="s">
        <v>783</v>
      </c>
      <c r="HP163" s="667" t="s">
        <v>783</v>
      </c>
      <c r="HQ163" s="667" t="s">
        <v>783</v>
      </c>
      <c r="HR163" s="667">
        <v>5074691</v>
      </c>
      <c r="HS163" s="667" t="s">
        <v>783</v>
      </c>
      <c r="HT163" s="667" t="s">
        <v>786</v>
      </c>
      <c r="HU163" s="667" t="s">
        <v>787</v>
      </c>
      <c r="HV163" s="667">
        <v>4</v>
      </c>
      <c r="HW163" s="667">
        <v>2016</v>
      </c>
      <c r="HX163" s="667">
        <v>63</v>
      </c>
      <c r="HY163" s="667">
        <v>1109</v>
      </c>
      <c r="HZ163" s="667">
        <v>3855</v>
      </c>
      <c r="IA163" s="668">
        <v>42227.682129629633</v>
      </c>
      <c r="IB163" s="667" t="s">
        <v>788</v>
      </c>
      <c r="IC163" s="667">
        <v>5074690</v>
      </c>
      <c r="ID163" s="667">
        <v>2014</v>
      </c>
      <c r="IE163" s="667">
        <v>1712</v>
      </c>
      <c r="IF163" s="667" t="s">
        <v>783</v>
      </c>
      <c r="IG163" s="667" t="s">
        <v>783</v>
      </c>
      <c r="IH163" s="667" t="s">
        <v>783</v>
      </c>
      <c r="II163" s="667" t="s">
        <v>783</v>
      </c>
      <c r="IJ163" s="667" t="s">
        <v>783</v>
      </c>
      <c r="IK163" s="667" t="s">
        <v>783</v>
      </c>
      <c r="IL163" s="667" t="s">
        <v>783</v>
      </c>
      <c r="IM163" s="667" t="s">
        <v>783</v>
      </c>
      <c r="IN163" s="667" t="s">
        <v>783</v>
      </c>
      <c r="IO163" s="667">
        <v>1649</v>
      </c>
      <c r="IP163" s="668">
        <v>38587.423726851855</v>
      </c>
      <c r="IQ163" s="667">
        <v>2</v>
      </c>
      <c r="IR163" s="667" t="s">
        <v>793</v>
      </c>
      <c r="IS163" s="667">
        <v>1</v>
      </c>
      <c r="IT163" s="669">
        <v>41275</v>
      </c>
      <c r="IU163" s="667" t="s">
        <v>783</v>
      </c>
      <c r="IV163" s="667" t="s">
        <v>783</v>
      </c>
      <c r="IW163" s="667" t="s">
        <v>783</v>
      </c>
      <c r="IX163" s="667" t="s">
        <v>781</v>
      </c>
      <c r="IY163" s="667">
        <v>45</v>
      </c>
      <c r="IZ163" s="667" t="s">
        <v>789</v>
      </c>
      <c r="JA163" s="667" t="s">
        <v>783</v>
      </c>
      <c r="JB163" s="667" t="s">
        <v>783</v>
      </c>
      <c r="JC163" s="667" t="s">
        <v>783</v>
      </c>
      <c r="JD163" s="667">
        <v>329465</v>
      </c>
      <c r="JE163" s="667" t="s">
        <v>783</v>
      </c>
      <c r="JF163" s="667" t="s">
        <v>783</v>
      </c>
      <c r="JG163" s="667" t="s">
        <v>795</v>
      </c>
      <c r="JH163" s="667">
        <v>55</v>
      </c>
      <c r="JI163" s="667" t="s">
        <v>783</v>
      </c>
      <c r="JJ163" s="667" t="s">
        <v>783</v>
      </c>
      <c r="JK163" s="667" t="s">
        <v>783</v>
      </c>
      <c r="JL163" s="667" t="s">
        <v>790</v>
      </c>
      <c r="JM163" s="667">
        <v>4</v>
      </c>
      <c r="JN163" s="667">
        <v>3</v>
      </c>
      <c r="JO163" s="667" t="s">
        <v>783</v>
      </c>
      <c r="JP163" s="667">
        <v>10711928</v>
      </c>
      <c r="JQ163" s="667">
        <v>2011</v>
      </c>
      <c r="JR163" s="667">
        <v>3</v>
      </c>
      <c r="JS163" s="667" t="s">
        <v>783</v>
      </c>
      <c r="JT163" s="667" t="s">
        <v>783</v>
      </c>
      <c r="JU163" s="667" t="s">
        <v>942</v>
      </c>
      <c r="JV163" s="670">
        <v>3888.7342090000002</v>
      </c>
      <c r="JX163" s="225"/>
    </row>
    <row r="164" spans="2:288" ht="15" thickBot="1">
      <c r="B164" s="16"/>
      <c r="C164" s="836"/>
      <c r="FX164" s="625" t="s">
        <v>342</v>
      </c>
      <c r="FY164" s="626">
        <v>214</v>
      </c>
      <c r="FZ164" s="626">
        <v>32434945</v>
      </c>
      <c r="GA164" s="626" t="s">
        <v>783</v>
      </c>
      <c r="GB164" s="626"/>
      <c r="GC164" s="626" t="s">
        <v>783</v>
      </c>
      <c r="GD164" s="626" t="s">
        <v>783</v>
      </c>
      <c r="GE164" s="626" t="s">
        <v>783</v>
      </c>
      <c r="GF164" s="626"/>
      <c r="GG164" s="626" t="s">
        <v>783</v>
      </c>
      <c r="GH164" s="626" t="s">
        <v>783</v>
      </c>
      <c r="GI164" s="626"/>
      <c r="GJ164" s="626" t="s">
        <v>783</v>
      </c>
      <c r="GK164" s="626" t="s">
        <v>781</v>
      </c>
      <c r="GL164" s="626" t="s">
        <v>783</v>
      </c>
      <c r="GM164" s="626" t="s">
        <v>783</v>
      </c>
      <c r="GN164" s="626" t="s">
        <v>783</v>
      </c>
      <c r="GO164" s="626" t="s">
        <v>783</v>
      </c>
      <c r="GP164" s="626" t="s">
        <v>783</v>
      </c>
      <c r="GQ164" s="626" t="s">
        <v>783</v>
      </c>
      <c r="GR164" s="626" t="s">
        <v>783</v>
      </c>
      <c r="GS164" s="626" t="s">
        <v>783</v>
      </c>
      <c r="GT164" s="626" t="s">
        <v>783</v>
      </c>
      <c r="GU164" s="626" t="s">
        <v>783</v>
      </c>
      <c r="GV164" s="626" t="s">
        <v>783</v>
      </c>
      <c r="GW164" s="626" t="s">
        <v>783</v>
      </c>
      <c r="GX164" s="626" t="s">
        <v>783</v>
      </c>
      <c r="GY164" s="626">
        <v>1649</v>
      </c>
      <c r="GZ164" s="626">
        <v>0</v>
      </c>
      <c r="HA164" s="626">
        <v>9</v>
      </c>
      <c r="HB164" s="626" t="s">
        <v>783</v>
      </c>
      <c r="HC164" s="626" t="s">
        <v>783</v>
      </c>
      <c r="HD164" s="626" t="s">
        <v>783</v>
      </c>
      <c r="HE164" s="626" t="s">
        <v>783</v>
      </c>
      <c r="HF164" s="626" t="s">
        <v>783</v>
      </c>
      <c r="HG164" s="626" t="s">
        <v>783</v>
      </c>
      <c r="HH164" s="626" t="s">
        <v>783</v>
      </c>
      <c r="HI164" s="626" t="s">
        <v>783</v>
      </c>
      <c r="HJ164" s="626" t="s">
        <v>783</v>
      </c>
      <c r="HK164" s="626" t="s">
        <v>783</v>
      </c>
      <c r="HL164" s="626" t="s">
        <v>783</v>
      </c>
      <c r="HM164" s="626" t="s">
        <v>783</v>
      </c>
      <c r="HN164" s="626" t="s">
        <v>783</v>
      </c>
      <c r="HO164" s="626" t="s">
        <v>783</v>
      </c>
      <c r="HP164" s="626" t="s">
        <v>783</v>
      </c>
      <c r="HQ164" s="626" t="s">
        <v>783</v>
      </c>
      <c r="HR164" s="626">
        <v>5074691</v>
      </c>
      <c r="HS164" s="626" t="s">
        <v>783</v>
      </c>
      <c r="HT164" s="626" t="s">
        <v>786</v>
      </c>
      <c r="HU164" s="626" t="s">
        <v>787</v>
      </c>
      <c r="HV164" s="626">
        <v>4</v>
      </c>
      <c r="HW164" s="626">
        <v>2016</v>
      </c>
      <c r="HX164" s="626">
        <v>63</v>
      </c>
      <c r="HY164" s="626">
        <v>0</v>
      </c>
      <c r="HZ164" s="626">
        <v>1109</v>
      </c>
      <c r="IA164" s="627">
        <v>42227.682129629633</v>
      </c>
      <c r="IB164" s="626" t="s">
        <v>788</v>
      </c>
      <c r="IC164" s="626">
        <v>5074690</v>
      </c>
      <c r="ID164" s="626">
        <v>2014</v>
      </c>
      <c r="IE164" s="626">
        <v>1712</v>
      </c>
      <c r="IF164" s="626" t="s">
        <v>783</v>
      </c>
      <c r="IG164" s="626" t="s">
        <v>783</v>
      </c>
      <c r="IH164" s="626" t="s">
        <v>783</v>
      </c>
      <c r="II164" s="626" t="s">
        <v>783</v>
      </c>
      <c r="IJ164" s="626" t="s">
        <v>783</v>
      </c>
      <c r="IK164" s="626" t="s">
        <v>783</v>
      </c>
      <c r="IL164" s="626" t="s">
        <v>783</v>
      </c>
      <c r="IM164" s="626" t="s">
        <v>783</v>
      </c>
      <c r="IN164" s="626" t="s">
        <v>783</v>
      </c>
      <c r="IO164" s="626">
        <v>2108</v>
      </c>
      <c r="IP164" s="627">
        <v>38587.423726851855</v>
      </c>
      <c r="IQ164" s="626" t="s">
        <v>783</v>
      </c>
      <c r="IR164" s="626" t="s">
        <v>783</v>
      </c>
      <c r="IS164" s="626" t="s">
        <v>783</v>
      </c>
      <c r="IT164" s="626" t="s">
        <v>783</v>
      </c>
      <c r="IU164" s="626" t="s">
        <v>783</v>
      </c>
      <c r="IV164" s="626" t="s">
        <v>783</v>
      </c>
      <c r="IW164" s="626" t="s">
        <v>783</v>
      </c>
      <c r="IX164" s="626" t="s">
        <v>781</v>
      </c>
      <c r="IY164" s="626" t="s">
        <v>783</v>
      </c>
      <c r="IZ164" s="626" t="s">
        <v>783</v>
      </c>
      <c r="JA164" s="626" t="s">
        <v>783</v>
      </c>
      <c r="JB164" s="626" t="s">
        <v>783</v>
      </c>
      <c r="JC164" s="626" t="s">
        <v>783</v>
      </c>
      <c r="JD164" s="626">
        <v>329465</v>
      </c>
      <c r="JE164" s="626" t="s">
        <v>783</v>
      </c>
      <c r="JF164" s="626" t="s">
        <v>783</v>
      </c>
      <c r="JG164" s="626" t="s">
        <v>783</v>
      </c>
      <c r="JH164" s="626" t="s">
        <v>783</v>
      </c>
      <c r="JI164" s="626" t="s">
        <v>783</v>
      </c>
      <c r="JJ164" s="626" t="s">
        <v>783</v>
      </c>
      <c r="JK164" s="626" t="s">
        <v>783</v>
      </c>
      <c r="JL164" s="626" t="s">
        <v>783</v>
      </c>
      <c r="JM164" s="626">
        <v>4</v>
      </c>
      <c r="JN164" s="626" t="s">
        <v>783</v>
      </c>
      <c r="JO164" s="626" t="s">
        <v>783</v>
      </c>
      <c r="JP164" s="626">
        <v>10711928</v>
      </c>
      <c r="JQ164" s="626">
        <v>2011</v>
      </c>
      <c r="JR164" s="626">
        <v>3</v>
      </c>
      <c r="JS164" s="626" t="s">
        <v>783</v>
      </c>
      <c r="JT164" s="626" t="s">
        <v>783</v>
      </c>
      <c r="JU164" s="626" t="s">
        <v>943</v>
      </c>
      <c r="JV164" s="628">
        <v>1134.7545419999999</v>
      </c>
      <c r="JW164">
        <f>SUM(JV163:JV164)</f>
        <v>5023.4887509999999</v>
      </c>
      <c r="JX164" s="225">
        <v>0.95141832405303028</v>
      </c>
    </row>
    <row r="165" spans="2:288" ht="15" thickBot="1">
      <c r="B165" s="16"/>
      <c r="FX165" s="655" t="s">
        <v>493</v>
      </c>
      <c r="FY165" s="656">
        <v>198</v>
      </c>
      <c r="FZ165" s="656">
        <v>32434942</v>
      </c>
      <c r="GA165" s="656">
        <v>35</v>
      </c>
      <c r="GB165" s="656" t="s">
        <v>3</v>
      </c>
      <c r="GC165" s="656">
        <v>16</v>
      </c>
      <c r="GD165" s="656">
        <v>1970</v>
      </c>
      <c r="GE165" s="656">
        <v>0</v>
      </c>
      <c r="GF165" s="656" t="s">
        <v>792</v>
      </c>
      <c r="GG165" s="656">
        <v>0</v>
      </c>
      <c r="GH165" s="656">
        <v>0</v>
      </c>
      <c r="GI165" s="656" t="s">
        <v>792</v>
      </c>
      <c r="GJ165" s="656">
        <v>0</v>
      </c>
      <c r="GK165" s="656" t="s">
        <v>781</v>
      </c>
      <c r="GL165" s="656" t="s">
        <v>782</v>
      </c>
      <c r="GM165" s="656">
        <v>66</v>
      </c>
      <c r="GN165" s="656" t="s">
        <v>783</v>
      </c>
      <c r="GO165" s="656">
        <v>0</v>
      </c>
      <c r="GP165" s="656">
        <v>0</v>
      </c>
      <c r="GQ165" s="656">
        <v>4</v>
      </c>
      <c r="GR165" s="656">
        <v>2</v>
      </c>
      <c r="GS165" s="656">
        <v>1</v>
      </c>
      <c r="GT165" s="656" t="s">
        <v>783</v>
      </c>
      <c r="GU165" s="656" t="s">
        <v>783</v>
      </c>
      <c r="GV165" s="656" t="s">
        <v>783</v>
      </c>
      <c r="GW165" s="656" t="s">
        <v>783</v>
      </c>
      <c r="GX165" s="656" t="s">
        <v>783</v>
      </c>
      <c r="GY165" s="656">
        <v>1649</v>
      </c>
      <c r="GZ165" s="656">
        <v>0.06</v>
      </c>
      <c r="HA165" s="656">
        <v>5</v>
      </c>
      <c r="HB165" s="656" t="s">
        <v>783</v>
      </c>
      <c r="HC165" s="656" t="s">
        <v>782</v>
      </c>
      <c r="HD165" s="656">
        <v>15</v>
      </c>
      <c r="HE165" s="656" t="s">
        <v>783</v>
      </c>
      <c r="HF165" s="656">
        <v>0</v>
      </c>
      <c r="HG165" s="656" t="s">
        <v>783</v>
      </c>
      <c r="HH165" s="656">
        <v>0</v>
      </c>
      <c r="HI165" s="656">
        <v>1</v>
      </c>
      <c r="HJ165" s="656">
        <v>45</v>
      </c>
      <c r="HK165" s="656" t="s">
        <v>784</v>
      </c>
      <c r="HL165" s="656" t="s">
        <v>785</v>
      </c>
      <c r="HM165" s="656" t="s">
        <v>783</v>
      </c>
      <c r="HN165" s="656" t="s">
        <v>783</v>
      </c>
      <c r="HO165" s="656" t="s">
        <v>783</v>
      </c>
      <c r="HP165" s="656" t="s">
        <v>783</v>
      </c>
      <c r="HQ165" s="656" t="s">
        <v>783</v>
      </c>
      <c r="HR165" s="656">
        <v>3980770</v>
      </c>
      <c r="HS165" s="656" t="s">
        <v>783</v>
      </c>
      <c r="HT165" s="656" t="s">
        <v>786</v>
      </c>
      <c r="HU165" s="656" t="s">
        <v>787</v>
      </c>
      <c r="HV165" s="656">
        <v>4</v>
      </c>
      <c r="HW165" s="656">
        <v>2016</v>
      </c>
      <c r="HX165" s="656">
        <v>63</v>
      </c>
      <c r="HY165" s="656">
        <v>0</v>
      </c>
      <c r="HZ165" s="656">
        <v>317</v>
      </c>
      <c r="IA165" s="657">
        <v>42227.682129629633</v>
      </c>
      <c r="IB165" s="656" t="s">
        <v>788</v>
      </c>
      <c r="IC165" s="656">
        <v>3976292</v>
      </c>
      <c r="ID165" s="656">
        <v>2014</v>
      </c>
      <c r="IE165" s="656">
        <v>1712</v>
      </c>
      <c r="IF165" s="656" t="s">
        <v>783</v>
      </c>
      <c r="IG165" s="656" t="s">
        <v>783</v>
      </c>
      <c r="IH165" s="656" t="s">
        <v>783</v>
      </c>
      <c r="II165" s="656" t="s">
        <v>783</v>
      </c>
      <c r="IJ165" s="656" t="s">
        <v>783</v>
      </c>
      <c r="IK165" s="656" t="s">
        <v>783</v>
      </c>
      <c r="IL165" s="656" t="s">
        <v>783</v>
      </c>
      <c r="IM165" s="656" t="s">
        <v>783</v>
      </c>
      <c r="IN165" s="656" t="s">
        <v>783</v>
      </c>
      <c r="IO165" s="656">
        <v>1649</v>
      </c>
      <c r="IP165" s="657">
        <v>37477.354571759257</v>
      </c>
      <c r="IQ165" s="656">
        <v>4</v>
      </c>
      <c r="IR165" s="656" t="s">
        <v>793</v>
      </c>
      <c r="IS165" s="656">
        <v>1</v>
      </c>
      <c r="IT165" s="658">
        <v>41275</v>
      </c>
      <c r="IU165" s="656" t="s">
        <v>783</v>
      </c>
      <c r="IV165" s="656" t="s">
        <v>783</v>
      </c>
      <c r="IW165" s="656" t="s">
        <v>783</v>
      </c>
      <c r="IX165" s="656" t="s">
        <v>781</v>
      </c>
      <c r="IY165" s="656">
        <v>45</v>
      </c>
      <c r="IZ165" s="656" t="s">
        <v>789</v>
      </c>
      <c r="JA165" s="656" t="s">
        <v>783</v>
      </c>
      <c r="JB165" s="656" t="s">
        <v>783</v>
      </c>
      <c r="JC165" s="656" t="s">
        <v>783</v>
      </c>
      <c r="JD165" s="656">
        <v>329466</v>
      </c>
      <c r="JE165" s="656" t="s">
        <v>783</v>
      </c>
      <c r="JF165" s="656" t="s">
        <v>783</v>
      </c>
      <c r="JG165" s="656" t="s">
        <v>795</v>
      </c>
      <c r="JH165" s="656">
        <v>35</v>
      </c>
      <c r="JI165" s="656" t="s">
        <v>783</v>
      </c>
      <c r="JJ165" s="656" t="s">
        <v>783</v>
      </c>
      <c r="JK165" s="656" t="s">
        <v>783</v>
      </c>
      <c r="JL165" s="656" t="s">
        <v>790</v>
      </c>
      <c r="JM165" s="656">
        <v>4</v>
      </c>
      <c r="JN165" s="656">
        <v>1</v>
      </c>
      <c r="JO165" s="656" t="s">
        <v>783</v>
      </c>
      <c r="JP165" s="656">
        <v>12683066</v>
      </c>
      <c r="JQ165" s="656">
        <v>2013</v>
      </c>
      <c r="JR165" s="656">
        <v>12</v>
      </c>
      <c r="JS165" s="656" t="s">
        <v>783</v>
      </c>
      <c r="JT165" s="656" t="s">
        <v>783</v>
      </c>
      <c r="JU165" s="656" t="s">
        <v>944</v>
      </c>
      <c r="JV165" s="659">
        <v>348.20420999999999</v>
      </c>
      <c r="JW165">
        <f t="shared" ref="JW165:JW172" si="236">JV165</f>
        <v>348.20420999999999</v>
      </c>
      <c r="JX165" s="225">
        <v>6.5947767045454547E-2</v>
      </c>
      <c r="KB165" s="836"/>
    </row>
    <row r="166" spans="2:288" ht="15" thickBot="1">
      <c r="B166" s="16"/>
      <c r="FX166" s="655" t="s">
        <v>451</v>
      </c>
      <c r="FY166" s="656">
        <v>53</v>
      </c>
      <c r="FZ166" s="656">
        <v>30289606</v>
      </c>
      <c r="GA166" s="656">
        <v>35</v>
      </c>
      <c r="GB166" s="656" t="s">
        <v>3</v>
      </c>
      <c r="GC166" s="656">
        <v>18</v>
      </c>
      <c r="GD166" s="656">
        <v>1970</v>
      </c>
      <c r="GE166" s="656">
        <v>0</v>
      </c>
      <c r="GF166" s="656" t="s">
        <v>792</v>
      </c>
      <c r="GG166" s="656">
        <v>0</v>
      </c>
      <c r="GH166" s="656">
        <v>0</v>
      </c>
      <c r="GI166" s="656" t="s">
        <v>792</v>
      </c>
      <c r="GJ166" s="656">
        <v>0</v>
      </c>
      <c r="GK166" s="656" t="s">
        <v>781</v>
      </c>
      <c r="GL166" s="656" t="s">
        <v>782</v>
      </c>
      <c r="GM166" s="656">
        <v>50</v>
      </c>
      <c r="GN166" s="656" t="s">
        <v>783</v>
      </c>
      <c r="GO166" s="656">
        <v>0</v>
      </c>
      <c r="GP166" s="656">
        <v>0</v>
      </c>
      <c r="GQ166" s="656">
        <v>4</v>
      </c>
      <c r="GR166" s="656">
        <v>2</v>
      </c>
      <c r="GS166" s="656">
        <v>1</v>
      </c>
      <c r="GT166" s="656" t="s">
        <v>783</v>
      </c>
      <c r="GU166" s="656" t="s">
        <v>783</v>
      </c>
      <c r="GV166" s="656" t="s">
        <v>783</v>
      </c>
      <c r="GW166" s="656" t="s">
        <v>783</v>
      </c>
      <c r="GX166" s="656" t="s">
        <v>783</v>
      </c>
      <c r="GY166" s="656">
        <v>1649</v>
      </c>
      <c r="GZ166" s="656">
        <v>0.12</v>
      </c>
      <c r="HA166" s="656">
        <v>5</v>
      </c>
      <c r="HB166" s="656" t="s">
        <v>783</v>
      </c>
      <c r="HC166" s="656" t="s">
        <v>782</v>
      </c>
      <c r="HD166" s="656">
        <v>15</v>
      </c>
      <c r="HE166" s="656" t="s">
        <v>783</v>
      </c>
      <c r="HF166" s="656">
        <v>0</v>
      </c>
      <c r="HG166" s="656" t="s">
        <v>783</v>
      </c>
      <c r="HH166" s="656">
        <v>0</v>
      </c>
      <c r="HI166" s="656">
        <v>1</v>
      </c>
      <c r="HJ166" s="656">
        <v>45</v>
      </c>
      <c r="HK166" s="656" t="s">
        <v>784</v>
      </c>
      <c r="HL166" s="656" t="s">
        <v>785</v>
      </c>
      <c r="HM166" s="656" t="s">
        <v>783</v>
      </c>
      <c r="HN166" s="656" t="s">
        <v>783</v>
      </c>
      <c r="HO166" s="656" t="s">
        <v>783</v>
      </c>
      <c r="HP166" s="656" t="s">
        <v>783</v>
      </c>
      <c r="HQ166" s="656" t="s">
        <v>783</v>
      </c>
      <c r="HR166" s="656">
        <v>3978906</v>
      </c>
      <c r="HS166" s="656" t="s">
        <v>783</v>
      </c>
      <c r="HT166" s="656" t="s">
        <v>786</v>
      </c>
      <c r="HU166" s="656" t="s">
        <v>787</v>
      </c>
      <c r="HV166" s="656">
        <v>4</v>
      </c>
      <c r="HW166" s="656">
        <v>2014</v>
      </c>
      <c r="HX166" s="656">
        <v>63</v>
      </c>
      <c r="HY166" s="656">
        <v>0</v>
      </c>
      <c r="HZ166" s="656">
        <v>634</v>
      </c>
      <c r="IA166" s="657">
        <v>41697.500081018516</v>
      </c>
      <c r="IB166" s="656" t="s">
        <v>788</v>
      </c>
      <c r="IC166" s="656">
        <v>3974428</v>
      </c>
      <c r="ID166" s="656">
        <v>2014</v>
      </c>
      <c r="IE166" s="656">
        <v>1712</v>
      </c>
      <c r="IF166" s="656" t="s">
        <v>783</v>
      </c>
      <c r="IG166" s="656" t="s">
        <v>783</v>
      </c>
      <c r="IH166" s="656" t="s">
        <v>783</v>
      </c>
      <c r="II166" s="656" t="s">
        <v>783</v>
      </c>
      <c r="IJ166" s="656" t="s">
        <v>783</v>
      </c>
      <c r="IK166" s="656" t="s">
        <v>783</v>
      </c>
      <c r="IL166" s="656" t="s">
        <v>783</v>
      </c>
      <c r="IM166" s="656" t="s">
        <v>783</v>
      </c>
      <c r="IN166" s="656" t="s">
        <v>783</v>
      </c>
      <c r="IO166" s="656">
        <v>1649</v>
      </c>
      <c r="IP166" s="657">
        <v>37477.354571759257</v>
      </c>
      <c r="IQ166" s="656">
        <v>4</v>
      </c>
      <c r="IR166" s="656" t="s">
        <v>793</v>
      </c>
      <c r="IS166" s="656">
        <v>1</v>
      </c>
      <c r="IT166" s="658">
        <v>41275</v>
      </c>
      <c r="IU166" s="656" t="s">
        <v>783</v>
      </c>
      <c r="IV166" s="656" t="s">
        <v>783</v>
      </c>
      <c r="IW166" s="656" t="s">
        <v>783</v>
      </c>
      <c r="IX166" s="656" t="s">
        <v>781</v>
      </c>
      <c r="IY166" s="656">
        <v>45</v>
      </c>
      <c r="IZ166" s="656" t="s">
        <v>789</v>
      </c>
      <c r="JA166" s="656" t="s">
        <v>783</v>
      </c>
      <c r="JB166" s="656" t="s">
        <v>783</v>
      </c>
      <c r="JC166" s="656" t="s">
        <v>783</v>
      </c>
      <c r="JD166" s="656">
        <v>329467</v>
      </c>
      <c r="JE166" s="656" t="s">
        <v>783</v>
      </c>
      <c r="JF166" s="656" t="s">
        <v>783</v>
      </c>
      <c r="JG166" s="656" t="s">
        <v>795</v>
      </c>
      <c r="JH166" s="656">
        <v>35</v>
      </c>
      <c r="JI166" s="656" t="s">
        <v>783</v>
      </c>
      <c r="JJ166" s="656" t="s">
        <v>783</v>
      </c>
      <c r="JK166" s="656" t="s">
        <v>783</v>
      </c>
      <c r="JL166" s="656" t="s">
        <v>790</v>
      </c>
      <c r="JM166" s="656">
        <v>4</v>
      </c>
      <c r="JN166" s="656">
        <v>1</v>
      </c>
      <c r="JO166" s="656" t="s">
        <v>783</v>
      </c>
      <c r="JP166" s="656">
        <v>12683066</v>
      </c>
      <c r="JQ166" s="656">
        <v>2013</v>
      </c>
      <c r="JR166" s="656">
        <v>12</v>
      </c>
      <c r="JS166" s="656" t="s">
        <v>783</v>
      </c>
      <c r="JT166" s="656" t="s">
        <v>783</v>
      </c>
      <c r="JU166" s="656" t="s">
        <v>945</v>
      </c>
      <c r="JV166" s="659">
        <v>633.60009100000002</v>
      </c>
      <c r="JW166">
        <f t="shared" si="236"/>
        <v>633.60009100000002</v>
      </c>
      <c r="JX166" s="225">
        <v>0.12000001723484849</v>
      </c>
      <c r="KB166" s="836"/>
    </row>
    <row r="167" spans="2:288" ht="15" thickBot="1">
      <c r="B167" s="16"/>
      <c r="FX167" s="655" t="s">
        <v>495</v>
      </c>
      <c r="FY167" s="656">
        <v>134</v>
      </c>
      <c r="FZ167" s="656">
        <v>32434930</v>
      </c>
      <c r="GA167" s="656">
        <v>35</v>
      </c>
      <c r="GB167" s="656" t="s">
        <v>3</v>
      </c>
      <c r="GC167" s="656">
        <v>22</v>
      </c>
      <c r="GD167" s="656">
        <v>1973</v>
      </c>
      <c r="GE167" s="656">
        <v>0</v>
      </c>
      <c r="GF167" s="656" t="s">
        <v>792</v>
      </c>
      <c r="GG167" s="656">
        <v>0</v>
      </c>
      <c r="GH167" s="656">
        <v>0</v>
      </c>
      <c r="GI167" s="656" t="s">
        <v>792</v>
      </c>
      <c r="GJ167" s="656">
        <v>0</v>
      </c>
      <c r="GK167" s="656" t="s">
        <v>781</v>
      </c>
      <c r="GL167" s="656" t="s">
        <v>782</v>
      </c>
      <c r="GM167" s="656">
        <v>66</v>
      </c>
      <c r="GN167" s="656" t="s">
        <v>783</v>
      </c>
      <c r="GO167" s="656">
        <v>0</v>
      </c>
      <c r="GP167" s="656">
        <v>0</v>
      </c>
      <c r="GQ167" s="656">
        <v>4</v>
      </c>
      <c r="GR167" s="656">
        <v>2</v>
      </c>
      <c r="GS167" s="656">
        <v>1</v>
      </c>
      <c r="GT167" s="656" t="s">
        <v>783</v>
      </c>
      <c r="GU167" s="656" t="s">
        <v>783</v>
      </c>
      <c r="GV167" s="656" t="s">
        <v>783</v>
      </c>
      <c r="GW167" s="656" t="s">
        <v>783</v>
      </c>
      <c r="GX167" s="656" t="s">
        <v>783</v>
      </c>
      <c r="GY167" s="656">
        <v>1649</v>
      </c>
      <c r="GZ167" s="656">
        <v>0.23</v>
      </c>
      <c r="HA167" s="656">
        <v>5</v>
      </c>
      <c r="HB167" s="656" t="s">
        <v>783</v>
      </c>
      <c r="HC167" s="656" t="s">
        <v>782</v>
      </c>
      <c r="HD167" s="656">
        <v>15</v>
      </c>
      <c r="HE167" s="656" t="s">
        <v>783</v>
      </c>
      <c r="HF167" s="656">
        <v>0</v>
      </c>
      <c r="HG167" s="656" t="s">
        <v>783</v>
      </c>
      <c r="HH167" s="656">
        <v>0</v>
      </c>
      <c r="HI167" s="656">
        <v>1</v>
      </c>
      <c r="HJ167" s="656">
        <v>45</v>
      </c>
      <c r="HK167" s="656" t="s">
        <v>784</v>
      </c>
      <c r="HL167" s="656" t="s">
        <v>785</v>
      </c>
      <c r="HM167" s="656" t="s">
        <v>783</v>
      </c>
      <c r="HN167" s="656" t="s">
        <v>783</v>
      </c>
      <c r="HO167" s="656" t="s">
        <v>783</v>
      </c>
      <c r="HP167" s="656" t="s">
        <v>783</v>
      </c>
      <c r="HQ167" s="656" t="s">
        <v>783</v>
      </c>
      <c r="HR167" s="656">
        <v>3979225</v>
      </c>
      <c r="HS167" s="656" t="s">
        <v>783</v>
      </c>
      <c r="HT167" s="656" t="s">
        <v>786</v>
      </c>
      <c r="HU167" s="656" t="s">
        <v>787</v>
      </c>
      <c r="HV167" s="656">
        <v>4</v>
      </c>
      <c r="HW167" s="656">
        <v>2016</v>
      </c>
      <c r="HX167" s="656">
        <v>63</v>
      </c>
      <c r="HY167" s="656">
        <v>0</v>
      </c>
      <c r="HZ167" s="656">
        <v>1215</v>
      </c>
      <c r="IA167" s="657">
        <v>42227.682129629633</v>
      </c>
      <c r="IB167" s="656" t="s">
        <v>788</v>
      </c>
      <c r="IC167" s="656">
        <v>3974747</v>
      </c>
      <c r="ID167" s="656">
        <v>2014</v>
      </c>
      <c r="IE167" s="656">
        <v>1712</v>
      </c>
      <c r="IF167" s="656" t="s">
        <v>783</v>
      </c>
      <c r="IG167" s="656" t="s">
        <v>783</v>
      </c>
      <c r="IH167" s="656" t="s">
        <v>783</v>
      </c>
      <c r="II167" s="656" t="s">
        <v>783</v>
      </c>
      <c r="IJ167" s="656" t="s">
        <v>783</v>
      </c>
      <c r="IK167" s="656" t="s">
        <v>783</v>
      </c>
      <c r="IL167" s="656" t="s">
        <v>783</v>
      </c>
      <c r="IM167" s="656" t="s">
        <v>783</v>
      </c>
      <c r="IN167" s="656" t="s">
        <v>783</v>
      </c>
      <c r="IO167" s="656">
        <v>1649</v>
      </c>
      <c r="IP167" s="657">
        <v>37600.566631944443</v>
      </c>
      <c r="IQ167" s="656">
        <v>4</v>
      </c>
      <c r="IR167" s="656" t="s">
        <v>793</v>
      </c>
      <c r="IS167" s="656">
        <v>1</v>
      </c>
      <c r="IT167" s="658">
        <v>41275</v>
      </c>
      <c r="IU167" s="656" t="s">
        <v>783</v>
      </c>
      <c r="IV167" s="656" t="s">
        <v>783</v>
      </c>
      <c r="IW167" s="656" t="s">
        <v>783</v>
      </c>
      <c r="IX167" s="656" t="s">
        <v>781</v>
      </c>
      <c r="IY167" s="656">
        <v>45</v>
      </c>
      <c r="IZ167" s="656" t="s">
        <v>789</v>
      </c>
      <c r="JA167" s="656" t="s">
        <v>783</v>
      </c>
      <c r="JB167" s="656" t="s">
        <v>783</v>
      </c>
      <c r="JC167" s="656" t="s">
        <v>783</v>
      </c>
      <c r="JD167" s="656">
        <v>329468</v>
      </c>
      <c r="JE167" s="656" t="s">
        <v>783</v>
      </c>
      <c r="JF167" s="656" t="s">
        <v>783</v>
      </c>
      <c r="JG167" s="656" t="s">
        <v>795</v>
      </c>
      <c r="JH167" s="656">
        <v>35</v>
      </c>
      <c r="JI167" s="656" t="s">
        <v>783</v>
      </c>
      <c r="JJ167" s="656" t="s">
        <v>783</v>
      </c>
      <c r="JK167" s="656" t="s">
        <v>783</v>
      </c>
      <c r="JL167" s="656" t="s">
        <v>790</v>
      </c>
      <c r="JM167" s="656">
        <v>4</v>
      </c>
      <c r="JN167" s="656">
        <v>1</v>
      </c>
      <c r="JO167" s="656" t="s">
        <v>783</v>
      </c>
      <c r="JP167" s="656">
        <v>12683066</v>
      </c>
      <c r="JQ167" s="656">
        <v>2013</v>
      </c>
      <c r="JR167" s="656">
        <v>12</v>
      </c>
      <c r="JS167" s="656" t="s">
        <v>783</v>
      </c>
      <c r="JT167" s="656" t="s">
        <v>783</v>
      </c>
      <c r="JU167" s="656" t="s">
        <v>946</v>
      </c>
      <c r="JV167" s="659">
        <v>1217.4331850000001</v>
      </c>
      <c r="JW167">
        <f t="shared" si="236"/>
        <v>1217.4331850000001</v>
      </c>
      <c r="JX167" s="225">
        <v>0.23057446685606062</v>
      </c>
    </row>
    <row r="168" spans="2:288" ht="15" thickBot="1">
      <c r="B168" s="16"/>
      <c r="FX168" s="655" t="s">
        <v>497</v>
      </c>
      <c r="FY168" s="656">
        <v>171</v>
      </c>
      <c r="FZ168" s="656">
        <v>30289613</v>
      </c>
      <c r="GA168" s="656">
        <v>35</v>
      </c>
      <c r="GB168" s="656" t="s">
        <v>3</v>
      </c>
      <c r="GC168" s="656">
        <v>14</v>
      </c>
      <c r="GD168" s="656">
        <v>1970</v>
      </c>
      <c r="GE168" s="656">
        <v>0</v>
      </c>
      <c r="GF168" s="656" t="s">
        <v>792</v>
      </c>
      <c r="GG168" s="656">
        <v>0</v>
      </c>
      <c r="GH168" s="656">
        <v>0</v>
      </c>
      <c r="GI168" s="656" t="s">
        <v>792</v>
      </c>
      <c r="GJ168" s="656">
        <v>0</v>
      </c>
      <c r="GK168" s="656" t="s">
        <v>781</v>
      </c>
      <c r="GL168" s="656" t="s">
        <v>782</v>
      </c>
      <c r="GM168" s="656">
        <v>66</v>
      </c>
      <c r="GN168" s="656" t="s">
        <v>783</v>
      </c>
      <c r="GO168" s="656">
        <v>0</v>
      </c>
      <c r="GP168" s="656">
        <v>0</v>
      </c>
      <c r="GQ168" s="656">
        <v>4</v>
      </c>
      <c r="GR168" s="656">
        <v>1</v>
      </c>
      <c r="GS168" s="656">
        <v>1</v>
      </c>
      <c r="GT168" s="656" t="s">
        <v>783</v>
      </c>
      <c r="GU168" s="656" t="s">
        <v>783</v>
      </c>
      <c r="GV168" s="656" t="s">
        <v>783</v>
      </c>
      <c r="GW168" s="656" t="s">
        <v>783</v>
      </c>
      <c r="GX168" s="656" t="s">
        <v>783</v>
      </c>
      <c r="GY168" s="656">
        <v>1649</v>
      </c>
      <c r="GZ168" s="656">
        <v>0.25</v>
      </c>
      <c r="HA168" s="656">
        <v>5</v>
      </c>
      <c r="HB168" s="656" t="s">
        <v>783</v>
      </c>
      <c r="HC168" s="656" t="s">
        <v>782</v>
      </c>
      <c r="HD168" s="656">
        <v>15</v>
      </c>
      <c r="HE168" s="656" t="s">
        <v>783</v>
      </c>
      <c r="HF168" s="656">
        <v>0</v>
      </c>
      <c r="HG168" s="656" t="s">
        <v>783</v>
      </c>
      <c r="HH168" s="656">
        <v>0</v>
      </c>
      <c r="HI168" s="656">
        <v>1</v>
      </c>
      <c r="HJ168" s="656">
        <v>45</v>
      </c>
      <c r="HK168" s="656" t="s">
        <v>784</v>
      </c>
      <c r="HL168" s="656" t="s">
        <v>785</v>
      </c>
      <c r="HM168" s="656" t="s">
        <v>783</v>
      </c>
      <c r="HN168" s="656" t="s">
        <v>783</v>
      </c>
      <c r="HO168" s="656" t="s">
        <v>783</v>
      </c>
      <c r="HP168" s="656" t="s">
        <v>783</v>
      </c>
      <c r="HQ168" s="656" t="s">
        <v>783</v>
      </c>
      <c r="HR168" s="656">
        <v>3979925</v>
      </c>
      <c r="HS168" s="656" t="s">
        <v>783</v>
      </c>
      <c r="HT168" s="656" t="s">
        <v>786</v>
      </c>
      <c r="HU168" s="656" t="s">
        <v>787</v>
      </c>
      <c r="HV168" s="656">
        <v>4</v>
      </c>
      <c r="HW168" s="656">
        <v>2014</v>
      </c>
      <c r="HX168" s="656">
        <v>63</v>
      </c>
      <c r="HY168" s="656">
        <v>0</v>
      </c>
      <c r="HZ168" s="656">
        <v>1320</v>
      </c>
      <c r="IA168" s="657">
        <v>41697.500081018516</v>
      </c>
      <c r="IB168" s="656" t="s">
        <v>788</v>
      </c>
      <c r="IC168" s="656">
        <v>3975447</v>
      </c>
      <c r="ID168" s="656">
        <v>2014</v>
      </c>
      <c r="IE168" s="656">
        <v>1712</v>
      </c>
      <c r="IF168" s="656" t="s">
        <v>783</v>
      </c>
      <c r="IG168" s="656" t="s">
        <v>783</v>
      </c>
      <c r="IH168" s="656" t="s">
        <v>783</v>
      </c>
      <c r="II168" s="656" t="s">
        <v>783</v>
      </c>
      <c r="IJ168" s="656" t="s">
        <v>783</v>
      </c>
      <c r="IK168" s="656" t="s">
        <v>783</v>
      </c>
      <c r="IL168" s="656" t="s">
        <v>783</v>
      </c>
      <c r="IM168" s="656" t="s">
        <v>783</v>
      </c>
      <c r="IN168" s="656" t="s">
        <v>783</v>
      </c>
      <c r="IO168" s="656">
        <v>1649</v>
      </c>
      <c r="IP168" s="657">
        <v>37477.354571759257</v>
      </c>
      <c r="IQ168" s="656">
        <v>4</v>
      </c>
      <c r="IR168" s="656" t="s">
        <v>793</v>
      </c>
      <c r="IS168" s="656">
        <v>1</v>
      </c>
      <c r="IT168" s="658">
        <v>41275</v>
      </c>
      <c r="IU168" s="656" t="s">
        <v>783</v>
      </c>
      <c r="IV168" s="656" t="s">
        <v>783</v>
      </c>
      <c r="IW168" s="656" t="s">
        <v>783</v>
      </c>
      <c r="IX168" s="656" t="s">
        <v>781</v>
      </c>
      <c r="IY168" s="656">
        <v>45</v>
      </c>
      <c r="IZ168" s="656" t="s">
        <v>789</v>
      </c>
      <c r="JA168" s="656" t="s">
        <v>783</v>
      </c>
      <c r="JB168" s="656" t="s">
        <v>783</v>
      </c>
      <c r="JC168" s="656" t="s">
        <v>783</v>
      </c>
      <c r="JD168" s="656">
        <v>329469</v>
      </c>
      <c r="JE168" s="656" t="s">
        <v>783</v>
      </c>
      <c r="JF168" s="656" t="s">
        <v>783</v>
      </c>
      <c r="JG168" s="656" t="s">
        <v>795</v>
      </c>
      <c r="JH168" s="656">
        <v>35</v>
      </c>
      <c r="JI168" s="656" t="s">
        <v>783</v>
      </c>
      <c r="JJ168" s="656" t="s">
        <v>783</v>
      </c>
      <c r="JK168" s="656" t="s">
        <v>783</v>
      </c>
      <c r="JL168" s="656" t="s">
        <v>790</v>
      </c>
      <c r="JM168" s="656">
        <v>4</v>
      </c>
      <c r="JN168" s="656">
        <v>1</v>
      </c>
      <c r="JO168" s="656" t="s">
        <v>783</v>
      </c>
      <c r="JP168" s="656">
        <v>12683066</v>
      </c>
      <c r="JQ168" s="656">
        <v>2013</v>
      </c>
      <c r="JR168" s="656">
        <v>12</v>
      </c>
      <c r="JS168" s="656" t="s">
        <v>783</v>
      </c>
      <c r="JT168" s="656" t="s">
        <v>783</v>
      </c>
      <c r="JU168" s="656" t="s">
        <v>947</v>
      </c>
      <c r="JV168" s="659">
        <v>1319.9990399999999</v>
      </c>
      <c r="JW168">
        <f t="shared" si="236"/>
        <v>1319.9990399999999</v>
      </c>
      <c r="JX168" s="225">
        <v>0.24999981818181816</v>
      </c>
      <c r="KB168" s="836"/>
    </row>
    <row r="169" spans="2:288" ht="15" thickBot="1">
      <c r="B169" s="16"/>
      <c r="FX169" s="655" t="s">
        <v>403</v>
      </c>
      <c r="FY169" s="656">
        <v>220</v>
      </c>
      <c r="FZ169" s="656">
        <v>12125338</v>
      </c>
      <c r="GA169" s="656" t="s">
        <v>783</v>
      </c>
      <c r="GB169" s="656"/>
      <c r="GC169" s="656" t="s">
        <v>783</v>
      </c>
      <c r="GD169" s="656" t="s">
        <v>783</v>
      </c>
      <c r="GE169" s="656" t="s">
        <v>783</v>
      </c>
      <c r="GF169" s="656"/>
      <c r="GG169" s="656" t="s">
        <v>783</v>
      </c>
      <c r="GH169" s="656" t="s">
        <v>783</v>
      </c>
      <c r="GI169" s="656"/>
      <c r="GJ169" s="656" t="s">
        <v>783</v>
      </c>
      <c r="GK169" s="656" t="s">
        <v>781</v>
      </c>
      <c r="GL169" s="656" t="s">
        <v>783</v>
      </c>
      <c r="GM169" s="656" t="s">
        <v>783</v>
      </c>
      <c r="GN169" s="656" t="s">
        <v>783</v>
      </c>
      <c r="GO169" s="656" t="s">
        <v>783</v>
      </c>
      <c r="GP169" s="656" t="s">
        <v>783</v>
      </c>
      <c r="GQ169" s="656" t="s">
        <v>783</v>
      </c>
      <c r="GR169" s="656" t="s">
        <v>783</v>
      </c>
      <c r="GS169" s="656" t="s">
        <v>783</v>
      </c>
      <c r="GT169" s="656" t="s">
        <v>783</v>
      </c>
      <c r="GU169" s="656" t="s">
        <v>783</v>
      </c>
      <c r="GV169" s="656" t="s">
        <v>783</v>
      </c>
      <c r="GW169" s="656" t="s">
        <v>783</v>
      </c>
      <c r="GX169" s="656" t="s">
        <v>783</v>
      </c>
      <c r="GY169" s="656">
        <v>1649</v>
      </c>
      <c r="GZ169" s="656">
        <v>0</v>
      </c>
      <c r="HA169" s="656">
        <v>9</v>
      </c>
      <c r="HB169" s="656" t="s">
        <v>783</v>
      </c>
      <c r="HC169" s="656" t="s">
        <v>783</v>
      </c>
      <c r="HD169" s="656" t="s">
        <v>783</v>
      </c>
      <c r="HE169" s="656" t="s">
        <v>783</v>
      </c>
      <c r="HF169" s="656" t="s">
        <v>783</v>
      </c>
      <c r="HG169" s="656" t="s">
        <v>783</v>
      </c>
      <c r="HH169" s="656" t="s">
        <v>783</v>
      </c>
      <c r="HI169" s="656" t="s">
        <v>783</v>
      </c>
      <c r="HJ169" s="656" t="s">
        <v>783</v>
      </c>
      <c r="HK169" s="656" t="s">
        <v>783</v>
      </c>
      <c r="HL169" s="656" t="s">
        <v>783</v>
      </c>
      <c r="HM169" s="656" t="s">
        <v>783</v>
      </c>
      <c r="HN169" s="656" t="s">
        <v>783</v>
      </c>
      <c r="HO169" s="656" t="s">
        <v>783</v>
      </c>
      <c r="HP169" s="656" t="s">
        <v>783</v>
      </c>
      <c r="HQ169" s="656" t="s">
        <v>783</v>
      </c>
      <c r="HR169" s="656">
        <v>3980125</v>
      </c>
      <c r="HS169" s="656" t="s">
        <v>783</v>
      </c>
      <c r="HT169" s="656" t="s">
        <v>786</v>
      </c>
      <c r="HU169" s="656" t="s">
        <v>787</v>
      </c>
      <c r="HV169" s="656">
        <v>4</v>
      </c>
      <c r="HW169" s="656">
        <v>2006</v>
      </c>
      <c r="HX169" s="656">
        <v>63</v>
      </c>
      <c r="HY169" s="656">
        <v>0</v>
      </c>
      <c r="HZ169" s="656">
        <v>2059</v>
      </c>
      <c r="IA169" s="657">
        <v>38667.422523148147</v>
      </c>
      <c r="IB169" s="656" t="s">
        <v>788</v>
      </c>
      <c r="IC169" s="656">
        <v>3975647</v>
      </c>
      <c r="ID169" s="656" t="s">
        <v>783</v>
      </c>
      <c r="IE169" s="656">
        <v>1712</v>
      </c>
      <c r="IF169" s="656" t="s">
        <v>783</v>
      </c>
      <c r="IG169" s="656" t="s">
        <v>783</v>
      </c>
      <c r="IH169" s="656" t="s">
        <v>783</v>
      </c>
      <c r="II169" s="656" t="s">
        <v>783</v>
      </c>
      <c r="IJ169" s="656" t="s">
        <v>783</v>
      </c>
      <c r="IK169" s="656" t="s">
        <v>783</v>
      </c>
      <c r="IL169" s="656" t="s">
        <v>783</v>
      </c>
      <c r="IM169" s="656" t="s">
        <v>783</v>
      </c>
      <c r="IN169" s="656" t="s">
        <v>783</v>
      </c>
      <c r="IO169" s="656">
        <v>2108</v>
      </c>
      <c r="IP169" s="657">
        <v>38667.615740740737</v>
      </c>
      <c r="IQ169" s="656" t="s">
        <v>783</v>
      </c>
      <c r="IR169" s="656" t="s">
        <v>783</v>
      </c>
      <c r="IS169" s="656" t="s">
        <v>783</v>
      </c>
      <c r="IT169" s="656" t="s">
        <v>783</v>
      </c>
      <c r="IU169" s="656" t="s">
        <v>783</v>
      </c>
      <c r="IV169" s="656" t="s">
        <v>783</v>
      </c>
      <c r="IW169" s="656" t="s">
        <v>783</v>
      </c>
      <c r="IX169" s="656" t="s">
        <v>781</v>
      </c>
      <c r="IY169" s="656" t="s">
        <v>783</v>
      </c>
      <c r="IZ169" s="656" t="s">
        <v>783</v>
      </c>
      <c r="JA169" s="656" t="s">
        <v>783</v>
      </c>
      <c r="JB169" s="656" t="s">
        <v>783</v>
      </c>
      <c r="JC169" s="656" t="s">
        <v>783</v>
      </c>
      <c r="JD169" s="656">
        <v>329470</v>
      </c>
      <c r="JE169" s="656" t="s">
        <v>783</v>
      </c>
      <c r="JF169" s="656" t="s">
        <v>783</v>
      </c>
      <c r="JG169" s="656" t="s">
        <v>783</v>
      </c>
      <c r="JH169" s="656" t="s">
        <v>783</v>
      </c>
      <c r="JI169" s="656" t="s">
        <v>783</v>
      </c>
      <c r="JJ169" s="656" t="s">
        <v>783</v>
      </c>
      <c r="JK169" s="656" t="s">
        <v>783</v>
      </c>
      <c r="JL169" s="656" t="s">
        <v>783</v>
      </c>
      <c r="JM169" s="656">
        <v>4</v>
      </c>
      <c r="JN169" s="656" t="s">
        <v>783</v>
      </c>
      <c r="JO169" s="656" t="s">
        <v>783</v>
      </c>
      <c r="JP169" s="656" t="s">
        <v>783</v>
      </c>
      <c r="JQ169" s="656" t="s">
        <v>783</v>
      </c>
      <c r="JR169" s="656" t="s">
        <v>783</v>
      </c>
      <c r="JS169" s="656" t="s">
        <v>783</v>
      </c>
      <c r="JT169" s="656" t="s">
        <v>783</v>
      </c>
      <c r="JU169" s="656" t="s">
        <v>948</v>
      </c>
      <c r="JV169" s="659">
        <v>2046.2454909999999</v>
      </c>
      <c r="JW169">
        <f t="shared" si="236"/>
        <v>2046.2454909999999</v>
      </c>
      <c r="JX169" s="225">
        <v>0.38754649450757572</v>
      </c>
      <c r="KB169" s="836"/>
    </row>
    <row r="170" spans="2:288" ht="15" thickBot="1">
      <c r="B170" s="16"/>
      <c r="FX170" s="655" t="s">
        <v>333</v>
      </c>
      <c r="FY170" s="656">
        <v>162</v>
      </c>
      <c r="FZ170" s="656">
        <v>10315028</v>
      </c>
      <c r="GA170" s="656" t="s">
        <v>783</v>
      </c>
      <c r="GB170" s="656"/>
      <c r="GC170" s="656" t="s">
        <v>783</v>
      </c>
      <c r="GD170" s="656" t="s">
        <v>783</v>
      </c>
      <c r="GE170" s="656" t="s">
        <v>783</v>
      </c>
      <c r="GF170" s="656"/>
      <c r="GG170" s="656" t="s">
        <v>783</v>
      </c>
      <c r="GH170" s="656" t="s">
        <v>783</v>
      </c>
      <c r="GI170" s="656"/>
      <c r="GJ170" s="656" t="s">
        <v>783</v>
      </c>
      <c r="GK170" s="656" t="s">
        <v>781</v>
      </c>
      <c r="GL170" s="656" t="s">
        <v>783</v>
      </c>
      <c r="GM170" s="656" t="s">
        <v>783</v>
      </c>
      <c r="GN170" s="656" t="s">
        <v>783</v>
      </c>
      <c r="GO170" s="656" t="s">
        <v>783</v>
      </c>
      <c r="GP170" s="656" t="s">
        <v>783</v>
      </c>
      <c r="GQ170" s="656" t="s">
        <v>783</v>
      </c>
      <c r="GR170" s="656" t="s">
        <v>783</v>
      </c>
      <c r="GS170" s="656" t="s">
        <v>783</v>
      </c>
      <c r="GT170" s="656" t="s">
        <v>783</v>
      </c>
      <c r="GU170" s="656" t="s">
        <v>783</v>
      </c>
      <c r="GV170" s="656" t="s">
        <v>783</v>
      </c>
      <c r="GW170" s="656" t="s">
        <v>783</v>
      </c>
      <c r="GX170" s="656" t="s">
        <v>783</v>
      </c>
      <c r="GY170" s="656">
        <v>1649</v>
      </c>
      <c r="GZ170" s="656">
        <v>0</v>
      </c>
      <c r="HA170" s="656">
        <v>9</v>
      </c>
      <c r="HB170" s="656" t="s">
        <v>783</v>
      </c>
      <c r="HC170" s="656" t="s">
        <v>783</v>
      </c>
      <c r="HD170" s="656" t="s">
        <v>783</v>
      </c>
      <c r="HE170" s="656" t="s">
        <v>783</v>
      </c>
      <c r="HF170" s="656" t="s">
        <v>783</v>
      </c>
      <c r="HG170" s="656" t="s">
        <v>783</v>
      </c>
      <c r="HH170" s="656" t="s">
        <v>783</v>
      </c>
      <c r="HI170" s="656" t="s">
        <v>783</v>
      </c>
      <c r="HJ170" s="656" t="s">
        <v>783</v>
      </c>
      <c r="HK170" s="656" t="s">
        <v>783</v>
      </c>
      <c r="HL170" s="656" t="s">
        <v>783</v>
      </c>
      <c r="HM170" s="656" t="s">
        <v>783</v>
      </c>
      <c r="HN170" s="656" t="s">
        <v>783</v>
      </c>
      <c r="HO170" s="656" t="s">
        <v>783</v>
      </c>
      <c r="HP170" s="656" t="s">
        <v>783</v>
      </c>
      <c r="HQ170" s="656" t="s">
        <v>783</v>
      </c>
      <c r="HR170" s="656">
        <v>3979585</v>
      </c>
      <c r="HS170" s="656" t="s">
        <v>783</v>
      </c>
      <c r="HT170" s="656" t="s">
        <v>786</v>
      </c>
      <c r="HU170" s="656" t="s">
        <v>787</v>
      </c>
      <c r="HV170" s="656">
        <v>4</v>
      </c>
      <c r="HW170" s="656">
        <v>2006</v>
      </c>
      <c r="HX170" s="656">
        <v>63</v>
      </c>
      <c r="HY170" s="656">
        <v>0</v>
      </c>
      <c r="HZ170" s="656">
        <v>634</v>
      </c>
      <c r="IA170" s="657">
        <v>38560.579108796293</v>
      </c>
      <c r="IB170" s="656" t="s">
        <v>788</v>
      </c>
      <c r="IC170" s="656">
        <v>3975107</v>
      </c>
      <c r="ID170" s="656" t="s">
        <v>783</v>
      </c>
      <c r="IE170" s="656">
        <v>1712</v>
      </c>
      <c r="IF170" s="656" t="s">
        <v>783</v>
      </c>
      <c r="IG170" s="656" t="s">
        <v>783</v>
      </c>
      <c r="IH170" s="656" t="s">
        <v>783</v>
      </c>
      <c r="II170" s="656" t="s">
        <v>783</v>
      </c>
      <c r="IJ170" s="656" t="s">
        <v>783</v>
      </c>
      <c r="IK170" s="656" t="s">
        <v>783</v>
      </c>
      <c r="IL170" s="656" t="s">
        <v>783</v>
      </c>
      <c r="IM170" s="656" t="s">
        <v>783</v>
      </c>
      <c r="IN170" s="656" t="s">
        <v>783</v>
      </c>
      <c r="IO170" s="656">
        <v>2108</v>
      </c>
      <c r="IP170" s="657">
        <v>37477.341331018521</v>
      </c>
      <c r="IQ170" s="656" t="s">
        <v>783</v>
      </c>
      <c r="IR170" s="656" t="s">
        <v>783</v>
      </c>
      <c r="IS170" s="656" t="s">
        <v>783</v>
      </c>
      <c r="IT170" s="656" t="s">
        <v>783</v>
      </c>
      <c r="IU170" s="656" t="s">
        <v>783</v>
      </c>
      <c r="IV170" s="656" t="s">
        <v>783</v>
      </c>
      <c r="IW170" s="656" t="s">
        <v>783</v>
      </c>
      <c r="IX170" s="656" t="s">
        <v>781</v>
      </c>
      <c r="IY170" s="656" t="s">
        <v>783</v>
      </c>
      <c r="IZ170" s="656" t="s">
        <v>783</v>
      </c>
      <c r="JA170" s="656" t="s">
        <v>783</v>
      </c>
      <c r="JB170" s="656" t="s">
        <v>783</v>
      </c>
      <c r="JC170" s="656" t="s">
        <v>783</v>
      </c>
      <c r="JD170" s="656">
        <v>329472</v>
      </c>
      <c r="JE170" s="656" t="s">
        <v>783</v>
      </c>
      <c r="JF170" s="656" t="s">
        <v>783</v>
      </c>
      <c r="JG170" s="656" t="s">
        <v>783</v>
      </c>
      <c r="JH170" s="656" t="s">
        <v>783</v>
      </c>
      <c r="JI170" s="656" t="s">
        <v>783</v>
      </c>
      <c r="JJ170" s="656" t="s">
        <v>783</v>
      </c>
      <c r="JK170" s="656" t="s">
        <v>783</v>
      </c>
      <c r="JL170" s="656" t="s">
        <v>783</v>
      </c>
      <c r="JM170" s="656">
        <v>4</v>
      </c>
      <c r="JN170" s="656" t="s">
        <v>783</v>
      </c>
      <c r="JO170" s="656" t="s">
        <v>783</v>
      </c>
      <c r="JP170" s="656" t="s">
        <v>783</v>
      </c>
      <c r="JQ170" s="656" t="s">
        <v>783</v>
      </c>
      <c r="JR170" s="656" t="s">
        <v>783</v>
      </c>
      <c r="JS170" s="656" t="s">
        <v>783</v>
      </c>
      <c r="JT170" s="656" t="s">
        <v>783</v>
      </c>
      <c r="JU170" s="656" t="s">
        <v>949</v>
      </c>
      <c r="JV170" s="659">
        <v>625.88994700000001</v>
      </c>
      <c r="JW170">
        <f t="shared" si="236"/>
        <v>625.88994700000001</v>
      </c>
      <c r="JX170" s="225">
        <v>0.11853976268939394</v>
      </c>
      <c r="KB170" s="836"/>
    </row>
    <row r="171" spans="2:288" s="836" customFormat="1" ht="15" thickBot="1">
      <c r="B171" s="16"/>
      <c r="C171" s="838"/>
      <c r="D171" s="838"/>
      <c r="E171" s="838"/>
      <c r="M171" s="838"/>
      <c r="N171" s="838"/>
      <c r="O171" s="838"/>
      <c r="P171" s="838"/>
      <c r="Q171" s="838"/>
      <c r="R171" s="838"/>
      <c r="S171" s="838"/>
      <c r="T171" s="838"/>
      <c r="U171" s="59"/>
      <c r="V171" s="59"/>
      <c r="W171" s="496"/>
      <c r="X171" s="496"/>
      <c r="Y171" s="496"/>
      <c r="Z171" s="496"/>
      <c r="AA171" s="512"/>
      <c r="AD171" s="555"/>
      <c r="AE171" s="512"/>
      <c r="AH171" s="555"/>
      <c r="AN171" s="555"/>
      <c r="AP171" s="555"/>
      <c r="AR171" s="555"/>
      <c r="AT171" s="555"/>
      <c r="AV171" s="555"/>
      <c r="AX171" s="555"/>
      <c r="AZ171" s="555"/>
      <c r="BB171" s="555"/>
      <c r="BD171" s="555"/>
      <c r="BF171" s="555"/>
      <c r="BH171" s="555"/>
      <c r="BJ171" s="555"/>
      <c r="BL171" s="555"/>
      <c r="BN171" s="555"/>
      <c r="BP171" s="555"/>
      <c r="BQ171" s="838"/>
      <c r="BR171" s="838"/>
      <c r="BS171" s="838"/>
      <c r="BT171" s="838"/>
      <c r="BU171" s="838"/>
      <c r="BV171" s="838"/>
      <c r="BW171" s="838"/>
      <c r="BX171" s="838"/>
      <c r="BY171" s="838"/>
      <c r="BZ171" s="838"/>
      <c r="CA171" s="838"/>
      <c r="CB171" s="1154"/>
      <c r="CC171" s="838"/>
      <c r="CD171" s="838"/>
      <c r="CE171" s="838"/>
      <c r="CF171" s="838"/>
      <c r="CG171" s="838"/>
      <c r="CH171" s="838"/>
      <c r="CI171" s="838"/>
      <c r="CJ171" s="838"/>
      <c r="CK171" s="838"/>
      <c r="CL171" s="838"/>
      <c r="CM171" s="838"/>
      <c r="CN171" s="838"/>
      <c r="CO171" s="838"/>
      <c r="CP171" s="838"/>
      <c r="CQ171" s="838"/>
      <c r="CR171" s="838"/>
      <c r="CS171" s="838"/>
      <c r="CT171" s="838"/>
      <c r="CU171" s="838"/>
      <c r="CV171" s="838"/>
      <c r="CW171" s="838"/>
      <c r="CX171" s="838"/>
      <c r="CY171" s="838"/>
      <c r="CZ171" s="838"/>
      <c r="DA171" s="838"/>
      <c r="DB171" s="838"/>
      <c r="DC171" s="838"/>
      <c r="DD171" s="838"/>
      <c r="DE171" s="838"/>
      <c r="DF171" s="838"/>
      <c r="DG171" s="838"/>
      <c r="DH171" s="838"/>
      <c r="DI171" s="838"/>
      <c r="DJ171" s="838"/>
      <c r="DK171" s="838"/>
      <c r="DL171" s="838"/>
      <c r="DM171" s="838"/>
      <c r="DN171" s="838"/>
      <c r="DO171" s="838"/>
      <c r="DP171" s="838"/>
      <c r="DQ171" s="838"/>
      <c r="DR171" s="838"/>
      <c r="DS171" s="838"/>
      <c r="DT171" s="838"/>
      <c r="DU171" s="838"/>
      <c r="DV171" s="838"/>
      <c r="DW171" s="838"/>
      <c r="DX171" s="838"/>
      <c r="DY171" s="838"/>
      <c r="DZ171" s="838"/>
      <c r="EA171" s="838"/>
      <c r="EB171" s="838"/>
      <c r="EC171" s="838"/>
      <c r="ED171" s="838"/>
      <c r="EE171" s="838"/>
      <c r="EF171" s="838"/>
      <c r="EG171" s="838"/>
      <c r="EH171" s="838"/>
      <c r="EI171" s="838"/>
      <c r="EJ171" s="838"/>
      <c r="EK171" s="838"/>
      <c r="EL171" s="838"/>
      <c r="EM171" s="838"/>
      <c r="EN171" s="838"/>
      <c r="EO171" s="838"/>
      <c r="EP171" s="838"/>
      <c r="EQ171" s="838"/>
      <c r="ER171" s="838"/>
      <c r="ES171" s="838"/>
      <c r="ET171" s="838"/>
      <c r="EU171" s="838"/>
      <c r="EV171" s="838"/>
      <c r="EW171" s="838"/>
      <c r="EX171" s="838"/>
      <c r="EY171" s="838"/>
      <c r="EZ171" s="838"/>
      <c r="FA171" s="838"/>
      <c r="FB171" s="838"/>
      <c r="FC171" s="838"/>
      <c r="FD171" s="838"/>
      <c r="FE171" s="838"/>
      <c r="FF171" s="838"/>
      <c r="FG171" s="838"/>
      <c r="FH171" s="838"/>
      <c r="FI171" s="838"/>
      <c r="FJ171" s="838"/>
      <c r="FK171" s="838"/>
      <c r="FL171" s="838"/>
      <c r="FM171" s="838"/>
      <c r="FN171" s="838"/>
      <c r="FO171" s="838"/>
      <c r="FP171" s="838"/>
      <c r="FQ171" s="838"/>
      <c r="FR171" s="838"/>
      <c r="FS171" s="838"/>
      <c r="FT171" s="838"/>
      <c r="FU171" s="838"/>
      <c r="FV171" s="838"/>
      <c r="FW171" s="838"/>
      <c r="FX171" s="655" t="s">
        <v>498</v>
      </c>
      <c r="FY171" s="656">
        <v>284</v>
      </c>
      <c r="FZ171" s="656">
        <v>30289614</v>
      </c>
      <c r="GA171" s="656">
        <v>55</v>
      </c>
      <c r="GB171" s="656" t="s">
        <v>798</v>
      </c>
      <c r="GC171" s="656">
        <v>20</v>
      </c>
      <c r="GD171" s="656">
        <v>1974</v>
      </c>
      <c r="GE171" s="656">
        <v>1</v>
      </c>
      <c r="GF171" s="656" t="s">
        <v>780</v>
      </c>
      <c r="GG171" s="656">
        <v>2</v>
      </c>
      <c r="GH171" s="656">
        <v>1</v>
      </c>
      <c r="GI171" s="656" t="s">
        <v>780</v>
      </c>
      <c r="GJ171" s="656">
        <v>2</v>
      </c>
      <c r="GK171" s="656" t="s">
        <v>781</v>
      </c>
      <c r="GL171" s="656" t="s">
        <v>782</v>
      </c>
      <c r="GM171" s="656">
        <v>66</v>
      </c>
      <c r="GN171" s="656" t="s">
        <v>783</v>
      </c>
      <c r="GO171" s="656">
        <v>0</v>
      </c>
      <c r="GP171" s="656">
        <v>0</v>
      </c>
      <c r="GQ171" s="656">
        <v>4</v>
      </c>
      <c r="GR171" s="656">
        <v>2</v>
      </c>
      <c r="GS171" s="656">
        <v>2</v>
      </c>
      <c r="GT171" s="656" t="s">
        <v>783</v>
      </c>
      <c r="GU171" s="656" t="s">
        <v>783</v>
      </c>
      <c r="GV171" s="656" t="s">
        <v>783</v>
      </c>
      <c r="GW171" s="656" t="s">
        <v>783</v>
      </c>
      <c r="GX171" s="656" t="s">
        <v>783</v>
      </c>
      <c r="GY171" s="656">
        <v>1649</v>
      </c>
      <c r="GZ171" s="656">
        <v>0.12</v>
      </c>
      <c r="HA171" s="656">
        <v>5</v>
      </c>
      <c r="HB171" s="656" t="s">
        <v>783</v>
      </c>
      <c r="HC171" s="656" t="s">
        <v>782</v>
      </c>
      <c r="HD171" s="656">
        <v>15</v>
      </c>
      <c r="HE171" s="656" t="s">
        <v>783</v>
      </c>
      <c r="HF171" s="656">
        <v>0</v>
      </c>
      <c r="HG171" s="656" t="s">
        <v>783</v>
      </c>
      <c r="HH171" s="656">
        <v>0</v>
      </c>
      <c r="HI171" s="656">
        <v>1</v>
      </c>
      <c r="HJ171" s="656">
        <v>45</v>
      </c>
      <c r="HK171" s="656" t="s">
        <v>784</v>
      </c>
      <c r="HL171" s="656" t="s">
        <v>785</v>
      </c>
      <c r="HM171" s="656" t="s">
        <v>783</v>
      </c>
      <c r="HN171" s="656" t="s">
        <v>783</v>
      </c>
      <c r="HO171" s="656" t="s">
        <v>783</v>
      </c>
      <c r="HP171" s="656" t="s">
        <v>783</v>
      </c>
      <c r="HQ171" s="656" t="s">
        <v>783</v>
      </c>
      <c r="HR171" s="656">
        <v>3980115</v>
      </c>
      <c r="HS171" s="656" t="s">
        <v>783</v>
      </c>
      <c r="HT171" s="656" t="s">
        <v>786</v>
      </c>
      <c r="HU171" s="656" t="s">
        <v>787</v>
      </c>
      <c r="HV171" s="656">
        <v>4</v>
      </c>
      <c r="HW171" s="656">
        <v>2014</v>
      </c>
      <c r="HX171" s="656">
        <v>63</v>
      </c>
      <c r="HY171" s="656">
        <v>0</v>
      </c>
      <c r="HZ171" s="656">
        <v>634</v>
      </c>
      <c r="IA171" s="657">
        <v>41697.500081018516</v>
      </c>
      <c r="IB171" s="656" t="s">
        <v>788</v>
      </c>
      <c r="IC171" s="656">
        <v>3975637</v>
      </c>
      <c r="ID171" s="656">
        <v>2014</v>
      </c>
      <c r="IE171" s="656">
        <v>1712</v>
      </c>
      <c r="IF171" s="656" t="s">
        <v>783</v>
      </c>
      <c r="IG171" s="656" t="s">
        <v>783</v>
      </c>
      <c r="IH171" s="656" t="s">
        <v>783</v>
      </c>
      <c r="II171" s="656" t="s">
        <v>783</v>
      </c>
      <c r="IJ171" s="656" t="s">
        <v>783</v>
      </c>
      <c r="IK171" s="656" t="s">
        <v>783</v>
      </c>
      <c r="IL171" s="656" t="s">
        <v>783</v>
      </c>
      <c r="IM171" s="656" t="s">
        <v>783</v>
      </c>
      <c r="IN171" s="656" t="s">
        <v>783</v>
      </c>
      <c r="IO171" s="656">
        <v>1649</v>
      </c>
      <c r="IP171" s="657">
        <v>37477.354571759257</v>
      </c>
      <c r="IQ171" s="656">
        <v>2</v>
      </c>
      <c r="IR171" s="656" t="s">
        <v>793</v>
      </c>
      <c r="IS171" s="656">
        <v>2</v>
      </c>
      <c r="IT171" s="658">
        <v>41275</v>
      </c>
      <c r="IU171" s="656" t="s">
        <v>783</v>
      </c>
      <c r="IV171" s="656" t="s">
        <v>783</v>
      </c>
      <c r="IW171" s="656" t="s">
        <v>783</v>
      </c>
      <c r="IX171" s="656" t="s">
        <v>781</v>
      </c>
      <c r="IY171" s="656">
        <v>45</v>
      </c>
      <c r="IZ171" s="656" t="s">
        <v>789</v>
      </c>
      <c r="JA171" s="656" t="s">
        <v>783</v>
      </c>
      <c r="JB171" s="656" t="s">
        <v>783</v>
      </c>
      <c r="JC171" s="656" t="s">
        <v>783</v>
      </c>
      <c r="JD171" s="656">
        <v>329473</v>
      </c>
      <c r="JE171" s="656" t="s">
        <v>783</v>
      </c>
      <c r="JF171" s="656" t="s">
        <v>783</v>
      </c>
      <c r="JG171" s="656" t="s">
        <v>802</v>
      </c>
      <c r="JH171" s="656">
        <v>55</v>
      </c>
      <c r="JI171" s="656" t="s">
        <v>783</v>
      </c>
      <c r="JJ171" s="656" t="s">
        <v>783</v>
      </c>
      <c r="JK171" s="656" t="s">
        <v>783</v>
      </c>
      <c r="JL171" s="656" t="s">
        <v>790</v>
      </c>
      <c r="JM171" s="656">
        <v>4</v>
      </c>
      <c r="JN171" s="656">
        <v>3</v>
      </c>
      <c r="JO171" s="656" t="s">
        <v>783</v>
      </c>
      <c r="JP171" s="656">
        <v>10711928</v>
      </c>
      <c r="JQ171" s="656">
        <v>2011</v>
      </c>
      <c r="JR171" s="656">
        <v>3</v>
      </c>
      <c r="JS171" s="656" t="s">
        <v>783</v>
      </c>
      <c r="JT171" s="656" t="s">
        <v>783</v>
      </c>
      <c r="JU171" s="656" t="s">
        <v>950</v>
      </c>
      <c r="JV171" s="659">
        <v>621.90235099999995</v>
      </c>
      <c r="JW171">
        <f t="shared" si="236"/>
        <v>621.90235099999995</v>
      </c>
      <c r="JX171" s="225">
        <v>0.11778453617424242</v>
      </c>
      <c r="JY171" s="838"/>
      <c r="JZ171" s="838"/>
      <c r="KA171" s="838"/>
    </row>
    <row r="172" spans="2:288" s="836" customFormat="1" ht="15" thickBot="1">
      <c r="C172" s="838"/>
      <c r="D172" s="838"/>
      <c r="E172" s="838"/>
      <c r="M172" s="838"/>
      <c r="N172" s="838"/>
      <c r="O172" s="838"/>
      <c r="P172" s="838"/>
      <c r="Q172" s="838"/>
      <c r="R172" s="838"/>
      <c r="S172" s="838"/>
      <c r="T172" s="838"/>
      <c r="U172" s="59"/>
      <c r="V172" s="59"/>
      <c r="W172" s="496"/>
      <c r="X172" s="496"/>
      <c r="Y172" s="496"/>
      <c r="Z172" s="496"/>
      <c r="AA172" s="512"/>
      <c r="AD172" s="555"/>
      <c r="AE172" s="512"/>
      <c r="AH172" s="555"/>
      <c r="AN172" s="555"/>
      <c r="AP172" s="555"/>
      <c r="AR172" s="555"/>
      <c r="AT172" s="555"/>
      <c r="AV172" s="555"/>
      <c r="AX172" s="555"/>
      <c r="AZ172" s="555"/>
      <c r="BB172" s="555"/>
      <c r="BD172" s="555"/>
      <c r="BF172" s="555"/>
      <c r="BH172" s="555"/>
      <c r="BJ172" s="555"/>
      <c r="BL172" s="555"/>
      <c r="BN172" s="555"/>
      <c r="BP172" s="555"/>
      <c r="BQ172" s="838"/>
      <c r="BR172" s="838"/>
      <c r="BS172" s="838"/>
      <c r="BT172" s="838"/>
      <c r="BU172" s="838"/>
      <c r="BV172" s="838"/>
      <c r="BW172" s="838"/>
      <c r="BX172" s="838"/>
      <c r="BY172" s="838"/>
      <c r="BZ172" s="838"/>
      <c r="CA172" s="838"/>
      <c r="CB172" s="1154"/>
      <c r="CC172" s="838"/>
      <c r="CD172" s="838"/>
      <c r="CE172" s="838"/>
      <c r="CF172" s="838"/>
      <c r="CG172" s="838"/>
      <c r="CH172" s="838"/>
      <c r="CI172" s="838"/>
      <c r="CJ172" s="838"/>
      <c r="CK172" s="838"/>
      <c r="CL172" s="838"/>
      <c r="CM172" s="838"/>
      <c r="CN172" s="838"/>
      <c r="CO172" s="838"/>
      <c r="CP172" s="838"/>
      <c r="CQ172" s="838"/>
      <c r="CR172" s="838"/>
      <c r="CS172" s="838"/>
      <c r="CT172" s="838"/>
      <c r="CU172" s="838"/>
      <c r="CV172" s="838"/>
      <c r="CW172" s="838"/>
      <c r="CX172" s="838"/>
      <c r="CY172" s="838"/>
      <c r="CZ172" s="838"/>
      <c r="DA172" s="838"/>
      <c r="DB172" s="838"/>
      <c r="DC172" s="838"/>
      <c r="DD172" s="838"/>
      <c r="DE172" s="838"/>
      <c r="DF172" s="838"/>
      <c r="DG172" s="838"/>
      <c r="DH172" s="838"/>
      <c r="DI172" s="838"/>
      <c r="DJ172" s="838"/>
      <c r="DK172" s="838"/>
      <c r="DL172" s="838"/>
      <c r="DM172" s="838"/>
      <c r="DN172" s="838"/>
      <c r="DO172" s="838"/>
      <c r="DP172" s="838"/>
      <c r="DQ172" s="838"/>
      <c r="DR172" s="838"/>
      <c r="DS172" s="838"/>
      <c r="DT172" s="838"/>
      <c r="DU172" s="838"/>
      <c r="DV172" s="838"/>
      <c r="DW172" s="838"/>
      <c r="DX172" s="838"/>
      <c r="DY172" s="838"/>
      <c r="DZ172" s="838"/>
      <c r="EA172" s="838"/>
      <c r="EB172" s="838"/>
      <c r="EC172" s="838"/>
      <c r="ED172" s="838"/>
      <c r="EE172" s="838"/>
      <c r="EF172" s="838"/>
      <c r="EG172" s="838"/>
      <c r="EH172" s="838"/>
      <c r="EI172" s="838"/>
      <c r="EJ172" s="838"/>
      <c r="EK172" s="838"/>
      <c r="EL172" s="838"/>
      <c r="EM172" s="838"/>
      <c r="EN172" s="838"/>
      <c r="EO172" s="838"/>
      <c r="EP172" s="838"/>
      <c r="EQ172" s="838"/>
      <c r="ER172" s="838"/>
      <c r="ES172" s="838"/>
      <c r="ET172" s="838"/>
      <c r="EU172" s="838"/>
      <c r="EV172" s="838"/>
      <c r="EW172" s="838"/>
      <c r="EX172" s="838"/>
      <c r="EY172" s="838"/>
      <c r="EZ172" s="838"/>
      <c r="FA172" s="838"/>
      <c r="FB172" s="838"/>
      <c r="FC172" s="838"/>
      <c r="FD172" s="838"/>
      <c r="FE172" s="838"/>
      <c r="FF172" s="838"/>
      <c r="FG172" s="838"/>
      <c r="FH172" s="838"/>
      <c r="FI172" s="838"/>
      <c r="FJ172" s="838"/>
      <c r="FK172" s="838"/>
      <c r="FL172" s="838"/>
      <c r="FM172" s="838"/>
      <c r="FN172" s="838"/>
      <c r="FO172" s="838"/>
      <c r="FP172" s="838"/>
      <c r="FQ172" s="838"/>
      <c r="FR172" s="838"/>
      <c r="FS172" s="838"/>
      <c r="FT172" s="838"/>
      <c r="FU172" s="838"/>
      <c r="FV172" s="838"/>
      <c r="FW172" s="838"/>
      <c r="FX172" s="699" t="s">
        <v>507</v>
      </c>
      <c r="FY172" s="700">
        <v>125</v>
      </c>
      <c r="FZ172" s="700">
        <v>32434941</v>
      </c>
      <c r="GA172" s="700" t="s">
        <v>783</v>
      </c>
      <c r="GB172" s="700"/>
      <c r="GC172" s="700" t="s">
        <v>783</v>
      </c>
      <c r="GD172" s="700" t="s">
        <v>783</v>
      </c>
      <c r="GE172" s="700" t="s">
        <v>783</v>
      </c>
      <c r="GF172" s="700"/>
      <c r="GG172" s="700" t="s">
        <v>783</v>
      </c>
      <c r="GH172" s="700" t="s">
        <v>783</v>
      </c>
      <c r="GI172" s="700"/>
      <c r="GJ172" s="700" t="s">
        <v>783</v>
      </c>
      <c r="GK172" s="700" t="s">
        <v>781</v>
      </c>
      <c r="GL172" s="700" t="s">
        <v>783</v>
      </c>
      <c r="GM172" s="700" t="s">
        <v>783</v>
      </c>
      <c r="GN172" s="700" t="s">
        <v>783</v>
      </c>
      <c r="GO172" s="700" t="s">
        <v>783</v>
      </c>
      <c r="GP172" s="700" t="s">
        <v>783</v>
      </c>
      <c r="GQ172" s="700" t="s">
        <v>783</v>
      </c>
      <c r="GR172" s="700" t="s">
        <v>783</v>
      </c>
      <c r="GS172" s="700" t="s">
        <v>783</v>
      </c>
      <c r="GT172" s="700" t="s">
        <v>783</v>
      </c>
      <c r="GU172" s="700" t="s">
        <v>783</v>
      </c>
      <c r="GV172" s="700" t="s">
        <v>783</v>
      </c>
      <c r="GW172" s="700" t="s">
        <v>783</v>
      </c>
      <c r="GX172" s="700" t="s">
        <v>783</v>
      </c>
      <c r="GY172" s="700">
        <v>1649</v>
      </c>
      <c r="GZ172" s="700">
        <v>0</v>
      </c>
      <c r="HA172" s="700">
        <v>9</v>
      </c>
      <c r="HB172" s="700" t="s">
        <v>783</v>
      </c>
      <c r="HC172" s="700" t="s">
        <v>783</v>
      </c>
      <c r="HD172" s="700" t="s">
        <v>783</v>
      </c>
      <c r="HE172" s="700" t="s">
        <v>783</v>
      </c>
      <c r="HF172" s="700" t="s">
        <v>783</v>
      </c>
      <c r="HG172" s="700" t="s">
        <v>783</v>
      </c>
      <c r="HH172" s="700" t="s">
        <v>783</v>
      </c>
      <c r="HI172" s="700" t="s">
        <v>783</v>
      </c>
      <c r="HJ172" s="700" t="s">
        <v>783</v>
      </c>
      <c r="HK172" s="700" t="s">
        <v>783</v>
      </c>
      <c r="HL172" s="700" t="s">
        <v>783</v>
      </c>
      <c r="HM172" s="700" t="s">
        <v>783</v>
      </c>
      <c r="HN172" s="700" t="s">
        <v>783</v>
      </c>
      <c r="HO172" s="700" t="s">
        <v>783</v>
      </c>
      <c r="HP172" s="700" t="s">
        <v>783</v>
      </c>
      <c r="HQ172" s="700" t="s">
        <v>783</v>
      </c>
      <c r="HR172" s="700">
        <v>3978971</v>
      </c>
      <c r="HS172" s="700" t="s">
        <v>783</v>
      </c>
      <c r="HT172" s="700" t="s">
        <v>786</v>
      </c>
      <c r="HU172" s="700" t="s">
        <v>787</v>
      </c>
      <c r="HV172" s="700">
        <v>4</v>
      </c>
      <c r="HW172" s="700">
        <v>2016</v>
      </c>
      <c r="HX172" s="700">
        <v>63</v>
      </c>
      <c r="HY172" s="700">
        <v>0</v>
      </c>
      <c r="HZ172" s="700">
        <v>1848</v>
      </c>
      <c r="IA172" s="701">
        <v>42227.682129629633</v>
      </c>
      <c r="IB172" s="700" t="s">
        <v>788</v>
      </c>
      <c r="IC172" s="700">
        <v>3974493</v>
      </c>
      <c r="ID172" s="700" t="s">
        <v>783</v>
      </c>
      <c r="IE172" s="700">
        <v>1712</v>
      </c>
      <c r="IF172" s="700" t="s">
        <v>783</v>
      </c>
      <c r="IG172" s="700" t="s">
        <v>783</v>
      </c>
      <c r="IH172" s="700" t="s">
        <v>783</v>
      </c>
      <c r="II172" s="700" t="s">
        <v>783</v>
      </c>
      <c r="IJ172" s="700" t="s">
        <v>783</v>
      </c>
      <c r="IK172" s="700" t="s">
        <v>783</v>
      </c>
      <c r="IL172" s="700" t="s">
        <v>783</v>
      </c>
      <c r="IM172" s="700" t="s">
        <v>783</v>
      </c>
      <c r="IN172" s="700" t="s">
        <v>783</v>
      </c>
      <c r="IO172" s="700">
        <v>2108</v>
      </c>
      <c r="IP172" s="701">
        <v>37477.341331018521</v>
      </c>
      <c r="IQ172" s="700" t="s">
        <v>783</v>
      </c>
      <c r="IR172" s="700" t="s">
        <v>783</v>
      </c>
      <c r="IS172" s="700" t="s">
        <v>783</v>
      </c>
      <c r="IT172" s="700" t="s">
        <v>783</v>
      </c>
      <c r="IU172" s="700" t="s">
        <v>783</v>
      </c>
      <c r="IV172" s="700" t="s">
        <v>783</v>
      </c>
      <c r="IW172" s="700" t="s">
        <v>783</v>
      </c>
      <c r="IX172" s="700" t="s">
        <v>781</v>
      </c>
      <c r="IY172" s="700" t="s">
        <v>783</v>
      </c>
      <c r="IZ172" s="700" t="s">
        <v>783</v>
      </c>
      <c r="JA172" s="700" t="s">
        <v>783</v>
      </c>
      <c r="JB172" s="700" t="s">
        <v>783</v>
      </c>
      <c r="JC172" s="700" t="s">
        <v>783</v>
      </c>
      <c r="JD172" s="700">
        <v>329471</v>
      </c>
      <c r="JE172" s="700" t="s">
        <v>783</v>
      </c>
      <c r="JF172" s="700" t="s">
        <v>783</v>
      </c>
      <c r="JG172" s="700" t="s">
        <v>783</v>
      </c>
      <c r="JH172" s="700" t="s">
        <v>783</v>
      </c>
      <c r="JI172" s="700" t="s">
        <v>783</v>
      </c>
      <c r="JJ172" s="700" t="s">
        <v>783</v>
      </c>
      <c r="JK172" s="700" t="s">
        <v>783</v>
      </c>
      <c r="JL172" s="700" t="s">
        <v>783</v>
      </c>
      <c r="JM172" s="700">
        <v>4</v>
      </c>
      <c r="JN172" s="700" t="s">
        <v>783</v>
      </c>
      <c r="JO172" s="700" t="s">
        <v>783</v>
      </c>
      <c r="JP172" s="700" t="s">
        <v>783</v>
      </c>
      <c r="JQ172" s="700" t="s">
        <v>783</v>
      </c>
      <c r="JR172" s="700" t="s">
        <v>783</v>
      </c>
      <c r="JS172" s="700" t="s">
        <v>783</v>
      </c>
      <c r="JT172" s="700" t="s">
        <v>783</v>
      </c>
      <c r="JU172" s="700" t="s">
        <v>951</v>
      </c>
      <c r="JV172" s="703">
        <v>1841.654937</v>
      </c>
      <c r="JW172">
        <f t="shared" si="236"/>
        <v>1841.654937</v>
      </c>
      <c r="JX172" s="225">
        <v>0.34879828352272729</v>
      </c>
      <c r="JY172" s="838"/>
      <c r="JZ172" s="838"/>
      <c r="KA172" s="838"/>
    </row>
    <row r="173" spans="2:288">
      <c r="FX173" s="666" t="s">
        <v>450</v>
      </c>
      <c r="FY173" s="667">
        <v>143</v>
      </c>
      <c r="FZ173" s="667">
        <v>30289616</v>
      </c>
      <c r="GA173" s="667">
        <v>55</v>
      </c>
      <c r="GB173" s="667" t="s">
        <v>798</v>
      </c>
      <c r="GC173" s="667">
        <v>20</v>
      </c>
      <c r="GD173" s="667">
        <v>2010</v>
      </c>
      <c r="GE173" s="667">
        <v>1</v>
      </c>
      <c r="GF173" s="667" t="s">
        <v>780</v>
      </c>
      <c r="GG173" s="667">
        <v>1</v>
      </c>
      <c r="GH173" s="667">
        <v>1</v>
      </c>
      <c r="GI173" s="667" t="s">
        <v>780</v>
      </c>
      <c r="GJ173" s="667">
        <v>1</v>
      </c>
      <c r="GK173" s="667" t="s">
        <v>781</v>
      </c>
      <c r="GL173" s="667" t="s">
        <v>782</v>
      </c>
      <c r="GM173" s="667">
        <v>50</v>
      </c>
      <c r="GN173" s="667" t="s">
        <v>783</v>
      </c>
      <c r="GO173" s="667">
        <v>0</v>
      </c>
      <c r="GP173" s="667">
        <v>0</v>
      </c>
      <c r="GQ173" s="667">
        <v>4</v>
      </c>
      <c r="GR173" s="667">
        <v>2</v>
      </c>
      <c r="GS173" s="667">
        <v>10</v>
      </c>
      <c r="GT173" s="667" t="s">
        <v>783</v>
      </c>
      <c r="GU173" s="667" t="s">
        <v>783</v>
      </c>
      <c r="GV173" s="667" t="s">
        <v>783</v>
      </c>
      <c r="GW173" s="667" t="s">
        <v>783</v>
      </c>
      <c r="GX173" s="667" t="s">
        <v>783</v>
      </c>
      <c r="GY173" s="667">
        <v>1649</v>
      </c>
      <c r="GZ173" s="667">
        <v>0.92</v>
      </c>
      <c r="HA173" s="667">
        <v>5</v>
      </c>
      <c r="HB173" s="667" t="s">
        <v>783</v>
      </c>
      <c r="HC173" s="667" t="s">
        <v>782</v>
      </c>
      <c r="HD173" s="667">
        <v>75</v>
      </c>
      <c r="HE173" s="667" t="s">
        <v>783</v>
      </c>
      <c r="HF173" s="667">
        <v>0</v>
      </c>
      <c r="HG173" s="667" t="s">
        <v>783</v>
      </c>
      <c r="HH173" s="667">
        <v>0</v>
      </c>
      <c r="HI173" s="667">
        <v>1</v>
      </c>
      <c r="HJ173" s="667">
        <v>45</v>
      </c>
      <c r="HK173" s="667" t="s">
        <v>784</v>
      </c>
      <c r="HL173" s="667" t="s">
        <v>785</v>
      </c>
      <c r="HM173" s="667" t="s">
        <v>783</v>
      </c>
      <c r="HN173" s="667" t="s">
        <v>783</v>
      </c>
      <c r="HO173" s="667" t="s">
        <v>783</v>
      </c>
      <c r="HP173" s="667" t="s">
        <v>783</v>
      </c>
      <c r="HQ173" s="667" t="s">
        <v>783</v>
      </c>
      <c r="HR173" s="667">
        <v>3975625</v>
      </c>
      <c r="HS173" s="667" t="s">
        <v>783</v>
      </c>
      <c r="HT173" s="667" t="s">
        <v>786</v>
      </c>
      <c r="HU173" s="667" t="s">
        <v>787</v>
      </c>
      <c r="HV173" s="667">
        <v>4</v>
      </c>
      <c r="HW173" s="667">
        <v>2014</v>
      </c>
      <c r="HX173" s="667">
        <v>63</v>
      </c>
      <c r="HY173" s="667">
        <v>0</v>
      </c>
      <c r="HZ173" s="667">
        <v>4858</v>
      </c>
      <c r="IA173" s="668">
        <v>41697.500081018516</v>
      </c>
      <c r="IB173" s="667" t="s">
        <v>788</v>
      </c>
      <c r="IC173" s="667">
        <v>3980103</v>
      </c>
      <c r="ID173" s="667">
        <v>2014</v>
      </c>
      <c r="IE173" s="667">
        <v>1712</v>
      </c>
      <c r="IF173" s="667" t="s">
        <v>783</v>
      </c>
      <c r="IG173" s="667" t="s">
        <v>783</v>
      </c>
      <c r="IH173" s="667" t="s">
        <v>783</v>
      </c>
      <c r="II173" s="667" t="s">
        <v>783</v>
      </c>
      <c r="IJ173" s="667" t="s">
        <v>783</v>
      </c>
      <c r="IK173" s="667" t="s">
        <v>783</v>
      </c>
      <c r="IL173" s="667" t="s">
        <v>783</v>
      </c>
      <c r="IM173" s="667" t="s">
        <v>783</v>
      </c>
      <c r="IN173" s="667" t="s">
        <v>783</v>
      </c>
      <c r="IO173" s="667">
        <v>1649</v>
      </c>
      <c r="IP173" s="668">
        <v>41004.417800925927</v>
      </c>
      <c r="IQ173" s="667">
        <v>2</v>
      </c>
      <c r="IR173" s="667" t="s">
        <v>793</v>
      </c>
      <c r="IS173" s="667">
        <v>10</v>
      </c>
      <c r="IT173" s="669">
        <v>41275</v>
      </c>
      <c r="IU173" s="667" t="s">
        <v>783</v>
      </c>
      <c r="IV173" s="667" t="s">
        <v>783</v>
      </c>
      <c r="IW173" s="667" t="s">
        <v>783</v>
      </c>
      <c r="IX173" s="667" t="s">
        <v>781</v>
      </c>
      <c r="IY173" s="667">
        <v>45</v>
      </c>
      <c r="IZ173" s="667" t="s">
        <v>789</v>
      </c>
      <c r="JA173" s="667" t="s">
        <v>783</v>
      </c>
      <c r="JB173" s="667" t="s">
        <v>783</v>
      </c>
      <c r="JC173" s="667" t="s">
        <v>783</v>
      </c>
      <c r="JD173" s="667">
        <v>329474</v>
      </c>
      <c r="JE173" s="667" t="s">
        <v>783</v>
      </c>
      <c r="JF173" s="667" t="s">
        <v>783</v>
      </c>
      <c r="JG173" s="667" t="s">
        <v>815</v>
      </c>
      <c r="JH173" s="667">
        <v>55</v>
      </c>
      <c r="JI173" s="667" t="s">
        <v>783</v>
      </c>
      <c r="JJ173" s="667" t="s">
        <v>783</v>
      </c>
      <c r="JK173" s="667" t="s">
        <v>783</v>
      </c>
      <c r="JL173" s="667" t="s">
        <v>790</v>
      </c>
      <c r="JM173" s="667">
        <v>4</v>
      </c>
      <c r="JN173" s="667">
        <v>3</v>
      </c>
      <c r="JO173" s="667" t="s">
        <v>783</v>
      </c>
      <c r="JP173" s="667" t="s">
        <v>783</v>
      </c>
      <c r="JQ173" s="667" t="s">
        <v>783</v>
      </c>
      <c r="JR173" s="667" t="s">
        <v>783</v>
      </c>
      <c r="JS173" s="667" t="s">
        <v>783</v>
      </c>
      <c r="JT173" s="667" t="s">
        <v>783</v>
      </c>
      <c r="JU173" s="667" t="s">
        <v>952</v>
      </c>
      <c r="JV173" s="670">
        <v>4797.0649480000002</v>
      </c>
      <c r="JX173" s="225"/>
      <c r="KB173" s="836"/>
    </row>
    <row r="174" spans="2:288" s="836" customFormat="1" ht="15" thickBot="1">
      <c r="C174" s="838"/>
      <c r="D174" s="838"/>
      <c r="E174" s="838"/>
      <c r="M174" s="838"/>
      <c r="N174" s="838"/>
      <c r="O174" s="838"/>
      <c r="P174" s="838"/>
      <c r="Q174" s="838"/>
      <c r="R174" s="838"/>
      <c r="S174" s="838"/>
      <c r="T174" s="838"/>
      <c r="U174" s="59"/>
      <c r="V174" s="59"/>
      <c r="W174" s="496"/>
      <c r="X174" s="496"/>
      <c r="Y174" s="496"/>
      <c r="Z174" s="496"/>
      <c r="AA174" s="512"/>
      <c r="AD174" s="555"/>
      <c r="AE174" s="512"/>
      <c r="AH174" s="555"/>
      <c r="AN174" s="555"/>
      <c r="AP174" s="555"/>
      <c r="AR174" s="555"/>
      <c r="AT174" s="555"/>
      <c r="AV174" s="555"/>
      <c r="AX174" s="555"/>
      <c r="AZ174" s="555"/>
      <c r="BB174" s="555"/>
      <c r="BD174" s="555"/>
      <c r="BF174" s="555"/>
      <c r="BH174" s="555"/>
      <c r="BJ174" s="555"/>
      <c r="BL174" s="555"/>
      <c r="BN174" s="555"/>
      <c r="BP174" s="555"/>
      <c r="BQ174" s="838"/>
      <c r="BR174" s="838"/>
      <c r="BS174" s="838"/>
      <c r="BT174" s="838"/>
      <c r="BU174" s="838"/>
      <c r="BV174" s="838"/>
      <c r="BW174" s="838"/>
      <c r="BX174" s="838"/>
      <c r="BY174" s="838"/>
      <c r="BZ174" s="838"/>
      <c r="CA174" s="838"/>
      <c r="CB174" s="1154"/>
      <c r="CC174" s="838"/>
      <c r="CD174" s="838"/>
      <c r="CE174" s="838"/>
      <c r="CF174" s="838"/>
      <c r="CG174" s="838"/>
      <c r="CH174" s="838"/>
      <c r="CI174" s="838"/>
      <c r="CJ174" s="838"/>
      <c r="CK174" s="838"/>
      <c r="CL174" s="838"/>
      <c r="CM174" s="838"/>
      <c r="CN174" s="838"/>
      <c r="CO174" s="838"/>
      <c r="CP174" s="838"/>
      <c r="CQ174" s="838"/>
      <c r="CR174" s="838"/>
      <c r="CS174" s="838"/>
      <c r="CT174" s="838"/>
      <c r="CU174" s="838"/>
      <c r="CV174" s="838"/>
      <c r="CW174" s="838"/>
      <c r="CX174" s="838"/>
      <c r="CY174" s="838"/>
      <c r="CZ174" s="838"/>
      <c r="DA174" s="838"/>
      <c r="DB174" s="838"/>
      <c r="DC174" s="838"/>
      <c r="DD174" s="838"/>
      <c r="DE174" s="838"/>
      <c r="DF174" s="838"/>
      <c r="DG174" s="838"/>
      <c r="DH174" s="838"/>
      <c r="DI174" s="838"/>
      <c r="DJ174" s="838"/>
      <c r="DK174" s="838"/>
      <c r="DL174" s="838"/>
      <c r="DM174" s="838"/>
      <c r="DN174" s="838"/>
      <c r="DO174" s="838"/>
      <c r="DP174" s="838"/>
      <c r="DQ174" s="838"/>
      <c r="DR174" s="838"/>
      <c r="DS174" s="838"/>
      <c r="DT174" s="838"/>
      <c r="DU174" s="838"/>
      <c r="DV174" s="838"/>
      <c r="DW174" s="838"/>
      <c r="DX174" s="838"/>
      <c r="DY174" s="838"/>
      <c r="DZ174" s="838"/>
      <c r="EA174" s="838"/>
      <c r="EB174" s="838"/>
      <c r="EC174" s="838"/>
      <c r="ED174" s="838"/>
      <c r="EE174" s="838"/>
      <c r="EF174" s="838"/>
      <c r="EG174" s="838"/>
      <c r="EH174" s="838"/>
      <c r="EI174" s="838"/>
      <c r="EJ174" s="838"/>
      <c r="EK174" s="838"/>
      <c r="EL174" s="838"/>
      <c r="EM174" s="838"/>
      <c r="EN174" s="838"/>
      <c r="EO174" s="838"/>
      <c r="EP174" s="838"/>
      <c r="EQ174" s="838"/>
      <c r="ER174" s="838"/>
      <c r="ES174" s="838"/>
      <c r="ET174" s="838"/>
      <c r="EU174" s="838"/>
      <c r="EV174" s="838"/>
      <c r="EW174" s="838"/>
      <c r="EX174" s="838"/>
      <c r="EY174" s="838"/>
      <c r="EZ174" s="838"/>
      <c r="FA174" s="838"/>
      <c r="FB174" s="838"/>
      <c r="FC174" s="838"/>
      <c r="FD174" s="838"/>
      <c r="FE174" s="838"/>
      <c r="FF174" s="838"/>
      <c r="FG174" s="838"/>
      <c r="FH174" s="838"/>
      <c r="FI174" s="838"/>
      <c r="FJ174" s="838"/>
      <c r="FK174" s="838"/>
      <c r="FL174" s="838"/>
      <c r="FM174" s="838"/>
      <c r="FN174" s="838"/>
      <c r="FO174" s="838"/>
      <c r="FP174" s="838"/>
      <c r="FQ174" s="838"/>
      <c r="FR174" s="838"/>
      <c r="FS174" s="838"/>
      <c r="FT174" s="838"/>
      <c r="FU174" s="838"/>
      <c r="FV174" s="838"/>
      <c r="FW174" s="838"/>
      <c r="FX174" s="625" t="s">
        <v>450</v>
      </c>
      <c r="FY174" s="626">
        <v>253</v>
      </c>
      <c r="FZ174" s="626">
        <v>30289619</v>
      </c>
      <c r="GA174" s="626">
        <v>50</v>
      </c>
      <c r="GB174" s="626" t="s">
        <v>953</v>
      </c>
      <c r="GC174" s="626">
        <v>20</v>
      </c>
      <c r="GD174" s="626">
        <v>2011</v>
      </c>
      <c r="GE174" s="626">
        <v>0</v>
      </c>
      <c r="GF174" s="626" t="s">
        <v>792</v>
      </c>
      <c r="GG174" s="626">
        <v>0</v>
      </c>
      <c r="GH174" s="626">
        <v>0</v>
      </c>
      <c r="GI174" s="626" t="s">
        <v>792</v>
      </c>
      <c r="GJ174" s="626">
        <v>0</v>
      </c>
      <c r="GK174" s="626" t="s">
        <v>781</v>
      </c>
      <c r="GL174" s="626" t="s">
        <v>782</v>
      </c>
      <c r="GM174" s="626">
        <v>66</v>
      </c>
      <c r="GN174" s="626" t="s">
        <v>783</v>
      </c>
      <c r="GO174" s="626">
        <v>0</v>
      </c>
      <c r="GP174" s="626">
        <v>0</v>
      </c>
      <c r="GQ174" s="626">
        <v>4</v>
      </c>
      <c r="GR174" s="626">
        <v>2</v>
      </c>
      <c r="GS174" s="626">
        <v>3</v>
      </c>
      <c r="GT174" s="626" t="s">
        <v>783</v>
      </c>
      <c r="GU174" s="626" t="s">
        <v>783</v>
      </c>
      <c r="GV174" s="626" t="s">
        <v>783</v>
      </c>
      <c r="GW174" s="626" t="s">
        <v>783</v>
      </c>
      <c r="GX174" s="626" t="s">
        <v>783</v>
      </c>
      <c r="GY174" s="626">
        <v>1649</v>
      </c>
      <c r="GZ174" s="626">
        <v>0.42</v>
      </c>
      <c r="HA174" s="626">
        <v>5</v>
      </c>
      <c r="HB174" s="626" t="s">
        <v>783</v>
      </c>
      <c r="HC174" s="626" t="s">
        <v>782</v>
      </c>
      <c r="HD174" s="626">
        <v>50</v>
      </c>
      <c r="HE174" s="626" t="s">
        <v>783</v>
      </c>
      <c r="HF174" s="626">
        <v>0</v>
      </c>
      <c r="HG174" s="626" t="s">
        <v>783</v>
      </c>
      <c r="HH174" s="626">
        <v>0</v>
      </c>
      <c r="HI174" s="626">
        <v>1</v>
      </c>
      <c r="HJ174" s="626">
        <v>45</v>
      </c>
      <c r="HK174" s="626" t="s">
        <v>784</v>
      </c>
      <c r="HL174" s="626" t="s">
        <v>785</v>
      </c>
      <c r="HM174" s="626" t="s">
        <v>783</v>
      </c>
      <c r="HN174" s="626" t="s">
        <v>783</v>
      </c>
      <c r="HO174" s="626" t="s">
        <v>783</v>
      </c>
      <c r="HP174" s="626" t="s">
        <v>783</v>
      </c>
      <c r="HQ174" s="626" t="s">
        <v>783</v>
      </c>
      <c r="HR174" s="626">
        <v>3975624</v>
      </c>
      <c r="HS174" s="626" t="s">
        <v>783</v>
      </c>
      <c r="HT174" s="626" t="s">
        <v>786</v>
      </c>
      <c r="HU174" s="626" t="s">
        <v>787</v>
      </c>
      <c r="HV174" s="626">
        <v>4</v>
      </c>
      <c r="HW174" s="626">
        <v>2014</v>
      </c>
      <c r="HX174" s="626">
        <v>63</v>
      </c>
      <c r="HY174" s="626">
        <v>0</v>
      </c>
      <c r="HZ174" s="626">
        <v>2218</v>
      </c>
      <c r="IA174" s="627">
        <v>41697.500081018516</v>
      </c>
      <c r="IB174" s="626" t="s">
        <v>788</v>
      </c>
      <c r="IC174" s="626">
        <v>3980102</v>
      </c>
      <c r="ID174" s="626">
        <v>2014</v>
      </c>
      <c r="IE174" s="626">
        <v>1712</v>
      </c>
      <c r="IF174" s="626" t="s">
        <v>783</v>
      </c>
      <c r="IG174" s="626" t="s">
        <v>783</v>
      </c>
      <c r="IH174" s="626" t="s">
        <v>783</v>
      </c>
      <c r="II174" s="626" t="s">
        <v>783</v>
      </c>
      <c r="IJ174" s="626" t="s">
        <v>783</v>
      </c>
      <c r="IK174" s="626" t="s">
        <v>783</v>
      </c>
      <c r="IL174" s="626" t="s">
        <v>783</v>
      </c>
      <c r="IM174" s="626" t="s">
        <v>783</v>
      </c>
      <c r="IN174" s="626" t="s">
        <v>783</v>
      </c>
      <c r="IO174" s="626">
        <v>1649</v>
      </c>
      <c r="IP174" s="627">
        <v>41004.417916666665</v>
      </c>
      <c r="IQ174" s="626">
        <v>2</v>
      </c>
      <c r="IR174" s="626" t="s">
        <v>793</v>
      </c>
      <c r="IS174" s="626">
        <v>3</v>
      </c>
      <c r="IT174" s="665">
        <v>41275</v>
      </c>
      <c r="IU174" s="626" t="s">
        <v>783</v>
      </c>
      <c r="IV174" s="626" t="s">
        <v>783</v>
      </c>
      <c r="IW174" s="626" t="s">
        <v>783</v>
      </c>
      <c r="IX174" s="626" t="s">
        <v>781</v>
      </c>
      <c r="IY174" s="626">
        <v>45</v>
      </c>
      <c r="IZ174" s="626" t="s">
        <v>789</v>
      </c>
      <c r="JA174" s="626" t="s">
        <v>783</v>
      </c>
      <c r="JB174" s="626" t="s">
        <v>783</v>
      </c>
      <c r="JC174" s="626" t="s">
        <v>783</v>
      </c>
      <c r="JD174" s="626">
        <v>329474</v>
      </c>
      <c r="JE174" s="626" t="s">
        <v>783</v>
      </c>
      <c r="JF174" s="626" t="s">
        <v>783</v>
      </c>
      <c r="JG174" s="626" t="s">
        <v>804</v>
      </c>
      <c r="JH174" s="626">
        <v>50</v>
      </c>
      <c r="JI174" s="626" t="s">
        <v>783</v>
      </c>
      <c r="JJ174" s="626" t="s">
        <v>783</v>
      </c>
      <c r="JK174" s="626" t="s">
        <v>783</v>
      </c>
      <c r="JL174" s="626" t="s">
        <v>790</v>
      </c>
      <c r="JM174" s="626">
        <v>4</v>
      </c>
      <c r="JN174" s="626">
        <v>3</v>
      </c>
      <c r="JO174" s="626" t="s">
        <v>783</v>
      </c>
      <c r="JP174" s="626">
        <v>12944295</v>
      </c>
      <c r="JQ174" s="626">
        <v>2013</v>
      </c>
      <c r="JR174" s="626">
        <v>7</v>
      </c>
      <c r="JS174" s="626" t="s">
        <v>783</v>
      </c>
      <c r="JT174" s="626" t="s">
        <v>783</v>
      </c>
      <c r="JU174" s="626" t="s">
        <v>954</v>
      </c>
      <c r="JV174" s="628">
        <v>2125.5590240000001</v>
      </c>
      <c r="JW174">
        <f>SUM(JV173:JV174)</f>
        <v>6922.6239720000003</v>
      </c>
      <c r="JX174" s="225">
        <v>1.311103025</v>
      </c>
      <c r="JY174" s="838"/>
      <c r="JZ174" s="838"/>
      <c r="KA174" s="838"/>
    </row>
    <row r="175" spans="2:288" s="836" customFormat="1">
      <c r="C175" s="838"/>
      <c r="D175" s="838"/>
      <c r="E175" s="838"/>
      <c r="M175" s="838"/>
      <c r="N175" s="838"/>
      <c r="O175" s="838"/>
      <c r="P175" s="838"/>
      <c r="Q175" s="838"/>
      <c r="R175" s="838"/>
      <c r="S175" s="838"/>
      <c r="T175" s="838"/>
      <c r="U175" s="59"/>
      <c r="V175" s="59"/>
      <c r="W175" s="496"/>
      <c r="X175" s="496"/>
      <c r="Y175" s="496"/>
      <c r="Z175" s="496"/>
      <c r="AA175" s="512"/>
      <c r="AD175" s="555"/>
      <c r="AE175" s="512"/>
      <c r="AH175" s="555"/>
      <c r="AN175" s="555"/>
      <c r="AP175" s="555"/>
      <c r="AR175" s="555"/>
      <c r="AT175" s="555"/>
      <c r="AV175" s="555"/>
      <c r="AX175" s="555"/>
      <c r="AZ175" s="555"/>
      <c r="BB175" s="555"/>
      <c r="BD175" s="555"/>
      <c r="BF175" s="555"/>
      <c r="BH175" s="555"/>
      <c r="BJ175" s="555"/>
      <c r="BL175" s="555"/>
      <c r="BN175" s="555"/>
      <c r="BP175" s="555"/>
      <c r="BQ175" s="838"/>
      <c r="BR175" s="838"/>
      <c r="BS175" s="838"/>
      <c r="BT175" s="838"/>
      <c r="BU175" s="838"/>
      <c r="BV175" s="838"/>
      <c r="BW175" s="838"/>
      <c r="BX175" s="838"/>
      <c r="BY175" s="838"/>
      <c r="BZ175" s="838"/>
      <c r="CA175" s="838"/>
      <c r="CB175" s="1154"/>
      <c r="CC175" s="838"/>
      <c r="CD175" s="838"/>
      <c r="CE175" s="838"/>
      <c r="CF175" s="838"/>
      <c r="CG175" s="838"/>
      <c r="CH175" s="838"/>
      <c r="CI175" s="838"/>
      <c r="CJ175" s="838"/>
      <c r="CK175" s="838"/>
      <c r="CL175" s="838"/>
      <c r="CM175" s="838"/>
      <c r="CN175" s="838"/>
      <c r="CO175" s="838"/>
      <c r="CP175" s="838"/>
      <c r="CQ175" s="838"/>
      <c r="CR175" s="838"/>
      <c r="CS175" s="838"/>
      <c r="CT175" s="838"/>
      <c r="CU175" s="838"/>
      <c r="CV175" s="838"/>
      <c r="CW175" s="838"/>
      <c r="CX175" s="838"/>
      <c r="CY175" s="838"/>
      <c r="CZ175" s="838"/>
      <c r="DA175" s="838"/>
      <c r="DB175" s="838"/>
      <c r="DC175" s="838"/>
      <c r="DD175" s="838"/>
      <c r="DE175" s="838"/>
      <c r="DF175" s="838"/>
      <c r="DG175" s="838"/>
      <c r="DH175" s="838"/>
      <c r="DI175" s="838"/>
      <c r="DJ175" s="838"/>
      <c r="DK175" s="838"/>
      <c r="DL175" s="838"/>
      <c r="DM175" s="838"/>
      <c r="DN175" s="838"/>
      <c r="DO175" s="838"/>
      <c r="DP175" s="838"/>
      <c r="DQ175" s="838"/>
      <c r="DR175" s="838"/>
      <c r="DS175" s="838"/>
      <c r="DT175" s="838"/>
      <c r="DU175" s="838"/>
      <c r="DV175" s="838"/>
      <c r="DW175" s="838"/>
      <c r="DX175" s="838"/>
      <c r="DY175" s="838"/>
      <c r="DZ175" s="838"/>
      <c r="EA175" s="838"/>
      <c r="EB175" s="838"/>
      <c r="EC175" s="838"/>
      <c r="ED175" s="838"/>
      <c r="EE175" s="838"/>
      <c r="EF175" s="838"/>
      <c r="EG175" s="838"/>
      <c r="EH175" s="838"/>
      <c r="EI175" s="838"/>
      <c r="EJ175" s="838"/>
      <c r="EK175" s="838"/>
      <c r="EL175" s="838"/>
      <c r="EM175" s="838"/>
      <c r="EN175" s="838"/>
      <c r="EO175" s="838"/>
      <c r="EP175" s="838"/>
      <c r="EQ175" s="838"/>
      <c r="ER175" s="838"/>
      <c r="ES175" s="838"/>
      <c r="ET175" s="838"/>
      <c r="EU175" s="838"/>
      <c r="EV175" s="838"/>
      <c r="EW175" s="838"/>
      <c r="EX175" s="838"/>
      <c r="EY175" s="838"/>
      <c r="EZ175" s="838"/>
      <c r="FA175" s="838"/>
      <c r="FB175" s="838"/>
      <c r="FC175" s="838"/>
      <c r="FD175" s="838"/>
      <c r="FE175" s="838"/>
      <c r="FF175" s="838"/>
      <c r="FG175" s="838"/>
      <c r="FH175" s="838"/>
      <c r="FI175" s="838"/>
      <c r="FJ175" s="838"/>
      <c r="FK175" s="838"/>
      <c r="FL175" s="838"/>
      <c r="FM175" s="838"/>
      <c r="FN175" s="838"/>
      <c r="FO175" s="838"/>
      <c r="FP175" s="838"/>
      <c r="FQ175" s="838"/>
      <c r="FR175" s="838"/>
      <c r="FS175" s="838"/>
      <c r="FT175" s="838"/>
      <c r="FU175" s="838"/>
      <c r="FV175" s="838"/>
      <c r="FW175" s="838"/>
      <c r="FX175" s="666" t="s">
        <v>420</v>
      </c>
      <c r="FY175" s="667">
        <v>267</v>
      </c>
      <c r="FZ175" s="667">
        <v>30289624</v>
      </c>
      <c r="GA175" s="667">
        <v>35</v>
      </c>
      <c r="GB175" s="667" t="s">
        <v>3</v>
      </c>
      <c r="GC175" s="667">
        <v>18</v>
      </c>
      <c r="GD175" s="667">
        <v>1970</v>
      </c>
      <c r="GE175" s="667">
        <v>0</v>
      </c>
      <c r="GF175" s="667" t="s">
        <v>792</v>
      </c>
      <c r="GG175" s="667">
        <v>0</v>
      </c>
      <c r="GH175" s="667">
        <v>0</v>
      </c>
      <c r="GI175" s="667" t="s">
        <v>792</v>
      </c>
      <c r="GJ175" s="667">
        <v>0</v>
      </c>
      <c r="GK175" s="667" t="s">
        <v>781</v>
      </c>
      <c r="GL175" s="667" t="s">
        <v>782</v>
      </c>
      <c r="GM175" s="667">
        <v>66</v>
      </c>
      <c r="GN175" s="667" t="s">
        <v>783</v>
      </c>
      <c r="GO175" s="667">
        <v>0</v>
      </c>
      <c r="GP175" s="667">
        <v>0</v>
      </c>
      <c r="GQ175" s="667">
        <v>4</v>
      </c>
      <c r="GR175" s="667">
        <v>2</v>
      </c>
      <c r="GS175" s="667">
        <v>3</v>
      </c>
      <c r="GT175" s="667" t="s">
        <v>783</v>
      </c>
      <c r="GU175" s="667" t="s">
        <v>783</v>
      </c>
      <c r="GV175" s="667" t="s">
        <v>783</v>
      </c>
      <c r="GW175" s="667" t="s">
        <v>783</v>
      </c>
      <c r="GX175" s="667" t="s">
        <v>783</v>
      </c>
      <c r="GY175" s="667">
        <v>1649</v>
      </c>
      <c r="GZ175" s="667">
        <v>0.39</v>
      </c>
      <c r="HA175" s="667">
        <v>5</v>
      </c>
      <c r="HB175" s="667" t="s">
        <v>783</v>
      </c>
      <c r="HC175" s="667" t="s">
        <v>782</v>
      </c>
      <c r="HD175" s="667">
        <v>15</v>
      </c>
      <c r="HE175" s="667" t="s">
        <v>783</v>
      </c>
      <c r="HF175" s="667">
        <v>0</v>
      </c>
      <c r="HG175" s="667" t="s">
        <v>783</v>
      </c>
      <c r="HH175" s="667">
        <v>0</v>
      </c>
      <c r="HI175" s="667">
        <v>1</v>
      </c>
      <c r="HJ175" s="667">
        <v>45</v>
      </c>
      <c r="HK175" s="667" t="s">
        <v>784</v>
      </c>
      <c r="HL175" s="667" t="s">
        <v>785</v>
      </c>
      <c r="HM175" s="667" t="s">
        <v>783</v>
      </c>
      <c r="HN175" s="667" t="s">
        <v>783</v>
      </c>
      <c r="HO175" s="667" t="s">
        <v>783</v>
      </c>
      <c r="HP175" s="667" t="s">
        <v>783</v>
      </c>
      <c r="HQ175" s="667" t="s">
        <v>783</v>
      </c>
      <c r="HR175" s="667">
        <v>3978915</v>
      </c>
      <c r="HS175" s="667" t="s">
        <v>783</v>
      </c>
      <c r="HT175" s="667" t="s">
        <v>786</v>
      </c>
      <c r="HU175" s="667" t="s">
        <v>787</v>
      </c>
      <c r="HV175" s="667">
        <v>4</v>
      </c>
      <c r="HW175" s="667">
        <v>2014</v>
      </c>
      <c r="HX175" s="667">
        <v>63</v>
      </c>
      <c r="HY175" s="667">
        <v>0</v>
      </c>
      <c r="HZ175" s="667">
        <v>2059</v>
      </c>
      <c r="IA175" s="668">
        <v>41697.500081018516</v>
      </c>
      <c r="IB175" s="667" t="s">
        <v>788</v>
      </c>
      <c r="IC175" s="667">
        <v>3974437</v>
      </c>
      <c r="ID175" s="667">
        <v>2014</v>
      </c>
      <c r="IE175" s="667">
        <v>1712</v>
      </c>
      <c r="IF175" s="667" t="s">
        <v>783</v>
      </c>
      <c r="IG175" s="667" t="s">
        <v>783</v>
      </c>
      <c r="IH175" s="667" t="s">
        <v>783</v>
      </c>
      <c r="II175" s="667" t="s">
        <v>783</v>
      </c>
      <c r="IJ175" s="667" t="s">
        <v>783</v>
      </c>
      <c r="IK175" s="667" t="s">
        <v>783</v>
      </c>
      <c r="IL175" s="667" t="s">
        <v>783</v>
      </c>
      <c r="IM175" s="667" t="s">
        <v>783</v>
      </c>
      <c r="IN175" s="667" t="s">
        <v>783</v>
      </c>
      <c r="IO175" s="667">
        <v>1649</v>
      </c>
      <c r="IP175" s="668">
        <v>37477.354571759257</v>
      </c>
      <c r="IQ175" s="667">
        <v>4</v>
      </c>
      <c r="IR175" s="667" t="s">
        <v>793</v>
      </c>
      <c r="IS175" s="667">
        <v>3</v>
      </c>
      <c r="IT175" s="669">
        <v>41275</v>
      </c>
      <c r="IU175" s="667" t="s">
        <v>783</v>
      </c>
      <c r="IV175" s="667" t="s">
        <v>783</v>
      </c>
      <c r="IW175" s="667" t="s">
        <v>783</v>
      </c>
      <c r="IX175" s="667" t="s">
        <v>781</v>
      </c>
      <c r="IY175" s="667">
        <v>45</v>
      </c>
      <c r="IZ175" s="667" t="s">
        <v>789</v>
      </c>
      <c r="JA175" s="667" t="s">
        <v>783</v>
      </c>
      <c r="JB175" s="667" t="s">
        <v>783</v>
      </c>
      <c r="JC175" s="667" t="s">
        <v>783</v>
      </c>
      <c r="JD175" s="667">
        <v>329476</v>
      </c>
      <c r="JE175" s="667" t="s">
        <v>783</v>
      </c>
      <c r="JF175" s="667" t="s">
        <v>783</v>
      </c>
      <c r="JG175" s="667" t="s">
        <v>809</v>
      </c>
      <c r="JH175" s="667">
        <v>35</v>
      </c>
      <c r="JI175" s="667" t="s">
        <v>783</v>
      </c>
      <c r="JJ175" s="667" t="s">
        <v>783</v>
      </c>
      <c r="JK175" s="667" t="s">
        <v>783</v>
      </c>
      <c r="JL175" s="667" t="s">
        <v>790</v>
      </c>
      <c r="JM175" s="667">
        <v>4</v>
      </c>
      <c r="JN175" s="667">
        <v>1</v>
      </c>
      <c r="JO175" s="667" t="s">
        <v>783</v>
      </c>
      <c r="JP175" s="667">
        <v>12683066</v>
      </c>
      <c r="JQ175" s="667">
        <v>2013</v>
      </c>
      <c r="JR175" s="667">
        <v>12</v>
      </c>
      <c r="JS175" s="667" t="s">
        <v>783</v>
      </c>
      <c r="JT175" s="667" t="s">
        <v>783</v>
      </c>
      <c r="JU175" s="667" t="s">
        <v>955</v>
      </c>
      <c r="JV175" s="670">
        <v>2095.3714880000002</v>
      </c>
      <c r="JW175"/>
      <c r="JX175" s="225"/>
      <c r="JY175" s="838"/>
      <c r="JZ175" s="838"/>
      <c r="KA175" s="838"/>
    </row>
    <row r="176" spans="2:288" s="836" customFormat="1" ht="15" thickBot="1">
      <c r="C176" s="838"/>
      <c r="D176" s="838"/>
      <c r="E176" s="838"/>
      <c r="M176" s="838"/>
      <c r="N176" s="838"/>
      <c r="O176" s="838"/>
      <c r="P176" s="838"/>
      <c r="Q176" s="838"/>
      <c r="R176" s="838"/>
      <c r="S176" s="838"/>
      <c r="T176" s="838"/>
      <c r="U176" s="59"/>
      <c r="V176" s="59"/>
      <c r="W176" s="496"/>
      <c r="X176" s="496"/>
      <c r="Y176" s="496"/>
      <c r="Z176" s="496"/>
      <c r="AA176" s="512"/>
      <c r="AD176" s="555"/>
      <c r="AE176" s="512"/>
      <c r="AH176" s="555"/>
      <c r="AN176" s="555"/>
      <c r="AP176" s="555"/>
      <c r="AR176" s="555"/>
      <c r="AT176" s="555"/>
      <c r="AV176" s="555"/>
      <c r="AX176" s="555"/>
      <c r="AZ176" s="555"/>
      <c r="BB176" s="555"/>
      <c r="BD176" s="555"/>
      <c r="BF176" s="555"/>
      <c r="BH176" s="555"/>
      <c r="BJ176" s="555"/>
      <c r="BL176" s="555"/>
      <c r="BN176" s="555"/>
      <c r="BP176" s="555"/>
      <c r="BQ176" s="838"/>
      <c r="BR176" s="838"/>
      <c r="BS176" s="838"/>
      <c r="BT176" s="838"/>
      <c r="BU176" s="838"/>
      <c r="BV176" s="838"/>
      <c r="BW176" s="838"/>
      <c r="BX176" s="838"/>
      <c r="BY176" s="838"/>
      <c r="BZ176" s="838"/>
      <c r="CA176" s="838"/>
      <c r="CB176" s="1154"/>
      <c r="CC176" s="838"/>
      <c r="CD176" s="838"/>
      <c r="CE176" s="838"/>
      <c r="CF176" s="838"/>
      <c r="CG176" s="838"/>
      <c r="CH176" s="838"/>
      <c r="CI176" s="838"/>
      <c r="CJ176" s="838"/>
      <c r="CK176" s="838"/>
      <c r="CL176" s="838"/>
      <c r="CM176" s="838"/>
      <c r="CN176" s="838"/>
      <c r="CO176" s="838"/>
      <c r="CP176" s="838"/>
      <c r="CQ176" s="838"/>
      <c r="CR176" s="838"/>
      <c r="CS176" s="838"/>
      <c r="CT176" s="838"/>
      <c r="CU176" s="838"/>
      <c r="CV176" s="838"/>
      <c r="CW176" s="838"/>
      <c r="CX176" s="838"/>
      <c r="CY176" s="838"/>
      <c r="CZ176" s="838"/>
      <c r="DA176" s="838"/>
      <c r="DB176" s="838"/>
      <c r="DC176" s="838"/>
      <c r="DD176" s="838"/>
      <c r="DE176" s="838"/>
      <c r="DF176" s="838"/>
      <c r="DG176" s="838"/>
      <c r="DH176" s="838"/>
      <c r="DI176" s="838"/>
      <c r="DJ176" s="838"/>
      <c r="DK176" s="838"/>
      <c r="DL176" s="838"/>
      <c r="DM176" s="838"/>
      <c r="DN176" s="838"/>
      <c r="DO176" s="838"/>
      <c r="DP176" s="838"/>
      <c r="DQ176" s="838"/>
      <c r="DR176" s="838"/>
      <c r="DS176" s="838"/>
      <c r="DT176" s="838"/>
      <c r="DU176" s="838"/>
      <c r="DV176" s="838"/>
      <c r="DW176" s="838"/>
      <c r="DX176" s="838"/>
      <c r="DY176" s="838"/>
      <c r="DZ176" s="838"/>
      <c r="EA176" s="838"/>
      <c r="EB176" s="838"/>
      <c r="EC176" s="838"/>
      <c r="ED176" s="838"/>
      <c r="EE176" s="838"/>
      <c r="EF176" s="838"/>
      <c r="EG176" s="838"/>
      <c r="EH176" s="838"/>
      <c r="EI176" s="838"/>
      <c r="EJ176" s="838"/>
      <c r="EK176" s="838"/>
      <c r="EL176" s="838"/>
      <c r="EM176" s="838"/>
      <c r="EN176" s="838"/>
      <c r="EO176" s="838"/>
      <c r="EP176" s="838"/>
      <c r="EQ176" s="838"/>
      <c r="ER176" s="838"/>
      <c r="ES176" s="838"/>
      <c r="ET176" s="838"/>
      <c r="EU176" s="838"/>
      <c r="EV176" s="838"/>
      <c r="EW176" s="838"/>
      <c r="EX176" s="838"/>
      <c r="EY176" s="838"/>
      <c r="EZ176" s="838"/>
      <c r="FA176" s="838"/>
      <c r="FB176" s="838"/>
      <c r="FC176" s="838"/>
      <c r="FD176" s="838"/>
      <c r="FE176" s="838"/>
      <c r="FF176" s="838"/>
      <c r="FG176" s="838"/>
      <c r="FH176" s="838"/>
      <c r="FI176" s="838"/>
      <c r="FJ176" s="838"/>
      <c r="FK176" s="838"/>
      <c r="FL176" s="838"/>
      <c r="FM176" s="838"/>
      <c r="FN176" s="838"/>
      <c r="FO176" s="838"/>
      <c r="FP176" s="838"/>
      <c r="FQ176" s="838"/>
      <c r="FR176" s="838"/>
      <c r="FS176" s="838"/>
      <c r="FT176" s="838"/>
      <c r="FU176" s="838"/>
      <c r="FV176" s="838"/>
      <c r="FW176" s="838"/>
      <c r="FX176" s="625" t="s">
        <v>420</v>
      </c>
      <c r="FY176" s="626">
        <v>310</v>
      </c>
      <c r="FZ176" s="626">
        <v>35528665</v>
      </c>
      <c r="GA176" s="626">
        <v>35</v>
      </c>
      <c r="GB176" s="626" t="s">
        <v>3</v>
      </c>
      <c r="GC176" s="626">
        <v>18</v>
      </c>
      <c r="GD176" s="626">
        <v>1970</v>
      </c>
      <c r="GE176" s="626">
        <v>0</v>
      </c>
      <c r="GF176" s="626" t="s">
        <v>792</v>
      </c>
      <c r="GG176" s="626">
        <v>0</v>
      </c>
      <c r="GH176" s="626">
        <v>0</v>
      </c>
      <c r="GI176" s="626" t="s">
        <v>792</v>
      </c>
      <c r="GJ176" s="626">
        <v>0</v>
      </c>
      <c r="GK176" s="626" t="s">
        <v>781</v>
      </c>
      <c r="GL176" s="626" t="s">
        <v>782</v>
      </c>
      <c r="GM176" s="626">
        <v>66</v>
      </c>
      <c r="GN176" s="626" t="s">
        <v>783</v>
      </c>
      <c r="GO176" s="626">
        <v>0</v>
      </c>
      <c r="GP176" s="626">
        <v>0</v>
      </c>
      <c r="GQ176" s="626">
        <v>4</v>
      </c>
      <c r="GR176" s="626">
        <v>2</v>
      </c>
      <c r="GS176" s="626">
        <v>3</v>
      </c>
      <c r="GT176" s="626" t="s">
        <v>783</v>
      </c>
      <c r="GU176" s="626" t="s">
        <v>783</v>
      </c>
      <c r="GV176" s="626" t="s">
        <v>783</v>
      </c>
      <c r="GW176" s="626" t="s">
        <v>783</v>
      </c>
      <c r="GX176" s="626" t="s">
        <v>783</v>
      </c>
      <c r="GY176" s="626">
        <v>1649</v>
      </c>
      <c r="GZ176" s="626">
        <v>0.21</v>
      </c>
      <c r="HA176" s="626">
        <v>5</v>
      </c>
      <c r="HB176" s="626" t="s">
        <v>783</v>
      </c>
      <c r="HC176" s="626" t="s">
        <v>782</v>
      </c>
      <c r="HD176" s="626">
        <v>15</v>
      </c>
      <c r="HE176" s="626" t="s">
        <v>783</v>
      </c>
      <c r="HF176" s="626">
        <v>0</v>
      </c>
      <c r="HG176" s="626" t="s">
        <v>783</v>
      </c>
      <c r="HH176" s="626">
        <v>0</v>
      </c>
      <c r="HI176" s="626">
        <v>1</v>
      </c>
      <c r="HJ176" s="626">
        <v>45</v>
      </c>
      <c r="HK176" s="626" t="s">
        <v>784</v>
      </c>
      <c r="HL176" s="626" t="s">
        <v>785</v>
      </c>
      <c r="HM176" s="626" t="s">
        <v>783</v>
      </c>
      <c r="HN176" s="626" t="s">
        <v>783</v>
      </c>
      <c r="HO176" s="626" t="s">
        <v>783</v>
      </c>
      <c r="HP176" s="626" t="s">
        <v>783</v>
      </c>
      <c r="HQ176" s="626" t="s">
        <v>783</v>
      </c>
      <c r="HR176" s="626">
        <v>3979921</v>
      </c>
      <c r="HS176" s="626" t="s">
        <v>783</v>
      </c>
      <c r="HT176" s="626" t="s">
        <v>786</v>
      </c>
      <c r="HU176" s="626" t="s">
        <v>787</v>
      </c>
      <c r="HV176" s="626">
        <v>4</v>
      </c>
      <c r="HW176" s="626">
        <v>2016</v>
      </c>
      <c r="HX176" s="626">
        <v>63</v>
      </c>
      <c r="HY176" s="626">
        <v>0</v>
      </c>
      <c r="HZ176" s="626">
        <v>1109</v>
      </c>
      <c r="IA176" s="627">
        <v>42348.42765046296</v>
      </c>
      <c r="IB176" s="626" t="s">
        <v>788</v>
      </c>
      <c r="IC176" s="626">
        <v>3975443</v>
      </c>
      <c r="ID176" s="626">
        <v>2016</v>
      </c>
      <c r="IE176" s="626">
        <v>1712</v>
      </c>
      <c r="IF176" s="626" t="s">
        <v>783</v>
      </c>
      <c r="IG176" s="626" t="s">
        <v>783</v>
      </c>
      <c r="IH176" s="626" t="s">
        <v>783</v>
      </c>
      <c r="II176" s="626" t="s">
        <v>783</v>
      </c>
      <c r="IJ176" s="626" t="s">
        <v>783</v>
      </c>
      <c r="IK176" s="626" t="s">
        <v>783</v>
      </c>
      <c r="IL176" s="626" t="s">
        <v>783</v>
      </c>
      <c r="IM176" s="626" t="s">
        <v>783</v>
      </c>
      <c r="IN176" s="626" t="s">
        <v>783</v>
      </c>
      <c r="IO176" s="626">
        <v>1649</v>
      </c>
      <c r="IP176" s="627">
        <v>37477.354571759257</v>
      </c>
      <c r="IQ176" s="626">
        <v>4</v>
      </c>
      <c r="IR176" s="626" t="s">
        <v>793</v>
      </c>
      <c r="IS176" s="626">
        <v>3</v>
      </c>
      <c r="IT176" s="665">
        <v>41275</v>
      </c>
      <c r="IU176" s="626" t="s">
        <v>783</v>
      </c>
      <c r="IV176" s="626" t="s">
        <v>783</v>
      </c>
      <c r="IW176" s="626" t="s">
        <v>783</v>
      </c>
      <c r="IX176" s="626" t="s">
        <v>781</v>
      </c>
      <c r="IY176" s="626">
        <v>45</v>
      </c>
      <c r="IZ176" s="626" t="s">
        <v>789</v>
      </c>
      <c r="JA176" s="626" t="s">
        <v>783</v>
      </c>
      <c r="JB176" s="626" t="s">
        <v>783</v>
      </c>
      <c r="JC176" s="626" t="s">
        <v>783</v>
      </c>
      <c r="JD176" s="626">
        <v>329476</v>
      </c>
      <c r="JE176" s="626" t="s">
        <v>783</v>
      </c>
      <c r="JF176" s="626" t="s">
        <v>783</v>
      </c>
      <c r="JG176" s="626" t="s">
        <v>809</v>
      </c>
      <c r="JH176" s="626">
        <v>35</v>
      </c>
      <c r="JI176" s="626" t="s">
        <v>783</v>
      </c>
      <c r="JJ176" s="626" t="s">
        <v>783</v>
      </c>
      <c r="JK176" s="626" t="s">
        <v>783</v>
      </c>
      <c r="JL176" s="626" t="s">
        <v>790</v>
      </c>
      <c r="JM176" s="626">
        <v>4</v>
      </c>
      <c r="JN176" s="626">
        <v>1</v>
      </c>
      <c r="JO176" s="626" t="s">
        <v>783</v>
      </c>
      <c r="JP176" s="626">
        <v>12683066</v>
      </c>
      <c r="JQ176" s="626">
        <v>2013</v>
      </c>
      <c r="JR176" s="626">
        <v>12</v>
      </c>
      <c r="JS176" s="626" t="s">
        <v>783</v>
      </c>
      <c r="JT176" s="626" t="s">
        <v>783</v>
      </c>
      <c r="JU176" s="626" t="s">
        <v>956</v>
      </c>
      <c r="JV176" s="628">
        <v>1115.567391</v>
      </c>
      <c r="JW176">
        <f>SUM(JV175:JV176)</f>
        <v>3210.9388790000003</v>
      </c>
      <c r="JX176" s="225">
        <v>0.60813236344696975</v>
      </c>
      <c r="JY176" s="838"/>
      <c r="JZ176" s="838"/>
      <c r="KA176" s="838"/>
    </row>
    <row r="177" spans="3:288" s="836" customFormat="1" ht="15" thickBot="1">
      <c r="C177" s="838"/>
      <c r="D177" s="838"/>
      <c r="E177" s="838"/>
      <c r="M177" s="838"/>
      <c r="N177" s="838"/>
      <c r="O177" s="838"/>
      <c r="P177" s="838"/>
      <c r="Q177" s="838"/>
      <c r="R177" s="838"/>
      <c r="S177" s="838"/>
      <c r="T177" s="838"/>
      <c r="U177" s="59"/>
      <c r="V177" s="59"/>
      <c r="W177" s="496"/>
      <c r="X177" s="496"/>
      <c r="Y177" s="496"/>
      <c r="Z177" s="496"/>
      <c r="AA177" s="512"/>
      <c r="AD177" s="555"/>
      <c r="AE177" s="512"/>
      <c r="AH177" s="555"/>
      <c r="AN177" s="555"/>
      <c r="AP177" s="555"/>
      <c r="AR177" s="555"/>
      <c r="AT177" s="555"/>
      <c r="AV177" s="555"/>
      <c r="AX177" s="555"/>
      <c r="AZ177" s="555"/>
      <c r="BB177" s="555"/>
      <c r="BD177" s="555"/>
      <c r="BF177" s="555"/>
      <c r="BH177" s="555"/>
      <c r="BJ177" s="555"/>
      <c r="BL177" s="555"/>
      <c r="BN177" s="555"/>
      <c r="BP177" s="555"/>
      <c r="BQ177" s="838"/>
      <c r="BR177" s="838"/>
      <c r="BS177" s="838"/>
      <c r="BT177" s="838"/>
      <c r="BU177" s="838"/>
      <c r="BV177" s="838"/>
      <c r="BW177" s="838"/>
      <c r="BX177" s="838"/>
      <c r="BY177" s="838"/>
      <c r="BZ177" s="838"/>
      <c r="CA177" s="838"/>
      <c r="CB177" s="1154"/>
      <c r="CC177" s="838"/>
      <c r="CD177" s="838"/>
      <c r="CE177" s="838"/>
      <c r="CF177" s="838"/>
      <c r="CG177" s="838"/>
      <c r="CH177" s="838"/>
      <c r="CI177" s="838"/>
      <c r="CJ177" s="838"/>
      <c r="CK177" s="838"/>
      <c r="CL177" s="838"/>
      <c r="CM177" s="838"/>
      <c r="CN177" s="838"/>
      <c r="CO177" s="838"/>
      <c r="CP177" s="838"/>
      <c r="CQ177" s="838"/>
      <c r="CR177" s="838"/>
      <c r="CS177" s="838"/>
      <c r="CT177" s="838"/>
      <c r="CU177" s="838"/>
      <c r="CV177" s="838"/>
      <c r="CW177" s="838"/>
      <c r="CX177" s="838"/>
      <c r="CY177" s="838"/>
      <c r="CZ177" s="838"/>
      <c r="DA177" s="838"/>
      <c r="DB177" s="838"/>
      <c r="DC177" s="838"/>
      <c r="DD177" s="838"/>
      <c r="DE177" s="838"/>
      <c r="DF177" s="838"/>
      <c r="DG177" s="838"/>
      <c r="DH177" s="838"/>
      <c r="DI177" s="838"/>
      <c r="DJ177" s="838"/>
      <c r="DK177" s="838"/>
      <c r="DL177" s="838"/>
      <c r="DM177" s="838"/>
      <c r="DN177" s="838"/>
      <c r="DO177" s="838"/>
      <c r="DP177" s="838"/>
      <c r="DQ177" s="838"/>
      <c r="DR177" s="838"/>
      <c r="DS177" s="838"/>
      <c r="DT177" s="838"/>
      <c r="DU177" s="838"/>
      <c r="DV177" s="838"/>
      <c r="DW177" s="838"/>
      <c r="DX177" s="838"/>
      <c r="DY177" s="838"/>
      <c r="DZ177" s="838"/>
      <c r="EA177" s="838"/>
      <c r="EB177" s="838"/>
      <c r="EC177" s="838"/>
      <c r="ED177" s="838"/>
      <c r="EE177" s="838"/>
      <c r="EF177" s="838"/>
      <c r="EG177" s="838"/>
      <c r="EH177" s="838"/>
      <c r="EI177" s="838"/>
      <c r="EJ177" s="838"/>
      <c r="EK177" s="838"/>
      <c r="EL177" s="838"/>
      <c r="EM177" s="838"/>
      <c r="EN177" s="838"/>
      <c r="EO177" s="838"/>
      <c r="EP177" s="838"/>
      <c r="EQ177" s="838"/>
      <c r="ER177" s="838"/>
      <c r="ES177" s="838"/>
      <c r="ET177" s="838"/>
      <c r="EU177" s="838"/>
      <c r="EV177" s="838"/>
      <c r="EW177" s="838"/>
      <c r="EX177" s="838"/>
      <c r="EY177" s="838"/>
      <c r="EZ177" s="838"/>
      <c r="FA177" s="838"/>
      <c r="FB177" s="838"/>
      <c r="FC177" s="838"/>
      <c r="FD177" s="838"/>
      <c r="FE177" s="838"/>
      <c r="FF177" s="838"/>
      <c r="FG177" s="838"/>
      <c r="FH177" s="838"/>
      <c r="FI177" s="838"/>
      <c r="FJ177" s="838"/>
      <c r="FK177" s="838"/>
      <c r="FL177" s="838"/>
      <c r="FM177" s="838"/>
      <c r="FN177" s="838"/>
      <c r="FO177" s="838"/>
      <c r="FP177" s="838"/>
      <c r="FQ177" s="838"/>
      <c r="FR177" s="838"/>
      <c r="FS177" s="838"/>
      <c r="FT177" s="838"/>
      <c r="FU177" s="838"/>
      <c r="FV177" s="838"/>
      <c r="FW177" s="838"/>
      <c r="FX177" s="655" t="s">
        <v>501</v>
      </c>
      <c r="FY177" s="656">
        <v>104</v>
      </c>
      <c r="FZ177" s="656">
        <v>30289627</v>
      </c>
      <c r="GA177" s="656">
        <v>35</v>
      </c>
      <c r="GB177" s="656" t="s">
        <v>3</v>
      </c>
      <c r="GC177" s="656">
        <v>16</v>
      </c>
      <c r="GD177" s="656">
        <v>1983</v>
      </c>
      <c r="GE177" s="656">
        <v>0</v>
      </c>
      <c r="GF177" s="656" t="s">
        <v>792</v>
      </c>
      <c r="GG177" s="656">
        <v>0</v>
      </c>
      <c r="GH177" s="656">
        <v>0</v>
      </c>
      <c r="GI177" s="656" t="s">
        <v>792</v>
      </c>
      <c r="GJ177" s="656">
        <v>0</v>
      </c>
      <c r="GK177" s="656" t="s">
        <v>781</v>
      </c>
      <c r="GL177" s="656" t="s">
        <v>782</v>
      </c>
      <c r="GM177" s="656">
        <v>66</v>
      </c>
      <c r="GN177" s="656" t="s">
        <v>783</v>
      </c>
      <c r="GO177" s="656">
        <v>0</v>
      </c>
      <c r="GP177" s="656">
        <v>0</v>
      </c>
      <c r="GQ177" s="656">
        <v>4</v>
      </c>
      <c r="GR177" s="656">
        <v>2</v>
      </c>
      <c r="GS177" s="656">
        <v>1</v>
      </c>
      <c r="GT177" s="656" t="s">
        <v>783</v>
      </c>
      <c r="GU177" s="656" t="s">
        <v>783</v>
      </c>
      <c r="GV177" s="656" t="s">
        <v>783</v>
      </c>
      <c r="GW177" s="656" t="s">
        <v>783</v>
      </c>
      <c r="GX177" s="656" t="s">
        <v>783</v>
      </c>
      <c r="GY177" s="656">
        <v>1649</v>
      </c>
      <c r="GZ177" s="656">
        <v>0.2</v>
      </c>
      <c r="HA177" s="656">
        <v>5</v>
      </c>
      <c r="HB177" s="656" t="s">
        <v>783</v>
      </c>
      <c r="HC177" s="656" t="s">
        <v>782</v>
      </c>
      <c r="HD177" s="656">
        <v>15</v>
      </c>
      <c r="HE177" s="656" t="s">
        <v>783</v>
      </c>
      <c r="HF177" s="656">
        <v>0</v>
      </c>
      <c r="HG177" s="656" t="s">
        <v>783</v>
      </c>
      <c r="HH177" s="656">
        <v>0</v>
      </c>
      <c r="HI177" s="656">
        <v>1</v>
      </c>
      <c r="HJ177" s="656">
        <v>45</v>
      </c>
      <c r="HK177" s="656" t="s">
        <v>784</v>
      </c>
      <c r="HL177" s="656" t="s">
        <v>785</v>
      </c>
      <c r="HM177" s="656" t="s">
        <v>783</v>
      </c>
      <c r="HN177" s="656" t="s">
        <v>783</v>
      </c>
      <c r="HO177" s="656" t="s">
        <v>783</v>
      </c>
      <c r="HP177" s="656" t="s">
        <v>783</v>
      </c>
      <c r="HQ177" s="656" t="s">
        <v>783</v>
      </c>
      <c r="HR177" s="656">
        <v>3980148</v>
      </c>
      <c r="HS177" s="656" t="s">
        <v>783</v>
      </c>
      <c r="HT177" s="656" t="s">
        <v>786</v>
      </c>
      <c r="HU177" s="656" t="s">
        <v>787</v>
      </c>
      <c r="HV177" s="656">
        <v>4</v>
      </c>
      <c r="HW177" s="656">
        <v>2014</v>
      </c>
      <c r="HX177" s="656">
        <v>63</v>
      </c>
      <c r="HY177" s="656">
        <v>0</v>
      </c>
      <c r="HZ177" s="656">
        <v>1056</v>
      </c>
      <c r="IA177" s="657">
        <v>41697.500081018516</v>
      </c>
      <c r="IB177" s="656" t="s">
        <v>788</v>
      </c>
      <c r="IC177" s="656">
        <v>3975670</v>
      </c>
      <c r="ID177" s="656">
        <v>2014</v>
      </c>
      <c r="IE177" s="656">
        <v>1712</v>
      </c>
      <c r="IF177" s="656" t="s">
        <v>783</v>
      </c>
      <c r="IG177" s="656" t="s">
        <v>783</v>
      </c>
      <c r="IH177" s="656" t="s">
        <v>783</v>
      </c>
      <c r="II177" s="656" t="s">
        <v>783</v>
      </c>
      <c r="IJ177" s="656" t="s">
        <v>783</v>
      </c>
      <c r="IK177" s="656" t="s">
        <v>783</v>
      </c>
      <c r="IL177" s="656" t="s">
        <v>783</v>
      </c>
      <c r="IM177" s="656" t="s">
        <v>783</v>
      </c>
      <c r="IN177" s="656" t="s">
        <v>783</v>
      </c>
      <c r="IO177" s="656">
        <v>1649</v>
      </c>
      <c r="IP177" s="657">
        <v>37477.354571759257</v>
      </c>
      <c r="IQ177" s="656">
        <v>4</v>
      </c>
      <c r="IR177" s="656" t="s">
        <v>793</v>
      </c>
      <c r="IS177" s="656">
        <v>1</v>
      </c>
      <c r="IT177" s="658">
        <v>41275</v>
      </c>
      <c r="IU177" s="656" t="s">
        <v>783</v>
      </c>
      <c r="IV177" s="656" t="s">
        <v>783</v>
      </c>
      <c r="IW177" s="656" t="s">
        <v>783</v>
      </c>
      <c r="IX177" s="656" t="s">
        <v>781</v>
      </c>
      <c r="IY177" s="656">
        <v>45</v>
      </c>
      <c r="IZ177" s="656" t="s">
        <v>789</v>
      </c>
      <c r="JA177" s="656" t="s">
        <v>783</v>
      </c>
      <c r="JB177" s="656" t="s">
        <v>783</v>
      </c>
      <c r="JC177" s="656" t="s">
        <v>783</v>
      </c>
      <c r="JD177" s="656">
        <v>329477</v>
      </c>
      <c r="JE177" s="656" t="s">
        <v>783</v>
      </c>
      <c r="JF177" s="656" t="s">
        <v>783</v>
      </c>
      <c r="JG177" s="656" t="s">
        <v>795</v>
      </c>
      <c r="JH177" s="656">
        <v>35</v>
      </c>
      <c r="JI177" s="656" t="s">
        <v>783</v>
      </c>
      <c r="JJ177" s="656" t="s">
        <v>783</v>
      </c>
      <c r="JK177" s="656" t="s">
        <v>783</v>
      </c>
      <c r="JL177" s="656" t="s">
        <v>790</v>
      </c>
      <c r="JM177" s="656">
        <v>4</v>
      </c>
      <c r="JN177" s="656">
        <v>1</v>
      </c>
      <c r="JO177" s="656" t="s">
        <v>783</v>
      </c>
      <c r="JP177" s="656">
        <v>12683066</v>
      </c>
      <c r="JQ177" s="656">
        <v>2013</v>
      </c>
      <c r="JR177" s="656">
        <v>12</v>
      </c>
      <c r="JS177" s="656" t="s">
        <v>783</v>
      </c>
      <c r="JT177" s="656" t="s">
        <v>783</v>
      </c>
      <c r="JU177" s="656" t="s">
        <v>957</v>
      </c>
      <c r="JV177" s="659">
        <v>1150.228541</v>
      </c>
      <c r="JW177">
        <f>JV177</f>
        <v>1150.228541</v>
      </c>
      <c r="JX177" s="225">
        <v>0.21784631458333331</v>
      </c>
      <c r="JY177" s="838"/>
      <c r="JZ177" s="838"/>
      <c r="KA177" s="838"/>
    </row>
    <row r="178" spans="3:288" s="836" customFormat="1" ht="15" thickBot="1">
      <c r="C178" s="838"/>
      <c r="D178" s="838"/>
      <c r="E178" s="838"/>
      <c r="M178" s="838"/>
      <c r="N178" s="838"/>
      <c r="O178" s="838"/>
      <c r="P178" s="838"/>
      <c r="Q178" s="838"/>
      <c r="R178" s="838"/>
      <c r="S178" s="838"/>
      <c r="T178" s="838"/>
      <c r="U178" s="59"/>
      <c r="V178" s="59"/>
      <c r="W178" s="496"/>
      <c r="X178" s="496"/>
      <c r="Y178" s="496"/>
      <c r="Z178" s="496"/>
      <c r="AA178" s="512"/>
      <c r="AD178" s="555"/>
      <c r="AE178" s="512"/>
      <c r="AH178" s="555"/>
      <c r="AN178" s="555"/>
      <c r="AP178" s="555"/>
      <c r="AR178" s="555"/>
      <c r="AT178" s="555"/>
      <c r="AV178" s="555"/>
      <c r="AX178" s="555"/>
      <c r="AZ178" s="555"/>
      <c r="BB178" s="555"/>
      <c r="BD178" s="555"/>
      <c r="BF178" s="555"/>
      <c r="BH178" s="555"/>
      <c r="BJ178" s="555"/>
      <c r="BL178" s="555"/>
      <c r="BN178" s="555"/>
      <c r="BP178" s="555"/>
      <c r="BQ178" s="838"/>
      <c r="BR178" s="838"/>
      <c r="BS178" s="838"/>
      <c r="BT178" s="838"/>
      <c r="BU178" s="838"/>
      <c r="BV178" s="838"/>
      <c r="BW178" s="838"/>
      <c r="BX178" s="838"/>
      <c r="BY178" s="838"/>
      <c r="BZ178" s="838"/>
      <c r="CA178" s="838"/>
      <c r="CB178" s="1154"/>
      <c r="CC178" s="838"/>
      <c r="CD178" s="838"/>
      <c r="CE178" s="838"/>
      <c r="CF178" s="838"/>
      <c r="CG178" s="838"/>
      <c r="CH178" s="838"/>
      <c r="CI178" s="838"/>
      <c r="CJ178" s="838"/>
      <c r="CK178" s="838"/>
      <c r="CL178" s="838"/>
      <c r="CM178" s="838"/>
      <c r="CN178" s="838"/>
      <c r="CO178" s="838"/>
      <c r="CP178" s="838"/>
      <c r="CQ178" s="838"/>
      <c r="CR178" s="838"/>
      <c r="CS178" s="838"/>
      <c r="CT178" s="838"/>
      <c r="CU178" s="838"/>
      <c r="CV178" s="838"/>
      <c r="CW178" s="838"/>
      <c r="CX178" s="838"/>
      <c r="CY178" s="838"/>
      <c r="CZ178" s="838"/>
      <c r="DA178" s="838"/>
      <c r="DB178" s="838"/>
      <c r="DC178" s="838"/>
      <c r="DD178" s="838"/>
      <c r="DE178" s="838"/>
      <c r="DF178" s="838"/>
      <c r="DG178" s="838"/>
      <c r="DH178" s="838"/>
      <c r="DI178" s="838"/>
      <c r="DJ178" s="838"/>
      <c r="DK178" s="838"/>
      <c r="DL178" s="838"/>
      <c r="DM178" s="838"/>
      <c r="DN178" s="838"/>
      <c r="DO178" s="838"/>
      <c r="DP178" s="838"/>
      <c r="DQ178" s="838"/>
      <c r="DR178" s="838"/>
      <c r="DS178" s="838"/>
      <c r="DT178" s="838"/>
      <c r="DU178" s="838"/>
      <c r="DV178" s="838"/>
      <c r="DW178" s="838"/>
      <c r="DX178" s="838"/>
      <c r="DY178" s="838"/>
      <c r="DZ178" s="838"/>
      <c r="EA178" s="838"/>
      <c r="EB178" s="838"/>
      <c r="EC178" s="838"/>
      <c r="ED178" s="838"/>
      <c r="EE178" s="838"/>
      <c r="EF178" s="838"/>
      <c r="EG178" s="838"/>
      <c r="EH178" s="838"/>
      <c r="EI178" s="838"/>
      <c r="EJ178" s="838"/>
      <c r="EK178" s="838"/>
      <c r="EL178" s="838"/>
      <c r="EM178" s="838"/>
      <c r="EN178" s="838"/>
      <c r="EO178" s="838"/>
      <c r="EP178" s="838"/>
      <c r="EQ178" s="838"/>
      <c r="ER178" s="838"/>
      <c r="ES178" s="838"/>
      <c r="ET178" s="838"/>
      <c r="EU178" s="838"/>
      <c r="EV178" s="838"/>
      <c r="EW178" s="838"/>
      <c r="EX178" s="838"/>
      <c r="EY178" s="838"/>
      <c r="EZ178" s="838"/>
      <c r="FA178" s="838"/>
      <c r="FB178" s="838"/>
      <c r="FC178" s="838"/>
      <c r="FD178" s="838"/>
      <c r="FE178" s="838"/>
      <c r="FF178" s="838"/>
      <c r="FG178" s="838"/>
      <c r="FH178" s="838"/>
      <c r="FI178" s="838"/>
      <c r="FJ178" s="838"/>
      <c r="FK178" s="838"/>
      <c r="FL178" s="838"/>
      <c r="FM178" s="838"/>
      <c r="FN178" s="838"/>
      <c r="FO178" s="838"/>
      <c r="FP178" s="838"/>
      <c r="FQ178" s="838"/>
      <c r="FR178" s="838"/>
      <c r="FS178" s="838"/>
      <c r="FT178" s="838"/>
      <c r="FU178" s="838"/>
      <c r="FV178" s="838"/>
      <c r="FW178" s="838"/>
      <c r="FX178" s="655" t="s">
        <v>502</v>
      </c>
      <c r="FY178" s="656">
        <v>194</v>
      </c>
      <c r="FZ178" s="656">
        <v>30289628</v>
      </c>
      <c r="GA178" s="656">
        <v>55</v>
      </c>
      <c r="GB178" s="656" t="s">
        <v>798</v>
      </c>
      <c r="GC178" s="656">
        <v>18</v>
      </c>
      <c r="GD178" s="656">
        <v>1973</v>
      </c>
      <c r="GE178" s="656">
        <v>1</v>
      </c>
      <c r="GF178" s="656" t="s">
        <v>780</v>
      </c>
      <c r="GG178" s="656">
        <v>2</v>
      </c>
      <c r="GH178" s="656">
        <v>1</v>
      </c>
      <c r="GI178" s="656" t="s">
        <v>780</v>
      </c>
      <c r="GJ178" s="656">
        <v>2</v>
      </c>
      <c r="GK178" s="656" t="s">
        <v>781</v>
      </c>
      <c r="GL178" s="656" t="s">
        <v>782</v>
      </c>
      <c r="GM178" s="656">
        <v>66</v>
      </c>
      <c r="GN178" s="656" t="s">
        <v>783</v>
      </c>
      <c r="GO178" s="656">
        <v>0</v>
      </c>
      <c r="GP178" s="656">
        <v>0</v>
      </c>
      <c r="GQ178" s="656">
        <v>4</v>
      </c>
      <c r="GR178" s="656">
        <v>2</v>
      </c>
      <c r="GS178" s="656">
        <v>2</v>
      </c>
      <c r="GT178" s="656" t="s">
        <v>783</v>
      </c>
      <c r="GU178" s="656" t="s">
        <v>783</v>
      </c>
      <c r="GV178" s="656" t="s">
        <v>783</v>
      </c>
      <c r="GW178" s="656" t="s">
        <v>783</v>
      </c>
      <c r="GX178" s="656" t="s">
        <v>783</v>
      </c>
      <c r="GY178" s="656">
        <v>1649</v>
      </c>
      <c r="GZ178" s="656">
        <v>0.54</v>
      </c>
      <c r="HA178" s="656">
        <v>5</v>
      </c>
      <c r="HB178" s="656" t="s">
        <v>783</v>
      </c>
      <c r="HC178" s="656" t="s">
        <v>782</v>
      </c>
      <c r="HD178" s="656">
        <v>50</v>
      </c>
      <c r="HE178" s="656" t="s">
        <v>783</v>
      </c>
      <c r="HF178" s="656">
        <v>0</v>
      </c>
      <c r="HG178" s="656" t="s">
        <v>783</v>
      </c>
      <c r="HH178" s="656">
        <v>0</v>
      </c>
      <c r="HI178" s="656">
        <v>1</v>
      </c>
      <c r="HJ178" s="656">
        <v>45</v>
      </c>
      <c r="HK178" s="656" t="s">
        <v>784</v>
      </c>
      <c r="HL178" s="656" t="s">
        <v>785</v>
      </c>
      <c r="HM178" s="656" t="s">
        <v>783</v>
      </c>
      <c r="HN178" s="656" t="s">
        <v>783</v>
      </c>
      <c r="HO178" s="656" t="s">
        <v>783</v>
      </c>
      <c r="HP178" s="656" t="s">
        <v>783</v>
      </c>
      <c r="HQ178" s="656" t="s">
        <v>783</v>
      </c>
      <c r="HR178" s="656">
        <v>3979006</v>
      </c>
      <c r="HS178" s="656" t="s">
        <v>783</v>
      </c>
      <c r="HT178" s="656" t="s">
        <v>786</v>
      </c>
      <c r="HU178" s="656" t="s">
        <v>787</v>
      </c>
      <c r="HV178" s="656">
        <v>4</v>
      </c>
      <c r="HW178" s="656">
        <v>2014</v>
      </c>
      <c r="HX178" s="656">
        <v>63</v>
      </c>
      <c r="HY178" s="656">
        <v>0</v>
      </c>
      <c r="HZ178" s="656">
        <v>2851</v>
      </c>
      <c r="IA178" s="657">
        <v>41697.500081018516</v>
      </c>
      <c r="IB178" s="656" t="s">
        <v>788</v>
      </c>
      <c r="IC178" s="656">
        <v>3974528</v>
      </c>
      <c r="ID178" s="656">
        <v>2014</v>
      </c>
      <c r="IE178" s="656">
        <v>1712</v>
      </c>
      <c r="IF178" s="656" t="s">
        <v>783</v>
      </c>
      <c r="IG178" s="656" t="s">
        <v>783</v>
      </c>
      <c r="IH178" s="656" t="s">
        <v>783</v>
      </c>
      <c r="II178" s="656" t="s">
        <v>783</v>
      </c>
      <c r="IJ178" s="656" t="s">
        <v>783</v>
      </c>
      <c r="IK178" s="656" t="s">
        <v>783</v>
      </c>
      <c r="IL178" s="656" t="s">
        <v>783</v>
      </c>
      <c r="IM178" s="656" t="s">
        <v>783</v>
      </c>
      <c r="IN178" s="656" t="s">
        <v>783</v>
      </c>
      <c r="IO178" s="656">
        <v>1649</v>
      </c>
      <c r="IP178" s="657">
        <v>37477.354571759257</v>
      </c>
      <c r="IQ178" s="656">
        <v>2</v>
      </c>
      <c r="IR178" s="656" t="s">
        <v>793</v>
      </c>
      <c r="IS178" s="656">
        <v>2</v>
      </c>
      <c r="IT178" s="658">
        <v>41275</v>
      </c>
      <c r="IU178" s="656" t="s">
        <v>783</v>
      </c>
      <c r="IV178" s="656" t="s">
        <v>783</v>
      </c>
      <c r="IW178" s="656" t="s">
        <v>783</v>
      </c>
      <c r="IX178" s="656" t="s">
        <v>781</v>
      </c>
      <c r="IY178" s="656">
        <v>45</v>
      </c>
      <c r="IZ178" s="656" t="s">
        <v>789</v>
      </c>
      <c r="JA178" s="656" t="s">
        <v>783</v>
      </c>
      <c r="JB178" s="656" t="s">
        <v>783</v>
      </c>
      <c r="JC178" s="656" t="s">
        <v>783</v>
      </c>
      <c r="JD178" s="656">
        <v>329478</v>
      </c>
      <c r="JE178" s="656" t="s">
        <v>783</v>
      </c>
      <c r="JF178" s="656" t="s">
        <v>783</v>
      </c>
      <c r="JG178" s="656" t="s">
        <v>802</v>
      </c>
      <c r="JH178" s="656">
        <v>55</v>
      </c>
      <c r="JI178" s="656" t="s">
        <v>783</v>
      </c>
      <c r="JJ178" s="656" t="s">
        <v>783</v>
      </c>
      <c r="JK178" s="656" t="s">
        <v>783</v>
      </c>
      <c r="JL178" s="656" t="s">
        <v>790</v>
      </c>
      <c r="JM178" s="656">
        <v>4</v>
      </c>
      <c r="JN178" s="656">
        <v>3</v>
      </c>
      <c r="JO178" s="656" t="s">
        <v>783</v>
      </c>
      <c r="JP178" s="656" t="s">
        <v>783</v>
      </c>
      <c r="JQ178" s="656" t="s">
        <v>783</v>
      </c>
      <c r="JR178" s="656" t="s">
        <v>783</v>
      </c>
      <c r="JS178" s="656" t="s">
        <v>783</v>
      </c>
      <c r="JT178" s="656" t="s">
        <v>783</v>
      </c>
      <c r="JU178" s="656" t="s">
        <v>958</v>
      </c>
      <c r="JV178" s="659">
        <v>2767.2947380000001</v>
      </c>
      <c r="JW178">
        <f>JV178</f>
        <v>2767.2947380000001</v>
      </c>
      <c r="JX178" s="225">
        <v>0.52410885189393941</v>
      </c>
      <c r="JY178" s="838"/>
      <c r="JZ178" s="838"/>
      <c r="KA178" s="838"/>
      <c r="KB178" s="838"/>
    </row>
    <row r="179" spans="3:288" s="836" customFormat="1" ht="15" thickBot="1">
      <c r="C179" s="838"/>
      <c r="D179" s="838"/>
      <c r="E179" s="838"/>
      <c r="M179" s="838"/>
      <c r="N179" s="838"/>
      <c r="O179" s="838"/>
      <c r="P179" s="838"/>
      <c r="Q179" s="838"/>
      <c r="R179" s="838"/>
      <c r="S179" s="838"/>
      <c r="T179" s="838"/>
      <c r="U179" s="59"/>
      <c r="V179" s="59"/>
      <c r="W179" s="496"/>
      <c r="X179" s="496"/>
      <c r="Y179" s="496"/>
      <c r="Z179" s="496"/>
      <c r="AA179" s="512"/>
      <c r="AD179" s="555"/>
      <c r="AE179" s="512"/>
      <c r="AH179" s="555"/>
      <c r="AN179" s="555"/>
      <c r="AP179" s="555"/>
      <c r="AR179" s="555"/>
      <c r="AT179" s="555"/>
      <c r="AV179" s="555"/>
      <c r="AX179" s="555"/>
      <c r="AZ179" s="555"/>
      <c r="BB179" s="555"/>
      <c r="BD179" s="555"/>
      <c r="BF179" s="555"/>
      <c r="BH179" s="555"/>
      <c r="BJ179" s="555"/>
      <c r="BL179" s="555"/>
      <c r="BN179" s="555"/>
      <c r="BP179" s="555"/>
      <c r="BQ179" s="838"/>
      <c r="BR179" s="838"/>
      <c r="BS179" s="838"/>
      <c r="BT179" s="838"/>
      <c r="BU179" s="838"/>
      <c r="BV179" s="838"/>
      <c r="BW179" s="838"/>
      <c r="BX179" s="838"/>
      <c r="BY179" s="838"/>
      <c r="BZ179" s="838"/>
      <c r="CA179" s="838"/>
      <c r="CB179" s="1154"/>
      <c r="CC179" s="838"/>
      <c r="CD179" s="838"/>
      <c r="CE179" s="838"/>
      <c r="CF179" s="838"/>
      <c r="CG179" s="838"/>
      <c r="CH179" s="838"/>
      <c r="CI179" s="838"/>
      <c r="CJ179" s="838"/>
      <c r="CK179" s="838"/>
      <c r="CL179" s="838"/>
      <c r="CM179" s="838"/>
      <c r="CN179" s="838"/>
      <c r="CO179" s="838"/>
      <c r="CP179" s="838"/>
      <c r="CQ179" s="838"/>
      <c r="CR179" s="838"/>
      <c r="CS179" s="838"/>
      <c r="CT179" s="838"/>
      <c r="CU179" s="838"/>
      <c r="CV179" s="838"/>
      <c r="CW179" s="838"/>
      <c r="CX179" s="838"/>
      <c r="CY179" s="838"/>
      <c r="CZ179" s="838"/>
      <c r="DA179" s="838"/>
      <c r="DB179" s="838"/>
      <c r="DC179" s="838"/>
      <c r="DD179" s="838"/>
      <c r="DE179" s="838"/>
      <c r="DF179" s="838"/>
      <c r="DG179" s="838"/>
      <c r="DH179" s="838"/>
      <c r="DI179" s="838"/>
      <c r="DJ179" s="838"/>
      <c r="DK179" s="838"/>
      <c r="DL179" s="838"/>
      <c r="DM179" s="838"/>
      <c r="DN179" s="838"/>
      <c r="DO179" s="838"/>
      <c r="DP179" s="838"/>
      <c r="DQ179" s="838"/>
      <c r="DR179" s="838"/>
      <c r="DS179" s="838"/>
      <c r="DT179" s="838"/>
      <c r="DU179" s="838"/>
      <c r="DV179" s="838"/>
      <c r="DW179" s="838"/>
      <c r="DX179" s="838"/>
      <c r="DY179" s="838"/>
      <c r="DZ179" s="838"/>
      <c r="EA179" s="838"/>
      <c r="EB179" s="838"/>
      <c r="EC179" s="838"/>
      <c r="ED179" s="838"/>
      <c r="EE179" s="838"/>
      <c r="EF179" s="838"/>
      <c r="EG179" s="838"/>
      <c r="EH179" s="838"/>
      <c r="EI179" s="838"/>
      <c r="EJ179" s="838"/>
      <c r="EK179" s="838"/>
      <c r="EL179" s="838"/>
      <c r="EM179" s="838"/>
      <c r="EN179" s="838"/>
      <c r="EO179" s="838"/>
      <c r="EP179" s="838"/>
      <c r="EQ179" s="838"/>
      <c r="ER179" s="838"/>
      <c r="ES179" s="838"/>
      <c r="ET179" s="838"/>
      <c r="EU179" s="838"/>
      <c r="EV179" s="838"/>
      <c r="EW179" s="838"/>
      <c r="EX179" s="838"/>
      <c r="EY179" s="838"/>
      <c r="EZ179" s="838"/>
      <c r="FA179" s="838"/>
      <c r="FB179" s="838"/>
      <c r="FC179" s="838"/>
      <c r="FD179" s="838"/>
      <c r="FE179" s="838"/>
      <c r="FF179" s="838"/>
      <c r="FG179" s="838"/>
      <c r="FH179" s="838"/>
      <c r="FI179" s="838"/>
      <c r="FJ179" s="838"/>
      <c r="FK179" s="838"/>
      <c r="FL179" s="838"/>
      <c r="FM179" s="838"/>
      <c r="FN179" s="838"/>
      <c r="FO179" s="838"/>
      <c r="FP179" s="838"/>
      <c r="FQ179" s="838"/>
      <c r="FR179" s="838"/>
      <c r="FS179" s="838"/>
      <c r="FT179" s="838"/>
      <c r="FU179" s="838"/>
      <c r="FV179" s="838"/>
      <c r="FW179" s="838"/>
      <c r="FX179" s="655" t="s">
        <v>357</v>
      </c>
      <c r="FY179" s="656">
        <v>246</v>
      </c>
      <c r="FZ179" s="656">
        <v>36245110</v>
      </c>
      <c r="GA179" s="656">
        <v>35</v>
      </c>
      <c r="GB179" s="656" t="s">
        <v>3</v>
      </c>
      <c r="GC179" s="656">
        <v>16</v>
      </c>
      <c r="GD179" s="656">
        <v>1970</v>
      </c>
      <c r="GE179" s="656">
        <v>0</v>
      </c>
      <c r="GF179" s="656" t="s">
        <v>792</v>
      </c>
      <c r="GG179" s="656">
        <v>0</v>
      </c>
      <c r="GH179" s="656">
        <v>0</v>
      </c>
      <c r="GI179" s="656" t="s">
        <v>792</v>
      </c>
      <c r="GJ179" s="656">
        <v>0</v>
      </c>
      <c r="GK179" s="656" t="s">
        <v>781</v>
      </c>
      <c r="GL179" s="656" t="s">
        <v>782</v>
      </c>
      <c r="GM179" s="656">
        <v>66</v>
      </c>
      <c r="GN179" s="656" t="s">
        <v>783</v>
      </c>
      <c r="GO179" s="656">
        <v>0</v>
      </c>
      <c r="GP179" s="656">
        <v>0</v>
      </c>
      <c r="GQ179" s="656">
        <v>4</v>
      </c>
      <c r="GR179" s="656">
        <v>2</v>
      </c>
      <c r="GS179" s="656">
        <v>1</v>
      </c>
      <c r="GT179" s="656" t="s">
        <v>783</v>
      </c>
      <c r="GU179" s="656" t="s">
        <v>783</v>
      </c>
      <c r="GV179" s="656" t="s">
        <v>783</v>
      </c>
      <c r="GW179" s="656" t="s">
        <v>783</v>
      </c>
      <c r="GX179" s="656" t="s">
        <v>783</v>
      </c>
      <c r="GY179" s="656">
        <v>1649</v>
      </c>
      <c r="GZ179" s="656">
        <v>0.1</v>
      </c>
      <c r="HA179" s="656">
        <v>5</v>
      </c>
      <c r="HB179" s="656" t="s">
        <v>783</v>
      </c>
      <c r="HC179" s="656" t="s">
        <v>782</v>
      </c>
      <c r="HD179" s="656">
        <v>15</v>
      </c>
      <c r="HE179" s="656" t="s">
        <v>783</v>
      </c>
      <c r="HF179" s="656">
        <v>0</v>
      </c>
      <c r="HG179" s="656" t="s">
        <v>783</v>
      </c>
      <c r="HH179" s="656">
        <v>0</v>
      </c>
      <c r="HI179" s="656">
        <v>1</v>
      </c>
      <c r="HJ179" s="656">
        <v>45</v>
      </c>
      <c r="HK179" s="656" t="s">
        <v>784</v>
      </c>
      <c r="HL179" s="656" t="s">
        <v>785</v>
      </c>
      <c r="HM179" s="656" t="s">
        <v>783</v>
      </c>
      <c r="HN179" s="656" t="s">
        <v>783</v>
      </c>
      <c r="HO179" s="656" t="s">
        <v>783</v>
      </c>
      <c r="HP179" s="656" t="s">
        <v>783</v>
      </c>
      <c r="HQ179" s="656" t="s">
        <v>783</v>
      </c>
      <c r="HR179" s="656">
        <v>3980052</v>
      </c>
      <c r="HS179" s="656" t="s">
        <v>783</v>
      </c>
      <c r="HT179" s="656" t="s">
        <v>786</v>
      </c>
      <c r="HU179" s="656" t="s">
        <v>787</v>
      </c>
      <c r="HV179" s="656">
        <v>4</v>
      </c>
      <c r="HW179" s="656">
        <v>2016</v>
      </c>
      <c r="HX179" s="656">
        <v>63</v>
      </c>
      <c r="HY179" s="656">
        <v>6019</v>
      </c>
      <c r="HZ179" s="656">
        <v>6547</v>
      </c>
      <c r="IA179" s="657">
        <v>42374.403182870374</v>
      </c>
      <c r="IB179" s="656" t="s">
        <v>788</v>
      </c>
      <c r="IC179" s="656">
        <v>3975574</v>
      </c>
      <c r="ID179" s="656">
        <v>2016</v>
      </c>
      <c r="IE179" s="656">
        <v>1712</v>
      </c>
      <c r="IF179" s="656" t="s">
        <v>783</v>
      </c>
      <c r="IG179" s="656" t="s">
        <v>783</v>
      </c>
      <c r="IH179" s="656" t="s">
        <v>783</v>
      </c>
      <c r="II179" s="656" t="s">
        <v>783</v>
      </c>
      <c r="IJ179" s="656" t="s">
        <v>783</v>
      </c>
      <c r="IK179" s="656" t="s">
        <v>783</v>
      </c>
      <c r="IL179" s="656" t="s">
        <v>783</v>
      </c>
      <c r="IM179" s="656" t="s">
        <v>783</v>
      </c>
      <c r="IN179" s="656" t="s">
        <v>783</v>
      </c>
      <c r="IO179" s="656">
        <v>1649</v>
      </c>
      <c r="IP179" s="657">
        <v>39498.469108796293</v>
      </c>
      <c r="IQ179" s="656">
        <v>4</v>
      </c>
      <c r="IR179" s="656" t="s">
        <v>793</v>
      </c>
      <c r="IS179" s="656">
        <v>1</v>
      </c>
      <c r="IT179" s="658">
        <v>40544</v>
      </c>
      <c r="IU179" s="656" t="s">
        <v>783</v>
      </c>
      <c r="IV179" s="656" t="s">
        <v>783</v>
      </c>
      <c r="IW179" s="656" t="s">
        <v>783</v>
      </c>
      <c r="IX179" s="656" t="s">
        <v>781</v>
      </c>
      <c r="IY179" s="656">
        <v>45</v>
      </c>
      <c r="IZ179" s="656" t="s">
        <v>789</v>
      </c>
      <c r="JA179" s="656" t="s">
        <v>783</v>
      </c>
      <c r="JB179" s="656" t="s">
        <v>783</v>
      </c>
      <c r="JC179" s="656" t="s">
        <v>783</v>
      </c>
      <c r="JD179" s="656">
        <v>329479</v>
      </c>
      <c r="JE179" s="656" t="s">
        <v>783</v>
      </c>
      <c r="JF179" s="656" t="s">
        <v>783</v>
      </c>
      <c r="JG179" s="656" t="s">
        <v>795</v>
      </c>
      <c r="JH179" s="656">
        <v>35</v>
      </c>
      <c r="JI179" s="656" t="s">
        <v>783</v>
      </c>
      <c r="JJ179" s="656" t="s">
        <v>783</v>
      </c>
      <c r="JK179" s="656" t="s">
        <v>783</v>
      </c>
      <c r="JL179" s="656" t="s">
        <v>790</v>
      </c>
      <c r="JM179" s="656">
        <v>4</v>
      </c>
      <c r="JN179" s="656">
        <v>1</v>
      </c>
      <c r="JO179" s="656" t="s">
        <v>783</v>
      </c>
      <c r="JP179" s="656">
        <v>12683066</v>
      </c>
      <c r="JQ179" s="656">
        <v>2013</v>
      </c>
      <c r="JR179" s="656">
        <v>12</v>
      </c>
      <c r="JS179" s="656" t="s">
        <v>783</v>
      </c>
      <c r="JT179" s="656" t="s">
        <v>783</v>
      </c>
      <c r="JU179" s="656" t="s">
        <v>959</v>
      </c>
      <c r="JV179" s="659">
        <v>528.74483899999996</v>
      </c>
      <c r="JW179">
        <f>JV179</f>
        <v>528.74483899999996</v>
      </c>
      <c r="JX179" s="225">
        <v>0.10014106799242424</v>
      </c>
      <c r="JY179" s="838"/>
      <c r="JZ179" s="838"/>
      <c r="KA179" s="838"/>
      <c r="KB179" s="838"/>
    </row>
    <row r="180" spans="3:288" s="836" customFormat="1">
      <c r="C180" s="838"/>
      <c r="D180" s="838"/>
      <c r="E180" s="838"/>
      <c r="M180" s="838"/>
      <c r="N180" s="838"/>
      <c r="O180" s="838"/>
      <c r="P180" s="838"/>
      <c r="Q180" s="838"/>
      <c r="R180" s="838"/>
      <c r="S180" s="838"/>
      <c r="T180" s="838"/>
      <c r="U180" s="59"/>
      <c r="V180" s="59"/>
      <c r="W180" s="496"/>
      <c r="X180" s="496"/>
      <c r="Y180" s="496"/>
      <c r="Z180" s="496"/>
      <c r="AA180" s="512"/>
      <c r="AD180" s="555"/>
      <c r="AE180" s="512"/>
      <c r="AH180" s="555"/>
      <c r="AN180" s="555"/>
      <c r="AP180" s="555"/>
      <c r="AR180" s="555"/>
      <c r="AT180" s="555"/>
      <c r="AV180" s="555"/>
      <c r="AX180" s="555"/>
      <c r="AZ180" s="555"/>
      <c r="BB180" s="555"/>
      <c r="BD180" s="555"/>
      <c r="BF180" s="555"/>
      <c r="BH180" s="555"/>
      <c r="BJ180" s="555"/>
      <c r="BL180" s="555"/>
      <c r="BN180" s="555"/>
      <c r="BP180" s="555"/>
      <c r="BQ180" s="838"/>
      <c r="BR180" s="838"/>
      <c r="BS180" s="838"/>
      <c r="BT180" s="838"/>
      <c r="BU180" s="838"/>
      <c r="BV180" s="838"/>
      <c r="BW180" s="838"/>
      <c r="BX180" s="838"/>
      <c r="BY180" s="838"/>
      <c r="BZ180" s="838"/>
      <c r="CA180" s="838"/>
      <c r="CB180" s="1154"/>
      <c r="CC180" s="838"/>
      <c r="CD180" s="838"/>
      <c r="CE180" s="838"/>
      <c r="CF180" s="838"/>
      <c r="CG180" s="838"/>
      <c r="CH180" s="838"/>
      <c r="CI180" s="838"/>
      <c r="CJ180" s="838"/>
      <c r="CK180" s="838"/>
      <c r="CL180" s="838"/>
      <c r="CM180" s="838"/>
      <c r="CN180" s="838"/>
      <c r="CO180" s="838"/>
      <c r="CP180" s="838"/>
      <c r="CQ180" s="838"/>
      <c r="CR180" s="838"/>
      <c r="CS180" s="838"/>
      <c r="CT180" s="838"/>
      <c r="CU180" s="838"/>
      <c r="CV180" s="838"/>
      <c r="CW180" s="838"/>
      <c r="CX180" s="838"/>
      <c r="CY180" s="838"/>
      <c r="CZ180" s="838"/>
      <c r="DA180" s="838"/>
      <c r="DB180" s="838"/>
      <c r="DC180" s="838"/>
      <c r="DD180" s="838"/>
      <c r="DE180" s="838"/>
      <c r="DF180" s="838"/>
      <c r="DG180" s="838"/>
      <c r="DH180" s="838"/>
      <c r="DI180" s="838"/>
      <c r="DJ180" s="838"/>
      <c r="DK180" s="838"/>
      <c r="DL180" s="838"/>
      <c r="DM180" s="838"/>
      <c r="DN180" s="838"/>
      <c r="DO180" s="838"/>
      <c r="DP180" s="838"/>
      <c r="DQ180" s="838"/>
      <c r="DR180" s="838"/>
      <c r="DS180" s="838"/>
      <c r="DT180" s="838"/>
      <c r="DU180" s="838"/>
      <c r="DV180" s="838"/>
      <c r="DW180" s="838"/>
      <c r="DX180" s="838"/>
      <c r="DY180" s="838"/>
      <c r="DZ180" s="838"/>
      <c r="EA180" s="838"/>
      <c r="EB180" s="838"/>
      <c r="EC180" s="838"/>
      <c r="ED180" s="838"/>
      <c r="EE180" s="838"/>
      <c r="EF180" s="838"/>
      <c r="EG180" s="838"/>
      <c r="EH180" s="838"/>
      <c r="EI180" s="838"/>
      <c r="EJ180" s="838"/>
      <c r="EK180" s="838"/>
      <c r="EL180" s="838"/>
      <c r="EM180" s="838"/>
      <c r="EN180" s="838"/>
      <c r="EO180" s="838"/>
      <c r="EP180" s="838"/>
      <c r="EQ180" s="838"/>
      <c r="ER180" s="838"/>
      <c r="ES180" s="838"/>
      <c r="ET180" s="838"/>
      <c r="EU180" s="838"/>
      <c r="EV180" s="838"/>
      <c r="EW180" s="838"/>
      <c r="EX180" s="838"/>
      <c r="EY180" s="838"/>
      <c r="EZ180" s="838"/>
      <c r="FA180" s="838"/>
      <c r="FB180" s="838"/>
      <c r="FC180" s="838"/>
      <c r="FD180" s="838"/>
      <c r="FE180" s="838"/>
      <c r="FF180" s="838"/>
      <c r="FG180" s="838"/>
      <c r="FH180" s="838"/>
      <c r="FI180" s="838"/>
      <c r="FJ180" s="838"/>
      <c r="FK180" s="838"/>
      <c r="FL180" s="838"/>
      <c r="FM180" s="838"/>
      <c r="FN180" s="838"/>
      <c r="FO180" s="838"/>
      <c r="FP180" s="838"/>
      <c r="FQ180" s="838"/>
      <c r="FR180" s="838"/>
      <c r="FS180" s="838"/>
      <c r="FT180" s="838"/>
      <c r="FU180" s="838"/>
      <c r="FV180" s="838"/>
      <c r="FW180" s="838"/>
      <c r="FX180" s="666" t="s">
        <v>505</v>
      </c>
      <c r="FY180" s="667">
        <v>131</v>
      </c>
      <c r="FZ180" s="667">
        <v>32434950</v>
      </c>
      <c r="GA180" s="667">
        <v>55</v>
      </c>
      <c r="GB180" s="667" t="s">
        <v>798</v>
      </c>
      <c r="GC180" s="667">
        <v>20</v>
      </c>
      <c r="GD180" s="667">
        <v>1972</v>
      </c>
      <c r="GE180" s="667">
        <v>1</v>
      </c>
      <c r="GF180" s="667" t="s">
        <v>780</v>
      </c>
      <c r="GG180" s="667">
        <v>1</v>
      </c>
      <c r="GH180" s="667">
        <v>1</v>
      </c>
      <c r="GI180" s="667" t="s">
        <v>780</v>
      </c>
      <c r="GJ180" s="667">
        <v>1</v>
      </c>
      <c r="GK180" s="667" t="s">
        <v>781</v>
      </c>
      <c r="GL180" s="667" t="s">
        <v>782</v>
      </c>
      <c r="GM180" s="667">
        <v>66</v>
      </c>
      <c r="GN180" s="667" t="s">
        <v>783</v>
      </c>
      <c r="GO180" s="667">
        <v>0</v>
      </c>
      <c r="GP180" s="667">
        <v>0</v>
      </c>
      <c r="GQ180" s="667">
        <v>4</v>
      </c>
      <c r="GR180" s="667">
        <v>2</v>
      </c>
      <c r="GS180" s="667">
        <v>2</v>
      </c>
      <c r="GT180" s="667" t="s">
        <v>783</v>
      </c>
      <c r="GU180" s="667" t="s">
        <v>783</v>
      </c>
      <c r="GV180" s="667" t="s">
        <v>783</v>
      </c>
      <c r="GW180" s="667" t="s">
        <v>783</v>
      </c>
      <c r="GX180" s="667" t="s">
        <v>783</v>
      </c>
      <c r="GY180" s="667">
        <v>1649</v>
      </c>
      <c r="GZ180" s="667">
        <v>0.15</v>
      </c>
      <c r="HA180" s="667">
        <v>5</v>
      </c>
      <c r="HB180" s="667" t="s">
        <v>783</v>
      </c>
      <c r="HC180" s="667" t="s">
        <v>782</v>
      </c>
      <c r="HD180" s="667">
        <v>15</v>
      </c>
      <c r="HE180" s="667" t="s">
        <v>783</v>
      </c>
      <c r="HF180" s="667">
        <v>0</v>
      </c>
      <c r="HG180" s="667" t="s">
        <v>783</v>
      </c>
      <c r="HH180" s="667">
        <v>0</v>
      </c>
      <c r="HI180" s="667">
        <v>1</v>
      </c>
      <c r="HJ180" s="667">
        <v>45</v>
      </c>
      <c r="HK180" s="667" t="s">
        <v>784</v>
      </c>
      <c r="HL180" s="667" t="s">
        <v>785</v>
      </c>
      <c r="HM180" s="667" t="s">
        <v>783</v>
      </c>
      <c r="HN180" s="667" t="s">
        <v>783</v>
      </c>
      <c r="HO180" s="667" t="s">
        <v>783</v>
      </c>
      <c r="HP180" s="667" t="s">
        <v>783</v>
      </c>
      <c r="HQ180" s="667" t="s">
        <v>783</v>
      </c>
      <c r="HR180" s="667">
        <v>3980152</v>
      </c>
      <c r="HS180" s="667" t="s">
        <v>783</v>
      </c>
      <c r="HT180" s="667" t="s">
        <v>786</v>
      </c>
      <c r="HU180" s="667" t="s">
        <v>787</v>
      </c>
      <c r="HV180" s="667">
        <v>4</v>
      </c>
      <c r="HW180" s="667">
        <v>2016</v>
      </c>
      <c r="HX180" s="667">
        <v>63</v>
      </c>
      <c r="HY180" s="667">
        <v>0</v>
      </c>
      <c r="HZ180" s="667">
        <v>792</v>
      </c>
      <c r="IA180" s="668">
        <v>42227.682129629633</v>
      </c>
      <c r="IB180" s="667" t="s">
        <v>788</v>
      </c>
      <c r="IC180" s="667">
        <v>3975674</v>
      </c>
      <c r="ID180" s="667">
        <v>2014</v>
      </c>
      <c r="IE180" s="667">
        <v>1712</v>
      </c>
      <c r="IF180" s="667" t="s">
        <v>783</v>
      </c>
      <c r="IG180" s="667" t="s">
        <v>783</v>
      </c>
      <c r="IH180" s="667" t="s">
        <v>783</v>
      </c>
      <c r="II180" s="667" t="s">
        <v>783</v>
      </c>
      <c r="IJ180" s="667" t="s">
        <v>783</v>
      </c>
      <c r="IK180" s="667" t="s">
        <v>783</v>
      </c>
      <c r="IL180" s="667" t="s">
        <v>783</v>
      </c>
      <c r="IM180" s="667" t="s">
        <v>783</v>
      </c>
      <c r="IN180" s="667" t="s">
        <v>783</v>
      </c>
      <c r="IO180" s="667">
        <v>1649</v>
      </c>
      <c r="IP180" s="668">
        <v>37477.354571759257</v>
      </c>
      <c r="IQ180" s="667">
        <v>2</v>
      </c>
      <c r="IR180" s="667" t="s">
        <v>793</v>
      </c>
      <c r="IS180" s="667">
        <v>2</v>
      </c>
      <c r="IT180" s="669">
        <v>41275</v>
      </c>
      <c r="IU180" s="667" t="s">
        <v>783</v>
      </c>
      <c r="IV180" s="667" t="s">
        <v>783</v>
      </c>
      <c r="IW180" s="667" t="s">
        <v>783</v>
      </c>
      <c r="IX180" s="667" t="s">
        <v>781</v>
      </c>
      <c r="IY180" s="667">
        <v>45</v>
      </c>
      <c r="IZ180" s="667" t="s">
        <v>789</v>
      </c>
      <c r="JA180" s="667" t="s">
        <v>783</v>
      </c>
      <c r="JB180" s="667" t="s">
        <v>783</v>
      </c>
      <c r="JC180" s="667" t="s">
        <v>783</v>
      </c>
      <c r="JD180" s="667">
        <v>329480</v>
      </c>
      <c r="JE180" s="667" t="s">
        <v>783</v>
      </c>
      <c r="JF180" s="667" t="s">
        <v>783</v>
      </c>
      <c r="JG180" s="667" t="s">
        <v>802</v>
      </c>
      <c r="JH180" s="667">
        <v>55</v>
      </c>
      <c r="JI180" s="667" t="s">
        <v>783</v>
      </c>
      <c r="JJ180" s="667" t="s">
        <v>783</v>
      </c>
      <c r="JK180" s="667" t="s">
        <v>783</v>
      </c>
      <c r="JL180" s="667" t="s">
        <v>790</v>
      </c>
      <c r="JM180" s="667">
        <v>4</v>
      </c>
      <c r="JN180" s="667">
        <v>3</v>
      </c>
      <c r="JO180" s="667" t="s">
        <v>783</v>
      </c>
      <c r="JP180" s="667">
        <v>10711928</v>
      </c>
      <c r="JQ180" s="667">
        <v>2011</v>
      </c>
      <c r="JR180" s="667">
        <v>3</v>
      </c>
      <c r="JS180" s="667" t="s">
        <v>783</v>
      </c>
      <c r="JT180" s="667" t="s">
        <v>783</v>
      </c>
      <c r="JU180" s="667" t="s">
        <v>960</v>
      </c>
      <c r="JV180" s="670">
        <v>782.95124799999996</v>
      </c>
      <c r="JW180"/>
      <c r="JX180" s="225"/>
      <c r="JY180" s="838"/>
      <c r="JZ180" s="838"/>
      <c r="KA180" s="838"/>
      <c r="KB180" s="838"/>
    </row>
    <row r="181" spans="3:288" s="836" customFormat="1">
      <c r="C181" s="838"/>
      <c r="D181" s="838"/>
      <c r="E181" s="838"/>
      <c r="M181" s="838"/>
      <c r="N181" s="838"/>
      <c r="O181" s="838"/>
      <c r="P181" s="838"/>
      <c r="Q181" s="838"/>
      <c r="R181" s="838"/>
      <c r="S181" s="838"/>
      <c r="T181" s="838"/>
      <c r="U181" s="59"/>
      <c r="V181" s="59"/>
      <c r="W181" s="496"/>
      <c r="X181" s="496"/>
      <c r="Y181" s="496"/>
      <c r="Z181" s="496"/>
      <c r="AA181" s="512"/>
      <c r="AD181" s="555"/>
      <c r="AE181" s="512"/>
      <c r="AH181" s="555"/>
      <c r="AN181" s="555"/>
      <c r="AP181" s="555"/>
      <c r="AR181" s="555"/>
      <c r="AT181" s="555"/>
      <c r="AV181" s="555"/>
      <c r="AX181" s="555"/>
      <c r="AZ181" s="555"/>
      <c r="BB181" s="555"/>
      <c r="BD181" s="555"/>
      <c r="BF181" s="555"/>
      <c r="BH181" s="555"/>
      <c r="BJ181" s="555"/>
      <c r="BL181" s="555"/>
      <c r="BN181" s="555"/>
      <c r="BP181" s="555"/>
      <c r="BQ181" s="838"/>
      <c r="BR181" s="838"/>
      <c r="BS181" s="838"/>
      <c r="BT181" s="838"/>
      <c r="BU181" s="838"/>
      <c r="BV181" s="838"/>
      <c r="BW181" s="838"/>
      <c r="BX181" s="838"/>
      <c r="BY181" s="838"/>
      <c r="BZ181" s="838"/>
      <c r="CA181" s="838"/>
      <c r="CB181" s="1154"/>
      <c r="CC181" s="838"/>
      <c r="CD181" s="838"/>
      <c r="CE181" s="838"/>
      <c r="CF181" s="838"/>
      <c r="CG181" s="838"/>
      <c r="CH181" s="838"/>
      <c r="CI181" s="838"/>
      <c r="CJ181" s="838"/>
      <c r="CK181" s="838"/>
      <c r="CL181" s="838"/>
      <c r="CM181" s="838"/>
      <c r="CN181" s="838"/>
      <c r="CO181" s="838"/>
      <c r="CP181" s="838"/>
      <c r="CQ181" s="838"/>
      <c r="CR181" s="838"/>
      <c r="CS181" s="838"/>
      <c r="CT181" s="838"/>
      <c r="CU181" s="838"/>
      <c r="CV181" s="838"/>
      <c r="CW181" s="838"/>
      <c r="CX181" s="838"/>
      <c r="CY181" s="838"/>
      <c r="CZ181" s="838"/>
      <c r="DA181" s="838"/>
      <c r="DB181" s="838"/>
      <c r="DC181" s="838"/>
      <c r="DD181" s="838"/>
      <c r="DE181" s="838"/>
      <c r="DF181" s="838"/>
      <c r="DG181" s="838"/>
      <c r="DH181" s="838"/>
      <c r="DI181" s="838"/>
      <c r="DJ181" s="838"/>
      <c r="DK181" s="838"/>
      <c r="DL181" s="838"/>
      <c r="DM181" s="838"/>
      <c r="DN181" s="838"/>
      <c r="DO181" s="838"/>
      <c r="DP181" s="838"/>
      <c r="DQ181" s="838"/>
      <c r="DR181" s="838"/>
      <c r="DS181" s="838"/>
      <c r="DT181" s="838"/>
      <c r="DU181" s="838"/>
      <c r="DV181" s="838"/>
      <c r="DW181" s="838"/>
      <c r="DX181" s="838"/>
      <c r="DY181" s="838"/>
      <c r="DZ181" s="838"/>
      <c r="EA181" s="838"/>
      <c r="EB181" s="838"/>
      <c r="EC181" s="838"/>
      <c r="ED181" s="838"/>
      <c r="EE181" s="838"/>
      <c r="EF181" s="838"/>
      <c r="EG181" s="838"/>
      <c r="EH181" s="838"/>
      <c r="EI181" s="838"/>
      <c r="EJ181" s="838"/>
      <c r="EK181" s="838"/>
      <c r="EL181" s="838"/>
      <c r="EM181" s="838"/>
      <c r="EN181" s="838"/>
      <c r="EO181" s="838"/>
      <c r="EP181" s="838"/>
      <c r="EQ181" s="838"/>
      <c r="ER181" s="838"/>
      <c r="ES181" s="838"/>
      <c r="ET181" s="838"/>
      <c r="EU181" s="838"/>
      <c r="EV181" s="838"/>
      <c r="EW181" s="838"/>
      <c r="EX181" s="838"/>
      <c r="EY181" s="838"/>
      <c r="EZ181" s="838"/>
      <c r="FA181" s="838"/>
      <c r="FB181" s="838"/>
      <c r="FC181" s="838"/>
      <c r="FD181" s="838"/>
      <c r="FE181" s="838"/>
      <c r="FF181" s="838"/>
      <c r="FG181" s="838"/>
      <c r="FH181" s="838"/>
      <c r="FI181" s="838"/>
      <c r="FJ181" s="838"/>
      <c r="FK181" s="838"/>
      <c r="FL181" s="838"/>
      <c r="FM181" s="838"/>
      <c r="FN181" s="838"/>
      <c r="FO181" s="838"/>
      <c r="FP181" s="838"/>
      <c r="FQ181" s="838"/>
      <c r="FR181" s="838"/>
      <c r="FS181" s="838"/>
      <c r="FT181" s="838"/>
      <c r="FU181" s="838"/>
      <c r="FV181" s="838"/>
      <c r="FW181" s="838"/>
      <c r="FX181" s="660" t="s">
        <v>505</v>
      </c>
      <c r="FY181" s="661">
        <v>132</v>
      </c>
      <c r="FZ181" s="661">
        <v>32434918</v>
      </c>
      <c r="GA181" s="661">
        <v>55</v>
      </c>
      <c r="GB181" s="661" t="s">
        <v>798</v>
      </c>
      <c r="GC181" s="661">
        <v>20</v>
      </c>
      <c r="GD181" s="661">
        <v>1972</v>
      </c>
      <c r="GE181" s="661">
        <v>1</v>
      </c>
      <c r="GF181" s="661" t="s">
        <v>780</v>
      </c>
      <c r="GG181" s="661">
        <v>1</v>
      </c>
      <c r="GH181" s="661">
        <v>1</v>
      </c>
      <c r="GI181" s="661" t="s">
        <v>780</v>
      </c>
      <c r="GJ181" s="661">
        <v>1</v>
      </c>
      <c r="GK181" s="661" t="s">
        <v>781</v>
      </c>
      <c r="GL181" s="661" t="s">
        <v>782</v>
      </c>
      <c r="GM181" s="661">
        <v>66</v>
      </c>
      <c r="GN181" s="661" t="s">
        <v>783</v>
      </c>
      <c r="GO181" s="661">
        <v>0</v>
      </c>
      <c r="GP181" s="661">
        <v>0</v>
      </c>
      <c r="GQ181" s="661">
        <v>4</v>
      </c>
      <c r="GR181" s="661">
        <v>2</v>
      </c>
      <c r="GS181" s="661">
        <v>2</v>
      </c>
      <c r="GT181" s="661" t="s">
        <v>783</v>
      </c>
      <c r="GU181" s="661" t="s">
        <v>783</v>
      </c>
      <c r="GV181" s="661" t="s">
        <v>783</v>
      </c>
      <c r="GW181" s="661" t="s">
        <v>783</v>
      </c>
      <c r="GX181" s="661" t="s">
        <v>783</v>
      </c>
      <c r="GY181" s="661">
        <v>1649</v>
      </c>
      <c r="GZ181" s="661">
        <v>0.41</v>
      </c>
      <c r="HA181" s="661">
        <v>5</v>
      </c>
      <c r="HB181" s="661" t="s">
        <v>783</v>
      </c>
      <c r="HC181" s="661" t="s">
        <v>782</v>
      </c>
      <c r="HD181" s="661">
        <v>15</v>
      </c>
      <c r="HE181" s="661" t="s">
        <v>783</v>
      </c>
      <c r="HF181" s="661">
        <v>0</v>
      </c>
      <c r="HG181" s="661" t="s">
        <v>783</v>
      </c>
      <c r="HH181" s="661">
        <v>0</v>
      </c>
      <c r="HI181" s="661">
        <v>1</v>
      </c>
      <c r="HJ181" s="661">
        <v>45</v>
      </c>
      <c r="HK181" s="661" t="s">
        <v>784</v>
      </c>
      <c r="HL181" s="661" t="s">
        <v>785</v>
      </c>
      <c r="HM181" s="661" t="s">
        <v>783</v>
      </c>
      <c r="HN181" s="661" t="s">
        <v>783</v>
      </c>
      <c r="HO181" s="661" t="s">
        <v>783</v>
      </c>
      <c r="HP181" s="661" t="s">
        <v>783</v>
      </c>
      <c r="HQ181" s="661" t="s">
        <v>783</v>
      </c>
      <c r="HR181" s="661">
        <v>3980151</v>
      </c>
      <c r="HS181" s="661" t="s">
        <v>783</v>
      </c>
      <c r="HT181" s="661" t="s">
        <v>786</v>
      </c>
      <c r="HU181" s="661" t="s">
        <v>787</v>
      </c>
      <c r="HV181" s="661">
        <v>4</v>
      </c>
      <c r="HW181" s="661">
        <v>2016</v>
      </c>
      <c r="HX181" s="661">
        <v>63</v>
      </c>
      <c r="HY181" s="661">
        <v>0</v>
      </c>
      <c r="HZ181" s="661">
        <v>2165</v>
      </c>
      <c r="IA181" s="662">
        <v>42227.682129629633</v>
      </c>
      <c r="IB181" s="661" t="s">
        <v>788</v>
      </c>
      <c r="IC181" s="661">
        <v>3975673</v>
      </c>
      <c r="ID181" s="661">
        <v>2014</v>
      </c>
      <c r="IE181" s="661">
        <v>1712</v>
      </c>
      <c r="IF181" s="661" t="s">
        <v>783</v>
      </c>
      <c r="IG181" s="661" t="s">
        <v>783</v>
      </c>
      <c r="IH181" s="661" t="s">
        <v>783</v>
      </c>
      <c r="II181" s="661" t="s">
        <v>783</v>
      </c>
      <c r="IJ181" s="661" t="s">
        <v>783</v>
      </c>
      <c r="IK181" s="661" t="s">
        <v>783</v>
      </c>
      <c r="IL181" s="661" t="s">
        <v>783</v>
      </c>
      <c r="IM181" s="661" t="s">
        <v>783</v>
      </c>
      <c r="IN181" s="661" t="s">
        <v>783</v>
      </c>
      <c r="IO181" s="661">
        <v>1649</v>
      </c>
      <c r="IP181" s="662">
        <v>37477.354571759257</v>
      </c>
      <c r="IQ181" s="661">
        <v>2</v>
      </c>
      <c r="IR181" s="661" t="s">
        <v>793</v>
      </c>
      <c r="IS181" s="661">
        <v>2</v>
      </c>
      <c r="IT181" s="663">
        <v>41275</v>
      </c>
      <c r="IU181" s="661" t="s">
        <v>783</v>
      </c>
      <c r="IV181" s="661" t="s">
        <v>783</v>
      </c>
      <c r="IW181" s="661" t="s">
        <v>783</v>
      </c>
      <c r="IX181" s="661" t="s">
        <v>781</v>
      </c>
      <c r="IY181" s="661">
        <v>45</v>
      </c>
      <c r="IZ181" s="661" t="s">
        <v>789</v>
      </c>
      <c r="JA181" s="661" t="s">
        <v>783</v>
      </c>
      <c r="JB181" s="661" t="s">
        <v>783</v>
      </c>
      <c r="JC181" s="661" t="s">
        <v>783</v>
      </c>
      <c r="JD181" s="661">
        <v>329480</v>
      </c>
      <c r="JE181" s="661" t="s">
        <v>783</v>
      </c>
      <c r="JF181" s="661" t="s">
        <v>783</v>
      </c>
      <c r="JG181" s="661" t="s">
        <v>802</v>
      </c>
      <c r="JH181" s="661">
        <v>55</v>
      </c>
      <c r="JI181" s="661" t="s">
        <v>783</v>
      </c>
      <c r="JJ181" s="661" t="s">
        <v>783</v>
      </c>
      <c r="JK181" s="661" t="s">
        <v>783</v>
      </c>
      <c r="JL181" s="661" t="s">
        <v>790</v>
      </c>
      <c r="JM181" s="661">
        <v>4</v>
      </c>
      <c r="JN181" s="661">
        <v>3</v>
      </c>
      <c r="JO181" s="661" t="s">
        <v>783</v>
      </c>
      <c r="JP181" s="661">
        <v>10711928</v>
      </c>
      <c r="JQ181" s="661">
        <v>2011</v>
      </c>
      <c r="JR181" s="661">
        <v>3</v>
      </c>
      <c r="JS181" s="661" t="s">
        <v>783</v>
      </c>
      <c r="JT181" s="661" t="s">
        <v>783</v>
      </c>
      <c r="JU181" s="661" t="s">
        <v>961</v>
      </c>
      <c r="JV181" s="664">
        <v>2139.0225719999999</v>
      </c>
      <c r="JW181">
        <f>SUM(JV180:JV181)</f>
        <v>2921.9738199999997</v>
      </c>
      <c r="JX181" s="225">
        <v>0.55340413257575749</v>
      </c>
      <c r="JY181" s="838"/>
      <c r="JZ181" s="838"/>
      <c r="KA181" s="838"/>
      <c r="KB181" s="838"/>
    </row>
    <row r="182" spans="3:288" s="836" customFormat="1" ht="15" thickBot="1">
      <c r="C182" s="838"/>
      <c r="D182" s="838"/>
      <c r="E182" s="838"/>
      <c r="M182" s="838"/>
      <c r="N182" s="838"/>
      <c r="O182" s="838"/>
      <c r="P182" s="838"/>
      <c r="Q182" s="838"/>
      <c r="R182" s="838"/>
      <c r="S182" s="838"/>
      <c r="T182" s="838"/>
      <c r="U182" s="59"/>
      <c r="V182" s="59"/>
      <c r="W182" s="496"/>
      <c r="X182" s="496"/>
      <c r="Y182" s="496"/>
      <c r="Z182" s="496"/>
      <c r="AA182" s="512"/>
      <c r="AD182" s="555"/>
      <c r="AE182" s="512"/>
      <c r="AH182" s="555"/>
      <c r="AN182" s="555"/>
      <c r="AP182" s="555"/>
      <c r="AR182" s="555"/>
      <c r="AT182" s="555"/>
      <c r="AV182" s="555"/>
      <c r="AX182" s="555"/>
      <c r="AZ182" s="555"/>
      <c r="BB182" s="555"/>
      <c r="BD182" s="555"/>
      <c r="BF182" s="555"/>
      <c r="BH182" s="555"/>
      <c r="BJ182" s="555"/>
      <c r="BL182" s="555"/>
      <c r="BN182" s="555"/>
      <c r="BP182" s="555"/>
      <c r="BQ182" s="838"/>
      <c r="BR182" s="838"/>
      <c r="BS182" s="838"/>
      <c r="BT182" s="838"/>
      <c r="BU182" s="838"/>
      <c r="BV182" s="838"/>
      <c r="BW182" s="838"/>
      <c r="BX182" s="838"/>
      <c r="BY182" s="838"/>
      <c r="BZ182" s="838"/>
      <c r="CA182" s="838"/>
      <c r="CB182" s="1154"/>
      <c r="CC182" s="838"/>
      <c r="CD182" s="838"/>
      <c r="CE182" s="838"/>
      <c r="CF182" s="838"/>
      <c r="CG182" s="838"/>
      <c r="CH182" s="838"/>
      <c r="CI182" s="838"/>
      <c r="CJ182" s="838"/>
      <c r="CK182" s="838"/>
      <c r="CL182" s="838"/>
      <c r="CM182" s="838"/>
      <c r="CN182" s="838"/>
      <c r="CO182" s="838"/>
      <c r="CP182" s="838"/>
      <c r="CQ182" s="838"/>
      <c r="CR182" s="838"/>
      <c r="CS182" s="838"/>
      <c r="CT182" s="838"/>
      <c r="CU182" s="838"/>
      <c r="CV182" s="838"/>
      <c r="CW182" s="838"/>
      <c r="CX182" s="838"/>
      <c r="CY182" s="838"/>
      <c r="CZ182" s="838"/>
      <c r="DA182" s="838"/>
      <c r="DB182" s="838"/>
      <c r="DC182" s="838"/>
      <c r="DD182" s="838"/>
      <c r="DE182" s="838"/>
      <c r="DF182" s="838"/>
      <c r="DG182" s="838"/>
      <c r="DH182" s="838"/>
      <c r="DI182" s="838"/>
      <c r="DJ182" s="838"/>
      <c r="DK182" s="838"/>
      <c r="DL182" s="838"/>
      <c r="DM182" s="838"/>
      <c r="DN182" s="838"/>
      <c r="DO182" s="838"/>
      <c r="DP182" s="838"/>
      <c r="DQ182" s="838"/>
      <c r="DR182" s="838"/>
      <c r="DS182" s="838"/>
      <c r="DT182" s="838"/>
      <c r="DU182" s="838"/>
      <c r="DV182" s="838"/>
      <c r="DW182" s="838"/>
      <c r="DX182" s="838"/>
      <c r="DY182" s="838"/>
      <c r="DZ182" s="838"/>
      <c r="EA182" s="838"/>
      <c r="EB182" s="838"/>
      <c r="EC182" s="838"/>
      <c r="ED182" s="838"/>
      <c r="EE182" s="838"/>
      <c r="EF182" s="838"/>
      <c r="EG182" s="838"/>
      <c r="EH182" s="838"/>
      <c r="EI182" s="838"/>
      <c r="EJ182" s="838"/>
      <c r="EK182" s="838"/>
      <c r="EL182" s="838"/>
      <c r="EM182" s="838"/>
      <c r="EN182" s="838"/>
      <c r="EO182" s="838"/>
      <c r="EP182" s="838"/>
      <c r="EQ182" s="838"/>
      <c r="ER182" s="838"/>
      <c r="ES182" s="838"/>
      <c r="ET182" s="838"/>
      <c r="EU182" s="838"/>
      <c r="EV182" s="838"/>
      <c r="EW182" s="838"/>
      <c r="EX182" s="838"/>
      <c r="EY182" s="838"/>
      <c r="EZ182" s="838"/>
      <c r="FA182" s="838"/>
      <c r="FB182" s="838"/>
      <c r="FC182" s="838"/>
      <c r="FD182" s="838"/>
      <c r="FE182" s="838"/>
      <c r="FF182" s="838"/>
      <c r="FG182" s="838"/>
      <c r="FH182" s="838"/>
      <c r="FI182" s="838"/>
      <c r="FJ182" s="838"/>
      <c r="FK182" s="838"/>
      <c r="FL182" s="838"/>
      <c r="FM182" s="838"/>
      <c r="FN182" s="838"/>
      <c r="FO182" s="838"/>
      <c r="FP182" s="838"/>
      <c r="FQ182" s="838"/>
      <c r="FR182" s="838"/>
      <c r="FS182" s="838"/>
      <c r="FT182" s="838"/>
      <c r="FU182" s="838"/>
      <c r="FV182" s="838"/>
      <c r="FW182" s="838"/>
      <c r="FX182" s="650" t="s">
        <v>505</v>
      </c>
      <c r="FY182" s="651"/>
      <c r="FZ182" s="651"/>
      <c r="GA182" s="651"/>
      <c r="GB182" s="651"/>
      <c r="GC182" s="651"/>
      <c r="GD182" s="651"/>
      <c r="GE182" s="651"/>
      <c r="GF182" s="651"/>
      <c r="GG182" s="651"/>
      <c r="GH182" s="651"/>
      <c r="GI182" s="651"/>
      <c r="GJ182" s="651"/>
      <c r="GK182" s="651"/>
      <c r="GL182" s="651"/>
      <c r="GM182" s="651"/>
      <c r="GN182" s="651"/>
      <c r="GO182" s="651"/>
      <c r="GP182" s="651"/>
      <c r="GQ182" s="651"/>
      <c r="GR182" s="651"/>
      <c r="GS182" s="651"/>
      <c r="GT182" s="651"/>
      <c r="GU182" s="651"/>
      <c r="GV182" s="651"/>
      <c r="GW182" s="651"/>
      <c r="GX182" s="651"/>
      <c r="GY182" s="651"/>
      <c r="GZ182" s="651"/>
      <c r="HA182" s="651"/>
      <c r="HB182" s="651"/>
      <c r="HC182" s="651"/>
      <c r="HD182" s="651"/>
      <c r="HE182" s="651"/>
      <c r="HF182" s="651"/>
      <c r="HG182" s="651"/>
      <c r="HH182" s="651"/>
      <c r="HI182" s="651"/>
      <c r="HJ182" s="651"/>
      <c r="HK182" s="651"/>
      <c r="HL182" s="651"/>
      <c r="HM182" s="651"/>
      <c r="HN182" s="651"/>
      <c r="HO182" s="651"/>
      <c r="HP182" s="651"/>
      <c r="HQ182" s="651"/>
      <c r="HR182" s="651"/>
      <c r="HS182" s="651"/>
      <c r="HT182" s="651"/>
      <c r="HU182" s="651"/>
      <c r="HV182" s="651"/>
      <c r="HW182" s="651"/>
      <c r="HX182" s="651"/>
      <c r="HY182" s="651"/>
      <c r="HZ182" s="651"/>
      <c r="IA182" s="652"/>
      <c r="IB182" s="651"/>
      <c r="IC182" s="651"/>
      <c r="ID182" s="651"/>
      <c r="IE182" s="651"/>
      <c r="IF182" s="651"/>
      <c r="IG182" s="651"/>
      <c r="IH182" s="651"/>
      <c r="II182" s="651"/>
      <c r="IJ182" s="651"/>
      <c r="IK182" s="651"/>
      <c r="IL182" s="651"/>
      <c r="IM182" s="651"/>
      <c r="IN182" s="651"/>
      <c r="IO182" s="651"/>
      <c r="IP182" s="652"/>
      <c r="IQ182" s="651"/>
      <c r="IR182" s="651"/>
      <c r="IS182" s="651"/>
      <c r="IT182" s="653"/>
      <c r="IU182" s="651"/>
      <c r="IV182" s="651"/>
      <c r="IW182" s="651"/>
      <c r="IX182" s="651"/>
      <c r="IY182" s="651"/>
      <c r="IZ182" s="651"/>
      <c r="JA182" s="651"/>
      <c r="JB182" s="651"/>
      <c r="JC182" s="651"/>
      <c r="JD182" s="651"/>
      <c r="JE182" s="651"/>
      <c r="JF182" s="651"/>
      <c r="JG182" s="651"/>
      <c r="JH182" s="651"/>
      <c r="JI182" s="651"/>
      <c r="JJ182" s="651"/>
      <c r="JK182" s="651"/>
      <c r="JL182" s="651"/>
      <c r="JM182" s="651"/>
      <c r="JN182" s="651"/>
      <c r="JO182" s="651"/>
      <c r="JP182" s="651"/>
      <c r="JQ182" s="651"/>
      <c r="JR182" s="651"/>
      <c r="JS182" s="651"/>
      <c r="JT182" s="651"/>
      <c r="JU182" s="651"/>
      <c r="JV182" s="654"/>
      <c r="JW182"/>
      <c r="JX182" s="225"/>
      <c r="JY182" s="838"/>
      <c r="JZ182" s="838"/>
      <c r="KA182" s="838"/>
      <c r="KB182" s="838"/>
    </row>
    <row r="183" spans="3:288" s="836" customFormat="1">
      <c r="C183" s="838"/>
      <c r="D183" s="838"/>
      <c r="E183" s="838"/>
      <c r="M183" s="838"/>
      <c r="N183" s="838"/>
      <c r="O183" s="838"/>
      <c r="P183" s="838"/>
      <c r="Q183" s="838"/>
      <c r="R183" s="838"/>
      <c r="S183" s="838"/>
      <c r="T183" s="838"/>
      <c r="U183" s="59"/>
      <c r="V183" s="59"/>
      <c r="W183" s="496"/>
      <c r="X183" s="496"/>
      <c r="Y183" s="496"/>
      <c r="Z183" s="496"/>
      <c r="AA183" s="512"/>
      <c r="AD183" s="555"/>
      <c r="AE183" s="512"/>
      <c r="AH183" s="555"/>
      <c r="AN183" s="555"/>
      <c r="AP183" s="555"/>
      <c r="AR183" s="555"/>
      <c r="AT183" s="555"/>
      <c r="AV183" s="555"/>
      <c r="AX183" s="555"/>
      <c r="AZ183" s="555"/>
      <c r="BB183" s="555"/>
      <c r="BD183" s="555"/>
      <c r="BF183" s="555"/>
      <c r="BH183" s="555"/>
      <c r="BJ183" s="555"/>
      <c r="BL183" s="555"/>
      <c r="BN183" s="555"/>
      <c r="BP183" s="555"/>
      <c r="BQ183" s="838"/>
      <c r="BR183" s="838"/>
      <c r="BS183" s="838"/>
      <c r="BT183" s="838"/>
      <c r="BU183" s="838"/>
      <c r="BV183" s="838"/>
      <c r="BW183" s="838"/>
      <c r="BX183" s="838"/>
      <c r="BY183" s="838"/>
      <c r="BZ183" s="838"/>
      <c r="CA183" s="838"/>
      <c r="CB183" s="1154"/>
      <c r="CC183" s="838"/>
      <c r="CD183" s="838"/>
      <c r="CE183" s="838"/>
      <c r="CF183" s="838"/>
      <c r="CG183" s="838"/>
      <c r="CH183" s="838"/>
      <c r="CI183" s="838"/>
      <c r="CJ183" s="838"/>
      <c r="CK183" s="838"/>
      <c r="CL183" s="838"/>
      <c r="CM183" s="838"/>
      <c r="CN183" s="838"/>
      <c r="CO183" s="838"/>
      <c r="CP183" s="838"/>
      <c r="CQ183" s="838"/>
      <c r="CR183" s="838"/>
      <c r="CS183" s="838"/>
      <c r="CT183" s="838"/>
      <c r="CU183" s="838"/>
      <c r="CV183" s="838"/>
      <c r="CW183" s="838"/>
      <c r="CX183" s="838"/>
      <c r="CY183" s="838"/>
      <c r="CZ183" s="838"/>
      <c r="DA183" s="838"/>
      <c r="DB183" s="838"/>
      <c r="DC183" s="838"/>
      <c r="DD183" s="838"/>
      <c r="DE183" s="838"/>
      <c r="DF183" s="838"/>
      <c r="DG183" s="838"/>
      <c r="DH183" s="838"/>
      <c r="DI183" s="838"/>
      <c r="DJ183" s="838"/>
      <c r="DK183" s="838"/>
      <c r="DL183" s="838"/>
      <c r="DM183" s="838"/>
      <c r="DN183" s="838"/>
      <c r="DO183" s="838"/>
      <c r="DP183" s="838"/>
      <c r="DQ183" s="838"/>
      <c r="DR183" s="838"/>
      <c r="DS183" s="838"/>
      <c r="DT183" s="838"/>
      <c r="DU183" s="838"/>
      <c r="DV183" s="838"/>
      <c r="DW183" s="838"/>
      <c r="DX183" s="838"/>
      <c r="DY183" s="838"/>
      <c r="DZ183" s="838"/>
      <c r="EA183" s="838"/>
      <c r="EB183" s="838"/>
      <c r="EC183" s="838"/>
      <c r="ED183" s="838"/>
      <c r="EE183" s="838"/>
      <c r="EF183" s="838"/>
      <c r="EG183" s="838"/>
      <c r="EH183" s="838"/>
      <c r="EI183" s="838"/>
      <c r="EJ183" s="838"/>
      <c r="EK183" s="838"/>
      <c r="EL183" s="838"/>
      <c r="EM183" s="838"/>
      <c r="EN183" s="838"/>
      <c r="EO183" s="838"/>
      <c r="EP183" s="838"/>
      <c r="EQ183" s="838"/>
      <c r="ER183" s="838"/>
      <c r="ES183" s="838"/>
      <c r="ET183" s="838"/>
      <c r="EU183" s="838"/>
      <c r="EV183" s="838"/>
      <c r="EW183" s="838"/>
      <c r="EX183" s="838"/>
      <c r="EY183" s="838"/>
      <c r="EZ183" s="838"/>
      <c r="FA183" s="838"/>
      <c r="FB183" s="838"/>
      <c r="FC183" s="838"/>
      <c r="FD183" s="838"/>
      <c r="FE183" s="838"/>
      <c r="FF183" s="838"/>
      <c r="FG183" s="838"/>
      <c r="FH183" s="838"/>
      <c r="FI183" s="838"/>
      <c r="FJ183" s="838"/>
      <c r="FK183" s="838"/>
      <c r="FL183" s="838"/>
      <c r="FM183" s="838"/>
      <c r="FN183" s="838"/>
      <c r="FO183" s="838"/>
      <c r="FP183" s="838"/>
      <c r="FQ183" s="838"/>
      <c r="FR183" s="838"/>
      <c r="FS183" s="838"/>
      <c r="FT183" s="838"/>
      <c r="FU183" s="838"/>
      <c r="FV183" s="838"/>
      <c r="FW183" s="838"/>
      <c r="FX183" s="675" t="s">
        <v>306</v>
      </c>
      <c r="FY183" s="676">
        <v>176</v>
      </c>
      <c r="FZ183" s="676">
        <v>30289636</v>
      </c>
      <c r="GA183" s="676">
        <v>55</v>
      </c>
      <c r="GB183" s="676" t="s">
        <v>798</v>
      </c>
      <c r="GC183" s="676">
        <v>20</v>
      </c>
      <c r="GD183" s="676">
        <v>2004</v>
      </c>
      <c r="GE183" s="676">
        <v>2</v>
      </c>
      <c r="GF183" s="676" t="s">
        <v>148</v>
      </c>
      <c r="GG183" s="676">
        <v>2</v>
      </c>
      <c r="GH183" s="676">
        <v>2</v>
      </c>
      <c r="GI183" s="676" t="s">
        <v>148</v>
      </c>
      <c r="GJ183" s="676">
        <v>2</v>
      </c>
      <c r="GK183" s="676" t="s">
        <v>781</v>
      </c>
      <c r="GL183" s="676" t="s">
        <v>782</v>
      </c>
      <c r="GM183" s="676">
        <v>50</v>
      </c>
      <c r="GN183" s="676" t="s">
        <v>783</v>
      </c>
      <c r="GO183" s="676">
        <v>0</v>
      </c>
      <c r="GP183" s="676">
        <v>0</v>
      </c>
      <c r="GQ183" s="676">
        <v>4</v>
      </c>
      <c r="GR183" s="676">
        <v>2</v>
      </c>
      <c r="GS183" s="676">
        <v>6</v>
      </c>
      <c r="GT183" s="676" t="s">
        <v>783</v>
      </c>
      <c r="GU183" s="676" t="s">
        <v>783</v>
      </c>
      <c r="GV183" s="676" t="s">
        <v>783</v>
      </c>
      <c r="GW183" s="676" t="s">
        <v>783</v>
      </c>
      <c r="GX183" s="676" t="s">
        <v>783</v>
      </c>
      <c r="GY183" s="676">
        <v>1649</v>
      </c>
      <c r="GZ183" s="676">
        <v>0.08</v>
      </c>
      <c r="HA183" s="676">
        <v>5</v>
      </c>
      <c r="HB183" s="676" t="s">
        <v>783</v>
      </c>
      <c r="HC183" s="676" t="s">
        <v>782</v>
      </c>
      <c r="HD183" s="676">
        <v>15</v>
      </c>
      <c r="HE183" s="676" t="s">
        <v>783</v>
      </c>
      <c r="HF183" s="676">
        <v>0</v>
      </c>
      <c r="HG183" s="676" t="s">
        <v>783</v>
      </c>
      <c r="HH183" s="676">
        <v>0</v>
      </c>
      <c r="HI183" s="676">
        <v>1</v>
      </c>
      <c r="HJ183" s="676">
        <v>45</v>
      </c>
      <c r="HK183" s="676" t="s">
        <v>784</v>
      </c>
      <c r="HL183" s="676" t="s">
        <v>785</v>
      </c>
      <c r="HM183" s="676" t="s">
        <v>783</v>
      </c>
      <c r="HN183" s="676" t="s">
        <v>783</v>
      </c>
      <c r="HO183" s="676" t="s">
        <v>783</v>
      </c>
      <c r="HP183" s="676" t="s">
        <v>783</v>
      </c>
      <c r="HQ183" s="676" t="s">
        <v>783</v>
      </c>
      <c r="HR183" s="676">
        <v>3978934</v>
      </c>
      <c r="HS183" s="676" t="s">
        <v>783</v>
      </c>
      <c r="HT183" s="676" t="s">
        <v>786</v>
      </c>
      <c r="HU183" s="676" t="s">
        <v>787</v>
      </c>
      <c r="HV183" s="676">
        <v>4</v>
      </c>
      <c r="HW183" s="676">
        <v>2014</v>
      </c>
      <c r="HX183" s="676">
        <v>63</v>
      </c>
      <c r="HY183" s="676">
        <v>0</v>
      </c>
      <c r="HZ183" s="676">
        <v>422</v>
      </c>
      <c r="IA183" s="677">
        <v>41697.500081018516</v>
      </c>
      <c r="IB183" s="676" t="s">
        <v>788</v>
      </c>
      <c r="IC183" s="676">
        <v>3974456</v>
      </c>
      <c r="ID183" s="676">
        <v>2014</v>
      </c>
      <c r="IE183" s="676">
        <v>1712</v>
      </c>
      <c r="IF183" s="676" t="s">
        <v>783</v>
      </c>
      <c r="IG183" s="676" t="s">
        <v>783</v>
      </c>
      <c r="IH183" s="676" t="s">
        <v>783</v>
      </c>
      <c r="II183" s="676" t="s">
        <v>783</v>
      </c>
      <c r="IJ183" s="676" t="s">
        <v>783</v>
      </c>
      <c r="IK183" s="676" t="s">
        <v>783</v>
      </c>
      <c r="IL183" s="676" t="s">
        <v>783</v>
      </c>
      <c r="IM183" s="676" t="s">
        <v>783</v>
      </c>
      <c r="IN183" s="676" t="s">
        <v>783</v>
      </c>
      <c r="IO183" s="676">
        <v>1649</v>
      </c>
      <c r="IP183" s="677">
        <v>37477.354571759257</v>
      </c>
      <c r="IQ183" s="676">
        <v>2</v>
      </c>
      <c r="IR183" s="676" t="s">
        <v>793</v>
      </c>
      <c r="IS183" s="676">
        <v>6</v>
      </c>
      <c r="IT183" s="683">
        <v>41275</v>
      </c>
      <c r="IU183" s="676" t="s">
        <v>783</v>
      </c>
      <c r="IV183" s="676" t="s">
        <v>783</v>
      </c>
      <c r="IW183" s="676" t="s">
        <v>783</v>
      </c>
      <c r="IX183" s="676" t="s">
        <v>781</v>
      </c>
      <c r="IY183" s="676">
        <v>45</v>
      </c>
      <c r="IZ183" s="676" t="s">
        <v>789</v>
      </c>
      <c r="JA183" s="676" t="s">
        <v>783</v>
      </c>
      <c r="JB183" s="676" t="s">
        <v>783</v>
      </c>
      <c r="JC183" s="676" t="s">
        <v>783</v>
      </c>
      <c r="JD183" s="676">
        <v>329481</v>
      </c>
      <c r="JE183" s="676" t="s">
        <v>783</v>
      </c>
      <c r="JF183" s="676" t="s">
        <v>783</v>
      </c>
      <c r="JG183" s="676" t="s">
        <v>799</v>
      </c>
      <c r="JH183" s="676">
        <v>55</v>
      </c>
      <c r="JI183" s="676" t="s">
        <v>783</v>
      </c>
      <c r="JJ183" s="676" t="s">
        <v>783</v>
      </c>
      <c r="JK183" s="676" t="s">
        <v>783</v>
      </c>
      <c r="JL183" s="676" t="s">
        <v>790</v>
      </c>
      <c r="JM183" s="676">
        <v>4</v>
      </c>
      <c r="JN183" s="676">
        <v>3</v>
      </c>
      <c r="JO183" s="676" t="s">
        <v>783</v>
      </c>
      <c r="JP183" s="676">
        <v>10711928</v>
      </c>
      <c r="JQ183" s="676">
        <v>2011</v>
      </c>
      <c r="JR183" s="676">
        <v>3</v>
      </c>
      <c r="JS183" s="676" t="s">
        <v>783</v>
      </c>
      <c r="JT183" s="676" t="s">
        <v>783</v>
      </c>
      <c r="JU183" s="676" t="s">
        <v>962</v>
      </c>
      <c r="JV183" s="678">
        <v>427.082289</v>
      </c>
      <c r="JW183"/>
      <c r="JX183" s="225"/>
      <c r="JY183" s="838"/>
      <c r="JZ183" s="838"/>
      <c r="KA183" s="838"/>
      <c r="KB183" s="838"/>
    </row>
    <row r="184" spans="3:288">
      <c r="FX184" s="660" t="s">
        <v>306</v>
      </c>
      <c r="FY184" s="661">
        <v>225</v>
      </c>
      <c r="FZ184" s="661">
        <v>30289639</v>
      </c>
      <c r="GA184" s="661">
        <v>55</v>
      </c>
      <c r="GB184" s="661" t="s">
        <v>798</v>
      </c>
      <c r="GC184" s="661">
        <v>20</v>
      </c>
      <c r="GD184" s="661">
        <v>2004</v>
      </c>
      <c r="GE184" s="661">
        <v>2</v>
      </c>
      <c r="GF184" s="661" t="s">
        <v>148</v>
      </c>
      <c r="GG184" s="661">
        <v>2</v>
      </c>
      <c r="GH184" s="661">
        <v>2</v>
      </c>
      <c r="GI184" s="661" t="s">
        <v>148</v>
      </c>
      <c r="GJ184" s="661">
        <v>2</v>
      </c>
      <c r="GK184" s="661" t="s">
        <v>781</v>
      </c>
      <c r="GL184" s="661" t="s">
        <v>782</v>
      </c>
      <c r="GM184" s="661">
        <v>50</v>
      </c>
      <c r="GN184" s="661" t="s">
        <v>783</v>
      </c>
      <c r="GO184" s="661">
        <v>0</v>
      </c>
      <c r="GP184" s="661">
        <v>0</v>
      </c>
      <c r="GQ184" s="661">
        <v>4</v>
      </c>
      <c r="GR184" s="661">
        <v>2</v>
      </c>
      <c r="GS184" s="661">
        <v>1</v>
      </c>
      <c r="GT184" s="661" t="s">
        <v>783</v>
      </c>
      <c r="GU184" s="661" t="s">
        <v>783</v>
      </c>
      <c r="GV184" s="661" t="s">
        <v>783</v>
      </c>
      <c r="GW184" s="661" t="s">
        <v>783</v>
      </c>
      <c r="GX184" s="661" t="s">
        <v>783</v>
      </c>
      <c r="GY184" s="661">
        <v>1649</v>
      </c>
      <c r="GZ184" s="661">
        <v>0.22</v>
      </c>
      <c r="HA184" s="661">
        <v>5</v>
      </c>
      <c r="HB184" s="661" t="s">
        <v>783</v>
      </c>
      <c r="HC184" s="661" t="s">
        <v>782</v>
      </c>
      <c r="HD184" s="661">
        <v>15</v>
      </c>
      <c r="HE184" s="661" t="s">
        <v>783</v>
      </c>
      <c r="HF184" s="661">
        <v>0</v>
      </c>
      <c r="HG184" s="661" t="s">
        <v>783</v>
      </c>
      <c r="HH184" s="661">
        <v>0</v>
      </c>
      <c r="HI184" s="661">
        <v>1</v>
      </c>
      <c r="HJ184" s="661">
        <v>45</v>
      </c>
      <c r="HK184" s="661" t="s">
        <v>784</v>
      </c>
      <c r="HL184" s="661" t="s">
        <v>785</v>
      </c>
      <c r="HM184" s="661" t="s">
        <v>783</v>
      </c>
      <c r="HN184" s="661" t="s">
        <v>783</v>
      </c>
      <c r="HO184" s="661" t="s">
        <v>783</v>
      </c>
      <c r="HP184" s="661" t="s">
        <v>783</v>
      </c>
      <c r="HQ184" s="661" t="s">
        <v>783</v>
      </c>
      <c r="HR184" s="661">
        <v>3980765</v>
      </c>
      <c r="HS184" s="661" t="s">
        <v>783</v>
      </c>
      <c r="HT184" s="661" t="s">
        <v>786</v>
      </c>
      <c r="HU184" s="661" t="s">
        <v>787</v>
      </c>
      <c r="HV184" s="661">
        <v>4</v>
      </c>
      <c r="HW184" s="661">
        <v>2014</v>
      </c>
      <c r="HX184" s="661">
        <v>63</v>
      </c>
      <c r="HY184" s="661">
        <v>0</v>
      </c>
      <c r="HZ184" s="661">
        <v>1162</v>
      </c>
      <c r="IA184" s="662">
        <v>41697.500081018516</v>
      </c>
      <c r="IB184" s="661" t="s">
        <v>788</v>
      </c>
      <c r="IC184" s="661">
        <v>3976287</v>
      </c>
      <c r="ID184" s="661">
        <v>2014</v>
      </c>
      <c r="IE184" s="661">
        <v>1712</v>
      </c>
      <c r="IF184" s="661" t="s">
        <v>783</v>
      </c>
      <c r="IG184" s="661" t="s">
        <v>783</v>
      </c>
      <c r="IH184" s="661" t="s">
        <v>783</v>
      </c>
      <c r="II184" s="661" t="s">
        <v>783</v>
      </c>
      <c r="IJ184" s="661" t="s">
        <v>783</v>
      </c>
      <c r="IK184" s="661" t="s">
        <v>783</v>
      </c>
      <c r="IL184" s="661" t="s">
        <v>783</v>
      </c>
      <c r="IM184" s="661" t="s">
        <v>783</v>
      </c>
      <c r="IN184" s="661" t="s">
        <v>783</v>
      </c>
      <c r="IO184" s="661">
        <v>1649</v>
      </c>
      <c r="IP184" s="662">
        <v>37477.354571759257</v>
      </c>
      <c r="IQ184" s="661">
        <v>2</v>
      </c>
      <c r="IR184" s="661" t="s">
        <v>793</v>
      </c>
      <c r="IS184" s="661">
        <v>1</v>
      </c>
      <c r="IT184" s="663">
        <v>41275</v>
      </c>
      <c r="IU184" s="661" t="s">
        <v>783</v>
      </c>
      <c r="IV184" s="661" t="s">
        <v>783</v>
      </c>
      <c r="IW184" s="661" t="s">
        <v>783</v>
      </c>
      <c r="IX184" s="661" t="s">
        <v>781</v>
      </c>
      <c r="IY184" s="661">
        <v>45</v>
      </c>
      <c r="IZ184" s="661" t="s">
        <v>789</v>
      </c>
      <c r="JA184" s="661" t="s">
        <v>783</v>
      </c>
      <c r="JB184" s="661" t="s">
        <v>783</v>
      </c>
      <c r="JC184" s="661" t="s">
        <v>783</v>
      </c>
      <c r="JD184" s="661">
        <v>329481</v>
      </c>
      <c r="JE184" s="661" t="s">
        <v>783</v>
      </c>
      <c r="JF184" s="661" t="s">
        <v>783</v>
      </c>
      <c r="JG184" s="661" t="s">
        <v>795</v>
      </c>
      <c r="JH184" s="661">
        <v>55</v>
      </c>
      <c r="JI184" s="661" t="s">
        <v>783</v>
      </c>
      <c r="JJ184" s="661" t="s">
        <v>783</v>
      </c>
      <c r="JK184" s="661" t="s">
        <v>783</v>
      </c>
      <c r="JL184" s="661" t="s">
        <v>790</v>
      </c>
      <c r="JM184" s="661">
        <v>4</v>
      </c>
      <c r="JN184" s="661">
        <v>3</v>
      </c>
      <c r="JO184" s="661" t="s">
        <v>783</v>
      </c>
      <c r="JP184" s="661">
        <v>10711928</v>
      </c>
      <c r="JQ184" s="661">
        <v>2011</v>
      </c>
      <c r="JR184" s="661">
        <v>3</v>
      </c>
      <c r="JS184" s="661" t="s">
        <v>783</v>
      </c>
      <c r="JT184" s="661" t="s">
        <v>783</v>
      </c>
      <c r="JU184" s="661" t="s">
        <v>963</v>
      </c>
      <c r="JV184" s="664">
        <v>1157.7966550000001</v>
      </c>
      <c r="JX184" s="225"/>
    </row>
    <row r="185" spans="3:288" ht="15" thickBot="1">
      <c r="FX185" s="625" t="s">
        <v>509</v>
      </c>
      <c r="FY185" s="626">
        <v>261</v>
      </c>
      <c r="FZ185" s="626">
        <v>10315341</v>
      </c>
      <c r="GA185" s="626" t="s">
        <v>783</v>
      </c>
      <c r="GB185" s="626"/>
      <c r="GC185" s="626" t="s">
        <v>783</v>
      </c>
      <c r="GD185" s="626" t="s">
        <v>783</v>
      </c>
      <c r="GE185" s="626" t="s">
        <v>783</v>
      </c>
      <c r="GF185" s="626"/>
      <c r="GG185" s="626" t="s">
        <v>783</v>
      </c>
      <c r="GH185" s="626" t="s">
        <v>783</v>
      </c>
      <c r="GI185" s="626"/>
      <c r="GJ185" s="626" t="s">
        <v>783</v>
      </c>
      <c r="GK185" s="626" t="s">
        <v>781</v>
      </c>
      <c r="GL185" s="626" t="s">
        <v>783</v>
      </c>
      <c r="GM185" s="626" t="s">
        <v>783</v>
      </c>
      <c r="GN185" s="626" t="s">
        <v>783</v>
      </c>
      <c r="GO185" s="626" t="s">
        <v>783</v>
      </c>
      <c r="GP185" s="626" t="s">
        <v>783</v>
      </c>
      <c r="GQ185" s="626" t="s">
        <v>783</v>
      </c>
      <c r="GR185" s="626" t="s">
        <v>783</v>
      </c>
      <c r="GS185" s="626" t="s">
        <v>783</v>
      </c>
      <c r="GT185" s="626" t="s">
        <v>783</v>
      </c>
      <c r="GU185" s="626" t="s">
        <v>783</v>
      </c>
      <c r="GV185" s="626" t="s">
        <v>783</v>
      </c>
      <c r="GW185" s="626" t="s">
        <v>783</v>
      </c>
      <c r="GX185" s="626" t="s">
        <v>783</v>
      </c>
      <c r="GY185" s="626">
        <v>1649</v>
      </c>
      <c r="GZ185" s="626">
        <v>0</v>
      </c>
      <c r="HA185" s="626">
        <v>9</v>
      </c>
      <c r="HB185" s="626" t="s">
        <v>783</v>
      </c>
      <c r="HC185" s="626" t="s">
        <v>783</v>
      </c>
      <c r="HD185" s="626" t="s">
        <v>783</v>
      </c>
      <c r="HE185" s="626" t="s">
        <v>783</v>
      </c>
      <c r="HF185" s="626" t="s">
        <v>783</v>
      </c>
      <c r="HG185" s="626" t="s">
        <v>783</v>
      </c>
      <c r="HH185" s="626" t="s">
        <v>783</v>
      </c>
      <c r="HI185" s="626" t="s">
        <v>783</v>
      </c>
      <c r="HJ185" s="626" t="s">
        <v>783</v>
      </c>
      <c r="HK185" s="626" t="s">
        <v>783</v>
      </c>
      <c r="HL185" s="626" t="s">
        <v>783</v>
      </c>
      <c r="HM185" s="626" t="s">
        <v>783</v>
      </c>
      <c r="HN185" s="626" t="s">
        <v>783</v>
      </c>
      <c r="HO185" s="626" t="s">
        <v>783</v>
      </c>
      <c r="HP185" s="626" t="s">
        <v>783</v>
      </c>
      <c r="HQ185" s="626" t="s">
        <v>783</v>
      </c>
      <c r="HR185" s="626">
        <v>3980760</v>
      </c>
      <c r="HS185" s="626" t="s">
        <v>783</v>
      </c>
      <c r="HT185" s="626" t="s">
        <v>786</v>
      </c>
      <c r="HU185" s="626" t="s">
        <v>787</v>
      </c>
      <c r="HV185" s="626">
        <v>4</v>
      </c>
      <c r="HW185" s="626">
        <v>2006</v>
      </c>
      <c r="HX185" s="626">
        <v>63</v>
      </c>
      <c r="HY185" s="626">
        <v>0</v>
      </c>
      <c r="HZ185" s="626">
        <v>739</v>
      </c>
      <c r="IA185" s="627">
        <v>38560.614988425928</v>
      </c>
      <c r="IB185" s="626" t="s">
        <v>788</v>
      </c>
      <c r="IC185" s="626">
        <v>3976282</v>
      </c>
      <c r="ID185" s="626" t="s">
        <v>783</v>
      </c>
      <c r="IE185" s="626">
        <v>1712</v>
      </c>
      <c r="IF185" s="626" t="s">
        <v>783</v>
      </c>
      <c r="IG185" s="626" t="s">
        <v>783</v>
      </c>
      <c r="IH185" s="626" t="s">
        <v>783</v>
      </c>
      <c r="II185" s="626" t="s">
        <v>783</v>
      </c>
      <c r="IJ185" s="626" t="s">
        <v>783</v>
      </c>
      <c r="IK185" s="626" t="s">
        <v>783</v>
      </c>
      <c r="IL185" s="626" t="s">
        <v>783</v>
      </c>
      <c r="IM185" s="626" t="s">
        <v>783</v>
      </c>
      <c r="IN185" s="626" t="s">
        <v>783</v>
      </c>
      <c r="IO185" s="626">
        <v>2108</v>
      </c>
      <c r="IP185" s="627">
        <v>37477.341331018521</v>
      </c>
      <c r="IQ185" s="626" t="s">
        <v>783</v>
      </c>
      <c r="IR185" s="626" t="s">
        <v>783</v>
      </c>
      <c r="IS185" s="626" t="s">
        <v>783</v>
      </c>
      <c r="IT185" s="626" t="s">
        <v>783</v>
      </c>
      <c r="IU185" s="626" t="s">
        <v>783</v>
      </c>
      <c r="IV185" s="626" t="s">
        <v>783</v>
      </c>
      <c r="IW185" s="626" t="s">
        <v>783</v>
      </c>
      <c r="IX185" s="626" t="s">
        <v>781</v>
      </c>
      <c r="IY185" s="626" t="s">
        <v>783</v>
      </c>
      <c r="IZ185" s="626" t="s">
        <v>783</v>
      </c>
      <c r="JA185" s="626" t="s">
        <v>783</v>
      </c>
      <c r="JB185" s="626" t="s">
        <v>783</v>
      </c>
      <c r="JC185" s="626" t="s">
        <v>783</v>
      </c>
      <c r="JD185" s="626">
        <v>329482</v>
      </c>
      <c r="JE185" s="626" t="s">
        <v>783</v>
      </c>
      <c r="JF185" s="626" t="s">
        <v>783</v>
      </c>
      <c r="JG185" s="626" t="s">
        <v>783</v>
      </c>
      <c r="JH185" s="626" t="s">
        <v>783</v>
      </c>
      <c r="JI185" s="626" t="s">
        <v>783</v>
      </c>
      <c r="JJ185" s="626" t="s">
        <v>783</v>
      </c>
      <c r="JK185" s="626" t="s">
        <v>783</v>
      </c>
      <c r="JL185" s="626" t="s">
        <v>783</v>
      </c>
      <c r="JM185" s="626">
        <v>4</v>
      </c>
      <c r="JN185" s="626" t="s">
        <v>783</v>
      </c>
      <c r="JO185" s="626" t="s">
        <v>783</v>
      </c>
      <c r="JP185" s="626" t="s">
        <v>783</v>
      </c>
      <c r="JQ185" s="626" t="s">
        <v>783</v>
      </c>
      <c r="JR185" s="626" t="s">
        <v>783</v>
      </c>
      <c r="JS185" s="626" t="s">
        <v>783</v>
      </c>
      <c r="JT185" s="626" t="s">
        <v>783</v>
      </c>
      <c r="JU185" s="626" t="s">
        <v>964</v>
      </c>
      <c r="JV185" s="628">
        <v>742.79008199999998</v>
      </c>
      <c r="JW185">
        <f>SUM(JV183:JV185)</f>
        <v>2327.669026</v>
      </c>
      <c r="JX185" s="225">
        <v>0.44084640643939393</v>
      </c>
    </row>
    <row r="186" spans="3:288" ht="15" thickBot="1">
      <c r="FX186" s="655" t="s">
        <v>506</v>
      </c>
      <c r="FY186" s="656">
        <v>280</v>
      </c>
      <c r="FZ186" s="656">
        <v>32434914</v>
      </c>
      <c r="GA186" s="656">
        <v>35</v>
      </c>
      <c r="GB186" s="656" t="s">
        <v>3</v>
      </c>
      <c r="GC186" s="656">
        <v>8</v>
      </c>
      <c r="GD186" s="656">
        <v>1983</v>
      </c>
      <c r="GE186" s="656">
        <v>0</v>
      </c>
      <c r="GF186" s="656" t="s">
        <v>792</v>
      </c>
      <c r="GG186" s="656">
        <v>0</v>
      </c>
      <c r="GH186" s="656">
        <v>0</v>
      </c>
      <c r="GI186" s="656" t="s">
        <v>792</v>
      </c>
      <c r="GJ186" s="656">
        <v>0</v>
      </c>
      <c r="GK186" s="656" t="s">
        <v>781</v>
      </c>
      <c r="GL186" s="656" t="s">
        <v>782</v>
      </c>
      <c r="GM186" s="656">
        <v>66</v>
      </c>
      <c r="GN186" s="656" t="s">
        <v>783</v>
      </c>
      <c r="GO186" s="656">
        <v>0</v>
      </c>
      <c r="GP186" s="656">
        <v>0</v>
      </c>
      <c r="GQ186" s="656">
        <v>4</v>
      </c>
      <c r="GR186" s="656">
        <v>1</v>
      </c>
      <c r="GS186" s="656">
        <v>2</v>
      </c>
      <c r="GT186" s="656" t="s">
        <v>783</v>
      </c>
      <c r="GU186" s="656" t="s">
        <v>783</v>
      </c>
      <c r="GV186" s="656" t="s">
        <v>783</v>
      </c>
      <c r="GW186" s="656" t="s">
        <v>783</v>
      </c>
      <c r="GX186" s="656" t="s">
        <v>783</v>
      </c>
      <c r="GY186" s="656">
        <v>1649</v>
      </c>
      <c r="GZ186" s="656">
        <v>0.26</v>
      </c>
      <c r="HA186" s="656">
        <v>5</v>
      </c>
      <c r="HB186" s="656" t="s">
        <v>783</v>
      </c>
      <c r="HC186" s="656" t="s">
        <v>782</v>
      </c>
      <c r="HD186" s="656">
        <v>15</v>
      </c>
      <c r="HE186" s="656" t="s">
        <v>783</v>
      </c>
      <c r="HF186" s="656">
        <v>0</v>
      </c>
      <c r="HG186" s="656" t="s">
        <v>783</v>
      </c>
      <c r="HH186" s="656">
        <v>0</v>
      </c>
      <c r="HI186" s="656">
        <v>1</v>
      </c>
      <c r="HJ186" s="656">
        <v>45</v>
      </c>
      <c r="HK186" s="656" t="s">
        <v>784</v>
      </c>
      <c r="HL186" s="656" t="s">
        <v>785</v>
      </c>
      <c r="HM186" s="656" t="s">
        <v>783</v>
      </c>
      <c r="HN186" s="656" t="s">
        <v>783</v>
      </c>
      <c r="HO186" s="656" t="s">
        <v>783</v>
      </c>
      <c r="HP186" s="656" t="s">
        <v>783</v>
      </c>
      <c r="HQ186" s="656" t="s">
        <v>783</v>
      </c>
      <c r="HR186" s="656">
        <v>3980153</v>
      </c>
      <c r="HS186" s="656" t="s">
        <v>783</v>
      </c>
      <c r="HT186" s="656" t="s">
        <v>786</v>
      </c>
      <c r="HU186" s="656" t="s">
        <v>787</v>
      </c>
      <c r="HV186" s="656">
        <v>4</v>
      </c>
      <c r="HW186" s="656">
        <v>2016</v>
      </c>
      <c r="HX186" s="656">
        <v>63</v>
      </c>
      <c r="HY186" s="656">
        <v>0</v>
      </c>
      <c r="HZ186" s="656">
        <v>1373</v>
      </c>
      <c r="IA186" s="657">
        <v>42227.682129629633</v>
      </c>
      <c r="IB186" s="656" t="s">
        <v>788</v>
      </c>
      <c r="IC186" s="656">
        <v>3975675</v>
      </c>
      <c r="ID186" s="656">
        <v>2014</v>
      </c>
      <c r="IE186" s="656">
        <v>1712</v>
      </c>
      <c r="IF186" s="656" t="s">
        <v>783</v>
      </c>
      <c r="IG186" s="656" t="s">
        <v>783</v>
      </c>
      <c r="IH186" s="656" t="s">
        <v>783</v>
      </c>
      <c r="II186" s="656" t="s">
        <v>783</v>
      </c>
      <c r="IJ186" s="656" t="s">
        <v>783</v>
      </c>
      <c r="IK186" s="656" t="s">
        <v>783</v>
      </c>
      <c r="IL186" s="656" t="s">
        <v>783</v>
      </c>
      <c r="IM186" s="656" t="s">
        <v>783</v>
      </c>
      <c r="IN186" s="656" t="s">
        <v>783</v>
      </c>
      <c r="IO186" s="656">
        <v>1649</v>
      </c>
      <c r="IP186" s="657">
        <v>37477.354571759257</v>
      </c>
      <c r="IQ186" s="656">
        <v>4</v>
      </c>
      <c r="IR186" s="656" t="s">
        <v>793</v>
      </c>
      <c r="IS186" s="656">
        <v>2</v>
      </c>
      <c r="IT186" s="658">
        <v>41275</v>
      </c>
      <c r="IU186" s="656" t="s">
        <v>783</v>
      </c>
      <c r="IV186" s="656" t="s">
        <v>783</v>
      </c>
      <c r="IW186" s="656" t="s">
        <v>783</v>
      </c>
      <c r="IX186" s="656" t="s">
        <v>781</v>
      </c>
      <c r="IY186" s="656">
        <v>45</v>
      </c>
      <c r="IZ186" s="656" t="s">
        <v>789</v>
      </c>
      <c r="JA186" s="656" t="s">
        <v>783</v>
      </c>
      <c r="JB186" s="656" t="s">
        <v>783</v>
      </c>
      <c r="JC186" s="656" t="s">
        <v>783</v>
      </c>
      <c r="JD186" s="656">
        <v>329513</v>
      </c>
      <c r="JE186" s="656" t="s">
        <v>783</v>
      </c>
      <c r="JF186" s="656" t="s">
        <v>783</v>
      </c>
      <c r="JG186" s="656" t="s">
        <v>804</v>
      </c>
      <c r="JH186" s="656">
        <v>35</v>
      </c>
      <c r="JI186" s="656" t="s">
        <v>783</v>
      </c>
      <c r="JJ186" s="656" t="s">
        <v>783</v>
      </c>
      <c r="JK186" s="656" t="s">
        <v>783</v>
      </c>
      <c r="JL186" s="656" t="s">
        <v>790</v>
      </c>
      <c r="JM186" s="656">
        <v>4</v>
      </c>
      <c r="JN186" s="656">
        <v>1</v>
      </c>
      <c r="JO186" s="656" t="s">
        <v>783</v>
      </c>
      <c r="JP186" s="656">
        <v>12683066</v>
      </c>
      <c r="JQ186" s="656">
        <v>2013</v>
      </c>
      <c r="JR186" s="656">
        <v>12</v>
      </c>
      <c r="JS186" s="656" t="s">
        <v>783</v>
      </c>
      <c r="JT186" s="656" t="s">
        <v>783</v>
      </c>
      <c r="JU186" s="656" t="s">
        <v>965</v>
      </c>
      <c r="JV186" s="659">
        <v>1294.3874920000001</v>
      </c>
      <c r="JW186">
        <f>JV186</f>
        <v>1294.3874920000001</v>
      </c>
      <c r="JX186" s="225">
        <v>0.24514914621212122</v>
      </c>
    </row>
    <row r="187" spans="3:288" ht="15" thickBot="1">
      <c r="FX187" s="655" t="s">
        <v>513</v>
      </c>
      <c r="FY187" s="656">
        <v>221</v>
      </c>
      <c r="FZ187" s="656">
        <v>30289651</v>
      </c>
      <c r="GA187" s="656">
        <v>57</v>
      </c>
      <c r="GB187" s="656" t="s">
        <v>801</v>
      </c>
      <c r="GC187" s="656">
        <v>12</v>
      </c>
      <c r="GD187" s="656">
        <v>1983</v>
      </c>
      <c r="GE187" s="656">
        <v>0</v>
      </c>
      <c r="GF187" s="656" t="s">
        <v>792</v>
      </c>
      <c r="GG187" s="656">
        <v>0</v>
      </c>
      <c r="GH187" s="656">
        <v>0</v>
      </c>
      <c r="GI187" s="656" t="s">
        <v>792</v>
      </c>
      <c r="GJ187" s="656">
        <v>0</v>
      </c>
      <c r="GK187" s="656" t="s">
        <v>781</v>
      </c>
      <c r="GL187" s="656" t="s">
        <v>782</v>
      </c>
      <c r="GM187" s="656">
        <v>60</v>
      </c>
      <c r="GN187" s="656" t="s">
        <v>783</v>
      </c>
      <c r="GO187" s="656">
        <v>0</v>
      </c>
      <c r="GP187" s="656">
        <v>0</v>
      </c>
      <c r="GQ187" s="656">
        <v>4</v>
      </c>
      <c r="GR187" s="656">
        <v>1</v>
      </c>
      <c r="GS187" s="656">
        <v>2</v>
      </c>
      <c r="GT187" s="656" t="s">
        <v>783</v>
      </c>
      <c r="GU187" s="656" t="s">
        <v>783</v>
      </c>
      <c r="GV187" s="656" t="s">
        <v>783</v>
      </c>
      <c r="GW187" s="656" t="s">
        <v>783</v>
      </c>
      <c r="GX187" s="656" t="s">
        <v>783</v>
      </c>
      <c r="GY187" s="656">
        <v>1649</v>
      </c>
      <c r="GZ187" s="656">
        <v>0.15</v>
      </c>
      <c r="HA187" s="656">
        <v>5</v>
      </c>
      <c r="HB187" s="656" t="s">
        <v>783</v>
      </c>
      <c r="HC187" s="656" t="s">
        <v>782</v>
      </c>
      <c r="HD187" s="656">
        <v>15</v>
      </c>
      <c r="HE187" s="656" t="s">
        <v>783</v>
      </c>
      <c r="HF187" s="656">
        <v>0</v>
      </c>
      <c r="HG187" s="656" t="s">
        <v>783</v>
      </c>
      <c r="HH187" s="656">
        <v>0</v>
      </c>
      <c r="HI187" s="656">
        <v>1</v>
      </c>
      <c r="HJ187" s="656">
        <v>45</v>
      </c>
      <c r="HK187" s="656" t="s">
        <v>784</v>
      </c>
      <c r="HL187" s="656" t="s">
        <v>785</v>
      </c>
      <c r="HM187" s="656" t="s">
        <v>783</v>
      </c>
      <c r="HN187" s="656" t="s">
        <v>783</v>
      </c>
      <c r="HO187" s="656" t="s">
        <v>783</v>
      </c>
      <c r="HP187" s="656" t="s">
        <v>783</v>
      </c>
      <c r="HQ187" s="656" t="s">
        <v>783</v>
      </c>
      <c r="HR187" s="656">
        <v>3979220</v>
      </c>
      <c r="HS187" s="656" t="s">
        <v>783</v>
      </c>
      <c r="HT187" s="656" t="s">
        <v>786</v>
      </c>
      <c r="HU187" s="656" t="s">
        <v>787</v>
      </c>
      <c r="HV187" s="656">
        <v>4</v>
      </c>
      <c r="HW187" s="656">
        <v>2014</v>
      </c>
      <c r="HX187" s="656">
        <v>63</v>
      </c>
      <c r="HY187" s="656">
        <v>0</v>
      </c>
      <c r="HZ187" s="656">
        <v>792</v>
      </c>
      <c r="IA187" s="657">
        <v>41697.500081018516</v>
      </c>
      <c r="IB187" s="656" t="s">
        <v>788</v>
      </c>
      <c r="IC187" s="656">
        <v>3974742</v>
      </c>
      <c r="ID187" s="656">
        <v>2014</v>
      </c>
      <c r="IE187" s="656">
        <v>1712</v>
      </c>
      <c r="IF187" s="656" t="s">
        <v>783</v>
      </c>
      <c r="IG187" s="656" t="s">
        <v>783</v>
      </c>
      <c r="IH187" s="656" t="s">
        <v>783</v>
      </c>
      <c r="II187" s="656" t="s">
        <v>783</v>
      </c>
      <c r="IJ187" s="656" t="s">
        <v>783</v>
      </c>
      <c r="IK187" s="656" t="s">
        <v>783</v>
      </c>
      <c r="IL187" s="656" t="s">
        <v>783</v>
      </c>
      <c r="IM187" s="656" t="s">
        <v>783</v>
      </c>
      <c r="IN187" s="656" t="s">
        <v>783</v>
      </c>
      <c r="IO187" s="656">
        <v>1649</v>
      </c>
      <c r="IP187" s="657">
        <v>37477.354571759257</v>
      </c>
      <c r="IQ187" s="656">
        <v>2</v>
      </c>
      <c r="IR187" s="656" t="s">
        <v>793</v>
      </c>
      <c r="IS187" s="656">
        <v>2</v>
      </c>
      <c r="IT187" s="658">
        <v>41275</v>
      </c>
      <c r="IU187" s="656" t="s">
        <v>783</v>
      </c>
      <c r="IV187" s="656" t="s">
        <v>783</v>
      </c>
      <c r="IW187" s="656" t="s">
        <v>783</v>
      </c>
      <c r="IX187" s="656" t="s">
        <v>781</v>
      </c>
      <c r="IY187" s="656">
        <v>45</v>
      </c>
      <c r="IZ187" s="656" t="s">
        <v>789</v>
      </c>
      <c r="JA187" s="656" t="s">
        <v>783</v>
      </c>
      <c r="JB187" s="656" t="s">
        <v>783</v>
      </c>
      <c r="JC187" s="656" t="s">
        <v>783</v>
      </c>
      <c r="JD187" s="656">
        <v>329514</v>
      </c>
      <c r="JE187" s="656" t="s">
        <v>783</v>
      </c>
      <c r="JF187" s="656" t="s">
        <v>783</v>
      </c>
      <c r="JG187" s="656" t="s">
        <v>802</v>
      </c>
      <c r="JH187" s="656">
        <v>57</v>
      </c>
      <c r="JI187" s="656" t="s">
        <v>783</v>
      </c>
      <c r="JJ187" s="656" t="s">
        <v>783</v>
      </c>
      <c r="JK187" s="656" t="s">
        <v>783</v>
      </c>
      <c r="JL187" s="656" t="s">
        <v>790</v>
      </c>
      <c r="JM187" s="656">
        <v>4</v>
      </c>
      <c r="JN187" s="656">
        <v>4</v>
      </c>
      <c r="JO187" s="656" t="s">
        <v>783</v>
      </c>
      <c r="JP187" s="656">
        <v>10711928</v>
      </c>
      <c r="JQ187" s="656">
        <v>2011</v>
      </c>
      <c r="JR187" s="656">
        <v>3</v>
      </c>
      <c r="JS187" s="656" t="s">
        <v>783</v>
      </c>
      <c r="JT187" s="656" t="s">
        <v>783</v>
      </c>
      <c r="JU187" s="656" t="s">
        <v>966</v>
      </c>
      <c r="JV187" s="659">
        <v>724.11881400000004</v>
      </c>
      <c r="JW187">
        <f>JV187</f>
        <v>724.11881400000004</v>
      </c>
      <c r="JX187" s="225">
        <v>0.13714371477272727</v>
      </c>
    </row>
    <row r="188" spans="3:288" ht="15" thickBot="1">
      <c r="FX188" s="685" t="s">
        <v>438</v>
      </c>
      <c r="FY188" s="686">
        <v>79</v>
      </c>
      <c r="FZ188" s="686">
        <v>30289641</v>
      </c>
      <c r="GA188" s="686">
        <v>35</v>
      </c>
      <c r="GB188" s="686" t="s">
        <v>3</v>
      </c>
      <c r="GC188" s="686">
        <v>22</v>
      </c>
      <c r="GD188" s="686">
        <v>1993</v>
      </c>
      <c r="GE188" s="686">
        <v>0</v>
      </c>
      <c r="GF188" s="686" t="s">
        <v>792</v>
      </c>
      <c r="GG188" s="686">
        <v>0</v>
      </c>
      <c r="GH188" s="686">
        <v>0</v>
      </c>
      <c r="GI188" s="686" t="s">
        <v>792</v>
      </c>
      <c r="GJ188" s="686">
        <v>0</v>
      </c>
      <c r="GK188" s="686" t="s">
        <v>781</v>
      </c>
      <c r="GL188" s="686" t="s">
        <v>793</v>
      </c>
      <c r="GM188" s="686">
        <v>66</v>
      </c>
      <c r="GN188" s="686" t="s">
        <v>783</v>
      </c>
      <c r="GO188" s="686">
        <v>0</v>
      </c>
      <c r="GP188" s="686">
        <v>0</v>
      </c>
      <c r="GQ188" s="686">
        <v>4</v>
      </c>
      <c r="GR188" s="686">
        <v>2</v>
      </c>
      <c r="GS188" s="686">
        <v>3</v>
      </c>
      <c r="GT188" s="686" t="s">
        <v>783</v>
      </c>
      <c r="GU188" s="686" t="s">
        <v>783</v>
      </c>
      <c r="GV188" s="686" t="s">
        <v>783</v>
      </c>
      <c r="GW188" s="686" t="s">
        <v>783</v>
      </c>
      <c r="GX188" s="686" t="s">
        <v>783</v>
      </c>
      <c r="GY188" s="686">
        <v>1649</v>
      </c>
      <c r="GZ188" s="686">
        <v>0.15</v>
      </c>
      <c r="HA188" s="686">
        <v>5</v>
      </c>
      <c r="HB188" s="686" t="s">
        <v>783</v>
      </c>
      <c r="HC188" s="686" t="s">
        <v>782</v>
      </c>
      <c r="HD188" s="686">
        <v>25</v>
      </c>
      <c r="HE188" s="686" t="s">
        <v>783</v>
      </c>
      <c r="HF188" s="686">
        <v>0</v>
      </c>
      <c r="HG188" s="686" t="s">
        <v>783</v>
      </c>
      <c r="HH188" s="686">
        <v>0</v>
      </c>
      <c r="HI188" s="686">
        <v>1</v>
      </c>
      <c r="HJ188" s="686">
        <v>45</v>
      </c>
      <c r="HK188" s="686" t="s">
        <v>784</v>
      </c>
      <c r="HL188" s="686" t="s">
        <v>785</v>
      </c>
      <c r="HM188" s="686" t="s">
        <v>783</v>
      </c>
      <c r="HN188" s="686" t="s">
        <v>783</v>
      </c>
      <c r="HO188" s="686" t="s">
        <v>783</v>
      </c>
      <c r="HP188" s="686" t="s">
        <v>783</v>
      </c>
      <c r="HQ188" s="686" t="s">
        <v>783</v>
      </c>
      <c r="HR188" s="686">
        <v>3978961</v>
      </c>
      <c r="HS188" s="686" t="s">
        <v>783</v>
      </c>
      <c r="HT188" s="686" t="s">
        <v>786</v>
      </c>
      <c r="HU188" s="686" t="s">
        <v>787</v>
      </c>
      <c r="HV188" s="686">
        <v>4</v>
      </c>
      <c r="HW188" s="686">
        <v>2014</v>
      </c>
      <c r="HX188" s="686">
        <v>63</v>
      </c>
      <c r="HY188" s="686">
        <v>0</v>
      </c>
      <c r="HZ188" s="686">
        <v>792</v>
      </c>
      <c r="IA188" s="687">
        <v>41697.500081018516</v>
      </c>
      <c r="IB188" s="686" t="s">
        <v>788</v>
      </c>
      <c r="IC188" s="686">
        <v>3974483</v>
      </c>
      <c r="ID188" s="686">
        <v>2014</v>
      </c>
      <c r="IE188" s="686">
        <v>1712</v>
      </c>
      <c r="IF188" s="686" t="s">
        <v>783</v>
      </c>
      <c r="IG188" s="686" t="s">
        <v>783</v>
      </c>
      <c r="IH188" s="686" t="s">
        <v>783</v>
      </c>
      <c r="II188" s="686" t="s">
        <v>783</v>
      </c>
      <c r="IJ188" s="686" t="s">
        <v>783</v>
      </c>
      <c r="IK188" s="686" t="s">
        <v>783</v>
      </c>
      <c r="IL188" s="686" t="s">
        <v>783</v>
      </c>
      <c r="IM188" s="686" t="s">
        <v>783</v>
      </c>
      <c r="IN188" s="686" t="s">
        <v>783</v>
      </c>
      <c r="IO188" s="686">
        <v>1649</v>
      </c>
      <c r="IP188" s="687">
        <v>37477.354571759257</v>
      </c>
      <c r="IQ188" s="686">
        <v>4</v>
      </c>
      <c r="IR188" s="686" t="s">
        <v>793</v>
      </c>
      <c r="IS188" s="686">
        <v>3</v>
      </c>
      <c r="IT188" s="704">
        <v>41275</v>
      </c>
      <c r="IU188" s="686" t="s">
        <v>783</v>
      </c>
      <c r="IV188" s="686" t="s">
        <v>783</v>
      </c>
      <c r="IW188" s="686" t="s">
        <v>783</v>
      </c>
      <c r="IX188" s="686" t="s">
        <v>781</v>
      </c>
      <c r="IY188" s="686">
        <v>45</v>
      </c>
      <c r="IZ188" s="686" t="s">
        <v>789</v>
      </c>
      <c r="JA188" s="686" t="s">
        <v>783</v>
      </c>
      <c r="JB188" s="686" t="s">
        <v>783</v>
      </c>
      <c r="JC188" s="686" t="s">
        <v>783</v>
      </c>
      <c r="JD188" s="686">
        <v>329483</v>
      </c>
      <c r="JE188" s="686" t="s">
        <v>783</v>
      </c>
      <c r="JF188" s="686" t="s">
        <v>783</v>
      </c>
      <c r="JG188" s="686" t="s">
        <v>809</v>
      </c>
      <c r="JH188" s="686">
        <v>35</v>
      </c>
      <c r="JI188" s="686" t="s">
        <v>783</v>
      </c>
      <c r="JJ188" s="686" t="s">
        <v>783</v>
      </c>
      <c r="JK188" s="686" t="s">
        <v>783</v>
      </c>
      <c r="JL188" s="686" t="s">
        <v>790</v>
      </c>
      <c r="JM188" s="686">
        <v>4</v>
      </c>
      <c r="JN188" s="686">
        <v>1</v>
      </c>
      <c r="JO188" s="686" t="s">
        <v>783</v>
      </c>
      <c r="JP188" s="686">
        <v>12683066</v>
      </c>
      <c r="JQ188" s="686">
        <v>2013</v>
      </c>
      <c r="JR188" s="686">
        <v>12</v>
      </c>
      <c r="JS188" s="686" t="s">
        <v>783</v>
      </c>
      <c r="JT188" s="686" t="s">
        <v>783</v>
      </c>
      <c r="JU188" s="686" t="s">
        <v>967</v>
      </c>
      <c r="JV188" s="688">
        <v>639.82037200000002</v>
      </c>
      <c r="JW188">
        <f>JV188</f>
        <v>639.82037200000002</v>
      </c>
      <c r="JX188" s="225">
        <v>0.12117810075757576</v>
      </c>
    </row>
    <row r="189" spans="3:288">
      <c r="FX189" s="666" t="s">
        <v>431</v>
      </c>
      <c r="FY189" s="667">
        <v>69</v>
      </c>
      <c r="FZ189" s="667">
        <v>30289647</v>
      </c>
      <c r="GA189" s="667">
        <v>55</v>
      </c>
      <c r="GB189" s="667" t="s">
        <v>798</v>
      </c>
      <c r="GC189" s="667">
        <v>20</v>
      </c>
      <c r="GD189" s="667">
        <v>1970</v>
      </c>
      <c r="GE189" s="667">
        <v>1</v>
      </c>
      <c r="GF189" s="667" t="s">
        <v>780</v>
      </c>
      <c r="GG189" s="667">
        <v>1</v>
      </c>
      <c r="GH189" s="667">
        <v>1</v>
      </c>
      <c r="GI189" s="667" t="s">
        <v>780</v>
      </c>
      <c r="GJ189" s="667">
        <v>1</v>
      </c>
      <c r="GK189" s="667" t="s">
        <v>781</v>
      </c>
      <c r="GL189" s="667" t="s">
        <v>782</v>
      </c>
      <c r="GM189" s="667">
        <v>50</v>
      </c>
      <c r="GN189" s="667" t="s">
        <v>783</v>
      </c>
      <c r="GO189" s="667">
        <v>0</v>
      </c>
      <c r="GP189" s="667">
        <v>0</v>
      </c>
      <c r="GQ189" s="667">
        <v>4</v>
      </c>
      <c r="GR189" s="667">
        <v>2</v>
      </c>
      <c r="GS189" s="667">
        <v>2</v>
      </c>
      <c r="GT189" s="667" t="s">
        <v>783</v>
      </c>
      <c r="GU189" s="667" t="s">
        <v>783</v>
      </c>
      <c r="GV189" s="667" t="s">
        <v>783</v>
      </c>
      <c r="GW189" s="667" t="s">
        <v>783</v>
      </c>
      <c r="GX189" s="667" t="s">
        <v>783</v>
      </c>
      <c r="GY189" s="667">
        <v>1649</v>
      </c>
      <c r="GZ189" s="667">
        <v>0.23</v>
      </c>
      <c r="HA189" s="667">
        <v>5</v>
      </c>
      <c r="HB189" s="667" t="s">
        <v>783</v>
      </c>
      <c r="HC189" s="667" t="s">
        <v>782</v>
      </c>
      <c r="HD189" s="667">
        <v>35</v>
      </c>
      <c r="HE189" s="667" t="s">
        <v>783</v>
      </c>
      <c r="HF189" s="667">
        <v>0</v>
      </c>
      <c r="HG189" s="667" t="s">
        <v>783</v>
      </c>
      <c r="HH189" s="667">
        <v>0</v>
      </c>
      <c r="HI189" s="667">
        <v>1</v>
      </c>
      <c r="HJ189" s="667">
        <v>45</v>
      </c>
      <c r="HK189" s="667" t="s">
        <v>784</v>
      </c>
      <c r="HL189" s="667" t="s">
        <v>785</v>
      </c>
      <c r="HM189" s="667" t="s">
        <v>783</v>
      </c>
      <c r="HN189" s="667" t="s">
        <v>783</v>
      </c>
      <c r="HO189" s="667" t="s">
        <v>783</v>
      </c>
      <c r="HP189" s="667" t="s">
        <v>783</v>
      </c>
      <c r="HQ189" s="667" t="s">
        <v>783</v>
      </c>
      <c r="HR189" s="667">
        <v>3980114</v>
      </c>
      <c r="HS189" s="667" t="s">
        <v>783</v>
      </c>
      <c r="HT189" s="667" t="s">
        <v>786</v>
      </c>
      <c r="HU189" s="667" t="s">
        <v>787</v>
      </c>
      <c r="HV189" s="667">
        <v>4</v>
      </c>
      <c r="HW189" s="667">
        <v>2014</v>
      </c>
      <c r="HX189" s="667">
        <v>63</v>
      </c>
      <c r="HY189" s="667">
        <v>0</v>
      </c>
      <c r="HZ189" s="667">
        <v>1214</v>
      </c>
      <c r="IA189" s="668">
        <v>41697.500081018516</v>
      </c>
      <c r="IB189" s="667" t="s">
        <v>788</v>
      </c>
      <c r="IC189" s="667">
        <v>3975636</v>
      </c>
      <c r="ID189" s="667">
        <v>2014</v>
      </c>
      <c r="IE189" s="667">
        <v>1712</v>
      </c>
      <c r="IF189" s="667" t="s">
        <v>783</v>
      </c>
      <c r="IG189" s="667" t="s">
        <v>783</v>
      </c>
      <c r="IH189" s="667" t="s">
        <v>783</v>
      </c>
      <c r="II189" s="667" t="s">
        <v>783</v>
      </c>
      <c r="IJ189" s="667" t="s">
        <v>783</v>
      </c>
      <c r="IK189" s="667" t="s">
        <v>783</v>
      </c>
      <c r="IL189" s="667" t="s">
        <v>783</v>
      </c>
      <c r="IM189" s="667" t="s">
        <v>783</v>
      </c>
      <c r="IN189" s="667" t="s">
        <v>783</v>
      </c>
      <c r="IO189" s="667">
        <v>1649</v>
      </c>
      <c r="IP189" s="668">
        <v>37477.354571759257</v>
      </c>
      <c r="IQ189" s="667">
        <v>2</v>
      </c>
      <c r="IR189" s="667" t="s">
        <v>793</v>
      </c>
      <c r="IS189" s="667">
        <v>2</v>
      </c>
      <c r="IT189" s="669">
        <v>41275</v>
      </c>
      <c r="IU189" s="667" t="s">
        <v>783</v>
      </c>
      <c r="IV189" s="667" t="s">
        <v>783</v>
      </c>
      <c r="IW189" s="667" t="s">
        <v>783</v>
      </c>
      <c r="IX189" s="667" t="s">
        <v>781</v>
      </c>
      <c r="IY189" s="667">
        <v>45</v>
      </c>
      <c r="IZ189" s="667" t="s">
        <v>789</v>
      </c>
      <c r="JA189" s="667" t="s">
        <v>783</v>
      </c>
      <c r="JB189" s="667" t="s">
        <v>783</v>
      </c>
      <c r="JC189" s="667" t="s">
        <v>783</v>
      </c>
      <c r="JD189" s="667">
        <v>329484</v>
      </c>
      <c r="JE189" s="667" t="s">
        <v>783</v>
      </c>
      <c r="JF189" s="667" t="s">
        <v>783</v>
      </c>
      <c r="JG189" s="667" t="s">
        <v>802</v>
      </c>
      <c r="JH189" s="667">
        <v>55</v>
      </c>
      <c r="JI189" s="667" t="s">
        <v>783</v>
      </c>
      <c r="JJ189" s="667" t="s">
        <v>783</v>
      </c>
      <c r="JK189" s="667" t="s">
        <v>783</v>
      </c>
      <c r="JL189" s="667" t="s">
        <v>790</v>
      </c>
      <c r="JM189" s="667">
        <v>4</v>
      </c>
      <c r="JN189" s="667">
        <v>3</v>
      </c>
      <c r="JO189" s="667" t="s">
        <v>783</v>
      </c>
      <c r="JP189" s="667">
        <v>10711928</v>
      </c>
      <c r="JQ189" s="667">
        <v>2011</v>
      </c>
      <c r="JR189" s="667">
        <v>3</v>
      </c>
      <c r="JS189" s="667" t="s">
        <v>783</v>
      </c>
      <c r="JT189" s="667" t="s">
        <v>783</v>
      </c>
      <c r="JU189" s="667" t="s">
        <v>968</v>
      </c>
      <c r="JV189" s="670">
        <v>1066.7419789999999</v>
      </c>
      <c r="JX189" s="225"/>
    </row>
    <row r="190" spans="3:288">
      <c r="FX190" s="660" t="s">
        <v>431</v>
      </c>
      <c r="FY190" s="661">
        <v>291</v>
      </c>
      <c r="FZ190" s="661">
        <v>30289644</v>
      </c>
      <c r="GA190" s="661">
        <v>55</v>
      </c>
      <c r="GB190" s="661" t="s">
        <v>798</v>
      </c>
      <c r="GC190" s="661">
        <v>20</v>
      </c>
      <c r="GD190" s="661">
        <v>1970</v>
      </c>
      <c r="GE190" s="661">
        <v>1</v>
      </c>
      <c r="GF190" s="661" t="s">
        <v>780</v>
      </c>
      <c r="GG190" s="661">
        <v>1</v>
      </c>
      <c r="GH190" s="661">
        <v>1</v>
      </c>
      <c r="GI190" s="661" t="s">
        <v>780</v>
      </c>
      <c r="GJ190" s="661">
        <v>1</v>
      </c>
      <c r="GK190" s="661" t="s">
        <v>781</v>
      </c>
      <c r="GL190" s="661" t="s">
        <v>782</v>
      </c>
      <c r="GM190" s="661">
        <v>50</v>
      </c>
      <c r="GN190" s="661" t="s">
        <v>783</v>
      </c>
      <c r="GO190" s="661">
        <v>0</v>
      </c>
      <c r="GP190" s="661">
        <v>0</v>
      </c>
      <c r="GQ190" s="661">
        <v>4</v>
      </c>
      <c r="GR190" s="661">
        <v>2</v>
      </c>
      <c r="GS190" s="661">
        <v>2</v>
      </c>
      <c r="GT190" s="661" t="s">
        <v>783</v>
      </c>
      <c r="GU190" s="661" t="s">
        <v>783</v>
      </c>
      <c r="GV190" s="661" t="s">
        <v>783</v>
      </c>
      <c r="GW190" s="661" t="s">
        <v>783</v>
      </c>
      <c r="GX190" s="661" t="s">
        <v>783</v>
      </c>
      <c r="GY190" s="661">
        <v>1649</v>
      </c>
      <c r="GZ190" s="661">
        <v>0.11</v>
      </c>
      <c r="HA190" s="661">
        <v>5</v>
      </c>
      <c r="HB190" s="661" t="s">
        <v>783</v>
      </c>
      <c r="HC190" s="661" t="s">
        <v>782</v>
      </c>
      <c r="HD190" s="661">
        <v>35</v>
      </c>
      <c r="HE190" s="661" t="s">
        <v>783</v>
      </c>
      <c r="HF190" s="661">
        <v>0</v>
      </c>
      <c r="HG190" s="661" t="s">
        <v>783</v>
      </c>
      <c r="HH190" s="661">
        <v>0</v>
      </c>
      <c r="HI190" s="661">
        <v>1</v>
      </c>
      <c r="HJ190" s="661">
        <v>45</v>
      </c>
      <c r="HK190" s="661" t="s">
        <v>784</v>
      </c>
      <c r="HL190" s="661" t="s">
        <v>785</v>
      </c>
      <c r="HM190" s="661" t="s">
        <v>783</v>
      </c>
      <c r="HN190" s="661" t="s">
        <v>783</v>
      </c>
      <c r="HO190" s="661" t="s">
        <v>783</v>
      </c>
      <c r="HP190" s="661" t="s">
        <v>783</v>
      </c>
      <c r="HQ190" s="661" t="s">
        <v>783</v>
      </c>
      <c r="HR190" s="661">
        <v>3980113</v>
      </c>
      <c r="HS190" s="661" t="s">
        <v>783</v>
      </c>
      <c r="HT190" s="661" t="s">
        <v>786</v>
      </c>
      <c r="HU190" s="661" t="s">
        <v>787</v>
      </c>
      <c r="HV190" s="661">
        <v>4</v>
      </c>
      <c r="HW190" s="661">
        <v>2014</v>
      </c>
      <c r="HX190" s="661">
        <v>63</v>
      </c>
      <c r="HY190" s="661">
        <v>0</v>
      </c>
      <c r="HZ190" s="661">
        <v>581</v>
      </c>
      <c r="IA190" s="662">
        <v>41697.500081018516</v>
      </c>
      <c r="IB190" s="661" t="s">
        <v>788</v>
      </c>
      <c r="IC190" s="661">
        <v>3975635</v>
      </c>
      <c r="ID190" s="661">
        <v>2014</v>
      </c>
      <c r="IE190" s="661">
        <v>1712</v>
      </c>
      <c r="IF190" s="661" t="s">
        <v>783</v>
      </c>
      <c r="IG190" s="661" t="s">
        <v>783</v>
      </c>
      <c r="IH190" s="661" t="s">
        <v>783</v>
      </c>
      <c r="II190" s="661" t="s">
        <v>783</v>
      </c>
      <c r="IJ190" s="661" t="s">
        <v>783</v>
      </c>
      <c r="IK190" s="661" t="s">
        <v>783</v>
      </c>
      <c r="IL190" s="661" t="s">
        <v>783</v>
      </c>
      <c r="IM190" s="661" t="s">
        <v>783</v>
      </c>
      <c r="IN190" s="661" t="s">
        <v>783</v>
      </c>
      <c r="IO190" s="661">
        <v>1649</v>
      </c>
      <c r="IP190" s="662">
        <v>37477.354571759257</v>
      </c>
      <c r="IQ190" s="661">
        <v>2</v>
      </c>
      <c r="IR190" s="661" t="s">
        <v>793</v>
      </c>
      <c r="IS190" s="661">
        <v>2</v>
      </c>
      <c r="IT190" s="663">
        <v>41275</v>
      </c>
      <c r="IU190" s="661" t="s">
        <v>783</v>
      </c>
      <c r="IV190" s="661" t="s">
        <v>783</v>
      </c>
      <c r="IW190" s="661" t="s">
        <v>783</v>
      </c>
      <c r="IX190" s="661" t="s">
        <v>781</v>
      </c>
      <c r="IY190" s="661">
        <v>45</v>
      </c>
      <c r="IZ190" s="661" t="s">
        <v>789</v>
      </c>
      <c r="JA190" s="661" t="s">
        <v>783</v>
      </c>
      <c r="JB190" s="661" t="s">
        <v>783</v>
      </c>
      <c r="JC190" s="661" t="s">
        <v>783</v>
      </c>
      <c r="JD190" s="661">
        <v>329484</v>
      </c>
      <c r="JE190" s="661" t="s">
        <v>783</v>
      </c>
      <c r="JF190" s="661" t="s">
        <v>783</v>
      </c>
      <c r="JG190" s="661" t="s">
        <v>802</v>
      </c>
      <c r="JH190" s="661">
        <v>55</v>
      </c>
      <c r="JI190" s="661" t="s">
        <v>783</v>
      </c>
      <c r="JJ190" s="661" t="s">
        <v>783</v>
      </c>
      <c r="JK190" s="661" t="s">
        <v>783</v>
      </c>
      <c r="JL190" s="661" t="s">
        <v>790</v>
      </c>
      <c r="JM190" s="661">
        <v>4</v>
      </c>
      <c r="JN190" s="661">
        <v>3</v>
      </c>
      <c r="JO190" s="661" t="s">
        <v>783</v>
      </c>
      <c r="JP190" s="661">
        <v>10711928</v>
      </c>
      <c r="JQ190" s="661">
        <v>2011</v>
      </c>
      <c r="JR190" s="661">
        <v>3</v>
      </c>
      <c r="JS190" s="661" t="s">
        <v>783</v>
      </c>
      <c r="JT190" s="661" t="s">
        <v>783</v>
      </c>
      <c r="JU190" s="661" t="s">
        <v>969</v>
      </c>
      <c r="JV190" s="664">
        <v>490.52189099999998</v>
      </c>
      <c r="JX190" s="225"/>
    </row>
    <row r="191" spans="3:288" ht="15" thickBot="1">
      <c r="FX191" s="625" t="s">
        <v>431</v>
      </c>
      <c r="FY191" s="626">
        <v>308</v>
      </c>
      <c r="FZ191" s="626">
        <v>30289642</v>
      </c>
      <c r="GA191" s="626">
        <v>55</v>
      </c>
      <c r="GB191" s="626" t="s">
        <v>798</v>
      </c>
      <c r="GC191" s="626">
        <v>20</v>
      </c>
      <c r="GD191" s="626">
        <v>1970</v>
      </c>
      <c r="GE191" s="626">
        <v>1</v>
      </c>
      <c r="GF191" s="626" t="s">
        <v>780</v>
      </c>
      <c r="GG191" s="626">
        <v>1</v>
      </c>
      <c r="GH191" s="626">
        <v>1</v>
      </c>
      <c r="GI191" s="626" t="s">
        <v>780</v>
      </c>
      <c r="GJ191" s="626">
        <v>1</v>
      </c>
      <c r="GK191" s="626" t="s">
        <v>781</v>
      </c>
      <c r="GL191" s="626" t="s">
        <v>782</v>
      </c>
      <c r="GM191" s="626">
        <v>50</v>
      </c>
      <c r="GN191" s="626" t="s">
        <v>783</v>
      </c>
      <c r="GO191" s="626">
        <v>0</v>
      </c>
      <c r="GP191" s="626">
        <v>0</v>
      </c>
      <c r="GQ191" s="626">
        <v>4</v>
      </c>
      <c r="GR191" s="626">
        <v>2</v>
      </c>
      <c r="GS191" s="626">
        <v>2</v>
      </c>
      <c r="GT191" s="626" t="s">
        <v>783</v>
      </c>
      <c r="GU191" s="626" t="s">
        <v>783</v>
      </c>
      <c r="GV191" s="626" t="s">
        <v>783</v>
      </c>
      <c r="GW191" s="626" t="s">
        <v>783</v>
      </c>
      <c r="GX191" s="626" t="s">
        <v>783</v>
      </c>
      <c r="GY191" s="626">
        <v>1649</v>
      </c>
      <c r="GZ191" s="626">
        <v>0.09</v>
      </c>
      <c r="HA191" s="626">
        <v>5</v>
      </c>
      <c r="HB191" s="626" t="s">
        <v>783</v>
      </c>
      <c r="HC191" s="626" t="s">
        <v>782</v>
      </c>
      <c r="HD191" s="626">
        <v>35</v>
      </c>
      <c r="HE191" s="626" t="s">
        <v>783</v>
      </c>
      <c r="HF191" s="626">
        <v>0</v>
      </c>
      <c r="HG191" s="626" t="s">
        <v>783</v>
      </c>
      <c r="HH191" s="626">
        <v>0</v>
      </c>
      <c r="HI191" s="626">
        <v>1</v>
      </c>
      <c r="HJ191" s="626">
        <v>45</v>
      </c>
      <c r="HK191" s="626" t="s">
        <v>784</v>
      </c>
      <c r="HL191" s="626" t="s">
        <v>785</v>
      </c>
      <c r="HM191" s="626" t="s">
        <v>783</v>
      </c>
      <c r="HN191" s="626" t="s">
        <v>783</v>
      </c>
      <c r="HO191" s="626" t="s">
        <v>783</v>
      </c>
      <c r="HP191" s="626" t="s">
        <v>783</v>
      </c>
      <c r="HQ191" s="626" t="s">
        <v>783</v>
      </c>
      <c r="HR191" s="626">
        <v>3978950</v>
      </c>
      <c r="HS191" s="626" t="s">
        <v>783</v>
      </c>
      <c r="HT191" s="626" t="s">
        <v>786</v>
      </c>
      <c r="HU191" s="626" t="s">
        <v>787</v>
      </c>
      <c r="HV191" s="626">
        <v>4</v>
      </c>
      <c r="HW191" s="626">
        <v>2014</v>
      </c>
      <c r="HX191" s="626">
        <v>63</v>
      </c>
      <c r="HY191" s="626">
        <v>0</v>
      </c>
      <c r="HZ191" s="626">
        <v>475</v>
      </c>
      <c r="IA191" s="627">
        <v>41697.500081018516</v>
      </c>
      <c r="IB191" s="626" t="s">
        <v>788</v>
      </c>
      <c r="IC191" s="626">
        <v>3974472</v>
      </c>
      <c r="ID191" s="626">
        <v>2014</v>
      </c>
      <c r="IE191" s="626">
        <v>1712</v>
      </c>
      <c r="IF191" s="626" t="s">
        <v>783</v>
      </c>
      <c r="IG191" s="626" t="s">
        <v>783</v>
      </c>
      <c r="IH191" s="626" t="s">
        <v>783</v>
      </c>
      <c r="II191" s="626" t="s">
        <v>783</v>
      </c>
      <c r="IJ191" s="626" t="s">
        <v>783</v>
      </c>
      <c r="IK191" s="626" t="s">
        <v>783</v>
      </c>
      <c r="IL191" s="626" t="s">
        <v>783</v>
      </c>
      <c r="IM191" s="626" t="s">
        <v>783</v>
      </c>
      <c r="IN191" s="626" t="s">
        <v>783</v>
      </c>
      <c r="IO191" s="626">
        <v>1649</v>
      </c>
      <c r="IP191" s="627">
        <v>37477.354571759257</v>
      </c>
      <c r="IQ191" s="626">
        <v>2</v>
      </c>
      <c r="IR191" s="626" t="s">
        <v>793</v>
      </c>
      <c r="IS191" s="626">
        <v>2</v>
      </c>
      <c r="IT191" s="665">
        <v>41275</v>
      </c>
      <c r="IU191" s="626" t="s">
        <v>783</v>
      </c>
      <c r="IV191" s="626" t="s">
        <v>783</v>
      </c>
      <c r="IW191" s="626" t="s">
        <v>783</v>
      </c>
      <c r="IX191" s="626" t="s">
        <v>781</v>
      </c>
      <c r="IY191" s="626">
        <v>45</v>
      </c>
      <c r="IZ191" s="626" t="s">
        <v>789</v>
      </c>
      <c r="JA191" s="626" t="s">
        <v>783</v>
      </c>
      <c r="JB191" s="626" t="s">
        <v>783</v>
      </c>
      <c r="JC191" s="626" t="s">
        <v>783</v>
      </c>
      <c r="JD191" s="626">
        <v>329484</v>
      </c>
      <c r="JE191" s="626" t="s">
        <v>783</v>
      </c>
      <c r="JF191" s="626" t="s">
        <v>783</v>
      </c>
      <c r="JG191" s="626" t="s">
        <v>802</v>
      </c>
      <c r="JH191" s="626">
        <v>55</v>
      </c>
      <c r="JI191" s="626" t="s">
        <v>783</v>
      </c>
      <c r="JJ191" s="626" t="s">
        <v>783</v>
      </c>
      <c r="JK191" s="626" t="s">
        <v>783</v>
      </c>
      <c r="JL191" s="626" t="s">
        <v>790</v>
      </c>
      <c r="JM191" s="626">
        <v>4</v>
      </c>
      <c r="JN191" s="626">
        <v>3</v>
      </c>
      <c r="JO191" s="626" t="s">
        <v>783</v>
      </c>
      <c r="JP191" s="626">
        <v>10711928</v>
      </c>
      <c r="JQ191" s="626">
        <v>2011</v>
      </c>
      <c r="JR191" s="626">
        <v>3</v>
      </c>
      <c r="JS191" s="626" t="s">
        <v>783</v>
      </c>
      <c r="JT191" s="626" t="s">
        <v>783</v>
      </c>
      <c r="JU191" s="626" t="s">
        <v>970</v>
      </c>
      <c r="JV191" s="628">
        <v>424.483901</v>
      </c>
      <c r="JW191">
        <f>SUM(JV189:JV191)</f>
        <v>1981.7477709999998</v>
      </c>
      <c r="JX191" s="225">
        <v>0.37533101723484846</v>
      </c>
    </row>
    <row r="192" spans="3:288" ht="15" thickBot="1">
      <c r="FX192" s="655" t="s">
        <v>511</v>
      </c>
      <c r="FY192" s="656">
        <v>196</v>
      </c>
      <c r="FZ192" s="656">
        <v>30289649</v>
      </c>
      <c r="GA192" s="656">
        <v>40</v>
      </c>
      <c r="GB192" s="656" t="s">
        <v>779</v>
      </c>
      <c r="GC192" s="656">
        <v>20</v>
      </c>
      <c r="GD192" s="656">
        <v>2000</v>
      </c>
      <c r="GE192" s="656">
        <v>0</v>
      </c>
      <c r="GF192" s="656" t="s">
        <v>792</v>
      </c>
      <c r="GG192" s="656">
        <v>0</v>
      </c>
      <c r="GH192" s="656">
        <v>0</v>
      </c>
      <c r="GI192" s="656" t="s">
        <v>792</v>
      </c>
      <c r="GJ192" s="656">
        <v>0</v>
      </c>
      <c r="GK192" s="656" t="s">
        <v>781</v>
      </c>
      <c r="GL192" s="656" t="s">
        <v>793</v>
      </c>
      <c r="GM192" s="656">
        <v>66</v>
      </c>
      <c r="GN192" s="656" t="s">
        <v>783</v>
      </c>
      <c r="GO192" s="656">
        <v>0</v>
      </c>
      <c r="GP192" s="656">
        <v>0</v>
      </c>
      <c r="GQ192" s="656">
        <v>4</v>
      </c>
      <c r="GR192" s="656">
        <v>2</v>
      </c>
      <c r="GS192" s="656">
        <v>5</v>
      </c>
      <c r="GT192" s="656" t="s">
        <v>783</v>
      </c>
      <c r="GU192" s="656" t="s">
        <v>783</v>
      </c>
      <c r="GV192" s="656" t="s">
        <v>783</v>
      </c>
      <c r="GW192" s="656" t="s">
        <v>783</v>
      </c>
      <c r="GX192" s="656" t="s">
        <v>783</v>
      </c>
      <c r="GY192" s="656">
        <v>1649</v>
      </c>
      <c r="GZ192" s="656">
        <v>7.0000000000000007E-2</v>
      </c>
      <c r="HA192" s="656">
        <v>5</v>
      </c>
      <c r="HB192" s="656" t="s">
        <v>783</v>
      </c>
      <c r="HC192" s="656" t="s">
        <v>782</v>
      </c>
      <c r="HD192" s="656">
        <v>15</v>
      </c>
      <c r="HE192" s="656" t="s">
        <v>783</v>
      </c>
      <c r="HF192" s="656">
        <v>0</v>
      </c>
      <c r="HG192" s="656" t="s">
        <v>783</v>
      </c>
      <c r="HH192" s="656">
        <v>0</v>
      </c>
      <c r="HI192" s="656">
        <v>1</v>
      </c>
      <c r="HJ192" s="656">
        <v>45</v>
      </c>
      <c r="HK192" s="656" t="s">
        <v>784</v>
      </c>
      <c r="HL192" s="656" t="s">
        <v>785</v>
      </c>
      <c r="HM192" s="656" t="s">
        <v>783</v>
      </c>
      <c r="HN192" s="656" t="s">
        <v>783</v>
      </c>
      <c r="HO192" s="656" t="s">
        <v>783</v>
      </c>
      <c r="HP192" s="656" t="s">
        <v>783</v>
      </c>
      <c r="HQ192" s="656" t="s">
        <v>783</v>
      </c>
      <c r="HR192" s="656">
        <v>4870888</v>
      </c>
      <c r="HS192" s="656" t="s">
        <v>783</v>
      </c>
      <c r="HT192" s="656" t="s">
        <v>786</v>
      </c>
      <c r="HU192" s="656" t="s">
        <v>787</v>
      </c>
      <c r="HV192" s="656">
        <v>4</v>
      </c>
      <c r="HW192" s="656">
        <v>2014</v>
      </c>
      <c r="HX192" s="656">
        <v>63</v>
      </c>
      <c r="HY192" s="656">
        <v>0</v>
      </c>
      <c r="HZ192" s="656">
        <v>370</v>
      </c>
      <c r="IA192" s="657">
        <v>41697.500081018516</v>
      </c>
      <c r="IB192" s="656" t="s">
        <v>788</v>
      </c>
      <c r="IC192" s="656">
        <v>4870887</v>
      </c>
      <c r="ID192" s="656">
        <v>2014</v>
      </c>
      <c r="IE192" s="656">
        <v>1712</v>
      </c>
      <c r="IF192" s="656" t="s">
        <v>783</v>
      </c>
      <c r="IG192" s="656" t="s">
        <v>783</v>
      </c>
      <c r="IH192" s="656" t="s">
        <v>783</v>
      </c>
      <c r="II192" s="656" t="s">
        <v>783</v>
      </c>
      <c r="IJ192" s="656" t="s">
        <v>783</v>
      </c>
      <c r="IK192" s="656" t="s">
        <v>783</v>
      </c>
      <c r="IL192" s="656" t="s">
        <v>783</v>
      </c>
      <c r="IM192" s="656" t="s">
        <v>783</v>
      </c>
      <c r="IN192" s="656" t="s">
        <v>783</v>
      </c>
      <c r="IO192" s="656">
        <v>1649</v>
      </c>
      <c r="IP192" s="657">
        <v>37477.354571759257</v>
      </c>
      <c r="IQ192" s="656">
        <v>1</v>
      </c>
      <c r="IR192" s="656" t="s">
        <v>793</v>
      </c>
      <c r="IS192" s="656">
        <v>5</v>
      </c>
      <c r="IT192" s="658">
        <v>41275</v>
      </c>
      <c r="IU192" s="656" t="s">
        <v>783</v>
      </c>
      <c r="IV192" s="656" t="s">
        <v>783</v>
      </c>
      <c r="IW192" s="656" t="s">
        <v>783</v>
      </c>
      <c r="IX192" s="656" t="s">
        <v>781</v>
      </c>
      <c r="IY192" s="656">
        <v>45</v>
      </c>
      <c r="IZ192" s="656" t="s">
        <v>789</v>
      </c>
      <c r="JA192" s="656" t="s">
        <v>783</v>
      </c>
      <c r="JB192" s="656" t="s">
        <v>783</v>
      </c>
      <c r="JC192" s="656" t="s">
        <v>783</v>
      </c>
      <c r="JD192" s="656">
        <v>329485</v>
      </c>
      <c r="JE192" s="656" t="s">
        <v>783</v>
      </c>
      <c r="JF192" s="656" t="s">
        <v>783</v>
      </c>
      <c r="JG192" s="656" t="s">
        <v>815</v>
      </c>
      <c r="JH192" s="656">
        <v>40</v>
      </c>
      <c r="JI192" s="656" t="s">
        <v>783</v>
      </c>
      <c r="JJ192" s="656" t="s">
        <v>783</v>
      </c>
      <c r="JK192" s="656" t="s">
        <v>783</v>
      </c>
      <c r="JL192" s="656" t="s">
        <v>790</v>
      </c>
      <c r="JM192" s="656">
        <v>4</v>
      </c>
      <c r="JN192" s="656">
        <v>2</v>
      </c>
      <c r="JO192" s="656" t="s">
        <v>783</v>
      </c>
      <c r="JP192" s="656">
        <v>10711928</v>
      </c>
      <c r="JQ192" s="656">
        <v>2011</v>
      </c>
      <c r="JR192" s="656">
        <v>3</v>
      </c>
      <c r="JS192" s="656" t="s">
        <v>783</v>
      </c>
      <c r="JT192" s="656" t="s">
        <v>783</v>
      </c>
      <c r="JU192" s="656" t="s">
        <v>971</v>
      </c>
      <c r="JV192" s="659">
        <v>319.02499599999999</v>
      </c>
      <c r="JW192">
        <f>JV192</f>
        <v>319.02499599999999</v>
      </c>
      <c r="JX192" s="225">
        <v>6.0421400757575752E-2</v>
      </c>
    </row>
    <row r="193" spans="180:284">
      <c r="FX193" s="666" t="s">
        <v>475</v>
      </c>
      <c r="FY193" s="667">
        <v>101</v>
      </c>
      <c r="FZ193" s="667">
        <v>30289653</v>
      </c>
      <c r="GA193" s="667">
        <v>55</v>
      </c>
      <c r="GB193" s="667" t="s">
        <v>798</v>
      </c>
      <c r="GC193" s="667">
        <v>20</v>
      </c>
      <c r="GD193" s="667">
        <v>1991</v>
      </c>
      <c r="GE193" s="667">
        <v>1</v>
      </c>
      <c r="GF193" s="667" t="s">
        <v>780</v>
      </c>
      <c r="GG193" s="667">
        <v>2</v>
      </c>
      <c r="GH193" s="667">
        <v>1</v>
      </c>
      <c r="GI193" s="667" t="s">
        <v>780</v>
      </c>
      <c r="GJ193" s="667">
        <v>2</v>
      </c>
      <c r="GK193" s="667" t="s">
        <v>781</v>
      </c>
      <c r="GL193" s="667" t="s">
        <v>782</v>
      </c>
      <c r="GM193" s="667">
        <v>60</v>
      </c>
      <c r="GN193" s="667" t="s">
        <v>783</v>
      </c>
      <c r="GO193" s="667">
        <v>0</v>
      </c>
      <c r="GP193" s="667">
        <v>0</v>
      </c>
      <c r="GQ193" s="667">
        <v>4</v>
      </c>
      <c r="GR193" s="667">
        <v>2</v>
      </c>
      <c r="GS193" s="667">
        <v>2</v>
      </c>
      <c r="GT193" s="667" t="s">
        <v>783</v>
      </c>
      <c r="GU193" s="667" t="s">
        <v>783</v>
      </c>
      <c r="GV193" s="667" t="s">
        <v>783</v>
      </c>
      <c r="GW193" s="667" t="s">
        <v>783</v>
      </c>
      <c r="GX193" s="667" t="s">
        <v>783</v>
      </c>
      <c r="GY193" s="667">
        <v>1649</v>
      </c>
      <c r="GZ193" s="667">
        <v>1.03</v>
      </c>
      <c r="HA193" s="667">
        <v>5</v>
      </c>
      <c r="HB193" s="667" t="s">
        <v>783</v>
      </c>
      <c r="HC193" s="667" t="s">
        <v>782</v>
      </c>
      <c r="HD193" s="667">
        <v>15</v>
      </c>
      <c r="HE193" s="667" t="s">
        <v>783</v>
      </c>
      <c r="HF193" s="667">
        <v>0</v>
      </c>
      <c r="HG193" s="667" t="s">
        <v>783</v>
      </c>
      <c r="HH193" s="667">
        <v>0</v>
      </c>
      <c r="HI193" s="667">
        <v>1</v>
      </c>
      <c r="HJ193" s="667">
        <v>45</v>
      </c>
      <c r="HK193" s="667" t="s">
        <v>784</v>
      </c>
      <c r="HL193" s="667" t="s">
        <v>785</v>
      </c>
      <c r="HM193" s="667" t="s">
        <v>783</v>
      </c>
      <c r="HN193" s="667" t="s">
        <v>783</v>
      </c>
      <c r="HO193" s="667" t="s">
        <v>783</v>
      </c>
      <c r="HP193" s="667" t="s">
        <v>783</v>
      </c>
      <c r="HQ193" s="667" t="s">
        <v>783</v>
      </c>
      <c r="HR193" s="667">
        <v>3978940</v>
      </c>
      <c r="HS193" s="667" t="s">
        <v>783</v>
      </c>
      <c r="HT193" s="667" t="s">
        <v>786</v>
      </c>
      <c r="HU193" s="667" t="s">
        <v>787</v>
      </c>
      <c r="HV193" s="667">
        <v>4</v>
      </c>
      <c r="HW193" s="667">
        <v>2014</v>
      </c>
      <c r="HX193" s="667">
        <v>63</v>
      </c>
      <c r="HY193" s="667">
        <v>0</v>
      </c>
      <c r="HZ193" s="667">
        <v>5438</v>
      </c>
      <c r="IA193" s="668">
        <v>41697.500081018516</v>
      </c>
      <c r="IB193" s="667" t="s">
        <v>788</v>
      </c>
      <c r="IC193" s="667">
        <v>3974462</v>
      </c>
      <c r="ID193" s="667">
        <v>2014</v>
      </c>
      <c r="IE193" s="667">
        <v>1712</v>
      </c>
      <c r="IF193" s="667" t="s">
        <v>783</v>
      </c>
      <c r="IG193" s="667" t="s">
        <v>783</v>
      </c>
      <c r="IH193" s="667" t="s">
        <v>783</v>
      </c>
      <c r="II193" s="667" t="s">
        <v>783</v>
      </c>
      <c r="IJ193" s="667" t="s">
        <v>783</v>
      </c>
      <c r="IK193" s="667" t="s">
        <v>783</v>
      </c>
      <c r="IL193" s="667" t="s">
        <v>783</v>
      </c>
      <c r="IM193" s="667" t="s">
        <v>783</v>
      </c>
      <c r="IN193" s="667" t="s">
        <v>783</v>
      </c>
      <c r="IO193" s="667">
        <v>1649</v>
      </c>
      <c r="IP193" s="668">
        <v>37477.354571759257</v>
      </c>
      <c r="IQ193" s="667">
        <v>2</v>
      </c>
      <c r="IR193" s="667" t="s">
        <v>793</v>
      </c>
      <c r="IS193" s="667">
        <v>2</v>
      </c>
      <c r="IT193" s="669">
        <v>41275</v>
      </c>
      <c r="IU193" s="667" t="s">
        <v>783</v>
      </c>
      <c r="IV193" s="667" t="s">
        <v>783</v>
      </c>
      <c r="IW193" s="667" t="s">
        <v>783</v>
      </c>
      <c r="IX193" s="667" t="s">
        <v>781</v>
      </c>
      <c r="IY193" s="667">
        <v>45</v>
      </c>
      <c r="IZ193" s="667" t="s">
        <v>789</v>
      </c>
      <c r="JA193" s="667" t="s">
        <v>783</v>
      </c>
      <c r="JB193" s="667" t="s">
        <v>783</v>
      </c>
      <c r="JC193" s="667" t="s">
        <v>783</v>
      </c>
      <c r="JD193" s="667">
        <v>329486</v>
      </c>
      <c r="JE193" s="667" t="s">
        <v>783</v>
      </c>
      <c r="JF193" s="667" t="s">
        <v>783</v>
      </c>
      <c r="JG193" s="667" t="s">
        <v>802</v>
      </c>
      <c r="JH193" s="667">
        <v>55</v>
      </c>
      <c r="JI193" s="667" t="s">
        <v>783</v>
      </c>
      <c r="JJ193" s="667" t="s">
        <v>783</v>
      </c>
      <c r="JK193" s="667" t="s">
        <v>783</v>
      </c>
      <c r="JL193" s="667" t="s">
        <v>790</v>
      </c>
      <c r="JM193" s="667">
        <v>4</v>
      </c>
      <c r="JN193" s="667">
        <v>3</v>
      </c>
      <c r="JO193" s="667" t="s">
        <v>783</v>
      </c>
      <c r="JP193" s="667">
        <v>10711928</v>
      </c>
      <c r="JQ193" s="667">
        <v>2011</v>
      </c>
      <c r="JR193" s="667">
        <v>3</v>
      </c>
      <c r="JS193" s="667" t="s">
        <v>783</v>
      </c>
      <c r="JT193" s="667" t="s">
        <v>783</v>
      </c>
      <c r="JU193" s="667" t="s">
        <v>972</v>
      </c>
      <c r="JV193" s="670">
        <v>5628.9812320000001</v>
      </c>
      <c r="JW193">
        <f>JV193</f>
        <v>5628.9812320000001</v>
      </c>
      <c r="JX193" s="225">
        <v>1.0660949303030303</v>
      </c>
    </row>
    <row r="194" spans="180:284">
      <c r="FX194" s="645" t="s">
        <v>475</v>
      </c>
      <c r="FY194" s="646"/>
      <c r="FZ194" s="646"/>
      <c r="GA194" s="646"/>
      <c r="GB194" s="646"/>
      <c r="GC194" s="646"/>
      <c r="GD194" s="646"/>
      <c r="GE194" s="646"/>
      <c r="GF194" s="646"/>
      <c r="GG194" s="646"/>
      <c r="GH194" s="646"/>
      <c r="GI194" s="646"/>
      <c r="GJ194" s="646"/>
      <c r="GK194" s="646"/>
      <c r="GL194" s="646"/>
      <c r="GM194" s="646"/>
      <c r="GN194" s="646"/>
      <c r="GO194" s="646"/>
      <c r="GP194" s="646"/>
      <c r="GQ194" s="646"/>
      <c r="GR194" s="646"/>
      <c r="GS194" s="646"/>
      <c r="GT194" s="646"/>
      <c r="GU194" s="646"/>
      <c r="GV194" s="646"/>
      <c r="GW194" s="646"/>
      <c r="GX194" s="646"/>
      <c r="GY194" s="646"/>
      <c r="GZ194" s="646"/>
      <c r="HA194" s="646"/>
      <c r="HB194" s="646"/>
      <c r="HC194" s="646"/>
      <c r="HD194" s="646"/>
      <c r="HE194" s="646"/>
      <c r="HF194" s="646"/>
      <c r="HG194" s="646"/>
      <c r="HH194" s="646"/>
      <c r="HI194" s="646"/>
      <c r="HJ194" s="646"/>
      <c r="HK194" s="646"/>
      <c r="HL194" s="646"/>
      <c r="HM194" s="646"/>
      <c r="HN194" s="646"/>
      <c r="HO194" s="646"/>
      <c r="HP194" s="646"/>
      <c r="HQ194" s="646"/>
      <c r="HR194" s="646"/>
      <c r="HS194" s="646"/>
      <c r="HT194" s="646"/>
      <c r="HU194" s="646"/>
      <c r="HV194" s="646"/>
      <c r="HW194" s="646"/>
      <c r="HX194" s="646"/>
      <c r="HY194" s="646"/>
      <c r="HZ194" s="646"/>
      <c r="IA194" s="647"/>
      <c r="IB194" s="646"/>
      <c r="IC194" s="646"/>
      <c r="ID194" s="646"/>
      <c r="IE194" s="646"/>
      <c r="IF194" s="646"/>
      <c r="IG194" s="646"/>
      <c r="IH194" s="646"/>
      <c r="II194" s="646"/>
      <c r="IJ194" s="646"/>
      <c r="IK194" s="646"/>
      <c r="IL194" s="646"/>
      <c r="IM194" s="646"/>
      <c r="IN194" s="646"/>
      <c r="IO194" s="646"/>
      <c r="IP194" s="647"/>
      <c r="IQ194" s="646"/>
      <c r="IR194" s="646"/>
      <c r="IS194" s="646"/>
      <c r="IT194" s="648"/>
      <c r="IU194" s="646"/>
      <c r="IV194" s="646"/>
      <c r="IW194" s="646"/>
      <c r="IX194" s="646"/>
      <c r="IY194" s="646"/>
      <c r="IZ194" s="646"/>
      <c r="JA194" s="646"/>
      <c r="JB194" s="646"/>
      <c r="JC194" s="646"/>
      <c r="JD194" s="646"/>
      <c r="JE194" s="646"/>
      <c r="JF194" s="646"/>
      <c r="JG194" s="646"/>
      <c r="JH194" s="646"/>
      <c r="JI194" s="646"/>
      <c r="JJ194" s="646"/>
      <c r="JK194" s="646"/>
      <c r="JL194" s="646"/>
      <c r="JM194" s="646"/>
      <c r="JN194" s="646"/>
      <c r="JO194" s="646"/>
      <c r="JP194" s="646"/>
      <c r="JQ194" s="646"/>
      <c r="JR194" s="646"/>
      <c r="JS194" s="646"/>
      <c r="JT194" s="646"/>
      <c r="JU194" s="646"/>
      <c r="JV194" s="649"/>
      <c r="JX194" s="225"/>
    </row>
    <row r="195" spans="180:284" ht="15" thickBot="1">
      <c r="FX195" s="689" t="s">
        <v>475</v>
      </c>
      <c r="FY195" s="690"/>
      <c r="FZ195" s="690"/>
      <c r="GA195" s="690"/>
      <c r="GB195" s="690"/>
      <c r="GC195" s="690"/>
      <c r="GD195" s="690"/>
      <c r="GE195" s="690"/>
      <c r="GF195" s="690"/>
      <c r="GG195" s="690"/>
      <c r="GH195" s="690"/>
      <c r="GI195" s="690"/>
      <c r="GJ195" s="690"/>
      <c r="GK195" s="690"/>
      <c r="GL195" s="690"/>
      <c r="GM195" s="690"/>
      <c r="GN195" s="690"/>
      <c r="GO195" s="690"/>
      <c r="GP195" s="690"/>
      <c r="GQ195" s="690"/>
      <c r="GR195" s="690"/>
      <c r="GS195" s="690"/>
      <c r="GT195" s="690"/>
      <c r="GU195" s="690"/>
      <c r="GV195" s="690"/>
      <c r="GW195" s="690"/>
      <c r="GX195" s="690"/>
      <c r="GY195" s="690"/>
      <c r="GZ195" s="690"/>
      <c r="HA195" s="690"/>
      <c r="HB195" s="690"/>
      <c r="HC195" s="690"/>
      <c r="HD195" s="690"/>
      <c r="HE195" s="690"/>
      <c r="HF195" s="690"/>
      <c r="HG195" s="690"/>
      <c r="HH195" s="690"/>
      <c r="HI195" s="690"/>
      <c r="HJ195" s="690"/>
      <c r="HK195" s="690"/>
      <c r="HL195" s="690"/>
      <c r="HM195" s="690"/>
      <c r="HN195" s="690"/>
      <c r="HO195" s="690"/>
      <c r="HP195" s="690"/>
      <c r="HQ195" s="690"/>
      <c r="HR195" s="690"/>
      <c r="HS195" s="690"/>
      <c r="HT195" s="690"/>
      <c r="HU195" s="690"/>
      <c r="HV195" s="690"/>
      <c r="HW195" s="690"/>
      <c r="HX195" s="690"/>
      <c r="HY195" s="690"/>
      <c r="HZ195" s="690"/>
      <c r="IA195" s="691"/>
      <c r="IB195" s="690"/>
      <c r="IC195" s="690"/>
      <c r="ID195" s="690"/>
      <c r="IE195" s="690"/>
      <c r="IF195" s="690"/>
      <c r="IG195" s="690"/>
      <c r="IH195" s="690"/>
      <c r="II195" s="690"/>
      <c r="IJ195" s="690"/>
      <c r="IK195" s="690"/>
      <c r="IL195" s="690"/>
      <c r="IM195" s="690"/>
      <c r="IN195" s="690"/>
      <c r="IO195" s="690"/>
      <c r="IP195" s="691"/>
      <c r="IQ195" s="690"/>
      <c r="IR195" s="690"/>
      <c r="IS195" s="690"/>
      <c r="IT195" s="692"/>
      <c r="IU195" s="690"/>
      <c r="IV195" s="690"/>
      <c r="IW195" s="690"/>
      <c r="IX195" s="690"/>
      <c r="IY195" s="690"/>
      <c r="IZ195" s="690"/>
      <c r="JA195" s="690"/>
      <c r="JB195" s="690"/>
      <c r="JC195" s="690"/>
      <c r="JD195" s="690"/>
      <c r="JE195" s="690"/>
      <c r="JF195" s="690"/>
      <c r="JG195" s="690"/>
      <c r="JH195" s="690"/>
      <c r="JI195" s="690"/>
      <c r="JJ195" s="690"/>
      <c r="JK195" s="690"/>
      <c r="JL195" s="690"/>
      <c r="JM195" s="690"/>
      <c r="JN195" s="690"/>
      <c r="JO195" s="690"/>
      <c r="JP195" s="690"/>
      <c r="JQ195" s="690"/>
      <c r="JR195" s="690"/>
      <c r="JS195" s="690"/>
      <c r="JT195" s="690"/>
      <c r="JU195" s="690"/>
      <c r="JV195" s="693"/>
      <c r="JX195" s="225"/>
    </row>
    <row r="196" spans="180:284">
      <c r="FX196" s="666" t="s">
        <v>512</v>
      </c>
      <c r="FY196" s="667">
        <v>54</v>
      </c>
      <c r="FZ196" s="667">
        <v>30289654</v>
      </c>
      <c r="GA196" s="667">
        <v>40</v>
      </c>
      <c r="GB196" s="667" t="s">
        <v>779</v>
      </c>
      <c r="GC196" s="667">
        <v>20</v>
      </c>
      <c r="GD196" s="667">
        <v>2000</v>
      </c>
      <c r="GE196" s="667">
        <v>0</v>
      </c>
      <c r="GF196" s="667" t="s">
        <v>792</v>
      </c>
      <c r="GG196" s="667">
        <v>0</v>
      </c>
      <c r="GH196" s="667">
        <v>0</v>
      </c>
      <c r="GI196" s="667" t="s">
        <v>792</v>
      </c>
      <c r="GJ196" s="667">
        <v>0</v>
      </c>
      <c r="GK196" s="667" t="s">
        <v>781</v>
      </c>
      <c r="GL196" s="667" t="s">
        <v>793</v>
      </c>
      <c r="GM196" s="667">
        <v>66</v>
      </c>
      <c r="GN196" s="667" t="s">
        <v>783</v>
      </c>
      <c r="GO196" s="667">
        <v>0</v>
      </c>
      <c r="GP196" s="667">
        <v>0</v>
      </c>
      <c r="GQ196" s="667">
        <v>4</v>
      </c>
      <c r="GR196" s="667">
        <v>2</v>
      </c>
      <c r="GS196" s="667">
        <v>1</v>
      </c>
      <c r="GT196" s="667" t="s">
        <v>783</v>
      </c>
      <c r="GU196" s="667" t="s">
        <v>783</v>
      </c>
      <c r="GV196" s="667" t="s">
        <v>783</v>
      </c>
      <c r="GW196" s="667" t="s">
        <v>783</v>
      </c>
      <c r="GX196" s="667" t="s">
        <v>783</v>
      </c>
      <c r="GY196" s="667">
        <v>1649</v>
      </c>
      <c r="GZ196" s="667">
        <v>0.15</v>
      </c>
      <c r="HA196" s="667">
        <v>5</v>
      </c>
      <c r="HB196" s="667" t="s">
        <v>783</v>
      </c>
      <c r="HC196" s="667" t="s">
        <v>782</v>
      </c>
      <c r="HD196" s="667">
        <v>15</v>
      </c>
      <c r="HE196" s="667" t="s">
        <v>783</v>
      </c>
      <c r="HF196" s="667">
        <v>0</v>
      </c>
      <c r="HG196" s="667" t="s">
        <v>783</v>
      </c>
      <c r="HH196" s="667">
        <v>0</v>
      </c>
      <c r="HI196" s="667">
        <v>1</v>
      </c>
      <c r="HJ196" s="667">
        <v>45</v>
      </c>
      <c r="HK196" s="667" t="s">
        <v>784</v>
      </c>
      <c r="HL196" s="667" t="s">
        <v>785</v>
      </c>
      <c r="HM196" s="667" t="s">
        <v>783</v>
      </c>
      <c r="HN196" s="667" t="s">
        <v>783</v>
      </c>
      <c r="HO196" s="667" t="s">
        <v>783</v>
      </c>
      <c r="HP196" s="667" t="s">
        <v>783</v>
      </c>
      <c r="HQ196" s="667" t="s">
        <v>783</v>
      </c>
      <c r="HR196" s="667">
        <v>3976895</v>
      </c>
      <c r="HS196" s="667" t="s">
        <v>783</v>
      </c>
      <c r="HT196" s="667" t="s">
        <v>786</v>
      </c>
      <c r="HU196" s="667" t="s">
        <v>787</v>
      </c>
      <c r="HV196" s="667">
        <v>4</v>
      </c>
      <c r="HW196" s="667">
        <v>2014</v>
      </c>
      <c r="HX196" s="667">
        <v>63</v>
      </c>
      <c r="HY196" s="667">
        <v>0</v>
      </c>
      <c r="HZ196" s="667">
        <v>792</v>
      </c>
      <c r="IA196" s="668">
        <v>41697.500081018516</v>
      </c>
      <c r="IB196" s="667" t="s">
        <v>788</v>
      </c>
      <c r="IC196" s="667">
        <v>3972417</v>
      </c>
      <c r="ID196" s="667">
        <v>2014</v>
      </c>
      <c r="IE196" s="667">
        <v>1712</v>
      </c>
      <c r="IF196" s="667" t="s">
        <v>783</v>
      </c>
      <c r="IG196" s="667" t="s">
        <v>783</v>
      </c>
      <c r="IH196" s="667" t="s">
        <v>783</v>
      </c>
      <c r="II196" s="667" t="s">
        <v>783</v>
      </c>
      <c r="IJ196" s="667" t="s">
        <v>783</v>
      </c>
      <c r="IK196" s="667" t="s">
        <v>783</v>
      </c>
      <c r="IL196" s="667" t="s">
        <v>783</v>
      </c>
      <c r="IM196" s="667" t="s">
        <v>783</v>
      </c>
      <c r="IN196" s="667" t="s">
        <v>783</v>
      </c>
      <c r="IO196" s="667">
        <v>1649</v>
      </c>
      <c r="IP196" s="668">
        <v>37477.354571759257</v>
      </c>
      <c r="IQ196" s="667">
        <v>1</v>
      </c>
      <c r="IR196" s="667" t="s">
        <v>793</v>
      </c>
      <c r="IS196" s="667">
        <v>1</v>
      </c>
      <c r="IT196" s="669">
        <v>41275</v>
      </c>
      <c r="IU196" s="667" t="s">
        <v>783</v>
      </c>
      <c r="IV196" s="667" t="s">
        <v>783</v>
      </c>
      <c r="IW196" s="667" t="s">
        <v>783</v>
      </c>
      <c r="IX196" s="667" t="s">
        <v>781</v>
      </c>
      <c r="IY196" s="667">
        <v>45</v>
      </c>
      <c r="IZ196" s="667" t="s">
        <v>789</v>
      </c>
      <c r="JA196" s="667" t="s">
        <v>783</v>
      </c>
      <c r="JB196" s="667" t="s">
        <v>783</v>
      </c>
      <c r="JC196" s="667" t="s">
        <v>783</v>
      </c>
      <c r="JD196" s="667">
        <v>329487</v>
      </c>
      <c r="JE196" s="667" t="s">
        <v>783</v>
      </c>
      <c r="JF196" s="667" t="s">
        <v>783</v>
      </c>
      <c r="JG196" s="667" t="s">
        <v>795</v>
      </c>
      <c r="JH196" s="667">
        <v>40</v>
      </c>
      <c r="JI196" s="667" t="s">
        <v>783</v>
      </c>
      <c r="JJ196" s="667" t="s">
        <v>783</v>
      </c>
      <c r="JK196" s="667" t="s">
        <v>783</v>
      </c>
      <c r="JL196" s="667" t="s">
        <v>790</v>
      </c>
      <c r="JM196" s="667">
        <v>4</v>
      </c>
      <c r="JN196" s="667">
        <v>2</v>
      </c>
      <c r="JO196" s="667" t="s">
        <v>783</v>
      </c>
      <c r="JP196" s="667" t="s">
        <v>783</v>
      </c>
      <c r="JQ196" s="667" t="s">
        <v>783</v>
      </c>
      <c r="JR196" s="667" t="s">
        <v>783</v>
      </c>
      <c r="JS196" s="667" t="s">
        <v>783</v>
      </c>
      <c r="JT196" s="667" t="s">
        <v>783</v>
      </c>
      <c r="JU196" s="667" t="s">
        <v>973</v>
      </c>
      <c r="JV196" s="670">
        <v>685.306288</v>
      </c>
      <c r="JX196" s="225"/>
    </row>
    <row r="197" spans="180:284" ht="15" thickBot="1">
      <c r="FX197" s="625" t="s">
        <v>512</v>
      </c>
      <c r="FY197" s="626">
        <v>80</v>
      </c>
      <c r="FZ197" s="626">
        <v>30289656</v>
      </c>
      <c r="GA197" s="626">
        <v>40</v>
      </c>
      <c r="GB197" s="626" t="s">
        <v>779</v>
      </c>
      <c r="GC197" s="626">
        <v>20</v>
      </c>
      <c r="GD197" s="626">
        <v>2000</v>
      </c>
      <c r="GE197" s="626">
        <v>0</v>
      </c>
      <c r="GF197" s="626" t="s">
        <v>792</v>
      </c>
      <c r="GG197" s="626">
        <v>0</v>
      </c>
      <c r="GH197" s="626">
        <v>0</v>
      </c>
      <c r="GI197" s="626" t="s">
        <v>792</v>
      </c>
      <c r="GJ197" s="626">
        <v>0</v>
      </c>
      <c r="GK197" s="626" t="s">
        <v>781</v>
      </c>
      <c r="GL197" s="626" t="s">
        <v>793</v>
      </c>
      <c r="GM197" s="626">
        <v>66</v>
      </c>
      <c r="GN197" s="626" t="s">
        <v>783</v>
      </c>
      <c r="GO197" s="626">
        <v>0</v>
      </c>
      <c r="GP197" s="626">
        <v>0</v>
      </c>
      <c r="GQ197" s="626">
        <v>4</v>
      </c>
      <c r="GR197" s="626">
        <v>2</v>
      </c>
      <c r="GS197" s="626">
        <v>1</v>
      </c>
      <c r="GT197" s="626" t="s">
        <v>783</v>
      </c>
      <c r="GU197" s="626" t="s">
        <v>783</v>
      </c>
      <c r="GV197" s="626" t="s">
        <v>783</v>
      </c>
      <c r="GW197" s="626" t="s">
        <v>783</v>
      </c>
      <c r="GX197" s="626" t="s">
        <v>783</v>
      </c>
      <c r="GY197" s="626">
        <v>1649</v>
      </c>
      <c r="GZ197" s="626">
        <v>7.0000000000000007E-2</v>
      </c>
      <c r="HA197" s="626">
        <v>5</v>
      </c>
      <c r="HB197" s="626" t="s">
        <v>783</v>
      </c>
      <c r="HC197" s="626" t="s">
        <v>782</v>
      </c>
      <c r="HD197" s="626">
        <v>15</v>
      </c>
      <c r="HE197" s="626" t="s">
        <v>783</v>
      </c>
      <c r="HF197" s="626">
        <v>0</v>
      </c>
      <c r="HG197" s="626" t="s">
        <v>783</v>
      </c>
      <c r="HH197" s="626">
        <v>0</v>
      </c>
      <c r="HI197" s="626">
        <v>1</v>
      </c>
      <c r="HJ197" s="626">
        <v>45</v>
      </c>
      <c r="HK197" s="626" t="s">
        <v>784</v>
      </c>
      <c r="HL197" s="626" t="s">
        <v>785</v>
      </c>
      <c r="HM197" s="626" t="s">
        <v>783</v>
      </c>
      <c r="HN197" s="626" t="s">
        <v>783</v>
      </c>
      <c r="HO197" s="626" t="s">
        <v>783</v>
      </c>
      <c r="HP197" s="626" t="s">
        <v>783</v>
      </c>
      <c r="HQ197" s="626" t="s">
        <v>783</v>
      </c>
      <c r="HR197" s="626">
        <v>3976896</v>
      </c>
      <c r="HS197" s="626" t="s">
        <v>783</v>
      </c>
      <c r="HT197" s="626" t="s">
        <v>786</v>
      </c>
      <c r="HU197" s="626" t="s">
        <v>787</v>
      </c>
      <c r="HV197" s="626">
        <v>4</v>
      </c>
      <c r="HW197" s="626">
        <v>2014</v>
      </c>
      <c r="HX197" s="626">
        <v>63</v>
      </c>
      <c r="HY197" s="626">
        <v>0</v>
      </c>
      <c r="HZ197" s="626">
        <v>370</v>
      </c>
      <c r="IA197" s="627">
        <v>41697.500081018516</v>
      </c>
      <c r="IB197" s="626" t="s">
        <v>788</v>
      </c>
      <c r="IC197" s="626">
        <v>3972418</v>
      </c>
      <c r="ID197" s="626">
        <v>2014</v>
      </c>
      <c r="IE197" s="626">
        <v>1712</v>
      </c>
      <c r="IF197" s="626" t="s">
        <v>783</v>
      </c>
      <c r="IG197" s="626" t="s">
        <v>783</v>
      </c>
      <c r="IH197" s="626" t="s">
        <v>783</v>
      </c>
      <c r="II197" s="626" t="s">
        <v>783</v>
      </c>
      <c r="IJ197" s="626" t="s">
        <v>783</v>
      </c>
      <c r="IK197" s="626" t="s">
        <v>783</v>
      </c>
      <c r="IL197" s="626" t="s">
        <v>783</v>
      </c>
      <c r="IM197" s="626" t="s">
        <v>783</v>
      </c>
      <c r="IN197" s="626" t="s">
        <v>783</v>
      </c>
      <c r="IO197" s="626">
        <v>1649</v>
      </c>
      <c r="IP197" s="627">
        <v>37477.354571759257</v>
      </c>
      <c r="IQ197" s="626">
        <v>1</v>
      </c>
      <c r="IR197" s="626" t="s">
        <v>793</v>
      </c>
      <c r="IS197" s="626">
        <v>1</v>
      </c>
      <c r="IT197" s="665">
        <v>41275</v>
      </c>
      <c r="IU197" s="626" t="s">
        <v>783</v>
      </c>
      <c r="IV197" s="626" t="s">
        <v>783</v>
      </c>
      <c r="IW197" s="626" t="s">
        <v>783</v>
      </c>
      <c r="IX197" s="626" t="s">
        <v>781</v>
      </c>
      <c r="IY197" s="626">
        <v>45</v>
      </c>
      <c r="IZ197" s="626" t="s">
        <v>789</v>
      </c>
      <c r="JA197" s="626" t="s">
        <v>783</v>
      </c>
      <c r="JB197" s="626" t="s">
        <v>783</v>
      </c>
      <c r="JC197" s="626" t="s">
        <v>783</v>
      </c>
      <c r="JD197" s="626">
        <v>329487</v>
      </c>
      <c r="JE197" s="626" t="s">
        <v>783</v>
      </c>
      <c r="JF197" s="626" t="s">
        <v>783</v>
      </c>
      <c r="JG197" s="626" t="s">
        <v>795</v>
      </c>
      <c r="JH197" s="626">
        <v>40</v>
      </c>
      <c r="JI197" s="626" t="s">
        <v>783</v>
      </c>
      <c r="JJ197" s="626" t="s">
        <v>783</v>
      </c>
      <c r="JK197" s="626" t="s">
        <v>783</v>
      </c>
      <c r="JL197" s="626" t="s">
        <v>790</v>
      </c>
      <c r="JM197" s="626">
        <v>4</v>
      </c>
      <c r="JN197" s="626">
        <v>2</v>
      </c>
      <c r="JO197" s="626" t="s">
        <v>783</v>
      </c>
      <c r="JP197" s="626" t="s">
        <v>783</v>
      </c>
      <c r="JQ197" s="626" t="s">
        <v>783</v>
      </c>
      <c r="JR197" s="626" t="s">
        <v>783</v>
      </c>
      <c r="JS197" s="626" t="s">
        <v>783</v>
      </c>
      <c r="JT197" s="626" t="s">
        <v>783</v>
      </c>
      <c r="JU197" s="626" t="s">
        <v>974</v>
      </c>
      <c r="JV197" s="628">
        <v>339.66912100000002</v>
      </c>
      <c r="JW197">
        <f>SUM(JV196:JV197)</f>
        <v>1024.9754090000001</v>
      </c>
      <c r="JX197" s="225">
        <v>0.19412413049242427</v>
      </c>
    </row>
    <row r="198" spans="180:284">
      <c r="FX198" s="666" t="s">
        <v>423</v>
      </c>
      <c r="FY198" s="667">
        <v>107</v>
      </c>
      <c r="FZ198" s="667">
        <v>30289659</v>
      </c>
      <c r="GA198" s="667">
        <v>55</v>
      </c>
      <c r="GB198" s="667" t="s">
        <v>798</v>
      </c>
      <c r="GC198" s="667">
        <v>20</v>
      </c>
      <c r="GD198" s="667">
        <v>1970</v>
      </c>
      <c r="GE198" s="667">
        <v>1</v>
      </c>
      <c r="GF198" s="667" t="s">
        <v>780</v>
      </c>
      <c r="GG198" s="667">
        <v>2</v>
      </c>
      <c r="GH198" s="667">
        <v>1</v>
      </c>
      <c r="GI198" s="667" t="s">
        <v>780</v>
      </c>
      <c r="GJ198" s="667">
        <v>2</v>
      </c>
      <c r="GK198" s="667" t="s">
        <v>781</v>
      </c>
      <c r="GL198" s="667" t="s">
        <v>782</v>
      </c>
      <c r="GM198" s="667">
        <v>66</v>
      </c>
      <c r="GN198" s="667" t="s">
        <v>783</v>
      </c>
      <c r="GO198" s="667">
        <v>0</v>
      </c>
      <c r="GP198" s="667">
        <v>0</v>
      </c>
      <c r="GQ198" s="667">
        <v>4</v>
      </c>
      <c r="GR198" s="667">
        <v>2</v>
      </c>
      <c r="GS198" s="667">
        <v>1</v>
      </c>
      <c r="GT198" s="667" t="s">
        <v>783</v>
      </c>
      <c r="GU198" s="667" t="s">
        <v>783</v>
      </c>
      <c r="GV198" s="667" t="s">
        <v>783</v>
      </c>
      <c r="GW198" s="667" t="s">
        <v>783</v>
      </c>
      <c r="GX198" s="667" t="s">
        <v>783</v>
      </c>
      <c r="GY198" s="667">
        <v>1649</v>
      </c>
      <c r="GZ198" s="667">
        <v>0.37</v>
      </c>
      <c r="HA198" s="667">
        <v>5</v>
      </c>
      <c r="HB198" s="667" t="s">
        <v>783</v>
      </c>
      <c r="HC198" s="667" t="s">
        <v>782</v>
      </c>
      <c r="HD198" s="667">
        <v>15</v>
      </c>
      <c r="HE198" s="667" t="s">
        <v>783</v>
      </c>
      <c r="HF198" s="667">
        <v>0</v>
      </c>
      <c r="HG198" s="667" t="s">
        <v>783</v>
      </c>
      <c r="HH198" s="667">
        <v>0</v>
      </c>
      <c r="HI198" s="667">
        <v>1</v>
      </c>
      <c r="HJ198" s="667">
        <v>45</v>
      </c>
      <c r="HK198" s="667" t="s">
        <v>784</v>
      </c>
      <c r="HL198" s="667" t="s">
        <v>785</v>
      </c>
      <c r="HM198" s="667" t="s">
        <v>783</v>
      </c>
      <c r="HN198" s="667" t="s">
        <v>783</v>
      </c>
      <c r="HO198" s="667" t="s">
        <v>783</v>
      </c>
      <c r="HP198" s="667" t="s">
        <v>783</v>
      </c>
      <c r="HQ198" s="667" t="s">
        <v>783</v>
      </c>
      <c r="HR198" s="667">
        <v>3980099</v>
      </c>
      <c r="HS198" s="667" t="s">
        <v>783</v>
      </c>
      <c r="HT198" s="667" t="s">
        <v>786</v>
      </c>
      <c r="HU198" s="667" t="s">
        <v>787</v>
      </c>
      <c r="HV198" s="667">
        <v>4</v>
      </c>
      <c r="HW198" s="667">
        <v>2014</v>
      </c>
      <c r="HX198" s="667">
        <v>63</v>
      </c>
      <c r="HY198" s="667">
        <v>0</v>
      </c>
      <c r="HZ198" s="667">
        <v>1954</v>
      </c>
      <c r="IA198" s="668">
        <v>41697.500081018516</v>
      </c>
      <c r="IB198" s="667" t="s">
        <v>788</v>
      </c>
      <c r="IC198" s="667">
        <v>3975621</v>
      </c>
      <c r="ID198" s="667">
        <v>2014</v>
      </c>
      <c r="IE198" s="667">
        <v>1712</v>
      </c>
      <c r="IF198" s="667" t="s">
        <v>783</v>
      </c>
      <c r="IG198" s="667" t="s">
        <v>783</v>
      </c>
      <c r="IH198" s="667" t="s">
        <v>783</v>
      </c>
      <c r="II198" s="667" t="s">
        <v>783</v>
      </c>
      <c r="IJ198" s="667" t="s">
        <v>783</v>
      </c>
      <c r="IK198" s="667" t="s">
        <v>783</v>
      </c>
      <c r="IL198" s="667" t="s">
        <v>783</v>
      </c>
      <c r="IM198" s="667" t="s">
        <v>783</v>
      </c>
      <c r="IN198" s="667" t="s">
        <v>783</v>
      </c>
      <c r="IO198" s="667">
        <v>1649</v>
      </c>
      <c r="IP198" s="668">
        <v>37477.354571759257</v>
      </c>
      <c r="IQ198" s="667">
        <v>2</v>
      </c>
      <c r="IR198" s="667" t="s">
        <v>793</v>
      </c>
      <c r="IS198" s="667">
        <v>1</v>
      </c>
      <c r="IT198" s="669">
        <v>41275</v>
      </c>
      <c r="IU198" s="667" t="s">
        <v>783</v>
      </c>
      <c r="IV198" s="667" t="s">
        <v>783</v>
      </c>
      <c r="IW198" s="667" t="s">
        <v>783</v>
      </c>
      <c r="IX198" s="667" t="s">
        <v>781</v>
      </c>
      <c r="IY198" s="667">
        <v>45</v>
      </c>
      <c r="IZ198" s="667" t="s">
        <v>789</v>
      </c>
      <c r="JA198" s="667" t="s">
        <v>783</v>
      </c>
      <c r="JB198" s="667" t="s">
        <v>783</v>
      </c>
      <c r="JC198" s="667" t="s">
        <v>783</v>
      </c>
      <c r="JD198" s="667">
        <v>329488</v>
      </c>
      <c r="JE198" s="667" t="s">
        <v>783</v>
      </c>
      <c r="JF198" s="667" t="s">
        <v>783</v>
      </c>
      <c r="JG198" s="667" t="s">
        <v>795</v>
      </c>
      <c r="JH198" s="667">
        <v>55</v>
      </c>
      <c r="JI198" s="667" t="s">
        <v>783</v>
      </c>
      <c r="JJ198" s="667" t="s">
        <v>783</v>
      </c>
      <c r="JK198" s="667" t="s">
        <v>783</v>
      </c>
      <c r="JL198" s="667" t="s">
        <v>790</v>
      </c>
      <c r="JM198" s="667">
        <v>4</v>
      </c>
      <c r="JN198" s="667">
        <v>3</v>
      </c>
      <c r="JO198" s="667" t="s">
        <v>783</v>
      </c>
      <c r="JP198" s="667">
        <v>10711928</v>
      </c>
      <c r="JQ198" s="667">
        <v>2011</v>
      </c>
      <c r="JR198" s="667">
        <v>3</v>
      </c>
      <c r="JS198" s="667" t="s">
        <v>783</v>
      </c>
      <c r="JT198" s="667" t="s">
        <v>783</v>
      </c>
      <c r="JU198" s="667" t="s">
        <v>975</v>
      </c>
      <c r="JV198" s="670">
        <v>2087.5034649999998</v>
      </c>
      <c r="JX198" s="225"/>
    </row>
    <row r="199" spans="180:284">
      <c r="FX199" s="660" t="s">
        <v>516</v>
      </c>
      <c r="FY199" s="661">
        <v>170</v>
      </c>
      <c r="FZ199" s="661">
        <v>10315130</v>
      </c>
      <c r="GA199" s="661" t="s">
        <v>783</v>
      </c>
      <c r="GB199" s="661"/>
      <c r="GC199" s="661" t="s">
        <v>783</v>
      </c>
      <c r="GD199" s="661" t="s">
        <v>783</v>
      </c>
      <c r="GE199" s="661" t="s">
        <v>783</v>
      </c>
      <c r="GF199" s="661"/>
      <c r="GG199" s="661" t="s">
        <v>783</v>
      </c>
      <c r="GH199" s="661" t="s">
        <v>783</v>
      </c>
      <c r="GI199" s="661"/>
      <c r="GJ199" s="661" t="s">
        <v>783</v>
      </c>
      <c r="GK199" s="661" t="s">
        <v>781</v>
      </c>
      <c r="GL199" s="661" t="s">
        <v>783</v>
      </c>
      <c r="GM199" s="661" t="s">
        <v>783</v>
      </c>
      <c r="GN199" s="661" t="s">
        <v>783</v>
      </c>
      <c r="GO199" s="661" t="s">
        <v>783</v>
      </c>
      <c r="GP199" s="661" t="s">
        <v>783</v>
      </c>
      <c r="GQ199" s="661" t="s">
        <v>783</v>
      </c>
      <c r="GR199" s="661" t="s">
        <v>783</v>
      </c>
      <c r="GS199" s="661" t="s">
        <v>783</v>
      </c>
      <c r="GT199" s="661" t="s">
        <v>783</v>
      </c>
      <c r="GU199" s="661" t="s">
        <v>783</v>
      </c>
      <c r="GV199" s="661" t="s">
        <v>783</v>
      </c>
      <c r="GW199" s="661" t="s">
        <v>783</v>
      </c>
      <c r="GX199" s="661" t="s">
        <v>783</v>
      </c>
      <c r="GY199" s="661">
        <v>1649</v>
      </c>
      <c r="GZ199" s="661">
        <v>0</v>
      </c>
      <c r="HA199" s="661">
        <v>9</v>
      </c>
      <c r="HB199" s="661" t="s">
        <v>783</v>
      </c>
      <c r="HC199" s="661" t="s">
        <v>783</v>
      </c>
      <c r="HD199" s="661" t="s">
        <v>783</v>
      </c>
      <c r="HE199" s="661" t="s">
        <v>783</v>
      </c>
      <c r="HF199" s="661" t="s">
        <v>783</v>
      </c>
      <c r="HG199" s="661" t="s">
        <v>783</v>
      </c>
      <c r="HH199" s="661" t="s">
        <v>783</v>
      </c>
      <c r="HI199" s="661" t="s">
        <v>783</v>
      </c>
      <c r="HJ199" s="661" t="s">
        <v>783</v>
      </c>
      <c r="HK199" s="661" t="s">
        <v>783</v>
      </c>
      <c r="HL199" s="661" t="s">
        <v>783</v>
      </c>
      <c r="HM199" s="661" t="s">
        <v>783</v>
      </c>
      <c r="HN199" s="661" t="s">
        <v>783</v>
      </c>
      <c r="HO199" s="661" t="s">
        <v>783</v>
      </c>
      <c r="HP199" s="661" t="s">
        <v>783</v>
      </c>
      <c r="HQ199" s="661" t="s">
        <v>783</v>
      </c>
      <c r="HR199" s="661">
        <v>3980100</v>
      </c>
      <c r="HS199" s="661" t="s">
        <v>783</v>
      </c>
      <c r="HT199" s="661" t="s">
        <v>786</v>
      </c>
      <c r="HU199" s="661" t="s">
        <v>787</v>
      </c>
      <c r="HV199" s="661">
        <v>4</v>
      </c>
      <c r="HW199" s="661">
        <v>2006</v>
      </c>
      <c r="HX199" s="661">
        <v>63</v>
      </c>
      <c r="HY199" s="661">
        <v>475</v>
      </c>
      <c r="HZ199" s="661">
        <v>1214</v>
      </c>
      <c r="IA199" s="662">
        <v>38560.579108796293</v>
      </c>
      <c r="IB199" s="661" t="s">
        <v>788</v>
      </c>
      <c r="IC199" s="661">
        <v>3975622</v>
      </c>
      <c r="ID199" s="661" t="s">
        <v>783</v>
      </c>
      <c r="IE199" s="661">
        <v>1712</v>
      </c>
      <c r="IF199" s="661" t="s">
        <v>783</v>
      </c>
      <c r="IG199" s="661" t="s">
        <v>783</v>
      </c>
      <c r="IH199" s="661" t="s">
        <v>783</v>
      </c>
      <c r="II199" s="661" t="s">
        <v>783</v>
      </c>
      <c r="IJ199" s="661" t="s">
        <v>783</v>
      </c>
      <c r="IK199" s="661" t="s">
        <v>783</v>
      </c>
      <c r="IL199" s="661" t="s">
        <v>783</v>
      </c>
      <c r="IM199" s="661" t="s">
        <v>783</v>
      </c>
      <c r="IN199" s="661" t="s">
        <v>783</v>
      </c>
      <c r="IO199" s="661">
        <v>2108</v>
      </c>
      <c r="IP199" s="662">
        <v>37600.566631944443</v>
      </c>
      <c r="IQ199" s="661" t="s">
        <v>783</v>
      </c>
      <c r="IR199" s="661" t="s">
        <v>783</v>
      </c>
      <c r="IS199" s="661" t="s">
        <v>783</v>
      </c>
      <c r="IT199" s="661" t="s">
        <v>783</v>
      </c>
      <c r="IU199" s="661" t="s">
        <v>783</v>
      </c>
      <c r="IV199" s="661" t="s">
        <v>783</v>
      </c>
      <c r="IW199" s="661" t="s">
        <v>783</v>
      </c>
      <c r="IX199" s="661" t="s">
        <v>781</v>
      </c>
      <c r="IY199" s="661" t="s">
        <v>783</v>
      </c>
      <c r="IZ199" s="661" t="s">
        <v>783</v>
      </c>
      <c r="JA199" s="661" t="s">
        <v>783</v>
      </c>
      <c r="JB199" s="661" t="s">
        <v>783</v>
      </c>
      <c r="JC199" s="661" t="s">
        <v>783</v>
      </c>
      <c r="JD199" s="661">
        <v>329489</v>
      </c>
      <c r="JE199" s="661" t="s">
        <v>783</v>
      </c>
      <c r="JF199" s="661" t="s">
        <v>783</v>
      </c>
      <c r="JG199" s="661" t="s">
        <v>783</v>
      </c>
      <c r="JH199" s="661" t="s">
        <v>783</v>
      </c>
      <c r="JI199" s="661" t="s">
        <v>783</v>
      </c>
      <c r="JJ199" s="661" t="s">
        <v>783</v>
      </c>
      <c r="JK199" s="661" t="s">
        <v>783</v>
      </c>
      <c r="JL199" s="661" t="s">
        <v>783</v>
      </c>
      <c r="JM199" s="661">
        <v>4</v>
      </c>
      <c r="JN199" s="661" t="s">
        <v>783</v>
      </c>
      <c r="JO199" s="661" t="s">
        <v>783</v>
      </c>
      <c r="JP199" s="661" t="s">
        <v>783</v>
      </c>
      <c r="JQ199" s="661" t="s">
        <v>783</v>
      </c>
      <c r="JR199" s="661" t="s">
        <v>783</v>
      </c>
      <c r="JS199" s="661" t="s">
        <v>783</v>
      </c>
      <c r="JT199" s="661" t="s">
        <v>783</v>
      </c>
      <c r="JU199" s="661" t="s">
        <v>976</v>
      </c>
      <c r="JV199" s="664">
        <v>738.071281</v>
      </c>
      <c r="JX199" s="225"/>
    </row>
    <row r="200" spans="180:284" ht="15" thickBot="1">
      <c r="FX200" s="625" t="s">
        <v>516</v>
      </c>
      <c r="FY200" s="626">
        <v>256</v>
      </c>
      <c r="FZ200" s="626">
        <v>10315131</v>
      </c>
      <c r="GA200" s="626" t="s">
        <v>783</v>
      </c>
      <c r="GB200" s="626"/>
      <c r="GC200" s="626" t="s">
        <v>783</v>
      </c>
      <c r="GD200" s="626" t="s">
        <v>783</v>
      </c>
      <c r="GE200" s="626" t="s">
        <v>783</v>
      </c>
      <c r="GF200" s="626"/>
      <c r="GG200" s="626" t="s">
        <v>783</v>
      </c>
      <c r="GH200" s="626" t="s">
        <v>783</v>
      </c>
      <c r="GI200" s="626"/>
      <c r="GJ200" s="626" t="s">
        <v>783</v>
      </c>
      <c r="GK200" s="626" t="s">
        <v>781</v>
      </c>
      <c r="GL200" s="626" t="s">
        <v>783</v>
      </c>
      <c r="GM200" s="626" t="s">
        <v>783</v>
      </c>
      <c r="GN200" s="626" t="s">
        <v>783</v>
      </c>
      <c r="GO200" s="626" t="s">
        <v>783</v>
      </c>
      <c r="GP200" s="626" t="s">
        <v>783</v>
      </c>
      <c r="GQ200" s="626" t="s">
        <v>783</v>
      </c>
      <c r="GR200" s="626" t="s">
        <v>783</v>
      </c>
      <c r="GS200" s="626" t="s">
        <v>783</v>
      </c>
      <c r="GT200" s="626" t="s">
        <v>783</v>
      </c>
      <c r="GU200" s="626" t="s">
        <v>783</v>
      </c>
      <c r="GV200" s="626" t="s">
        <v>783</v>
      </c>
      <c r="GW200" s="626" t="s">
        <v>783</v>
      </c>
      <c r="GX200" s="626" t="s">
        <v>783</v>
      </c>
      <c r="GY200" s="626">
        <v>1649</v>
      </c>
      <c r="GZ200" s="626">
        <v>0</v>
      </c>
      <c r="HA200" s="626">
        <v>9</v>
      </c>
      <c r="HB200" s="626" t="s">
        <v>783</v>
      </c>
      <c r="HC200" s="626" t="s">
        <v>783</v>
      </c>
      <c r="HD200" s="626" t="s">
        <v>783</v>
      </c>
      <c r="HE200" s="626" t="s">
        <v>783</v>
      </c>
      <c r="HF200" s="626" t="s">
        <v>783</v>
      </c>
      <c r="HG200" s="626" t="s">
        <v>783</v>
      </c>
      <c r="HH200" s="626" t="s">
        <v>783</v>
      </c>
      <c r="HI200" s="626" t="s">
        <v>783</v>
      </c>
      <c r="HJ200" s="626" t="s">
        <v>783</v>
      </c>
      <c r="HK200" s="626" t="s">
        <v>783</v>
      </c>
      <c r="HL200" s="626" t="s">
        <v>783</v>
      </c>
      <c r="HM200" s="626" t="s">
        <v>783</v>
      </c>
      <c r="HN200" s="626" t="s">
        <v>783</v>
      </c>
      <c r="HO200" s="626" t="s">
        <v>783</v>
      </c>
      <c r="HP200" s="626" t="s">
        <v>783</v>
      </c>
      <c r="HQ200" s="626" t="s">
        <v>783</v>
      </c>
      <c r="HR200" s="626">
        <v>3980100</v>
      </c>
      <c r="HS200" s="626" t="s">
        <v>783</v>
      </c>
      <c r="HT200" s="626" t="s">
        <v>786</v>
      </c>
      <c r="HU200" s="626" t="s">
        <v>787</v>
      </c>
      <c r="HV200" s="626">
        <v>4</v>
      </c>
      <c r="HW200" s="626">
        <v>2006</v>
      </c>
      <c r="HX200" s="626">
        <v>63</v>
      </c>
      <c r="HY200" s="626">
        <v>0</v>
      </c>
      <c r="HZ200" s="626">
        <v>475</v>
      </c>
      <c r="IA200" s="627">
        <v>38560.579108796293</v>
      </c>
      <c r="IB200" s="626" t="s">
        <v>788</v>
      </c>
      <c r="IC200" s="626">
        <v>3975622</v>
      </c>
      <c r="ID200" s="626" t="s">
        <v>783</v>
      </c>
      <c r="IE200" s="626">
        <v>1712</v>
      </c>
      <c r="IF200" s="626" t="s">
        <v>783</v>
      </c>
      <c r="IG200" s="626" t="s">
        <v>783</v>
      </c>
      <c r="IH200" s="626" t="s">
        <v>783</v>
      </c>
      <c r="II200" s="626" t="s">
        <v>783</v>
      </c>
      <c r="IJ200" s="626" t="s">
        <v>783</v>
      </c>
      <c r="IK200" s="626" t="s">
        <v>783</v>
      </c>
      <c r="IL200" s="626" t="s">
        <v>783</v>
      </c>
      <c r="IM200" s="626" t="s">
        <v>783</v>
      </c>
      <c r="IN200" s="626" t="s">
        <v>783</v>
      </c>
      <c r="IO200" s="626">
        <v>2108</v>
      </c>
      <c r="IP200" s="627">
        <v>37600.566631944443</v>
      </c>
      <c r="IQ200" s="626" t="s">
        <v>783</v>
      </c>
      <c r="IR200" s="626" t="s">
        <v>783</v>
      </c>
      <c r="IS200" s="626" t="s">
        <v>783</v>
      </c>
      <c r="IT200" s="626" t="s">
        <v>783</v>
      </c>
      <c r="IU200" s="626" t="s">
        <v>783</v>
      </c>
      <c r="IV200" s="626" t="s">
        <v>783</v>
      </c>
      <c r="IW200" s="626" t="s">
        <v>783</v>
      </c>
      <c r="IX200" s="626" t="s">
        <v>781</v>
      </c>
      <c r="IY200" s="626" t="s">
        <v>783</v>
      </c>
      <c r="IZ200" s="626" t="s">
        <v>783</v>
      </c>
      <c r="JA200" s="626" t="s">
        <v>783</v>
      </c>
      <c r="JB200" s="626" t="s">
        <v>783</v>
      </c>
      <c r="JC200" s="626" t="s">
        <v>783</v>
      </c>
      <c r="JD200" s="626">
        <v>329489</v>
      </c>
      <c r="JE200" s="626" t="s">
        <v>783</v>
      </c>
      <c r="JF200" s="626" t="s">
        <v>783</v>
      </c>
      <c r="JG200" s="626" t="s">
        <v>783</v>
      </c>
      <c r="JH200" s="626" t="s">
        <v>783</v>
      </c>
      <c r="JI200" s="626" t="s">
        <v>783</v>
      </c>
      <c r="JJ200" s="626" t="s">
        <v>783</v>
      </c>
      <c r="JK200" s="626" t="s">
        <v>783</v>
      </c>
      <c r="JL200" s="626" t="s">
        <v>783</v>
      </c>
      <c r="JM200" s="626">
        <v>4</v>
      </c>
      <c r="JN200" s="626" t="s">
        <v>783</v>
      </c>
      <c r="JO200" s="626" t="s">
        <v>783</v>
      </c>
      <c r="JP200" s="626" t="s">
        <v>783</v>
      </c>
      <c r="JQ200" s="626" t="s">
        <v>783</v>
      </c>
      <c r="JR200" s="626" t="s">
        <v>783</v>
      </c>
      <c r="JS200" s="626" t="s">
        <v>783</v>
      </c>
      <c r="JT200" s="626" t="s">
        <v>783</v>
      </c>
      <c r="JU200" s="626" t="s">
        <v>977</v>
      </c>
      <c r="JV200" s="628">
        <v>474.39977499999998</v>
      </c>
      <c r="JW200">
        <f>SUM(JV198:JV200)</f>
        <v>3299.9745209999996</v>
      </c>
      <c r="JX200" s="225">
        <v>0.62499517443181807</v>
      </c>
    </row>
    <row r="201" spans="180:284" ht="15" thickBot="1">
      <c r="FX201" s="655" t="s">
        <v>517</v>
      </c>
      <c r="FY201" s="656">
        <v>93</v>
      </c>
      <c r="FZ201" s="656">
        <v>32434994</v>
      </c>
      <c r="GA201" s="656">
        <v>35</v>
      </c>
      <c r="GB201" s="656" t="s">
        <v>3</v>
      </c>
      <c r="GC201" s="656">
        <v>20</v>
      </c>
      <c r="GD201" s="656">
        <v>1979</v>
      </c>
      <c r="GE201" s="656">
        <v>0</v>
      </c>
      <c r="GF201" s="656" t="s">
        <v>792</v>
      </c>
      <c r="GG201" s="656">
        <v>0</v>
      </c>
      <c r="GH201" s="656">
        <v>0</v>
      </c>
      <c r="GI201" s="656" t="s">
        <v>792</v>
      </c>
      <c r="GJ201" s="656">
        <v>0</v>
      </c>
      <c r="GK201" s="656" t="s">
        <v>781</v>
      </c>
      <c r="GL201" s="656" t="s">
        <v>782</v>
      </c>
      <c r="GM201" s="656">
        <v>66</v>
      </c>
      <c r="GN201" s="656" t="s">
        <v>783</v>
      </c>
      <c r="GO201" s="656">
        <v>0</v>
      </c>
      <c r="GP201" s="656">
        <v>0</v>
      </c>
      <c r="GQ201" s="656">
        <v>4</v>
      </c>
      <c r="GR201" s="656">
        <v>2</v>
      </c>
      <c r="GS201" s="656">
        <v>3</v>
      </c>
      <c r="GT201" s="656" t="s">
        <v>783</v>
      </c>
      <c r="GU201" s="656" t="s">
        <v>783</v>
      </c>
      <c r="GV201" s="656" t="s">
        <v>783</v>
      </c>
      <c r="GW201" s="656" t="s">
        <v>783</v>
      </c>
      <c r="GX201" s="656" t="s">
        <v>783</v>
      </c>
      <c r="GY201" s="656">
        <v>1649</v>
      </c>
      <c r="GZ201" s="656">
        <v>0.65</v>
      </c>
      <c r="HA201" s="656">
        <v>5</v>
      </c>
      <c r="HB201" s="656" t="s">
        <v>783</v>
      </c>
      <c r="HC201" s="656" t="s">
        <v>782</v>
      </c>
      <c r="HD201" s="656">
        <v>15</v>
      </c>
      <c r="HE201" s="656" t="s">
        <v>783</v>
      </c>
      <c r="HF201" s="656">
        <v>0</v>
      </c>
      <c r="HG201" s="656" t="s">
        <v>783</v>
      </c>
      <c r="HH201" s="656">
        <v>0</v>
      </c>
      <c r="HI201" s="656">
        <v>1</v>
      </c>
      <c r="HJ201" s="656">
        <v>45</v>
      </c>
      <c r="HK201" s="656" t="s">
        <v>784</v>
      </c>
      <c r="HL201" s="656" t="s">
        <v>785</v>
      </c>
      <c r="HM201" s="656" t="s">
        <v>783</v>
      </c>
      <c r="HN201" s="656" t="s">
        <v>783</v>
      </c>
      <c r="HO201" s="656" t="s">
        <v>783</v>
      </c>
      <c r="HP201" s="656" t="s">
        <v>783</v>
      </c>
      <c r="HQ201" s="656" t="s">
        <v>783</v>
      </c>
      <c r="HR201" s="656">
        <v>3980779</v>
      </c>
      <c r="HS201" s="656" t="s">
        <v>783</v>
      </c>
      <c r="HT201" s="656" t="s">
        <v>786</v>
      </c>
      <c r="HU201" s="656" t="s">
        <v>787</v>
      </c>
      <c r="HV201" s="656">
        <v>4</v>
      </c>
      <c r="HW201" s="656">
        <v>2016</v>
      </c>
      <c r="HX201" s="656">
        <v>63</v>
      </c>
      <c r="HY201" s="656">
        <v>0</v>
      </c>
      <c r="HZ201" s="656">
        <v>3432</v>
      </c>
      <c r="IA201" s="657">
        <v>42227.682129629633</v>
      </c>
      <c r="IB201" s="656" t="s">
        <v>788</v>
      </c>
      <c r="IC201" s="656">
        <v>3976301</v>
      </c>
      <c r="ID201" s="656">
        <v>2014</v>
      </c>
      <c r="IE201" s="656">
        <v>1712</v>
      </c>
      <c r="IF201" s="656" t="s">
        <v>783</v>
      </c>
      <c r="IG201" s="656" t="s">
        <v>783</v>
      </c>
      <c r="IH201" s="656" t="s">
        <v>783</v>
      </c>
      <c r="II201" s="656" t="s">
        <v>783</v>
      </c>
      <c r="IJ201" s="656" t="s">
        <v>783</v>
      </c>
      <c r="IK201" s="656" t="s">
        <v>783</v>
      </c>
      <c r="IL201" s="656" t="s">
        <v>783</v>
      </c>
      <c r="IM201" s="656" t="s">
        <v>783</v>
      </c>
      <c r="IN201" s="656" t="s">
        <v>783</v>
      </c>
      <c r="IO201" s="656">
        <v>1649</v>
      </c>
      <c r="IP201" s="657">
        <v>37477.354571759257</v>
      </c>
      <c r="IQ201" s="656">
        <v>4</v>
      </c>
      <c r="IR201" s="656" t="s">
        <v>793</v>
      </c>
      <c r="IS201" s="656">
        <v>3</v>
      </c>
      <c r="IT201" s="658">
        <v>41275</v>
      </c>
      <c r="IU201" s="656" t="s">
        <v>783</v>
      </c>
      <c r="IV201" s="656" t="s">
        <v>783</v>
      </c>
      <c r="IW201" s="656" t="s">
        <v>783</v>
      </c>
      <c r="IX201" s="656" t="s">
        <v>781</v>
      </c>
      <c r="IY201" s="656">
        <v>45</v>
      </c>
      <c r="IZ201" s="656" t="s">
        <v>789</v>
      </c>
      <c r="JA201" s="656" t="s">
        <v>783</v>
      </c>
      <c r="JB201" s="656" t="s">
        <v>783</v>
      </c>
      <c r="JC201" s="656" t="s">
        <v>783</v>
      </c>
      <c r="JD201" s="656">
        <v>329490</v>
      </c>
      <c r="JE201" s="656" t="s">
        <v>783</v>
      </c>
      <c r="JF201" s="656" t="s">
        <v>783</v>
      </c>
      <c r="JG201" s="656" t="s">
        <v>809</v>
      </c>
      <c r="JH201" s="656">
        <v>35</v>
      </c>
      <c r="JI201" s="656" t="s">
        <v>783</v>
      </c>
      <c r="JJ201" s="656" t="s">
        <v>783</v>
      </c>
      <c r="JK201" s="656" t="s">
        <v>783</v>
      </c>
      <c r="JL201" s="656" t="s">
        <v>790</v>
      </c>
      <c r="JM201" s="656">
        <v>4</v>
      </c>
      <c r="JN201" s="656">
        <v>1</v>
      </c>
      <c r="JO201" s="656" t="s">
        <v>783</v>
      </c>
      <c r="JP201" s="656">
        <v>12683066</v>
      </c>
      <c r="JQ201" s="656">
        <v>2013</v>
      </c>
      <c r="JR201" s="656">
        <v>12</v>
      </c>
      <c r="JS201" s="656" t="s">
        <v>783</v>
      </c>
      <c r="JT201" s="656" t="s">
        <v>783</v>
      </c>
      <c r="JU201" s="656" t="s">
        <v>978</v>
      </c>
      <c r="JV201" s="659">
        <v>3455.280953</v>
      </c>
      <c r="JW201">
        <f>JV201</f>
        <v>3455.280953</v>
      </c>
      <c r="JX201" s="225">
        <v>0.65440927140151517</v>
      </c>
    </row>
    <row r="202" spans="180:284">
      <c r="FX202" s="666" t="s">
        <v>518</v>
      </c>
      <c r="FY202" s="667">
        <v>50</v>
      </c>
      <c r="FZ202" s="667">
        <v>30289705</v>
      </c>
      <c r="GA202" s="667">
        <v>55</v>
      </c>
      <c r="GB202" s="667" t="s">
        <v>798</v>
      </c>
      <c r="GC202" s="667">
        <v>18</v>
      </c>
      <c r="GD202" s="667">
        <v>1970</v>
      </c>
      <c r="GE202" s="667">
        <v>1</v>
      </c>
      <c r="GF202" s="667" t="s">
        <v>780</v>
      </c>
      <c r="GG202" s="667">
        <v>2</v>
      </c>
      <c r="GH202" s="667">
        <v>1</v>
      </c>
      <c r="GI202" s="667" t="s">
        <v>780</v>
      </c>
      <c r="GJ202" s="667">
        <v>2</v>
      </c>
      <c r="GK202" s="667" t="s">
        <v>781</v>
      </c>
      <c r="GL202" s="667" t="s">
        <v>782</v>
      </c>
      <c r="GM202" s="667">
        <v>66</v>
      </c>
      <c r="GN202" s="667" t="s">
        <v>783</v>
      </c>
      <c r="GO202" s="667">
        <v>0</v>
      </c>
      <c r="GP202" s="667">
        <v>0</v>
      </c>
      <c r="GQ202" s="667">
        <v>4</v>
      </c>
      <c r="GR202" s="667">
        <v>2</v>
      </c>
      <c r="GS202" s="667">
        <v>3</v>
      </c>
      <c r="GT202" s="667" t="s">
        <v>783</v>
      </c>
      <c r="GU202" s="667" t="s">
        <v>783</v>
      </c>
      <c r="GV202" s="667" t="s">
        <v>783</v>
      </c>
      <c r="GW202" s="667" t="s">
        <v>783</v>
      </c>
      <c r="GX202" s="667" t="s">
        <v>783</v>
      </c>
      <c r="GY202" s="667">
        <v>1649</v>
      </c>
      <c r="GZ202" s="667">
        <v>0.01</v>
      </c>
      <c r="HA202" s="667">
        <v>5</v>
      </c>
      <c r="HB202" s="667" t="s">
        <v>783</v>
      </c>
      <c r="HC202" s="667" t="s">
        <v>782</v>
      </c>
      <c r="HD202" s="667">
        <v>35</v>
      </c>
      <c r="HE202" s="667" t="s">
        <v>783</v>
      </c>
      <c r="HF202" s="667">
        <v>0</v>
      </c>
      <c r="HG202" s="667" t="s">
        <v>783</v>
      </c>
      <c r="HH202" s="667">
        <v>0</v>
      </c>
      <c r="HI202" s="667">
        <v>1</v>
      </c>
      <c r="HJ202" s="667">
        <v>45</v>
      </c>
      <c r="HK202" s="667" t="s">
        <v>784</v>
      </c>
      <c r="HL202" s="667" t="s">
        <v>785</v>
      </c>
      <c r="HM202" s="667" t="s">
        <v>783</v>
      </c>
      <c r="HN202" s="667" t="s">
        <v>783</v>
      </c>
      <c r="HO202" s="667" t="s">
        <v>783</v>
      </c>
      <c r="HP202" s="667" t="s">
        <v>783</v>
      </c>
      <c r="HQ202" s="667" t="s">
        <v>783</v>
      </c>
      <c r="HR202" s="667">
        <v>3980126</v>
      </c>
      <c r="HS202" s="667" t="s">
        <v>783</v>
      </c>
      <c r="HT202" s="667" t="s">
        <v>786</v>
      </c>
      <c r="HU202" s="667" t="s">
        <v>787</v>
      </c>
      <c r="HV202" s="667">
        <v>4</v>
      </c>
      <c r="HW202" s="667">
        <v>2014</v>
      </c>
      <c r="HX202" s="667">
        <v>63</v>
      </c>
      <c r="HY202" s="667">
        <v>2006</v>
      </c>
      <c r="HZ202" s="667">
        <v>2059</v>
      </c>
      <c r="IA202" s="668">
        <v>41697.500081018516</v>
      </c>
      <c r="IB202" s="667" t="s">
        <v>788</v>
      </c>
      <c r="IC202" s="667">
        <v>3975648</v>
      </c>
      <c r="ID202" s="667">
        <v>2014</v>
      </c>
      <c r="IE202" s="667">
        <v>1712</v>
      </c>
      <c r="IF202" s="667" t="s">
        <v>783</v>
      </c>
      <c r="IG202" s="667" t="s">
        <v>783</v>
      </c>
      <c r="IH202" s="667" t="s">
        <v>783</v>
      </c>
      <c r="II202" s="667" t="s">
        <v>783</v>
      </c>
      <c r="IJ202" s="667" t="s">
        <v>783</v>
      </c>
      <c r="IK202" s="667" t="s">
        <v>783</v>
      </c>
      <c r="IL202" s="667" t="s">
        <v>783</v>
      </c>
      <c r="IM202" s="667" t="s">
        <v>783</v>
      </c>
      <c r="IN202" s="667" t="s">
        <v>783</v>
      </c>
      <c r="IO202" s="667">
        <v>1649</v>
      </c>
      <c r="IP202" s="668">
        <v>37600.566631944443</v>
      </c>
      <c r="IQ202" s="667">
        <v>2</v>
      </c>
      <c r="IR202" s="667" t="s">
        <v>793</v>
      </c>
      <c r="IS202" s="667">
        <v>3</v>
      </c>
      <c r="IT202" s="669">
        <v>41275</v>
      </c>
      <c r="IU202" s="667" t="s">
        <v>783</v>
      </c>
      <c r="IV202" s="667" t="s">
        <v>783</v>
      </c>
      <c r="IW202" s="667" t="s">
        <v>783</v>
      </c>
      <c r="IX202" s="667" t="s">
        <v>781</v>
      </c>
      <c r="IY202" s="667">
        <v>45</v>
      </c>
      <c r="IZ202" s="667" t="s">
        <v>789</v>
      </c>
      <c r="JA202" s="667" t="s">
        <v>783</v>
      </c>
      <c r="JB202" s="667" t="s">
        <v>783</v>
      </c>
      <c r="JC202" s="667" t="s">
        <v>783</v>
      </c>
      <c r="JD202" s="667">
        <v>329491</v>
      </c>
      <c r="JE202" s="667" t="s">
        <v>783</v>
      </c>
      <c r="JF202" s="667" t="s">
        <v>783</v>
      </c>
      <c r="JG202" s="667" t="s">
        <v>804</v>
      </c>
      <c r="JH202" s="667">
        <v>55</v>
      </c>
      <c r="JI202" s="667" t="s">
        <v>783</v>
      </c>
      <c r="JJ202" s="667" t="s">
        <v>783</v>
      </c>
      <c r="JK202" s="667" t="s">
        <v>783</v>
      </c>
      <c r="JL202" s="667" t="s">
        <v>790</v>
      </c>
      <c r="JM202" s="667">
        <v>4</v>
      </c>
      <c r="JN202" s="667">
        <v>3</v>
      </c>
      <c r="JO202" s="667" t="s">
        <v>783</v>
      </c>
      <c r="JP202" s="667" t="s">
        <v>783</v>
      </c>
      <c r="JQ202" s="667" t="s">
        <v>783</v>
      </c>
      <c r="JR202" s="667" t="s">
        <v>783</v>
      </c>
      <c r="JS202" s="667" t="s">
        <v>783</v>
      </c>
      <c r="JT202" s="667" t="s">
        <v>783</v>
      </c>
      <c r="JU202" s="667" t="s">
        <v>979</v>
      </c>
      <c r="JV202" s="670">
        <v>53.486271000000002</v>
      </c>
      <c r="JX202" s="225"/>
    </row>
    <row r="203" spans="180:284" ht="15" thickBot="1">
      <c r="FX203" s="625" t="s">
        <v>518</v>
      </c>
      <c r="FY203" s="626">
        <v>68</v>
      </c>
      <c r="FZ203" s="626">
        <v>30289706</v>
      </c>
      <c r="GA203" s="626">
        <v>35</v>
      </c>
      <c r="GB203" s="626" t="s">
        <v>3</v>
      </c>
      <c r="GC203" s="626">
        <v>14</v>
      </c>
      <c r="GD203" s="626">
        <v>1970</v>
      </c>
      <c r="GE203" s="626">
        <v>0</v>
      </c>
      <c r="GF203" s="626" t="s">
        <v>792</v>
      </c>
      <c r="GG203" s="626">
        <v>0</v>
      </c>
      <c r="GH203" s="626">
        <v>0</v>
      </c>
      <c r="GI203" s="626" t="s">
        <v>792</v>
      </c>
      <c r="GJ203" s="626">
        <v>0</v>
      </c>
      <c r="GK203" s="626" t="s">
        <v>781</v>
      </c>
      <c r="GL203" s="626" t="s">
        <v>782</v>
      </c>
      <c r="GM203" s="626">
        <v>50</v>
      </c>
      <c r="GN203" s="626" t="s">
        <v>783</v>
      </c>
      <c r="GO203" s="626">
        <v>0</v>
      </c>
      <c r="GP203" s="626">
        <v>0</v>
      </c>
      <c r="GQ203" s="626">
        <v>4</v>
      </c>
      <c r="GR203" s="626">
        <v>1</v>
      </c>
      <c r="GS203" s="626">
        <v>3</v>
      </c>
      <c r="GT203" s="626" t="s">
        <v>783</v>
      </c>
      <c r="GU203" s="626" t="s">
        <v>783</v>
      </c>
      <c r="GV203" s="626" t="s">
        <v>783</v>
      </c>
      <c r="GW203" s="626" t="s">
        <v>783</v>
      </c>
      <c r="GX203" s="626" t="s">
        <v>783</v>
      </c>
      <c r="GY203" s="626">
        <v>1649</v>
      </c>
      <c r="GZ203" s="626">
        <v>0.38</v>
      </c>
      <c r="HA203" s="626">
        <v>5</v>
      </c>
      <c r="HB203" s="626" t="s">
        <v>783</v>
      </c>
      <c r="HC203" s="626" t="s">
        <v>782</v>
      </c>
      <c r="HD203" s="626">
        <v>35</v>
      </c>
      <c r="HE203" s="626" t="s">
        <v>783</v>
      </c>
      <c r="HF203" s="626">
        <v>0</v>
      </c>
      <c r="HG203" s="626" t="s">
        <v>783</v>
      </c>
      <c r="HH203" s="626">
        <v>0</v>
      </c>
      <c r="HI203" s="626">
        <v>1</v>
      </c>
      <c r="HJ203" s="626">
        <v>45</v>
      </c>
      <c r="HK203" s="626" t="s">
        <v>784</v>
      </c>
      <c r="HL203" s="626" t="s">
        <v>785</v>
      </c>
      <c r="HM203" s="626" t="s">
        <v>783</v>
      </c>
      <c r="HN203" s="626" t="s">
        <v>783</v>
      </c>
      <c r="HO203" s="626" t="s">
        <v>783</v>
      </c>
      <c r="HP203" s="626" t="s">
        <v>783</v>
      </c>
      <c r="HQ203" s="626" t="s">
        <v>783</v>
      </c>
      <c r="HR203" s="626">
        <v>3980126</v>
      </c>
      <c r="HS203" s="626" t="s">
        <v>783</v>
      </c>
      <c r="HT203" s="626" t="s">
        <v>786</v>
      </c>
      <c r="HU203" s="626" t="s">
        <v>787</v>
      </c>
      <c r="HV203" s="626">
        <v>4</v>
      </c>
      <c r="HW203" s="626">
        <v>2014</v>
      </c>
      <c r="HX203" s="626">
        <v>63</v>
      </c>
      <c r="HY203" s="626">
        <v>0</v>
      </c>
      <c r="HZ203" s="626">
        <v>2006</v>
      </c>
      <c r="IA203" s="627">
        <v>41697.500081018516</v>
      </c>
      <c r="IB203" s="626" t="s">
        <v>788</v>
      </c>
      <c r="IC203" s="626">
        <v>3975648</v>
      </c>
      <c r="ID203" s="626">
        <v>2014</v>
      </c>
      <c r="IE203" s="626">
        <v>1712</v>
      </c>
      <c r="IF203" s="626" t="s">
        <v>783</v>
      </c>
      <c r="IG203" s="626" t="s">
        <v>783</v>
      </c>
      <c r="IH203" s="626" t="s">
        <v>783</v>
      </c>
      <c r="II203" s="626" t="s">
        <v>783</v>
      </c>
      <c r="IJ203" s="626" t="s">
        <v>783</v>
      </c>
      <c r="IK203" s="626" t="s">
        <v>783</v>
      </c>
      <c r="IL203" s="626" t="s">
        <v>783</v>
      </c>
      <c r="IM203" s="626" t="s">
        <v>783</v>
      </c>
      <c r="IN203" s="626" t="s">
        <v>783</v>
      </c>
      <c r="IO203" s="626">
        <v>1649</v>
      </c>
      <c r="IP203" s="627">
        <v>37600.566631944443</v>
      </c>
      <c r="IQ203" s="626">
        <v>4</v>
      </c>
      <c r="IR203" s="626" t="s">
        <v>793</v>
      </c>
      <c r="IS203" s="626">
        <v>3</v>
      </c>
      <c r="IT203" s="665">
        <v>41275</v>
      </c>
      <c r="IU203" s="626" t="s">
        <v>783</v>
      </c>
      <c r="IV203" s="626" t="s">
        <v>783</v>
      </c>
      <c r="IW203" s="626" t="s">
        <v>783</v>
      </c>
      <c r="IX203" s="626" t="s">
        <v>781</v>
      </c>
      <c r="IY203" s="626">
        <v>45</v>
      </c>
      <c r="IZ203" s="626" t="s">
        <v>789</v>
      </c>
      <c r="JA203" s="626" t="s">
        <v>783</v>
      </c>
      <c r="JB203" s="626" t="s">
        <v>783</v>
      </c>
      <c r="JC203" s="626" t="s">
        <v>783</v>
      </c>
      <c r="JD203" s="626">
        <v>329491</v>
      </c>
      <c r="JE203" s="626" t="s">
        <v>783</v>
      </c>
      <c r="JF203" s="626" t="s">
        <v>783</v>
      </c>
      <c r="JG203" s="626" t="s">
        <v>809</v>
      </c>
      <c r="JH203" s="626">
        <v>35</v>
      </c>
      <c r="JI203" s="626" t="s">
        <v>783</v>
      </c>
      <c r="JJ203" s="626" t="s">
        <v>783</v>
      </c>
      <c r="JK203" s="626" t="s">
        <v>783</v>
      </c>
      <c r="JL203" s="626" t="s">
        <v>790</v>
      </c>
      <c r="JM203" s="626">
        <v>4</v>
      </c>
      <c r="JN203" s="626">
        <v>1</v>
      </c>
      <c r="JO203" s="626" t="s">
        <v>783</v>
      </c>
      <c r="JP203" s="626">
        <v>12683066</v>
      </c>
      <c r="JQ203" s="626">
        <v>2013</v>
      </c>
      <c r="JR203" s="626">
        <v>12</v>
      </c>
      <c r="JS203" s="626" t="s">
        <v>783</v>
      </c>
      <c r="JT203" s="626" t="s">
        <v>783</v>
      </c>
      <c r="JU203" s="626" t="s">
        <v>980</v>
      </c>
      <c r="JV203" s="628">
        <v>2024.385898</v>
      </c>
      <c r="JW203">
        <f>SUM(JV202:JV203)</f>
        <v>2077.8721690000002</v>
      </c>
      <c r="JX203" s="225">
        <v>0.39353639564393944</v>
      </c>
    </row>
    <row r="204" spans="180:284" ht="15" thickBot="1">
      <c r="FX204" s="655" t="s">
        <v>519</v>
      </c>
      <c r="FY204" s="656">
        <v>109</v>
      </c>
      <c r="FZ204" s="656">
        <v>30289674</v>
      </c>
      <c r="GA204" s="656">
        <v>35</v>
      </c>
      <c r="GB204" s="656" t="s">
        <v>3</v>
      </c>
      <c r="GC204" s="656">
        <v>16</v>
      </c>
      <c r="GD204" s="656">
        <v>1970</v>
      </c>
      <c r="GE204" s="656">
        <v>0</v>
      </c>
      <c r="GF204" s="656" t="s">
        <v>792</v>
      </c>
      <c r="GG204" s="656">
        <v>0</v>
      </c>
      <c r="GH204" s="656">
        <v>0</v>
      </c>
      <c r="GI204" s="656" t="s">
        <v>792</v>
      </c>
      <c r="GJ204" s="656">
        <v>0</v>
      </c>
      <c r="GK204" s="656" t="s">
        <v>781</v>
      </c>
      <c r="GL204" s="656" t="s">
        <v>782</v>
      </c>
      <c r="GM204" s="656">
        <v>50</v>
      </c>
      <c r="GN204" s="656" t="s">
        <v>783</v>
      </c>
      <c r="GO204" s="656">
        <v>0</v>
      </c>
      <c r="GP204" s="656">
        <v>0</v>
      </c>
      <c r="GQ204" s="656">
        <v>4</v>
      </c>
      <c r="GR204" s="656">
        <v>2</v>
      </c>
      <c r="GS204" s="656">
        <v>1</v>
      </c>
      <c r="GT204" s="656" t="s">
        <v>783</v>
      </c>
      <c r="GU204" s="656" t="s">
        <v>783</v>
      </c>
      <c r="GV204" s="656" t="s">
        <v>783</v>
      </c>
      <c r="GW204" s="656" t="s">
        <v>783</v>
      </c>
      <c r="GX204" s="656" t="s">
        <v>783</v>
      </c>
      <c r="GY204" s="656">
        <v>1649</v>
      </c>
      <c r="GZ204" s="656">
        <v>1</v>
      </c>
      <c r="HA204" s="656">
        <v>5</v>
      </c>
      <c r="HB204" s="656" t="s">
        <v>783</v>
      </c>
      <c r="HC204" s="656" t="s">
        <v>782</v>
      </c>
      <c r="HD204" s="656">
        <v>15</v>
      </c>
      <c r="HE204" s="656" t="s">
        <v>783</v>
      </c>
      <c r="HF204" s="656">
        <v>0</v>
      </c>
      <c r="HG204" s="656" t="s">
        <v>783</v>
      </c>
      <c r="HH204" s="656">
        <v>0</v>
      </c>
      <c r="HI204" s="656">
        <v>1</v>
      </c>
      <c r="HJ204" s="656">
        <v>45</v>
      </c>
      <c r="HK204" s="656" t="s">
        <v>784</v>
      </c>
      <c r="HL204" s="656" t="s">
        <v>785</v>
      </c>
      <c r="HM204" s="656" t="s">
        <v>783</v>
      </c>
      <c r="HN204" s="656" t="s">
        <v>783</v>
      </c>
      <c r="HO204" s="656" t="s">
        <v>783</v>
      </c>
      <c r="HP204" s="656" t="s">
        <v>783</v>
      </c>
      <c r="HQ204" s="656" t="s">
        <v>783</v>
      </c>
      <c r="HR204" s="656">
        <v>3980111</v>
      </c>
      <c r="HS204" s="656" t="s">
        <v>783</v>
      </c>
      <c r="HT204" s="656" t="s">
        <v>786</v>
      </c>
      <c r="HU204" s="656" t="s">
        <v>787</v>
      </c>
      <c r="HV204" s="656">
        <v>4</v>
      </c>
      <c r="HW204" s="656">
        <v>2014</v>
      </c>
      <c r="HX204" s="656">
        <v>63</v>
      </c>
      <c r="HY204" s="656">
        <v>0</v>
      </c>
      <c r="HZ204" s="656">
        <v>5280</v>
      </c>
      <c r="IA204" s="657">
        <v>41697.500081018516</v>
      </c>
      <c r="IB204" s="656" t="s">
        <v>788</v>
      </c>
      <c r="IC204" s="656">
        <v>3975633</v>
      </c>
      <c r="ID204" s="656">
        <v>2014</v>
      </c>
      <c r="IE204" s="656">
        <v>1712</v>
      </c>
      <c r="IF204" s="656" t="s">
        <v>783</v>
      </c>
      <c r="IG204" s="656" t="s">
        <v>783</v>
      </c>
      <c r="IH204" s="656" t="s">
        <v>783</v>
      </c>
      <c r="II204" s="656" t="s">
        <v>783</v>
      </c>
      <c r="IJ204" s="656" t="s">
        <v>783</v>
      </c>
      <c r="IK204" s="656" t="s">
        <v>783</v>
      </c>
      <c r="IL204" s="656" t="s">
        <v>783</v>
      </c>
      <c r="IM204" s="656" t="s">
        <v>783</v>
      </c>
      <c r="IN204" s="656" t="s">
        <v>783</v>
      </c>
      <c r="IO204" s="656">
        <v>1649</v>
      </c>
      <c r="IP204" s="657">
        <v>37477.354571759257</v>
      </c>
      <c r="IQ204" s="656">
        <v>4</v>
      </c>
      <c r="IR204" s="656" t="s">
        <v>793</v>
      </c>
      <c r="IS204" s="656">
        <v>1</v>
      </c>
      <c r="IT204" s="658">
        <v>41275</v>
      </c>
      <c r="IU204" s="656" t="s">
        <v>783</v>
      </c>
      <c r="IV204" s="656" t="s">
        <v>783</v>
      </c>
      <c r="IW204" s="656" t="s">
        <v>783</v>
      </c>
      <c r="IX204" s="656" t="s">
        <v>781</v>
      </c>
      <c r="IY204" s="656">
        <v>45</v>
      </c>
      <c r="IZ204" s="656" t="s">
        <v>789</v>
      </c>
      <c r="JA204" s="656" t="s">
        <v>783</v>
      </c>
      <c r="JB204" s="656" t="s">
        <v>783</v>
      </c>
      <c r="JC204" s="656" t="s">
        <v>783</v>
      </c>
      <c r="JD204" s="656">
        <v>329492</v>
      </c>
      <c r="JE204" s="656" t="s">
        <v>783</v>
      </c>
      <c r="JF204" s="656" t="s">
        <v>783</v>
      </c>
      <c r="JG204" s="656" t="s">
        <v>795</v>
      </c>
      <c r="JH204" s="656">
        <v>35</v>
      </c>
      <c r="JI204" s="656" t="s">
        <v>783</v>
      </c>
      <c r="JJ204" s="656" t="s">
        <v>783</v>
      </c>
      <c r="JK204" s="656" t="s">
        <v>783</v>
      </c>
      <c r="JL204" s="656" t="s">
        <v>790</v>
      </c>
      <c r="JM204" s="656">
        <v>4</v>
      </c>
      <c r="JN204" s="656">
        <v>1</v>
      </c>
      <c r="JO204" s="656" t="s">
        <v>783</v>
      </c>
      <c r="JP204" s="656">
        <v>12683066</v>
      </c>
      <c r="JQ204" s="656">
        <v>2013</v>
      </c>
      <c r="JR204" s="656">
        <v>12</v>
      </c>
      <c r="JS204" s="656" t="s">
        <v>783</v>
      </c>
      <c r="JT204" s="656" t="s">
        <v>783</v>
      </c>
      <c r="JU204" s="656" t="s">
        <v>981</v>
      </c>
      <c r="JV204" s="659">
        <v>5268.337039</v>
      </c>
      <c r="JW204">
        <f>JV204</f>
        <v>5268.337039</v>
      </c>
      <c r="JX204" s="225">
        <v>0.99779110587121211</v>
      </c>
    </row>
    <row r="205" spans="180:284" ht="15" thickBot="1">
      <c r="FX205" s="655" t="s">
        <v>396</v>
      </c>
      <c r="FY205" s="656">
        <v>154</v>
      </c>
      <c r="FZ205" s="656">
        <v>30289677</v>
      </c>
      <c r="GA205" s="656">
        <v>35</v>
      </c>
      <c r="GB205" s="656" t="s">
        <v>3</v>
      </c>
      <c r="GC205" s="656">
        <v>20</v>
      </c>
      <c r="GD205" s="656">
        <v>1979</v>
      </c>
      <c r="GE205" s="656">
        <v>0</v>
      </c>
      <c r="GF205" s="656" t="s">
        <v>792</v>
      </c>
      <c r="GG205" s="656">
        <v>0</v>
      </c>
      <c r="GH205" s="656">
        <v>0</v>
      </c>
      <c r="GI205" s="656" t="s">
        <v>792</v>
      </c>
      <c r="GJ205" s="656">
        <v>0</v>
      </c>
      <c r="GK205" s="656" t="s">
        <v>781</v>
      </c>
      <c r="GL205" s="656" t="s">
        <v>782</v>
      </c>
      <c r="GM205" s="656">
        <v>66</v>
      </c>
      <c r="GN205" s="656" t="s">
        <v>783</v>
      </c>
      <c r="GO205" s="656">
        <v>0</v>
      </c>
      <c r="GP205" s="656">
        <v>0</v>
      </c>
      <c r="GQ205" s="656">
        <v>4</v>
      </c>
      <c r="GR205" s="656">
        <v>2</v>
      </c>
      <c r="GS205" s="656">
        <v>1</v>
      </c>
      <c r="GT205" s="656" t="s">
        <v>783</v>
      </c>
      <c r="GU205" s="656" t="s">
        <v>783</v>
      </c>
      <c r="GV205" s="656" t="s">
        <v>783</v>
      </c>
      <c r="GW205" s="656" t="s">
        <v>783</v>
      </c>
      <c r="GX205" s="656" t="s">
        <v>783</v>
      </c>
      <c r="GY205" s="656">
        <v>1649</v>
      </c>
      <c r="GZ205" s="656">
        <v>0.14000000000000001</v>
      </c>
      <c r="HA205" s="656">
        <v>5</v>
      </c>
      <c r="HB205" s="656" t="s">
        <v>783</v>
      </c>
      <c r="HC205" s="656" t="s">
        <v>782</v>
      </c>
      <c r="HD205" s="656">
        <v>15</v>
      </c>
      <c r="HE205" s="656" t="s">
        <v>783</v>
      </c>
      <c r="HF205" s="656">
        <v>0</v>
      </c>
      <c r="HG205" s="656" t="s">
        <v>783</v>
      </c>
      <c r="HH205" s="656">
        <v>0</v>
      </c>
      <c r="HI205" s="656">
        <v>1</v>
      </c>
      <c r="HJ205" s="656">
        <v>45</v>
      </c>
      <c r="HK205" s="656" t="s">
        <v>784</v>
      </c>
      <c r="HL205" s="656" t="s">
        <v>785</v>
      </c>
      <c r="HM205" s="656" t="s">
        <v>783</v>
      </c>
      <c r="HN205" s="656" t="s">
        <v>783</v>
      </c>
      <c r="HO205" s="656" t="s">
        <v>783</v>
      </c>
      <c r="HP205" s="656" t="s">
        <v>783</v>
      </c>
      <c r="HQ205" s="656" t="s">
        <v>783</v>
      </c>
      <c r="HR205" s="656">
        <v>3978909</v>
      </c>
      <c r="HS205" s="656" t="s">
        <v>783</v>
      </c>
      <c r="HT205" s="656" t="s">
        <v>786</v>
      </c>
      <c r="HU205" s="656" t="s">
        <v>787</v>
      </c>
      <c r="HV205" s="656">
        <v>4</v>
      </c>
      <c r="HW205" s="656">
        <v>2014</v>
      </c>
      <c r="HX205" s="656">
        <v>63</v>
      </c>
      <c r="HY205" s="656">
        <v>0</v>
      </c>
      <c r="HZ205" s="656">
        <v>739</v>
      </c>
      <c r="IA205" s="657">
        <v>41697.500081018516</v>
      </c>
      <c r="IB205" s="656" t="s">
        <v>788</v>
      </c>
      <c r="IC205" s="656">
        <v>3974431</v>
      </c>
      <c r="ID205" s="656">
        <v>2014</v>
      </c>
      <c r="IE205" s="656">
        <v>1712</v>
      </c>
      <c r="IF205" s="656" t="s">
        <v>783</v>
      </c>
      <c r="IG205" s="656" t="s">
        <v>783</v>
      </c>
      <c r="IH205" s="656" t="s">
        <v>783</v>
      </c>
      <c r="II205" s="656" t="s">
        <v>783</v>
      </c>
      <c r="IJ205" s="656" t="s">
        <v>783</v>
      </c>
      <c r="IK205" s="656" t="s">
        <v>783</v>
      </c>
      <c r="IL205" s="656" t="s">
        <v>783</v>
      </c>
      <c r="IM205" s="656" t="s">
        <v>783</v>
      </c>
      <c r="IN205" s="656" t="s">
        <v>783</v>
      </c>
      <c r="IO205" s="656">
        <v>1649</v>
      </c>
      <c r="IP205" s="657">
        <v>37477.354571759257</v>
      </c>
      <c r="IQ205" s="656">
        <v>4</v>
      </c>
      <c r="IR205" s="656" t="s">
        <v>793</v>
      </c>
      <c r="IS205" s="656">
        <v>1</v>
      </c>
      <c r="IT205" s="658">
        <v>41275</v>
      </c>
      <c r="IU205" s="656" t="s">
        <v>783</v>
      </c>
      <c r="IV205" s="656" t="s">
        <v>783</v>
      </c>
      <c r="IW205" s="656" t="s">
        <v>783</v>
      </c>
      <c r="IX205" s="656" t="s">
        <v>781</v>
      </c>
      <c r="IY205" s="656">
        <v>45</v>
      </c>
      <c r="IZ205" s="656" t="s">
        <v>789</v>
      </c>
      <c r="JA205" s="656" t="s">
        <v>783</v>
      </c>
      <c r="JB205" s="656" t="s">
        <v>783</v>
      </c>
      <c r="JC205" s="656" t="s">
        <v>783</v>
      </c>
      <c r="JD205" s="656">
        <v>329493</v>
      </c>
      <c r="JE205" s="656" t="s">
        <v>783</v>
      </c>
      <c r="JF205" s="656" t="s">
        <v>783</v>
      </c>
      <c r="JG205" s="656" t="s">
        <v>795</v>
      </c>
      <c r="JH205" s="656">
        <v>35</v>
      </c>
      <c r="JI205" s="656" t="s">
        <v>783</v>
      </c>
      <c r="JJ205" s="656" t="s">
        <v>783</v>
      </c>
      <c r="JK205" s="656" t="s">
        <v>783</v>
      </c>
      <c r="JL205" s="656" t="s">
        <v>790</v>
      </c>
      <c r="JM205" s="656">
        <v>4</v>
      </c>
      <c r="JN205" s="656">
        <v>1</v>
      </c>
      <c r="JO205" s="656" t="s">
        <v>783</v>
      </c>
      <c r="JP205" s="656">
        <v>12683066</v>
      </c>
      <c r="JQ205" s="656">
        <v>2013</v>
      </c>
      <c r="JR205" s="656">
        <v>12</v>
      </c>
      <c r="JS205" s="656" t="s">
        <v>783</v>
      </c>
      <c r="JT205" s="656" t="s">
        <v>783</v>
      </c>
      <c r="JU205" s="656" t="s">
        <v>982</v>
      </c>
      <c r="JV205" s="659">
        <v>739.20224399999995</v>
      </c>
      <c r="JW205">
        <f>JV205</f>
        <v>739.20224399999995</v>
      </c>
      <c r="JX205" s="225">
        <v>0.14000042499999998</v>
      </c>
    </row>
    <row r="206" spans="180:284" ht="15" thickBot="1">
      <c r="FX206" s="655" t="s">
        <v>520</v>
      </c>
      <c r="FY206" s="656">
        <v>36</v>
      </c>
      <c r="FZ206" s="656">
        <v>30289679</v>
      </c>
      <c r="GA206" s="656">
        <v>35</v>
      </c>
      <c r="GB206" s="656" t="s">
        <v>3</v>
      </c>
      <c r="GC206" s="656">
        <v>12</v>
      </c>
      <c r="GD206" s="656">
        <v>1972</v>
      </c>
      <c r="GE206" s="656">
        <v>0</v>
      </c>
      <c r="GF206" s="656" t="s">
        <v>792</v>
      </c>
      <c r="GG206" s="656">
        <v>0</v>
      </c>
      <c r="GH206" s="656">
        <v>0</v>
      </c>
      <c r="GI206" s="656" t="s">
        <v>792</v>
      </c>
      <c r="GJ206" s="656">
        <v>0</v>
      </c>
      <c r="GK206" s="656" t="s">
        <v>781</v>
      </c>
      <c r="GL206" s="656" t="s">
        <v>782</v>
      </c>
      <c r="GM206" s="656">
        <v>66</v>
      </c>
      <c r="GN206" s="656" t="s">
        <v>783</v>
      </c>
      <c r="GO206" s="656">
        <v>0</v>
      </c>
      <c r="GP206" s="656">
        <v>0</v>
      </c>
      <c r="GQ206" s="656">
        <v>4</v>
      </c>
      <c r="GR206" s="656">
        <v>1</v>
      </c>
      <c r="GS206" s="656">
        <v>1</v>
      </c>
      <c r="GT206" s="656" t="s">
        <v>783</v>
      </c>
      <c r="GU206" s="656" t="s">
        <v>783</v>
      </c>
      <c r="GV206" s="656" t="s">
        <v>783</v>
      </c>
      <c r="GW206" s="656" t="s">
        <v>783</v>
      </c>
      <c r="GX206" s="656" t="s">
        <v>783</v>
      </c>
      <c r="GY206" s="656">
        <v>1649</v>
      </c>
      <c r="GZ206" s="656">
        <v>0.1</v>
      </c>
      <c r="HA206" s="656">
        <v>5</v>
      </c>
      <c r="HB206" s="656" t="s">
        <v>783</v>
      </c>
      <c r="HC206" s="656" t="s">
        <v>782</v>
      </c>
      <c r="HD206" s="656">
        <v>15</v>
      </c>
      <c r="HE206" s="656" t="s">
        <v>783</v>
      </c>
      <c r="HF206" s="656">
        <v>0</v>
      </c>
      <c r="HG206" s="656" t="s">
        <v>783</v>
      </c>
      <c r="HH206" s="656">
        <v>0</v>
      </c>
      <c r="HI206" s="656">
        <v>1</v>
      </c>
      <c r="HJ206" s="656">
        <v>45</v>
      </c>
      <c r="HK206" s="656" t="s">
        <v>784</v>
      </c>
      <c r="HL206" s="656" t="s">
        <v>785</v>
      </c>
      <c r="HM206" s="656" t="s">
        <v>783</v>
      </c>
      <c r="HN206" s="656" t="s">
        <v>783</v>
      </c>
      <c r="HO206" s="656" t="s">
        <v>783</v>
      </c>
      <c r="HP206" s="656" t="s">
        <v>783</v>
      </c>
      <c r="HQ206" s="656" t="s">
        <v>783</v>
      </c>
      <c r="HR206" s="656">
        <v>3979226</v>
      </c>
      <c r="HS206" s="656" t="s">
        <v>783</v>
      </c>
      <c r="HT206" s="656" t="s">
        <v>786</v>
      </c>
      <c r="HU206" s="656" t="s">
        <v>787</v>
      </c>
      <c r="HV206" s="656">
        <v>4</v>
      </c>
      <c r="HW206" s="656">
        <v>2014</v>
      </c>
      <c r="HX206" s="656">
        <v>63</v>
      </c>
      <c r="HY206" s="656">
        <v>0</v>
      </c>
      <c r="HZ206" s="656">
        <v>528</v>
      </c>
      <c r="IA206" s="657">
        <v>41697.500081018516</v>
      </c>
      <c r="IB206" s="656" t="s">
        <v>788</v>
      </c>
      <c r="IC206" s="656">
        <v>3974748</v>
      </c>
      <c r="ID206" s="656">
        <v>2014</v>
      </c>
      <c r="IE206" s="656">
        <v>1712</v>
      </c>
      <c r="IF206" s="656" t="s">
        <v>783</v>
      </c>
      <c r="IG206" s="656" t="s">
        <v>783</v>
      </c>
      <c r="IH206" s="656" t="s">
        <v>783</v>
      </c>
      <c r="II206" s="656" t="s">
        <v>783</v>
      </c>
      <c r="IJ206" s="656" t="s">
        <v>783</v>
      </c>
      <c r="IK206" s="656" t="s">
        <v>783</v>
      </c>
      <c r="IL206" s="656" t="s">
        <v>783</v>
      </c>
      <c r="IM206" s="656" t="s">
        <v>783</v>
      </c>
      <c r="IN206" s="656" t="s">
        <v>783</v>
      </c>
      <c r="IO206" s="656">
        <v>1649</v>
      </c>
      <c r="IP206" s="657">
        <v>37477.354571759257</v>
      </c>
      <c r="IQ206" s="656">
        <v>4</v>
      </c>
      <c r="IR206" s="656" t="s">
        <v>793</v>
      </c>
      <c r="IS206" s="656">
        <v>1</v>
      </c>
      <c r="IT206" s="658">
        <v>41275</v>
      </c>
      <c r="IU206" s="656" t="s">
        <v>783</v>
      </c>
      <c r="IV206" s="656" t="s">
        <v>783</v>
      </c>
      <c r="IW206" s="656" t="s">
        <v>783</v>
      </c>
      <c r="IX206" s="656" t="s">
        <v>781</v>
      </c>
      <c r="IY206" s="656">
        <v>45</v>
      </c>
      <c r="IZ206" s="656" t="s">
        <v>789</v>
      </c>
      <c r="JA206" s="656" t="s">
        <v>783</v>
      </c>
      <c r="JB206" s="656" t="s">
        <v>783</v>
      </c>
      <c r="JC206" s="656" t="s">
        <v>783</v>
      </c>
      <c r="JD206" s="656">
        <v>329494</v>
      </c>
      <c r="JE206" s="656" t="s">
        <v>783</v>
      </c>
      <c r="JF206" s="656" t="s">
        <v>783</v>
      </c>
      <c r="JG206" s="656" t="s">
        <v>795</v>
      </c>
      <c r="JH206" s="656">
        <v>35</v>
      </c>
      <c r="JI206" s="656" t="s">
        <v>783</v>
      </c>
      <c r="JJ206" s="656" t="s">
        <v>783</v>
      </c>
      <c r="JK206" s="656" t="s">
        <v>783</v>
      </c>
      <c r="JL206" s="656" t="s">
        <v>790</v>
      </c>
      <c r="JM206" s="656">
        <v>4</v>
      </c>
      <c r="JN206" s="656">
        <v>1</v>
      </c>
      <c r="JO206" s="656" t="s">
        <v>783</v>
      </c>
      <c r="JP206" s="656">
        <v>12683066</v>
      </c>
      <c r="JQ206" s="656">
        <v>2013</v>
      </c>
      <c r="JR206" s="656">
        <v>12</v>
      </c>
      <c r="JS206" s="656" t="s">
        <v>783</v>
      </c>
      <c r="JT206" s="656" t="s">
        <v>783</v>
      </c>
      <c r="JU206" s="656" t="s">
        <v>983</v>
      </c>
      <c r="JV206" s="659">
        <v>743.04699400000004</v>
      </c>
      <c r="JW206">
        <f>JV206</f>
        <v>743.04699400000004</v>
      </c>
      <c r="JX206" s="225">
        <v>0.14072859734848486</v>
      </c>
    </row>
    <row r="207" spans="180:284" ht="15" thickBot="1">
      <c r="FX207" s="655" t="s">
        <v>522</v>
      </c>
      <c r="FY207" s="656">
        <v>172</v>
      </c>
      <c r="FZ207" s="656">
        <v>36245159</v>
      </c>
      <c r="GA207" s="656">
        <v>35</v>
      </c>
      <c r="GB207" s="656" t="s">
        <v>3</v>
      </c>
      <c r="GC207" s="656">
        <v>22</v>
      </c>
      <c r="GD207" s="656">
        <v>1999</v>
      </c>
      <c r="GE207" s="656">
        <v>0</v>
      </c>
      <c r="GF207" s="656" t="s">
        <v>792</v>
      </c>
      <c r="GG207" s="656">
        <v>0</v>
      </c>
      <c r="GH207" s="656">
        <v>0</v>
      </c>
      <c r="GI207" s="656" t="s">
        <v>792</v>
      </c>
      <c r="GJ207" s="656">
        <v>0</v>
      </c>
      <c r="GK207" s="656" t="s">
        <v>781</v>
      </c>
      <c r="GL207" s="656" t="s">
        <v>782</v>
      </c>
      <c r="GM207" s="656">
        <v>66</v>
      </c>
      <c r="GN207" s="656" t="s">
        <v>783</v>
      </c>
      <c r="GO207" s="656">
        <v>0</v>
      </c>
      <c r="GP207" s="656">
        <v>0</v>
      </c>
      <c r="GQ207" s="656">
        <v>4</v>
      </c>
      <c r="GR207" s="656">
        <v>2</v>
      </c>
      <c r="GS207" s="656">
        <v>1</v>
      </c>
      <c r="GT207" s="656" t="s">
        <v>783</v>
      </c>
      <c r="GU207" s="656" t="s">
        <v>783</v>
      </c>
      <c r="GV207" s="656" t="s">
        <v>783</v>
      </c>
      <c r="GW207" s="656" t="s">
        <v>783</v>
      </c>
      <c r="GX207" s="656" t="s">
        <v>783</v>
      </c>
      <c r="GY207" s="656">
        <v>1649</v>
      </c>
      <c r="GZ207" s="656">
        <v>0.3</v>
      </c>
      <c r="HA207" s="656">
        <v>5</v>
      </c>
      <c r="HB207" s="656" t="s">
        <v>783</v>
      </c>
      <c r="HC207" s="656" t="s">
        <v>782</v>
      </c>
      <c r="HD207" s="656">
        <v>10</v>
      </c>
      <c r="HE207" s="656" t="s">
        <v>783</v>
      </c>
      <c r="HF207" s="656">
        <v>0</v>
      </c>
      <c r="HG207" s="656" t="s">
        <v>783</v>
      </c>
      <c r="HH207" s="656">
        <v>0</v>
      </c>
      <c r="HI207" s="656">
        <v>1</v>
      </c>
      <c r="HJ207" s="656">
        <v>45</v>
      </c>
      <c r="HK207" s="656" t="s">
        <v>784</v>
      </c>
      <c r="HL207" s="656" t="s">
        <v>785</v>
      </c>
      <c r="HM207" s="656" t="s">
        <v>783</v>
      </c>
      <c r="HN207" s="656" t="s">
        <v>783</v>
      </c>
      <c r="HO207" s="656" t="s">
        <v>783</v>
      </c>
      <c r="HP207" s="656" t="s">
        <v>783</v>
      </c>
      <c r="HQ207" s="656" t="s">
        <v>783</v>
      </c>
      <c r="HR207" s="656">
        <v>5151129</v>
      </c>
      <c r="HS207" s="656" t="s">
        <v>783</v>
      </c>
      <c r="HT207" s="656" t="s">
        <v>786</v>
      </c>
      <c r="HU207" s="656" t="s">
        <v>787</v>
      </c>
      <c r="HV207" s="656">
        <v>4</v>
      </c>
      <c r="HW207" s="656">
        <v>2016</v>
      </c>
      <c r="HX207" s="656">
        <v>63</v>
      </c>
      <c r="HY207" s="656">
        <v>0</v>
      </c>
      <c r="HZ207" s="656">
        <v>1584</v>
      </c>
      <c r="IA207" s="657">
        <v>42374.403182870374</v>
      </c>
      <c r="IB207" s="656" t="s">
        <v>788</v>
      </c>
      <c r="IC207" s="656">
        <v>5151128</v>
      </c>
      <c r="ID207" s="656">
        <v>2016</v>
      </c>
      <c r="IE207" s="656">
        <v>1712</v>
      </c>
      <c r="IF207" s="656" t="s">
        <v>783</v>
      </c>
      <c r="IG207" s="656" t="s">
        <v>783</v>
      </c>
      <c r="IH207" s="656" t="s">
        <v>783</v>
      </c>
      <c r="II207" s="656" t="s">
        <v>783</v>
      </c>
      <c r="IJ207" s="656" t="s">
        <v>783</v>
      </c>
      <c r="IK207" s="656" t="s">
        <v>783</v>
      </c>
      <c r="IL207" s="656" t="s">
        <v>783</v>
      </c>
      <c r="IM207" s="656" t="s">
        <v>783</v>
      </c>
      <c r="IN207" s="656" t="s">
        <v>783</v>
      </c>
      <c r="IO207" s="656">
        <v>1649</v>
      </c>
      <c r="IP207" s="657">
        <v>42361.316701388889</v>
      </c>
      <c r="IQ207" s="656">
        <v>4</v>
      </c>
      <c r="IR207" s="656" t="s">
        <v>793</v>
      </c>
      <c r="IS207" s="656">
        <v>1</v>
      </c>
      <c r="IT207" s="658">
        <v>41275</v>
      </c>
      <c r="IU207" s="656" t="s">
        <v>783</v>
      </c>
      <c r="IV207" s="656" t="s">
        <v>783</v>
      </c>
      <c r="IW207" s="656" t="s">
        <v>783</v>
      </c>
      <c r="IX207" s="656" t="s">
        <v>781</v>
      </c>
      <c r="IY207" s="656">
        <v>45</v>
      </c>
      <c r="IZ207" s="656" t="s">
        <v>789</v>
      </c>
      <c r="JA207" s="656" t="s">
        <v>783</v>
      </c>
      <c r="JB207" s="656" t="s">
        <v>783</v>
      </c>
      <c r="JC207" s="656" t="s">
        <v>783</v>
      </c>
      <c r="JD207" s="656">
        <v>329495</v>
      </c>
      <c r="JE207" s="656" t="s">
        <v>783</v>
      </c>
      <c r="JF207" s="656" t="s">
        <v>783</v>
      </c>
      <c r="JG207" s="656" t="s">
        <v>795</v>
      </c>
      <c r="JH207" s="656">
        <v>35</v>
      </c>
      <c r="JI207" s="656" t="s">
        <v>783</v>
      </c>
      <c r="JJ207" s="656" t="s">
        <v>783</v>
      </c>
      <c r="JK207" s="656" t="s">
        <v>783</v>
      </c>
      <c r="JL207" s="656" t="s">
        <v>790</v>
      </c>
      <c r="JM207" s="656">
        <v>4</v>
      </c>
      <c r="JN207" s="656">
        <v>1</v>
      </c>
      <c r="JO207" s="656" t="s">
        <v>783</v>
      </c>
      <c r="JP207" s="656">
        <v>12683066</v>
      </c>
      <c r="JQ207" s="656">
        <v>2013</v>
      </c>
      <c r="JR207" s="656">
        <v>12</v>
      </c>
      <c r="JS207" s="656" t="s">
        <v>783</v>
      </c>
      <c r="JT207" s="656" t="s">
        <v>783</v>
      </c>
      <c r="JU207" s="656" t="s">
        <v>984</v>
      </c>
      <c r="JV207" s="659">
        <v>1587.6369589999999</v>
      </c>
      <c r="JW207">
        <f>JV207</f>
        <v>1587.6369589999999</v>
      </c>
      <c r="JX207" s="225">
        <v>0.30068881799242425</v>
      </c>
    </row>
    <row r="208" spans="180:284" ht="15" thickBot="1">
      <c r="FX208" s="655" t="s">
        <v>524</v>
      </c>
      <c r="FY208" s="656">
        <v>245</v>
      </c>
      <c r="FZ208" s="656">
        <v>32434932</v>
      </c>
      <c r="GA208" s="656">
        <v>35</v>
      </c>
      <c r="GB208" s="656" t="s">
        <v>3</v>
      </c>
      <c r="GC208" s="656">
        <v>20</v>
      </c>
      <c r="GD208" s="656">
        <v>1999</v>
      </c>
      <c r="GE208" s="656">
        <v>0</v>
      </c>
      <c r="GF208" s="656" t="s">
        <v>792</v>
      </c>
      <c r="GG208" s="656">
        <v>0</v>
      </c>
      <c r="GH208" s="656">
        <v>0</v>
      </c>
      <c r="GI208" s="656" t="s">
        <v>792</v>
      </c>
      <c r="GJ208" s="656">
        <v>0</v>
      </c>
      <c r="GK208" s="656" t="s">
        <v>781</v>
      </c>
      <c r="GL208" s="656" t="s">
        <v>782</v>
      </c>
      <c r="GM208" s="656">
        <v>66</v>
      </c>
      <c r="GN208" s="656" t="s">
        <v>783</v>
      </c>
      <c r="GO208" s="656">
        <v>0</v>
      </c>
      <c r="GP208" s="656">
        <v>0</v>
      </c>
      <c r="GQ208" s="656">
        <v>4</v>
      </c>
      <c r="GR208" s="656">
        <v>2</v>
      </c>
      <c r="GS208" s="656">
        <v>2</v>
      </c>
      <c r="GT208" s="656" t="s">
        <v>783</v>
      </c>
      <c r="GU208" s="656" t="s">
        <v>783</v>
      </c>
      <c r="GV208" s="656" t="s">
        <v>783</v>
      </c>
      <c r="GW208" s="656" t="s">
        <v>783</v>
      </c>
      <c r="GX208" s="656" t="s">
        <v>783</v>
      </c>
      <c r="GY208" s="656">
        <v>1649</v>
      </c>
      <c r="GZ208" s="656">
        <v>0.1</v>
      </c>
      <c r="HA208" s="656">
        <v>5</v>
      </c>
      <c r="HB208" s="656" t="s">
        <v>783</v>
      </c>
      <c r="HC208" s="656" t="s">
        <v>782</v>
      </c>
      <c r="HD208" s="656">
        <v>4</v>
      </c>
      <c r="HE208" s="656" t="s">
        <v>783</v>
      </c>
      <c r="HF208" s="656">
        <v>0</v>
      </c>
      <c r="HG208" s="656" t="s">
        <v>783</v>
      </c>
      <c r="HH208" s="656">
        <v>0</v>
      </c>
      <c r="HI208" s="656">
        <v>1</v>
      </c>
      <c r="HJ208" s="656">
        <v>45</v>
      </c>
      <c r="HK208" s="656" t="s">
        <v>784</v>
      </c>
      <c r="HL208" s="656" t="s">
        <v>785</v>
      </c>
      <c r="HM208" s="656" t="s">
        <v>783</v>
      </c>
      <c r="HN208" s="656" t="s">
        <v>783</v>
      </c>
      <c r="HO208" s="656" t="s">
        <v>783</v>
      </c>
      <c r="HP208" s="656" t="s">
        <v>783</v>
      </c>
      <c r="HQ208" s="656" t="s">
        <v>783</v>
      </c>
      <c r="HR208" s="656">
        <v>3980771</v>
      </c>
      <c r="HS208" s="656" t="s">
        <v>783</v>
      </c>
      <c r="HT208" s="656" t="s">
        <v>786</v>
      </c>
      <c r="HU208" s="656" t="s">
        <v>787</v>
      </c>
      <c r="HV208" s="656">
        <v>4</v>
      </c>
      <c r="HW208" s="656">
        <v>2016</v>
      </c>
      <c r="HX208" s="656">
        <v>63</v>
      </c>
      <c r="HY208" s="656">
        <v>0</v>
      </c>
      <c r="HZ208" s="656">
        <v>528</v>
      </c>
      <c r="IA208" s="657">
        <v>42227.682129629633</v>
      </c>
      <c r="IB208" s="656" t="s">
        <v>788</v>
      </c>
      <c r="IC208" s="656">
        <v>3976293</v>
      </c>
      <c r="ID208" s="656">
        <v>2014</v>
      </c>
      <c r="IE208" s="656">
        <v>1712</v>
      </c>
      <c r="IF208" s="656" t="s">
        <v>783</v>
      </c>
      <c r="IG208" s="656" t="s">
        <v>783</v>
      </c>
      <c r="IH208" s="656" t="s">
        <v>783</v>
      </c>
      <c r="II208" s="656" t="s">
        <v>783</v>
      </c>
      <c r="IJ208" s="656" t="s">
        <v>783</v>
      </c>
      <c r="IK208" s="656" t="s">
        <v>783</v>
      </c>
      <c r="IL208" s="656" t="s">
        <v>783</v>
      </c>
      <c r="IM208" s="656" t="s">
        <v>783</v>
      </c>
      <c r="IN208" s="656" t="s">
        <v>783</v>
      </c>
      <c r="IO208" s="656">
        <v>1649</v>
      </c>
      <c r="IP208" s="657">
        <v>37477.354571759257</v>
      </c>
      <c r="IQ208" s="656">
        <v>4</v>
      </c>
      <c r="IR208" s="656" t="s">
        <v>793</v>
      </c>
      <c r="IS208" s="656">
        <v>2</v>
      </c>
      <c r="IT208" s="658">
        <v>41275</v>
      </c>
      <c r="IU208" s="656" t="s">
        <v>783</v>
      </c>
      <c r="IV208" s="656" t="s">
        <v>783</v>
      </c>
      <c r="IW208" s="656" t="s">
        <v>783</v>
      </c>
      <c r="IX208" s="656" t="s">
        <v>781</v>
      </c>
      <c r="IY208" s="656">
        <v>45</v>
      </c>
      <c r="IZ208" s="656" t="s">
        <v>789</v>
      </c>
      <c r="JA208" s="656" t="s">
        <v>783</v>
      </c>
      <c r="JB208" s="656" t="s">
        <v>783</v>
      </c>
      <c r="JC208" s="656" t="s">
        <v>783</v>
      </c>
      <c r="JD208" s="656">
        <v>329496</v>
      </c>
      <c r="JE208" s="656" t="s">
        <v>783</v>
      </c>
      <c r="JF208" s="656" t="s">
        <v>783</v>
      </c>
      <c r="JG208" s="656" t="s">
        <v>804</v>
      </c>
      <c r="JH208" s="656">
        <v>35</v>
      </c>
      <c r="JI208" s="656" t="s">
        <v>783</v>
      </c>
      <c r="JJ208" s="656" t="s">
        <v>783</v>
      </c>
      <c r="JK208" s="656" t="s">
        <v>783</v>
      </c>
      <c r="JL208" s="656" t="s">
        <v>790</v>
      </c>
      <c r="JM208" s="656">
        <v>4</v>
      </c>
      <c r="JN208" s="656">
        <v>1</v>
      </c>
      <c r="JO208" s="656" t="s">
        <v>783</v>
      </c>
      <c r="JP208" s="656">
        <v>12683066</v>
      </c>
      <c r="JQ208" s="656">
        <v>2013</v>
      </c>
      <c r="JR208" s="656">
        <v>12</v>
      </c>
      <c r="JS208" s="656" t="s">
        <v>783</v>
      </c>
      <c r="JT208" s="656" t="s">
        <v>783</v>
      </c>
      <c r="JU208" s="656" t="s">
        <v>985</v>
      </c>
      <c r="JV208" s="659">
        <v>530.06732999999997</v>
      </c>
      <c r="JW208">
        <f>JV208</f>
        <v>530.06732999999997</v>
      </c>
      <c r="JX208" s="225">
        <v>0.10039153977272727</v>
      </c>
    </row>
    <row r="209" spans="180:284">
      <c r="FX209" s="666" t="s">
        <v>526</v>
      </c>
      <c r="FY209" s="667">
        <v>78</v>
      </c>
      <c r="FZ209" s="667">
        <v>30289689</v>
      </c>
      <c r="GA209" s="667">
        <v>55</v>
      </c>
      <c r="GB209" s="667" t="s">
        <v>798</v>
      </c>
      <c r="GC209" s="667">
        <v>20</v>
      </c>
      <c r="GD209" s="667">
        <v>1970</v>
      </c>
      <c r="GE209" s="667">
        <v>0</v>
      </c>
      <c r="GF209" s="667" t="s">
        <v>792</v>
      </c>
      <c r="GG209" s="667">
        <v>0</v>
      </c>
      <c r="GH209" s="667">
        <v>0</v>
      </c>
      <c r="GI209" s="667" t="s">
        <v>792</v>
      </c>
      <c r="GJ209" s="667">
        <v>0</v>
      </c>
      <c r="GK209" s="667" t="s">
        <v>781</v>
      </c>
      <c r="GL209" s="667" t="s">
        <v>782</v>
      </c>
      <c r="GM209" s="667">
        <v>50</v>
      </c>
      <c r="GN209" s="667" t="s">
        <v>783</v>
      </c>
      <c r="GO209" s="667">
        <v>0</v>
      </c>
      <c r="GP209" s="667">
        <v>0</v>
      </c>
      <c r="GQ209" s="667">
        <v>4</v>
      </c>
      <c r="GR209" s="667">
        <v>2</v>
      </c>
      <c r="GS209" s="667">
        <v>3</v>
      </c>
      <c r="GT209" s="667" t="s">
        <v>783</v>
      </c>
      <c r="GU209" s="667" t="s">
        <v>783</v>
      </c>
      <c r="GV209" s="667" t="s">
        <v>783</v>
      </c>
      <c r="GW209" s="667" t="s">
        <v>783</v>
      </c>
      <c r="GX209" s="667" t="s">
        <v>783</v>
      </c>
      <c r="GY209" s="667">
        <v>1649</v>
      </c>
      <c r="GZ209" s="667">
        <v>0.12</v>
      </c>
      <c r="HA209" s="667">
        <v>5</v>
      </c>
      <c r="HB209" s="667" t="s">
        <v>783</v>
      </c>
      <c r="HC209" s="667" t="s">
        <v>782</v>
      </c>
      <c r="HD209" s="667">
        <v>35</v>
      </c>
      <c r="HE209" s="667" t="s">
        <v>783</v>
      </c>
      <c r="HF209" s="667">
        <v>0</v>
      </c>
      <c r="HG209" s="667" t="s">
        <v>783</v>
      </c>
      <c r="HH209" s="667">
        <v>0</v>
      </c>
      <c r="HI209" s="667">
        <v>1</v>
      </c>
      <c r="HJ209" s="667">
        <v>45</v>
      </c>
      <c r="HK209" s="667" t="s">
        <v>784</v>
      </c>
      <c r="HL209" s="667" t="s">
        <v>785</v>
      </c>
      <c r="HM209" s="667" t="s">
        <v>783</v>
      </c>
      <c r="HN209" s="667" t="s">
        <v>783</v>
      </c>
      <c r="HO209" s="667" t="s">
        <v>783</v>
      </c>
      <c r="HP209" s="667" t="s">
        <v>783</v>
      </c>
      <c r="HQ209" s="667" t="s">
        <v>783</v>
      </c>
      <c r="HR209" s="667">
        <v>3979235</v>
      </c>
      <c r="HS209" s="667" t="s">
        <v>783</v>
      </c>
      <c r="HT209" s="667" t="s">
        <v>786</v>
      </c>
      <c r="HU209" s="667" t="s">
        <v>787</v>
      </c>
      <c r="HV209" s="667">
        <v>4</v>
      </c>
      <c r="HW209" s="667">
        <v>2014</v>
      </c>
      <c r="HX209" s="667">
        <v>63</v>
      </c>
      <c r="HY209" s="667">
        <v>0</v>
      </c>
      <c r="HZ209" s="667">
        <v>634</v>
      </c>
      <c r="IA209" s="668">
        <v>41697.500081018516</v>
      </c>
      <c r="IB209" s="667" t="s">
        <v>788</v>
      </c>
      <c r="IC209" s="667">
        <v>3974757</v>
      </c>
      <c r="ID209" s="667">
        <v>2014</v>
      </c>
      <c r="IE209" s="667">
        <v>1712</v>
      </c>
      <c r="IF209" s="667" t="s">
        <v>783</v>
      </c>
      <c r="IG209" s="667" t="s">
        <v>783</v>
      </c>
      <c r="IH209" s="667" t="s">
        <v>783</v>
      </c>
      <c r="II209" s="667" t="s">
        <v>783</v>
      </c>
      <c r="IJ209" s="667" t="s">
        <v>783</v>
      </c>
      <c r="IK209" s="667" t="s">
        <v>783</v>
      </c>
      <c r="IL209" s="667" t="s">
        <v>783</v>
      </c>
      <c r="IM209" s="667" t="s">
        <v>783</v>
      </c>
      <c r="IN209" s="667" t="s">
        <v>783</v>
      </c>
      <c r="IO209" s="667">
        <v>1649</v>
      </c>
      <c r="IP209" s="668">
        <v>37477.354571759257</v>
      </c>
      <c r="IQ209" s="667">
        <v>2</v>
      </c>
      <c r="IR209" s="667" t="s">
        <v>793</v>
      </c>
      <c r="IS209" s="667">
        <v>3</v>
      </c>
      <c r="IT209" s="669">
        <v>41275</v>
      </c>
      <c r="IU209" s="667" t="s">
        <v>783</v>
      </c>
      <c r="IV209" s="667" t="s">
        <v>783</v>
      </c>
      <c r="IW209" s="667" t="s">
        <v>783</v>
      </c>
      <c r="IX209" s="667" t="s">
        <v>781</v>
      </c>
      <c r="IY209" s="667">
        <v>45</v>
      </c>
      <c r="IZ209" s="667" t="s">
        <v>789</v>
      </c>
      <c r="JA209" s="667" t="s">
        <v>783</v>
      </c>
      <c r="JB209" s="667" t="s">
        <v>783</v>
      </c>
      <c r="JC209" s="667" t="s">
        <v>783</v>
      </c>
      <c r="JD209" s="667">
        <v>329497</v>
      </c>
      <c r="JE209" s="667" t="s">
        <v>783</v>
      </c>
      <c r="JF209" s="667" t="s">
        <v>783</v>
      </c>
      <c r="JG209" s="667" t="s">
        <v>804</v>
      </c>
      <c r="JH209" s="667">
        <v>55</v>
      </c>
      <c r="JI209" s="667" t="s">
        <v>783</v>
      </c>
      <c r="JJ209" s="667" t="s">
        <v>783</v>
      </c>
      <c r="JK209" s="667" t="s">
        <v>783</v>
      </c>
      <c r="JL209" s="667" t="s">
        <v>790</v>
      </c>
      <c r="JM209" s="667">
        <v>4</v>
      </c>
      <c r="JN209" s="667">
        <v>3</v>
      </c>
      <c r="JO209" s="667" t="s">
        <v>783</v>
      </c>
      <c r="JP209" s="667">
        <v>10711928</v>
      </c>
      <c r="JQ209" s="667">
        <v>2011</v>
      </c>
      <c r="JR209" s="667">
        <v>3</v>
      </c>
      <c r="JS209" s="667" t="s">
        <v>783</v>
      </c>
      <c r="JT209" s="667" t="s">
        <v>783</v>
      </c>
      <c r="JU209" s="667" t="s">
        <v>986</v>
      </c>
      <c r="JV209" s="670">
        <v>1127.2266</v>
      </c>
      <c r="JX209" s="225"/>
    </row>
    <row r="210" spans="180:284">
      <c r="FX210" s="660" t="s">
        <v>338</v>
      </c>
      <c r="FY210" s="661">
        <v>4</v>
      </c>
      <c r="FZ210" s="661">
        <v>30289700</v>
      </c>
      <c r="GA210" s="661">
        <v>70</v>
      </c>
      <c r="GB210" s="661" t="s">
        <v>830</v>
      </c>
      <c r="GC210" s="661">
        <v>20</v>
      </c>
      <c r="GD210" s="661">
        <v>2012</v>
      </c>
      <c r="GE210" s="661">
        <v>2</v>
      </c>
      <c r="GF210" s="661" t="s">
        <v>148</v>
      </c>
      <c r="GG210" s="661">
        <v>3</v>
      </c>
      <c r="GH210" s="661">
        <v>2</v>
      </c>
      <c r="GI210" s="661" t="s">
        <v>148</v>
      </c>
      <c r="GJ210" s="661">
        <v>3</v>
      </c>
      <c r="GK210" s="661" t="s">
        <v>781</v>
      </c>
      <c r="GL210" s="661" t="s">
        <v>782</v>
      </c>
      <c r="GM210" s="661">
        <v>66</v>
      </c>
      <c r="GN210" s="661" t="s">
        <v>783</v>
      </c>
      <c r="GO210" s="661">
        <v>0</v>
      </c>
      <c r="GP210" s="661">
        <v>0</v>
      </c>
      <c r="GQ210" s="661">
        <v>4</v>
      </c>
      <c r="GR210" s="661">
        <v>2</v>
      </c>
      <c r="GS210" s="661">
        <v>10</v>
      </c>
      <c r="GT210" s="661" t="s">
        <v>783</v>
      </c>
      <c r="GU210" s="661" t="s">
        <v>783</v>
      </c>
      <c r="GV210" s="661" t="s">
        <v>783</v>
      </c>
      <c r="GW210" s="661" t="s">
        <v>783</v>
      </c>
      <c r="GX210" s="661" t="s">
        <v>783</v>
      </c>
      <c r="GY210" s="661">
        <v>1649</v>
      </c>
      <c r="GZ210" s="661">
        <v>0.61</v>
      </c>
      <c r="HA210" s="661">
        <v>5</v>
      </c>
      <c r="HB210" s="661" t="s">
        <v>783</v>
      </c>
      <c r="HC210" s="661" t="s">
        <v>793</v>
      </c>
      <c r="HD210" s="661">
        <v>150</v>
      </c>
      <c r="HE210" s="661" t="s">
        <v>783</v>
      </c>
      <c r="HF210" s="661">
        <v>0</v>
      </c>
      <c r="HG210" s="661" t="s">
        <v>783</v>
      </c>
      <c r="HH210" s="661">
        <v>0</v>
      </c>
      <c r="HI210" s="661">
        <v>1</v>
      </c>
      <c r="HJ210" s="661">
        <v>45</v>
      </c>
      <c r="HK210" s="661" t="s">
        <v>784</v>
      </c>
      <c r="HL210" s="661" t="s">
        <v>785</v>
      </c>
      <c r="HM210" s="661" t="s">
        <v>783</v>
      </c>
      <c r="HN210" s="661" t="s">
        <v>783</v>
      </c>
      <c r="HO210" s="661" t="s">
        <v>783</v>
      </c>
      <c r="HP210" s="661" t="s">
        <v>783</v>
      </c>
      <c r="HQ210" s="661" t="s">
        <v>783</v>
      </c>
      <c r="HR210" s="661">
        <v>3974644</v>
      </c>
      <c r="HS210" s="661" t="s">
        <v>783</v>
      </c>
      <c r="HT210" s="661" t="s">
        <v>786</v>
      </c>
      <c r="HU210" s="661" t="s">
        <v>787</v>
      </c>
      <c r="HV210" s="661">
        <v>4</v>
      </c>
      <c r="HW210" s="661">
        <v>2014</v>
      </c>
      <c r="HX210" s="661">
        <v>63</v>
      </c>
      <c r="HY210" s="661">
        <v>0</v>
      </c>
      <c r="HZ210" s="661">
        <v>3221</v>
      </c>
      <c r="IA210" s="662">
        <v>41697.500081018516</v>
      </c>
      <c r="IB210" s="661" t="s">
        <v>788</v>
      </c>
      <c r="IC210" s="661">
        <v>3979122</v>
      </c>
      <c r="ID210" s="661">
        <v>2014</v>
      </c>
      <c r="IE210" s="661">
        <v>1712</v>
      </c>
      <c r="IF210" s="661" t="s">
        <v>783</v>
      </c>
      <c r="IG210" s="661" t="s">
        <v>783</v>
      </c>
      <c r="IH210" s="661" t="s">
        <v>783</v>
      </c>
      <c r="II210" s="661" t="s">
        <v>783</v>
      </c>
      <c r="IJ210" s="661" t="s">
        <v>783</v>
      </c>
      <c r="IK210" s="661" t="s">
        <v>783</v>
      </c>
      <c r="IL210" s="661" t="s">
        <v>783</v>
      </c>
      <c r="IM210" s="661" t="s">
        <v>783</v>
      </c>
      <c r="IN210" s="661" t="s">
        <v>783</v>
      </c>
      <c r="IO210" s="661">
        <v>1649</v>
      </c>
      <c r="IP210" s="662">
        <v>37477.354571759257</v>
      </c>
      <c r="IQ210" s="661">
        <v>2</v>
      </c>
      <c r="IR210" s="661" t="s">
        <v>793</v>
      </c>
      <c r="IS210" s="661">
        <v>10</v>
      </c>
      <c r="IT210" s="663">
        <v>41275</v>
      </c>
      <c r="IU210" s="661" t="s">
        <v>783</v>
      </c>
      <c r="IV210" s="661" t="s">
        <v>783</v>
      </c>
      <c r="IW210" s="661" t="s">
        <v>783</v>
      </c>
      <c r="IX210" s="661" t="s">
        <v>781</v>
      </c>
      <c r="IY210" s="661">
        <v>45</v>
      </c>
      <c r="IZ210" s="661" t="s">
        <v>789</v>
      </c>
      <c r="JA210" s="661" t="s">
        <v>783</v>
      </c>
      <c r="JB210" s="661" t="s">
        <v>783</v>
      </c>
      <c r="JC210" s="661" t="s">
        <v>783</v>
      </c>
      <c r="JD210" s="661">
        <v>329498</v>
      </c>
      <c r="JE210" s="661" t="s">
        <v>783</v>
      </c>
      <c r="JF210" s="661" t="s">
        <v>783</v>
      </c>
      <c r="JG210" s="661" t="s">
        <v>815</v>
      </c>
      <c r="JH210" s="661">
        <v>70</v>
      </c>
      <c r="JI210" s="661" t="s">
        <v>783</v>
      </c>
      <c r="JJ210" s="661" t="s">
        <v>783</v>
      </c>
      <c r="JK210" s="661" t="s">
        <v>783</v>
      </c>
      <c r="JL210" s="661" t="s">
        <v>790</v>
      </c>
      <c r="JM210" s="661">
        <v>4</v>
      </c>
      <c r="JN210" s="661">
        <v>4</v>
      </c>
      <c r="JO210" s="661" t="s">
        <v>783</v>
      </c>
      <c r="JP210" s="661" t="s">
        <v>783</v>
      </c>
      <c r="JQ210" s="661" t="s">
        <v>783</v>
      </c>
      <c r="JR210" s="661" t="s">
        <v>783</v>
      </c>
      <c r="JS210" s="661" t="s">
        <v>783</v>
      </c>
      <c r="JT210" s="661" t="s">
        <v>783</v>
      </c>
      <c r="JU210" s="661" t="s">
        <v>987</v>
      </c>
      <c r="JV210" s="664">
        <v>2953.00513</v>
      </c>
      <c r="JX210" s="225"/>
    </row>
    <row r="211" spans="180:284">
      <c r="FX211" s="660" t="s">
        <v>338</v>
      </c>
      <c r="FY211" s="661">
        <v>181</v>
      </c>
      <c r="FZ211" s="661">
        <v>35528712</v>
      </c>
      <c r="GA211" s="661">
        <v>70</v>
      </c>
      <c r="GB211" s="661" t="s">
        <v>830</v>
      </c>
      <c r="GC211" s="661">
        <v>20</v>
      </c>
      <c r="GD211" s="661">
        <v>2012</v>
      </c>
      <c r="GE211" s="661">
        <v>2</v>
      </c>
      <c r="GF211" s="661" t="s">
        <v>148</v>
      </c>
      <c r="GG211" s="661">
        <v>3</v>
      </c>
      <c r="GH211" s="661">
        <v>2</v>
      </c>
      <c r="GI211" s="661" t="s">
        <v>148</v>
      </c>
      <c r="GJ211" s="661">
        <v>3</v>
      </c>
      <c r="GK211" s="661" t="s">
        <v>781</v>
      </c>
      <c r="GL211" s="661" t="s">
        <v>782</v>
      </c>
      <c r="GM211" s="661">
        <v>66</v>
      </c>
      <c r="GN211" s="661" t="s">
        <v>783</v>
      </c>
      <c r="GO211" s="661">
        <v>0</v>
      </c>
      <c r="GP211" s="661">
        <v>0</v>
      </c>
      <c r="GQ211" s="661">
        <v>4</v>
      </c>
      <c r="GR211" s="661">
        <v>2</v>
      </c>
      <c r="GS211" s="661">
        <v>10</v>
      </c>
      <c r="GT211" s="661" t="s">
        <v>783</v>
      </c>
      <c r="GU211" s="661" t="s">
        <v>783</v>
      </c>
      <c r="GV211" s="661" t="s">
        <v>783</v>
      </c>
      <c r="GW211" s="661" t="s">
        <v>783</v>
      </c>
      <c r="GX211" s="661" t="s">
        <v>783</v>
      </c>
      <c r="GY211" s="661">
        <v>1649</v>
      </c>
      <c r="GZ211" s="661">
        <v>0.18</v>
      </c>
      <c r="HA211" s="661">
        <v>5</v>
      </c>
      <c r="HB211" s="661" t="s">
        <v>783</v>
      </c>
      <c r="HC211" s="661" t="s">
        <v>793</v>
      </c>
      <c r="HD211" s="661">
        <v>150</v>
      </c>
      <c r="HE211" s="661" t="s">
        <v>783</v>
      </c>
      <c r="HF211" s="661">
        <v>0</v>
      </c>
      <c r="HG211" s="661" t="s">
        <v>783</v>
      </c>
      <c r="HH211" s="661">
        <v>0</v>
      </c>
      <c r="HI211" s="661">
        <v>1</v>
      </c>
      <c r="HJ211" s="661">
        <v>45</v>
      </c>
      <c r="HK211" s="661" t="s">
        <v>784</v>
      </c>
      <c r="HL211" s="661" t="s">
        <v>785</v>
      </c>
      <c r="HM211" s="661" t="s">
        <v>783</v>
      </c>
      <c r="HN211" s="661" t="s">
        <v>783</v>
      </c>
      <c r="HO211" s="661" t="s">
        <v>783</v>
      </c>
      <c r="HP211" s="661" t="s">
        <v>783</v>
      </c>
      <c r="HQ211" s="661" t="s">
        <v>783</v>
      </c>
      <c r="HR211" s="661">
        <v>3979905</v>
      </c>
      <c r="HS211" s="661" t="s">
        <v>783</v>
      </c>
      <c r="HT211" s="661" t="s">
        <v>786</v>
      </c>
      <c r="HU211" s="661" t="s">
        <v>787</v>
      </c>
      <c r="HV211" s="661">
        <v>4</v>
      </c>
      <c r="HW211" s="661">
        <v>2016</v>
      </c>
      <c r="HX211" s="661">
        <v>63</v>
      </c>
      <c r="HY211" s="661">
        <v>528</v>
      </c>
      <c r="HZ211" s="661">
        <v>1478</v>
      </c>
      <c r="IA211" s="662">
        <v>42348.42765046296</v>
      </c>
      <c r="IB211" s="661" t="s">
        <v>788</v>
      </c>
      <c r="IC211" s="661">
        <v>3975427</v>
      </c>
      <c r="ID211" s="661">
        <v>2016</v>
      </c>
      <c r="IE211" s="661">
        <v>1712</v>
      </c>
      <c r="IF211" s="661" t="s">
        <v>783</v>
      </c>
      <c r="IG211" s="661" t="s">
        <v>783</v>
      </c>
      <c r="IH211" s="661" t="s">
        <v>783</v>
      </c>
      <c r="II211" s="661" t="s">
        <v>783</v>
      </c>
      <c r="IJ211" s="661" t="s">
        <v>783</v>
      </c>
      <c r="IK211" s="661" t="s">
        <v>783</v>
      </c>
      <c r="IL211" s="661" t="s">
        <v>783</v>
      </c>
      <c r="IM211" s="661" t="s">
        <v>783</v>
      </c>
      <c r="IN211" s="661" t="s">
        <v>783</v>
      </c>
      <c r="IO211" s="661">
        <v>1649</v>
      </c>
      <c r="IP211" s="662">
        <v>37477.354571759257</v>
      </c>
      <c r="IQ211" s="661">
        <v>2</v>
      </c>
      <c r="IR211" s="661" t="s">
        <v>793</v>
      </c>
      <c r="IS211" s="661">
        <v>10</v>
      </c>
      <c r="IT211" s="663">
        <v>41275</v>
      </c>
      <c r="IU211" s="661" t="s">
        <v>783</v>
      </c>
      <c r="IV211" s="661" t="s">
        <v>783</v>
      </c>
      <c r="IW211" s="661" t="s">
        <v>783</v>
      </c>
      <c r="IX211" s="661" t="s">
        <v>781</v>
      </c>
      <c r="IY211" s="661">
        <v>45</v>
      </c>
      <c r="IZ211" s="661" t="s">
        <v>789</v>
      </c>
      <c r="JA211" s="661" t="s">
        <v>783</v>
      </c>
      <c r="JB211" s="661" t="s">
        <v>783</v>
      </c>
      <c r="JC211" s="661" t="s">
        <v>783</v>
      </c>
      <c r="JD211" s="661">
        <v>329498</v>
      </c>
      <c r="JE211" s="661" t="s">
        <v>783</v>
      </c>
      <c r="JF211" s="661" t="s">
        <v>783</v>
      </c>
      <c r="JG211" s="661" t="s">
        <v>815</v>
      </c>
      <c r="JH211" s="661">
        <v>70</v>
      </c>
      <c r="JI211" s="661" t="s">
        <v>783</v>
      </c>
      <c r="JJ211" s="661" t="s">
        <v>783</v>
      </c>
      <c r="JK211" s="661" t="s">
        <v>783</v>
      </c>
      <c r="JL211" s="661" t="s">
        <v>790</v>
      </c>
      <c r="JM211" s="661">
        <v>4</v>
      </c>
      <c r="JN211" s="661">
        <v>4</v>
      </c>
      <c r="JO211" s="661" t="s">
        <v>783</v>
      </c>
      <c r="JP211" s="661" t="s">
        <v>783</v>
      </c>
      <c r="JQ211" s="661" t="s">
        <v>783</v>
      </c>
      <c r="JR211" s="661" t="s">
        <v>783</v>
      </c>
      <c r="JS211" s="661" t="s">
        <v>783</v>
      </c>
      <c r="JT211" s="661" t="s">
        <v>783</v>
      </c>
      <c r="JU211" s="661" t="s">
        <v>988</v>
      </c>
      <c r="JV211" s="664">
        <v>927.13939600000003</v>
      </c>
      <c r="JX211" s="225"/>
    </row>
    <row r="212" spans="180:284">
      <c r="FX212" s="660" t="s">
        <v>338</v>
      </c>
      <c r="FY212" s="661">
        <v>239</v>
      </c>
      <c r="FZ212" s="661">
        <v>35528719</v>
      </c>
      <c r="GA212" s="661">
        <v>70</v>
      </c>
      <c r="GB212" s="661" t="s">
        <v>830</v>
      </c>
      <c r="GC212" s="661">
        <v>20</v>
      </c>
      <c r="GD212" s="661">
        <v>2012</v>
      </c>
      <c r="GE212" s="661">
        <v>2</v>
      </c>
      <c r="GF212" s="661" t="s">
        <v>148</v>
      </c>
      <c r="GG212" s="661">
        <v>3</v>
      </c>
      <c r="GH212" s="661">
        <v>2</v>
      </c>
      <c r="GI212" s="661" t="s">
        <v>148</v>
      </c>
      <c r="GJ212" s="661">
        <v>3</v>
      </c>
      <c r="GK212" s="661" t="s">
        <v>781</v>
      </c>
      <c r="GL212" s="661" t="s">
        <v>782</v>
      </c>
      <c r="GM212" s="661">
        <v>66</v>
      </c>
      <c r="GN212" s="661" t="s">
        <v>783</v>
      </c>
      <c r="GO212" s="661">
        <v>0</v>
      </c>
      <c r="GP212" s="661">
        <v>0</v>
      </c>
      <c r="GQ212" s="661">
        <v>4</v>
      </c>
      <c r="GR212" s="661">
        <v>2</v>
      </c>
      <c r="GS212" s="661">
        <v>10</v>
      </c>
      <c r="GT212" s="661" t="s">
        <v>783</v>
      </c>
      <c r="GU212" s="661" t="s">
        <v>783</v>
      </c>
      <c r="GV212" s="661" t="s">
        <v>783</v>
      </c>
      <c r="GW212" s="661" t="s">
        <v>783</v>
      </c>
      <c r="GX212" s="661" t="s">
        <v>783</v>
      </c>
      <c r="GY212" s="661">
        <v>1649</v>
      </c>
      <c r="GZ212" s="661">
        <v>0.28999999999999998</v>
      </c>
      <c r="HA212" s="661">
        <v>5</v>
      </c>
      <c r="HB212" s="661" t="s">
        <v>783</v>
      </c>
      <c r="HC212" s="661" t="s">
        <v>782</v>
      </c>
      <c r="HD212" s="661">
        <v>35</v>
      </c>
      <c r="HE212" s="661" t="s">
        <v>783</v>
      </c>
      <c r="HF212" s="661">
        <v>0</v>
      </c>
      <c r="HG212" s="661" t="s">
        <v>783</v>
      </c>
      <c r="HH212" s="661">
        <v>0</v>
      </c>
      <c r="HI212" s="661">
        <v>1</v>
      </c>
      <c r="HJ212" s="661">
        <v>45</v>
      </c>
      <c r="HK212" s="661" t="s">
        <v>784</v>
      </c>
      <c r="HL212" s="661" t="s">
        <v>785</v>
      </c>
      <c r="HM212" s="661" t="s">
        <v>783</v>
      </c>
      <c r="HN212" s="661" t="s">
        <v>783</v>
      </c>
      <c r="HO212" s="661" t="s">
        <v>783</v>
      </c>
      <c r="HP212" s="661" t="s">
        <v>783</v>
      </c>
      <c r="HQ212" s="661" t="s">
        <v>783</v>
      </c>
      <c r="HR212" s="661">
        <v>3974486</v>
      </c>
      <c r="HS212" s="661" t="s">
        <v>783</v>
      </c>
      <c r="HT212" s="661" t="s">
        <v>786</v>
      </c>
      <c r="HU212" s="661" t="s">
        <v>787</v>
      </c>
      <c r="HV212" s="661">
        <v>4</v>
      </c>
      <c r="HW212" s="661">
        <v>2016</v>
      </c>
      <c r="HX212" s="661">
        <v>63</v>
      </c>
      <c r="HY212" s="661">
        <v>0</v>
      </c>
      <c r="HZ212" s="661">
        <v>1531</v>
      </c>
      <c r="IA212" s="662">
        <v>42348.42765046296</v>
      </c>
      <c r="IB212" s="661" t="s">
        <v>788</v>
      </c>
      <c r="IC212" s="661">
        <v>3978964</v>
      </c>
      <c r="ID212" s="661">
        <v>2016</v>
      </c>
      <c r="IE212" s="661">
        <v>1712</v>
      </c>
      <c r="IF212" s="661" t="s">
        <v>783</v>
      </c>
      <c r="IG212" s="661" t="s">
        <v>783</v>
      </c>
      <c r="IH212" s="661" t="s">
        <v>783</v>
      </c>
      <c r="II212" s="661" t="s">
        <v>783</v>
      </c>
      <c r="IJ212" s="661" t="s">
        <v>783</v>
      </c>
      <c r="IK212" s="661" t="s">
        <v>783</v>
      </c>
      <c r="IL212" s="661" t="s">
        <v>783</v>
      </c>
      <c r="IM212" s="661" t="s">
        <v>783</v>
      </c>
      <c r="IN212" s="661" t="s">
        <v>783</v>
      </c>
      <c r="IO212" s="661">
        <v>1649</v>
      </c>
      <c r="IP212" s="662">
        <v>37477.354571759257</v>
      </c>
      <c r="IQ212" s="661">
        <v>2</v>
      </c>
      <c r="IR212" s="661" t="s">
        <v>793</v>
      </c>
      <c r="IS212" s="661">
        <v>10</v>
      </c>
      <c r="IT212" s="663">
        <v>41275</v>
      </c>
      <c r="IU212" s="661" t="s">
        <v>783</v>
      </c>
      <c r="IV212" s="661" t="s">
        <v>783</v>
      </c>
      <c r="IW212" s="661" t="s">
        <v>783</v>
      </c>
      <c r="IX212" s="661" t="s">
        <v>781</v>
      </c>
      <c r="IY212" s="661">
        <v>45</v>
      </c>
      <c r="IZ212" s="661" t="s">
        <v>789</v>
      </c>
      <c r="JA212" s="661" t="s">
        <v>783</v>
      </c>
      <c r="JB212" s="661" t="s">
        <v>783</v>
      </c>
      <c r="JC212" s="661" t="s">
        <v>783</v>
      </c>
      <c r="JD212" s="661">
        <v>329498</v>
      </c>
      <c r="JE212" s="661" t="s">
        <v>783</v>
      </c>
      <c r="JF212" s="661" t="s">
        <v>783</v>
      </c>
      <c r="JG212" s="661" t="s">
        <v>815</v>
      </c>
      <c r="JH212" s="661">
        <v>70</v>
      </c>
      <c r="JI212" s="661" t="s">
        <v>783</v>
      </c>
      <c r="JJ212" s="661" t="s">
        <v>783</v>
      </c>
      <c r="JK212" s="661" t="s">
        <v>783</v>
      </c>
      <c r="JL212" s="661" t="s">
        <v>790</v>
      </c>
      <c r="JM212" s="661">
        <v>4</v>
      </c>
      <c r="JN212" s="661">
        <v>4</v>
      </c>
      <c r="JO212" s="661" t="s">
        <v>783</v>
      </c>
      <c r="JP212" s="661">
        <v>10711928</v>
      </c>
      <c r="JQ212" s="661">
        <v>2011</v>
      </c>
      <c r="JR212" s="661">
        <v>3</v>
      </c>
      <c r="JS212" s="661" t="s">
        <v>783</v>
      </c>
      <c r="JT212" s="661" t="s">
        <v>783</v>
      </c>
      <c r="JU212" s="661" t="s">
        <v>989</v>
      </c>
      <c r="JV212" s="664">
        <v>1489.743279</v>
      </c>
      <c r="JX212" s="225"/>
    </row>
    <row r="213" spans="180:284">
      <c r="FX213" s="660" t="s">
        <v>338</v>
      </c>
      <c r="FY213" s="661">
        <v>254</v>
      </c>
      <c r="FZ213" s="661">
        <v>30289698</v>
      </c>
      <c r="GA213" s="661">
        <v>70</v>
      </c>
      <c r="GB213" s="661" t="s">
        <v>830</v>
      </c>
      <c r="GC213" s="661">
        <v>20</v>
      </c>
      <c r="GD213" s="661">
        <v>2012</v>
      </c>
      <c r="GE213" s="661">
        <v>2</v>
      </c>
      <c r="GF213" s="661" t="s">
        <v>148</v>
      </c>
      <c r="GG213" s="661">
        <v>3</v>
      </c>
      <c r="GH213" s="661">
        <v>2</v>
      </c>
      <c r="GI213" s="661" t="s">
        <v>148</v>
      </c>
      <c r="GJ213" s="661">
        <v>3</v>
      </c>
      <c r="GK213" s="661" t="s">
        <v>781</v>
      </c>
      <c r="GL213" s="661" t="s">
        <v>782</v>
      </c>
      <c r="GM213" s="661">
        <v>66</v>
      </c>
      <c r="GN213" s="661" t="s">
        <v>783</v>
      </c>
      <c r="GO213" s="661">
        <v>0</v>
      </c>
      <c r="GP213" s="661">
        <v>0</v>
      </c>
      <c r="GQ213" s="661">
        <v>4</v>
      </c>
      <c r="GR213" s="661">
        <v>2</v>
      </c>
      <c r="GS213" s="661">
        <v>10</v>
      </c>
      <c r="GT213" s="661" t="s">
        <v>783</v>
      </c>
      <c r="GU213" s="661" t="s">
        <v>783</v>
      </c>
      <c r="GV213" s="661" t="s">
        <v>783</v>
      </c>
      <c r="GW213" s="661" t="s">
        <v>783</v>
      </c>
      <c r="GX213" s="661" t="s">
        <v>783</v>
      </c>
      <c r="GY213" s="661">
        <v>1649</v>
      </c>
      <c r="GZ213" s="661">
        <v>0.11</v>
      </c>
      <c r="HA213" s="661">
        <v>5</v>
      </c>
      <c r="HB213" s="661" t="s">
        <v>783</v>
      </c>
      <c r="HC213" s="661" t="s">
        <v>793</v>
      </c>
      <c r="HD213" s="661">
        <v>150</v>
      </c>
      <c r="HE213" s="661" t="s">
        <v>783</v>
      </c>
      <c r="HF213" s="661">
        <v>0</v>
      </c>
      <c r="HG213" s="661" t="s">
        <v>783</v>
      </c>
      <c r="HH213" s="661">
        <v>0</v>
      </c>
      <c r="HI213" s="661">
        <v>1</v>
      </c>
      <c r="HJ213" s="661">
        <v>45</v>
      </c>
      <c r="HK213" s="661" t="s">
        <v>784</v>
      </c>
      <c r="HL213" s="661" t="s">
        <v>785</v>
      </c>
      <c r="HM213" s="661" t="s">
        <v>783</v>
      </c>
      <c r="HN213" s="661" t="s">
        <v>783</v>
      </c>
      <c r="HO213" s="661" t="s">
        <v>783</v>
      </c>
      <c r="HP213" s="661" t="s">
        <v>783</v>
      </c>
      <c r="HQ213" s="661" t="s">
        <v>783</v>
      </c>
      <c r="HR213" s="661">
        <v>3974501</v>
      </c>
      <c r="HS213" s="661" t="s">
        <v>783</v>
      </c>
      <c r="HT213" s="661" t="s">
        <v>786</v>
      </c>
      <c r="HU213" s="661" t="s">
        <v>787</v>
      </c>
      <c r="HV213" s="661">
        <v>4</v>
      </c>
      <c r="HW213" s="661">
        <v>2014</v>
      </c>
      <c r="HX213" s="661">
        <v>63</v>
      </c>
      <c r="HY213" s="661">
        <v>0</v>
      </c>
      <c r="HZ213" s="661">
        <v>581</v>
      </c>
      <c r="IA213" s="662">
        <v>41697.500081018516</v>
      </c>
      <c r="IB213" s="661" t="s">
        <v>788</v>
      </c>
      <c r="IC213" s="661">
        <v>3978979</v>
      </c>
      <c r="ID213" s="661">
        <v>2014</v>
      </c>
      <c r="IE213" s="661">
        <v>1712</v>
      </c>
      <c r="IF213" s="661" t="s">
        <v>783</v>
      </c>
      <c r="IG213" s="661" t="s">
        <v>783</v>
      </c>
      <c r="IH213" s="661" t="s">
        <v>783</v>
      </c>
      <c r="II213" s="661" t="s">
        <v>783</v>
      </c>
      <c r="IJ213" s="661" t="s">
        <v>783</v>
      </c>
      <c r="IK213" s="661" t="s">
        <v>783</v>
      </c>
      <c r="IL213" s="661" t="s">
        <v>783</v>
      </c>
      <c r="IM213" s="661" t="s">
        <v>783</v>
      </c>
      <c r="IN213" s="661" t="s">
        <v>783</v>
      </c>
      <c r="IO213" s="661">
        <v>1649</v>
      </c>
      <c r="IP213" s="662">
        <v>37477.354571759257</v>
      </c>
      <c r="IQ213" s="661">
        <v>2</v>
      </c>
      <c r="IR213" s="661" t="s">
        <v>793</v>
      </c>
      <c r="IS213" s="661">
        <v>10</v>
      </c>
      <c r="IT213" s="663">
        <v>41275</v>
      </c>
      <c r="IU213" s="661" t="s">
        <v>783</v>
      </c>
      <c r="IV213" s="661" t="s">
        <v>783</v>
      </c>
      <c r="IW213" s="661" t="s">
        <v>783</v>
      </c>
      <c r="IX213" s="661" t="s">
        <v>781</v>
      </c>
      <c r="IY213" s="661">
        <v>45</v>
      </c>
      <c r="IZ213" s="661" t="s">
        <v>789</v>
      </c>
      <c r="JA213" s="661" t="s">
        <v>783</v>
      </c>
      <c r="JB213" s="661" t="s">
        <v>783</v>
      </c>
      <c r="JC213" s="661" t="s">
        <v>783</v>
      </c>
      <c r="JD213" s="661">
        <v>329498</v>
      </c>
      <c r="JE213" s="661" t="s">
        <v>783</v>
      </c>
      <c r="JF213" s="661" t="s">
        <v>783</v>
      </c>
      <c r="JG213" s="661" t="s">
        <v>815</v>
      </c>
      <c r="JH213" s="661">
        <v>70</v>
      </c>
      <c r="JI213" s="661" t="s">
        <v>783</v>
      </c>
      <c r="JJ213" s="661" t="s">
        <v>783</v>
      </c>
      <c r="JK213" s="661" t="s">
        <v>783</v>
      </c>
      <c r="JL213" s="661" t="s">
        <v>790</v>
      </c>
      <c r="JM213" s="661">
        <v>4</v>
      </c>
      <c r="JN213" s="661">
        <v>4</v>
      </c>
      <c r="JO213" s="661" t="s">
        <v>783</v>
      </c>
      <c r="JP213" s="661" t="s">
        <v>783</v>
      </c>
      <c r="JQ213" s="661" t="s">
        <v>783</v>
      </c>
      <c r="JR213" s="661" t="s">
        <v>783</v>
      </c>
      <c r="JS213" s="661" t="s">
        <v>783</v>
      </c>
      <c r="JT213" s="661" t="s">
        <v>783</v>
      </c>
      <c r="JU213" s="661" t="s">
        <v>990</v>
      </c>
      <c r="JV213" s="664">
        <v>543.96742099999994</v>
      </c>
      <c r="JX213" s="225"/>
    </row>
    <row r="214" spans="180:284" ht="15" thickBot="1">
      <c r="FX214" s="625" t="s">
        <v>338</v>
      </c>
      <c r="FY214" s="626">
        <v>108</v>
      </c>
      <c r="FZ214" s="626">
        <v>30289703</v>
      </c>
      <c r="GA214" s="626">
        <v>55</v>
      </c>
      <c r="GB214" s="626" t="s">
        <v>798</v>
      </c>
      <c r="GC214" s="626">
        <v>16</v>
      </c>
      <c r="GD214" s="626">
        <v>1970</v>
      </c>
      <c r="GE214" s="626">
        <v>0</v>
      </c>
      <c r="GF214" s="626" t="s">
        <v>792</v>
      </c>
      <c r="GG214" s="626">
        <v>0</v>
      </c>
      <c r="GH214" s="626">
        <v>0</v>
      </c>
      <c r="GI214" s="626" t="s">
        <v>792</v>
      </c>
      <c r="GJ214" s="626">
        <v>0</v>
      </c>
      <c r="GK214" s="626" t="s">
        <v>781</v>
      </c>
      <c r="GL214" s="626" t="s">
        <v>782</v>
      </c>
      <c r="GM214" s="626">
        <v>66</v>
      </c>
      <c r="GN214" s="626" t="s">
        <v>783</v>
      </c>
      <c r="GO214" s="626">
        <v>0</v>
      </c>
      <c r="GP214" s="626">
        <v>0</v>
      </c>
      <c r="GQ214" s="626">
        <v>4</v>
      </c>
      <c r="GR214" s="626">
        <v>2</v>
      </c>
      <c r="GS214" s="626">
        <v>10</v>
      </c>
      <c r="GT214" s="626" t="s">
        <v>783</v>
      </c>
      <c r="GU214" s="626" t="s">
        <v>783</v>
      </c>
      <c r="GV214" s="626" t="s">
        <v>783</v>
      </c>
      <c r="GW214" s="626" t="s">
        <v>783</v>
      </c>
      <c r="GX214" s="626" t="s">
        <v>783</v>
      </c>
      <c r="GY214" s="626">
        <v>1649</v>
      </c>
      <c r="GZ214" s="626">
        <v>0.16</v>
      </c>
      <c r="HA214" s="626">
        <v>5</v>
      </c>
      <c r="HB214" s="626" t="s">
        <v>783</v>
      </c>
      <c r="HC214" s="626" t="s">
        <v>782</v>
      </c>
      <c r="HD214" s="626">
        <v>15</v>
      </c>
      <c r="HE214" s="626" t="s">
        <v>783</v>
      </c>
      <c r="HF214" s="626">
        <v>0</v>
      </c>
      <c r="HG214" s="626" t="s">
        <v>783</v>
      </c>
      <c r="HH214" s="626">
        <v>0</v>
      </c>
      <c r="HI214" s="626">
        <v>1</v>
      </c>
      <c r="HJ214" s="626">
        <v>45</v>
      </c>
      <c r="HK214" s="626" t="s">
        <v>784</v>
      </c>
      <c r="HL214" s="626" t="s">
        <v>785</v>
      </c>
      <c r="HM214" s="626" t="s">
        <v>783</v>
      </c>
      <c r="HN214" s="626" t="s">
        <v>783</v>
      </c>
      <c r="HO214" s="626" t="s">
        <v>783</v>
      </c>
      <c r="HP214" s="626" t="s">
        <v>783</v>
      </c>
      <c r="HQ214" s="626" t="s">
        <v>783</v>
      </c>
      <c r="HR214" s="626">
        <v>3979901</v>
      </c>
      <c r="HS214" s="626" t="s">
        <v>783</v>
      </c>
      <c r="HT214" s="626" t="s">
        <v>786</v>
      </c>
      <c r="HU214" s="626" t="s">
        <v>787</v>
      </c>
      <c r="HV214" s="626">
        <v>4</v>
      </c>
      <c r="HW214" s="626">
        <v>2014</v>
      </c>
      <c r="HX214" s="626">
        <v>63</v>
      </c>
      <c r="HY214" s="626">
        <v>0</v>
      </c>
      <c r="HZ214" s="626">
        <v>845</v>
      </c>
      <c r="IA214" s="627">
        <v>41697.500081018516</v>
      </c>
      <c r="IB214" s="626" t="s">
        <v>788</v>
      </c>
      <c r="IC214" s="626">
        <v>3975423</v>
      </c>
      <c r="ID214" s="626">
        <v>2014</v>
      </c>
      <c r="IE214" s="626">
        <v>1712</v>
      </c>
      <c r="IF214" s="626" t="s">
        <v>783</v>
      </c>
      <c r="IG214" s="626" t="s">
        <v>783</v>
      </c>
      <c r="IH214" s="626" t="s">
        <v>783</v>
      </c>
      <c r="II214" s="626" t="s">
        <v>783</v>
      </c>
      <c r="IJ214" s="626" t="s">
        <v>783</v>
      </c>
      <c r="IK214" s="626" t="s">
        <v>783</v>
      </c>
      <c r="IL214" s="626" t="s">
        <v>783</v>
      </c>
      <c r="IM214" s="626" t="s">
        <v>783</v>
      </c>
      <c r="IN214" s="626" t="s">
        <v>783</v>
      </c>
      <c r="IO214" s="626">
        <v>1649</v>
      </c>
      <c r="IP214" s="627">
        <v>37477.354571759257</v>
      </c>
      <c r="IQ214" s="626">
        <v>2</v>
      </c>
      <c r="IR214" s="626" t="s">
        <v>793</v>
      </c>
      <c r="IS214" s="626">
        <v>10</v>
      </c>
      <c r="IT214" s="665">
        <v>41275</v>
      </c>
      <c r="IU214" s="626" t="s">
        <v>783</v>
      </c>
      <c r="IV214" s="626" t="s">
        <v>783</v>
      </c>
      <c r="IW214" s="626" t="s">
        <v>783</v>
      </c>
      <c r="IX214" s="626" t="s">
        <v>781</v>
      </c>
      <c r="IY214" s="626">
        <v>45</v>
      </c>
      <c r="IZ214" s="626" t="s">
        <v>789</v>
      </c>
      <c r="JA214" s="626" t="s">
        <v>783</v>
      </c>
      <c r="JB214" s="626" t="s">
        <v>783</v>
      </c>
      <c r="JC214" s="626" t="s">
        <v>783</v>
      </c>
      <c r="JD214" s="626">
        <v>329498</v>
      </c>
      <c r="JE214" s="626" t="s">
        <v>783</v>
      </c>
      <c r="JF214" s="626" t="s">
        <v>783</v>
      </c>
      <c r="JG214" s="626" t="s">
        <v>815</v>
      </c>
      <c r="JH214" s="626">
        <v>55</v>
      </c>
      <c r="JI214" s="626" t="s">
        <v>783</v>
      </c>
      <c r="JJ214" s="626" t="s">
        <v>783</v>
      </c>
      <c r="JK214" s="626" t="s">
        <v>783</v>
      </c>
      <c r="JL214" s="626" t="s">
        <v>790</v>
      </c>
      <c r="JM214" s="626">
        <v>4</v>
      </c>
      <c r="JN214" s="626">
        <v>3</v>
      </c>
      <c r="JO214" s="626" t="s">
        <v>783</v>
      </c>
      <c r="JP214" s="626" t="s">
        <v>783</v>
      </c>
      <c r="JQ214" s="626" t="s">
        <v>783</v>
      </c>
      <c r="JR214" s="626" t="s">
        <v>783</v>
      </c>
      <c r="JS214" s="626" t="s">
        <v>783</v>
      </c>
      <c r="JT214" s="626" t="s">
        <v>783</v>
      </c>
      <c r="JU214" s="626" t="s">
        <v>991</v>
      </c>
      <c r="JV214" s="628">
        <v>763.08189500000003</v>
      </c>
      <c r="JW214">
        <f>SUM(JV209:JV214)</f>
        <v>7804.1637210000008</v>
      </c>
      <c r="JX214" s="225">
        <v>1.4780613107954548</v>
      </c>
    </row>
    <row r="215" spans="180:284" ht="15" thickBot="1">
      <c r="FX215" s="699" t="s">
        <v>461</v>
      </c>
      <c r="FY215" s="700">
        <v>48</v>
      </c>
      <c r="FZ215" s="700">
        <v>30289704</v>
      </c>
      <c r="GA215" s="700">
        <v>55</v>
      </c>
      <c r="GB215" s="700" t="s">
        <v>798</v>
      </c>
      <c r="GC215" s="700">
        <v>18</v>
      </c>
      <c r="GD215" s="700">
        <v>1970</v>
      </c>
      <c r="GE215" s="700">
        <v>1</v>
      </c>
      <c r="GF215" s="700" t="s">
        <v>780</v>
      </c>
      <c r="GG215" s="700">
        <v>2</v>
      </c>
      <c r="GH215" s="700">
        <v>1</v>
      </c>
      <c r="GI215" s="700" t="s">
        <v>780</v>
      </c>
      <c r="GJ215" s="700">
        <v>2</v>
      </c>
      <c r="GK215" s="700" t="s">
        <v>781</v>
      </c>
      <c r="GL215" s="700" t="s">
        <v>782</v>
      </c>
      <c r="GM215" s="700">
        <v>66</v>
      </c>
      <c r="GN215" s="700" t="s">
        <v>783</v>
      </c>
      <c r="GO215" s="700">
        <v>0</v>
      </c>
      <c r="GP215" s="700">
        <v>0</v>
      </c>
      <c r="GQ215" s="700">
        <v>4</v>
      </c>
      <c r="GR215" s="700">
        <v>2</v>
      </c>
      <c r="GS215" s="700">
        <v>2</v>
      </c>
      <c r="GT215" s="700" t="s">
        <v>783</v>
      </c>
      <c r="GU215" s="700" t="s">
        <v>783</v>
      </c>
      <c r="GV215" s="700" t="s">
        <v>783</v>
      </c>
      <c r="GW215" s="700" t="s">
        <v>783</v>
      </c>
      <c r="GX215" s="700" t="s">
        <v>783</v>
      </c>
      <c r="GY215" s="700">
        <v>1649</v>
      </c>
      <c r="GZ215" s="700">
        <v>0.14000000000000001</v>
      </c>
      <c r="HA215" s="700">
        <v>5</v>
      </c>
      <c r="HB215" s="700" t="s">
        <v>783</v>
      </c>
      <c r="HC215" s="700" t="s">
        <v>782</v>
      </c>
      <c r="HD215" s="700">
        <v>35</v>
      </c>
      <c r="HE215" s="700" t="s">
        <v>783</v>
      </c>
      <c r="HF215" s="700">
        <v>0</v>
      </c>
      <c r="HG215" s="700" t="s">
        <v>783</v>
      </c>
      <c r="HH215" s="700">
        <v>0</v>
      </c>
      <c r="HI215" s="700">
        <v>1</v>
      </c>
      <c r="HJ215" s="700">
        <v>45</v>
      </c>
      <c r="HK215" s="700" t="s">
        <v>784</v>
      </c>
      <c r="HL215" s="700" t="s">
        <v>785</v>
      </c>
      <c r="HM215" s="700" t="s">
        <v>783</v>
      </c>
      <c r="HN215" s="700" t="s">
        <v>783</v>
      </c>
      <c r="HO215" s="700" t="s">
        <v>783</v>
      </c>
      <c r="HP215" s="700" t="s">
        <v>783</v>
      </c>
      <c r="HQ215" s="700" t="s">
        <v>783</v>
      </c>
      <c r="HR215" s="700">
        <v>3980126</v>
      </c>
      <c r="HS215" s="700" t="s">
        <v>783</v>
      </c>
      <c r="HT215" s="700" t="s">
        <v>786</v>
      </c>
      <c r="HU215" s="700" t="s">
        <v>787</v>
      </c>
      <c r="HV215" s="700">
        <v>4</v>
      </c>
      <c r="HW215" s="700">
        <v>2014</v>
      </c>
      <c r="HX215" s="700">
        <v>63</v>
      </c>
      <c r="HY215" s="700">
        <v>2059</v>
      </c>
      <c r="HZ215" s="700">
        <v>2798</v>
      </c>
      <c r="IA215" s="701">
        <v>41697.500081018516</v>
      </c>
      <c r="IB215" s="700" t="s">
        <v>788</v>
      </c>
      <c r="IC215" s="700">
        <v>3975648</v>
      </c>
      <c r="ID215" s="700">
        <v>2014</v>
      </c>
      <c r="IE215" s="700">
        <v>1712</v>
      </c>
      <c r="IF215" s="700" t="s">
        <v>783</v>
      </c>
      <c r="IG215" s="700" t="s">
        <v>783</v>
      </c>
      <c r="IH215" s="700" t="s">
        <v>783</v>
      </c>
      <c r="II215" s="700" t="s">
        <v>783</v>
      </c>
      <c r="IJ215" s="700" t="s">
        <v>783</v>
      </c>
      <c r="IK215" s="700" t="s">
        <v>783</v>
      </c>
      <c r="IL215" s="700" t="s">
        <v>783</v>
      </c>
      <c r="IM215" s="700" t="s">
        <v>783</v>
      </c>
      <c r="IN215" s="700" t="s">
        <v>783</v>
      </c>
      <c r="IO215" s="700">
        <v>1649</v>
      </c>
      <c r="IP215" s="701">
        <v>37600.566631944443</v>
      </c>
      <c r="IQ215" s="700">
        <v>2</v>
      </c>
      <c r="IR215" s="700" t="s">
        <v>793</v>
      </c>
      <c r="IS215" s="700">
        <v>2</v>
      </c>
      <c r="IT215" s="702">
        <v>41275</v>
      </c>
      <c r="IU215" s="700" t="s">
        <v>783</v>
      </c>
      <c r="IV215" s="700" t="s">
        <v>783</v>
      </c>
      <c r="IW215" s="700" t="s">
        <v>783</v>
      </c>
      <c r="IX215" s="700" t="s">
        <v>781</v>
      </c>
      <c r="IY215" s="700">
        <v>45</v>
      </c>
      <c r="IZ215" s="700" t="s">
        <v>789</v>
      </c>
      <c r="JA215" s="700" t="s">
        <v>783</v>
      </c>
      <c r="JB215" s="700" t="s">
        <v>783</v>
      </c>
      <c r="JC215" s="700" t="s">
        <v>783</v>
      </c>
      <c r="JD215" s="700">
        <v>329499</v>
      </c>
      <c r="JE215" s="700" t="s">
        <v>783</v>
      </c>
      <c r="JF215" s="700" t="s">
        <v>783</v>
      </c>
      <c r="JG215" s="700" t="s">
        <v>802</v>
      </c>
      <c r="JH215" s="700">
        <v>55</v>
      </c>
      <c r="JI215" s="700" t="s">
        <v>783</v>
      </c>
      <c r="JJ215" s="700" t="s">
        <v>783</v>
      </c>
      <c r="JK215" s="700" t="s">
        <v>783</v>
      </c>
      <c r="JL215" s="700" t="s">
        <v>790</v>
      </c>
      <c r="JM215" s="700">
        <v>4</v>
      </c>
      <c r="JN215" s="700">
        <v>3</v>
      </c>
      <c r="JO215" s="700" t="s">
        <v>783</v>
      </c>
      <c r="JP215" s="700">
        <v>10711928</v>
      </c>
      <c r="JQ215" s="700">
        <v>2011</v>
      </c>
      <c r="JR215" s="700">
        <v>3</v>
      </c>
      <c r="JS215" s="700" t="s">
        <v>783</v>
      </c>
      <c r="JT215" s="700" t="s">
        <v>783</v>
      </c>
      <c r="JU215" s="700" t="s">
        <v>992</v>
      </c>
      <c r="JV215" s="703">
        <v>745.77340500000003</v>
      </c>
      <c r="JW215">
        <f t="shared" ref="JW215:JW220" si="237">JV215</f>
        <v>745.77340500000003</v>
      </c>
      <c r="JX215" s="225">
        <v>0.14124496306818182</v>
      </c>
    </row>
    <row r="216" spans="180:284" ht="15" thickBot="1">
      <c r="FX216" s="655" t="s">
        <v>533</v>
      </c>
      <c r="FY216" s="656">
        <v>100</v>
      </c>
      <c r="FZ216" s="656">
        <v>32434151</v>
      </c>
      <c r="GA216" s="656">
        <v>35</v>
      </c>
      <c r="GB216" s="656" t="s">
        <v>3</v>
      </c>
      <c r="GC216" s="656">
        <v>14</v>
      </c>
      <c r="GD216" s="656">
        <v>1970</v>
      </c>
      <c r="GE216" s="656">
        <v>0</v>
      </c>
      <c r="GF216" s="656" t="s">
        <v>792</v>
      </c>
      <c r="GG216" s="656">
        <v>0</v>
      </c>
      <c r="GH216" s="656">
        <v>0</v>
      </c>
      <c r="GI216" s="656" t="s">
        <v>792</v>
      </c>
      <c r="GJ216" s="656">
        <v>0</v>
      </c>
      <c r="GK216" s="656" t="s">
        <v>781</v>
      </c>
      <c r="GL216" s="656" t="s">
        <v>782</v>
      </c>
      <c r="GM216" s="656">
        <v>66</v>
      </c>
      <c r="GN216" s="656" t="s">
        <v>783</v>
      </c>
      <c r="GO216" s="656">
        <v>0</v>
      </c>
      <c r="GP216" s="656">
        <v>0</v>
      </c>
      <c r="GQ216" s="656">
        <v>4</v>
      </c>
      <c r="GR216" s="656">
        <v>1</v>
      </c>
      <c r="GS216" s="656">
        <v>2</v>
      </c>
      <c r="GT216" s="656" t="s">
        <v>783</v>
      </c>
      <c r="GU216" s="656" t="s">
        <v>783</v>
      </c>
      <c r="GV216" s="656" t="s">
        <v>783</v>
      </c>
      <c r="GW216" s="656" t="s">
        <v>783</v>
      </c>
      <c r="GX216" s="656" t="s">
        <v>783</v>
      </c>
      <c r="GY216" s="656">
        <v>1649</v>
      </c>
      <c r="GZ216" s="656">
        <v>0.08</v>
      </c>
      <c r="HA216" s="656">
        <v>5</v>
      </c>
      <c r="HB216" s="656" t="s">
        <v>783</v>
      </c>
      <c r="HC216" s="656" t="s">
        <v>782</v>
      </c>
      <c r="HD216" s="656">
        <v>15</v>
      </c>
      <c r="HE216" s="656" t="s">
        <v>783</v>
      </c>
      <c r="HF216" s="656">
        <v>0</v>
      </c>
      <c r="HG216" s="656" t="s">
        <v>783</v>
      </c>
      <c r="HH216" s="656">
        <v>0</v>
      </c>
      <c r="HI216" s="656">
        <v>1</v>
      </c>
      <c r="HJ216" s="656">
        <v>45</v>
      </c>
      <c r="HK216" s="656" t="s">
        <v>784</v>
      </c>
      <c r="HL216" s="656" t="s">
        <v>785</v>
      </c>
      <c r="HM216" s="656" t="s">
        <v>783</v>
      </c>
      <c r="HN216" s="656" t="s">
        <v>783</v>
      </c>
      <c r="HO216" s="656" t="s">
        <v>783</v>
      </c>
      <c r="HP216" s="656" t="s">
        <v>783</v>
      </c>
      <c r="HQ216" s="656" t="s">
        <v>783</v>
      </c>
      <c r="HR216" s="656">
        <v>4626735</v>
      </c>
      <c r="HS216" s="656" t="s">
        <v>783</v>
      </c>
      <c r="HT216" s="656" t="s">
        <v>786</v>
      </c>
      <c r="HU216" s="656" t="s">
        <v>787</v>
      </c>
      <c r="HV216" s="656">
        <v>4</v>
      </c>
      <c r="HW216" s="656">
        <v>2016</v>
      </c>
      <c r="HX216" s="656">
        <v>63</v>
      </c>
      <c r="HY216" s="656">
        <v>26400</v>
      </c>
      <c r="HZ216" s="656">
        <v>26822</v>
      </c>
      <c r="IA216" s="657">
        <v>42227.631099537037</v>
      </c>
      <c r="IB216" s="656" t="s">
        <v>788</v>
      </c>
      <c r="IC216" s="656">
        <v>4626733</v>
      </c>
      <c r="ID216" s="656">
        <v>2016</v>
      </c>
      <c r="IE216" s="656">
        <v>1712</v>
      </c>
      <c r="IF216" s="656" t="s">
        <v>783</v>
      </c>
      <c r="IG216" s="656" t="s">
        <v>783</v>
      </c>
      <c r="IH216" s="656" t="s">
        <v>783</v>
      </c>
      <c r="II216" s="656" t="s">
        <v>783</v>
      </c>
      <c r="IJ216" s="656" t="s">
        <v>783</v>
      </c>
      <c r="IK216" s="656" t="s">
        <v>783</v>
      </c>
      <c r="IL216" s="656" t="s">
        <v>783</v>
      </c>
      <c r="IM216" s="656" t="s">
        <v>783</v>
      </c>
      <c r="IN216" s="656" t="s">
        <v>783</v>
      </c>
      <c r="IO216" s="656">
        <v>1649</v>
      </c>
      <c r="IP216" s="657">
        <v>37477.354571759257</v>
      </c>
      <c r="IQ216" s="656">
        <v>4</v>
      </c>
      <c r="IR216" s="656" t="s">
        <v>793</v>
      </c>
      <c r="IS216" s="656">
        <v>2</v>
      </c>
      <c r="IT216" s="658">
        <v>41275</v>
      </c>
      <c r="IU216" s="656" t="s">
        <v>783</v>
      </c>
      <c r="IV216" s="656" t="s">
        <v>783</v>
      </c>
      <c r="IW216" s="656" t="s">
        <v>783</v>
      </c>
      <c r="IX216" s="656" t="s">
        <v>781</v>
      </c>
      <c r="IY216" s="656">
        <v>45</v>
      </c>
      <c r="IZ216" s="656" t="s">
        <v>789</v>
      </c>
      <c r="JA216" s="656" t="s">
        <v>783</v>
      </c>
      <c r="JB216" s="656" t="s">
        <v>783</v>
      </c>
      <c r="JC216" s="656" t="s">
        <v>783</v>
      </c>
      <c r="JD216" s="656">
        <v>329501</v>
      </c>
      <c r="JE216" s="656" t="s">
        <v>783</v>
      </c>
      <c r="JF216" s="656" t="s">
        <v>783</v>
      </c>
      <c r="JG216" s="656" t="s">
        <v>804</v>
      </c>
      <c r="JH216" s="656">
        <v>35</v>
      </c>
      <c r="JI216" s="656" t="s">
        <v>783</v>
      </c>
      <c r="JJ216" s="656" t="s">
        <v>783</v>
      </c>
      <c r="JK216" s="656" t="s">
        <v>783</v>
      </c>
      <c r="JL216" s="656" t="s">
        <v>790</v>
      </c>
      <c r="JM216" s="656">
        <v>4</v>
      </c>
      <c r="JN216" s="656">
        <v>1</v>
      </c>
      <c r="JO216" s="656" t="s">
        <v>783</v>
      </c>
      <c r="JP216" s="656">
        <v>12683066</v>
      </c>
      <c r="JQ216" s="656">
        <v>2013</v>
      </c>
      <c r="JR216" s="656">
        <v>12</v>
      </c>
      <c r="JS216" s="656" t="s">
        <v>783</v>
      </c>
      <c r="JT216" s="656" t="s">
        <v>783</v>
      </c>
      <c r="JU216" s="656" t="s">
        <v>993</v>
      </c>
      <c r="JV216" s="659">
        <v>421.373919</v>
      </c>
      <c r="JW216">
        <f t="shared" si="237"/>
        <v>421.373919</v>
      </c>
      <c r="JX216" s="225">
        <v>7.9805666477272733E-2</v>
      </c>
    </row>
    <row r="217" spans="180:284" ht="15" thickBot="1">
      <c r="FX217" s="655" t="s">
        <v>361</v>
      </c>
      <c r="FY217" s="656">
        <v>235</v>
      </c>
      <c r="FZ217" s="656">
        <v>30289286</v>
      </c>
      <c r="GA217" s="656">
        <v>35</v>
      </c>
      <c r="GB217" s="656" t="s">
        <v>3</v>
      </c>
      <c r="GC217" s="656">
        <v>16</v>
      </c>
      <c r="GD217" s="656">
        <v>1970</v>
      </c>
      <c r="GE217" s="656">
        <v>0</v>
      </c>
      <c r="GF217" s="656" t="s">
        <v>792</v>
      </c>
      <c r="GG217" s="656">
        <v>0</v>
      </c>
      <c r="GH217" s="656">
        <v>0</v>
      </c>
      <c r="GI217" s="656" t="s">
        <v>792</v>
      </c>
      <c r="GJ217" s="656">
        <v>0</v>
      </c>
      <c r="GK217" s="656" t="s">
        <v>781</v>
      </c>
      <c r="GL217" s="656" t="s">
        <v>782</v>
      </c>
      <c r="GM217" s="656">
        <v>66</v>
      </c>
      <c r="GN217" s="656" t="s">
        <v>783</v>
      </c>
      <c r="GO217" s="656">
        <v>0</v>
      </c>
      <c r="GP217" s="656">
        <v>0</v>
      </c>
      <c r="GQ217" s="656">
        <v>4</v>
      </c>
      <c r="GR217" s="656">
        <v>2</v>
      </c>
      <c r="GS217" s="656">
        <v>2</v>
      </c>
      <c r="GT217" s="656" t="s">
        <v>783</v>
      </c>
      <c r="GU217" s="656" t="s">
        <v>783</v>
      </c>
      <c r="GV217" s="656" t="s">
        <v>783</v>
      </c>
      <c r="GW217" s="656" t="s">
        <v>783</v>
      </c>
      <c r="GX217" s="656" t="s">
        <v>783</v>
      </c>
      <c r="GY217" s="656">
        <v>1649</v>
      </c>
      <c r="GZ217" s="656">
        <v>1.04</v>
      </c>
      <c r="HA217" s="656">
        <v>5</v>
      </c>
      <c r="HB217" s="656" t="s">
        <v>783</v>
      </c>
      <c r="HC217" s="656" t="s">
        <v>782</v>
      </c>
      <c r="HD217" s="656">
        <v>15</v>
      </c>
      <c r="HE217" s="656" t="s">
        <v>783</v>
      </c>
      <c r="HF217" s="656">
        <v>0</v>
      </c>
      <c r="HG217" s="656" t="s">
        <v>783</v>
      </c>
      <c r="HH217" s="656">
        <v>0</v>
      </c>
      <c r="HI217" s="656">
        <v>1</v>
      </c>
      <c r="HJ217" s="656">
        <v>45</v>
      </c>
      <c r="HK217" s="656" t="s">
        <v>784</v>
      </c>
      <c r="HL217" s="656" t="s">
        <v>785</v>
      </c>
      <c r="HM217" s="656" t="s">
        <v>783</v>
      </c>
      <c r="HN217" s="656" t="s">
        <v>783</v>
      </c>
      <c r="HO217" s="656" t="s">
        <v>783</v>
      </c>
      <c r="HP217" s="656" t="s">
        <v>783</v>
      </c>
      <c r="HQ217" s="656" t="s">
        <v>783</v>
      </c>
      <c r="HR217" s="656">
        <v>3980154</v>
      </c>
      <c r="HS217" s="656" t="s">
        <v>783</v>
      </c>
      <c r="HT217" s="656" t="s">
        <v>786</v>
      </c>
      <c r="HU217" s="656" t="s">
        <v>787</v>
      </c>
      <c r="HV217" s="656">
        <v>4</v>
      </c>
      <c r="HW217" s="656">
        <v>2014</v>
      </c>
      <c r="HX217" s="656">
        <v>63</v>
      </c>
      <c r="HY217" s="656">
        <v>0</v>
      </c>
      <c r="HZ217" s="656">
        <v>5491</v>
      </c>
      <c r="IA217" s="657">
        <v>41697.500081018516</v>
      </c>
      <c r="IB217" s="656" t="s">
        <v>788</v>
      </c>
      <c r="IC217" s="656">
        <v>3975676</v>
      </c>
      <c r="ID217" s="656">
        <v>2014</v>
      </c>
      <c r="IE217" s="656">
        <v>1712</v>
      </c>
      <c r="IF217" s="656" t="s">
        <v>783</v>
      </c>
      <c r="IG217" s="656" t="s">
        <v>783</v>
      </c>
      <c r="IH217" s="656" t="s">
        <v>783</v>
      </c>
      <c r="II217" s="656" t="s">
        <v>783</v>
      </c>
      <c r="IJ217" s="656" t="s">
        <v>783</v>
      </c>
      <c r="IK217" s="656" t="s">
        <v>783</v>
      </c>
      <c r="IL217" s="656" t="s">
        <v>783</v>
      </c>
      <c r="IM217" s="656" t="s">
        <v>783</v>
      </c>
      <c r="IN217" s="656" t="s">
        <v>783</v>
      </c>
      <c r="IO217" s="656">
        <v>1649</v>
      </c>
      <c r="IP217" s="657">
        <v>37477.354571759257</v>
      </c>
      <c r="IQ217" s="656">
        <v>4</v>
      </c>
      <c r="IR217" s="656" t="s">
        <v>793</v>
      </c>
      <c r="IS217" s="656">
        <v>2</v>
      </c>
      <c r="IT217" s="658">
        <v>41275</v>
      </c>
      <c r="IU217" s="656" t="s">
        <v>783</v>
      </c>
      <c r="IV217" s="656" t="s">
        <v>783</v>
      </c>
      <c r="IW217" s="656" t="s">
        <v>783</v>
      </c>
      <c r="IX217" s="656" t="s">
        <v>781</v>
      </c>
      <c r="IY217" s="656">
        <v>45</v>
      </c>
      <c r="IZ217" s="656" t="s">
        <v>789</v>
      </c>
      <c r="JA217" s="656" t="s">
        <v>783</v>
      </c>
      <c r="JB217" s="656" t="s">
        <v>783</v>
      </c>
      <c r="JC217" s="656" t="s">
        <v>783</v>
      </c>
      <c r="JD217" s="656">
        <v>329515</v>
      </c>
      <c r="JE217" s="656" t="s">
        <v>783</v>
      </c>
      <c r="JF217" s="656" t="s">
        <v>783</v>
      </c>
      <c r="JG217" s="656" t="s">
        <v>804</v>
      </c>
      <c r="JH217" s="656">
        <v>35</v>
      </c>
      <c r="JI217" s="656" t="s">
        <v>783</v>
      </c>
      <c r="JJ217" s="656" t="s">
        <v>783</v>
      </c>
      <c r="JK217" s="656" t="s">
        <v>783</v>
      </c>
      <c r="JL217" s="656" t="s">
        <v>790</v>
      </c>
      <c r="JM217" s="656">
        <v>4</v>
      </c>
      <c r="JN217" s="656">
        <v>1</v>
      </c>
      <c r="JO217" s="656" t="s">
        <v>783</v>
      </c>
      <c r="JP217" s="656">
        <v>12683066</v>
      </c>
      <c r="JQ217" s="656">
        <v>2013</v>
      </c>
      <c r="JR217" s="656">
        <v>12</v>
      </c>
      <c r="JS217" s="656" t="s">
        <v>783</v>
      </c>
      <c r="JT217" s="656" t="s">
        <v>783</v>
      </c>
      <c r="JU217" s="656" t="s">
        <v>994</v>
      </c>
      <c r="JV217" s="659">
        <v>5419.536556</v>
      </c>
      <c r="JW217">
        <f t="shared" si="237"/>
        <v>5419.536556</v>
      </c>
      <c r="JX217" s="225">
        <v>1.026427378030303</v>
      </c>
    </row>
    <row r="218" spans="180:284" ht="15" thickBot="1">
      <c r="FX218" s="655" t="s">
        <v>490</v>
      </c>
      <c r="FY218" s="656">
        <v>173</v>
      </c>
      <c r="FZ218" s="656">
        <v>30289717</v>
      </c>
      <c r="GA218" s="656">
        <v>35</v>
      </c>
      <c r="GB218" s="656" t="s">
        <v>3</v>
      </c>
      <c r="GC218" s="656">
        <v>16</v>
      </c>
      <c r="GD218" s="656">
        <v>1970</v>
      </c>
      <c r="GE218" s="656">
        <v>0</v>
      </c>
      <c r="GF218" s="656" t="s">
        <v>792</v>
      </c>
      <c r="GG218" s="656">
        <v>0</v>
      </c>
      <c r="GH218" s="656">
        <v>0</v>
      </c>
      <c r="GI218" s="656" t="s">
        <v>792</v>
      </c>
      <c r="GJ218" s="656">
        <v>0</v>
      </c>
      <c r="GK218" s="656" t="s">
        <v>781</v>
      </c>
      <c r="GL218" s="656" t="s">
        <v>782</v>
      </c>
      <c r="GM218" s="656">
        <v>66</v>
      </c>
      <c r="GN218" s="656" t="s">
        <v>783</v>
      </c>
      <c r="GO218" s="656">
        <v>0</v>
      </c>
      <c r="GP218" s="656">
        <v>0</v>
      </c>
      <c r="GQ218" s="656">
        <v>4</v>
      </c>
      <c r="GR218" s="656">
        <v>2</v>
      </c>
      <c r="GS218" s="656">
        <v>2</v>
      </c>
      <c r="GT218" s="656" t="s">
        <v>783</v>
      </c>
      <c r="GU218" s="656" t="s">
        <v>783</v>
      </c>
      <c r="GV218" s="656" t="s">
        <v>783</v>
      </c>
      <c r="GW218" s="656" t="s">
        <v>783</v>
      </c>
      <c r="GX218" s="656" t="s">
        <v>783</v>
      </c>
      <c r="GY218" s="656">
        <v>1649</v>
      </c>
      <c r="GZ218" s="656">
        <v>0.45</v>
      </c>
      <c r="HA218" s="656">
        <v>5</v>
      </c>
      <c r="HB218" s="656" t="s">
        <v>783</v>
      </c>
      <c r="HC218" s="656" t="s">
        <v>782</v>
      </c>
      <c r="HD218" s="656">
        <v>15</v>
      </c>
      <c r="HE218" s="656" t="s">
        <v>783</v>
      </c>
      <c r="HF218" s="656">
        <v>0</v>
      </c>
      <c r="HG218" s="656" t="s">
        <v>783</v>
      </c>
      <c r="HH218" s="656">
        <v>0</v>
      </c>
      <c r="HI218" s="656">
        <v>1</v>
      </c>
      <c r="HJ218" s="656">
        <v>45</v>
      </c>
      <c r="HK218" s="656" t="s">
        <v>784</v>
      </c>
      <c r="HL218" s="656" t="s">
        <v>785</v>
      </c>
      <c r="HM218" s="656" t="s">
        <v>783</v>
      </c>
      <c r="HN218" s="656" t="s">
        <v>783</v>
      </c>
      <c r="HO218" s="656" t="s">
        <v>783</v>
      </c>
      <c r="HP218" s="656" t="s">
        <v>783</v>
      </c>
      <c r="HQ218" s="656" t="s">
        <v>783</v>
      </c>
      <c r="HR218" s="656">
        <v>3978921</v>
      </c>
      <c r="HS218" s="656" t="s">
        <v>783</v>
      </c>
      <c r="HT218" s="656" t="s">
        <v>786</v>
      </c>
      <c r="HU218" s="656" t="s">
        <v>787</v>
      </c>
      <c r="HV218" s="656">
        <v>4</v>
      </c>
      <c r="HW218" s="656">
        <v>2014</v>
      </c>
      <c r="HX218" s="656">
        <v>63</v>
      </c>
      <c r="HY218" s="656">
        <v>0</v>
      </c>
      <c r="HZ218" s="656">
        <v>2376</v>
      </c>
      <c r="IA218" s="657">
        <v>41697.500081018516</v>
      </c>
      <c r="IB218" s="656" t="s">
        <v>788</v>
      </c>
      <c r="IC218" s="656">
        <v>3974443</v>
      </c>
      <c r="ID218" s="656">
        <v>2014</v>
      </c>
      <c r="IE218" s="656">
        <v>1712</v>
      </c>
      <c r="IF218" s="656" t="s">
        <v>783</v>
      </c>
      <c r="IG218" s="656" t="s">
        <v>783</v>
      </c>
      <c r="IH218" s="656" t="s">
        <v>783</v>
      </c>
      <c r="II218" s="656" t="s">
        <v>783</v>
      </c>
      <c r="IJ218" s="656" t="s">
        <v>783</v>
      </c>
      <c r="IK218" s="656" t="s">
        <v>783</v>
      </c>
      <c r="IL218" s="656" t="s">
        <v>783</v>
      </c>
      <c r="IM218" s="656" t="s">
        <v>783</v>
      </c>
      <c r="IN218" s="656" t="s">
        <v>783</v>
      </c>
      <c r="IO218" s="656">
        <v>1649</v>
      </c>
      <c r="IP218" s="657">
        <v>37477.354571759257</v>
      </c>
      <c r="IQ218" s="656">
        <v>4</v>
      </c>
      <c r="IR218" s="656" t="s">
        <v>793</v>
      </c>
      <c r="IS218" s="656">
        <v>2</v>
      </c>
      <c r="IT218" s="658">
        <v>41275</v>
      </c>
      <c r="IU218" s="656" t="s">
        <v>783</v>
      </c>
      <c r="IV218" s="656" t="s">
        <v>783</v>
      </c>
      <c r="IW218" s="656" t="s">
        <v>783</v>
      </c>
      <c r="IX218" s="656" t="s">
        <v>781</v>
      </c>
      <c r="IY218" s="656">
        <v>45</v>
      </c>
      <c r="IZ218" s="656" t="s">
        <v>789</v>
      </c>
      <c r="JA218" s="656" t="s">
        <v>783</v>
      </c>
      <c r="JB218" s="656" t="s">
        <v>783</v>
      </c>
      <c r="JC218" s="656" t="s">
        <v>783</v>
      </c>
      <c r="JD218" s="656">
        <v>329502</v>
      </c>
      <c r="JE218" s="656" t="s">
        <v>783</v>
      </c>
      <c r="JF218" s="656" t="s">
        <v>783</v>
      </c>
      <c r="JG218" s="656" t="s">
        <v>804</v>
      </c>
      <c r="JH218" s="656">
        <v>35</v>
      </c>
      <c r="JI218" s="656" t="s">
        <v>783</v>
      </c>
      <c r="JJ218" s="656" t="s">
        <v>783</v>
      </c>
      <c r="JK218" s="656" t="s">
        <v>783</v>
      </c>
      <c r="JL218" s="656" t="s">
        <v>790</v>
      </c>
      <c r="JM218" s="656">
        <v>4</v>
      </c>
      <c r="JN218" s="656">
        <v>1</v>
      </c>
      <c r="JO218" s="656" t="s">
        <v>783</v>
      </c>
      <c r="JP218" s="656">
        <v>12683066</v>
      </c>
      <c r="JQ218" s="656">
        <v>2013</v>
      </c>
      <c r="JR218" s="656">
        <v>12</v>
      </c>
      <c r="JS218" s="656" t="s">
        <v>783</v>
      </c>
      <c r="JT218" s="656" t="s">
        <v>783</v>
      </c>
      <c r="JU218" s="656" t="s">
        <v>995</v>
      </c>
      <c r="JV218" s="659">
        <v>2433.0929759999999</v>
      </c>
      <c r="JW218">
        <f t="shared" si="237"/>
        <v>2433.0929759999999</v>
      </c>
      <c r="JX218" s="225">
        <v>0.4608130636363636</v>
      </c>
    </row>
    <row r="219" spans="180:284" ht="15" thickBot="1">
      <c r="FX219" s="655" t="s">
        <v>330</v>
      </c>
      <c r="FY219" s="656">
        <v>137</v>
      </c>
      <c r="FZ219" s="656">
        <v>30289719</v>
      </c>
      <c r="GA219" s="656">
        <v>35</v>
      </c>
      <c r="GB219" s="656" t="s">
        <v>3</v>
      </c>
      <c r="GC219" s="656">
        <v>16</v>
      </c>
      <c r="GD219" s="656">
        <v>1973</v>
      </c>
      <c r="GE219" s="656">
        <v>0</v>
      </c>
      <c r="GF219" s="656" t="s">
        <v>792</v>
      </c>
      <c r="GG219" s="656">
        <v>0</v>
      </c>
      <c r="GH219" s="656">
        <v>0</v>
      </c>
      <c r="GI219" s="656" t="s">
        <v>792</v>
      </c>
      <c r="GJ219" s="656">
        <v>0</v>
      </c>
      <c r="GK219" s="656" t="s">
        <v>781</v>
      </c>
      <c r="GL219" s="656" t="s">
        <v>782</v>
      </c>
      <c r="GM219" s="656">
        <v>66</v>
      </c>
      <c r="GN219" s="656" t="s">
        <v>783</v>
      </c>
      <c r="GO219" s="656">
        <v>0</v>
      </c>
      <c r="GP219" s="656">
        <v>0</v>
      </c>
      <c r="GQ219" s="656">
        <v>4</v>
      </c>
      <c r="GR219" s="656">
        <v>2</v>
      </c>
      <c r="GS219" s="656">
        <v>2</v>
      </c>
      <c r="GT219" s="656" t="s">
        <v>783</v>
      </c>
      <c r="GU219" s="656" t="s">
        <v>783</v>
      </c>
      <c r="GV219" s="656" t="s">
        <v>783</v>
      </c>
      <c r="GW219" s="656" t="s">
        <v>783</v>
      </c>
      <c r="GX219" s="656" t="s">
        <v>783</v>
      </c>
      <c r="GY219" s="656">
        <v>1649</v>
      </c>
      <c r="GZ219" s="656">
        <v>0.05</v>
      </c>
      <c r="HA219" s="656">
        <v>5</v>
      </c>
      <c r="HB219" s="656" t="s">
        <v>783</v>
      </c>
      <c r="HC219" s="656" t="s">
        <v>782</v>
      </c>
      <c r="HD219" s="656">
        <v>15</v>
      </c>
      <c r="HE219" s="656" t="s">
        <v>783</v>
      </c>
      <c r="HF219" s="656">
        <v>0</v>
      </c>
      <c r="HG219" s="656" t="s">
        <v>783</v>
      </c>
      <c r="HH219" s="656">
        <v>0</v>
      </c>
      <c r="HI219" s="656">
        <v>1</v>
      </c>
      <c r="HJ219" s="656">
        <v>45</v>
      </c>
      <c r="HK219" s="656" t="s">
        <v>784</v>
      </c>
      <c r="HL219" s="656" t="s">
        <v>785</v>
      </c>
      <c r="HM219" s="656" t="s">
        <v>783</v>
      </c>
      <c r="HN219" s="656" t="s">
        <v>783</v>
      </c>
      <c r="HO219" s="656" t="s">
        <v>783</v>
      </c>
      <c r="HP219" s="656" t="s">
        <v>783</v>
      </c>
      <c r="HQ219" s="656" t="s">
        <v>783</v>
      </c>
      <c r="HR219" s="656">
        <v>3978924</v>
      </c>
      <c r="HS219" s="656" t="s">
        <v>783</v>
      </c>
      <c r="HT219" s="656" t="s">
        <v>786</v>
      </c>
      <c r="HU219" s="656" t="s">
        <v>787</v>
      </c>
      <c r="HV219" s="656">
        <v>4</v>
      </c>
      <c r="HW219" s="656">
        <v>2014</v>
      </c>
      <c r="HX219" s="656">
        <v>63</v>
      </c>
      <c r="HY219" s="656">
        <v>0</v>
      </c>
      <c r="HZ219" s="656">
        <v>264</v>
      </c>
      <c r="IA219" s="657">
        <v>41697.500081018516</v>
      </c>
      <c r="IB219" s="656" t="s">
        <v>788</v>
      </c>
      <c r="IC219" s="656">
        <v>3974446</v>
      </c>
      <c r="ID219" s="656">
        <v>2014</v>
      </c>
      <c r="IE219" s="656">
        <v>1712</v>
      </c>
      <c r="IF219" s="656" t="s">
        <v>783</v>
      </c>
      <c r="IG219" s="656" t="s">
        <v>783</v>
      </c>
      <c r="IH219" s="656" t="s">
        <v>783</v>
      </c>
      <c r="II219" s="656" t="s">
        <v>783</v>
      </c>
      <c r="IJ219" s="656" t="s">
        <v>783</v>
      </c>
      <c r="IK219" s="656" t="s">
        <v>783</v>
      </c>
      <c r="IL219" s="656" t="s">
        <v>783</v>
      </c>
      <c r="IM219" s="656" t="s">
        <v>783</v>
      </c>
      <c r="IN219" s="656" t="s">
        <v>783</v>
      </c>
      <c r="IO219" s="656">
        <v>1649</v>
      </c>
      <c r="IP219" s="657">
        <v>37477.354571759257</v>
      </c>
      <c r="IQ219" s="656">
        <v>4</v>
      </c>
      <c r="IR219" s="656" t="s">
        <v>793</v>
      </c>
      <c r="IS219" s="656">
        <v>2</v>
      </c>
      <c r="IT219" s="658">
        <v>41275</v>
      </c>
      <c r="IU219" s="656" t="s">
        <v>783</v>
      </c>
      <c r="IV219" s="656" t="s">
        <v>783</v>
      </c>
      <c r="IW219" s="656" t="s">
        <v>783</v>
      </c>
      <c r="IX219" s="656" t="s">
        <v>781</v>
      </c>
      <c r="IY219" s="656">
        <v>45</v>
      </c>
      <c r="IZ219" s="656" t="s">
        <v>789</v>
      </c>
      <c r="JA219" s="656" t="s">
        <v>783</v>
      </c>
      <c r="JB219" s="656" t="s">
        <v>783</v>
      </c>
      <c r="JC219" s="656" t="s">
        <v>783</v>
      </c>
      <c r="JD219" s="656">
        <v>329503</v>
      </c>
      <c r="JE219" s="656" t="s">
        <v>783</v>
      </c>
      <c r="JF219" s="656" t="s">
        <v>783</v>
      </c>
      <c r="JG219" s="656" t="s">
        <v>804</v>
      </c>
      <c r="JH219" s="656">
        <v>35</v>
      </c>
      <c r="JI219" s="656" t="s">
        <v>783</v>
      </c>
      <c r="JJ219" s="656" t="s">
        <v>783</v>
      </c>
      <c r="JK219" s="656" t="s">
        <v>783</v>
      </c>
      <c r="JL219" s="656" t="s">
        <v>790</v>
      </c>
      <c r="JM219" s="656">
        <v>4</v>
      </c>
      <c r="JN219" s="656">
        <v>1</v>
      </c>
      <c r="JO219" s="656" t="s">
        <v>783</v>
      </c>
      <c r="JP219" s="656">
        <v>12683066</v>
      </c>
      <c r="JQ219" s="656">
        <v>2013</v>
      </c>
      <c r="JR219" s="656">
        <v>12</v>
      </c>
      <c r="JS219" s="656" t="s">
        <v>783</v>
      </c>
      <c r="JT219" s="656" t="s">
        <v>783</v>
      </c>
      <c r="JU219" s="656" t="s">
        <v>996</v>
      </c>
      <c r="JV219" s="659">
        <v>376.06339200000002</v>
      </c>
      <c r="JW219">
        <f t="shared" si="237"/>
        <v>376.06339200000002</v>
      </c>
      <c r="JX219" s="225">
        <v>7.1224127272727283E-2</v>
      </c>
    </row>
    <row r="220" spans="180:284">
      <c r="FX220" s="666" t="s">
        <v>537</v>
      </c>
      <c r="FY220" s="667">
        <v>156</v>
      </c>
      <c r="FZ220" s="667">
        <v>30289721</v>
      </c>
      <c r="GA220" s="667">
        <v>55</v>
      </c>
      <c r="GB220" s="667" t="s">
        <v>798</v>
      </c>
      <c r="GC220" s="667">
        <v>16</v>
      </c>
      <c r="GD220" s="667">
        <v>2004</v>
      </c>
      <c r="GE220" s="667">
        <v>0</v>
      </c>
      <c r="GF220" s="667" t="s">
        <v>792</v>
      </c>
      <c r="GG220" s="667">
        <v>0</v>
      </c>
      <c r="GH220" s="667">
        <v>0</v>
      </c>
      <c r="GI220" s="667" t="s">
        <v>792</v>
      </c>
      <c r="GJ220" s="667">
        <v>0</v>
      </c>
      <c r="GK220" s="667" t="s">
        <v>781</v>
      </c>
      <c r="GL220" s="667" t="s">
        <v>782</v>
      </c>
      <c r="GM220" s="667">
        <v>66</v>
      </c>
      <c r="GN220" s="667" t="s">
        <v>783</v>
      </c>
      <c r="GO220" s="667">
        <v>0</v>
      </c>
      <c r="GP220" s="667">
        <v>0</v>
      </c>
      <c r="GQ220" s="667">
        <v>4</v>
      </c>
      <c r="GR220" s="667">
        <v>2</v>
      </c>
      <c r="GS220" s="667">
        <v>5</v>
      </c>
      <c r="GT220" s="667" t="s">
        <v>783</v>
      </c>
      <c r="GU220" s="667" t="s">
        <v>783</v>
      </c>
      <c r="GV220" s="667" t="s">
        <v>783</v>
      </c>
      <c r="GW220" s="667" t="s">
        <v>783</v>
      </c>
      <c r="GX220" s="667" t="s">
        <v>783</v>
      </c>
      <c r="GY220" s="667">
        <v>1649</v>
      </c>
      <c r="GZ220" s="667">
        <v>1.03</v>
      </c>
      <c r="HA220" s="667">
        <v>5</v>
      </c>
      <c r="HB220" s="667" t="s">
        <v>783</v>
      </c>
      <c r="HC220" s="667" t="s">
        <v>782</v>
      </c>
      <c r="HD220" s="667">
        <v>15</v>
      </c>
      <c r="HE220" s="667" t="s">
        <v>783</v>
      </c>
      <c r="HF220" s="667">
        <v>0</v>
      </c>
      <c r="HG220" s="667" t="s">
        <v>783</v>
      </c>
      <c r="HH220" s="667">
        <v>0</v>
      </c>
      <c r="HI220" s="667">
        <v>1</v>
      </c>
      <c r="HJ220" s="667">
        <v>45</v>
      </c>
      <c r="HK220" s="667" t="s">
        <v>784</v>
      </c>
      <c r="HL220" s="667" t="s">
        <v>785</v>
      </c>
      <c r="HM220" s="667" t="s">
        <v>783</v>
      </c>
      <c r="HN220" s="667" t="s">
        <v>783</v>
      </c>
      <c r="HO220" s="667" t="s">
        <v>783</v>
      </c>
      <c r="HP220" s="667" t="s">
        <v>783</v>
      </c>
      <c r="HQ220" s="667" t="s">
        <v>783</v>
      </c>
      <c r="HR220" s="667">
        <v>4184521</v>
      </c>
      <c r="HS220" s="667" t="s">
        <v>783</v>
      </c>
      <c r="HT220" s="667" t="s">
        <v>786</v>
      </c>
      <c r="HU220" s="667" t="s">
        <v>787</v>
      </c>
      <c r="HV220" s="667">
        <v>4</v>
      </c>
      <c r="HW220" s="667">
        <v>2014</v>
      </c>
      <c r="HX220" s="667">
        <v>63</v>
      </c>
      <c r="HY220" s="667">
        <v>0</v>
      </c>
      <c r="HZ220" s="667">
        <v>5438</v>
      </c>
      <c r="IA220" s="668">
        <v>41697.500081018516</v>
      </c>
      <c r="IB220" s="667" t="s">
        <v>788</v>
      </c>
      <c r="IC220" s="667">
        <v>4184522</v>
      </c>
      <c r="ID220" s="667">
        <v>2014</v>
      </c>
      <c r="IE220" s="667">
        <v>1712</v>
      </c>
      <c r="IF220" s="667" t="s">
        <v>783</v>
      </c>
      <c r="IG220" s="667" t="s">
        <v>783</v>
      </c>
      <c r="IH220" s="667" t="s">
        <v>783</v>
      </c>
      <c r="II220" s="667" t="s">
        <v>783</v>
      </c>
      <c r="IJ220" s="667" t="s">
        <v>783</v>
      </c>
      <c r="IK220" s="667" t="s">
        <v>783</v>
      </c>
      <c r="IL220" s="667" t="s">
        <v>783</v>
      </c>
      <c r="IM220" s="667" t="s">
        <v>783</v>
      </c>
      <c r="IN220" s="667" t="s">
        <v>783</v>
      </c>
      <c r="IO220" s="667">
        <v>1649</v>
      </c>
      <c r="IP220" s="668">
        <v>37477.354571759257</v>
      </c>
      <c r="IQ220" s="667">
        <v>2</v>
      </c>
      <c r="IR220" s="667" t="s">
        <v>793</v>
      </c>
      <c r="IS220" s="667">
        <v>5</v>
      </c>
      <c r="IT220" s="669">
        <v>41275</v>
      </c>
      <c r="IU220" s="667" t="s">
        <v>783</v>
      </c>
      <c r="IV220" s="667" t="s">
        <v>783</v>
      </c>
      <c r="IW220" s="667" t="s">
        <v>783</v>
      </c>
      <c r="IX220" s="667" t="s">
        <v>781</v>
      </c>
      <c r="IY220" s="667">
        <v>45</v>
      </c>
      <c r="IZ220" s="667" t="s">
        <v>789</v>
      </c>
      <c r="JA220" s="667" t="s">
        <v>783</v>
      </c>
      <c r="JB220" s="667" t="s">
        <v>783</v>
      </c>
      <c r="JC220" s="667" t="s">
        <v>783</v>
      </c>
      <c r="JD220" s="667">
        <v>329504</v>
      </c>
      <c r="JE220" s="667" t="s">
        <v>783</v>
      </c>
      <c r="JF220" s="667" t="s">
        <v>783</v>
      </c>
      <c r="JG220" s="667" t="s">
        <v>809</v>
      </c>
      <c r="JH220" s="667">
        <v>55</v>
      </c>
      <c r="JI220" s="667" t="s">
        <v>783</v>
      </c>
      <c r="JJ220" s="667" t="s">
        <v>783</v>
      </c>
      <c r="JK220" s="667" t="s">
        <v>783</v>
      </c>
      <c r="JL220" s="667" t="s">
        <v>790</v>
      </c>
      <c r="JM220" s="667">
        <v>4</v>
      </c>
      <c r="JN220" s="667">
        <v>3</v>
      </c>
      <c r="JO220" s="667" t="s">
        <v>783</v>
      </c>
      <c r="JP220" s="667">
        <v>10711928</v>
      </c>
      <c r="JQ220" s="667">
        <v>2011</v>
      </c>
      <c r="JR220" s="667">
        <v>3</v>
      </c>
      <c r="JS220" s="667" t="s">
        <v>783</v>
      </c>
      <c r="JT220" s="667" t="s">
        <v>783</v>
      </c>
      <c r="JU220" s="667" t="s">
        <v>997</v>
      </c>
      <c r="JV220" s="670">
        <v>5314.4300169999997</v>
      </c>
      <c r="JW220">
        <f t="shared" si="237"/>
        <v>5314.4300169999997</v>
      </c>
      <c r="JX220" s="225">
        <v>1.0065208365530303</v>
      </c>
    </row>
    <row r="221" spans="180:284" ht="15" thickBot="1">
      <c r="FX221" s="650" t="s">
        <v>537</v>
      </c>
      <c r="FY221" s="651"/>
      <c r="FZ221" s="651"/>
      <c r="GA221" s="651"/>
      <c r="GB221" s="651"/>
      <c r="GC221" s="651"/>
      <c r="GD221" s="651"/>
      <c r="GE221" s="651"/>
      <c r="GF221" s="651"/>
      <c r="GG221" s="651"/>
      <c r="GH221" s="651"/>
      <c r="GI221" s="651"/>
      <c r="GJ221" s="651"/>
      <c r="GK221" s="651"/>
      <c r="GL221" s="651"/>
      <c r="GM221" s="651"/>
      <c r="GN221" s="651"/>
      <c r="GO221" s="651"/>
      <c r="GP221" s="651"/>
      <c r="GQ221" s="651"/>
      <c r="GR221" s="651"/>
      <c r="GS221" s="651"/>
      <c r="GT221" s="651"/>
      <c r="GU221" s="651"/>
      <c r="GV221" s="651"/>
      <c r="GW221" s="651"/>
      <c r="GX221" s="651"/>
      <c r="GY221" s="651"/>
      <c r="GZ221" s="651"/>
      <c r="HA221" s="651"/>
      <c r="HB221" s="651"/>
      <c r="HC221" s="651"/>
      <c r="HD221" s="651"/>
      <c r="HE221" s="651"/>
      <c r="HF221" s="651"/>
      <c r="HG221" s="651"/>
      <c r="HH221" s="651"/>
      <c r="HI221" s="651"/>
      <c r="HJ221" s="651"/>
      <c r="HK221" s="651"/>
      <c r="HL221" s="651"/>
      <c r="HM221" s="651"/>
      <c r="HN221" s="651"/>
      <c r="HO221" s="651"/>
      <c r="HP221" s="651"/>
      <c r="HQ221" s="651"/>
      <c r="HR221" s="651"/>
      <c r="HS221" s="651"/>
      <c r="HT221" s="651"/>
      <c r="HU221" s="651"/>
      <c r="HV221" s="651"/>
      <c r="HW221" s="651"/>
      <c r="HX221" s="651"/>
      <c r="HY221" s="651"/>
      <c r="HZ221" s="651"/>
      <c r="IA221" s="652"/>
      <c r="IB221" s="651"/>
      <c r="IC221" s="651"/>
      <c r="ID221" s="651"/>
      <c r="IE221" s="651"/>
      <c r="IF221" s="651"/>
      <c r="IG221" s="651"/>
      <c r="IH221" s="651"/>
      <c r="II221" s="651"/>
      <c r="IJ221" s="651"/>
      <c r="IK221" s="651"/>
      <c r="IL221" s="651"/>
      <c r="IM221" s="651"/>
      <c r="IN221" s="651"/>
      <c r="IO221" s="651"/>
      <c r="IP221" s="652"/>
      <c r="IQ221" s="651"/>
      <c r="IR221" s="651"/>
      <c r="IS221" s="651"/>
      <c r="IT221" s="653"/>
      <c r="IU221" s="651"/>
      <c r="IV221" s="651"/>
      <c r="IW221" s="651"/>
      <c r="IX221" s="651"/>
      <c r="IY221" s="651"/>
      <c r="IZ221" s="651"/>
      <c r="JA221" s="651"/>
      <c r="JB221" s="651"/>
      <c r="JC221" s="651"/>
      <c r="JD221" s="651"/>
      <c r="JE221" s="651"/>
      <c r="JF221" s="651"/>
      <c r="JG221" s="651"/>
      <c r="JH221" s="651"/>
      <c r="JI221" s="651"/>
      <c r="JJ221" s="651"/>
      <c r="JK221" s="651"/>
      <c r="JL221" s="651"/>
      <c r="JM221" s="651"/>
      <c r="JN221" s="651"/>
      <c r="JO221" s="651"/>
      <c r="JP221" s="651"/>
      <c r="JQ221" s="651"/>
      <c r="JR221" s="651"/>
      <c r="JS221" s="651"/>
      <c r="JT221" s="651"/>
      <c r="JU221" s="651"/>
      <c r="JV221" s="654"/>
      <c r="JX221" s="225"/>
    </row>
    <row r="222" spans="180:284">
      <c r="FX222" s="666" t="s">
        <v>453</v>
      </c>
      <c r="FY222" s="667">
        <v>285</v>
      </c>
      <c r="FZ222" s="667">
        <v>10315228</v>
      </c>
      <c r="GA222" s="667" t="s">
        <v>783</v>
      </c>
      <c r="GB222" s="667"/>
      <c r="GC222" s="667" t="s">
        <v>783</v>
      </c>
      <c r="GD222" s="667" t="s">
        <v>783</v>
      </c>
      <c r="GE222" s="667" t="s">
        <v>783</v>
      </c>
      <c r="GF222" s="667"/>
      <c r="GG222" s="667" t="s">
        <v>783</v>
      </c>
      <c r="GH222" s="667" t="s">
        <v>783</v>
      </c>
      <c r="GI222" s="667"/>
      <c r="GJ222" s="667" t="s">
        <v>783</v>
      </c>
      <c r="GK222" s="667" t="s">
        <v>781</v>
      </c>
      <c r="GL222" s="667" t="s">
        <v>783</v>
      </c>
      <c r="GM222" s="667" t="s">
        <v>783</v>
      </c>
      <c r="GN222" s="667" t="s">
        <v>783</v>
      </c>
      <c r="GO222" s="667" t="s">
        <v>783</v>
      </c>
      <c r="GP222" s="667" t="s">
        <v>783</v>
      </c>
      <c r="GQ222" s="667" t="s">
        <v>783</v>
      </c>
      <c r="GR222" s="667" t="s">
        <v>783</v>
      </c>
      <c r="GS222" s="667" t="s">
        <v>783</v>
      </c>
      <c r="GT222" s="667" t="s">
        <v>783</v>
      </c>
      <c r="GU222" s="667" t="s">
        <v>783</v>
      </c>
      <c r="GV222" s="667" t="s">
        <v>783</v>
      </c>
      <c r="GW222" s="667" t="s">
        <v>783</v>
      </c>
      <c r="GX222" s="667" t="s">
        <v>783</v>
      </c>
      <c r="GY222" s="667">
        <v>1649</v>
      </c>
      <c r="GZ222" s="667">
        <v>0</v>
      </c>
      <c r="HA222" s="667">
        <v>9</v>
      </c>
      <c r="HB222" s="667" t="s">
        <v>783</v>
      </c>
      <c r="HC222" s="667" t="s">
        <v>783</v>
      </c>
      <c r="HD222" s="667" t="s">
        <v>783</v>
      </c>
      <c r="HE222" s="667" t="s">
        <v>783</v>
      </c>
      <c r="HF222" s="667" t="s">
        <v>783</v>
      </c>
      <c r="HG222" s="667" t="s">
        <v>783</v>
      </c>
      <c r="HH222" s="667" t="s">
        <v>783</v>
      </c>
      <c r="HI222" s="667" t="s">
        <v>783</v>
      </c>
      <c r="HJ222" s="667" t="s">
        <v>783</v>
      </c>
      <c r="HK222" s="667" t="s">
        <v>783</v>
      </c>
      <c r="HL222" s="667" t="s">
        <v>783</v>
      </c>
      <c r="HM222" s="667" t="s">
        <v>783</v>
      </c>
      <c r="HN222" s="667" t="s">
        <v>783</v>
      </c>
      <c r="HO222" s="667" t="s">
        <v>783</v>
      </c>
      <c r="HP222" s="667" t="s">
        <v>783</v>
      </c>
      <c r="HQ222" s="667" t="s">
        <v>783</v>
      </c>
      <c r="HR222" s="667">
        <v>3978944</v>
      </c>
      <c r="HS222" s="667" t="s">
        <v>783</v>
      </c>
      <c r="HT222" s="667" t="s">
        <v>786</v>
      </c>
      <c r="HU222" s="667" t="s">
        <v>787</v>
      </c>
      <c r="HV222" s="667">
        <v>4</v>
      </c>
      <c r="HW222" s="667">
        <v>2006</v>
      </c>
      <c r="HX222" s="667">
        <v>63</v>
      </c>
      <c r="HY222" s="667">
        <v>0</v>
      </c>
      <c r="HZ222" s="667">
        <v>686</v>
      </c>
      <c r="IA222" s="668">
        <v>38560.614988425928</v>
      </c>
      <c r="IB222" s="667" t="s">
        <v>788</v>
      </c>
      <c r="IC222" s="667">
        <v>3974466</v>
      </c>
      <c r="ID222" s="667" t="s">
        <v>783</v>
      </c>
      <c r="IE222" s="667">
        <v>1712</v>
      </c>
      <c r="IF222" s="667" t="s">
        <v>783</v>
      </c>
      <c r="IG222" s="667" t="s">
        <v>783</v>
      </c>
      <c r="IH222" s="667" t="s">
        <v>783</v>
      </c>
      <c r="II222" s="667" t="s">
        <v>783</v>
      </c>
      <c r="IJ222" s="667" t="s">
        <v>783</v>
      </c>
      <c r="IK222" s="667" t="s">
        <v>783</v>
      </c>
      <c r="IL222" s="667" t="s">
        <v>783</v>
      </c>
      <c r="IM222" s="667" t="s">
        <v>783</v>
      </c>
      <c r="IN222" s="667" t="s">
        <v>783</v>
      </c>
      <c r="IO222" s="667">
        <v>2108</v>
      </c>
      <c r="IP222" s="668">
        <v>37477.341331018521</v>
      </c>
      <c r="IQ222" s="667" t="s">
        <v>783</v>
      </c>
      <c r="IR222" s="667" t="s">
        <v>783</v>
      </c>
      <c r="IS222" s="667" t="s">
        <v>783</v>
      </c>
      <c r="IT222" s="667" t="s">
        <v>783</v>
      </c>
      <c r="IU222" s="667" t="s">
        <v>783</v>
      </c>
      <c r="IV222" s="667" t="s">
        <v>783</v>
      </c>
      <c r="IW222" s="667" t="s">
        <v>783</v>
      </c>
      <c r="IX222" s="667" t="s">
        <v>781</v>
      </c>
      <c r="IY222" s="667" t="s">
        <v>783</v>
      </c>
      <c r="IZ222" s="667" t="s">
        <v>783</v>
      </c>
      <c r="JA222" s="667" t="s">
        <v>783</v>
      </c>
      <c r="JB222" s="667" t="s">
        <v>783</v>
      </c>
      <c r="JC222" s="667" t="s">
        <v>783</v>
      </c>
      <c r="JD222" s="667">
        <v>329505</v>
      </c>
      <c r="JE222" s="667" t="s">
        <v>783</v>
      </c>
      <c r="JF222" s="667" t="s">
        <v>783</v>
      </c>
      <c r="JG222" s="667" t="s">
        <v>783</v>
      </c>
      <c r="JH222" s="667" t="s">
        <v>783</v>
      </c>
      <c r="JI222" s="667" t="s">
        <v>783</v>
      </c>
      <c r="JJ222" s="667" t="s">
        <v>783</v>
      </c>
      <c r="JK222" s="667" t="s">
        <v>783</v>
      </c>
      <c r="JL222" s="667" t="s">
        <v>783</v>
      </c>
      <c r="JM222" s="667">
        <v>4</v>
      </c>
      <c r="JN222" s="667" t="s">
        <v>783</v>
      </c>
      <c r="JO222" s="667" t="s">
        <v>783</v>
      </c>
      <c r="JP222" s="667" t="s">
        <v>783</v>
      </c>
      <c r="JQ222" s="667" t="s">
        <v>783</v>
      </c>
      <c r="JR222" s="667" t="s">
        <v>783</v>
      </c>
      <c r="JS222" s="667" t="s">
        <v>783</v>
      </c>
      <c r="JT222" s="667" t="s">
        <v>783</v>
      </c>
      <c r="JU222" s="667" t="s">
        <v>998</v>
      </c>
      <c r="JV222" s="670">
        <v>700.99759600000004</v>
      </c>
      <c r="JW222">
        <f>JV222</f>
        <v>700.99759600000004</v>
      </c>
      <c r="JX222" s="225">
        <v>0.13276469621212122</v>
      </c>
    </row>
    <row r="223" spans="180:284" ht="15" thickBot="1">
      <c r="FX223" s="650" t="s">
        <v>453</v>
      </c>
      <c r="FY223" s="651"/>
      <c r="FZ223" s="651"/>
      <c r="GA223" s="651"/>
      <c r="GB223" s="651"/>
      <c r="GC223" s="651"/>
      <c r="GD223" s="651"/>
      <c r="GE223" s="651"/>
      <c r="GF223" s="651"/>
      <c r="GG223" s="651"/>
      <c r="GH223" s="651"/>
      <c r="GI223" s="651"/>
      <c r="GJ223" s="651"/>
      <c r="GK223" s="651"/>
      <c r="GL223" s="651"/>
      <c r="GM223" s="651"/>
      <c r="GN223" s="651"/>
      <c r="GO223" s="651"/>
      <c r="GP223" s="651"/>
      <c r="GQ223" s="651"/>
      <c r="GR223" s="651"/>
      <c r="GS223" s="651"/>
      <c r="GT223" s="651"/>
      <c r="GU223" s="651"/>
      <c r="GV223" s="651"/>
      <c r="GW223" s="651"/>
      <c r="GX223" s="651"/>
      <c r="GY223" s="651"/>
      <c r="GZ223" s="651"/>
      <c r="HA223" s="651"/>
      <c r="HB223" s="651"/>
      <c r="HC223" s="651"/>
      <c r="HD223" s="651"/>
      <c r="HE223" s="651"/>
      <c r="HF223" s="651"/>
      <c r="HG223" s="651"/>
      <c r="HH223" s="651"/>
      <c r="HI223" s="651"/>
      <c r="HJ223" s="651"/>
      <c r="HK223" s="651"/>
      <c r="HL223" s="651"/>
      <c r="HM223" s="651"/>
      <c r="HN223" s="651"/>
      <c r="HO223" s="651"/>
      <c r="HP223" s="651"/>
      <c r="HQ223" s="651"/>
      <c r="HR223" s="651"/>
      <c r="HS223" s="651"/>
      <c r="HT223" s="651"/>
      <c r="HU223" s="651"/>
      <c r="HV223" s="651"/>
      <c r="HW223" s="651"/>
      <c r="HX223" s="651"/>
      <c r="HY223" s="651"/>
      <c r="HZ223" s="651"/>
      <c r="IA223" s="652"/>
      <c r="IB223" s="651"/>
      <c r="IC223" s="651"/>
      <c r="ID223" s="651"/>
      <c r="IE223" s="651"/>
      <c r="IF223" s="651"/>
      <c r="IG223" s="651"/>
      <c r="IH223" s="651"/>
      <c r="II223" s="651"/>
      <c r="IJ223" s="651"/>
      <c r="IK223" s="651"/>
      <c r="IL223" s="651"/>
      <c r="IM223" s="651"/>
      <c r="IN223" s="651"/>
      <c r="IO223" s="651"/>
      <c r="IP223" s="652"/>
      <c r="IQ223" s="651"/>
      <c r="IR223" s="651"/>
      <c r="IS223" s="651"/>
      <c r="IT223" s="651"/>
      <c r="IU223" s="651"/>
      <c r="IV223" s="651"/>
      <c r="IW223" s="651"/>
      <c r="IX223" s="651"/>
      <c r="IY223" s="651"/>
      <c r="IZ223" s="651"/>
      <c r="JA223" s="651"/>
      <c r="JB223" s="651"/>
      <c r="JC223" s="651"/>
      <c r="JD223" s="651"/>
      <c r="JE223" s="651"/>
      <c r="JF223" s="651"/>
      <c r="JG223" s="651"/>
      <c r="JH223" s="651"/>
      <c r="JI223" s="651"/>
      <c r="JJ223" s="651"/>
      <c r="JK223" s="651"/>
      <c r="JL223" s="651"/>
      <c r="JM223" s="651"/>
      <c r="JN223" s="651"/>
      <c r="JO223" s="651"/>
      <c r="JP223" s="651"/>
      <c r="JQ223" s="651"/>
      <c r="JR223" s="651"/>
      <c r="JS223" s="651"/>
      <c r="JT223" s="651"/>
      <c r="JU223" s="651"/>
      <c r="JV223" s="654"/>
      <c r="JX223" s="225"/>
    </row>
    <row r="224" spans="180:284" ht="15" thickBot="1">
      <c r="FX224" s="655" t="s">
        <v>401</v>
      </c>
      <c r="FY224" s="656">
        <v>265</v>
      </c>
      <c r="FZ224" s="656">
        <v>32434913</v>
      </c>
      <c r="GA224" s="656" t="s">
        <v>783</v>
      </c>
      <c r="GB224" s="656"/>
      <c r="GC224" s="656" t="s">
        <v>783</v>
      </c>
      <c r="GD224" s="656" t="s">
        <v>783</v>
      </c>
      <c r="GE224" s="656" t="s">
        <v>783</v>
      </c>
      <c r="GF224" s="656"/>
      <c r="GG224" s="656" t="s">
        <v>783</v>
      </c>
      <c r="GH224" s="656" t="s">
        <v>783</v>
      </c>
      <c r="GI224" s="656"/>
      <c r="GJ224" s="656" t="s">
        <v>783</v>
      </c>
      <c r="GK224" s="656" t="s">
        <v>781</v>
      </c>
      <c r="GL224" s="656" t="s">
        <v>783</v>
      </c>
      <c r="GM224" s="656" t="s">
        <v>783</v>
      </c>
      <c r="GN224" s="656" t="s">
        <v>783</v>
      </c>
      <c r="GO224" s="656" t="s">
        <v>783</v>
      </c>
      <c r="GP224" s="656" t="s">
        <v>783</v>
      </c>
      <c r="GQ224" s="656" t="s">
        <v>783</v>
      </c>
      <c r="GR224" s="656" t="s">
        <v>783</v>
      </c>
      <c r="GS224" s="656" t="s">
        <v>783</v>
      </c>
      <c r="GT224" s="656" t="s">
        <v>783</v>
      </c>
      <c r="GU224" s="656" t="s">
        <v>783</v>
      </c>
      <c r="GV224" s="656" t="s">
        <v>783</v>
      </c>
      <c r="GW224" s="656" t="s">
        <v>783</v>
      </c>
      <c r="GX224" s="656" t="s">
        <v>783</v>
      </c>
      <c r="GY224" s="656">
        <v>1649</v>
      </c>
      <c r="GZ224" s="656">
        <v>0</v>
      </c>
      <c r="HA224" s="656">
        <v>9</v>
      </c>
      <c r="HB224" s="656" t="s">
        <v>783</v>
      </c>
      <c r="HC224" s="656" t="s">
        <v>783</v>
      </c>
      <c r="HD224" s="656" t="s">
        <v>783</v>
      </c>
      <c r="HE224" s="656" t="s">
        <v>783</v>
      </c>
      <c r="HF224" s="656" t="s">
        <v>783</v>
      </c>
      <c r="HG224" s="656" t="s">
        <v>783</v>
      </c>
      <c r="HH224" s="656" t="s">
        <v>783</v>
      </c>
      <c r="HI224" s="656" t="s">
        <v>783</v>
      </c>
      <c r="HJ224" s="656" t="s">
        <v>783</v>
      </c>
      <c r="HK224" s="656" t="s">
        <v>783</v>
      </c>
      <c r="HL224" s="656" t="s">
        <v>783</v>
      </c>
      <c r="HM224" s="656" t="s">
        <v>783</v>
      </c>
      <c r="HN224" s="656" t="s">
        <v>783</v>
      </c>
      <c r="HO224" s="656" t="s">
        <v>783</v>
      </c>
      <c r="HP224" s="656" t="s">
        <v>783</v>
      </c>
      <c r="HQ224" s="656" t="s">
        <v>783</v>
      </c>
      <c r="HR224" s="656">
        <v>3980689</v>
      </c>
      <c r="HS224" s="656" t="s">
        <v>783</v>
      </c>
      <c r="HT224" s="656" t="s">
        <v>786</v>
      </c>
      <c r="HU224" s="656" t="s">
        <v>787</v>
      </c>
      <c r="HV224" s="656">
        <v>4</v>
      </c>
      <c r="HW224" s="656">
        <v>2016</v>
      </c>
      <c r="HX224" s="656">
        <v>63</v>
      </c>
      <c r="HY224" s="656">
        <v>0</v>
      </c>
      <c r="HZ224" s="656">
        <v>2482</v>
      </c>
      <c r="IA224" s="657">
        <v>42227.682129629633</v>
      </c>
      <c r="IB224" s="656" t="s">
        <v>788</v>
      </c>
      <c r="IC224" s="656">
        <v>3976211</v>
      </c>
      <c r="ID224" s="656" t="s">
        <v>783</v>
      </c>
      <c r="IE224" s="656">
        <v>1712</v>
      </c>
      <c r="IF224" s="656" t="s">
        <v>783</v>
      </c>
      <c r="IG224" s="656" t="s">
        <v>783</v>
      </c>
      <c r="IH224" s="656" t="s">
        <v>783</v>
      </c>
      <c r="II224" s="656" t="s">
        <v>783</v>
      </c>
      <c r="IJ224" s="656" t="s">
        <v>783</v>
      </c>
      <c r="IK224" s="656" t="s">
        <v>783</v>
      </c>
      <c r="IL224" s="656" t="s">
        <v>783</v>
      </c>
      <c r="IM224" s="656" t="s">
        <v>783</v>
      </c>
      <c r="IN224" s="656" t="s">
        <v>783</v>
      </c>
      <c r="IO224" s="656">
        <v>2108</v>
      </c>
      <c r="IP224" s="657">
        <v>37477.341331018521</v>
      </c>
      <c r="IQ224" s="656" t="s">
        <v>783</v>
      </c>
      <c r="IR224" s="656" t="s">
        <v>783</v>
      </c>
      <c r="IS224" s="656" t="s">
        <v>783</v>
      </c>
      <c r="IT224" s="656" t="s">
        <v>783</v>
      </c>
      <c r="IU224" s="656" t="s">
        <v>783</v>
      </c>
      <c r="IV224" s="656" t="s">
        <v>783</v>
      </c>
      <c r="IW224" s="656" t="s">
        <v>783</v>
      </c>
      <c r="IX224" s="656" t="s">
        <v>781</v>
      </c>
      <c r="IY224" s="656" t="s">
        <v>783</v>
      </c>
      <c r="IZ224" s="656" t="s">
        <v>783</v>
      </c>
      <c r="JA224" s="656" t="s">
        <v>783</v>
      </c>
      <c r="JB224" s="656" t="s">
        <v>783</v>
      </c>
      <c r="JC224" s="656" t="s">
        <v>783</v>
      </c>
      <c r="JD224" s="656">
        <v>329506</v>
      </c>
      <c r="JE224" s="656" t="s">
        <v>783</v>
      </c>
      <c r="JF224" s="656" t="s">
        <v>783</v>
      </c>
      <c r="JG224" s="656" t="s">
        <v>783</v>
      </c>
      <c r="JH224" s="656" t="s">
        <v>783</v>
      </c>
      <c r="JI224" s="656" t="s">
        <v>783</v>
      </c>
      <c r="JJ224" s="656" t="s">
        <v>783</v>
      </c>
      <c r="JK224" s="656" t="s">
        <v>783</v>
      </c>
      <c r="JL224" s="656" t="s">
        <v>783</v>
      </c>
      <c r="JM224" s="656">
        <v>4</v>
      </c>
      <c r="JN224" s="656" t="s">
        <v>783</v>
      </c>
      <c r="JO224" s="656" t="s">
        <v>783</v>
      </c>
      <c r="JP224" s="656" t="s">
        <v>783</v>
      </c>
      <c r="JQ224" s="656" t="s">
        <v>783</v>
      </c>
      <c r="JR224" s="656" t="s">
        <v>783</v>
      </c>
      <c r="JS224" s="656" t="s">
        <v>783</v>
      </c>
      <c r="JT224" s="656" t="s">
        <v>783</v>
      </c>
      <c r="JU224" s="656" t="s">
        <v>999</v>
      </c>
      <c r="JV224" s="659">
        <v>2486.9535169999999</v>
      </c>
      <c r="JW224">
        <f>JV224</f>
        <v>2486.9535169999999</v>
      </c>
      <c r="JX224" s="225">
        <v>0.47101392367424239</v>
      </c>
    </row>
    <row r="225" spans="180:284">
      <c r="FX225" s="621" t="s">
        <v>538</v>
      </c>
      <c r="FY225" s="622">
        <v>193</v>
      </c>
      <c r="FZ225" s="622">
        <v>30289722</v>
      </c>
      <c r="GA225" s="622">
        <v>55</v>
      </c>
      <c r="GB225" s="622" t="s">
        <v>798</v>
      </c>
      <c r="GC225" s="622">
        <v>20</v>
      </c>
      <c r="GD225" s="622">
        <v>1979</v>
      </c>
      <c r="GE225" s="622">
        <v>1</v>
      </c>
      <c r="GF225" s="622" t="s">
        <v>780</v>
      </c>
      <c r="GG225" s="622">
        <v>1</v>
      </c>
      <c r="GH225" s="622">
        <v>1</v>
      </c>
      <c r="GI225" s="622" t="s">
        <v>780</v>
      </c>
      <c r="GJ225" s="622">
        <v>1</v>
      </c>
      <c r="GK225" s="622" t="s">
        <v>781</v>
      </c>
      <c r="GL225" s="622" t="s">
        <v>782</v>
      </c>
      <c r="GM225" s="622">
        <v>66</v>
      </c>
      <c r="GN225" s="622" t="s">
        <v>783</v>
      </c>
      <c r="GO225" s="622">
        <v>0</v>
      </c>
      <c r="GP225" s="622">
        <v>0</v>
      </c>
      <c r="GQ225" s="622">
        <v>4</v>
      </c>
      <c r="GR225" s="622">
        <v>2</v>
      </c>
      <c r="GS225" s="622">
        <v>2</v>
      </c>
      <c r="GT225" s="622" t="s">
        <v>783</v>
      </c>
      <c r="GU225" s="622" t="s">
        <v>783</v>
      </c>
      <c r="GV225" s="622" t="s">
        <v>783</v>
      </c>
      <c r="GW225" s="622" t="s">
        <v>783</v>
      </c>
      <c r="GX225" s="622" t="s">
        <v>783</v>
      </c>
      <c r="GY225" s="622">
        <v>1649</v>
      </c>
      <c r="GZ225" s="622">
        <v>0.76</v>
      </c>
      <c r="HA225" s="622">
        <v>5</v>
      </c>
      <c r="HB225" s="622" t="s">
        <v>783</v>
      </c>
      <c r="HC225" s="622" t="s">
        <v>782</v>
      </c>
      <c r="HD225" s="622">
        <v>35</v>
      </c>
      <c r="HE225" s="622" t="s">
        <v>783</v>
      </c>
      <c r="HF225" s="622">
        <v>0</v>
      </c>
      <c r="HG225" s="622" t="s">
        <v>783</v>
      </c>
      <c r="HH225" s="622">
        <v>0</v>
      </c>
      <c r="HI225" s="622">
        <v>1</v>
      </c>
      <c r="HJ225" s="622">
        <v>45</v>
      </c>
      <c r="HK225" s="622" t="s">
        <v>784</v>
      </c>
      <c r="HL225" s="622" t="s">
        <v>785</v>
      </c>
      <c r="HM225" s="622" t="s">
        <v>783</v>
      </c>
      <c r="HN225" s="622" t="s">
        <v>783</v>
      </c>
      <c r="HO225" s="622" t="s">
        <v>783</v>
      </c>
      <c r="HP225" s="622" t="s">
        <v>783</v>
      </c>
      <c r="HQ225" s="622" t="s">
        <v>783</v>
      </c>
      <c r="HR225" s="622">
        <v>3980150</v>
      </c>
      <c r="HS225" s="622" t="s">
        <v>783</v>
      </c>
      <c r="HT225" s="622" t="s">
        <v>786</v>
      </c>
      <c r="HU225" s="622" t="s">
        <v>787</v>
      </c>
      <c r="HV225" s="622">
        <v>4</v>
      </c>
      <c r="HW225" s="622">
        <v>2014</v>
      </c>
      <c r="HX225" s="622">
        <v>63</v>
      </c>
      <c r="HY225" s="622">
        <v>0</v>
      </c>
      <c r="HZ225" s="622">
        <v>4013</v>
      </c>
      <c r="IA225" s="623">
        <v>41697.500081018516</v>
      </c>
      <c r="IB225" s="622" t="s">
        <v>788</v>
      </c>
      <c r="IC225" s="622">
        <v>3975672</v>
      </c>
      <c r="ID225" s="622">
        <v>2014</v>
      </c>
      <c r="IE225" s="622">
        <v>1712</v>
      </c>
      <c r="IF225" s="622" t="s">
        <v>783</v>
      </c>
      <c r="IG225" s="622" t="s">
        <v>783</v>
      </c>
      <c r="IH225" s="622" t="s">
        <v>783</v>
      </c>
      <c r="II225" s="622" t="s">
        <v>783</v>
      </c>
      <c r="IJ225" s="622" t="s">
        <v>783</v>
      </c>
      <c r="IK225" s="622" t="s">
        <v>783</v>
      </c>
      <c r="IL225" s="622" t="s">
        <v>783</v>
      </c>
      <c r="IM225" s="622" t="s">
        <v>783</v>
      </c>
      <c r="IN225" s="622" t="s">
        <v>783</v>
      </c>
      <c r="IO225" s="622">
        <v>1649</v>
      </c>
      <c r="IP225" s="623">
        <v>37477.354571759257</v>
      </c>
      <c r="IQ225" s="622">
        <v>2</v>
      </c>
      <c r="IR225" s="622" t="s">
        <v>793</v>
      </c>
      <c r="IS225" s="622">
        <v>2</v>
      </c>
      <c r="IT225" s="644">
        <v>41275</v>
      </c>
      <c r="IU225" s="622" t="s">
        <v>783</v>
      </c>
      <c r="IV225" s="622" t="s">
        <v>783</v>
      </c>
      <c r="IW225" s="622" t="s">
        <v>783</v>
      </c>
      <c r="IX225" s="622" t="s">
        <v>781</v>
      </c>
      <c r="IY225" s="622">
        <v>45</v>
      </c>
      <c r="IZ225" s="622" t="s">
        <v>789</v>
      </c>
      <c r="JA225" s="622" t="s">
        <v>783</v>
      </c>
      <c r="JB225" s="622" t="s">
        <v>783</v>
      </c>
      <c r="JC225" s="622" t="s">
        <v>783</v>
      </c>
      <c r="JD225" s="622">
        <v>329507</v>
      </c>
      <c r="JE225" s="622" t="s">
        <v>783</v>
      </c>
      <c r="JF225" s="622" t="s">
        <v>783</v>
      </c>
      <c r="JG225" s="622" t="s">
        <v>802</v>
      </c>
      <c r="JH225" s="622">
        <v>55</v>
      </c>
      <c r="JI225" s="622" t="s">
        <v>783</v>
      </c>
      <c r="JJ225" s="622" t="s">
        <v>783</v>
      </c>
      <c r="JK225" s="622" t="s">
        <v>783</v>
      </c>
      <c r="JL225" s="622" t="s">
        <v>790</v>
      </c>
      <c r="JM225" s="622">
        <v>4</v>
      </c>
      <c r="JN225" s="622">
        <v>3</v>
      </c>
      <c r="JO225" s="622" t="s">
        <v>783</v>
      </c>
      <c r="JP225" s="622">
        <v>10711928</v>
      </c>
      <c r="JQ225" s="622">
        <v>2011</v>
      </c>
      <c r="JR225" s="622">
        <v>3</v>
      </c>
      <c r="JS225" s="622" t="s">
        <v>783</v>
      </c>
      <c r="JT225" s="622" t="s">
        <v>783</v>
      </c>
      <c r="JU225" s="622" t="s">
        <v>1000</v>
      </c>
      <c r="JV225" s="624">
        <v>4287.892535</v>
      </c>
      <c r="JW225">
        <f>JV225</f>
        <v>4287.892535</v>
      </c>
      <c r="JX225" s="225">
        <v>0.81210085890151518</v>
      </c>
    </row>
    <row r="226" spans="180:284" ht="15" thickBot="1">
      <c r="FX226" s="705" t="s">
        <v>538</v>
      </c>
      <c r="FY226" s="706"/>
      <c r="FZ226" s="706"/>
      <c r="GA226" s="706"/>
      <c r="GB226" s="706"/>
      <c r="GC226" s="706"/>
      <c r="GD226" s="706"/>
      <c r="GE226" s="706"/>
      <c r="GF226" s="706"/>
      <c r="GG226" s="706"/>
      <c r="GH226" s="706"/>
      <c r="GI226" s="706"/>
      <c r="GJ226" s="706"/>
      <c r="GK226" s="706"/>
      <c r="GL226" s="706"/>
      <c r="GM226" s="706"/>
      <c r="GN226" s="706"/>
      <c r="GO226" s="706"/>
      <c r="GP226" s="706"/>
      <c r="GQ226" s="706"/>
      <c r="GR226" s="706"/>
      <c r="GS226" s="706"/>
      <c r="GT226" s="706"/>
      <c r="GU226" s="706"/>
      <c r="GV226" s="706"/>
      <c r="GW226" s="706"/>
      <c r="GX226" s="706"/>
      <c r="GY226" s="706"/>
      <c r="GZ226" s="706"/>
      <c r="HA226" s="706"/>
      <c r="HB226" s="706"/>
      <c r="HC226" s="706"/>
      <c r="HD226" s="706"/>
      <c r="HE226" s="706"/>
      <c r="HF226" s="706"/>
      <c r="HG226" s="706"/>
      <c r="HH226" s="706"/>
      <c r="HI226" s="706"/>
      <c r="HJ226" s="706"/>
      <c r="HK226" s="706"/>
      <c r="HL226" s="706"/>
      <c r="HM226" s="706"/>
      <c r="HN226" s="706"/>
      <c r="HO226" s="706"/>
      <c r="HP226" s="706"/>
      <c r="HQ226" s="706"/>
      <c r="HR226" s="706"/>
      <c r="HS226" s="706"/>
      <c r="HT226" s="706"/>
      <c r="HU226" s="706"/>
      <c r="HV226" s="706"/>
      <c r="HW226" s="706"/>
      <c r="HX226" s="706"/>
      <c r="HY226" s="706"/>
      <c r="HZ226" s="706"/>
      <c r="IA226" s="707"/>
      <c r="IB226" s="706"/>
      <c r="IC226" s="706"/>
      <c r="ID226" s="706"/>
      <c r="IE226" s="706"/>
      <c r="IF226" s="706"/>
      <c r="IG226" s="706"/>
      <c r="IH226" s="706"/>
      <c r="II226" s="706"/>
      <c r="IJ226" s="706"/>
      <c r="IK226" s="706"/>
      <c r="IL226" s="706"/>
      <c r="IM226" s="706"/>
      <c r="IN226" s="706"/>
      <c r="IO226" s="706"/>
      <c r="IP226" s="707"/>
      <c r="IQ226" s="706"/>
      <c r="IR226" s="706"/>
      <c r="IS226" s="706"/>
      <c r="IT226" s="708"/>
      <c r="IU226" s="706"/>
      <c r="IV226" s="706"/>
      <c r="IW226" s="706"/>
      <c r="IX226" s="706"/>
      <c r="IY226" s="706"/>
      <c r="IZ226" s="706"/>
      <c r="JA226" s="706"/>
      <c r="JB226" s="706"/>
      <c r="JC226" s="706"/>
      <c r="JD226" s="706"/>
      <c r="JE226" s="706"/>
      <c r="JF226" s="706"/>
      <c r="JG226" s="706"/>
      <c r="JH226" s="706"/>
      <c r="JI226" s="706"/>
      <c r="JJ226" s="706"/>
      <c r="JK226" s="706"/>
      <c r="JL226" s="706"/>
      <c r="JM226" s="706"/>
      <c r="JN226" s="706"/>
      <c r="JO226" s="706"/>
      <c r="JP226" s="706"/>
      <c r="JQ226" s="706"/>
      <c r="JR226" s="706"/>
      <c r="JS226" s="706"/>
      <c r="JT226" s="706"/>
      <c r="JU226" s="706"/>
      <c r="JV226" s="709"/>
      <c r="JX226" s="225"/>
    </row>
    <row r="227" spans="180:284" ht="15" thickTop="1">
      <c r="IA227" s="710"/>
      <c r="IP227" s="710"/>
      <c r="IT227" s="711"/>
    </row>
    <row r="228" spans="180:284">
      <c r="FX228" t="s">
        <v>783</v>
      </c>
      <c r="FY228">
        <v>313</v>
      </c>
      <c r="FZ228" t="s">
        <v>783</v>
      </c>
      <c r="GA228" t="s">
        <v>783</v>
      </c>
      <c r="GC228" t="s">
        <v>783</v>
      </c>
      <c r="GD228" t="s">
        <v>783</v>
      </c>
      <c r="GE228" t="s">
        <v>783</v>
      </c>
      <c r="GG228" t="s">
        <v>783</v>
      </c>
      <c r="GH228" t="s">
        <v>783</v>
      </c>
      <c r="GJ228" t="s">
        <v>783</v>
      </c>
      <c r="GK228" t="s">
        <v>783</v>
      </c>
      <c r="GL228" t="s">
        <v>783</v>
      </c>
      <c r="GM228" t="s">
        <v>783</v>
      </c>
      <c r="GN228" t="s">
        <v>783</v>
      </c>
      <c r="GO228" t="s">
        <v>783</v>
      </c>
      <c r="GP228" t="s">
        <v>783</v>
      </c>
      <c r="GQ228" t="s">
        <v>783</v>
      </c>
      <c r="GR228" t="s">
        <v>783</v>
      </c>
      <c r="GS228" t="s">
        <v>783</v>
      </c>
      <c r="GT228" t="s">
        <v>783</v>
      </c>
      <c r="GU228" t="s">
        <v>783</v>
      </c>
      <c r="GV228" t="s">
        <v>783</v>
      </c>
      <c r="GW228" t="s">
        <v>783</v>
      </c>
      <c r="GX228" t="s">
        <v>783</v>
      </c>
      <c r="GY228" t="s">
        <v>783</v>
      </c>
      <c r="GZ228" t="s">
        <v>783</v>
      </c>
      <c r="HA228" t="s">
        <v>783</v>
      </c>
      <c r="HB228" t="s">
        <v>783</v>
      </c>
      <c r="HC228" t="s">
        <v>783</v>
      </c>
      <c r="HD228" t="s">
        <v>783</v>
      </c>
      <c r="HE228" t="s">
        <v>783</v>
      </c>
      <c r="HF228" t="s">
        <v>783</v>
      </c>
      <c r="HG228" t="s">
        <v>783</v>
      </c>
      <c r="HH228" t="s">
        <v>783</v>
      </c>
      <c r="HI228" t="s">
        <v>783</v>
      </c>
      <c r="HJ228" t="s">
        <v>783</v>
      </c>
      <c r="HK228" t="s">
        <v>783</v>
      </c>
      <c r="HL228" t="s">
        <v>783</v>
      </c>
      <c r="HM228" t="s">
        <v>783</v>
      </c>
      <c r="HN228" t="s">
        <v>783</v>
      </c>
      <c r="HO228" t="s">
        <v>783</v>
      </c>
      <c r="HP228" t="s">
        <v>783</v>
      </c>
      <c r="HQ228" t="s">
        <v>783</v>
      </c>
      <c r="HR228" t="s">
        <v>783</v>
      </c>
      <c r="HS228" t="s">
        <v>783</v>
      </c>
      <c r="HT228" t="s">
        <v>783</v>
      </c>
      <c r="HU228" t="s">
        <v>783</v>
      </c>
      <c r="HV228" t="s">
        <v>783</v>
      </c>
      <c r="HW228" t="s">
        <v>783</v>
      </c>
      <c r="HX228" t="s">
        <v>783</v>
      </c>
      <c r="HY228" t="s">
        <v>783</v>
      </c>
      <c r="HZ228" t="s">
        <v>783</v>
      </c>
      <c r="IA228" t="s">
        <v>783</v>
      </c>
      <c r="IB228" t="s">
        <v>783</v>
      </c>
      <c r="IC228" t="s">
        <v>783</v>
      </c>
      <c r="ID228" t="s">
        <v>783</v>
      </c>
      <c r="IE228" t="s">
        <v>783</v>
      </c>
      <c r="IF228" t="s">
        <v>783</v>
      </c>
      <c r="IG228" t="s">
        <v>783</v>
      </c>
      <c r="IH228" t="s">
        <v>783</v>
      </c>
      <c r="II228" t="s">
        <v>783</v>
      </c>
      <c r="IJ228" t="s">
        <v>783</v>
      </c>
      <c r="IK228" t="s">
        <v>783</v>
      </c>
      <c r="IL228" t="s">
        <v>783</v>
      </c>
      <c r="IM228" t="s">
        <v>783</v>
      </c>
      <c r="IN228" t="s">
        <v>783</v>
      </c>
      <c r="IO228" t="s">
        <v>783</v>
      </c>
      <c r="IP228" t="s">
        <v>783</v>
      </c>
      <c r="IQ228" t="s">
        <v>783</v>
      </c>
      <c r="IR228" t="s">
        <v>783</v>
      </c>
      <c r="IS228" t="s">
        <v>783</v>
      </c>
      <c r="IT228" t="s">
        <v>783</v>
      </c>
      <c r="IU228" t="s">
        <v>783</v>
      </c>
      <c r="IV228" t="s">
        <v>783</v>
      </c>
      <c r="IW228" t="s">
        <v>783</v>
      </c>
      <c r="IX228" t="s">
        <v>783</v>
      </c>
      <c r="IY228" t="s">
        <v>783</v>
      </c>
      <c r="IZ228" t="s">
        <v>783</v>
      </c>
      <c r="JA228" t="s">
        <v>783</v>
      </c>
      <c r="JB228" t="s">
        <v>783</v>
      </c>
      <c r="JC228" t="s">
        <v>783</v>
      </c>
      <c r="JD228" t="s">
        <v>783</v>
      </c>
      <c r="JE228" t="s">
        <v>783</v>
      </c>
      <c r="JF228" t="s">
        <v>783</v>
      </c>
      <c r="JG228" t="s">
        <v>783</v>
      </c>
      <c r="JH228" t="s">
        <v>783</v>
      </c>
      <c r="JI228" t="s">
        <v>783</v>
      </c>
      <c r="JJ228" t="s">
        <v>783</v>
      </c>
      <c r="JK228" t="s">
        <v>783</v>
      </c>
      <c r="JL228" t="s">
        <v>783</v>
      </c>
      <c r="JM228" t="s">
        <v>783</v>
      </c>
      <c r="JN228" t="s">
        <v>783</v>
      </c>
      <c r="JO228" t="s">
        <v>783</v>
      </c>
      <c r="JP228" t="s">
        <v>783</v>
      </c>
      <c r="JQ228" t="s">
        <v>783</v>
      </c>
      <c r="JR228" t="s">
        <v>783</v>
      </c>
      <c r="JS228" t="s">
        <v>1001</v>
      </c>
      <c r="JT228" t="s">
        <v>783</v>
      </c>
      <c r="JU228" t="s">
        <v>1002</v>
      </c>
      <c r="JV228">
        <v>578.63640499999997</v>
      </c>
    </row>
    <row r="229" spans="180:284">
      <c r="IA229" s="710"/>
      <c r="IP229" s="710"/>
      <c r="IT229" s="711"/>
    </row>
    <row r="230" spans="180:284">
      <c r="IA230" s="710"/>
      <c r="IP230" s="710"/>
      <c r="IT230" s="711"/>
    </row>
    <row r="231" spans="180:284">
      <c r="IA231" s="710"/>
      <c r="IP231" s="710"/>
      <c r="IT231" s="711"/>
    </row>
    <row r="232" spans="180:284">
      <c r="IA232" s="710"/>
      <c r="IP232" s="710"/>
      <c r="IT232" s="711"/>
    </row>
    <row r="233" spans="180:284">
      <c r="IA233" s="710"/>
      <c r="IP233" s="710"/>
      <c r="IT233" s="711"/>
    </row>
    <row r="234" spans="180:284">
      <c r="IA234" s="710"/>
      <c r="IP234" s="710"/>
      <c r="IT234" s="711"/>
    </row>
    <row r="235" spans="180:284">
      <c r="IA235" s="710"/>
      <c r="IP235" s="710"/>
      <c r="IT235" s="711"/>
    </row>
    <row r="236" spans="180:284">
      <c r="IA236" s="710"/>
      <c r="IP236" s="710"/>
      <c r="IT236" s="711"/>
    </row>
    <row r="237" spans="180:284">
      <c r="IA237" s="710"/>
      <c r="IP237" s="710"/>
      <c r="IT237" s="711"/>
    </row>
    <row r="238" spans="180:284">
      <c r="IA238" s="710"/>
      <c r="IP238" s="710"/>
      <c r="IT238" s="711"/>
    </row>
    <row r="239" spans="180:284">
      <c r="IA239" s="710"/>
      <c r="IP239" s="710"/>
      <c r="IT239" s="711"/>
    </row>
    <row r="240" spans="180:284">
      <c r="IA240" s="710"/>
      <c r="IP240" s="710"/>
      <c r="IT240" s="711"/>
    </row>
    <row r="241" spans="1:288">
      <c r="IA241" s="710"/>
      <c r="IP241" s="710"/>
      <c r="IT241" s="711"/>
    </row>
    <row r="242" spans="1:288" customFormat="1">
      <c r="A242" s="836"/>
      <c r="B242" s="836"/>
      <c r="C242" s="838"/>
      <c r="D242" s="838"/>
      <c r="E242" s="838"/>
      <c r="F242" s="836"/>
      <c r="G242" s="836"/>
      <c r="H242" s="836"/>
      <c r="I242" s="836"/>
      <c r="J242" s="836"/>
      <c r="K242" s="836"/>
      <c r="L242" s="836"/>
      <c r="M242" s="838"/>
      <c r="N242" s="838"/>
      <c r="O242" s="838"/>
      <c r="P242" s="838"/>
      <c r="Q242" s="838"/>
      <c r="R242" s="838"/>
      <c r="S242" s="838"/>
      <c r="T242" s="838"/>
      <c r="U242" s="59"/>
      <c r="V242" s="59"/>
      <c r="W242" s="496"/>
      <c r="X242" s="496"/>
      <c r="Y242" s="496"/>
      <c r="Z242" s="496"/>
      <c r="AA242" s="512"/>
      <c r="AB242" s="836"/>
      <c r="AC242" s="836"/>
      <c r="AD242" s="555"/>
      <c r="AE242" s="512"/>
      <c r="AF242" s="836"/>
      <c r="AG242" s="836"/>
      <c r="AH242" s="555"/>
      <c r="AI242" s="836"/>
      <c r="AJ242" s="836"/>
      <c r="AK242" s="836"/>
      <c r="AL242" s="836"/>
      <c r="AM242" s="836"/>
      <c r="AN242" s="555"/>
      <c r="AO242" s="836"/>
      <c r="AP242" s="555"/>
      <c r="AQ242" s="836"/>
      <c r="AR242" s="555"/>
      <c r="AS242" s="836"/>
      <c r="AT242" s="555"/>
      <c r="AU242" s="836"/>
      <c r="AV242" s="555"/>
      <c r="AW242" s="836"/>
      <c r="AX242" s="555"/>
      <c r="AY242" s="836"/>
      <c r="AZ242" s="555"/>
      <c r="BA242" s="836"/>
      <c r="BB242" s="555"/>
      <c r="BC242" s="836"/>
      <c r="BD242" s="555"/>
      <c r="BE242" s="836"/>
      <c r="BF242" s="555"/>
      <c r="BG242" s="836"/>
      <c r="BH242" s="555"/>
      <c r="BI242" s="836"/>
      <c r="BJ242" s="555"/>
      <c r="BK242" s="836"/>
      <c r="BL242" s="555"/>
      <c r="BM242" s="836"/>
      <c r="BN242" s="555"/>
      <c r="BO242" s="836"/>
      <c r="BP242" s="555"/>
      <c r="BQ242" s="838"/>
      <c r="BR242" s="838"/>
      <c r="BS242" s="838"/>
      <c r="BT242" s="838"/>
      <c r="BU242" s="838"/>
      <c r="BV242" s="838"/>
      <c r="BW242" s="838"/>
      <c r="BX242" s="838"/>
      <c r="BY242" s="838"/>
      <c r="BZ242" s="838"/>
      <c r="CA242" s="838"/>
      <c r="CB242" s="1154"/>
      <c r="CC242" s="838"/>
      <c r="CD242" s="838"/>
      <c r="CE242" s="838"/>
      <c r="CF242" s="838"/>
      <c r="CG242" s="838"/>
      <c r="CH242" s="838"/>
      <c r="CI242" s="838"/>
      <c r="CJ242" s="838"/>
      <c r="CK242" s="838"/>
      <c r="CL242" s="838"/>
      <c r="CM242" s="838"/>
      <c r="CN242" s="838"/>
      <c r="CO242" s="838"/>
      <c r="CP242" s="838"/>
      <c r="CQ242" s="838"/>
      <c r="CR242" s="838"/>
      <c r="CS242" s="838"/>
      <c r="CT242" s="838"/>
      <c r="CU242" s="838"/>
      <c r="CV242" s="838"/>
      <c r="CW242" s="838"/>
      <c r="CX242" s="838"/>
      <c r="CY242" s="838"/>
      <c r="CZ242" s="838"/>
      <c r="DA242" s="838"/>
      <c r="DB242" s="838"/>
      <c r="DC242" s="838"/>
      <c r="DD242" s="838"/>
      <c r="DE242" s="838"/>
      <c r="DF242" s="838"/>
      <c r="DG242" s="838"/>
      <c r="DH242" s="838"/>
      <c r="DI242" s="838"/>
      <c r="DJ242" s="838"/>
      <c r="DK242" s="838"/>
      <c r="DL242" s="838"/>
      <c r="DM242" s="838"/>
      <c r="DN242" s="838"/>
      <c r="DO242" s="838"/>
      <c r="DP242" s="838"/>
      <c r="DQ242" s="838"/>
      <c r="DR242" s="838"/>
      <c r="DS242" s="838"/>
      <c r="DT242" s="838"/>
      <c r="DU242" s="838"/>
      <c r="DV242" s="838"/>
      <c r="DW242" s="838"/>
      <c r="DX242" s="838"/>
      <c r="DY242" s="838"/>
      <c r="DZ242" s="838"/>
      <c r="EA242" s="838"/>
      <c r="EB242" s="838"/>
      <c r="EC242" s="838"/>
      <c r="ED242" s="838"/>
      <c r="EE242" s="838"/>
      <c r="EF242" s="838"/>
      <c r="EG242" s="838"/>
      <c r="EH242" s="838"/>
      <c r="EI242" s="838"/>
      <c r="EJ242" s="838"/>
      <c r="EK242" s="838"/>
      <c r="EL242" s="838"/>
      <c r="EM242" s="838"/>
      <c r="EN242" s="838"/>
      <c r="EO242" s="838"/>
      <c r="EP242" s="838"/>
      <c r="EQ242" s="838"/>
      <c r="ER242" s="838"/>
      <c r="ES242" s="838"/>
      <c r="ET242" s="838"/>
      <c r="EU242" s="838"/>
      <c r="EV242" s="838"/>
      <c r="EW242" s="838"/>
      <c r="EX242" s="838"/>
      <c r="EY242" s="838"/>
      <c r="EZ242" s="838"/>
      <c r="FA242" s="838"/>
      <c r="FB242" s="838"/>
      <c r="FC242" s="838"/>
      <c r="FD242" s="838"/>
      <c r="FE242" s="838"/>
      <c r="FF242" s="838"/>
      <c r="FG242" s="838"/>
      <c r="FH242" s="838"/>
      <c r="FI242" s="838"/>
      <c r="FJ242" s="838"/>
      <c r="FK242" s="838"/>
      <c r="FL242" s="838"/>
      <c r="FM242" s="838"/>
      <c r="FN242" s="838"/>
      <c r="FO242" s="838"/>
      <c r="FP242" s="838"/>
      <c r="FQ242" s="838"/>
      <c r="FR242" s="838"/>
      <c r="FS242" s="838"/>
      <c r="FT242" s="838"/>
      <c r="FU242" s="838"/>
      <c r="FV242" s="838"/>
      <c r="FW242" s="838"/>
      <c r="IA242" s="710"/>
      <c r="IP242" s="710"/>
      <c r="JX242" s="838"/>
      <c r="JY242" s="838"/>
      <c r="JZ242" s="838"/>
      <c r="KA242" s="838"/>
      <c r="KB242" s="838"/>
    </row>
    <row r="243" spans="1:288" customFormat="1">
      <c r="A243" s="836"/>
      <c r="B243" s="836"/>
      <c r="C243" s="838"/>
      <c r="D243" s="838"/>
      <c r="E243" s="838"/>
      <c r="F243" s="836"/>
      <c r="G243" s="836"/>
      <c r="H243" s="836"/>
      <c r="I243" s="836"/>
      <c r="J243" s="836"/>
      <c r="K243" s="836"/>
      <c r="L243" s="836"/>
      <c r="M243" s="838"/>
      <c r="N243" s="838"/>
      <c r="O243" s="838"/>
      <c r="P243" s="838"/>
      <c r="Q243" s="838"/>
      <c r="R243" s="838"/>
      <c r="S243" s="838"/>
      <c r="T243" s="838"/>
      <c r="U243" s="59"/>
      <c r="V243" s="59"/>
      <c r="W243" s="496"/>
      <c r="X243" s="496"/>
      <c r="Y243" s="496"/>
      <c r="Z243" s="496"/>
      <c r="AA243" s="512"/>
      <c r="AB243" s="836"/>
      <c r="AC243" s="836"/>
      <c r="AD243" s="555"/>
      <c r="AE243" s="512"/>
      <c r="AF243" s="836"/>
      <c r="AG243" s="836"/>
      <c r="AH243" s="555"/>
      <c r="AI243" s="836"/>
      <c r="AJ243" s="836"/>
      <c r="AK243" s="836"/>
      <c r="AL243" s="836"/>
      <c r="AM243" s="836"/>
      <c r="AN243" s="555"/>
      <c r="AO243" s="836"/>
      <c r="AP243" s="555"/>
      <c r="AQ243" s="836"/>
      <c r="AR243" s="555"/>
      <c r="AS243" s="836"/>
      <c r="AT243" s="555"/>
      <c r="AU243" s="836"/>
      <c r="AV243" s="555"/>
      <c r="AW243" s="836"/>
      <c r="AX243" s="555"/>
      <c r="AY243" s="836"/>
      <c r="AZ243" s="555"/>
      <c r="BA243" s="836"/>
      <c r="BB243" s="555"/>
      <c r="BC243" s="836"/>
      <c r="BD243" s="555"/>
      <c r="BE243" s="836"/>
      <c r="BF243" s="555"/>
      <c r="BG243" s="836"/>
      <c r="BH243" s="555"/>
      <c r="BI243" s="836"/>
      <c r="BJ243" s="555"/>
      <c r="BK243" s="836"/>
      <c r="BL243" s="555"/>
      <c r="BM243" s="836"/>
      <c r="BN243" s="555"/>
      <c r="BO243" s="836"/>
      <c r="BP243" s="555"/>
      <c r="BQ243" s="838"/>
      <c r="BR243" s="838"/>
      <c r="BS243" s="838"/>
      <c r="BT243" s="838"/>
      <c r="BU243" s="838"/>
      <c r="BV243" s="838"/>
      <c r="BW243" s="838"/>
      <c r="BX243" s="838"/>
      <c r="BY243" s="838"/>
      <c r="BZ243" s="838"/>
      <c r="CA243" s="838"/>
      <c r="CB243" s="1154"/>
      <c r="CC243" s="838"/>
      <c r="CD243" s="838"/>
      <c r="CE243" s="838"/>
      <c r="CF243" s="838"/>
      <c r="CG243" s="838"/>
      <c r="CH243" s="838"/>
      <c r="CI243" s="838"/>
      <c r="CJ243" s="838"/>
      <c r="CK243" s="838"/>
      <c r="CL243" s="838"/>
      <c r="CM243" s="838"/>
      <c r="CN243" s="838"/>
      <c r="CO243" s="838"/>
      <c r="CP243" s="838"/>
      <c r="CQ243" s="838"/>
      <c r="CR243" s="838"/>
      <c r="CS243" s="838"/>
      <c r="CT243" s="838"/>
      <c r="CU243" s="838"/>
      <c r="CV243" s="838"/>
      <c r="CW243" s="838"/>
      <c r="CX243" s="838"/>
      <c r="CY243" s="838"/>
      <c r="CZ243" s="838"/>
      <c r="DA243" s="838"/>
      <c r="DB243" s="838"/>
      <c r="DC243" s="838"/>
      <c r="DD243" s="838"/>
      <c r="DE243" s="838"/>
      <c r="DF243" s="838"/>
      <c r="DG243" s="838"/>
      <c r="DH243" s="838"/>
      <c r="DI243" s="838"/>
      <c r="DJ243" s="838"/>
      <c r="DK243" s="838"/>
      <c r="DL243" s="838"/>
      <c r="DM243" s="838"/>
      <c r="DN243" s="838"/>
      <c r="DO243" s="838"/>
      <c r="DP243" s="838"/>
      <c r="DQ243" s="838"/>
      <c r="DR243" s="838"/>
      <c r="DS243" s="838"/>
      <c r="DT243" s="838"/>
      <c r="DU243" s="838"/>
      <c r="DV243" s="838"/>
      <c r="DW243" s="838"/>
      <c r="DX243" s="838"/>
      <c r="DY243" s="838"/>
      <c r="DZ243" s="838"/>
      <c r="EA243" s="838"/>
      <c r="EB243" s="838"/>
      <c r="EC243" s="838"/>
      <c r="ED243" s="838"/>
      <c r="EE243" s="838"/>
      <c r="EF243" s="838"/>
      <c r="EG243" s="838"/>
      <c r="EH243" s="838"/>
      <c r="EI243" s="838"/>
      <c r="EJ243" s="838"/>
      <c r="EK243" s="838"/>
      <c r="EL243" s="838"/>
      <c r="EM243" s="838"/>
      <c r="EN243" s="838"/>
      <c r="EO243" s="838"/>
      <c r="EP243" s="838"/>
      <c r="EQ243" s="838"/>
      <c r="ER243" s="838"/>
      <c r="ES243" s="838"/>
      <c r="ET243" s="838"/>
      <c r="EU243" s="838"/>
      <c r="EV243" s="838"/>
      <c r="EW243" s="838"/>
      <c r="EX243" s="838"/>
      <c r="EY243" s="838"/>
      <c r="EZ243" s="838"/>
      <c r="FA243" s="838"/>
      <c r="FB243" s="838"/>
      <c r="FC243" s="838"/>
      <c r="FD243" s="838"/>
      <c r="FE243" s="838"/>
      <c r="FF243" s="838"/>
      <c r="FG243" s="838"/>
      <c r="FH243" s="838"/>
      <c r="FI243" s="838"/>
      <c r="FJ243" s="838"/>
      <c r="FK243" s="838"/>
      <c r="FL243" s="838"/>
      <c r="FM243" s="838"/>
      <c r="FN243" s="838"/>
      <c r="FO243" s="838"/>
      <c r="FP243" s="838"/>
      <c r="FQ243" s="838"/>
      <c r="FR243" s="838"/>
      <c r="FS243" s="838"/>
      <c r="FT243" s="838"/>
      <c r="FU243" s="838"/>
      <c r="FV243" s="838"/>
      <c r="FW243" s="838"/>
      <c r="IA243" s="710"/>
      <c r="IP243" s="710"/>
      <c r="IT243" s="711"/>
      <c r="JX243" s="838"/>
      <c r="JY243" s="838"/>
      <c r="JZ243" s="838"/>
      <c r="KA243" s="838"/>
      <c r="KB243" s="838"/>
    </row>
    <row r="244" spans="1:288" customFormat="1">
      <c r="A244" s="836"/>
      <c r="B244" s="836"/>
      <c r="C244" s="838"/>
      <c r="D244" s="838"/>
      <c r="E244" s="838"/>
      <c r="F244" s="836"/>
      <c r="G244" s="836"/>
      <c r="H244" s="836"/>
      <c r="I244" s="836"/>
      <c r="J244" s="836"/>
      <c r="K244" s="836"/>
      <c r="L244" s="836"/>
      <c r="M244" s="838"/>
      <c r="N244" s="838"/>
      <c r="O244" s="838"/>
      <c r="P244" s="838"/>
      <c r="Q244" s="838"/>
      <c r="R244" s="838"/>
      <c r="S244" s="838"/>
      <c r="T244" s="838"/>
      <c r="U244" s="59"/>
      <c r="V244" s="59"/>
      <c r="W244" s="496"/>
      <c r="X244" s="496"/>
      <c r="Y244" s="496"/>
      <c r="Z244" s="496"/>
      <c r="AA244" s="512"/>
      <c r="AB244" s="836"/>
      <c r="AC244" s="836"/>
      <c r="AD244" s="555"/>
      <c r="AE244" s="512"/>
      <c r="AF244" s="836"/>
      <c r="AG244" s="836"/>
      <c r="AH244" s="555"/>
      <c r="AI244" s="836"/>
      <c r="AJ244" s="836"/>
      <c r="AK244" s="836"/>
      <c r="AL244" s="836"/>
      <c r="AM244" s="836"/>
      <c r="AN244" s="555"/>
      <c r="AO244" s="836"/>
      <c r="AP244" s="555"/>
      <c r="AQ244" s="836"/>
      <c r="AR244" s="555"/>
      <c r="AS244" s="836"/>
      <c r="AT244" s="555"/>
      <c r="AU244" s="836"/>
      <c r="AV244" s="555"/>
      <c r="AW244" s="836"/>
      <c r="AX244" s="555"/>
      <c r="AY244" s="836"/>
      <c r="AZ244" s="555"/>
      <c r="BA244" s="836"/>
      <c r="BB244" s="555"/>
      <c r="BC244" s="836"/>
      <c r="BD244" s="555"/>
      <c r="BE244" s="836"/>
      <c r="BF244" s="555"/>
      <c r="BG244" s="836"/>
      <c r="BH244" s="555"/>
      <c r="BI244" s="836"/>
      <c r="BJ244" s="555"/>
      <c r="BK244" s="836"/>
      <c r="BL244" s="555"/>
      <c r="BM244" s="836"/>
      <c r="BN244" s="555"/>
      <c r="BO244" s="836"/>
      <c r="BP244" s="555"/>
      <c r="BQ244" s="838"/>
      <c r="BR244" s="838"/>
      <c r="BS244" s="838"/>
      <c r="BT244" s="838"/>
      <c r="BU244" s="838"/>
      <c r="BV244" s="838"/>
      <c r="BW244" s="838"/>
      <c r="BX244" s="838"/>
      <c r="BY244" s="838"/>
      <c r="BZ244" s="838"/>
      <c r="CA244" s="838"/>
      <c r="CB244" s="1154"/>
      <c r="CC244" s="838"/>
      <c r="CD244" s="838"/>
      <c r="CE244" s="838"/>
      <c r="CF244" s="838"/>
      <c r="CG244" s="838"/>
      <c r="CH244" s="838"/>
      <c r="CI244" s="838"/>
      <c r="CJ244" s="838"/>
      <c r="CK244" s="838"/>
      <c r="CL244" s="838"/>
      <c r="CM244" s="838"/>
      <c r="CN244" s="838"/>
      <c r="CO244" s="838"/>
      <c r="CP244" s="838"/>
      <c r="CQ244" s="838"/>
      <c r="CR244" s="838"/>
      <c r="CS244" s="838"/>
      <c r="CT244" s="838"/>
      <c r="CU244" s="838"/>
      <c r="CV244" s="838"/>
      <c r="CW244" s="838"/>
      <c r="CX244" s="838"/>
      <c r="CY244" s="838"/>
      <c r="CZ244" s="838"/>
      <c r="DA244" s="838"/>
      <c r="DB244" s="838"/>
      <c r="DC244" s="838"/>
      <c r="DD244" s="838"/>
      <c r="DE244" s="838"/>
      <c r="DF244" s="838"/>
      <c r="DG244" s="838"/>
      <c r="DH244" s="838"/>
      <c r="DI244" s="838"/>
      <c r="DJ244" s="838"/>
      <c r="DK244" s="838"/>
      <c r="DL244" s="838"/>
      <c r="DM244" s="838"/>
      <c r="DN244" s="838"/>
      <c r="DO244" s="838"/>
      <c r="DP244" s="838"/>
      <c r="DQ244" s="838"/>
      <c r="DR244" s="838"/>
      <c r="DS244" s="838"/>
      <c r="DT244" s="838"/>
      <c r="DU244" s="838"/>
      <c r="DV244" s="838"/>
      <c r="DW244" s="838"/>
      <c r="DX244" s="838"/>
      <c r="DY244" s="838"/>
      <c r="DZ244" s="838"/>
      <c r="EA244" s="838"/>
      <c r="EB244" s="838"/>
      <c r="EC244" s="838"/>
      <c r="ED244" s="838"/>
      <c r="EE244" s="838"/>
      <c r="EF244" s="838"/>
      <c r="EG244" s="838"/>
      <c r="EH244" s="838"/>
      <c r="EI244" s="838"/>
      <c r="EJ244" s="838"/>
      <c r="EK244" s="838"/>
      <c r="EL244" s="838"/>
      <c r="EM244" s="838"/>
      <c r="EN244" s="838"/>
      <c r="EO244" s="838"/>
      <c r="EP244" s="838"/>
      <c r="EQ244" s="838"/>
      <c r="ER244" s="838"/>
      <c r="ES244" s="838"/>
      <c r="ET244" s="838"/>
      <c r="EU244" s="838"/>
      <c r="EV244" s="838"/>
      <c r="EW244" s="838"/>
      <c r="EX244" s="838"/>
      <c r="EY244" s="838"/>
      <c r="EZ244" s="838"/>
      <c r="FA244" s="838"/>
      <c r="FB244" s="838"/>
      <c r="FC244" s="838"/>
      <c r="FD244" s="838"/>
      <c r="FE244" s="838"/>
      <c r="FF244" s="838"/>
      <c r="FG244" s="838"/>
      <c r="FH244" s="838"/>
      <c r="FI244" s="838"/>
      <c r="FJ244" s="838"/>
      <c r="FK244" s="838"/>
      <c r="FL244" s="838"/>
      <c r="FM244" s="838"/>
      <c r="FN244" s="838"/>
      <c r="FO244" s="838"/>
      <c r="FP244" s="838"/>
      <c r="FQ244" s="838"/>
      <c r="FR244" s="838"/>
      <c r="FS244" s="838"/>
      <c r="FT244" s="838"/>
      <c r="FU244" s="838"/>
      <c r="FV244" s="838"/>
      <c r="FW244" s="838"/>
      <c r="IA244" s="710"/>
      <c r="IP244" s="710"/>
      <c r="IT244" s="711"/>
      <c r="JX244" s="838"/>
      <c r="JY244" s="838"/>
      <c r="JZ244" s="838"/>
      <c r="KA244" s="838"/>
      <c r="KB244" s="838"/>
    </row>
    <row r="245" spans="1:288" customFormat="1">
      <c r="A245" s="836"/>
      <c r="B245" s="836"/>
      <c r="C245" s="838"/>
      <c r="D245" s="838"/>
      <c r="E245" s="838"/>
      <c r="F245" s="836"/>
      <c r="G245" s="836"/>
      <c r="H245" s="836"/>
      <c r="I245" s="836"/>
      <c r="J245" s="836"/>
      <c r="K245" s="836"/>
      <c r="L245" s="836"/>
      <c r="M245" s="838"/>
      <c r="N245" s="838"/>
      <c r="O245" s="838"/>
      <c r="P245" s="838"/>
      <c r="Q245" s="838"/>
      <c r="R245" s="838"/>
      <c r="S245" s="838"/>
      <c r="T245" s="838"/>
      <c r="U245" s="59"/>
      <c r="V245" s="59"/>
      <c r="W245" s="496"/>
      <c r="X245" s="496"/>
      <c r="Y245" s="496"/>
      <c r="Z245" s="496"/>
      <c r="AA245" s="512"/>
      <c r="AB245" s="836"/>
      <c r="AC245" s="836"/>
      <c r="AD245" s="555"/>
      <c r="AE245" s="512"/>
      <c r="AF245" s="836"/>
      <c r="AG245" s="836"/>
      <c r="AH245" s="555"/>
      <c r="AI245" s="836"/>
      <c r="AJ245" s="836"/>
      <c r="AK245" s="836"/>
      <c r="AL245" s="836"/>
      <c r="AM245" s="836"/>
      <c r="AN245" s="555"/>
      <c r="AO245" s="836"/>
      <c r="AP245" s="555"/>
      <c r="AQ245" s="836"/>
      <c r="AR245" s="555"/>
      <c r="AS245" s="836"/>
      <c r="AT245" s="555"/>
      <c r="AU245" s="836"/>
      <c r="AV245" s="555"/>
      <c r="AW245" s="836"/>
      <c r="AX245" s="555"/>
      <c r="AY245" s="836"/>
      <c r="AZ245" s="555"/>
      <c r="BA245" s="836"/>
      <c r="BB245" s="555"/>
      <c r="BC245" s="836"/>
      <c r="BD245" s="555"/>
      <c r="BE245" s="836"/>
      <c r="BF245" s="555"/>
      <c r="BG245" s="836"/>
      <c r="BH245" s="555"/>
      <c r="BI245" s="836"/>
      <c r="BJ245" s="555"/>
      <c r="BK245" s="836"/>
      <c r="BL245" s="555"/>
      <c r="BM245" s="836"/>
      <c r="BN245" s="555"/>
      <c r="BO245" s="836"/>
      <c r="BP245" s="555"/>
      <c r="BQ245" s="838"/>
      <c r="BR245" s="838"/>
      <c r="BS245" s="838"/>
      <c r="BT245" s="838"/>
      <c r="BU245" s="838"/>
      <c r="BV245" s="838"/>
      <c r="BW245" s="838"/>
      <c r="BX245" s="838"/>
      <c r="BY245" s="838"/>
      <c r="BZ245" s="838"/>
      <c r="CA245" s="838"/>
      <c r="CB245" s="1154"/>
      <c r="CC245" s="838"/>
      <c r="CD245" s="838"/>
      <c r="CE245" s="838"/>
      <c r="CF245" s="838"/>
      <c r="CG245" s="838"/>
      <c r="CH245" s="838"/>
      <c r="CI245" s="838"/>
      <c r="CJ245" s="838"/>
      <c r="CK245" s="838"/>
      <c r="CL245" s="838"/>
      <c r="CM245" s="838"/>
      <c r="CN245" s="838"/>
      <c r="CO245" s="838"/>
      <c r="CP245" s="838"/>
      <c r="CQ245" s="838"/>
      <c r="CR245" s="838"/>
      <c r="CS245" s="838"/>
      <c r="CT245" s="838"/>
      <c r="CU245" s="838"/>
      <c r="CV245" s="838"/>
      <c r="CW245" s="838"/>
      <c r="CX245" s="838"/>
      <c r="CY245" s="838"/>
      <c r="CZ245" s="838"/>
      <c r="DA245" s="838"/>
      <c r="DB245" s="838"/>
      <c r="DC245" s="838"/>
      <c r="DD245" s="838"/>
      <c r="DE245" s="838"/>
      <c r="DF245" s="838"/>
      <c r="DG245" s="838"/>
      <c r="DH245" s="838"/>
      <c r="DI245" s="838"/>
      <c r="DJ245" s="838"/>
      <c r="DK245" s="838"/>
      <c r="DL245" s="838"/>
      <c r="DM245" s="838"/>
      <c r="DN245" s="838"/>
      <c r="DO245" s="838"/>
      <c r="DP245" s="838"/>
      <c r="DQ245" s="838"/>
      <c r="DR245" s="838"/>
      <c r="DS245" s="838"/>
      <c r="DT245" s="838"/>
      <c r="DU245" s="838"/>
      <c r="DV245" s="838"/>
      <c r="DW245" s="838"/>
      <c r="DX245" s="838"/>
      <c r="DY245" s="838"/>
      <c r="DZ245" s="838"/>
      <c r="EA245" s="838"/>
      <c r="EB245" s="838"/>
      <c r="EC245" s="838"/>
      <c r="ED245" s="838"/>
      <c r="EE245" s="838"/>
      <c r="EF245" s="838"/>
      <c r="EG245" s="838"/>
      <c r="EH245" s="838"/>
      <c r="EI245" s="838"/>
      <c r="EJ245" s="838"/>
      <c r="EK245" s="838"/>
      <c r="EL245" s="838"/>
      <c r="EM245" s="838"/>
      <c r="EN245" s="838"/>
      <c r="EO245" s="838"/>
      <c r="EP245" s="838"/>
      <c r="EQ245" s="838"/>
      <c r="ER245" s="838"/>
      <c r="ES245" s="838"/>
      <c r="ET245" s="838"/>
      <c r="EU245" s="838"/>
      <c r="EV245" s="838"/>
      <c r="EW245" s="838"/>
      <c r="EX245" s="838"/>
      <c r="EY245" s="838"/>
      <c r="EZ245" s="838"/>
      <c r="FA245" s="838"/>
      <c r="FB245" s="838"/>
      <c r="FC245" s="838"/>
      <c r="FD245" s="838"/>
      <c r="FE245" s="838"/>
      <c r="FF245" s="838"/>
      <c r="FG245" s="838"/>
      <c r="FH245" s="838"/>
      <c r="FI245" s="838"/>
      <c r="FJ245" s="838"/>
      <c r="FK245" s="838"/>
      <c r="FL245" s="838"/>
      <c r="FM245" s="838"/>
      <c r="FN245" s="838"/>
      <c r="FO245" s="838"/>
      <c r="FP245" s="838"/>
      <c r="FQ245" s="838"/>
      <c r="FR245" s="838"/>
      <c r="FS245" s="838"/>
      <c r="FT245" s="838"/>
      <c r="FU245" s="838"/>
      <c r="FV245" s="838"/>
      <c r="FW245" s="838"/>
      <c r="IA245" s="710"/>
      <c r="IP245" s="710"/>
      <c r="IT245" s="711"/>
      <c r="JX245" s="838"/>
      <c r="JY245" s="838"/>
      <c r="JZ245" s="838"/>
      <c r="KA245" s="838"/>
      <c r="KB245" s="838"/>
    </row>
    <row r="246" spans="1:288" customFormat="1">
      <c r="A246" s="836"/>
      <c r="B246" s="836"/>
      <c r="C246" s="838"/>
      <c r="D246" s="838"/>
      <c r="E246" s="838"/>
      <c r="F246" s="836"/>
      <c r="G246" s="836"/>
      <c r="H246" s="836"/>
      <c r="I246" s="836"/>
      <c r="J246" s="836"/>
      <c r="K246" s="836"/>
      <c r="L246" s="836"/>
      <c r="M246" s="838"/>
      <c r="N246" s="838"/>
      <c r="O246" s="838"/>
      <c r="P246" s="838"/>
      <c r="Q246" s="838"/>
      <c r="R246" s="838"/>
      <c r="S246" s="838"/>
      <c r="T246" s="838"/>
      <c r="U246" s="59"/>
      <c r="V246" s="59"/>
      <c r="W246" s="496"/>
      <c r="X246" s="496"/>
      <c r="Y246" s="496"/>
      <c r="Z246" s="496"/>
      <c r="AA246" s="512"/>
      <c r="AB246" s="836"/>
      <c r="AC246" s="836"/>
      <c r="AD246" s="555"/>
      <c r="AE246" s="512"/>
      <c r="AF246" s="836"/>
      <c r="AG246" s="836"/>
      <c r="AH246" s="555"/>
      <c r="AI246" s="836"/>
      <c r="AJ246" s="836"/>
      <c r="AK246" s="836"/>
      <c r="AL246" s="836"/>
      <c r="AM246" s="836"/>
      <c r="AN246" s="555"/>
      <c r="AO246" s="836"/>
      <c r="AP246" s="555"/>
      <c r="AQ246" s="836"/>
      <c r="AR246" s="555"/>
      <c r="AS246" s="836"/>
      <c r="AT246" s="555"/>
      <c r="AU246" s="836"/>
      <c r="AV246" s="555"/>
      <c r="AW246" s="836"/>
      <c r="AX246" s="555"/>
      <c r="AY246" s="836"/>
      <c r="AZ246" s="555"/>
      <c r="BA246" s="836"/>
      <c r="BB246" s="555"/>
      <c r="BC246" s="836"/>
      <c r="BD246" s="555"/>
      <c r="BE246" s="836"/>
      <c r="BF246" s="555"/>
      <c r="BG246" s="836"/>
      <c r="BH246" s="555"/>
      <c r="BI246" s="836"/>
      <c r="BJ246" s="555"/>
      <c r="BK246" s="836"/>
      <c r="BL246" s="555"/>
      <c r="BM246" s="836"/>
      <c r="BN246" s="555"/>
      <c r="BO246" s="836"/>
      <c r="BP246" s="555"/>
      <c r="BQ246" s="838"/>
      <c r="BR246" s="838"/>
      <c r="BS246" s="838"/>
      <c r="BT246" s="838"/>
      <c r="BU246" s="838"/>
      <c r="BV246" s="838"/>
      <c r="BW246" s="838"/>
      <c r="BX246" s="838"/>
      <c r="BY246" s="838"/>
      <c r="BZ246" s="838"/>
      <c r="CA246" s="838"/>
      <c r="CB246" s="1154"/>
      <c r="CC246" s="838"/>
      <c r="CD246" s="838"/>
      <c r="CE246" s="838"/>
      <c r="CF246" s="838"/>
      <c r="CG246" s="838"/>
      <c r="CH246" s="838"/>
      <c r="CI246" s="838"/>
      <c r="CJ246" s="838"/>
      <c r="CK246" s="838"/>
      <c r="CL246" s="838"/>
      <c r="CM246" s="838"/>
      <c r="CN246" s="838"/>
      <c r="CO246" s="838"/>
      <c r="CP246" s="838"/>
      <c r="CQ246" s="838"/>
      <c r="CR246" s="838"/>
      <c r="CS246" s="838"/>
      <c r="CT246" s="838"/>
      <c r="CU246" s="838"/>
      <c r="CV246" s="838"/>
      <c r="CW246" s="838"/>
      <c r="CX246" s="838"/>
      <c r="CY246" s="838"/>
      <c r="CZ246" s="838"/>
      <c r="DA246" s="838"/>
      <c r="DB246" s="838"/>
      <c r="DC246" s="838"/>
      <c r="DD246" s="838"/>
      <c r="DE246" s="838"/>
      <c r="DF246" s="838"/>
      <c r="DG246" s="838"/>
      <c r="DH246" s="838"/>
      <c r="DI246" s="838"/>
      <c r="DJ246" s="838"/>
      <c r="DK246" s="838"/>
      <c r="DL246" s="838"/>
      <c r="DM246" s="838"/>
      <c r="DN246" s="838"/>
      <c r="DO246" s="838"/>
      <c r="DP246" s="838"/>
      <c r="DQ246" s="838"/>
      <c r="DR246" s="838"/>
      <c r="DS246" s="838"/>
      <c r="DT246" s="838"/>
      <c r="DU246" s="838"/>
      <c r="DV246" s="838"/>
      <c r="DW246" s="838"/>
      <c r="DX246" s="838"/>
      <c r="DY246" s="838"/>
      <c r="DZ246" s="838"/>
      <c r="EA246" s="838"/>
      <c r="EB246" s="838"/>
      <c r="EC246" s="838"/>
      <c r="ED246" s="838"/>
      <c r="EE246" s="838"/>
      <c r="EF246" s="838"/>
      <c r="EG246" s="838"/>
      <c r="EH246" s="838"/>
      <c r="EI246" s="838"/>
      <c r="EJ246" s="838"/>
      <c r="EK246" s="838"/>
      <c r="EL246" s="838"/>
      <c r="EM246" s="838"/>
      <c r="EN246" s="838"/>
      <c r="EO246" s="838"/>
      <c r="EP246" s="838"/>
      <c r="EQ246" s="838"/>
      <c r="ER246" s="838"/>
      <c r="ES246" s="838"/>
      <c r="ET246" s="838"/>
      <c r="EU246" s="838"/>
      <c r="EV246" s="838"/>
      <c r="EW246" s="838"/>
      <c r="EX246" s="838"/>
      <c r="EY246" s="838"/>
      <c r="EZ246" s="838"/>
      <c r="FA246" s="838"/>
      <c r="FB246" s="838"/>
      <c r="FC246" s="838"/>
      <c r="FD246" s="838"/>
      <c r="FE246" s="838"/>
      <c r="FF246" s="838"/>
      <c r="FG246" s="838"/>
      <c r="FH246" s="838"/>
      <c r="FI246" s="838"/>
      <c r="FJ246" s="838"/>
      <c r="FK246" s="838"/>
      <c r="FL246" s="838"/>
      <c r="FM246" s="838"/>
      <c r="FN246" s="838"/>
      <c r="FO246" s="838"/>
      <c r="FP246" s="838"/>
      <c r="FQ246" s="838"/>
      <c r="FR246" s="838"/>
      <c r="FS246" s="838"/>
      <c r="FT246" s="838"/>
      <c r="FU246" s="838"/>
      <c r="FV246" s="838"/>
      <c r="FW246" s="838"/>
      <c r="IA246" s="710"/>
      <c r="IP246" s="710"/>
      <c r="IT246" s="711"/>
      <c r="JX246" s="838"/>
      <c r="JY246" s="838"/>
      <c r="JZ246" s="838"/>
      <c r="KA246" s="838"/>
      <c r="KB246" s="838"/>
    </row>
    <row r="247" spans="1:288" customFormat="1">
      <c r="A247" s="836"/>
      <c r="B247" s="836"/>
      <c r="C247" s="838"/>
      <c r="D247" s="838"/>
      <c r="E247" s="838"/>
      <c r="F247" s="836"/>
      <c r="G247" s="836"/>
      <c r="H247" s="836"/>
      <c r="I247" s="836"/>
      <c r="J247" s="836"/>
      <c r="K247" s="836"/>
      <c r="L247" s="836"/>
      <c r="M247" s="838"/>
      <c r="N247" s="838"/>
      <c r="O247" s="838"/>
      <c r="P247" s="838"/>
      <c r="Q247" s="838"/>
      <c r="R247" s="838"/>
      <c r="S247" s="838"/>
      <c r="T247" s="838"/>
      <c r="U247" s="59"/>
      <c r="V247" s="59"/>
      <c r="W247" s="496"/>
      <c r="X247" s="496"/>
      <c r="Y247" s="496"/>
      <c r="Z247" s="496"/>
      <c r="AA247" s="512"/>
      <c r="AB247" s="836"/>
      <c r="AC247" s="836"/>
      <c r="AD247" s="555"/>
      <c r="AE247" s="512"/>
      <c r="AF247" s="836"/>
      <c r="AG247" s="836"/>
      <c r="AH247" s="555"/>
      <c r="AI247" s="836"/>
      <c r="AJ247" s="836"/>
      <c r="AK247" s="836"/>
      <c r="AL247" s="836"/>
      <c r="AM247" s="836"/>
      <c r="AN247" s="555"/>
      <c r="AO247" s="836"/>
      <c r="AP247" s="555"/>
      <c r="AQ247" s="836"/>
      <c r="AR247" s="555"/>
      <c r="AS247" s="836"/>
      <c r="AT247" s="555"/>
      <c r="AU247" s="836"/>
      <c r="AV247" s="555"/>
      <c r="AW247" s="836"/>
      <c r="AX247" s="555"/>
      <c r="AY247" s="836"/>
      <c r="AZ247" s="555"/>
      <c r="BA247" s="836"/>
      <c r="BB247" s="555"/>
      <c r="BC247" s="836"/>
      <c r="BD247" s="555"/>
      <c r="BE247" s="836"/>
      <c r="BF247" s="555"/>
      <c r="BG247" s="836"/>
      <c r="BH247" s="555"/>
      <c r="BI247" s="836"/>
      <c r="BJ247" s="555"/>
      <c r="BK247" s="836"/>
      <c r="BL247" s="555"/>
      <c r="BM247" s="836"/>
      <c r="BN247" s="555"/>
      <c r="BO247" s="836"/>
      <c r="BP247" s="555"/>
      <c r="BQ247" s="838"/>
      <c r="BR247" s="838"/>
      <c r="BS247" s="838"/>
      <c r="BT247" s="838"/>
      <c r="BU247" s="838"/>
      <c r="BV247" s="838"/>
      <c r="BW247" s="838"/>
      <c r="BX247" s="838"/>
      <c r="BY247" s="838"/>
      <c r="BZ247" s="838"/>
      <c r="CA247" s="838"/>
      <c r="CB247" s="1154"/>
      <c r="CC247" s="838"/>
      <c r="CD247" s="838"/>
      <c r="CE247" s="838"/>
      <c r="CF247" s="838"/>
      <c r="CG247" s="838"/>
      <c r="CH247" s="838"/>
      <c r="CI247" s="838"/>
      <c r="CJ247" s="838"/>
      <c r="CK247" s="838"/>
      <c r="CL247" s="838"/>
      <c r="CM247" s="838"/>
      <c r="CN247" s="838"/>
      <c r="CO247" s="838"/>
      <c r="CP247" s="838"/>
      <c r="CQ247" s="838"/>
      <c r="CR247" s="838"/>
      <c r="CS247" s="838"/>
      <c r="CT247" s="838"/>
      <c r="CU247" s="838"/>
      <c r="CV247" s="838"/>
      <c r="CW247" s="838"/>
      <c r="CX247" s="838"/>
      <c r="CY247" s="838"/>
      <c r="CZ247" s="838"/>
      <c r="DA247" s="838"/>
      <c r="DB247" s="838"/>
      <c r="DC247" s="838"/>
      <c r="DD247" s="838"/>
      <c r="DE247" s="838"/>
      <c r="DF247" s="838"/>
      <c r="DG247" s="838"/>
      <c r="DH247" s="838"/>
      <c r="DI247" s="838"/>
      <c r="DJ247" s="838"/>
      <c r="DK247" s="838"/>
      <c r="DL247" s="838"/>
      <c r="DM247" s="838"/>
      <c r="DN247" s="838"/>
      <c r="DO247" s="838"/>
      <c r="DP247" s="838"/>
      <c r="DQ247" s="838"/>
      <c r="DR247" s="838"/>
      <c r="DS247" s="838"/>
      <c r="DT247" s="838"/>
      <c r="DU247" s="838"/>
      <c r="DV247" s="838"/>
      <c r="DW247" s="838"/>
      <c r="DX247" s="838"/>
      <c r="DY247" s="838"/>
      <c r="DZ247" s="838"/>
      <c r="EA247" s="838"/>
      <c r="EB247" s="838"/>
      <c r="EC247" s="838"/>
      <c r="ED247" s="838"/>
      <c r="EE247" s="838"/>
      <c r="EF247" s="838"/>
      <c r="EG247" s="838"/>
      <c r="EH247" s="838"/>
      <c r="EI247" s="838"/>
      <c r="EJ247" s="838"/>
      <c r="EK247" s="838"/>
      <c r="EL247" s="838"/>
      <c r="EM247" s="838"/>
      <c r="EN247" s="838"/>
      <c r="EO247" s="838"/>
      <c r="EP247" s="838"/>
      <c r="EQ247" s="838"/>
      <c r="ER247" s="838"/>
      <c r="ES247" s="838"/>
      <c r="ET247" s="838"/>
      <c r="EU247" s="838"/>
      <c r="EV247" s="838"/>
      <c r="EW247" s="838"/>
      <c r="EX247" s="838"/>
      <c r="EY247" s="838"/>
      <c r="EZ247" s="838"/>
      <c r="FA247" s="838"/>
      <c r="FB247" s="838"/>
      <c r="FC247" s="838"/>
      <c r="FD247" s="838"/>
      <c r="FE247" s="838"/>
      <c r="FF247" s="838"/>
      <c r="FG247" s="838"/>
      <c r="FH247" s="838"/>
      <c r="FI247" s="838"/>
      <c r="FJ247" s="838"/>
      <c r="FK247" s="838"/>
      <c r="FL247" s="838"/>
      <c r="FM247" s="838"/>
      <c r="FN247" s="838"/>
      <c r="FO247" s="838"/>
      <c r="FP247" s="838"/>
      <c r="FQ247" s="838"/>
      <c r="FR247" s="838"/>
      <c r="FS247" s="838"/>
      <c r="FT247" s="838"/>
      <c r="FU247" s="838"/>
      <c r="FV247" s="838"/>
      <c r="FW247" s="838"/>
      <c r="IA247" s="710"/>
      <c r="IP247" s="710"/>
      <c r="IT247" s="711"/>
      <c r="JX247" s="838"/>
      <c r="JY247" s="838"/>
      <c r="JZ247" s="838"/>
      <c r="KA247" s="838"/>
      <c r="KB247" s="838"/>
    </row>
    <row r="248" spans="1:288" customFormat="1">
      <c r="A248" s="836"/>
      <c r="B248" s="836"/>
      <c r="C248" s="838"/>
      <c r="D248" s="838"/>
      <c r="E248" s="838"/>
      <c r="F248" s="836"/>
      <c r="G248" s="836"/>
      <c r="H248" s="836"/>
      <c r="I248" s="836"/>
      <c r="J248" s="836"/>
      <c r="K248" s="836"/>
      <c r="L248" s="836"/>
      <c r="M248" s="838"/>
      <c r="N248" s="838"/>
      <c r="O248" s="838"/>
      <c r="P248" s="838"/>
      <c r="Q248" s="838"/>
      <c r="R248" s="838"/>
      <c r="S248" s="838"/>
      <c r="T248" s="838"/>
      <c r="U248" s="59"/>
      <c r="V248" s="59"/>
      <c r="W248" s="496"/>
      <c r="X248" s="496"/>
      <c r="Y248" s="496"/>
      <c r="Z248" s="496"/>
      <c r="AA248" s="512"/>
      <c r="AB248" s="836"/>
      <c r="AC248" s="836"/>
      <c r="AD248" s="555"/>
      <c r="AE248" s="512"/>
      <c r="AF248" s="836"/>
      <c r="AG248" s="836"/>
      <c r="AH248" s="555"/>
      <c r="AI248" s="836"/>
      <c r="AJ248" s="836"/>
      <c r="AK248" s="836"/>
      <c r="AL248" s="836"/>
      <c r="AM248" s="836"/>
      <c r="AN248" s="555"/>
      <c r="AO248" s="836"/>
      <c r="AP248" s="555"/>
      <c r="AQ248" s="836"/>
      <c r="AR248" s="555"/>
      <c r="AS248" s="836"/>
      <c r="AT248" s="555"/>
      <c r="AU248" s="836"/>
      <c r="AV248" s="555"/>
      <c r="AW248" s="836"/>
      <c r="AX248" s="555"/>
      <c r="AY248" s="836"/>
      <c r="AZ248" s="555"/>
      <c r="BA248" s="836"/>
      <c r="BB248" s="555"/>
      <c r="BC248" s="836"/>
      <c r="BD248" s="555"/>
      <c r="BE248" s="836"/>
      <c r="BF248" s="555"/>
      <c r="BG248" s="836"/>
      <c r="BH248" s="555"/>
      <c r="BI248" s="836"/>
      <c r="BJ248" s="555"/>
      <c r="BK248" s="836"/>
      <c r="BL248" s="555"/>
      <c r="BM248" s="836"/>
      <c r="BN248" s="555"/>
      <c r="BO248" s="836"/>
      <c r="BP248" s="555"/>
      <c r="BQ248" s="838"/>
      <c r="BR248" s="838"/>
      <c r="BS248" s="838"/>
      <c r="BT248" s="838"/>
      <c r="BU248" s="838"/>
      <c r="BV248" s="838"/>
      <c r="BW248" s="838"/>
      <c r="BX248" s="838"/>
      <c r="BY248" s="838"/>
      <c r="BZ248" s="838"/>
      <c r="CA248" s="838"/>
      <c r="CB248" s="1154"/>
      <c r="CC248" s="838"/>
      <c r="CD248" s="838"/>
      <c r="CE248" s="838"/>
      <c r="CF248" s="838"/>
      <c r="CG248" s="838"/>
      <c r="CH248" s="838"/>
      <c r="CI248" s="838"/>
      <c r="CJ248" s="838"/>
      <c r="CK248" s="838"/>
      <c r="CL248" s="838"/>
      <c r="CM248" s="838"/>
      <c r="CN248" s="838"/>
      <c r="CO248" s="838"/>
      <c r="CP248" s="838"/>
      <c r="CQ248" s="838"/>
      <c r="CR248" s="838"/>
      <c r="CS248" s="838"/>
      <c r="CT248" s="838"/>
      <c r="CU248" s="838"/>
      <c r="CV248" s="838"/>
      <c r="CW248" s="838"/>
      <c r="CX248" s="838"/>
      <c r="CY248" s="838"/>
      <c r="CZ248" s="838"/>
      <c r="DA248" s="838"/>
      <c r="DB248" s="838"/>
      <c r="DC248" s="838"/>
      <c r="DD248" s="838"/>
      <c r="DE248" s="838"/>
      <c r="DF248" s="838"/>
      <c r="DG248" s="838"/>
      <c r="DH248" s="838"/>
      <c r="DI248" s="838"/>
      <c r="DJ248" s="838"/>
      <c r="DK248" s="838"/>
      <c r="DL248" s="838"/>
      <c r="DM248" s="838"/>
      <c r="DN248" s="838"/>
      <c r="DO248" s="838"/>
      <c r="DP248" s="838"/>
      <c r="DQ248" s="838"/>
      <c r="DR248" s="838"/>
      <c r="DS248" s="838"/>
      <c r="DT248" s="838"/>
      <c r="DU248" s="838"/>
      <c r="DV248" s="838"/>
      <c r="DW248" s="838"/>
      <c r="DX248" s="838"/>
      <c r="DY248" s="838"/>
      <c r="DZ248" s="838"/>
      <c r="EA248" s="838"/>
      <c r="EB248" s="838"/>
      <c r="EC248" s="838"/>
      <c r="ED248" s="838"/>
      <c r="EE248" s="838"/>
      <c r="EF248" s="838"/>
      <c r="EG248" s="838"/>
      <c r="EH248" s="838"/>
      <c r="EI248" s="838"/>
      <c r="EJ248" s="838"/>
      <c r="EK248" s="838"/>
      <c r="EL248" s="838"/>
      <c r="EM248" s="838"/>
      <c r="EN248" s="838"/>
      <c r="EO248" s="838"/>
      <c r="EP248" s="838"/>
      <c r="EQ248" s="838"/>
      <c r="ER248" s="838"/>
      <c r="ES248" s="838"/>
      <c r="ET248" s="838"/>
      <c r="EU248" s="838"/>
      <c r="EV248" s="838"/>
      <c r="EW248" s="838"/>
      <c r="EX248" s="838"/>
      <c r="EY248" s="838"/>
      <c r="EZ248" s="838"/>
      <c r="FA248" s="838"/>
      <c r="FB248" s="838"/>
      <c r="FC248" s="838"/>
      <c r="FD248" s="838"/>
      <c r="FE248" s="838"/>
      <c r="FF248" s="838"/>
      <c r="FG248" s="838"/>
      <c r="FH248" s="838"/>
      <c r="FI248" s="838"/>
      <c r="FJ248" s="838"/>
      <c r="FK248" s="838"/>
      <c r="FL248" s="838"/>
      <c r="FM248" s="838"/>
      <c r="FN248" s="838"/>
      <c r="FO248" s="838"/>
      <c r="FP248" s="838"/>
      <c r="FQ248" s="838"/>
      <c r="FR248" s="838"/>
      <c r="FS248" s="838"/>
      <c r="FT248" s="838"/>
      <c r="FU248" s="838"/>
      <c r="FV248" s="838"/>
      <c r="FW248" s="838"/>
      <c r="IA248" s="710"/>
      <c r="IP248" s="710"/>
      <c r="IT248" s="711"/>
      <c r="JX248" s="838"/>
      <c r="JY248" s="838"/>
      <c r="JZ248" s="838"/>
      <c r="KA248" s="838"/>
      <c r="KB248" s="838"/>
    </row>
    <row r="249" spans="1:288" customFormat="1">
      <c r="A249" s="836"/>
      <c r="B249" s="836"/>
      <c r="C249" s="838"/>
      <c r="D249" s="838"/>
      <c r="E249" s="838"/>
      <c r="F249" s="836"/>
      <c r="G249" s="836"/>
      <c r="H249" s="836"/>
      <c r="I249" s="836"/>
      <c r="J249" s="836"/>
      <c r="K249" s="836"/>
      <c r="L249" s="836"/>
      <c r="M249" s="838"/>
      <c r="N249" s="838"/>
      <c r="O249" s="838"/>
      <c r="P249" s="838"/>
      <c r="Q249" s="838"/>
      <c r="R249" s="838"/>
      <c r="S249" s="838"/>
      <c r="T249" s="838"/>
      <c r="U249" s="59"/>
      <c r="V249" s="59"/>
      <c r="W249" s="496"/>
      <c r="X249" s="496"/>
      <c r="Y249" s="496"/>
      <c r="Z249" s="496"/>
      <c r="AA249" s="512"/>
      <c r="AB249" s="836"/>
      <c r="AC249" s="836"/>
      <c r="AD249" s="555"/>
      <c r="AE249" s="512"/>
      <c r="AF249" s="836"/>
      <c r="AG249" s="836"/>
      <c r="AH249" s="555"/>
      <c r="AI249" s="836"/>
      <c r="AJ249" s="836"/>
      <c r="AK249" s="836"/>
      <c r="AL249" s="836"/>
      <c r="AM249" s="836"/>
      <c r="AN249" s="555"/>
      <c r="AO249" s="836"/>
      <c r="AP249" s="555"/>
      <c r="AQ249" s="836"/>
      <c r="AR249" s="555"/>
      <c r="AS249" s="836"/>
      <c r="AT249" s="555"/>
      <c r="AU249" s="836"/>
      <c r="AV249" s="555"/>
      <c r="AW249" s="836"/>
      <c r="AX249" s="555"/>
      <c r="AY249" s="836"/>
      <c r="AZ249" s="555"/>
      <c r="BA249" s="836"/>
      <c r="BB249" s="555"/>
      <c r="BC249" s="836"/>
      <c r="BD249" s="555"/>
      <c r="BE249" s="836"/>
      <c r="BF249" s="555"/>
      <c r="BG249" s="836"/>
      <c r="BH249" s="555"/>
      <c r="BI249" s="836"/>
      <c r="BJ249" s="555"/>
      <c r="BK249" s="836"/>
      <c r="BL249" s="555"/>
      <c r="BM249" s="836"/>
      <c r="BN249" s="555"/>
      <c r="BO249" s="836"/>
      <c r="BP249" s="555"/>
      <c r="BQ249" s="838"/>
      <c r="BR249" s="838"/>
      <c r="BS249" s="838"/>
      <c r="BT249" s="838"/>
      <c r="BU249" s="838"/>
      <c r="BV249" s="838"/>
      <c r="BW249" s="838"/>
      <c r="BX249" s="838"/>
      <c r="BY249" s="838"/>
      <c r="BZ249" s="838"/>
      <c r="CA249" s="838"/>
      <c r="CB249" s="1154"/>
      <c r="CC249" s="838"/>
      <c r="CD249" s="838"/>
      <c r="CE249" s="838"/>
      <c r="CF249" s="838"/>
      <c r="CG249" s="838"/>
      <c r="CH249" s="838"/>
      <c r="CI249" s="838"/>
      <c r="CJ249" s="838"/>
      <c r="CK249" s="838"/>
      <c r="CL249" s="838"/>
      <c r="CM249" s="838"/>
      <c r="CN249" s="838"/>
      <c r="CO249" s="838"/>
      <c r="CP249" s="838"/>
      <c r="CQ249" s="838"/>
      <c r="CR249" s="838"/>
      <c r="CS249" s="838"/>
      <c r="CT249" s="838"/>
      <c r="CU249" s="838"/>
      <c r="CV249" s="838"/>
      <c r="CW249" s="838"/>
      <c r="CX249" s="838"/>
      <c r="CY249" s="838"/>
      <c r="CZ249" s="838"/>
      <c r="DA249" s="838"/>
      <c r="DB249" s="838"/>
      <c r="DC249" s="838"/>
      <c r="DD249" s="838"/>
      <c r="DE249" s="838"/>
      <c r="DF249" s="838"/>
      <c r="DG249" s="838"/>
      <c r="DH249" s="838"/>
      <c r="DI249" s="838"/>
      <c r="DJ249" s="838"/>
      <c r="DK249" s="838"/>
      <c r="DL249" s="838"/>
      <c r="DM249" s="838"/>
      <c r="DN249" s="838"/>
      <c r="DO249" s="838"/>
      <c r="DP249" s="838"/>
      <c r="DQ249" s="838"/>
      <c r="DR249" s="838"/>
      <c r="DS249" s="838"/>
      <c r="DT249" s="838"/>
      <c r="DU249" s="838"/>
      <c r="DV249" s="838"/>
      <c r="DW249" s="838"/>
      <c r="DX249" s="838"/>
      <c r="DY249" s="838"/>
      <c r="DZ249" s="838"/>
      <c r="EA249" s="838"/>
      <c r="EB249" s="838"/>
      <c r="EC249" s="838"/>
      <c r="ED249" s="838"/>
      <c r="EE249" s="838"/>
      <c r="EF249" s="838"/>
      <c r="EG249" s="838"/>
      <c r="EH249" s="838"/>
      <c r="EI249" s="838"/>
      <c r="EJ249" s="838"/>
      <c r="EK249" s="838"/>
      <c r="EL249" s="838"/>
      <c r="EM249" s="838"/>
      <c r="EN249" s="838"/>
      <c r="EO249" s="838"/>
      <c r="EP249" s="838"/>
      <c r="EQ249" s="838"/>
      <c r="ER249" s="838"/>
      <c r="ES249" s="838"/>
      <c r="ET249" s="838"/>
      <c r="EU249" s="838"/>
      <c r="EV249" s="838"/>
      <c r="EW249" s="838"/>
      <c r="EX249" s="838"/>
      <c r="EY249" s="838"/>
      <c r="EZ249" s="838"/>
      <c r="FA249" s="838"/>
      <c r="FB249" s="838"/>
      <c r="FC249" s="838"/>
      <c r="FD249" s="838"/>
      <c r="FE249" s="838"/>
      <c r="FF249" s="838"/>
      <c r="FG249" s="838"/>
      <c r="FH249" s="838"/>
      <c r="FI249" s="838"/>
      <c r="FJ249" s="838"/>
      <c r="FK249" s="838"/>
      <c r="FL249" s="838"/>
      <c r="FM249" s="838"/>
      <c r="FN249" s="838"/>
      <c r="FO249" s="838"/>
      <c r="FP249" s="838"/>
      <c r="FQ249" s="838"/>
      <c r="FR249" s="838"/>
      <c r="FS249" s="838"/>
      <c r="FT249" s="838"/>
      <c r="FU249" s="838"/>
      <c r="FV249" s="838"/>
      <c r="FW249" s="838"/>
      <c r="IA249" s="710"/>
      <c r="IP249" s="710"/>
      <c r="IT249" s="711"/>
      <c r="JX249" s="838"/>
      <c r="JY249" s="838"/>
      <c r="JZ249" s="838"/>
      <c r="KA249" s="838"/>
      <c r="KB249" s="838"/>
    </row>
    <row r="250" spans="1:288" customFormat="1">
      <c r="A250" s="836"/>
      <c r="B250" s="836"/>
      <c r="C250" s="838"/>
      <c r="D250" s="838"/>
      <c r="E250" s="838"/>
      <c r="F250" s="836"/>
      <c r="G250" s="836"/>
      <c r="H250" s="836"/>
      <c r="I250" s="836"/>
      <c r="J250" s="836"/>
      <c r="K250" s="836"/>
      <c r="L250" s="836"/>
      <c r="M250" s="838"/>
      <c r="N250" s="838"/>
      <c r="O250" s="838"/>
      <c r="P250" s="838"/>
      <c r="Q250" s="838"/>
      <c r="R250" s="838"/>
      <c r="S250" s="838"/>
      <c r="T250" s="838"/>
      <c r="U250" s="59"/>
      <c r="V250" s="59"/>
      <c r="W250" s="496"/>
      <c r="X250" s="496"/>
      <c r="Y250" s="496"/>
      <c r="Z250" s="496"/>
      <c r="AA250" s="512"/>
      <c r="AB250" s="836"/>
      <c r="AC250" s="836"/>
      <c r="AD250" s="555"/>
      <c r="AE250" s="512"/>
      <c r="AF250" s="836"/>
      <c r="AG250" s="836"/>
      <c r="AH250" s="555"/>
      <c r="AI250" s="836"/>
      <c r="AJ250" s="836"/>
      <c r="AK250" s="836"/>
      <c r="AL250" s="836"/>
      <c r="AM250" s="836"/>
      <c r="AN250" s="555"/>
      <c r="AO250" s="836"/>
      <c r="AP250" s="555"/>
      <c r="AQ250" s="836"/>
      <c r="AR250" s="555"/>
      <c r="AS250" s="836"/>
      <c r="AT250" s="555"/>
      <c r="AU250" s="836"/>
      <c r="AV250" s="555"/>
      <c r="AW250" s="836"/>
      <c r="AX250" s="555"/>
      <c r="AY250" s="836"/>
      <c r="AZ250" s="555"/>
      <c r="BA250" s="836"/>
      <c r="BB250" s="555"/>
      <c r="BC250" s="836"/>
      <c r="BD250" s="555"/>
      <c r="BE250" s="836"/>
      <c r="BF250" s="555"/>
      <c r="BG250" s="836"/>
      <c r="BH250" s="555"/>
      <c r="BI250" s="836"/>
      <c r="BJ250" s="555"/>
      <c r="BK250" s="836"/>
      <c r="BL250" s="555"/>
      <c r="BM250" s="836"/>
      <c r="BN250" s="555"/>
      <c r="BO250" s="836"/>
      <c r="BP250" s="555"/>
      <c r="BQ250" s="838"/>
      <c r="BR250" s="838"/>
      <c r="BS250" s="838"/>
      <c r="BT250" s="838"/>
      <c r="BU250" s="838"/>
      <c r="BV250" s="838"/>
      <c r="BW250" s="838"/>
      <c r="BX250" s="838"/>
      <c r="BY250" s="838"/>
      <c r="BZ250" s="838"/>
      <c r="CA250" s="838"/>
      <c r="CB250" s="1154"/>
      <c r="CC250" s="838"/>
      <c r="CD250" s="838"/>
      <c r="CE250" s="838"/>
      <c r="CF250" s="838"/>
      <c r="CG250" s="838"/>
      <c r="CH250" s="838"/>
      <c r="CI250" s="838"/>
      <c r="CJ250" s="838"/>
      <c r="CK250" s="838"/>
      <c r="CL250" s="838"/>
      <c r="CM250" s="838"/>
      <c r="CN250" s="838"/>
      <c r="CO250" s="838"/>
      <c r="CP250" s="838"/>
      <c r="CQ250" s="838"/>
      <c r="CR250" s="838"/>
      <c r="CS250" s="838"/>
      <c r="CT250" s="838"/>
      <c r="CU250" s="838"/>
      <c r="CV250" s="838"/>
      <c r="CW250" s="838"/>
      <c r="CX250" s="838"/>
      <c r="CY250" s="838"/>
      <c r="CZ250" s="838"/>
      <c r="DA250" s="838"/>
      <c r="DB250" s="838"/>
      <c r="DC250" s="838"/>
      <c r="DD250" s="838"/>
      <c r="DE250" s="838"/>
      <c r="DF250" s="838"/>
      <c r="DG250" s="838"/>
      <c r="DH250" s="838"/>
      <c r="DI250" s="838"/>
      <c r="DJ250" s="838"/>
      <c r="DK250" s="838"/>
      <c r="DL250" s="838"/>
      <c r="DM250" s="838"/>
      <c r="DN250" s="838"/>
      <c r="DO250" s="838"/>
      <c r="DP250" s="838"/>
      <c r="DQ250" s="838"/>
      <c r="DR250" s="838"/>
      <c r="DS250" s="838"/>
      <c r="DT250" s="838"/>
      <c r="DU250" s="838"/>
      <c r="DV250" s="838"/>
      <c r="DW250" s="838"/>
      <c r="DX250" s="838"/>
      <c r="DY250" s="838"/>
      <c r="DZ250" s="838"/>
      <c r="EA250" s="838"/>
      <c r="EB250" s="838"/>
      <c r="EC250" s="838"/>
      <c r="ED250" s="838"/>
      <c r="EE250" s="838"/>
      <c r="EF250" s="838"/>
      <c r="EG250" s="838"/>
      <c r="EH250" s="838"/>
      <c r="EI250" s="838"/>
      <c r="EJ250" s="838"/>
      <c r="EK250" s="838"/>
      <c r="EL250" s="838"/>
      <c r="EM250" s="838"/>
      <c r="EN250" s="838"/>
      <c r="EO250" s="838"/>
      <c r="EP250" s="838"/>
      <c r="EQ250" s="838"/>
      <c r="ER250" s="838"/>
      <c r="ES250" s="838"/>
      <c r="ET250" s="838"/>
      <c r="EU250" s="838"/>
      <c r="EV250" s="838"/>
      <c r="EW250" s="838"/>
      <c r="EX250" s="838"/>
      <c r="EY250" s="838"/>
      <c r="EZ250" s="838"/>
      <c r="FA250" s="838"/>
      <c r="FB250" s="838"/>
      <c r="FC250" s="838"/>
      <c r="FD250" s="838"/>
      <c r="FE250" s="838"/>
      <c r="FF250" s="838"/>
      <c r="FG250" s="838"/>
      <c r="FH250" s="838"/>
      <c r="FI250" s="838"/>
      <c r="FJ250" s="838"/>
      <c r="FK250" s="838"/>
      <c r="FL250" s="838"/>
      <c r="FM250" s="838"/>
      <c r="FN250" s="838"/>
      <c r="FO250" s="838"/>
      <c r="FP250" s="838"/>
      <c r="FQ250" s="838"/>
      <c r="FR250" s="838"/>
      <c r="FS250" s="838"/>
      <c r="FT250" s="838"/>
      <c r="FU250" s="838"/>
      <c r="FV250" s="838"/>
      <c r="FW250" s="838"/>
      <c r="IA250" s="710"/>
      <c r="IP250" s="710"/>
      <c r="IT250" s="711"/>
      <c r="JX250" s="838"/>
      <c r="JY250" s="838"/>
      <c r="JZ250" s="838"/>
      <c r="KA250" s="838"/>
      <c r="KB250" s="838"/>
    </row>
    <row r="251" spans="1:288" customFormat="1">
      <c r="A251" s="836"/>
      <c r="B251" s="836"/>
      <c r="C251" s="838"/>
      <c r="D251" s="838"/>
      <c r="E251" s="838"/>
      <c r="F251" s="836"/>
      <c r="G251" s="836"/>
      <c r="H251" s="836"/>
      <c r="I251" s="836"/>
      <c r="J251" s="836"/>
      <c r="K251" s="836"/>
      <c r="L251" s="836"/>
      <c r="M251" s="838"/>
      <c r="N251" s="838"/>
      <c r="O251" s="838"/>
      <c r="P251" s="838"/>
      <c r="Q251" s="838"/>
      <c r="R251" s="838"/>
      <c r="S251" s="838"/>
      <c r="T251" s="838"/>
      <c r="U251" s="59"/>
      <c r="V251" s="59"/>
      <c r="W251" s="496"/>
      <c r="X251" s="496"/>
      <c r="Y251" s="496"/>
      <c r="Z251" s="496"/>
      <c r="AA251" s="512"/>
      <c r="AB251" s="836"/>
      <c r="AC251" s="836"/>
      <c r="AD251" s="555"/>
      <c r="AE251" s="512"/>
      <c r="AF251" s="836"/>
      <c r="AG251" s="836"/>
      <c r="AH251" s="555"/>
      <c r="AI251" s="836"/>
      <c r="AJ251" s="836"/>
      <c r="AK251" s="836"/>
      <c r="AL251" s="836"/>
      <c r="AM251" s="836"/>
      <c r="AN251" s="555"/>
      <c r="AO251" s="836"/>
      <c r="AP251" s="555"/>
      <c r="AQ251" s="836"/>
      <c r="AR251" s="555"/>
      <c r="AS251" s="836"/>
      <c r="AT251" s="555"/>
      <c r="AU251" s="836"/>
      <c r="AV251" s="555"/>
      <c r="AW251" s="836"/>
      <c r="AX251" s="555"/>
      <c r="AY251" s="836"/>
      <c r="AZ251" s="555"/>
      <c r="BA251" s="836"/>
      <c r="BB251" s="555"/>
      <c r="BC251" s="836"/>
      <c r="BD251" s="555"/>
      <c r="BE251" s="836"/>
      <c r="BF251" s="555"/>
      <c r="BG251" s="836"/>
      <c r="BH251" s="555"/>
      <c r="BI251" s="836"/>
      <c r="BJ251" s="555"/>
      <c r="BK251" s="836"/>
      <c r="BL251" s="555"/>
      <c r="BM251" s="836"/>
      <c r="BN251" s="555"/>
      <c r="BO251" s="836"/>
      <c r="BP251" s="555"/>
      <c r="BQ251" s="838"/>
      <c r="BR251" s="838"/>
      <c r="BS251" s="838"/>
      <c r="BT251" s="838"/>
      <c r="BU251" s="838"/>
      <c r="BV251" s="838"/>
      <c r="BW251" s="838"/>
      <c r="BX251" s="838"/>
      <c r="BY251" s="838"/>
      <c r="BZ251" s="838"/>
      <c r="CA251" s="838"/>
      <c r="CB251" s="1154"/>
      <c r="CC251" s="838"/>
      <c r="CD251" s="838"/>
      <c r="CE251" s="838"/>
      <c r="CF251" s="838"/>
      <c r="CG251" s="838"/>
      <c r="CH251" s="838"/>
      <c r="CI251" s="838"/>
      <c r="CJ251" s="838"/>
      <c r="CK251" s="838"/>
      <c r="CL251" s="838"/>
      <c r="CM251" s="838"/>
      <c r="CN251" s="838"/>
      <c r="CO251" s="838"/>
      <c r="CP251" s="838"/>
      <c r="CQ251" s="838"/>
      <c r="CR251" s="838"/>
      <c r="CS251" s="838"/>
      <c r="CT251" s="838"/>
      <c r="CU251" s="838"/>
      <c r="CV251" s="838"/>
      <c r="CW251" s="838"/>
      <c r="CX251" s="838"/>
      <c r="CY251" s="838"/>
      <c r="CZ251" s="838"/>
      <c r="DA251" s="838"/>
      <c r="DB251" s="838"/>
      <c r="DC251" s="838"/>
      <c r="DD251" s="838"/>
      <c r="DE251" s="838"/>
      <c r="DF251" s="838"/>
      <c r="DG251" s="838"/>
      <c r="DH251" s="838"/>
      <c r="DI251" s="838"/>
      <c r="DJ251" s="838"/>
      <c r="DK251" s="838"/>
      <c r="DL251" s="838"/>
      <c r="DM251" s="838"/>
      <c r="DN251" s="838"/>
      <c r="DO251" s="838"/>
      <c r="DP251" s="838"/>
      <c r="DQ251" s="838"/>
      <c r="DR251" s="838"/>
      <c r="DS251" s="838"/>
      <c r="DT251" s="838"/>
      <c r="DU251" s="838"/>
      <c r="DV251" s="838"/>
      <c r="DW251" s="838"/>
      <c r="DX251" s="838"/>
      <c r="DY251" s="838"/>
      <c r="DZ251" s="838"/>
      <c r="EA251" s="838"/>
      <c r="EB251" s="838"/>
      <c r="EC251" s="838"/>
      <c r="ED251" s="838"/>
      <c r="EE251" s="838"/>
      <c r="EF251" s="838"/>
      <c r="EG251" s="838"/>
      <c r="EH251" s="838"/>
      <c r="EI251" s="838"/>
      <c r="EJ251" s="838"/>
      <c r="EK251" s="838"/>
      <c r="EL251" s="838"/>
      <c r="EM251" s="838"/>
      <c r="EN251" s="838"/>
      <c r="EO251" s="838"/>
      <c r="EP251" s="838"/>
      <c r="EQ251" s="838"/>
      <c r="ER251" s="838"/>
      <c r="ES251" s="838"/>
      <c r="ET251" s="838"/>
      <c r="EU251" s="838"/>
      <c r="EV251" s="838"/>
      <c r="EW251" s="838"/>
      <c r="EX251" s="838"/>
      <c r="EY251" s="838"/>
      <c r="EZ251" s="838"/>
      <c r="FA251" s="838"/>
      <c r="FB251" s="838"/>
      <c r="FC251" s="838"/>
      <c r="FD251" s="838"/>
      <c r="FE251" s="838"/>
      <c r="FF251" s="838"/>
      <c r="FG251" s="838"/>
      <c r="FH251" s="838"/>
      <c r="FI251" s="838"/>
      <c r="FJ251" s="838"/>
      <c r="FK251" s="838"/>
      <c r="FL251" s="838"/>
      <c r="FM251" s="838"/>
      <c r="FN251" s="838"/>
      <c r="FO251" s="838"/>
      <c r="FP251" s="838"/>
      <c r="FQ251" s="838"/>
      <c r="FR251" s="838"/>
      <c r="FS251" s="838"/>
      <c r="FT251" s="838"/>
      <c r="FU251" s="838"/>
      <c r="FV251" s="838"/>
      <c r="FW251" s="838"/>
      <c r="IA251" s="710"/>
      <c r="IP251" s="710"/>
      <c r="IT251" s="711"/>
      <c r="JX251" s="838"/>
      <c r="JY251" s="838"/>
      <c r="JZ251" s="838"/>
      <c r="KA251" s="838"/>
      <c r="KB251" s="838"/>
    </row>
    <row r="252" spans="1:288" customFormat="1">
      <c r="A252" s="836"/>
      <c r="B252" s="836"/>
      <c r="C252" s="838"/>
      <c r="D252" s="838"/>
      <c r="E252" s="838"/>
      <c r="F252" s="836"/>
      <c r="G252" s="836"/>
      <c r="H252" s="836"/>
      <c r="I252" s="836"/>
      <c r="J252" s="836"/>
      <c r="K252" s="836"/>
      <c r="L252" s="836"/>
      <c r="M252" s="838"/>
      <c r="N252" s="838"/>
      <c r="O252" s="838"/>
      <c r="P252" s="838"/>
      <c r="Q252" s="838"/>
      <c r="R252" s="838"/>
      <c r="S252" s="838"/>
      <c r="T252" s="838"/>
      <c r="U252" s="59"/>
      <c r="V252" s="59"/>
      <c r="W252" s="496"/>
      <c r="X252" s="496"/>
      <c r="Y252" s="496"/>
      <c r="Z252" s="496"/>
      <c r="AA252" s="512"/>
      <c r="AB252" s="836"/>
      <c r="AC252" s="836"/>
      <c r="AD252" s="555"/>
      <c r="AE252" s="512"/>
      <c r="AF252" s="836"/>
      <c r="AG252" s="836"/>
      <c r="AH252" s="555"/>
      <c r="AI252" s="836"/>
      <c r="AJ252" s="836"/>
      <c r="AK252" s="836"/>
      <c r="AL252" s="836"/>
      <c r="AM252" s="836"/>
      <c r="AN252" s="555"/>
      <c r="AO252" s="836"/>
      <c r="AP252" s="555"/>
      <c r="AQ252" s="836"/>
      <c r="AR252" s="555"/>
      <c r="AS252" s="836"/>
      <c r="AT252" s="555"/>
      <c r="AU252" s="836"/>
      <c r="AV252" s="555"/>
      <c r="AW252" s="836"/>
      <c r="AX252" s="555"/>
      <c r="AY252" s="836"/>
      <c r="AZ252" s="555"/>
      <c r="BA252" s="836"/>
      <c r="BB252" s="555"/>
      <c r="BC252" s="836"/>
      <c r="BD252" s="555"/>
      <c r="BE252" s="836"/>
      <c r="BF252" s="555"/>
      <c r="BG252" s="836"/>
      <c r="BH252" s="555"/>
      <c r="BI252" s="836"/>
      <c r="BJ252" s="555"/>
      <c r="BK252" s="836"/>
      <c r="BL252" s="555"/>
      <c r="BM252" s="836"/>
      <c r="BN252" s="555"/>
      <c r="BO252" s="836"/>
      <c r="BP252" s="555"/>
      <c r="BQ252" s="838"/>
      <c r="BR252" s="838"/>
      <c r="BS252" s="838"/>
      <c r="BT252" s="838"/>
      <c r="BU252" s="838"/>
      <c r="BV252" s="838"/>
      <c r="BW252" s="838"/>
      <c r="BX252" s="838"/>
      <c r="BY252" s="838"/>
      <c r="BZ252" s="838"/>
      <c r="CA252" s="838"/>
      <c r="CB252" s="1154"/>
      <c r="CC252" s="838"/>
      <c r="CD252" s="838"/>
      <c r="CE252" s="838"/>
      <c r="CF252" s="838"/>
      <c r="CG252" s="838"/>
      <c r="CH252" s="838"/>
      <c r="CI252" s="838"/>
      <c r="CJ252" s="838"/>
      <c r="CK252" s="838"/>
      <c r="CL252" s="838"/>
      <c r="CM252" s="838"/>
      <c r="CN252" s="838"/>
      <c r="CO252" s="838"/>
      <c r="CP252" s="838"/>
      <c r="CQ252" s="838"/>
      <c r="CR252" s="838"/>
      <c r="CS252" s="838"/>
      <c r="CT252" s="838"/>
      <c r="CU252" s="838"/>
      <c r="CV252" s="838"/>
      <c r="CW252" s="838"/>
      <c r="CX252" s="838"/>
      <c r="CY252" s="838"/>
      <c r="CZ252" s="838"/>
      <c r="DA252" s="838"/>
      <c r="DB252" s="838"/>
      <c r="DC252" s="838"/>
      <c r="DD252" s="838"/>
      <c r="DE252" s="838"/>
      <c r="DF252" s="838"/>
      <c r="DG252" s="838"/>
      <c r="DH252" s="838"/>
      <c r="DI252" s="838"/>
      <c r="DJ252" s="838"/>
      <c r="DK252" s="838"/>
      <c r="DL252" s="838"/>
      <c r="DM252" s="838"/>
      <c r="DN252" s="838"/>
      <c r="DO252" s="838"/>
      <c r="DP252" s="838"/>
      <c r="DQ252" s="838"/>
      <c r="DR252" s="838"/>
      <c r="DS252" s="838"/>
      <c r="DT252" s="838"/>
      <c r="DU252" s="838"/>
      <c r="DV252" s="838"/>
      <c r="DW252" s="838"/>
      <c r="DX252" s="838"/>
      <c r="DY252" s="838"/>
      <c r="DZ252" s="838"/>
      <c r="EA252" s="838"/>
      <c r="EB252" s="838"/>
      <c r="EC252" s="838"/>
      <c r="ED252" s="838"/>
      <c r="EE252" s="838"/>
      <c r="EF252" s="838"/>
      <c r="EG252" s="838"/>
      <c r="EH252" s="838"/>
      <c r="EI252" s="838"/>
      <c r="EJ252" s="838"/>
      <c r="EK252" s="838"/>
      <c r="EL252" s="838"/>
      <c r="EM252" s="838"/>
      <c r="EN252" s="838"/>
      <c r="EO252" s="838"/>
      <c r="EP252" s="838"/>
      <c r="EQ252" s="838"/>
      <c r="ER252" s="838"/>
      <c r="ES252" s="838"/>
      <c r="ET252" s="838"/>
      <c r="EU252" s="838"/>
      <c r="EV252" s="838"/>
      <c r="EW252" s="838"/>
      <c r="EX252" s="838"/>
      <c r="EY252" s="838"/>
      <c r="EZ252" s="838"/>
      <c r="FA252" s="838"/>
      <c r="FB252" s="838"/>
      <c r="FC252" s="838"/>
      <c r="FD252" s="838"/>
      <c r="FE252" s="838"/>
      <c r="FF252" s="838"/>
      <c r="FG252" s="838"/>
      <c r="FH252" s="838"/>
      <c r="FI252" s="838"/>
      <c r="FJ252" s="838"/>
      <c r="FK252" s="838"/>
      <c r="FL252" s="838"/>
      <c r="FM252" s="838"/>
      <c r="FN252" s="838"/>
      <c r="FO252" s="838"/>
      <c r="FP252" s="838"/>
      <c r="FQ252" s="838"/>
      <c r="FR252" s="838"/>
      <c r="FS252" s="838"/>
      <c r="FT252" s="838"/>
      <c r="FU252" s="838"/>
      <c r="FV252" s="838"/>
      <c r="FW252" s="838"/>
      <c r="IA252" s="710"/>
      <c r="IP252" s="710"/>
      <c r="IT252" s="711"/>
      <c r="JX252" s="838"/>
      <c r="JY252" s="838"/>
      <c r="JZ252" s="838"/>
      <c r="KA252" s="838"/>
      <c r="KB252" s="838"/>
    </row>
    <row r="253" spans="1:288" customFormat="1">
      <c r="A253" s="836"/>
      <c r="B253" s="836"/>
      <c r="C253" s="838"/>
      <c r="D253" s="838"/>
      <c r="E253" s="838"/>
      <c r="F253" s="836"/>
      <c r="G253" s="836"/>
      <c r="H253" s="836"/>
      <c r="I253" s="836"/>
      <c r="J253" s="836"/>
      <c r="K253" s="836"/>
      <c r="L253" s="836"/>
      <c r="M253" s="838"/>
      <c r="N253" s="838"/>
      <c r="O253" s="838"/>
      <c r="P253" s="838"/>
      <c r="Q253" s="838"/>
      <c r="R253" s="838"/>
      <c r="S253" s="838"/>
      <c r="T253" s="838"/>
      <c r="U253" s="59"/>
      <c r="V253" s="59"/>
      <c r="W253" s="496"/>
      <c r="X253" s="496"/>
      <c r="Y253" s="496"/>
      <c r="Z253" s="496"/>
      <c r="AA253" s="512"/>
      <c r="AB253" s="836"/>
      <c r="AC253" s="836"/>
      <c r="AD253" s="555"/>
      <c r="AE253" s="512"/>
      <c r="AF253" s="836"/>
      <c r="AG253" s="836"/>
      <c r="AH253" s="555"/>
      <c r="AI253" s="836"/>
      <c r="AJ253" s="836"/>
      <c r="AK253" s="836"/>
      <c r="AL253" s="836"/>
      <c r="AM253" s="836"/>
      <c r="AN253" s="555"/>
      <c r="AO253" s="836"/>
      <c r="AP253" s="555"/>
      <c r="AQ253" s="836"/>
      <c r="AR253" s="555"/>
      <c r="AS253" s="836"/>
      <c r="AT253" s="555"/>
      <c r="AU253" s="836"/>
      <c r="AV253" s="555"/>
      <c r="AW253" s="836"/>
      <c r="AX253" s="555"/>
      <c r="AY253" s="836"/>
      <c r="AZ253" s="555"/>
      <c r="BA253" s="836"/>
      <c r="BB253" s="555"/>
      <c r="BC253" s="836"/>
      <c r="BD253" s="555"/>
      <c r="BE253" s="836"/>
      <c r="BF253" s="555"/>
      <c r="BG253" s="836"/>
      <c r="BH253" s="555"/>
      <c r="BI253" s="836"/>
      <c r="BJ253" s="555"/>
      <c r="BK253" s="836"/>
      <c r="BL253" s="555"/>
      <c r="BM253" s="836"/>
      <c r="BN253" s="555"/>
      <c r="BO253" s="836"/>
      <c r="BP253" s="555"/>
      <c r="BQ253" s="838"/>
      <c r="BR253" s="838"/>
      <c r="BS253" s="838"/>
      <c r="BT253" s="838"/>
      <c r="BU253" s="838"/>
      <c r="BV253" s="838"/>
      <c r="BW253" s="838"/>
      <c r="BX253" s="838"/>
      <c r="BY253" s="838"/>
      <c r="BZ253" s="838"/>
      <c r="CA253" s="838"/>
      <c r="CB253" s="1154"/>
      <c r="CC253" s="838"/>
      <c r="CD253" s="838"/>
      <c r="CE253" s="838"/>
      <c r="CF253" s="838"/>
      <c r="CG253" s="838"/>
      <c r="CH253" s="838"/>
      <c r="CI253" s="838"/>
      <c r="CJ253" s="838"/>
      <c r="CK253" s="838"/>
      <c r="CL253" s="838"/>
      <c r="CM253" s="838"/>
      <c r="CN253" s="838"/>
      <c r="CO253" s="838"/>
      <c r="CP253" s="838"/>
      <c r="CQ253" s="838"/>
      <c r="CR253" s="838"/>
      <c r="CS253" s="838"/>
      <c r="CT253" s="838"/>
      <c r="CU253" s="838"/>
      <c r="CV253" s="838"/>
      <c r="CW253" s="838"/>
      <c r="CX253" s="838"/>
      <c r="CY253" s="838"/>
      <c r="CZ253" s="838"/>
      <c r="DA253" s="838"/>
      <c r="DB253" s="838"/>
      <c r="DC253" s="838"/>
      <c r="DD253" s="838"/>
      <c r="DE253" s="838"/>
      <c r="DF253" s="838"/>
      <c r="DG253" s="838"/>
      <c r="DH253" s="838"/>
      <c r="DI253" s="838"/>
      <c r="DJ253" s="838"/>
      <c r="DK253" s="838"/>
      <c r="DL253" s="838"/>
      <c r="DM253" s="838"/>
      <c r="DN253" s="838"/>
      <c r="DO253" s="838"/>
      <c r="DP253" s="838"/>
      <c r="DQ253" s="838"/>
      <c r="DR253" s="838"/>
      <c r="DS253" s="838"/>
      <c r="DT253" s="838"/>
      <c r="DU253" s="838"/>
      <c r="DV253" s="838"/>
      <c r="DW253" s="838"/>
      <c r="DX253" s="838"/>
      <c r="DY253" s="838"/>
      <c r="DZ253" s="838"/>
      <c r="EA253" s="838"/>
      <c r="EB253" s="838"/>
      <c r="EC253" s="838"/>
      <c r="ED253" s="838"/>
      <c r="EE253" s="838"/>
      <c r="EF253" s="838"/>
      <c r="EG253" s="838"/>
      <c r="EH253" s="838"/>
      <c r="EI253" s="838"/>
      <c r="EJ253" s="838"/>
      <c r="EK253" s="838"/>
      <c r="EL253" s="838"/>
      <c r="EM253" s="838"/>
      <c r="EN253" s="838"/>
      <c r="EO253" s="838"/>
      <c r="EP253" s="838"/>
      <c r="EQ253" s="838"/>
      <c r="ER253" s="838"/>
      <c r="ES253" s="838"/>
      <c r="ET253" s="838"/>
      <c r="EU253" s="838"/>
      <c r="EV253" s="838"/>
      <c r="EW253" s="838"/>
      <c r="EX253" s="838"/>
      <c r="EY253" s="838"/>
      <c r="EZ253" s="838"/>
      <c r="FA253" s="838"/>
      <c r="FB253" s="838"/>
      <c r="FC253" s="838"/>
      <c r="FD253" s="838"/>
      <c r="FE253" s="838"/>
      <c r="FF253" s="838"/>
      <c r="FG253" s="838"/>
      <c r="FH253" s="838"/>
      <c r="FI253" s="838"/>
      <c r="FJ253" s="838"/>
      <c r="FK253" s="838"/>
      <c r="FL253" s="838"/>
      <c r="FM253" s="838"/>
      <c r="FN253" s="838"/>
      <c r="FO253" s="838"/>
      <c r="FP253" s="838"/>
      <c r="FQ253" s="838"/>
      <c r="FR253" s="838"/>
      <c r="FS253" s="838"/>
      <c r="FT253" s="838"/>
      <c r="FU253" s="838"/>
      <c r="FV253" s="838"/>
      <c r="FW253" s="838"/>
      <c r="IA253" s="710"/>
      <c r="IP253" s="710"/>
      <c r="IT253" s="711"/>
      <c r="JX253" s="838"/>
      <c r="JY253" s="838"/>
      <c r="JZ253" s="838"/>
      <c r="KA253" s="838"/>
      <c r="KB253" s="838"/>
    </row>
    <row r="254" spans="1:288" customFormat="1">
      <c r="A254" s="836"/>
      <c r="B254" s="836"/>
      <c r="C254" s="838"/>
      <c r="D254" s="838"/>
      <c r="E254" s="838"/>
      <c r="F254" s="836"/>
      <c r="G254" s="836"/>
      <c r="H254" s="836"/>
      <c r="I254" s="836"/>
      <c r="J254" s="836"/>
      <c r="K254" s="836"/>
      <c r="L254" s="836"/>
      <c r="M254" s="838"/>
      <c r="N254" s="838"/>
      <c r="O254" s="838"/>
      <c r="P254" s="838"/>
      <c r="Q254" s="838"/>
      <c r="R254" s="838"/>
      <c r="S254" s="838"/>
      <c r="T254" s="838"/>
      <c r="U254" s="59"/>
      <c r="V254" s="59"/>
      <c r="W254" s="496"/>
      <c r="X254" s="496"/>
      <c r="Y254" s="496"/>
      <c r="Z254" s="496"/>
      <c r="AA254" s="512"/>
      <c r="AB254" s="836"/>
      <c r="AC254" s="836"/>
      <c r="AD254" s="555"/>
      <c r="AE254" s="512"/>
      <c r="AF254" s="836"/>
      <c r="AG254" s="836"/>
      <c r="AH254" s="555"/>
      <c r="AI254" s="836"/>
      <c r="AJ254" s="836"/>
      <c r="AK254" s="836"/>
      <c r="AL254" s="836"/>
      <c r="AM254" s="836"/>
      <c r="AN254" s="555"/>
      <c r="AO254" s="836"/>
      <c r="AP254" s="555"/>
      <c r="AQ254" s="836"/>
      <c r="AR254" s="555"/>
      <c r="AS254" s="836"/>
      <c r="AT254" s="555"/>
      <c r="AU254" s="836"/>
      <c r="AV254" s="555"/>
      <c r="AW254" s="836"/>
      <c r="AX254" s="555"/>
      <c r="AY254" s="836"/>
      <c r="AZ254" s="555"/>
      <c r="BA254" s="836"/>
      <c r="BB254" s="555"/>
      <c r="BC254" s="836"/>
      <c r="BD254" s="555"/>
      <c r="BE254" s="836"/>
      <c r="BF254" s="555"/>
      <c r="BG254" s="836"/>
      <c r="BH254" s="555"/>
      <c r="BI254" s="836"/>
      <c r="BJ254" s="555"/>
      <c r="BK254" s="836"/>
      <c r="BL254" s="555"/>
      <c r="BM254" s="836"/>
      <c r="BN254" s="555"/>
      <c r="BO254" s="836"/>
      <c r="BP254" s="555"/>
      <c r="BQ254" s="838"/>
      <c r="BR254" s="838"/>
      <c r="BS254" s="838"/>
      <c r="BT254" s="838"/>
      <c r="BU254" s="838"/>
      <c r="BV254" s="838"/>
      <c r="BW254" s="838"/>
      <c r="BX254" s="838"/>
      <c r="BY254" s="838"/>
      <c r="BZ254" s="838"/>
      <c r="CA254" s="838"/>
      <c r="CB254" s="1154"/>
      <c r="CC254" s="838"/>
      <c r="CD254" s="838"/>
      <c r="CE254" s="838"/>
      <c r="CF254" s="838"/>
      <c r="CG254" s="838"/>
      <c r="CH254" s="838"/>
      <c r="CI254" s="838"/>
      <c r="CJ254" s="838"/>
      <c r="CK254" s="838"/>
      <c r="CL254" s="838"/>
      <c r="CM254" s="838"/>
      <c r="CN254" s="838"/>
      <c r="CO254" s="838"/>
      <c r="CP254" s="838"/>
      <c r="CQ254" s="838"/>
      <c r="CR254" s="838"/>
      <c r="CS254" s="838"/>
      <c r="CT254" s="838"/>
      <c r="CU254" s="838"/>
      <c r="CV254" s="838"/>
      <c r="CW254" s="838"/>
      <c r="CX254" s="838"/>
      <c r="CY254" s="838"/>
      <c r="CZ254" s="838"/>
      <c r="DA254" s="838"/>
      <c r="DB254" s="838"/>
      <c r="DC254" s="838"/>
      <c r="DD254" s="838"/>
      <c r="DE254" s="838"/>
      <c r="DF254" s="838"/>
      <c r="DG254" s="838"/>
      <c r="DH254" s="838"/>
      <c r="DI254" s="838"/>
      <c r="DJ254" s="838"/>
      <c r="DK254" s="838"/>
      <c r="DL254" s="838"/>
      <c r="DM254" s="838"/>
      <c r="DN254" s="838"/>
      <c r="DO254" s="838"/>
      <c r="DP254" s="838"/>
      <c r="DQ254" s="838"/>
      <c r="DR254" s="838"/>
      <c r="DS254" s="838"/>
      <c r="DT254" s="838"/>
      <c r="DU254" s="838"/>
      <c r="DV254" s="838"/>
      <c r="DW254" s="838"/>
      <c r="DX254" s="838"/>
      <c r="DY254" s="838"/>
      <c r="DZ254" s="838"/>
      <c r="EA254" s="838"/>
      <c r="EB254" s="838"/>
      <c r="EC254" s="838"/>
      <c r="ED254" s="838"/>
      <c r="EE254" s="838"/>
      <c r="EF254" s="838"/>
      <c r="EG254" s="838"/>
      <c r="EH254" s="838"/>
      <c r="EI254" s="838"/>
      <c r="EJ254" s="838"/>
      <c r="EK254" s="838"/>
      <c r="EL254" s="838"/>
      <c r="EM254" s="838"/>
      <c r="EN254" s="838"/>
      <c r="EO254" s="838"/>
      <c r="EP254" s="838"/>
      <c r="EQ254" s="838"/>
      <c r="ER254" s="838"/>
      <c r="ES254" s="838"/>
      <c r="ET254" s="838"/>
      <c r="EU254" s="838"/>
      <c r="EV254" s="838"/>
      <c r="EW254" s="838"/>
      <c r="EX254" s="838"/>
      <c r="EY254" s="838"/>
      <c r="EZ254" s="838"/>
      <c r="FA254" s="838"/>
      <c r="FB254" s="838"/>
      <c r="FC254" s="838"/>
      <c r="FD254" s="838"/>
      <c r="FE254" s="838"/>
      <c r="FF254" s="838"/>
      <c r="FG254" s="838"/>
      <c r="FH254" s="838"/>
      <c r="FI254" s="838"/>
      <c r="FJ254" s="838"/>
      <c r="FK254" s="838"/>
      <c r="FL254" s="838"/>
      <c r="FM254" s="838"/>
      <c r="FN254" s="838"/>
      <c r="FO254" s="838"/>
      <c r="FP254" s="838"/>
      <c r="FQ254" s="838"/>
      <c r="FR254" s="838"/>
      <c r="FS254" s="838"/>
      <c r="FT254" s="838"/>
      <c r="FU254" s="838"/>
      <c r="FV254" s="838"/>
      <c r="FW254" s="838"/>
      <c r="IA254" s="710"/>
      <c r="IP254" s="710"/>
      <c r="IT254" s="711"/>
      <c r="JX254" s="838"/>
      <c r="JY254" s="838"/>
      <c r="JZ254" s="838"/>
      <c r="KA254" s="838"/>
      <c r="KB254" s="838"/>
    </row>
    <row r="255" spans="1:288" customFormat="1">
      <c r="A255" s="836"/>
      <c r="B255" s="836"/>
      <c r="C255" s="838"/>
      <c r="D255" s="838"/>
      <c r="E255" s="838"/>
      <c r="F255" s="836"/>
      <c r="G255" s="836"/>
      <c r="H255" s="836"/>
      <c r="I255" s="836"/>
      <c r="J255" s="836"/>
      <c r="K255" s="836"/>
      <c r="L255" s="836"/>
      <c r="M255" s="838"/>
      <c r="N255" s="838"/>
      <c r="O255" s="838"/>
      <c r="P255" s="838"/>
      <c r="Q255" s="838"/>
      <c r="R255" s="838"/>
      <c r="S255" s="838"/>
      <c r="T255" s="838"/>
      <c r="U255" s="59"/>
      <c r="V255" s="59"/>
      <c r="W255" s="496"/>
      <c r="X255" s="496"/>
      <c r="Y255" s="496"/>
      <c r="Z255" s="496"/>
      <c r="AA255" s="512"/>
      <c r="AB255" s="836"/>
      <c r="AC255" s="836"/>
      <c r="AD255" s="555"/>
      <c r="AE255" s="512"/>
      <c r="AF255" s="836"/>
      <c r="AG255" s="836"/>
      <c r="AH255" s="555"/>
      <c r="AI255" s="836"/>
      <c r="AJ255" s="836"/>
      <c r="AK255" s="836"/>
      <c r="AL255" s="836"/>
      <c r="AM255" s="836"/>
      <c r="AN255" s="555"/>
      <c r="AO255" s="836"/>
      <c r="AP255" s="555"/>
      <c r="AQ255" s="836"/>
      <c r="AR255" s="555"/>
      <c r="AS255" s="836"/>
      <c r="AT255" s="555"/>
      <c r="AU255" s="836"/>
      <c r="AV255" s="555"/>
      <c r="AW255" s="836"/>
      <c r="AX255" s="555"/>
      <c r="AY255" s="836"/>
      <c r="AZ255" s="555"/>
      <c r="BA255" s="836"/>
      <c r="BB255" s="555"/>
      <c r="BC255" s="836"/>
      <c r="BD255" s="555"/>
      <c r="BE255" s="836"/>
      <c r="BF255" s="555"/>
      <c r="BG255" s="836"/>
      <c r="BH255" s="555"/>
      <c r="BI255" s="836"/>
      <c r="BJ255" s="555"/>
      <c r="BK255" s="836"/>
      <c r="BL255" s="555"/>
      <c r="BM255" s="836"/>
      <c r="BN255" s="555"/>
      <c r="BO255" s="836"/>
      <c r="BP255" s="555"/>
      <c r="BQ255" s="838"/>
      <c r="BR255" s="838"/>
      <c r="BS255" s="838"/>
      <c r="BT255" s="838"/>
      <c r="BU255" s="838"/>
      <c r="BV255" s="838"/>
      <c r="BW255" s="838"/>
      <c r="BX255" s="838"/>
      <c r="BY255" s="838"/>
      <c r="BZ255" s="838"/>
      <c r="CA255" s="838"/>
      <c r="CB255" s="1154"/>
      <c r="CC255" s="838"/>
      <c r="CD255" s="838"/>
      <c r="CE255" s="838"/>
      <c r="CF255" s="838"/>
      <c r="CG255" s="838"/>
      <c r="CH255" s="838"/>
      <c r="CI255" s="838"/>
      <c r="CJ255" s="838"/>
      <c r="CK255" s="838"/>
      <c r="CL255" s="838"/>
      <c r="CM255" s="838"/>
      <c r="CN255" s="838"/>
      <c r="CO255" s="838"/>
      <c r="CP255" s="838"/>
      <c r="CQ255" s="838"/>
      <c r="CR255" s="838"/>
      <c r="CS255" s="838"/>
      <c r="CT255" s="838"/>
      <c r="CU255" s="838"/>
      <c r="CV255" s="838"/>
      <c r="CW255" s="838"/>
      <c r="CX255" s="838"/>
      <c r="CY255" s="838"/>
      <c r="CZ255" s="838"/>
      <c r="DA255" s="838"/>
      <c r="DB255" s="838"/>
      <c r="DC255" s="838"/>
      <c r="DD255" s="838"/>
      <c r="DE255" s="838"/>
      <c r="DF255" s="838"/>
      <c r="DG255" s="838"/>
      <c r="DH255" s="838"/>
      <c r="DI255" s="838"/>
      <c r="DJ255" s="838"/>
      <c r="DK255" s="838"/>
      <c r="DL255" s="838"/>
      <c r="DM255" s="838"/>
      <c r="DN255" s="838"/>
      <c r="DO255" s="838"/>
      <c r="DP255" s="838"/>
      <c r="DQ255" s="838"/>
      <c r="DR255" s="838"/>
      <c r="DS255" s="838"/>
      <c r="DT255" s="838"/>
      <c r="DU255" s="838"/>
      <c r="DV255" s="838"/>
      <c r="DW255" s="838"/>
      <c r="DX255" s="838"/>
      <c r="DY255" s="838"/>
      <c r="DZ255" s="838"/>
      <c r="EA255" s="838"/>
      <c r="EB255" s="838"/>
      <c r="EC255" s="838"/>
      <c r="ED255" s="838"/>
      <c r="EE255" s="838"/>
      <c r="EF255" s="838"/>
      <c r="EG255" s="838"/>
      <c r="EH255" s="838"/>
      <c r="EI255" s="838"/>
      <c r="EJ255" s="838"/>
      <c r="EK255" s="838"/>
      <c r="EL255" s="838"/>
      <c r="EM255" s="838"/>
      <c r="EN255" s="838"/>
      <c r="EO255" s="838"/>
      <c r="EP255" s="838"/>
      <c r="EQ255" s="838"/>
      <c r="ER255" s="838"/>
      <c r="ES255" s="838"/>
      <c r="ET255" s="838"/>
      <c r="EU255" s="838"/>
      <c r="EV255" s="838"/>
      <c r="EW255" s="838"/>
      <c r="EX255" s="838"/>
      <c r="EY255" s="838"/>
      <c r="EZ255" s="838"/>
      <c r="FA255" s="838"/>
      <c r="FB255" s="838"/>
      <c r="FC255" s="838"/>
      <c r="FD255" s="838"/>
      <c r="FE255" s="838"/>
      <c r="FF255" s="838"/>
      <c r="FG255" s="838"/>
      <c r="FH255" s="838"/>
      <c r="FI255" s="838"/>
      <c r="FJ255" s="838"/>
      <c r="FK255" s="838"/>
      <c r="FL255" s="838"/>
      <c r="FM255" s="838"/>
      <c r="FN255" s="838"/>
      <c r="FO255" s="838"/>
      <c r="FP255" s="838"/>
      <c r="FQ255" s="838"/>
      <c r="FR255" s="838"/>
      <c r="FS255" s="838"/>
      <c r="FT255" s="838"/>
      <c r="FU255" s="838"/>
      <c r="FV255" s="838"/>
      <c r="FW255" s="838"/>
      <c r="IA255" s="710"/>
      <c r="IP255" s="710"/>
      <c r="IT255" s="711"/>
      <c r="JX255" s="838"/>
      <c r="JY255" s="838"/>
      <c r="JZ255" s="838"/>
      <c r="KA255" s="838"/>
      <c r="KB255" s="838"/>
    </row>
    <row r="256" spans="1:288" customFormat="1">
      <c r="A256" s="836"/>
      <c r="B256" s="836"/>
      <c r="C256" s="838"/>
      <c r="D256" s="838"/>
      <c r="E256" s="838"/>
      <c r="F256" s="836"/>
      <c r="G256" s="836"/>
      <c r="H256" s="836"/>
      <c r="I256" s="836"/>
      <c r="J256" s="836"/>
      <c r="K256" s="836"/>
      <c r="L256" s="836"/>
      <c r="M256" s="838"/>
      <c r="N256" s="838"/>
      <c r="O256" s="838"/>
      <c r="P256" s="838"/>
      <c r="Q256" s="838"/>
      <c r="R256" s="838"/>
      <c r="S256" s="838"/>
      <c r="T256" s="838"/>
      <c r="U256" s="59"/>
      <c r="V256" s="59"/>
      <c r="W256" s="496"/>
      <c r="X256" s="496"/>
      <c r="Y256" s="496"/>
      <c r="Z256" s="496"/>
      <c r="AA256" s="512"/>
      <c r="AB256" s="836"/>
      <c r="AC256" s="836"/>
      <c r="AD256" s="555"/>
      <c r="AE256" s="512"/>
      <c r="AF256" s="836"/>
      <c r="AG256" s="836"/>
      <c r="AH256" s="555"/>
      <c r="AI256" s="836"/>
      <c r="AJ256" s="836"/>
      <c r="AK256" s="836"/>
      <c r="AL256" s="836"/>
      <c r="AM256" s="836"/>
      <c r="AN256" s="555"/>
      <c r="AO256" s="836"/>
      <c r="AP256" s="555"/>
      <c r="AQ256" s="836"/>
      <c r="AR256" s="555"/>
      <c r="AS256" s="836"/>
      <c r="AT256" s="555"/>
      <c r="AU256" s="836"/>
      <c r="AV256" s="555"/>
      <c r="AW256" s="836"/>
      <c r="AX256" s="555"/>
      <c r="AY256" s="836"/>
      <c r="AZ256" s="555"/>
      <c r="BA256" s="836"/>
      <c r="BB256" s="555"/>
      <c r="BC256" s="836"/>
      <c r="BD256" s="555"/>
      <c r="BE256" s="836"/>
      <c r="BF256" s="555"/>
      <c r="BG256" s="836"/>
      <c r="BH256" s="555"/>
      <c r="BI256" s="836"/>
      <c r="BJ256" s="555"/>
      <c r="BK256" s="836"/>
      <c r="BL256" s="555"/>
      <c r="BM256" s="836"/>
      <c r="BN256" s="555"/>
      <c r="BO256" s="836"/>
      <c r="BP256" s="555"/>
      <c r="BQ256" s="838"/>
      <c r="BR256" s="838"/>
      <c r="BS256" s="838"/>
      <c r="BT256" s="838"/>
      <c r="BU256" s="838"/>
      <c r="BV256" s="838"/>
      <c r="BW256" s="838"/>
      <c r="BX256" s="838"/>
      <c r="BY256" s="838"/>
      <c r="BZ256" s="838"/>
      <c r="CA256" s="838"/>
      <c r="CB256" s="1154"/>
      <c r="CC256" s="838"/>
      <c r="CD256" s="838"/>
      <c r="CE256" s="838"/>
      <c r="CF256" s="838"/>
      <c r="CG256" s="838"/>
      <c r="CH256" s="838"/>
      <c r="CI256" s="838"/>
      <c r="CJ256" s="838"/>
      <c r="CK256" s="838"/>
      <c r="CL256" s="838"/>
      <c r="CM256" s="838"/>
      <c r="CN256" s="838"/>
      <c r="CO256" s="838"/>
      <c r="CP256" s="838"/>
      <c r="CQ256" s="838"/>
      <c r="CR256" s="838"/>
      <c r="CS256" s="838"/>
      <c r="CT256" s="838"/>
      <c r="CU256" s="838"/>
      <c r="CV256" s="838"/>
      <c r="CW256" s="838"/>
      <c r="CX256" s="838"/>
      <c r="CY256" s="838"/>
      <c r="CZ256" s="838"/>
      <c r="DA256" s="838"/>
      <c r="DB256" s="838"/>
      <c r="DC256" s="838"/>
      <c r="DD256" s="838"/>
      <c r="DE256" s="838"/>
      <c r="DF256" s="838"/>
      <c r="DG256" s="838"/>
      <c r="DH256" s="838"/>
      <c r="DI256" s="838"/>
      <c r="DJ256" s="838"/>
      <c r="DK256" s="838"/>
      <c r="DL256" s="838"/>
      <c r="DM256" s="838"/>
      <c r="DN256" s="838"/>
      <c r="DO256" s="838"/>
      <c r="DP256" s="838"/>
      <c r="DQ256" s="838"/>
      <c r="DR256" s="838"/>
      <c r="DS256" s="838"/>
      <c r="DT256" s="838"/>
      <c r="DU256" s="838"/>
      <c r="DV256" s="838"/>
      <c r="DW256" s="838"/>
      <c r="DX256" s="838"/>
      <c r="DY256" s="838"/>
      <c r="DZ256" s="838"/>
      <c r="EA256" s="838"/>
      <c r="EB256" s="838"/>
      <c r="EC256" s="838"/>
      <c r="ED256" s="838"/>
      <c r="EE256" s="838"/>
      <c r="EF256" s="838"/>
      <c r="EG256" s="838"/>
      <c r="EH256" s="838"/>
      <c r="EI256" s="838"/>
      <c r="EJ256" s="838"/>
      <c r="EK256" s="838"/>
      <c r="EL256" s="838"/>
      <c r="EM256" s="838"/>
      <c r="EN256" s="838"/>
      <c r="EO256" s="838"/>
      <c r="EP256" s="838"/>
      <c r="EQ256" s="838"/>
      <c r="ER256" s="838"/>
      <c r="ES256" s="838"/>
      <c r="ET256" s="838"/>
      <c r="EU256" s="838"/>
      <c r="EV256" s="838"/>
      <c r="EW256" s="838"/>
      <c r="EX256" s="838"/>
      <c r="EY256" s="838"/>
      <c r="EZ256" s="838"/>
      <c r="FA256" s="838"/>
      <c r="FB256" s="838"/>
      <c r="FC256" s="838"/>
      <c r="FD256" s="838"/>
      <c r="FE256" s="838"/>
      <c r="FF256" s="838"/>
      <c r="FG256" s="838"/>
      <c r="FH256" s="838"/>
      <c r="FI256" s="838"/>
      <c r="FJ256" s="838"/>
      <c r="FK256" s="838"/>
      <c r="FL256" s="838"/>
      <c r="FM256" s="838"/>
      <c r="FN256" s="838"/>
      <c r="FO256" s="838"/>
      <c r="FP256" s="838"/>
      <c r="FQ256" s="838"/>
      <c r="FR256" s="838"/>
      <c r="FS256" s="838"/>
      <c r="FT256" s="838"/>
      <c r="FU256" s="838"/>
      <c r="FV256" s="838"/>
      <c r="FW256" s="838"/>
      <c r="IA256" s="710"/>
      <c r="IP256" s="710"/>
      <c r="IT256" s="711"/>
      <c r="JX256" s="838"/>
      <c r="JY256" s="838"/>
      <c r="JZ256" s="838"/>
      <c r="KA256" s="838"/>
      <c r="KB256" s="838"/>
    </row>
    <row r="257" spans="1:288" customFormat="1">
      <c r="A257" s="836"/>
      <c r="B257" s="836"/>
      <c r="C257" s="838"/>
      <c r="D257" s="838"/>
      <c r="E257" s="838"/>
      <c r="F257" s="836"/>
      <c r="G257" s="836"/>
      <c r="H257" s="836"/>
      <c r="I257" s="836"/>
      <c r="J257" s="836"/>
      <c r="K257" s="836"/>
      <c r="L257" s="836"/>
      <c r="M257" s="838"/>
      <c r="N257" s="838"/>
      <c r="O257" s="838"/>
      <c r="P257" s="838"/>
      <c r="Q257" s="838"/>
      <c r="R257" s="838"/>
      <c r="S257" s="838"/>
      <c r="T257" s="838"/>
      <c r="U257" s="59"/>
      <c r="V257" s="59"/>
      <c r="W257" s="496"/>
      <c r="X257" s="496"/>
      <c r="Y257" s="496"/>
      <c r="Z257" s="496"/>
      <c r="AA257" s="512"/>
      <c r="AB257" s="836"/>
      <c r="AC257" s="836"/>
      <c r="AD257" s="555"/>
      <c r="AE257" s="512"/>
      <c r="AF257" s="836"/>
      <c r="AG257" s="836"/>
      <c r="AH257" s="555"/>
      <c r="AI257" s="836"/>
      <c r="AJ257" s="836"/>
      <c r="AK257" s="836"/>
      <c r="AL257" s="836"/>
      <c r="AM257" s="836"/>
      <c r="AN257" s="555"/>
      <c r="AO257" s="836"/>
      <c r="AP257" s="555"/>
      <c r="AQ257" s="836"/>
      <c r="AR257" s="555"/>
      <c r="AS257" s="836"/>
      <c r="AT257" s="555"/>
      <c r="AU257" s="836"/>
      <c r="AV257" s="555"/>
      <c r="AW257" s="836"/>
      <c r="AX257" s="555"/>
      <c r="AY257" s="836"/>
      <c r="AZ257" s="555"/>
      <c r="BA257" s="836"/>
      <c r="BB257" s="555"/>
      <c r="BC257" s="836"/>
      <c r="BD257" s="555"/>
      <c r="BE257" s="836"/>
      <c r="BF257" s="555"/>
      <c r="BG257" s="836"/>
      <c r="BH257" s="555"/>
      <c r="BI257" s="836"/>
      <c r="BJ257" s="555"/>
      <c r="BK257" s="836"/>
      <c r="BL257" s="555"/>
      <c r="BM257" s="836"/>
      <c r="BN257" s="555"/>
      <c r="BO257" s="836"/>
      <c r="BP257" s="555"/>
      <c r="BQ257" s="838"/>
      <c r="BR257" s="838"/>
      <c r="BS257" s="838"/>
      <c r="BT257" s="838"/>
      <c r="BU257" s="838"/>
      <c r="BV257" s="838"/>
      <c r="BW257" s="838"/>
      <c r="BX257" s="838"/>
      <c r="BY257" s="838"/>
      <c r="BZ257" s="838"/>
      <c r="CA257" s="838"/>
      <c r="CB257" s="1154"/>
      <c r="CC257" s="838"/>
      <c r="CD257" s="838"/>
      <c r="CE257" s="838"/>
      <c r="CF257" s="838"/>
      <c r="CG257" s="838"/>
      <c r="CH257" s="838"/>
      <c r="CI257" s="838"/>
      <c r="CJ257" s="838"/>
      <c r="CK257" s="838"/>
      <c r="CL257" s="838"/>
      <c r="CM257" s="838"/>
      <c r="CN257" s="838"/>
      <c r="CO257" s="838"/>
      <c r="CP257" s="838"/>
      <c r="CQ257" s="838"/>
      <c r="CR257" s="838"/>
      <c r="CS257" s="838"/>
      <c r="CT257" s="838"/>
      <c r="CU257" s="838"/>
      <c r="CV257" s="838"/>
      <c r="CW257" s="838"/>
      <c r="CX257" s="838"/>
      <c r="CY257" s="838"/>
      <c r="CZ257" s="838"/>
      <c r="DA257" s="838"/>
      <c r="DB257" s="838"/>
      <c r="DC257" s="838"/>
      <c r="DD257" s="838"/>
      <c r="DE257" s="838"/>
      <c r="DF257" s="838"/>
      <c r="DG257" s="838"/>
      <c r="DH257" s="838"/>
      <c r="DI257" s="838"/>
      <c r="DJ257" s="838"/>
      <c r="DK257" s="838"/>
      <c r="DL257" s="838"/>
      <c r="DM257" s="838"/>
      <c r="DN257" s="838"/>
      <c r="DO257" s="838"/>
      <c r="DP257" s="838"/>
      <c r="DQ257" s="838"/>
      <c r="DR257" s="838"/>
      <c r="DS257" s="838"/>
      <c r="DT257" s="838"/>
      <c r="DU257" s="838"/>
      <c r="DV257" s="838"/>
      <c r="DW257" s="838"/>
      <c r="DX257" s="838"/>
      <c r="DY257" s="838"/>
      <c r="DZ257" s="838"/>
      <c r="EA257" s="838"/>
      <c r="EB257" s="838"/>
      <c r="EC257" s="838"/>
      <c r="ED257" s="838"/>
      <c r="EE257" s="838"/>
      <c r="EF257" s="838"/>
      <c r="EG257" s="838"/>
      <c r="EH257" s="838"/>
      <c r="EI257" s="838"/>
      <c r="EJ257" s="838"/>
      <c r="EK257" s="838"/>
      <c r="EL257" s="838"/>
      <c r="EM257" s="838"/>
      <c r="EN257" s="838"/>
      <c r="EO257" s="838"/>
      <c r="EP257" s="838"/>
      <c r="EQ257" s="838"/>
      <c r="ER257" s="838"/>
      <c r="ES257" s="838"/>
      <c r="ET257" s="838"/>
      <c r="EU257" s="838"/>
      <c r="EV257" s="838"/>
      <c r="EW257" s="838"/>
      <c r="EX257" s="838"/>
      <c r="EY257" s="838"/>
      <c r="EZ257" s="838"/>
      <c r="FA257" s="838"/>
      <c r="FB257" s="838"/>
      <c r="FC257" s="838"/>
      <c r="FD257" s="838"/>
      <c r="FE257" s="838"/>
      <c r="FF257" s="838"/>
      <c r="FG257" s="838"/>
      <c r="FH257" s="838"/>
      <c r="FI257" s="838"/>
      <c r="FJ257" s="838"/>
      <c r="FK257" s="838"/>
      <c r="FL257" s="838"/>
      <c r="FM257" s="838"/>
      <c r="FN257" s="838"/>
      <c r="FO257" s="838"/>
      <c r="FP257" s="838"/>
      <c r="FQ257" s="838"/>
      <c r="FR257" s="838"/>
      <c r="FS257" s="838"/>
      <c r="FT257" s="838"/>
      <c r="FU257" s="838"/>
      <c r="FV257" s="838"/>
      <c r="FW257" s="838"/>
      <c r="IA257" s="710"/>
      <c r="IP257" s="710"/>
      <c r="IT257" s="711"/>
      <c r="JX257" s="838"/>
      <c r="JY257" s="838"/>
      <c r="JZ257" s="838"/>
      <c r="KA257" s="838"/>
      <c r="KB257" s="838"/>
    </row>
    <row r="258" spans="1:288" customFormat="1">
      <c r="A258" s="836"/>
      <c r="B258" s="836"/>
      <c r="C258" s="838"/>
      <c r="D258" s="838"/>
      <c r="E258" s="838"/>
      <c r="F258" s="836"/>
      <c r="G258" s="836"/>
      <c r="H258" s="836"/>
      <c r="I258" s="836"/>
      <c r="J258" s="836"/>
      <c r="K258" s="836"/>
      <c r="L258" s="836"/>
      <c r="M258" s="838"/>
      <c r="N258" s="838"/>
      <c r="O258" s="838"/>
      <c r="P258" s="838"/>
      <c r="Q258" s="838"/>
      <c r="R258" s="838"/>
      <c r="S258" s="838"/>
      <c r="T258" s="838"/>
      <c r="U258" s="59"/>
      <c r="V258" s="59"/>
      <c r="W258" s="496"/>
      <c r="X258" s="496"/>
      <c r="Y258" s="496"/>
      <c r="Z258" s="496"/>
      <c r="AA258" s="512"/>
      <c r="AB258" s="836"/>
      <c r="AC258" s="836"/>
      <c r="AD258" s="555"/>
      <c r="AE258" s="512"/>
      <c r="AF258" s="836"/>
      <c r="AG258" s="836"/>
      <c r="AH258" s="555"/>
      <c r="AI258" s="836"/>
      <c r="AJ258" s="836"/>
      <c r="AK258" s="836"/>
      <c r="AL258" s="836"/>
      <c r="AM258" s="836"/>
      <c r="AN258" s="555"/>
      <c r="AO258" s="836"/>
      <c r="AP258" s="555"/>
      <c r="AQ258" s="836"/>
      <c r="AR258" s="555"/>
      <c r="AS258" s="836"/>
      <c r="AT258" s="555"/>
      <c r="AU258" s="836"/>
      <c r="AV258" s="555"/>
      <c r="AW258" s="836"/>
      <c r="AX258" s="555"/>
      <c r="AY258" s="836"/>
      <c r="AZ258" s="555"/>
      <c r="BA258" s="836"/>
      <c r="BB258" s="555"/>
      <c r="BC258" s="836"/>
      <c r="BD258" s="555"/>
      <c r="BE258" s="836"/>
      <c r="BF258" s="555"/>
      <c r="BG258" s="836"/>
      <c r="BH258" s="555"/>
      <c r="BI258" s="836"/>
      <c r="BJ258" s="555"/>
      <c r="BK258" s="836"/>
      <c r="BL258" s="555"/>
      <c r="BM258" s="836"/>
      <c r="BN258" s="555"/>
      <c r="BO258" s="836"/>
      <c r="BP258" s="555"/>
      <c r="BQ258" s="838"/>
      <c r="BR258" s="838"/>
      <c r="BS258" s="838"/>
      <c r="BT258" s="838"/>
      <c r="BU258" s="838"/>
      <c r="BV258" s="838"/>
      <c r="BW258" s="838"/>
      <c r="BX258" s="838"/>
      <c r="BY258" s="838"/>
      <c r="BZ258" s="838"/>
      <c r="CA258" s="838"/>
      <c r="CB258" s="1154"/>
      <c r="CC258" s="838"/>
      <c r="CD258" s="838"/>
      <c r="CE258" s="838"/>
      <c r="CF258" s="838"/>
      <c r="CG258" s="838"/>
      <c r="CH258" s="838"/>
      <c r="CI258" s="838"/>
      <c r="CJ258" s="838"/>
      <c r="CK258" s="838"/>
      <c r="CL258" s="838"/>
      <c r="CM258" s="838"/>
      <c r="CN258" s="838"/>
      <c r="CO258" s="838"/>
      <c r="CP258" s="838"/>
      <c r="CQ258" s="838"/>
      <c r="CR258" s="838"/>
      <c r="CS258" s="838"/>
      <c r="CT258" s="838"/>
      <c r="CU258" s="838"/>
      <c r="CV258" s="838"/>
      <c r="CW258" s="838"/>
      <c r="CX258" s="838"/>
      <c r="CY258" s="838"/>
      <c r="CZ258" s="838"/>
      <c r="DA258" s="838"/>
      <c r="DB258" s="838"/>
      <c r="DC258" s="838"/>
      <c r="DD258" s="838"/>
      <c r="DE258" s="838"/>
      <c r="DF258" s="838"/>
      <c r="DG258" s="838"/>
      <c r="DH258" s="838"/>
      <c r="DI258" s="838"/>
      <c r="DJ258" s="838"/>
      <c r="DK258" s="838"/>
      <c r="DL258" s="838"/>
      <c r="DM258" s="838"/>
      <c r="DN258" s="838"/>
      <c r="DO258" s="838"/>
      <c r="DP258" s="838"/>
      <c r="DQ258" s="838"/>
      <c r="DR258" s="838"/>
      <c r="DS258" s="838"/>
      <c r="DT258" s="838"/>
      <c r="DU258" s="838"/>
      <c r="DV258" s="838"/>
      <c r="DW258" s="838"/>
      <c r="DX258" s="838"/>
      <c r="DY258" s="838"/>
      <c r="DZ258" s="838"/>
      <c r="EA258" s="838"/>
      <c r="EB258" s="838"/>
      <c r="EC258" s="838"/>
      <c r="ED258" s="838"/>
      <c r="EE258" s="838"/>
      <c r="EF258" s="838"/>
      <c r="EG258" s="838"/>
      <c r="EH258" s="838"/>
      <c r="EI258" s="838"/>
      <c r="EJ258" s="838"/>
      <c r="EK258" s="838"/>
      <c r="EL258" s="838"/>
      <c r="EM258" s="838"/>
      <c r="EN258" s="838"/>
      <c r="EO258" s="838"/>
      <c r="EP258" s="838"/>
      <c r="EQ258" s="838"/>
      <c r="ER258" s="838"/>
      <c r="ES258" s="838"/>
      <c r="ET258" s="838"/>
      <c r="EU258" s="838"/>
      <c r="EV258" s="838"/>
      <c r="EW258" s="838"/>
      <c r="EX258" s="838"/>
      <c r="EY258" s="838"/>
      <c r="EZ258" s="838"/>
      <c r="FA258" s="838"/>
      <c r="FB258" s="838"/>
      <c r="FC258" s="838"/>
      <c r="FD258" s="838"/>
      <c r="FE258" s="838"/>
      <c r="FF258" s="838"/>
      <c r="FG258" s="838"/>
      <c r="FH258" s="838"/>
      <c r="FI258" s="838"/>
      <c r="FJ258" s="838"/>
      <c r="FK258" s="838"/>
      <c r="FL258" s="838"/>
      <c r="FM258" s="838"/>
      <c r="FN258" s="838"/>
      <c r="FO258" s="838"/>
      <c r="FP258" s="838"/>
      <c r="FQ258" s="838"/>
      <c r="FR258" s="838"/>
      <c r="FS258" s="838"/>
      <c r="FT258" s="838"/>
      <c r="FU258" s="838"/>
      <c r="FV258" s="838"/>
      <c r="FW258" s="838"/>
      <c r="IA258" s="710"/>
      <c r="IP258" s="710"/>
      <c r="IT258" s="711"/>
      <c r="JX258" s="838"/>
      <c r="JY258" s="838"/>
      <c r="JZ258" s="838"/>
      <c r="KA258" s="838"/>
      <c r="KB258" s="838"/>
    </row>
    <row r="259" spans="1:288" customFormat="1">
      <c r="A259" s="836"/>
      <c r="B259" s="836"/>
      <c r="C259" s="838"/>
      <c r="D259" s="838"/>
      <c r="E259" s="838"/>
      <c r="F259" s="836"/>
      <c r="G259" s="836"/>
      <c r="H259" s="836"/>
      <c r="I259" s="836"/>
      <c r="J259" s="836"/>
      <c r="K259" s="836"/>
      <c r="L259" s="836"/>
      <c r="M259" s="838"/>
      <c r="N259" s="838"/>
      <c r="O259" s="838"/>
      <c r="P259" s="838"/>
      <c r="Q259" s="838"/>
      <c r="R259" s="838"/>
      <c r="S259" s="838"/>
      <c r="T259" s="838"/>
      <c r="U259" s="59"/>
      <c r="V259" s="59"/>
      <c r="W259" s="496"/>
      <c r="X259" s="496"/>
      <c r="Y259" s="496"/>
      <c r="Z259" s="496"/>
      <c r="AA259" s="512"/>
      <c r="AB259" s="836"/>
      <c r="AC259" s="836"/>
      <c r="AD259" s="555"/>
      <c r="AE259" s="512"/>
      <c r="AF259" s="836"/>
      <c r="AG259" s="836"/>
      <c r="AH259" s="555"/>
      <c r="AI259" s="836"/>
      <c r="AJ259" s="836"/>
      <c r="AK259" s="836"/>
      <c r="AL259" s="836"/>
      <c r="AM259" s="836"/>
      <c r="AN259" s="555"/>
      <c r="AO259" s="836"/>
      <c r="AP259" s="555"/>
      <c r="AQ259" s="836"/>
      <c r="AR259" s="555"/>
      <c r="AS259" s="836"/>
      <c r="AT259" s="555"/>
      <c r="AU259" s="836"/>
      <c r="AV259" s="555"/>
      <c r="AW259" s="836"/>
      <c r="AX259" s="555"/>
      <c r="AY259" s="836"/>
      <c r="AZ259" s="555"/>
      <c r="BA259" s="836"/>
      <c r="BB259" s="555"/>
      <c r="BC259" s="836"/>
      <c r="BD259" s="555"/>
      <c r="BE259" s="836"/>
      <c r="BF259" s="555"/>
      <c r="BG259" s="836"/>
      <c r="BH259" s="555"/>
      <c r="BI259" s="836"/>
      <c r="BJ259" s="555"/>
      <c r="BK259" s="836"/>
      <c r="BL259" s="555"/>
      <c r="BM259" s="836"/>
      <c r="BN259" s="555"/>
      <c r="BO259" s="836"/>
      <c r="BP259" s="555"/>
      <c r="BQ259" s="838"/>
      <c r="BR259" s="838"/>
      <c r="BS259" s="838"/>
      <c r="BT259" s="838"/>
      <c r="BU259" s="838"/>
      <c r="BV259" s="838"/>
      <c r="BW259" s="838"/>
      <c r="BX259" s="838"/>
      <c r="BY259" s="838"/>
      <c r="BZ259" s="838"/>
      <c r="CA259" s="838"/>
      <c r="CB259" s="1154"/>
      <c r="CC259" s="838"/>
      <c r="CD259" s="838"/>
      <c r="CE259" s="838"/>
      <c r="CF259" s="838"/>
      <c r="CG259" s="838"/>
      <c r="CH259" s="838"/>
      <c r="CI259" s="838"/>
      <c r="CJ259" s="838"/>
      <c r="CK259" s="838"/>
      <c r="CL259" s="838"/>
      <c r="CM259" s="838"/>
      <c r="CN259" s="838"/>
      <c r="CO259" s="838"/>
      <c r="CP259" s="838"/>
      <c r="CQ259" s="838"/>
      <c r="CR259" s="838"/>
      <c r="CS259" s="838"/>
      <c r="CT259" s="838"/>
      <c r="CU259" s="838"/>
      <c r="CV259" s="838"/>
      <c r="CW259" s="838"/>
      <c r="CX259" s="838"/>
      <c r="CY259" s="838"/>
      <c r="CZ259" s="838"/>
      <c r="DA259" s="838"/>
      <c r="DB259" s="838"/>
      <c r="DC259" s="838"/>
      <c r="DD259" s="838"/>
      <c r="DE259" s="838"/>
      <c r="DF259" s="838"/>
      <c r="DG259" s="838"/>
      <c r="DH259" s="838"/>
      <c r="DI259" s="838"/>
      <c r="DJ259" s="838"/>
      <c r="DK259" s="838"/>
      <c r="DL259" s="838"/>
      <c r="DM259" s="838"/>
      <c r="DN259" s="838"/>
      <c r="DO259" s="838"/>
      <c r="DP259" s="838"/>
      <c r="DQ259" s="838"/>
      <c r="DR259" s="838"/>
      <c r="DS259" s="838"/>
      <c r="DT259" s="838"/>
      <c r="DU259" s="838"/>
      <c r="DV259" s="838"/>
      <c r="DW259" s="838"/>
      <c r="DX259" s="838"/>
      <c r="DY259" s="838"/>
      <c r="DZ259" s="838"/>
      <c r="EA259" s="838"/>
      <c r="EB259" s="838"/>
      <c r="EC259" s="838"/>
      <c r="ED259" s="838"/>
      <c r="EE259" s="838"/>
      <c r="EF259" s="838"/>
      <c r="EG259" s="838"/>
      <c r="EH259" s="838"/>
      <c r="EI259" s="838"/>
      <c r="EJ259" s="838"/>
      <c r="EK259" s="838"/>
      <c r="EL259" s="838"/>
      <c r="EM259" s="838"/>
      <c r="EN259" s="838"/>
      <c r="EO259" s="838"/>
      <c r="EP259" s="838"/>
      <c r="EQ259" s="838"/>
      <c r="ER259" s="838"/>
      <c r="ES259" s="838"/>
      <c r="ET259" s="838"/>
      <c r="EU259" s="838"/>
      <c r="EV259" s="838"/>
      <c r="EW259" s="838"/>
      <c r="EX259" s="838"/>
      <c r="EY259" s="838"/>
      <c r="EZ259" s="838"/>
      <c r="FA259" s="838"/>
      <c r="FB259" s="838"/>
      <c r="FC259" s="838"/>
      <c r="FD259" s="838"/>
      <c r="FE259" s="838"/>
      <c r="FF259" s="838"/>
      <c r="FG259" s="838"/>
      <c r="FH259" s="838"/>
      <c r="FI259" s="838"/>
      <c r="FJ259" s="838"/>
      <c r="FK259" s="838"/>
      <c r="FL259" s="838"/>
      <c r="FM259" s="838"/>
      <c r="FN259" s="838"/>
      <c r="FO259" s="838"/>
      <c r="FP259" s="838"/>
      <c r="FQ259" s="838"/>
      <c r="FR259" s="838"/>
      <c r="FS259" s="838"/>
      <c r="FT259" s="838"/>
      <c r="FU259" s="838"/>
      <c r="FV259" s="838"/>
      <c r="FW259" s="838"/>
      <c r="IA259" s="710"/>
      <c r="IP259" s="710"/>
      <c r="IT259" s="711"/>
      <c r="JX259" s="838"/>
      <c r="JY259" s="838"/>
      <c r="JZ259" s="838"/>
      <c r="KA259" s="838"/>
      <c r="KB259" s="838"/>
    </row>
    <row r="260" spans="1:288" customFormat="1">
      <c r="A260" s="836"/>
      <c r="B260" s="836"/>
      <c r="C260" s="838"/>
      <c r="D260" s="838"/>
      <c r="E260" s="838"/>
      <c r="F260" s="836"/>
      <c r="G260" s="836"/>
      <c r="H260" s="836"/>
      <c r="I260" s="836"/>
      <c r="J260" s="836"/>
      <c r="K260" s="836"/>
      <c r="L260" s="836"/>
      <c r="M260" s="838"/>
      <c r="N260" s="838"/>
      <c r="O260" s="838"/>
      <c r="P260" s="838"/>
      <c r="Q260" s="838"/>
      <c r="R260" s="838"/>
      <c r="S260" s="838"/>
      <c r="T260" s="838"/>
      <c r="U260" s="59"/>
      <c r="V260" s="59"/>
      <c r="W260" s="496"/>
      <c r="X260" s="496"/>
      <c r="Y260" s="496"/>
      <c r="Z260" s="496"/>
      <c r="AA260" s="512"/>
      <c r="AB260" s="836"/>
      <c r="AC260" s="836"/>
      <c r="AD260" s="555"/>
      <c r="AE260" s="512"/>
      <c r="AF260" s="836"/>
      <c r="AG260" s="836"/>
      <c r="AH260" s="555"/>
      <c r="AI260" s="836"/>
      <c r="AJ260" s="836"/>
      <c r="AK260" s="836"/>
      <c r="AL260" s="836"/>
      <c r="AM260" s="836"/>
      <c r="AN260" s="555"/>
      <c r="AO260" s="836"/>
      <c r="AP260" s="555"/>
      <c r="AQ260" s="836"/>
      <c r="AR260" s="555"/>
      <c r="AS260" s="836"/>
      <c r="AT260" s="555"/>
      <c r="AU260" s="836"/>
      <c r="AV260" s="555"/>
      <c r="AW260" s="836"/>
      <c r="AX260" s="555"/>
      <c r="AY260" s="836"/>
      <c r="AZ260" s="555"/>
      <c r="BA260" s="836"/>
      <c r="BB260" s="555"/>
      <c r="BC260" s="836"/>
      <c r="BD260" s="555"/>
      <c r="BE260" s="836"/>
      <c r="BF260" s="555"/>
      <c r="BG260" s="836"/>
      <c r="BH260" s="555"/>
      <c r="BI260" s="836"/>
      <c r="BJ260" s="555"/>
      <c r="BK260" s="836"/>
      <c r="BL260" s="555"/>
      <c r="BM260" s="836"/>
      <c r="BN260" s="555"/>
      <c r="BO260" s="836"/>
      <c r="BP260" s="555"/>
      <c r="BQ260" s="838"/>
      <c r="BR260" s="838"/>
      <c r="BS260" s="838"/>
      <c r="BT260" s="838"/>
      <c r="BU260" s="838"/>
      <c r="BV260" s="838"/>
      <c r="BW260" s="838"/>
      <c r="BX260" s="838"/>
      <c r="BY260" s="838"/>
      <c r="BZ260" s="838"/>
      <c r="CA260" s="838"/>
      <c r="CB260" s="1154"/>
      <c r="CC260" s="838"/>
      <c r="CD260" s="838"/>
      <c r="CE260" s="838"/>
      <c r="CF260" s="838"/>
      <c r="CG260" s="838"/>
      <c r="CH260" s="838"/>
      <c r="CI260" s="838"/>
      <c r="CJ260" s="838"/>
      <c r="CK260" s="838"/>
      <c r="CL260" s="838"/>
      <c r="CM260" s="838"/>
      <c r="CN260" s="838"/>
      <c r="CO260" s="838"/>
      <c r="CP260" s="838"/>
      <c r="CQ260" s="838"/>
      <c r="CR260" s="838"/>
      <c r="CS260" s="838"/>
      <c r="CT260" s="838"/>
      <c r="CU260" s="838"/>
      <c r="CV260" s="838"/>
      <c r="CW260" s="838"/>
      <c r="CX260" s="838"/>
      <c r="CY260" s="838"/>
      <c r="CZ260" s="838"/>
      <c r="DA260" s="838"/>
      <c r="DB260" s="838"/>
      <c r="DC260" s="838"/>
      <c r="DD260" s="838"/>
      <c r="DE260" s="838"/>
      <c r="DF260" s="838"/>
      <c r="DG260" s="838"/>
      <c r="DH260" s="838"/>
      <c r="DI260" s="838"/>
      <c r="DJ260" s="838"/>
      <c r="DK260" s="838"/>
      <c r="DL260" s="838"/>
      <c r="DM260" s="838"/>
      <c r="DN260" s="838"/>
      <c r="DO260" s="838"/>
      <c r="DP260" s="838"/>
      <c r="DQ260" s="838"/>
      <c r="DR260" s="838"/>
      <c r="DS260" s="838"/>
      <c r="DT260" s="838"/>
      <c r="DU260" s="838"/>
      <c r="DV260" s="838"/>
      <c r="DW260" s="838"/>
      <c r="DX260" s="838"/>
      <c r="DY260" s="838"/>
      <c r="DZ260" s="838"/>
      <c r="EA260" s="838"/>
      <c r="EB260" s="838"/>
      <c r="EC260" s="838"/>
      <c r="ED260" s="838"/>
      <c r="EE260" s="838"/>
      <c r="EF260" s="838"/>
      <c r="EG260" s="838"/>
      <c r="EH260" s="838"/>
      <c r="EI260" s="838"/>
      <c r="EJ260" s="838"/>
      <c r="EK260" s="838"/>
      <c r="EL260" s="838"/>
      <c r="EM260" s="838"/>
      <c r="EN260" s="838"/>
      <c r="EO260" s="838"/>
      <c r="EP260" s="838"/>
      <c r="EQ260" s="838"/>
      <c r="ER260" s="838"/>
      <c r="ES260" s="838"/>
      <c r="ET260" s="838"/>
      <c r="EU260" s="838"/>
      <c r="EV260" s="838"/>
      <c r="EW260" s="838"/>
      <c r="EX260" s="838"/>
      <c r="EY260" s="838"/>
      <c r="EZ260" s="838"/>
      <c r="FA260" s="838"/>
      <c r="FB260" s="838"/>
      <c r="FC260" s="838"/>
      <c r="FD260" s="838"/>
      <c r="FE260" s="838"/>
      <c r="FF260" s="838"/>
      <c r="FG260" s="838"/>
      <c r="FH260" s="838"/>
      <c r="FI260" s="838"/>
      <c r="FJ260" s="838"/>
      <c r="FK260" s="838"/>
      <c r="FL260" s="838"/>
      <c r="FM260" s="838"/>
      <c r="FN260" s="838"/>
      <c r="FO260" s="838"/>
      <c r="FP260" s="838"/>
      <c r="FQ260" s="838"/>
      <c r="FR260" s="838"/>
      <c r="FS260" s="838"/>
      <c r="FT260" s="838"/>
      <c r="FU260" s="838"/>
      <c r="FV260" s="838"/>
      <c r="FW260" s="838"/>
      <c r="IA260" s="710"/>
      <c r="IP260" s="710"/>
      <c r="IT260" s="711"/>
      <c r="JX260" s="838"/>
      <c r="JY260" s="838"/>
      <c r="JZ260" s="838"/>
      <c r="KA260" s="838"/>
      <c r="KB260" s="838"/>
    </row>
    <row r="261" spans="1:288" customFormat="1">
      <c r="A261" s="836"/>
      <c r="B261" s="836"/>
      <c r="C261" s="838"/>
      <c r="D261" s="838"/>
      <c r="E261" s="838"/>
      <c r="F261" s="836"/>
      <c r="G261" s="836"/>
      <c r="H261" s="836"/>
      <c r="I261" s="836"/>
      <c r="J261" s="836"/>
      <c r="K261" s="836"/>
      <c r="L261" s="836"/>
      <c r="M261" s="838"/>
      <c r="N261" s="838"/>
      <c r="O261" s="838"/>
      <c r="P261" s="838"/>
      <c r="Q261" s="838"/>
      <c r="R261" s="838"/>
      <c r="S261" s="838"/>
      <c r="T261" s="838"/>
      <c r="U261" s="59"/>
      <c r="V261" s="59"/>
      <c r="W261" s="496"/>
      <c r="X261" s="496"/>
      <c r="Y261" s="496"/>
      <c r="Z261" s="496"/>
      <c r="AA261" s="512"/>
      <c r="AB261" s="836"/>
      <c r="AC261" s="836"/>
      <c r="AD261" s="555"/>
      <c r="AE261" s="512"/>
      <c r="AF261" s="836"/>
      <c r="AG261" s="836"/>
      <c r="AH261" s="555"/>
      <c r="AI261" s="836"/>
      <c r="AJ261" s="836"/>
      <c r="AK261" s="836"/>
      <c r="AL261" s="836"/>
      <c r="AM261" s="836"/>
      <c r="AN261" s="555"/>
      <c r="AO261" s="836"/>
      <c r="AP261" s="555"/>
      <c r="AQ261" s="836"/>
      <c r="AR261" s="555"/>
      <c r="AS261" s="836"/>
      <c r="AT261" s="555"/>
      <c r="AU261" s="836"/>
      <c r="AV261" s="555"/>
      <c r="AW261" s="836"/>
      <c r="AX261" s="555"/>
      <c r="AY261" s="836"/>
      <c r="AZ261" s="555"/>
      <c r="BA261" s="836"/>
      <c r="BB261" s="555"/>
      <c r="BC261" s="836"/>
      <c r="BD261" s="555"/>
      <c r="BE261" s="836"/>
      <c r="BF261" s="555"/>
      <c r="BG261" s="836"/>
      <c r="BH261" s="555"/>
      <c r="BI261" s="836"/>
      <c r="BJ261" s="555"/>
      <c r="BK261" s="836"/>
      <c r="BL261" s="555"/>
      <c r="BM261" s="836"/>
      <c r="BN261" s="555"/>
      <c r="BO261" s="836"/>
      <c r="BP261" s="555"/>
      <c r="BQ261" s="838"/>
      <c r="BR261" s="838"/>
      <c r="BS261" s="838"/>
      <c r="BT261" s="838"/>
      <c r="BU261" s="838"/>
      <c r="BV261" s="838"/>
      <c r="BW261" s="838"/>
      <c r="BX261" s="838"/>
      <c r="BY261" s="838"/>
      <c r="BZ261" s="838"/>
      <c r="CA261" s="838"/>
      <c r="CB261" s="1154"/>
      <c r="CC261" s="838"/>
      <c r="CD261" s="838"/>
      <c r="CE261" s="838"/>
      <c r="CF261" s="838"/>
      <c r="CG261" s="838"/>
      <c r="CH261" s="838"/>
      <c r="CI261" s="838"/>
      <c r="CJ261" s="838"/>
      <c r="CK261" s="838"/>
      <c r="CL261" s="838"/>
      <c r="CM261" s="838"/>
      <c r="CN261" s="838"/>
      <c r="CO261" s="838"/>
      <c r="CP261" s="838"/>
      <c r="CQ261" s="838"/>
      <c r="CR261" s="838"/>
      <c r="CS261" s="838"/>
      <c r="CT261" s="838"/>
      <c r="CU261" s="838"/>
      <c r="CV261" s="838"/>
      <c r="CW261" s="838"/>
      <c r="CX261" s="838"/>
      <c r="CY261" s="838"/>
      <c r="CZ261" s="838"/>
      <c r="DA261" s="838"/>
      <c r="DB261" s="838"/>
      <c r="DC261" s="838"/>
      <c r="DD261" s="838"/>
      <c r="DE261" s="838"/>
      <c r="DF261" s="838"/>
      <c r="DG261" s="838"/>
      <c r="DH261" s="838"/>
      <c r="DI261" s="838"/>
      <c r="DJ261" s="838"/>
      <c r="DK261" s="838"/>
      <c r="DL261" s="838"/>
      <c r="DM261" s="838"/>
      <c r="DN261" s="838"/>
      <c r="DO261" s="838"/>
      <c r="DP261" s="838"/>
      <c r="DQ261" s="838"/>
      <c r="DR261" s="838"/>
      <c r="DS261" s="838"/>
      <c r="DT261" s="838"/>
      <c r="DU261" s="838"/>
      <c r="DV261" s="838"/>
      <c r="DW261" s="838"/>
      <c r="DX261" s="838"/>
      <c r="DY261" s="838"/>
      <c r="DZ261" s="838"/>
      <c r="EA261" s="838"/>
      <c r="EB261" s="838"/>
      <c r="EC261" s="838"/>
      <c r="ED261" s="838"/>
      <c r="EE261" s="838"/>
      <c r="EF261" s="838"/>
      <c r="EG261" s="838"/>
      <c r="EH261" s="838"/>
      <c r="EI261" s="838"/>
      <c r="EJ261" s="838"/>
      <c r="EK261" s="838"/>
      <c r="EL261" s="838"/>
      <c r="EM261" s="838"/>
      <c r="EN261" s="838"/>
      <c r="EO261" s="838"/>
      <c r="EP261" s="838"/>
      <c r="EQ261" s="838"/>
      <c r="ER261" s="838"/>
      <c r="ES261" s="838"/>
      <c r="ET261" s="838"/>
      <c r="EU261" s="838"/>
      <c r="EV261" s="838"/>
      <c r="EW261" s="838"/>
      <c r="EX261" s="838"/>
      <c r="EY261" s="838"/>
      <c r="EZ261" s="838"/>
      <c r="FA261" s="838"/>
      <c r="FB261" s="838"/>
      <c r="FC261" s="838"/>
      <c r="FD261" s="838"/>
      <c r="FE261" s="838"/>
      <c r="FF261" s="838"/>
      <c r="FG261" s="838"/>
      <c r="FH261" s="838"/>
      <c r="FI261" s="838"/>
      <c r="FJ261" s="838"/>
      <c r="FK261" s="838"/>
      <c r="FL261" s="838"/>
      <c r="FM261" s="838"/>
      <c r="FN261" s="838"/>
      <c r="FO261" s="838"/>
      <c r="FP261" s="838"/>
      <c r="FQ261" s="838"/>
      <c r="FR261" s="838"/>
      <c r="FS261" s="838"/>
      <c r="FT261" s="838"/>
      <c r="FU261" s="838"/>
      <c r="FV261" s="838"/>
      <c r="FW261" s="838"/>
      <c r="IA261" s="710"/>
      <c r="IP261" s="710"/>
      <c r="IT261" s="711"/>
      <c r="JX261" s="838"/>
      <c r="JY261" s="838"/>
      <c r="JZ261" s="838"/>
      <c r="KA261" s="838"/>
      <c r="KB261" s="838"/>
    </row>
    <row r="262" spans="1:288" customFormat="1">
      <c r="A262" s="836"/>
      <c r="B262" s="836"/>
      <c r="C262" s="838"/>
      <c r="D262" s="838"/>
      <c r="E262" s="838"/>
      <c r="F262" s="836"/>
      <c r="G262" s="836"/>
      <c r="H262" s="836"/>
      <c r="I262" s="836"/>
      <c r="J262" s="836"/>
      <c r="K262" s="836"/>
      <c r="L262" s="836"/>
      <c r="M262" s="838"/>
      <c r="N262" s="838"/>
      <c r="O262" s="838"/>
      <c r="P262" s="838"/>
      <c r="Q262" s="838"/>
      <c r="R262" s="838"/>
      <c r="S262" s="838"/>
      <c r="T262" s="838"/>
      <c r="U262" s="59"/>
      <c r="V262" s="59"/>
      <c r="W262" s="496"/>
      <c r="X262" s="496"/>
      <c r="Y262" s="496"/>
      <c r="Z262" s="496"/>
      <c r="AA262" s="512"/>
      <c r="AB262" s="836"/>
      <c r="AC262" s="836"/>
      <c r="AD262" s="555"/>
      <c r="AE262" s="512"/>
      <c r="AF262" s="836"/>
      <c r="AG262" s="836"/>
      <c r="AH262" s="555"/>
      <c r="AI262" s="836"/>
      <c r="AJ262" s="836"/>
      <c r="AK262" s="836"/>
      <c r="AL262" s="836"/>
      <c r="AM262" s="836"/>
      <c r="AN262" s="555"/>
      <c r="AO262" s="836"/>
      <c r="AP262" s="555"/>
      <c r="AQ262" s="836"/>
      <c r="AR262" s="555"/>
      <c r="AS262" s="836"/>
      <c r="AT262" s="555"/>
      <c r="AU262" s="836"/>
      <c r="AV262" s="555"/>
      <c r="AW262" s="836"/>
      <c r="AX262" s="555"/>
      <c r="AY262" s="836"/>
      <c r="AZ262" s="555"/>
      <c r="BA262" s="836"/>
      <c r="BB262" s="555"/>
      <c r="BC262" s="836"/>
      <c r="BD262" s="555"/>
      <c r="BE262" s="836"/>
      <c r="BF262" s="555"/>
      <c r="BG262" s="836"/>
      <c r="BH262" s="555"/>
      <c r="BI262" s="836"/>
      <c r="BJ262" s="555"/>
      <c r="BK262" s="836"/>
      <c r="BL262" s="555"/>
      <c r="BM262" s="836"/>
      <c r="BN262" s="555"/>
      <c r="BO262" s="836"/>
      <c r="BP262" s="555"/>
      <c r="BQ262" s="838"/>
      <c r="BR262" s="838"/>
      <c r="BS262" s="838"/>
      <c r="BT262" s="838"/>
      <c r="BU262" s="838"/>
      <c r="BV262" s="838"/>
      <c r="BW262" s="838"/>
      <c r="BX262" s="838"/>
      <c r="BY262" s="838"/>
      <c r="BZ262" s="838"/>
      <c r="CA262" s="838"/>
      <c r="CB262" s="1154"/>
      <c r="CC262" s="838"/>
      <c r="CD262" s="838"/>
      <c r="CE262" s="838"/>
      <c r="CF262" s="838"/>
      <c r="CG262" s="838"/>
      <c r="CH262" s="838"/>
      <c r="CI262" s="838"/>
      <c r="CJ262" s="838"/>
      <c r="CK262" s="838"/>
      <c r="CL262" s="838"/>
      <c r="CM262" s="838"/>
      <c r="CN262" s="838"/>
      <c r="CO262" s="838"/>
      <c r="CP262" s="838"/>
      <c r="CQ262" s="838"/>
      <c r="CR262" s="838"/>
      <c r="CS262" s="838"/>
      <c r="CT262" s="838"/>
      <c r="CU262" s="838"/>
      <c r="CV262" s="838"/>
      <c r="CW262" s="838"/>
      <c r="CX262" s="838"/>
      <c r="CY262" s="838"/>
      <c r="CZ262" s="838"/>
      <c r="DA262" s="838"/>
      <c r="DB262" s="838"/>
      <c r="DC262" s="838"/>
      <c r="DD262" s="838"/>
      <c r="DE262" s="838"/>
      <c r="DF262" s="838"/>
      <c r="DG262" s="838"/>
      <c r="DH262" s="838"/>
      <c r="DI262" s="838"/>
      <c r="DJ262" s="838"/>
      <c r="DK262" s="838"/>
      <c r="DL262" s="838"/>
      <c r="DM262" s="838"/>
      <c r="DN262" s="838"/>
      <c r="DO262" s="838"/>
      <c r="DP262" s="838"/>
      <c r="DQ262" s="838"/>
      <c r="DR262" s="838"/>
      <c r="DS262" s="838"/>
      <c r="DT262" s="838"/>
      <c r="DU262" s="838"/>
      <c r="DV262" s="838"/>
      <c r="DW262" s="838"/>
      <c r="DX262" s="838"/>
      <c r="DY262" s="838"/>
      <c r="DZ262" s="838"/>
      <c r="EA262" s="838"/>
      <c r="EB262" s="838"/>
      <c r="EC262" s="838"/>
      <c r="ED262" s="838"/>
      <c r="EE262" s="838"/>
      <c r="EF262" s="838"/>
      <c r="EG262" s="838"/>
      <c r="EH262" s="838"/>
      <c r="EI262" s="838"/>
      <c r="EJ262" s="838"/>
      <c r="EK262" s="838"/>
      <c r="EL262" s="838"/>
      <c r="EM262" s="838"/>
      <c r="EN262" s="838"/>
      <c r="EO262" s="838"/>
      <c r="EP262" s="838"/>
      <c r="EQ262" s="838"/>
      <c r="ER262" s="838"/>
      <c r="ES262" s="838"/>
      <c r="ET262" s="838"/>
      <c r="EU262" s="838"/>
      <c r="EV262" s="838"/>
      <c r="EW262" s="838"/>
      <c r="EX262" s="838"/>
      <c r="EY262" s="838"/>
      <c r="EZ262" s="838"/>
      <c r="FA262" s="838"/>
      <c r="FB262" s="838"/>
      <c r="FC262" s="838"/>
      <c r="FD262" s="838"/>
      <c r="FE262" s="838"/>
      <c r="FF262" s="838"/>
      <c r="FG262" s="838"/>
      <c r="FH262" s="838"/>
      <c r="FI262" s="838"/>
      <c r="FJ262" s="838"/>
      <c r="FK262" s="838"/>
      <c r="FL262" s="838"/>
      <c r="FM262" s="838"/>
      <c r="FN262" s="838"/>
      <c r="FO262" s="838"/>
      <c r="FP262" s="838"/>
      <c r="FQ262" s="838"/>
      <c r="FR262" s="838"/>
      <c r="FS262" s="838"/>
      <c r="FT262" s="838"/>
      <c r="FU262" s="838"/>
      <c r="FV262" s="838"/>
      <c r="FW262" s="838"/>
      <c r="IA262" s="710"/>
      <c r="IP262" s="710"/>
      <c r="IT262" s="711"/>
      <c r="JX262" s="838"/>
      <c r="JY262" s="838"/>
      <c r="JZ262" s="838"/>
      <c r="KA262" s="838"/>
      <c r="KB262" s="838"/>
    </row>
    <row r="263" spans="1:288" customFormat="1">
      <c r="A263" s="836"/>
      <c r="B263" s="836"/>
      <c r="C263" s="838"/>
      <c r="D263" s="838"/>
      <c r="E263" s="838"/>
      <c r="F263" s="836"/>
      <c r="G263" s="836"/>
      <c r="H263" s="836"/>
      <c r="I263" s="836"/>
      <c r="J263" s="836"/>
      <c r="K263" s="836"/>
      <c r="L263" s="836"/>
      <c r="M263" s="838"/>
      <c r="N263" s="838"/>
      <c r="O263" s="838"/>
      <c r="P263" s="838"/>
      <c r="Q263" s="838"/>
      <c r="R263" s="838"/>
      <c r="S263" s="838"/>
      <c r="T263" s="838"/>
      <c r="U263" s="59"/>
      <c r="V263" s="59"/>
      <c r="W263" s="496"/>
      <c r="X263" s="496"/>
      <c r="Y263" s="496"/>
      <c r="Z263" s="496"/>
      <c r="AA263" s="512"/>
      <c r="AB263" s="836"/>
      <c r="AC263" s="836"/>
      <c r="AD263" s="555"/>
      <c r="AE263" s="512"/>
      <c r="AF263" s="836"/>
      <c r="AG263" s="836"/>
      <c r="AH263" s="555"/>
      <c r="AI263" s="836"/>
      <c r="AJ263" s="836"/>
      <c r="AK263" s="836"/>
      <c r="AL263" s="836"/>
      <c r="AM263" s="836"/>
      <c r="AN263" s="555"/>
      <c r="AO263" s="836"/>
      <c r="AP263" s="555"/>
      <c r="AQ263" s="836"/>
      <c r="AR263" s="555"/>
      <c r="AS263" s="836"/>
      <c r="AT263" s="555"/>
      <c r="AU263" s="836"/>
      <c r="AV263" s="555"/>
      <c r="AW263" s="836"/>
      <c r="AX263" s="555"/>
      <c r="AY263" s="836"/>
      <c r="AZ263" s="555"/>
      <c r="BA263" s="836"/>
      <c r="BB263" s="555"/>
      <c r="BC263" s="836"/>
      <c r="BD263" s="555"/>
      <c r="BE263" s="836"/>
      <c r="BF263" s="555"/>
      <c r="BG263" s="836"/>
      <c r="BH263" s="555"/>
      <c r="BI263" s="836"/>
      <c r="BJ263" s="555"/>
      <c r="BK263" s="836"/>
      <c r="BL263" s="555"/>
      <c r="BM263" s="836"/>
      <c r="BN263" s="555"/>
      <c r="BO263" s="836"/>
      <c r="BP263" s="555"/>
      <c r="BQ263" s="838"/>
      <c r="BR263" s="838"/>
      <c r="BS263" s="838"/>
      <c r="BT263" s="838"/>
      <c r="BU263" s="838"/>
      <c r="BV263" s="838"/>
      <c r="BW263" s="838"/>
      <c r="BX263" s="838"/>
      <c r="BY263" s="838"/>
      <c r="BZ263" s="838"/>
      <c r="CA263" s="838"/>
      <c r="CB263" s="1154"/>
      <c r="CC263" s="838"/>
      <c r="CD263" s="838"/>
      <c r="CE263" s="838"/>
      <c r="CF263" s="838"/>
      <c r="CG263" s="838"/>
      <c r="CH263" s="838"/>
      <c r="CI263" s="838"/>
      <c r="CJ263" s="838"/>
      <c r="CK263" s="838"/>
      <c r="CL263" s="838"/>
      <c r="CM263" s="838"/>
      <c r="CN263" s="838"/>
      <c r="CO263" s="838"/>
      <c r="CP263" s="838"/>
      <c r="CQ263" s="838"/>
      <c r="CR263" s="838"/>
      <c r="CS263" s="838"/>
      <c r="CT263" s="838"/>
      <c r="CU263" s="838"/>
      <c r="CV263" s="838"/>
      <c r="CW263" s="838"/>
      <c r="CX263" s="838"/>
      <c r="CY263" s="838"/>
      <c r="CZ263" s="838"/>
      <c r="DA263" s="838"/>
      <c r="DB263" s="838"/>
      <c r="DC263" s="838"/>
      <c r="DD263" s="838"/>
      <c r="DE263" s="838"/>
      <c r="DF263" s="838"/>
      <c r="DG263" s="838"/>
      <c r="DH263" s="838"/>
      <c r="DI263" s="838"/>
      <c r="DJ263" s="838"/>
      <c r="DK263" s="838"/>
      <c r="DL263" s="838"/>
      <c r="DM263" s="838"/>
      <c r="DN263" s="838"/>
      <c r="DO263" s="838"/>
      <c r="DP263" s="838"/>
      <c r="DQ263" s="838"/>
      <c r="DR263" s="838"/>
      <c r="DS263" s="838"/>
      <c r="DT263" s="838"/>
      <c r="DU263" s="838"/>
      <c r="DV263" s="838"/>
      <c r="DW263" s="838"/>
      <c r="DX263" s="838"/>
      <c r="DY263" s="838"/>
      <c r="DZ263" s="838"/>
      <c r="EA263" s="838"/>
      <c r="EB263" s="838"/>
      <c r="EC263" s="838"/>
      <c r="ED263" s="838"/>
      <c r="EE263" s="838"/>
      <c r="EF263" s="838"/>
      <c r="EG263" s="838"/>
      <c r="EH263" s="838"/>
      <c r="EI263" s="838"/>
      <c r="EJ263" s="838"/>
      <c r="EK263" s="838"/>
      <c r="EL263" s="838"/>
      <c r="EM263" s="838"/>
      <c r="EN263" s="838"/>
      <c r="EO263" s="838"/>
      <c r="EP263" s="838"/>
      <c r="EQ263" s="838"/>
      <c r="ER263" s="838"/>
      <c r="ES263" s="838"/>
      <c r="ET263" s="838"/>
      <c r="EU263" s="838"/>
      <c r="EV263" s="838"/>
      <c r="EW263" s="838"/>
      <c r="EX263" s="838"/>
      <c r="EY263" s="838"/>
      <c r="EZ263" s="838"/>
      <c r="FA263" s="838"/>
      <c r="FB263" s="838"/>
      <c r="FC263" s="838"/>
      <c r="FD263" s="838"/>
      <c r="FE263" s="838"/>
      <c r="FF263" s="838"/>
      <c r="FG263" s="838"/>
      <c r="FH263" s="838"/>
      <c r="FI263" s="838"/>
      <c r="FJ263" s="838"/>
      <c r="FK263" s="838"/>
      <c r="FL263" s="838"/>
      <c r="FM263" s="838"/>
      <c r="FN263" s="838"/>
      <c r="FO263" s="838"/>
      <c r="FP263" s="838"/>
      <c r="FQ263" s="838"/>
      <c r="FR263" s="838"/>
      <c r="FS263" s="838"/>
      <c r="FT263" s="838"/>
      <c r="FU263" s="838"/>
      <c r="FV263" s="838"/>
      <c r="FW263" s="838"/>
      <c r="IA263" s="710"/>
      <c r="IP263" s="710"/>
      <c r="IT263" s="711"/>
      <c r="JX263" s="838"/>
      <c r="JY263" s="838"/>
      <c r="JZ263" s="838"/>
      <c r="KA263" s="838"/>
      <c r="KB263" s="838"/>
    </row>
    <row r="264" spans="1:288" customFormat="1">
      <c r="A264" s="836"/>
      <c r="B264" s="836"/>
      <c r="C264" s="838"/>
      <c r="D264" s="838"/>
      <c r="E264" s="838"/>
      <c r="F264" s="836"/>
      <c r="G264" s="836"/>
      <c r="H264" s="836"/>
      <c r="I264" s="836"/>
      <c r="J264" s="836"/>
      <c r="K264" s="836"/>
      <c r="L264" s="836"/>
      <c r="M264" s="838"/>
      <c r="N264" s="838"/>
      <c r="O264" s="838"/>
      <c r="P264" s="838"/>
      <c r="Q264" s="838"/>
      <c r="R264" s="838"/>
      <c r="S264" s="838"/>
      <c r="T264" s="838"/>
      <c r="U264" s="59"/>
      <c r="V264" s="59"/>
      <c r="W264" s="496"/>
      <c r="X264" s="496"/>
      <c r="Y264" s="496"/>
      <c r="Z264" s="496"/>
      <c r="AA264" s="512"/>
      <c r="AB264" s="836"/>
      <c r="AC264" s="836"/>
      <c r="AD264" s="555"/>
      <c r="AE264" s="512"/>
      <c r="AF264" s="836"/>
      <c r="AG264" s="836"/>
      <c r="AH264" s="555"/>
      <c r="AI264" s="836"/>
      <c r="AJ264" s="836"/>
      <c r="AK264" s="836"/>
      <c r="AL264" s="836"/>
      <c r="AM264" s="836"/>
      <c r="AN264" s="555"/>
      <c r="AO264" s="836"/>
      <c r="AP264" s="555"/>
      <c r="AQ264" s="836"/>
      <c r="AR264" s="555"/>
      <c r="AS264" s="836"/>
      <c r="AT264" s="555"/>
      <c r="AU264" s="836"/>
      <c r="AV264" s="555"/>
      <c r="AW264" s="836"/>
      <c r="AX264" s="555"/>
      <c r="AY264" s="836"/>
      <c r="AZ264" s="555"/>
      <c r="BA264" s="836"/>
      <c r="BB264" s="555"/>
      <c r="BC264" s="836"/>
      <c r="BD264" s="555"/>
      <c r="BE264" s="836"/>
      <c r="BF264" s="555"/>
      <c r="BG264" s="836"/>
      <c r="BH264" s="555"/>
      <c r="BI264" s="836"/>
      <c r="BJ264" s="555"/>
      <c r="BK264" s="836"/>
      <c r="BL264" s="555"/>
      <c r="BM264" s="836"/>
      <c r="BN264" s="555"/>
      <c r="BO264" s="836"/>
      <c r="BP264" s="555"/>
      <c r="BQ264" s="838"/>
      <c r="BR264" s="838"/>
      <c r="BS264" s="838"/>
      <c r="BT264" s="838"/>
      <c r="BU264" s="838"/>
      <c r="BV264" s="838"/>
      <c r="BW264" s="838"/>
      <c r="BX264" s="838"/>
      <c r="BY264" s="838"/>
      <c r="BZ264" s="838"/>
      <c r="CA264" s="838"/>
      <c r="CB264" s="1154"/>
      <c r="CC264" s="838"/>
      <c r="CD264" s="838"/>
      <c r="CE264" s="838"/>
      <c r="CF264" s="838"/>
      <c r="CG264" s="838"/>
      <c r="CH264" s="838"/>
      <c r="CI264" s="838"/>
      <c r="CJ264" s="838"/>
      <c r="CK264" s="838"/>
      <c r="CL264" s="838"/>
      <c r="CM264" s="838"/>
      <c r="CN264" s="838"/>
      <c r="CO264" s="838"/>
      <c r="CP264" s="838"/>
      <c r="CQ264" s="838"/>
      <c r="CR264" s="838"/>
      <c r="CS264" s="838"/>
      <c r="CT264" s="838"/>
      <c r="CU264" s="838"/>
      <c r="CV264" s="838"/>
      <c r="CW264" s="838"/>
      <c r="CX264" s="838"/>
      <c r="CY264" s="838"/>
      <c r="CZ264" s="838"/>
      <c r="DA264" s="838"/>
      <c r="DB264" s="838"/>
      <c r="DC264" s="838"/>
      <c r="DD264" s="838"/>
      <c r="DE264" s="838"/>
      <c r="DF264" s="838"/>
      <c r="DG264" s="838"/>
      <c r="DH264" s="838"/>
      <c r="DI264" s="838"/>
      <c r="DJ264" s="838"/>
      <c r="DK264" s="838"/>
      <c r="DL264" s="838"/>
      <c r="DM264" s="838"/>
      <c r="DN264" s="838"/>
      <c r="DO264" s="838"/>
      <c r="DP264" s="838"/>
      <c r="DQ264" s="838"/>
      <c r="DR264" s="838"/>
      <c r="DS264" s="838"/>
      <c r="DT264" s="838"/>
      <c r="DU264" s="838"/>
      <c r="DV264" s="838"/>
      <c r="DW264" s="838"/>
      <c r="DX264" s="838"/>
      <c r="DY264" s="838"/>
      <c r="DZ264" s="838"/>
      <c r="EA264" s="838"/>
      <c r="EB264" s="838"/>
      <c r="EC264" s="838"/>
      <c r="ED264" s="838"/>
      <c r="EE264" s="838"/>
      <c r="EF264" s="838"/>
      <c r="EG264" s="838"/>
      <c r="EH264" s="838"/>
      <c r="EI264" s="838"/>
      <c r="EJ264" s="838"/>
      <c r="EK264" s="838"/>
      <c r="EL264" s="838"/>
      <c r="EM264" s="838"/>
      <c r="EN264" s="838"/>
      <c r="EO264" s="838"/>
      <c r="EP264" s="838"/>
      <c r="EQ264" s="838"/>
      <c r="ER264" s="838"/>
      <c r="ES264" s="838"/>
      <c r="ET264" s="838"/>
      <c r="EU264" s="838"/>
      <c r="EV264" s="838"/>
      <c r="EW264" s="838"/>
      <c r="EX264" s="838"/>
      <c r="EY264" s="838"/>
      <c r="EZ264" s="838"/>
      <c r="FA264" s="838"/>
      <c r="FB264" s="838"/>
      <c r="FC264" s="838"/>
      <c r="FD264" s="838"/>
      <c r="FE264" s="838"/>
      <c r="FF264" s="838"/>
      <c r="FG264" s="838"/>
      <c r="FH264" s="838"/>
      <c r="FI264" s="838"/>
      <c r="FJ264" s="838"/>
      <c r="FK264" s="838"/>
      <c r="FL264" s="838"/>
      <c r="FM264" s="838"/>
      <c r="FN264" s="838"/>
      <c r="FO264" s="838"/>
      <c r="FP264" s="838"/>
      <c r="FQ264" s="838"/>
      <c r="FR264" s="838"/>
      <c r="FS264" s="838"/>
      <c r="FT264" s="838"/>
      <c r="FU264" s="838"/>
      <c r="FV264" s="838"/>
      <c r="FW264" s="838"/>
      <c r="IA264" s="710"/>
      <c r="IP264" s="710"/>
      <c r="IT264" s="711"/>
      <c r="JX264" s="838"/>
      <c r="JY264" s="838"/>
      <c r="JZ264" s="838"/>
      <c r="KA264" s="838"/>
      <c r="KB264" s="838"/>
    </row>
    <row r="265" spans="1:288" customFormat="1">
      <c r="A265" s="836"/>
      <c r="B265" s="836"/>
      <c r="C265" s="838"/>
      <c r="D265" s="838"/>
      <c r="E265" s="838"/>
      <c r="F265" s="836"/>
      <c r="G265" s="836"/>
      <c r="H265" s="836"/>
      <c r="I265" s="836"/>
      <c r="J265" s="836"/>
      <c r="K265" s="836"/>
      <c r="L265" s="836"/>
      <c r="M265" s="838"/>
      <c r="N265" s="838"/>
      <c r="O265" s="838"/>
      <c r="P265" s="838"/>
      <c r="Q265" s="838"/>
      <c r="R265" s="838"/>
      <c r="S265" s="838"/>
      <c r="T265" s="838"/>
      <c r="U265" s="59"/>
      <c r="V265" s="59"/>
      <c r="W265" s="496"/>
      <c r="X265" s="496"/>
      <c r="Y265" s="496"/>
      <c r="Z265" s="496"/>
      <c r="AA265" s="512"/>
      <c r="AB265" s="836"/>
      <c r="AC265" s="836"/>
      <c r="AD265" s="555"/>
      <c r="AE265" s="512"/>
      <c r="AF265" s="836"/>
      <c r="AG265" s="836"/>
      <c r="AH265" s="555"/>
      <c r="AI265" s="836"/>
      <c r="AJ265" s="836"/>
      <c r="AK265" s="836"/>
      <c r="AL265" s="836"/>
      <c r="AM265" s="836"/>
      <c r="AN265" s="555"/>
      <c r="AO265" s="836"/>
      <c r="AP265" s="555"/>
      <c r="AQ265" s="836"/>
      <c r="AR265" s="555"/>
      <c r="AS265" s="836"/>
      <c r="AT265" s="555"/>
      <c r="AU265" s="836"/>
      <c r="AV265" s="555"/>
      <c r="AW265" s="836"/>
      <c r="AX265" s="555"/>
      <c r="AY265" s="836"/>
      <c r="AZ265" s="555"/>
      <c r="BA265" s="836"/>
      <c r="BB265" s="555"/>
      <c r="BC265" s="836"/>
      <c r="BD265" s="555"/>
      <c r="BE265" s="836"/>
      <c r="BF265" s="555"/>
      <c r="BG265" s="836"/>
      <c r="BH265" s="555"/>
      <c r="BI265" s="836"/>
      <c r="BJ265" s="555"/>
      <c r="BK265" s="836"/>
      <c r="BL265" s="555"/>
      <c r="BM265" s="836"/>
      <c r="BN265" s="555"/>
      <c r="BO265" s="836"/>
      <c r="BP265" s="555"/>
      <c r="BQ265" s="838"/>
      <c r="BR265" s="838"/>
      <c r="BS265" s="838"/>
      <c r="BT265" s="838"/>
      <c r="BU265" s="838"/>
      <c r="BV265" s="838"/>
      <c r="BW265" s="838"/>
      <c r="BX265" s="838"/>
      <c r="BY265" s="838"/>
      <c r="BZ265" s="838"/>
      <c r="CA265" s="838"/>
      <c r="CB265" s="1154"/>
      <c r="CC265" s="838"/>
      <c r="CD265" s="838"/>
      <c r="CE265" s="838"/>
      <c r="CF265" s="838"/>
      <c r="CG265" s="838"/>
      <c r="CH265" s="838"/>
      <c r="CI265" s="838"/>
      <c r="CJ265" s="838"/>
      <c r="CK265" s="838"/>
      <c r="CL265" s="838"/>
      <c r="CM265" s="838"/>
      <c r="CN265" s="838"/>
      <c r="CO265" s="838"/>
      <c r="CP265" s="838"/>
      <c r="CQ265" s="838"/>
      <c r="CR265" s="838"/>
      <c r="CS265" s="838"/>
      <c r="CT265" s="838"/>
      <c r="CU265" s="838"/>
      <c r="CV265" s="838"/>
      <c r="CW265" s="838"/>
      <c r="CX265" s="838"/>
      <c r="CY265" s="838"/>
      <c r="CZ265" s="838"/>
      <c r="DA265" s="838"/>
      <c r="DB265" s="838"/>
      <c r="DC265" s="838"/>
      <c r="DD265" s="838"/>
      <c r="DE265" s="838"/>
      <c r="DF265" s="838"/>
      <c r="DG265" s="838"/>
      <c r="DH265" s="838"/>
      <c r="DI265" s="838"/>
      <c r="DJ265" s="838"/>
      <c r="DK265" s="838"/>
      <c r="DL265" s="838"/>
      <c r="DM265" s="838"/>
      <c r="DN265" s="838"/>
      <c r="DO265" s="838"/>
      <c r="DP265" s="838"/>
      <c r="DQ265" s="838"/>
      <c r="DR265" s="838"/>
      <c r="DS265" s="838"/>
      <c r="DT265" s="838"/>
      <c r="DU265" s="838"/>
      <c r="DV265" s="838"/>
      <c r="DW265" s="838"/>
      <c r="DX265" s="838"/>
      <c r="DY265" s="838"/>
      <c r="DZ265" s="838"/>
      <c r="EA265" s="838"/>
      <c r="EB265" s="838"/>
      <c r="EC265" s="838"/>
      <c r="ED265" s="838"/>
      <c r="EE265" s="838"/>
      <c r="EF265" s="838"/>
      <c r="EG265" s="838"/>
      <c r="EH265" s="838"/>
      <c r="EI265" s="838"/>
      <c r="EJ265" s="838"/>
      <c r="EK265" s="838"/>
      <c r="EL265" s="838"/>
      <c r="EM265" s="838"/>
      <c r="EN265" s="838"/>
      <c r="EO265" s="838"/>
      <c r="EP265" s="838"/>
      <c r="EQ265" s="838"/>
      <c r="ER265" s="838"/>
      <c r="ES265" s="838"/>
      <c r="ET265" s="838"/>
      <c r="EU265" s="838"/>
      <c r="EV265" s="838"/>
      <c r="EW265" s="838"/>
      <c r="EX265" s="838"/>
      <c r="EY265" s="838"/>
      <c r="EZ265" s="838"/>
      <c r="FA265" s="838"/>
      <c r="FB265" s="838"/>
      <c r="FC265" s="838"/>
      <c r="FD265" s="838"/>
      <c r="FE265" s="838"/>
      <c r="FF265" s="838"/>
      <c r="FG265" s="838"/>
      <c r="FH265" s="838"/>
      <c r="FI265" s="838"/>
      <c r="FJ265" s="838"/>
      <c r="FK265" s="838"/>
      <c r="FL265" s="838"/>
      <c r="FM265" s="838"/>
      <c r="FN265" s="838"/>
      <c r="FO265" s="838"/>
      <c r="FP265" s="838"/>
      <c r="FQ265" s="838"/>
      <c r="FR265" s="838"/>
      <c r="FS265" s="838"/>
      <c r="FT265" s="838"/>
      <c r="FU265" s="838"/>
      <c r="FV265" s="838"/>
      <c r="FW265" s="838"/>
      <c r="IA265" s="710"/>
      <c r="IP265" s="710"/>
      <c r="IT265" s="711"/>
      <c r="JX265" s="838"/>
      <c r="JY265" s="838"/>
      <c r="JZ265" s="838"/>
      <c r="KA265" s="838"/>
      <c r="KB265" s="838"/>
    </row>
    <row r="266" spans="1:288" customFormat="1">
      <c r="A266" s="836"/>
      <c r="B266" s="836"/>
      <c r="C266" s="838"/>
      <c r="D266" s="838"/>
      <c r="E266" s="838"/>
      <c r="F266" s="836"/>
      <c r="G266" s="836"/>
      <c r="H266" s="836"/>
      <c r="I266" s="836"/>
      <c r="J266" s="836"/>
      <c r="K266" s="836"/>
      <c r="L266" s="836"/>
      <c r="M266" s="838"/>
      <c r="N266" s="838"/>
      <c r="O266" s="838"/>
      <c r="P266" s="838"/>
      <c r="Q266" s="838"/>
      <c r="R266" s="838"/>
      <c r="S266" s="838"/>
      <c r="T266" s="838"/>
      <c r="U266" s="59"/>
      <c r="V266" s="59"/>
      <c r="W266" s="496"/>
      <c r="X266" s="496"/>
      <c r="Y266" s="496"/>
      <c r="Z266" s="496"/>
      <c r="AA266" s="512"/>
      <c r="AB266" s="836"/>
      <c r="AC266" s="836"/>
      <c r="AD266" s="555"/>
      <c r="AE266" s="512"/>
      <c r="AF266" s="836"/>
      <c r="AG266" s="836"/>
      <c r="AH266" s="555"/>
      <c r="AI266" s="836"/>
      <c r="AJ266" s="836"/>
      <c r="AK266" s="836"/>
      <c r="AL266" s="836"/>
      <c r="AM266" s="836"/>
      <c r="AN266" s="555"/>
      <c r="AO266" s="836"/>
      <c r="AP266" s="555"/>
      <c r="AQ266" s="836"/>
      <c r="AR266" s="555"/>
      <c r="AS266" s="836"/>
      <c r="AT266" s="555"/>
      <c r="AU266" s="836"/>
      <c r="AV266" s="555"/>
      <c r="AW266" s="836"/>
      <c r="AX266" s="555"/>
      <c r="AY266" s="836"/>
      <c r="AZ266" s="555"/>
      <c r="BA266" s="836"/>
      <c r="BB266" s="555"/>
      <c r="BC266" s="836"/>
      <c r="BD266" s="555"/>
      <c r="BE266" s="836"/>
      <c r="BF266" s="555"/>
      <c r="BG266" s="836"/>
      <c r="BH266" s="555"/>
      <c r="BI266" s="836"/>
      <c r="BJ266" s="555"/>
      <c r="BK266" s="836"/>
      <c r="BL266" s="555"/>
      <c r="BM266" s="836"/>
      <c r="BN266" s="555"/>
      <c r="BO266" s="836"/>
      <c r="BP266" s="555"/>
      <c r="BQ266" s="838"/>
      <c r="BR266" s="838"/>
      <c r="BS266" s="838"/>
      <c r="BT266" s="838"/>
      <c r="BU266" s="838"/>
      <c r="BV266" s="838"/>
      <c r="BW266" s="838"/>
      <c r="BX266" s="838"/>
      <c r="BY266" s="838"/>
      <c r="BZ266" s="838"/>
      <c r="CA266" s="838"/>
      <c r="CB266" s="1154"/>
      <c r="CC266" s="838"/>
      <c r="CD266" s="838"/>
      <c r="CE266" s="838"/>
      <c r="CF266" s="838"/>
      <c r="CG266" s="838"/>
      <c r="CH266" s="838"/>
      <c r="CI266" s="838"/>
      <c r="CJ266" s="838"/>
      <c r="CK266" s="838"/>
      <c r="CL266" s="838"/>
      <c r="CM266" s="838"/>
      <c r="CN266" s="838"/>
      <c r="CO266" s="838"/>
      <c r="CP266" s="838"/>
      <c r="CQ266" s="838"/>
      <c r="CR266" s="838"/>
      <c r="CS266" s="838"/>
      <c r="CT266" s="838"/>
      <c r="CU266" s="838"/>
      <c r="CV266" s="838"/>
      <c r="CW266" s="838"/>
      <c r="CX266" s="838"/>
      <c r="CY266" s="838"/>
      <c r="CZ266" s="838"/>
      <c r="DA266" s="838"/>
      <c r="DB266" s="838"/>
      <c r="DC266" s="838"/>
      <c r="DD266" s="838"/>
      <c r="DE266" s="838"/>
      <c r="DF266" s="838"/>
      <c r="DG266" s="838"/>
      <c r="DH266" s="838"/>
      <c r="DI266" s="838"/>
      <c r="DJ266" s="838"/>
      <c r="DK266" s="838"/>
      <c r="DL266" s="838"/>
      <c r="DM266" s="838"/>
      <c r="DN266" s="838"/>
      <c r="DO266" s="838"/>
      <c r="DP266" s="838"/>
      <c r="DQ266" s="838"/>
      <c r="DR266" s="838"/>
      <c r="DS266" s="838"/>
      <c r="DT266" s="838"/>
      <c r="DU266" s="838"/>
      <c r="DV266" s="838"/>
      <c r="DW266" s="838"/>
      <c r="DX266" s="838"/>
      <c r="DY266" s="838"/>
      <c r="DZ266" s="838"/>
      <c r="EA266" s="838"/>
      <c r="EB266" s="838"/>
      <c r="EC266" s="838"/>
      <c r="ED266" s="838"/>
      <c r="EE266" s="838"/>
      <c r="EF266" s="838"/>
      <c r="EG266" s="838"/>
      <c r="EH266" s="838"/>
      <c r="EI266" s="838"/>
      <c r="EJ266" s="838"/>
      <c r="EK266" s="838"/>
      <c r="EL266" s="838"/>
      <c r="EM266" s="838"/>
      <c r="EN266" s="838"/>
      <c r="EO266" s="838"/>
      <c r="EP266" s="838"/>
      <c r="EQ266" s="838"/>
      <c r="ER266" s="838"/>
      <c r="ES266" s="838"/>
      <c r="ET266" s="838"/>
      <c r="EU266" s="838"/>
      <c r="EV266" s="838"/>
      <c r="EW266" s="838"/>
      <c r="EX266" s="838"/>
      <c r="EY266" s="838"/>
      <c r="EZ266" s="838"/>
      <c r="FA266" s="838"/>
      <c r="FB266" s="838"/>
      <c r="FC266" s="838"/>
      <c r="FD266" s="838"/>
      <c r="FE266" s="838"/>
      <c r="FF266" s="838"/>
      <c r="FG266" s="838"/>
      <c r="FH266" s="838"/>
      <c r="FI266" s="838"/>
      <c r="FJ266" s="838"/>
      <c r="FK266" s="838"/>
      <c r="FL266" s="838"/>
      <c r="FM266" s="838"/>
      <c r="FN266" s="838"/>
      <c r="FO266" s="838"/>
      <c r="FP266" s="838"/>
      <c r="FQ266" s="838"/>
      <c r="FR266" s="838"/>
      <c r="FS266" s="838"/>
      <c r="FT266" s="838"/>
      <c r="FU266" s="838"/>
      <c r="FV266" s="838"/>
      <c r="FW266" s="838"/>
      <c r="IA266" s="710"/>
      <c r="IP266" s="710"/>
      <c r="IT266" s="711"/>
      <c r="JX266" s="838"/>
      <c r="JY266" s="838"/>
      <c r="JZ266" s="838"/>
      <c r="KA266" s="838"/>
      <c r="KB266" s="838"/>
    </row>
    <row r="267" spans="1:288" customFormat="1">
      <c r="A267" s="836"/>
      <c r="B267" s="836"/>
      <c r="C267" s="838"/>
      <c r="D267" s="838"/>
      <c r="E267" s="838"/>
      <c r="F267" s="836"/>
      <c r="G267" s="836"/>
      <c r="H267" s="836"/>
      <c r="I267" s="836"/>
      <c r="J267" s="836"/>
      <c r="K267" s="836"/>
      <c r="L267" s="836"/>
      <c r="M267" s="838"/>
      <c r="N267" s="838"/>
      <c r="O267" s="838"/>
      <c r="P267" s="838"/>
      <c r="Q267" s="838"/>
      <c r="R267" s="838"/>
      <c r="S267" s="838"/>
      <c r="T267" s="838"/>
      <c r="U267" s="59"/>
      <c r="V267" s="59"/>
      <c r="W267" s="496"/>
      <c r="X267" s="496"/>
      <c r="Y267" s="496"/>
      <c r="Z267" s="496"/>
      <c r="AA267" s="512"/>
      <c r="AB267" s="836"/>
      <c r="AC267" s="836"/>
      <c r="AD267" s="555"/>
      <c r="AE267" s="512"/>
      <c r="AF267" s="836"/>
      <c r="AG267" s="836"/>
      <c r="AH267" s="555"/>
      <c r="AI267" s="836"/>
      <c r="AJ267" s="836"/>
      <c r="AK267" s="836"/>
      <c r="AL267" s="836"/>
      <c r="AM267" s="836"/>
      <c r="AN267" s="555"/>
      <c r="AO267" s="836"/>
      <c r="AP267" s="555"/>
      <c r="AQ267" s="836"/>
      <c r="AR267" s="555"/>
      <c r="AS267" s="836"/>
      <c r="AT267" s="555"/>
      <c r="AU267" s="836"/>
      <c r="AV267" s="555"/>
      <c r="AW267" s="836"/>
      <c r="AX267" s="555"/>
      <c r="AY267" s="836"/>
      <c r="AZ267" s="555"/>
      <c r="BA267" s="836"/>
      <c r="BB267" s="555"/>
      <c r="BC267" s="836"/>
      <c r="BD267" s="555"/>
      <c r="BE267" s="836"/>
      <c r="BF267" s="555"/>
      <c r="BG267" s="836"/>
      <c r="BH267" s="555"/>
      <c r="BI267" s="836"/>
      <c r="BJ267" s="555"/>
      <c r="BK267" s="836"/>
      <c r="BL267" s="555"/>
      <c r="BM267" s="836"/>
      <c r="BN267" s="555"/>
      <c r="BO267" s="836"/>
      <c r="BP267" s="555"/>
      <c r="BQ267" s="838"/>
      <c r="BR267" s="838"/>
      <c r="BS267" s="838"/>
      <c r="BT267" s="838"/>
      <c r="BU267" s="838"/>
      <c r="BV267" s="838"/>
      <c r="BW267" s="838"/>
      <c r="BX267" s="838"/>
      <c r="BY267" s="838"/>
      <c r="BZ267" s="838"/>
      <c r="CA267" s="838"/>
      <c r="CB267" s="1154"/>
      <c r="CC267" s="838"/>
      <c r="CD267" s="838"/>
      <c r="CE267" s="838"/>
      <c r="CF267" s="838"/>
      <c r="CG267" s="838"/>
      <c r="CH267" s="838"/>
      <c r="CI267" s="838"/>
      <c r="CJ267" s="838"/>
      <c r="CK267" s="838"/>
      <c r="CL267" s="838"/>
      <c r="CM267" s="838"/>
      <c r="CN267" s="838"/>
      <c r="CO267" s="838"/>
      <c r="CP267" s="838"/>
      <c r="CQ267" s="838"/>
      <c r="CR267" s="838"/>
      <c r="CS267" s="838"/>
      <c r="CT267" s="838"/>
      <c r="CU267" s="838"/>
      <c r="CV267" s="838"/>
      <c r="CW267" s="838"/>
      <c r="CX267" s="838"/>
      <c r="CY267" s="838"/>
      <c r="CZ267" s="838"/>
      <c r="DA267" s="838"/>
      <c r="DB267" s="838"/>
      <c r="DC267" s="838"/>
      <c r="DD267" s="838"/>
      <c r="DE267" s="838"/>
      <c r="DF267" s="838"/>
      <c r="DG267" s="838"/>
      <c r="DH267" s="838"/>
      <c r="DI267" s="838"/>
      <c r="DJ267" s="838"/>
      <c r="DK267" s="838"/>
      <c r="DL267" s="838"/>
      <c r="DM267" s="838"/>
      <c r="DN267" s="838"/>
      <c r="DO267" s="838"/>
      <c r="DP267" s="838"/>
      <c r="DQ267" s="838"/>
      <c r="DR267" s="838"/>
      <c r="DS267" s="838"/>
      <c r="DT267" s="838"/>
      <c r="DU267" s="838"/>
      <c r="DV267" s="838"/>
      <c r="DW267" s="838"/>
      <c r="DX267" s="838"/>
      <c r="DY267" s="838"/>
      <c r="DZ267" s="838"/>
      <c r="EA267" s="838"/>
      <c r="EB267" s="838"/>
      <c r="EC267" s="838"/>
      <c r="ED267" s="838"/>
      <c r="EE267" s="838"/>
      <c r="EF267" s="838"/>
      <c r="EG267" s="838"/>
      <c r="EH267" s="838"/>
      <c r="EI267" s="838"/>
      <c r="EJ267" s="838"/>
      <c r="EK267" s="838"/>
      <c r="EL267" s="838"/>
      <c r="EM267" s="838"/>
      <c r="EN267" s="838"/>
      <c r="EO267" s="838"/>
      <c r="EP267" s="838"/>
      <c r="EQ267" s="838"/>
      <c r="ER267" s="838"/>
      <c r="ES267" s="838"/>
      <c r="ET267" s="838"/>
      <c r="EU267" s="838"/>
      <c r="EV267" s="838"/>
      <c r="EW267" s="838"/>
      <c r="EX267" s="838"/>
      <c r="EY267" s="838"/>
      <c r="EZ267" s="838"/>
      <c r="FA267" s="838"/>
      <c r="FB267" s="838"/>
      <c r="FC267" s="838"/>
      <c r="FD267" s="838"/>
      <c r="FE267" s="838"/>
      <c r="FF267" s="838"/>
      <c r="FG267" s="838"/>
      <c r="FH267" s="838"/>
      <c r="FI267" s="838"/>
      <c r="FJ267" s="838"/>
      <c r="FK267" s="838"/>
      <c r="FL267" s="838"/>
      <c r="FM267" s="838"/>
      <c r="FN267" s="838"/>
      <c r="FO267" s="838"/>
      <c r="FP267" s="838"/>
      <c r="FQ267" s="838"/>
      <c r="FR267" s="838"/>
      <c r="FS267" s="838"/>
      <c r="FT267" s="838"/>
      <c r="FU267" s="838"/>
      <c r="FV267" s="838"/>
      <c r="FW267" s="838"/>
      <c r="IA267" s="710"/>
      <c r="IP267" s="710"/>
      <c r="IT267" s="711"/>
      <c r="JX267" s="838"/>
      <c r="JY267" s="838"/>
      <c r="JZ267" s="838"/>
      <c r="KA267" s="838"/>
      <c r="KB267" s="838"/>
    </row>
    <row r="268" spans="1:288" customFormat="1">
      <c r="A268" s="836"/>
      <c r="B268" s="836"/>
      <c r="C268" s="838"/>
      <c r="D268" s="838"/>
      <c r="E268" s="838"/>
      <c r="F268" s="836"/>
      <c r="G268" s="836"/>
      <c r="H268" s="836"/>
      <c r="I268" s="836"/>
      <c r="J268" s="836"/>
      <c r="K268" s="836"/>
      <c r="L268" s="836"/>
      <c r="M268" s="838"/>
      <c r="N268" s="838"/>
      <c r="O268" s="838"/>
      <c r="P268" s="838"/>
      <c r="Q268" s="838"/>
      <c r="R268" s="838"/>
      <c r="S268" s="838"/>
      <c r="T268" s="838"/>
      <c r="U268" s="59"/>
      <c r="V268" s="59"/>
      <c r="W268" s="496"/>
      <c r="X268" s="496"/>
      <c r="Y268" s="496"/>
      <c r="Z268" s="496"/>
      <c r="AA268" s="512"/>
      <c r="AB268" s="836"/>
      <c r="AC268" s="836"/>
      <c r="AD268" s="555"/>
      <c r="AE268" s="512"/>
      <c r="AF268" s="836"/>
      <c r="AG268" s="836"/>
      <c r="AH268" s="555"/>
      <c r="AI268" s="836"/>
      <c r="AJ268" s="836"/>
      <c r="AK268" s="836"/>
      <c r="AL268" s="836"/>
      <c r="AM268" s="836"/>
      <c r="AN268" s="555"/>
      <c r="AO268" s="836"/>
      <c r="AP268" s="555"/>
      <c r="AQ268" s="836"/>
      <c r="AR268" s="555"/>
      <c r="AS268" s="836"/>
      <c r="AT268" s="555"/>
      <c r="AU268" s="836"/>
      <c r="AV268" s="555"/>
      <c r="AW268" s="836"/>
      <c r="AX268" s="555"/>
      <c r="AY268" s="836"/>
      <c r="AZ268" s="555"/>
      <c r="BA268" s="836"/>
      <c r="BB268" s="555"/>
      <c r="BC268" s="836"/>
      <c r="BD268" s="555"/>
      <c r="BE268" s="836"/>
      <c r="BF268" s="555"/>
      <c r="BG268" s="836"/>
      <c r="BH268" s="555"/>
      <c r="BI268" s="836"/>
      <c r="BJ268" s="555"/>
      <c r="BK268" s="836"/>
      <c r="BL268" s="555"/>
      <c r="BM268" s="836"/>
      <c r="BN268" s="555"/>
      <c r="BO268" s="836"/>
      <c r="BP268" s="555"/>
      <c r="BQ268" s="838"/>
      <c r="BR268" s="838"/>
      <c r="BS268" s="838"/>
      <c r="BT268" s="838"/>
      <c r="BU268" s="838"/>
      <c r="BV268" s="838"/>
      <c r="BW268" s="838"/>
      <c r="BX268" s="838"/>
      <c r="BY268" s="838"/>
      <c r="BZ268" s="838"/>
      <c r="CA268" s="838"/>
      <c r="CB268" s="1154"/>
      <c r="CC268" s="838"/>
      <c r="CD268" s="838"/>
      <c r="CE268" s="838"/>
      <c r="CF268" s="838"/>
      <c r="CG268" s="838"/>
      <c r="CH268" s="838"/>
      <c r="CI268" s="838"/>
      <c r="CJ268" s="838"/>
      <c r="CK268" s="838"/>
      <c r="CL268" s="838"/>
      <c r="CM268" s="838"/>
      <c r="CN268" s="838"/>
      <c r="CO268" s="838"/>
      <c r="CP268" s="838"/>
      <c r="CQ268" s="838"/>
      <c r="CR268" s="838"/>
      <c r="CS268" s="838"/>
      <c r="CT268" s="838"/>
      <c r="CU268" s="838"/>
      <c r="CV268" s="838"/>
      <c r="CW268" s="838"/>
      <c r="CX268" s="838"/>
      <c r="CY268" s="838"/>
      <c r="CZ268" s="838"/>
      <c r="DA268" s="838"/>
      <c r="DB268" s="838"/>
      <c r="DC268" s="838"/>
      <c r="DD268" s="838"/>
      <c r="DE268" s="838"/>
      <c r="DF268" s="838"/>
      <c r="DG268" s="838"/>
      <c r="DH268" s="838"/>
      <c r="DI268" s="838"/>
      <c r="DJ268" s="838"/>
      <c r="DK268" s="838"/>
      <c r="DL268" s="838"/>
      <c r="DM268" s="838"/>
      <c r="DN268" s="838"/>
      <c r="DO268" s="838"/>
      <c r="DP268" s="838"/>
      <c r="DQ268" s="838"/>
      <c r="DR268" s="838"/>
      <c r="DS268" s="838"/>
      <c r="DT268" s="838"/>
      <c r="DU268" s="838"/>
      <c r="DV268" s="838"/>
      <c r="DW268" s="838"/>
      <c r="DX268" s="838"/>
      <c r="DY268" s="838"/>
      <c r="DZ268" s="838"/>
      <c r="EA268" s="838"/>
      <c r="EB268" s="838"/>
      <c r="EC268" s="838"/>
      <c r="ED268" s="838"/>
      <c r="EE268" s="838"/>
      <c r="EF268" s="838"/>
      <c r="EG268" s="838"/>
      <c r="EH268" s="838"/>
      <c r="EI268" s="838"/>
      <c r="EJ268" s="838"/>
      <c r="EK268" s="838"/>
      <c r="EL268" s="838"/>
      <c r="EM268" s="838"/>
      <c r="EN268" s="838"/>
      <c r="EO268" s="838"/>
      <c r="EP268" s="838"/>
      <c r="EQ268" s="838"/>
      <c r="ER268" s="838"/>
      <c r="ES268" s="838"/>
      <c r="ET268" s="838"/>
      <c r="EU268" s="838"/>
      <c r="EV268" s="838"/>
      <c r="EW268" s="838"/>
      <c r="EX268" s="838"/>
      <c r="EY268" s="838"/>
      <c r="EZ268" s="838"/>
      <c r="FA268" s="838"/>
      <c r="FB268" s="838"/>
      <c r="FC268" s="838"/>
      <c r="FD268" s="838"/>
      <c r="FE268" s="838"/>
      <c r="FF268" s="838"/>
      <c r="FG268" s="838"/>
      <c r="FH268" s="838"/>
      <c r="FI268" s="838"/>
      <c r="FJ268" s="838"/>
      <c r="FK268" s="838"/>
      <c r="FL268" s="838"/>
      <c r="FM268" s="838"/>
      <c r="FN268" s="838"/>
      <c r="FO268" s="838"/>
      <c r="FP268" s="838"/>
      <c r="FQ268" s="838"/>
      <c r="FR268" s="838"/>
      <c r="FS268" s="838"/>
      <c r="FT268" s="838"/>
      <c r="FU268" s="838"/>
      <c r="FV268" s="838"/>
      <c r="FW268" s="838"/>
      <c r="IA268" s="710"/>
      <c r="IP268" s="710"/>
      <c r="IT268" s="711"/>
      <c r="JX268" s="838"/>
      <c r="JY268" s="838"/>
      <c r="JZ268" s="838"/>
      <c r="KA268" s="838"/>
      <c r="KB268" s="838"/>
    </row>
    <row r="269" spans="1:288" customFormat="1">
      <c r="A269" s="836"/>
      <c r="B269" s="836"/>
      <c r="C269" s="838"/>
      <c r="D269" s="838"/>
      <c r="E269" s="838"/>
      <c r="F269" s="836"/>
      <c r="G269" s="836"/>
      <c r="H269" s="836"/>
      <c r="I269" s="836"/>
      <c r="J269" s="836"/>
      <c r="K269" s="836"/>
      <c r="L269" s="836"/>
      <c r="M269" s="838"/>
      <c r="N269" s="838"/>
      <c r="O269" s="838"/>
      <c r="P269" s="838"/>
      <c r="Q269" s="838"/>
      <c r="R269" s="838"/>
      <c r="S269" s="838"/>
      <c r="T269" s="838"/>
      <c r="U269" s="59"/>
      <c r="V269" s="59"/>
      <c r="W269" s="496"/>
      <c r="X269" s="496"/>
      <c r="Y269" s="496"/>
      <c r="Z269" s="496"/>
      <c r="AA269" s="512"/>
      <c r="AB269" s="836"/>
      <c r="AC269" s="836"/>
      <c r="AD269" s="555"/>
      <c r="AE269" s="512"/>
      <c r="AF269" s="836"/>
      <c r="AG269" s="836"/>
      <c r="AH269" s="555"/>
      <c r="AI269" s="836"/>
      <c r="AJ269" s="836"/>
      <c r="AK269" s="836"/>
      <c r="AL269" s="836"/>
      <c r="AM269" s="836"/>
      <c r="AN269" s="555"/>
      <c r="AO269" s="836"/>
      <c r="AP269" s="555"/>
      <c r="AQ269" s="836"/>
      <c r="AR269" s="555"/>
      <c r="AS269" s="836"/>
      <c r="AT269" s="555"/>
      <c r="AU269" s="836"/>
      <c r="AV269" s="555"/>
      <c r="AW269" s="836"/>
      <c r="AX269" s="555"/>
      <c r="AY269" s="836"/>
      <c r="AZ269" s="555"/>
      <c r="BA269" s="836"/>
      <c r="BB269" s="555"/>
      <c r="BC269" s="836"/>
      <c r="BD269" s="555"/>
      <c r="BE269" s="836"/>
      <c r="BF269" s="555"/>
      <c r="BG269" s="836"/>
      <c r="BH269" s="555"/>
      <c r="BI269" s="836"/>
      <c r="BJ269" s="555"/>
      <c r="BK269" s="836"/>
      <c r="BL269" s="555"/>
      <c r="BM269" s="836"/>
      <c r="BN269" s="555"/>
      <c r="BO269" s="836"/>
      <c r="BP269" s="555"/>
      <c r="BQ269" s="838"/>
      <c r="BR269" s="838"/>
      <c r="BS269" s="838"/>
      <c r="BT269" s="838"/>
      <c r="BU269" s="838"/>
      <c r="BV269" s="838"/>
      <c r="BW269" s="838"/>
      <c r="BX269" s="838"/>
      <c r="BY269" s="838"/>
      <c r="BZ269" s="838"/>
      <c r="CA269" s="838"/>
      <c r="CB269" s="1154"/>
      <c r="CC269" s="838"/>
      <c r="CD269" s="838"/>
      <c r="CE269" s="838"/>
      <c r="CF269" s="838"/>
      <c r="CG269" s="838"/>
      <c r="CH269" s="838"/>
      <c r="CI269" s="838"/>
      <c r="CJ269" s="838"/>
      <c r="CK269" s="838"/>
      <c r="CL269" s="838"/>
      <c r="CM269" s="838"/>
      <c r="CN269" s="838"/>
      <c r="CO269" s="838"/>
      <c r="CP269" s="838"/>
      <c r="CQ269" s="838"/>
      <c r="CR269" s="838"/>
      <c r="CS269" s="838"/>
      <c r="CT269" s="838"/>
      <c r="CU269" s="838"/>
      <c r="CV269" s="838"/>
      <c r="CW269" s="838"/>
      <c r="CX269" s="838"/>
      <c r="CY269" s="838"/>
      <c r="CZ269" s="838"/>
      <c r="DA269" s="838"/>
      <c r="DB269" s="838"/>
      <c r="DC269" s="838"/>
      <c r="DD269" s="838"/>
      <c r="DE269" s="838"/>
      <c r="DF269" s="838"/>
      <c r="DG269" s="838"/>
      <c r="DH269" s="838"/>
      <c r="DI269" s="838"/>
      <c r="DJ269" s="838"/>
      <c r="DK269" s="838"/>
      <c r="DL269" s="838"/>
      <c r="DM269" s="838"/>
      <c r="DN269" s="838"/>
      <c r="DO269" s="838"/>
      <c r="DP269" s="838"/>
      <c r="DQ269" s="838"/>
      <c r="DR269" s="838"/>
      <c r="DS269" s="838"/>
      <c r="DT269" s="838"/>
      <c r="DU269" s="838"/>
      <c r="DV269" s="838"/>
      <c r="DW269" s="838"/>
      <c r="DX269" s="838"/>
      <c r="DY269" s="838"/>
      <c r="DZ269" s="838"/>
      <c r="EA269" s="838"/>
      <c r="EB269" s="838"/>
      <c r="EC269" s="838"/>
      <c r="ED269" s="838"/>
      <c r="EE269" s="838"/>
      <c r="EF269" s="838"/>
      <c r="EG269" s="838"/>
      <c r="EH269" s="838"/>
      <c r="EI269" s="838"/>
      <c r="EJ269" s="838"/>
      <c r="EK269" s="838"/>
      <c r="EL269" s="838"/>
      <c r="EM269" s="838"/>
      <c r="EN269" s="838"/>
      <c r="EO269" s="838"/>
      <c r="EP269" s="838"/>
      <c r="EQ269" s="838"/>
      <c r="ER269" s="838"/>
      <c r="ES269" s="838"/>
      <c r="ET269" s="838"/>
      <c r="EU269" s="838"/>
      <c r="EV269" s="838"/>
      <c r="EW269" s="838"/>
      <c r="EX269" s="838"/>
      <c r="EY269" s="838"/>
      <c r="EZ269" s="838"/>
      <c r="FA269" s="838"/>
      <c r="FB269" s="838"/>
      <c r="FC269" s="838"/>
      <c r="FD269" s="838"/>
      <c r="FE269" s="838"/>
      <c r="FF269" s="838"/>
      <c r="FG269" s="838"/>
      <c r="FH269" s="838"/>
      <c r="FI269" s="838"/>
      <c r="FJ269" s="838"/>
      <c r="FK269" s="838"/>
      <c r="FL269" s="838"/>
      <c r="FM269" s="838"/>
      <c r="FN269" s="838"/>
      <c r="FO269" s="838"/>
      <c r="FP269" s="838"/>
      <c r="FQ269" s="838"/>
      <c r="FR269" s="838"/>
      <c r="FS269" s="838"/>
      <c r="FT269" s="838"/>
      <c r="FU269" s="838"/>
      <c r="FV269" s="838"/>
      <c r="FW269" s="838"/>
      <c r="IA269" s="710"/>
      <c r="IP269" s="710"/>
      <c r="IT269" s="711"/>
      <c r="JX269" s="838"/>
      <c r="JY269" s="838"/>
      <c r="JZ269" s="838"/>
      <c r="KA269" s="838"/>
      <c r="KB269" s="838"/>
    </row>
    <row r="270" spans="1:288" customFormat="1">
      <c r="A270" s="836"/>
      <c r="B270" s="836"/>
      <c r="C270" s="838"/>
      <c r="D270" s="838"/>
      <c r="E270" s="838"/>
      <c r="F270" s="836"/>
      <c r="G270" s="836"/>
      <c r="H270" s="836"/>
      <c r="I270" s="836"/>
      <c r="J270" s="836"/>
      <c r="K270" s="836"/>
      <c r="L270" s="836"/>
      <c r="M270" s="838"/>
      <c r="N270" s="838"/>
      <c r="O270" s="838"/>
      <c r="P270" s="838"/>
      <c r="Q270" s="838"/>
      <c r="R270" s="838"/>
      <c r="S270" s="838"/>
      <c r="T270" s="838"/>
      <c r="U270" s="59"/>
      <c r="V270" s="59"/>
      <c r="W270" s="496"/>
      <c r="X270" s="496"/>
      <c r="Y270" s="496"/>
      <c r="Z270" s="496"/>
      <c r="AA270" s="512"/>
      <c r="AB270" s="836"/>
      <c r="AC270" s="836"/>
      <c r="AD270" s="555"/>
      <c r="AE270" s="512"/>
      <c r="AF270" s="836"/>
      <c r="AG270" s="836"/>
      <c r="AH270" s="555"/>
      <c r="AI270" s="836"/>
      <c r="AJ270" s="836"/>
      <c r="AK270" s="836"/>
      <c r="AL270" s="836"/>
      <c r="AM270" s="836"/>
      <c r="AN270" s="555"/>
      <c r="AO270" s="836"/>
      <c r="AP270" s="555"/>
      <c r="AQ270" s="836"/>
      <c r="AR270" s="555"/>
      <c r="AS270" s="836"/>
      <c r="AT270" s="555"/>
      <c r="AU270" s="836"/>
      <c r="AV270" s="555"/>
      <c r="AW270" s="836"/>
      <c r="AX270" s="555"/>
      <c r="AY270" s="836"/>
      <c r="AZ270" s="555"/>
      <c r="BA270" s="836"/>
      <c r="BB270" s="555"/>
      <c r="BC270" s="836"/>
      <c r="BD270" s="555"/>
      <c r="BE270" s="836"/>
      <c r="BF270" s="555"/>
      <c r="BG270" s="836"/>
      <c r="BH270" s="555"/>
      <c r="BI270" s="836"/>
      <c r="BJ270" s="555"/>
      <c r="BK270" s="836"/>
      <c r="BL270" s="555"/>
      <c r="BM270" s="836"/>
      <c r="BN270" s="555"/>
      <c r="BO270" s="836"/>
      <c r="BP270" s="555"/>
      <c r="BQ270" s="838"/>
      <c r="BR270" s="838"/>
      <c r="BS270" s="838"/>
      <c r="BT270" s="838"/>
      <c r="BU270" s="838"/>
      <c r="BV270" s="838"/>
      <c r="BW270" s="838"/>
      <c r="BX270" s="838"/>
      <c r="BY270" s="838"/>
      <c r="BZ270" s="838"/>
      <c r="CA270" s="838"/>
      <c r="CB270" s="1154"/>
      <c r="CC270" s="838"/>
      <c r="CD270" s="838"/>
      <c r="CE270" s="838"/>
      <c r="CF270" s="838"/>
      <c r="CG270" s="838"/>
      <c r="CH270" s="838"/>
      <c r="CI270" s="838"/>
      <c r="CJ270" s="838"/>
      <c r="CK270" s="838"/>
      <c r="CL270" s="838"/>
      <c r="CM270" s="838"/>
      <c r="CN270" s="838"/>
      <c r="CO270" s="838"/>
      <c r="CP270" s="838"/>
      <c r="CQ270" s="838"/>
      <c r="CR270" s="838"/>
      <c r="CS270" s="838"/>
      <c r="CT270" s="838"/>
      <c r="CU270" s="838"/>
      <c r="CV270" s="838"/>
      <c r="CW270" s="838"/>
      <c r="CX270" s="838"/>
      <c r="CY270" s="838"/>
      <c r="CZ270" s="838"/>
      <c r="DA270" s="838"/>
      <c r="DB270" s="838"/>
      <c r="DC270" s="838"/>
      <c r="DD270" s="838"/>
      <c r="DE270" s="838"/>
      <c r="DF270" s="838"/>
      <c r="DG270" s="838"/>
      <c r="DH270" s="838"/>
      <c r="DI270" s="838"/>
      <c r="DJ270" s="838"/>
      <c r="DK270" s="838"/>
      <c r="DL270" s="838"/>
      <c r="DM270" s="838"/>
      <c r="DN270" s="838"/>
      <c r="DO270" s="838"/>
      <c r="DP270" s="838"/>
      <c r="DQ270" s="838"/>
      <c r="DR270" s="838"/>
      <c r="DS270" s="838"/>
      <c r="DT270" s="838"/>
      <c r="DU270" s="838"/>
      <c r="DV270" s="838"/>
      <c r="DW270" s="838"/>
      <c r="DX270" s="838"/>
      <c r="DY270" s="838"/>
      <c r="DZ270" s="838"/>
      <c r="EA270" s="838"/>
      <c r="EB270" s="838"/>
      <c r="EC270" s="838"/>
      <c r="ED270" s="838"/>
      <c r="EE270" s="838"/>
      <c r="EF270" s="838"/>
      <c r="EG270" s="838"/>
      <c r="EH270" s="838"/>
      <c r="EI270" s="838"/>
      <c r="EJ270" s="838"/>
      <c r="EK270" s="838"/>
      <c r="EL270" s="838"/>
      <c r="EM270" s="838"/>
      <c r="EN270" s="838"/>
      <c r="EO270" s="838"/>
      <c r="EP270" s="838"/>
      <c r="EQ270" s="838"/>
      <c r="ER270" s="838"/>
      <c r="ES270" s="838"/>
      <c r="ET270" s="838"/>
      <c r="EU270" s="838"/>
      <c r="EV270" s="838"/>
      <c r="EW270" s="838"/>
      <c r="EX270" s="838"/>
      <c r="EY270" s="838"/>
      <c r="EZ270" s="838"/>
      <c r="FA270" s="838"/>
      <c r="FB270" s="838"/>
      <c r="FC270" s="838"/>
      <c r="FD270" s="838"/>
      <c r="FE270" s="838"/>
      <c r="FF270" s="838"/>
      <c r="FG270" s="838"/>
      <c r="FH270" s="838"/>
      <c r="FI270" s="838"/>
      <c r="FJ270" s="838"/>
      <c r="FK270" s="838"/>
      <c r="FL270" s="838"/>
      <c r="FM270" s="838"/>
      <c r="FN270" s="838"/>
      <c r="FO270" s="838"/>
      <c r="FP270" s="838"/>
      <c r="FQ270" s="838"/>
      <c r="FR270" s="838"/>
      <c r="FS270" s="838"/>
      <c r="FT270" s="838"/>
      <c r="FU270" s="838"/>
      <c r="FV270" s="838"/>
      <c r="FW270" s="838"/>
      <c r="IA270" s="710"/>
      <c r="IP270" s="710"/>
      <c r="IT270" s="711"/>
      <c r="JX270" s="838"/>
      <c r="JY270" s="838"/>
      <c r="JZ270" s="838"/>
      <c r="KA270" s="838"/>
      <c r="KB270" s="838"/>
    </row>
    <row r="271" spans="1:288" customFormat="1">
      <c r="A271" s="836"/>
      <c r="B271" s="836"/>
      <c r="C271" s="838"/>
      <c r="D271" s="838"/>
      <c r="E271" s="838"/>
      <c r="F271" s="836"/>
      <c r="G271" s="836"/>
      <c r="H271" s="836"/>
      <c r="I271" s="836"/>
      <c r="J271" s="836"/>
      <c r="K271" s="836"/>
      <c r="L271" s="836"/>
      <c r="M271" s="838"/>
      <c r="N271" s="838"/>
      <c r="O271" s="838"/>
      <c r="P271" s="838"/>
      <c r="Q271" s="838"/>
      <c r="R271" s="838"/>
      <c r="S271" s="838"/>
      <c r="T271" s="838"/>
      <c r="U271" s="59"/>
      <c r="V271" s="59"/>
      <c r="W271" s="496"/>
      <c r="X271" s="496"/>
      <c r="Y271" s="496"/>
      <c r="Z271" s="496"/>
      <c r="AA271" s="512"/>
      <c r="AB271" s="836"/>
      <c r="AC271" s="836"/>
      <c r="AD271" s="555"/>
      <c r="AE271" s="512"/>
      <c r="AF271" s="836"/>
      <c r="AG271" s="836"/>
      <c r="AH271" s="555"/>
      <c r="AI271" s="836"/>
      <c r="AJ271" s="836"/>
      <c r="AK271" s="836"/>
      <c r="AL271" s="836"/>
      <c r="AM271" s="836"/>
      <c r="AN271" s="555"/>
      <c r="AO271" s="836"/>
      <c r="AP271" s="555"/>
      <c r="AQ271" s="836"/>
      <c r="AR271" s="555"/>
      <c r="AS271" s="836"/>
      <c r="AT271" s="555"/>
      <c r="AU271" s="836"/>
      <c r="AV271" s="555"/>
      <c r="AW271" s="836"/>
      <c r="AX271" s="555"/>
      <c r="AY271" s="836"/>
      <c r="AZ271" s="555"/>
      <c r="BA271" s="836"/>
      <c r="BB271" s="555"/>
      <c r="BC271" s="836"/>
      <c r="BD271" s="555"/>
      <c r="BE271" s="836"/>
      <c r="BF271" s="555"/>
      <c r="BG271" s="836"/>
      <c r="BH271" s="555"/>
      <c r="BI271" s="836"/>
      <c r="BJ271" s="555"/>
      <c r="BK271" s="836"/>
      <c r="BL271" s="555"/>
      <c r="BM271" s="836"/>
      <c r="BN271" s="555"/>
      <c r="BO271" s="836"/>
      <c r="BP271" s="555"/>
      <c r="BQ271" s="838"/>
      <c r="BR271" s="838"/>
      <c r="BS271" s="838"/>
      <c r="BT271" s="838"/>
      <c r="BU271" s="838"/>
      <c r="BV271" s="838"/>
      <c r="BW271" s="838"/>
      <c r="BX271" s="838"/>
      <c r="BY271" s="838"/>
      <c r="BZ271" s="838"/>
      <c r="CA271" s="838"/>
      <c r="CB271" s="1154"/>
      <c r="CC271" s="838"/>
      <c r="CD271" s="838"/>
      <c r="CE271" s="838"/>
      <c r="CF271" s="838"/>
      <c r="CG271" s="838"/>
      <c r="CH271" s="838"/>
      <c r="CI271" s="838"/>
      <c r="CJ271" s="838"/>
      <c r="CK271" s="838"/>
      <c r="CL271" s="838"/>
      <c r="CM271" s="838"/>
      <c r="CN271" s="838"/>
      <c r="CO271" s="838"/>
      <c r="CP271" s="838"/>
      <c r="CQ271" s="838"/>
      <c r="CR271" s="838"/>
      <c r="CS271" s="838"/>
      <c r="CT271" s="838"/>
      <c r="CU271" s="838"/>
      <c r="CV271" s="838"/>
      <c r="CW271" s="838"/>
      <c r="CX271" s="838"/>
      <c r="CY271" s="838"/>
      <c r="CZ271" s="838"/>
      <c r="DA271" s="838"/>
      <c r="DB271" s="838"/>
      <c r="DC271" s="838"/>
      <c r="DD271" s="838"/>
      <c r="DE271" s="838"/>
      <c r="DF271" s="838"/>
      <c r="DG271" s="838"/>
      <c r="DH271" s="838"/>
      <c r="DI271" s="838"/>
      <c r="DJ271" s="838"/>
      <c r="DK271" s="838"/>
      <c r="DL271" s="838"/>
      <c r="DM271" s="838"/>
      <c r="DN271" s="838"/>
      <c r="DO271" s="838"/>
      <c r="DP271" s="838"/>
      <c r="DQ271" s="838"/>
      <c r="DR271" s="838"/>
      <c r="DS271" s="838"/>
      <c r="DT271" s="838"/>
      <c r="DU271" s="838"/>
      <c r="DV271" s="838"/>
      <c r="DW271" s="838"/>
      <c r="DX271" s="838"/>
      <c r="DY271" s="838"/>
      <c r="DZ271" s="838"/>
      <c r="EA271" s="838"/>
      <c r="EB271" s="838"/>
      <c r="EC271" s="838"/>
      <c r="ED271" s="838"/>
      <c r="EE271" s="838"/>
      <c r="EF271" s="838"/>
      <c r="EG271" s="838"/>
      <c r="EH271" s="838"/>
      <c r="EI271" s="838"/>
      <c r="EJ271" s="838"/>
      <c r="EK271" s="838"/>
      <c r="EL271" s="838"/>
      <c r="EM271" s="838"/>
      <c r="EN271" s="838"/>
      <c r="EO271" s="838"/>
      <c r="EP271" s="838"/>
      <c r="EQ271" s="838"/>
      <c r="ER271" s="838"/>
      <c r="ES271" s="838"/>
      <c r="ET271" s="838"/>
      <c r="EU271" s="838"/>
      <c r="EV271" s="838"/>
      <c r="EW271" s="838"/>
      <c r="EX271" s="838"/>
      <c r="EY271" s="838"/>
      <c r="EZ271" s="838"/>
      <c r="FA271" s="838"/>
      <c r="FB271" s="838"/>
      <c r="FC271" s="838"/>
      <c r="FD271" s="838"/>
      <c r="FE271" s="838"/>
      <c r="FF271" s="838"/>
      <c r="FG271" s="838"/>
      <c r="FH271" s="838"/>
      <c r="FI271" s="838"/>
      <c r="FJ271" s="838"/>
      <c r="FK271" s="838"/>
      <c r="FL271" s="838"/>
      <c r="FM271" s="838"/>
      <c r="FN271" s="838"/>
      <c r="FO271" s="838"/>
      <c r="FP271" s="838"/>
      <c r="FQ271" s="838"/>
      <c r="FR271" s="838"/>
      <c r="FS271" s="838"/>
      <c r="FT271" s="838"/>
      <c r="FU271" s="838"/>
      <c r="FV271" s="838"/>
      <c r="FW271" s="838"/>
      <c r="IA271" s="710"/>
      <c r="IP271" s="710"/>
      <c r="IT271" s="711"/>
      <c r="JX271" s="838"/>
      <c r="JY271" s="838"/>
      <c r="JZ271" s="838"/>
      <c r="KA271" s="838"/>
      <c r="KB271" s="838"/>
    </row>
    <row r="272" spans="1:288" customFormat="1">
      <c r="A272" s="836"/>
      <c r="B272" s="836"/>
      <c r="C272" s="838"/>
      <c r="D272" s="838"/>
      <c r="E272" s="838"/>
      <c r="F272" s="836"/>
      <c r="G272" s="836"/>
      <c r="H272" s="836"/>
      <c r="I272" s="836"/>
      <c r="J272" s="836"/>
      <c r="K272" s="836"/>
      <c r="L272" s="836"/>
      <c r="M272" s="838"/>
      <c r="N272" s="838"/>
      <c r="O272" s="838"/>
      <c r="P272" s="838"/>
      <c r="Q272" s="838"/>
      <c r="R272" s="838"/>
      <c r="S272" s="838"/>
      <c r="T272" s="838"/>
      <c r="U272" s="59"/>
      <c r="V272" s="59"/>
      <c r="W272" s="496"/>
      <c r="X272" s="496"/>
      <c r="Y272" s="496"/>
      <c r="Z272" s="496"/>
      <c r="AA272" s="512"/>
      <c r="AB272" s="836"/>
      <c r="AC272" s="836"/>
      <c r="AD272" s="555"/>
      <c r="AE272" s="512"/>
      <c r="AF272" s="836"/>
      <c r="AG272" s="836"/>
      <c r="AH272" s="555"/>
      <c r="AI272" s="836"/>
      <c r="AJ272" s="836"/>
      <c r="AK272" s="836"/>
      <c r="AL272" s="836"/>
      <c r="AM272" s="836"/>
      <c r="AN272" s="555"/>
      <c r="AO272" s="836"/>
      <c r="AP272" s="555"/>
      <c r="AQ272" s="836"/>
      <c r="AR272" s="555"/>
      <c r="AS272" s="836"/>
      <c r="AT272" s="555"/>
      <c r="AU272" s="836"/>
      <c r="AV272" s="555"/>
      <c r="AW272" s="836"/>
      <c r="AX272" s="555"/>
      <c r="AY272" s="836"/>
      <c r="AZ272" s="555"/>
      <c r="BA272" s="836"/>
      <c r="BB272" s="555"/>
      <c r="BC272" s="836"/>
      <c r="BD272" s="555"/>
      <c r="BE272" s="836"/>
      <c r="BF272" s="555"/>
      <c r="BG272" s="836"/>
      <c r="BH272" s="555"/>
      <c r="BI272" s="836"/>
      <c r="BJ272" s="555"/>
      <c r="BK272" s="836"/>
      <c r="BL272" s="555"/>
      <c r="BM272" s="836"/>
      <c r="BN272" s="555"/>
      <c r="BO272" s="836"/>
      <c r="BP272" s="555"/>
      <c r="BQ272" s="838"/>
      <c r="BR272" s="838"/>
      <c r="BS272" s="838"/>
      <c r="BT272" s="838"/>
      <c r="BU272" s="838"/>
      <c r="BV272" s="838"/>
      <c r="BW272" s="838"/>
      <c r="BX272" s="838"/>
      <c r="BY272" s="838"/>
      <c r="BZ272" s="838"/>
      <c r="CA272" s="838"/>
      <c r="CB272" s="1154"/>
      <c r="CC272" s="838"/>
      <c r="CD272" s="838"/>
      <c r="CE272" s="838"/>
      <c r="CF272" s="838"/>
      <c r="CG272" s="838"/>
      <c r="CH272" s="838"/>
      <c r="CI272" s="838"/>
      <c r="CJ272" s="838"/>
      <c r="CK272" s="838"/>
      <c r="CL272" s="838"/>
      <c r="CM272" s="838"/>
      <c r="CN272" s="838"/>
      <c r="CO272" s="838"/>
      <c r="CP272" s="838"/>
      <c r="CQ272" s="838"/>
      <c r="CR272" s="838"/>
      <c r="CS272" s="838"/>
      <c r="CT272" s="838"/>
      <c r="CU272" s="838"/>
      <c r="CV272" s="838"/>
      <c r="CW272" s="838"/>
      <c r="CX272" s="838"/>
      <c r="CY272" s="838"/>
      <c r="CZ272" s="838"/>
      <c r="DA272" s="838"/>
      <c r="DB272" s="838"/>
      <c r="DC272" s="838"/>
      <c r="DD272" s="838"/>
      <c r="DE272" s="838"/>
      <c r="DF272" s="838"/>
      <c r="DG272" s="838"/>
      <c r="DH272" s="838"/>
      <c r="DI272" s="838"/>
      <c r="DJ272" s="838"/>
      <c r="DK272" s="838"/>
      <c r="DL272" s="838"/>
      <c r="DM272" s="838"/>
      <c r="DN272" s="838"/>
      <c r="DO272" s="838"/>
      <c r="DP272" s="838"/>
      <c r="DQ272" s="838"/>
      <c r="DR272" s="838"/>
      <c r="DS272" s="838"/>
      <c r="DT272" s="838"/>
      <c r="DU272" s="838"/>
      <c r="DV272" s="838"/>
      <c r="DW272" s="838"/>
      <c r="DX272" s="838"/>
      <c r="DY272" s="838"/>
      <c r="DZ272" s="838"/>
      <c r="EA272" s="838"/>
      <c r="EB272" s="838"/>
      <c r="EC272" s="838"/>
      <c r="ED272" s="838"/>
      <c r="EE272" s="838"/>
      <c r="EF272" s="838"/>
      <c r="EG272" s="838"/>
      <c r="EH272" s="838"/>
      <c r="EI272" s="838"/>
      <c r="EJ272" s="838"/>
      <c r="EK272" s="838"/>
      <c r="EL272" s="838"/>
      <c r="EM272" s="838"/>
      <c r="EN272" s="838"/>
      <c r="EO272" s="838"/>
      <c r="EP272" s="838"/>
      <c r="EQ272" s="838"/>
      <c r="ER272" s="838"/>
      <c r="ES272" s="838"/>
      <c r="ET272" s="838"/>
      <c r="EU272" s="838"/>
      <c r="EV272" s="838"/>
      <c r="EW272" s="838"/>
      <c r="EX272" s="838"/>
      <c r="EY272" s="838"/>
      <c r="EZ272" s="838"/>
      <c r="FA272" s="838"/>
      <c r="FB272" s="838"/>
      <c r="FC272" s="838"/>
      <c r="FD272" s="838"/>
      <c r="FE272" s="838"/>
      <c r="FF272" s="838"/>
      <c r="FG272" s="838"/>
      <c r="FH272" s="838"/>
      <c r="FI272" s="838"/>
      <c r="FJ272" s="838"/>
      <c r="FK272" s="838"/>
      <c r="FL272" s="838"/>
      <c r="FM272" s="838"/>
      <c r="FN272" s="838"/>
      <c r="FO272" s="838"/>
      <c r="FP272" s="838"/>
      <c r="FQ272" s="838"/>
      <c r="FR272" s="838"/>
      <c r="FS272" s="838"/>
      <c r="FT272" s="838"/>
      <c r="FU272" s="838"/>
      <c r="FV272" s="838"/>
      <c r="FW272" s="838"/>
      <c r="IA272" s="710"/>
      <c r="IP272" s="710"/>
      <c r="IT272" s="711"/>
      <c r="JX272" s="838"/>
      <c r="JY272" s="838"/>
      <c r="JZ272" s="838"/>
      <c r="KA272" s="838"/>
      <c r="KB272" s="838"/>
    </row>
    <row r="273" spans="1:288" customFormat="1">
      <c r="A273" s="836"/>
      <c r="B273" s="836"/>
      <c r="C273" s="838"/>
      <c r="D273" s="838"/>
      <c r="E273" s="838"/>
      <c r="F273" s="836"/>
      <c r="G273" s="836"/>
      <c r="H273" s="836"/>
      <c r="I273" s="836"/>
      <c r="J273" s="836"/>
      <c r="K273" s="836"/>
      <c r="L273" s="836"/>
      <c r="M273" s="838"/>
      <c r="N273" s="838"/>
      <c r="O273" s="838"/>
      <c r="P273" s="838"/>
      <c r="Q273" s="838"/>
      <c r="R273" s="838"/>
      <c r="S273" s="838"/>
      <c r="T273" s="838"/>
      <c r="U273" s="59"/>
      <c r="V273" s="59"/>
      <c r="W273" s="496"/>
      <c r="X273" s="496"/>
      <c r="Y273" s="496"/>
      <c r="Z273" s="496"/>
      <c r="AA273" s="512"/>
      <c r="AB273" s="836"/>
      <c r="AC273" s="836"/>
      <c r="AD273" s="555"/>
      <c r="AE273" s="512"/>
      <c r="AF273" s="836"/>
      <c r="AG273" s="836"/>
      <c r="AH273" s="555"/>
      <c r="AI273" s="836"/>
      <c r="AJ273" s="836"/>
      <c r="AK273" s="836"/>
      <c r="AL273" s="836"/>
      <c r="AM273" s="836"/>
      <c r="AN273" s="555"/>
      <c r="AO273" s="836"/>
      <c r="AP273" s="555"/>
      <c r="AQ273" s="836"/>
      <c r="AR273" s="555"/>
      <c r="AS273" s="836"/>
      <c r="AT273" s="555"/>
      <c r="AU273" s="836"/>
      <c r="AV273" s="555"/>
      <c r="AW273" s="836"/>
      <c r="AX273" s="555"/>
      <c r="AY273" s="836"/>
      <c r="AZ273" s="555"/>
      <c r="BA273" s="836"/>
      <c r="BB273" s="555"/>
      <c r="BC273" s="836"/>
      <c r="BD273" s="555"/>
      <c r="BE273" s="836"/>
      <c r="BF273" s="555"/>
      <c r="BG273" s="836"/>
      <c r="BH273" s="555"/>
      <c r="BI273" s="836"/>
      <c r="BJ273" s="555"/>
      <c r="BK273" s="836"/>
      <c r="BL273" s="555"/>
      <c r="BM273" s="836"/>
      <c r="BN273" s="555"/>
      <c r="BO273" s="836"/>
      <c r="BP273" s="555"/>
      <c r="BQ273" s="838"/>
      <c r="BR273" s="838"/>
      <c r="BS273" s="838"/>
      <c r="BT273" s="838"/>
      <c r="BU273" s="838"/>
      <c r="BV273" s="838"/>
      <c r="BW273" s="838"/>
      <c r="BX273" s="838"/>
      <c r="BY273" s="838"/>
      <c r="BZ273" s="838"/>
      <c r="CA273" s="838"/>
      <c r="CB273" s="1154"/>
      <c r="CC273" s="838"/>
      <c r="CD273" s="838"/>
      <c r="CE273" s="838"/>
      <c r="CF273" s="838"/>
      <c r="CG273" s="838"/>
      <c r="CH273" s="838"/>
      <c r="CI273" s="838"/>
      <c r="CJ273" s="838"/>
      <c r="CK273" s="838"/>
      <c r="CL273" s="838"/>
      <c r="CM273" s="838"/>
      <c r="CN273" s="838"/>
      <c r="CO273" s="838"/>
      <c r="CP273" s="838"/>
      <c r="CQ273" s="838"/>
      <c r="CR273" s="838"/>
      <c r="CS273" s="838"/>
      <c r="CT273" s="838"/>
      <c r="CU273" s="838"/>
      <c r="CV273" s="838"/>
      <c r="CW273" s="838"/>
      <c r="CX273" s="838"/>
      <c r="CY273" s="838"/>
      <c r="CZ273" s="838"/>
      <c r="DA273" s="838"/>
      <c r="DB273" s="838"/>
      <c r="DC273" s="838"/>
      <c r="DD273" s="838"/>
      <c r="DE273" s="838"/>
      <c r="DF273" s="838"/>
      <c r="DG273" s="838"/>
      <c r="DH273" s="838"/>
      <c r="DI273" s="838"/>
      <c r="DJ273" s="838"/>
      <c r="DK273" s="838"/>
      <c r="DL273" s="838"/>
      <c r="DM273" s="838"/>
      <c r="DN273" s="838"/>
      <c r="DO273" s="838"/>
      <c r="DP273" s="838"/>
      <c r="DQ273" s="838"/>
      <c r="DR273" s="838"/>
      <c r="DS273" s="838"/>
      <c r="DT273" s="838"/>
      <c r="DU273" s="838"/>
      <c r="DV273" s="838"/>
      <c r="DW273" s="838"/>
      <c r="DX273" s="838"/>
      <c r="DY273" s="838"/>
      <c r="DZ273" s="838"/>
      <c r="EA273" s="838"/>
      <c r="EB273" s="838"/>
      <c r="EC273" s="838"/>
      <c r="ED273" s="838"/>
      <c r="EE273" s="838"/>
      <c r="EF273" s="838"/>
      <c r="EG273" s="838"/>
      <c r="EH273" s="838"/>
      <c r="EI273" s="838"/>
      <c r="EJ273" s="838"/>
      <c r="EK273" s="838"/>
      <c r="EL273" s="838"/>
      <c r="EM273" s="838"/>
      <c r="EN273" s="838"/>
      <c r="EO273" s="838"/>
      <c r="EP273" s="838"/>
      <c r="EQ273" s="838"/>
      <c r="ER273" s="838"/>
      <c r="ES273" s="838"/>
      <c r="ET273" s="838"/>
      <c r="EU273" s="838"/>
      <c r="EV273" s="838"/>
      <c r="EW273" s="838"/>
      <c r="EX273" s="838"/>
      <c r="EY273" s="838"/>
      <c r="EZ273" s="838"/>
      <c r="FA273" s="838"/>
      <c r="FB273" s="838"/>
      <c r="FC273" s="838"/>
      <c r="FD273" s="838"/>
      <c r="FE273" s="838"/>
      <c r="FF273" s="838"/>
      <c r="FG273" s="838"/>
      <c r="FH273" s="838"/>
      <c r="FI273" s="838"/>
      <c r="FJ273" s="838"/>
      <c r="FK273" s="838"/>
      <c r="FL273" s="838"/>
      <c r="FM273" s="838"/>
      <c r="FN273" s="838"/>
      <c r="FO273" s="838"/>
      <c r="FP273" s="838"/>
      <c r="FQ273" s="838"/>
      <c r="FR273" s="838"/>
      <c r="FS273" s="838"/>
      <c r="FT273" s="838"/>
      <c r="FU273" s="838"/>
      <c r="FV273" s="838"/>
      <c r="FW273" s="838"/>
      <c r="IA273" s="710"/>
      <c r="IP273" s="710"/>
      <c r="IT273" s="711"/>
      <c r="JX273" s="838"/>
      <c r="JY273" s="838"/>
      <c r="JZ273" s="838"/>
      <c r="KA273" s="838"/>
      <c r="KB273" s="838"/>
    </row>
    <row r="274" spans="1:288" customFormat="1">
      <c r="A274" s="836"/>
      <c r="B274" s="836"/>
      <c r="C274" s="838"/>
      <c r="D274" s="838"/>
      <c r="E274" s="838"/>
      <c r="F274" s="836"/>
      <c r="G274" s="836"/>
      <c r="H274" s="836"/>
      <c r="I274" s="836"/>
      <c r="J274" s="836"/>
      <c r="K274" s="836"/>
      <c r="L274" s="836"/>
      <c r="M274" s="838"/>
      <c r="N274" s="838"/>
      <c r="O274" s="838"/>
      <c r="P274" s="838"/>
      <c r="Q274" s="838"/>
      <c r="R274" s="838"/>
      <c r="S274" s="838"/>
      <c r="T274" s="838"/>
      <c r="U274" s="59"/>
      <c r="V274" s="59"/>
      <c r="W274" s="496"/>
      <c r="X274" s="496"/>
      <c r="Y274" s="496"/>
      <c r="Z274" s="496"/>
      <c r="AA274" s="512"/>
      <c r="AB274" s="836"/>
      <c r="AC274" s="836"/>
      <c r="AD274" s="555"/>
      <c r="AE274" s="512"/>
      <c r="AF274" s="836"/>
      <c r="AG274" s="836"/>
      <c r="AH274" s="555"/>
      <c r="AI274" s="836"/>
      <c r="AJ274" s="836"/>
      <c r="AK274" s="836"/>
      <c r="AL274" s="836"/>
      <c r="AM274" s="836"/>
      <c r="AN274" s="555"/>
      <c r="AO274" s="836"/>
      <c r="AP274" s="555"/>
      <c r="AQ274" s="836"/>
      <c r="AR274" s="555"/>
      <c r="AS274" s="836"/>
      <c r="AT274" s="555"/>
      <c r="AU274" s="836"/>
      <c r="AV274" s="555"/>
      <c r="AW274" s="836"/>
      <c r="AX274" s="555"/>
      <c r="AY274" s="836"/>
      <c r="AZ274" s="555"/>
      <c r="BA274" s="836"/>
      <c r="BB274" s="555"/>
      <c r="BC274" s="836"/>
      <c r="BD274" s="555"/>
      <c r="BE274" s="836"/>
      <c r="BF274" s="555"/>
      <c r="BG274" s="836"/>
      <c r="BH274" s="555"/>
      <c r="BI274" s="836"/>
      <c r="BJ274" s="555"/>
      <c r="BK274" s="836"/>
      <c r="BL274" s="555"/>
      <c r="BM274" s="836"/>
      <c r="BN274" s="555"/>
      <c r="BO274" s="836"/>
      <c r="BP274" s="555"/>
      <c r="BQ274" s="838"/>
      <c r="BR274" s="838"/>
      <c r="BS274" s="838"/>
      <c r="BT274" s="838"/>
      <c r="BU274" s="838"/>
      <c r="BV274" s="838"/>
      <c r="BW274" s="838"/>
      <c r="BX274" s="838"/>
      <c r="BY274" s="838"/>
      <c r="BZ274" s="838"/>
      <c r="CA274" s="838"/>
      <c r="CB274" s="1154"/>
      <c r="CC274" s="838"/>
      <c r="CD274" s="838"/>
      <c r="CE274" s="838"/>
      <c r="CF274" s="838"/>
      <c r="CG274" s="838"/>
      <c r="CH274" s="838"/>
      <c r="CI274" s="838"/>
      <c r="CJ274" s="838"/>
      <c r="CK274" s="838"/>
      <c r="CL274" s="838"/>
      <c r="CM274" s="838"/>
      <c r="CN274" s="838"/>
      <c r="CO274" s="838"/>
      <c r="CP274" s="838"/>
      <c r="CQ274" s="838"/>
      <c r="CR274" s="838"/>
      <c r="CS274" s="838"/>
      <c r="CT274" s="838"/>
      <c r="CU274" s="838"/>
      <c r="CV274" s="838"/>
      <c r="CW274" s="838"/>
      <c r="CX274" s="838"/>
      <c r="CY274" s="838"/>
      <c r="CZ274" s="838"/>
      <c r="DA274" s="838"/>
      <c r="DB274" s="838"/>
      <c r="DC274" s="838"/>
      <c r="DD274" s="838"/>
      <c r="DE274" s="838"/>
      <c r="DF274" s="838"/>
      <c r="DG274" s="838"/>
      <c r="DH274" s="838"/>
      <c r="DI274" s="838"/>
      <c r="DJ274" s="838"/>
      <c r="DK274" s="838"/>
      <c r="DL274" s="838"/>
      <c r="DM274" s="838"/>
      <c r="DN274" s="838"/>
      <c r="DO274" s="838"/>
      <c r="DP274" s="838"/>
      <c r="DQ274" s="838"/>
      <c r="DR274" s="838"/>
      <c r="DS274" s="838"/>
      <c r="DT274" s="838"/>
      <c r="DU274" s="838"/>
      <c r="DV274" s="838"/>
      <c r="DW274" s="838"/>
      <c r="DX274" s="838"/>
      <c r="DY274" s="838"/>
      <c r="DZ274" s="838"/>
      <c r="EA274" s="838"/>
      <c r="EB274" s="838"/>
      <c r="EC274" s="838"/>
      <c r="ED274" s="838"/>
      <c r="EE274" s="838"/>
      <c r="EF274" s="838"/>
      <c r="EG274" s="838"/>
      <c r="EH274" s="838"/>
      <c r="EI274" s="838"/>
      <c r="EJ274" s="838"/>
      <c r="EK274" s="838"/>
      <c r="EL274" s="838"/>
      <c r="EM274" s="838"/>
      <c r="EN274" s="838"/>
      <c r="EO274" s="838"/>
      <c r="EP274" s="838"/>
      <c r="EQ274" s="838"/>
      <c r="ER274" s="838"/>
      <c r="ES274" s="838"/>
      <c r="ET274" s="838"/>
      <c r="EU274" s="838"/>
      <c r="EV274" s="838"/>
      <c r="EW274" s="838"/>
      <c r="EX274" s="838"/>
      <c r="EY274" s="838"/>
      <c r="EZ274" s="838"/>
      <c r="FA274" s="838"/>
      <c r="FB274" s="838"/>
      <c r="FC274" s="838"/>
      <c r="FD274" s="838"/>
      <c r="FE274" s="838"/>
      <c r="FF274" s="838"/>
      <c r="FG274" s="838"/>
      <c r="FH274" s="838"/>
      <c r="FI274" s="838"/>
      <c r="FJ274" s="838"/>
      <c r="FK274" s="838"/>
      <c r="FL274" s="838"/>
      <c r="FM274" s="838"/>
      <c r="FN274" s="838"/>
      <c r="FO274" s="838"/>
      <c r="FP274" s="838"/>
      <c r="FQ274" s="838"/>
      <c r="FR274" s="838"/>
      <c r="FS274" s="838"/>
      <c r="FT274" s="838"/>
      <c r="FU274" s="838"/>
      <c r="FV274" s="838"/>
      <c r="FW274" s="838"/>
      <c r="IA274" s="710"/>
      <c r="IP274" s="710"/>
      <c r="IT274" s="711"/>
      <c r="JX274" s="838"/>
      <c r="JY274" s="838"/>
      <c r="JZ274" s="838"/>
      <c r="KA274" s="838"/>
      <c r="KB274" s="838"/>
    </row>
    <row r="275" spans="1:288" customFormat="1">
      <c r="A275" s="836"/>
      <c r="B275" s="836"/>
      <c r="C275" s="838"/>
      <c r="D275" s="838"/>
      <c r="E275" s="838"/>
      <c r="F275" s="836"/>
      <c r="G275" s="836"/>
      <c r="H275" s="836"/>
      <c r="I275" s="836"/>
      <c r="J275" s="836"/>
      <c r="K275" s="836"/>
      <c r="L275" s="836"/>
      <c r="M275" s="838"/>
      <c r="N275" s="838"/>
      <c r="O275" s="838"/>
      <c r="P275" s="838"/>
      <c r="Q275" s="838"/>
      <c r="R275" s="838"/>
      <c r="S275" s="838"/>
      <c r="T275" s="838"/>
      <c r="U275" s="59"/>
      <c r="V275" s="59"/>
      <c r="W275" s="496"/>
      <c r="X275" s="496"/>
      <c r="Y275" s="496"/>
      <c r="Z275" s="496"/>
      <c r="AA275" s="512"/>
      <c r="AB275" s="836"/>
      <c r="AC275" s="836"/>
      <c r="AD275" s="555"/>
      <c r="AE275" s="512"/>
      <c r="AF275" s="836"/>
      <c r="AG275" s="836"/>
      <c r="AH275" s="555"/>
      <c r="AI275" s="836"/>
      <c r="AJ275" s="836"/>
      <c r="AK275" s="836"/>
      <c r="AL275" s="836"/>
      <c r="AM275" s="836"/>
      <c r="AN275" s="555"/>
      <c r="AO275" s="836"/>
      <c r="AP275" s="555"/>
      <c r="AQ275" s="836"/>
      <c r="AR275" s="555"/>
      <c r="AS275" s="836"/>
      <c r="AT275" s="555"/>
      <c r="AU275" s="836"/>
      <c r="AV275" s="555"/>
      <c r="AW275" s="836"/>
      <c r="AX275" s="555"/>
      <c r="AY275" s="836"/>
      <c r="AZ275" s="555"/>
      <c r="BA275" s="836"/>
      <c r="BB275" s="555"/>
      <c r="BC275" s="836"/>
      <c r="BD275" s="555"/>
      <c r="BE275" s="836"/>
      <c r="BF275" s="555"/>
      <c r="BG275" s="836"/>
      <c r="BH275" s="555"/>
      <c r="BI275" s="836"/>
      <c r="BJ275" s="555"/>
      <c r="BK275" s="836"/>
      <c r="BL275" s="555"/>
      <c r="BM275" s="836"/>
      <c r="BN275" s="555"/>
      <c r="BO275" s="836"/>
      <c r="BP275" s="555"/>
      <c r="BQ275" s="838"/>
      <c r="BR275" s="838"/>
      <c r="BS275" s="838"/>
      <c r="BT275" s="838"/>
      <c r="BU275" s="838"/>
      <c r="BV275" s="838"/>
      <c r="BW275" s="838"/>
      <c r="BX275" s="838"/>
      <c r="BY275" s="838"/>
      <c r="BZ275" s="838"/>
      <c r="CA275" s="838"/>
      <c r="CB275" s="1154"/>
      <c r="CC275" s="838"/>
      <c r="CD275" s="838"/>
      <c r="CE275" s="838"/>
      <c r="CF275" s="838"/>
      <c r="CG275" s="838"/>
      <c r="CH275" s="838"/>
      <c r="CI275" s="838"/>
      <c r="CJ275" s="838"/>
      <c r="CK275" s="838"/>
      <c r="CL275" s="838"/>
      <c r="CM275" s="838"/>
      <c r="CN275" s="838"/>
      <c r="CO275" s="838"/>
      <c r="CP275" s="838"/>
      <c r="CQ275" s="838"/>
      <c r="CR275" s="838"/>
      <c r="CS275" s="838"/>
      <c r="CT275" s="838"/>
      <c r="CU275" s="838"/>
      <c r="CV275" s="838"/>
      <c r="CW275" s="838"/>
      <c r="CX275" s="838"/>
      <c r="CY275" s="838"/>
      <c r="CZ275" s="838"/>
      <c r="DA275" s="838"/>
      <c r="DB275" s="838"/>
      <c r="DC275" s="838"/>
      <c r="DD275" s="838"/>
      <c r="DE275" s="838"/>
      <c r="DF275" s="838"/>
      <c r="DG275" s="838"/>
      <c r="DH275" s="838"/>
      <c r="DI275" s="838"/>
      <c r="DJ275" s="838"/>
      <c r="DK275" s="838"/>
      <c r="DL275" s="838"/>
      <c r="DM275" s="838"/>
      <c r="DN275" s="838"/>
      <c r="DO275" s="838"/>
      <c r="DP275" s="838"/>
      <c r="DQ275" s="838"/>
      <c r="DR275" s="838"/>
      <c r="DS275" s="838"/>
      <c r="DT275" s="838"/>
      <c r="DU275" s="838"/>
      <c r="DV275" s="838"/>
      <c r="DW275" s="838"/>
      <c r="DX275" s="838"/>
      <c r="DY275" s="838"/>
      <c r="DZ275" s="838"/>
      <c r="EA275" s="838"/>
      <c r="EB275" s="838"/>
      <c r="EC275" s="838"/>
      <c r="ED275" s="838"/>
      <c r="EE275" s="838"/>
      <c r="EF275" s="838"/>
      <c r="EG275" s="838"/>
      <c r="EH275" s="838"/>
      <c r="EI275" s="838"/>
      <c r="EJ275" s="838"/>
      <c r="EK275" s="838"/>
      <c r="EL275" s="838"/>
      <c r="EM275" s="838"/>
      <c r="EN275" s="838"/>
      <c r="EO275" s="838"/>
      <c r="EP275" s="838"/>
      <c r="EQ275" s="838"/>
      <c r="ER275" s="838"/>
      <c r="ES275" s="838"/>
      <c r="ET275" s="838"/>
      <c r="EU275" s="838"/>
      <c r="EV275" s="838"/>
      <c r="EW275" s="838"/>
      <c r="EX275" s="838"/>
      <c r="EY275" s="838"/>
      <c r="EZ275" s="838"/>
      <c r="FA275" s="838"/>
      <c r="FB275" s="838"/>
      <c r="FC275" s="838"/>
      <c r="FD275" s="838"/>
      <c r="FE275" s="838"/>
      <c r="FF275" s="838"/>
      <c r="FG275" s="838"/>
      <c r="FH275" s="838"/>
      <c r="FI275" s="838"/>
      <c r="FJ275" s="838"/>
      <c r="FK275" s="838"/>
      <c r="FL275" s="838"/>
      <c r="FM275" s="838"/>
      <c r="FN275" s="838"/>
      <c r="FO275" s="838"/>
      <c r="FP275" s="838"/>
      <c r="FQ275" s="838"/>
      <c r="FR275" s="838"/>
      <c r="FS275" s="838"/>
      <c r="FT275" s="838"/>
      <c r="FU275" s="838"/>
      <c r="FV275" s="838"/>
      <c r="FW275" s="838"/>
      <c r="IA275" s="710"/>
      <c r="IP275" s="710"/>
      <c r="IT275" s="711"/>
      <c r="JX275" s="838"/>
      <c r="JY275" s="838"/>
      <c r="JZ275" s="838"/>
      <c r="KA275" s="838"/>
      <c r="KB275" s="838"/>
    </row>
    <row r="276" spans="1:288" customFormat="1">
      <c r="A276" s="836"/>
      <c r="B276" s="836"/>
      <c r="C276" s="838"/>
      <c r="D276" s="838"/>
      <c r="E276" s="838"/>
      <c r="F276" s="836"/>
      <c r="G276" s="836"/>
      <c r="H276" s="836"/>
      <c r="I276" s="836"/>
      <c r="J276" s="836"/>
      <c r="K276" s="836"/>
      <c r="L276" s="836"/>
      <c r="M276" s="838"/>
      <c r="N276" s="838"/>
      <c r="O276" s="838"/>
      <c r="P276" s="838"/>
      <c r="Q276" s="838"/>
      <c r="R276" s="838"/>
      <c r="S276" s="838"/>
      <c r="T276" s="838"/>
      <c r="U276" s="59"/>
      <c r="V276" s="59"/>
      <c r="W276" s="496"/>
      <c r="X276" s="496"/>
      <c r="Y276" s="496"/>
      <c r="Z276" s="496"/>
      <c r="AA276" s="512"/>
      <c r="AB276" s="836"/>
      <c r="AC276" s="836"/>
      <c r="AD276" s="555"/>
      <c r="AE276" s="512"/>
      <c r="AF276" s="836"/>
      <c r="AG276" s="836"/>
      <c r="AH276" s="555"/>
      <c r="AI276" s="836"/>
      <c r="AJ276" s="836"/>
      <c r="AK276" s="836"/>
      <c r="AL276" s="836"/>
      <c r="AM276" s="836"/>
      <c r="AN276" s="555"/>
      <c r="AO276" s="836"/>
      <c r="AP276" s="555"/>
      <c r="AQ276" s="836"/>
      <c r="AR276" s="555"/>
      <c r="AS276" s="836"/>
      <c r="AT276" s="555"/>
      <c r="AU276" s="836"/>
      <c r="AV276" s="555"/>
      <c r="AW276" s="836"/>
      <c r="AX276" s="555"/>
      <c r="AY276" s="836"/>
      <c r="AZ276" s="555"/>
      <c r="BA276" s="836"/>
      <c r="BB276" s="555"/>
      <c r="BC276" s="836"/>
      <c r="BD276" s="555"/>
      <c r="BE276" s="836"/>
      <c r="BF276" s="555"/>
      <c r="BG276" s="836"/>
      <c r="BH276" s="555"/>
      <c r="BI276" s="836"/>
      <c r="BJ276" s="555"/>
      <c r="BK276" s="836"/>
      <c r="BL276" s="555"/>
      <c r="BM276" s="836"/>
      <c r="BN276" s="555"/>
      <c r="BO276" s="836"/>
      <c r="BP276" s="555"/>
      <c r="BQ276" s="838"/>
      <c r="BR276" s="838"/>
      <c r="BS276" s="838"/>
      <c r="BT276" s="838"/>
      <c r="BU276" s="838"/>
      <c r="BV276" s="838"/>
      <c r="BW276" s="838"/>
      <c r="BX276" s="838"/>
      <c r="BY276" s="838"/>
      <c r="BZ276" s="838"/>
      <c r="CA276" s="838"/>
      <c r="CB276" s="1154"/>
      <c r="CC276" s="838"/>
      <c r="CD276" s="838"/>
      <c r="CE276" s="838"/>
      <c r="CF276" s="838"/>
      <c r="CG276" s="838"/>
      <c r="CH276" s="838"/>
      <c r="CI276" s="838"/>
      <c r="CJ276" s="838"/>
      <c r="CK276" s="838"/>
      <c r="CL276" s="838"/>
      <c r="CM276" s="838"/>
      <c r="CN276" s="838"/>
      <c r="CO276" s="838"/>
      <c r="CP276" s="838"/>
      <c r="CQ276" s="838"/>
      <c r="CR276" s="838"/>
      <c r="CS276" s="838"/>
      <c r="CT276" s="838"/>
      <c r="CU276" s="838"/>
      <c r="CV276" s="838"/>
      <c r="CW276" s="838"/>
      <c r="CX276" s="838"/>
      <c r="CY276" s="838"/>
      <c r="CZ276" s="838"/>
      <c r="DA276" s="838"/>
      <c r="DB276" s="838"/>
      <c r="DC276" s="838"/>
      <c r="DD276" s="838"/>
      <c r="DE276" s="838"/>
      <c r="DF276" s="838"/>
      <c r="DG276" s="838"/>
      <c r="DH276" s="838"/>
      <c r="DI276" s="838"/>
      <c r="DJ276" s="838"/>
      <c r="DK276" s="838"/>
      <c r="DL276" s="838"/>
      <c r="DM276" s="838"/>
      <c r="DN276" s="838"/>
      <c r="DO276" s="838"/>
      <c r="DP276" s="838"/>
      <c r="DQ276" s="838"/>
      <c r="DR276" s="838"/>
      <c r="DS276" s="838"/>
      <c r="DT276" s="838"/>
      <c r="DU276" s="838"/>
      <c r="DV276" s="838"/>
      <c r="DW276" s="838"/>
      <c r="DX276" s="838"/>
      <c r="DY276" s="838"/>
      <c r="DZ276" s="838"/>
      <c r="EA276" s="838"/>
      <c r="EB276" s="838"/>
      <c r="EC276" s="838"/>
      <c r="ED276" s="838"/>
      <c r="EE276" s="838"/>
      <c r="EF276" s="838"/>
      <c r="EG276" s="838"/>
      <c r="EH276" s="838"/>
      <c r="EI276" s="838"/>
      <c r="EJ276" s="838"/>
      <c r="EK276" s="838"/>
      <c r="EL276" s="838"/>
      <c r="EM276" s="838"/>
      <c r="EN276" s="838"/>
      <c r="EO276" s="838"/>
      <c r="EP276" s="838"/>
      <c r="EQ276" s="838"/>
      <c r="ER276" s="838"/>
      <c r="ES276" s="838"/>
      <c r="ET276" s="838"/>
      <c r="EU276" s="838"/>
      <c r="EV276" s="838"/>
      <c r="EW276" s="838"/>
      <c r="EX276" s="838"/>
      <c r="EY276" s="838"/>
      <c r="EZ276" s="838"/>
      <c r="FA276" s="838"/>
      <c r="FB276" s="838"/>
      <c r="FC276" s="838"/>
      <c r="FD276" s="838"/>
      <c r="FE276" s="838"/>
      <c r="FF276" s="838"/>
      <c r="FG276" s="838"/>
      <c r="FH276" s="838"/>
      <c r="FI276" s="838"/>
      <c r="FJ276" s="838"/>
      <c r="FK276" s="838"/>
      <c r="FL276" s="838"/>
      <c r="FM276" s="838"/>
      <c r="FN276" s="838"/>
      <c r="FO276" s="838"/>
      <c r="FP276" s="838"/>
      <c r="FQ276" s="838"/>
      <c r="FR276" s="838"/>
      <c r="FS276" s="838"/>
      <c r="FT276" s="838"/>
      <c r="FU276" s="838"/>
      <c r="FV276" s="838"/>
      <c r="FW276" s="838"/>
      <c r="IA276" s="710"/>
      <c r="IP276" s="710"/>
      <c r="IT276" s="711"/>
      <c r="JX276" s="838"/>
      <c r="JY276" s="838"/>
      <c r="JZ276" s="838"/>
      <c r="KA276" s="838"/>
      <c r="KB276" s="838"/>
    </row>
    <row r="277" spans="1:288" customFormat="1">
      <c r="A277" s="836"/>
      <c r="B277" s="836"/>
      <c r="C277" s="838"/>
      <c r="D277" s="838"/>
      <c r="E277" s="838"/>
      <c r="F277" s="836"/>
      <c r="G277" s="836"/>
      <c r="H277" s="836"/>
      <c r="I277" s="836"/>
      <c r="J277" s="836"/>
      <c r="K277" s="836"/>
      <c r="L277" s="836"/>
      <c r="M277" s="838"/>
      <c r="N277" s="838"/>
      <c r="O277" s="838"/>
      <c r="P277" s="838"/>
      <c r="Q277" s="838"/>
      <c r="R277" s="838"/>
      <c r="S277" s="838"/>
      <c r="T277" s="838"/>
      <c r="U277" s="59"/>
      <c r="V277" s="59"/>
      <c r="W277" s="496"/>
      <c r="X277" s="496"/>
      <c r="Y277" s="496"/>
      <c r="Z277" s="496"/>
      <c r="AA277" s="512"/>
      <c r="AB277" s="836"/>
      <c r="AC277" s="836"/>
      <c r="AD277" s="555"/>
      <c r="AE277" s="512"/>
      <c r="AF277" s="836"/>
      <c r="AG277" s="836"/>
      <c r="AH277" s="555"/>
      <c r="AI277" s="836"/>
      <c r="AJ277" s="836"/>
      <c r="AK277" s="836"/>
      <c r="AL277" s="836"/>
      <c r="AM277" s="836"/>
      <c r="AN277" s="555"/>
      <c r="AO277" s="836"/>
      <c r="AP277" s="555"/>
      <c r="AQ277" s="836"/>
      <c r="AR277" s="555"/>
      <c r="AS277" s="836"/>
      <c r="AT277" s="555"/>
      <c r="AU277" s="836"/>
      <c r="AV277" s="555"/>
      <c r="AW277" s="836"/>
      <c r="AX277" s="555"/>
      <c r="AY277" s="836"/>
      <c r="AZ277" s="555"/>
      <c r="BA277" s="836"/>
      <c r="BB277" s="555"/>
      <c r="BC277" s="836"/>
      <c r="BD277" s="555"/>
      <c r="BE277" s="836"/>
      <c r="BF277" s="555"/>
      <c r="BG277" s="836"/>
      <c r="BH277" s="555"/>
      <c r="BI277" s="836"/>
      <c r="BJ277" s="555"/>
      <c r="BK277" s="836"/>
      <c r="BL277" s="555"/>
      <c r="BM277" s="836"/>
      <c r="BN277" s="555"/>
      <c r="BO277" s="836"/>
      <c r="BP277" s="555"/>
      <c r="BQ277" s="838"/>
      <c r="BR277" s="838"/>
      <c r="BS277" s="838"/>
      <c r="BT277" s="838"/>
      <c r="BU277" s="838"/>
      <c r="BV277" s="838"/>
      <c r="BW277" s="838"/>
      <c r="BX277" s="838"/>
      <c r="BY277" s="838"/>
      <c r="BZ277" s="838"/>
      <c r="CA277" s="838"/>
      <c r="CB277" s="1154"/>
      <c r="CC277" s="838"/>
      <c r="CD277" s="838"/>
      <c r="CE277" s="838"/>
      <c r="CF277" s="838"/>
      <c r="CG277" s="838"/>
      <c r="CH277" s="838"/>
      <c r="CI277" s="838"/>
      <c r="CJ277" s="838"/>
      <c r="CK277" s="838"/>
      <c r="CL277" s="838"/>
      <c r="CM277" s="838"/>
      <c r="CN277" s="838"/>
      <c r="CO277" s="838"/>
      <c r="CP277" s="838"/>
      <c r="CQ277" s="838"/>
      <c r="CR277" s="838"/>
      <c r="CS277" s="838"/>
      <c r="CT277" s="838"/>
      <c r="CU277" s="838"/>
      <c r="CV277" s="838"/>
      <c r="CW277" s="838"/>
      <c r="CX277" s="838"/>
      <c r="CY277" s="838"/>
      <c r="CZ277" s="838"/>
      <c r="DA277" s="838"/>
      <c r="DB277" s="838"/>
      <c r="DC277" s="838"/>
      <c r="DD277" s="838"/>
      <c r="DE277" s="838"/>
      <c r="DF277" s="838"/>
      <c r="DG277" s="838"/>
      <c r="DH277" s="838"/>
      <c r="DI277" s="838"/>
      <c r="DJ277" s="838"/>
      <c r="DK277" s="838"/>
      <c r="DL277" s="838"/>
      <c r="DM277" s="838"/>
      <c r="DN277" s="838"/>
      <c r="DO277" s="838"/>
      <c r="DP277" s="838"/>
      <c r="DQ277" s="838"/>
      <c r="DR277" s="838"/>
      <c r="DS277" s="838"/>
      <c r="DT277" s="838"/>
      <c r="DU277" s="838"/>
      <c r="DV277" s="838"/>
      <c r="DW277" s="838"/>
      <c r="DX277" s="838"/>
      <c r="DY277" s="838"/>
      <c r="DZ277" s="838"/>
      <c r="EA277" s="838"/>
      <c r="EB277" s="838"/>
      <c r="EC277" s="838"/>
      <c r="ED277" s="838"/>
      <c r="EE277" s="838"/>
      <c r="EF277" s="838"/>
      <c r="EG277" s="838"/>
      <c r="EH277" s="838"/>
      <c r="EI277" s="838"/>
      <c r="EJ277" s="838"/>
      <c r="EK277" s="838"/>
      <c r="EL277" s="838"/>
      <c r="EM277" s="838"/>
      <c r="EN277" s="838"/>
      <c r="EO277" s="838"/>
      <c r="EP277" s="838"/>
      <c r="EQ277" s="838"/>
      <c r="ER277" s="838"/>
      <c r="ES277" s="838"/>
      <c r="ET277" s="838"/>
      <c r="EU277" s="838"/>
      <c r="EV277" s="838"/>
      <c r="EW277" s="838"/>
      <c r="EX277" s="838"/>
      <c r="EY277" s="838"/>
      <c r="EZ277" s="838"/>
      <c r="FA277" s="838"/>
      <c r="FB277" s="838"/>
      <c r="FC277" s="838"/>
      <c r="FD277" s="838"/>
      <c r="FE277" s="838"/>
      <c r="FF277" s="838"/>
      <c r="FG277" s="838"/>
      <c r="FH277" s="838"/>
      <c r="FI277" s="838"/>
      <c r="FJ277" s="838"/>
      <c r="FK277" s="838"/>
      <c r="FL277" s="838"/>
      <c r="FM277" s="838"/>
      <c r="FN277" s="838"/>
      <c r="FO277" s="838"/>
      <c r="FP277" s="838"/>
      <c r="FQ277" s="838"/>
      <c r="FR277" s="838"/>
      <c r="FS277" s="838"/>
      <c r="FT277" s="838"/>
      <c r="FU277" s="838"/>
      <c r="FV277" s="838"/>
      <c r="FW277" s="838"/>
      <c r="IA277" s="710"/>
      <c r="IP277" s="710"/>
      <c r="IT277" s="711"/>
      <c r="JX277" s="838"/>
      <c r="JY277" s="838"/>
      <c r="JZ277" s="838"/>
      <c r="KA277" s="838"/>
      <c r="KB277" s="838"/>
    </row>
    <row r="278" spans="1:288" customFormat="1">
      <c r="A278" s="836"/>
      <c r="B278" s="836"/>
      <c r="C278" s="838"/>
      <c r="D278" s="838"/>
      <c r="E278" s="838"/>
      <c r="F278" s="836"/>
      <c r="G278" s="836"/>
      <c r="H278" s="836"/>
      <c r="I278" s="836"/>
      <c r="J278" s="836"/>
      <c r="K278" s="836"/>
      <c r="L278" s="836"/>
      <c r="M278" s="838"/>
      <c r="N278" s="838"/>
      <c r="O278" s="838"/>
      <c r="P278" s="838"/>
      <c r="Q278" s="838"/>
      <c r="R278" s="838"/>
      <c r="S278" s="838"/>
      <c r="T278" s="838"/>
      <c r="U278" s="59"/>
      <c r="V278" s="59"/>
      <c r="W278" s="496"/>
      <c r="X278" s="496"/>
      <c r="Y278" s="496"/>
      <c r="Z278" s="496"/>
      <c r="AA278" s="512"/>
      <c r="AB278" s="836"/>
      <c r="AC278" s="836"/>
      <c r="AD278" s="555"/>
      <c r="AE278" s="512"/>
      <c r="AF278" s="836"/>
      <c r="AG278" s="836"/>
      <c r="AH278" s="555"/>
      <c r="AI278" s="836"/>
      <c r="AJ278" s="836"/>
      <c r="AK278" s="836"/>
      <c r="AL278" s="836"/>
      <c r="AM278" s="836"/>
      <c r="AN278" s="555"/>
      <c r="AO278" s="836"/>
      <c r="AP278" s="555"/>
      <c r="AQ278" s="836"/>
      <c r="AR278" s="555"/>
      <c r="AS278" s="836"/>
      <c r="AT278" s="555"/>
      <c r="AU278" s="836"/>
      <c r="AV278" s="555"/>
      <c r="AW278" s="836"/>
      <c r="AX278" s="555"/>
      <c r="AY278" s="836"/>
      <c r="AZ278" s="555"/>
      <c r="BA278" s="836"/>
      <c r="BB278" s="555"/>
      <c r="BC278" s="836"/>
      <c r="BD278" s="555"/>
      <c r="BE278" s="836"/>
      <c r="BF278" s="555"/>
      <c r="BG278" s="836"/>
      <c r="BH278" s="555"/>
      <c r="BI278" s="836"/>
      <c r="BJ278" s="555"/>
      <c r="BK278" s="836"/>
      <c r="BL278" s="555"/>
      <c r="BM278" s="836"/>
      <c r="BN278" s="555"/>
      <c r="BO278" s="836"/>
      <c r="BP278" s="555"/>
      <c r="BQ278" s="838"/>
      <c r="BR278" s="838"/>
      <c r="BS278" s="838"/>
      <c r="BT278" s="838"/>
      <c r="BU278" s="838"/>
      <c r="BV278" s="838"/>
      <c r="BW278" s="838"/>
      <c r="BX278" s="838"/>
      <c r="BY278" s="838"/>
      <c r="BZ278" s="838"/>
      <c r="CA278" s="838"/>
      <c r="CB278" s="1154"/>
      <c r="CC278" s="838"/>
      <c r="CD278" s="838"/>
      <c r="CE278" s="838"/>
      <c r="CF278" s="838"/>
      <c r="CG278" s="838"/>
      <c r="CH278" s="838"/>
      <c r="CI278" s="838"/>
      <c r="CJ278" s="838"/>
      <c r="CK278" s="838"/>
      <c r="CL278" s="838"/>
      <c r="CM278" s="838"/>
      <c r="CN278" s="838"/>
      <c r="CO278" s="838"/>
      <c r="CP278" s="838"/>
      <c r="CQ278" s="838"/>
      <c r="CR278" s="838"/>
      <c r="CS278" s="838"/>
      <c r="CT278" s="838"/>
      <c r="CU278" s="838"/>
      <c r="CV278" s="838"/>
      <c r="CW278" s="838"/>
      <c r="CX278" s="838"/>
      <c r="CY278" s="838"/>
      <c r="CZ278" s="838"/>
      <c r="DA278" s="838"/>
      <c r="DB278" s="838"/>
      <c r="DC278" s="838"/>
      <c r="DD278" s="838"/>
      <c r="DE278" s="838"/>
      <c r="DF278" s="838"/>
      <c r="DG278" s="838"/>
      <c r="DH278" s="838"/>
      <c r="DI278" s="838"/>
      <c r="DJ278" s="838"/>
      <c r="DK278" s="838"/>
      <c r="DL278" s="838"/>
      <c r="DM278" s="838"/>
      <c r="DN278" s="838"/>
      <c r="DO278" s="838"/>
      <c r="DP278" s="838"/>
      <c r="DQ278" s="838"/>
      <c r="DR278" s="838"/>
      <c r="DS278" s="838"/>
      <c r="DT278" s="838"/>
      <c r="DU278" s="838"/>
      <c r="DV278" s="838"/>
      <c r="DW278" s="838"/>
      <c r="DX278" s="838"/>
      <c r="DY278" s="838"/>
      <c r="DZ278" s="838"/>
      <c r="EA278" s="838"/>
      <c r="EB278" s="838"/>
      <c r="EC278" s="838"/>
      <c r="ED278" s="838"/>
      <c r="EE278" s="838"/>
      <c r="EF278" s="838"/>
      <c r="EG278" s="838"/>
      <c r="EH278" s="838"/>
      <c r="EI278" s="838"/>
      <c r="EJ278" s="838"/>
      <c r="EK278" s="838"/>
      <c r="EL278" s="838"/>
      <c r="EM278" s="838"/>
      <c r="EN278" s="838"/>
      <c r="EO278" s="838"/>
      <c r="EP278" s="838"/>
      <c r="EQ278" s="838"/>
      <c r="ER278" s="838"/>
      <c r="ES278" s="838"/>
      <c r="ET278" s="838"/>
      <c r="EU278" s="838"/>
      <c r="EV278" s="838"/>
      <c r="EW278" s="838"/>
      <c r="EX278" s="838"/>
      <c r="EY278" s="838"/>
      <c r="EZ278" s="838"/>
      <c r="FA278" s="838"/>
      <c r="FB278" s="838"/>
      <c r="FC278" s="838"/>
      <c r="FD278" s="838"/>
      <c r="FE278" s="838"/>
      <c r="FF278" s="838"/>
      <c r="FG278" s="838"/>
      <c r="FH278" s="838"/>
      <c r="FI278" s="838"/>
      <c r="FJ278" s="838"/>
      <c r="FK278" s="838"/>
      <c r="FL278" s="838"/>
      <c r="FM278" s="838"/>
      <c r="FN278" s="838"/>
      <c r="FO278" s="838"/>
      <c r="FP278" s="838"/>
      <c r="FQ278" s="838"/>
      <c r="FR278" s="838"/>
      <c r="FS278" s="838"/>
      <c r="FT278" s="838"/>
      <c r="FU278" s="838"/>
      <c r="FV278" s="838"/>
      <c r="FW278" s="838"/>
      <c r="IA278" s="710"/>
      <c r="IP278" s="710"/>
      <c r="IT278" s="711"/>
      <c r="JX278" s="838"/>
      <c r="JY278" s="838"/>
      <c r="JZ278" s="838"/>
      <c r="KA278" s="838"/>
      <c r="KB278" s="838"/>
    </row>
    <row r="279" spans="1:288" customFormat="1">
      <c r="A279" s="836"/>
      <c r="B279" s="836"/>
      <c r="C279" s="838"/>
      <c r="D279" s="838"/>
      <c r="E279" s="838"/>
      <c r="F279" s="836"/>
      <c r="G279" s="836"/>
      <c r="H279" s="836"/>
      <c r="I279" s="836"/>
      <c r="J279" s="836"/>
      <c r="K279" s="836"/>
      <c r="L279" s="836"/>
      <c r="M279" s="838"/>
      <c r="N279" s="838"/>
      <c r="O279" s="838"/>
      <c r="P279" s="838"/>
      <c r="Q279" s="838"/>
      <c r="R279" s="838"/>
      <c r="S279" s="838"/>
      <c r="T279" s="838"/>
      <c r="U279" s="59"/>
      <c r="V279" s="59"/>
      <c r="W279" s="496"/>
      <c r="X279" s="496"/>
      <c r="Y279" s="496"/>
      <c r="Z279" s="496"/>
      <c r="AA279" s="512"/>
      <c r="AB279" s="836"/>
      <c r="AC279" s="836"/>
      <c r="AD279" s="555"/>
      <c r="AE279" s="512"/>
      <c r="AF279" s="836"/>
      <c r="AG279" s="836"/>
      <c r="AH279" s="555"/>
      <c r="AI279" s="836"/>
      <c r="AJ279" s="836"/>
      <c r="AK279" s="836"/>
      <c r="AL279" s="836"/>
      <c r="AM279" s="836"/>
      <c r="AN279" s="555"/>
      <c r="AO279" s="836"/>
      <c r="AP279" s="555"/>
      <c r="AQ279" s="836"/>
      <c r="AR279" s="555"/>
      <c r="AS279" s="836"/>
      <c r="AT279" s="555"/>
      <c r="AU279" s="836"/>
      <c r="AV279" s="555"/>
      <c r="AW279" s="836"/>
      <c r="AX279" s="555"/>
      <c r="AY279" s="836"/>
      <c r="AZ279" s="555"/>
      <c r="BA279" s="836"/>
      <c r="BB279" s="555"/>
      <c r="BC279" s="836"/>
      <c r="BD279" s="555"/>
      <c r="BE279" s="836"/>
      <c r="BF279" s="555"/>
      <c r="BG279" s="836"/>
      <c r="BH279" s="555"/>
      <c r="BI279" s="836"/>
      <c r="BJ279" s="555"/>
      <c r="BK279" s="836"/>
      <c r="BL279" s="555"/>
      <c r="BM279" s="836"/>
      <c r="BN279" s="555"/>
      <c r="BO279" s="836"/>
      <c r="BP279" s="555"/>
      <c r="BQ279" s="838"/>
      <c r="BR279" s="838"/>
      <c r="BS279" s="838"/>
      <c r="BT279" s="838"/>
      <c r="BU279" s="838"/>
      <c r="BV279" s="838"/>
      <c r="BW279" s="838"/>
      <c r="BX279" s="838"/>
      <c r="BY279" s="838"/>
      <c r="BZ279" s="838"/>
      <c r="CA279" s="838"/>
      <c r="CB279" s="1154"/>
      <c r="CC279" s="838"/>
      <c r="CD279" s="838"/>
      <c r="CE279" s="838"/>
      <c r="CF279" s="838"/>
      <c r="CG279" s="838"/>
      <c r="CH279" s="838"/>
      <c r="CI279" s="838"/>
      <c r="CJ279" s="838"/>
      <c r="CK279" s="838"/>
      <c r="CL279" s="838"/>
      <c r="CM279" s="838"/>
      <c r="CN279" s="838"/>
      <c r="CO279" s="838"/>
      <c r="CP279" s="838"/>
      <c r="CQ279" s="838"/>
      <c r="CR279" s="838"/>
      <c r="CS279" s="838"/>
      <c r="CT279" s="838"/>
      <c r="CU279" s="838"/>
      <c r="CV279" s="838"/>
      <c r="CW279" s="838"/>
      <c r="CX279" s="838"/>
      <c r="CY279" s="838"/>
      <c r="CZ279" s="838"/>
      <c r="DA279" s="838"/>
      <c r="DB279" s="838"/>
      <c r="DC279" s="838"/>
      <c r="DD279" s="838"/>
      <c r="DE279" s="838"/>
      <c r="DF279" s="838"/>
      <c r="DG279" s="838"/>
      <c r="DH279" s="838"/>
      <c r="DI279" s="838"/>
      <c r="DJ279" s="838"/>
      <c r="DK279" s="838"/>
      <c r="DL279" s="838"/>
      <c r="DM279" s="838"/>
      <c r="DN279" s="838"/>
      <c r="DO279" s="838"/>
      <c r="DP279" s="838"/>
      <c r="DQ279" s="838"/>
      <c r="DR279" s="838"/>
      <c r="DS279" s="838"/>
      <c r="DT279" s="838"/>
      <c r="DU279" s="838"/>
      <c r="DV279" s="838"/>
      <c r="DW279" s="838"/>
      <c r="DX279" s="838"/>
      <c r="DY279" s="838"/>
      <c r="DZ279" s="838"/>
      <c r="EA279" s="838"/>
      <c r="EB279" s="838"/>
      <c r="EC279" s="838"/>
      <c r="ED279" s="838"/>
      <c r="EE279" s="838"/>
      <c r="EF279" s="838"/>
      <c r="EG279" s="838"/>
      <c r="EH279" s="838"/>
      <c r="EI279" s="838"/>
      <c r="EJ279" s="838"/>
      <c r="EK279" s="838"/>
      <c r="EL279" s="838"/>
      <c r="EM279" s="838"/>
      <c r="EN279" s="838"/>
      <c r="EO279" s="838"/>
      <c r="EP279" s="838"/>
      <c r="EQ279" s="838"/>
      <c r="ER279" s="838"/>
      <c r="ES279" s="838"/>
      <c r="ET279" s="838"/>
      <c r="EU279" s="838"/>
      <c r="EV279" s="838"/>
      <c r="EW279" s="838"/>
      <c r="EX279" s="838"/>
      <c r="EY279" s="838"/>
      <c r="EZ279" s="838"/>
      <c r="FA279" s="838"/>
      <c r="FB279" s="838"/>
      <c r="FC279" s="838"/>
      <c r="FD279" s="838"/>
      <c r="FE279" s="838"/>
      <c r="FF279" s="838"/>
      <c r="FG279" s="838"/>
      <c r="FH279" s="838"/>
      <c r="FI279" s="838"/>
      <c r="FJ279" s="838"/>
      <c r="FK279" s="838"/>
      <c r="FL279" s="838"/>
      <c r="FM279" s="838"/>
      <c r="FN279" s="838"/>
      <c r="FO279" s="838"/>
      <c r="FP279" s="838"/>
      <c r="FQ279" s="838"/>
      <c r="FR279" s="838"/>
      <c r="FS279" s="838"/>
      <c r="FT279" s="838"/>
      <c r="FU279" s="838"/>
      <c r="FV279" s="838"/>
      <c r="FW279" s="838"/>
      <c r="IA279" s="710"/>
      <c r="IP279" s="710"/>
      <c r="IT279" s="711"/>
      <c r="JX279" s="838"/>
      <c r="JY279" s="838"/>
      <c r="JZ279" s="838"/>
      <c r="KA279" s="838"/>
      <c r="KB279" s="838"/>
    </row>
    <row r="280" spans="1:288" customFormat="1">
      <c r="A280" s="836"/>
      <c r="B280" s="836"/>
      <c r="C280" s="838"/>
      <c r="D280" s="838"/>
      <c r="E280" s="838"/>
      <c r="F280" s="836"/>
      <c r="G280" s="836"/>
      <c r="H280" s="836"/>
      <c r="I280" s="836"/>
      <c r="J280" s="836"/>
      <c r="K280" s="836"/>
      <c r="L280" s="836"/>
      <c r="M280" s="838"/>
      <c r="N280" s="838"/>
      <c r="O280" s="838"/>
      <c r="P280" s="838"/>
      <c r="Q280" s="838"/>
      <c r="R280" s="838"/>
      <c r="S280" s="838"/>
      <c r="T280" s="838"/>
      <c r="U280" s="59"/>
      <c r="V280" s="59"/>
      <c r="W280" s="496"/>
      <c r="X280" s="496"/>
      <c r="Y280" s="496"/>
      <c r="Z280" s="496"/>
      <c r="AA280" s="512"/>
      <c r="AB280" s="836"/>
      <c r="AC280" s="836"/>
      <c r="AD280" s="555"/>
      <c r="AE280" s="512"/>
      <c r="AF280" s="836"/>
      <c r="AG280" s="836"/>
      <c r="AH280" s="555"/>
      <c r="AI280" s="836"/>
      <c r="AJ280" s="836"/>
      <c r="AK280" s="836"/>
      <c r="AL280" s="836"/>
      <c r="AM280" s="836"/>
      <c r="AN280" s="555"/>
      <c r="AO280" s="836"/>
      <c r="AP280" s="555"/>
      <c r="AQ280" s="836"/>
      <c r="AR280" s="555"/>
      <c r="AS280" s="836"/>
      <c r="AT280" s="555"/>
      <c r="AU280" s="836"/>
      <c r="AV280" s="555"/>
      <c r="AW280" s="836"/>
      <c r="AX280" s="555"/>
      <c r="AY280" s="836"/>
      <c r="AZ280" s="555"/>
      <c r="BA280" s="836"/>
      <c r="BB280" s="555"/>
      <c r="BC280" s="836"/>
      <c r="BD280" s="555"/>
      <c r="BE280" s="836"/>
      <c r="BF280" s="555"/>
      <c r="BG280" s="836"/>
      <c r="BH280" s="555"/>
      <c r="BI280" s="836"/>
      <c r="BJ280" s="555"/>
      <c r="BK280" s="836"/>
      <c r="BL280" s="555"/>
      <c r="BM280" s="836"/>
      <c r="BN280" s="555"/>
      <c r="BO280" s="836"/>
      <c r="BP280" s="555"/>
      <c r="BQ280" s="838"/>
      <c r="BR280" s="838"/>
      <c r="BS280" s="838"/>
      <c r="BT280" s="838"/>
      <c r="BU280" s="838"/>
      <c r="BV280" s="838"/>
      <c r="BW280" s="838"/>
      <c r="BX280" s="838"/>
      <c r="BY280" s="838"/>
      <c r="BZ280" s="838"/>
      <c r="CA280" s="838"/>
      <c r="CB280" s="1154"/>
      <c r="CC280" s="838"/>
      <c r="CD280" s="838"/>
      <c r="CE280" s="838"/>
      <c r="CF280" s="838"/>
      <c r="CG280" s="838"/>
      <c r="CH280" s="838"/>
      <c r="CI280" s="838"/>
      <c r="CJ280" s="838"/>
      <c r="CK280" s="838"/>
      <c r="CL280" s="838"/>
      <c r="CM280" s="838"/>
      <c r="CN280" s="838"/>
      <c r="CO280" s="838"/>
      <c r="CP280" s="838"/>
      <c r="CQ280" s="838"/>
      <c r="CR280" s="838"/>
      <c r="CS280" s="838"/>
      <c r="CT280" s="838"/>
      <c r="CU280" s="838"/>
      <c r="CV280" s="838"/>
      <c r="CW280" s="838"/>
      <c r="CX280" s="838"/>
      <c r="CY280" s="838"/>
      <c r="CZ280" s="838"/>
      <c r="DA280" s="838"/>
      <c r="DB280" s="838"/>
      <c r="DC280" s="838"/>
      <c r="DD280" s="838"/>
      <c r="DE280" s="838"/>
      <c r="DF280" s="838"/>
      <c r="DG280" s="838"/>
      <c r="DH280" s="838"/>
      <c r="DI280" s="838"/>
      <c r="DJ280" s="838"/>
      <c r="DK280" s="838"/>
      <c r="DL280" s="838"/>
      <c r="DM280" s="838"/>
      <c r="DN280" s="838"/>
      <c r="DO280" s="838"/>
      <c r="DP280" s="838"/>
      <c r="DQ280" s="838"/>
      <c r="DR280" s="838"/>
      <c r="DS280" s="838"/>
      <c r="DT280" s="838"/>
      <c r="DU280" s="838"/>
      <c r="DV280" s="838"/>
      <c r="DW280" s="838"/>
      <c r="DX280" s="838"/>
      <c r="DY280" s="838"/>
      <c r="DZ280" s="838"/>
      <c r="EA280" s="838"/>
      <c r="EB280" s="838"/>
      <c r="EC280" s="838"/>
      <c r="ED280" s="838"/>
      <c r="EE280" s="838"/>
      <c r="EF280" s="838"/>
      <c r="EG280" s="838"/>
      <c r="EH280" s="838"/>
      <c r="EI280" s="838"/>
      <c r="EJ280" s="838"/>
      <c r="EK280" s="838"/>
      <c r="EL280" s="838"/>
      <c r="EM280" s="838"/>
      <c r="EN280" s="838"/>
      <c r="EO280" s="838"/>
      <c r="EP280" s="838"/>
      <c r="EQ280" s="838"/>
      <c r="ER280" s="838"/>
      <c r="ES280" s="838"/>
      <c r="ET280" s="838"/>
      <c r="EU280" s="838"/>
      <c r="EV280" s="838"/>
      <c r="EW280" s="838"/>
      <c r="EX280" s="838"/>
      <c r="EY280" s="838"/>
      <c r="EZ280" s="838"/>
      <c r="FA280" s="838"/>
      <c r="FB280" s="838"/>
      <c r="FC280" s="838"/>
      <c r="FD280" s="838"/>
      <c r="FE280" s="838"/>
      <c r="FF280" s="838"/>
      <c r="FG280" s="838"/>
      <c r="FH280" s="838"/>
      <c r="FI280" s="838"/>
      <c r="FJ280" s="838"/>
      <c r="FK280" s="838"/>
      <c r="FL280" s="838"/>
      <c r="FM280" s="838"/>
      <c r="FN280" s="838"/>
      <c r="FO280" s="838"/>
      <c r="FP280" s="838"/>
      <c r="FQ280" s="838"/>
      <c r="FR280" s="838"/>
      <c r="FS280" s="838"/>
      <c r="FT280" s="838"/>
      <c r="FU280" s="838"/>
      <c r="FV280" s="838"/>
      <c r="FW280" s="838"/>
      <c r="IA280" s="710"/>
      <c r="IP280" s="710"/>
      <c r="IT280" s="711"/>
      <c r="JX280" s="838"/>
      <c r="JY280" s="838"/>
      <c r="JZ280" s="838"/>
      <c r="KA280" s="838"/>
      <c r="KB280" s="838"/>
    </row>
    <row r="281" spans="1:288" customFormat="1">
      <c r="A281" s="836"/>
      <c r="B281" s="836"/>
      <c r="C281" s="838"/>
      <c r="D281" s="838"/>
      <c r="E281" s="838"/>
      <c r="F281" s="836"/>
      <c r="G281" s="836"/>
      <c r="H281" s="836"/>
      <c r="I281" s="836"/>
      <c r="J281" s="836"/>
      <c r="K281" s="836"/>
      <c r="L281" s="836"/>
      <c r="M281" s="838"/>
      <c r="N281" s="838"/>
      <c r="O281" s="838"/>
      <c r="P281" s="838"/>
      <c r="Q281" s="838"/>
      <c r="R281" s="838"/>
      <c r="S281" s="838"/>
      <c r="T281" s="838"/>
      <c r="U281" s="59"/>
      <c r="V281" s="59"/>
      <c r="W281" s="496"/>
      <c r="X281" s="496"/>
      <c r="Y281" s="496"/>
      <c r="Z281" s="496"/>
      <c r="AA281" s="512"/>
      <c r="AB281" s="836"/>
      <c r="AC281" s="836"/>
      <c r="AD281" s="555"/>
      <c r="AE281" s="512"/>
      <c r="AF281" s="836"/>
      <c r="AG281" s="836"/>
      <c r="AH281" s="555"/>
      <c r="AI281" s="836"/>
      <c r="AJ281" s="836"/>
      <c r="AK281" s="836"/>
      <c r="AL281" s="836"/>
      <c r="AM281" s="836"/>
      <c r="AN281" s="555"/>
      <c r="AO281" s="836"/>
      <c r="AP281" s="555"/>
      <c r="AQ281" s="836"/>
      <c r="AR281" s="555"/>
      <c r="AS281" s="836"/>
      <c r="AT281" s="555"/>
      <c r="AU281" s="836"/>
      <c r="AV281" s="555"/>
      <c r="AW281" s="836"/>
      <c r="AX281" s="555"/>
      <c r="AY281" s="836"/>
      <c r="AZ281" s="555"/>
      <c r="BA281" s="836"/>
      <c r="BB281" s="555"/>
      <c r="BC281" s="836"/>
      <c r="BD281" s="555"/>
      <c r="BE281" s="836"/>
      <c r="BF281" s="555"/>
      <c r="BG281" s="836"/>
      <c r="BH281" s="555"/>
      <c r="BI281" s="836"/>
      <c r="BJ281" s="555"/>
      <c r="BK281" s="836"/>
      <c r="BL281" s="555"/>
      <c r="BM281" s="836"/>
      <c r="BN281" s="555"/>
      <c r="BO281" s="836"/>
      <c r="BP281" s="555"/>
      <c r="BQ281" s="838"/>
      <c r="BR281" s="838"/>
      <c r="BS281" s="838"/>
      <c r="BT281" s="838"/>
      <c r="BU281" s="838"/>
      <c r="BV281" s="838"/>
      <c r="BW281" s="838"/>
      <c r="BX281" s="838"/>
      <c r="BY281" s="838"/>
      <c r="BZ281" s="838"/>
      <c r="CA281" s="838"/>
      <c r="CB281" s="1154"/>
      <c r="CC281" s="838"/>
      <c r="CD281" s="838"/>
      <c r="CE281" s="838"/>
      <c r="CF281" s="838"/>
      <c r="CG281" s="838"/>
      <c r="CH281" s="838"/>
      <c r="CI281" s="838"/>
      <c r="CJ281" s="838"/>
      <c r="CK281" s="838"/>
      <c r="CL281" s="838"/>
      <c r="CM281" s="838"/>
      <c r="CN281" s="838"/>
      <c r="CO281" s="838"/>
      <c r="CP281" s="838"/>
      <c r="CQ281" s="838"/>
      <c r="CR281" s="838"/>
      <c r="CS281" s="838"/>
      <c r="CT281" s="838"/>
      <c r="CU281" s="838"/>
      <c r="CV281" s="838"/>
      <c r="CW281" s="838"/>
      <c r="CX281" s="838"/>
      <c r="CY281" s="838"/>
      <c r="CZ281" s="838"/>
      <c r="DA281" s="838"/>
      <c r="DB281" s="838"/>
      <c r="DC281" s="838"/>
      <c r="DD281" s="838"/>
      <c r="DE281" s="838"/>
      <c r="DF281" s="838"/>
      <c r="DG281" s="838"/>
      <c r="DH281" s="838"/>
      <c r="DI281" s="838"/>
      <c r="DJ281" s="838"/>
      <c r="DK281" s="838"/>
      <c r="DL281" s="838"/>
      <c r="DM281" s="838"/>
      <c r="DN281" s="838"/>
      <c r="DO281" s="838"/>
      <c r="DP281" s="838"/>
      <c r="DQ281" s="838"/>
      <c r="DR281" s="838"/>
      <c r="DS281" s="838"/>
      <c r="DT281" s="838"/>
      <c r="DU281" s="838"/>
      <c r="DV281" s="838"/>
      <c r="DW281" s="838"/>
      <c r="DX281" s="838"/>
      <c r="DY281" s="838"/>
      <c r="DZ281" s="838"/>
      <c r="EA281" s="838"/>
      <c r="EB281" s="838"/>
      <c r="EC281" s="838"/>
      <c r="ED281" s="838"/>
      <c r="EE281" s="838"/>
      <c r="EF281" s="838"/>
      <c r="EG281" s="838"/>
      <c r="EH281" s="838"/>
      <c r="EI281" s="838"/>
      <c r="EJ281" s="838"/>
      <c r="EK281" s="838"/>
      <c r="EL281" s="838"/>
      <c r="EM281" s="838"/>
      <c r="EN281" s="838"/>
      <c r="EO281" s="838"/>
      <c r="EP281" s="838"/>
      <c r="EQ281" s="838"/>
      <c r="ER281" s="838"/>
      <c r="ES281" s="838"/>
      <c r="ET281" s="838"/>
      <c r="EU281" s="838"/>
      <c r="EV281" s="838"/>
      <c r="EW281" s="838"/>
      <c r="EX281" s="838"/>
      <c r="EY281" s="838"/>
      <c r="EZ281" s="838"/>
      <c r="FA281" s="838"/>
      <c r="FB281" s="838"/>
      <c r="FC281" s="838"/>
      <c r="FD281" s="838"/>
      <c r="FE281" s="838"/>
      <c r="FF281" s="838"/>
      <c r="FG281" s="838"/>
      <c r="FH281" s="838"/>
      <c r="FI281" s="838"/>
      <c r="FJ281" s="838"/>
      <c r="FK281" s="838"/>
      <c r="FL281" s="838"/>
      <c r="FM281" s="838"/>
      <c r="FN281" s="838"/>
      <c r="FO281" s="838"/>
      <c r="FP281" s="838"/>
      <c r="FQ281" s="838"/>
      <c r="FR281" s="838"/>
      <c r="FS281" s="838"/>
      <c r="FT281" s="838"/>
      <c r="FU281" s="838"/>
      <c r="FV281" s="838"/>
      <c r="FW281" s="838"/>
      <c r="IA281" s="710"/>
      <c r="IP281" s="710"/>
      <c r="IT281" s="711"/>
      <c r="JX281" s="838"/>
      <c r="JY281" s="838"/>
      <c r="JZ281" s="838"/>
      <c r="KA281" s="838"/>
      <c r="KB281" s="838"/>
    </row>
    <row r="282" spans="1:288" customFormat="1">
      <c r="A282" s="836"/>
      <c r="B282" s="836"/>
      <c r="C282" s="838"/>
      <c r="D282" s="838"/>
      <c r="E282" s="838"/>
      <c r="F282" s="836"/>
      <c r="G282" s="836"/>
      <c r="H282" s="836"/>
      <c r="I282" s="836"/>
      <c r="J282" s="836"/>
      <c r="K282" s="836"/>
      <c r="L282" s="836"/>
      <c r="M282" s="838"/>
      <c r="N282" s="838"/>
      <c r="O282" s="838"/>
      <c r="P282" s="838"/>
      <c r="Q282" s="838"/>
      <c r="R282" s="838"/>
      <c r="S282" s="838"/>
      <c r="T282" s="838"/>
      <c r="U282" s="59"/>
      <c r="V282" s="59"/>
      <c r="W282" s="496"/>
      <c r="X282" s="496"/>
      <c r="Y282" s="496"/>
      <c r="Z282" s="496"/>
      <c r="AA282" s="512"/>
      <c r="AB282" s="836"/>
      <c r="AC282" s="836"/>
      <c r="AD282" s="555"/>
      <c r="AE282" s="512"/>
      <c r="AF282" s="836"/>
      <c r="AG282" s="836"/>
      <c r="AH282" s="555"/>
      <c r="AI282" s="836"/>
      <c r="AJ282" s="836"/>
      <c r="AK282" s="836"/>
      <c r="AL282" s="836"/>
      <c r="AM282" s="836"/>
      <c r="AN282" s="555"/>
      <c r="AO282" s="836"/>
      <c r="AP282" s="555"/>
      <c r="AQ282" s="836"/>
      <c r="AR282" s="555"/>
      <c r="AS282" s="836"/>
      <c r="AT282" s="555"/>
      <c r="AU282" s="836"/>
      <c r="AV282" s="555"/>
      <c r="AW282" s="836"/>
      <c r="AX282" s="555"/>
      <c r="AY282" s="836"/>
      <c r="AZ282" s="555"/>
      <c r="BA282" s="836"/>
      <c r="BB282" s="555"/>
      <c r="BC282" s="836"/>
      <c r="BD282" s="555"/>
      <c r="BE282" s="836"/>
      <c r="BF282" s="555"/>
      <c r="BG282" s="836"/>
      <c r="BH282" s="555"/>
      <c r="BI282" s="836"/>
      <c r="BJ282" s="555"/>
      <c r="BK282" s="836"/>
      <c r="BL282" s="555"/>
      <c r="BM282" s="836"/>
      <c r="BN282" s="555"/>
      <c r="BO282" s="836"/>
      <c r="BP282" s="555"/>
      <c r="BQ282" s="838"/>
      <c r="BR282" s="838"/>
      <c r="BS282" s="838"/>
      <c r="BT282" s="838"/>
      <c r="BU282" s="838"/>
      <c r="BV282" s="838"/>
      <c r="BW282" s="838"/>
      <c r="BX282" s="838"/>
      <c r="BY282" s="838"/>
      <c r="BZ282" s="838"/>
      <c r="CA282" s="838"/>
      <c r="CB282" s="1154"/>
      <c r="CC282" s="838"/>
      <c r="CD282" s="838"/>
      <c r="CE282" s="838"/>
      <c r="CF282" s="838"/>
      <c r="CG282" s="838"/>
      <c r="CH282" s="838"/>
      <c r="CI282" s="838"/>
      <c r="CJ282" s="838"/>
      <c r="CK282" s="838"/>
      <c r="CL282" s="838"/>
      <c r="CM282" s="838"/>
      <c r="CN282" s="838"/>
      <c r="CO282" s="838"/>
      <c r="CP282" s="838"/>
      <c r="CQ282" s="838"/>
      <c r="CR282" s="838"/>
      <c r="CS282" s="838"/>
      <c r="CT282" s="838"/>
      <c r="CU282" s="838"/>
      <c r="CV282" s="838"/>
      <c r="CW282" s="838"/>
      <c r="CX282" s="838"/>
      <c r="CY282" s="838"/>
      <c r="CZ282" s="838"/>
      <c r="DA282" s="838"/>
      <c r="DB282" s="838"/>
      <c r="DC282" s="838"/>
      <c r="DD282" s="838"/>
      <c r="DE282" s="838"/>
      <c r="DF282" s="838"/>
      <c r="DG282" s="838"/>
      <c r="DH282" s="838"/>
      <c r="DI282" s="838"/>
      <c r="DJ282" s="838"/>
      <c r="DK282" s="838"/>
      <c r="DL282" s="838"/>
      <c r="DM282" s="838"/>
      <c r="DN282" s="838"/>
      <c r="DO282" s="838"/>
      <c r="DP282" s="838"/>
      <c r="DQ282" s="838"/>
      <c r="DR282" s="838"/>
      <c r="DS282" s="838"/>
      <c r="DT282" s="838"/>
      <c r="DU282" s="838"/>
      <c r="DV282" s="838"/>
      <c r="DW282" s="838"/>
      <c r="DX282" s="838"/>
      <c r="DY282" s="838"/>
      <c r="DZ282" s="838"/>
      <c r="EA282" s="838"/>
      <c r="EB282" s="838"/>
      <c r="EC282" s="838"/>
      <c r="ED282" s="838"/>
      <c r="EE282" s="838"/>
      <c r="EF282" s="838"/>
      <c r="EG282" s="838"/>
      <c r="EH282" s="838"/>
      <c r="EI282" s="838"/>
      <c r="EJ282" s="838"/>
      <c r="EK282" s="838"/>
      <c r="EL282" s="838"/>
      <c r="EM282" s="838"/>
      <c r="EN282" s="838"/>
      <c r="EO282" s="838"/>
      <c r="EP282" s="838"/>
      <c r="EQ282" s="838"/>
      <c r="ER282" s="838"/>
      <c r="ES282" s="838"/>
      <c r="ET282" s="838"/>
      <c r="EU282" s="838"/>
      <c r="EV282" s="838"/>
      <c r="EW282" s="838"/>
      <c r="EX282" s="838"/>
      <c r="EY282" s="838"/>
      <c r="EZ282" s="838"/>
      <c r="FA282" s="838"/>
      <c r="FB282" s="838"/>
      <c r="FC282" s="838"/>
      <c r="FD282" s="838"/>
      <c r="FE282" s="838"/>
      <c r="FF282" s="838"/>
      <c r="FG282" s="838"/>
      <c r="FH282" s="838"/>
      <c r="FI282" s="838"/>
      <c r="FJ282" s="838"/>
      <c r="FK282" s="838"/>
      <c r="FL282" s="838"/>
      <c r="FM282" s="838"/>
      <c r="FN282" s="838"/>
      <c r="FO282" s="838"/>
      <c r="FP282" s="838"/>
      <c r="FQ282" s="838"/>
      <c r="FR282" s="838"/>
      <c r="FS282" s="838"/>
      <c r="FT282" s="838"/>
      <c r="FU282" s="838"/>
      <c r="FV282" s="838"/>
      <c r="FW282" s="838"/>
      <c r="IA282" s="710"/>
      <c r="IP282" s="710"/>
      <c r="IT282" s="711"/>
      <c r="JX282" s="838"/>
      <c r="JY282" s="838"/>
      <c r="JZ282" s="838"/>
      <c r="KA282" s="838"/>
      <c r="KB282" s="838"/>
    </row>
    <row r="283" spans="1:288" customFormat="1">
      <c r="A283" s="836"/>
      <c r="B283" s="836"/>
      <c r="C283" s="838"/>
      <c r="D283" s="838"/>
      <c r="E283" s="838"/>
      <c r="F283" s="836"/>
      <c r="G283" s="836"/>
      <c r="H283" s="836"/>
      <c r="I283" s="836"/>
      <c r="J283" s="836"/>
      <c r="K283" s="836"/>
      <c r="L283" s="836"/>
      <c r="M283" s="838"/>
      <c r="N283" s="838"/>
      <c r="O283" s="838"/>
      <c r="P283" s="838"/>
      <c r="Q283" s="838"/>
      <c r="R283" s="838"/>
      <c r="S283" s="838"/>
      <c r="T283" s="838"/>
      <c r="U283" s="59"/>
      <c r="V283" s="59"/>
      <c r="W283" s="496"/>
      <c r="X283" s="496"/>
      <c r="Y283" s="496"/>
      <c r="Z283" s="496"/>
      <c r="AA283" s="512"/>
      <c r="AB283" s="836"/>
      <c r="AC283" s="836"/>
      <c r="AD283" s="555"/>
      <c r="AE283" s="512"/>
      <c r="AF283" s="836"/>
      <c r="AG283" s="836"/>
      <c r="AH283" s="555"/>
      <c r="AI283" s="836"/>
      <c r="AJ283" s="836"/>
      <c r="AK283" s="836"/>
      <c r="AL283" s="836"/>
      <c r="AM283" s="836"/>
      <c r="AN283" s="555"/>
      <c r="AO283" s="836"/>
      <c r="AP283" s="555"/>
      <c r="AQ283" s="836"/>
      <c r="AR283" s="555"/>
      <c r="AS283" s="836"/>
      <c r="AT283" s="555"/>
      <c r="AU283" s="836"/>
      <c r="AV283" s="555"/>
      <c r="AW283" s="836"/>
      <c r="AX283" s="555"/>
      <c r="AY283" s="836"/>
      <c r="AZ283" s="555"/>
      <c r="BA283" s="836"/>
      <c r="BB283" s="555"/>
      <c r="BC283" s="836"/>
      <c r="BD283" s="555"/>
      <c r="BE283" s="836"/>
      <c r="BF283" s="555"/>
      <c r="BG283" s="836"/>
      <c r="BH283" s="555"/>
      <c r="BI283" s="836"/>
      <c r="BJ283" s="555"/>
      <c r="BK283" s="836"/>
      <c r="BL283" s="555"/>
      <c r="BM283" s="836"/>
      <c r="BN283" s="555"/>
      <c r="BO283" s="836"/>
      <c r="BP283" s="555"/>
      <c r="BQ283" s="838"/>
      <c r="BR283" s="838"/>
      <c r="BS283" s="838"/>
      <c r="BT283" s="838"/>
      <c r="BU283" s="838"/>
      <c r="BV283" s="838"/>
      <c r="BW283" s="838"/>
      <c r="BX283" s="838"/>
      <c r="BY283" s="838"/>
      <c r="BZ283" s="838"/>
      <c r="CA283" s="838"/>
      <c r="CB283" s="1154"/>
      <c r="CC283" s="838"/>
      <c r="CD283" s="838"/>
      <c r="CE283" s="838"/>
      <c r="CF283" s="838"/>
      <c r="CG283" s="838"/>
      <c r="CH283" s="838"/>
      <c r="CI283" s="838"/>
      <c r="CJ283" s="838"/>
      <c r="CK283" s="838"/>
      <c r="CL283" s="838"/>
      <c r="CM283" s="838"/>
      <c r="CN283" s="838"/>
      <c r="CO283" s="838"/>
      <c r="CP283" s="838"/>
      <c r="CQ283" s="838"/>
      <c r="CR283" s="838"/>
      <c r="CS283" s="838"/>
      <c r="CT283" s="838"/>
      <c r="CU283" s="838"/>
      <c r="CV283" s="838"/>
      <c r="CW283" s="838"/>
      <c r="CX283" s="838"/>
      <c r="CY283" s="838"/>
      <c r="CZ283" s="838"/>
      <c r="DA283" s="838"/>
      <c r="DB283" s="838"/>
      <c r="DC283" s="838"/>
      <c r="DD283" s="838"/>
      <c r="DE283" s="838"/>
      <c r="DF283" s="838"/>
      <c r="DG283" s="838"/>
      <c r="DH283" s="838"/>
      <c r="DI283" s="838"/>
      <c r="DJ283" s="838"/>
      <c r="DK283" s="838"/>
      <c r="DL283" s="838"/>
      <c r="DM283" s="838"/>
      <c r="DN283" s="838"/>
      <c r="DO283" s="838"/>
      <c r="DP283" s="838"/>
      <c r="DQ283" s="838"/>
      <c r="DR283" s="838"/>
      <c r="DS283" s="838"/>
      <c r="DT283" s="838"/>
      <c r="DU283" s="838"/>
      <c r="DV283" s="838"/>
      <c r="DW283" s="838"/>
      <c r="DX283" s="838"/>
      <c r="DY283" s="838"/>
      <c r="DZ283" s="838"/>
      <c r="EA283" s="838"/>
      <c r="EB283" s="838"/>
      <c r="EC283" s="838"/>
      <c r="ED283" s="838"/>
      <c r="EE283" s="838"/>
      <c r="EF283" s="838"/>
      <c r="EG283" s="838"/>
      <c r="EH283" s="838"/>
      <c r="EI283" s="838"/>
      <c r="EJ283" s="838"/>
      <c r="EK283" s="838"/>
      <c r="EL283" s="838"/>
      <c r="EM283" s="838"/>
      <c r="EN283" s="838"/>
      <c r="EO283" s="838"/>
      <c r="EP283" s="838"/>
      <c r="EQ283" s="838"/>
      <c r="ER283" s="838"/>
      <c r="ES283" s="838"/>
      <c r="ET283" s="838"/>
      <c r="EU283" s="838"/>
      <c r="EV283" s="838"/>
      <c r="EW283" s="838"/>
      <c r="EX283" s="838"/>
      <c r="EY283" s="838"/>
      <c r="EZ283" s="838"/>
      <c r="FA283" s="838"/>
      <c r="FB283" s="838"/>
      <c r="FC283" s="838"/>
      <c r="FD283" s="838"/>
      <c r="FE283" s="838"/>
      <c r="FF283" s="838"/>
      <c r="FG283" s="838"/>
      <c r="FH283" s="838"/>
      <c r="FI283" s="838"/>
      <c r="FJ283" s="838"/>
      <c r="FK283" s="838"/>
      <c r="FL283" s="838"/>
      <c r="FM283" s="838"/>
      <c r="FN283" s="838"/>
      <c r="FO283" s="838"/>
      <c r="FP283" s="838"/>
      <c r="FQ283" s="838"/>
      <c r="FR283" s="838"/>
      <c r="FS283" s="838"/>
      <c r="FT283" s="838"/>
      <c r="FU283" s="838"/>
      <c r="FV283" s="838"/>
      <c r="FW283" s="838"/>
      <c r="IA283" s="710"/>
      <c r="IP283" s="710"/>
      <c r="IT283" s="711"/>
      <c r="JX283" s="838"/>
      <c r="JY283" s="838"/>
      <c r="JZ283" s="838"/>
      <c r="KA283" s="838"/>
      <c r="KB283" s="838"/>
    </row>
    <row r="284" spans="1:288" customFormat="1">
      <c r="A284" s="836"/>
      <c r="B284" s="836"/>
      <c r="C284" s="838"/>
      <c r="D284" s="838"/>
      <c r="E284" s="838"/>
      <c r="F284" s="836"/>
      <c r="G284" s="836"/>
      <c r="H284" s="836"/>
      <c r="I284" s="836"/>
      <c r="J284" s="836"/>
      <c r="K284" s="836"/>
      <c r="L284" s="836"/>
      <c r="M284" s="838"/>
      <c r="N284" s="838"/>
      <c r="O284" s="838"/>
      <c r="P284" s="838"/>
      <c r="Q284" s="838"/>
      <c r="R284" s="838"/>
      <c r="S284" s="838"/>
      <c r="T284" s="838"/>
      <c r="U284" s="59"/>
      <c r="V284" s="59"/>
      <c r="W284" s="496"/>
      <c r="X284" s="496"/>
      <c r="Y284" s="496"/>
      <c r="Z284" s="496"/>
      <c r="AA284" s="512"/>
      <c r="AB284" s="836"/>
      <c r="AC284" s="836"/>
      <c r="AD284" s="555"/>
      <c r="AE284" s="512"/>
      <c r="AF284" s="836"/>
      <c r="AG284" s="836"/>
      <c r="AH284" s="555"/>
      <c r="AI284" s="836"/>
      <c r="AJ284" s="836"/>
      <c r="AK284" s="836"/>
      <c r="AL284" s="836"/>
      <c r="AM284" s="836"/>
      <c r="AN284" s="555"/>
      <c r="AO284" s="836"/>
      <c r="AP284" s="555"/>
      <c r="AQ284" s="836"/>
      <c r="AR284" s="555"/>
      <c r="AS284" s="836"/>
      <c r="AT284" s="555"/>
      <c r="AU284" s="836"/>
      <c r="AV284" s="555"/>
      <c r="AW284" s="836"/>
      <c r="AX284" s="555"/>
      <c r="AY284" s="836"/>
      <c r="AZ284" s="555"/>
      <c r="BA284" s="836"/>
      <c r="BB284" s="555"/>
      <c r="BC284" s="836"/>
      <c r="BD284" s="555"/>
      <c r="BE284" s="836"/>
      <c r="BF284" s="555"/>
      <c r="BG284" s="836"/>
      <c r="BH284" s="555"/>
      <c r="BI284" s="836"/>
      <c r="BJ284" s="555"/>
      <c r="BK284" s="836"/>
      <c r="BL284" s="555"/>
      <c r="BM284" s="836"/>
      <c r="BN284" s="555"/>
      <c r="BO284" s="836"/>
      <c r="BP284" s="555"/>
      <c r="BQ284" s="838"/>
      <c r="BR284" s="838"/>
      <c r="BS284" s="838"/>
      <c r="BT284" s="838"/>
      <c r="BU284" s="838"/>
      <c r="BV284" s="838"/>
      <c r="BW284" s="838"/>
      <c r="BX284" s="838"/>
      <c r="BY284" s="838"/>
      <c r="BZ284" s="838"/>
      <c r="CA284" s="838"/>
      <c r="CB284" s="1154"/>
      <c r="CC284" s="838"/>
      <c r="CD284" s="838"/>
      <c r="CE284" s="838"/>
      <c r="CF284" s="838"/>
      <c r="CG284" s="838"/>
      <c r="CH284" s="838"/>
      <c r="CI284" s="838"/>
      <c r="CJ284" s="838"/>
      <c r="CK284" s="838"/>
      <c r="CL284" s="838"/>
      <c r="CM284" s="838"/>
      <c r="CN284" s="838"/>
      <c r="CO284" s="838"/>
      <c r="CP284" s="838"/>
      <c r="CQ284" s="838"/>
      <c r="CR284" s="838"/>
      <c r="CS284" s="838"/>
      <c r="CT284" s="838"/>
      <c r="CU284" s="838"/>
      <c r="CV284" s="838"/>
      <c r="CW284" s="838"/>
      <c r="CX284" s="838"/>
      <c r="CY284" s="838"/>
      <c r="CZ284" s="838"/>
      <c r="DA284" s="838"/>
      <c r="DB284" s="838"/>
      <c r="DC284" s="838"/>
      <c r="DD284" s="838"/>
      <c r="DE284" s="838"/>
      <c r="DF284" s="838"/>
      <c r="DG284" s="838"/>
      <c r="DH284" s="838"/>
      <c r="DI284" s="838"/>
      <c r="DJ284" s="838"/>
      <c r="DK284" s="838"/>
      <c r="DL284" s="838"/>
      <c r="DM284" s="838"/>
      <c r="DN284" s="838"/>
      <c r="DO284" s="838"/>
      <c r="DP284" s="838"/>
      <c r="DQ284" s="838"/>
      <c r="DR284" s="838"/>
      <c r="DS284" s="838"/>
      <c r="DT284" s="838"/>
      <c r="DU284" s="838"/>
      <c r="DV284" s="838"/>
      <c r="DW284" s="838"/>
      <c r="DX284" s="838"/>
      <c r="DY284" s="838"/>
      <c r="DZ284" s="838"/>
      <c r="EA284" s="838"/>
      <c r="EB284" s="838"/>
      <c r="EC284" s="838"/>
      <c r="ED284" s="838"/>
      <c r="EE284" s="838"/>
      <c r="EF284" s="838"/>
      <c r="EG284" s="838"/>
      <c r="EH284" s="838"/>
      <c r="EI284" s="838"/>
      <c r="EJ284" s="838"/>
      <c r="EK284" s="838"/>
      <c r="EL284" s="838"/>
      <c r="EM284" s="838"/>
      <c r="EN284" s="838"/>
      <c r="EO284" s="838"/>
      <c r="EP284" s="838"/>
      <c r="EQ284" s="838"/>
      <c r="ER284" s="838"/>
      <c r="ES284" s="838"/>
      <c r="ET284" s="838"/>
      <c r="EU284" s="838"/>
      <c r="EV284" s="838"/>
      <c r="EW284" s="838"/>
      <c r="EX284" s="838"/>
      <c r="EY284" s="838"/>
      <c r="EZ284" s="838"/>
      <c r="FA284" s="838"/>
      <c r="FB284" s="838"/>
      <c r="FC284" s="838"/>
      <c r="FD284" s="838"/>
      <c r="FE284" s="838"/>
      <c r="FF284" s="838"/>
      <c r="FG284" s="838"/>
      <c r="FH284" s="838"/>
      <c r="FI284" s="838"/>
      <c r="FJ284" s="838"/>
      <c r="FK284" s="838"/>
      <c r="FL284" s="838"/>
      <c r="FM284" s="838"/>
      <c r="FN284" s="838"/>
      <c r="FO284" s="838"/>
      <c r="FP284" s="838"/>
      <c r="FQ284" s="838"/>
      <c r="FR284" s="838"/>
      <c r="FS284" s="838"/>
      <c r="FT284" s="838"/>
      <c r="FU284" s="838"/>
      <c r="FV284" s="838"/>
      <c r="FW284" s="838"/>
      <c r="IA284" s="710"/>
      <c r="IP284" s="710"/>
      <c r="IT284" s="711"/>
      <c r="JX284" s="838"/>
      <c r="JY284" s="838"/>
      <c r="JZ284" s="838"/>
      <c r="KA284" s="838"/>
      <c r="KB284" s="838"/>
    </row>
    <row r="285" spans="1:288" customFormat="1">
      <c r="A285" s="836"/>
      <c r="B285" s="836"/>
      <c r="C285" s="838"/>
      <c r="D285" s="838"/>
      <c r="E285" s="838"/>
      <c r="F285" s="836"/>
      <c r="G285" s="836"/>
      <c r="H285" s="836"/>
      <c r="I285" s="836"/>
      <c r="J285" s="836"/>
      <c r="K285" s="836"/>
      <c r="L285" s="836"/>
      <c r="M285" s="838"/>
      <c r="N285" s="838"/>
      <c r="O285" s="838"/>
      <c r="P285" s="838"/>
      <c r="Q285" s="838"/>
      <c r="R285" s="838"/>
      <c r="S285" s="838"/>
      <c r="T285" s="838"/>
      <c r="U285" s="59"/>
      <c r="V285" s="59"/>
      <c r="W285" s="496"/>
      <c r="X285" s="496"/>
      <c r="Y285" s="496"/>
      <c r="Z285" s="496"/>
      <c r="AA285" s="512"/>
      <c r="AB285" s="836"/>
      <c r="AC285" s="836"/>
      <c r="AD285" s="555"/>
      <c r="AE285" s="512"/>
      <c r="AF285" s="836"/>
      <c r="AG285" s="836"/>
      <c r="AH285" s="555"/>
      <c r="AI285" s="836"/>
      <c r="AJ285" s="836"/>
      <c r="AK285" s="836"/>
      <c r="AL285" s="836"/>
      <c r="AM285" s="836"/>
      <c r="AN285" s="555"/>
      <c r="AO285" s="836"/>
      <c r="AP285" s="555"/>
      <c r="AQ285" s="836"/>
      <c r="AR285" s="555"/>
      <c r="AS285" s="836"/>
      <c r="AT285" s="555"/>
      <c r="AU285" s="836"/>
      <c r="AV285" s="555"/>
      <c r="AW285" s="836"/>
      <c r="AX285" s="555"/>
      <c r="AY285" s="836"/>
      <c r="AZ285" s="555"/>
      <c r="BA285" s="836"/>
      <c r="BB285" s="555"/>
      <c r="BC285" s="836"/>
      <c r="BD285" s="555"/>
      <c r="BE285" s="836"/>
      <c r="BF285" s="555"/>
      <c r="BG285" s="836"/>
      <c r="BH285" s="555"/>
      <c r="BI285" s="836"/>
      <c r="BJ285" s="555"/>
      <c r="BK285" s="836"/>
      <c r="BL285" s="555"/>
      <c r="BM285" s="836"/>
      <c r="BN285" s="555"/>
      <c r="BO285" s="836"/>
      <c r="BP285" s="555"/>
      <c r="BQ285" s="838"/>
      <c r="BR285" s="838"/>
      <c r="BS285" s="838"/>
      <c r="BT285" s="838"/>
      <c r="BU285" s="838"/>
      <c r="BV285" s="838"/>
      <c r="BW285" s="838"/>
      <c r="BX285" s="838"/>
      <c r="BY285" s="838"/>
      <c r="BZ285" s="838"/>
      <c r="CA285" s="838"/>
      <c r="CB285" s="1154"/>
      <c r="CC285" s="838"/>
      <c r="CD285" s="838"/>
      <c r="CE285" s="838"/>
      <c r="CF285" s="838"/>
      <c r="CG285" s="838"/>
      <c r="CH285" s="838"/>
      <c r="CI285" s="838"/>
      <c r="CJ285" s="838"/>
      <c r="CK285" s="838"/>
      <c r="CL285" s="838"/>
      <c r="CM285" s="838"/>
      <c r="CN285" s="838"/>
      <c r="CO285" s="838"/>
      <c r="CP285" s="838"/>
      <c r="CQ285" s="838"/>
      <c r="CR285" s="838"/>
      <c r="CS285" s="838"/>
      <c r="CT285" s="838"/>
      <c r="CU285" s="838"/>
      <c r="CV285" s="838"/>
      <c r="CW285" s="838"/>
      <c r="CX285" s="838"/>
      <c r="CY285" s="838"/>
      <c r="CZ285" s="838"/>
      <c r="DA285" s="838"/>
      <c r="DB285" s="838"/>
      <c r="DC285" s="838"/>
      <c r="DD285" s="838"/>
      <c r="DE285" s="838"/>
      <c r="DF285" s="838"/>
      <c r="DG285" s="838"/>
      <c r="DH285" s="838"/>
      <c r="DI285" s="838"/>
      <c r="DJ285" s="838"/>
      <c r="DK285" s="838"/>
      <c r="DL285" s="838"/>
      <c r="DM285" s="838"/>
      <c r="DN285" s="838"/>
      <c r="DO285" s="838"/>
      <c r="DP285" s="838"/>
      <c r="DQ285" s="838"/>
      <c r="DR285" s="838"/>
      <c r="DS285" s="838"/>
      <c r="DT285" s="838"/>
      <c r="DU285" s="838"/>
      <c r="DV285" s="838"/>
      <c r="DW285" s="838"/>
      <c r="DX285" s="838"/>
      <c r="DY285" s="838"/>
      <c r="DZ285" s="838"/>
      <c r="EA285" s="838"/>
      <c r="EB285" s="838"/>
      <c r="EC285" s="838"/>
      <c r="ED285" s="838"/>
      <c r="EE285" s="838"/>
      <c r="EF285" s="838"/>
      <c r="EG285" s="838"/>
      <c r="EH285" s="838"/>
      <c r="EI285" s="838"/>
      <c r="EJ285" s="838"/>
      <c r="EK285" s="838"/>
      <c r="EL285" s="838"/>
      <c r="EM285" s="838"/>
      <c r="EN285" s="838"/>
      <c r="EO285" s="838"/>
      <c r="EP285" s="838"/>
      <c r="EQ285" s="838"/>
      <c r="ER285" s="838"/>
      <c r="ES285" s="838"/>
      <c r="ET285" s="838"/>
      <c r="EU285" s="838"/>
      <c r="EV285" s="838"/>
      <c r="EW285" s="838"/>
      <c r="EX285" s="838"/>
      <c r="EY285" s="838"/>
      <c r="EZ285" s="838"/>
      <c r="FA285" s="838"/>
      <c r="FB285" s="838"/>
      <c r="FC285" s="838"/>
      <c r="FD285" s="838"/>
      <c r="FE285" s="838"/>
      <c r="FF285" s="838"/>
      <c r="FG285" s="838"/>
      <c r="FH285" s="838"/>
      <c r="FI285" s="838"/>
      <c r="FJ285" s="838"/>
      <c r="FK285" s="838"/>
      <c r="FL285" s="838"/>
      <c r="FM285" s="838"/>
      <c r="FN285" s="838"/>
      <c r="FO285" s="838"/>
      <c r="FP285" s="838"/>
      <c r="FQ285" s="838"/>
      <c r="FR285" s="838"/>
      <c r="FS285" s="838"/>
      <c r="FT285" s="838"/>
      <c r="FU285" s="838"/>
      <c r="FV285" s="838"/>
      <c r="FW285" s="838"/>
      <c r="IA285" s="710"/>
      <c r="IP285" s="710"/>
      <c r="IT285" s="711"/>
      <c r="JX285" s="838"/>
      <c r="JY285" s="838"/>
      <c r="JZ285" s="838"/>
      <c r="KA285" s="838"/>
      <c r="KB285" s="838"/>
    </row>
    <row r="286" spans="1:288" customFormat="1">
      <c r="A286" s="836"/>
      <c r="B286" s="836"/>
      <c r="C286" s="838"/>
      <c r="D286" s="838"/>
      <c r="E286" s="838"/>
      <c r="F286" s="836"/>
      <c r="G286" s="836"/>
      <c r="H286" s="836"/>
      <c r="I286" s="836"/>
      <c r="J286" s="836"/>
      <c r="K286" s="836"/>
      <c r="L286" s="836"/>
      <c r="M286" s="838"/>
      <c r="N286" s="838"/>
      <c r="O286" s="838"/>
      <c r="P286" s="838"/>
      <c r="Q286" s="838"/>
      <c r="R286" s="838"/>
      <c r="S286" s="838"/>
      <c r="T286" s="838"/>
      <c r="U286" s="59"/>
      <c r="V286" s="59"/>
      <c r="W286" s="496"/>
      <c r="X286" s="496"/>
      <c r="Y286" s="496"/>
      <c r="Z286" s="496"/>
      <c r="AA286" s="512"/>
      <c r="AB286" s="836"/>
      <c r="AC286" s="836"/>
      <c r="AD286" s="555"/>
      <c r="AE286" s="512"/>
      <c r="AF286" s="836"/>
      <c r="AG286" s="836"/>
      <c r="AH286" s="555"/>
      <c r="AI286" s="836"/>
      <c r="AJ286" s="836"/>
      <c r="AK286" s="836"/>
      <c r="AL286" s="836"/>
      <c r="AM286" s="836"/>
      <c r="AN286" s="555"/>
      <c r="AO286" s="836"/>
      <c r="AP286" s="555"/>
      <c r="AQ286" s="836"/>
      <c r="AR286" s="555"/>
      <c r="AS286" s="836"/>
      <c r="AT286" s="555"/>
      <c r="AU286" s="836"/>
      <c r="AV286" s="555"/>
      <c r="AW286" s="836"/>
      <c r="AX286" s="555"/>
      <c r="AY286" s="836"/>
      <c r="AZ286" s="555"/>
      <c r="BA286" s="836"/>
      <c r="BB286" s="555"/>
      <c r="BC286" s="836"/>
      <c r="BD286" s="555"/>
      <c r="BE286" s="836"/>
      <c r="BF286" s="555"/>
      <c r="BG286" s="836"/>
      <c r="BH286" s="555"/>
      <c r="BI286" s="836"/>
      <c r="BJ286" s="555"/>
      <c r="BK286" s="836"/>
      <c r="BL286" s="555"/>
      <c r="BM286" s="836"/>
      <c r="BN286" s="555"/>
      <c r="BO286" s="836"/>
      <c r="BP286" s="555"/>
      <c r="BQ286" s="838"/>
      <c r="BR286" s="838"/>
      <c r="BS286" s="838"/>
      <c r="BT286" s="838"/>
      <c r="BU286" s="838"/>
      <c r="BV286" s="838"/>
      <c r="BW286" s="838"/>
      <c r="BX286" s="838"/>
      <c r="BY286" s="838"/>
      <c r="BZ286" s="838"/>
      <c r="CA286" s="838"/>
      <c r="CB286" s="1154"/>
      <c r="CC286" s="838"/>
      <c r="CD286" s="838"/>
      <c r="CE286" s="838"/>
      <c r="CF286" s="838"/>
      <c r="CG286" s="838"/>
      <c r="CH286" s="838"/>
      <c r="CI286" s="838"/>
      <c r="CJ286" s="838"/>
      <c r="CK286" s="838"/>
      <c r="CL286" s="838"/>
      <c r="CM286" s="838"/>
      <c r="CN286" s="838"/>
      <c r="CO286" s="838"/>
      <c r="CP286" s="838"/>
      <c r="CQ286" s="838"/>
      <c r="CR286" s="838"/>
      <c r="CS286" s="838"/>
      <c r="CT286" s="838"/>
      <c r="CU286" s="838"/>
      <c r="CV286" s="838"/>
      <c r="CW286" s="838"/>
      <c r="CX286" s="838"/>
      <c r="CY286" s="838"/>
      <c r="CZ286" s="838"/>
      <c r="DA286" s="838"/>
      <c r="DB286" s="838"/>
      <c r="DC286" s="838"/>
      <c r="DD286" s="838"/>
      <c r="DE286" s="838"/>
      <c r="DF286" s="838"/>
      <c r="DG286" s="838"/>
      <c r="DH286" s="838"/>
      <c r="DI286" s="838"/>
      <c r="DJ286" s="838"/>
      <c r="DK286" s="838"/>
      <c r="DL286" s="838"/>
      <c r="DM286" s="838"/>
      <c r="DN286" s="838"/>
      <c r="DO286" s="838"/>
      <c r="DP286" s="838"/>
      <c r="DQ286" s="838"/>
      <c r="DR286" s="838"/>
      <c r="DS286" s="838"/>
      <c r="DT286" s="838"/>
      <c r="DU286" s="838"/>
      <c r="DV286" s="838"/>
      <c r="DW286" s="838"/>
      <c r="DX286" s="838"/>
      <c r="DY286" s="838"/>
      <c r="DZ286" s="838"/>
      <c r="EA286" s="838"/>
      <c r="EB286" s="838"/>
      <c r="EC286" s="838"/>
      <c r="ED286" s="838"/>
      <c r="EE286" s="838"/>
      <c r="EF286" s="838"/>
      <c r="EG286" s="838"/>
      <c r="EH286" s="838"/>
      <c r="EI286" s="838"/>
      <c r="EJ286" s="838"/>
      <c r="EK286" s="838"/>
      <c r="EL286" s="838"/>
      <c r="EM286" s="838"/>
      <c r="EN286" s="838"/>
      <c r="EO286" s="838"/>
      <c r="EP286" s="838"/>
      <c r="EQ286" s="838"/>
      <c r="ER286" s="838"/>
      <c r="ES286" s="838"/>
      <c r="ET286" s="838"/>
      <c r="EU286" s="838"/>
      <c r="EV286" s="838"/>
      <c r="EW286" s="838"/>
      <c r="EX286" s="838"/>
      <c r="EY286" s="838"/>
      <c r="EZ286" s="838"/>
      <c r="FA286" s="838"/>
      <c r="FB286" s="838"/>
      <c r="FC286" s="838"/>
      <c r="FD286" s="838"/>
      <c r="FE286" s="838"/>
      <c r="FF286" s="838"/>
      <c r="FG286" s="838"/>
      <c r="FH286" s="838"/>
      <c r="FI286" s="838"/>
      <c r="FJ286" s="838"/>
      <c r="FK286" s="838"/>
      <c r="FL286" s="838"/>
      <c r="FM286" s="838"/>
      <c r="FN286" s="838"/>
      <c r="FO286" s="838"/>
      <c r="FP286" s="838"/>
      <c r="FQ286" s="838"/>
      <c r="FR286" s="838"/>
      <c r="FS286" s="838"/>
      <c r="FT286" s="838"/>
      <c r="FU286" s="838"/>
      <c r="FV286" s="838"/>
      <c r="FW286" s="838"/>
      <c r="IA286" s="710"/>
      <c r="IP286" s="710"/>
      <c r="IT286" s="711"/>
      <c r="JX286" s="838"/>
      <c r="JY286" s="838"/>
      <c r="JZ286" s="838"/>
      <c r="KA286" s="838"/>
      <c r="KB286" s="838"/>
    </row>
    <row r="287" spans="1:288" customFormat="1">
      <c r="A287" s="836"/>
      <c r="B287" s="836"/>
      <c r="C287" s="838"/>
      <c r="D287" s="838"/>
      <c r="E287" s="838"/>
      <c r="F287" s="836"/>
      <c r="G287" s="836"/>
      <c r="H287" s="836"/>
      <c r="I287" s="836"/>
      <c r="J287" s="836"/>
      <c r="K287" s="836"/>
      <c r="L287" s="836"/>
      <c r="M287" s="838"/>
      <c r="N287" s="838"/>
      <c r="O287" s="838"/>
      <c r="P287" s="838"/>
      <c r="Q287" s="838"/>
      <c r="R287" s="838"/>
      <c r="S287" s="838"/>
      <c r="T287" s="838"/>
      <c r="U287" s="59"/>
      <c r="V287" s="59"/>
      <c r="W287" s="496"/>
      <c r="X287" s="496"/>
      <c r="Y287" s="496"/>
      <c r="Z287" s="496"/>
      <c r="AA287" s="512"/>
      <c r="AB287" s="836"/>
      <c r="AC287" s="836"/>
      <c r="AD287" s="555"/>
      <c r="AE287" s="512"/>
      <c r="AF287" s="836"/>
      <c r="AG287" s="836"/>
      <c r="AH287" s="555"/>
      <c r="AI287" s="836"/>
      <c r="AJ287" s="836"/>
      <c r="AK287" s="836"/>
      <c r="AL287" s="836"/>
      <c r="AM287" s="836"/>
      <c r="AN287" s="555"/>
      <c r="AO287" s="836"/>
      <c r="AP287" s="555"/>
      <c r="AQ287" s="836"/>
      <c r="AR287" s="555"/>
      <c r="AS287" s="836"/>
      <c r="AT287" s="555"/>
      <c r="AU287" s="836"/>
      <c r="AV287" s="555"/>
      <c r="AW287" s="836"/>
      <c r="AX287" s="555"/>
      <c r="AY287" s="836"/>
      <c r="AZ287" s="555"/>
      <c r="BA287" s="836"/>
      <c r="BB287" s="555"/>
      <c r="BC287" s="836"/>
      <c r="BD287" s="555"/>
      <c r="BE287" s="836"/>
      <c r="BF287" s="555"/>
      <c r="BG287" s="836"/>
      <c r="BH287" s="555"/>
      <c r="BI287" s="836"/>
      <c r="BJ287" s="555"/>
      <c r="BK287" s="836"/>
      <c r="BL287" s="555"/>
      <c r="BM287" s="836"/>
      <c r="BN287" s="555"/>
      <c r="BO287" s="836"/>
      <c r="BP287" s="555"/>
      <c r="BQ287" s="838"/>
      <c r="BR287" s="838"/>
      <c r="BS287" s="838"/>
      <c r="BT287" s="838"/>
      <c r="BU287" s="838"/>
      <c r="BV287" s="838"/>
      <c r="BW287" s="838"/>
      <c r="BX287" s="838"/>
      <c r="BY287" s="838"/>
      <c r="BZ287" s="838"/>
      <c r="CA287" s="838"/>
      <c r="CB287" s="1154"/>
      <c r="CC287" s="838"/>
      <c r="CD287" s="838"/>
      <c r="CE287" s="838"/>
      <c r="CF287" s="838"/>
      <c r="CG287" s="838"/>
      <c r="CH287" s="838"/>
      <c r="CI287" s="838"/>
      <c r="CJ287" s="838"/>
      <c r="CK287" s="838"/>
      <c r="CL287" s="838"/>
      <c r="CM287" s="838"/>
      <c r="CN287" s="838"/>
      <c r="CO287" s="838"/>
      <c r="CP287" s="838"/>
      <c r="CQ287" s="838"/>
      <c r="CR287" s="838"/>
      <c r="CS287" s="838"/>
      <c r="CT287" s="838"/>
      <c r="CU287" s="838"/>
      <c r="CV287" s="838"/>
      <c r="CW287" s="838"/>
      <c r="CX287" s="838"/>
      <c r="CY287" s="838"/>
      <c r="CZ287" s="838"/>
      <c r="DA287" s="838"/>
      <c r="DB287" s="838"/>
      <c r="DC287" s="838"/>
      <c r="DD287" s="838"/>
      <c r="DE287" s="838"/>
      <c r="DF287" s="838"/>
      <c r="DG287" s="838"/>
      <c r="DH287" s="838"/>
      <c r="DI287" s="838"/>
      <c r="DJ287" s="838"/>
      <c r="DK287" s="838"/>
      <c r="DL287" s="838"/>
      <c r="DM287" s="838"/>
      <c r="DN287" s="838"/>
      <c r="DO287" s="838"/>
      <c r="DP287" s="838"/>
      <c r="DQ287" s="838"/>
      <c r="DR287" s="838"/>
      <c r="DS287" s="838"/>
      <c r="DT287" s="838"/>
      <c r="DU287" s="838"/>
      <c r="DV287" s="838"/>
      <c r="DW287" s="838"/>
      <c r="DX287" s="838"/>
      <c r="DY287" s="838"/>
      <c r="DZ287" s="838"/>
      <c r="EA287" s="838"/>
      <c r="EB287" s="838"/>
      <c r="EC287" s="838"/>
      <c r="ED287" s="838"/>
      <c r="EE287" s="838"/>
      <c r="EF287" s="838"/>
      <c r="EG287" s="838"/>
      <c r="EH287" s="838"/>
      <c r="EI287" s="838"/>
      <c r="EJ287" s="838"/>
      <c r="EK287" s="838"/>
      <c r="EL287" s="838"/>
      <c r="EM287" s="838"/>
      <c r="EN287" s="838"/>
      <c r="EO287" s="838"/>
      <c r="EP287" s="838"/>
      <c r="EQ287" s="838"/>
      <c r="ER287" s="838"/>
      <c r="ES287" s="838"/>
      <c r="ET287" s="838"/>
      <c r="EU287" s="838"/>
      <c r="EV287" s="838"/>
      <c r="EW287" s="838"/>
      <c r="EX287" s="838"/>
      <c r="EY287" s="838"/>
      <c r="EZ287" s="838"/>
      <c r="FA287" s="838"/>
      <c r="FB287" s="838"/>
      <c r="FC287" s="838"/>
      <c r="FD287" s="838"/>
      <c r="FE287" s="838"/>
      <c r="FF287" s="838"/>
      <c r="FG287" s="838"/>
      <c r="FH287" s="838"/>
      <c r="FI287" s="838"/>
      <c r="FJ287" s="838"/>
      <c r="FK287" s="838"/>
      <c r="FL287" s="838"/>
      <c r="FM287" s="838"/>
      <c r="FN287" s="838"/>
      <c r="FO287" s="838"/>
      <c r="FP287" s="838"/>
      <c r="FQ287" s="838"/>
      <c r="FR287" s="838"/>
      <c r="FS287" s="838"/>
      <c r="FT287" s="838"/>
      <c r="FU287" s="838"/>
      <c r="FV287" s="838"/>
      <c r="FW287" s="838"/>
      <c r="IA287" s="710"/>
      <c r="IP287" s="710"/>
      <c r="IT287" s="711"/>
      <c r="JX287" s="838"/>
      <c r="JY287" s="838"/>
      <c r="JZ287" s="838"/>
      <c r="KA287" s="838"/>
      <c r="KB287" s="838"/>
    </row>
    <row r="288" spans="1:288" customFormat="1">
      <c r="A288" s="836"/>
      <c r="B288" s="836"/>
      <c r="C288" s="838"/>
      <c r="D288" s="838"/>
      <c r="E288" s="838"/>
      <c r="F288" s="836"/>
      <c r="G288" s="836"/>
      <c r="H288" s="836"/>
      <c r="I288" s="836"/>
      <c r="J288" s="836"/>
      <c r="K288" s="836"/>
      <c r="L288" s="836"/>
      <c r="M288" s="838"/>
      <c r="N288" s="838"/>
      <c r="O288" s="838"/>
      <c r="P288" s="838"/>
      <c r="Q288" s="838"/>
      <c r="R288" s="838"/>
      <c r="S288" s="838"/>
      <c r="T288" s="838"/>
      <c r="U288" s="59"/>
      <c r="V288" s="59"/>
      <c r="W288" s="496"/>
      <c r="X288" s="496"/>
      <c r="Y288" s="496"/>
      <c r="Z288" s="496"/>
      <c r="AA288" s="512"/>
      <c r="AB288" s="836"/>
      <c r="AC288" s="836"/>
      <c r="AD288" s="555"/>
      <c r="AE288" s="512"/>
      <c r="AF288" s="836"/>
      <c r="AG288" s="836"/>
      <c r="AH288" s="555"/>
      <c r="AI288" s="836"/>
      <c r="AJ288" s="836"/>
      <c r="AK288" s="836"/>
      <c r="AL288" s="836"/>
      <c r="AM288" s="836"/>
      <c r="AN288" s="555"/>
      <c r="AO288" s="836"/>
      <c r="AP288" s="555"/>
      <c r="AQ288" s="836"/>
      <c r="AR288" s="555"/>
      <c r="AS288" s="836"/>
      <c r="AT288" s="555"/>
      <c r="AU288" s="836"/>
      <c r="AV288" s="555"/>
      <c r="AW288" s="836"/>
      <c r="AX288" s="555"/>
      <c r="AY288" s="836"/>
      <c r="AZ288" s="555"/>
      <c r="BA288" s="836"/>
      <c r="BB288" s="555"/>
      <c r="BC288" s="836"/>
      <c r="BD288" s="555"/>
      <c r="BE288" s="836"/>
      <c r="BF288" s="555"/>
      <c r="BG288" s="836"/>
      <c r="BH288" s="555"/>
      <c r="BI288" s="836"/>
      <c r="BJ288" s="555"/>
      <c r="BK288" s="836"/>
      <c r="BL288" s="555"/>
      <c r="BM288" s="836"/>
      <c r="BN288" s="555"/>
      <c r="BO288" s="836"/>
      <c r="BP288" s="555"/>
      <c r="BQ288" s="838"/>
      <c r="BR288" s="838"/>
      <c r="BS288" s="838"/>
      <c r="BT288" s="838"/>
      <c r="BU288" s="838"/>
      <c r="BV288" s="838"/>
      <c r="BW288" s="838"/>
      <c r="BX288" s="838"/>
      <c r="BY288" s="838"/>
      <c r="BZ288" s="838"/>
      <c r="CA288" s="838"/>
      <c r="CB288" s="1154"/>
      <c r="CC288" s="838"/>
      <c r="CD288" s="838"/>
      <c r="CE288" s="838"/>
      <c r="CF288" s="838"/>
      <c r="CG288" s="838"/>
      <c r="CH288" s="838"/>
      <c r="CI288" s="838"/>
      <c r="CJ288" s="838"/>
      <c r="CK288" s="838"/>
      <c r="CL288" s="838"/>
      <c r="CM288" s="838"/>
      <c r="CN288" s="838"/>
      <c r="CO288" s="838"/>
      <c r="CP288" s="838"/>
      <c r="CQ288" s="838"/>
      <c r="CR288" s="838"/>
      <c r="CS288" s="838"/>
      <c r="CT288" s="838"/>
      <c r="CU288" s="838"/>
      <c r="CV288" s="838"/>
      <c r="CW288" s="838"/>
      <c r="CX288" s="838"/>
      <c r="CY288" s="838"/>
      <c r="CZ288" s="838"/>
      <c r="DA288" s="838"/>
      <c r="DB288" s="838"/>
      <c r="DC288" s="838"/>
      <c r="DD288" s="838"/>
      <c r="DE288" s="838"/>
      <c r="DF288" s="838"/>
      <c r="DG288" s="838"/>
      <c r="DH288" s="838"/>
      <c r="DI288" s="838"/>
      <c r="DJ288" s="838"/>
      <c r="DK288" s="838"/>
      <c r="DL288" s="838"/>
      <c r="DM288" s="838"/>
      <c r="DN288" s="838"/>
      <c r="DO288" s="838"/>
      <c r="DP288" s="838"/>
      <c r="DQ288" s="838"/>
      <c r="DR288" s="838"/>
      <c r="DS288" s="838"/>
      <c r="DT288" s="838"/>
      <c r="DU288" s="838"/>
      <c r="DV288" s="838"/>
      <c r="DW288" s="838"/>
      <c r="DX288" s="838"/>
      <c r="DY288" s="838"/>
      <c r="DZ288" s="838"/>
      <c r="EA288" s="838"/>
      <c r="EB288" s="838"/>
      <c r="EC288" s="838"/>
      <c r="ED288" s="838"/>
      <c r="EE288" s="838"/>
      <c r="EF288" s="838"/>
      <c r="EG288" s="838"/>
      <c r="EH288" s="838"/>
      <c r="EI288" s="838"/>
      <c r="EJ288" s="838"/>
      <c r="EK288" s="838"/>
      <c r="EL288" s="838"/>
      <c r="EM288" s="838"/>
      <c r="EN288" s="838"/>
      <c r="EO288" s="838"/>
      <c r="EP288" s="838"/>
      <c r="EQ288" s="838"/>
      <c r="ER288" s="838"/>
      <c r="ES288" s="838"/>
      <c r="ET288" s="838"/>
      <c r="EU288" s="838"/>
      <c r="EV288" s="838"/>
      <c r="EW288" s="838"/>
      <c r="EX288" s="838"/>
      <c r="EY288" s="838"/>
      <c r="EZ288" s="838"/>
      <c r="FA288" s="838"/>
      <c r="FB288" s="838"/>
      <c r="FC288" s="838"/>
      <c r="FD288" s="838"/>
      <c r="FE288" s="838"/>
      <c r="FF288" s="838"/>
      <c r="FG288" s="838"/>
      <c r="FH288" s="838"/>
      <c r="FI288" s="838"/>
      <c r="FJ288" s="838"/>
      <c r="FK288" s="838"/>
      <c r="FL288" s="838"/>
      <c r="FM288" s="838"/>
      <c r="FN288" s="838"/>
      <c r="FO288" s="838"/>
      <c r="FP288" s="838"/>
      <c r="FQ288" s="838"/>
      <c r="FR288" s="838"/>
      <c r="FS288" s="838"/>
      <c r="FT288" s="838"/>
      <c r="FU288" s="838"/>
      <c r="FV288" s="838"/>
      <c r="FW288" s="838"/>
      <c r="IA288" s="710"/>
      <c r="IP288" s="710"/>
      <c r="IT288" s="711"/>
      <c r="JX288" s="838"/>
      <c r="JY288" s="838"/>
      <c r="JZ288" s="838"/>
      <c r="KA288" s="838"/>
      <c r="KB288" s="838"/>
    </row>
    <row r="289" spans="1:288" customFormat="1">
      <c r="A289" s="836"/>
      <c r="B289" s="836"/>
      <c r="C289" s="838"/>
      <c r="D289" s="838"/>
      <c r="E289" s="838"/>
      <c r="F289" s="836"/>
      <c r="G289" s="836"/>
      <c r="H289" s="836"/>
      <c r="I289" s="836"/>
      <c r="J289" s="836"/>
      <c r="K289" s="836"/>
      <c r="L289" s="836"/>
      <c r="M289" s="838"/>
      <c r="N289" s="838"/>
      <c r="O289" s="838"/>
      <c r="P289" s="838"/>
      <c r="Q289" s="838"/>
      <c r="R289" s="838"/>
      <c r="S289" s="838"/>
      <c r="T289" s="838"/>
      <c r="U289" s="59"/>
      <c r="V289" s="59"/>
      <c r="W289" s="496"/>
      <c r="X289" s="496"/>
      <c r="Y289" s="496"/>
      <c r="Z289" s="496"/>
      <c r="AA289" s="512"/>
      <c r="AB289" s="836"/>
      <c r="AC289" s="836"/>
      <c r="AD289" s="555"/>
      <c r="AE289" s="512"/>
      <c r="AF289" s="836"/>
      <c r="AG289" s="836"/>
      <c r="AH289" s="555"/>
      <c r="AI289" s="836"/>
      <c r="AJ289" s="836"/>
      <c r="AK289" s="836"/>
      <c r="AL289" s="836"/>
      <c r="AM289" s="836"/>
      <c r="AN289" s="555"/>
      <c r="AO289" s="836"/>
      <c r="AP289" s="555"/>
      <c r="AQ289" s="836"/>
      <c r="AR289" s="555"/>
      <c r="AS289" s="836"/>
      <c r="AT289" s="555"/>
      <c r="AU289" s="836"/>
      <c r="AV289" s="555"/>
      <c r="AW289" s="836"/>
      <c r="AX289" s="555"/>
      <c r="AY289" s="836"/>
      <c r="AZ289" s="555"/>
      <c r="BA289" s="836"/>
      <c r="BB289" s="555"/>
      <c r="BC289" s="836"/>
      <c r="BD289" s="555"/>
      <c r="BE289" s="836"/>
      <c r="BF289" s="555"/>
      <c r="BG289" s="836"/>
      <c r="BH289" s="555"/>
      <c r="BI289" s="836"/>
      <c r="BJ289" s="555"/>
      <c r="BK289" s="836"/>
      <c r="BL289" s="555"/>
      <c r="BM289" s="836"/>
      <c r="BN289" s="555"/>
      <c r="BO289" s="836"/>
      <c r="BP289" s="555"/>
      <c r="BQ289" s="838"/>
      <c r="BR289" s="838"/>
      <c r="BS289" s="838"/>
      <c r="BT289" s="838"/>
      <c r="BU289" s="838"/>
      <c r="BV289" s="838"/>
      <c r="BW289" s="838"/>
      <c r="BX289" s="838"/>
      <c r="BY289" s="838"/>
      <c r="BZ289" s="838"/>
      <c r="CA289" s="838"/>
      <c r="CB289" s="1154"/>
      <c r="CC289" s="838"/>
      <c r="CD289" s="838"/>
      <c r="CE289" s="838"/>
      <c r="CF289" s="838"/>
      <c r="CG289" s="838"/>
      <c r="CH289" s="838"/>
      <c r="CI289" s="838"/>
      <c r="CJ289" s="838"/>
      <c r="CK289" s="838"/>
      <c r="CL289" s="838"/>
      <c r="CM289" s="838"/>
      <c r="CN289" s="838"/>
      <c r="CO289" s="838"/>
      <c r="CP289" s="838"/>
      <c r="CQ289" s="838"/>
      <c r="CR289" s="838"/>
      <c r="CS289" s="838"/>
      <c r="CT289" s="838"/>
      <c r="CU289" s="838"/>
      <c r="CV289" s="838"/>
      <c r="CW289" s="838"/>
      <c r="CX289" s="838"/>
      <c r="CY289" s="838"/>
      <c r="CZ289" s="838"/>
      <c r="DA289" s="838"/>
      <c r="DB289" s="838"/>
      <c r="DC289" s="838"/>
      <c r="DD289" s="838"/>
      <c r="DE289" s="838"/>
      <c r="DF289" s="838"/>
      <c r="DG289" s="838"/>
      <c r="DH289" s="838"/>
      <c r="DI289" s="838"/>
      <c r="DJ289" s="838"/>
      <c r="DK289" s="838"/>
      <c r="DL289" s="838"/>
      <c r="DM289" s="838"/>
      <c r="DN289" s="838"/>
      <c r="DO289" s="838"/>
      <c r="DP289" s="838"/>
      <c r="DQ289" s="838"/>
      <c r="DR289" s="838"/>
      <c r="DS289" s="838"/>
      <c r="DT289" s="838"/>
      <c r="DU289" s="838"/>
      <c r="DV289" s="838"/>
      <c r="DW289" s="838"/>
      <c r="DX289" s="838"/>
      <c r="DY289" s="838"/>
      <c r="DZ289" s="838"/>
      <c r="EA289" s="838"/>
      <c r="EB289" s="838"/>
      <c r="EC289" s="838"/>
      <c r="ED289" s="838"/>
      <c r="EE289" s="838"/>
      <c r="EF289" s="838"/>
      <c r="EG289" s="838"/>
      <c r="EH289" s="838"/>
      <c r="EI289" s="838"/>
      <c r="EJ289" s="838"/>
      <c r="EK289" s="838"/>
      <c r="EL289" s="838"/>
      <c r="EM289" s="838"/>
      <c r="EN289" s="838"/>
      <c r="EO289" s="838"/>
      <c r="EP289" s="838"/>
      <c r="EQ289" s="838"/>
      <c r="ER289" s="838"/>
      <c r="ES289" s="838"/>
      <c r="ET289" s="838"/>
      <c r="EU289" s="838"/>
      <c r="EV289" s="838"/>
      <c r="EW289" s="838"/>
      <c r="EX289" s="838"/>
      <c r="EY289" s="838"/>
      <c r="EZ289" s="838"/>
      <c r="FA289" s="838"/>
      <c r="FB289" s="838"/>
      <c r="FC289" s="838"/>
      <c r="FD289" s="838"/>
      <c r="FE289" s="838"/>
      <c r="FF289" s="838"/>
      <c r="FG289" s="838"/>
      <c r="FH289" s="838"/>
      <c r="FI289" s="838"/>
      <c r="FJ289" s="838"/>
      <c r="FK289" s="838"/>
      <c r="FL289" s="838"/>
      <c r="FM289" s="838"/>
      <c r="FN289" s="838"/>
      <c r="FO289" s="838"/>
      <c r="FP289" s="838"/>
      <c r="FQ289" s="838"/>
      <c r="FR289" s="838"/>
      <c r="FS289" s="838"/>
      <c r="FT289" s="838"/>
      <c r="FU289" s="838"/>
      <c r="FV289" s="838"/>
      <c r="FW289" s="838"/>
      <c r="IA289" s="710"/>
      <c r="IP289" s="710"/>
      <c r="IT289" s="711"/>
      <c r="JX289" s="838"/>
      <c r="JY289" s="838"/>
      <c r="JZ289" s="838"/>
      <c r="KA289" s="838"/>
      <c r="KB289" s="838"/>
    </row>
    <row r="290" spans="1:288" customFormat="1">
      <c r="A290" s="836"/>
      <c r="B290" s="836"/>
      <c r="C290" s="838"/>
      <c r="D290" s="838"/>
      <c r="E290" s="838"/>
      <c r="F290" s="836"/>
      <c r="G290" s="836"/>
      <c r="H290" s="836"/>
      <c r="I290" s="836"/>
      <c r="J290" s="836"/>
      <c r="K290" s="836"/>
      <c r="L290" s="836"/>
      <c r="M290" s="838"/>
      <c r="N290" s="838"/>
      <c r="O290" s="838"/>
      <c r="P290" s="838"/>
      <c r="Q290" s="838"/>
      <c r="R290" s="838"/>
      <c r="S290" s="838"/>
      <c r="T290" s="838"/>
      <c r="U290" s="59"/>
      <c r="V290" s="59"/>
      <c r="W290" s="496"/>
      <c r="X290" s="496"/>
      <c r="Y290" s="496"/>
      <c r="Z290" s="496"/>
      <c r="AA290" s="512"/>
      <c r="AB290" s="836"/>
      <c r="AC290" s="836"/>
      <c r="AD290" s="555"/>
      <c r="AE290" s="512"/>
      <c r="AF290" s="836"/>
      <c r="AG290" s="836"/>
      <c r="AH290" s="555"/>
      <c r="AI290" s="836"/>
      <c r="AJ290" s="836"/>
      <c r="AK290" s="836"/>
      <c r="AL290" s="836"/>
      <c r="AM290" s="836"/>
      <c r="AN290" s="555"/>
      <c r="AO290" s="836"/>
      <c r="AP290" s="555"/>
      <c r="AQ290" s="836"/>
      <c r="AR290" s="555"/>
      <c r="AS290" s="836"/>
      <c r="AT290" s="555"/>
      <c r="AU290" s="836"/>
      <c r="AV290" s="555"/>
      <c r="AW290" s="836"/>
      <c r="AX290" s="555"/>
      <c r="AY290" s="836"/>
      <c r="AZ290" s="555"/>
      <c r="BA290" s="836"/>
      <c r="BB290" s="555"/>
      <c r="BC290" s="836"/>
      <c r="BD290" s="555"/>
      <c r="BE290" s="836"/>
      <c r="BF290" s="555"/>
      <c r="BG290" s="836"/>
      <c r="BH290" s="555"/>
      <c r="BI290" s="836"/>
      <c r="BJ290" s="555"/>
      <c r="BK290" s="836"/>
      <c r="BL290" s="555"/>
      <c r="BM290" s="836"/>
      <c r="BN290" s="555"/>
      <c r="BO290" s="836"/>
      <c r="BP290" s="555"/>
      <c r="BQ290" s="838"/>
      <c r="BR290" s="838"/>
      <c r="BS290" s="838"/>
      <c r="BT290" s="838"/>
      <c r="BU290" s="838"/>
      <c r="BV290" s="838"/>
      <c r="BW290" s="838"/>
      <c r="BX290" s="838"/>
      <c r="BY290" s="838"/>
      <c r="BZ290" s="838"/>
      <c r="CA290" s="838"/>
      <c r="CB290" s="1154"/>
      <c r="CC290" s="838"/>
      <c r="CD290" s="838"/>
      <c r="CE290" s="838"/>
      <c r="CF290" s="838"/>
      <c r="CG290" s="838"/>
      <c r="CH290" s="838"/>
      <c r="CI290" s="838"/>
      <c r="CJ290" s="838"/>
      <c r="CK290" s="838"/>
      <c r="CL290" s="838"/>
      <c r="CM290" s="838"/>
      <c r="CN290" s="838"/>
      <c r="CO290" s="838"/>
      <c r="CP290" s="838"/>
      <c r="CQ290" s="838"/>
      <c r="CR290" s="838"/>
      <c r="CS290" s="838"/>
      <c r="CT290" s="838"/>
      <c r="CU290" s="838"/>
      <c r="CV290" s="838"/>
      <c r="CW290" s="838"/>
      <c r="CX290" s="838"/>
      <c r="CY290" s="838"/>
      <c r="CZ290" s="838"/>
      <c r="DA290" s="838"/>
      <c r="DB290" s="838"/>
      <c r="DC290" s="838"/>
      <c r="DD290" s="838"/>
      <c r="DE290" s="838"/>
      <c r="DF290" s="838"/>
      <c r="DG290" s="838"/>
      <c r="DH290" s="838"/>
      <c r="DI290" s="838"/>
      <c r="DJ290" s="838"/>
      <c r="DK290" s="838"/>
      <c r="DL290" s="838"/>
      <c r="DM290" s="838"/>
      <c r="DN290" s="838"/>
      <c r="DO290" s="838"/>
      <c r="DP290" s="838"/>
      <c r="DQ290" s="838"/>
      <c r="DR290" s="838"/>
      <c r="DS290" s="838"/>
      <c r="DT290" s="838"/>
      <c r="DU290" s="838"/>
      <c r="DV290" s="838"/>
      <c r="DW290" s="838"/>
      <c r="DX290" s="838"/>
      <c r="DY290" s="838"/>
      <c r="DZ290" s="838"/>
      <c r="EA290" s="838"/>
      <c r="EB290" s="838"/>
      <c r="EC290" s="838"/>
      <c r="ED290" s="838"/>
      <c r="EE290" s="838"/>
      <c r="EF290" s="838"/>
      <c r="EG290" s="838"/>
      <c r="EH290" s="838"/>
      <c r="EI290" s="838"/>
      <c r="EJ290" s="838"/>
      <c r="EK290" s="838"/>
      <c r="EL290" s="838"/>
      <c r="EM290" s="838"/>
      <c r="EN290" s="838"/>
      <c r="EO290" s="838"/>
      <c r="EP290" s="838"/>
      <c r="EQ290" s="838"/>
      <c r="ER290" s="838"/>
      <c r="ES290" s="838"/>
      <c r="ET290" s="838"/>
      <c r="EU290" s="838"/>
      <c r="EV290" s="838"/>
      <c r="EW290" s="838"/>
      <c r="EX290" s="838"/>
      <c r="EY290" s="838"/>
      <c r="EZ290" s="838"/>
      <c r="FA290" s="838"/>
      <c r="FB290" s="838"/>
      <c r="FC290" s="838"/>
      <c r="FD290" s="838"/>
      <c r="FE290" s="838"/>
      <c r="FF290" s="838"/>
      <c r="FG290" s="838"/>
      <c r="FH290" s="838"/>
      <c r="FI290" s="838"/>
      <c r="FJ290" s="838"/>
      <c r="FK290" s="838"/>
      <c r="FL290" s="838"/>
      <c r="FM290" s="838"/>
      <c r="FN290" s="838"/>
      <c r="FO290" s="838"/>
      <c r="FP290" s="838"/>
      <c r="FQ290" s="838"/>
      <c r="FR290" s="838"/>
      <c r="FS290" s="838"/>
      <c r="FT290" s="838"/>
      <c r="FU290" s="838"/>
      <c r="FV290" s="838"/>
      <c r="FW290" s="838"/>
      <c r="IA290" s="710"/>
      <c r="IP290" s="710"/>
      <c r="IT290" s="711"/>
      <c r="JX290" s="838"/>
      <c r="JY290" s="838"/>
      <c r="JZ290" s="838"/>
      <c r="KA290" s="838"/>
      <c r="KB290" s="838"/>
    </row>
    <row r="291" spans="1:288" customFormat="1">
      <c r="A291" s="836"/>
      <c r="B291" s="836"/>
      <c r="C291" s="838"/>
      <c r="D291" s="838"/>
      <c r="E291" s="838"/>
      <c r="F291" s="836"/>
      <c r="G291" s="836"/>
      <c r="H291" s="836"/>
      <c r="I291" s="836"/>
      <c r="J291" s="836"/>
      <c r="K291" s="836"/>
      <c r="L291" s="836"/>
      <c r="M291" s="838"/>
      <c r="N291" s="838"/>
      <c r="O291" s="838"/>
      <c r="P291" s="838"/>
      <c r="Q291" s="838"/>
      <c r="R291" s="838"/>
      <c r="S291" s="838"/>
      <c r="T291" s="838"/>
      <c r="U291" s="59"/>
      <c r="V291" s="59"/>
      <c r="W291" s="496"/>
      <c r="X291" s="496"/>
      <c r="Y291" s="496"/>
      <c r="Z291" s="496"/>
      <c r="AA291" s="512"/>
      <c r="AB291" s="836"/>
      <c r="AC291" s="836"/>
      <c r="AD291" s="555"/>
      <c r="AE291" s="512"/>
      <c r="AF291" s="836"/>
      <c r="AG291" s="836"/>
      <c r="AH291" s="555"/>
      <c r="AI291" s="836"/>
      <c r="AJ291" s="836"/>
      <c r="AK291" s="836"/>
      <c r="AL291" s="836"/>
      <c r="AM291" s="836"/>
      <c r="AN291" s="555"/>
      <c r="AO291" s="836"/>
      <c r="AP291" s="555"/>
      <c r="AQ291" s="836"/>
      <c r="AR291" s="555"/>
      <c r="AS291" s="836"/>
      <c r="AT291" s="555"/>
      <c r="AU291" s="836"/>
      <c r="AV291" s="555"/>
      <c r="AW291" s="836"/>
      <c r="AX291" s="555"/>
      <c r="AY291" s="836"/>
      <c r="AZ291" s="555"/>
      <c r="BA291" s="836"/>
      <c r="BB291" s="555"/>
      <c r="BC291" s="836"/>
      <c r="BD291" s="555"/>
      <c r="BE291" s="836"/>
      <c r="BF291" s="555"/>
      <c r="BG291" s="836"/>
      <c r="BH291" s="555"/>
      <c r="BI291" s="836"/>
      <c r="BJ291" s="555"/>
      <c r="BK291" s="836"/>
      <c r="BL291" s="555"/>
      <c r="BM291" s="836"/>
      <c r="BN291" s="555"/>
      <c r="BO291" s="836"/>
      <c r="BP291" s="555"/>
      <c r="BQ291" s="838"/>
      <c r="BR291" s="838"/>
      <c r="BS291" s="838"/>
      <c r="BT291" s="838"/>
      <c r="BU291" s="838"/>
      <c r="BV291" s="838"/>
      <c r="BW291" s="838"/>
      <c r="BX291" s="838"/>
      <c r="BY291" s="838"/>
      <c r="BZ291" s="838"/>
      <c r="CA291" s="838"/>
      <c r="CB291" s="1154"/>
      <c r="CC291" s="838"/>
      <c r="CD291" s="838"/>
      <c r="CE291" s="838"/>
      <c r="CF291" s="838"/>
      <c r="CG291" s="838"/>
      <c r="CH291" s="838"/>
      <c r="CI291" s="838"/>
      <c r="CJ291" s="838"/>
      <c r="CK291" s="838"/>
      <c r="CL291" s="838"/>
      <c r="CM291" s="838"/>
      <c r="CN291" s="838"/>
      <c r="CO291" s="838"/>
      <c r="CP291" s="838"/>
      <c r="CQ291" s="838"/>
      <c r="CR291" s="838"/>
      <c r="CS291" s="838"/>
      <c r="CT291" s="838"/>
      <c r="CU291" s="838"/>
      <c r="CV291" s="838"/>
      <c r="CW291" s="838"/>
      <c r="CX291" s="838"/>
      <c r="CY291" s="838"/>
      <c r="CZ291" s="838"/>
      <c r="DA291" s="838"/>
      <c r="DB291" s="838"/>
      <c r="DC291" s="838"/>
      <c r="DD291" s="838"/>
      <c r="DE291" s="838"/>
      <c r="DF291" s="838"/>
      <c r="DG291" s="838"/>
      <c r="DH291" s="838"/>
      <c r="DI291" s="838"/>
      <c r="DJ291" s="838"/>
      <c r="DK291" s="838"/>
      <c r="DL291" s="838"/>
      <c r="DM291" s="838"/>
      <c r="DN291" s="838"/>
      <c r="DO291" s="838"/>
      <c r="DP291" s="838"/>
      <c r="DQ291" s="838"/>
      <c r="DR291" s="838"/>
      <c r="DS291" s="838"/>
      <c r="DT291" s="838"/>
      <c r="DU291" s="838"/>
      <c r="DV291" s="838"/>
      <c r="DW291" s="838"/>
      <c r="DX291" s="838"/>
      <c r="DY291" s="838"/>
      <c r="DZ291" s="838"/>
      <c r="EA291" s="838"/>
      <c r="EB291" s="838"/>
      <c r="EC291" s="838"/>
      <c r="ED291" s="838"/>
      <c r="EE291" s="838"/>
      <c r="EF291" s="838"/>
      <c r="EG291" s="838"/>
      <c r="EH291" s="838"/>
      <c r="EI291" s="838"/>
      <c r="EJ291" s="838"/>
      <c r="EK291" s="838"/>
      <c r="EL291" s="838"/>
      <c r="EM291" s="838"/>
      <c r="EN291" s="838"/>
      <c r="EO291" s="838"/>
      <c r="EP291" s="838"/>
      <c r="EQ291" s="838"/>
      <c r="ER291" s="838"/>
      <c r="ES291" s="838"/>
      <c r="ET291" s="838"/>
      <c r="EU291" s="838"/>
      <c r="EV291" s="838"/>
      <c r="EW291" s="838"/>
      <c r="EX291" s="838"/>
      <c r="EY291" s="838"/>
      <c r="EZ291" s="838"/>
      <c r="FA291" s="838"/>
      <c r="FB291" s="838"/>
      <c r="FC291" s="838"/>
      <c r="FD291" s="838"/>
      <c r="FE291" s="838"/>
      <c r="FF291" s="838"/>
      <c r="FG291" s="838"/>
      <c r="FH291" s="838"/>
      <c r="FI291" s="838"/>
      <c r="FJ291" s="838"/>
      <c r="FK291" s="838"/>
      <c r="FL291" s="838"/>
      <c r="FM291" s="838"/>
      <c r="FN291" s="838"/>
      <c r="FO291" s="838"/>
      <c r="FP291" s="838"/>
      <c r="FQ291" s="838"/>
      <c r="FR291" s="838"/>
      <c r="FS291" s="838"/>
      <c r="FT291" s="838"/>
      <c r="FU291" s="838"/>
      <c r="FV291" s="838"/>
      <c r="FW291" s="838"/>
      <c r="IA291" s="710"/>
      <c r="IP291" s="710"/>
      <c r="IT291" s="711"/>
      <c r="JX291" s="838"/>
      <c r="JY291" s="838"/>
      <c r="JZ291" s="838"/>
      <c r="KA291" s="838"/>
      <c r="KB291" s="838"/>
    </row>
    <row r="292" spans="1:288" customFormat="1">
      <c r="A292" s="836"/>
      <c r="B292" s="836"/>
      <c r="C292" s="838"/>
      <c r="D292" s="838"/>
      <c r="E292" s="838"/>
      <c r="F292" s="836"/>
      <c r="G292" s="836"/>
      <c r="H292" s="836"/>
      <c r="I292" s="836"/>
      <c r="J292" s="836"/>
      <c r="K292" s="836"/>
      <c r="L292" s="836"/>
      <c r="M292" s="838"/>
      <c r="N292" s="838"/>
      <c r="O292" s="838"/>
      <c r="P292" s="838"/>
      <c r="Q292" s="838"/>
      <c r="R292" s="838"/>
      <c r="S292" s="838"/>
      <c r="T292" s="838"/>
      <c r="U292" s="59"/>
      <c r="V292" s="59"/>
      <c r="W292" s="496"/>
      <c r="X292" s="496"/>
      <c r="Y292" s="496"/>
      <c r="Z292" s="496"/>
      <c r="AA292" s="512"/>
      <c r="AB292" s="836"/>
      <c r="AC292" s="836"/>
      <c r="AD292" s="555"/>
      <c r="AE292" s="512"/>
      <c r="AF292" s="836"/>
      <c r="AG292" s="836"/>
      <c r="AH292" s="555"/>
      <c r="AI292" s="836"/>
      <c r="AJ292" s="836"/>
      <c r="AK292" s="836"/>
      <c r="AL292" s="836"/>
      <c r="AM292" s="836"/>
      <c r="AN292" s="555"/>
      <c r="AO292" s="836"/>
      <c r="AP292" s="555"/>
      <c r="AQ292" s="836"/>
      <c r="AR292" s="555"/>
      <c r="AS292" s="836"/>
      <c r="AT292" s="555"/>
      <c r="AU292" s="836"/>
      <c r="AV292" s="555"/>
      <c r="AW292" s="836"/>
      <c r="AX292" s="555"/>
      <c r="AY292" s="836"/>
      <c r="AZ292" s="555"/>
      <c r="BA292" s="836"/>
      <c r="BB292" s="555"/>
      <c r="BC292" s="836"/>
      <c r="BD292" s="555"/>
      <c r="BE292" s="836"/>
      <c r="BF292" s="555"/>
      <c r="BG292" s="836"/>
      <c r="BH292" s="555"/>
      <c r="BI292" s="836"/>
      <c r="BJ292" s="555"/>
      <c r="BK292" s="836"/>
      <c r="BL292" s="555"/>
      <c r="BM292" s="836"/>
      <c r="BN292" s="555"/>
      <c r="BO292" s="836"/>
      <c r="BP292" s="555"/>
      <c r="BQ292" s="838"/>
      <c r="BR292" s="838"/>
      <c r="BS292" s="838"/>
      <c r="BT292" s="838"/>
      <c r="BU292" s="838"/>
      <c r="BV292" s="838"/>
      <c r="BW292" s="838"/>
      <c r="BX292" s="838"/>
      <c r="BY292" s="838"/>
      <c r="BZ292" s="838"/>
      <c r="CA292" s="838"/>
      <c r="CB292" s="1154"/>
      <c r="CC292" s="838"/>
      <c r="CD292" s="838"/>
      <c r="CE292" s="838"/>
      <c r="CF292" s="838"/>
      <c r="CG292" s="838"/>
      <c r="CH292" s="838"/>
      <c r="CI292" s="838"/>
      <c r="CJ292" s="838"/>
      <c r="CK292" s="838"/>
      <c r="CL292" s="838"/>
      <c r="CM292" s="838"/>
      <c r="CN292" s="838"/>
      <c r="CO292" s="838"/>
      <c r="CP292" s="838"/>
      <c r="CQ292" s="838"/>
      <c r="CR292" s="838"/>
      <c r="CS292" s="838"/>
      <c r="CT292" s="838"/>
      <c r="CU292" s="838"/>
      <c r="CV292" s="838"/>
      <c r="CW292" s="838"/>
      <c r="CX292" s="838"/>
      <c r="CY292" s="838"/>
      <c r="CZ292" s="838"/>
      <c r="DA292" s="838"/>
      <c r="DB292" s="838"/>
      <c r="DC292" s="838"/>
      <c r="DD292" s="838"/>
      <c r="DE292" s="838"/>
      <c r="DF292" s="838"/>
      <c r="DG292" s="838"/>
      <c r="DH292" s="838"/>
      <c r="DI292" s="838"/>
      <c r="DJ292" s="838"/>
      <c r="DK292" s="838"/>
      <c r="DL292" s="838"/>
      <c r="DM292" s="838"/>
      <c r="DN292" s="838"/>
      <c r="DO292" s="838"/>
      <c r="DP292" s="838"/>
      <c r="DQ292" s="838"/>
      <c r="DR292" s="838"/>
      <c r="DS292" s="838"/>
      <c r="DT292" s="838"/>
      <c r="DU292" s="838"/>
      <c r="DV292" s="838"/>
      <c r="DW292" s="838"/>
      <c r="DX292" s="838"/>
      <c r="DY292" s="838"/>
      <c r="DZ292" s="838"/>
      <c r="EA292" s="838"/>
      <c r="EB292" s="838"/>
      <c r="EC292" s="838"/>
      <c r="ED292" s="838"/>
      <c r="EE292" s="838"/>
      <c r="EF292" s="838"/>
      <c r="EG292" s="838"/>
      <c r="EH292" s="838"/>
      <c r="EI292" s="838"/>
      <c r="EJ292" s="838"/>
      <c r="EK292" s="838"/>
      <c r="EL292" s="838"/>
      <c r="EM292" s="838"/>
      <c r="EN292" s="838"/>
      <c r="EO292" s="838"/>
      <c r="EP292" s="838"/>
      <c r="EQ292" s="838"/>
      <c r="ER292" s="838"/>
      <c r="ES292" s="838"/>
      <c r="ET292" s="838"/>
      <c r="EU292" s="838"/>
      <c r="EV292" s="838"/>
      <c r="EW292" s="838"/>
      <c r="EX292" s="838"/>
      <c r="EY292" s="838"/>
      <c r="EZ292" s="838"/>
      <c r="FA292" s="838"/>
      <c r="FB292" s="838"/>
      <c r="FC292" s="838"/>
      <c r="FD292" s="838"/>
      <c r="FE292" s="838"/>
      <c r="FF292" s="838"/>
      <c r="FG292" s="838"/>
      <c r="FH292" s="838"/>
      <c r="FI292" s="838"/>
      <c r="FJ292" s="838"/>
      <c r="FK292" s="838"/>
      <c r="FL292" s="838"/>
      <c r="FM292" s="838"/>
      <c r="FN292" s="838"/>
      <c r="FO292" s="838"/>
      <c r="FP292" s="838"/>
      <c r="FQ292" s="838"/>
      <c r="FR292" s="838"/>
      <c r="FS292" s="838"/>
      <c r="FT292" s="838"/>
      <c r="FU292" s="838"/>
      <c r="FV292" s="838"/>
      <c r="FW292" s="838"/>
      <c r="IA292" s="710"/>
      <c r="IP292" s="710"/>
      <c r="IT292" s="711"/>
      <c r="JX292" s="838"/>
      <c r="JY292" s="838"/>
      <c r="JZ292" s="838"/>
      <c r="KA292" s="838"/>
      <c r="KB292" s="838"/>
    </row>
    <row r="293" spans="1:288" customFormat="1">
      <c r="A293" s="836"/>
      <c r="B293" s="836"/>
      <c r="C293" s="838"/>
      <c r="D293" s="838"/>
      <c r="E293" s="838"/>
      <c r="F293" s="836"/>
      <c r="G293" s="836"/>
      <c r="H293" s="836"/>
      <c r="I293" s="836"/>
      <c r="J293" s="836"/>
      <c r="K293" s="836"/>
      <c r="L293" s="836"/>
      <c r="M293" s="838"/>
      <c r="N293" s="838"/>
      <c r="O293" s="838"/>
      <c r="P293" s="838"/>
      <c r="Q293" s="838"/>
      <c r="R293" s="838"/>
      <c r="S293" s="838"/>
      <c r="T293" s="838"/>
      <c r="U293" s="59"/>
      <c r="V293" s="59"/>
      <c r="W293" s="496"/>
      <c r="X293" s="496"/>
      <c r="Y293" s="496"/>
      <c r="Z293" s="496"/>
      <c r="AA293" s="512"/>
      <c r="AB293" s="836"/>
      <c r="AC293" s="836"/>
      <c r="AD293" s="555"/>
      <c r="AE293" s="512"/>
      <c r="AF293" s="836"/>
      <c r="AG293" s="836"/>
      <c r="AH293" s="555"/>
      <c r="AI293" s="836"/>
      <c r="AJ293" s="836"/>
      <c r="AK293" s="836"/>
      <c r="AL293" s="836"/>
      <c r="AM293" s="836"/>
      <c r="AN293" s="555"/>
      <c r="AO293" s="836"/>
      <c r="AP293" s="555"/>
      <c r="AQ293" s="836"/>
      <c r="AR293" s="555"/>
      <c r="AS293" s="836"/>
      <c r="AT293" s="555"/>
      <c r="AU293" s="836"/>
      <c r="AV293" s="555"/>
      <c r="AW293" s="836"/>
      <c r="AX293" s="555"/>
      <c r="AY293" s="836"/>
      <c r="AZ293" s="555"/>
      <c r="BA293" s="836"/>
      <c r="BB293" s="555"/>
      <c r="BC293" s="836"/>
      <c r="BD293" s="555"/>
      <c r="BE293" s="836"/>
      <c r="BF293" s="555"/>
      <c r="BG293" s="836"/>
      <c r="BH293" s="555"/>
      <c r="BI293" s="836"/>
      <c r="BJ293" s="555"/>
      <c r="BK293" s="836"/>
      <c r="BL293" s="555"/>
      <c r="BM293" s="836"/>
      <c r="BN293" s="555"/>
      <c r="BO293" s="836"/>
      <c r="BP293" s="555"/>
      <c r="BQ293" s="838"/>
      <c r="BR293" s="838"/>
      <c r="BS293" s="838"/>
      <c r="BT293" s="838"/>
      <c r="BU293" s="838"/>
      <c r="BV293" s="838"/>
      <c r="BW293" s="838"/>
      <c r="BX293" s="838"/>
      <c r="BY293" s="838"/>
      <c r="BZ293" s="838"/>
      <c r="CA293" s="838"/>
      <c r="CB293" s="1154"/>
      <c r="CC293" s="838"/>
      <c r="CD293" s="838"/>
      <c r="CE293" s="838"/>
      <c r="CF293" s="838"/>
      <c r="CG293" s="838"/>
      <c r="CH293" s="838"/>
      <c r="CI293" s="838"/>
      <c r="CJ293" s="838"/>
      <c r="CK293" s="838"/>
      <c r="CL293" s="838"/>
      <c r="CM293" s="838"/>
      <c r="CN293" s="838"/>
      <c r="CO293" s="838"/>
      <c r="CP293" s="838"/>
      <c r="CQ293" s="838"/>
      <c r="CR293" s="838"/>
      <c r="CS293" s="838"/>
      <c r="CT293" s="838"/>
      <c r="CU293" s="838"/>
      <c r="CV293" s="838"/>
      <c r="CW293" s="838"/>
      <c r="CX293" s="838"/>
      <c r="CY293" s="838"/>
      <c r="CZ293" s="838"/>
      <c r="DA293" s="838"/>
      <c r="DB293" s="838"/>
      <c r="DC293" s="838"/>
      <c r="DD293" s="838"/>
      <c r="DE293" s="838"/>
      <c r="DF293" s="838"/>
      <c r="DG293" s="838"/>
      <c r="DH293" s="838"/>
      <c r="DI293" s="838"/>
      <c r="DJ293" s="838"/>
      <c r="DK293" s="838"/>
      <c r="DL293" s="838"/>
      <c r="DM293" s="838"/>
      <c r="DN293" s="838"/>
      <c r="DO293" s="838"/>
      <c r="DP293" s="838"/>
      <c r="DQ293" s="838"/>
      <c r="DR293" s="838"/>
      <c r="DS293" s="838"/>
      <c r="DT293" s="838"/>
      <c r="DU293" s="838"/>
      <c r="DV293" s="838"/>
      <c r="DW293" s="838"/>
      <c r="DX293" s="838"/>
      <c r="DY293" s="838"/>
      <c r="DZ293" s="838"/>
      <c r="EA293" s="838"/>
      <c r="EB293" s="838"/>
      <c r="EC293" s="838"/>
      <c r="ED293" s="838"/>
      <c r="EE293" s="838"/>
      <c r="EF293" s="838"/>
      <c r="EG293" s="838"/>
      <c r="EH293" s="838"/>
      <c r="EI293" s="838"/>
      <c r="EJ293" s="838"/>
      <c r="EK293" s="838"/>
      <c r="EL293" s="838"/>
      <c r="EM293" s="838"/>
      <c r="EN293" s="838"/>
      <c r="EO293" s="838"/>
      <c r="EP293" s="838"/>
      <c r="EQ293" s="838"/>
      <c r="ER293" s="838"/>
      <c r="ES293" s="838"/>
      <c r="ET293" s="838"/>
      <c r="EU293" s="838"/>
      <c r="EV293" s="838"/>
      <c r="EW293" s="838"/>
      <c r="EX293" s="838"/>
      <c r="EY293" s="838"/>
      <c r="EZ293" s="838"/>
      <c r="FA293" s="838"/>
      <c r="FB293" s="838"/>
      <c r="FC293" s="838"/>
      <c r="FD293" s="838"/>
      <c r="FE293" s="838"/>
      <c r="FF293" s="838"/>
      <c r="FG293" s="838"/>
      <c r="FH293" s="838"/>
      <c r="FI293" s="838"/>
      <c r="FJ293" s="838"/>
      <c r="FK293" s="838"/>
      <c r="FL293" s="838"/>
      <c r="FM293" s="838"/>
      <c r="FN293" s="838"/>
      <c r="FO293" s="838"/>
      <c r="FP293" s="838"/>
      <c r="FQ293" s="838"/>
      <c r="FR293" s="838"/>
      <c r="FS293" s="838"/>
      <c r="FT293" s="838"/>
      <c r="FU293" s="838"/>
      <c r="FV293" s="838"/>
      <c r="FW293" s="838"/>
      <c r="IA293" s="710"/>
      <c r="IP293" s="710"/>
      <c r="IT293" s="711"/>
      <c r="JX293" s="838"/>
      <c r="JY293" s="838"/>
      <c r="JZ293" s="838"/>
      <c r="KA293" s="838"/>
      <c r="KB293" s="838"/>
    </row>
    <row r="294" spans="1:288" customFormat="1">
      <c r="A294" s="836"/>
      <c r="B294" s="836"/>
      <c r="C294" s="838"/>
      <c r="D294" s="838"/>
      <c r="E294" s="838"/>
      <c r="F294" s="836"/>
      <c r="G294" s="836"/>
      <c r="H294" s="836"/>
      <c r="I294" s="836"/>
      <c r="J294" s="836"/>
      <c r="K294" s="836"/>
      <c r="L294" s="836"/>
      <c r="M294" s="838"/>
      <c r="N294" s="838"/>
      <c r="O294" s="838"/>
      <c r="P294" s="838"/>
      <c r="Q294" s="838"/>
      <c r="R294" s="838"/>
      <c r="S294" s="838"/>
      <c r="T294" s="838"/>
      <c r="U294" s="59"/>
      <c r="V294" s="59"/>
      <c r="W294" s="496"/>
      <c r="X294" s="496"/>
      <c r="Y294" s="496"/>
      <c r="Z294" s="496"/>
      <c r="AA294" s="512"/>
      <c r="AB294" s="836"/>
      <c r="AC294" s="836"/>
      <c r="AD294" s="555"/>
      <c r="AE294" s="512"/>
      <c r="AF294" s="836"/>
      <c r="AG294" s="836"/>
      <c r="AH294" s="555"/>
      <c r="AI294" s="836"/>
      <c r="AJ294" s="836"/>
      <c r="AK294" s="836"/>
      <c r="AL294" s="836"/>
      <c r="AM294" s="836"/>
      <c r="AN294" s="555"/>
      <c r="AO294" s="836"/>
      <c r="AP294" s="555"/>
      <c r="AQ294" s="836"/>
      <c r="AR294" s="555"/>
      <c r="AS294" s="836"/>
      <c r="AT294" s="555"/>
      <c r="AU294" s="836"/>
      <c r="AV294" s="555"/>
      <c r="AW294" s="836"/>
      <c r="AX294" s="555"/>
      <c r="AY294" s="836"/>
      <c r="AZ294" s="555"/>
      <c r="BA294" s="836"/>
      <c r="BB294" s="555"/>
      <c r="BC294" s="836"/>
      <c r="BD294" s="555"/>
      <c r="BE294" s="836"/>
      <c r="BF294" s="555"/>
      <c r="BG294" s="836"/>
      <c r="BH294" s="555"/>
      <c r="BI294" s="836"/>
      <c r="BJ294" s="555"/>
      <c r="BK294" s="836"/>
      <c r="BL294" s="555"/>
      <c r="BM294" s="836"/>
      <c r="BN294" s="555"/>
      <c r="BO294" s="836"/>
      <c r="BP294" s="555"/>
      <c r="BQ294" s="838"/>
      <c r="BR294" s="838"/>
      <c r="BS294" s="838"/>
      <c r="BT294" s="838"/>
      <c r="BU294" s="838"/>
      <c r="BV294" s="838"/>
      <c r="BW294" s="838"/>
      <c r="BX294" s="838"/>
      <c r="BY294" s="838"/>
      <c r="BZ294" s="838"/>
      <c r="CA294" s="838"/>
      <c r="CB294" s="1154"/>
      <c r="CC294" s="838"/>
      <c r="CD294" s="838"/>
      <c r="CE294" s="838"/>
      <c r="CF294" s="838"/>
      <c r="CG294" s="838"/>
      <c r="CH294" s="838"/>
      <c r="CI294" s="838"/>
      <c r="CJ294" s="838"/>
      <c r="CK294" s="838"/>
      <c r="CL294" s="838"/>
      <c r="CM294" s="838"/>
      <c r="CN294" s="838"/>
      <c r="CO294" s="838"/>
      <c r="CP294" s="838"/>
      <c r="CQ294" s="838"/>
      <c r="CR294" s="838"/>
      <c r="CS294" s="838"/>
      <c r="CT294" s="838"/>
      <c r="CU294" s="838"/>
      <c r="CV294" s="838"/>
      <c r="CW294" s="838"/>
      <c r="CX294" s="838"/>
      <c r="CY294" s="838"/>
      <c r="CZ294" s="838"/>
      <c r="DA294" s="838"/>
      <c r="DB294" s="838"/>
      <c r="DC294" s="838"/>
      <c r="DD294" s="838"/>
      <c r="DE294" s="838"/>
      <c r="DF294" s="838"/>
      <c r="DG294" s="838"/>
      <c r="DH294" s="838"/>
      <c r="DI294" s="838"/>
      <c r="DJ294" s="838"/>
      <c r="DK294" s="838"/>
      <c r="DL294" s="838"/>
      <c r="DM294" s="838"/>
      <c r="DN294" s="838"/>
      <c r="DO294" s="838"/>
      <c r="DP294" s="838"/>
      <c r="DQ294" s="838"/>
      <c r="DR294" s="838"/>
      <c r="DS294" s="838"/>
      <c r="DT294" s="838"/>
      <c r="DU294" s="838"/>
      <c r="DV294" s="838"/>
      <c r="DW294" s="838"/>
      <c r="DX294" s="838"/>
      <c r="DY294" s="838"/>
      <c r="DZ294" s="838"/>
      <c r="EA294" s="838"/>
      <c r="EB294" s="838"/>
      <c r="EC294" s="838"/>
      <c r="ED294" s="838"/>
      <c r="EE294" s="838"/>
      <c r="EF294" s="838"/>
      <c r="EG294" s="838"/>
      <c r="EH294" s="838"/>
      <c r="EI294" s="838"/>
      <c r="EJ294" s="838"/>
      <c r="EK294" s="838"/>
      <c r="EL294" s="838"/>
      <c r="EM294" s="838"/>
      <c r="EN294" s="838"/>
      <c r="EO294" s="838"/>
      <c r="EP294" s="838"/>
      <c r="EQ294" s="838"/>
      <c r="ER294" s="838"/>
      <c r="ES294" s="838"/>
      <c r="ET294" s="838"/>
      <c r="EU294" s="838"/>
      <c r="EV294" s="838"/>
      <c r="EW294" s="838"/>
      <c r="EX294" s="838"/>
      <c r="EY294" s="838"/>
      <c r="EZ294" s="838"/>
      <c r="FA294" s="838"/>
      <c r="FB294" s="838"/>
      <c r="FC294" s="838"/>
      <c r="FD294" s="838"/>
      <c r="FE294" s="838"/>
      <c r="FF294" s="838"/>
      <c r="FG294" s="838"/>
      <c r="FH294" s="838"/>
      <c r="FI294" s="838"/>
      <c r="FJ294" s="838"/>
      <c r="FK294" s="838"/>
      <c r="FL294" s="838"/>
      <c r="FM294" s="838"/>
      <c r="FN294" s="838"/>
      <c r="FO294" s="838"/>
      <c r="FP294" s="838"/>
      <c r="FQ294" s="838"/>
      <c r="FR294" s="838"/>
      <c r="FS294" s="838"/>
      <c r="FT294" s="838"/>
      <c r="FU294" s="838"/>
      <c r="FV294" s="838"/>
      <c r="FW294" s="838"/>
      <c r="IA294" s="710"/>
      <c r="IP294" s="710"/>
      <c r="JX294" s="838"/>
      <c r="JY294" s="838"/>
      <c r="JZ294" s="838"/>
      <c r="KA294" s="838"/>
      <c r="KB294" s="838"/>
    </row>
    <row r="295" spans="1:288" customFormat="1">
      <c r="A295" s="836"/>
      <c r="B295" s="836"/>
      <c r="C295" s="838"/>
      <c r="D295" s="838"/>
      <c r="E295" s="838"/>
      <c r="F295" s="836"/>
      <c r="G295" s="836"/>
      <c r="H295" s="836"/>
      <c r="I295" s="836"/>
      <c r="J295" s="836"/>
      <c r="K295" s="836"/>
      <c r="L295" s="836"/>
      <c r="M295" s="838"/>
      <c r="N295" s="838"/>
      <c r="O295" s="838"/>
      <c r="P295" s="838"/>
      <c r="Q295" s="838"/>
      <c r="R295" s="838"/>
      <c r="S295" s="838"/>
      <c r="T295" s="838"/>
      <c r="U295" s="59"/>
      <c r="V295" s="59"/>
      <c r="W295" s="496"/>
      <c r="X295" s="496"/>
      <c r="Y295" s="496"/>
      <c r="Z295" s="496"/>
      <c r="AA295" s="512"/>
      <c r="AB295" s="836"/>
      <c r="AC295" s="836"/>
      <c r="AD295" s="555"/>
      <c r="AE295" s="512"/>
      <c r="AF295" s="836"/>
      <c r="AG295" s="836"/>
      <c r="AH295" s="555"/>
      <c r="AI295" s="836"/>
      <c r="AJ295" s="836"/>
      <c r="AK295" s="836"/>
      <c r="AL295" s="836"/>
      <c r="AM295" s="836"/>
      <c r="AN295" s="555"/>
      <c r="AO295" s="836"/>
      <c r="AP295" s="555"/>
      <c r="AQ295" s="836"/>
      <c r="AR295" s="555"/>
      <c r="AS295" s="836"/>
      <c r="AT295" s="555"/>
      <c r="AU295" s="836"/>
      <c r="AV295" s="555"/>
      <c r="AW295" s="836"/>
      <c r="AX295" s="555"/>
      <c r="AY295" s="836"/>
      <c r="AZ295" s="555"/>
      <c r="BA295" s="836"/>
      <c r="BB295" s="555"/>
      <c r="BC295" s="836"/>
      <c r="BD295" s="555"/>
      <c r="BE295" s="836"/>
      <c r="BF295" s="555"/>
      <c r="BG295" s="836"/>
      <c r="BH295" s="555"/>
      <c r="BI295" s="836"/>
      <c r="BJ295" s="555"/>
      <c r="BK295" s="836"/>
      <c r="BL295" s="555"/>
      <c r="BM295" s="836"/>
      <c r="BN295" s="555"/>
      <c r="BO295" s="836"/>
      <c r="BP295" s="555"/>
      <c r="BQ295" s="838"/>
      <c r="BR295" s="838"/>
      <c r="BS295" s="838"/>
      <c r="BT295" s="838"/>
      <c r="BU295" s="838"/>
      <c r="BV295" s="838"/>
      <c r="BW295" s="838"/>
      <c r="BX295" s="838"/>
      <c r="BY295" s="838"/>
      <c r="BZ295" s="838"/>
      <c r="CA295" s="838"/>
      <c r="CB295" s="1154"/>
      <c r="CC295" s="838"/>
      <c r="CD295" s="838"/>
      <c r="CE295" s="838"/>
      <c r="CF295" s="838"/>
      <c r="CG295" s="838"/>
      <c r="CH295" s="838"/>
      <c r="CI295" s="838"/>
      <c r="CJ295" s="838"/>
      <c r="CK295" s="838"/>
      <c r="CL295" s="838"/>
      <c r="CM295" s="838"/>
      <c r="CN295" s="838"/>
      <c r="CO295" s="838"/>
      <c r="CP295" s="838"/>
      <c r="CQ295" s="838"/>
      <c r="CR295" s="838"/>
      <c r="CS295" s="838"/>
      <c r="CT295" s="838"/>
      <c r="CU295" s="838"/>
      <c r="CV295" s="838"/>
      <c r="CW295" s="838"/>
      <c r="CX295" s="838"/>
      <c r="CY295" s="838"/>
      <c r="CZ295" s="838"/>
      <c r="DA295" s="838"/>
      <c r="DB295" s="838"/>
      <c r="DC295" s="838"/>
      <c r="DD295" s="838"/>
      <c r="DE295" s="838"/>
      <c r="DF295" s="838"/>
      <c r="DG295" s="838"/>
      <c r="DH295" s="838"/>
      <c r="DI295" s="838"/>
      <c r="DJ295" s="838"/>
      <c r="DK295" s="838"/>
      <c r="DL295" s="838"/>
      <c r="DM295" s="838"/>
      <c r="DN295" s="838"/>
      <c r="DO295" s="838"/>
      <c r="DP295" s="838"/>
      <c r="DQ295" s="838"/>
      <c r="DR295" s="838"/>
      <c r="DS295" s="838"/>
      <c r="DT295" s="838"/>
      <c r="DU295" s="838"/>
      <c r="DV295" s="838"/>
      <c r="DW295" s="838"/>
      <c r="DX295" s="838"/>
      <c r="DY295" s="838"/>
      <c r="DZ295" s="838"/>
      <c r="EA295" s="838"/>
      <c r="EB295" s="838"/>
      <c r="EC295" s="838"/>
      <c r="ED295" s="838"/>
      <c r="EE295" s="838"/>
      <c r="EF295" s="838"/>
      <c r="EG295" s="838"/>
      <c r="EH295" s="838"/>
      <c r="EI295" s="838"/>
      <c r="EJ295" s="838"/>
      <c r="EK295" s="838"/>
      <c r="EL295" s="838"/>
      <c r="EM295" s="838"/>
      <c r="EN295" s="838"/>
      <c r="EO295" s="838"/>
      <c r="EP295" s="838"/>
      <c r="EQ295" s="838"/>
      <c r="ER295" s="838"/>
      <c r="ES295" s="838"/>
      <c r="ET295" s="838"/>
      <c r="EU295" s="838"/>
      <c r="EV295" s="838"/>
      <c r="EW295" s="838"/>
      <c r="EX295" s="838"/>
      <c r="EY295" s="838"/>
      <c r="EZ295" s="838"/>
      <c r="FA295" s="838"/>
      <c r="FB295" s="838"/>
      <c r="FC295" s="838"/>
      <c r="FD295" s="838"/>
      <c r="FE295" s="838"/>
      <c r="FF295" s="838"/>
      <c r="FG295" s="838"/>
      <c r="FH295" s="838"/>
      <c r="FI295" s="838"/>
      <c r="FJ295" s="838"/>
      <c r="FK295" s="838"/>
      <c r="FL295" s="838"/>
      <c r="FM295" s="838"/>
      <c r="FN295" s="838"/>
      <c r="FO295" s="838"/>
      <c r="FP295" s="838"/>
      <c r="FQ295" s="838"/>
      <c r="FR295" s="838"/>
      <c r="FS295" s="838"/>
      <c r="FT295" s="838"/>
      <c r="FU295" s="838"/>
      <c r="FV295" s="838"/>
      <c r="FW295" s="838"/>
      <c r="IA295" s="710"/>
      <c r="IP295" s="710"/>
      <c r="JX295" s="838"/>
      <c r="JY295" s="838"/>
      <c r="JZ295" s="838"/>
      <c r="KA295" s="838"/>
      <c r="KB295" s="838"/>
    </row>
    <row r="296" spans="1:288" customFormat="1">
      <c r="A296" s="836"/>
      <c r="B296" s="836"/>
      <c r="C296" s="838"/>
      <c r="D296" s="838"/>
      <c r="E296" s="838"/>
      <c r="F296" s="836"/>
      <c r="G296" s="836"/>
      <c r="H296" s="836"/>
      <c r="I296" s="836"/>
      <c r="J296" s="836"/>
      <c r="K296" s="836"/>
      <c r="L296" s="836"/>
      <c r="M296" s="838"/>
      <c r="N296" s="838"/>
      <c r="O296" s="838"/>
      <c r="P296" s="838"/>
      <c r="Q296" s="838"/>
      <c r="R296" s="838"/>
      <c r="S296" s="838"/>
      <c r="T296" s="838"/>
      <c r="U296" s="59"/>
      <c r="V296" s="59"/>
      <c r="W296" s="496"/>
      <c r="X296" s="496"/>
      <c r="Y296" s="496"/>
      <c r="Z296" s="496"/>
      <c r="AA296" s="512"/>
      <c r="AB296" s="836"/>
      <c r="AC296" s="836"/>
      <c r="AD296" s="555"/>
      <c r="AE296" s="512"/>
      <c r="AF296" s="836"/>
      <c r="AG296" s="836"/>
      <c r="AH296" s="555"/>
      <c r="AI296" s="836"/>
      <c r="AJ296" s="836"/>
      <c r="AK296" s="836"/>
      <c r="AL296" s="836"/>
      <c r="AM296" s="836"/>
      <c r="AN296" s="555"/>
      <c r="AO296" s="836"/>
      <c r="AP296" s="555"/>
      <c r="AQ296" s="836"/>
      <c r="AR296" s="555"/>
      <c r="AS296" s="836"/>
      <c r="AT296" s="555"/>
      <c r="AU296" s="836"/>
      <c r="AV296" s="555"/>
      <c r="AW296" s="836"/>
      <c r="AX296" s="555"/>
      <c r="AY296" s="836"/>
      <c r="AZ296" s="555"/>
      <c r="BA296" s="836"/>
      <c r="BB296" s="555"/>
      <c r="BC296" s="836"/>
      <c r="BD296" s="555"/>
      <c r="BE296" s="836"/>
      <c r="BF296" s="555"/>
      <c r="BG296" s="836"/>
      <c r="BH296" s="555"/>
      <c r="BI296" s="836"/>
      <c r="BJ296" s="555"/>
      <c r="BK296" s="836"/>
      <c r="BL296" s="555"/>
      <c r="BM296" s="836"/>
      <c r="BN296" s="555"/>
      <c r="BO296" s="836"/>
      <c r="BP296" s="555"/>
      <c r="BQ296" s="838"/>
      <c r="BR296" s="838"/>
      <c r="BS296" s="838"/>
      <c r="BT296" s="838"/>
      <c r="BU296" s="838"/>
      <c r="BV296" s="838"/>
      <c r="BW296" s="838"/>
      <c r="BX296" s="838"/>
      <c r="BY296" s="838"/>
      <c r="BZ296" s="838"/>
      <c r="CA296" s="838"/>
      <c r="CB296" s="1154"/>
      <c r="CC296" s="838"/>
      <c r="CD296" s="838"/>
      <c r="CE296" s="838"/>
      <c r="CF296" s="838"/>
      <c r="CG296" s="838"/>
      <c r="CH296" s="838"/>
      <c r="CI296" s="838"/>
      <c r="CJ296" s="838"/>
      <c r="CK296" s="838"/>
      <c r="CL296" s="838"/>
      <c r="CM296" s="838"/>
      <c r="CN296" s="838"/>
      <c r="CO296" s="838"/>
      <c r="CP296" s="838"/>
      <c r="CQ296" s="838"/>
      <c r="CR296" s="838"/>
      <c r="CS296" s="838"/>
      <c r="CT296" s="838"/>
      <c r="CU296" s="838"/>
      <c r="CV296" s="838"/>
      <c r="CW296" s="838"/>
      <c r="CX296" s="838"/>
      <c r="CY296" s="838"/>
      <c r="CZ296" s="838"/>
      <c r="DA296" s="838"/>
      <c r="DB296" s="838"/>
      <c r="DC296" s="838"/>
      <c r="DD296" s="838"/>
      <c r="DE296" s="838"/>
      <c r="DF296" s="838"/>
      <c r="DG296" s="838"/>
      <c r="DH296" s="838"/>
      <c r="DI296" s="838"/>
      <c r="DJ296" s="838"/>
      <c r="DK296" s="838"/>
      <c r="DL296" s="838"/>
      <c r="DM296" s="838"/>
      <c r="DN296" s="838"/>
      <c r="DO296" s="838"/>
      <c r="DP296" s="838"/>
      <c r="DQ296" s="838"/>
      <c r="DR296" s="838"/>
      <c r="DS296" s="838"/>
      <c r="DT296" s="838"/>
      <c r="DU296" s="838"/>
      <c r="DV296" s="838"/>
      <c r="DW296" s="838"/>
      <c r="DX296" s="838"/>
      <c r="DY296" s="838"/>
      <c r="DZ296" s="838"/>
      <c r="EA296" s="838"/>
      <c r="EB296" s="838"/>
      <c r="EC296" s="838"/>
      <c r="ED296" s="838"/>
      <c r="EE296" s="838"/>
      <c r="EF296" s="838"/>
      <c r="EG296" s="838"/>
      <c r="EH296" s="838"/>
      <c r="EI296" s="838"/>
      <c r="EJ296" s="838"/>
      <c r="EK296" s="838"/>
      <c r="EL296" s="838"/>
      <c r="EM296" s="838"/>
      <c r="EN296" s="838"/>
      <c r="EO296" s="838"/>
      <c r="EP296" s="838"/>
      <c r="EQ296" s="838"/>
      <c r="ER296" s="838"/>
      <c r="ES296" s="838"/>
      <c r="ET296" s="838"/>
      <c r="EU296" s="838"/>
      <c r="EV296" s="838"/>
      <c r="EW296" s="838"/>
      <c r="EX296" s="838"/>
      <c r="EY296" s="838"/>
      <c r="EZ296" s="838"/>
      <c r="FA296" s="838"/>
      <c r="FB296" s="838"/>
      <c r="FC296" s="838"/>
      <c r="FD296" s="838"/>
      <c r="FE296" s="838"/>
      <c r="FF296" s="838"/>
      <c r="FG296" s="838"/>
      <c r="FH296" s="838"/>
      <c r="FI296" s="838"/>
      <c r="FJ296" s="838"/>
      <c r="FK296" s="838"/>
      <c r="FL296" s="838"/>
      <c r="FM296" s="838"/>
      <c r="FN296" s="838"/>
      <c r="FO296" s="838"/>
      <c r="FP296" s="838"/>
      <c r="FQ296" s="838"/>
      <c r="FR296" s="838"/>
      <c r="FS296" s="838"/>
      <c r="FT296" s="838"/>
      <c r="FU296" s="838"/>
      <c r="FV296" s="838"/>
      <c r="FW296" s="838"/>
      <c r="IA296" s="710"/>
      <c r="IP296" s="710"/>
      <c r="JX296" s="838"/>
      <c r="JY296" s="838"/>
      <c r="JZ296" s="838"/>
      <c r="KA296" s="838"/>
      <c r="KB296" s="838"/>
    </row>
    <row r="297" spans="1:288" customFormat="1">
      <c r="A297" s="836"/>
      <c r="B297" s="836"/>
      <c r="C297" s="838"/>
      <c r="D297" s="838"/>
      <c r="E297" s="838"/>
      <c r="F297" s="836"/>
      <c r="G297" s="836"/>
      <c r="H297" s="836"/>
      <c r="I297" s="836"/>
      <c r="J297" s="836"/>
      <c r="K297" s="836"/>
      <c r="L297" s="836"/>
      <c r="M297" s="838"/>
      <c r="N297" s="838"/>
      <c r="O297" s="838"/>
      <c r="P297" s="838"/>
      <c r="Q297" s="838"/>
      <c r="R297" s="838"/>
      <c r="S297" s="838"/>
      <c r="T297" s="838"/>
      <c r="U297" s="59"/>
      <c r="V297" s="59"/>
      <c r="W297" s="496"/>
      <c r="X297" s="496"/>
      <c r="Y297" s="496"/>
      <c r="Z297" s="496"/>
      <c r="AA297" s="512"/>
      <c r="AB297" s="836"/>
      <c r="AC297" s="836"/>
      <c r="AD297" s="555"/>
      <c r="AE297" s="512"/>
      <c r="AF297" s="836"/>
      <c r="AG297" s="836"/>
      <c r="AH297" s="555"/>
      <c r="AI297" s="836"/>
      <c r="AJ297" s="836"/>
      <c r="AK297" s="836"/>
      <c r="AL297" s="836"/>
      <c r="AM297" s="836"/>
      <c r="AN297" s="555"/>
      <c r="AO297" s="836"/>
      <c r="AP297" s="555"/>
      <c r="AQ297" s="836"/>
      <c r="AR297" s="555"/>
      <c r="AS297" s="836"/>
      <c r="AT297" s="555"/>
      <c r="AU297" s="836"/>
      <c r="AV297" s="555"/>
      <c r="AW297" s="836"/>
      <c r="AX297" s="555"/>
      <c r="AY297" s="836"/>
      <c r="AZ297" s="555"/>
      <c r="BA297" s="836"/>
      <c r="BB297" s="555"/>
      <c r="BC297" s="836"/>
      <c r="BD297" s="555"/>
      <c r="BE297" s="836"/>
      <c r="BF297" s="555"/>
      <c r="BG297" s="836"/>
      <c r="BH297" s="555"/>
      <c r="BI297" s="836"/>
      <c r="BJ297" s="555"/>
      <c r="BK297" s="836"/>
      <c r="BL297" s="555"/>
      <c r="BM297" s="836"/>
      <c r="BN297" s="555"/>
      <c r="BO297" s="836"/>
      <c r="BP297" s="555"/>
      <c r="BQ297" s="838"/>
      <c r="BR297" s="838"/>
      <c r="BS297" s="838"/>
      <c r="BT297" s="838"/>
      <c r="BU297" s="838"/>
      <c r="BV297" s="838"/>
      <c r="BW297" s="838"/>
      <c r="BX297" s="838"/>
      <c r="BY297" s="838"/>
      <c r="BZ297" s="838"/>
      <c r="CA297" s="838"/>
      <c r="CB297" s="1154"/>
      <c r="CC297" s="838"/>
      <c r="CD297" s="838"/>
      <c r="CE297" s="838"/>
      <c r="CF297" s="838"/>
      <c r="CG297" s="838"/>
      <c r="CH297" s="838"/>
      <c r="CI297" s="838"/>
      <c r="CJ297" s="838"/>
      <c r="CK297" s="838"/>
      <c r="CL297" s="838"/>
      <c r="CM297" s="838"/>
      <c r="CN297" s="838"/>
      <c r="CO297" s="838"/>
      <c r="CP297" s="838"/>
      <c r="CQ297" s="838"/>
      <c r="CR297" s="838"/>
      <c r="CS297" s="838"/>
      <c r="CT297" s="838"/>
      <c r="CU297" s="838"/>
      <c r="CV297" s="838"/>
      <c r="CW297" s="838"/>
      <c r="CX297" s="838"/>
      <c r="CY297" s="838"/>
      <c r="CZ297" s="838"/>
      <c r="DA297" s="838"/>
      <c r="DB297" s="838"/>
      <c r="DC297" s="838"/>
      <c r="DD297" s="838"/>
      <c r="DE297" s="838"/>
      <c r="DF297" s="838"/>
      <c r="DG297" s="838"/>
      <c r="DH297" s="838"/>
      <c r="DI297" s="838"/>
      <c r="DJ297" s="838"/>
      <c r="DK297" s="838"/>
      <c r="DL297" s="838"/>
      <c r="DM297" s="838"/>
      <c r="DN297" s="838"/>
      <c r="DO297" s="838"/>
      <c r="DP297" s="838"/>
      <c r="DQ297" s="838"/>
      <c r="DR297" s="838"/>
      <c r="DS297" s="838"/>
      <c r="DT297" s="838"/>
      <c r="DU297" s="838"/>
      <c r="DV297" s="838"/>
      <c r="DW297" s="838"/>
      <c r="DX297" s="838"/>
      <c r="DY297" s="838"/>
      <c r="DZ297" s="838"/>
      <c r="EA297" s="838"/>
      <c r="EB297" s="838"/>
      <c r="EC297" s="838"/>
      <c r="ED297" s="838"/>
      <c r="EE297" s="838"/>
      <c r="EF297" s="838"/>
      <c r="EG297" s="838"/>
      <c r="EH297" s="838"/>
      <c r="EI297" s="838"/>
      <c r="EJ297" s="838"/>
      <c r="EK297" s="838"/>
      <c r="EL297" s="838"/>
      <c r="EM297" s="838"/>
      <c r="EN297" s="838"/>
      <c r="EO297" s="838"/>
      <c r="EP297" s="838"/>
      <c r="EQ297" s="838"/>
      <c r="ER297" s="838"/>
      <c r="ES297" s="838"/>
      <c r="ET297" s="838"/>
      <c r="EU297" s="838"/>
      <c r="EV297" s="838"/>
      <c r="EW297" s="838"/>
      <c r="EX297" s="838"/>
      <c r="EY297" s="838"/>
      <c r="EZ297" s="838"/>
      <c r="FA297" s="838"/>
      <c r="FB297" s="838"/>
      <c r="FC297" s="838"/>
      <c r="FD297" s="838"/>
      <c r="FE297" s="838"/>
      <c r="FF297" s="838"/>
      <c r="FG297" s="838"/>
      <c r="FH297" s="838"/>
      <c r="FI297" s="838"/>
      <c r="FJ297" s="838"/>
      <c r="FK297" s="838"/>
      <c r="FL297" s="838"/>
      <c r="FM297" s="838"/>
      <c r="FN297" s="838"/>
      <c r="FO297" s="838"/>
      <c r="FP297" s="838"/>
      <c r="FQ297" s="838"/>
      <c r="FR297" s="838"/>
      <c r="FS297" s="838"/>
      <c r="FT297" s="838"/>
      <c r="FU297" s="838"/>
      <c r="FV297" s="838"/>
      <c r="FW297" s="838"/>
      <c r="IA297" s="710"/>
      <c r="IP297" s="710"/>
      <c r="JX297" s="838"/>
      <c r="JY297" s="838"/>
      <c r="JZ297" s="838"/>
      <c r="KA297" s="838"/>
      <c r="KB297" s="838"/>
    </row>
    <row r="298" spans="1:288" customFormat="1">
      <c r="A298" s="836"/>
      <c r="B298" s="836"/>
      <c r="C298" s="838"/>
      <c r="D298" s="838"/>
      <c r="E298" s="838"/>
      <c r="F298" s="836"/>
      <c r="G298" s="836"/>
      <c r="H298" s="836"/>
      <c r="I298" s="836"/>
      <c r="J298" s="836"/>
      <c r="K298" s="836"/>
      <c r="L298" s="836"/>
      <c r="M298" s="838"/>
      <c r="N298" s="838"/>
      <c r="O298" s="838"/>
      <c r="P298" s="838"/>
      <c r="Q298" s="838"/>
      <c r="R298" s="838"/>
      <c r="S298" s="838"/>
      <c r="T298" s="838"/>
      <c r="U298" s="59"/>
      <c r="V298" s="59"/>
      <c r="W298" s="496"/>
      <c r="X298" s="496"/>
      <c r="Y298" s="496"/>
      <c r="Z298" s="496"/>
      <c r="AA298" s="512"/>
      <c r="AB298" s="836"/>
      <c r="AC298" s="836"/>
      <c r="AD298" s="555"/>
      <c r="AE298" s="512"/>
      <c r="AF298" s="836"/>
      <c r="AG298" s="836"/>
      <c r="AH298" s="555"/>
      <c r="AI298" s="836"/>
      <c r="AJ298" s="836"/>
      <c r="AK298" s="836"/>
      <c r="AL298" s="836"/>
      <c r="AM298" s="836"/>
      <c r="AN298" s="555"/>
      <c r="AO298" s="836"/>
      <c r="AP298" s="555"/>
      <c r="AQ298" s="836"/>
      <c r="AR298" s="555"/>
      <c r="AS298" s="836"/>
      <c r="AT298" s="555"/>
      <c r="AU298" s="836"/>
      <c r="AV298" s="555"/>
      <c r="AW298" s="836"/>
      <c r="AX298" s="555"/>
      <c r="AY298" s="836"/>
      <c r="AZ298" s="555"/>
      <c r="BA298" s="836"/>
      <c r="BB298" s="555"/>
      <c r="BC298" s="836"/>
      <c r="BD298" s="555"/>
      <c r="BE298" s="836"/>
      <c r="BF298" s="555"/>
      <c r="BG298" s="836"/>
      <c r="BH298" s="555"/>
      <c r="BI298" s="836"/>
      <c r="BJ298" s="555"/>
      <c r="BK298" s="836"/>
      <c r="BL298" s="555"/>
      <c r="BM298" s="836"/>
      <c r="BN298" s="555"/>
      <c r="BO298" s="836"/>
      <c r="BP298" s="555"/>
      <c r="BQ298" s="838"/>
      <c r="BR298" s="838"/>
      <c r="BS298" s="838"/>
      <c r="BT298" s="838"/>
      <c r="BU298" s="838"/>
      <c r="BV298" s="838"/>
      <c r="BW298" s="838"/>
      <c r="BX298" s="838"/>
      <c r="BY298" s="838"/>
      <c r="BZ298" s="838"/>
      <c r="CA298" s="838"/>
      <c r="CB298" s="1154"/>
      <c r="CC298" s="838"/>
      <c r="CD298" s="838"/>
      <c r="CE298" s="838"/>
      <c r="CF298" s="838"/>
      <c r="CG298" s="838"/>
      <c r="CH298" s="838"/>
      <c r="CI298" s="838"/>
      <c r="CJ298" s="838"/>
      <c r="CK298" s="838"/>
      <c r="CL298" s="838"/>
      <c r="CM298" s="838"/>
      <c r="CN298" s="838"/>
      <c r="CO298" s="838"/>
      <c r="CP298" s="838"/>
      <c r="CQ298" s="838"/>
      <c r="CR298" s="838"/>
      <c r="CS298" s="838"/>
      <c r="CT298" s="838"/>
      <c r="CU298" s="838"/>
      <c r="CV298" s="838"/>
      <c r="CW298" s="838"/>
      <c r="CX298" s="838"/>
      <c r="CY298" s="838"/>
      <c r="CZ298" s="838"/>
      <c r="DA298" s="838"/>
      <c r="DB298" s="838"/>
      <c r="DC298" s="838"/>
      <c r="DD298" s="838"/>
      <c r="DE298" s="838"/>
      <c r="DF298" s="838"/>
      <c r="DG298" s="838"/>
      <c r="DH298" s="838"/>
      <c r="DI298" s="838"/>
      <c r="DJ298" s="838"/>
      <c r="DK298" s="838"/>
      <c r="DL298" s="838"/>
      <c r="DM298" s="838"/>
      <c r="DN298" s="838"/>
      <c r="DO298" s="838"/>
      <c r="DP298" s="838"/>
      <c r="DQ298" s="838"/>
      <c r="DR298" s="838"/>
      <c r="DS298" s="838"/>
      <c r="DT298" s="838"/>
      <c r="DU298" s="838"/>
      <c r="DV298" s="838"/>
      <c r="DW298" s="838"/>
      <c r="DX298" s="838"/>
      <c r="DY298" s="838"/>
      <c r="DZ298" s="838"/>
      <c r="EA298" s="838"/>
      <c r="EB298" s="838"/>
      <c r="EC298" s="838"/>
      <c r="ED298" s="838"/>
      <c r="EE298" s="838"/>
      <c r="EF298" s="838"/>
      <c r="EG298" s="838"/>
      <c r="EH298" s="838"/>
      <c r="EI298" s="838"/>
      <c r="EJ298" s="838"/>
      <c r="EK298" s="838"/>
      <c r="EL298" s="838"/>
      <c r="EM298" s="838"/>
      <c r="EN298" s="838"/>
      <c r="EO298" s="838"/>
      <c r="EP298" s="838"/>
      <c r="EQ298" s="838"/>
      <c r="ER298" s="838"/>
      <c r="ES298" s="838"/>
      <c r="ET298" s="838"/>
      <c r="EU298" s="838"/>
      <c r="EV298" s="838"/>
      <c r="EW298" s="838"/>
      <c r="EX298" s="838"/>
      <c r="EY298" s="838"/>
      <c r="EZ298" s="838"/>
      <c r="FA298" s="838"/>
      <c r="FB298" s="838"/>
      <c r="FC298" s="838"/>
      <c r="FD298" s="838"/>
      <c r="FE298" s="838"/>
      <c r="FF298" s="838"/>
      <c r="FG298" s="838"/>
      <c r="FH298" s="838"/>
      <c r="FI298" s="838"/>
      <c r="FJ298" s="838"/>
      <c r="FK298" s="838"/>
      <c r="FL298" s="838"/>
      <c r="FM298" s="838"/>
      <c r="FN298" s="838"/>
      <c r="FO298" s="838"/>
      <c r="FP298" s="838"/>
      <c r="FQ298" s="838"/>
      <c r="FR298" s="838"/>
      <c r="FS298" s="838"/>
      <c r="FT298" s="838"/>
      <c r="FU298" s="838"/>
      <c r="FV298" s="838"/>
      <c r="FW298" s="838"/>
      <c r="IA298" s="710"/>
      <c r="IP298" s="710"/>
      <c r="JX298" s="838"/>
      <c r="JY298" s="838"/>
      <c r="JZ298" s="838"/>
      <c r="KA298" s="838"/>
      <c r="KB298" s="838"/>
    </row>
    <row r="299" spans="1:288" customFormat="1">
      <c r="A299" s="836"/>
      <c r="B299" s="836"/>
      <c r="C299" s="838"/>
      <c r="D299" s="838"/>
      <c r="E299" s="838"/>
      <c r="F299" s="836"/>
      <c r="G299" s="836"/>
      <c r="H299" s="836"/>
      <c r="I299" s="836"/>
      <c r="J299" s="836"/>
      <c r="K299" s="836"/>
      <c r="L299" s="836"/>
      <c r="M299" s="838"/>
      <c r="N299" s="838"/>
      <c r="O299" s="838"/>
      <c r="P299" s="838"/>
      <c r="Q299" s="838"/>
      <c r="R299" s="838"/>
      <c r="S299" s="838"/>
      <c r="T299" s="838"/>
      <c r="U299" s="59"/>
      <c r="V299" s="59"/>
      <c r="W299" s="496"/>
      <c r="X299" s="496"/>
      <c r="Y299" s="496"/>
      <c r="Z299" s="496"/>
      <c r="AA299" s="512"/>
      <c r="AB299" s="836"/>
      <c r="AC299" s="836"/>
      <c r="AD299" s="555"/>
      <c r="AE299" s="512"/>
      <c r="AF299" s="836"/>
      <c r="AG299" s="836"/>
      <c r="AH299" s="555"/>
      <c r="AI299" s="836"/>
      <c r="AJ299" s="836"/>
      <c r="AK299" s="836"/>
      <c r="AL299" s="836"/>
      <c r="AM299" s="836"/>
      <c r="AN299" s="555"/>
      <c r="AO299" s="836"/>
      <c r="AP299" s="555"/>
      <c r="AQ299" s="836"/>
      <c r="AR299" s="555"/>
      <c r="AS299" s="836"/>
      <c r="AT299" s="555"/>
      <c r="AU299" s="836"/>
      <c r="AV299" s="555"/>
      <c r="AW299" s="836"/>
      <c r="AX299" s="555"/>
      <c r="AY299" s="836"/>
      <c r="AZ299" s="555"/>
      <c r="BA299" s="836"/>
      <c r="BB299" s="555"/>
      <c r="BC299" s="836"/>
      <c r="BD299" s="555"/>
      <c r="BE299" s="836"/>
      <c r="BF299" s="555"/>
      <c r="BG299" s="836"/>
      <c r="BH299" s="555"/>
      <c r="BI299" s="836"/>
      <c r="BJ299" s="555"/>
      <c r="BK299" s="836"/>
      <c r="BL299" s="555"/>
      <c r="BM299" s="836"/>
      <c r="BN299" s="555"/>
      <c r="BO299" s="836"/>
      <c r="BP299" s="555"/>
      <c r="BQ299" s="838"/>
      <c r="BR299" s="838"/>
      <c r="BS299" s="838"/>
      <c r="BT299" s="838"/>
      <c r="BU299" s="838"/>
      <c r="BV299" s="838"/>
      <c r="BW299" s="838"/>
      <c r="BX299" s="838"/>
      <c r="BY299" s="838"/>
      <c r="BZ299" s="838"/>
      <c r="CA299" s="838"/>
      <c r="CB299" s="1154"/>
      <c r="CC299" s="838"/>
      <c r="CD299" s="838"/>
      <c r="CE299" s="838"/>
      <c r="CF299" s="838"/>
      <c r="CG299" s="838"/>
      <c r="CH299" s="838"/>
      <c r="CI299" s="838"/>
      <c r="CJ299" s="838"/>
      <c r="CK299" s="838"/>
      <c r="CL299" s="838"/>
      <c r="CM299" s="838"/>
      <c r="CN299" s="838"/>
      <c r="CO299" s="838"/>
      <c r="CP299" s="838"/>
      <c r="CQ299" s="838"/>
      <c r="CR299" s="838"/>
      <c r="CS299" s="838"/>
      <c r="CT299" s="838"/>
      <c r="CU299" s="838"/>
      <c r="CV299" s="838"/>
      <c r="CW299" s="838"/>
      <c r="CX299" s="838"/>
      <c r="CY299" s="838"/>
      <c r="CZ299" s="838"/>
      <c r="DA299" s="838"/>
      <c r="DB299" s="838"/>
      <c r="DC299" s="838"/>
      <c r="DD299" s="838"/>
      <c r="DE299" s="838"/>
      <c r="DF299" s="838"/>
      <c r="DG299" s="838"/>
      <c r="DH299" s="838"/>
      <c r="DI299" s="838"/>
      <c r="DJ299" s="838"/>
      <c r="DK299" s="838"/>
      <c r="DL299" s="838"/>
      <c r="DM299" s="838"/>
      <c r="DN299" s="838"/>
      <c r="DO299" s="838"/>
      <c r="DP299" s="838"/>
      <c r="DQ299" s="838"/>
      <c r="DR299" s="838"/>
      <c r="DS299" s="838"/>
      <c r="DT299" s="838"/>
      <c r="DU299" s="838"/>
      <c r="DV299" s="838"/>
      <c r="DW299" s="838"/>
      <c r="DX299" s="838"/>
      <c r="DY299" s="838"/>
      <c r="DZ299" s="838"/>
      <c r="EA299" s="838"/>
      <c r="EB299" s="838"/>
      <c r="EC299" s="838"/>
      <c r="ED299" s="838"/>
      <c r="EE299" s="838"/>
      <c r="EF299" s="838"/>
      <c r="EG299" s="838"/>
      <c r="EH299" s="838"/>
      <c r="EI299" s="838"/>
      <c r="EJ299" s="838"/>
      <c r="EK299" s="838"/>
      <c r="EL299" s="838"/>
      <c r="EM299" s="838"/>
      <c r="EN299" s="838"/>
      <c r="EO299" s="838"/>
      <c r="EP299" s="838"/>
      <c r="EQ299" s="838"/>
      <c r="ER299" s="838"/>
      <c r="ES299" s="838"/>
      <c r="ET299" s="838"/>
      <c r="EU299" s="838"/>
      <c r="EV299" s="838"/>
      <c r="EW299" s="838"/>
      <c r="EX299" s="838"/>
      <c r="EY299" s="838"/>
      <c r="EZ299" s="838"/>
      <c r="FA299" s="838"/>
      <c r="FB299" s="838"/>
      <c r="FC299" s="838"/>
      <c r="FD299" s="838"/>
      <c r="FE299" s="838"/>
      <c r="FF299" s="838"/>
      <c r="FG299" s="838"/>
      <c r="FH299" s="838"/>
      <c r="FI299" s="838"/>
      <c r="FJ299" s="838"/>
      <c r="FK299" s="838"/>
      <c r="FL299" s="838"/>
      <c r="FM299" s="838"/>
      <c r="FN299" s="838"/>
      <c r="FO299" s="838"/>
      <c r="FP299" s="838"/>
      <c r="FQ299" s="838"/>
      <c r="FR299" s="838"/>
      <c r="FS299" s="838"/>
      <c r="FT299" s="838"/>
      <c r="FU299" s="838"/>
      <c r="FV299" s="838"/>
      <c r="FW299" s="838"/>
      <c r="IA299" s="710"/>
      <c r="IP299" s="710"/>
      <c r="JX299" s="838"/>
      <c r="JY299" s="838"/>
      <c r="JZ299" s="838"/>
      <c r="KA299" s="838"/>
      <c r="KB299" s="838"/>
    </row>
    <row r="300" spans="1:288" customFormat="1">
      <c r="A300" s="836"/>
      <c r="B300" s="836"/>
      <c r="C300" s="838"/>
      <c r="D300" s="838"/>
      <c r="E300" s="838"/>
      <c r="F300" s="836"/>
      <c r="G300" s="836"/>
      <c r="H300" s="836"/>
      <c r="I300" s="836"/>
      <c r="J300" s="836"/>
      <c r="K300" s="836"/>
      <c r="L300" s="836"/>
      <c r="M300" s="838"/>
      <c r="N300" s="838"/>
      <c r="O300" s="838"/>
      <c r="P300" s="838"/>
      <c r="Q300" s="838"/>
      <c r="R300" s="838"/>
      <c r="S300" s="838"/>
      <c r="T300" s="838"/>
      <c r="U300" s="59"/>
      <c r="V300" s="59"/>
      <c r="W300" s="496"/>
      <c r="X300" s="496"/>
      <c r="Y300" s="496"/>
      <c r="Z300" s="496"/>
      <c r="AA300" s="512"/>
      <c r="AB300" s="836"/>
      <c r="AC300" s="836"/>
      <c r="AD300" s="555"/>
      <c r="AE300" s="512"/>
      <c r="AF300" s="836"/>
      <c r="AG300" s="836"/>
      <c r="AH300" s="555"/>
      <c r="AI300" s="836"/>
      <c r="AJ300" s="836"/>
      <c r="AK300" s="836"/>
      <c r="AL300" s="836"/>
      <c r="AM300" s="836"/>
      <c r="AN300" s="555"/>
      <c r="AO300" s="836"/>
      <c r="AP300" s="555"/>
      <c r="AQ300" s="836"/>
      <c r="AR300" s="555"/>
      <c r="AS300" s="836"/>
      <c r="AT300" s="555"/>
      <c r="AU300" s="836"/>
      <c r="AV300" s="555"/>
      <c r="AW300" s="836"/>
      <c r="AX300" s="555"/>
      <c r="AY300" s="836"/>
      <c r="AZ300" s="555"/>
      <c r="BA300" s="836"/>
      <c r="BB300" s="555"/>
      <c r="BC300" s="836"/>
      <c r="BD300" s="555"/>
      <c r="BE300" s="836"/>
      <c r="BF300" s="555"/>
      <c r="BG300" s="836"/>
      <c r="BH300" s="555"/>
      <c r="BI300" s="836"/>
      <c r="BJ300" s="555"/>
      <c r="BK300" s="836"/>
      <c r="BL300" s="555"/>
      <c r="BM300" s="836"/>
      <c r="BN300" s="555"/>
      <c r="BO300" s="836"/>
      <c r="BP300" s="555"/>
      <c r="BQ300" s="838"/>
      <c r="BR300" s="838"/>
      <c r="BS300" s="838"/>
      <c r="BT300" s="838"/>
      <c r="BU300" s="838"/>
      <c r="BV300" s="838"/>
      <c r="BW300" s="838"/>
      <c r="BX300" s="838"/>
      <c r="BY300" s="838"/>
      <c r="BZ300" s="838"/>
      <c r="CA300" s="838"/>
      <c r="CB300" s="1154"/>
      <c r="CC300" s="838"/>
      <c r="CD300" s="838"/>
      <c r="CE300" s="838"/>
      <c r="CF300" s="838"/>
      <c r="CG300" s="838"/>
      <c r="CH300" s="838"/>
      <c r="CI300" s="838"/>
      <c r="CJ300" s="838"/>
      <c r="CK300" s="838"/>
      <c r="CL300" s="838"/>
      <c r="CM300" s="838"/>
      <c r="CN300" s="838"/>
      <c r="CO300" s="838"/>
      <c r="CP300" s="838"/>
      <c r="CQ300" s="838"/>
      <c r="CR300" s="838"/>
      <c r="CS300" s="838"/>
      <c r="CT300" s="838"/>
      <c r="CU300" s="838"/>
      <c r="CV300" s="838"/>
      <c r="CW300" s="838"/>
      <c r="CX300" s="838"/>
      <c r="CY300" s="838"/>
      <c r="CZ300" s="838"/>
      <c r="DA300" s="838"/>
      <c r="DB300" s="838"/>
      <c r="DC300" s="838"/>
      <c r="DD300" s="838"/>
      <c r="DE300" s="838"/>
      <c r="DF300" s="838"/>
      <c r="DG300" s="838"/>
      <c r="DH300" s="838"/>
      <c r="DI300" s="838"/>
      <c r="DJ300" s="838"/>
      <c r="DK300" s="838"/>
      <c r="DL300" s="838"/>
      <c r="DM300" s="838"/>
      <c r="DN300" s="838"/>
      <c r="DO300" s="838"/>
      <c r="DP300" s="838"/>
      <c r="DQ300" s="838"/>
      <c r="DR300" s="838"/>
      <c r="DS300" s="838"/>
      <c r="DT300" s="838"/>
      <c r="DU300" s="838"/>
      <c r="DV300" s="838"/>
      <c r="DW300" s="838"/>
      <c r="DX300" s="838"/>
      <c r="DY300" s="838"/>
      <c r="DZ300" s="838"/>
      <c r="EA300" s="838"/>
      <c r="EB300" s="838"/>
      <c r="EC300" s="838"/>
      <c r="ED300" s="838"/>
      <c r="EE300" s="838"/>
      <c r="EF300" s="838"/>
      <c r="EG300" s="838"/>
      <c r="EH300" s="838"/>
      <c r="EI300" s="838"/>
      <c r="EJ300" s="838"/>
      <c r="EK300" s="838"/>
      <c r="EL300" s="838"/>
      <c r="EM300" s="838"/>
      <c r="EN300" s="838"/>
      <c r="EO300" s="838"/>
      <c r="EP300" s="838"/>
      <c r="EQ300" s="838"/>
      <c r="ER300" s="838"/>
      <c r="ES300" s="838"/>
      <c r="ET300" s="838"/>
      <c r="EU300" s="838"/>
      <c r="EV300" s="838"/>
      <c r="EW300" s="838"/>
      <c r="EX300" s="838"/>
      <c r="EY300" s="838"/>
      <c r="EZ300" s="838"/>
      <c r="FA300" s="838"/>
      <c r="FB300" s="838"/>
      <c r="FC300" s="838"/>
      <c r="FD300" s="838"/>
      <c r="FE300" s="838"/>
      <c r="FF300" s="838"/>
      <c r="FG300" s="838"/>
      <c r="FH300" s="838"/>
      <c r="FI300" s="838"/>
      <c r="FJ300" s="838"/>
      <c r="FK300" s="838"/>
      <c r="FL300" s="838"/>
      <c r="FM300" s="838"/>
      <c r="FN300" s="838"/>
      <c r="FO300" s="838"/>
      <c r="FP300" s="838"/>
      <c r="FQ300" s="838"/>
      <c r="FR300" s="838"/>
      <c r="FS300" s="838"/>
      <c r="FT300" s="838"/>
      <c r="FU300" s="838"/>
      <c r="FV300" s="838"/>
      <c r="FW300" s="838"/>
      <c r="IA300" s="710"/>
      <c r="IP300" s="710"/>
      <c r="IT300" s="711"/>
      <c r="JX300" s="838"/>
      <c r="JY300" s="838"/>
      <c r="JZ300" s="838"/>
      <c r="KA300" s="838"/>
      <c r="KB300" s="838"/>
    </row>
    <row r="301" spans="1:288" customFormat="1">
      <c r="A301" s="836"/>
      <c r="B301" s="836"/>
      <c r="C301" s="838"/>
      <c r="D301" s="838"/>
      <c r="E301" s="838"/>
      <c r="F301" s="836"/>
      <c r="G301" s="836"/>
      <c r="H301" s="836"/>
      <c r="I301" s="836"/>
      <c r="J301" s="836"/>
      <c r="K301" s="836"/>
      <c r="L301" s="836"/>
      <c r="M301" s="838"/>
      <c r="N301" s="838"/>
      <c r="O301" s="838"/>
      <c r="P301" s="838"/>
      <c r="Q301" s="838"/>
      <c r="R301" s="838"/>
      <c r="S301" s="838"/>
      <c r="T301" s="838"/>
      <c r="U301" s="59"/>
      <c r="V301" s="59"/>
      <c r="W301" s="496"/>
      <c r="X301" s="496"/>
      <c r="Y301" s="496"/>
      <c r="Z301" s="496"/>
      <c r="AA301" s="512"/>
      <c r="AB301" s="836"/>
      <c r="AC301" s="836"/>
      <c r="AD301" s="555"/>
      <c r="AE301" s="512"/>
      <c r="AF301" s="836"/>
      <c r="AG301" s="836"/>
      <c r="AH301" s="555"/>
      <c r="AI301" s="836"/>
      <c r="AJ301" s="836"/>
      <c r="AK301" s="836"/>
      <c r="AL301" s="836"/>
      <c r="AM301" s="836"/>
      <c r="AN301" s="555"/>
      <c r="AO301" s="836"/>
      <c r="AP301" s="555"/>
      <c r="AQ301" s="836"/>
      <c r="AR301" s="555"/>
      <c r="AS301" s="836"/>
      <c r="AT301" s="555"/>
      <c r="AU301" s="836"/>
      <c r="AV301" s="555"/>
      <c r="AW301" s="836"/>
      <c r="AX301" s="555"/>
      <c r="AY301" s="836"/>
      <c r="AZ301" s="555"/>
      <c r="BA301" s="836"/>
      <c r="BB301" s="555"/>
      <c r="BC301" s="836"/>
      <c r="BD301" s="555"/>
      <c r="BE301" s="836"/>
      <c r="BF301" s="555"/>
      <c r="BG301" s="836"/>
      <c r="BH301" s="555"/>
      <c r="BI301" s="836"/>
      <c r="BJ301" s="555"/>
      <c r="BK301" s="836"/>
      <c r="BL301" s="555"/>
      <c r="BM301" s="836"/>
      <c r="BN301" s="555"/>
      <c r="BO301" s="836"/>
      <c r="BP301" s="555"/>
      <c r="BQ301" s="838"/>
      <c r="BR301" s="838"/>
      <c r="BS301" s="838"/>
      <c r="BT301" s="838"/>
      <c r="BU301" s="838"/>
      <c r="BV301" s="838"/>
      <c r="BW301" s="838"/>
      <c r="BX301" s="838"/>
      <c r="BY301" s="838"/>
      <c r="BZ301" s="838"/>
      <c r="CA301" s="838"/>
      <c r="CB301" s="1154"/>
      <c r="CC301" s="838"/>
      <c r="CD301" s="838"/>
      <c r="CE301" s="838"/>
      <c r="CF301" s="838"/>
      <c r="CG301" s="838"/>
      <c r="CH301" s="838"/>
      <c r="CI301" s="838"/>
      <c r="CJ301" s="838"/>
      <c r="CK301" s="838"/>
      <c r="CL301" s="838"/>
      <c r="CM301" s="838"/>
      <c r="CN301" s="838"/>
      <c r="CO301" s="838"/>
      <c r="CP301" s="838"/>
      <c r="CQ301" s="838"/>
      <c r="CR301" s="838"/>
      <c r="CS301" s="838"/>
      <c r="CT301" s="838"/>
      <c r="CU301" s="838"/>
      <c r="CV301" s="838"/>
      <c r="CW301" s="838"/>
      <c r="CX301" s="838"/>
      <c r="CY301" s="838"/>
      <c r="CZ301" s="838"/>
      <c r="DA301" s="838"/>
      <c r="DB301" s="838"/>
      <c r="DC301" s="838"/>
      <c r="DD301" s="838"/>
      <c r="DE301" s="838"/>
      <c r="DF301" s="838"/>
      <c r="DG301" s="838"/>
      <c r="DH301" s="838"/>
      <c r="DI301" s="838"/>
      <c r="DJ301" s="838"/>
      <c r="DK301" s="838"/>
      <c r="DL301" s="838"/>
      <c r="DM301" s="838"/>
      <c r="DN301" s="838"/>
      <c r="DO301" s="838"/>
      <c r="DP301" s="838"/>
      <c r="DQ301" s="838"/>
      <c r="DR301" s="838"/>
      <c r="DS301" s="838"/>
      <c r="DT301" s="838"/>
      <c r="DU301" s="838"/>
      <c r="DV301" s="838"/>
      <c r="DW301" s="838"/>
      <c r="DX301" s="838"/>
      <c r="DY301" s="838"/>
      <c r="DZ301" s="838"/>
      <c r="EA301" s="838"/>
      <c r="EB301" s="838"/>
      <c r="EC301" s="838"/>
      <c r="ED301" s="838"/>
      <c r="EE301" s="838"/>
      <c r="EF301" s="838"/>
      <c r="EG301" s="838"/>
      <c r="EH301" s="838"/>
      <c r="EI301" s="838"/>
      <c r="EJ301" s="838"/>
      <c r="EK301" s="838"/>
      <c r="EL301" s="838"/>
      <c r="EM301" s="838"/>
      <c r="EN301" s="838"/>
      <c r="EO301" s="838"/>
      <c r="EP301" s="838"/>
      <c r="EQ301" s="838"/>
      <c r="ER301" s="838"/>
      <c r="ES301" s="838"/>
      <c r="ET301" s="838"/>
      <c r="EU301" s="838"/>
      <c r="EV301" s="838"/>
      <c r="EW301" s="838"/>
      <c r="EX301" s="838"/>
      <c r="EY301" s="838"/>
      <c r="EZ301" s="838"/>
      <c r="FA301" s="838"/>
      <c r="FB301" s="838"/>
      <c r="FC301" s="838"/>
      <c r="FD301" s="838"/>
      <c r="FE301" s="838"/>
      <c r="FF301" s="838"/>
      <c r="FG301" s="838"/>
      <c r="FH301" s="838"/>
      <c r="FI301" s="838"/>
      <c r="FJ301" s="838"/>
      <c r="FK301" s="838"/>
      <c r="FL301" s="838"/>
      <c r="FM301" s="838"/>
      <c r="FN301" s="838"/>
      <c r="FO301" s="838"/>
      <c r="FP301" s="838"/>
      <c r="FQ301" s="838"/>
      <c r="FR301" s="838"/>
      <c r="FS301" s="838"/>
      <c r="FT301" s="838"/>
      <c r="FU301" s="838"/>
      <c r="FV301" s="838"/>
      <c r="FW301" s="838"/>
      <c r="IA301" s="710"/>
      <c r="IP301" s="710"/>
      <c r="IT301" s="711"/>
      <c r="JX301" s="838"/>
      <c r="JY301" s="838"/>
      <c r="JZ301" s="838"/>
      <c r="KA301" s="838"/>
      <c r="KB301" s="838"/>
    </row>
    <row r="302" spans="1:288" customFormat="1">
      <c r="A302" s="836"/>
      <c r="B302" s="836"/>
      <c r="C302" s="838"/>
      <c r="D302" s="838"/>
      <c r="E302" s="838"/>
      <c r="F302" s="836"/>
      <c r="G302" s="836"/>
      <c r="H302" s="836"/>
      <c r="I302" s="836"/>
      <c r="J302" s="836"/>
      <c r="K302" s="836"/>
      <c r="L302" s="836"/>
      <c r="M302" s="838"/>
      <c r="N302" s="838"/>
      <c r="O302" s="838"/>
      <c r="P302" s="838"/>
      <c r="Q302" s="838"/>
      <c r="R302" s="838"/>
      <c r="S302" s="838"/>
      <c r="T302" s="838"/>
      <c r="U302" s="59"/>
      <c r="V302" s="59"/>
      <c r="W302" s="496"/>
      <c r="X302" s="496"/>
      <c r="Y302" s="496"/>
      <c r="Z302" s="496"/>
      <c r="AA302" s="512"/>
      <c r="AB302" s="836"/>
      <c r="AC302" s="836"/>
      <c r="AD302" s="555"/>
      <c r="AE302" s="512"/>
      <c r="AF302" s="836"/>
      <c r="AG302" s="836"/>
      <c r="AH302" s="555"/>
      <c r="AI302" s="836"/>
      <c r="AJ302" s="836"/>
      <c r="AK302" s="836"/>
      <c r="AL302" s="836"/>
      <c r="AM302" s="836"/>
      <c r="AN302" s="555"/>
      <c r="AO302" s="836"/>
      <c r="AP302" s="555"/>
      <c r="AQ302" s="836"/>
      <c r="AR302" s="555"/>
      <c r="AS302" s="836"/>
      <c r="AT302" s="555"/>
      <c r="AU302" s="836"/>
      <c r="AV302" s="555"/>
      <c r="AW302" s="836"/>
      <c r="AX302" s="555"/>
      <c r="AY302" s="836"/>
      <c r="AZ302" s="555"/>
      <c r="BA302" s="836"/>
      <c r="BB302" s="555"/>
      <c r="BC302" s="836"/>
      <c r="BD302" s="555"/>
      <c r="BE302" s="836"/>
      <c r="BF302" s="555"/>
      <c r="BG302" s="836"/>
      <c r="BH302" s="555"/>
      <c r="BI302" s="836"/>
      <c r="BJ302" s="555"/>
      <c r="BK302" s="836"/>
      <c r="BL302" s="555"/>
      <c r="BM302" s="836"/>
      <c r="BN302" s="555"/>
      <c r="BO302" s="836"/>
      <c r="BP302" s="555"/>
      <c r="BQ302" s="838"/>
      <c r="BR302" s="838"/>
      <c r="BS302" s="838"/>
      <c r="BT302" s="838"/>
      <c r="BU302" s="838"/>
      <c r="BV302" s="838"/>
      <c r="BW302" s="838"/>
      <c r="BX302" s="838"/>
      <c r="BY302" s="838"/>
      <c r="BZ302" s="838"/>
      <c r="CA302" s="838"/>
      <c r="CB302" s="1154"/>
      <c r="CC302" s="838"/>
      <c r="CD302" s="838"/>
      <c r="CE302" s="838"/>
      <c r="CF302" s="838"/>
      <c r="CG302" s="838"/>
      <c r="CH302" s="838"/>
      <c r="CI302" s="838"/>
      <c r="CJ302" s="838"/>
      <c r="CK302" s="838"/>
      <c r="CL302" s="838"/>
      <c r="CM302" s="838"/>
      <c r="CN302" s="838"/>
      <c r="CO302" s="838"/>
      <c r="CP302" s="838"/>
      <c r="CQ302" s="838"/>
      <c r="CR302" s="838"/>
      <c r="CS302" s="838"/>
      <c r="CT302" s="838"/>
      <c r="CU302" s="838"/>
      <c r="CV302" s="838"/>
      <c r="CW302" s="838"/>
      <c r="CX302" s="838"/>
      <c r="CY302" s="838"/>
      <c r="CZ302" s="838"/>
      <c r="DA302" s="838"/>
      <c r="DB302" s="838"/>
      <c r="DC302" s="838"/>
      <c r="DD302" s="838"/>
      <c r="DE302" s="838"/>
      <c r="DF302" s="838"/>
      <c r="DG302" s="838"/>
      <c r="DH302" s="838"/>
      <c r="DI302" s="838"/>
      <c r="DJ302" s="838"/>
      <c r="DK302" s="838"/>
      <c r="DL302" s="838"/>
      <c r="DM302" s="838"/>
      <c r="DN302" s="838"/>
      <c r="DO302" s="838"/>
      <c r="DP302" s="838"/>
      <c r="DQ302" s="838"/>
      <c r="DR302" s="838"/>
      <c r="DS302" s="838"/>
      <c r="DT302" s="838"/>
      <c r="DU302" s="838"/>
      <c r="DV302" s="838"/>
      <c r="DW302" s="838"/>
      <c r="DX302" s="838"/>
      <c r="DY302" s="838"/>
      <c r="DZ302" s="838"/>
      <c r="EA302" s="838"/>
      <c r="EB302" s="838"/>
      <c r="EC302" s="838"/>
      <c r="ED302" s="838"/>
      <c r="EE302" s="838"/>
      <c r="EF302" s="838"/>
      <c r="EG302" s="838"/>
      <c r="EH302" s="838"/>
      <c r="EI302" s="838"/>
      <c r="EJ302" s="838"/>
      <c r="EK302" s="838"/>
      <c r="EL302" s="838"/>
      <c r="EM302" s="838"/>
      <c r="EN302" s="838"/>
      <c r="EO302" s="838"/>
      <c r="EP302" s="838"/>
      <c r="EQ302" s="838"/>
      <c r="ER302" s="838"/>
      <c r="ES302" s="838"/>
      <c r="ET302" s="838"/>
      <c r="EU302" s="838"/>
      <c r="EV302" s="838"/>
      <c r="EW302" s="838"/>
      <c r="EX302" s="838"/>
      <c r="EY302" s="838"/>
      <c r="EZ302" s="838"/>
      <c r="FA302" s="838"/>
      <c r="FB302" s="838"/>
      <c r="FC302" s="838"/>
      <c r="FD302" s="838"/>
      <c r="FE302" s="838"/>
      <c r="FF302" s="838"/>
      <c r="FG302" s="838"/>
      <c r="FH302" s="838"/>
      <c r="FI302" s="838"/>
      <c r="FJ302" s="838"/>
      <c r="FK302" s="838"/>
      <c r="FL302" s="838"/>
      <c r="FM302" s="838"/>
      <c r="FN302" s="838"/>
      <c r="FO302" s="838"/>
      <c r="FP302" s="838"/>
      <c r="FQ302" s="838"/>
      <c r="FR302" s="838"/>
      <c r="FS302" s="838"/>
      <c r="FT302" s="838"/>
      <c r="FU302" s="838"/>
      <c r="FV302" s="838"/>
      <c r="FW302" s="838"/>
      <c r="IA302" s="710"/>
      <c r="IP302" s="710"/>
      <c r="IT302" s="711"/>
      <c r="JX302" s="838"/>
      <c r="JY302" s="838"/>
      <c r="JZ302" s="838"/>
      <c r="KA302" s="838"/>
      <c r="KB302" s="838"/>
    </row>
    <row r="303" spans="1:288" customFormat="1">
      <c r="A303" s="836"/>
      <c r="B303" s="836"/>
      <c r="C303" s="838"/>
      <c r="D303" s="838"/>
      <c r="E303" s="838"/>
      <c r="F303" s="836"/>
      <c r="G303" s="836"/>
      <c r="H303" s="836"/>
      <c r="I303" s="836"/>
      <c r="J303" s="836"/>
      <c r="K303" s="836"/>
      <c r="L303" s="836"/>
      <c r="M303" s="838"/>
      <c r="N303" s="838"/>
      <c r="O303" s="838"/>
      <c r="P303" s="838"/>
      <c r="Q303" s="838"/>
      <c r="R303" s="838"/>
      <c r="S303" s="838"/>
      <c r="T303" s="838"/>
      <c r="U303" s="59"/>
      <c r="V303" s="59"/>
      <c r="W303" s="496"/>
      <c r="X303" s="496"/>
      <c r="Y303" s="496"/>
      <c r="Z303" s="496"/>
      <c r="AA303" s="512"/>
      <c r="AB303" s="836"/>
      <c r="AC303" s="836"/>
      <c r="AD303" s="555"/>
      <c r="AE303" s="512"/>
      <c r="AF303" s="836"/>
      <c r="AG303" s="836"/>
      <c r="AH303" s="555"/>
      <c r="AI303" s="836"/>
      <c r="AJ303" s="836"/>
      <c r="AK303" s="836"/>
      <c r="AL303" s="836"/>
      <c r="AM303" s="836"/>
      <c r="AN303" s="555"/>
      <c r="AO303" s="836"/>
      <c r="AP303" s="555"/>
      <c r="AQ303" s="836"/>
      <c r="AR303" s="555"/>
      <c r="AS303" s="836"/>
      <c r="AT303" s="555"/>
      <c r="AU303" s="836"/>
      <c r="AV303" s="555"/>
      <c r="AW303" s="836"/>
      <c r="AX303" s="555"/>
      <c r="AY303" s="836"/>
      <c r="AZ303" s="555"/>
      <c r="BA303" s="836"/>
      <c r="BB303" s="555"/>
      <c r="BC303" s="836"/>
      <c r="BD303" s="555"/>
      <c r="BE303" s="836"/>
      <c r="BF303" s="555"/>
      <c r="BG303" s="836"/>
      <c r="BH303" s="555"/>
      <c r="BI303" s="836"/>
      <c r="BJ303" s="555"/>
      <c r="BK303" s="836"/>
      <c r="BL303" s="555"/>
      <c r="BM303" s="836"/>
      <c r="BN303" s="555"/>
      <c r="BO303" s="836"/>
      <c r="BP303" s="555"/>
      <c r="BQ303" s="838"/>
      <c r="BR303" s="838"/>
      <c r="BS303" s="838"/>
      <c r="BT303" s="838"/>
      <c r="BU303" s="838"/>
      <c r="BV303" s="838"/>
      <c r="BW303" s="838"/>
      <c r="BX303" s="838"/>
      <c r="BY303" s="838"/>
      <c r="BZ303" s="838"/>
      <c r="CA303" s="838"/>
      <c r="CB303" s="1154"/>
      <c r="CC303" s="838"/>
      <c r="CD303" s="838"/>
      <c r="CE303" s="838"/>
      <c r="CF303" s="838"/>
      <c r="CG303" s="838"/>
      <c r="CH303" s="838"/>
      <c r="CI303" s="838"/>
      <c r="CJ303" s="838"/>
      <c r="CK303" s="838"/>
      <c r="CL303" s="838"/>
      <c r="CM303" s="838"/>
      <c r="CN303" s="838"/>
      <c r="CO303" s="838"/>
      <c r="CP303" s="838"/>
      <c r="CQ303" s="838"/>
      <c r="CR303" s="838"/>
      <c r="CS303" s="838"/>
      <c r="CT303" s="838"/>
      <c r="CU303" s="838"/>
      <c r="CV303" s="838"/>
      <c r="CW303" s="838"/>
      <c r="CX303" s="838"/>
      <c r="CY303" s="838"/>
      <c r="CZ303" s="838"/>
      <c r="DA303" s="838"/>
      <c r="DB303" s="838"/>
      <c r="DC303" s="838"/>
      <c r="DD303" s="838"/>
      <c r="DE303" s="838"/>
      <c r="DF303" s="838"/>
      <c r="DG303" s="838"/>
      <c r="DH303" s="838"/>
      <c r="DI303" s="838"/>
      <c r="DJ303" s="838"/>
      <c r="DK303" s="838"/>
      <c r="DL303" s="838"/>
      <c r="DM303" s="838"/>
      <c r="DN303" s="838"/>
      <c r="DO303" s="838"/>
      <c r="DP303" s="838"/>
      <c r="DQ303" s="838"/>
      <c r="DR303" s="838"/>
      <c r="DS303" s="838"/>
      <c r="DT303" s="838"/>
      <c r="DU303" s="838"/>
      <c r="DV303" s="838"/>
      <c r="DW303" s="838"/>
      <c r="DX303" s="838"/>
      <c r="DY303" s="838"/>
      <c r="DZ303" s="838"/>
      <c r="EA303" s="838"/>
      <c r="EB303" s="838"/>
      <c r="EC303" s="838"/>
      <c r="ED303" s="838"/>
      <c r="EE303" s="838"/>
      <c r="EF303" s="838"/>
      <c r="EG303" s="838"/>
      <c r="EH303" s="838"/>
      <c r="EI303" s="838"/>
      <c r="EJ303" s="838"/>
      <c r="EK303" s="838"/>
      <c r="EL303" s="838"/>
      <c r="EM303" s="838"/>
      <c r="EN303" s="838"/>
      <c r="EO303" s="838"/>
      <c r="EP303" s="838"/>
      <c r="EQ303" s="838"/>
      <c r="ER303" s="838"/>
      <c r="ES303" s="838"/>
      <c r="ET303" s="838"/>
      <c r="EU303" s="838"/>
      <c r="EV303" s="838"/>
      <c r="EW303" s="838"/>
      <c r="EX303" s="838"/>
      <c r="EY303" s="838"/>
      <c r="EZ303" s="838"/>
      <c r="FA303" s="838"/>
      <c r="FB303" s="838"/>
      <c r="FC303" s="838"/>
      <c r="FD303" s="838"/>
      <c r="FE303" s="838"/>
      <c r="FF303" s="838"/>
      <c r="FG303" s="838"/>
      <c r="FH303" s="838"/>
      <c r="FI303" s="838"/>
      <c r="FJ303" s="838"/>
      <c r="FK303" s="838"/>
      <c r="FL303" s="838"/>
      <c r="FM303" s="838"/>
      <c r="FN303" s="838"/>
      <c r="FO303" s="838"/>
      <c r="FP303" s="838"/>
      <c r="FQ303" s="838"/>
      <c r="FR303" s="838"/>
      <c r="FS303" s="838"/>
      <c r="FT303" s="838"/>
      <c r="FU303" s="838"/>
      <c r="FV303" s="838"/>
      <c r="FW303" s="838"/>
      <c r="IA303" s="710"/>
      <c r="IP303" s="710"/>
      <c r="IT303" s="711"/>
      <c r="JX303" s="838"/>
      <c r="JY303" s="838"/>
      <c r="JZ303" s="838"/>
      <c r="KA303" s="838"/>
      <c r="KB303" s="838"/>
    </row>
    <row r="304" spans="1:288" customFormat="1">
      <c r="A304" s="836"/>
      <c r="B304" s="836"/>
      <c r="C304" s="838"/>
      <c r="D304" s="838"/>
      <c r="E304" s="838"/>
      <c r="F304" s="836"/>
      <c r="G304" s="836"/>
      <c r="H304" s="836"/>
      <c r="I304" s="836"/>
      <c r="J304" s="836"/>
      <c r="K304" s="836"/>
      <c r="L304" s="836"/>
      <c r="M304" s="838"/>
      <c r="N304" s="838"/>
      <c r="O304" s="838"/>
      <c r="P304" s="838"/>
      <c r="Q304" s="838"/>
      <c r="R304" s="838"/>
      <c r="S304" s="838"/>
      <c r="T304" s="838"/>
      <c r="U304" s="59"/>
      <c r="V304" s="59"/>
      <c r="W304" s="496"/>
      <c r="X304" s="496"/>
      <c r="Y304" s="496"/>
      <c r="Z304" s="496"/>
      <c r="AA304" s="512"/>
      <c r="AB304" s="836"/>
      <c r="AC304" s="836"/>
      <c r="AD304" s="555"/>
      <c r="AE304" s="512"/>
      <c r="AF304" s="836"/>
      <c r="AG304" s="836"/>
      <c r="AH304" s="555"/>
      <c r="AI304" s="836"/>
      <c r="AJ304" s="836"/>
      <c r="AK304" s="836"/>
      <c r="AL304" s="836"/>
      <c r="AM304" s="836"/>
      <c r="AN304" s="555"/>
      <c r="AO304" s="836"/>
      <c r="AP304" s="555"/>
      <c r="AQ304" s="836"/>
      <c r="AR304" s="555"/>
      <c r="AS304" s="836"/>
      <c r="AT304" s="555"/>
      <c r="AU304" s="836"/>
      <c r="AV304" s="555"/>
      <c r="AW304" s="836"/>
      <c r="AX304" s="555"/>
      <c r="AY304" s="836"/>
      <c r="AZ304" s="555"/>
      <c r="BA304" s="836"/>
      <c r="BB304" s="555"/>
      <c r="BC304" s="836"/>
      <c r="BD304" s="555"/>
      <c r="BE304" s="836"/>
      <c r="BF304" s="555"/>
      <c r="BG304" s="836"/>
      <c r="BH304" s="555"/>
      <c r="BI304" s="836"/>
      <c r="BJ304" s="555"/>
      <c r="BK304" s="836"/>
      <c r="BL304" s="555"/>
      <c r="BM304" s="836"/>
      <c r="BN304" s="555"/>
      <c r="BO304" s="836"/>
      <c r="BP304" s="555"/>
      <c r="BQ304" s="838"/>
      <c r="BR304" s="838"/>
      <c r="BS304" s="838"/>
      <c r="BT304" s="838"/>
      <c r="BU304" s="838"/>
      <c r="BV304" s="838"/>
      <c r="BW304" s="838"/>
      <c r="BX304" s="838"/>
      <c r="BY304" s="838"/>
      <c r="BZ304" s="838"/>
      <c r="CA304" s="838"/>
      <c r="CB304" s="1154"/>
      <c r="CC304" s="838"/>
      <c r="CD304" s="838"/>
      <c r="CE304" s="838"/>
      <c r="CF304" s="838"/>
      <c r="CG304" s="838"/>
      <c r="CH304" s="838"/>
      <c r="CI304" s="838"/>
      <c r="CJ304" s="838"/>
      <c r="CK304" s="838"/>
      <c r="CL304" s="838"/>
      <c r="CM304" s="838"/>
      <c r="CN304" s="838"/>
      <c r="CO304" s="838"/>
      <c r="CP304" s="838"/>
      <c r="CQ304" s="838"/>
      <c r="CR304" s="838"/>
      <c r="CS304" s="838"/>
      <c r="CT304" s="838"/>
      <c r="CU304" s="838"/>
      <c r="CV304" s="838"/>
      <c r="CW304" s="838"/>
      <c r="CX304" s="838"/>
      <c r="CY304" s="838"/>
      <c r="CZ304" s="838"/>
      <c r="DA304" s="838"/>
      <c r="DB304" s="838"/>
      <c r="DC304" s="838"/>
      <c r="DD304" s="838"/>
      <c r="DE304" s="838"/>
      <c r="DF304" s="838"/>
      <c r="DG304" s="838"/>
      <c r="DH304" s="838"/>
      <c r="DI304" s="838"/>
      <c r="DJ304" s="838"/>
      <c r="DK304" s="838"/>
      <c r="DL304" s="838"/>
      <c r="DM304" s="838"/>
      <c r="DN304" s="838"/>
      <c r="DO304" s="838"/>
      <c r="DP304" s="838"/>
      <c r="DQ304" s="838"/>
      <c r="DR304" s="838"/>
      <c r="DS304" s="838"/>
      <c r="DT304" s="838"/>
      <c r="DU304" s="838"/>
      <c r="DV304" s="838"/>
      <c r="DW304" s="838"/>
      <c r="DX304" s="838"/>
      <c r="DY304" s="838"/>
      <c r="DZ304" s="838"/>
      <c r="EA304" s="838"/>
      <c r="EB304" s="838"/>
      <c r="EC304" s="838"/>
      <c r="ED304" s="838"/>
      <c r="EE304" s="838"/>
      <c r="EF304" s="838"/>
      <c r="EG304" s="838"/>
      <c r="EH304" s="838"/>
      <c r="EI304" s="838"/>
      <c r="EJ304" s="838"/>
      <c r="EK304" s="838"/>
      <c r="EL304" s="838"/>
      <c r="EM304" s="838"/>
      <c r="EN304" s="838"/>
      <c r="EO304" s="838"/>
      <c r="EP304" s="838"/>
      <c r="EQ304" s="838"/>
      <c r="ER304" s="838"/>
      <c r="ES304" s="838"/>
      <c r="ET304" s="838"/>
      <c r="EU304" s="838"/>
      <c r="EV304" s="838"/>
      <c r="EW304" s="838"/>
      <c r="EX304" s="838"/>
      <c r="EY304" s="838"/>
      <c r="EZ304" s="838"/>
      <c r="FA304" s="838"/>
      <c r="FB304" s="838"/>
      <c r="FC304" s="838"/>
      <c r="FD304" s="838"/>
      <c r="FE304" s="838"/>
      <c r="FF304" s="838"/>
      <c r="FG304" s="838"/>
      <c r="FH304" s="838"/>
      <c r="FI304" s="838"/>
      <c r="FJ304" s="838"/>
      <c r="FK304" s="838"/>
      <c r="FL304" s="838"/>
      <c r="FM304" s="838"/>
      <c r="FN304" s="838"/>
      <c r="FO304" s="838"/>
      <c r="FP304" s="838"/>
      <c r="FQ304" s="838"/>
      <c r="FR304" s="838"/>
      <c r="FS304" s="838"/>
      <c r="FT304" s="838"/>
      <c r="FU304" s="838"/>
      <c r="FV304" s="838"/>
      <c r="FW304" s="838"/>
      <c r="IA304" s="710"/>
      <c r="IP304" s="710"/>
      <c r="IT304" s="711"/>
      <c r="JX304" s="838"/>
      <c r="JY304" s="838"/>
      <c r="JZ304" s="838"/>
      <c r="KA304" s="838"/>
      <c r="KB304" s="838"/>
    </row>
    <row r="305" spans="1:288" customFormat="1">
      <c r="A305" s="836"/>
      <c r="B305" s="836"/>
      <c r="C305" s="838"/>
      <c r="D305" s="838"/>
      <c r="E305" s="838"/>
      <c r="F305" s="836"/>
      <c r="G305" s="836"/>
      <c r="H305" s="836"/>
      <c r="I305" s="836"/>
      <c r="J305" s="836"/>
      <c r="K305" s="836"/>
      <c r="L305" s="836"/>
      <c r="M305" s="838"/>
      <c r="N305" s="838"/>
      <c r="O305" s="838"/>
      <c r="P305" s="838"/>
      <c r="Q305" s="838"/>
      <c r="R305" s="838"/>
      <c r="S305" s="838"/>
      <c r="T305" s="838"/>
      <c r="U305" s="59"/>
      <c r="V305" s="59"/>
      <c r="W305" s="496"/>
      <c r="X305" s="496"/>
      <c r="Y305" s="496"/>
      <c r="Z305" s="496"/>
      <c r="AA305" s="512"/>
      <c r="AB305" s="836"/>
      <c r="AC305" s="836"/>
      <c r="AD305" s="555"/>
      <c r="AE305" s="512"/>
      <c r="AF305" s="836"/>
      <c r="AG305" s="836"/>
      <c r="AH305" s="555"/>
      <c r="AI305" s="836"/>
      <c r="AJ305" s="836"/>
      <c r="AK305" s="836"/>
      <c r="AL305" s="836"/>
      <c r="AM305" s="836"/>
      <c r="AN305" s="555"/>
      <c r="AO305" s="836"/>
      <c r="AP305" s="555"/>
      <c r="AQ305" s="836"/>
      <c r="AR305" s="555"/>
      <c r="AS305" s="836"/>
      <c r="AT305" s="555"/>
      <c r="AU305" s="836"/>
      <c r="AV305" s="555"/>
      <c r="AW305" s="836"/>
      <c r="AX305" s="555"/>
      <c r="AY305" s="836"/>
      <c r="AZ305" s="555"/>
      <c r="BA305" s="836"/>
      <c r="BB305" s="555"/>
      <c r="BC305" s="836"/>
      <c r="BD305" s="555"/>
      <c r="BE305" s="836"/>
      <c r="BF305" s="555"/>
      <c r="BG305" s="836"/>
      <c r="BH305" s="555"/>
      <c r="BI305" s="836"/>
      <c r="BJ305" s="555"/>
      <c r="BK305" s="836"/>
      <c r="BL305" s="555"/>
      <c r="BM305" s="836"/>
      <c r="BN305" s="555"/>
      <c r="BO305" s="836"/>
      <c r="BP305" s="555"/>
      <c r="BQ305" s="838"/>
      <c r="BR305" s="838"/>
      <c r="BS305" s="838"/>
      <c r="BT305" s="838"/>
      <c r="BU305" s="838"/>
      <c r="BV305" s="838"/>
      <c r="BW305" s="838"/>
      <c r="BX305" s="838"/>
      <c r="BY305" s="838"/>
      <c r="BZ305" s="838"/>
      <c r="CA305" s="838"/>
      <c r="CB305" s="1154"/>
      <c r="CC305" s="838"/>
      <c r="CD305" s="838"/>
      <c r="CE305" s="838"/>
      <c r="CF305" s="838"/>
      <c r="CG305" s="838"/>
      <c r="CH305" s="838"/>
      <c r="CI305" s="838"/>
      <c r="CJ305" s="838"/>
      <c r="CK305" s="838"/>
      <c r="CL305" s="838"/>
      <c r="CM305" s="838"/>
      <c r="CN305" s="838"/>
      <c r="CO305" s="838"/>
      <c r="CP305" s="838"/>
      <c r="CQ305" s="838"/>
      <c r="CR305" s="838"/>
      <c r="CS305" s="838"/>
      <c r="CT305" s="838"/>
      <c r="CU305" s="838"/>
      <c r="CV305" s="838"/>
      <c r="CW305" s="838"/>
      <c r="CX305" s="838"/>
      <c r="CY305" s="838"/>
      <c r="CZ305" s="838"/>
      <c r="DA305" s="838"/>
      <c r="DB305" s="838"/>
      <c r="DC305" s="838"/>
      <c r="DD305" s="838"/>
      <c r="DE305" s="838"/>
      <c r="DF305" s="838"/>
      <c r="DG305" s="838"/>
      <c r="DH305" s="838"/>
      <c r="DI305" s="838"/>
      <c r="DJ305" s="838"/>
      <c r="DK305" s="838"/>
      <c r="DL305" s="838"/>
      <c r="DM305" s="838"/>
      <c r="DN305" s="838"/>
      <c r="DO305" s="838"/>
      <c r="DP305" s="838"/>
      <c r="DQ305" s="838"/>
      <c r="DR305" s="838"/>
      <c r="DS305" s="838"/>
      <c r="DT305" s="838"/>
      <c r="DU305" s="838"/>
      <c r="DV305" s="838"/>
      <c r="DW305" s="838"/>
      <c r="DX305" s="838"/>
      <c r="DY305" s="838"/>
      <c r="DZ305" s="838"/>
      <c r="EA305" s="838"/>
      <c r="EB305" s="838"/>
      <c r="EC305" s="838"/>
      <c r="ED305" s="838"/>
      <c r="EE305" s="838"/>
      <c r="EF305" s="838"/>
      <c r="EG305" s="838"/>
      <c r="EH305" s="838"/>
      <c r="EI305" s="838"/>
      <c r="EJ305" s="838"/>
      <c r="EK305" s="838"/>
      <c r="EL305" s="838"/>
      <c r="EM305" s="838"/>
      <c r="EN305" s="838"/>
      <c r="EO305" s="838"/>
      <c r="EP305" s="838"/>
      <c r="EQ305" s="838"/>
      <c r="ER305" s="838"/>
      <c r="ES305" s="838"/>
      <c r="ET305" s="838"/>
      <c r="EU305" s="838"/>
      <c r="EV305" s="838"/>
      <c r="EW305" s="838"/>
      <c r="EX305" s="838"/>
      <c r="EY305" s="838"/>
      <c r="EZ305" s="838"/>
      <c r="FA305" s="838"/>
      <c r="FB305" s="838"/>
      <c r="FC305" s="838"/>
      <c r="FD305" s="838"/>
      <c r="FE305" s="838"/>
      <c r="FF305" s="838"/>
      <c r="FG305" s="838"/>
      <c r="FH305" s="838"/>
      <c r="FI305" s="838"/>
      <c r="FJ305" s="838"/>
      <c r="FK305" s="838"/>
      <c r="FL305" s="838"/>
      <c r="FM305" s="838"/>
      <c r="FN305" s="838"/>
      <c r="FO305" s="838"/>
      <c r="FP305" s="838"/>
      <c r="FQ305" s="838"/>
      <c r="FR305" s="838"/>
      <c r="FS305" s="838"/>
      <c r="FT305" s="838"/>
      <c r="FU305" s="838"/>
      <c r="FV305" s="838"/>
      <c r="FW305" s="838"/>
      <c r="IA305" s="710"/>
      <c r="IP305" s="710"/>
      <c r="IT305" s="711"/>
      <c r="JX305" s="838"/>
      <c r="JY305" s="838"/>
      <c r="JZ305" s="838"/>
      <c r="KA305" s="838"/>
      <c r="KB305" s="838"/>
    </row>
    <row r="306" spans="1:288" customFormat="1">
      <c r="A306" s="836"/>
      <c r="B306" s="836"/>
      <c r="C306" s="838"/>
      <c r="D306" s="838"/>
      <c r="E306" s="838"/>
      <c r="F306" s="836"/>
      <c r="G306" s="836"/>
      <c r="H306" s="836"/>
      <c r="I306" s="836"/>
      <c r="J306" s="836"/>
      <c r="K306" s="836"/>
      <c r="L306" s="836"/>
      <c r="M306" s="838"/>
      <c r="N306" s="838"/>
      <c r="O306" s="838"/>
      <c r="P306" s="838"/>
      <c r="Q306" s="838"/>
      <c r="R306" s="838"/>
      <c r="S306" s="838"/>
      <c r="T306" s="838"/>
      <c r="U306" s="59"/>
      <c r="V306" s="59"/>
      <c r="W306" s="496"/>
      <c r="X306" s="496"/>
      <c r="Y306" s="496"/>
      <c r="Z306" s="496"/>
      <c r="AA306" s="512"/>
      <c r="AB306" s="836"/>
      <c r="AC306" s="836"/>
      <c r="AD306" s="555"/>
      <c r="AE306" s="512"/>
      <c r="AF306" s="836"/>
      <c r="AG306" s="836"/>
      <c r="AH306" s="555"/>
      <c r="AI306" s="836"/>
      <c r="AJ306" s="836"/>
      <c r="AK306" s="836"/>
      <c r="AL306" s="836"/>
      <c r="AM306" s="836"/>
      <c r="AN306" s="555"/>
      <c r="AO306" s="836"/>
      <c r="AP306" s="555"/>
      <c r="AQ306" s="836"/>
      <c r="AR306" s="555"/>
      <c r="AS306" s="836"/>
      <c r="AT306" s="555"/>
      <c r="AU306" s="836"/>
      <c r="AV306" s="555"/>
      <c r="AW306" s="836"/>
      <c r="AX306" s="555"/>
      <c r="AY306" s="836"/>
      <c r="AZ306" s="555"/>
      <c r="BA306" s="836"/>
      <c r="BB306" s="555"/>
      <c r="BC306" s="836"/>
      <c r="BD306" s="555"/>
      <c r="BE306" s="836"/>
      <c r="BF306" s="555"/>
      <c r="BG306" s="836"/>
      <c r="BH306" s="555"/>
      <c r="BI306" s="836"/>
      <c r="BJ306" s="555"/>
      <c r="BK306" s="836"/>
      <c r="BL306" s="555"/>
      <c r="BM306" s="836"/>
      <c r="BN306" s="555"/>
      <c r="BO306" s="836"/>
      <c r="BP306" s="555"/>
      <c r="BQ306" s="838"/>
      <c r="BR306" s="838"/>
      <c r="BS306" s="838"/>
      <c r="BT306" s="838"/>
      <c r="BU306" s="838"/>
      <c r="BV306" s="838"/>
      <c r="BW306" s="838"/>
      <c r="BX306" s="838"/>
      <c r="BY306" s="838"/>
      <c r="BZ306" s="838"/>
      <c r="CA306" s="838"/>
      <c r="CB306" s="1154"/>
      <c r="CC306" s="838"/>
      <c r="CD306" s="838"/>
      <c r="CE306" s="838"/>
      <c r="CF306" s="838"/>
      <c r="CG306" s="838"/>
      <c r="CH306" s="838"/>
      <c r="CI306" s="838"/>
      <c r="CJ306" s="838"/>
      <c r="CK306" s="838"/>
      <c r="CL306" s="838"/>
      <c r="CM306" s="838"/>
      <c r="CN306" s="838"/>
      <c r="CO306" s="838"/>
      <c r="CP306" s="838"/>
      <c r="CQ306" s="838"/>
      <c r="CR306" s="838"/>
      <c r="CS306" s="838"/>
      <c r="CT306" s="838"/>
      <c r="CU306" s="838"/>
      <c r="CV306" s="838"/>
      <c r="CW306" s="838"/>
      <c r="CX306" s="838"/>
      <c r="CY306" s="838"/>
      <c r="CZ306" s="838"/>
      <c r="DA306" s="838"/>
      <c r="DB306" s="838"/>
      <c r="DC306" s="838"/>
      <c r="DD306" s="838"/>
      <c r="DE306" s="838"/>
      <c r="DF306" s="838"/>
      <c r="DG306" s="838"/>
      <c r="DH306" s="838"/>
      <c r="DI306" s="838"/>
      <c r="DJ306" s="838"/>
      <c r="DK306" s="838"/>
      <c r="DL306" s="838"/>
      <c r="DM306" s="838"/>
      <c r="DN306" s="838"/>
      <c r="DO306" s="838"/>
      <c r="DP306" s="838"/>
      <c r="DQ306" s="838"/>
      <c r="DR306" s="838"/>
      <c r="DS306" s="838"/>
      <c r="DT306" s="838"/>
      <c r="DU306" s="838"/>
      <c r="DV306" s="838"/>
      <c r="DW306" s="838"/>
      <c r="DX306" s="838"/>
      <c r="DY306" s="838"/>
      <c r="DZ306" s="838"/>
      <c r="EA306" s="838"/>
      <c r="EB306" s="838"/>
      <c r="EC306" s="838"/>
      <c r="ED306" s="838"/>
      <c r="EE306" s="838"/>
      <c r="EF306" s="838"/>
      <c r="EG306" s="838"/>
      <c r="EH306" s="838"/>
      <c r="EI306" s="838"/>
      <c r="EJ306" s="838"/>
      <c r="EK306" s="838"/>
      <c r="EL306" s="838"/>
      <c r="EM306" s="838"/>
      <c r="EN306" s="838"/>
      <c r="EO306" s="838"/>
      <c r="EP306" s="838"/>
      <c r="EQ306" s="838"/>
      <c r="ER306" s="838"/>
      <c r="ES306" s="838"/>
      <c r="ET306" s="838"/>
      <c r="EU306" s="838"/>
      <c r="EV306" s="838"/>
      <c r="EW306" s="838"/>
      <c r="EX306" s="838"/>
      <c r="EY306" s="838"/>
      <c r="EZ306" s="838"/>
      <c r="FA306" s="838"/>
      <c r="FB306" s="838"/>
      <c r="FC306" s="838"/>
      <c r="FD306" s="838"/>
      <c r="FE306" s="838"/>
      <c r="FF306" s="838"/>
      <c r="FG306" s="838"/>
      <c r="FH306" s="838"/>
      <c r="FI306" s="838"/>
      <c r="FJ306" s="838"/>
      <c r="FK306" s="838"/>
      <c r="FL306" s="838"/>
      <c r="FM306" s="838"/>
      <c r="FN306" s="838"/>
      <c r="FO306" s="838"/>
      <c r="FP306" s="838"/>
      <c r="FQ306" s="838"/>
      <c r="FR306" s="838"/>
      <c r="FS306" s="838"/>
      <c r="FT306" s="838"/>
      <c r="FU306" s="838"/>
      <c r="FV306" s="838"/>
      <c r="FW306" s="838"/>
      <c r="IA306" s="710"/>
      <c r="IP306" s="710"/>
      <c r="IT306" s="711"/>
      <c r="JX306" s="838"/>
      <c r="JY306" s="838"/>
      <c r="JZ306" s="838"/>
      <c r="KA306" s="838"/>
      <c r="KB306" s="838"/>
    </row>
    <row r="307" spans="1:288" customFormat="1">
      <c r="A307" s="836"/>
      <c r="B307" s="836"/>
      <c r="C307" s="838"/>
      <c r="D307" s="838"/>
      <c r="E307" s="838"/>
      <c r="F307" s="836"/>
      <c r="G307" s="836"/>
      <c r="H307" s="836"/>
      <c r="I307" s="836"/>
      <c r="J307" s="836"/>
      <c r="K307" s="836"/>
      <c r="L307" s="836"/>
      <c r="M307" s="838"/>
      <c r="N307" s="838"/>
      <c r="O307" s="838"/>
      <c r="P307" s="838"/>
      <c r="Q307" s="838"/>
      <c r="R307" s="838"/>
      <c r="S307" s="838"/>
      <c r="T307" s="838"/>
      <c r="U307" s="59"/>
      <c r="V307" s="59"/>
      <c r="W307" s="496"/>
      <c r="X307" s="496"/>
      <c r="Y307" s="496"/>
      <c r="Z307" s="496"/>
      <c r="AA307" s="512"/>
      <c r="AB307" s="836"/>
      <c r="AC307" s="836"/>
      <c r="AD307" s="555"/>
      <c r="AE307" s="512"/>
      <c r="AF307" s="836"/>
      <c r="AG307" s="836"/>
      <c r="AH307" s="555"/>
      <c r="AI307" s="836"/>
      <c r="AJ307" s="836"/>
      <c r="AK307" s="836"/>
      <c r="AL307" s="836"/>
      <c r="AM307" s="836"/>
      <c r="AN307" s="555"/>
      <c r="AO307" s="836"/>
      <c r="AP307" s="555"/>
      <c r="AQ307" s="836"/>
      <c r="AR307" s="555"/>
      <c r="AS307" s="836"/>
      <c r="AT307" s="555"/>
      <c r="AU307" s="836"/>
      <c r="AV307" s="555"/>
      <c r="AW307" s="836"/>
      <c r="AX307" s="555"/>
      <c r="AY307" s="836"/>
      <c r="AZ307" s="555"/>
      <c r="BA307" s="836"/>
      <c r="BB307" s="555"/>
      <c r="BC307" s="836"/>
      <c r="BD307" s="555"/>
      <c r="BE307" s="836"/>
      <c r="BF307" s="555"/>
      <c r="BG307" s="836"/>
      <c r="BH307" s="555"/>
      <c r="BI307" s="836"/>
      <c r="BJ307" s="555"/>
      <c r="BK307" s="836"/>
      <c r="BL307" s="555"/>
      <c r="BM307" s="836"/>
      <c r="BN307" s="555"/>
      <c r="BO307" s="836"/>
      <c r="BP307" s="555"/>
      <c r="BQ307" s="838"/>
      <c r="BR307" s="838"/>
      <c r="BS307" s="838"/>
      <c r="BT307" s="838"/>
      <c r="BU307" s="838"/>
      <c r="BV307" s="838"/>
      <c r="BW307" s="838"/>
      <c r="BX307" s="838"/>
      <c r="BY307" s="838"/>
      <c r="BZ307" s="838"/>
      <c r="CA307" s="838"/>
      <c r="CB307" s="1154"/>
      <c r="CC307" s="838"/>
      <c r="CD307" s="838"/>
      <c r="CE307" s="838"/>
      <c r="CF307" s="838"/>
      <c r="CG307" s="838"/>
      <c r="CH307" s="838"/>
      <c r="CI307" s="838"/>
      <c r="CJ307" s="838"/>
      <c r="CK307" s="838"/>
      <c r="CL307" s="838"/>
      <c r="CM307" s="838"/>
      <c r="CN307" s="838"/>
      <c r="CO307" s="838"/>
      <c r="CP307" s="838"/>
      <c r="CQ307" s="838"/>
      <c r="CR307" s="838"/>
      <c r="CS307" s="838"/>
      <c r="CT307" s="838"/>
      <c r="CU307" s="838"/>
      <c r="CV307" s="838"/>
      <c r="CW307" s="838"/>
      <c r="CX307" s="838"/>
      <c r="CY307" s="838"/>
      <c r="CZ307" s="838"/>
      <c r="DA307" s="838"/>
      <c r="DB307" s="838"/>
      <c r="DC307" s="838"/>
      <c r="DD307" s="838"/>
      <c r="DE307" s="838"/>
      <c r="DF307" s="838"/>
      <c r="DG307" s="838"/>
      <c r="DH307" s="838"/>
      <c r="DI307" s="838"/>
      <c r="DJ307" s="838"/>
      <c r="DK307" s="838"/>
      <c r="DL307" s="838"/>
      <c r="DM307" s="838"/>
      <c r="DN307" s="838"/>
      <c r="DO307" s="838"/>
      <c r="DP307" s="838"/>
      <c r="DQ307" s="838"/>
      <c r="DR307" s="838"/>
      <c r="DS307" s="838"/>
      <c r="DT307" s="838"/>
      <c r="DU307" s="838"/>
      <c r="DV307" s="838"/>
      <c r="DW307" s="838"/>
      <c r="DX307" s="838"/>
      <c r="DY307" s="838"/>
      <c r="DZ307" s="838"/>
      <c r="EA307" s="838"/>
      <c r="EB307" s="838"/>
      <c r="EC307" s="838"/>
      <c r="ED307" s="838"/>
      <c r="EE307" s="838"/>
      <c r="EF307" s="838"/>
      <c r="EG307" s="838"/>
      <c r="EH307" s="838"/>
      <c r="EI307" s="838"/>
      <c r="EJ307" s="838"/>
      <c r="EK307" s="838"/>
      <c r="EL307" s="838"/>
      <c r="EM307" s="838"/>
      <c r="EN307" s="838"/>
      <c r="EO307" s="838"/>
      <c r="EP307" s="838"/>
      <c r="EQ307" s="838"/>
      <c r="ER307" s="838"/>
      <c r="ES307" s="838"/>
      <c r="ET307" s="838"/>
      <c r="EU307" s="838"/>
      <c r="EV307" s="838"/>
      <c r="EW307" s="838"/>
      <c r="EX307" s="838"/>
      <c r="EY307" s="838"/>
      <c r="EZ307" s="838"/>
      <c r="FA307" s="838"/>
      <c r="FB307" s="838"/>
      <c r="FC307" s="838"/>
      <c r="FD307" s="838"/>
      <c r="FE307" s="838"/>
      <c r="FF307" s="838"/>
      <c r="FG307" s="838"/>
      <c r="FH307" s="838"/>
      <c r="FI307" s="838"/>
      <c r="FJ307" s="838"/>
      <c r="FK307" s="838"/>
      <c r="FL307" s="838"/>
      <c r="FM307" s="838"/>
      <c r="FN307" s="838"/>
      <c r="FO307" s="838"/>
      <c r="FP307" s="838"/>
      <c r="FQ307" s="838"/>
      <c r="FR307" s="838"/>
      <c r="FS307" s="838"/>
      <c r="FT307" s="838"/>
      <c r="FU307" s="838"/>
      <c r="FV307" s="838"/>
      <c r="FW307" s="838"/>
      <c r="IA307" s="710"/>
      <c r="IP307" s="710"/>
      <c r="IT307" s="711"/>
      <c r="JX307" s="838"/>
      <c r="JY307" s="838"/>
      <c r="JZ307" s="838"/>
      <c r="KA307" s="838"/>
      <c r="KB307" s="838"/>
    </row>
    <row r="308" spans="1:288" customFormat="1">
      <c r="A308" s="836"/>
      <c r="B308" s="836"/>
      <c r="C308" s="838"/>
      <c r="D308" s="838"/>
      <c r="E308" s="838"/>
      <c r="F308" s="836"/>
      <c r="G308" s="836"/>
      <c r="H308" s="836"/>
      <c r="I308" s="836"/>
      <c r="J308" s="836"/>
      <c r="K308" s="836"/>
      <c r="L308" s="836"/>
      <c r="M308" s="838"/>
      <c r="N308" s="838"/>
      <c r="O308" s="838"/>
      <c r="P308" s="838"/>
      <c r="Q308" s="838"/>
      <c r="R308" s="838"/>
      <c r="S308" s="838"/>
      <c r="T308" s="838"/>
      <c r="U308" s="59"/>
      <c r="V308" s="59"/>
      <c r="W308" s="496"/>
      <c r="X308" s="496"/>
      <c r="Y308" s="496"/>
      <c r="Z308" s="496"/>
      <c r="AA308" s="512"/>
      <c r="AB308" s="836"/>
      <c r="AC308" s="836"/>
      <c r="AD308" s="555"/>
      <c r="AE308" s="512"/>
      <c r="AF308" s="836"/>
      <c r="AG308" s="836"/>
      <c r="AH308" s="555"/>
      <c r="AI308" s="836"/>
      <c r="AJ308" s="836"/>
      <c r="AK308" s="836"/>
      <c r="AL308" s="836"/>
      <c r="AM308" s="836"/>
      <c r="AN308" s="555"/>
      <c r="AO308" s="836"/>
      <c r="AP308" s="555"/>
      <c r="AQ308" s="836"/>
      <c r="AR308" s="555"/>
      <c r="AS308" s="836"/>
      <c r="AT308" s="555"/>
      <c r="AU308" s="836"/>
      <c r="AV308" s="555"/>
      <c r="AW308" s="836"/>
      <c r="AX308" s="555"/>
      <c r="AY308" s="836"/>
      <c r="AZ308" s="555"/>
      <c r="BA308" s="836"/>
      <c r="BB308" s="555"/>
      <c r="BC308" s="836"/>
      <c r="BD308" s="555"/>
      <c r="BE308" s="836"/>
      <c r="BF308" s="555"/>
      <c r="BG308" s="836"/>
      <c r="BH308" s="555"/>
      <c r="BI308" s="836"/>
      <c r="BJ308" s="555"/>
      <c r="BK308" s="836"/>
      <c r="BL308" s="555"/>
      <c r="BM308" s="836"/>
      <c r="BN308" s="555"/>
      <c r="BO308" s="836"/>
      <c r="BP308" s="555"/>
      <c r="BQ308" s="838"/>
      <c r="BR308" s="838"/>
      <c r="BS308" s="838"/>
      <c r="BT308" s="838"/>
      <c r="BU308" s="838"/>
      <c r="BV308" s="838"/>
      <c r="BW308" s="838"/>
      <c r="BX308" s="838"/>
      <c r="BY308" s="838"/>
      <c r="BZ308" s="838"/>
      <c r="CA308" s="838"/>
      <c r="CB308" s="1154"/>
      <c r="CC308" s="838"/>
      <c r="CD308" s="838"/>
      <c r="CE308" s="838"/>
      <c r="CF308" s="838"/>
      <c r="CG308" s="838"/>
      <c r="CH308" s="838"/>
      <c r="CI308" s="838"/>
      <c r="CJ308" s="838"/>
      <c r="CK308" s="838"/>
      <c r="CL308" s="838"/>
      <c r="CM308" s="838"/>
      <c r="CN308" s="838"/>
      <c r="CO308" s="838"/>
      <c r="CP308" s="838"/>
      <c r="CQ308" s="838"/>
      <c r="CR308" s="838"/>
      <c r="CS308" s="838"/>
      <c r="CT308" s="838"/>
      <c r="CU308" s="838"/>
      <c r="CV308" s="838"/>
      <c r="CW308" s="838"/>
      <c r="CX308" s="838"/>
      <c r="CY308" s="838"/>
      <c r="CZ308" s="838"/>
      <c r="DA308" s="838"/>
      <c r="DB308" s="838"/>
      <c r="DC308" s="838"/>
      <c r="DD308" s="838"/>
      <c r="DE308" s="838"/>
      <c r="DF308" s="838"/>
      <c r="DG308" s="838"/>
      <c r="DH308" s="838"/>
      <c r="DI308" s="838"/>
      <c r="DJ308" s="838"/>
      <c r="DK308" s="838"/>
      <c r="DL308" s="838"/>
      <c r="DM308" s="838"/>
      <c r="DN308" s="838"/>
      <c r="DO308" s="838"/>
      <c r="DP308" s="838"/>
      <c r="DQ308" s="838"/>
      <c r="DR308" s="838"/>
      <c r="DS308" s="838"/>
      <c r="DT308" s="838"/>
      <c r="DU308" s="838"/>
      <c r="DV308" s="838"/>
      <c r="DW308" s="838"/>
      <c r="DX308" s="838"/>
      <c r="DY308" s="838"/>
      <c r="DZ308" s="838"/>
      <c r="EA308" s="838"/>
      <c r="EB308" s="838"/>
      <c r="EC308" s="838"/>
      <c r="ED308" s="838"/>
      <c r="EE308" s="838"/>
      <c r="EF308" s="838"/>
      <c r="EG308" s="838"/>
      <c r="EH308" s="838"/>
      <c r="EI308" s="838"/>
      <c r="EJ308" s="838"/>
      <c r="EK308" s="838"/>
      <c r="EL308" s="838"/>
      <c r="EM308" s="838"/>
      <c r="EN308" s="838"/>
      <c r="EO308" s="838"/>
      <c r="EP308" s="838"/>
      <c r="EQ308" s="838"/>
      <c r="ER308" s="838"/>
      <c r="ES308" s="838"/>
      <c r="ET308" s="838"/>
      <c r="EU308" s="838"/>
      <c r="EV308" s="838"/>
      <c r="EW308" s="838"/>
      <c r="EX308" s="838"/>
      <c r="EY308" s="838"/>
      <c r="EZ308" s="838"/>
      <c r="FA308" s="838"/>
      <c r="FB308" s="838"/>
      <c r="FC308" s="838"/>
      <c r="FD308" s="838"/>
      <c r="FE308" s="838"/>
      <c r="FF308" s="838"/>
      <c r="FG308" s="838"/>
      <c r="FH308" s="838"/>
      <c r="FI308" s="838"/>
      <c r="FJ308" s="838"/>
      <c r="FK308" s="838"/>
      <c r="FL308" s="838"/>
      <c r="FM308" s="838"/>
      <c r="FN308" s="838"/>
      <c r="FO308" s="838"/>
      <c r="FP308" s="838"/>
      <c r="FQ308" s="838"/>
      <c r="FR308" s="838"/>
      <c r="FS308" s="838"/>
      <c r="FT308" s="838"/>
      <c r="FU308" s="838"/>
      <c r="FV308" s="838"/>
      <c r="FW308" s="838"/>
      <c r="IA308" s="710"/>
      <c r="IP308" s="710"/>
      <c r="IT308" s="711"/>
      <c r="JX308" s="838"/>
      <c r="JY308" s="838"/>
      <c r="JZ308" s="838"/>
      <c r="KA308" s="838"/>
      <c r="KB308" s="838"/>
    </row>
    <row r="309" spans="1:288" customFormat="1">
      <c r="A309" s="836"/>
      <c r="B309" s="836"/>
      <c r="C309" s="838"/>
      <c r="D309" s="838"/>
      <c r="E309" s="838"/>
      <c r="F309" s="836"/>
      <c r="G309" s="836"/>
      <c r="H309" s="836"/>
      <c r="I309" s="836"/>
      <c r="J309" s="836"/>
      <c r="K309" s="836"/>
      <c r="L309" s="836"/>
      <c r="M309" s="838"/>
      <c r="N309" s="838"/>
      <c r="O309" s="838"/>
      <c r="P309" s="838"/>
      <c r="Q309" s="838"/>
      <c r="R309" s="838"/>
      <c r="S309" s="838"/>
      <c r="T309" s="838"/>
      <c r="U309" s="59"/>
      <c r="V309" s="59"/>
      <c r="W309" s="496"/>
      <c r="X309" s="496"/>
      <c r="Y309" s="496"/>
      <c r="Z309" s="496"/>
      <c r="AA309" s="512"/>
      <c r="AB309" s="836"/>
      <c r="AC309" s="836"/>
      <c r="AD309" s="555"/>
      <c r="AE309" s="512"/>
      <c r="AF309" s="836"/>
      <c r="AG309" s="836"/>
      <c r="AH309" s="555"/>
      <c r="AI309" s="836"/>
      <c r="AJ309" s="836"/>
      <c r="AK309" s="836"/>
      <c r="AL309" s="836"/>
      <c r="AM309" s="836"/>
      <c r="AN309" s="555"/>
      <c r="AO309" s="836"/>
      <c r="AP309" s="555"/>
      <c r="AQ309" s="836"/>
      <c r="AR309" s="555"/>
      <c r="AS309" s="836"/>
      <c r="AT309" s="555"/>
      <c r="AU309" s="836"/>
      <c r="AV309" s="555"/>
      <c r="AW309" s="836"/>
      <c r="AX309" s="555"/>
      <c r="AY309" s="836"/>
      <c r="AZ309" s="555"/>
      <c r="BA309" s="836"/>
      <c r="BB309" s="555"/>
      <c r="BC309" s="836"/>
      <c r="BD309" s="555"/>
      <c r="BE309" s="836"/>
      <c r="BF309" s="555"/>
      <c r="BG309" s="836"/>
      <c r="BH309" s="555"/>
      <c r="BI309" s="836"/>
      <c r="BJ309" s="555"/>
      <c r="BK309" s="836"/>
      <c r="BL309" s="555"/>
      <c r="BM309" s="836"/>
      <c r="BN309" s="555"/>
      <c r="BO309" s="836"/>
      <c r="BP309" s="555"/>
      <c r="BQ309" s="838"/>
      <c r="BR309" s="838"/>
      <c r="BS309" s="838"/>
      <c r="BT309" s="838"/>
      <c r="BU309" s="838"/>
      <c r="BV309" s="838"/>
      <c r="BW309" s="838"/>
      <c r="BX309" s="838"/>
      <c r="BY309" s="838"/>
      <c r="BZ309" s="838"/>
      <c r="CA309" s="838"/>
      <c r="CB309" s="1154"/>
      <c r="CC309" s="838"/>
      <c r="CD309" s="838"/>
      <c r="CE309" s="838"/>
      <c r="CF309" s="838"/>
      <c r="CG309" s="838"/>
      <c r="CH309" s="838"/>
      <c r="CI309" s="838"/>
      <c r="CJ309" s="838"/>
      <c r="CK309" s="838"/>
      <c r="CL309" s="838"/>
      <c r="CM309" s="838"/>
      <c r="CN309" s="838"/>
      <c r="CO309" s="838"/>
      <c r="CP309" s="838"/>
      <c r="CQ309" s="838"/>
      <c r="CR309" s="838"/>
      <c r="CS309" s="838"/>
      <c r="CT309" s="838"/>
      <c r="CU309" s="838"/>
      <c r="CV309" s="838"/>
      <c r="CW309" s="838"/>
      <c r="CX309" s="838"/>
      <c r="CY309" s="838"/>
      <c r="CZ309" s="838"/>
      <c r="DA309" s="838"/>
      <c r="DB309" s="838"/>
      <c r="DC309" s="838"/>
      <c r="DD309" s="838"/>
      <c r="DE309" s="838"/>
      <c r="DF309" s="838"/>
      <c r="DG309" s="838"/>
      <c r="DH309" s="838"/>
      <c r="DI309" s="838"/>
      <c r="DJ309" s="838"/>
      <c r="DK309" s="838"/>
      <c r="DL309" s="838"/>
      <c r="DM309" s="838"/>
      <c r="DN309" s="838"/>
      <c r="DO309" s="838"/>
      <c r="DP309" s="838"/>
      <c r="DQ309" s="838"/>
      <c r="DR309" s="838"/>
      <c r="DS309" s="838"/>
      <c r="DT309" s="838"/>
      <c r="DU309" s="838"/>
      <c r="DV309" s="838"/>
      <c r="DW309" s="838"/>
      <c r="DX309" s="838"/>
      <c r="DY309" s="838"/>
      <c r="DZ309" s="838"/>
      <c r="EA309" s="838"/>
      <c r="EB309" s="838"/>
      <c r="EC309" s="838"/>
      <c r="ED309" s="838"/>
      <c r="EE309" s="838"/>
      <c r="EF309" s="838"/>
      <c r="EG309" s="838"/>
      <c r="EH309" s="838"/>
      <c r="EI309" s="838"/>
      <c r="EJ309" s="838"/>
      <c r="EK309" s="838"/>
      <c r="EL309" s="838"/>
      <c r="EM309" s="838"/>
      <c r="EN309" s="838"/>
      <c r="EO309" s="838"/>
      <c r="EP309" s="838"/>
      <c r="EQ309" s="838"/>
      <c r="ER309" s="838"/>
      <c r="ES309" s="838"/>
      <c r="ET309" s="838"/>
      <c r="EU309" s="838"/>
      <c r="EV309" s="838"/>
      <c r="EW309" s="838"/>
      <c r="EX309" s="838"/>
      <c r="EY309" s="838"/>
      <c r="EZ309" s="838"/>
      <c r="FA309" s="838"/>
      <c r="FB309" s="838"/>
      <c r="FC309" s="838"/>
      <c r="FD309" s="838"/>
      <c r="FE309" s="838"/>
      <c r="FF309" s="838"/>
      <c r="FG309" s="838"/>
      <c r="FH309" s="838"/>
      <c r="FI309" s="838"/>
      <c r="FJ309" s="838"/>
      <c r="FK309" s="838"/>
      <c r="FL309" s="838"/>
      <c r="FM309" s="838"/>
      <c r="FN309" s="838"/>
      <c r="FO309" s="838"/>
      <c r="FP309" s="838"/>
      <c r="FQ309" s="838"/>
      <c r="FR309" s="838"/>
      <c r="FS309" s="838"/>
      <c r="FT309" s="838"/>
      <c r="FU309" s="838"/>
      <c r="FV309" s="838"/>
      <c r="FW309" s="838"/>
      <c r="IA309" s="710"/>
      <c r="IP309" s="710"/>
      <c r="IT309" s="711"/>
      <c r="JX309" s="838"/>
      <c r="JY309" s="838"/>
      <c r="JZ309" s="838"/>
      <c r="KA309" s="838"/>
      <c r="KB309" s="838"/>
    </row>
    <row r="310" spans="1:288" customFormat="1">
      <c r="A310" s="836"/>
      <c r="B310" s="836"/>
      <c r="C310" s="838"/>
      <c r="D310" s="838"/>
      <c r="E310" s="838"/>
      <c r="F310" s="836"/>
      <c r="G310" s="836"/>
      <c r="H310" s="836"/>
      <c r="I310" s="836"/>
      <c r="J310" s="836"/>
      <c r="K310" s="836"/>
      <c r="L310" s="836"/>
      <c r="M310" s="838"/>
      <c r="N310" s="838"/>
      <c r="O310" s="838"/>
      <c r="P310" s="838"/>
      <c r="Q310" s="838"/>
      <c r="R310" s="838"/>
      <c r="S310" s="838"/>
      <c r="T310" s="838"/>
      <c r="U310" s="59"/>
      <c r="V310" s="59"/>
      <c r="W310" s="496"/>
      <c r="X310" s="496"/>
      <c r="Y310" s="496"/>
      <c r="Z310" s="496"/>
      <c r="AA310" s="512"/>
      <c r="AB310" s="836"/>
      <c r="AC310" s="836"/>
      <c r="AD310" s="555"/>
      <c r="AE310" s="512"/>
      <c r="AF310" s="836"/>
      <c r="AG310" s="836"/>
      <c r="AH310" s="555"/>
      <c r="AI310" s="836"/>
      <c r="AJ310" s="836"/>
      <c r="AK310" s="836"/>
      <c r="AL310" s="836"/>
      <c r="AM310" s="836"/>
      <c r="AN310" s="555"/>
      <c r="AO310" s="836"/>
      <c r="AP310" s="555"/>
      <c r="AQ310" s="836"/>
      <c r="AR310" s="555"/>
      <c r="AS310" s="836"/>
      <c r="AT310" s="555"/>
      <c r="AU310" s="836"/>
      <c r="AV310" s="555"/>
      <c r="AW310" s="836"/>
      <c r="AX310" s="555"/>
      <c r="AY310" s="836"/>
      <c r="AZ310" s="555"/>
      <c r="BA310" s="836"/>
      <c r="BB310" s="555"/>
      <c r="BC310" s="836"/>
      <c r="BD310" s="555"/>
      <c r="BE310" s="836"/>
      <c r="BF310" s="555"/>
      <c r="BG310" s="836"/>
      <c r="BH310" s="555"/>
      <c r="BI310" s="836"/>
      <c r="BJ310" s="555"/>
      <c r="BK310" s="836"/>
      <c r="BL310" s="555"/>
      <c r="BM310" s="836"/>
      <c r="BN310" s="555"/>
      <c r="BO310" s="836"/>
      <c r="BP310" s="555"/>
      <c r="BQ310" s="838"/>
      <c r="BR310" s="838"/>
      <c r="BS310" s="838"/>
      <c r="BT310" s="838"/>
      <c r="BU310" s="838"/>
      <c r="BV310" s="838"/>
      <c r="BW310" s="838"/>
      <c r="BX310" s="838"/>
      <c r="BY310" s="838"/>
      <c r="BZ310" s="838"/>
      <c r="CA310" s="838"/>
      <c r="CB310" s="1154"/>
      <c r="CC310" s="838"/>
      <c r="CD310" s="838"/>
      <c r="CE310" s="838"/>
      <c r="CF310" s="838"/>
      <c r="CG310" s="838"/>
      <c r="CH310" s="838"/>
      <c r="CI310" s="838"/>
      <c r="CJ310" s="838"/>
      <c r="CK310" s="838"/>
      <c r="CL310" s="838"/>
      <c r="CM310" s="838"/>
      <c r="CN310" s="838"/>
      <c r="CO310" s="838"/>
      <c r="CP310" s="838"/>
      <c r="CQ310" s="838"/>
      <c r="CR310" s="838"/>
      <c r="CS310" s="838"/>
      <c r="CT310" s="838"/>
      <c r="CU310" s="838"/>
      <c r="CV310" s="838"/>
      <c r="CW310" s="838"/>
      <c r="CX310" s="838"/>
      <c r="CY310" s="838"/>
      <c r="CZ310" s="838"/>
      <c r="DA310" s="838"/>
      <c r="DB310" s="838"/>
      <c r="DC310" s="838"/>
      <c r="DD310" s="838"/>
      <c r="DE310" s="838"/>
      <c r="DF310" s="838"/>
      <c r="DG310" s="838"/>
      <c r="DH310" s="838"/>
      <c r="DI310" s="838"/>
      <c r="DJ310" s="838"/>
      <c r="DK310" s="838"/>
      <c r="DL310" s="838"/>
      <c r="DM310" s="838"/>
      <c r="DN310" s="838"/>
      <c r="DO310" s="838"/>
      <c r="DP310" s="838"/>
      <c r="DQ310" s="838"/>
      <c r="DR310" s="838"/>
      <c r="DS310" s="838"/>
      <c r="DT310" s="838"/>
      <c r="DU310" s="838"/>
      <c r="DV310" s="838"/>
      <c r="DW310" s="838"/>
      <c r="DX310" s="838"/>
      <c r="DY310" s="838"/>
      <c r="DZ310" s="838"/>
      <c r="EA310" s="838"/>
      <c r="EB310" s="838"/>
      <c r="EC310" s="838"/>
      <c r="ED310" s="838"/>
      <c r="EE310" s="838"/>
      <c r="EF310" s="838"/>
      <c r="EG310" s="838"/>
      <c r="EH310" s="838"/>
      <c r="EI310" s="838"/>
      <c r="EJ310" s="838"/>
      <c r="EK310" s="838"/>
      <c r="EL310" s="838"/>
      <c r="EM310" s="838"/>
      <c r="EN310" s="838"/>
      <c r="EO310" s="838"/>
      <c r="EP310" s="838"/>
      <c r="EQ310" s="838"/>
      <c r="ER310" s="838"/>
      <c r="ES310" s="838"/>
      <c r="ET310" s="838"/>
      <c r="EU310" s="838"/>
      <c r="EV310" s="838"/>
      <c r="EW310" s="838"/>
      <c r="EX310" s="838"/>
      <c r="EY310" s="838"/>
      <c r="EZ310" s="838"/>
      <c r="FA310" s="838"/>
      <c r="FB310" s="838"/>
      <c r="FC310" s="838"/>
      <c r="FD310" s="838"/>
      <c r="FE310" s="838"/>
      <c r="FF310" s="838"/>
      <c r="FG310" s="838"/>
      <c r="FH310" s="838"/>
      <c r="FI310" s="838"/>
      <c r="FJ310" s="838"/>
      <c r="FK310" s="838"/>
      <c r="FL310" s="838"/>
      <c r="FM310" s="838"/>
      <c r="FN310" s="838"/>
      <c r="FO310" s="838"/>
      <c r="FP310" s="838"/>
      <c r="FQ310" s="838"/>
      <c r="FR310" s="838"/>
      <c r="FS310" s="838"/>
      <c r="FT310" s="838"/>
      <c r="FU310" s="838"/>
      <c r="FV310" s="838"/>
      <c r="FW310" s="838"/>
      <c r="IA310" s="710"/>
      <c r="IP310" s="710"/>
      <c r="IT310" s="711"/>
      <c r="JX310" s="838"/>
      <c r="JY310" s="838"/>
      <c r="JZ310" s="838"/>
      <c r="KA310" s="838"/>
      <c r="KB310" s="838"/>
    </row>
    <row r="311" spans="1:288" customFormat="1">
      <c r="A311" s="836"/>
      <c r="B311" s="836"/>
      <c r="C311" s="838"/>
      <c r="D311" s="838"/>
      <c r="E311" s="838"/>
      <c r="F311" s="836"/>
      <c r="G311" s="836"/>
      <c r="H311" s="836"/>
      <c r="I311" s="836"/>
      <c r="J311" s="836"/>
      <c r="K311" s="836"/>
      <c r="L311" s="836"/>
      <c r="M311" s="838"/>
      <c r="N311" s="838"/>
      <c r="O311" s="838"/>
      <c r="P311" s="838"/>
      <c r="Q311" s="838"/>
      <c r="R311" s="838"/>
      <c r="S311" s="838"/>
      <c r="T311" s="838"/>
      <c r="U311" s="59"/>
      <c r="V311" s="59"/>
      <c r="W311" s="496"/>
      <c r="X311" s="496"/>
      <c r="Y311" s="496"/>
      <c r="Z311" s="496"/>
      <c r="AA311" s="512"/>
      <c r="AB311" s="836"/>
      <c r="AC311" s="836"/>
      <c r="AD311" s="555"/>
      <c r="AE311" s="512"/>
      <c r="AF311" s="836"/>
      <c r="AG311" s="836"/>
      <c r="AH311" s="555"/>
      <c r="AI311" s="836"/>
      <c r="AJ311" s="836"/>
      <c r="AK311" s="836"/>
      <c r="AL311" s="836"/>
      <c r="AM311" s="836"/>
      <c r="AN311" s="555"/>
      <c r="AO311" s="836"/>
      <c r="AP311" s="555"/>
      <c r="AQ311" s="836"/>
      <c r="AR311" s="555"/>
      <c r="AS311" s="836"/>
      <c r="AT311" s="555"/>
      <c r="AU311" s="836"/>
      <c r="AV311" s="555"/>
      <c r="AW311" s="836"/>
      <c r="AX311" s="555"/>
      <c r="AY311" s="836"/>
      <c r="AZ311" s="555"/>
      <c r="BA311" s="836"/>
      <c r="BB311" s="555"/>
      <c r="BC311" s="836"/>
      <c r="BD311" s="555"/>
      <c r="BE311" s="836"/>
      <c r="BF311" s="555"/>
      <c r="BG311" s="836"/>
      <c r="BH311" s="555"/>
      <c r="BI311" s="836"/>
      <c r="BJ311" s="555"/>
      <c r="BK311" s="836"/>
      <c r="BL311" s="555"/>
      <c r="BM311" s="836"/>
      <c r="BN311" s="555"/>
      <c r="BO311" s="836"/>
      <c r="BP311" s="555"/>
      <c r="BQ311" s="838"/>
      <c r="BR311" s="838"/>
      <c r="BS311" s="838"/>
      <c r="BT311" s="838"/>
      <c r="BU311" s="838"/>
      <c r="BV311" s="838"/>
      <c r="BW311" s="838"/>
      <c r="BX311" s="838"/>
      <c r="BY311" s="838"/>
      <c r="BZ311" s="838"/>
      <c r="CA311" s="838"/>
      <c r="CB311" s="1154"/>
      <c r="CC311" s="838"/>
      <c r="CD311" s="838"/>
      <c r="CE311" s="838"/>
      <c r="CF311" s="838"/>
      <c r="CG311" s="838"/>
      <c r="CH311" s="838"/>
      <c r="CI311" s="838"/>
      <c r="CJ311" s="838"/>
      <c r="CK311" s="838"/>
      <c r="CL311" s="838"/>
      <c r="CM311" s="838"/>
      <c r="CN311" s="838"/>
      <c r="CO311" s="838"/>
      <c r="CP311" s="838"/>
      <c r="CQ311" s="838"/>
      <c r="CR311" s="838"/>
      <c r="CS311" s="838"/>
      <c r="CT311" s="838"/>
      <c r="CU311" s="838"/>
      <c r="CV311" s="838"/>
      <c r="CW311" s="838"/>
      <c r="CX311" s="838"/>
      <c r="CY311" s="838"/>
      <c r="CZ311" s="838"/>
      <c r="DA311" s="838"/>
      <c r="DB311" s="838"/>
      <c r="DC311" s="838"/>
      <c r="DD311" s="838"/>
      <c r="DE311" s="838"/>
      <c r="DF311" s="838"/>
      <c r="DG311" s="838"/>
      <c r="DH311" s="838"/>
      <c r="DI311" s="838"/>
      <c r="DJ311" s="838"/>
      <c r="DK311" s="838"/>
      <c r="DL311" s="838"/>
      <c r="DM311" s="838"/>
      <c r="DN311" s="838"/>
      <c r="DO311" s="838"/>
      <c r="DP311" s="838"/>
      <c r="DQ311" s="838"/>
      <c r="DR311" s="838"/>
      <c r="DS311" s="838"/>
      <c r="DT311" s="838"/>
      <c r="DU311" s="838"/>
      <c r="DV311" s="838"/>
      <c r="DW311" s="838"/>
      <c r="DX311" s="838"/>
      <c r="DY311" s="838"/>
      <c r="DZ311" s="838"/>
      <c r="EA311" s="838"/>
      <c r="EB311" s="838"/>
      <c r="EC311" s="838"/>
      <c r="ED311" s="838"/>
      <c r="EE311" s="838"/>
      <c r="EF311" s="838"/>
      <c r="EG311" s="838"/>
      <c r="EH311" s="838"/>
      <c r="EI311" s="838"/>
      <c r="EJ311" s="838"/>
      <c r="EK311" s="838"/>
      <c r="EL311" s="838"/>
      <c r="EM311" s="838"/>
      <c r="EN311" s="838"/>
      <c r="EO311" s="838"/>
      <c r="EP311" s="838"/>
      <c r="EQ311" s="838"/>
      <c r="ER311" s="838"/>
      <c r="ES311" s="838"/>
      <c r="ET311" s="838"/>
      <c r="EU311" s="838"/>
      <c r="EV311" s="838"/>
      <c r="EW311" s="838"/>
      <c r="EX311" s="838"/>
      <c r="EY311" s="838"/>
      <c r="EZ311" s="838"/>
      <c r="FA311" s="838"/>
      <c r="FB311" s="838"/>
      <c r="FC311" s="838"/>
      <c r="FD311" s="838"/>
      <c r="FE311" s="838"/>
      <c r="FF311" s="838"/>
      <c r="FG311" s="838"/>
      <c r="FH311" s="838"/>
      <c r="FI311" s="838"/>
      <c r="FJ311" s="838"/>
      <c r="FK311" s="838"/>
      <c r="FL311" s="838"/>
      <c r="FM311" s="838"/>
      <c r="FN311" s="838"/>
      <c r="FO311" s="838"/>
      <c r="FP311" s="838"/>
      <c r="FQ311" s="838"/>
      <c r="FR311" s="838"/>
      <c r="FS311" s="838"/>
      <c r="FT311" s="838"/>
      <c r="FU311" s="838"/>
      <c r="FV311" s="838"/>
      <c r="FW311" s="838"/>
      <c r="IA311" s="710"/>
      <c r="IP311" s="710"/>
      <c r="IT311" s="711"/>
      <c r="JX311" s="838"/>
      <c r="JY311" s="838"/>
      <c r="JZ311" s="838"/>
      <c r="KA311" s="838"/>
      <c r="KB311" s="838"/>
    </row>
    <row r="312" spans="1:288" customFormat="1">
      <c r="A312" s="836"/>
      <c r="B312" s="836"/>
      <c r="C312" s="838"/>
      <c r="D312" s="838"/>
      <c r="E312" s="838"/>
      <c r="F312" s="836"/>
      <c r="G312" s="836"/>
      <c r="H312" s="836"/>
      <c r="I312" s="836"/>
      <c r="J312" s="836"/>
      <c r="K312" s="836"/>
      <c r="L312" s="836"/>
      <c r="M312" s="838"/>
      <c r="N312" s="838"/>
      <c r="O312" s="838"/>
      <c r="P312" s="838"/>
      <c r="Q312" s="838"/>
      <c r="R312" s="838"/>
      <c r="S312" s="838"/>
      <c r="T312" s="838"/>
      <c r="U312" s="59"/>
      <c r="V312" s="59"/>
      <c r="W312" s="496"/>
      <c r="X312" s="496"/>
      <c r="Y312" s="496"/>
      <c r="Z312" s="496"/>
      <c r="AA312" s="512"/>
      <c r="AB312" s="836"/>
      <c r="AC312" s="836"/>
      <c r="AD312" s="555"/>
      <c r="AE312" s="512"/>
      <c r="AF312" s="836"/>
      <c r="AG312" s="836"/>
      <c r="AH312" s="555"/>
      <c r="AI312" s="836"/>
      <c r="AJ312" s="836"/>
      <c r="AK312" s="836"/>
      <c r="AL312" s="836"/>
      <c r="AM312" s="836"/>
      <c r="AN312" s="555"/>
      <c r="AO312" s="836"/>
      <c r="AP312" s="555"/>
      <c r="AQ312" s="836"/>
      <c r="AR312" s="555"/>
      <c r="AS312" s="836"/>
      <c r="AT312" s="555"/>
      <c r="AU312" s="836"/>
      <c r="AV312" s="555"/>
      <c r="AW312" s="836"/>
      <c r="AX312" s="555"/>
      <c r="AY312" s="836"/>
      <c r="AZ312" s="555"/>
      <c r="BA312" s="836"/>
      <c r="BB312" s="555"/>
      <c r="BC312" s="836"/>
      <c r="BD312" s="555"/>
      <c r="BE312" s="836"/>
      <c r="BF312" s="555"/>
      <c r="BG312" s="836"/>
      <c r="BH312" s="555"/>
      <c r="BI312" s="836"/>
      <c r="BJ312" s="555"/>
      <c r="BK312" s="836"/>
      <c r="BL312" s="555"/>
      <c r="BM312" s="836"/>
      <c r="BN312" s="555"/>
      <c r="BO312" s="836"/>
      <c r="BP312" s="555"/>
      <c r="BQ312" s="838"/>
      <c r="BR312" s="838"/>
      <c r="BS312" s="838"/>
      <c r="BT312" s="838"/>
      <c r="BU312" s="838"/>
      <c r="BV312" s="838"/>
      <c r="BW312" s="838"/>
      <c r="BX312" s="838"/>
      <c r="BY312" s="838"/>
      <c r="BZ312" s="838"/>
      <c r="CA312" s="838"/>
      <c r="CB312" s="1154"/>
      <c r="CC312" s="838"/>
      <c r="CD312" s="838"/>
      <c r="CE312" s="838"/>
      <c r="CF312" s="838"/>
      <c r="CG312" s="838"/>
      <c r="CH312" s="838"/>
      <c r="CI312" s="838"/>
      <c r="CJ312" s="838"/>
      <c r="CK312" s="838"/>
      <c r="CL312" s="838"/>
      <c r="CM312" s="838"/>
      <c r="CN312" s="838"/>
      <c r="CO312" s="838"/>
      <c r="CP312" s="838"/>
      <c r="CQ312" s="838"/>
      <c r="CR312" s="838"/>
      <c r="CS312" s="838"/>
      <c r="CT312" s="838"/>
      <c r="CU312" s="838"/>
      <c r="CV312" s="838"/>
      <c r="CW312" s="838"/>
      <c r="CX312" s="838"/>
      <c r="CY312" s="838"/>
      <c r="CZ312" s="838"/>
      <c r="DA312" s="838"/>
      <c r="DB312" s="838"/>
      <c r="DC312" s="838"/>
      <c r="DD312" s="838"/>
      <c r="DE312" s="838"/>
      <c r="DF312" s="838"/>
      <c r="DG312" s="838"/>
      <c r="DH312" s="838"/>
      <c r="DI312" s="838"/>
      <c r="DJ312" s="838"/>
      <c r="DK312" s="838"/>
      <c r="DL312" s="838"/>
      <c r="DM312" s="838"/>
      <c r="DN312" s="838"/>
      <c r="DO312" s="838"/>
      <c r="DP312" s="838"/>
      <c r="DQ312" s="838"/>
      <c r="DR312" s="838"/>
      <c r="DS312" s="838"/>
      <c r="DT312" s="838"/>
      <c r="DU312" s="838"/>
      <c r="DV312" s="838"/>
      <c r="DW312" s="838"/>
      <c r="DX312" s="838"/>
      <c r="DY312" s="838"/>
      <c r="DZ312" s="838"/>
      <c r="EA312" s="838"/>
      <c r="EB312" s="838"/>
      <c r="EC312" s="838"/>
      <c r="ED312" s="838"/>
      <c r="EE312" s="838"/>
      <c r="EF312" s="838"/>
      <c r="EG312" s="838"/>
      <c r="EH312" s="838"/>
      <c r="EI312" s="838"/>
      <c r="EJ312" s="838"/>
      <c r="EK312" s="838"/>
      <c r="EL312" s="838"/>
      <c r="EM312" s="838"/>
      <c r="EN312" s="838"/>
      <c r="EO312" s="838"/>
      <c r="EP312" s="838"/>
      <c r="EQ312" s="838"/>
      <c r="ER312" s="838"/>
      <c r="ES312" s="838"/>
      <c r="ET312" s="838"/>
      <c r="EU312" s="838"/>
      <c r="EV312" s="838"/>
      <c r="EW312" s="838"/>
      <c r="EX312" s="838"/>
      <c r="EY312" s="838"/>
      <c r="EZ312" s="838"/>
      <c r="FA312" s="838"/>
      <c r="FB312" s="838"/>
      <c r="FC312" s="838"/>
      <c r="FD312" s="838"/>
      <c r="FE312" s="838"/>
      <c r="FF312" s="838"/>
      <c r="FG312" s="838"/>
      <c r="FH312" s="838"/>
      <c r="FI312" s="838"/>
      <c r="FJ312" s="838"/>
      <c r="FK312" s="838"/>
      <c r="FL312" s="838"/>
      <c r="FM312" s="838"/>
      <c r="FN312" s="838"/>
      <c r="FO312" s="838"/>
      <c r="FP312" s="838"/>
      <c r="FQ312" s="838"/>
      <c r="FR312" s="838"/>
      <c r="FS312" s="838"/>
      <c r="FT312" s="838"/>
      <c r="FU312" s="838"/>
      <c r="FV312" s="838"/>
      <c r="FW312" s="838"/>
      <c r="IA312" s="710"/>
      <c r="IP312" s="710"/>
      <c r="IT312" s="711"/>
      <c r="JX312" s="838"/>
      <c r="JY312" s="838"/>
      <c r="JZ312" s="838"/>
      <c r="KA312" s="838"/>
      <c r="KB312" s="838"/>
    </row>
    <row r="313" spans="1:288" customFormat="1">
      <c r="A313" s="836"/>
      <c r="B313" s="836"/>
      <c r="C313" s="838"/>
      <c r="D313" s="838"/>
      <c r="E313" s="838"/>
      <c r="F313" s="836"/>
      <c r="G313" s="836"/>
      <c r="H313" s="836"/>
      <c r="I313" s="836"/>
      <c r="J313" s="836"/>
      <c r="K313" s="836"/>
      <c r="L313" s="836"/>
      <c r="M313" s="838"/>
      <c r="N313" s="838"/>
      <c r="O313" s="838"/>
      <c r="P313" s="838"/>
      <c r="Q313" s="838"/>
      <c r="R313" s="838"/>
      <c r="S313" s="838"/>
      <c r="T313" s="838"/>
      <c r="U313" s="59"/>
      <c r="V313" s="59"/>
      <c r="W313" s="496"/>
      <c r="X313" s="496"/>
      <c r="Y313" s="496"/>
      <c r="Z313" s="496"/>
      <c r="AA313" s="512"/>
      <c r="AB313" s="836"/>
      <c r="AC313" s="836"/>
      <c r="AD313" s="555"/>
      <c r="AE313" s="512"/>
      <c r="AF313" s="836"/>
      <c r="AG313" s="836"/>
      <c r="AH313" s="555"/>
      <c r="AI313" s="836"/>
      <c r="AJ313" s="836"/>
      <c r="AK313" s="836"/>
      <c r="AL313" s="836"/>
      <c r="AM313" s="836"/>
      <c r="AN313" s="555"/>
      <c r="AO313" s="836"/>
      <c r="AP313" s="555"/>
      <c r="AQ313" s="836"/>
      <c r="AR313" s="555"/>
      <c r="AS313" s="836"/>
      <c r="AT313" s="555"/>
      <c r="AU313" s="836"/>
      <c r="AV313" s="555"/>
      <c r="AW313" s="836"/>
      <c r="AX313" s="555"/>
      <c r="AY313" s="836"/>
      <c r="AZ313" s="555"/>
      <c r="BA313" s="836"/>
      <c r="BB313" s="555"/>
      <c r="BC313" s="836"/>
      <c r="BD313" s="555"/>
      <c r="BE313" s="836"/>
      <c r="BF313" s="555"/>
      <c r="BG313" s="836"/>
      <c r="BH313" s="555"/>
      <c r="BI313" s="836"/>
      <c r="BJ313" s="555"/>
      <c r="BK313" s="836"/>
      <c r="BL313" s="555"/>
      <c r="BM313" s="836"/>
      <c r="BN313" s="555"/>
      <c r="BO313" s="836"/>
      <c r="BP313" s="555"/>
      <c r="BQ313" s="838"/>
      <c r="BR313" s="838"/>
      <c r="BS313" s="838"/>
      <c r="BT313" s="838"/>
      <c r="BU313" s="838"/>
      <c r="BV313" s="838"/>
      <c r="BW313" s="838"/>
      <c r="BX313" s="838"/>
      <c r="BY313" s="838"/>
      <c r="BZ313" s="838"/>
      <c r="CA313" s="838"/>
      <c r="CB313" s="1154"/>
      <c r="CC313" s="838"/>
      <c r="CD313" s="838"/>
      <c r="CE313" s="838"/>
      <c r="CF313" s="838"/>
      <c r="CG313" s="838"/>
      <c r="CH313" s="838"/>
      <c r="CI313" s="838"/>
      <c r="CJ313" s="838"/>
      <c r="CK313" s="838"/>
      <c r="CL313" s="838"/>
      <c r="CM313" s="838"/>
      <c r="CN313" s="838"/>
      <c r="CO313" s="838"/>
      <c r="CP313" s="838"/>
      <c r="CQ313" s="838"/>
      <c r="CR313" s="838"/>
      <c r="CS313" s="838"/>
      <c r="CT313" s="838"/>
      <c r="CU313" s="838"/>
      <c r="CV313" s="838"/>
      <c r="CW313" s="838"/>
      <c r="CX313" s="838"/>
      <c r="CY313" s="838"/>
      <c r="CZ313" s="838"/>
      <c r="DA313" s="838"/>
      <c r="DB313" s="838"/>
      <c r="DC313" s="838"/>
      <c r="DD313" s="838"/>
      <c r="DE313" s="838"/>
      <c r="DF313" s="838"/>
      <c r="DG313" s="838"/>
      <c r="DH313" s="838"/>
      <c r="DI313" s="838"/>
      <c r="DJ313" s="838"/>
      <c r="DK313" s="838"/>
      <c r="DL313" s="838"/>
      <c r="DM313" s="838"/>
      <c r="DN313" s="838"/>
      <c r="DO313" s="838"/>
      <c r="DP313" s="838"/>
      <c r="DQ313" s="838"/>
      <c r="DR313" s="838"/>
      <c r="DS313" s="838"/>
      <c r="DT313" s="838"/>
      <c r="DU313" s="838"/>
      <c r="DV313" s="838"/>
      <c r="DW313" s="838"/>
      <c r="DX313" s="838"/>
      <c r="DY313" s="838"/>
      <c r="DZ313" s="838"/>
      <c r="EA313" s="838"/>
      <c r="EB313" s="838"/>
      <c r="EC313" s="838"/>
      <c r="ED313" s="838"/>
      <c r="EE313" s="838"/>
      <c r="EF313" s="838"/>
      <c r="EG313" s="838"/>
      <c r="EH313" s="838"/>
      <c r="EI313" s="838"/>
      <c r="EJ313" s="838"/>
      <c r="EK313" s="838"/>
      <c r="EL313" s="838"/>
      <c r="EM313" s="838"/>
      <c r="EN313" s="838"/>
      <c r="EO313" s="838"/>
      <c r="EP313" s="838"/>
      <c r="EQ313" s="838"/>
      <c r="ER313" s="838"/>
      <c r="ES313" s="838"/>
      <c r="ET313" s="838"/>
      <c r="EU313" s="838"/>
      <c r="EV313" s="838"/>
      <c r="EW313" s="838"/>
      <c r="EX313" s="838"/>
      <c r="EY313" s="838"/>
      <c r="EZ313" s="838"/>
      <c r="FA313" s="838"/>
      <c r="FB313" s="838"/>
      <c r="FC313" s="838"/>
      <c r="FD313" s="838"/>
      <c r="FE313" s="838"/>
      <c r="FF313" s="838"/>
      <c r="FG313" s="838"/>
      <c r="FH313" s="838"/>
      <c r="FI313" s="838"/>
      <c r="FJ313" s="838"/>
      <c r="FK313" s="838"/>
      <c r="FL313" s="838"/>
      <c r="FM313" s="838"/>
      <c r="FN313" s="838"/>
      <c r="FO313" s="838"/>
      <c r="FP313" s="838"/>
      <c r="FQ313" s="838"/>
      <c r="FR313" s="838"/>
      <c r="FS313" s="838"/>
      <c r="FT313" s="838"/>
      <c r="FU313" s="838"/>
      <c r="FV313" s="838"/>
      <c r="FW313" s="838"/>
      <c r="IA313" s="710"/>
      <c r="IP313" s="710"/>
      <c r="IT313" s="711"/>
      <c r="JX313" s="838"/>
      <c r="JY313" s="838"/>
      <c r="JZ313" s="838"/>
      <c r="KA313" s="838"/>
      <c r="KB313" s="838"/>
    </row>
    <row r="314" spans="1:288" customFormat="1">
      <c r="A314" s="836"/>
      <c r="B314" s="836"/>
      <c r="C314" s="838"/>
      <c r="D314" s="838"/>
      <c r="E314" s="838"/>
      <c r="F314" s="836"/>
      <c r="G314" s="836"/>
      <c r="H314" s="836"/>
      <c r="I314" s="836"/>
      <c r="J314" s="836"/>
      <c r="K314" s="836"/>
      <c r="L314" s="836"/>
      <c r="M314" s="838"/>
      <c r="N314" s="838"/>
      <c r="O314" s="838"/>
      <c r="P314" s="838"/>
      <c r="Q314" s="838"/>
      <c r="R314" s="838"/>
      <c r="S314" s="838"/>
      <c r="T314" s="838"/>
      <c r="U314" s="59"/>
      <c r="V314" s="59"/>
      <c r="W314" s="496"/>
      <c r="X314" s="496"/>
      <c r="Y314" s="496"/>
      <c r="Z314" s="496"/>
      <c r="AA314" s="512"/>
      <c r="AB314" s="836"/>
      <c r="AC314" s="836"/>
      <c r="AD314" s="555"/>
      <c r="AE314" s="512"/>
      <c r="AF314" s="836"/>
      <c r="AG314" s="836"/>
      <c r="AH314" s="555"/>
      <c r="AI314" s="836"/>
      <c r="AJ314" s="836"/>
      <c r="AK314" s="836"/>
      <c r="AL314" s="836"/>
      <c r="AM314" s="836"/>
      <c r="AN314" s="555"/>
      <c r="AO314" s="836"/>
      <c r="AP314" s="555"/>
      <c r="AQ314" s="836"/>
      <c r="AR314" s="555"/>
      <c r="AS314" s="836"/>
      <c r="AT314" s="555"/>
      <c r="AU314" s="836"/>
      <c r="AV314" s="555"/>
      <c r="AW314" s="836"/>
      <c r="AX314" s="555"/>
      <c r="AY314" s="836"/>
      <c r="AZ314" s="555"/>
      <c r="BA314" s="836"/>
      <c r="BB314" s="555"/>
      <c r="BC314" s="836"/>
      <c r="BD314" s="555"/>
      <c r="BE314" s="836"/>
      <c r="BF314" s="555"/>
      <c r="BG314" s="836"/>
      <c r="BH314" s="555"/>
      <c r="BI314" s="836"/>
      <c r="BJ314" s="555"/>
      <c r="BK314" s="836"/>
      <c r="BL314" s="555"/>
      <c r="BM314" s="836"/>
      <c r="BN314" s="555"/>
      <c r="BO314" s="836"/>
      <c r="BP314" s="555"/>
      <c r="BQ314" s="838"/>
      <c r="BR314" s="838"/>
      <c r="BS314" s="838"/>
      <c r="BT314" s="838"/>
      <c r="BU314" s="838"/>
      <c r="BV314" s="838"/>
      <c r="BW314" s="838"/>
      <c r="BX314" s="838"/>
      <c r="BY314" s="838"/>
      <c r="BZ314" s="838"/>
      <c r="CA314" s="838"/>
      <c r="CB314" s="1154"/>
      <c r="CC314" s="838"/>
      <c r="CD314" s="838"/>
      <c r="CE314" s="838"/>
      <c r="CF314" s="838"/>
      <c r="CG314" s="838"/>
      <c r="CH314" s="838"/>
      <c r="CI314" s="838"/>
      <c r="CJ314" s="838"/>
      <c r="CK314" s="838"/>
      <c r="CL314" s="838"/>
      <c r="CM314" s="838"/>
      <c r="CN314" s="838"/>
      <c r="CO314" s="838"/>
      <c r="CP314" s="838"/>
      <c r="CQ314" s="838"/>
      <c r="CR314" s="838"/>
      <c r="CS314" s="838"/>
      <c r="CT314" s="838"/>
      <c r="CU314" s="838"/>
      <c r="CV314" s="838"/>
      <c r="CW314" s="838"/>
      <c r="CX314" s="838"/>
      <c r="CY314" s="838"/>
      <c r="CZ314" s="838"/>
      <c r="DA314" s="838"/>
      <c r="DB314" s="838"/>
      <c r="DC314" s="838"/>
      <c r="DD314" s="838"/>
      <c r="DE314" s="838"/>
      <c r="DF314" s="838"/>
      <c r="DG314" s="838"/>
      <c r="DH314" s="838"/>
      <c r="DI314" s="838"/>
      <c r="DJ314" s="838"/>
      <c r="DK314" s="838"/>
      <c r="DL314" s="838"/>
      <c r="DM314" s="838"/>
      <c r="DN314" s="838"/>
      <c r="DO314" s="838"/>
      <c r="DP314" s="838"/>
      <c r="DQ314" s="838"/>
      <c r="DR314" s="838"/>
      <c r="DS314" s="838"/>
      <c r="DT314" s="838"/>
      <c r="DU314" s="838"/>
      <c r="DV314" s="838"/>
      <c r="DW314" s="838"/>
      <c r="DX314" s="838"/>
      <c r="DY314" s="838"/>
      <c r="DZ314" s="838"/>
      <c r="EA314" s="838"/>
      <c r="EB314" s="838"/>
      <c r="EC314" s="838"/>
      <c r="ED314" s="838"/>
      <c r="EE314" s="838"/>
      <c r="EF314" s="838"/>
      <c r="EG314" s="838"/>
      <c r="EH314" s="838"/>
      <c r="EI314" s="838"/>
      <c r="EJ314" s="838"/>
      <c r="EK314" s="838"/>
      <c r="EL314" s="838"/>
      <c r="EM314" s="838"/>
      <c r="EN314" s="838"/>
      <c r="EO314" s="838"/>
      <c r="EP314" s="838"/>
      <c r="EQ314" s="838"/>
      <c r="ER314" s="838"/>
      <c r="ES314" s="838"/>
      <c r="ET314" s="838"/>
      <c r="EU314" s="838"/>
      <c r="EV314" s="838"/>
      <c r="EW314" s="838"/>
      <c r="EX314" s="838"/>
      <c r="EY314" s="838"/>
      <c r="EZ314" s="838"/>
      <c r="FA314" s="838"/>
      <c r="FB314" s="838"/>
      <c r="FC314" s="838"/>
      <c r="FD314" s="838"/>
      <c r="FE314" s="838"/>
      <c r="FF314" s="838"/>
      <c r="FG314" s="838"/>
      <c r="FH314" s="838"/>
      <c r="FI314" s="838"/>
      <c r="FJ314" s="838"/>
      <c r="FK314" s="838"/>
      <c r="FL314" s="838"/>
      <c r="FM314" s="838"/>
      <c r="FN314" s="838"/>
      <c r="FO314" s="838"/>
      <c r="FP314" s="838"/>
      <c r="FQ314" s="838"/>
      <c r="FR314" s="838"/>
      <c r="FS314" s="838"/>
      <c r="FT314" s="838"/>
      <c r="FU314" s="838"/>
      <c r="FV314" s="838"/>
      <c r="FW314" s="838"/>
      <c r="IA314" s="710"/>
      <c r="IP314" s="710"/>
      <c r="IT314" s="711"/>
      <c r="JX314" s="838"/>
      <c r="JY314" s="838"/>
      <c r="JZ314" s="838"/>
      <c r="KA314" s="838"/>
      <c r="KB314" s="838"/>
    </row>
    <row r="315" spans="1:288" customFormat="1">
      <c r="A315" s="836"/>
      <c r="B315" s="836"/>
      <c r="C315" s="838"/>
      <c r="D315" s="838"/>
      <c r="E315" s="838"/>
      <c r="F315" s="836"/>
      <c r="G315" s="836"/>
      <c r="H315" s="836"/>
      <c r="I315" s="836"/>
      <c r="J315" s="836"/>
      <c r="K315" s="836"/>
      <c r="L315" s="836"/>
      <c r="M315" s="838"/>
      <c r="N315" s="838"/>
      <c r="O315" s="838"/>
      <c r="P315" s="838"/>
      <c r="Q315" s="838"/>
      <c r="R315" s="838"/>
      <c r="S315" s="838"/>
      <c r="T315" s="838"/>
      <c r="U315" s="59"/>
      <c r="V315" s="59"/>
      <c r="W315" s="496"/>
      <c r="X315" s="496"/>
      <c r="Y315" s="496"/>
      <c r="Z315" s="496"/>
      <c r="AA315" s="512"/>
      <c r="AB315" s="836"/>
      <c r="AC315" s="836"/>
      <c r="AD315" s="555"/>
      <c r="AE315" s="512"/>
      <c r="AF315" s="836"/>
      <c r="AG315" s="836"/>
      <c r="AH315" s="555"/>
      <c r="AI315" s="836"/>
      <c r="AJ315" s="836"/>
      <c r="AK315" s="836"/>
      <c r="AL315" s="836"/>
      <c r="AM315" s="836"/>
      <c r="AN315" s="555"/>
      <c r="AO315" s="836"/>
      <c r="AP315" s="555"/>
      <c r="AQ315" s="836"/>
      <c r="AR315" s="555"/>
      <c r="AS315" s="836"/>
      <c r="AT315" s="555"/>
      <c r="AU315" s="836"/>
      <c r="AV315" s="555"/>
      <c r="AW315" s="836"/>
      <c r="AX315" s="555"/>
      <c r="AY315" s="836"/>
      <c r="AZ315" s="555"/>
      <c r="BA315" s="836"/>
      <c r="BB315" s="555"/>
      <c r="BC315" s="836"/>
      <c r="BD315" s="555"/>
      <c r="BE315" s="836"/>
      <c r="BF315" s="555"/>
      <c r="BG315" s="836"/>
      <c r="BH315" s="555"/>
      <c r="BI315" s="836"/>
      <c r="BJ315" s="555"/>
      <c r="BK315" s="836"/>
      <c r="BL315" s="555"/>
      <c r="BM315" s="836"/>
      <c r="BN315" s="555"/>
      <c r="BO315" s="836"/>
      <c r="BP315" s="555"/>
      <c r="BQ315" s="838"/>
      <c r="BR315" s="838"/>
      <c r="BS315" s="838"/>
      <c r="BT315" s="838"/>
      <c r="BU315" s="838"/>
      <c r="BV315" s="838"/>
      <c r="BW315" s="838"/>
      <c r="BX315" s="838"/>
      <c r="BY315" s="838"/>
      <c r="BZ315" s="838"/>
      <c r="CA315" s="838"/>
      <c r="CB315" s="1154"/>
      <c r="CC315" s="838"/>
      <c r="CD315" s="838"/>
      <c r="CE315" s="838"/>
      <c r="CF315" s="838"/>
      <c r="CG315" s="838"/>
      <c r="CH315" s="838"/>
      <c r="CI315" s="838"/>
      <c r="CJ315" s="838"/>
      <c r="CK315" s="838"/>
      <c r="CL315" s="838"/>
      <c r="CM315" s="838"/>
      <c r="CN315" s="838"/>
      <c r="CO315" s="838"/>
      <c r="CP315" s="838"/>
      <c r="CQ315" s="838"/>
      <c r="CR315" s="838"/>
      <c r="CS315" s="838"/>
      <c r="CT315" s="838"/>
      <c r="CU315" s="838"/>
      <c r="CV315" s="838"/>
      <c r="CW315" s="838"/>
      <c r="CX315" s="838"/>
      <c r="CY315" s="838"/>
      <c r="CZ315" s="838"/>
      <c r="DA315" s="838"/>
      <c r="DB315" s="838"/>
      <c r="DC315" s="838"/>
      <c r="DD315" s="838"/>
      <c r="DE315" s="838"/>
      <c r="DF315" s="838"/>
      <c r="DG315" s="838"/>
      <c r="DH315" s="838"/>
      <c r="DI315" s="838"/>
      <c r="DJ315" s="838"/>
      <c r="DK315" s="838"/>
      <c r="DL315" s="838"/>
      <c r="DM315" s="838"/>
      <c r="DN315" s="838"/>
      <c r="DO315" s="838"/>
      <c r="DP315" s="838"/>
      <c r="DQ315" s="838"/>
      <c r="DR315" s="838"/>
      <c r="DS315" s="838"/>
      <c r="DT315" s="838"/>
      <c r="DU315" s="838"/>
      <c r="DV315" s="838"/>
      <c r="DW315" s="838"/>
      <c r="DX315" s="838"/>
      <c r="DY315" s="838"/>
      <c r="DZ315" s="838"/>
      <c r="EA315" s="838"/>
      <c r="EB315" s="838"/>
      <c r="EC315" s="838"/>
      <c r="ED315" s="838"/>
      <c r="EE315" s="838"/>
      <c r="EF315" s="838"/>
      <c r="EG315" s="838"/>
      <c r="EH315" s="838"/>
      <c r="EI315" s="838"/>
      <c r="EJ315" s="838"/>
      <c r="EK315" s="838"/>
      <c r="EL315" s="838"/>
      <c r="EM315" s="838"/>
      <c r="EN315" s="838"/>
      <c r="EO315" s="838"/>
      <c r="EP315" s="838"/>
      <c r="EQ315" s="838"/>
      <c r="ER315" s="838"/>
      <c r="ES315" s="838"/>
      <c r="ET315" s="838"/>
      <c r="EU315" s="838"/>
      <c r="EV315" s="838"/>
      <c r="EW315" s="838"/>
      <c r="EX315" s="838"/>
      <c r="EY315" s="838"/>
      <c r="EZ315" s="838"/>
      <c r="FA315" s="838"/>
      <c r="FB315" s="838"/>
      <c r="FC315" s="838"/>
      <c r="FD315" s="838"/>
      <c r="FE315" s="838"/>
      <c r="FF315" s="838"/>
      <c r="FG315" s="838"/>
      <c r="FH315" s="838"/>
      <c r="FI315" s="838"/>
      <c r="FJ315" s="838"/>
      <c r="FK315" s="838"/>
      <c r="FL315" s="838"/>
      <c r="FM315" s="838"/>
      <c r="FN315" s="838"/>
      <c r="FO315" s="838"/>
      <c r="FP315" s="838"/>
      <c r="FQ315" s="838"/>
      <c r="FR315" s="838"/>
      <c r="FS315" s="838"/>
      <c r="FT315" s="838"/>
      <c r="FU315" s="838"/>
      <c r="FV315" s="838"/>
      <c r="FW315" s="838"/>
      <c r="IA315" s="710"/>
      <c r="IP315" s="710"/>
      <c r="IT315" s="711"/>
      <c r="JX315" s="838"/>
      <c r="JY315" s="838"/>
      <c r="JZ315" s="838"/>
      <c r="KA315" s="838"/>
      <c r="KB315" s="838"/>
    </row>
    <row r="316" spans="1:288" customFormat="1">
      <c r="A316" s="836"/>
      <c r="B316" s="836"/>
      <c r="C316" s="838"/>
      <c r="D316" s="838"/>
      <c r="E316" s="838"/>
      <c r="F316" s="836"/>
      <c r="G316" s="836"/>
      <c r="H316" s="836"/>
      <c r="I316" s="836"/>
      <c r="J316" s="836"/>
      <c r="K316" s="836"/>
      <c r="L316" s="836"/>
      <c r="M316" s="838"/>
      <c r="N316" s="838"/>
      <c r="O316" s="838"/>
      <c r="P316" s="838"/>
      <c r="Q316" s="838"/>
      <c r="R316" s="838"/>
      <c r="S316" s="838"/>
      <c r="T316" s="838"/>
      <c r="U316" s="59"/>
      <c r="V316" s="59"/>
      <c r="W316" s="496"/>
      <c r="X316" s="496"/>
      <c r="Y316" s="496"/>
      <c r="Z316" s="496"/>
      <c r="AA316" s="512"/>
      <c r="AB316" s="836"/>
      <c r="AC316" s="836"/>
      <c r="AD316" s="555"/>
      <c r="AE316" s="512"/>
      <c r="AF316" s="836"/>
      <c r="AG316" s="836"/>
      <c r="AH316" s="555"/>
      <c r="AI316" s="836"/>
      <c r="AJ316" s="836"/>
      <c r="AK316" s="836"/>
      <c r="AL316" s="836"/>
      <c r="AM316" s="836"/>
      <c r="AN316" s="555"/>
      <c r="AO316" s="836"/>
      <c r="AP316" s="555"/>
      <c r="AQ316" s="836"/>
      <c r="AR316" s="555"/>
      <c r="AS316" s="836"/>
      <c r="AT316" s="555"/>
      <c r="AU316" s="836"/>
      <c r="AV316" s="555"/>
      <c r="AW316" s="836"/>
      <c r="AX316" s="555"/>
      <c r="AY316" s="836"/>
      <c r="AZ316" s="555"/>
      <c r="BA316" s="836"/>
      <c r="BB316" s="555"/>
      <c r="BC316" s="836"/>
      <c r="BD316" s="555"/>
      <c r="BE316" s="836"/>
      <c r="BF316" s="555"/>
      <c r="BG316" s="836"/>
      <c r="BH316" s="555"/>
      <c r="BI316" s="836"/>
      <c r="BJ316" s="555"/>
      <c r="BK316" s="836"/>
      <c r="BL316" s="555"/>
      <c r="BM316" s="836"/>
      <c r="BN316" s="555"/>
      <c r="BO316" s="836"/>
      <c r="BP316" s="555"/>
      <c r="BQ316" s="838"/>
      <c r="BR316" s="838"/>
      <c r="BS316" s="838"/>
      <c r="BT316" s="838"/>
      <c r="BU316" s="838"/>
      <c r="BV316" s="838"/>
      <c r="BW316" s="838"/>
      <c r="BX316" s="838"/>
      <c r="BY316" s="838"/>
      <c r="BZ316" s="838"/>
      <c r="CA316" s="838"/>
      <c r="CB316" s="1154"/>
      <c r="CC316" s="838"/>
      <c r="CD316" s="838"/>
      <c r="CE316" s="838"/>
      <c r="CF316" s="838"/>
      <c r="CG316" s="838"/>
      <c r="CH316" s="838"/>
      <c r="CI316" s="838"/>
      <c r="CJ316" s="838"/>
      <c r="CK316" s="838"/>
      <c r="CL316" s="838"/>
      <c r="CM316" s="838"/>
      <c r="CN316" s="838"/>
      <c r="CO316" s="838"/>
      <c r="CP316" s="838"/>
      <c r="CQ316" s="838"/>
      <c r="CR316" s="838"/>
      <c r="CS316" s="838"/>
      <c r="CT316" s="838"/>
      <c r="CU316" s="838"/>
      <c r="CV316" s="838"/>
      <c r="CW316" s="838"/>
      <c r="CX316" s="838"/>
      <c r="CY316" s="838"/>
      <c r="CZ316" s="838"/>
      <c r="DA316" s="838"/>
      <c r="DB316" s="838"/>
      <c r="DC316" s="838"/>
      <c r="DD316" s="838"/>
      <c r="DE316" s="838"/>
      <c r="DF316" s="838"/>
      <c r="DG316" s="838"/>
      <c r="DH316" s="838"/>
      <c r="DI316" s="838"/>
      <c r="DJ316" s="838"/>
      <c r="DK316" s="838"/>
      <c r="DL316" s="838"/>
      <c r="DM316" s="838"/>
      <c r="DN316" s="838"/>
      <c r="DO316" s="838"/>
      <c r="DP316" s="838"/>
      <c r="DQ316" s="838"/>
      <c r="DR316" s="838"/>
      <c r="DS316" s="838"/>
      <c r="DT316" s="838"/>
      <c r="DU316" s="838"/>
      <c r="DV316" s="838"/>
      <c r="DW316" s="838"/>
      <c r="DX316" s="838"/>
      <c r="DY316" s="838"/>
      <c r="DZ316" s="838"/>
      <c r="EA316" s="838"/>
      <c r="EB316" s="838"/>
      <c r="EC316" s="838"/>
      <c r="ED316" s="838"/>
      <c r="EE316" s="838"/>
      <c r="EF316" s="838"/>
      <c r="EG316" s="838"/>
      <c r="EH316" s="838"/>
      <c r="EI316" s="838"/>
      <c r="EJ316" s="838"/>
      <c r="EK316" s="838"/>
      <c r="EL316" s="838"/>
      <c r="EM316" s="838"/>
      <c r="EN316" s="838"/>
      <c r="EO316" s="838"/>
      <c r="EP316" s="838"/>
      <c r="EQ316" s="838"/>
      <c r="ER316" s="838"/>
      <c r="ES316" s="838"/>
      <c r="ET316" s="838"/>
      <c r="EU316" s="838"/>
      <c r="EV316" s="838"/>
      <c r="EW316" s="838"/>
      <c r="EX316" s="838"/>
      <c r="EY316" s="838"/>
      <c r="EZ316" s="838"/>
      <c r="FA316" s="838"/>
      <c r="FB316" s="838"/>
      <c r="FC316" s="838"/>
      <c r="FD316" s="838"/>
      <c r="FE316" s="838"/>
      <c r="FF316" s="838"/>
      <c r="FG316" s="838"/>
      <c r="FH316" s="838"/>
      <c r="FI316" s="838"/>
      <c r="FJ316" s="838"/>
      <c r="FK316" s="838"/>
      <c r="FL316" s="838"/>
      <c r="FM316" s="838"/>
      <c r="FN316" s="838"/>
      <c r="FO316" s="838"/>
      <c r="FP316" s="838"/>
      <c r="FQ316" s="838"/>
      <c r="FR316" s="838"/>
      <c r="FS316" s="838"/>
      <c r="FT316" s="838"/>
      <c r="FU316" s="838"/>
      <c r="FV316" s="838"/>
      <c r="FW316" s="838"/>
      <c r="IA316" s="710"/>
      <c r="IP316" s="710"/>
      <c r="IT316" s="711"/>
      <c r="JX316" s="838"/>
      <c r="JY316" s="838"/>
      <c r="JZ316" s="838"/>
      <c r="KA316" s="838"/>
      <c r="KB316" s="838"/>
    </row>
    <row r="317" spans="1:288" customFormat="1">
      <c r="A317" s="836"/>
      <c r="B317" s="836"/>
      <c r="C317" s="838"/>
      <c r="D317" s="838"/>
      <c r="E317" s="838"/>
      <c r="F317" s="836"/>
      <c r="G317" s="836"/>
      <c r="H317" s="836"/>
      <c r="I317" s="836"/>
      <c r="J317" s="836"/>
      <c r="K317" s="836"/>
      <c r="L317" s="836"/>
      <c r="M317" s="838"/>
      <c r="N317" s="838"/>
      <c r="O317" s="838"/>
      <c r="P317" s="838"/>
      <c r="Q317" s="838"/>
      <c r="R317" s="838"/>
      <c r="S317" s="838"/>
      <c r="T317" s="838"/>
      <c r="U317" s="59"/>
      <c r="V317" s="59"/>
      <c r="W317" s="496"/>
      <c r="X317" s="496"/>
      <c r="Y317" s="496"/>
      <c r="Z317" s="496"/>
      <c r="AA317" s="512"/>
      <c r="AB317" s="836"/>
      <c r="AC317" s="836"/>
      <c r="AD317" s="555"/>
      <c r="AE317" s="512"/>
      <c r="AF317" s="836"/>
      <c r="AG317" s="836"/>
      <c r="AH317" s="555"/>
      <c r="AI317" s="836"/>
      <c r="AJ317" s="836"/>
      <c r="AK317" s="836"/>
      <c r="AL317" s="836"/>
      <c r="AM317" s="836"/>
      <c r="AN317" s="555"/>
      <c r="AO317" s="836"/>
      <c r="AP317" s="555"/>
      <c r="AQ317" s="836"/>
      <c r="AR317" s="555"/>
      <c r="AS317" s="836"/>
      <c r="AT317" s="555"/>
      <c r="AU317" s="836"/>
      <c r="AV317" s="555"/>
      <c r="AW317" s="836"/>
      <c r="AX317" s="555"/>
      <c r="AY317" s="836"/>
      <c r="AZ317" s="555"/>
      <c r="BA317" s="836"/>
      <c r="BB317" s="555"/>
      <c r="BC317" s="836"/>
      <c r="BD317" s="555"/>
      <c r="BE317" s="836"/>
      <c r="BF317" s="555"/>
      <c r="BG317" s="836"/>
      <c r="BH317" s="555"/>
      <c r="BI317" s="836"/>
      <c r="BJ317" s="555"/>
      <c r="BK317" s="836"/>
      <c r="BL317" s="555"/>
      <c r="BM317" s="836"/>
      <c r="BN317" s="555"/>
      <c r="BO317" s="836"/>
      <c r="BP317" s="555"/>
      <c r="BQ317" s="838"/>
      <c r="BR317" s="838"/>
      <c r="BS317" s="838"/>
      <c r="BT317" s="838"/>
      <c r="BU317" s="838"/>
      <c r="BV317" s="838"/>
      <c r="BW317" s="838"/>
      <c r="BX317" s="838"/>
      <c r="BY317" s="838"/>
      <c r="BZ317" s="838"/>
      <c r="CA317" s="838"/>
      <c r="CB317" s="1154"/>
      <c r="CC317" s="838"/>
      <c r="CD317" s="838"/>
      <c r="CE317" s="838"/>
      <c r="CF317" s="838"/>
      <c r="CG317" s="838"/>
      <c r="CH317" s="838"/>
      <c r="CI317" s="838"/>
      <c r="CJ317" s="838"/>
      <c r="CK317" s="838"/>
      <c r="CL317" s="838"/>
      <c r="CM317" s="838"/>
      <c r="CN317" s="838"/>
      <c r="CO317" s="838"/>
      <c r="CP317" s="838"/>
      <c r="CQ317" s="838"/>
      <c r="CR317" s="838"/>
      <c r="CS317" s="838"/>
      <c r="CT317" s="838"/>
      <c r="CU317" s="838"/>
      <c r="CV317" s="838"/>
      <c r="CW317" s="838"/>
      <c r="CX317" s="838"/>
      <c r="CY317" s="838"/>
      <c r="CZ317" s="838"/>
      <c r="DA317" s="838"/>
      <c r="DB317" s="838"/>
      <c r="DC317" s="838"/>
      <c r="DD317" s="838"/>
      <c r="DE317" s="838"/>
      <c r="DF317" s="838"/>
      <c r="DG317" s="838"/>
      <c r="DH317" s="838"/>
      <c r="DI317" s="838"/>
      <c r="DJ317" s="838"/>
      <c r="DK317" s="838"/>
      <c r="DL317" s="838"/>
      <c r="DM317" s="838"/>
      <c r="DN317" s="838"/>
      <c r="DO317" s="838"/>
      <c r="DP317" s="838"/>
      <c r="DQ317" s="838"/>
      <c r="DR317" s="838"/>
      <c r="DS317" s="838"/>
      <c r="DT317" s="838"/>
      <c r="DU317" s="838"/>
      <c r="DV317" s="838"/>
      <c r="DW317" s="838"/>
      <c r="DX317" s="838"/>
      <c r="DY317" s="838"/>
      <c r="DZ317" s="838"/>
      <c r="EA317" s="838"/>
      <c r="EB317" s="838"/>
      <c r="EC317" s="838"/>
      <c r="ED317" s="838"/>
      <c r="EE317" s="838"/>
      <c r="EF317" s="838"/>
      <c r="EG317" s="838"/>
      <c r="EH317" s="838"/>
      <c r="EI317" s="838"/>
      <c r="EJ317" s="838"/>
      <c r="EK317" s="838"/>
      <c r="EL317" s="838"/>
      <c r="EM317" s="838"/>
      <c r="EN317" s="838"/>
      <c r="EO317" s="838"/>
      <c r="EP317" s="838"/>
      <c r="EQ317" s="838"/>
      <c r="ER317" s="838"/>
      <c r="ES317" s="838"/>
      <c r="ET317" s="838"/>
      <c r="EU317" s="838"/>
      <c r="EV317" s="838"/>
      <c r="EW317" s="838"/>
      <c r="EX317" s="838"/>
      <c r="EY317" s="838"/>
      <c r="EZ317" s="838"/>
      <c r="FA317" s="838"/>
      <c r="FB317" s="838"/>
      <c r="FC317" s="838"/>
      <c r="FD317" s="838"/>
      <c r="FE317" s="838"/>
      <c r="FF317" s="838"/>
      <c r="FG317" s="838"/>
      <c r="FH317" s="838"/>
      <c r="FI317" s="838"/>
      <c r="FJ317" s="838"/>
      <c r="FK317" s="838"/>
      <c r="FL317" s="838"/>
      <c r="FM317" s="838"/>
      <c r="FN317" s="838"/>
      <c r="FO317" s="838"/>
      <c r="FP317" s="838"/>
      <c r="FQ317" s="838"/>
      <c r="FR317" s="838"/>
      <c r="FS317" s="838"/>
      <c r="FT317" s="838"/>
      <c r="FU317" s="838"/>
      <c r="FV317" s="838"/>
      <c r="FW317" s="838"/>
      <c r="IA317" s="710"/>
      <c r="IP317" s="710"/>
      <c r="IT317" s="711"/>
      <c r="JX317" s="838"/>
      <c r="JY317" s="838"/>
      <c r="JZ317" s="838"/>
      <c r="KA317" s="838"/>
      <c r="KB317" s="838"/>
    </row>
    <row r="318" spans="1:288" customFormat="1">
      <c r="A318" s="836"/>
      <c r="B318" s="836"/>
      <c r="C318" s="838"/>
      <c r="D318" s="838"/>
      <c r="E318" s="838"/>
      <c r="F318" s="836"/>
      <c r="G318" s="836"/>
      <c r="H318" s="836"/>
      <c r="I318" s="836"/>
      <c r="J318" s="836"/>
      <c r="K318" s="836"/>
      <c r="L318" s="836"/>
      <c r="M318" s="838"/>
      <c r="N318" s="838"/>
      <c r="O318" s="838"/>
      <c r="P318" s="838"/>
      <c r="Q318" s="838"/>
      <c r="R318" s="838"/>
      <c r="S318" s="838"/>
      <c r="T318" s="838"/>
      <c r="U318" s="59"/>
      <c r="V318" s="59"/>
      <c r="W318" s="496"/>
      <c r="X318" s="496"/>
      <c r="Y318" s="496"/>
      <c r="Z318" s="496"/>
      <c r="AA318" s="512"/>
      <c r="AB318" s="836"/>
      <c r="AC318" s="836"/>
      <c r="AD318" s="555"/>
      <c r="AE318" s="512"/>
      <c r="AF318" s="836"/>
      <c r="AG318" s="836"/>
      <c r="AH318" s="555"/>
      <c r="AI318" s="836"/>
      <c r="AJ318" s="836"/>
      <c r="AK318" s="836"/>
      <c r="AL318" s="836"/>
      <c r="AM318" s="836"/>
      <c r="AN318" s="555"/>
      <c r="AO318" s="836"/>
      <c r="AP318" s="555"/>
      <c r="AQ318" s="836"/>
      <c r="AR318" s="555"/>
      <c r="AS318" s="836"/>
      <c r="AT318" s="555"/>
      <c r="AU318" s="836"/>
      <c r="AV318" s="555"/>
      <c r="AW318" s="836"/>
      <c r="AX318" s="555"/>
      <c r="AY318" s="836"/>
      <c r="AZ318" s="555"/>
      <c r="BA318" s="836"/>
      <c r="BB318" s="555"/>
      <c r="BC318" s="836"/>
      <c r="BD318" s="555"/>
      <c r="BE318" s="836"/>
      <c r="BF318" s="555"/>
      <c r="BG318" s="836"/>
      <c r="BH318" s="555"/>
      <c r="BI318" s="836"/>
      <c r="BJ318" s="555"/>
      <c r="BK318" s="836"/>
      <c r="BL318" s="555"/>
      <c r="BM318" s="836"/>
      <c r="BN318" s="555"/>
      <c r="BO318" s="836"/>
      <c r="BP318" s="555"/>
      <c r="BQ318" s="838"/>
      <c r="BR318" s="838"/>
      <c r="BS318" s="838"/>
      <c r="BT318" s="838"/>
      <c r="BU318" s="838"/>
      <c r="BV318" s="838"/>
      <c r="BW318" s="838"/>
      <c r="BX318" s="838"/>
      <c r="BY318" s="838"/>
      <c r="BZ318" s="838"/>
      <c r="CA318" s="838"/>
      <c r="CB318" s="1154"/>
      <c r="CC318" s="838"/>
      <c r="CD318" s="838"/>
      <c r="CE318" s="838"/>
      <c r="CF318" s="838"/>
      <c r="CG318" s="838"/>
      <c r="CH318" s="838"/>
      <c r="CI318" s="838"/>
      <c r="CJ318" s="838"/>
      <c r="CK318" s="838"/>
      <c r="CL318" s="838"/>
      <c r="CM318" s="838"/>
      <c r="CN318" s="838"/>
      <c r="CO318" s="838"/>
      <c r="CP318" s="838"/>
      <c r="CQ318" s="838"/>
      <c r="CR318" s="838"/>
      <c r="CS318" s="838"/>
      <c r="CT318" s="838"/>
      <c r="CU318" s="838"/>
      <c r="CV318" s="838"/>
      <c r="CW318" s="838"/>
      <c r="CX318" s="838"/>
      <c r="CY318" s="838"/>
      <c r="CZ318" s="838"/>
      <c r="DA318" s="838"/>
      <c r="DB318" s="838"/>
      <c r="DC318" s="838"/>
      <c r="DD318" s="838"/>
      <c r="DE318" s="838"/>
      <c r="DF318" s="838"/>
      <c r="DG318" s="838"/>
      <c r="DH318" s="838"/>
      <c r="DI318" s="838"/>
      <c r="DJ318" s="838"/>
      <c r="DK318" s="838"/>
      <c r="DL318" s="838"/>
      <c r="DM318" s="838"/>
      <c r="DN318" s="838"/>
      <c r="DO318" s="838"/>
      <c r="DP318" s="838"/>
      <c r="DQ318" s="838"/>
      <c r="DR318" s="838"/>
      <c r="DS318" s="838"/>
      <c r="DT318" s="838"/>
      <c r="DU318" s="838"/>
      <c r="DV318" s="838"/>
      <c r="DW318" s="838"/>
      <c r="DX318" s="838"/>
      <c r="DY318" s="838"/>
      <c r="DZ318" s="838"/>
      <c r="EA318" s="838"/>
      <c r="EB318" s="838"/>
      <c r="EC318" s="838"/>
      <c r="ED318" s="838"/>
      <c r="EE318" s="838"/>
      <c r="EF318" s="838"/>
      <c r="EG318" s="838"/>
      <c r="EH318" s="838"/>
      <c r="EI318" s="838"/>
      <c r="EJ318" s="838"/>
      <c r="EK318" s="838"/>
      <c r="EL318" s="838"/>
      <c r="EM318" s="838"/>
      <c r="EN318" s="838"/>
      <c r="EO318" s="838"/>
      <c r="EP318" s="838"/>
      <c r="EQ318" s="838"/>
      <c r="ER318" s="838"/>
      <c r="ES318" s="838"/>
      <c r="ET318" s="838"/>
      <c r="EU318" s="838"/>
      <c r="EV318" s="838"/>
      <c r="EW318" s="838"/>
      <c r="EX318" s="838"/>
      <c r="EY318" s="838"/>
      <c r="EZ318" s="838"/>
      <c r="FA318" s="838"/>
      <c r="FB318" s="838"/>
      <c r="FC318" s="838"/>
      <c r="FD318" s="838"/>
      <c r="FE318" s="838"/>
      <c r="FF318" s="838"/>
      <c r="FG318" s="838"/>
      <c r="FH318" s="838"/>
      <c r="FI318" s="838"/>
      <c r="FJ318" s="838"/>
      <c r="FK318" s="838"/>
      <c r="FL318" s="838"/>
      <c r="FM318" s="838"/>
      <c r="FN318" s="838"/>
      <c r="FO318" s="838"/>
      <c r="FP318" s="838"/>
      <c r="FQ318" s="838"/>
      <c r="FR318" s="838"/>
      <c r="FS318" s="838"/>
      <c r="FT318" s="838"/>
      <c r="FU318" s="838"/>
      <c r="FV318" s="838"/>
      <c r="FW318" s="838"/>
      <c r="IA318" s="710"/>
      <c r="IP318" s="710"/>
      <c r="IT318" s="711"/>
      <c r="JX318" s="838"/>
      <c r="JY318" s="838"/>
      <c r="JZ318" s="838"/>
      <c r="KA318" s="838"/>
      <c r="KB318" s="838"/>
    </row>
    <row r="319" spans="1:288" customFormat="1">
      <c r="A319" s="836"/>
      <c r="B319" s="836"/>
      <c r="C319" s="838"/>
      <c r="D319" s="838"/>
      <c r="E319" s="838"/>
      <c r="F319" s="836"/>
      <c r="G319" s="836"/>
      <c r="H319" s="836"/>
      <c r="I319" s="836"/>
      <c r="J319" s="836"/>
      <c r="K319" s="836"/>
      <c r="L319" s="836"/>
      <c r="M319" s="838"/>
      <c r="N319" s="838"/>
      <c r="O319" s="838"/>
      <c r="P319" s="838"/>
      <c r="Q319" s="838"/>
      <c r="R319" s="838"/>
      <c r="S319" s="838"/>
      <c r="T319" s="838"/>
      <c r="U319" s="59"/>
      <c r="V319" s="59"/>
      <c r="W319" s="496"/>
      <c r="X319" s="496"/>
      <c r="Y319" s="496"/>
      <c r="Z319" s="496"/>
      <c r="AA319" s="512"/>
      <c r="AB319" s="836"/>
      <c r="AC319" s="836"/>
      <c r="AD319" s="555"/>
      <c r="AE319" s="512"/>
      <c r="AF319" s="836"/>
      <c r="AG319" s="836"/>
      <c r="AH319" s="555"/>
      <c r="AI319" s="836"/>
      <c r="AJ319" s="836"/>
      <c r="AK319" s="836"/>
      <c r="AL319" s="836"/>
      <c r="AM319" s="836"/>
      <c r="AN319" s="555"/>
      <c r="AO319" s="836"/>
      <c r="AP319" s="555"/>
      <c r="AQ319" s="836"/>
      <c r="AR319" s="555"/>
      <c r="AS319" s="836"/>
      <c r="AT319" s="555"/>
      <c r="AU319" s="836"/>
      <c r="AV319" s="555"/>
      <c r="AW319" s="836"/>
      <c r="AX319" s="555"/>
      <c r="AY319" s="836"/>
      <c r="AZ319" s="555"/>
      <c r="BA319" s="836"/>
      <c r="BB319" s="555"/>
      <c r="BC319" s="836"/>
      <c r="BD319" s="555"/>
      <c r="BE319" s="836"/>
      <c r="BF319" s="555"/>
      <c r="BG319" s="836"/>
      <c r="BH319" s="555"/>
      <c r="BI319" s="836"/>
      <c r="BJ319" s="555"/>
      <c r="BK319" s="836"/>
      <c r="BL319" s="555"/>
      <c r="BM319" s="836"/>
      <c r="BN319" s="555"/>
      <c r="BO319" s="836"/>
      <c r="BP319" s="555"/>
      <c r="BQ319" s="838"/>
      <c r="BR319" s="838"/>
      <c r="BS319" s="838"/>
      <c r="BT319" s="838"/>
      <c r="BU319" s="838"/>
      <c r="BV319" s="838"/>
      <c r="BW319" s="838"/>
      <c r="BX319" s="838"/>
      <c r="BY319" s="838"/>
      <c r="BZ319" s="838"/>
      <c r="CA319" s="838"/>
      <c r="CB319" s="1154"/>
      <c r="CC319" s="838"/>
      <c r="CD319" s="838"/>
      <c r="CE319" s="838"/>
      <c r="CF319" s="838"/>
      <c r="CG319" s="838"/>
      <c r="CH319" s="838"/>
      <c r="CI319" s="838"/>
      <c r="CJ319" s="838"/>
      <c r="CK319" s="838"/>
      <c r="CL319" s="838"/>
      <c r="CM319" s="838"/>
      <c r="CN319" s="838"/>
      <c r="CO319" s="838"/>
      <c r="CP319" s="838"/>
      <c r="CQ319" s="838"/>
      <c r="CR319" s="838"/>
      <c r="CS319" s="838"/>
      <c r="CT319" s="838"/>
      <c r="CU319" s="838"/>
      <c r="CV319" s="838"/>
      <c r="CW319" s="838"/>
      <c r="CX319" s="838"/>
      <c r="CY319" s="838"/>
      <c r="CZ319" s="838"/>
      <c r="DA319" s="838"/>
      <c r="DB319" s="838"/>
      <c r="DC319" s="838"/>
      <c r="DD319" s="838"/>
      <c r="DE319" s="838"/>
      <c r="DF319" s="838"/>
      <c r="DG319" s="838"/>
      <c r="DH319" s="838"/>
      <c r="DI319" s="838"/>
      <c r="DJ319" s="838"/>
      <c r="DK319" s="838"/>
      <c r="DL319" s="838"/>
      <c r="DM319" s="838"/>
      <c r="DN319" s="838"/>
      <c r="DO319" s="838"/>
      <c r="DP319" s="838"/>
      <c r="DQ319" s="838"/>
      <c r="DR319" s="838"/>
      <c r="DS319" s="838"/>
      <c r="DT319" s="838"/>
      <c r="DU319" s="838"/>
      <c r="DV319" s="838"/>
      <c r="DW319" s="838"/>
      <c r="DX319" s="838"/>
      <c r="DY319" s="838"/>
      <c r="DZ319" s="838"/>
      <c r="EA319" s="838"/>
      <c r="EB319" s="838"/>
      <c r="EC319" s="838"/>
      <c r="ED319" s="838"/>
      <c r="EE319" s="838"/>
      <c r="EF319" s="838"/>
      <c r="EG319" s="838"/>
      <c r="EH319" s="838"/>
      <c r="EI319" s="838"/>
      <c r="EJ319" s="838"/>
      <c r="EK319" s="838"/>
      <c r="EL319" s="838"/>
      <c r="EM319" s="838"/>
      <c r="EN319" s="838"/>
      <c r="EO319" s="838"/>
      <c r="EP319" s="838"/>
      <c r="EQ319" s="838"/>
      <c r="ER319" s="838"/>
      <c r="ES319" s="838"/>
      <c r="ET319" s="838"/>
      <c r="EU319" s="838"/>
      <c r="EV319" s="838"/>
      <c r="EW319" s="838"/>
      <c r="EX319" s="838"/>
      <c r="EY319" s="838"/>
      <c r="EZ319" s="838"/>
      <c r="FA319" s="838"/>
      <c r="FB319" s="838"/>
      <c r="FC319" s="838"/>
      <c r="FD319" s="838"/>
      <c r="FE319" s="838"/>
      <c r="FF319" s="838"/>
      <c r="FG319" s="838"/>
      <c r="FH319" s="838"/>
      <c r="FI319" s="838"/>
      <c r="FJ319" s="838"/>
      <c r="FK319" s="838"/>
      <c r="FL319" s="838"/>
      <c r="FM319" s="838"/>
      <c r="FN319" s="838"/>
      <c r="FO319" s="838"/>
      <c r="FP319" s="838"/>
      <c r="FQ319" s="838"/>
      <c r="FR319" s="838"/>
      <c r="FS319" s="838"/>
      <c r="FT319" s="838"/>
      <c r="FU319" s="838"/>
      <c r="FV319" s="838"/>
      <c r="FW319" s="838"/>
      <c r="IA319" s="710"/>
      <c r="IP319" s="710"/>
      <c r="IT319" s="711"/>
      <c r="JX319" s="838"/>
      <c r="JY319" s="838"/>
      <c r="JZ319" s="838"/>
      <c r="KA319" s="838"/>
      <c r="KB319" s="838"/>
    </row>
    <row r="320" spans="1:288" customFormat="1">
      <c r="A320" s="836"/>
      <c r="B320" s="836"/>
      <c r="C320" s="838"/>
      <c r="D320" s="838"/>
      <c r="E320" s="838"/>
      <c r="F320" s="836"/>
      <c r="G320" s="836"/>
      <c r="H320" s="836"/>
      <c r="I320" s="836"/>
      <c r="J320" s="836"/>
      <c r="K320" s="836"/>
      <c r="L320" s="836"/>
      <c r="M320" s="838"/>
      <c r="N320" s="838"/>
      <c r="O320" s="838"/>
      <c r="P320" s="838"/>
      <c r="Q320" s="838"/>
      <c r="R320" s="838"/>
      <c r="S320" s="838"/>
      <c r="T320" s="838"/>
      <c r="U320" s="59"/>
      <c r="V320" s="59"/>
      <c r="W320" s="496"/>
      <c r="X320" s="496"/>
      <c r="Y320" s="496"/>
      <c r="Z320" s="496"/>
      <c r="AA320" s="512"/>
      <c r="AB320" s="836"/>
      <c r="AC320" s="836"/>
      <c r="AD320" s="555"/>
      <c r="AE320" s="512"/>
      <c r="AF320" s="836"/>
      <c r="AG320" s="836"/>
      <c r="AH320" s="555"/>
      <c r="AI320" s="836"/>
      <c r="AJ320" s="836"/>
      <c r="AK320" s="836"/>
      <c r="AL320" s="836"/>
      <c r="AM320" s="836"/>
      <c r="AN320" s="555"/>
      <c r="AO320" s="836"/>
      <c r="AP320" s="555"/>
      <c r="AQ320" s="836"/>
      <c r="AR320" s="555"/>
      <c r="AS320" s="836"/>
      <c r="AT320" s="555"/>
      <c r="AU320" s="836"/>
      <c r="AV320" s="555"/>
      <c r="AW320" s="836"/>
      <c r="AX320" s="555"/>
      <c r="AY320" s="836"/>
      <c r="AZ320" s="555"/>
      <c r="BA320" s="836"/>
      <c r="BB320" s="555"/>
      <c r="BC320" s="836"/>
      <c r="BD320" s="555"/>
      <c r="BE320" s="836"/>
      <c r="BF320" s="555"/>
      <c r="BG320" s="836"/>
      <c r="BH320" s="555"/>
      <c r="BI320" s="836"/>
      <c r="BJ320" s="555"/>
      <c r="BK320" s="836"/>
      <c r="BL320" s="555"/>
      <c r="BM320" s="836"/>
      <c r="BN320" s="555"/>
      <c r="BO320" s="836"/>
      <c r="BP320" s="555"/>
      <c r="BQ320" s="838"/>
      <c r="BR320" s="838"/>
      <c r="BS320" s="838"/>
      <c r="BT320" s="838"/>
      <c r="BU320" s="838"/>
      <c r="BV320" s="838"/>
      <c r="BW320" s="838"/>
      <c r="BX320" s="838"/>
      <c r="BY320" s="838"/>
      <c r="BZ320" s="838"/>
      <c r="CA320" s="838"/>
      <c r="CB320" s="1154"/>
      <c r="CC320" s="838"/>
      <c r="CD320" s="838"/>
      <c r="CE320" s="838"/>
      <c r="CF320" s="838"/>
      <c r="CG320" s="838"/>
      <c r="CH320" s="838"/>
      <c r="CI320" s="838"/>
      <c r="CJ320" s="838"/>
      <c r="CK320" s="838"/>
      <c r="CL320" s="838"/>
      <c r="CM320" s="838"/>
      <c r="CN320" s="838"/>
      <c r="CO320" s="838"/>
      <c r="CP320" s="838"/>
      <c r="CQ320" s="838"/>
      <c r="CR320" s="838"/>
      <c r="CS320" s="838"/>
      <c r="CT320" s="838"/>
      <c r="CU320" s="838"/>
      <c r="CV320" s="838"/>
      <c r="CW320" s="838"/>
      <c r="CX320" s="838"/>
      <c r="CY320" s="838"/>
      <c r="CZ320" s="838"/>
      <c r="DA320" s="838"/>
      <c r="DB320" s="838"/>
      <c r="DC320" s="838"/>
      <c r="DD320" s="838"/>
      <c r="DE320" s="838"/>
      <c r="DF320" s="838"/>
      <c r="DG320" s="838"/>
      <c r="DH320" s="838"/>
      <c r="DI320" s="838"/>
      <c r="DJ320" s="838"/>
      <c r="DK320" s="838"/>
      <c r="DL320" s="838"/>
      <c r="DM320" s="838"/>
      <c r="DN320" s="838"/>
      <c r="DO320" s="838"/>
      <c r="DP320" s="838"/>
      <c r="DQ320" s="838"/>
      <c r="DR320" s="838"/>
      <c r="DS320" s="838"/>
      <c r="DT320" s="838"/>
      <c r="DU320" s="838"/>
      <c r="DV320" s="838"/>
      <c r="DW320" s="838"/>
      <c r="DX320" s="838"/>
      <c r="DY320" s="838"/>
      <c r="DZ320" s="838"/>
      <c r="EA320" s="838"/>
      <c r="EB320" s="838"/>
      <c r="EC320" s="838"/>
      <c r="ED320" s="838"/>
      <c r="EE320" s="838"/>
      <c r="EF320" s="838"/>
      <c r="EG320" s="838"/>
      <c r="EH320" s="838"/>
      <c r="EI320" s="838"/>
      <c r="EJ320" s="838"/>
      <c r="EK320" s="838"/>
      <c r="EL320" s="838"/>
      <c r="EM320" s="838"/>
      <c r="EN320" s="838"/>
      <c r="EO320" s="838"/>
      <c r="EP320" s="838"/>
      <c r="EQ320" s="838"/>
      <c r="ER320" s="838"/>
      <c r="ES320" s="838"/>
      <c r="ET320" s="838"/>
      <c r="EU320" s="838"/>
      <c r="EV320" s="838"/>
      <c r="EW320" s="838"/>
      <c r="EX320" s="838"/>
      <c r="EY320" s="838"/>
      <c r="EZ320" s="838"/>
      <c r="FA320" s="838"/>
      <c r="FB320" s="838"/>
      <c r="FC320" s="838"/>
      <c r="FD320" s="838"/>
      <c r="FE320" s="838"/>
      <c r="FF320" s="838"/>
      <c r="FG320" s="838"/>
      <c r="FH320" s="838"/>
      <c r="FI320" s="838"/>
      <c r="FJ320" s="838"/>
      <c r="FK320" s="838"/>
      <c r="FL320" s="838"/>
      <c r="FM320" s="838"/>
      <c r="FN320" s="838"/>
      <c r="FO320" s="838"/>
      <c r="FP320" s="838"/>
      <c r="FQ320" s="838"/>
      <c r="FR320" s="838"/>
      <c r="FS320" s="838"/>
      <c r="FT320" s="838"/>
      <c r="FU320" s="838"/>
      <c r="FV320" s="838"/>
      <c r="FW320" s="838"/>
      <c r="IA320" s="710"/>
      <c r="IP320" s="710"/>
      <c r="IT320" s="711"/>
      <c r="JX320" s="838"/>
      <c r="JY320" s="838"/>
      <c r="JZ320" s="838"/>
      <c r="KA320" s="838"/>
      <c r="KB320" s="838"/>
    </row>
    <row r="321" spans="1:288" customFormat="1">
      <c r="A321" s="836"/>
      <c r="B321" s="836"/>
      <c r="C321" s="838"/>
      <c r="D321" s="838"/>
      <c r="E321" s="838"/>
      <c r="F321" s="836"/>
      <c r="G321" s="836"/>
      <c r="H321" s="836"/>
      <c r="I321" s="836"/>
      <c r="J321" s="836"/>
      <c r="K321" s="836"/>
      <c r="L321" s="836"/>
      <c r="M321" s="838"/>
      <c r="N321" s="838"/>
      <c r="O321" s="838"/>
      <c r="P321" s="838"/>
      <c r="Q321" s="838"/>
      <c r="R321" s="838"/>
      <c r="S321" s="838"/>
      <c r="T321" s="838"/>
      <c r="U321" s="59"/>
      <c r="V321" s="59"/>
      <c r="W321" s="496"/>
      <c r="X321" s="496"/>
      <c r="Y321" s="496"/>
      <c r="Z321" s="496"/>
      <c r="AA321" s="512"/>
      <c r="AB321" s="836"/>
      <c r="AC321" s="836"/>
      <c r="AD321" s="555"/>
      <c r="AE321" s="512"/>
      <c r="AF321" s="836"/>
      <c r="AG321" s="836"/>
      <c r="AH321" s="555"/>
      <c r="AI321" s="836"/>
      <c r="AJ321" s="836"/>
      <c r="AK321" s="836"/>
      <c r="AL321" s="836"/>
      <c r="AM321" s="836"/>
      <c r="AN321" s="555"/>
      <c r="AO321" s="836"/>
      <c r="AP321" s="555"/>
      <c r="AQ321" s="836"/>
      <c r="AR321" s="555"/>
      <c r="AS321" s="836"/>
      <c r="AT321" s="555"/>
      <c r="AU321" s="836"/>
      <c r="AV321" s="555"/>
      <c r="AW321" s="836"/>
      <c r="AX321" s="555"/>
      <c r="AY321" s="836"/>
      <c r="AZ321" s="555"/>
      <c r="BA321" s="836"/>
      <c r="BB321" s="555"/>
      <c r="BC321" s="836"/>
      <c r="BD321" s="555"/>
      <c r="BE321" s="836"/>
      <c r="BF321" s="555"/>
      <c r="BG321" s="836"/>
      <c r="BH321" s="555"/>
      <c r="BI321" s="836"/>
      <c r="BJ321" s="555"/>
      <c r="BK321" s="836"/>
      <c r="BL321" s="555"/>
      <c r="BM321" s="836"/>
      <c r="BN321" s="555"/>
      <c r="BO321" s="836"/>
      <c r="BP321" s="555"/>
      <c r="BQ321" s="838"/>
      <c r="BR321" s="838"/>
      <c r="BS321" s="838"/>
      <c r="BT321" s="838"/>
      <c r="BU321" s="838"/>
      <c r="BV321" s="838"/>
      <c r="BW321" s="838"/>
      <c r="BX321" s="838"/>
      <c r="BY321" s="838"/>
      <c r="BZ321" s="838"/>
      <c r="CA321" s="838"/>
      <c r="CB321" s="1154"/>
      <c r="CC321" s="838"/>
      <c r="CD321" s="838"/>
      <c r="CE321" s="838"/>
      <c r="CF321" s="838"/>
      <c r="CG321" s="838"/>
      <c r="CH321" s="838"/>
      <c r="CI321" s="838"/>
      <c r="CJ321" s="838"/>
      <c r="CK321" s="838"/>
      <c r="CL321" s="838"/>
      <c r="CM321" s="838"/>
      <c r="CN321" s="838"/>
      <c r="CO321" s="838"/>
      <c r="CP321" s="838"/>
      <c r="CQ321" s="838"/>
      <c r="CR321" s="838"/>
      <c r="CS321" s="838"/>
      <c r="CT321" s="838"/>
      <c r="CU321" s="838"/>
      <c r="CV321" s="838"/>
      <c r="CW321" s="838"/>
      <c r="CX321" s="838"/>
      <c r="CY321" s="838"/>
      <c r="CZ321" s="838"/>
      <c r="DA321" s="838"/>
      <c r="DB321" s="838"/>
      <c r="DC321" s="838"/>
      <c r="DD321" s="838"/>
      <c r="DE321" s="838"/>
      <c r="DF321" s="838"/>
      <c r="DG321" s="838"/>
      <c r="DH321" s="838"/>
      <c r="DI321" s="838"/>
      <c r="DJ321" s="838"/>
      <c r="DK321" s="838"/>
      <c r="DL321" s="838"/>
      <c r="DM321" s="838"/>
      <c r="DN321" s="838"/>
      <c r="DO321" s="838"/>
      <c r="DP321" s="838"/>
      <c r="DQ321" s="838"/>
      <c r="DR321" s="838"/>
      <c r="DS321" s="838"/>
      <c r="DT321" s="838"/>
      <c r="DU321" s="838"/>
      <c r="DV321" s="838"/>
      <c r="DW321" s="838"/>
      <c r="DX321" s="838"/>
      <c r="DY321" s="838"/>
      <c r="DZ321" s="838"/>
      <c r="EA321" s="838"/>
      <c r="EB321" s="838"/>
      <c r="EC321" s="838"/>
      <c r="ED321" s="838"/>
      <c r="EE321" s="838"/>
      <c r="EF321" s="838"/>
      <c r="EG321" s="838"/>
      <c r="EH321" s="838"/>
      <c r="EI321" s="838"/>
      <c r="EJ321" s="838"/>
      <c r="EK321" s="838"/>
      <c r="EL321" s="838"/>
      <c r="EM321" s="838"/>
      <c r="EN321" s="838"/>
      <c r="EO321" s="838"/>
      <c r="EP321" s="838"/>
      <c r="EQ321" s="838"/>
      <c r="ER321" s="838"/>
      <c r="ES321" s="838"/>
      <c r="ET321" s="838"/>
      <c r="EU321" s="838"/>
      <c r="EV321" s="838"/>
      <c r="EW321" s="838"/>
      <c r="EX321" s="838"/>
      <c r="EY321" s="838"/>
      <c r="EZ321" s="838"/>
      <c r="FA321" s="838"/>
      <c r="FB321" s="838"/>
      <c r="FC321" s="838"/>
      <c r="FD321" s="838"/>
      <c r="FE321" s="838"/>
      <c r="FF321" s="838"/>
      <c r="FG321" s="838"/>
      <c r="FH321" s="838"/>
      <c r="FI321" s="838"/>
      <c r="FJ321" s="838"/>
      <c r="FK321" s="838"/>
      <c r="FL321" s="838"/>
      <c r="FM321" s="838"/>
      <c r="FN321" s="838"/>
      <c r="FO321" s="838"/>
      <c r="FP321" s="838"/>
      <c r="FQ321" s="838"/>
      <c r="FR321" s="838"/>
      <c r="FS321" s="838"/>
      <c r="FT321" s="838"/>
      <c r="FU321" s="838"/>
      <c r="FV321" s="838"/>
      <c r="FW321" s="838"/>
      <c r="IA321" s="710"/>
      <c r="IP321" s="710"/>
      <c r="IT321" s="711"/>
      <c r="JX321" s="838"/>
      <c r="JY321" s="838"/>
      <c r="JZ321" s="838"/>
      <c r="KA321" s="838"/>
      <c r="KB321" s="838"/>
    </row>
    <row r="322" spans="1:288" customFormat="1">
      <c r="A322" s="836"/>
      <c r="B322" s="836"/>
      <c r="C322" s="838"/>
      <c r="D322" s="838"/>
      <c r="E322" s="838"/>
      <c r="F322" s="836"/>
      <c r="G322" s="836"/>
      <c r="H322" s="836"/>
      <c r="I322" s="836"/>
      <c r="J322" s="836"/>
      <c r="K322" s="836"/>
      <c r="L322" s="836"/>
      <c r="M322" s="838"/>
      <c r="N322" s="838"/>
      <c r="O322" s="838"/>
      <c r="P322" s="838"/>
      <c r="Q322" s="838"/>
      <c r="R322" s="838"/>
      <c r="S322" s="838"/>
      <c r="T322" s="838"/>
      <c r="U322" s="59"/>
      <c r="V322" s="59"/>
      <c r="W322" s="496"/>
      <c r="X322" s="496"/>
      <c r="Y322" s="496"/>
      <c r="Z322" s="496"/>
      <c r="AA322" s="512"/>
      <c r="AB322" s="836"/>
      <c r="AC322" s="836"/>
      <c r="AD322" s="555"/>
      <c r="AE322" s="512"/>
      <c r="AF322" s="836"/>
      <c r="AG322" s="836"/>
      <c r="AH322" s="555"/>
      <c r="AI322" s="836"/>
      <c r="AJ322" s="836"/>
      <c r="AK322" s="836"/>
      <c r="AL322" s="836"/>
      <c r="AM322" s="836"/>
      <c r="AN322" s="555"/>
      <c r="AO322" s="836"/>
      <c r="AP322" s="555"/>
      <c r="AQ322" s="836"/>
      <c r="AR322" s="555"/>
      <c r="AS322" s="836"/>
      <c r="AT322" s="555"/>
      <c r="AU322" s="836"/>
      <c r="AV322" s="555"/>
      <c r="AW322" s="836"/>
      <c r="AX322" s="555"/>
      <c r="AY322" s="836"/>
      <c r="AZ322" s="555"/>
      <c r="BA322" s="836"/>
      <c r="BB322" s="555"/>
      <c r="BC322" s="836"/>
      <c r="BD322" s="555"/>
      <c r="BE322" s="836"/>
      <c r="BF322" s="555"/>
      <c r="BG322" s="836"/>
      <c r="BH322" s="555"/>
      <c r="BI322" s="836"/>
      <c r="BJ322" s="555"/>
      <c r="BK322" s="836"/>
      <c r="BL322" s="555"/>
      <c r="BM322" s="836"/>
      <c r="BN322" s="555"/>
      <c r="BO322" s="836"/>
      <c r="BP322" s="555"/>
      <c r="BQ322" s="838"/>
      <c r="BR322" s="838"/>
      <c r="BS322" s="838"/>
      <c r="BT322" s="838"/>
      <c r="BU322" s="838"/>
      <c r="BV322" s="838"/>
      <c r="BW322" s="838"/>
      <c r="BX322" s="838"/>
      <c r="BY322" s="838"/>
      <c r="BZ322" s="838"/>
      <c r="CA322" s="838"/>
      <c r="CB322" s="1154"/>
      <c r="CC322" s="838"/>
      <c r="CD322" s="838"/>
      <c r="CE322" s="838"/>
      <c r="CF322" s="838"/>
      <c r="CG322" s="838"/>
      <c r="CH322" s="838"/>
      <c r="CI322" s="838"/>
      <c r="CJ322" s="838"/>
      <c r="CK322" s="838"/>
      <c r="CL322" s="838"/>
      <c r="CM322" s="838"/>
      <c r="CN322" s="838"/>
      <c r="CO322" s="838"/>
      <c r="CP322" s="838"/>
      <c r="CQ322" s="838"/>
      <c r="CR322" s="838"/>
      <c r="CS322" s="838"/>
      <c r="CT322" s="838"/>
      <c r="CU322" s="838"/>
      <c r="CV322" s="838"/>
      <c r="CW322" s="838"/>
      <c r="CX322" s="838"/>
      <c r="CY322" s="838"/>
      <c r="CZ322" s="838"/>
      <c r="DA322" s="838"/>
      <c r="DB322" s="838"/>
      <c r="DC322" s="838"/>
      <c r="DD322" s="838"/>
      <c r="DE322" s="838"/>
      <c r="DF322" s="838"/>
      <c r="DG322" s="838"/>
      <c r="DH322" s="838"/>
      <c r="DI322" s="838"/>
      <c r="DJ322" s="838"/>
      <c r="DK322" s="838"/>
      <c r="DL322" s="838"/>
      <c r="DM322" s="838"/>
      <c r="DN322" s="838"/>
      <c r="DO322" s="838"/>
      <c r="DP322" s="838"/>
      <c r="DQ322" s="838"/>
      <c r="DR322" s="838"/>
      <c r="DS322" s="838"/>
      <c r="DT322" s="838"/>
      <c r="DU322" s="838"/>
      <c r="DV322" s="838"/>
      <c r="DW322" s="838"/>
      <c r="DX322" s="838"/>
      <c r="DY322" s="838"/>
      <c r="DZ322" s="838"/>
      <c r="EA322" s="838"/>
      <c r="EB322" s="838"/>
      <c r="EC322" s="838"/>
      <c r="ED322" s="838"/>
      <c r="EE322" s="838"/>
      <c r="EF322" s="838"/>
      <c r="EG322" s="838"/>
      <c r="EH322" s="838"/>
      <c r="EI322" s="838"/>
      <c r="EJ322" s="838"/>
      <c r="EK322" s="838"/>
      <c r="EL322" s="838"/>
      <c r="EM322" s="838"/>
      <c r="EN322" s="838"/>
      <c r="EO322" s="838"/>
      <c r="EP322" s="838"/>
      <c r="EQ322" s="838"/>
      <c r="ER322" s="838"/>
      <c r="ES322" s="838"/>
      <c r="ET322" s="838"/>
      <c r="EU322" s="838"/>
      <c r="EV322" s="838"/>
      <c r="EW322" s="838"/>
      <c r="EX322" s="838"/>
      <c r="EY322" s="838"/>
      <c r="EZ322" s="838"/>
      <c r="FA322" s="838"/>
      <c r="FB322" s="838"/>
      <c r="FC322" s="838"/>
      <c r="FD322" s="838"/>
      <c r="FE322" s="838"/>
      <c r="FF322" s="838"/>
      <c r="FG322" s="838"/>
      <c r="FH322" s="838"/>
      <c r="FI322" s="838"/>
      <c r="FJ322" s="838"/>
      <c r="FK322" s="838"/>
      <c r="FL322" s="838"/>
      <c r="FM322" s="838"/>
      <c r="FN322" s="838"/>
      <c r="FO322" s="838"/>
      <c r="FP322" s="838"/>
      <c r="FQ322" s="838"/>
      <c r="FR322" s="838"/>
      <c r="FS322" s="838"/>
      <c r="FT322" s="838"/>
      <c r="FU322" s="838"/>
      <c r="FV322" s="838"/>
      <c r="FW322" s="838"/>
      <c r="IA322" s="710"/>
      <c r="IP322" s="710"/>
      <c r="IT322" s="711"/>
      <c r="JX322" s="838"/>
      <c r="JY322" s="838"/>
      <c r="JZ322" s="838"/>
      <c r="KA322" s="838"/>
      <c r="KB322" s="838"/>
    </row>
    <row r="323" spans="1:288" customFormat="1">
      <c r="A323" s="836"/>
      <c r="B323" s="836"/>
      <c r="C323" s="838"/>
      <c r="D323" s="838"/>
      <c r="E323" s="838"/>
      <c r="F323" s="836"/>
      <c r="G323" s="836"/>
      <c r="H323" s="836"/>
      <c r="I323" s="836"/>
      <c r="J323" s="836"/>
      <c r="K323" s="836"/>
      <c r="L323" s="836"/>
      <c r="M323" s="838"/>
      <c r="N323" s="838"/>
      <c r="O323" s="838"/>
      <c r="P323" s="838"/>
      <c r="Q323" s="838"/>
      <c r="R323" s="838"/>
      <c r="S323" s="838"/>
      <c r="T323" s="838"/>
      <c r="U323" s="59"/>
      <c r="V323" s="59"/>
      <c r="W323" s="496"/>
      <c r="X323" s="496"/>
      <c r="Y323" s="496"/>
      <c r="Z323" s="496"/>
      <c r="AA323" s="512"/>
      <c r="AB323" s="836"/>
      <c r="AC323" s="836"/>
      <c r="AD323" s="555"/>
      <c r="AE323" s="512"/>
      <c r="AF323" s="836"/>
      <c r="AG323" s="836"/>
      <c r="AH323" s="555"/>
      <c r="AI323" s="836"/>
      <c r="AJ323" s="836"/>
      <c r="AK323" s="836"/>
      <c r="AL323" s="836"/>
      <c r="AM323" s="836"/>
      <c r="AN323" s="555"/>
      <c r="AO323" s="836"/>
      <c r="AP323" s="555"/>
      <c r="AQ323" s="836"/>
      <c r="AR323" s="555"/>
      <c r="AS323" s="836"/>
      <c r="AT323" s="555"/>
      <c r="AU323" s="836"/>
      <c r="AV323" s="555"/>
      <c r="AW323" s="836"/>
      <c r="AX323" s="555"/>
      <c r="AY323" s="836"/>
      <c r="AZ323" s="555"/>
      <c r="BA323" s="836"/>
      <c r="BB323" s="555"/>
      <c r="BC323" s="836"/>
      <c r="BD323" s="555"/>
      <c r="BE323" s="836"/>
      <c r="BF323" s="555"/>
      <c r="BG323" s="836"/>
      <c r="BH323" s="555"/>
      <c r="BI323" s="836"/>
      <c r="BJ323" s="555"/>
      <c r="BK323" s="836"/>
      <c r="BL323" s="555"/>
      <c r="BM323" s="836"/>
      <c r="BN323" s="555"/>
      <c r="BO323" s="836"/>
      <c r="BP323" s="555"/>
      <c r="BQ323" s="838"/>
      <c r="BR323" s="838"/>
      <c r="BS323" s="838"/>
      <c r="BT323" s="838"/>
      <c r="BU323" s="838"/>
      <c r="BV323" s="838"/>
      <c r="BW323" s="838"/>
      <c r="BX323" s="838"/>
      <c r="BY323" s="838"/>
      <c r="BZ323" s="838"/>
      <c r="CA323" s="838"/>
      <c r="CB323" s="1154"/>
      <c r="CC323" s="838"/>
      <c r="CD323" s="838"/>
      <c r="CE323" s="838"/>
      <c r="CF323" s="838"/>
      <c r="CG323" s="838"/>
      <c r="CH323" s="838"/>
      <c r="CI323" s="838"/>
      <c r="CJ323" s="838"/>
      <c r="CK323" s="838"/>
      <c r="CL323" s="838"/>
      <c r="CM323" s="838"/>
      <c r="CN323" s="838"/>
      <c r="CO323" s="838"/>
      <c r="CP323" s="838"/>
      <c r="CQ323" s="838"/>
      <c r="CR323" s="838"/>
      <c r="CS323" s="838"/>
      <c r="CT323" s="838"/>
      <c r="CU323" s="838"/>
      <c r="CV323" s="838"/>
      <c r="CW323" s="838"/>
      <c r="CX323" s="838"/>
      <c r="CY323" s="838"/>
      <c r="CZ323" s="838"/>
      <c r="DA323" s="838"/>
      <c r="DB323" s="838"/>
      <c r="DC323" s="838"/>
      <c r="DD323" s="838"/>
      <c r="DE323" s="838"/>
      <c r="DF323" s="838"/>
      <c r="DG323" s="838"/>
      <c r="DH323" s="838"/>
      <c r="DI323" s="838"/>
      <c r="DJ323" s="838"/>
      <c r="DK323" s="838"/>
      <c r="DL323" s="838"/>
      <c r="DM323" s="838"/>
      <c r="DN323" s="838"/>
      <c r="DO323" s="838"/>
      <c r="DP323" s="838"/>
      <c r="DQ323" s="838"/>
      <c r="DR323" s="838"/>
      <c r="DS323" s="838"/>
      <c r="DT323" s="838"/>
      <c r="DU323" s="838"/>
      <c r="DV323" s="838"/>
      <c r="DW323" s="838"/>
      <c r="DX323" s="838"/>
      <c r="DY323" s="838"/>
      <c r="DZ323" s="838"/>
      <c r="EA323" s="838"/>
      <c r="EB323" s="838"/>
      <c r="EC323" s="838"/>
      <c r="ED323" s="838"/>
      <c r="EE323" s="838"/>
      <c r="EF323" s="838"/>
      <c r="EG323" s="838"/>
      <c r="EH323" s="838"/>
      <c r="EI323" s="838"/>
      <c r="EJ323" s="838"/>
      <c r="EK323" s="838"/>
      <c r="EL323" s="838"/>
      <c r="EM323" s="838"/>
      <c r="EN323" s="838"/>
      <c r="EO323" s="838"/>
      <c r="EP323" s="838"/>
      <c r="EQ323" s="838"/>
      <c r="ER323" s="838"/>
      <c r="ES323" s="838"/>
      <c r="ET323" s="838"/>
      <c r="EU323" s="838"/>
      <c r="EV323" s="838"/>
      <c r="EW323" s="838"/>
      <c r="EX323" s="838"/>
      <c r="EY323" s="838"/>
      <c r="EZ323" s="838"/>
      <c r="FA323" s="838"/>
      <c r="FB323" s="838"/>
      <c r="FC323" s="838"/>
      <c r="FD323" s="838"/>
      <c r="FE323" s="838"/>
      <c r="FF323" s="838"/>
      <c r="FG323" s="838"/>
      <c r="FH323" s="838"/>
      <c r="FI323" s="838"/>
      <c r="FJ323" s="838"/>
      <c r="FK323" s="838"/>
      <c r="FL323" s="838"/>
      <c r="FM323" s="838"/>
      <c r="FN323" s="838"/>
      <c r="FO323" s="838"/>
      <c r="FP323" s="838"/>
      <c r="FQ323" s="838"/>
      <c r="FR323" s="838"/>
      <c r="FS323" s="838"/>
      <c r="FT323" s="838"/>
      <c r="FU323" s="838"/>
      <c r="FV323" s="838"/>
      <c r="FW323" s="838"/>
      <c r="IA323" s="710"/>
      <c r="IP323" s="710"/>
      <c r="IT323" s="711"/>
      <c r="JX323" s="838"/>
      <c r="JY323" s="838"/>
      <c r="JZ323" s="838"/>
      <c r="KA323" s="838"/>
      <c r="KB323" s="838"/>
    </row>
    <row r="324" spans="1:288" customFormat="1">
      <c r="A324" s="836"/>
      <c r="B324" s="836"/>
      <c r="C324" s="838"/>
      <c r="D324" s="838"/>
      <c r="E324" s="838"/>
      <c r="F324" s="836"/>
      <c r="G324" s="836"/>
      <c r="H324" s="836"/>
      <c r="I324" s="836"/>
      <c r="J324" s="836"/>
      <c r="K324" s="836"/>
      <c r="L324" s="836"/>
      <c r="M324" s="838"/>
      <c r="N324" s="838"/>
      <c r="O324" s="838"/>
      <c r="P324" s="838"/>
      <c r="Q324" s="838"/>
      <c r="R324" s="838"/>
      <c r="S324" s="838"/>
      <c r="T324" s="838"/>
      <c r="U324" s="59"/>
      <c r="V324" s="59"/>
      <c r="W324" s="496"/>
      <c r="X324" s="496"/>
      <c r="Y324" s="496"/>
      <c r="Z324" s="496"/>
      <c r="AA324" s="512"/>
      <c r="AB324" s="836"/>
      <c r="AC324" s="836"/>
      <c r="AD324" s="555"/>
      <c r="AE324" s="512"/>
      <c r="AF324" s="836"/>
      <c r="AG324" s="836"/>
      <c r="AH324" s="555"/>
      <c r="AI324" s="836"/>
      <c r="AJ324" s="836"/>
      <c r="AK324" s="836"/>
      <c r="AL324" s="836"/>
      <c r="AM324" s="836"/>
      <c r="AN324" s="555"/>
      <c r="AO324" s="836"/>
      <c r="AP324" s="555"/>
      <c r="AQ324" s="836"/>
      <c r="AR324" s="555"/>
      <c r="AS324" s="836"/>
      <c r="AT324" s="555"/>
      <c r="AU324" s="836"/>
      <c r="AV324" s="555"/>
      <c r="AW324" s="836"/>
      <c r="AX324" s="555"/>
      <c r="AY324" s="836"/>
      <c r="AZ324" s="555"/>
      <c r="BA324" s="836"/>
      <c r="BB324" s="555"/>
      <c r="BC324" s="836"/>
      <c r="BD324" s="555"/>
      <c r="BE324" s="836"/>
      <c r="BF324" s="555"/>
      <c r="BG324" s="836"/>
      <c r="BH324" s="555"/>
      <c r="BI324" s="836"/>
      <c r="BJ324" s="555"/>
      <c r="BK324" s="836"/>
      <c r="BL324" s="555"/>
      <c r="BM324" s="836"/>
      <c r="BN324" s="555"/>
      <c r="BO324" s="836"/>
      <c r="BP324" s="555"/>
      <c r="BQ324" s="838"/>
      <c r="BR324" s="838"/>
      <c r="BS324" s="838"/>
      <c r="BT324" s="838"/>
      <c r="BU324" s="838"/>
      <c r="BV324" s="838"/>
      <c r="BW324" s="838"/>
      <c r="BX324" s="838"/>
      <c r="BY324" s="838"/>
      <c r="BZ324" s="838"/>
      <c r="CA324" s="838"/>
      <c r="CB324" s="1154"/>
      <c r="CC324" s="838"/>
      <c r="CD324" s="838"/>
      <c r="CE324" s="838"/>
      <c r="CF324" s="838"/>
      <c r="CG324" s="838"/>
      <c r="CH324" s="838"/>
      <c r="CI324" s="838"/>
      <c r="CJ324" s="838"/>
      <c r="CK324" s="838"/>
      <c r="CL324" s="838"/>
      <c r="CM324" s="838"/>
      <c r="CN324" s="838"/>
      <c r="CO324" s="838"/>
      <c r="CP324" s="838"/>
      <c r="CQ324" s="838"/>
      <c r="CR324" s="838"/>
      <c r="CS324" s="838"/>
      <c r="CT324" s="838"/>
      <c r="CU324" s="838"/>
      <c r="CV324" s="838"/>
      <c r="CW324" s="838"/>
      <c r="CX324" s="838"/>
      <c r="CY324" s="838"/>
      <c r="CZ324" s="838"/>
      <c r="DA324" s="838"/>
      <c r="DB324" s="838"/>
      <c r="DC324" s="838"/>
      <c r="DD324" s="838"/>
      <c r="DE324" s="838"/>
      <c r="DF324" s="838"/>
      <c r="DG324" s="838"/>
      <c r="DH324" s="838"/>
      <c r="DI324" s="838"/>
      <c r="DJ324" s="838"/>
      <c r="DK324" s="838"/>
      <c r="DL324" s="838"/>
      <c r="DM324" s="838"/>
      <c r="DN324" s="838"/>
      <c r="DO324" s="838"/>
      <c r="DP324" s="838"/>
      <c r="DQ324" s="838"/>
      <c r="DR324" s="838"/>
      <c r="DS324" s="838"/>
      <c r="DT324" s="838"/>
      <c r="DU324" s="838"/>
      <c r="DV324" s="838"/>
      <c r="DW324" s="838"/>
      <c r="DX324" s="838"/>
      <c r="DY324" s="838"/>
      <c r="DZ324" s="838"/>
      <c r="EA324" s="838"/>
      <c r="EB324" s="838"/>
      <c r="EC324" s="838"/>
      <c r="ED324" s="838"/>
      <c r="EE324" s="838"/>
      <c r="EF324" s="838"/>
      <c r="EG324" s="838"/>
      <c r="EH324" s="838"/>
      <c r="EI324" s="838"/>
      <c r="EJ324" s="838"/>
      <c r="EK324" s="838"/>
      <c r="EL324" s="838"/>
      <c r="EM324" s="838"/>
      <c r="EN324" s="838"/>
      <c r="EO324" s="838"/>
      <c r="EP324" s="838"/>
      <c r="EQ324" s="838"/>
      <c r="ER324" s="838"/>
      <c r="ES324" s="838"/>
      <c r="ET324" s="838"/>
      <c r="EU324" s="838"/>
      <c r="EV324" s="838"/>
      <c r="EW324" s="838"/>
      <c r="EX324" s="838"/>
      <c r="EY324" s="838"/>
      <c r="EZ324" s="838"/>
      <c r="FA324" s="838"/>
      <c r="FB324" s="838"/>
      <c r="FC324" s="838"/>
      <c r="FD324" s="838"/>
      <c r="FE324" s="838"/>
      <c r="FF324" s="838"/>
      <c r="FG324" s="838"/>
      <c r="FH324" s="838"/>
      <c r="FI324" s="838"/>
      <c r="FJ324" s="838"/>
      <c r="FK324" s="838"/>
      <c r="FL324" s="838"/>
      <c r="FM324" s="838"/>
      <c r="FN324" s="838"/>
      <c r="FO324" s="838"/>
      <c r="FP324" s="838"/>
      <c r="FQ324" s="838"/>
      <c r="FR324" s="838"/>
      <c r="FS324" s="838"/>
      <c r="FT324" s="838"/>
      <c r="FU324" s="838"/>
      <c r="FV324" s="838"/>
      <c r="FW324" s="838"/>
      <c r="IA324" s="710"/>
      <c r="IP324" s="710"/>
      <c r="IT324" s="711"/>
      <c r="JX324" s="838"/>
      <c r="JY324" s="838"/>
      <c r="JZ324" s="838"/>
      <c r="KA324" s="838"/>
      <c r="KB324" s="838"/>
    </row>
    <row r="325" spans="1:288" customFormat="1">
      <c r="A325" s="836"/>
      <c r="B325" s="836"/>
      <c r="C325" s="838"/>
      <c r="D325" s="838"/>
      <c r="E325" s="838"/>
      <c r="F325" s="836"/>
      <c r="G325" s="836"/>
      <c r="H325" s="836"/>
      <c r="I325" s="836"/>
      <c r="J325" s="836"/>
      <c r="K325" s="836"/>
      <c r="L325" s="836"/>
      <c r="M325" s="838"/>
      <c r="N325" s="838"/>
      <c r="O325" s="838"/>
      <c r="P325" s="838"/>
      <c r="Q325" s="838"/>
      <c r="R325" s="838"/>
      <c r="S325" s="838"/>
      <c r="T325" s="838"/>
      <c r="U325" s="59"/>
      <c r="V325" s="59"/>
      <c r="W325" s="496"/>
      <c r="X325" s="496"/>
      <c r="Y325" s="496"/>
      <c r="Z325" s="496"/>
      <c r="AA325" s="512"/>
      <c r="AB325" s="836"/>
      <c r="AC325" s="836"/>
      <c r="AD325" s="555"/>
      <c r="AE325" s="512"/>
      <c r="AF325" s="836"/>
      <c r="AG325" s="836"/>
      <c r="AH325" s="555"/>
      <c r="AI325" s="836"/>
      <c r="AJ325" s="836"/>
      <c r="AK325" s="836"/>
      <c r="AL325" s="836"/>
      <c r="AM325" s="836"/>
      <c r="AN325" s="555"/>
      <c r="AO325" s="836"/>
      <c r="AP325" s="555"/>
      <c r="AQ325" s="836"/>
      <c r="AR325" s="555"/>
      <c r="AS325" s="836"/>
      <c r="AT325" s="555"/>
      <c r="AU325" s="836"/>
      <c r="AV325" s="555"/>
      <c r="AW325" s="836"/>
      <c r="AX325" s="555"/>
      <c r="AY325" s="836"/>
      <c r="AZ325" s="555"/>
      <c r="BA325" s="836"/>
      <c r="BB325" s="555"/>
      <c r="BC325" s="836"/>
      <c r="BD325" s="555"/>
      <c r="BE325" s="836"/>
      <c r="BF325" s="555"/>
      <c r="BG325" s="836"/>
      <c r="BH325" s="555"/>
      <c r="BI325" s="836"/>
      <c r="BJ325" s="555"/>
      <c r="BK325" s="836"/>
      <c r="BL325" s="555"/>
      <c r="BM325" s="836"/>
      <c r="BN325" s="555"/>
      <c r="BO325" s="836"/>
      <c r="BP325" s="555"/>
      <c r="BQ325" s="838"/>
      <c r="BR325" s="838"/>
      <c r="BS325" s="838"/>
      <c r="BT325" s="838"/>
      <c r="BU325" s="838"/>
      <c r="BV325" s="838"/>
      <c r="BW325" s="838"/>
      <c r="BX325" s="838"/>
      <c r="BY325" s="838"/>
      <c r="BZ325" s="838"/>
      <c r="CA325" s="838"/>
      <c r="CB325" s="1154"/>
      <c r="CC325" s="838"/>
      <c r="CD325" s="838"/>
      <c r="CE325" s="838"/>
      <c r="CF325" s="838"/>
      <c r="CG325" s="838"/>
      <c r="CH325" s="838"/>
      <c r="CI325" s="838"/>
      <c r="CJ325" s="838"/>
      <c r="CK325" s="838"/>
      <c r="CL325" s="838"/>
      <c r="CM325" s="838"/>
      <c r="CN325" s="838"/>
      <c r="CO325" s="838"/>
      <c r="CP325" s="838"/>
      <c r="CQ325" s="838"/>
      <c r="CR325" s="838"/>
      <c r="CS325" s="838"/>
      <c r="CT325" s="838"/>
      <c r="CU325" s="838"/>
      <c r="CV325" s="838"/>
      <c r="CW325" s="838"/>
      <c r="CX325" s="838"/>
      <c r="CY325" s="838"/>
      <c r="CZ325" s="838"/>
      <c r="DA325" s="838"/>
      <c r="DB325" s="838"/>
      <c r="DC325" s="838"/>
      <c r="DD325" s="838"/>
      <c r="DE325" s="838"/>
      <c r="DF325" s="838"/>
      <c r="DG325" s="838"/>
      <c r="DH325" s="838"/>
      <c r="DI325" s="838"/>
      <c r="DJ325" s="838"/>
      <c r="DK325" s="838"/>
      <c r="DL325" s="838"/>
      <c r="DM325" s="838"/>
      <c r="DN325" s="838"/>
      <c r="DO325" s="838"/>
      <c r="DP325" s="838"/>
      <c r="DQ325" s="838"/>
      <c r="DR325" s="838"/>
      <c r="DS325" s="838"/>
      <c r="DT325" s="838"/>
      <c r="DU325" s="838"/>
      <c r="DV325" s="838"/>
      <c r="DW325" s="838"/>
      <c r="DX325" s="838"/>
      <c r="DY325" s="838"/>
      <c r="DZ325" s="838"/>
      <c r="EA325" s="838"/>
      <c r="EB325" s="838"/>
      <c r="EC325" s="838"/>
      <c r="ED325" s="838"/>
      <c r="EE325" s="838"/>
      <c r="EF325" s="838"/>
      <c r="EG325" s="838"/>
      <c r="EH325" s="838"/>
      <c r="EI325" s="838"/>
      <c r="EJ325" s="838"/>
      <c r="EK325" s="838"/>
      <c r="EL325" s="838"/>
      <c r="EM325" s="838"/>
      <c r="EN325" s="838"/>
      <c r="EO325" s="838"/>
      <c r="EP325" s="838"/>
      <c r="EQ325" s="838"/>
      <c r="ER325" s="838"/>
      <c r="ES325" s="838"/>
      <c r="ET325" s="838"/>
      <c r="EU325" s="838"/>
      <c r="EV325" s="838"/>
      <c r="EW325" s="838"/>
      <c r="EX325" s="838"/>
      <c r="EY325" s="838"/>
      <c r="EZ325" s="838"/>
      <c r="FA325" s="838"/>
      <c r="FB325" s="838"/>
      <c r="FC325" s="838"/>
      <c r="FD325" s="838"/>
      <c r="FE325" s="838"/>
      <c r="FF325" s="838"/>
      <c r="FG325" s="838"/>
      <c r="FH325" s="838"/>
      <c r="FI325" s="838"/>
      <c r="FJ325" s="838"/>
      <c r="FK325" s="838"/>
      <c r="FL325" s="838"/>
      <c r="FM325" s="838"/>
      <c r="FN325" s="838"/>
      <c r="FO325" s="838"/>
      <c r="FP325" s="838"/>
      <c r="FQ325" s="838"/>
      <c r="FR325" s="838"/>
      <c r="FS325" s="838"/>
      <c r="FT325" s="838"/>
      <c r="FU325" s="838"/>
      <c r="FV325" s="838"/>
      <c r="FW325" s="838"/>
      <c r="IA325" s="710"/>
      <c r="IP325" s="710"/>
      <c r="IT325" s="711"/>
      <c r="JX325" s="838"/>
      <c r="JY325" s="838"/>
      <c r="JZ325" s="838"/>
      <c r="KA325" s="838"/>
      <c r="KB325" s="838"/>
    </row>
    <row r="326" spans="1:288" customFormat="1">
      <c r="A326" s="836"/>
      <c r="B326" s="836"/>
      <c r="C326" s="838"/>
      <c r="D326" s="838"/>
      <c r="E326" s="838"/>
      <c r="F326" s="836"/>
      <c r="G326" s="836"/>
      <c r="H326" s="836"/>
      <c r="I326" s="836"/>
      <c r="J326" s="836"/>
      <c r="K326" s="836"/>
      <c r="L326" s="836"/>
      <c r="M326" s="838"/>
      <c r="N326" s="838"/>
      <c r="O326" s="838"/>
      <c r="P326" s="838"/>
      <c r="Q326" s="838"/>
      <c r="R326" s="838"/>
      <c r="S326" s="838"/>
      <c r="T326" s="838"/>
      <c r="U326" s="59"/>
      <c r="V326" s="59"/>
      <c r="W326" s="496"/>
      <c r="X326" s="496"/>
      <c r="Y326" s="496"/>
      <c r="Z326" s="496"/>
      <c r="AA326" s="512"/>
      <c r="AB326" s="836"/>
      <c r="AC326" s="836"/>
      <c r="AD326" s="555"/>
      <c r="AE326" s="512"/>
      <c r="AF326" s="836"/>
      <c r="AG326" s="836"/>
      <c r="AH326" s="555"/>
      <c r="AI326" s="836"/>
      <c r="AJ326" s="836"/>
      <c r="AK326" s="836"/>
      <c r="AL326" s="836"/>
      <c r="AM326" s="836"/>
      <c r="AN326" s="555"/>
      <c r="AO326" s="836"/>
      <c r="AP326" s="555"/>
      <c r="AQ326" s="836"/>
      <c r="AR326" s="555"/>
      <c r="AS326" s="836"/>
      <c r="AT326" s="555"/>
      <c r="AU326" s="836"/>
      <c r="AV326" s="555"/>
      <c r="AW326" s="836"/>
      <c r="AX326" s="555"/>
      <c r="AY326" s="836"/>
      <c r="AZ326" s="555"/>
      <c r="BA326" s="836"/>
      <c r="BB326" s="555"/>
      <c r="BC326" s="836"/>
      <c r="BD326" s="555"/>
      <c r="BE326" s="836"/>
      <c r="BF326" s="555"/>
      <c r="BG326" s="836"/>
      <c r="BH326" s="555"/>
      <c r="BI326" s="836"/>
      <c r="BJ326" s="555"/>
      <c r="BK326" s="836"/>
      <c r="BL326" s="555"/>
      <c r="BM326" s="836"/>
      <c r="BN326" s="555"/>
      <c r="BO326" s="836"/>
      <c r="BP326" s="555"/>
      <c r="BQ326" s="838"/>
      <c r="BR326" s="838"/>
      <c r="BS326" s="838"/>
      <c r="BT326" s="838"/>
      <c r="BU326" s="838"/>
      <c r="BV326" s="838"/>
      <c r="BW326" s="838"/>
      <c r="BX326" s="838"/>
      <c r="BY326" s="838"/>
      <c r="BZ326" s="838"/>
      <c r="CA326" s="838"/>
      <c r="CB326" s="1154"/>
      <c r="CC326" s="838"/>
      <c r="CD326" s="838"/>
      <c r="CE326" s="838"/>
      <c r="CF326" s="838"/>
      <c r="CG326" s="838"/>
      <c r="CH326" s="838"/>
      <c r="CI326" s="838"/>
      <c r="CJ326" s="838"/>
      <c r="CK326" s="838"/>
      <c r="CL326" s="838"/>
      <c r="CM326" s="838"/>
      <c r="CN326" s="838"/>
      <c r="CO326" s="838"/>
      <c r="CP326" s="838"/>
      <c r="CQ326" s="838"/>
      <c r="CR326" s="838"/>
      <c r="CS326" s="838"/>
      <c r="CT326" s="838"/>
      <c r="CU326" s="838"/>
      <c r="CV326" s="838"/>
      <c r="CW326" s="838"/>
      <c r="CX326" s="838"/>
      <c r="CY326" s="838"/>
      <c r="CZ326" s="838"/>
      <c r="DA326" s="838"/>
      <c r="DB326" s="838"/>
      <c r="DC326" s="838"/>
      <c r="DD326" s="838"/>
      <c r="DE326" s="838"/>
      <c r="DF326" s="838"/>
      <c r="DG326" s="838"/>
      <c r="DH326" s="838"/>
      <c r="DI326" s="838"/>
      <c r="DJ326" s="838"/>
      <c r="DK326" s="838"/>
      <c r="DL326" s="838"/>
      <c r="DM326" s="838"/>
      <c r="DN326" s="838"/>
      <c r="DO326" s="838"/>
      <c r="DP326" s="838"/>
      <c r="DQ326" s="838"/>
      <c r="DR326" s="838"/>
      <c r="DS326" s="838"/>
      <c r="DT326" s="838"/>
      <c r="DU326" s="838"/>
      <c r="DV326" s="838"/>
      <c r="DW326" s="838"/>
      <c r="DX326" s="838"/>
      <c r="DY326" s="838"/>
      <c r="DZ326" s="838"/>
      <c r="EA326" s="838"/>
      <c r="EB326" s="838"/>
      <c r="EC326" s="838"/>
      <c r="ED326" s="838"/>
      <c r="EE326" s="838"/>
      <c r="EF326" s="838"/>
      <c r="EG326" s="838"/>
      <c r="EH326" s="838"/>
      <c r="EI326" s="838"/>
      <c r="EJ326" s="838"/>
      <c r="EK326" s="838"/>
      <c r="EL326" s="838"/>
      <c r="EM326" s="838"/>
      <c r="EN326" s="838"/>
      <c r="EO326" s="838"/>
      <c r="EP326" s="838"/>
      <c r="EQ326" s="838"/>
      <c r="ER326" s="838"/>
      <c r="ES326" s="838"/>
      <c r="ET326" s="838"/>
      <c r="EU326" s="838"/>
      <c r="EV326" s="838"/>
      <c r="EW326" s="838"/>
      <c r="EX326" s="838"/>
      <c r="EY326" s="838"/>
      <c r="EZ326" s="838"/>
      <c r="FA326" s="838"/>
      <c r="FB326" s="838"/>
      <c r="FC326" s="838"/>
      <c r="FD326" s="838"/>
      <c r="FE326" s="838"/>
      <c r="FF326" s="838"/>
      <c r="FG326" s="838"/>
      <c r="FH326" s="838"/>
      <c r="FI326" s="838"/>
      <c r="FJ326" s="838"/>
      <c r="FK326" s="838"/>
      <c r="FL326" s="838"/>
      <c r="FM326" s="838"/>
      <c r="FN326" s="838"/>
      <c r="FO326" s="838"/>
      <c r="FP326" s="838"/>
      <c r="FQ326" s="838"/>
      <c r="FR326" s="838"/>
      <c r="FS326" s="838"/>
      <c r="FT326" s="838"/>
      <c r="FU326" s="838"/>
      <c r="FV326" s="838"/>
      <c r="FW326" s="838"/>
      <c r="IA326" s="710"/>
      <c r="IP326" s="710"/>
      <c r="IT326" s="711"/>
      <c r="JX326" s="838"/>
      <c r="JY326" s="838"/>
      <c r="JZ326" s="838"/>
      <c r="KA326" s="838"/>
      <c r="KB326" s="838"/>
    </row>
    <row r="327" spans="1:288" customFormat="1">
      <c r="A327" s="836"/>
      <c r="B327" s="836"/>
      <c r="C327" s="838"/>
      <c r="D327" s="838"/>
      <c r="E327" s="838"/>
      <c r="F327" s="836"/>
      <c r="G327" s="836"/>
      <c r="H327" s="836"/>
      <c r="I327" s="836"/>
      <c r="J327" s="836"/>
      <c r="K327" s="836"/>
      <c r="L327" s="836"/>
      <c r="M327" s="838"/>
      <c r="N327" s="838"/>
      <c r="O327" s="838"/>
      <c r="P327" s="838"/>
      <c r="Q327" s="838"/>
      <c r="R327" s="838"/>
      <c r="S327" s="838"/>
      <c r="T327" s="838"/>
      <c r="U327" s="59"/>
      <c r="V327" s="59"/>
      <c r="W327" s="496"/>
      <c r="X327" s="496"/>
      <c r="Y327" s="496"/>
      <c r="Z327" s="496"/>
      <c r="AA327" s="512"/>
      <c r="AB327" s="836"/>
      <c r="AC327" s="836"/>
      <c r="AD327" s="555"/>
      <c r="AE327" s="512"/>
      <c r="AF327" s="836"/>
      <c r="AG327" s="836"/>
      <c r="AH327" s="555"/>
      <c r="AI327" s="836"/>
      <c r="AJ327" s="836"/>
      <c r="AK327" s="836"/>
      <c r="AL327" s="836"/>
      <c r="AM327" s="836"/>
      <c r="AN327" s="555"/>
      <c r="AO327" s="836"/>
      <c r="AP327" s="555"/>
      <c r="AQ327" s="836"/>
      <c r="AR327" s="555"/>
      <c r="AS327" s="836"/>
      <c r="AT327" s="555"/>
      <c r="AU327" s="836"/>
      <c r="AV327" s="555"/>
      <c r="AW327" s="836"/>
      <c r="AX327" s="555"/>
      <c r="AY327" s="836"/>
      <c r="AZ327" s="555"/>
      <c r="BA327" s="836"/>
      <c r="BB327" s="555"/>
      <c r="BC327" s="836"/>
      <c r="BD327" s="555"/>
      <c r="BE327" s="836"/>
      <c r="BF327" s="555"/>
      <c r="BG327" s="836"/>
      <c r="BH327" s="555"/>
      <c r="BI327" s="836"/>
      <c r="BJ327" s="555"/>
      <c r="BK327" s="836"/>
      <c r="BL327" s="555"/>
      <c r="BM327" s="836"/>
      <c r="BN327" s="555"/>
      <c r="BO327" s="836"/>
      <c r="BP327" s="555"/>
      <c r="BQ327" s="838"/>
      <c r="BR327" s="838"/>
      <c r="BS327" s="838"/>
      <c r="BT327" s="838"/>
      <c r="BU327" s="838"/>
      <c r="BV327" s="838"/>
      <c r="BW327" s="838"/>
      <c r="BX327" s="838"/>
      <c r="BY327" s="838"/>
      <c r="BZ327" s="838"/>
      <c r="CA327" s="838"/>
      <c r="CB327" s="1154"/>
      <c r="CC327" s="838"/>
      <c r="CD327" s="838"/>
      <c r="CE327" s="838"/>
      <c r="CF327" s="838"/>
      <c r="CG327" s="838"/>
      <c r="CH327" s="838"/>
      <c r="CI327" s="838"/>
      <c r="CJ327" s="838"/>
      <c r="CK327" s="838"/>
      <c r="CL327" s="838"/>
      <c r="CM327" s="838"/>
      <c r="CN327" s="838"/>
      <c r="CO327" s="838"/>
      <c r="CP327" s="838"/>
      <c r="CQ327" s="838"/>
      <c r="CR327" s="838"/>
      <c r="CS327" s="838"/>
      <c r="CT327" s="838"/>
      <c r="CU327" s="838"/>
      <c r="CV327" s="838"/>
      <c r="CW327" s="838"/>
      <c r="CX327" s="838"/>
      <c r="CY327" s="838"/>
      <c r="CZ327" s="838"/>
      <c r="DA327" s="838"/>
      <c r="DB327" s="838"/>
      <c r="DC327" s="838"/>
      <c r="DD327" s="838"/>
      <c r="DE327" s="838"/>
      <c r="DF327" s="838"/>
      <c r="DG327" s="838"/>
      <c r="DH327" s="838"/>
      <c r="DI327" s="838"/>
      <c r="DJ327" s="838"/>
      <c r="DK327" s="838"/>
      <c r="DL327" s="838"/>
      <c r="DM327" s="838"/>
      <c r="DN327" s="838"/>
      <c r="DO327" s="838"/>
      <c r="DP327" s="838"/>
      <c r="DQ327" s="838"/>
      <c r="DR327" s="838"/>
      <c r="DS327" s="838"/>
      <c r="DT327" s="838"/>
      <c r="DU327" s="838"/>
      <c r="DV327" s="838"/>
      <c r="DW327" s="838"/>
      <c r="DX327" s="838"/>
      <c r="DY327" s="838"/>
      <c r="DZ327" s="838"/>
      <c r="EA327" s="838"/>
      <c r="EB327" s="838"/>
      <c r="EC327" s="838"/>
      <c r="ED327" s="838"/>
      <c r="EE327" s="838"/>
      <c r="EF327" s="838"/>
      <c r="EG327" s="838"/>
      <c r="EH327" s="838"/>
      <c r="EI327" s="838"/>
      <c r="EJ327" s="838"/>
      <c r="EK327" s="838"/>
      <c r="EL327" s="838"/>
      <c r="EM327" s="838"/>
      <c r="EN327" s="838"/>
      <c r="EO327" s="838"/>
      <c r="EP327" s="838"/>
      <c r="EQ327" s="838"/>
      <c r="ER327" s="838"/>
      <c r="ES327" s="838"/>
      <c r="ET327" s="838"/>
      <c r="EU327" s="838"/>
      <c r="EV327" s="838"/>
      <c r="EW327" s="838"/>
      <c r="EX327" s="838"/>
      <c r="EY327" s="838"/>
      <c r="EZ327" s="838"/>
      <c r="FA327" s="838"/>
      <c r="FB327" s="838"/>
      <c r="FC327" s="838"/>
      <c r="FD327" s="838"/>
      <c r="FE327" s="838"/>
      <c r="FF327" s="838"/>
      <c r="FG327" s="838"/>
      <c r="FH327" s="838"/>
      <c r="FI327" s="838"/>
      <c r="FJ327" s="838"/>
      <c r="FK327" s="838"/>
      <c r="FL327" s="838"/>
      <c r="FM327" s="838"/>
      <c r="FN327" s="838"/>
      <c r="FO327" s="838"/>
      <c r="FP327" s="838"/>
      <c r="FQ327" s="838"/>
      <c r="FR327" s="838"/>
      <c r="FS327" s="838"/>
      <c r="FT327" s="838"/>
      <c r="FU327" s="838"/>
      <c r="FV327" s="838"/>
      <c r="FW327" s="838"/>
      <c r="IA327" s="710"/>
      <c r="IP327" s="710"/>
      <c r="IT327" s="711"/>
      <c r="JX327" s="838"/>
      <c r="JY327" s="838"/>
      <c r="JZ327" s="838"/>
      <c r="KA327" s="838"/>
      <c r="KB327" s="838"/>
    </row>
    <row r="328" spans="1:288" customFormat="1">
      <c r="A328" s="836"/>
      <c r="B328" s="836"/>
      <c r="C328" s="838"/>
      <c r="D328" s="838"/>
      <c r="E328" s="838"/>
      <c r="F328" s="836"/>
      <c r="G328" s="836"/>
      <c r="H328" s="836"/>
      <c r="I328" s="836"/>
      <c r="J328" s="836"/>
      <c r="K328" s="836"/>
      <c r="L328" s="836"/>
      <c r="M328" s="838"/>
      <c r="N328" s="838"/>
      <c r="O328" s="838"/>
      <c r="P328" s="838"/>
      <c r="Q328" s="838"/>
      <c r="R328" s="838"/>
      <c r="S328" s="838"/>
      <c r="T328" s="838"/>
      <c r="U328" s="59"/>
      <c r="V328" s="59"/>
      <c r="W328" s="496"/>
      <c r="X328" s="496"/>
      <c r="Y328" s="496"/>
      <c r="Z328" s="496"/>
      <c r="AA328" s="512"/>
      <c r="AB328" s="836"/>
      <c r="AC328" s="836"/>
      <c r="AD328" s="555"/>
      <c r="AE328" s="512"/>
      <c r="AF328" s="836"/>
      <c r="AG328" s="836"/>
      <c r="AH328" s="555"/>
      <c r="AI328" s="836"/>
      <c r="AJ328" s="836"/>
      <c r="AK328" s="836"/>
      <c r="AL328" s="836"/>
      <c r="AM328" s="836"/>
      <c r="AN328" s="555"/>
      <c r="AO328" s="836"/>
      <c r="AP328" s="555"/>
      <c r="AQ328" s="836"/>
      <c r="AR328" s="555"/>
      <c r="AS328" s="836"/>
      <c r="AT328" s="555"/>
      <c r="AU328" s="836"/>
      <c r="AV328" s="555"/>
      <c r="AW328" s="836"/>
      <c r="AX328" s="555"/>
      <c r="AY328" s="836"/>
      <c r="AZ328" s="555"/>
      <c r="BA328" s="836"/>
      <c r="BB328" s="555"/>
      <c r="BC328" s="836"/>
      <c r="BD328" s="555"/>
      <c r="BE328" s="836"/>
      <c r="BF328" s="555"/>
      <c r="BG328" s="836"/>
      <c r="BH328" s="555"/>
      <c r="BI328" s="836"/>
      <c r="BJ328" s="555"/>
      <c r="BK328" s="836"/>
      <c r="BL328" s="555"/>
      <c r="BM328" s="836"/>
      <c r="BN328" s="555"/>
      <c r="BO328" s="836"/>
      <c r="BP328" s="555"/>
      <c r="BQ328" s="838"/>
      <c r="BR328" s="838"/>
      <c r="BS328" s="838"/>
      <c r="BT328" s="838"/>
      <c r="BU328" s="838"/>
      <c r="BV328" s="838"/>
      <c r="BW328" s="838"/>
      <c r="BX328" s="838"/>
      <c r="BY328" s="838"/>
      <c r="BZ328" s="838"/>
      <c r="CA328" s="838"/>
      <c r="CB328" s="1154"/>
      <c r="CC328" s="838"/>
      <c r="CD328" s="838"/>
      <c r="CE328" s="838"/>
      <c r="CF328" s="838"/>
      <c r="CG328" s="838"/>
      <c r="CH328" s="838"/>
      <c r="CI328" s="838"/>
      <c r="CJ328" s="838"/>
      <c r="CK328" s="838"/>
      <c r="CL328" s="838"/>
      <c r="CM328" s="838"/>
      <c r="CN328" s="838"/>
      <c r="CO328" s="838"/>
      <c r="CP328" s="838"/>
      <c r="CQ328" s="838"/>
      <c r="CR328" s="838"/>
      <c r="CS328" s="838"/>
      <c r="CT328" s="838"/>
      <c r="CU328" s="838"/>
      <c r="CV328" s="838"/>
      <c r="CW328" s="838"/>
      <c r="CX328" s="838"/>
      <c r="CY328" s="838"/>
      <c r="CZ328" s="838"/>
      <c r="DA328" s="838"/>
      <c r="DB328" s="838"/>
      <c r="DC328" s="838"/>
      <c r="DD328" s="838"/>
      <c r="DE328" s="838"/>
      <c r="DF328" s="838"/>
      <c r="DG328" s="838"/>
      <c r="DH328" s="838"/>
      <c r="DI328" s="838"/>
      <c r="DJ328" s="838"/>
      <c r="DK328" s="838"/>
      <c r="DL328" s="838"/>
      <c r="DM328" s="838"/>
      <c r="DN328" s="838"/>
      <c r="DO328" s="838"/>
      <c r="DP328" s="838"/>
      <c r="DQ328" s="838"/>
      <c r="DR328" s="838"/>
      <c r="DS328" s="838"/>
      <c r="DT328" s="838"/>
      <c r="DU328" s="838"/>
      <c r="DV328" s="838"/>
      <c r="DW328" s="838"/>
      <c r="DX328" s="838"/>
      <c r="DY328" s="838"/>
      <c r="DZ328" s="838"/>
      <c r="EA328" s="838"/>
      <c r="EB328" s="838"/>
      <c r="EC328" s="838"/>
      <c r="ED328" s="838"/>
      <c r="EE328" s="838"/>
      <c r="EF328" s="838"/>
      <c r="EG328" s="838"/>
      <c r="EH328" s="838"/>
      <c r="EI328" s="838"/>
      <c r="EJ328" s="838"/>
      <c r="EK328" s="838"/>
      <c r="EL328" s="838"/>
      <c r="EM328" s="838"/>
      <c r="EN328" s="838"/>
      <c r="EO328" s="838"/>
      <c r="EP328" s="838"/>
      <c r="EQ328" s="838"/>
      <c r="ER328" s="838"/>
      <c r="ES328" s="838"/>
      <c r="ET328" s="838"/>
      <c r="EU328" s="838"/>
      <c r="EV328" s="838"/>
      <c r="EW328" s="838"/>
      <c r="EX328" s="838"/>
      <c r="EY328" s="838"/>
      <c r="EZ328" s="838"/>
      <c r="FA328" s="838"/>
      <c r="FB328" s="838"/>
      <c r="FC328" s="838"/>
      <c r="FD328" s="838"/>
      <c r="FE328" s="838"/>
      <c r="FF328" s="838"/>
      <c r="FG328" s="838"/>
      <c r="FH328" s="838"/>
      <c r="FI328" s="838"/>
      <c r="FJ328" s="838"/>
      <c r="FK328" s="838"/>
      <c r="FL328" s="838"/>
      <c r="FM328" s="838"/>
      <c r="FN328" s="838"/>
      <c r="FO328" s="838"/>
      <c r="FP328" s="838"/>
      <c r="FQ328" s="838"/>
      <c r="FR328" s="838"/>
      <c r="FS328" s="838"/>
      <c r="FT328" s="838"/>
      <c r="FU328" s="838"/>
      <c r="FV328" s="838"/>
      <c r="FW328" s="838"/>
      <c r="IA328" s="710"/>
      <c r="IP328" s="710"/>
      <c r="IT328" s="711"/>
      <c r="JX328" s="838"/>
      <c r="JY328" s="838"/>
      <c r="JZ328" s="838"/>
      <c r="KA328" s="838"/>
      <c r="KB328" s="838"/>
    </row>
    <row r="329" spans="1:288" customFormat="1">
      <c r="A329" s="836"/>
      <c r="B329" s="836"/>
      <c r="C329" s="838"/>
      <c r="D329" s="838"/>
      <c r="E329" s="838"/>
      <c r="F329" s="836"/>
      <c r="G329" s="836"/>
      <c r="H329" s="836"/>
      <c r="I329" s="836"/>
      <c r="J329" s="836"/>
      <c r="K329" s="836"/>
      <c r="L329" s="836"/>
      <c r="M329" s="838"/>
      <c r="N329" s="838"/>
      <c r="O329" s="838"/>
      <c r="P329" s="838"/>
      <c r="Q329" s="838"/>
      <c r="R329" s="838"/>
      <c r="S329" s="838"/>
      <c r="T329" s="838"/>
      <c r="U329" s="59"/>
      <c r="V329" s="59"/>
      <c r="W329" s="496"/>
      <c r="X329" s="496"/>
      <c r="Y329" s="496"/>
      <c r="Z329" s="496"/>
      <c r="AA329" s="512"/>
      <c r="AB329" s="836"/>
      <c r="AC329" s="836"/>
      <c r="AD329" s="555"/>
      <c r="AE329" s="512"/>
      <c r="AF329" s="836"/>
      <c r="AG329" s="836"/>
      <c r="AH329" s="555"/>
      <c r="AI329" s="836"/>
      <c r="AJ329" s="836"/>
      <c r="AK329" s="836"/>
      <c r="AL329" s="836"/>
      <c r="AM329" s="836"/>
      <c r="AN329" s="555"/>
      <c r="AO329" s="836"/>
      <c r="AP329" s="555"/>
      <c r="AQ329" s="836"/>
      <c r="AR329" s="555"/>
      <c r="AS329" s="836"/>
      <c r="AT329" s="555"/>
      <c r="AU329" s="836"/>
      <c r="AV329" s="555"/>
      <c r="AW329" s="836"/>
      <c r="AX329" s="555"/>
      <c r="AY329" s="836"/>
      <c r="AZ329" s="555"/>
      <c r="BA329" s="836"/>
      <c r="BB329" s="555"/>
      <c r="BC329" s="836"/>
      <c r="BD329" s="555"/>
      <c r="BE329" s="836"/>
      <c r="BF329" s="555"/>
      <c r="BG329" s="836"/>
      <c r="BH329" s="555"/>
      <c r="BI329" s="836"/>
      <c r="BJ329" s="555"/>
      <c r="BK329" s="836"/>
      <c r="BL329" s="555"/>
      <c r="BM329" s="836"/>
      <c r="BN329" s="555"/>
      <c r="BO329" s="836"/>
      <c r="BP329" s="555"/>
      <c r="BQ329" s="838"/>
      <c r="BR329" s="838"/>
      <c r="BS329" s="838"/>
      <c r="BT329" s="838"/>
      <c r="BU329" s="838"/>
      <c r="BV329" s="838"/>
      <c r="BW329" s="838"/>
      <c r="BX329" s="838"/>
      <c r="BY329" s="838"/>
      <c r="BZ329" s="838"/>
      <c r="CA329" s="838"/>
      <c r="CB329" s="1154"/>
      <c r="CC329" s="838"/>
      <c r="CD329" s="838"/>
      <c r="CE329" s="838"/>
      <c r="CF329" s="838"/>
      <c r="CG329" s="838"/>
      <c r="CH329" s="838"/>
      <c r="CI329" s="838"/>
      <c r="CJ329" s="838"/>
      <c r="CK329" s="838"/>
      <c r="CL329" s="838"/>
      <c r="CM329" s="838"/>
      <c r="CN329" s="838"/>
      <c r="CO329" s="838"/>
      <c r="CP329" s="838"/>
      <c r="CQ329" s="838"/>
      <c r="CR329" s="838"/>
      <c r="CS329" s="838"/>
      <c r="CT329" s="838"/>
      <c r="CU329" s="838"/>
      <c r="CV329" s="838"/>
      <c r="CW329" s="838"/>
      <c r="CX329" s="838"/>
      <c r="CY329" s="838"/>
      <c r="CZ329" s="838"/>
      <c r="DA329" s="838"/>
      <c r="DB329" s="838"/>
      <c r="DC329" s="838"/>
      <c r="DD329" s="838"/>
      <c r="DE329" s="838"/>
      <c r="DF329" s="838"/>
      <c r="DG329" s="838"/>
      <c r="DH329" s="838"/>
      <c r="DI329" s="838"/>
      <c r="DJ329" s="838"/>
      <c r="DK329" s="838"/>
      <c r="DL329" s="838"/>
      <c r="DM329" s="838"/>
      <c r="DN329" s="838"/>
      <c r="DO329" s="838"/>
      <c r="DP329" s="838"/>
      <c r="DQ329" s="838"/>
      <c r="DR329" s="838"/>
      <c r="DS329" s="838"/>
      <c r="DT329" s="838"/>
      <c r="DU329" s="838"/>
      <c r="DV329" s="838"/>
      <c r="DW329" s="838"/>
      <c r="DX329" s="838"/>
      <c r="DY329" s="838"/>
      <c r="DZ329" s="838"/>
      <c r="EA329" s="838"/>
      <c r="EB329" s="838"/>
      <c r="EC329" s="838"/>
      <c r="ED329" s="838"/>
      <c r="EE329" s="838"/>
      <c r="EF329" s="838"/>
      <c r="EG329" s="838"/>
      <c r="EH329" s="838"/>
      <c r="EI329" s="838"/>
      <c r="EJ329" s="838"/>
      <c r="EK329" s="838"/>
      <c r="EL329" s="838"/>
      <c r="EM329" s="838"/>
      <c r="EN329" s="838"/>
      <c r="EO329" s="838"/>
      <c r="EP329" s="838"/>
      <c r="EQ329" s="838"/>
      <c r="ER329" s="838"/>
      <c r="ES329" s="838"/>
      <c r="ET329" s="838"/>
      <c r="EU329" s="838"/>
      <c r="EV329" s="838"/>
      <c r="EW329" s="838"/>
      <c r="EX329" s="838"/>
      <c r="EY329" s="838"/>
      <c r="EZ329" s="838"/>
      <c r="FA329" s="838"/>
      <c r="FB329" s="838"/>
      <c r="FC329" s="838"/>
      <c r="FD329" s="838"/>
      <c r="FE329" s="838"/>
      <c r="FF329" s="838"/>
      <c r="FG329" s="838"/>
      <c r="FH329" s="838"/>
      <c r="FI329" s="838"/>
      <c r="FJ329" s="838"/>
      <c r="FK329" s="838"/>
      <c r="FL329" s="838"/>
      <c r="FM329" s="838"/>
      <c r="FN329" s="838"/>
      <c r="FO329" s="838"/>
      <c r="FP329" s="838"/>
      <c r="FQ329" s="838"/>
      <c r="FR329" s="838"/>
      <c r="FS329" s="838"/>
      <c r="FT329" s="838"/>
      <c r="FU329" s="838"/>
      <c r="FV329" s="838"/>
      <c r="FW329" s="838"/>
      <c r="IA329" s="710"/>
      <c r="IP329" s="710"/>
      <c r="IT329" s="711"/>
      <c r="JX329" s="838"/>
      <c r="JY329" s="838"/>
      <c r="JZ329" s="838"/>
      <c r="KA329" s="838"/>
      <c r="KB329" s="838"/>
    </row>
    <row r="330" spans="1:288" customFormat="1">
      <c r="A330" s="836"/>
      <c r="B330" s="836"/>
      <c r="C330" s="838"/>
      <c r="D330" s="838"/>
      <c r="E330" s="838"/>
      <c r="F330" s="836"/>
      <c r="G330" s="836"/>
      <c r="H330" s="836"/>
      <c r="I330" s="836"/>
      <c r="J330" s="836"/>
      <c r="K330" s="836"/>
      <c r="L330" s="836"/>
      <c r="M330" s="838"/>
      <c r="N330" s="838"/>
      <c r="O330" s="838"/>
      <c r="P330" s="838"/>
      <c r="Q330" s="838"/>
      <c r="R330" s="838"/>
      <c r="S330" s="838"/>
      <c r="T330" s="838"/>
      <c r="U330" s="59"/>
      <c r="V330" s="59"/>
      <c r="W330" s="496"/>
      <c r="X330" s="496"/>
      <c r="Y330" s="496"/>
      <c r="Z330" s="496"/>
      <c r="AA330" s="512"/>
      <c r="AB330" s="836"/>
      <c r="AC330" s="836"/>
      <c r="AD330" s="555"/>
      <c r="AE330" s="512"/>
      <c r="AF330" s="836"/>
      <c r="AG330" s="836"/>
      <c r="AH330" s="555"/>
      <c r="AI330" s="836"/>
      <c r="AJ330" s="836"/>
      <c r="AK330" s="836"/>
      <c r="AL330" s="836"/>
      <c r="AM330" s="836"/>
      <c r="AN330" s="555"/>
      <c r="AO330" s="836"/>
      <c r="AP330" s="555"/>
      <c r="AQ330" s="836"/>
      <c r="AR330" s="555"/>
      <c r="AS330" s="836"/>
      <c r="AT330" s="555"/>
      <c r="AU330" s="836"/>
      <c r="AV330" s="555"/>
      <c r="AW330" s="836"/>
      <c r="AX330" s="555"/>
      <c r="AY330" s="836"/>
      <c r="AZ330" s="555"/>
      <c r="BA330" s="836"/>
      <c r="BB330" s="555"/>
      <c r="BC330" s="836"/>
      <c r="BD330" s="555"/>
      <c r="BE330" s="836"/>
      <c r="BF330" s="555"/>
      <c r="BG330" s="836"/>
      <c r="BH330" s="555"/>
      <c r="BI330" s="836"/>
      <c r="BJ330" s="555"/>
      <c r="BK330" s="836"/>
      <c r="BL330" s="555"/>
      <c r="BM330" s="836"/>
      <c r="BN330" s="555"/>
      <c r="BO330" s="836"/>
      <c r="BP330" s="555"/>
      <c r="BQ330" s="838"/>
      <c r="BR330" s="838"/>
      <c r="BS330" s="838"/>
      <c r="BT330" s="838"/>
      <c r="BU330" s="838"/>
      <c r="BV330" s="838"/>
      <c r="BW330" s="838"/>
      <c r="BX330" s="838"/>
      <c r="BY330" s="838"/>
      <c r="BZ330" s="838"/>
      <c r="CA330" s="838"/>
      <c r="CB330" s="1154"/>
      <c r="CC330" s="838"/>
      <c r="CD330" s="838"/>
      <c r="CE330" s="838"/>
      <c r="CF330" s="838"/>
      <c r="CG330" s="838"/>
      <c r="CH330" s="838"/>
      <c r="CI330" s="838"/>
      <c r="CJ330" s="838"/>
      <c r="CK330" s="838"/>
      <c r="CL330" s="838"/>
      <c r="CM330" s="838"/>
      <c r="CN330" s="838"/>
      <c r="CO330" s="838"/>
      <c r="CP330" s="838"/>
      <c r="CQ330" s="838"/>
      <c r="CR330" s="838"/>
      <c r="CS330" s="838"/>
      <c r="CT330" s="838"/>
      <c r="CU330" s="838"/>
      <c r="CV330" s="838"/>
      <c r="CW330" s="838"/>
      <c r="CX330" s="838"/>
      <c r="CY330" s="838"/>
      <c r="CZ330" s="838"/>
      <c r="DA330" s="838"/>
      <c r="DB330" s="838"/>
      <c r="DC330" s="838"/>
      <c r="DD330" s="838"/>
      <c r="DE330" s="838"/>
      <c r="DF330" s="838"/>
      <c r="DG330" s="838"/>
      <c r="DH330" s="838"/>
      <c r="DI330" s="838"/>
      <c r="DJ330" s="838"/>
      <c r="DK330" s="838"/>
      <c r="DL330" s="838"/>
      <c r="DM330" s="838"/>
      <c r="DN330" s="838"/>
      <c r="DO330" s="838"/>
      <c r="DP330" s="838"/>
      <c r="DQ330" s="838"/>
      <c r="DR330" s="838"/>
      <c r="DS330" s="838"/>
      <c r="DT330" s="838"/>
      <c r="DU330" s="838"/>
      <c r="DV330" s="838"/>
      <c r="DW330" s="838"/>
      <c r="DX330" s="838"/>
      <c r="DY330" s="838"/>
      <c r="DZ330" s="838"/>
      <c r="EA330" s="838"/>
      <c r="EB330" s="838"/>
      <c r="EC330" s="838"/>
      <c r="ED330" s="838"/>
      <c r="EE330" s="838"/>
      <c r="EF330" s="838"/>
      <c r="EG330" s="838"/>
      <c r="EH330" s="838"/>
      <c r="EI330" s="838"/>
      <c r="EJ330" s="838"/>
      <c r="EK330" s="838"/>
      <c r="EL330" s="838"/>
      <c r="EM330" s="838"/>
      <c r="EN330" s="838"/>
      <c r="EO330" s="838"/>
      <c r="EP330" s="838"/>
      <c r="EQ330" s="838"/>
      <c r="ER330" s="838"/>
      <c r="ES330" s="838"/>
      <c r="ET330" s="838"/>
      <c r="EU330" s="838"/>
      <c r="EV330" s="838"/>
      <c r="EW330" s="838"/>
      <c r="EX330" s="838"/>
      <c r="EY330" s="838"/>
      <c r="EZ330" s="838"/>
      <c r="FA330" s="838"/>
      <c r="FB330" s="838"/>
      <c r="FC330" s="838"/>
      <c r="FD330" s="838"/>
      <c r="FE330" s="838"/>
      <c r="FF330" s="838"/>
      <c r="FG330" s="838"/>
      <c r="FH330" s="838"/>
      <c r="FI330" s="838"/>
      <c r="FJ330" s="838"/>
      <c r="FK330" s="838"/>
      <c r="FL330" s="838"/>
      <c r="FM330" s="838"/>
      <c r="FN330" s="838"/>
      <c r="FO330" s="838"/>
      <c r="FP330" s="838"/>
      <c r="FQ330" s="838"/>
      <c r="FR330" s="838"/>
      <c r="FS330" s="838"/>
      <c r="FT330" s="838"/>
      <c r="FU330" s="838"/>
      <c r="FV330" s="838"/>
      <c r="FW330" s="838"/>
      <c r="IA330" s="710"/>
      <c r="IP330" s="710"/>
      <c r="IT330" s="711"/>
      <c r="JX330" s="838"/>
      <c r="JY330" s="838"/>
      <c r="JZ330" s="838"/>
      <c r="KA330" s="838"/>
      <c r="KB330" s="838"/>
    </row>
    <row r="331" spans="1:288" customFormat="1">
      <c r="A331" s="836"/>
      <c r="B331" s="836"/>
      <c r="C331" s="838"/>
      <c r="D331" s="838"/>
      <c r="E331" s="838"/>
      <c r="F331" s="836"/>
      <c r="G331" s="836"/>
      <c r="H331" s="836"/>
      <c r="I331" s="836"/>
      <c r="J331" s="836"/>
      <c r="K331" s="836"/>
      <c r="L331" s="836"/>
      <c r="M331" s="838"/>
      <c r="N331" s="838"/>
      <c r="O331" s="838"/>
      <c r="P331" s="838"/>
      <c r="Q331" s="838"/>
      <c r="R331" s="838"/>
      <c r="S331" s="838"/>
      <c r="T331" s="838"/>
      <c r="U331" s="59"/>
      <c r="V331" s="59"/>
      <c r="W331" s="496"/>
      <c r="X331" s="496"/>
      <c r="Y331" s="496"/>
      <c r="Z331" s="496"/>
      <c r="AA331" s="512"/>
      <c r="AB331" s="836"/>
      <c r="AC331" s="836"/>
      <c r="AD331" s="555"/>
      <c r="AE331" s="512"/>
      <c r="AF331" s="836"/>
      <c r="AG331" s="836"/>
      <c r="AH331" s="555"/>
      <c r="AI331" s="836"/>
      <c r="AJ331" s="836"/>
      <c r="AK331" s="836"/>
      <c r="AL331" s="836"/>
      <c r="AM331" s="836"/>
      <c r="AN331" s="555"/>
      <c r="AO331" s="836"/>
      <c r="AP331" s="555"/>
      <c r="AQ331" s="836"/>
      <c r="AR331" s="555"/>
      <c r="AS331" s="836"/>
      <c r="AT331" s="555"/>
      <c r="AU331" s="836"/>
      <c r="AV331" s="555"/>
      <c r="AW331" s="836"/>
      <c r="AX331" s="555"/>
      <c r="AY331" s="836"/>
      <c r="AZ331" s="555"/>
      <c r="BA331" s="836"/>
      <c r="BB331" s="555"/>
      <c r="BC331" s="836"/>
      <c r="BD331" s="555"/>
      <c r="BE331" s="836"/>
      <c r="BF331" s="555"/>
      <c r="BG331" s="836"/>
      <c r="BH331" s="555"/>
      <c r="BI331" s="836"/>
      <c r="BJ331" s="555"/>
      <c r="BK331" s="836"/>
      <c r="BL331" s="555"/>
      <c r="BM331" s="836"/>
      <c r="BN331" s="555"/>
      <c r="BO331" s="836"/>
      <c r="BP331" s="555"/>
      <c r="BQ331" s="838"/>
      <c r="BR331" s="838"/>
      <c r="BS331" s="838"/>
      <c r="BT331" s="838"/>
      <c r="BU331" s="838"/>
      <c r="BV331" s="838"/>
      <c r="BW331" s="838"/>
      <c r="BX331" s="838"/>
      <c r="BY331" s="838"/>
      <c r="BZ331" s="838"/>
      <c r="CA331" s="838"/>
      <c r="CB331" s="1154"/>
      <c r="CC331" s="838"/>
      <c r="CD331" s="838"/>
      <c r="CE331" s="838"/>
      <c r="CF331" s="838"/>
      <c r="CG331" s="838"/>
      <c r="CH331" s="838"/>
      <c r="CI331" s="838"/>
      <c r="CJ331" s="838"/>
      <c r="CK331" s="838"/>
      <c r="CL331" s="838"/>
      <c r="CM331" s="838"/>
      <c r="CN331" s="838"/>
      <c r="CO331" s="838"/>
      <c r="CP331" s="838"/>
      <c r="CQ331" s="838"/>
      <c r="CR331" s="838"/>
      <c r="CS331" s="838"/>
      <c r="CT331" s="838"/>
      <c r="CU331" s="838"/>
      <c r="CV331" s="838"/>
      <c r="CW331" s="838"/>
      <c r="CX331" s="838"/>
      <c r="CY331" s="838"/>
      <c r="CZ331" s="838"/>
      <c r="DA331" s="838"/>
      <c r="DB331" s="838"/>
      <c r="DC331" s="838"/>
      <c r="DD331" s="838"/>
      <c r="DE331" s="838"/>
      <c r="DF331" s="838"/>
      <c r="DG331" s="838"/>
      <c r="DH331" s="838"/>
      <c r="DI331" s="838"/>
      <c r="DJ331" s="838"/>
      <c r="DK331" s="838"/>
      <c r="DL331" s="838"/>
      <c r="DM331" s="838"/>
      <c r="DN331" s="838"/>
      <c r="DO331" s="838"/>
      <c r="DP331" s="838"/>
      <c r="DQ331" s="838"/>
      <c r="DR331" s="838"/>
      <c r="DS331" s="838"/>
      <c r="DT331" s="838"/>
      <c r="DU331" s="838"/>
      <c r="DV331" s="838"/>
      <c r="DW331" s="838"/>
      <c r="DX331" s="838"/>
      <c r="DY331" s="838"/>
      <c r="DZ331" s="838"/>
      <c r="EA331" s="838"/>
      <c r="EB331" s="838"/>
      <c r="EC331" s="838"/>
      <c r="ED331" s="838"/>
      <c r="EE331" s="838"/>
      <c r="EF331" s="838"/>
      <c r="EG331" s="838"/>
      <c r="EH331" s="838"/>
      <c r="EI331" s="838"/>
      <c r="EJ331" s="838"/>
      <c r="EK331" s="838"/>
      <c r="EL331" s="838"/>
      <c r="EM331" s="838"/>
      <c r="EN331" s="838"/>
      <c r="EO331" s="838"/>
      <c r="EP331" s="838"/>
      <c r="EQ331" s="838"/>
      <c r="ER331" s="838"/>
      <c r="ES331" s="838"/>
      <c r="ET331" s="838"/>
      <c r="EU331" s="838"/>
      <c r="EV331" s="838"/>
      <c r="EW331" s="838"/>
      <c r="EX331" s="838"/>
      <c r="EY331" s="838"/>
      <c r="EZ331" s="838"/>
      <c r="FA331" s="838"/>
      <c r="FB331" s="838"/>
      <c r="FC331" s="838"/>
      <c r="FD331" s="838"/>
      <c r="FE331" s="838"/>
      <c r="FF331" s="838"/>
      <c r="FG331" s="838"/>
      <c r="FH331" s="838"/>
      <c r="FI331" s="838"/>
      <c r="FJ331" s="838"/>
      <c r="FK331" s="838"/>
      <c r="FL331" s="838"/>
      <c r="FM331" s="838"/>
      <c r="FN331" s="838"/>
      <c r="FO331" s="838"/>
      <c r="FP331" s="838"/>
      <c r="FQ331" s="838"/>
      <c r="FR331" s="838"/>
      <c r="FS331" s="838"/>
      <c r="FT331" s="838"/>
      <c r="FU331" s="838"/>
      <c r="FV331" s="838"/>
      <c r="FW331" s="838"/>
      <c r="IA331" s="710"/>
      <c r="IP331" s="710"/>
      <c r="IT331" s="711"/>
      <c r="JX331" s="838"/>
      <c r="JY331" s="838"/>
      <c r="JZ331" s="838"/>
      <c r="KA331" s="838"/>
      <c r="KB331" s="838"/>
    </row>
    <row r="332" spans="1:288" customFormat="1">
      <c r="A332" s="836"/>
      <c r="B332" s="836"/>
      <c r="C332" s="838"/>
      <c r="D332" s="838"/>
      <c r="E332" s="838"/>
      <c r="F332" s="836"/>
      <c r="G332" s="836"/>
      <c r="H332" s="836"/>
      <c r="I332" s="836"/>
      <c r="J332" s="836"/>
      <c r="K332" s="836"/>
      <c r="L332" s="836"/>
      <c r="M332" s="838"/>
      <c r="N332" s="838"/>
      <c r="O332" s="838"/>
      <c r="P332" s="838"/>
      <c r="Q332" s="838"/>
      <c r="R332" s="838"/>
      <c r="S332" s="838"/>
      <c r="T332" s="838"/>
      <c r="U332" s="59"/>
      <c r="V332" s="59"/>
      <c r="W332" s="496"/>
      <c r="X332" s="496"/>
      <c r="Y332" s="496"/>
      <c r="Z332" s="496"/>
      <c r="AA332" s="512"/>
      <c r="AB332" s="836"/>
      <c r="AC332" s="836"/>
      <c r="AD332" s="555"/>
      <c r="AE332" s="512"/>
      <c r="AF332" s="836"/>
      <c r="AG332" s="836"/>
      <c r="AH332" s="555"/>
      <c r="AI332" s="836"/>
      <c r="AJ332" s="836"/>
      <c r="AK332" s="836"/>
      <c r="AL332" s="836"/>
      <c r="AM332" s="836"/>
      <c r="AN332" s="555"/>
      <c r="AO332" s="836"/>
      <c r="AP332" s="555"/>
      <c r="AQ332" s="836"/>
      <c r="AR332" s="555"/>
      <c r="AS332" s="836"/>
      <c r="AT332" s="555"/>
      <c r="AU332" s="836"/>
      <c r="AV332" s="555"/>
      <c r="AW332" s="836"/>
      <c r="AX332" s="555"/>
      <c r="AY332" s="836"/>
      <c r="AZ332" s="555"/>
      <c r="BA332" s="836"/>
      <c r="BB332" s="555"/>
      <c r="BC332" s="836"/>
      <c r="BD332" s="555"/>
      <c r="BE332" s="836"/>
      <c r="BF332" s="555"/>
      <c r="BG332" s="836"/>
      <c r="BH332" s="555"/>
      <c r="BI332" s="836"/>
      <c r="BJ332" s="555"/>
      <c r="BK332" s="836"/>
      <c r="BL332" s="555"/>
      <c r="BM332" s="836"/>
      <c r="BN332" s="555"/>
      <c r="BO332" s="836"/>
      <c r="BP332" s="555"/>
      <c r="BQ332" s="838"/>
      <c r="BR332" s="838"/>
      <c r="BS332" s="838"/>
      <c r="BT332" s="838"/>
      <c r="BU332" s="838"/>
      <c r="BV332" s="838"/>
      <c r="BW332" s="838"/>
      <c r="BX332" s="838"/>
      <c r="BY332" s="838"/>
      <c r="BZ332" s="838"/>
      <c r="CA332" s="838"/>
      <c r="CB332" s="1154"/>
      <c r="CC332" s="838"/>
      <c r="CD332" s="838"/>
      <c r="CE332" s="838"/>
      <c r="CF332" s="838"/>
      <c r="CG332" s="838"/>
      <c r="CH332" s="838"/>
      <c r="CI332" s="838"/>
      <c r="CJ332" s="838"/>
      <c r="CK332" s="838"/>
      <c r="CL332" s="838"/>
      <c r="CM332" s="838"/>
      <c r="CN332" s="838"/>
      <c r="CO332" s="838"/>
      <c r="CP332" s="838"/>
      <c r="CQ332" s="838"/>
      <c r="CR332" s="838"/>
      <c r="CS332" s="838"/>
      <c r="CT332" s="838"/>
      <c r="CU332" s="838"/>
      <c r="CV332" s="838"/>
      <c r="CW332" s="838"/>
      <c r="CX332" s="838"/>
      <c r="CY332" s="838"/>
      <c r="CZ332" s="838"/>
      <c r="DA332" s="838"/>
      <c r="DB332" s="838"/>
      <c r="DC332" s="838"/>
      <c r="DD332" s="838"/>
      <c r="DE332" s="838"/>
      <c r="DF332" s="838"/>
      <c r="DG332" s="838"/>
      <c r="DH332" s="838"/>
      <c r="DI332" s="838"/>
      <c r="DJ332" s="838"/>
      <c r="DK332" s="838"/>
      <c r="DL332" s="838"/>
      <c r="DM332" s="838"/>
      <c r="DN332" s="838"/>
      <c r="DO332" s="838"/>
      <c r="DP332" s="838"/>
      <c r="DQ332" s="838"/>
      <c r="DR332" s="838"/>
      <c r="DS332" s="838"/>
      <c r="DT332" s="838"/>
      <c r="DU332" s="838"/>
      <c r="DV332" s="838"/>
      <c r="DW332" s="838"/>
      <c r="DX332" s="838"/>
      <c r="DY332" s="838"/>
      <c r="DZ332" s="838"/>
      <c r="EA332" s="838"/>
      <c r="EB332" s="838"/>
      <c r="EC332" s="838"/>
      <c r="ED332" s="838"/>
      <c r="EE332" s="838"/>
      <c r="EF332" s="838"/>
      <c r="EG332" s="838"/>
      <c r="EH332" s="838"/>
      <c r="EI332" s="838"/>
      <c r="EJ332" s="838"/>
      <c r="EK332" s="838"/>
      <c r="EL332" s="838"/>
      <c r="EM332" s="838"/>
      <c r="EN332" s="838"/>
      <c r="EO332" s="838"/>
      <c r="EP332" s="838"/>
      <c r="EQ332" s="838"/>
      <c r="ER332" s="838"/>
      <c r="ES332" s="838"/>
      <c r="ET332" s="838"/>
      <c r="EU332" s="838"/>
      <c r="EV332" s="838"/>
      <c r="EW332" s="838"/>
      <c r="EX332" s="838"/>
      <c r="EY332" s="838"/>
      <c r="EZ332" s="838"/>
      <c r="FA332" s="838"/>
      <c r="FB332" s="838"/>
      <c r="FC332" s="838"/>
      <c r="FD332" s="838"/>
      <c r="FE332" s="838"/>
      <c r="FF332" s="838"/>
      <c r="FG332" s="838"/>
      <c r="FH332" s="838"/>
      <c r="FI332" s="838"/>
      <c r="FJ332" s="838"/>
      <c r="FK332" s="838"/>
      <c r="FL332" s="838"/>
      <c r="FM332" s="838"/>
      <c r="FN332" s="838"/>
      <c r="FO332" s="838"/>
      <c r="FP332" s="838"/>
      <c r="FQ332" s="838"/>
      <c r="FR332" s="838"/>
      <c r="FS332" s="838"/>
      <c r="FT332" s="838"/>
      <c r="FU332" s="838"/>
      <c r="FV332" s="838"/>
      <c r="FW332" s="838"/>
      <c r="IA332" s="710"/>
      <c r="IP332" s="710"/>
      <c r="IT332" s="711"/>
      <c r="JX332" s="838"/>
      <c r="JY332" s="838"/>
      <c r="JZ332" s="838"/>
      <c r="KA332" s="838"/>
      <c r="KB332" s="838"/>
    </row>
    <row r="333" spans="1:288" customFormat="1">
      <c r="A333" s="836"/>
      <c r="B333" s="836"/>
      <c r="C333" s="838"/>
      <c r="D333" s="838"/>
      <c r="E333" s="838"/>
      <c r="F333" s="836"/>
      <c r="G333" s="836"/>
      <c r="H333" s="836"/>
      <c r="I333" s="836"/>
      <c r="J333" s="836"/>
      <c r="K333" s="836"/>
      <c r="L333" s="836"/>
      <c r="M333" s="838"/>
      <c r="N333" s="838"/>
      <c r="O333" s="838"/>
      <c r="P333" s="838"/>
      <c r="Q333" s="838"/>
      <c r="R333" s="838"/>
      <c r="S333" s="838"/>
      <c r="T333" s="838"/>
      <c r="U333" s="59"/>
      <c r="V333" s="59"/>
      <c r="W333" s="496"/>
      <c r="X333" s="496"/>
      <c r="Y333" s="496"/>
      <c r="Z333" s="496"/>
      <c r="AA333" s="512"/>
      <c r="AB333" s="836"/>
      <c r="AC333" s="836"/>
      <c r="AD333" s="555"/>
      <c r="AE333" s="512"/>
      <c r="AF333" s="836"/>
      <c r="AG333" s="836"/>
      <c r="AH333" s="555"/>
      <c r="AI333" s="836"/>
      <c r="AJ333" s="836"/>
      <c r="AK333" s="836"/>
      <c r="AL333" s="836"/>
      <c r="AM333" s="836"/>
      <c r="AN333" s="555"/>
      <c r="AO333" s="836"/>
      <c r="AP333" s="555"/>
      <c r="AQ333" s="836"/>
      <c r="AR333" s="555"/>
      <c r="AS333" s="836"/>
      <c r="AT333" s="555"/>
      <c r="AU333" s="836"/>
      <c r="AV333" s="555"/>
      <c r="AW333" s="836"/>
      <c r="AX333" s="555"/>
      <c r="AY333" s="836"/>
      <c r="AZ333" s="555"/>
      <c r="BA333" s="836"/>
      <c r="BB333" s="555"/>
      <c r="BC333" s="836"/>
      <c r="BD333" s="555"/>
      <c r="BE333" s="836"/>
      <c r="BF333" s="555"/>
      <c r="BG333" s="836"/>
      <c r="BH333" s="555"/>
      <c r="BI333" s="836"/>
      <c r="BJ333" s="555"/>
      <c r="BK333" s="836"/>
      <c r="BL333" s="555"/>
      <c r="BM333" s="836"/>
      <c r="BN333" s="555"/>
      <c r="BO333" s="836"/>
      <c r="BP333" s="555"/>
      <c r="BQ333" s="838"/>
      <c r="BR333" s="838"/>
      <c r="BS333" s="838"/>
      <c r="BT333" s="838"/>
      <c r="BU333" s="838"/>
      <c r="BV333" s="838"/>
      <c r="BW333" s="838"/>
      <c r="BX333" s="838"/>
      <c r="BY333" s="838"/>
      <c r="BZ333" s="838"/>
      <c r="CA333" s="838"/>
      <c r="CB333" s="1154"/>
      <c r="CC333" s="838"/>
      <c r="CD333" s="838"/>
      <c r="CE333" s="838"/>
      <c r="CF333" s="838"/>
      <c r="CG333" s="838"/>
      <c r="CH333" s="838"/>
      <c r="CI333" s="838"/>
      <c r="CJ333" s="838"/>
      <c r="CK333" s="838"/>
      <c r="CL333" s="838"/>
      <c r="CM333" s="838"/>
      <c r="CN333" s="838"/>
      <c r="CO333" s="838"/>
      <c r="CP333" s="838"/>
      <c r="CQ333" s="838"/>
      <c r="CR333" s="838"/>
      <c r="CS333" s="838"/>
      <c r="CT333" s="838"/>
      <c r="CU333" s="838"/>
      <c r="CV333" s="838"/>
      <c r="CW333" s="838"/>
      <c r="CX333" s="838"/>
      <c r="CY333" s="838"/>
      <c r="CZ333" s="838"/>
      <c r="DA333" s="838"/>
      <c r="DB333" s="838"/>
      <c r="DC333" s="838"/>
      <c r="DD333" s="838"/>
      <c r="DE333" s="838"/>
      <c r="DF333" s="838"/>
      <c r="DG333" s="838"/>
      <c r="DH333" s="838"/>
      <c r="DI333" s="838"/>
      <c r="DJ333" s="838"/>
      <c r="DK333" s="838"/>
      <c r="DL333" s="838"/>
      <c r="DM333" s="838"/>
      <c r="DN333" s="838"/>
      <c r="DO333" s="838"/>
      <c r="DP333" s="838"/>
      <c r="DQ333" s="838"/>
      <c r="DR333" s="838"/>
      <c r="DS333" s="838"/>
      <c r="DT333" s="838"/>
      <c r="DU333" s="838"/>
      <c r="DV333" s="838"/>
      <c r="DW333" s="838"/>
      <c r="DX333" s="838"/>
      <c r="DY333" s="838"/>
      <c r="DZ333" s="838"/>
      <c r="EA333" s="838"/>
      <c r="EB333" s="838"/>
      <c r="EC333" s="838"/>
      <c r="ED333" s="838"/>
      <c r="EE333" s="838"/>
      <c r="EF333" s="838"/>
      <c r="EG333" s="838"/>
      <c r="EH333" s="838"/>
      <c r="EI333" s="838"/>
      <c r="EJ333" s="838"/>
      <c r="EK333" s="838"/>
      <c r="EL333" s="838"/>
      <c r="EM333" s="838"/>
      <c r="EN333" s="838"/>
      <c r="EO333" s="838"/>
      <c r="EP333" s="838"/>
      <c r="EQ333" s="838"/>
      <c r="ER333" s="838"/>
      <c r="ES333" s="838"/>
      <c r="ET333" s="838"/>
      <c r="EU333" s="838"/>
      <c r="EV333" s="838"/>
      <c r="EW333" s="838"/>
      <c r="EX333" s="838"/>
      <c r="EY333" s="838"/>
      <c r="EZ333" s="838"/>
      <c r="FA333" s="838"/>
      <c r="FB333" s="838"/>
      <c r="FC333" s="838"/>
      <c r="FD333" s="838"/>
      <c r="FE333" s="838"/>
      <c r="FF333" s="838"/>
      <c r="FG333" s="838"/>
      <c r="FH333" s="838"/>
      <c r="FI333" s="838"/>
      <c r="FJ333" s="838"/>
      <c r="FK333" s="838"/>
      <c r="FL333" s="838"/>
      <c r="FM333" s="838"/>
      <c r="FN333" s="838"/>
      <c r="FO333" s="838"/>
      <c r="FP333" s="838"/>
      <c r="FQ333" s="838"/>
      <c r="FR333" s="838"/>
      <c r="FS333" s="838"/>
      <c r="FT333" s="838"/>
      <c r="FU333" s="838"/>
      <c r="FV333" s="838"/>
      <c r="FW333" s="838"/>
      <c r="IA333" s="710"/>
      <c r="IP333" s="710"/>
      <c r="IT333" s="711"/>
      <c r="JX333" s="838"/>
      <c r="JY333" s="838"/>
      <c r="JZ333" s="838"/>
      <c r="KA333" s="838"/>
      <c r="KB333" s="838"/>
    </row>
    <row r="334" spans="1:288" customFormat="1">
      <c r="A334" s="836"/>
      <c r="B334" s="836"/>
      <c r="C334" s="838"/>
      <c r="D334" s="838"/>
      <c r="E334" s="838"/>
      <c r="F334" s="836"/>
      <c r="G334" s="836"/>
      <c r="H334" s="836"/>
      <c r="I334" s="836"/>
      <c r="J334" s="836"/>
      <c r="K334" s="836"/>
      <c r="L334" s="836"/>
      <c r="M334" s="838"/>
      <c r="N334" s="838"/>
      <c r="O334" s="838"/>
      <c r="P334" s="838"/>
      <c r="Q334" s="838"/>
      <c r="R334" s="838"/>
      <c r="S334" s="838"/>
      <c r="T334" s="838"/>
      <c r="U334" s="59"/>
      <c r="V334" s="59"/>
      <c r="W334" s="496"/>
      <c r="X334" s="496"/>
      <c r="Y334" s="496"/>
      <c r="Z334" s="496"/>
      <c r="AA334" s="512"/>
      <c r="AB334" s="836"/>
      <c r="AC334" s="836"/>
      <c r="AD334" s="555"/>
      <c r="AE334" s="512"/>
      <c r="AF334" s="836"/>
      <c r="AG334" s="836"/>
      <c r="AH334" s="555"/>
      <c r="AI334" s="836"/>
      <c r="AJ334" s="836"/>
      <c r="AK334" s="836"/>
      <c r="AL334" s="836"/>
      <c r="AM334" s="836"/>
      <c r="AN334" s="555"/>
      <c r="AO334" s="836"/>
      <c r="AP334" s="555"/>
      <c r="AQ334" s="836"/>
      <c r="AR334" s="555"/>
      <c r="AS334" s="836"/>
      <c r="AT334" s="555"/>
      <c r="AU334" s="836"/>
      <c r="AV334" s="555"/>
      <c r="AW334" s="836"/>
      <c r="AX334" s="555"/>
      <c r="AY334" s="836"/>
      <c r="AZ334" s="555"/>
      <c r="BA334" s="836"/>
      <c r="BB334" s="555"/>
      <c r="BC334" s="836"/>
      <c r="BD334" s="555"/>
      <c r="BE334" s="836"/>
      <c r="BF334" s="555"/>
      <c r="BG334" s="836"/>
      <c r="BH334" s="555"/>
      <c r="BI334" s="836"/>
      <c r="BJ334" s="555"/>
      <c r="BK334" s="836"/>
      <c r="BL334" s="555"/>
      <c r="BM334" s="836"/>
      <c r="BN334" s="555"/>
      <c r="BO334" s="836"/>
      <c r="BP334" s="555"/>
      <c r="BQ334" s="838"/>
      <c r="BR334" s="838"/>
      <c r="BS334" s="838"/>
      <c r="BT334" s="838"/>
      <c r="BU334" s="838"/>
      <c r="BV334" s="838"/>
      <c r="BW334" s="838"/>
      <c r="BX334" s="838"/>
      <c r="BY334" s="838"/>
      <c r="BZ334" s="838"/>
      <c r="CA334" s="838"/>
      <c r="CB334" s="1154"/>
      <c r="CC334" s="838"/>
      <c r="CD334" s="838"/>
      <c r="CE334" s="838"/>
      <c r="CF334" s="838"/>
      <c r="CG334" s="838"/>
      <c r="CH334" s="838"/>
      <c r="CI334" s="838"/>
      <c r="CJ334" s="838"/>
      <c r="CK334" s="838"/>
      <c r="CL334" s="838"/>
      <c r="CM334" s="838"/>
      <c r="CN334" s="838"/>
      <c r="CO334" s="838"/>
      <c r="CP334" s="838"/>
      <c r="CQ334" s="838"/>
      <c r="CR334" s="838"/>
      <c r="CS334" s="838"/>
      <c r="CT334" s="838"/>
      <c r="CU334" s="838"/>
      <c r="CV334" s="838"/>
      <c r="CW334" s="838"/>
      <c r="CX334" s="838"/>
      <c r="CY334" s="838"/>
      <c r="CZ334" s="838"/>
      <c r="DA334" s="838"/>
      <c r="DB334" s="838"/>
      <c r="DC334" s="838"/>
      <c r="DD334" s="838"/>
      <c r="DE334" s="838"/>
      <c r="DF334" s="838"/>
      <c r="DG334" s="838"/>
      <c r="DH334" s="838"/>
      <c r="DI334" s="838"/>
      <c r="DJ334" s="838"/>
      <c r="DK334" s="838"/>
      <c r="DL334" s="838"/>
      <c r="DM334" s="838"/>
      <c r="DN334" s="838"/>
      <c r="DO334" s="838"/>
      <c r="DP334" s="838"/>
      <c r="DQ334" s="838"/>
      <c r="DR334" s="838"/>
      <c r="DS334" s="838"/>
      <c r="DT334" s="838"/>
      <c r="DU334" s="838"/>
      <c r="DV334" s="838"/>
      <c r="DW334" s="838"/>
      <c r="DX334" s="838"/>
      <c r="DY334" s="838"/>
      <c r="DZ334" s="838"/>
      <c r="EA334" s="838"/>
      <c r="EB334" s="838"/>
      <c r="EC334" s="838"/>
      <c r="ED334" s="838"/>
      <c r="EE334" s="838"/>
      <c r="EF334" s="838"/>
      <c r="EG334" s="838"/>
      <c r="EH334" s="838"/>
      <c r="EI334" s="838"/>
      <c r="EJ334" s="838"/>
      <c r="EK334" s="838"/>
      <c r="EL334" s="838"/>
      <c r="EM334" s="838"/>
      <c r="EN334" s="838"/>
      <c r="EO334" s="838"/>
      <c r="EP334" s="838"/>
      <c r="EQ334" s="838"/>
      <c r="ER334" s="838"/>
      <c r="ES334" s="838"/>
      <c r="ET334" s="838"/>
      <c r="EU334" s="838"/>
      <c r="EV334" s="838"/>
      <c r="EW334" s="838"/>
      <c r="EX334" s="838"/>
      <c r="EY334" s="838"/>
      <c r="EZ334" s="838"/>
      <c r="FA334" s="838"/>
      <c r="FB334" s="838"/>
      <c r="FC334" s="838"/>
      <c r="FD334" s="838"/>
      <c r="FE334" s="838"/>
      <c r="FF334" s="838"/>
      <c r="FG334" s="838"/>
      <c r="FH334" s="838"/>
      <c r="FI334" s="838"/>
      <c r="FJ334" s="838"/>
      <c r="FK334" s="838"/>
      <c r="FL334" s="838"/>
      <c r="FM334" s="838"/>
      <c r="FN334" s="838"/>
      <c r="FO334" s="838"/>
      <c r="FP334" s="838"/>
      <c r="FQ334" s="838"/>
      <c r="FR334" s="838"/>
      <c r="FS334" s="838"/>
      <c r="FT334" s="838"/>
      <c r="FU334" s="838"/>
      <c r="FV334" s="838"/>
      <c r="FW334" s="838"/>
      <c r="IA334" s="710"/>
      <c r="IP334" s="710"/>
      <c r="IT334" s="711"/>
      <c r="JX334" s="838"/>
      <c r="JY334" s="838"/>
      <c r="JZ334" s="838"/>
      <c r="KA334" s="838"/>
      <c r="KB334" s="838"/>
    </row>
    <row r="335" spans="1:288" customFormat="1">
      <c r="A335" s="836"/>
      <c r="B335" s="836"/>
      <c r="C335" s="838"/>
      <c r="D335" s="838"/>
      <c r="E335" s="838"/>
      <c r="F335" s="836"/>
      <c r="G335" s="836"/>
      <c r="H335" s="836"/>
      <c r="I335" s="836"/>
      <c r="J335" s="836"/>
      <c r="K335" s="836"/>
      <c r="L335" s="836"/>
      <c r="M335" s="838"/>
      <c r="N335" s="838"/>
      <c r="O335" s="838"/>
      <c r="P335" s="838"/>
      <c r="Q335" s="838"/>
      <c r="R335" s="838"/>
      <c r="S335" s="838"/>
      <c r="T335" s="838"/>
      <c r="U335" s="59"/>
      <c r="V335" s="59"/>
      <c r="W335" s="496"/>
      <c r="X335" s="496"/>
      <c r="Y335" s="496"/>
      <c r="Z335" s="496"/>
      <c r="AA335" s="512"/>
      <c r="AB335" s="836"/>
      <c r="AC335" s="836"/>
      <c r="AD335" s="555"/>
      <c r="AE335" s="512"/>
      <c r="AF335" s="836"/>
      <c r="AG335" s="836"/>
      <c r="AH335" s="555"/>
      <c r="AI335" s="836"/>
      <c r="AJ335" s="836"/>
      <c r="AK335" s="836"/>
      <c r="AL335" s="836"/>
      <c r="AM335" s="836"/>
      <c r="AN335" s="555"/>
      <c r="AO335" s="836"/>
      <c r="AP335" s="555"/>
      <c r="AQ335" s="836"/>
      <c r="AR335" s="555"/>
      <c r="AS335" s="836"/>
      <c r="AT335" s="555"/>
      <c r="AU335" s="836"/>
      <c r="AV335" s="555"/>
      <c r="AW335" s="836"/>
      <c r="AX335" s="555"/>
      <c r="AY335" s="836"/>
      <c r="AZ335" s="555"/>
      <c r="BA335" s="836"/>
      <c r="BB335" s="555"/>
      <c r="BC335" s="836"/>
      <c r="BD335" s="555"/>
      <c r="BE335" s="836"/>
      <c r="BF335" s="555"/>
      <c r="BG335" s="836"/>
      <c r="BH335" s="555"/>
      <c r="BI335" s="836"/>
      <c r="BJ335" s="555"/>
      <c r="BK335" s="836"/>
      <c r="BL335" s="555"/>
      <c r="BM335" s="836"/>
      <c r="BN335" s="555"/>
      <c r="BO335" s="836"/>
      <c r="BP335" s="555"/>
      <c r="BQ335" s="838"/>
      <c r="BR335" s="838"/>
      <c r="BS335" s="838"/>
      <c r="BT335" s="838"/>
      <c r="BU335" s="838"/>
      <c r="BV335" s="838"/>
      <c r="BW335" s="838"/>
      <c r="BX335" s="838"/>
      <c r="BY335" s="838"/>
      <c r="BZ335" s="838"/>
      <c r="CA335" s="838"/>
      <c r="CB335" s="1154"/>
      <c r="CC335" s="838"/>
      <c r="CD335" s="838"/>
      <c r="CE335" s="838"/>
      <c r="CF335" s="838"/>
      <c r="CG335" s="838"/>
      <c r="CH335" s="838"/>
      <c r="CI335" s="838"/>
      <c r="CJ335" s="838"/>
      <c r="CK335" s="838"/>
      <c r="CL335" s="838"/>
      <c r="CM335" s="838"/>
      <c r="CN335" s="838"/>
      <c r="CO335" s="838"/>
      <c r="CP335" s="838"/>
      <c r="CQ335" s="838"/>
      <c r="CR335" s="838"/>
      <c r="CS335" s="838"/>
      <c r="CT335" s="838"/>
      <c r="CU335" s="838"/>
      <c r="CV335" s="838"/>
      <c r="CW335" s="838"/>
      <c r="CX335" s="838"/>
      <c r="CY335" s="838"/>
      <c r="CZ335" s="838"/>
      <c r="DA335" s="838"/>
      <c r="DB335" s="838"/>
      <c r="DC335" s="838"/>
      <c r="DD335" s="838"/>
      <c r="DE335" s="838"/>
      <c r="DF335" s="838"/>
      <c r="DG335" s="838"/>
      <c r="DH335" s="838"/>
      <c r="DI335" s="838"/>
      <c r="DJ335" s="838"/>
      <c r="DK335" s="838"/>
      <c r="DL335" s="838"/>
      <c r="DM335" s="838"/>
      <c r="DN335" s="838"/>
      <c r="DO335" s="838"/>
      <c r="DP335" s="838"/>
      <c r="DQ335" s="838"/>
      <c r="DR335" s="838"/>
      <c r="DS335" s="838"/>
      <c r="DT335" s="838"/>
      <c r="DU335" s="838"/>
      <c r="DV335" s="838"/>
      <c r="DW335" s="838"/>
      <c r="DX335" s="838"/>
      <c r="DY335" s="838"/>
      <c r="DZ335" s="838"/>
      <c r="EA335" s="838"/>
      <c r="EB335" s="838"/>
      <c r="EC335" s="838"/>
      <c r="ED335" s="838"/>
      <c r="EE335" s="838"/>
      <c r="EF335" s="838"/>
      <c r="EG335" s="838"/>
      <c r="EH335" s="838"/>
      <c r="EI335" s="838"/>
      <c r="EJ335" s="838"/>
      <c r="EK335" s="838"/>
      <c r="EL335" s="838"/>
      <c r="EM335" s="838"/>
      <c r="EN335" s="838"/>
      <c r="EO335" s="838"/>
      <c r="EP335" s="838"/>
      <c r="EQ335" s="838"/>
      <c r="ER335" s="838"/>
      <c r="ES335" s="838"/>
      <c r="ET335" s="838"/>
      <c r="EU335" s="838"/>
      <c r="EV335" s="838"/>
      <c r="EW335" s="838"/>
      <c r="EX335" s="838"/>
      <c r="EY335" s="838"/>
      <c r="EZ335" s="838"/>
      <c r="FA335" s="838"/>
      <c r="FB335" s="838"/>
      <c r="FC335" s="838"/>
      <c r="FD335" s="838"/>
      <c r="FE335" s="838"/>
      <c r="FF335" s="838"/>
      <c r="FG335" s="838"/>
      <c r="FH335" s="838"/>
      <c r="FI335" s="838"/>
      <c r="FJ335" s="838"/>
      <c r="FK335" s="838"/>
      <c r="FL335" s="838"/>
      <c r="FM335" s="838"/>
      <c r="FN335" s="838"/>
      <c r="FO335" s="838"/>
      <c r="FP335" s="838"/>
      <c r="FQ335" s="838"/>
      <c r="FR335" s="838"/>
      <c r="FS335" s="838"/>
      <c r="FT335" s="838"/>
      <c r="FU335" s="838"/>
      <c r="FV335" s="838"/>
      <c r="FW335" s="838"/>
      <c r="IA335" s="710"/>
      <c r="IP335" s="710"/>
      <c r="IT335" s="711"/>
      <c r="JX335" s="838"/>
      <c r="JY335" s="838"/>
      <c r="JZ335" s="838"/>
      <c r="KA335" s="838"/>
      <c r="KB335" s="838"/>
    </row>
    <row r="336" spans="1:288" customFormat="1">
      <c r="A336" s="836"/>
      <c r="B336" s="836"/>
      <c r="C336" s="838"/>
      <c r="D336" s="838"/>
      <c r="E336" s="838"/>
      <c r="F336" s="836"/>
      <c r="G336" s="836"/>
      <c r="H336" s="836"/>
      <c r="I336" s="836"/>
      <c r="J336" s="836"/>
      <c r="K336" s="836"/>
      <c r="L336" s="836"/>
      <c r="M336" s="838"/>
      <c r="N336" s="838"/>
      <c r="O336" s="838"/>
      <c r="P336" s="838"/>
      <c r="Q336" s="838"/>
      <c r="R336" s="838"/>
      <c r="S336" s="838"/>
      <c r="T336" s="838"/>
      <c r="U336" s="59"/>
      <c r="V336" s="59"/>
      <c r="W336" s="496"/>
      <c r="X336" s="496"/>
      <c r="Y336" s="496"/>
      <c r="Z336" s="496"/>
      <c r="AA336" s="512"/>
      <c r="AB336" s="836"/>
      <c r="AC336" s="836"/>
      <c r="AD336" s="555"/>
      <c r="AE336" s="512"/>
      <c r="AF336" s="836"/>
      <c r="AG336" s="836"/>
      <c r="AH336" s="555"/>
      <c r="AI336" s="836"/>
      <c r="AJ336" s="836"/>
      <c r="AK336" s="836"/>
      <c r="AL336" s="836"/>
      <c r="AM336" s="836"/>
      <c r="AN336" s="555"/>
      <c r="AO336" s="836"/>
      <c r="AP336" s="555"/>
      <c r="AQ336" s="836"/>
      <c r="AR336" s="555"/>
      <c r="AS336" s="836"/>
      <c r="AT336" s="555"/>
      <c r="AU336" s="836"/>
      <c r="AV336" s="555"/>
      <c r="AW336" s="836"/>
      <c r="AX336" s="555"/>
      <c r="AY336" s="836"/>
      <c r="AZ336" s="555"/>
      <c r="BA336" s="836"/>
      <c r="BB336" s="555"/>
      <c r="BC336" s="836"/>
      <c r="BD336" s="555"/>
      <c r="BE336" s="836"/>
      <c r="BF336" s="555"/>
      <c r="BG336" s="836"/>
      <c r="BH336" s="555"/>
      <c r="BI336" s="836"/>
      <c r="BJ336" s="555"/>
      <c r="BK336" s="836"/>
      <c r="BL336" s="555"/>
      <c r="BM336" s="836"/>
      <c r="BN336" s="555"/>
      <c r="BO336" s="836"/>
      <c r="BP336" s="555"/>
      <c r="BQ336" s="838"/>
      <c r="BR336" s="838"/>
      <c r="BS336" s="838"/>
      <c r="BT336" s="838"/>
      <c r="BU336" s="838"/>
      <c r="BV336" s="838"/>
      <c r="BW336" s="838"/>
      <c r="BX336" s="838"/>
      <c r="BY336" s="838"/>
      <c r="BZ336" s="838"/>
      <c r="CA336" s="838"/>
      <c r="CB336" s="1154"/>
      <c r="CC336" s="838"/>
      <c r="CD336" s="838"/>
      <c r="CE336" s="838"/>
      <c r="CF336" s="838"/>
      <c r="CG336" s="838"/>
      <c r="CH336" s="838"/>
      <c r="CI336" s="838"/>
      <c r="CJ336" s="838"/>
      <c r="CK336" s="838"/>
      <c r="CL336" s="838"/>
      <c r="CM336" s="838"/>
      <c r="CN336" s="838"/>
      <c r="CO336" s="838"/>
      <c r="CP336" s="838"/>
      <c r="CQ336" s="838"/>
      <c r="CR336" s="838"/>
      <c r="CS336" s="838"/>
      <c r="CT336" s="838"/>
      <c r="CU336" s="838"/>
      <c r="CV336" s="838"/>
      <c r="CW336" s="838"/>
      <c r="CX336" s="838"/>
      <c r="CY336" s="838"/>
      <c r="CZ336" s="838"/>
      <c r="DA336" s="838"/>
      <c r="DB336" s="838"/>
      <c r="DC336" s="838"/>
      <c r="DD336" s="838"/>
      <c r="DE336" s="838"/>
      <c r="DF336" s="838"/>
      <c r="DG336" s="838"/>
      <c r="DH336" s="838"/>
      <c r="DI336" s="838"/>
      <c r="DJ336" s="838"/>
      <c r="DK336" s="838"/>
      <c r="DL336" s="838"/>
      <c r="DM336" s="838"/>
      <c r="DN336" s="838"/>
      <c r="DO336" s="838"/>
      <c r="DP336" s="838"/>
      <c r="DQ336" s="838"/>
      <c r="DR336" s="838"/>
      <c r="DS336" s="838"/>
      <c r="DT336" s="838"/>
      <c r="DU336" s="838"/>
      <c r="DV336" s="838"/>
      <c r="DW336" s="838"/>
      <c r="DX336" s="838"/>
      <c r="DY336" s="838"/>
      <c r="DZ336" s="838"/>
      <c r="EA336" s="838"/>
      <c r="EB336" s="838"/>
      <c r="EC336" s="838"/>
      <c r="ED336" s="838"/>
      <c r="EE336" s="838"/>
      <c r="EF336" s="838"/>
      <c r="EG336" s="838"/>
      <c r="EH336" s="838"/>
      <c r="EI336" s="838"/>
      <c r="EJ336" s="838"/>
      <c r="EK336" s="838"/>
      <c r="EL336" s="838"/>
      <c r="EM336" s="838"/>
      <c r="EN336" s="838"/>
      <c r="EO336" s="838"/>
      <c r="EP336" s="838"/>
      <c r="EQ336" s="838"/>
      <c r="ER336" s="838"/>
      <c r="ES336" s="838"/>
      <c r="ET336" s="838"/>
      <c r="EU336" s="838"/>
      <c r="EV336" s="838"/>
      <c r="EW336" s="838"/>
      <c r="EX336" s="838"/>
      <c r="EY336" s="838"/>
      <c r="EZ336" s="838"/>
      <c r="FA336" s="838"/>
      <c r="FB336" s="838"/>
      <c r="FC336" s="838"/>
      <c r="FD336" s="838"/>
      <c r="FE336" s="838"/>
      <c r="FF336" s="838"/>
      <c r="FG336" s="838"/>
      <c r="FH336" s="838"/>
      <c r="FI336" s="838"/>
      <c r="FJ336" s="838"/>
      <c r="FK336" s="838"/>
      <c r="FL336" s="838"/>
      <c r="FM336" s="838"/>
      <c r="FN336" s="838"/>
      <c r="FO336" s="838"/>
      <c r="FP336" s="838"/>
      <c r="FQ336" s="838"/>
      <c r="FR336" s="838"/>
      <c r="FS336" s="838"/>
      <c r="FT336" s="838"/>
      <c r="FU336" s="838"/>
      <c r="FV336" s="838"/>
      <c r="FW336" s="838"/>
      <c r="IA336" s="710"/>
      <c r="IP336" s="710"/>
      <c r="IT336" s="711"/>
      <c r="JX336" s="838"/>
      <c r="JY336" s="838"/>
      <c r="JZ336" s="838"/>
      <c r="KA336" s="838"/>
      <c r="KB336" s="838"/>
    </row>
    <row r="337" spans="1:288" customFormat="1">
      <c r="A337" s="836"/>
      <c r="B337" s="836"/>
      <c r="C337" s="838"/>
      <c r="D337" s="838"/>
      <c r="E337" s="838"/>
      <c r="F337" s="836"/>
      <c r="G337" s="836"/>
      <c r="H337" s="836"/>
      <c r="I337" s="836"/>
      <c r="J337" s="836"/>
      <c r="K337" s="836"/>
      <c r="L337" s="836"/>
      <c r="M337" s="838"/>
      <c r="N337" s="838"/>
      <c r="O337" s="838"/>
      <c r="P337" s="838"/>
      <c r="Q337" s="838"/>
      <c r="R337" s="838"/>
      <c r="S337" s="838"/>
      <c r="T337" s="838"/>
      <c r="U337" s="59"/>
      <c r="V337" s="59"/>
      <c r="W337" s="496"/>
      <c r="X337" s="496"/>
      <c r="Y337" s="496"/>
      <c r="Z337" s="496"/>
      <c r="AA337" s="512"/>
      <c r="AB337" s="836"/>
      <c r="AC337" s="836"/>
      <c r="AD337" s="555"/>
      <c r="AE337" s="512"/>
      <c r="AF337" s="836"/>
      <c r="AG337" s="836"/>
      <c r="AH337" s="555"/>
      <c r="AI337" s="836"/>
      <c r="AJ337" s="836"/>
      <c r="AK337" s="836"/>
      <c r="AL337" s="836"/>
      <c r="AM337" s="836"/>
      <c r="AN337" s="555"/>
      <c r="AO337" s="836"/>
      <c r="AP337" s="555"/>
      <c r="AQ337" s="836"/>
      <c r="AR337" s="555"/>
      <c r="AS337" s="836"/>
      <c r="AT337" s="555"/>
      <c r="AU337" s="836"/>
      <c r="AV337" s="555"/>
      <c r="AW337" s="836"/>
      <c r="AX337" s="555"/>
      <c r="AY337" s="836"/>
      <c r="AZ337" s="555"/>
      <c r="BA337" s="836"/>
      <c r="BB337" s="555"/>
      <c r="BC337" s="836"/>
      <c r="BD337" s="555"/>
      <c r="BE337" s="836"/>
      <c r="BF337" s="555"/>
      <c r="BG337" s="836"/>
      <c r="BH337" s="555"/>
      <c r="BI337" s="836"/>
      <c r="BJ337" s="555"/>
      <c r="BK337" s="836"/>
      <c r="BL337" s="555"/>
      <c r="BM337" s="836"/>
      <c r="BN337" s="555"/>
      <c r="BO337" s="836"/>
      <c r="BP337" s="555"/>
      <c r="BQ337" s="838"/>
      <c r="BR337" s="838"/>
      <c r="BS337" s="838"/>
      <c r="BT337" s="838"/>
      <c r="BU337" s="838"/>
      <c r="BV337" s="838"/>
      <c r="BW337" s="838"/>
      <c r="BX337" s="838"/>
      <c r="BY337" s="838"/>
      <c r="BZ337" s="838"/>
      <c r="CA337" s="838"/>
      <c r="CB337" s="1154"/>
      <c r="CC337" s="838"/>
      <c r="CD337" s="838"/>
      <c r="CE337" s="838"/>
      <c r="CF337" s="838"/>
      <c r="CG337" s="838"/>
      <c r="CH337" s="838"/>
      <c r="CI337" s="838"/>
      <c r="CJ337" s="838"/>
      <c r="CK337" s="838"/>
      <c r="CL337" s="838"/>
      <c r="CM337" s="838"/>
      <c r="CN337" s="838"/>
      <c r="CO337" s="838"/>
      <c r="CP337" s="838"/>
      <c r="CQ337" s="838"/>
      <c r="CR337" s="838"/>
      <c r="CS337" s="838"/>
      <c r="CT337" s="838"/>
      <c r="CU337" s="838"/>
      <c r="CV337" s="838"/>
      <c r="CW337" s="838"/>
      <c r="CX337" s="838"/>
      <c r="CY337" s="838"/>
      <c r="CZ337" s="838"/>
      <c r="DA337" s="838"/>
      <c r="DB337" s="838"/>
      <c r="DC337" s="838"/>
      <c r="DD337" s="838"/>
      <c r="DE337" s="838"/>
      <c r="DF337" s="838"/>
      <c r="DG337" s="838"/>
      <c r="DH337" s="838"/>
      <c r="DI337" s="838"/>
      <c r="DJ337" s="838"/>
      <c r="DK337" s="838"/>
      <c r="DL337" s="838"/>
      <c r="DM337" s="838"/>
      <c r="DN337" s="838"/>
      <c r="DO337" s="838"/>
      <c r="DP337" s="838"/>
      <c r="DQ337" s="838"/>
      <c r="DR337" s="838"/>
      <c r="DS337" s="838"/>
      <c r="DT337" s="838"/>
      <c r="DU337" s="838"/>
      <c r="DV337" s="838"/>
      <c r="DW337" s="838"/>
      <c r="DX337" s="838"/>
      <c r="DY337" s="838"/>
      <c r="DZ337" s="838"/>
      <c r="EA337" s="838"/>
      <c r="EB337" s="838"/>
      <c r="EC337" s="838"/>
      <c r="ED337" s="838"/>
      <c r="EE337" s="838"/>
      <c r="EF337" s="838"/>
      <c r="EG337" s="838"/>
      <c r="EH337" s="838"/>
      <c r="EI337" s="838"/>
      <c r="EJ337" s="838"/>
      <c r="EK337" s="838"/>
      <c r="EL337" s="838"/>
      <c r="EM337" s="838"/>
      <c r="EN337" s="838"/>
      <c r="EO337" s="838"/>
      <c r="EP337" s="838"/>
      <c r="EQ337" s="838"/>
      <c r="ER337" s="838"/>
      <c r="ES337" s="838"/>
      <c r="ET337" s="838"/>
      <c r="EU337" s="838"/>
      <c r="EV337" s="838"/>
      <c r="EW337" s="838"/>
      <c r="EX337" s="838"/>
      <c r="EY337" s="838"/>
      <c r="EZ337" s="838"/>
      <c r="FA337" s="838"/>
      <c r="FB337" s="838"/>
      <c r="FC337" s="838"/>
      <c r="FD337" s="838"/>
      <c r="FE337" s="838"/>
      <c r="FF337" s="838"/>
      <c r="FG337" s="838"/>
      <c r="FH337" s="838"/>
      <c r="FI337" s="838"/>
      <c r="FJ337" s="838"/>
      <c r="FK337" s="838"/>
      <c r="FL337" s="838"/>
      <c r="FM337" s="838"/>
      <c r="FN337" s="838"/>
      <c r="FO337" s="838"/>
      <c r="FP337" s="838"/>
      <c r="FQ337" s="838"/>
      <c r="FR337" s="838"/>
      <c r="FS337" s="838"/>
      <c r="FT337" s="838"/>
      <c r="FU337" s="838"/>
      <c r="FV337" s="838"/>
      <c r="FW337" s="838"/>
      <c r="IA337" s="710"/>
      <c r="IP337" s="710"/>
      <c r="IT337" s="711"/>
      <c r="JX337" s="838"/>
      <c r="JY337" s="838"/>
      <c r="JZ337" s="838"/>
      <c r="KA337" s="838"/>
      <c r="KB337" s="838"/>
    </row>
    <row r="338" spans="1:288" customFormat="1">
      <c r="A338" s="836"/>
      <c r="B338" s="836"/>
      <c r="C338" s="838"/>
      <c r="D338" s="838"/>
      <c r="E338" s="838"/>
      <c r="F338" s="836"/>
      <c r="G338" s="836"/>
      <c r="H338" s="836"/>
      <c r="I338" s="836"/>
      <c r="J338" s="836"/>
      <c r="K338" s="836"/>
      <c r="L338" s="836"/>
      <c r="M338" s="838"/>
      <c r="N338" s="838"/>
      <c r="O338" s="838"/>
      <c r="P338" s="838"/>
      <c r="Q338" s="838"/>
      <c r="R338" s="838"/>
      <c r="S338" s="838"/>
      <c r="T338" s="838"/>
      <c r="U338" s="59"/>
      <c r="V338" s="59"/>
      <c r="W338" s="496"/>
      <c r="X338" s="496"/>
      <c r="Y338" s="496"/>
      <c r="Z338" s="496"/>
      <c r="AA338" s="512"/>
      <c r="AB338" s="836"/>
      <c r="AC338" s="836"/>
      <c r="AD338" s="555"/>
      <c r="AE338" s="512"/>
      <c r="AF338" s="836"/>
      <c r="AG338" s="836"/>
      <c r="AH338" s="555"/>
      <c r="AI338" s="836"/>
      <c r="AJ338" s="836"/>
      <c r="AK338" s="836"/>
      <c r="AL338" s="836"/>
      <c r="AM338" s="836"/>
      <c r="AN338" s="555"/>
      <c r="AO338" s="836"/>
      <c r="AP338" s="555"/>
      <c r="AQ338" s="836"/>
      <c r="AR338" s="555"/>
      <c r="AS338" s="836"/>
      <c r="AT338" s="555"/>
      <c r="AU338" s="836"/>
      <c r="AV338" s="555"/>
      <c r="AW338" s="836"/>
      <c r="AX338" s="555"/>
      <c r="AY338" s="836"/>
      <c r="AZ338" s="555"/>
      <c r="BA338" s="836"/>
      <c r="BB338" s="555"/>
      <c r="BC338" s="836"/>
      <c r="BD338" s="555"/>
      <c r="BE338" s="836"/>
      <c r="BF338" s="555"/>
      <c r="BG338" s="836"/>
      <c r="BH338" s="555"/>
      <c r="BI338" s="836"/>
      <c r="BJ338" s="555"/>
      <c r="BK338" s="836"/>
      <c r="BL338" s="555"/>
      <c r="BM338" s="836"/>
      <c r="BN338" s="555"/>
      <c r="BO338" s="836"/>
      <c r="BP338" s="555"/>
      <c r="BQ338" s="838"/>
      <c r="BR338" s="838"/>
      <c r="BS338" s="838"/>
      <c r="BT338" s="838"/>
      <c r="BU338" s="838"/>
      <c r="BV338" s="838"/>
      <c r="BW338" s="838"/>
      <c r="BX338" s="838"/>
      <c r="BY338" s="838"/>
      <c r="BZ338" s="838"/>
      <c r="CA338" s="838"/>
      <c r="CB338" s="1154"/>
      <c r="CC338" s="838"/>
      <c r="CD338" s="838"/>
      <c r="CE338" s="838"/>
      <c r="CF338" s="838"/>
      <c r="CG338" s="838"/>
      <c r="CH338" s="838"/>
      <c r="CI338" s="838"/>
      <c r="CJ338" s="838"/>
      <c r="CK338" s="838"/>
      <c r="CL338" s="838"/>
      <c r="CM338" s="838"/>
      <c r="CN338" s="838"/>
      <c r="CO338" s="838"/>
      <c r="CP338" s="838"/>
      <c r="CQ338" s="838"/>
      <c r="CR338" s="838"/>
      <c r="CS338" s="838"/>
      <c r="CT338" s="838"/>
      <c r="CU338" s="838"/>
      <c r="CV338" s="838"/>
      <c r="CW338" s="838"/>
      <c r="CX338" s="838"/>
      <c r="CY338" s="838"/>
      <c r="CZ338" s="838"/>
      <c r="DA338" s="838"/>
      <c r="DB338" s="838"/>
      <c r="DC338" s="838"/>
      <c r="DD338" s="838"/>
      <c r="DE338" s="838"/>
      <c r="DF338" s="838"/>
      <c r="DG338" s="838"/>
      <c r="DH338" s="838"/>
      <c r="DI338" s="838"/>
      <c r="DJ338" s="838"/>
      <c r="DK338" s="838"/>
      <c r="DL338" s="838"/>
      <c r="DM338" s="838"/>
      <c r="DN338" s="838"/>
      <c r="DO338" s="838"/>
      <c r="DP338" s="838"/>
      <c r="DQ338" s="838"/>
      <c r="DR338" s="838"/>
      <c r="DS338" s="838"/>
      <c r="DT338" s="838"/>
      <c r="DU338" s="838"/>
      <c r="DV338" s="838"/>
      <c r="DW338" s="838"/>
      <c r="DX338" s="838"/>
      <c r="DY338" s="838"/>
      <c r="DZ338" s="838"/>
      <c r="EA338" s="838"/>
      <c r="EB338" s="838"/>
      <c r="EC338" s="838"/>
      <c r="ED338" s="838"/>
      <c r="EE338" s="838"/>
      <c r="EF338" s="838"/>
      <c r="EG338" s="838"/>
      <c r="EH338" s="838"/>
      <c r="EI338" s="838"/>
      <c r="EJ338" s="838"/>
      <c r="EK338" s="838"/>
      <c r="EL338" s="838"/>
      <c r="EM338" s="838"/>
      <c r="EN338" s="838"/>
      <c r="EO338" s="838"/>
      <c r="EP338" s="838"/>
      <c r="EQ338" s="838"/>
      <c r="ER338" s="838"/>
      <c r="ES338" s="838"/>
      <c r="ET338" s="838"/>
      <c r="EU338" s="838"/>
      <c r="EV338" s="838"/>
      <c r="EW338" s="838"/>
      <c r="EX338" s="838"/>
      <c r="EY338" s="838"/>
      <c r="EZ338" s="838"/>
      <c r="FA338" s="838"/>
      <c r="FB338" s="838"/>
      <c r="FC338" s="838"/>
      <c r="FD338" s="838"/>
      <c r="FE338" s="838"/>
      <c r="FF338" s="838"/>
      <c r="FG338" s="838"/>
      <c r="FH338" s="838"/>
      <c r="FI338" s="838"/>
      <c r="FJ338" s="838"/>
      <c r="FK338" s="838"/>
      <c r="FL338" s="838"/>
      <c r="FM338" s="838"/>
      <c r="FN338" s="838"/>
      <c r="FO338" s="838"/>
      <c r="FP338" s="838"/>
      <c r="FQ338" s="838"/>
      <c r="FR338" s="838"/>
      <c r="FS338" s="838"/>
      <c r="FT338" s="838"/>
      <c r="FU338" s="838"/>
      <c r="FV338" s="838"/>
      <c r="FW338" s="838"/>
      <c r="IA338" s="710"/>
      <c r="IP338" s="710"/>
      <c r="IT338" s="711"/>
      <c r="JX338" s="838"/>
      <c r="JY338" s="838"/>
      <c r="JZ338" s="838"/>
      <c r="KA338" s="838"/>
      <c r="KB338" s="838"/>
    </row>
    <row r="339" spans="1:288" customFormat="1">
      <c r="A339" s="836"/>
      <c r="B339" s="836"/>
      <c r="C339" s="838"/>
      <c r="D339" s="838"/>
      <c r="E339" s="838"/>
      <c r="F339" s="836"/>
      <c r="G339" s="836"/>
      <c r="H339" s="836"/>
      <c r="I339" s="836"/>
      <c r="J339" s="836"/>
      <c r="K339" s="836"/>
      <c r="L339" s="836"/>
      <c r="M339" s="838"/>
      <c r="N339" s="838"/>
      <c r="O339" s="838"/>
      <c r="P339" s="838"/>
      <c r="Q339" s="838"/>
      <c r="R339" s="838"/>
      <c r="S339" s="838"/>
      <c r="T339" s="838"/>
      <c r="U339" s="59"/>
      <c r="V339" s="59"/>
      <c r="W339" s="496"/>
      <c r="X339" s="496"/>
      <c r="Y339" s="496"/>
      <c r="Z339" s="496"/>
      <c r="AA339" s="512"/>
      <c r="AB339" s="836"/>
      <c r="AC339" s="836"/>
      <c r="AD339" s="555"/>
      <c r="AE339" s="512"/>
      <c r="AF339" s="836"/>
      <c r="AG339" s="836"/>
      <c r="AH339" s="555"/>
      <c r="AI339" s="836"/>
      <c r="AJ339" s="836"/>
      <c r="AK339" s="836"/>
      <c r="AL339" s="836"/>
      <c r="AM339" s="836"/>
      <c r="AN339" s="555"/>
      <c r="AO339" s="836"/>
      <c r="AP339" s="555"/>
      <c r="AQ339" s="836"/>
      <c r="AR339" s="555"/>
      <c r="AS339" s="836"/>
      <c r="AT339" s="555"/>
      <c r="AU339" s="836"/>
      <c r="AV339" s="555"/>
      <c r="AW339" s="836"/>
      <c r="AX339" s="555"/>
      <c r="AY339" s="836"/>
      <c r="AZ339" s="555"/>
      <c r="BA339" s="836"/>
      <c r="BB339" s="555"/>
      <c r="BC339" s="836"/>
      <c r="BD339" s="555"/>
      <c r="BE339" s="836"/>
      <c r="BF339" s="555"/>
      <c r="BG339" s="836"/>
      <c r="BH339" s="555"/>
      <c r="BI339" s="836"/>
      <c r="BJ339" s="555"/>
      <c r="BK339" s="836"/>
      <c r="BL339" s="555"/>
      <c r="BM339" s="836"/>
      <c r="BN339" s="555"/>
      <c r="BO339" s="836"/>
      <c r="BP339" s="555"/>
      <c r="BQ339" s="838"/>
      <c r="BR339" s="838"/>
      <c r="BS339" s="838"/>
      <c r="BT339" s="838"/>
      <c r="BU339" s="838"/>
      <c r="BV339" s="838"/>
      <c r="BW339" s="838"/>
      <c r="BX339" s="838"/>
      <c r="BY339" s="838"/>
      <c r="BZ339" s="838"/>
      <c r="CA339" s="838"/>
      <c r="CB339" s="1154"/>
      <c r="CC339" s="838"/>
      <c r="CD339" s="838"/>
      <c r="CE339" s="838"/>
      <c r="CF339" s="838"/>
      <c r="CG339" s="838"/>
      <c r="CH339" s="838"/>
      <c r="CI339" s="838"/>
      <c r="CJ339" s="838"/>
      <c r="CK339" s="838"/>
      <c r="CL339" s="838"/>
      <c r="CM339" s="838"/>
      <c r="CN339" s="838"/>
      <c r="CO339" s="838"/>
      <c r="CP339" s="838"/>
      <c r="CQ339" s="838"/>
      <c r="CR339" s="838"/>
      <c r="CS339" s="838"/>
      <c r="CT339" s="838"/>
      <c r="CU339" s="838"/>
      <c r="CV339" s="838"/>
      <c r="CW339" s="838"/>
      <c r="CX339" s="838"/>
      <c r="CY339" s="838"/>
      <c r="CZ339" s="838"/>
      <c r="DA339" s="838"/>
      <c r="DB339" s="838"/>
      <c r="DC339" s="838"/>
      <c r="DD339" s="838"/>
      <c r="DE339" s="838"/>
      <c r="DF339" s="838"/>
      <c r="DG339" s="838"/>
      <c r="DH339" s="838"/>
      <c r="DI339" s="838"/>
      <c r="DJ339" s="838"/>
      <c r="DK339" s="838"/>
      <c r="DL339" s="838"/>
      <c r="DM339" s="838"/>
      <c r="DN339" s="838"/>
      <c r="DO339" s="838"/>
      <c r="DP339" s="838"/>
      <c r="DQ339" s="838"/>
      <c r="DR339" s="838"/>
      <c r="DS339" s="838"/>
      <c r="DT339" s="838"/>
      <c r="DU339" s="838"/>
      <c r="DV339" s="838"/>
      <c r="DW339" s="838"/>
      <c r="DX339" s="838"/>
      <c r="DY339" s="838"/>
      <c r="DZ339" s="838"/>
      <c r="EA339" s="838"/>
      <c r="EB339" s="838"/>
      <c r="EC339" s="838"/>
      <c r="ED339" s="838"/>
      <c r="EE339" s="838"/>
      <c r="EF339" s="838"/>
      <c r="EG339" s="838"/>
      <c r="EH339" s="838"/>
      <c r="EI339" s="838"/>
      <c r="EJ339" s="838"/>
      <c r="EK339" s="838"/>
      <c r="EL339" s="838"/>
      <c r="EM339" s="838"/>
      <c r="EN339" s="838"/>
      <c r="EO339" s="838"/>
      <c r="EP339" s="838"/>
      <c r="EQ339" s="838"/>
      <c r="ER339" s="838"/>
      <c r="ES339" s="838"/>
      <c r="ET339" s="838"/>
      <c r="EU339" s="838"/>
      <c r="EV339" s="838"/>
      <c r="EW339" s="838"/>
      <c r="EX339" s="838"/>
      <c r="EY339" s="838"/>
      <c r="EZ339" s="838"/>
      <c r="FA339" s="838"/>
      <c r="FB339" s="838"/>
      <c r="FC339" s="838"/>
      <c r="FD339" s="838"/>
      <c r="FE339" s="838"/>
      <c r="FF339" s="838"/>
      <c r="FG339" s="838"/>
      <c r="FH339" s="838"/>
      <c r="FI339" s="838"/>
      <c r="FJ339" s="838"/>
      <c r="FK339" s="838"/>
      <c r="FL339" s="838"/>
      <c r="FM339" s="838"/>
      <c r="FN339" s="838"/>
      <c r="FO339" s="838"/>
      <c r="FP339" s="838"/>
      <c r="FQ339" s="838"/>
      <c r="FR339" s="838"/>
      <c r="FS339" s="838"/>
      <c r="FT339" s="838"/>
      <c r="FU339" s="838"/>
      <c r="FV339" s="838"/>
      <c r="FW339" s="838"/>
      <c r="IA339" s="710"/>
      <c r="IP339" s="710"/>
      <c r="IT339" s="711"/>
      <c r="JX339" s="838"/>
      <c r="JY339" s="838"/>
      <c r="JZ339" s="838"/>
      <c r="KA339" s="838"/>
      <c r="KB339" s="838"/>
    </row>
    <row r="340" spans="1:288" customFormat="1">
      <c r="A340" s="836"/>
      <c r="B340" s="836"/>
      <c r="C340" s="838"/>
      <c r="D340" s="838"/>
      <c r="E340" s="838"/>
      <c r="F340" s="836"/>
      <c r="G340" s="836"/>
      <c r="H340" s="836"/>
      <c r="I340" s="836"/>
      <c r="J340" s="836"/>
      <c r="K340" s="836"/>
      <c r="L340" s="836"/>
      <c r="M340" s="838"/>
      <c r="N340" s="838"/>
      <c r="O340" s="838"/>
      <c r="P340" s="838"/>
      <c r="Q340" s="838"/>
      <c r="R340" s="838"/>
      <c r="S340" s="838"/>
      <c r="T340" s="838"/>
      <c r="U340" s="59"/>
      <c r="V340" s="59"/>
      <c r="W340" s="496"/>
      <c r="X340" s="496"/>
      <c r="Y340" s="496"/>
      <c r="Z340" s="496"/>
      <c r="AA340" s="512"/>
      <c r="AB340" s="836"/>
      <c r="AC340" s="836"/>
      <c r="AD340" s="555"/>
      <c r="AE340" s="512"/>
      <c r="AF340" s="836"/>
      <c r="AG340" s="836"/>
      <c r="AH340" s="555"/>
      <c r="AI340" s="836"/>
      <c r="AJ340" s="836"/>
      <c r="AK340" s="836"/>
      <c r="AL340" s="836"/>
      <c r="AM340" s="836"/>
      <c r="AN340" s="555"/>
      <c r="AO340" s="836"/>
      <c r="AP340" s="555"/>
      <c r="AQ340" s="836"/>
      <c r="AR340" s="555"/>
      <c r="AS340" s="836"/>
      <c r="AT340" s="555"/>
      <c r="AU340" s="836"/>
      <c r="AV340" s="555"/>
      <c r="AW340" s="836"/>
      <c r="AX340" s="555"/>
      <c r="AY340" s="836"/>
      <c r="AZ340" s="555"/>
      <c r="BA340" s="836"/>
      <c r="BB340" s="555"/>
      <c r="BC340" s="836"/>
      <c r="BD340" s="555"/>
      <c r="BE340" s="836"/>
      <c r="BF340" s="555"/>
      <c r="BG340" s="836"/>
      <c r="BH340" s="555"/>
      <c r="BI340" s="836"/>
      <c r="BJ340" s="555"/>
      <c r="BK340" s="836"/>
      <c r="BL340" s="555"/>
      <c r="BM340" s="836"/>
      <c r="BN340" s="555"/>
      <c r="BO340" s="836"/>
      <c r="BP340" s="555"/>
      <c r="BQ340" s="838"/>
      <c r="BR340" s="838"/>
      <c r="BS340" s="838"/>
      <c r="BT340" s="838"/>
      <c r="BU340" s="838"/>
      <c r="BV340" s="838"/>
      <c r="BW340" s="838"/>
      <c r="BX340" s="838"/>
      <c r="BY340" s="838"/>
      <c r="BZ340" s="838"/>
      <c r="CA340" s="838"/>
      <c r="CB340" s="1154"/>
      <c r="CC340" s="838"/>
      <c r="CD340" s="838"/>
      <c r="CE340" s="838"/>
      <c r="CF340" s="838"/>
      <c r="CG340" s="838"/>
      <c r="CH340" s="838"/>
      <c r="CI340" s="838"/>
      <c r="CJ340" s="838"/>
      <c r="CK340" s="838"/>
      <c r="CL340" s="838"/>
      <c r="CM340" s="838"/>
      <c r="CN340" s="838"/>
      <c r="CO340" s="838"/>
      <c r="CP340" s="838"/>
      <c r="CQ340" s="838"/>
      <c r="CR340" s="838"/>
      <c r="CS340" s="838"/>
      <c r="CT340" s="838"/>
      <c r="CU340" s="838"/>
      <c r="CV340" s="838"/>
      <c r="CW340" s="838"/>
      <c r="CX340" s="838"/>
      <c r="CY340" s="838"/>
      <c r="CZ340" s="838"/>
      <c r="DA340" s="838"/>
      <c r="DB340" s="838"/>
      <c r="DC340" s="838"/>
      <c r="DD340" s="838"/>
      <c r="DE340" s="838"/>
      <c r="DF340" s="838"/>
      <c r="DG340" s="838"/>
      <c r="DH340" s="838"/>
      <c r="DI340" s="838"/>
      <c r="DJ340" s="838"/>
      <c r="DK340" s="838"/>
      <c r="DL340" s="838"/>
      <c r="DM340" s="838"/>
      <c r="DN340" s="838"/>
      <c r="DO340" s="838"/>
      <c r="DP340" s="838"/>
      <c r="DQ340" s="838"/>
      <c r="DR340" s="838"/>
      <c r="DS340" s="838"/>
      <c r="DT340" s="838"/>
      <c r="DU340" s="838"/>
      <c r="DV340" s="838"/>
      <c r="DW340" s="838"/>
      <c r="DX340" s="838"/>
      <c r="DY340" s="838"/>
      <c r="DZ340" s="838"/>
      <c r="EA340" s="838"/>
      <c r="EB340" s="838"/>
      <c r="EC340" s="838"/>
      <c r="ED340" s="838"/>
      <c r="EE340" s="838"/>
      <c r="EF340" s="838"/>
      <c r="EG340" s="838"/>
      <c r="EH340" s="838"/>
      <c r="EI340" s="838"/>
      <c r="EJ340" s="838"/>
      <c r="EK340" s="838"/>
      <c r="EL340" s="838"/>
      <c r="EM340" s="838"/>
      <c r="EN340" s="838"/>
      <c r="EO340" s="838"/>
      <c r="EP340" s="838"/>
      <c r="EQ340" s="838"/>
      <c r="ER340" s="838"/>
      <c r="ES340" s="838"/>
      <c r="ET340" s="838"/>
      <c r="EU340" s="838"/>
      <c r="EV340" s="838"/>
      <c r="EW340" s="838"/>
      <c r="EX340" s="838"/>
      <c r="EY340" s="838"/>
      <c r="EZ340" s="838"/>
      <c r="FA340" s="838"/>
      <c r="FB340" s="838"/>
      <c r="FC340" s="838"/>
      <c r="FD340" s="838"/>
      <c r="FE340" s="838"/>
      <c r="FF340" s="838"/>
      <c r="FG340" s="838"/>
      <c r="FH340" s="838"/>
      <c r="FI340" s="838"/>
      <c r="FJ340" s="838"/>
      <c r="FK340" s="838"/>
      <c r="FL340" s="838"/>
      <c r="FM340" s="838"/>
      <c r="FN340" s="838"/>
      <c r="FO340" s="838"/>
      <c r="FP340" s="838"/>
      <c r="FQ340" s="838"/>
      <c r="FR340" s="838"/>
      <c r="FS340" s="838"/>
      <c r="FT340" s="838"/>
      <c r="FU340" s="838"/>
      <c r="FV340" s="838"/>
      <c r="FW340" s="838"/>
      <c r="IA340" s="710"/>
      <c r="IP340" s="710"/>
      <c r="IT340" s="711"/>
      <c r="JX340" s="838"/>
      <c r="JY340" s="838"/>
      <c r="JZ340" s="838"/>
      <c r="KA340" s="838"/>
      <c r="KB340" s="838"/>
    </row>
    <row r="341" spans="1:288" customFormat="1">
      <c r="A341" s="836"/>
      <c r="B341" s="836"/>
      <c r="C341" s="838"/>
      <c r="D341" s="838"/>
      <c r="E341" s="838"/>
      <c r="F341" s="836"/>
      <c r="G341" s="836"/>
      <c r="H341" s="836"/>
      <c r="I341" s="836"/>
      <c r="J341" s="836"/>
      <c r="K341" s="836"/>
      <c r="L341" s="836"/>
      <c r="M341" s="838"/>
      <c r="N341" s="838"/>
      <c r="O341" s="838"/>
      <c r="P341" s="838"/>
      <c r="Q341" s="838"/>
      <c r="R341" s="838"/>
      <c r="S341" s="838"/>
      <c r="T341" s="838"/>
      <c r="U341" s="59"/>
      <c r="V341" s="59"/>
      <c r="W341" s="496"/>
      <c r="X341" s="496"/>
      <c r="Y341" s="496"/>
      <c r="Z341" s="496"/>
      <c r="AA341" s="512"/>
      <c r="AB341" s="836"/>
      <c r="AC341" s="836"/>
      <c r="AD341" s="555"/>
      <c r="AE341" s="512"/>
      <c r="AF341" s="836"/>
      <c r="AG341" s="836"/>
      <c r="AH341" s="555"/>
      <c r="AI341" s="836"/>
      <c r="AJ341" s="836"/>
      <c r="AK341" s="836"/>
      <c r="AL341" s="836"/>
      <c r="AM341" s="836"/>
      <c r="AN341" s="555"/>
      <c r="AO341" s="836"/>
      <c r="AP341" s="555"/>
      <c r="AQ341" s="836"/>
      <c r="AR341" s="555"/>
      <c r="AS341" s="836"/>
      <c r="AT341" s="555"/>
      <c r="AU341" s="836"/>
      <c r="AV341" s="555"/>
      <c r="AW341" s="836"/>
      <c r="AX341" s="555"/>
      <c r="AY341" s="836"/>
      <c r="AZ341" s="555"/>
      <c r="BA341" s="836"/>
      <c r="BB341" s="555"/>
      <c r="BC341" s="836"/>
      <c r="BD341" s="555"/>
      <c r="BE341" s="836"/>
      <c r="BF341" s="555"/>
      <c r="BG341" s="836"/>
      <c r="BH341" s="555"/>
      <c r="BI341" s="836"/>
      <c r="BJ341" s="555"/>
      <c r="BK341" s="836"/>
      <c r="BL341" s="555"/>
      <c r="BM341" s="836"/>
      <c r="BN341" s="555"/>
      <c r="BO341" s="836"/>
      <c r="BP341" s="555"/>
      <c r="BQ341" s="838"/>
      <c r="BR341" s="838"/>
      <c r="BS341" s="838"/>
      <c r="BT341" s="838"/>
      <c r="BU341" s="838"/>
      <c r="BV341" s="838"/>
      <c r="BW341" s="838"/>
      <c r="BX341" s="838"/>
      <c r="BY341" s="838"/>
      <c r="BZ341" s="838"/>
      <c r="CA341" s="838"/>
      <c r="CB341" s="1154"/>
      <c r="CC341" s="838"/>
      <c r="CD341" s="838"/>
      <c r="CE341" s="838"/>
      <c r="CF341" s="838"/>
      <c r="CG341" s="838"/>
      <c r="CH341" s="838"/>
      <c r="CI341" s="838"/>
      <c r="CJ341" s="838"/>
      <c r="CK341" s="838"/>
      <c r="CL341" s="838"/>
      <c r="CM341" s="838"/>
      <c r="CN341" s="838"/>
      <c r="CO341" s="838"/>
      <c r="CP341" s="838"/>
      <c r="CQ341" s="838"/>
      <c r="CR341" s="838"/>
      <c r="CS341" s="838"/>
      <c r="CT341" s="838"/>
      <c r="CU341" s="838"/>
      <c r="CV341" s="838"/>
      <c r="CW341" s="838"/>
      <c r="CX341" s="838"/>
      <c r="CY341" s="838"/>
      <c r="CZ341" s="838"/>
      <c r="DA341" s="838"/>
      <c r="DB341" s="838"/>
      <c r="DC341" s="838"/>
      <c r="DD341" s="838"/>
      <c r="DE341" s="838"/>
      <c r="DF341" s="838"/>
      <c r="DG341" s="838"/>
      <c r="DH341" s="838"/>
      <c r="DI341" s="838"/>
      <c r="DJ341" s="838"/>
      <c r="DK341" s="838"/>
      <c r="DL341" s="838"/>
      <c r="DM341" s="838"/>
      <c r="DN341" s="838"/>
      <c r="DO341" s="838"/>
      <c r="DP341" s="838"/>
      <c r="DQ341" s="838"/>
      <c r="DR341" s="838"/>
      <c r="DS341" s="838"/>
      <c r="DT341" s="838"/>
      <c r="DU341" s="838"/>
      <c r="DV341" s="838"/>
      <c r="DW341" s="838"/>
      <c r="DX341" s="838"/>
      <c r="DY341" s="838"/>
      <c r="DZ341" s="838"/>
      <c r="EA341" s="838"/>
      <c r="EB341" s="838"/>
      <c r="EC341" s="838"/>
      <c r="ED341" s="838"/>
      <c r="EE341" s="838"/>
      <c r="EF341" s="838"/>
      <c r="EG341" s="838"/>
      <c r="EH341" s="838"/>
      <c r="EI341" s="838"/>
      <c r="EJ341" s="838"/>
      <c r="EK341" s="838"/>
      <c r="EL341" s="838"/>
      <c r="EM341" s="838"/>
      <c r="EN341" s="838"/>
      <c r="EO341" s="838"/>
      <c r="EP341" s="838"/>
      <c r="EQ341" s="838"/>
      <c r="ER341" s="838"/>
      <c r="ES341" s="838"/>
      <c r="ET341" s="838"/>
      <c r="EU341" s="838"/>
      <c r="EV341" s="838"/>
      <c r="EW341" s="838"/>
      <c r="EX341" s="838"/>
      <c r="EY341" s="838"/>
      <c r="EZ341" s="838"/>
      <c r="FA341" s="838"/>
      <c r="FB341" s="838"/>
      <c r="FC341" s="838"/>
      <c r="FD341" s="838"/>
      <c r="FE341" s="838"/>
      <c r="FF341" s="838"/>
      <c r="FG341" s="838"/>
      <c r="FH341" s="838"/>
      <c r="FI341" s="838"/>
      <c r="FJ341" s="838"/>
      <c r="FK341" s="838"/>
      <c r="FL341" s="838"/>
      <c r="FM341" s="838"/>
      <c r="FN341" s="838"/>
      <c r="FO341" s="838"/>
      <c r="FP341" s="838"/>
      <c r="FQ341" s="838"/>
      <c r="FR341" s="838"/>
      <c r="FS341" s="838"/>
      <c r="FT341" s="838"/>
      <c r="FU341" s="838"/>
      <c r="FV341" s="838"/>
      <c r="FW341" s="838"/>
      <c r="IA341" s="710"/>
      <c r="IP341" s="710"/>
      <c r="IT341" s="711"/>
      <c r="JX341" s="838"/>
      <c r="JY341" s="838"/>
      <c r="JZ341" s="838"/>
      <c r="KA341" s="838"/>
      <c r="KB341" s="838"/>
    </row>
    <row r="342" spans="1:288" customFormat="1">
      <c r="A342" s="836"/>
      <c r="B342" s="836"/>
      <c r="C342" s="838"/>
      <c r="D342" s="838"/>
      <c r="E342" s="838"/>
      <c r="F342" s="836"/>
      <c r="G342" s="836"/>
      <c r="H342" s="836"/>
      <c r="I342" s="836"/>
      <c r="J342" s="836"/>
      <c r="K342" s="836"/>
      <c r="L342" s="836"/>
      <c r="M342" s="838"/>
      <c r="N342" s="838"/>
      <c r="O342" s="838"/>
      <c r="P342" s="838"/>
      <c r="Q342" s="838"/>
      <c r="R342" s="838"/>
      <c r="S342" s="838"/>
      <c r="T342" s="838"/>
      <c r="U342" s="59"/>
      <c r="V342" s="59"/>
      <c r="W342" s="496"/>
      <c r="X342" s="496"/>
      <c r="Y342" s="496"/>
      <c r="Z342" s="496"/>
      <c r="AA342" s="512"/>
      <c r="AB342" s="836"/>
      <c r="AC342" s="836"/>
      <c r="AD342" s="555"/>
      <c r="AE342" s="512"/>
      <c r="AF342" s="836"/>
      <c r="AG342" s="836"/>
      <c r="AH342" s="555"/>
      <c r="AI342" s="836"/>
      <c r="AJ342" s="836"/>
      <c r="AK342" s="836"/>
      <c r="AL342" s="836"/>
      <c r="AM342" s="836"/>
      <c r="AN342" s="555"/>
      <c r="AO342" s="836"/>
      <c r="AP342" s="555"/>
      <c r="AQ342" s="836"/>
      <c r="AR342" s="555"/>
      <c r="AS342" s="836"/>
      <c r="AT342" s="555"/>
      <c r="AU342" s="836"/>
      <c r="AV342" s="555"/>
      <c r="AW342" s="836"/>
      <c r="AX342" s="555"/>
      <c r="AY342" s="836"/>
      <c r="AZ342" s="555"/>
      <c r="BA342" s="836"/>
      <c r="BB342" s="555"/>
      <c r="BC342" s="836"/>
      <c r="BD342" s="555"/>
      <c r="BE342" s="836"/>
      <c r="BF342" s="555"/>
      <c r="BG342" s="836"/>
      <c r="BH342" s="555"/>
      <c r="BI342" s="836"/>
      <c r="BJ342" s="555"/>
      <c r="BK342" s="836"/>
      <c r="BL342" s="555"/>
      <c r="BM342" s="836"/>
      <c r="BN342" s="555"/>
      <c r="BO342" s="836"/>
      <c r="BP342" s="555"/>
      <c r="BQ342" s="838"/>
      <c r="BR342" s="838"/>
      <c r="BS342" s="838"/>
      <c r="BT342" s="838"/>
      <c r="BU342" s="838"/>
      <c r="BV342" s="838"/>
      <c r="BW342" s="838"/>
      <c r="BX342" s="838"/>
      <c r="BY342" s="838"/>
      <c r="BZ342" s="838"/>
      <c r="CA342" s="838"/>
      <c r="CB342" s="1154"/>
      <c r="CC342" s="838"/>
      <c r="CD342" s="838"/>
      <c r="CE342" s="838"/>
      <c r="CF342" s="838"/>
      <c r="CG342" s="838"/>
      <c r="CH342" s="838"/>
      <c r="CI342" s="838"/>
      <c r="CJ342" s="838"/>
      <c r="CK342" s="838"/>
      <c r="CL342" s="838"/>
      <c r="CM342" s="838"/>
      <c r="CN342" s="838"/>
      <c r="CO342" s="838"/>
      <c r="CP342" s="838"/>
      <c r="CQ342" s="838"/>
      <c r="CR342" s="838"/>
      <c r="CS342" s="838"/>
      <c r="CT342" s="838"/>
      <c r="CU342" s="838"/>
      <c r="CV342" s="838"/>
      <c r="CW342" s="838"/>
      <c r="CX342" s="838"/>
      <c r="CY342" s="838"/>
      <c r="CZ342" s="838"/>
      <c r="DA342" s="838"/>
      <c r="DB342" s="838"/>
      <c r="DC342" s="838"/>
      <c r="DD342" s="838"/>
      <c r="DE342" s="838"/>
      <c r="DF342" s="838"/>
      <c r="DG342" s="838"/>
      <c r="DH342" s="838"/>
      <c r="DI342" s="838"/>
      <c r="DJ342" s="838"/>
      <c r="DK342" s="838"/>
      <c r="DL342" s="838"/>
      <c r="DM342" s="838"/>
      <c r="DN342" s="838"/>
      <c r="DO342" s="838"/>
      <c r="DP342" s="838"/>
      <c r="DQ342" s="838"/>
      <c r="DR342" s="838"/>
      <c r="DS342" s="838"/>
      <c r="DT342" s="838"/>
      <c r="DU342" s="838"/>
      <c r="DV342" s="838"/>
      <c r="DW342" s="838"/>
      <c r="DX342" s="838"/>
      <c r="DY342" s="838"/>
      <c r="DZ342" s="838"/>
      <c r="EA342" s="838"/>
      <c r="EB342" s="838"/>
      <c r="EC342" s="838"/>
      <c r="ED342" s="838"/>
      <c r="EE342" s="838"/>
      <c r="EF342" s="838"/>
      <c r="EG342" s="838"/>
      <c r="EH342" s="838"/>
      <c r="EI342" s="838"/>
      <c r="EJ342" s="838"/>
      <c r="EK342" s="838"/>
      <c r="EL342" s="838"/>
      <c r="EM342" s="838"/>
      <c r="EN342" s="838"/>
      <c r="EO342" s="838"/>
      <c r="EP342" s="838"/>
      <c r="EQ342" s="838"/>
      <c r="ER342" s="838"/>
      <c r="ES342" s="838"/>
      <c r="ET342" s="838"/>
      <c r="EU342" s="838"/>
      <c r="EV342" s="838"/>
      <c r="EW342" s="838"/>
      <c r="EX342" s="838"/>
      <c r="EY342" s="838"/>
      <c r="EZ342" s="838"/>
      <c r="FA342" s="838"/>
      <c r="FB342" s="838"/>
      <c r="FC342" s="838"/>
      <c r="FD342" s="838"/>
      <c r="FE342" s="838"/>
      <c r="FF342" s="838"/>
      <c r="FG342" s="838"/>
      <c r="FH342" s="838"/>
      <c r="FI342" s="838"/>
      <c r="FJ342" s="838"/>
      <c r="FK342" s="838"/>
      <c r="FL342" s="838"/>
      <c r="FM342" s="838"/>
      <c r="FN342" s="838"/>
      <c r="FO342" s="838"/>
      <c r="FP342" s="838"/>
      <c r="FQ342" s="838"/>
      <c r="FR342" s="838"/>
      <c r="FS342" s="838"/>
      <c r="FT342" s="838"/>
      <c r="FU342" s="838"/>
      <c r="FV342" s="838"/>
      <c r="FW342" s="838"/>
      <c r="IA342" s="710"/>
      <c r="IP342" s="710"/>
      <c r="IT342" s="711"/>
      <c r="JX342" s="838"/>
      <c r="JY342" s="838"/>
      <c r="JZ342" s="838"/>
      <c r="KA342" s="838"/>
      <c r="KB342" s="838"/>
    </row>
    <row r="343" spans="1:288" customFormat="1">
      <c r="A343" s="836"/>
      <c r="B343" s="836"/>
      <c r="C343" s="838"/>
      <c r="D343" s="838"/>
      <c r="E343" s="838"/>
      <c r="F343" s="836"/>
      <c r="G343" s="836"/>
      <c r="H343" s="836"/>
      <c r="I343" s="836"/>
      <c r="J343" s="836"/>
      <c r="K343" s="836"/>
      <c r="L343" s="836"/>
      <c r="M343" s="838"/>
      <c r="N343" s="838"/>
      <c r="O343" s="838"/>
      <c r="P343" s="838"/>
      <c r="Q343" s="838"/>
      <c r="R343" s="838"/>
      <c r="S343" s="838"/>
      <c r="T343" s="838"/>
      <c r="U343" s="59"/>
      <c r="V343" s="59"/>
      <c r="W343" s="496"/>
      <c r="X343" s="496"/>
      <c r="Y343" s="496"/>
      <c r="Z343" s="496"/>
      <c r="AA343" s="512"/>
      <c r="AB343" s="836"/>
      <c r="AC343" s="836"/>
      <c r="AD343" s="555"/>
      <c r="AE343" s="512"/>
      <c r="AF343" s="836"/>
      <c r="AG343" s="836"/>
      <c r="AH343" s="555"/>
      <c r="AI343" s="836"/>
      <c r="AJ343" s="836"/>
      <c r="AK343" s="836"/>
      <c r="AL343" s="836"/>
      <c r="AM343" s="836"/>
      <c r="AN343" s="555"/>
      <c r="AO343" s="836"/>
      <c r="AP343" s="555"/>
      <c r="AQ343" s="836"/>
      <c r="AR343" s="555"/>
      <c r="AS343" s="836"/>
      <c r="AT343" s="555"/>
      <c r="AU343" s="836"/>
      <c r="AV343" s="555"/>
      <c r="AW343" s="836"/>
      <c r="AX343" s="555"/>
      <c r="AY343" s="836"/>
      <c r="AZ343" s="555"/>
      <c r="BA343" s="836"/>
      <c r="BB343" s="555"/>
      <c r="BC343" s="836"/>
      <c r="BD343" s="555"/>
      <c r="BE343" s="836"/>
      <c r="BF343" s="555"/>
      <c r="BG343" s="836"/>
      <c r="BH343" s="555"/>
      <c r="BI343" s="836"/>
      <c r="BJ343" s="555"/>
      <c r="BK343" s="836"/>
      <c r="BL343" s="555"/>
      <c r="BM343" s="836"/>
      <c r="BN343" s="555"/>
      <c r="BO343" s="836"/>
      <c r="BP343" s="555"/>
      <c r="BQ343" s="838"/>
      <c r="BR343" s="838"/>
      <c r="BS343" s="838"/>
      <c r="BT343" s="838"/>
      <c r="BU343" s="838"/>
      <c r="BV343" s="838"/>
      <c r="BW343" s="838"/>
      <c r="BX343" s="838"/>
      <c r="BY343" s="838"/>
      <c r="BZ343" s="838"/>
      <c r="CA343" s="838"/>
      <c r="CB343" s="1154"/>
      <c r="CC343" s="838"/>
      <c r="CD343" s="838"/>
      <c r="CE343" s="838"/>
      <c r="CF343" s="838"/>
      <c r="CG343" s="838"/>
      <c r="CH343" s="838"/>
      <c r="CI343" s="838"/>
      <c r="CJ343" s="838"/>
      <c r="CK343" s="838"/>
      <c r="CL343" s="838"/>
      <c r="CM343" s="838"/>
      <c r="CN343" s="838"/>
      <c r="CO343" s="838"/>
      <c r="CP343" s="838"/>
      <c r="CQ343" s="838"/>
      <c r="CR343" s="838"/>
      <c r="CS343" s="838"/>
      <c r="CT343" s="838"/>
      <c r="CU343" s="838"/>
      <c r="CV343" s="838"/>
      <c r="CW343" s="838"/>
      <c r="CX343" s="838"/>
      <c r="CY343" s="838"/>
      <c r="CZ343" s="838"/>
      <c r="DA343" s="838"/>
      <c r="DB343" s="838"/>
      <c r="DC343" s="838"/>
      <c r="DD343" s="838"/>
      <c r="DE343" s="838"/>
      <c r="DF343" s="838"/>
      <c r="DG343" s="838"/>
      <c r="DH343" s="838"/>
      <c r="DI343" s="838"/>
      <c r="DJ343" s="838"/>
      <c r="DK343" s="838"/>
      <c r="DL343" s="838"/>
      <c r="DM343" s="838"/>
      <c r="DN343" s="838"/>
      <c r="DO343" s="838"/>
      <c r="DP343" s="838"/>
      <c r="DQ343" s="838"/>
      <c r="DR343" s="838"/>
      <c r="DS343" s="838"/>
      <c r="DT343" s="838"/>
      <c r="DU343" s="838"/>
      <c r="DV343" s="838"/>
      <c r="DW343" s="838"/>
      <c r="DX343" s="838"/>
      <c r="DY343" s="838"/>
      <c r="DZ343" s="838"/>
      <c r="EA343" s="838"/>
      <c r="EB343" s="838"/>
      <c r="EC343" s="838"/>
      <c r="ED343" s="838"/>
      <c r="EE343" s="838"/>
      <c r="EF343" s="838"/>
      <c r="EG343" s="838"/>
      <c r="EH343" s="838"/>
      <c r="EI343" s="838"/>
      <c r="EJ343" s="838"/>
      <c r="EK343" s="838"/>
      <c r="EL343" s="838"/>
      <c r="EM343" s="838"/>
      <c r="EN343" s="838"/>
      <c r="EO343" s="838"/>
      <c r="EP343" s="838"/>
      <c r="EQ343" s="838"/>
      <c r="ER343" s="838"/>
      <c r="ES343" s="838"/>
      <c r="ET343" s="838"/>
      <c r="EU343" s="838"/>
      <c r="EV343" s="838"/>
      <c r="EW343" s="838"/>
      <c r="EX343" s="838"/>
      <c r="EY343" s="838"/>
      <c r="EZ343" s="838"/>
      <c r="FA343" s="838"/>
      <c r="FB343" s="838"/>
      <c r="FC343" s="838"/>
      <c r="FD343" s="838"/>
      <c r="FE343" s="838"/>
      <c r="FF343" s="838"/>
      <c r="FG343" s="838"/>
      <c r="FH343" s="838"/>
      <c r="FI343" s="838"/>
      <c r="FJ343" s="838"/>
      <c r="FK343" s="838"/>
      <c r="FL343" s="838"/>
      <c r="FM343" s="838"/>
      <c r="FN343" s="838"/>
      <c r="FO343" s="838"/>
      <c r="FP343" s="838"/>
      <c r="FQ343" s="838"/>
      <c r="FR343" s="838"/>
      <c r="FS343" s="838"/>
      <c r="FT343" s="838"/>
      <c r="FU343" s="838"/>
      <c r="FV343" s="838"/>
      <c r="FW343" s="838"/>
      <c r="IA343" s="710"/>
      <c r="IP343" s="710"/>
      <c r="IT343" s="711"/>
      <c r="JX343" s="838"/>
      <c r="JY343" s="838"/>
      <c r="JZ343" s="838"/>
      <c r="KA343" s="838"/>
      <c r="KB343" s="838"/>
    </row>
    <row r="344" spans="1:288" customFormat="1">
      <c r="A344" s="836"/>
      <c r="B344" s="836"/>
      <c r="C344" s="838"/>
      <c r="D344" s="838"/>
      <c r="E344" s="838"/>
      <c r="F344" s="836"/>
      <c r="G344" s="836"/>
      <c r="H344" s="836"/>
      <c r="I344" s="836"/>
      <c r="J344" s="836"/>
      <c r="K344" s="836"/>
      <c r="L344" s="836"/>
      <c r="M344" s="838"/>
      <c r="N344" s="838"/>
      <c r="O344" s="838"/>
      <c r="P344" s="838"/>
      <c r="Q344" s="838"/>
      <c r="R344" s="838"/>
      <c r="S344" s="838"/>
      <c r="T344" s="838"/>
      <c r="U344" s="59"/>
      <c r="V344" s="59"/>
      <c r="W344" s="496"/>
      <c r="X344" s="496"/>
      <c r="Y344" s="496"/>
      <c r="Z344" s="496"/>
      <c r="AA344" s="512"/>
      <c r="AB344" s="836"/>
      <c r="AC344" s="836"/>
      <c r="AD344" s="555"/>
      <c r="AE344" s="512"/>
      <c r="AF344" s="836"/>
      <c r="AG344" s="836"/>
      <c r="AH344" s="555"/>
      <c r="AI344" s="836"/>
      <c r="AJ344" s="836"/>
      <c r="AK344" s="836"/>
      <c r="AL344" s="836"/>
      <c r="AM344" s="836"/>
      <c r="AN344" s="555"/>
      <c r="AO344" s="836"/>
      <c r="AP344" s="555"/>
      <c r="AQ344" s="836"/>
      <c r="AR344" s="555"/>
      <c r="AS344" s="836"/>
      <c r="AT344" s="555"/>
      <c r="AU344" s="836"/>
      <c r="AV344" s="555"/>
      <c r="AW344" s="836"/>
      <c r="AX344" s="555"/>
      <c r="AY344" s="836"/>
      <c r="AZ344" s="555"/>
      <c r="BA344" s="836"/>
      <c r="BB344" s="555"/>
      <c r="BC344" s="836"/>
      <c r="BD344" s="555"/>
      <c r="BE344" s="836"/>
      <c r="BF344" s="555"/>
      <c r="BG344" s="836"/>
      <c r="BH344" s="555"/>
      <c r="BI344" s="836"/>
      <c r="BJ344" s="555"/>
      <c r="BK344" s="836"/>
      <c r="BL344" s="555"/>
      <c r="BM344" s="836"/>
      <c r="BN344" s="555"/>
      <c r="BO344" s="836"/>
      <c r="BP344" s="555"/>
      <c r="BQ344" s="838"/>
      <c r="BR344" s="838"/>
      <c r="BS344" s="838"/>
      <c r="BT344" s="838"/>
      <c r="BU344" s="838"/>
      <c r="BV344" s="838"/>
      <c r="BW344" s="838"/>
      <c r="BX344" s="838"/>
      <c r="BY344" s="838"/>
      <c r="BZ344" s="838"/>
      <c r="CA344" s="838"/>
      <c r="CB344" s="1154"/>
      <c r="CC344" s="838"/>
      <c r="CD344" s="838"/>
      <c r="CE344" s="838"/>
      <c r="CF344" s="838"/>
      <c r="CG344" s="838"/>
      <c r="CH344" s="838"/>
      <c r="CI344" s="838"/>
      <c r="CJ344" s="838"/>
      <c r="CK344" s="838"/>
      <c r="CL344" s="838"/>
      <c r="CM344" s="838"/>
      <c r="CN344" s="838"/>
      <c r="CO344" s="838"/>
      <c r="CP344" s="838"/>
      <c r="CQ344" s="838"/>
      <c r="CR344" s="838"/>
      <c r="CS344" s="838"/>
      <c r="CT344" s="838"/>
      <c r="CU344" s="838"/>
      <c r="CV344" s="838"/>
      <c r="CW344" s="838"/>
      <c r="CX344" s="838"/>
      <c r="CY344" s="838"/>
      <c r="CZ344" s="838"/>
      <c r="DA344" s="838"/>
      <c r="DB344" s="838"/>
      <c r="DC344" s="838"/>
      <c r="DD344" s="838"/>
      <c r="DE344" s="838"/>
      <c r="DF344" s="838"/>
      <c r="DG344" s="838"/>
      <c r="DH344" s="838"/>
      <c r="DI344" s="838"/>
      <c r="DJ344" s="838"/>
      <c r="DK344" s="838"/>
      <c r="DL344" s="838"/>
      <c r="DM344" s="838"/>
      <c r="DN344" s="838"/>
      <c r="DO344" s="838"/>
      <c r="DP344" s="838"/>
      <c r="DQ344" s="838"/>
      <c r="DR344" s="838"/>
      <c r="DS344" s="838"/>
      <c r="DT344" s="838"/>
      <c r="DU344" s="838"/>
      <c r="DV344" s="838"/>
      <c r="DW344" s="838"/>
      <c r="DX344" s="838"/>
      <c r="DY344" s="838"/>
      <c r="DZ344" s="838"/>
      <c r="EA344" s="838"/>
      <c r="EB344" s="838"/>
      <c r="EC344" s="838"/>
      <c r="ED344" s="838"/>
      <c r="EE344" s="838"/>
      <c r="EF344" s="838"/>
      <c r="EG344" s="838"/>
      <c r="EH344" s="838"/>
      <c r="EI344" s="838"/>
      <c r="EJ344" s="838"/>
      <c r="EK344" s="838"/>
      <c r="EL344" s="838"/>
      <c r="EM344" s="838"/>
      <c r="EN344" s="838"/>
      <c r="EO344" s="838"/>
      <c r="EP344" s="838"/>
      <c r="EQ344" s="838"/>
      <c r="ER344" s="838"/>
      <c r="ES344" s="838"/>
      <c r="ET344" s="838"/>
      <c r="EU344" s="838"/>
      <c r="EV344" s="838"/>
      <c r="EW344" s="838"/>
      <c r="EX344" s="838"/>
      <c r="EY344" s="838"/>
      <c r="EZ344" s="838"/>
      <c r="FA344" s="838"/>
      <c r="FB344" s="838"/>
      <c r="FC344" s="838"/>
      <c r="FD344" s="838"/>
      <c r="FE344" s="838"/>
      <c r="FF344" s="838"/>
      <c r="FG344" s="838"/>
      <c r="FH344" s="838"/>
      <c r="FI344" s="838"/>
      <c r="FJ344" s="838"/>
      <c r="FK344" s="838"/>
      <c r="FL344" s="838"/>
      <c r="FM344" s="838"/>
      <c r="FN344" s="838"/>
      <c r="FO344" s="838"/>
      <c r="FP344" s="838"/>
      <c r="FQ344" s="838"/>
      <c r="FR344" s="838"/>
      <c r="FS344" s="838"/>
      <c r="FT344" s="838"/>
      <c r="FU344" s="838"/>
      <c r="FV344" s="838"/>
      <c r="FW344" s="838"/>
      <c r="IA344" s="710"/>
      <c r="IP344" s="710"/>
      <c r="IT344" s="711"/>
      <c r="JX344" s="838"/>
      <c r="JY344" s="838"/>
      <c r="JZ344" s="838"/>
      <c r="KA344" s="838"/>
      <c r="KB344" s="838"/>
    </row>
    <row r="345" spans="1:288" customFormat="1">
      <c r="A345" s="836"/>
      <c r="B345" s="836"/>
      <c r="C345" s="838"/>
      <c r="D345" s="838"/>
      <c r="E345" s="838"/>
      <c r="F345" s="836"/>
      <c r="G345" s="836"/>
      <c r="H345" s="836"/>
      <c r="I345" s="836"/>
      <c r="J345" s="836"/>
      <c r="K345" s="836"/>
      <c r="L345" s="836"/>
      <c r="M345" s="838"/>
      <c r="N345" s="838"/>
      <c r="O345" s="838"/>
      <c r="P345" s="838"/>
      <c r="Q345" s="838"/>
      <c r="R345" s="838"/>
      <c r="S345" s="838"/>
      <c r="T345" s="838"/>
      <c r="U345" s="59"/>
      <c r="V345" s="59"/>
      <c r="W345" s="496"/>
      <c r="X345" s="496"/>
      <c r="Y345" s="496"/>
      <c r="Z345" s="496"/>
      <c r="AA345" s="512"/>
      <c r="AB345" s="836"/>
      <c r="AC345" s="836"/>
      <c r="AD345" s="555"/>
      <c r="AE345" s="512"/>
      <c r="AF345" s="836"/>
      <c r="AG345" s="836"/>
      <c r="AH345" s="555"/>
      <c r="AI345" s="836"/>
      <c r="AJ345" s="836"/>
      <c r="AK345" s="836"/>
      <c r="AL345" s="836"/>
      <c r="AM345" s="836"/>
      <c r="AN345" s="555"/>
      <c r="AO345" s="836"/>
      <c r="AP345" s="555"/>
      <c r="AQ345" s="836"/>
      <c r="AR345" s="555"/>
      <c r="AS345" s="836"/>
      <c r="AT345" s="555"/>
      <c r="AU345" s="836"/>
      <c r="AV345" s="555"/>
      <c r="AW345" s="836"/>
      <c r="AX345" s="555"/>
      <c r="AY345" s="836"/>
      <c r="AZ345" s="555"/>
      <c r="BA345" s="836"/>
      <c r="BB345" s="555"/>
      <c r="BC345" s="836"/>
      <c r="BD345" s="555"/>
      <c r="BE345" s="836"/>
      <c r="BF345" s="555"/>
      <c r="BG345" s="836"/>
      <c r="BH345" s="555"/>
      <c r="BI345" s="836"/>
      <c r="BJ345" s="555"/>
      <c r="BK345" s="836"/>
      <c r="BL345" s="555"/>
      <c r="BM345" s="836"/>
      <c r="BN345" s="555"/>
      <c r="BO345" s="836"/>
      <c r="BP345" s="555"/>
      <c r="BQ345" s="838"/>
      <c r="BR345" s="838"/>
      <c r="BS345" s="838"/>
      <c r="BT345" s="838"/>
      <c r="BU345" s="838"/>
      <c r="BV345" s="838"/>
      <c r="BW345" s="838"/>
      <c r="BX345" s="838"/>
      <c r="BY345" s="838"/>
      <c r="BZ345" s="838"/>
      <c r="CA345" s="838"/>
      <c r="CB345" s="1154"/>
      <c r="CC345" s="838"/>
      <c r="CD345" s="838"/>
      <c r="CE345" s="838"/>
      <c r="CF345" s="838"/>
      <c r="CG345" s="838"/>
      <c r="CH345" s="838"/>
      <c r="CI345" s="838"/>
      <c r="CJ345" s="838"/>
      <c r="CK345" s="838"/>
      <c r="CL345" s="838"/>
      <c r="CM345" s="838"/>
      <c r="CN345" s="838"/>
      <c r="CO345" s="838"/>
      <c r="CP345" s="838"/>
      <c r="CQ345" s="838"/>
      <c r="CR345" s="838"/>
      <c r="CS345" s="838"/>
      <c r="CT345" s="838"/>
      <c r="CU345" s="838"/>
      <c r="CV345" s="838"/>
      <c r="CW345" s="838"/>
      <c r="CX345" s="838"/>
      <c r="CY345" s="838"/>
      <c r="CZ345" s="838"/>
      <c r="DA345" s="838"/>
      <c r="DB345" s="838"/>
      <c r="DC345" s="838"/>
      <c r="DD345" s="838"/>
      <c r="DE345" s="838"/>
      <c r="DF345" s="838"/>
      <c r="DG345" s="838"/>
      <c r="DH345" s="838"/>
      <c r="DI345" s="838"/>
      <c r="DJ345" s="838"/>
      <c r="DK345" s="838"/>
      <c r="DL345" s="838"/>
      <c r="DM345" s="838"/>
      <c r="DN345" s="838"/>
      <c r="DO345" s="838"/>
      <c r="DP345" s="838"/>
      <c r="DQ345" s="838"/>
      <c r="DR345" s="838"/>
      <c r="DS345" s="838"/>
      <c r="DT345" s="838"/>
      <c r="DU345" s="838"/>
      <c r="DV345" s="838"/>
      <c r="DW345" s="838"/>
      <c r="DX345" s="838"/>
      <c r="DY345" s="838"/>
      <c r="DZ345" s="838"/>
      <c r="EA345" s="838"/>
      <c r="EB345" s="838"/>
      <c r="EC345" s="838"/>
      <c r="ED345" s="838"/>
      <c r="EE345" s="838"/>
      <c r="EF345" s="838"/>
      <c r="EG345" s="838"/>
      <c r="EH345" s="838"/>
      <c r="EI345" s="838"/>
      <c r="EJ345" s="838"/>
      <c r="EK345" s="838"/>
      <c r="EL345" s="838"/>
      <c r="EM345" s="838"/>
      <c r="EN345" s="838"/>
      <c r="EO345" s="838"/>
      <c r="EP345" s="838"/>
      <c r="EQ345" s="838"/>
      <c r="ER345" s="838"/>
      <c r="ES345" s="838"/>
      <c r="ET345" s="838"/>
      <c r="EU345" s="838"/>
      <c r="EV345" s="838"/>
      <c r="EW345" s="838"/>
      <c r="EX345" s="838"/>
      <c r="EY345" s="838"/>
      <c r="EZ345" s="838"/>
      <c r="FA345" s="838"/>
      <c r="FB345" s="838"/>
      <c r="FC345" s="838"/>
      <c r="FD345" s="838"/>
      <c r="FE345" s="838"/>
      <c r="FF345" s="838"/>
      <c r="FG345" s="838"/>
      <c r="FH345" s="838"/>
      <c r="FI345" s="838"/>
      <c r="FJ345" s="838"/>
      <c r="FK345" s="838"/>
      <c r="FL345" s="838"/>
      <c r="FM345" s="838"/>
      <c r="FN345" s="838"/>
      <c r="FO345" s="838"/>
      <c r="FP345" s="838"/>
      <c r="FQ345" s="838"/>
      <c r="FR345" s="838"/>
      <c r="FS345" s="838"/>
      <c r="FT345" s="838"/>
      <c r="FU345" s="838"/>
      <c r="FV345" s="838"/>
      <c r="FW345" s="838"/>
      <c r="IA345" s="710"/>
      <c r="IP345" s="710"/>
      <c r="IT345" s="711"/>
      <c r="JX345" s="838"/>
      <c r="JY345" s="838"/>
      <c r="JZ345" s="838"/>
      <c r="KA345" s="838"/>
      <c r="KB345" s="838"/>
    </row>
    <row r="346" spans="1:288" customFormat="1">
      <c r="A346" s="836"/>
      <c r="B346" s="836"/>
      <c r="C346" s="838"/>
      <c r="D346" s="838"/>
      <c r="E346" s="838"/>
      <c r="F346" s="836"/>
      <c r="G346" s="836"/>
      <c r="H346" s="836"/>
      <c r="I346" s="836"/>
      <c r="J346" s="836"/>
      <c r="K346" s="836"/>
      <c r="L346" s="836"/>
      <c r="M346" s="838"/>
      <c r="N346" s="838"/>
      <c r="O346" s="838"/>
      <c r="P346" s="838"/>
      <c r="Q346" s="838"/>
      <c r="R346" s="838"/>
      <c r="S346" s="838"/>
      <c r="T346" s="838"/>
      <c r="U346" s="59"/>
      <c r="V346" s="59"/>
      <c r="W346" s="496"/>
      <c r="X346" s="496"/>
      <c r="Y346" s="496"/>
      <c r="Z346" s="496"/>
      <c r="AA346" s="512"/>
      <c r="AB346" s="836"/>
      <c r="AC346" s="836"/>
      <c r="AD346" s="555"/>
      <c r="AE346" s="512"/>
      <c r="AF346" s="836"/>
      <c r="AG346" s="836"/>
      <c r="AH346" s="555"/>
      <c r="AI346" s="836"/>
      <c r="AJ346" s="836"/>
      <c r="AK346" s="836"/>
      <c r="AL346" s="836"/>
      <c r="AM346" s="836"/>
      <c r="AN346" s="555"/>
      <c r="AO346" s="836"/>
      <c r="AP346" s="555"/>
      <c r="AQ346" s="836"/>
      <c r="AR346" s="555"/>
      <c r="AS346" s="836"/>
      <c r="AT346" s="555"/>
      <c r="AU346" s="836"/>
      <c r="AV346" s="555"/>
      <c r="AW346" s="836"/>
      <c r="AX346" s="555"/>
      <c r="AY346" s="836"/>
      <c r="AZ346" s="555"/>
      <c r="BA346" s="836"/>
      <c r="BB346" s="555"/>
      <c r="BC346" s="836"/>
      <c r="BD346" s="555"/>
      <c r="BE346" s="836"/>
      <c r="BF346" s="555"/>
      <c r="BG346" s="836"/>
      <c r="BH346" s="555"/>
      <c r="BI346" s="836"/>
      <c r="BJ346" s="555"/>
      <c r="BK346" s="836"/>
      <c r="BL346" s="555"/>
      <c r="BM346" s="836"/>
      <c r="BN346" s="555"/>
      <c r="BO346" s="836"/>
      <c r="BP346" s="555"/>
      <c r="BQ346" s="838"/>
      <c r="BR346" s="838"/>
      <c r="BS346" s="838"/>
      <c r="BT346" s="838"/>
      <c r="BU346" s="838"/>
      <c r="BV346" s="838"/>
      <c r="BW346" s="838"/>
      <c r="BX346" s="838"/>
      <c r="BY346" s="838"/>
      <c r="BZ346" s="838"/>
      <c r="CA346" s="838"/>
      <c r="CB346" s="1154"/>
      <c r="CC346" s="838"/>
      <c r="CD346" s="838"/>
      <c r="CE346" s="838"/>
      <c r="CF346" s="838"/>
      <c r="CG346" s="838"/>
      <c r="CH346" s="838"/>
      <c r="CI346" s="838"/>
      <c r="CJ346" s="838"/>
      <c r="CK346" s="838"/>
      <c r="CL346" s="838"/>
      <c r="CM346" s="838"/>
      <c r="CN346" s="838"/>
      <c r="CO346" s="838"/>
      <c r="CP346" s="838"/>
      <c r="CQ346" s="838"/>
      <c r="CR346" s="838"/>
      <c r="CS346" s="838"/>
      <c r="CT346" s="838"/>
      <c r="CU346" s="838"/>
      <c r="CV346" s="838"/>
      <c r="CW346" s="838"/>
      <c r="CX346" s="838"/>
      <c r="CY346" s="838"/>
      <c r="CZ346" s="838"/>
      <c r="DA346" s="838"/>
      <c r="DB346" s="838"/>
      <c r="DC346" s="838"/>
      <c r="DD346" s="838"/>
      <c r="DE346" s="838"/>
      <c r="DF346" s="838"/>
      <c r="DG346" s="838"/>
      <c r="DH346" s="838"/>
      <c r="DI346" s="838"/>
      <c r="DJ346" s="838"/>
      <c r="DK346" s="838"/>
      <c r="DL346" s="838"/>
      <c r="DM346" s="838"/>
      <c r="DN346" s="838"/>
      <c r="DO346" s="838"/>
      <c r="DP346" s="838"/>
      <c r="DQ346" s="838"/>
      <c r="DR346" s="838"/>
      <c r="DS346" s="838"/>
      <c r="DT346" s="838"/>
      <c r="DU346" s="838"/>
      <c r="DV346" s="838"/>
      <c r="DW346" s="838"/>
      <c r="DX346" s="838"/>
      <c r="DY346" s="838"/>
      <c r="DZ346" s="838"/>
      <c r="EA346" s="838"/>
      <c r="EB346" s="838"/>
      <c r="EC346" s="838"/>
      <c r="ED346" s="838"/>
      <c r="EE346" s="838"/>
      <c r="EF346" s="838"/>
      <c r="EG346" s="838"/>
      <c r="EH346" s="838"/>
      <c r="EI346" s="838"/>
      <c r="EJ346" s="838"/>
      <c r="EK346" s="838"/>
      <c r="EL346" s="838"/>
      <c r="EM346" s="838"/>
      <c r="EN346" s="838"/>
      <c r="EO346" s="838"/>
      <c r="EP346" s="838"/>
      <c r="EQ346" s="838"/>
      <c r="ER346" s="838"/>
      <c r="ES346" s="838"/>
      <c r="ET346" s="838"/>
      <c r="EU346" s="838"/>
      <c r="EV346" s="838"/>
      <c r="EW346" s="838"/>
      <c r="EX346" s="838"/>
      <c r="EY346" s="838"/>
      <c r="EZ346" s="838"/>
      <c r="FA346" s="838"/>
      <c r="FB346" s="838"/>
      <c r="FC346" s="838"/>
      <c r="FD346" s="838"/>
      <c r="FE346" s="838"/>
      <c r="FF346" s="838"/>
      <c r="FG346" s="838"/>
      <c r="FH346" s="838"/>
      <c r="FI346" s="838"/>
      <c r="FJ346" s="838"/>
      <c r="FK346" s="838"/>
      <c r="FL346" s="838"/>
      <c r="FM346" s="838"/>
      <c r="FN346" s="838"/>
      <c r="FO346" s="838"/>
      <c r="FP346" s="838"/>
      <c r="FQ346" s="838"/>
      <c r="FR346" s="838"/>
      <c r="FS346" s="838"/>
      <c r="FT346" s="838"/>
      <c r="FU346" s="838"/>
      <c r="FV346" s="838"/>
      <c r="FW346" s="838"/>
      <c r="IA346" s="710"/>
      <c r="IP346" s="710"/>
      <c r="IT346" s="711"/>
      <c r="JX346" s="838"/>
      <c r="JY346" s="838"/>
      <c r="JZ346" s="838"/>
      <c r="KA346" s="838"/>
      <c r="KB346" s="838"/>
    </row>
    <row r="347" spans="1:288" customFormat="1">
      <c r="A347" s="836"/>
      <c r="B347" s="836"/>
      <c r="C347" s="838"/>
      <c r="D347" s="838"/>
      <c r="E347" s="838"/>
      <c r="F347" s="836"/>
      <c r="G347" s="836"/>
      <c r="H347" s="836"/>
      <c r="I347" s="836"/>
      <c r="J347" s="836"/>
      <c r="K347" s="836"/>
      <c r="L347" s="836"/>
      <c r="M347" s="838"/>
      <c r="N347" s="838"/>
      <c r="O347" s="838"/>
      <c r="P347" s="838"/>
      <c r="Q347" s="838"/>
      <c r="R347" s="838"/>
      <c r="S347" s="838"/>
      <c r="T347" s="838"/>
      <c r="U347" s="59"/>
      <c r="V347" s="59"/>
      <c r="W347" s="496"/>
      <c r="X347" s="496"/>
      <c r="Y347" s="496"/>
      <c r="Z347" s="496"/>
      <c r="AA347" s="512"/>
      <c r="AB347" s="836"/>
      <c r="AC347" s="836"/>
      <c r="AD347" s="555"/>
      <c r="AE347" s="512"/>
      <c r="AF347" s="836"/>
      <c r="AG347" s="836"/>
      <c r="AH347" s="555"/>
      <c r="AI347" s="836"/>
      <c r="AJ347" s="836"/>
      <c r="AK347" s="836"/>
      <c r="AL347" s="836"/>
      <c r="AM347" s="836"/>
      <c r="AN347" s="555"/>
      <c r="AO347" s="836"/>
      <c r="AP347" s="555"/>
      <c r="AQ347" s="836"/>
      <c r="AR347" s="555"/>
      <c r="AS347" s="836"/>
      <c r="AT347" s="555"/>
      <c r="AU347" s="836"/>
      <c r="AV347" s="555"/>
      <c r="AW347" s="836"/>
      <c r="AX347" s="555"/>
      <c r="AY347" s="836"/>
      <c r="AZ347" s="555"/>
      <c r="BA347" s="836"/>
      <c r="BB347" s="555"/>
      <c r="BC347" s="836"/>
      <c r="BD347" s="555"/>
      <c r="BE347" s="836"/>
      <c r="BF347" s="555"/>
      <c r="BG347" s="836"/>
      <c r="BH347" s="555"/>
      <c r="BI347" s="836"/>
      <c r="BJ347" s="555"/>
      <c r="BK347" s="836"/>
      <c r="BL347" s="555"/>
      <c r="BM347" s="836"/>
      <c r="BN347" s="555"/>
      <c r="BO347" s="836"/>
      <c r="BP347" s="555"/>
      <c r="BQ347" s="838"/>
      <c r="BR347" s="838"/>
      <c r="BS347" s="838"/>
      <c r="BT347" s="838"/>
      <c r="BU347" s="838"/>
      <c r="BV347" s="838"/>
      <c r="BW347" s="838"/>
      <c r="BX347" s="838"/>
      <c r="BY347" s="838"/>
      <c r="BZ347" s="838"/>
      <c r="CA347" s="838"/>
      <c r="CB347" s="1154"/>
      <c r="CC347" s="838"/>
      <c r="CD347" s="838"/>
      <c r="CE347" s="838"/>
      <c r="CF347" s="838"/>
      <c r="CG347" s="838"/>
      <c r="CH347" s="838"/>
      <c r="CI347" s="838"/>
      <c r="CJ347" s="838"/>
      <c r="CK347" s="838"/>
      <c r="CL347" s="838"/>
      <c r="CM347" s="838"/>
      <c r="CN347" s="838"/>
      <c r="CO347" s="838"/>
      <c r="CP347" s="838"/>
      <c r="CQ347" s="838"/>
      <c r="CR347" s="838"/>
      <c r="CS347" s="838"/>
      <c r="CT347" s="838"/>
      <c r="CU347" s="838"/>
      <c r="CV347" s="838"/>
      <c r="CW347" s="838"/>
      <c r="CX347" s="838"/>
      <c r="CY347" s="838"/>
      <c r="CZ347" s="838"/>
      <c r="DA347" s="838"/>
      <c r="DB347" s="838"/>
      <c r="DC347" s="838"/>
      <c r="DD347" s="838"/>
      <c r="DE347" s="838"/>
      <c r="DF347" s="838"/>
      <c r="DG347" s="838"/>
      <c r="DH347" s="838"/>
      <c r="DI347" s="838"/>
      <c r="DJ347" s="838"/>
      <c r="DK347" s="838"/>
      <c r="DL347" s="838"/>
      <c r="DM347" s="838"/>
      <c r="DN347" s="838"/>
      <c r="DO347" s="838"/>
      <c r="DP347" s="838"/>
      <c r="DQ347" s="838"/>
      <c r="DR347" s="838"/>
      <c r="DS347" s="838"/>
      <c r="DT347" s="838"/>
      <c r="DU347" s="838"/>
      <c r="DV347" s="838"/>
      <c r="DW347" s="838"/>
      <c r="DX347" s="838"/>
      <c r="DY347" s="838"/>
      <c r="DZ347" s="838"/>
      <c r="EA347" s="838"/>
      <c r="EB347" s="838"/>
      <c r="EC347" s="838"/>
      <c r="ED347" s="838"/>
      <c r="EE347" s="838"/>
      <c r="EF347" s="838"/>
      <c r="EG347" s="838"/>
      <c r="EH347" s="838"/>
      <c r="EI347" s="838"/>
      <c r="EJ347" s="838"/>
      <c r="EK347" s="838"/>
      <c r="EL347" s="838"/>
      <c r="EM347" s="838"/>
      <c r="EN347" s="838"/>
      <c r="EO347" s="838"/>
      <c r="EP347" s="838"/>
      <c r="EQ347" s="838"/>
      <c r="ER347" s="838"/>
      <c r="ES347" s="838"/>
      <c r="ET347" s="838"/>
      <c r="EU347" s="838"/>
      <c r="EV347" s="838"/>
      <c r="EW347" s="838"/>
      <c r="EX347" s="838"/>
      <c r="EY347" s="838"/>
      <c r="EZ347" s="838"/>
      <c r="FA347" s="838"/>
      <c r="FB347" s="838"/>
      <c r="FC347" s="838"/>
      <c r="FD347" s="838"/>
      <c r="FE347" s="838"/>
      <c r="FF347" s="838"/>
      <c r="FG347" s="838"/>
      <c r="FH347" s="838"/>
      <c r="FI347" s="838"/>
      <c r="FJ347" s="838"/>
      <c r="FK347" s="838"/>
      <c r="FL347" s="838"/>
      <c r="FM347" s="838"/>
      <c r="FN347" s="838"/>
      <c r="FO347" s="838"/>
      <c r="FP347" s="838"/>
      <c r="FQ347" s="838"/>
      <c r="FR347" s="838"/>
      <c r="FS347" s="838"/>
      <c r="FT347" s="838"/>
      <c r="FU347" s="838"/>
      <c r="FV347" s="838"/>
      <c r="FW347" s="838"/>
      <c r="IA347" s="710"/>
      <c r="IP347" s="710"/>
      <c r="IT347" s="711"/>
      <c r="JX347" s="838"/>
      <c r="JY347" s="838"/>
      <c r="JZ347" s="838"/>
      <c r="KA347" s="838"/>
      <c r="KB347" s="838"/>
    </row>
    <row r="348" spans="1:288" customFormat="1">
      <c r="A348" s="836"/>
      <c r="B348" s="836"/>
      <c r="C348" s="838"/>
      <c r="D348" s="838"/>
      <c r="E348" s="838"/>
      <c r="F348" s="836"/>
      <c r="G348" s="836"/>
      <c r="H348" s="836"/>
      <c r="I348" s="836"/>
      <c r="J348" s="836"/>
      <c r="K348" s="836"/>
      <c r="L348" s="836"/>
      <c r="M348" s="838"/>
      <c r="N348" s="838"/>
      <c r="O348" s="838"/>
      <c r="P348" s="838"/>
      <c r="Q348" s="838"/>
      <c r="R348" s="838"/>
      <c r="S348" s="838"/>
      <c r="T348" s="838"/>
      <c r="U348" s="59"/>
      <c r="V348" s="59"/>
      <c r="W348" s="496"/>
      <c r="X348" s="496"/>
      <c r="Y348" s="496"/>
      <c r="Z348" s="496"/>
      <c r="AA348" s="512"/>
      <c r="AB348" s="836"/>
      <c r="AC348" s="836"/>
      <c r="AD348" s="555"/>
      <c r="AE348" s="512"/>
      <c r="AF348" s="836"/>
      <c r="AG348" s="836"/>
      <c r="AH348" s="555"/>
      <c r="AI348" s="836"/>
      <c r="AJ348" s="836"/>
      <c r="AK348" s="836"/>
      <c r="AL348" s="836"/>
      <c r="AM348" s="836"/>
      <c r="AN348" s="555"/>
      <c r="AO348" s="836"/>
      <c r="AP348" s="555"/>
      <c r="AQ348" s="836"/>
      <c r="AR348" s="555"/>
      <c r="AS348" s="836"/>
      <c r="AT348" s="555"/>
      <c r="AU348" s="836"/>
      <c r="AV348" s="555"/>
      <c r="AW348" s="836"/>
      <c r="AX348" s="555"/>
      <c r="AY348" s="836"/>
      <c r="AZ348" s="555"/>
      <c r="BA348" s="836"/>
      <c r="BB348" s="555"/>
      <c r="BC348" s="836"/>
      <c r="BD348" s="555"/>
      <c r="BE348" s="836"/>
      <c r="BF348" s="555"/>
      <c r="BG348" s="836"/>
      <c r="BH348" s="555"/>
      <c r="BI348" s="836"/>
      <c r="BJ348" s="555"/>
      <c r="BK348" s="836"/>
      <c r="BL348" s="555"/>
      <c r="BM348" s="836"/>
      <c r="BN348" s="555"/>
      <c r="BO348" s="836"/>
      <c r="BP348" s="555"/>
      <c r="BQ348" s="838"/>
      <c r="BR348" s="838"/>
      <c r="BS348" s="838"/>
      <c r="BT348" s="838"/>
      <c r="BU348" s="838"/>
      <c r="BV348" s="838"/>
      <c r="BW348" s="838"/>
      <c r="BX348" s="838"/>
      <c r="BY348" s="838"/>
      <c r="BZ348" s="838"/>
      <c r="CA348" s="838"/>
      <c r="CB348" s="1154"/>
      <c r="CC348" s="838"/>
      <c r="CD348" s="838"/>
      <c r="CE348" s="838"/>
      <c r="CF348" s="838"/>
      <c r="CG348" s="838"/>
      <c r="CH348" s="838"/>
      <c r="CI348" s="838"/>
      <c r="CJ348" s="838"/>
      <c r="CK348" s="838"/>
      <c r="CL348" s="838"/>
      <c r="CM348" s="838"/>
      <c r="CN348" s="838"/>
      <c r="CO348" s="838"/>
      <c r="CP348" s="838"/>
      <c r="CQ348" s="838"/>
      <c r="CR348" s="838"/>
      <c r="CS348" s="838"/>
      <c r="CT348" s="838"/>
      <c r="CU348" s="838"/>
      <c r="CV348" s="838"/>
      <c r="CW348" s="838"/>
      <c r="CX348" s="838"/>
      <c r="CY348" s="838"/>
      <c r="CZ348" s="838"/>
      <c r="DA348" s="838"/>
      <c r="DB348" s="838"/>
      <c r="DC348" s="838"/>
      <c r="DD348" s="838"/>
      <c r="DE348" s="838"/>
      <c r="DF348" s="838"/>
      <c r="DG348" s="838"/>
      <c r="DH348" s="838"/>
      <c r="DI348" s="838"/>
      <c r="DJ348" s="838"/>
      <c r="DK348" s="838"/>
      <c r="DL348" s="838"/>
      <c r="DM348" s="838"/>
      <c r="DN348" s="838"/>
      <c r="DO348" s="838"/>
      <c r="DP348" s="838"/>
      <c r="DQ348" s="838"/>
      <c r="DR348" s="838"/>
      <c r="DS348" s="838"/>
      <c r="DT348" s="838"/>
      <c r="DU348" s="838"/>
      <c r="DV348" s="838"/>
      <c r="DW348" s="838"/>
      <c r="DX348" s="838"/>
      <c r="DY348" s="838"/>
      <c r="DZ348" s="838"/>
      <c r="EA348" s="838"/>
      <c r="EB348" s="838"/>
      <c r="EC348" s="838"/>
      <c r="ED348" s="838"/>
      <c r="EE348" s="838"/>
      <c r="EF348" s="838"/>
      <c r="EG348" s="838"/>
      <c r="EH348" s="838"/>
      <c r="EI348" s="838"/>
      <c r="EJ348" s="838"/>
      <c r="EK348" s="838"/>
      <c r="EL348" s="838"/>
      <c r="EM348" s="838"/>
      <c r="EN348" s="838"/>
      <c r="EO348" s="838"/>
      <c r="EP348" s="838"/>
      <c r="EQ348" s="838"/>
      <c r="ER348" s="838"/>
      <c r="ES348" s="838"/>
      <c r="ET348" s="838"/>
      <c r="EU348" s="838"/>
      <c r="EV348" s="838"/>
      <c r="EW348" s="838"/>
      <c r="EX348" s="838"/>
      <c r="EY348" s="838"/>
      <c r="EZ348" s="838"/>
      <c r="FA348" s="838"/>
      <c r="FB348" s="838"/>
      <c r="FC348" s="838"/>
      <c r="FD348" s="838"/>
      <c r="FE348" s="838"/>
      <c r="FF348" s="838"/>
      <c r="FG348" s="838"/>
      <c r="FH348" s="838"/>
      <c r="FI348" s="838"/>
      <c r="FJ348" s="838"/>
      <c r="FK348" s="838"/>
      <c r="FL348" s="838"/>
      <c r="FM348" s="838"/>
      <c r="FN348" s="838"/>
      <c r="FO348" s="838"/>
      <c r="FP348" s="838"/>
      <c r="FQ348" s="838"/>
      <c r="FR348" s="838"/>
      <c r="FS348" s="838"/>
      <c r="FT348" s="838"/>
      <c r="FU348" s="838"/>
      <c r="FV348" s="838"/>
      <c r="FW348" s="838"/>
      <c r="IA348" s="710"/>
      <c r="IP348" s="710"/>
      <c r="IT348" s="711"/>
      <c r="JX348" s="838"/>
      <c r="JY348" s="838"/>
      <c r="JZ348" s="838"/>
      <c r="KA348" s="838"/>
      <c r="KB348" s="838"/>
    </row>
    <row r="349" spans="1:288" customFormat="1">
      <c r="A349" s="836"/>
      <c r="B349" s="836"/>
      <c r="C349" s="838"/>
      <c r="D349" s="838"/>
      <c r="E349" s="838"/>
      <c r="F349" s="836"/>
      <c r="G349" s="836"/>
      <c r="H349" s="836"/>
      <c r="I349" s="836"/>
      <c r="J349" s="836"/>
      <c r="K349" s="836"/>
      <c r="L349" s="836"/>
      <c r="M349" s="838"/>
      <c r="N349" s="838"/>
      <c r="O349" s="838"/>
      <c r="P349" s="838"/>
      <c r="Q349" s="838"/>
      <c r="R349" s="838"/>
      <c r="S349" s="838"/>
      <c r="T349" s="838"/>
      <c r="U349" s="59"/>
      <c r="V349" s="59"/>
      <c r="W349" s="496"/>
      <c r="X349" s="496"/>
      <c r="Y349" s="496"/>
      <c r="Z349" s="496"/>
      <c r="AA349" s="512"/>
      <c r="AB349" s="836"/>
      <c r="AC349" s="836"/>
      <c r="AD349" s="555"/>
      <c r="AE349" s="512"/>
      <c r="AF349" s="836"/>
      <c r="AG349" s="836"/>
      <c r="AH349" s="555"/>
      <c r="AI349" s="836"/>
      <c r="AJ349" s="836"/>
      <c r="AK349" s="836"/>
      <c r="AL349" s="836"/>
      <c r="AM349" s="836"/>
      <c r="AN349" s="555"/>
      <c r="AO349" s="836"/>
      <c r="AP349" s="555"/>
      <c r="AQ349" s="836"/>
      <c r="AR349" s="555"/>
      <c r="AS349" s="836"/>
      <c r="AT349" s="555"/>
      <c r="AU349" s="836"/>
      <c r="AV349" s="555"/>
      <c r="AW349" s="836"/>
      <c r="AX349" s="555"/>
      <c r="AY349" s="836"/>
      <c r="AZ349" s="555"/>
      <c r="BA349" s="836"/>
      <c r="BB349" s="555"/>
      <c r="BC349" s="836"/>
      <c r="BD349" s="555"/>
      <c r="BE349" s="836"/>
      <c r="BF349" s="555"/>
      <c r="BG349" s="836"/>
      <c r="BH349" s="555"/>
      <c r="BI349" s="836"/>
      <c r="BJ349" s="555"/>
      <c r="BK349" s="836"/>
      <c r="BL349" s="555"/>
      <c r="BM349" s="836"/>
      <c r="BN349" s="555"/>
      <c r="BO349" s="836"/>
      <c r="BP349" s="555"/>
      <c r="BQ349" s="838"/>
      <c r="BR349" s="838"/>
      <c r="BS349" s="838"/>
      <c r="BT349" s="838"/>
      <c r="BU349" s="838"/>
      <c r="BV349" s="838"/>
      <c r="BW349" s="838"/>
      <c r="BX349" s="838"/>
      <c r="BY349" s="838"/>
      <c r="BZ349" s="838"/>
      <c r="CA349" s="838"/>
      <c r="CB349" s="1154"/>
      <c r="CC349" s="838"/>
      <c r="CD349" s="838"/>
      <c r="CE349" s="838"/>
      <c r="CF349" s="838"/>
      <c r="CG349" s="838"/>
      <c r="CH349" s="838"/>
      <c r="CI349" s="838"/>
      <c r="CJ349" s="838"/>
      <c r="CK349" s="838"/>
      <c r="CL349" s="838"/>
      <c r="CM349" s="838"/>
      <c r="CN349" s="838"/>
      <c r="CO349" s="838"/>
      <c r="CP349" s="838"/>
      <c r="CQ349" s="838"/>
      <c r="CR349" s="838"/>
      <c r="CS349" s="838"/>
      <c r="CT349" s="838"/>
      <c r="CU349" s="838"/>
      <c r="CV349" s="838"/>
      <c r="CW349" s="838"/>
      <c r="CX349" s="838"/>
      <c r="CY349" s="838"/>
      <c r="CZ349" s="838"/>
      <c r="DA349" s="838"/>
      <c r="DB349" s="838"/>
      <c r="DC349" s="838"/>
      <c r="DD349" s="838"/>
      <c r="DE349" s="838"/>
      <c r="DF349" s="838"/>
      <c r="DG349" s="838"/>
      <c r="DH349" s="838"/>
      <c r="DI349" s="838"/>
      <c r="DJ349" s="838"/>
      <c r="DK349" s="838"/>
      <c r="DL349" s="838"/>
      <c r="DM349" s="838"/>
      <c r="DN349" s="838"/>
      <c r="DO349" s="838"/>
      <c r="DP349" s="838"/>
      <c r="DQ349" s="838"/>
      <c r="DR349" s="838"/>
      <c r="DS349" s="838"/>
      <c r="DT349" s="838"/>
      <c r="DU349" s="838"/>
      <c r="DV349" s="838"/>
      <c r="DW349" s="838"/>
      <c r="DX349" s="838"/>
      <c r="DY349" s="838"/>
      <c r="DZ349" s="838"/>
      <c r="EA349" s="838"/>
      <c r="EB349" s="838"/>
      <c r="EC349" s="838"/>
      <c r="ED349" s="838"/>
      <c r="EE349" s="838"/>
      <c r="EF349" s="838"/>
      <c r="EG349" s="838"/>
      <c r="EH349" s="838"/>
      <c r="EI349" s="838"/>
      <c r="EJ349" s="838"/>
      <c r="EK349" s="838"/>
      <c r="EL349" s="838"/>
      <c r="EM349" s="838"/>
      <c r="EN349" s="838"/>
      <c r="EO349" s="838"/>
      <c r="EP349" s="838"/>
      <c r="EQ349" s="838"/>
      <c r="ER349" s="838"/>
      <c r="ES349" s="838"/>
      <c r="ET349" s="838"/>
      <c r="EU349" s="838"/>
      <c r="EV349" s="838"/>
      <c r="EW349" s="838"/>
      <c r="EX349" s="838"/>
      <c r="EY349" s="838"/>
      <c r="EZ349" s="838"/>
      <c r="FA349" s="838"/>
      <c r="FB349" s="838"/>
      <c r="FC349" s="838"/>
      <c r="FD349" s="838"/>
      <c r="FE349" s="838"/>
      <c r="FF349" s="838"/>
      <c r="FG349" s="838"/>
      <c r="FH349" s="838"/>
      <c r="FI349" s="838"/>
      <c r="FJ349" s="838"/>
      <c r="FK349" s="838"/>
      <c r="FL349" s="838"/>
      <c r="FM349" s="838"/>
      <c r="FN349" s="838"/>
      <c r="FO349" s="838"/>
      <c r="FP349" s="838"/>
      <c r="FQ349" s="838"/>
      <c r="FR349" s="838"/>
      <c r="FS349" s="838"/>
      <c r="FT349" s="838"/>
      <c r="FU349" s="838"/>
      <c r="FV349" s="838"/>
      <c r="FW349" s="838"/>
      <c r="IA349" s="710"/>
      <c r="IP349" s="710"/>
      <c r="IT349" s="711"/>
      <c r="JX349" s="838"/>
      <c r="JY349" s="838"/>
      <c r="JZ349" s="838"/>
      <c r="KA349" s="838"/>
      <c r="KB349" s="838"/>
    </row>
    <row r="350" spans="1:288" customFormat="1">
      <c r="A350" s="836"/>
      <c r="B350" s="836"/>
      <c r="C350" s="838"/>
      <c r="D350" s="838"/>
      <c r="E350" s="838"/>
      <c r="F350" s="836"/>
      <c r="G350" s="836"/>
      <c r="H350" s="836"/>
      <c r="I350" s="836"/>
      <c r="J350" s="836"/>
      <c r="K350" s="836"/>
      <c r="L350" s="836"/>
      <c r="M350" s="838"/>
      <c r="N350" s="838"/>
      <c r="O350" s="838"/>
      <c r="P350" s="838"/>
      <c r="Q350" s="838"/>
      <c r="R350" s="838"/>
      <c r="S350" s="838"/>
      <c r="T350" s="838"/>
      <c r="U350" s="59"/>
      <c r="V350" s="59"/>
      <c r="W350" s="496"/>
      <c r="X350" s="496"/>
      <c r="Y350" s="496"/>
      <c r="Z350" s="496"/>
      <c r="AA350" s="512"/>
      <c r="AB350" s="836"/>
      <c r="AC350" s="836"/>
      <c r="AD350" s="555"/>
      <c r="AE350" s="512"/>
      <c r="AF350" s="836"/>
      <c r="AG350" s="836"/>
      <c r="AH350" s="555"/>
      <c r="AI350" s="836"/>
      <c r="AJ350" s="836"/>
      <c r="AK350" s="836"/>
      <c r="AL350" s="836"/>
      <c r="AM350" s="836"/>
      <c r="AN350" s="555"/>
      <c r="AO350" s="836"/>
      <c r="AP350" s="555"/>
      <c r="AQ350" s="836"/>
      <c r="AR350" s="555"/>
      <c r="AS350" s="836"/>
      <c r="AT350" s="555"/>
      <c r="AU350" s="836"/>
      <c r="AV350" s="555"/>
      <c r="AW350" s="836"/>
      <c r="AX350" s="555"/>
      <c r="AY350" s="836"/>
      <c r="AZ350" s="555"/>
      <c r="BA350" s="836"/>
      <c r="BB350" s="555"/>
      <c r="BC350" s="836"/>
      <c r="BD350" s="555"/>
      <c r="BE350" s="836"/>
      <c r="BF350" s="555"/>
      <c r="BG350" s="836"/>
      <c r="BH350" s="555"/>
      <c r="BI350" s="836"/>
      <c r="BJ350" s="555"/>
      <c r="BK350" s="836"/>
      <c r="BL350" s="555"/>
      <c r="BM350" s="836"/>
      <c r="BN350" s="555"/>
      <c r="BO350" s="836"/>
      <c r="BP350" s="555"/>
      <c r="BQ350" s="838"/>
      <c r="BR350" s="838"/>
      <c r="BS350" s="838"/>
      <c r="BT350" s="838"/>
      <c r="BU350" s="838"/>
      <c r="BV350" s="838"/>
      <c r="BW350" s="838"/>
      <c r="BX350" s="838"/>
      <c r="BY350" s="838"/>
      <c r="BZ350" s="838"/>
      <c r="CA350" s="838"/>
      <c r="CB350" s="1154"/>
      <c r="CC350" s="838"/>
      <c r="CD350" s="838"/>
      <c r="CE350" s="838"/>
      <c r="CF350" s="838"/>
      <c r="CG350" s="838"/>
      <c r="CH350" s="838"/>
      <c r="CI350" s="838"/>
      <c r="CJ350" s="838"/>
      <c r="CK350" s="838"/>
      <c r="CL350" s="838"/>
      <c r="CM350" s="838"/>
      <c r="CN350" s="838"/>
      <c r="CO350" s="838"/>
      <c r="CP350" s="838"/>
      <c r="CQ350" s="838"/>
      <c r="CR350" s="838"/>
      <c r="CS350" s="838"/>
      <c r="CT350" s="838"/>
      <c r="CU350" s="838"/>
      <c r="CV350" s="838"/>
      <c r="CW350" s="838"/>
      <c r="CX350" s="838"/>
      <c r="CY350" s="838"/>
      <c r="CZ350" s="838"/>
      <c r="DA350" s="838"/>
      <c r="DB350" s="838"/>
      <c r="DC350" s="838"/>
      <c r="DD350" s="838"/>
      <c r="DE350" s="838"/>
      <c r="DF350" s="838"/>
      <c r="DG350" s="838"/>
      <c r="DH350" s="838"/>
      <c r="DI350" s="838"/>
      <c r="DJ350" s="838"/>
      <c r="DK350" s="838"/>
      <c r="DL350" s="838"/>
      <c r="DM350" s="838"/>
      <c r="DN350" s="838"/>
      <c r="DO350" s="838"/>
      <c r="DP350" s="838"/>
      <c r="DQ350" s="838"/>
      <c r="DR350" s="838"/>
      <c r="DS350" s="838"/>
      <c r="DT350" s="838"/>
      <c r="DU350" s="838"/>
      <c r="DV350" s="838"/>
      <c r="DW350" s="838"/>
      <c r="DX350" s="838"/>
      <c r="DY350" s="838"/>
      <c r="DZ350" s="838"/>
      <c r="EA350" s="838"/>
      <c r="EB350" s="838"/>
      <c r="EC350" s="838"/>
      <c r="ED350" s="838"/>
      <c r="EE350" s="838"/>
      <c r="EF350" s="838"/>
      <c r="EG350" s="838"/>
      <c r="EH350" s="838"/>
      <c r="EI350" s="838"/>
      <c r="EJ350" s="838"/>
      <c r="EK350" s="838"/>
      <c r="EL350" s="838"/>
      <c r="EM350" s="838"/>
      <c r="EN350" s="838"/>
      <c r="EO350" s="838"/>
      <c r="EP350" s="838"/>
      <c r="EQ350" s="838"/>
      <c r="ER350" s="838"/>
      <c r="ES350" s="838"/>
      <c r="ET350" s="838"/>
      <c r="EU350" s="838"/>
      <c r="EV350" s="838"/>
      <c r="EW350" s="838"/>
      <c r="EX350" s="838"/>
      <c r="EY350" s="838"/>
      <c r="EZ350" s="838"/>
      <c r="FA350" s="838"/>
      <c r="FB350" s="838"/>
      <c r="FC350" s="838"/>
      <c r="FD350" s="838"/>
      <c r="FE350" s="838"/>
      <c r="FF350" s="838"/>
      <c r="FG350" s="838"/>
      <c r="FH350" s="838"/>
      <c r="FI350" s="838"/>
      <c r="FJ350" s="838"/>
      <c r="FK350" s="838"/>
      <c r="FL350" s="838"/>
      <c r="FM350" s="838"/>
      <c r="FN350" s="838"/>
      <c r="FO350" s="838"/>
      <c r="FP350" s="838"/>
      <c r="FQ350" s="838"/>
      <c r="FR350" s="838"/>
      <c r="FS350" s="838"/>
      <c r="FT350" s="838"/>
      <c r="FU350" s="838"/>
      <c r="FV350" s="838"/>
      <c r="FW350" s="838"/>
      <c r="IA350" s="710"/>
      <c r="IP350" s="710"/>
      <c r="IT350" s="711"/>
      <c r="JX350" s="838"/>
      <c r="JY350" s="838"/>
      <c r="JZ350" s="838"/>
      <c r="KA350" s="838"/>
      <c r="KB350" s="838"/>
    </row>
    <row r="351" spans="1:288" customFormat="1">
      <c r="A351" s="836"/>
      <c r="B351" s="836"/>
      <c r="C351" s="838"/>
      <c r="D351" s="838"/>
      <c r="E351" s="838"/>
      <c r="F351" s="836"/>
      <c r="G351" s="836"/>
      <c r="H351" s="836"/>
      <c r="I351" s="836"/>
      <c r="J351" s="836"/>
      <c r="K351" s="836"/>
      <c r="L351" s="836"/>
      <c r="M351" s="838"/>
      <c r="N351" s="838"/>
      <c r="O351" s="838"/>
      <c r="P351" s="838"/>
      <c r="Q351" s="838"/>
      <c r="R351" s="838"/>
      <c r="S351" s="838"/>
      <c r="T351" s="838"/>
      <c r="U351" s="59"/>
      <c r="V351" s="59"/>
      <c r="W351" s="496"/>
      <c r="X351" s="496"/>
      <c r="Y351" s="496"/>
      <c r="Z351" s="496"/>
      <c r="AA351" s="512"/>
      <c r="AB351" s="836"/>
      <c r="AC351" s="836"/>
      <c r="AD351" s="555"/>
      <c r="AE351" s="512"/>
      <c r="AF351" s="836"/>
      <c r="AG351" s="836"/>
      <c r="AH351" s="555"/>
      <c r="AI351" s="836"/>
      <c r="AJ351" s="836"/>
      <c r="AK351" s="836"/>
      <c r="AL351" s="836"/>
      <c r="AM351" s="836"/>
      <c r="AN351" s="555"/>
      <c r="AO351" s="836"/>
      <c r="AP351" s="555"/>
      <c r="AQ351" s="836"/>
      <c r="AR351" s="555"/>
      <c r="AS351" s="836"/>
      <c r="AT351" s="555"/>
      <c r="AU351" s="836"/>
      <c r="AV351" s="555"/>
      <c r="AW351" s="836"/>
      <c r="AX351" s="555"/>
      <c r="AY351" s="836"/>
      <c r="AZ351" s="555"/>
      <c r="BA351" s="836"/>
      <c r="BB351" s="555"/>
      <c r="BC351" s="836"/>
      <c r="BD351" s="555"/>
      <c r="BE351" s="836"/>
      <c r="BF351" s="555"/>
      <c r="BG351" s="836"/>
      <c r="BH351" s="555"/>
      <c r="BI351" s="836"/>
      <c r="BJ351" s="555"/>
      <c r="BK351" s="836"/>
      <c r="BL351" s="555"/>
      <c r="BM351" s="836"/>
      <c r="BN351" s="555"/>
      <c r="BO351" s="836"/>
      <c r="BP351" s="555"/>
      <c r="BQ351" s="838"/>
      <c r="BR351" s="838"/>
      <c r="BS351" s="838"/>
      <c r="BT351" s="838"/>
      <c r="BU351" s="838"/>
      <c r="BV351" s="838"/>
      <c r="BW351" s="838"/>
      <c r="BX351" s="838"/>
      <c r="BY351" s="838"/>
      <c r="BZ351" s="838"/>
      <c r="CA351" s="838"/>
      <c r="CB351" s="1154"/>
      <c r="CC351" s="838"/>
      <c r="CD351" s="838"/>
      <c r="CE351" s="838"/>
      <c r="CF351" s="838"/>
      <c r="CG351" s="838"/>
      <c r="CH351" s="838"/>
      <c r="CI351" s="838"/>
      <c r="CJ351" s="838"/>
      <c r="CK351" s="838"/>
      <c r="CL351" s="838"/>
      <c r="CM351" s="838"/>
      <c r="CN351" s="838"/>
      <c r="CO351" s="838"/>
      <c r="CP351" s="838"/>
      <c r="CQ351" s="838"/>
      <c r="CR351" s="838"/>
      <c r="CS351" s="838"/>
      <c r="CT351" s="838"/>
      <c r="CU351" s="838"/>
      <c r="CV351" s="838"/>
      <c r="CW351" s="838"/>
      <c r="CX351" s="838"/>
      <c r="CY351" s="838"/>
      <c r="CZ351" s="838"/>
      <c r="DA351" s="838"/>
      <c r="DB351" s="838"/>
      <c r="DC351" s="838"/>
      <c r="DD351" s="838"/>
      <c r="DE351" s="838"/>
      <c r="DF351" s="838"/>
      <c r="DG351" s="838"/>
      <c r="DH351" s="838"/>
      <c r="DI351" s="838"/>
      <c r="DJ351" s="838"/>
      <c r="DK351" s="838"/>
      <c r="DL351" s="838"/>
      <c r="DM351" s="838"/>
      <c r="DN351" s="838"/>
      <c r="DO351" s="838"/>
      <c r="DP351" s="838"/>
      <c r="DQ351" s="838"/>
      <c r="DR351" s="838"/>
      <c r="DS351" s="838"/>
      <c r="DT351" s="838"/>
      <c r="DU351" s="838"/>
      <c r="DV351" s="838"/>
      <c r="DW351" s="838"/>
      <c r="DX351" s="838"/>
      <c r="DY351" s="838"/>
      <c r="DZ351" s="838"/>
      <c r="EA351" s="838"/>
      <c r="EB351" s="838"/>
      <c r="EC351" s="838"/>
      <c r="ED351" s="838"/>
      <c r="EE351" s="838"/>
      <c r="EF351" s="838"/>
      <c r="EG351" s="838"/>
      <c r="EH351" s="838"/>
      <c r="EI351" s="838"/>
      <c r="EJ351" s="838"/>
      <c r="EK351" s="838"/>
      <c r="EL351" s="838"/>
      <c r="EM351" s="838"/>
      <c r="EN351" s="838"/>
      <c r="EO351" s="838"/>
      <c r="EP351" s="838"/>
      <c r="EQ351" s="838"/>
      <c r="ER351" s="838"/>
      <c r="ES351" s="838"/>
      <c r="ET351" s="838"/>
      <c r="EU351" s="838"/>
      <c r="EV351" s="838"/>
      <c r="EW351" s="838"/>
      <c r="EX351" s="838"/>
      <c r="EY351" s="838"/>
      <c r="EZ351" s="838"/>
      <c r="FA351" s="838"/>
      <c r="FB351" s="838"/>
      <c r="FC351" s="838"/>
      <c r="FD351" s="838"/>
      <c r="FE351" s="838"/>
      <c r="FF351" s="838"/>
      <c r="FG351" s="838"/>
      <c r="FH351" s="838"/>
      <c r="FI351" s="838"/>
      <c r="FJ351" s="838"/>
      <c r="FK351" s="838"/>
      <c r="FL351" s="838"/>
      <c r="FM351" s="838"/>
      <c r="FN351" s="838"/>
      <c r="FO351" s="838"/>
      <c r="FP351" s="838"/>
      <c r="FQ351" s="838"/>
      <c r="FR351" s="838"/>
      <c r="FS351" s="838"/>
      <c r="FT351" s="838"/>
      <c r="FU351" s="838"/>
      <c r="FV351" s="838"/>
      <c r="FW351" s="838"/>
      <c r="IA351" s="710"/>
      <c r="IP351" s="710"/>
      <c r="IT351" s="711"/>
      <c r="JX351" s="838"/>
      <c r="JY351" s="838"/>
      <c r="JZ351" s="838"/>
      <c r="KA351" s="838"/>
      <c r="KB351" s="838"/>
    </row>
    <row r="352" spans="1:288" customFormat="1">
      <c r="A352" s="836"/>
      <c r="B352" s="836"/>
      <c r="C352" s="838"/>
      <c r="D352" s="838"/>
      <c r="E352" s="838"/>
      <c r="F352" s="836"/>
      <c r="G352" s="836"/>
      <c r="H352" s="836"/>
      <c r="I352" s="836"/>
      <c r="J352" s="836"/>
      <c r="K352" s="836"/>
      <c r="L352" s="836"/>
      <c r="M352" s="838"/>
      <c r="N352" s="838"/>
      <c r="O352" s="838"/>
      <c r="P352" s="838"/>
      <c r="Q352" s="838"/>
      <c r="R352" s="838"/>
      <c r="S352" s="838"/>
      <c r="T352" s="838"/>
      <c r="U352" s="59"/>
      <c r="V352" s="59"/>
      <c r="W352" s="496"/>
      <c r="X352" s="496"/>
      <c r="Y352" s="496"/>
      <c r="Z352" s="496"/>
      <c r="AA352" s="512"/>
      <c r="AB352" s="836"/>
      <c r="AC352" s="836"/>
      <c r="AD352" s="555"/>
      <c r="AE352" s="512"/>
      <c r="AF352" s="836"/>
      <c r="AG352" s="836"/>
      <c r="AH352" s="555"/>
      <c r="AI352" s="836"/>
      <c r="AJ352" s="836"/>
      <c r="AK352" s="836"/>
      <c r="AL352" s="836"/>
      <c r="AM352" s="836"/>
      <c r="AN352" s="555"/>
      <c r="AO352" s="836"/>
      <c r="AP352" s="555"/>
      <c r="AQ352" s="836"/>
      <c r="AR352" s="555"/>
      <c r="AS352" s="836"/>
      <c r="AT352" s="555"/>
      <c r="AU352" s="836"/>
      <c r="AV352" s="555"/>
      <c r="AW352" s="836"/>
      <c r="AX352" s="555"/>
      <c r="AY352" s="836"/>
      <c r="AZ352" s="555"/>
      <c r="BA352" s="836"/>
      <c r="BB352" s="555"/>
      <c r="BC352" s="836"/>
      <c r="BD352" s="555"/>
      <c r="BE352" s="836"/>
      <c r="BF352" s="555"/>
      <c r="BG352" s="836"/>
      <c r="BH352" s="555"/>
      <c r="BI352" s="836"/>
      <c r="BJ352" s="555"/>
      <c r="BK352" s="836"/>
      <c r="BL352" s="555"/>
      <c r="BM352" s="836"/>
      <c r="BN352" s="555"/>
      <c r="BO352" s="836"/>
      <c r="BP352" s="555"/>
      <c r="BQ352" s="838"/>
      <c r="BR352" s="838"/>
      <c r="BS352" s="838"/>
      <c r="BT352" s="838"/>
      <c r="BU352" s="838"/>
      <c r="BV352" s="838"/>
      <c r="BW352" s="838"/>
      <c r="BX352" s="838"/>
      <c r="BY352" s="838"/>
      <c r="BZ352" s="838"/>
      <c r="CA352" s="838"/>
      <c r="CB352" s="1154"/>
      <c r="CC352" s="838"/>
      <c r="CD352" s="838"/>
      <c r="CE352" s="838"/>
      <c r="CF352" s="838"/>
      <c r="CG352" s="838"/>
      <c r="CH352" s="838"/>
      <c r="CI352" s="838"/>
      <c r="CJ352" s="838"/>
      <c r="CK352" s="838"/>
      <c r="CL352" s="838"/>
      <c r="CM352" s="838"/>
      <c r="CN352" s="838"/>
      <c r="CO352" s="838"/>
      <c r="CP352" s="838"/>
      <c r="CQ352" s="838"/>
      <c r="CR352" s="838"/>
      <c r="CS352" s="838"/>
      <c r="CT352" s="838"/>
      <c r="CU352" s="838"/>
      <c r="CV352" s="838"/>
      <c r="CW352" s="838"/>
      <c r="CX352" s="838"/>
      <c r="CY352" s="838"/>
      <c r="CZ352" s="838"/>
      <c r="DA352" s="838"/>
      <c r="DB352" s="838"/>
      <c r="DC352" s="838"/>
      <c r="DD352" s="838"/>
      <c r="DE352" s="838"/>
      <c r="DF352" s="838"/>
      <c r="DG352" s="838"/>
      <c r="DH352" s="838"/>
      <c r="DI352" s="838"/>
      <c r="DJ352" s="838"/>
      <c r="DK352" s="838"/>
      <c r="DL352" s="838"/>
      <c r="DM352" s="838"/>
      <c r="DN352" s="838"/>
      <c r="DO352" s="838"/>
      <c r="DP352" s="838"/>
      <c r="DQ352" s="838"/>
      <c r="DR352" s="838"/>
      <c r="DS352" s="838"/>
      <c r="DT352" s="838"/>
      <c r="DU352" s="838"/>
      <c r="DV352" s="838"/>
      <c r="DW352" s="838"/>
      <c r="DX352" s="838"/>
      <c r="DY352" s="838"/>
      <c r="DZ352" s="838"/>
      <c r="EA352" s="838"/>
      <c r="EB352" s="838"/>
      <c r="EC352" s="838"/>
      <c r="ED352" s="838"/>
      <c r="EE352" s="838"/>
      <c r="EF352" s="838"/>
      <c r="EG352" s="838"/>
      <c r="EH352" s="838"/>
      <c r="EI352" s="838"/>
      <c r="EJ352" s="838"/>
      <c r="EK352" s="838"/>
      <c r="EL352" s="838"/>
      <c r="EM352" s="838"/>
      <c r="EN352" s="838"/>
      <c r="EO352" s="838"/>
      <c r="EP352" s="838"/>
      <c r="EQ352" s="838"/>
      <c r="ER352" s="838"/>
      <c r="ES352" s="838"/>
      <c r="ET352" s="838"/>
      <c r="EU352" s="838"/>
      <c r="EV352" s="838"/>
      <c r="EW352" s="838"/>
      <c r="EX352" s="838"/>
      <c r="EY352" s="838"/>
      <c r="EZ352" s="838"/>
      <c r="FA352" s="838"/>
      <c r="FB352" s="838"/>
      <c r="FC352" s="838"/>
      <c r="FD352" s="838"/>
      <c r="FE352" s="838"/>
      <c r="FF352" s="838"/>
      <c r="FG352" s="838"/>
      <c r="FH352" s="838"/>
      <c r="FI352" s="838"/>
      <c r="FJ352" s="838"/>
      <c r="FK352" s="838"/>
      <c r="FL352" s="838"/>
      <c r="FM352" s="838"/>
      <c r="FN352" s="838"/>
      <c r="FO352" s="838"/>
      <c r="FP352" s="838"/>
      <c r="FQ352" s="838"/>
      <c r="FR352" s="838"/>
      <c r="FS352" s="838"/>
      <c r="FT352" s="838"/>
      <c r="FU352" s="838"/>
      <c r="FV352" s="838"/>
      <c r="FW352" s="838"/>
      <c r="IA352" s="710"/>
      <c r="IP352" s="710"/>
      <c r="IT352" s="711"/>
      <c r="JX352" s="838"/>
      <c r="JY352" s="838"/>
      <c r="JZ352" s="838"/>
      <c r="KA352" s="838"/>
      <c r="KB352" s="838"/>
    </row>
    <row r="353" spans="1:288" customFormat="1">
      <c r="A353" s="836"/>
      <c r="B353" s="836"/>
      <c r="C353" s="838"/>
      <c r="D353" s="838"/>
      <c r="E353" s="838"/>
      <c r="F353" s="836"/>
      <c r="G353" s="836"/>
      <c r="H353" s="836"/>
      <c r="I353" s="836"/>
      <c r="J353" s="836"/>
      <c r="K353" s="836"/>
      <c r="L353" s="836"/>
      <c r="M353" s="838"/>
      <c r="N353" s="838"/>
      <c r="O353" s="838"/>
      <c r="P353" s="838"/>
      <c r="Q353" s="838"/>
      <c r="R353" s="838"/>
      <c r="S353" s="838"/>
      <c r="T353" s="838"/>
      <c r="U353" s="59"/>
      <c r="V353" s="59"/>
      <c r="W353" s="496"/>
      <c r="X353" s="496"/>
      <c r="Y353" s="496"/>
      <c r="Z353" s="496"/>
      <c r="AA353" s="512"/>
      <c r="AB353" s="836"/>
      <c r="AC353" s="836"/>
      <c r="AD353" s="555"/>
      <c r="AE353" s="512"/>
      <c r="AF353" s="836"/>
      <c r="AG353" s="836"/>
      <c r="AH353" s="555"/>
      <c r="AI353" s="836"/>
      <c r="AJ353" s="836"/>
      <c r="AK353" s="836"/>
      <c r="AL353" s="836"/>
      <c r="AM353" s="836"/>
      <c r="AN353" s="555"/>
      <c r="AO353" s="836"/>
      <c r="AP353" s="555"/>
      <c r="AQ353" s="836"/>
      <c r="AR353" s="555"/>
      <c r="AS353" s="836"/>
      <c r="AT353" s="555"/>
      <c r="AU353" s="836"/>
      <c r="AV353" s="555"/>
      <c r="AW353" s="836"/>
      <c r="AX353" s="555"/>
      <c r="AY353" s="836"/>
      <c r="AZ353" s="555"/>
      <c r="BA353" s="836"/>
      <c r="BB353" s="555"/>
      <c r="BC353" s="836"/>
      <c r="BD353" s="555"/>
      <c r="BE353" s="836"/>
      <c r="BF353" s="555"/>
      <c r="BG353" s="836"/>
      <c r="BH353" s="555"/>
      <c r="BI353" s="836"/>
      <c r="BJ353" s="555"/>
      <c r="BK353" s="836"/>
      <c r="BL353" s="555"/>
      <c r="BM353" s="836"/>
      <c r="BN353" s="555"/>
      <c r="BO353" s="836"/>
      <c r="BP353" s="555"/>
      <c r="BQ353" s="838"/>
      <c r="BR353" s="838"/>
      <c r="BS353" s="838"/>
      <c r="BT353" s="838"/>
      <c r="BU353" s="838"/>
      <c r="BV353" s="838"/>
      <c r="BW353" s="838"/>
      <c r="BX353" s="838"/>
      <c r="BY353" s="838"/>
      <c r="BZ353" s="838"/>
      <c r="CA353" s="838"/>
      <c r="CB353" s="1154"/>
      <c r="CC353" s="838"/>
      <c r="CD353" s="838"/>
      <c r="CE353" s="838"/>
      <c r="CF353" s="838"/>
      <c r="CG353" s="838"/>
      <c r="CH353" s="838"/>
      <c r="CI353" s="838"/>
      <c r="CJ353" s="838"/>
      <c r="CK353" s="838"/>
      <c r="CL353" s="838"/>
      <c r="CM353" s="838"/>
      <c r="CN353" s="838"/>
      <c r="CO353" s="838"/>
      <c r="CP353" s="838"/>
      <c r="CQ353" s="838"/>
      <c r="CR353" s="838"/>
      <c r="CS353" s="838"/>
      <c r="CT353" s="838"/>
      <c r="CU353" s="838"/>
      <c r="CV353" s="838"/>
      <c r="CW353" s="838"/>
      <c r="CX353" s="838"/>
      <c r="CY353" s="838"/>
      <c r="CZ353" s="838"/>
      <c r="DA353" s="838"/>
      <c r="DB353" s="838"/>
      <c r="DC353" s="838"/>
      <c r="DD353" s="838"/>
      <c r="DE353" s="838"/>
      <c r="DF353" s="838"/>
      <c r="DG353" s="838"/>
      <c r="DH353" s="838"/>
      <c r="DI353" s="838"/>
      <c r="DJ353" s="838"/>
      <c r="DK353" s="838"/>
      <c r="DL353" s="838"/>
      <c r="DM353" s="838"/>
      <c r="DN353" s="838"/>
      <c r="DO353" s="838"/>
      <c r="DP353" s="838"/>
      <c r="DQ353" s="838"/>
      <c r="DR353" s="838"/>
      <c r="DS353" s="838"/>
      <c r="DT353" s="838"/>
      <c r="DU353" s="838"/>
      <c r="DV353" s="838"/>
      <c r="DW353" s="838"/>
      <c r="DX353" s="838"/>
      <c r="DY353" s="838"/>
      <c r="DZ353" s="838"/>
      <c r="EA353" s="838"/>
      <c r="EB353" s="838"/>
      <c r="EC353" s="838"/>
      <c r="ED353" s="838"/>
      <c r="EE353" s="838"/>
      <c r="EF353" s="838"/>
      <c r="EG353" s="838"/>
      <c r="EH353" s="838"/>
      <c r="EI353" s="838"/>
      <c r="EJ353" s="838"/>
      <c r="EK353" s="838"/>
      <c r="EL353" s="838"/>
      <c r="EM353" s="838"/>
      <c r="EN353" s="838"/>
      <c r="EO353" s="838"/>
      <c r="EP353" s="838"/>
      <c r="EQ353" s="838"/>
      <c r="ER353" s="838"/>
      <c r="ES353" s="838"/>
      <c r="ET353" s="838"/>
      <c r="EU353" s="838"/>
      <c r="EV353" s="838"/>
      <c r="EW353" s="838"/>
      <c r="EX353" s="838"/>
      <c r="EY353" s="838"/>
      <c r="EZ353" s="838"/>
      <c r="FA353" s="838"/>
      <c r="FB353" s="838"/>
      <c r="FC353" s="838"/>
      <c r="FD353" s="838"/>
      <c r="FE353" s="838"/>
      <c r="FF353" s="838"/>
      <c r="FG353" s="838"/>
      <c r="FH353" s="838"/>
      <c r="FI353" s="838"/>
      <c r="FJ353" s="838"/>
      <c r="FK353" s="838"/>
      <c r="FL353" s="838"/>
      <c r="FM353" s="838"/>
      <c r="FN353" s="838"/>
      <c r="FO353" s="838"/>
      <c r="FP353" s="838"/>
      <c r="FQ353" s="838"/>
      <c r="FR353" s="838"/>
      <c r="FS353" s="838"/>
      <c r="FT353" s="838"/>
      <c r="FU353" s="838"/>
      <c r="FV353" s="838"/>
      <c r="FW353" s="838"/>
      <c r="IA353" s="710"/>
      <c r="IP353" s="710"/>
      <c r="IT353" s="711"/>
      <c r="JX353" s="838"/>
      <c r="JY353" s="838"/>
      <c r="JZ353" s="838"/>
      <c r="KA353" s="838"/>
      <c r="KB353" s="838"/>
    </row>
    <row r="354" spans="1:288" customFormat="1">
      <c r="A354" s="836"/>
      <c r="B354" s="836"/>
      <c r="C354" s="838"/>
      <c r="D354" s="838"/>
      <c r="E354" s="838"/>
      <c r="F354" s="836"/>
      <c r="G354" s="836"/>
      <c r="H354" s="836"/>
      <c r="I354" s="836"/>
      <c r="J354" s="836"/>
      <c r="K354" s="836"/>
      <c r="L354" s="836"/>
      <c r="M354" s="838"/>
      <c r="N354" s="838"/>
      <c r="O354" s="838"/>
      <c r="P354" s="838"/>
      <c r="Q354" s="838"/>
      <c r="R354" s="838"/>
      <c r="S354" s="838"/>
      <c r="T354" s="838"/>
      <c r="U354" s="59"/>
      <c r="V354" s="59"/>
      <c r="W354" s="496"/>
      <c r="X354" s="496"/>
      <c r="Y354" s="496"/>
      <c r="Z354" s="496"/>
      <c r="AA354" s="512"/>
      <c r="AB354" s="836"/>
      <c r="AC354" s="836"/>
      <c r="AD354" s="555"/>
      <c r="AE354" s="512"/>
      <c r="AF354" s="836"/>
      <c r="AG354" s="836"/>
      <c r="AH354" s="555"/>
      <c r="AI354" s="836"/>
      <c r="AJ354" s="836"/>
      <c r="AK354" s="836"/>
      <c r="AL354" s="836"/>
      <c r="AM354" s="836"/>
      <c r="AN354" s="555"/>
      <c r="AO354" s="836"/>
      <c r="AP354" s="555"/>
      <c r="AQ354" s="836"/>
      <c r="AR354" s="555"/>
      <c r="AS354" s="836"/>
      <c r="AT354" s="555"/>
      <c r="AU354" s="836"/>
      <c r="AV354" s="555"/>
      <c r="AW354" s="836"/>
      <c r="AX354" s="555"/>
      <c r="AY354" s="836"/>
      <c r="AZ354" s="555"/>
      <c r="BA354" s="836"/>
      <c r="BB354" s="555"/>
      <c r="BC354" s="836"/>
      <c r="BD354" s="555"/>
      <c r="BE354" s="836"/>
      <c r="BF354" s="555"/>
      <c r="BG354" s="836"/>
      <c r="BH354" s="555"/>
      <c r="BI354" s="836"/>
      <c r="BJ354" s="555"/>
      <c r="BK354" s="836"/>
      <c r="BL354" s="555"/>
      <c r="BM354" s="836"/>
      <c r="BN354" s="555"/>
      <c r="BO354" s="836"/>
      <c r="BP354" s="555"/>
      <c r="BQ354" s="838"/>
      <c r="BR354" s="838"/>
      <c r="BS354" s="838"/>
      <c r="BT354" s="838"/>
      <c r="BU354" s="838"/>
      <c r="BV354" s="838"/>
      <c r="BW354" s="838"/>
      <c r="BX354" s="838"/>
      <c r="BY354" s="838"/>
      <c r="BZ354" s="838"/>
      <c r="CA354" s="838"/>
      <c r="CB354" s="1154"/>
      <c r="CC354" s="838"/>
      <c r="CD354" s="838"/>
      <c r="CE354" s="838"/>
      <c r="CF354" s="838"/>
      <c r="CG354" s="838"/>
      <c r="CH354" s="838"/>
      <c r="CI354" s="838"/>
      <c r="CJ354" s="838"/>
      <c r="CK354" s="838"/>
      <c r="CL354" s="838"/>
      <c r="CM354" s="838"/>
      <c r="CN354" s="838"/>
      <c r="CO354" s="838"/>
      <c r="CP354" s="838"/>
      <c r="CQ354" s="838"/>
      <c r="CR354" s="838"/>
      <c r="CS354" s="838"/>
      <c r="CT354" s="838"/>
      <c r="CU354" s="838"/>
      <c r="CV354" s="838"/>
      <c r="CW354" s="838"/>
      <c r="CX354" s="838"/>
      <c r="CY354" s="838"/>
      <c r="CZ354" s="838"/>
      <c r="DA354" s="838"/>
      <c r="DB354" s="838"/>
      <c r="DC354" s="838"/>
      <c r="DD354" s="838"/>
      <c r="DE354" s="838"/>
      <c r="DF354" s="838"/>
      <c r="DG354" s="838"/>
      <c r="DH354" s="838"/>
      <c r="DI354" s="838"/>
      <c r="DJ354" s="838"/>
      <c r="DK354" s="838"/>
      <c r="DL354" s="838"/>
      <c r="DM354" s="838"/>
      <c r="DN354" s="838"/>
      <c r="DO354" s="838"/>
      <c r="DP354" s="838"/>
      <c r="DQ354" s="838"/>
      <c r="DR354" s="838"/>
      <c r="DS354" s="838"/>
      <c r="DT354" s="838"/>
      <c r="DU354" s="838"/>
      <c r="DV354" s="838"/>
      <c r="DW354" s="838"/>
      <c r="DX354" s="838"/>
      <c r="DY354" s="838"/>
      <c r="DZ354" s="838"/>
      <c r="EA354" s="838"/>
      <c r="EB354" s="838"/>
      <c r="EC354" s="838"/>
      <c r="ED354" s="838"/>
      <c r="EE354" s="838"/>
      <c r="EF354" s="838"/>
      <c r="EG354" s="838"/>
      <c r="EH354" s="838"/>
      <c r="EI354" s="838"/>
      <c r="EJ354" s="838"/>
      <c r="EK354" s="838"/>
      <c r="EL354" s="838"/>
      <c r="EM354" s="838"/>
      <c r="EN354" s="838"/>
      <c r="EO354" s="838"/>
      <c r="EP354" s="838"/>
      <c r="EQ354" s="838"/>
      <c r="ER354" s="838"/>
      <c r="ES354" s="838"/>
      <c r="ET354" s="838"/>
      <c r="EU354" s="838"/>
      <c r="EV354" s="838"/>
      <c r="EW354" s="838"/>
      <c r="EX354" s="838"/>
      <c r="EY354" s="838"/>
      <c r="EZ354" s="838"/>
      <c r="FA354" s="838"/>
      <c r="FB354" s="838"/>
      <c r="FC354" s="838"/>
      <c r="FD354" s="838"/>
      <c r="FE354" s="838"/>
      <c r="FF354" s="838"/>
      <c r="FG354" s="838"/>
      <c r="FH354" s="838"/>
      <c r="FI354" s="838"/>
      <c r="FJ354" s="838"/>
      <c r="FK354" s="838"/>
      <c r="FL354" s="838"/>
      <c r="FM354" s="838"/>
      <c r="FN354" s="838"/>
      <c r="FO354" s="838"/>
      <c r="FP354" s="838"/>
      <c r="FQ354" s="838"/>
      <c r="FR354" s="838"/>
      <c r="FS354" s="838"/>
      <c r="FT354" s="838"/>
      <c r="FU354" s="838"/>
      <c r="FV354" s="838"/>
      <c r="FW354" s="838"/>
      <c r="IA354" s="710"/>
      <c r="IP354" s="710"/>
      <c r="IT354" s="711"/>
      <c r="JX354" s="838"/>
      <c r="JY354" s="838"/>
      <c r="JZ354" s="838"/>
      <c r="KA354" s="838"/>
      <c r="KB354" s="838"/>
    </row>
    <row r="355" spans="1:288" customFormat="1">
      <c r="A355" s="836"/>
      <c r="B355" s="836"/>
      <c r="C355" s="838"/>
      <c r="D355" s="838"/>
      <c r="E355" s="838"/>
      <c r="F355" s="836"/>
      <c r="G355" s="836"/>
      <c r="H355" s="836"/>
      <c r="I355" s="836"/>
      <c r="J355" s="836"/>
      <c r="K355" s="836"/>
      <c r="L355" s="836"/>
      <c r="M355" s="838"/>
      <c r="N355" s="838"/>
      <c r="O355" s="838"/>
      <c r="P355" s="838"/>
      <c r="Q355" s="838"/>
      <c r="R355" s="838"/>
      <c r="S355" s="838"/>
      <c r="T355" s="838"/>
      <c r="U355" s="59"/>
      <c r="V355" s="59"/>
      <c r="W355" s="496"/>
      <c r="X355" s="496"/>
      <c r="Y355" s="496"/>
      <c r="Z355" s="496"/>
      <c r="AA355" s="512"/>
      <c r="AB355" s="836"/>
      <c r="AC355" s="836"/>
      <c r="AD355" s="555"/>
      <c r="AE355" s="512"/>
      <c r="AF355" s="836"/>
      <c r="AG355" s="836"/>
      <c r="AH355" s="555"/>
      <c r="AI355" s="836"/>
      <c r="AJ355" s="836"/>
      <c r="AK355" s="836"/>
      <c r="AL355" s="836"/>
      <c r="AM355" s="836"/>
      <c r="AN355" s="555"/>
      <c r="AO355" s="836"/>
      <c r="AP355" s="555"/>
      <c r="AQ355" s="836"/>
      <c r="AR355" s="555"/>
      <c r="AS355" s="836"/>
      <c r="AT355" s="555"/>
      <c r="AU355" s="836"/>
      <c r="AV355" s="555"/>
      <c r="AW355" s="836"/>
      <c r="AX355" s="555"/>
      <c r="AY355" s="836"/>
      <c r="AZ355" s="555"/>
      <c r="BA355" s="836"/>
      <c r="BB355" s="555"/>
      <c r="BC355" s="836"/>
      <c r="BD355" s="555"/>
      <c r="BE355" s="836"/>
      <c r="BF355" s="555"/>
      <c r="BG355" s="836"/>
      <c r="BH355" s="555"/>
      <c r="BI355" s="836"/>
      <c r="BJ355" s="555"/>
      <c r="BK355" s="836"/>
      <c r="BL355" s="555"/>
      <c r="BM355" s="836"/>
      <c r="BN355" s="555"/>
      <c r="BO355" s="836"/>
      <c r="BP355" s="555"/>
      <c r="BQ355" s="838"/>
      <c r="BR355" s="838"/>
      <c r="BS355" s="838"/>
      <c r="BT355" s="838"/>
      <c r="BU355" s="838"/>
      <c r="BV355" s="838"/>
      <c r="BW355" s="838"/>
      <c r="BX355" s="838"/>
      <c r="BY355" s="838"/>
      <c r="BZ355" s="838"/>
      <c r="CA355" s="838"/>
      <c r="CB355" s="1154"/>
      <c r="CC355" s="838"/>
      <c r="CD355" s="838"/>
      <c r="CE355" s="838"/>
      <c r="CF355" s="838"/>
      <c r="CG355" s="838"/>
      <c r="CH355" s="838"/>
      <c r="CI355" s="838"/>
      <c r="CJ355" s="838"/>
      <c r="CK355" s="838"/>
      <c r="CL355" s="838"/>
      <c r="CM355" s="838"/>
      <c r="CN355" s="838"/>
      <c r="CO355" s="838"/>
      <c r="CP355" s="838"/>
      <c r="CQ355" s="838"/>
      <c r="CR355" s="838"/>
      <c r="CS355" s="838"/>
      <c r="CT355" s="838"/>
      <c r="CU355" s="838"/>
      <c r="CV355" s="838"/>
      <c r="CW355" s="838"/>
      <c r="CX355" s="838"/>
      <c r="CY355" s="838"/>
      <c r="CZ355" s="838"/>
      <c r="DA355" s="838"/>
      <c r="DB355" s="838"/>
      <c r="DC355" s="838"/>
      <c r="DD355" s="838"/>
      <c r="DE355" s="838"/>
      <c r="DF355" s="838"/>
      <c r="DG355" s="838"/>
      <c r="DH355" s="838"/>
      <c r="DI355" s="838"/>
      <c r="DJ355" s="838"/>
      <c r="DK355" s="838"/>
      <c r="DL355" s="838"/>
      <c r="DM355" s="838"/>
      <c r="DN355" s="838"/>
      <c r="DO355" s="838"/>
      <c r="DP355" s="838"/>
      <c r="DQ355" s="838"/>
      <c r="DR355" s="838"/>
      <c r="DS355" s="838"/>
      <c r="DT355" s="838"/>
      <c r="DU355" s="838"/>
      <c r="DV355" s="838"/>
      <c r="DW355" s="838"/>
      <c r="DX355" s="838"/>
      <c r="DY355" s="838"/>
      <c r="DZ355" s="838"/>
      <c r="EA355" s="838"/>
      <c r="EB355" s="838"/>
      <c r="EC355" s="838"/>
      <c r="ED355" s="838"/>
      <c r="EE355" s="838"/>
      <c r="EF355" s="838"/>
      <c r="EG355" s="838"/>
      <c r="EH355" s="838"/>
      <c r="EI355" s="838"/>
      <c r="EJ355" s="838"/>
      <c r="EK355" s="838"/>
      <c r="EL355" s="838"/>
      <c r="EM355" s="838"/>
      <c r="EN355" s="838"/>
      <c r="EO355" s="838"/>
      <c r="EP355" s="838"/>
      <c r="EQ355" s="838"/>
      <c r="ER355" s="838"/>
      <c r="ES355" s="838"/>
      <c r="ET355" s="838"/>
      <c r="EU355" s="838"/>
      <c r="EV355" s="838"/>
      <c r="EW355" s="838"/>
      <c r="EX355" s="838"/>
      <c r="EY355" s="838"/>
      <c r="EZ355" s="838"/>
      <c r="FA355" s="838"/>
      <c r="FB355" s="838"/>
      <c r="FC355" s="838"/>
      <c r="FD355" s="838"/>
      <c r="FE355" s="838"/>
      <c r="FF355" s="838"/>
      <c r="FG355" s="838"/>
      <c r="FH355" s="838"/>
      <c r="FI355" s="838"/>
      <c r="FJ355" s="838"/>
      <c r="FK355" s="838"/>
      <c r="FL355" s="838"/>
      <c r="FM355" s="838"/>
      <c r="FN355" s="838"/>
      <c r="FO355" s="838"/>
      <c r="FP355" s="838"/>
      <c r="FQ355" s="838"/>
      <c r="FR355" s="838"/>
      <c r="FS355" s="838"/>
      <c r="FT355" s="838"/>
      <c r="FU355" s="838"/>
      <c r="FV355" s="838"/>
      <c r="FW355" s="838"/>
      <c r="IA355" s="710"/>
      <c r="IP355" s="710"/>
      <c r="IT355" s="711"/>
      <c r="JX355" s="838"/>
      <c r="JY355" s="838"/>
      <c r="JZ355" s="838"/>
      <c r="KA355" s="838"/>
      <c r="KB355" s="838"/>
    </row>
    <row r="356" spans="1:288" customFormat="1">
      <c r="A356" s="836"/>
      <c r="B356" s="836"/>
      <c r="C356" s="838"/>
      <c r="D356" s="838"/>
      <c r="E356" s="838"/>
      <c r="F356" s="836"/>
      <c r="G356" s="836"/>
      <c r="H356" s="836"/>
      <c r="I356" s="836"/>
      <c r="J356" s="836"/>
      <c r="K356" s="836"/>
      <c r="L356" s="836"/>
      <c r="M356" s="838"/>
      <c r="N356" s="838"/>
      <c r="O356" s="838"/>
      <c r="P356" s="838"/>
      <c r="Q356" s="838"/>
      <c r="R356" s="838"/>
      <c r="S356" s="838"/>
      <c r="T356" s="838"/>
      <c r="U356" s="59"/>
      <c r="V356" s="59"/>
      <c r="W356" s="496"/>
      <c r="X356" s="496"/>
      <c r="Y356" s="496"/>
      <c r="Z356" s="496"/>
      <c r="AA356" s="512"/>
      <c r="AB356" s="836"/>
      <c r="AC356" s="836"/>
      <c r="AD356" s="555"/>
      <c r="AE356" s="512"/>
      <c r="AF356" s="836"/>
      <c r="AG356" s="836"/>
      <c r="AH356" s="555"/>
      <c r="AI356" s="836"/>
      <c r="AJ356" s="836"/>
      <c r="AK356" s="836"/>
      <c r="AL356" s="836"/>
      <c r="AM356" s="836"/>
      <c r="AN356" s="555"/>
      <c r="AO356" s="836"/>
      <c r="AP356" s="555"/>
      <c r="AQ356" s="836"/>
      <c r="AR356" s="555"/>
      <c r="AS356" s="836"/>
      <c r="AT356" s="555"/>
      <c r="AU356" s="836"/>
      <c r="AV356" s="555"/>
      <c r="AW356" s="836"/>
      <c r="AX356" s="555"/>
      <c r="AY356" s="836"/>
      <c r="AZ356" s="555"/>
      <c r="BA356" s="836"/>
      <c r="BB356" s="555"/>
      <c r="BC356" s="836"/>
      <c r="BD356" s="555"/>
      <c r="BE356" s="836"/>
      <c r="BF356" s="555"/>
      <c r="BG356" s="836"/>
      <c r="BH356" s="555"/>
      <c r="BI356" s="836"/>
      <c r="BJ356" s="555"/>
      <c r="BK356" s="836"/>
      <c r="BL356" s="555"/>
      <c r="BM356" s="836"/>
      <c r="BN356" s="555"/>
      <c r="BO356" s="836"/>
      <c r="BP356" s="555"/>
      <c r="BQ356" s="838"/>
      <c r="BR356" s="838"/>
      <c r="BS356" s="838"/>
      <c r="BT356" s="838"/>
      <c r="BU356" s="838"/>
      <c r="BV356" s="838"/>
      <c r="BW356" s="838"/>
      <c r="BX356" s="838"/>
      <c r="BY356" s="838"/>
      <c r="BZ356" s="838"/>
      <c r="CA356" s="838"/>
      <c r="CB356" s="1154"/>
      <c r="CC356" s="838"/>
      <c r="CD356" s="838"/>
      <c r="CE356" s="838"/>
      <c r="CF356" s="838"/>
      <c r="CG356" s="838"/>
      <c r="CH356" s="838"/>
      <c r="CI356" s="838"/>
      <c r="CJ356" s="838"/>
      <c r="CK356" s="838"/>
      <c r="CL356" s="838"/>
      <c r="CM356" s="838"/>
      <c r="CN356" s="838"/>
      <c r="CO356" s="838"/>
      <c r="CP356" s="838"/>
      <c r="CQ356" s="838"/>
      <c r="CR356" s="838"/>
      <c r="CS356" s="838"/>
      <c r="CT356" s="838"/>
      <c r="CU356" s="838"/>
      <c r="CV356" s="838"/>
      <c r="CW356" s="838"/>
      <c r="CX356" s="838"/>
      <c r="CY356" s="838"/>
      <c r="CZ356" s="838"/>
      <c r="DA356" s="838"/>
      <c r="DB356" s="838"/>
      <c r="DC356" s="838"/>
      <c r="DD356" s="838"/>
      <c r="DE356" s="838"/>
      <c r="DF356" s="838"/>
      <c r="DG356" s="838"/>
      <c r="DH356" s="838"/>
      <c r="DI356" s="838"/>
      <c r="DJ356" s="838"/>
      <c r="DK356" s="838"/>
      <c r="DL356" s="838"/>
      <c r="DM356" s="838"/>
      <c r="DN356" s="838"/>
      <c r="DO356" s="838"/>
      <c r="DP356" s="838"/>
      <c r="DQ356" s="838"/>
      <c r="DR356" s="838"/>
      <c r="DS356" s="838"/>
      <c r="DT356" s="838"/>
      <c r="DU356" s="838"/>
      <c r="DV356" s="838"/>
      <c r="DW356" s="838"/>
      <c r="DX356" s="838"/>
      <c r="DY356" s="838"/>
      <c r="DZ356" s="838"/>
      <c r="EA356" s="838"/>
      <c r="EB356" s="838"/>
      <c r="EC356" s="838"/>
      <c r="ED356" s="838"/>
      <c r="EE356" s="838"/>
      <c r="EF356" s="838"/>
      <c r="EG356" s="838"/>
      <c r="EH356" s="838"/>
      <c r="EI356" s="838"/>
      <c r="EJ356" s="838"/>
      <c r="EK356" s="838"/>
      <c r="EL356" s="838"/>
      <c r="EM356" s="838"/>
      <c r="EN356" s="838"/>
      <c r="EO356" s="838"/>
      <c r="EP356" s="838"/>
      <c r="EQ356" s="838"/>
      <c r="ER356" s="838"/>
      <c r="ES356" s="838"/>
      <c r="ET356" s="838"/>
      <c r="EU356" s="838"/>
      <c r="EV356" s="838"/>
      <c r="EW356" s="838"/>
      <c r="EX356" s="838"/>
      <c r="EY356" s="838"/>
      <c r="EZ356" s="838"/>
      <c r="FA356" s="838"/>
      <c r="FB356" s="838"/>
      <c r="FC356" s="838"/>
      <c r="FD356" s="838"/>
      <c r="FE356" s="838"/>
      <c r="FF356" s="838"/>
      <c r="FG356" s="838"/>
      <c r="FH356" s="838"/>
      <c r="FI356" s="838"/>
      <c r="FJ356" s="838"/>
      <c r="FK356" s="838"/>
      <c r="FL356" s="838"/>
      <c r="FM356" s="838"/>
      <c r="FN356" s="838"/>
      <c r="FO356" s="838"/>
      <c r="FP356" s="838"/>
      <c r="FQ356" s="838"/>
      <c r="FR356" s="838"/>
      <c r="FS356" s="838"/>
      <c r="FT356" s="838"/>
      <c r="FU356" s="838"/>
      <c r="FV356" s="838"/>
      <c r="FW356" s="838"/>
      <c r="IA356" s="710"/>
      <c r="IP356" s="710"/>
      <c r="IT356" s="711"/>
      <c r="JX356" s="838"/>
      <c r="JY356" s="838"/>
      <c r="JZ356" s="838"/>
      <c r="KA356" s="838"/>
      <c r="KB356" s="838"/>
    </row>
    <row r="357" spans="1:288" customFormat="1">
      <c r="A357" s="836"/>
      <c r="B357" s="836"/>
      <c r="C357" s="838"/>
      <c r="D357" s="838"/>
      <c r="E357" s="838"/>
      <c r="F357" s="836"/>
      <c r="G357" s="836"/>
      <c r="H357" s="836"/>
      <c r="I357" s="836"/>
      <c r="J357" s="836"/>
      <c r="K357" s="836"/>
      <c r="L357" s="836"/>
      <c r="M357" s="838"/>
      <c r="N357" s="838"/>
      <c r="O357" s="838"/>
      <c r="P357" s="838"/>
      <c r="Q357" s="838"/>
      <c r="R357" s="838"/>
      <c r="S357" s="838"/>
      <c r="T357" s="838"/>
      <c r="U357" s="59"/>
      <c r="V357" s="59"/>
      <c r="W357" s="496"/>
      <c r="X357" s="496"/>
      <c r="Y357" s="496"/>
      <c r="Z357" s="496"/>
      <c r="AA357" s="512"/>
      <c r="AB357" s="836"/>
      <c r="AC357" s="836"/>
      <c r="AD357" s="555"/>
      <c r="AE357" s="512"/>
      <c r="AF357" s="836"/>
      <c r="AG357" s="836"/>
      <c r="AH357" s="555"/>
      <c r="AI357" s="836"/>
      <c r="AJ357" s="836"/>
      <c r="AK357" s="836"/>
      <c r="AL357" s="836"/>
      <c r="AM357" s="836"/>
      <c r="AN357" s="555"/>
      <c r="AO357" s="836"/>
      <c r="AP357" s="555"/>
      <c r="AQ357" s="836"/>
      <c r="AR357" s="555"/>
      <c r="AS357" s="836"/>
      <c r="AT357" s="555"/>
      <c r="AU357" s="836"/>
      <c r="AV357" s="555"/>
      <c r="AW357" s="836"/>
      <c r="AX357" s="555"/>
      <c r="AY357" s="836"/>
      <c r="AZ357" s="555"/>
      <c r="BA357" s="836"/>
      <c r="BB357" s="555"/>
      <c r="BC357" s="836"/>
      <c r="BD357" s="555"/>
      <c r="BE357" s="836"/>
      <c r="BF357" s="555"/>
      <c r="BG357" s="836"/>
      <c r="BH357" s="555"/>
      <c r="BI357" s="836"/>
      <c r="BJ357" s="555"/>
      <c r="BK357" s="836"/>
      <c r="BL357" s="555"/>
      <c r="BM357" s="836"/>
      <c r="BN357" s="555"/>
      <c r="BO357" s="836"/>
      <c r="BP357" s="555"/>
      <c r="BQ357" s="838"/>
      <c r="BR357" s="838"/>
      <c r="BS357" s="838"/>
      <c r="BT357" s="838"/>
      <c r="BU357" s="838"/>
      <c r="BV357" s="838"/>
      <c r="BW357" s="838"/>
      <c r="BX357" s="838"/>
      <c r="BY357" s="838"/>
      <c r="BZ357" s="838"/>
      <c r="CA357" s="838"/>
      <c r="CB357" s="1154"/>
      <c r="CC357" s="838"/>
      <c r="CD357" s="838"/>
      <c r="CE357" s="838"/>
      <c r="CF357" s="838"/>
      <c r="CG357" s="838"/>
      <c r="CH357" s="838"/>
      <c r="CI357" s="838"/>
      <c r="CJ357" s="838"/>
      <c r="CK357" s="838"/>
      <c r="CL357" s="838"/>
      <c r="CM357" s="838"/>
      <c r="CN357" s="838"/>
      <c r="CO357" s="838"/>
      <c r="CP357" s="838"/>
      <c r="CQ357" s="838"/>
      <c r="CR357" s="838"/>
      <c r="CS357" s="838"/>
      <c r="CT357" s="838"/>
      <c r="CU357" s="838"/>
      <c r="CV357" s="838"/>
      <c r="CW357" s="838"/>
      <c r="CX357" s="838"/>
      <c r="CY357" s="838"/>
      <c r="CZ357" s="838"/>
      <c r="DA357" s="838"/>
      <c r="DB357" s="838"/>
      <c r="DC357" s="838"/>
      <c r="DD357" s="838"/>
      <c r="DE357" s="838"/>
      <c r="DF357" s="838"/>
      <c r="DG357" s="838"/>
      <c r="DH357" s="838"/>
      <c r="DI357" s="838"/>
      <c r="DJ357" s="838"/>
      <c r="DK357" s="838"/>
      <c r="DL357" s="838"/>
      <c r="DM357" s="838"/>
      <c r="DN357" s="838"/>
      <c r="DO357" s="838"/>
      <c r="DP357" s="838"/>
      <c r="DQ357" s="838"/>
      <c r="DR357" s="838"/>
      <c r="DS357" s="838"/>
      <c r="DT357" s="838"/>
      <c r="DU357" s="838"/>
      <c r="DV357" s="838"/>
      <c r="DW357" s="838"/>
      <c r="DX357" s="838"/>
      <c r="DY357" s="838"/>
      <c r="DZ357" s="838"/>
      <c r="EA357" s="838"/>
      <c r="EB357" s="838"/>
      <c r="EC357" s="838"/>
      <c r="ED357" s="838"/>
      <c r="EE357" s="838"/>
      <c r="EF357" s="838"/>
      <c r="EG357" s="838"/>
      <c r="EH357" s="838"/>
      <c r="EI357" s="838"/>
      <c r="EJ357" s="838"/>
      <c r="EK357" s="838"/>
      <c r="EL357" s="838"/>
      <c r="EM357" s="838"/>
      <c r="EN357" s="838"/>
      <c r="EO357" s="838"/>
      <c r="EP357" s="838"/>
      <c r="EQ357" s="838"/>
      <c r="ER357" s="838"/>
      <c r="ES357" s="838"/>
      <c r="ET357" s="838"/>
      <c r="EU357" s="838"/>
      <c r="EV357" s="838"/>
      <c r="EW357" s="838"/>
      <c r="EX357" s="838"/>
      <c r="EY357" s="838"/>
      <c r="EZ357" s="838"/>
      <c r="FA357" s="838"/>
      <c r="FB357" s="838"/>
      <c r="FC357" s="838"/>
      <c r="FD357" s="838"/>
      <c r="FE357" s="838"/>
      <c r="FF357" s="838"/>
      <c r="FG357" s="838"/>
      <c r="FH357" s="838"/>
      <c r="FI357" s="838"/>
      <c r="FJ357" s="838"/>
      <c r="FK357" s="838"/>
      <c r="FL357" s="838"/>
      <c r="FM357" s="838"/>
      <c r="FN357" s="838"/>
      <c r="FO357" s="838"/>
      <c r="FP357" s="838"/>
      <c r="FQ357" s="838"/>
      <c r="FR357" s="838"/>
      <c r="FS357" s="838"/>
      <c r="FT357" s="838"/>
      <c r="FU357" s="838"/>
      <c r="FV357" s="838"/>
      <c r="FW357" s="838"/>
      <c r="IA357" s="710"/>
      <c r="IP357" s="710"/>
      <c r="IT357" s="711"/>
      <c r="JX357" s="838"/>
      <c r="JY357" s="838"/>
      <c r="JZ357" s="838"/>
      <c r="KA357" s="838"/>
      <c r="KB357" s="838"/>
    </row>
    <row r="358" spans="1:288" customFormat="1">
      <c r="A358" s="836"/>
      <c r="B358" s="836"/>
      <c r="C358" s="838"/>
      <c r="D358" s="838"/>
      <c r="E358" s="838"/>
      <c r="F358" s="836"/>
      <c r="G358" s="836"/>
      <c r="H358" s="836"/>
      <c r="I358" s="836"/>
      <c r="J358" s="836"/>
      <c r="K358" s="836"/>
      <c r="L358" s="836"/>
      <c r="M358" s="838"/>
      <c r="N358" s="838"/>
      <c r="O358" s="838"/>
      <c r="P358" s="838"/>
      <c r="Q358" s="838"/>
      <c r="R358" s="838"/>
      <c r="S358" s="838"/>
      <c r="T358" s="838"/>
      <c r="U358" s="59"/>
      <c r="V358" s="59"/>
      <c r="W358" s="496"/>
      <c r="X358" s="496"/>
      <c r="Y358" s="496"/>
      <c r="Z358" s="496"/>
      <c r="AA358" s="512"/>
      <c r="AB358" s="836"/>
      <c r="AC358" s="836"/>
      <c r="AD358" s="555"/>
      <c r="AE358" s="512"/>
      <c r="AF358" s="836"/>
      <c r="AG358" s="836"/>
      <c r="AH358" s="555"/>
      <c r="AI358" s="836"/>
      <c r="AJ358" s="836"/>
      <c r="AK358" s="836"/>
      <c r="AL358" s="836"/>
      <c r="AM358" s="836"/>
      <c r="AN358" s="555"/>
      <c r="AO358" s="836"/>
      <c r="AP358" s="555"/>
      <c r="AQ358" s="836"/>
      <c r="AR358" s="555"/>
      <c r="AS358" s="836"/>
      <c r="AT358" s="555"/>
      <c r="AU358" s="836"/>
      <c r="AV358" s="555"/>
      <c r="AW358" s="836"/>
      <c r="AX358" s="555"/>
      <c r="AY358" s="836"/>
      <c r="AZ358" s="555"/>
      <c r="BA358" s="836"/>
      <c r="BB358" s="555"/>
      <c r="BC358" s="836"/>
      <c r="BD358" s="555"/>
      <c r="BE358" s="836"/>
      <c r="BF358" s="555"/>
      <c r="BG358" s="836"/>
      <c r="BH358" s="555"/>
      <c r="BI358" s="836"/>
      <c r="BJ358" s="555"/>
      <c r="BK358" s="836"/>
      <c r="BL358" s="555"/>
      <c r="BM358" s="836"/>
      <c r="BN358" s="555"/>
      <c r="BO358" s="836"/>
      <c r="BP358" s="555"/>
      <c r="BQ358" s="838"/>
      <c r="BR358" s="838"/>
      <c r="BS358" s="838"/>
      <c r="BT358" s="838"/>
      <c r="BU358" s="838"/>
      <c r="BV358" s="838"/>
      <c r="BW358" s="838"/>
      <c r="BX358" s="838"/>
      <c r="BY358" s="838"/>
      <c r="BZ358" s="838"/>
      <c r="CA358" s="838"/>
      <c r="CB358" s="1154"/>
      <c r="CC358" s="838"/>
      <c r="CD358" s="838"/>
      <c r="CE358" s="838"/>
      <c r="CF358" s="838"/>
      <c r="CG358" s="838"/>
      <c r="CH358" s="838"/>
      <c r="CI358" s="838"/>
      <c r="CJ358" s="838"/>
      <c r="CK358" s="838"/>
      <c r="CL358" s="838"/>
      <c r="CM358" s="838"/>
      <c r="CN358" s="838"/>
      <c r="CO358" s="838"/>
      <c r="CP358" s="838"/>
      <c r="CQ358" s="838"/>
      <c r="CR358" s="838"/>
      <c r="CS358" s="838"/>
      <c r="CT358" s="838"/>
      <c r="CU358" s="838"/>
      <c r="CV358" s="838"/>
      <c r="CW358" s="838"/>
      <c r="CX358" s="838"/>
      <c r="CY358" s="838"/>
      <c r="CZ358" s="838"/>
      <c r="DA358" s="838"/>
      <c r="DB358" s="838"/>
      <c r="DC358" s="838"/>
      <c r="DD358" s="838"/>
      <c r="DE358" s="838"/>
      <c r="DF358" s="838"/>
      <c r="DG358" s="838"/>
      <c r="DH358" s="838"/>
      <c r="DI358" s="838"/>
      <c r="DJ358" s="838"/>
      <c r="DK358" s="838"/>
      <c r="DL358" s="838"/>
      <c r="DM358" s="838"/>
      <c r="DN358" s="838"/>
      <c r="DO358" s="838"/>
      <c r="DP358" s="838"/>
      <c r="DQ358" s="838"/>
      <c r="DR358" s="838"/>
      <c r="DS358" s="838"/>
      <c r="DT358" s="838"/>
      <c r="DU358" s="838"/>
      <c r="DV358" s="838"/>
      <c r="DW358" s="838"/>
      <c r="DX358" s="838"/>
      <c r="DY358" s="838"/>
      <c r="DZ358" s="838"/>
      <c r="EA358" s="838"/>
      <c r="EB358" s="838"/>
      <c r="EC358" s="838"/>
      <c r="ED358" s="838"/>
      <c r="EE358" s="838"/>
      <c r="EF358" s="838"/>
      <c r="EG358" s="838"/>
      <c r="EH358" s="838"/>
      <c r="EI358" s="838"/>
      <c r="EJ358" s="838"/>
      <c r="EK358" s="838"/>
      <c r="EL358" s="838"/>
      <c r="EM358" s="838"/>
      <c r="EN358" s="838"/>
      <c r="EO358" s="838"/>
      <c r="EP358" s="838"/>
      <c r="EQ358" s="838"/>
      <c r="ER358" s="838"/>
      <c r="ES358" s="838"/>
      <c r="ET358" s="838"/>
      <c r="EU358" s="838"/>
      <c r="EV358" s="838"/>
      <c r="EW358" s="838"/>
      <c r="EX358" s="838"/>
      <c r="EY358" s="838"/>
      <c r="EZ358" s="838"/>
      <c r="FA358" s="838"/>
      <c r="FB358" s="838"/>
      <c r="FC358" s="838"/>
      <c r="FD358" s="838"/>
      <c r="FE358" s="838"/>
      <c r="FF358" s="838"/>
      <c r="FG358" s="838"/>
      <c r="FH358" s="838"/>
      <c r="FI358" s="838"/>
      <c r="FJ358" s="838"/>
      <c r="FK358" s="838"/>
      <c r="FL358" s="838"/>
      <c r="FM358" s="838"/>
      <c r="FN358" s="838"/>
      <c r="FO358" s="838"/>
      <c r="FP358" s="838"/>
      <c r="FQ358" s="838"/>
      <c r="FR358" s="838"/>
      <c r="FS358" s="838"/>
      <c r="FT358" s="838"/>
      <c r="FU358" s="838"/>
      <c r="FV358" s="838"/>
      <c r="FW358" s="838"/>
      <c r="IA358" s="710"/>
      <c r="IP358" s="710"/>
      <c r="IT358" s="711"/>
      <c r="JX358" s="838"/>
      <c r="JY358" s="838"/>
      <c r="JZ358" s="838"/>
      <c r="KA358" s="838"/>
      <c r="KB358" s="838"/>
    </row>
    <row r="359" spans="1:288" customFormat="1">
      <c r="A359" s="836"/>
      <c r="B359" s="836"/>
      <c r="C359" s="838"/>
      <c r="D359" s="838"/>
      <c r="E359" s="838"/>
      <c r="F359" s="836"/>
      <c r="G359" s="836"/>
      <c r="H359" s="836"/>
      <c r="I359" s="836"/>
      <c r="J359" s="836"/>
      <c r="K359" s="836"/>
      <c r="L359" s="836"/>
      <c r="M359" s="838"/>
      <c r="N359" s="838"/>
      <c r="O359" s="838"/>
      <c r="P359" s="838"/>
      <c r="Q359" s="838"/>
      <c r="R359" s="838"/>
      <c r="S359" s="838"/>
      <c r="T359" s="838"/>
      <c r="U359" s="59"/>
      <c r="V359" s="59"/>
      <c r="W359" s="496"/>
      <c r="X359" s="496"/>
      <c r="Y359" s="496"/>
      <c r="Z359" s="496"/>
      <c r="AA359" s="512"/>
      <c r="AB359" s="836"/>
      <c r="AC359" s="836"/>
      <c r="AD359" s="555"/>
      <c r="AE359" s="512"/>
      <c r="AF359" s="836"/>
      <c r="AG359" s="836"/>
      <c r="AH359" s="555"/>
      <c r="AI359" s="836"/>
      <c r="AJ359" s="836"/>
      <c r="AK359" s="836"/>
      <c r="AL359" s="836"/>
      <c r="AM359" s="836"/>
      <c r="AN359" s="555"/>
      <c r="AO359" s="836"/>
      <c r="AP359" s="555"/>
      <c r="AQ359" s="836"/>
      <c r="AR359" s="555"/>
      <c r="AS359" s="836"/>
      <c r="AT359" s="555"/>
      <c r="AU359" s="836"/>
      <c r="AV359" s="555"/>
      <c r="AW359" s="836"/>
      <c r="AX359" s="555"/>
      <c r="AY359" s="836"/>
      <c r="AZ359" s="555"/>
      <c r="BA359" s="836"/>
      <c r="BB359" s="555"/>
      <c r="BC359" s="836"/>
      <c r="BD359" s="555"/>
      <c r="BE359" s="836"/>
      <c r="BF359" s="555"/>
      <c r="BG359" s="836"/>
      <c r="BH359" s="555"/>
      <c r="BI359" s="836"/>
      <c r="BJ359" s="555"/>
      <c r="BK359" s="836"/>
      <c r="BL359" s="555"/>
      <c r="BM359" s="836"/>
      <c r="BN359" s="555"/>
      <c r="BO359" s="836"/>
      <c r="BP359" s="555"/>
      <c r="BQ359" s="838"/>
      <c r="BR359" s="838"/>
      <c r="BS359" s="838"/>
      <c r="BT359" s="838"/>
      <c r="BU359" s="838"/>
      <c r="BV359" s="838"/>
      <c r="BW359" s="838"/>
      <c r="BX359" s="838"/>
      <c r="BY359" s="838"/>
      <c r="BZ359" s="838"/>
      <c r="CA359" s="838"/>
      <c r="CB359" s="1154"/>
      <c r="CC359" s="838"/>
      <c r="CD359" s="838"/>
      <c r="CE359" s="838"/>
      <c r="CF359" s="838"/>
      <c r="CG359" s="838"/>
      <c r="CH359" s="838"/>
      <c r="CI359" s="838"/>
      <c r="CJ359" s="838"/>
      <c r="CK359" s="838"/>
      <c r="CL359" s="838"/>
      <c r="CM359" s="838"/>
      <c r="CN359" s="838"/>
      <c r="CO359" s="838"/>
      <c r="CP359" s="838"/>
      <c r="CQ359" s="838"/>
      <c r="CR359" s="838"/>
      <c r="CS359" s="838"/>
      <c r="CT359" s="838"/>
      <c r="CU359" s="838"/>
      <c r="CV359" s="838"/>
      <c r="CW359" s="838"/>
      <c r="CX359" s="838"/>
      <c r="CY359" s="838"/>
      <c r="CZ359" s="838"/>
      <c r="DA359" s="838"/>
      <c r="DB359" s="838"/>
      <c r="DC359" s="838"/>
      <c r="DD359" s="838"/>
      <c r="DE359" s="838"/>
      <c r="DF359" s="838"/>
      <c r="DG359" s="838"/>
      <c r="DH359" s="838"/>
      <c r="DI359" s="838"/>
      <c r="DJ359" s="838"/>
      <c r="DK359" s="838"/>
      <c r="DL359" s="838"/>
      <c r="DM359" s="838"/>
      <c r="DN359" s="838"/>
      <c r="DO359" s="838"/>
      <c r="DP359" s="838"/>
      <c r="DQ359" s="838"/>
      <c r="DR359" s="838"/>
      <c r="DS359" s="838"/>
      <c r="DT359" s="838"/>
      <c r="DU359" s="838"/>
      <c r="DV359" s="838"/>
      <c r="DW359" s="838"/>
      <c r="DX359" s="838"/>
      <c r="DY359" s="838"/>
      <c r="DZ359" s="838"/>
      <c r="EA359" s="838"/>
      <c r="EB359" s="838"/>
      <c r="EC359" s="838"/>
      <c r="ED359" s="838"/>
      <c r="EE359" s="838"/>
      <c r="EF359" s="838"/>
      <c r="EG359" s="838"/>
      <c r="EH359" s="838"/>
      <c r="EI359" s="838"/>
      <c r="EJ359" s="838"/>
      <c r="EK359" s="838"/>
      <c r="EL359" s="838"/>
      <c r="EM359" s="838"/>
      <c r="EN359" s="838"/>
      <c r="EO359" s="838"/>
      <c r="EP359" s="838"/>
      <c r="EQ359" s="838"/>
      <c r="ER359" s="838"/>
      <c r="ES359" s="838"/>
      <c r="ET359" s="838"/>
      <c r="EU359" s="838"/>
      <c r="EV359" s="838"/>
      <c r="EW359" s="838"/>
      <c r="EX359" s="838"/>
      <c r="EY359" s="838"/>
      <c r="EZ359" s="838"/>
      <c r="FA359" s="838"/>
      <c r="FB359" s="838"/>
      <c r="FC359" s="838"/>
      <c r="FD359" s="838"/>
      <c r="FE359" s="838"/>
      <c r="FF359" s="838"/>
      <c r="FG359" s="838"/>
      <c r="FH359" s="838"/>
      <c r="FI359" s="838"/>
      <c r="FJ359" s="838"/>
      <c r="FK359" s="838"/>
      <c r="FL359" s="838"/>
      <c r="FM359" s="838"/>
      <c r="FN359" s="838"/>
      <c r="FO359" s="838"/>
      <c r="FP359" s="838"/>
      <c r="FQ359" s="838"/>
      <c r="FR359" s="838"/>
      <c r="FS359" s="838"/>
      <c r="FT359" s="838"/>
      <c r="FU359" s="838"/>
      <c r="FV359" s="838"/>
      <c r="FW359" s="838"/>
      <c r="IA359" s="710"/>
      <c r="IP359" s="710"/>
      <c r="IT359" s="711"/>
      <c r="JX359" s="838"/>
      <c r="JY359" s="838"/>
      <c r="JZ359" s="838"/>
      <c r="KA359" s="838"/>
      <c r="KB359" s="838"/>
    </row>
    <row r="360" spans="1:288" customFormat="1">
      <c r="A360" s="836"/>
      <c r="B360" s="836"/>
      <c r="C360" s="838"/>
      <c r="D360" s="838"/>
      <c r="E360" s="838"/>
      <c r="F360" s="836"/>
      <c r="G360" s="836"/>
      <c r="H360" s="836"/>
      <c r="I360" s="836"/>
      <c r="J360" s="836"/>
      <c r="K360" s="836"/>
      <c r="L360" s="836"/>
      <c r="M360" s="838"/>
      <c r="N360" s="838"/>
      <c r="O360" s="838"/>
      <c r="P360" s="838"/>
      <c r="Q360" s="838"/>
      <c r="R360" s="838"/>
      <c r="S360" s="838"/>
      <c r="T360" s="838"/>
      <c r="U360" s="59"/>
      <c r="V360" s="59"/>
      <c r="W360" s="496"/>
      <c r="X360" s="496"/>
      <c r="Y360" s="496"/>
      <c r="Z360" s="496"/>
      <c r="AA360" s="512"/>
      <c r="AB360" s="836"/>
      <c r="AC360" s="836"/>
      <c r="AD360" s="555"/>
      <c r="AE360" s="512"/>
      <c r="AF360" s="836"/>
      <c r="AG360" s="836"/>
      <c r="AH360" s="555"/>
      <c r="AI360" s="836"/>
      <c r="AJ360" s="836"/>
      <c r="AK360" s="836"/>
      <c r="AL360" s="836"/>
      <c r="AM360" s="836"/>
      <c r="AN360" s="555"/>
      <c r="AO360" s="836"/>
      <c r="AP360" s="555"/>
      <c r="AQ360" s="836"/>
      <c r="AR360" s="555"/>
      <c r="AS360" s="836"/>
      <c r="AT360" s="555"/>
      <c r="AU360" s="836"/>
      <c r="AV360" s="555"/>
      <c r="AW360" s="836"/>
      <c r="AX360" s="555"/>
      <c r="AY360" s="836"/>
      <c r="AZ360" s="555"/>
      <c r="BA360" s="836"/>
      <c r="BB360" s="555"/>
      <c r="BC360" s="836"/>
      <c r="BD360" s="555"/>
      <c r="BE360" s="836"/>
      <c r="BF360" s="555"/>
      <c r="BG360" s="836"/>
      <c r="BH360" s="555"/>
      <c r="BI360" s="836"/>
      <c r="BJ360" s="555"/>
      <c r="BK360" s="836"/>
      <c r="BL360" s="555"/>
      <c r="BM360" s="836"/>
      <c r="BN360" s="555"/>
      <c r="BO360" s="836"/>
      <c r="BP360" s="555"/>
      <c r="BQ360" s="838"/>
      <c r="BR360" s="838"/>
      <c r="BS360" s="838"/>
      <c r="BT360" s="838"/>
      <c r="BU360" s="838"/>
      <c r="BV360" s="838"/>
      <c r="BW360" s="838"/>
      <c r="BX360" s="838"/>
      <c r="BY360" s="838"/>
      <c r="BZ360" s="838"/>
      <c r="CA360" s="838"/>
      <c r="CB360" s="1154"/>
      <c r="CC360" s="838"/>
      <c r="CD360" s="838"/>
      <c r="CE360" s="838"/>
      <c r="CF360" s="838"/>
      <c r="CG360" s="838"/>
      <c r="CH360" s="838"/>
      <c r="CI360" s="838"/>
      <c r="CJ360" s="838"/>
      <c r="CK360" s="838"/>
      <c r="CL360" s="838"/>
      <c r="CM360" s="838"/>
      <c r="CN360" s="838"/>
      <c r="CO360" s="838"/>
      <c r="CP360" s="838"/>
      <c r="CQ360" s="838"/>
      <c r="CR360" s="838"/>
      <c r="CS360" s="838"/>
      <c r="CT360" s="838"/>
      <c r="CU360" s="838"/>
      <c r="CV360" s="838"/>
      <c r="CW360" s="838"/>
      <c r="CX360" s="838"/>
      <c r="CY360" s="838"/>
      <c r="CZ360" s="838"/>
      <c r="DA360" s="838"/>
      <c r="DB360" s="838"/>
      <c r="DC360" s="838"/>
      <c r="DD360" s="838"/>
      <c r="DE360" s="838"/>
      <c r="DF360" s="838"/>
      <c r="DG360" s="838"/>
      <c r="DH360" s="838"/>
      <c r="DI360" s="838"/>
      <c r="DJ360" s="838"/>
      <c r="DK360" s="838"/>
      <c r="DL360" s="838"/>
      <c r="DM360" s="838"/>
      <c r="DN360" s="838"/>
      <c r="DO360" s="838"/>
      <c r="DP360" s="838"/>
      <c r="DQ360" s="838"/>
      <c r="DR360" s="838"/>
      <c r="DS360" s="838"/>
      <c r="DT360" s="838"/>
      <c r="DU360" s="838"/>
      <c r="DV360" s="838"/>
      <c r="DW360" s="838"/>
      <c r="DX360" s="838"/>
      <c r="DY360" s="838"/>
      <c r="DZ360" s="838"/>
      <c r="EA360" s="838"/>
      <c r="EB360" s="838"/>
      <c r="EC360" s="838"/>
      <c r="ED360" s="838"/>
      <c r="EE360" s="838"/>
      <c r="EF360" s="838"/>
      <c r="EG360" s="838"/>
      <c r="EH360" s="838"/>
      <c r="EI360" s="838"/>
      <c r="EJ360" s="838"/>
      <c r="EK360" s="838"/>
      <c r="EL360" s="838"/>
      <c r="EM360" s="838"/>
      <c r="EN360" s="838"/>
      <c r="EO360" s="838"/>
      <c r="EP360" s="838"/>
      <c r="EQ360" s="838"/>
      <c r="ER360" s="838"/>
      <c r="ES360" s="838"/>
      <c r="ET360" s="838"/>
      <c r="EU360" s="838"/>
      <c r="EV360" s="838"/>
      <c r="EW360" s="838"/>
      <c r="EX360" s="838"/>
      <c r="EY360" s="838"/>
      <c r="EZ360" s="838"/>
      <c r="FA360" s="838"/>
      <c r="FB360" s="838"/>
      <c r="FC360" s="838"/>
      <c r="FD360" s="838"/>
      <c r="FE360" s="838"/>
      <c r="FF360" s="838"/>
      <c r="FG360" s="838"/>
      <c r="FH360" s="838"/>
      <c r="FI360" s="838"/>
      <c r="FJ360" s="838"/>
      <c r="FK360" s="838"/>
      <c r="FL360" s="838"/>
      <c r="FM360" s="838"/>
      <c r="FN360" s="838"/>
      <c r="FO360" s="838"/>
      <c r="FP360" s="838"/>
      <c r="FQ360" s="838"/>
      <c r="FR360" s="838"/>
      <c r="FS360" s="838"/>
      <c r="FT360" s="838"/>
      <c r="FU360" s="838"/>
      <c r="FV360" s="838"/>
      <c r="FW360" s="838"/>
      <c r="IA360" s="710"/>
      <c r="IP360" s="710"/>
      <c r="IT360" s="711"/>
      <c r="JX360" s="838"/>
      <c r="JY360" s="838"/>
      <c r="JZ360" s="838"/>
      <c r="KA360" s="838"/>
      <c r="KB360" s="838"/>
    </row>
    <row r="361" spans="1:288" customFormat="1">
      <c r="A361" s="836"/>
      <c r="B361" s="836"/>
      <c r="C361" s="838"/>
      <c r="D361" s="838"/>
      <c r="E361" s="838"/>
      <c r="F361" s="836"/>
      <c r="G361" s="836"/>
      <c r="H361" s="836"/>
      <c r="I361" s="836"/>
      <c r="J361" s="836"/>
      <c r="K361" s="836"/>
      <c r="L361" s="836"/>
      <c r="M361" s="838"/>
      <c r="N361" s="838"/>
      <c r="O361" s="838"/>
      <c r="P361" s="838"/>
      <c r="Q361" s="838"/>
      <c r="R361" s="838"/>
      <c r="S361" s="838"/>
      <c r="T361" s="838"/>
      <c r="U361" s="59"/>
      <c r="V361" s="59"/>
      <c r="W361" s="496"/>
      <c r="X361" s="496"/>
      <c r="Y361" s="496"/>
      <c r="Z361" s="496"/>
      <c r="AA361" s="512"/>
      <c r="AB361" s="836"/>
      <c r="AC361" s="836"/>
      <c r="AD361" s="555"/>
      <c r="AE361" s="512"/>
      <c r="AF361" s="836"/>
      <c r="AG361" s="836"/>
      <c r="AH361" s="555"/>
      <c r="AI361" s="836"/>
      <c r="AJ361" s="836"/>
      <c r="AK361" s="836"/>
      <c r="AL361" s="836"/>
      <c r="AM361" s="836"/>
      <c r="AN361" s="555"/>
      <c r="AO361" s="836"/>
      <c r="AP361" s="555"/>
      <c r="AQ361" s="836"/>
      <c r="AR361" s="555"/>
      <c r="AS361" s="836"/>
      <c r="AT361" s="555"/>
      <c r="AU361" s="836"/>
      <c r="AV361" s="555"/>
      <c r="AW361" s="836"/>
      <c r="AX361" s="555"/>
      <c r="AY361" s="836"/>
      <c r="AZ361" s="555"/>
      <c r="BA361" s="836"/>
      <c r="BB361" s="555"/>
      <c r="BC361" s="836"/>
      <c r="BD361" s="555"/>
      <c r="BE361" s="836"/>
      <c r="BF361" s="555"/>
      <c r="BG361" s="836"/>
      <c r="BH361" s="555"/>
      <c r="BI361" s="836"/>
      <c r="BJ361" s="555"/>
      <c r="BK361" s="836"/>
      <c r="BL361" s="555"/>
      <c r="BM361" s="836"/>
      <c r="BN361" s="555"/>
      <c r="BO361" s="836"/>
      <c r="BP361" s="555"/>
      <c r="BQ361" s="838"/>
      <c r="BR361" s="838"/>
      <c r="BS361" s="838"/>
      <c r="BT361" s="838"/>
      <c r="BU361" s="838"/>
      <c r="BV361" s="838"/>
      <c r="BW361" s="838"/>
      <c r="BX361" s="838"/>
      <c r="BY361" s="838"/>
      <c r="BZ361" s="838"/>
      <c r="CA361" s="838"/>
      <c r="CB361" s="1154"/>
      <c r="CC361" s="838"/>
      <c r="CD361" s="838"/>
      <c r="CE361" s="838"/>
      <c r="CF361" s="838"/>
      <c r="CG361" s="838"/>
      <c r="CH361" s="838"/>
      <c r="CI361" s="838"/>
      <c r="CJ361" s="838"/>
      <c r="CK361" s="838"/>
      <c r="CL361" s="838"/>
      <c r="CM361" s="838"/>
      <c r="CN361" s="838"/>
      <c r="CO361" s="838"/>
      <c r="CP361" s="838"/>
      <c r="CQ361" s="838"/>
      <c r="CR361" s="838"/>
      <c r="CS361" s="838"/>
      <c r="CT361" s="838"/>
      <c r="CU361" s="838"/>
      <c r="CV361" s="838"/>
      <c r="CW361" s="838"/>
      <c r="CX361" s="838"/>
      <c r="CY361" s="838"/>
      <c r="CZ361" s="838"/>
      <c r="DA361" s="838"/>
      <c r="DB361" s="838"/>
      <c r="DC361" s="838"/>
      <c r="DD361" s="838"/>
      <c r="DE361" s="838"/>
      <c r="DF361" s="838"/>
      <c r="DG361" s="838"/>
      <c r="DH361" s="838"/>
      <c r="DI361" s="838"/>
      <c r="DJ361" s="838"/>
      <c r="DK361" s="838"/>
      <c r="DL361" s="838"/>
      <c r="DM361" s="838"/>
      <c r="DN361" s="838"/>
      <c r="DO361" s="838"/>
      <c r="DP361" s="838"/>
      <c r="DQ361" s="838"/>
      <c r="DR361" s="838"/>
      <c r="DS361" s="838"/>
      <c r="DT361" s="838"/>
      <c r="DU361" s="838"/>
      <c r="DV361" s="838"/>
      <c r="DW361" s="838"/>
      <c r="DX361" s="838"/>
      <c r="DY361" s="838"/>
      <c r="DZ361" s="838"/>
      <c r="EA361" s="838"/>
      <c r="EB361" s="838"/>
      <c r="EC361" s="838"/>
      <c r="ED361" s="838"/>
      <c r="EE361" s="838"/>
      <c r="EF361" s="838"/>
      <c r="EG361" s="838"/>
      <c r="EH361" s="838"/>
      <c r="EI361" s="838"/>
      <c r="EJ361" s="838"/>
      <c r="EK361" s="838"/>
      <c r="EL361" s="838"/>
      <c r="EM361" s="838"/>
      <c r="EN361" s="838"/>
      <c r="EO361" s="838"/>
      <c r="EP361" s="838"/>
      <c r="EQ361" s="838"/>
      <c r="ER361" s="838"/>
      <c r="ES361" s="838"/>
      <c r="ET361" s="838"/>
      <c r="EU361" s="838"/>
      <c r="EV361" s="838"/>
      <c r="EW361" s="838"/>
      <c r="EX361" s="838"/>
      <c r="EY361" s="838"/>
      <c r="EZ361" s="838"/>
      <c r="FA361" s="838"/>
      <c r="FB361" s="838"/>
      <c r="FC361" s="838"/>
      <c r="FD361" s="838"/>
      <c r="FE361" s="838"/>
      <c r="FF361" s="838"/>
      <c r="FG361" s="838"/>
      <c r="FH361" s="838"/>
      <c r="FI361" s="838"/>
      <c r="FJ361" s="838"/>
      <c r="FK361" s="838"/>
      <c r="FL361" s="838"/>
      <c r="FM361" s="838"/>
      <c r="FN361" s="838"/>
      <c r="FO361" s="838"/>
      <c r="FP361" s="838"/>
      <c r="FQ361" s="838"/>
      <c r="FR361" s="838"/>
      <c r="FS361" s="838"/>
      <c r="FT361" s="838"/>
      <c r="FU361" s="838"/>
      <c r="FV361" s="838"/>
      <c r="FW361" s="838"/>
      <c r="IA361" s="710"/>
      <c r="IP361" s="710"/>
      <c r="IT361" s="711"/>
      <c r="JX361" s="838"/>
      <c r="JY361" s="838"/>
      <c r="JZ361" s="838"/>
      <c r="KA361" s="838"/>
      <c r="KB361" s="838"/>
    </row>
    <row r="362" spans="1:288" customFormat="1">
      <c r="A362" s="836"/>
      <c r="B362" s="836"/>
      <c r="C362" s="838"/>
      <c r="D362" s="838"/>
      <c r="E362" s="838"/>
      <c r="F362" s="836"/>
      <c r="G362" s="836"/>
      <c r="H362" s="836"/>
      <c r="I362" s="836"/>
      <c r="J362" s="836"/>
      <c r="K362" s="836"/>
      <c r="L362" s="836"/>
      <c r="M362" s="838"/>
      <c r="N362" s="838"/>
      <c r="O362" s="838"/>
      <c r="P362" s="838"/>
      <c r="Q362" s="838"/>
      <c r="R362" s="838"/>
      <c r="S362" s="838"/>
      <c r="T362" s="838"/>
      <c r="U362" s="59"/>
      <c r="V362" s="59"/>
      <c r="W362" s="496"/>
      <c r="X362" s="496"/>
      <c r="Y362" s="496"/>
      <c r="Z362" s="496"/>
      <c r="AA362" s="512"/>
      <c r="AB362" s="836"/>
      <c r="AC362" s="836"/>
      <c r="AD362" s="555"/>
      <c r="AE362" s="512"/>
      <c r="AF362" s="836"/>
      <c r="AG362" s="836"/>
      <c r="AH362" s="555"/>
      <c r="AI362" s="836"/>
      <c r="AJ362" s="836"/>
      <c r="AK362" s="836"/>
      <c r="AL362" s="836"/>
      <c r="AM362" s="836"/>
      <c r="AN362" s="555"/>
      <c r="AO362" s="836"/>
      <c r="AP362" s="555"/>
      <c r="AQ362" s="836"/>
      <c r="AR362" s="555"/>
      <c r="AS362" s="836"/>
      <c r="AT362" s="555"/>
      <c r="AU362" s="836"/>
      <c r="AV362" s="555"/>
      <c r="AW362" s="836"/>
      <c r="AX362" s="555"/>
      <c r="AY362" s="836"/>
      <c r="AZ362" s="555"/>
      <c r="BA362" s="836"/>
      <c r="BB362" s="555"/>
      <c r="BC362" s="836"/>
      <c r="BD362" s="555"/>
      <c r="BE362" s="836"/>
      <c r="BF362" s="555"/>
      <c r="BG362" s="836"/>
      <c r="BH362" s="555"/>
      <c r="BI362" s="836"/>
      <c r="BJ362" s="555"/>
      <c r="BK362" s="836"/>
      <c r="BL362" s="555"/>
      <c r="BM362" s="836"/>
      <c r="BN362" s="555"/>
      <c r="BO362" s="836"/>
      <c r="BP362" s="555"/>
      <c r="BQ362" s="838"/>
      <c r="BR362" s="838"/>
      <c r="BS362" s="838"/>
      <c r="BT362" s="838"/>
      <c r="BU362" s="838"/>
      <c r="BV362" s="838"/>
      <c r="BW362" s="838"/>
      <c r="BX362" s="838"/>
      <c r="BY362" s="838"/>
      <c r="BZ362" s="838"/>
      <c r="CA362" s="838"/>
      <c r="CB362" s="1154"/>
      <c r="CC362" s="838"/>
      <c r="CD362" s="838"/>
      <c r="CE362" s="838"/>
      <c r="CF362" s="838"/>
      <c r="CG362" s="838"/>
      <c r="CH362" s="838"/>
      <c r="CI362" s="838"/>
      <c r="CJ362" s="838"/>
      <c r="CK362" s="838"/>
      <c r="CL362" s="838"/>
      <c r="CM362" s="838"/>
      <c r="CN362" s="838"/>
      <c r="CO362" s="838"/>
      <c r="CP362" s="838"/>
      <c r="CQ362" s="838"/>
      <c r="CR362" s="838"/>
      <c r="CS362" s="838"/>
      <c r="CT362" s="838"/>
      <c r="CU362" s="838"/>
      <c r="CV362" s="838"/>
      <c r="CW362" s="838"/>
      <c r="CX362" s="838"/>
      <c r="CY362" s="838"/>
      <c r="CZ362" s="838"/>
      <c r="DA362" s="838"/>
      <c r="DB362" s="838"/>
      <c r="DC362" s="838"/>
      <c r="DD362" s="838"/>
      <c r="DE362" s="838"/>
      <c r="DF362" s="838"/>
      <c r="DG362" s="838"/>
      <c r="DH362" s="838"/>
      <c r="DI362" s="838"/>
      <c r="DJ362" s="838"/>
      <c r="DK362" s="838"/>
      <c r="DL362" s="838"/>
      <c r="DM362" s="838"/>
      <c r="DN362" s="838"/>
      <c r="DO362" s="838"/>
      <c r="DP362" s="838"/>
      <c r="DQ362" s="838"/>
      <c r="DR362" s="838"/>
      <c r="DS362" s="838"/>
      <c r="DT362" s="838"/>
      <c r="DU362" s="838"/>
      <c r="DV362" s="838"/>
      <c r="DW362" s="838"/>
      <c r="DX362" s="838"/>
      <c r="DY362" s="838"/>
      <c r="DZ362" s="838"/>
      <c r="EA362" s="838"/>
      <c r="EB362" s="838"/>
      <c r="EC362" s="838"/>
      <c r="ED362" s="838"/>
      <c r="EE362" s="838"/>
      <c r="EF362" s="838"/>
      <c r="EG362" s="838"/>
      <c r="EH362" s="838"/>
      <c r="EI362" s="838"/>
      <c r="EJ362" s="838"/>
      <c r="EK362" s="838"/>
      <c r="EL362" s="838"/>
      <c r="EM362" s="838"/>
      <c r="EN362" s="838"/>
      <c r="EO362" s="838"/>
      <c r="EP362" s="838"/>
      <c r="EQ362" s="838"/>
      <c r="ER362" s="838"/>
      <c r="ES362" s="838"/>
      <c r="ET362" s="838"/>
      <c r="EU362" s="838"/>
      <c r="EV362" s="838"/>
      <c r="EW362" s="838"/>
      <c r="EX362" s="838"/>
      <c r="EY362" s="838"/>
      <c r="EZ362" s="838"/>
      <c r="FA362" s="838"/>
      <c r="FB362" s="838"/>
      <c r="FC362" s="838"/>
      <c r="FD362" s="838"/>
      <c r="FE362" s="838"/>
      <c r="FF362" s="838"/>
      <c r="FG362" s="838"/>
      <c r="FH362" s="838"/>
      <c r="FI362" s="838"/>
      <c r="FJ362" s="838"/>
      <c r="FK362" s="838"/>
      <c r="FL362" s="838"/>
      <c r="FM362" s="838"/>
      <c r="FN362" s="838"/>
      <c r="FO362" s="838"/>
      <c r="FP362" s="838"/>
      <c r="FQ362" s="838"/>
      <c r="FR362" s="838"/>
      <c r="FS362" s="838"/>
      <c r="FT362" s="838"/>
      <c r="FU362" s="838"/>
      <c r="FV362" s="838"/>
      <c r="FW362" s="838"/>
      <c r="IA362" s="710"/>
      <c r="IP362" s="710"/>
      <c r="IT362" s="711"/>
      <c r="JX362" s="838"/>
      <c r="JY362" s="838"/>
      <c r="JZ362" s="838"/>
      <c r="KA362" s="838"/>
      <c r="KB362" s="838"/>
    </row>
    <row r="363" spans="1:288" customFormat="1">
      <c r="A363" s="836"/>
      <c r="B363" s="836"/>
      <c r="C363" s="838"/>
      <c r="D363" s="838"/>
      <c r="E363" s="838"/>
      <c r="F363" s="836"/>
      <c r="G363" s="836"/>
      <c r="H363" s="836"/>
      <c r="I363" s="836"/>
      <c r="J363" s="836"/>
      <c r="K363" s="836"/>
      <c r="L363" s="836"/>
      <c r="M363" s="838"/>
      <c r="N363" s="838"/>
      <c r="O363" s="838"/>
      <c r="P363" s="838"/>
      <c r="Q363" s="838"/>
      <c r="R363" s="838"/>
      <c r="S363" s="838"/>
      <c r="T363" s="838"/>
      <c r="U363" s="59"/>
      <c r="V363" s="59"/>
      <c r="W363" s="496"/>
      <c r="X363" s="496"/>
      <c r="Y363" s="496"/>
      <c r="Z363" s="496"/>
      <c r="AA363" s="512"/>
      <c r="AB363" s="836"/>
      <c r="AC363" s="836"/>
      <c r="AD363" s="555"/>
      <c r="AE363" s="512"/>
      <c r="AF363" s="836"/>
      <c r="AG363" s="836"/>
      <c r="AH363" s="555"/>
      <c r="AI363" s="836"/>
      <c r="AJ363" s="836"/>
      <c r="AK363" s="836"/>
      <c r="AL363" s="836"/>
      <c r="AM363" s="836"/>
      <c r="AN363" s="555"/>
      <c r="AO363" s="836"/>
      <c r="AP363" s="555"/>
      <c r="AQ363" s="836"/>
      <c r="AR363" s="555"/>
      <c r="AS363" s="836"/>
      <c r="AT363" s="555"/>
      <c r="AU363" s="836"/>
      <c r="AV363" s="555"/>
      <c r="AW363" s="836"/>
      <c r="AX363" s="555"/>
      <c r="AY363" s="836"/>
      <c r="AZ363" s="555"/>
      <c r="BA363" s="836"/>
      <c r="BB363" s="555"/>
      <c r="BC363" s="836"/>
      <c r="BD363" s="555"/>
      <c r="BE363" s="836"/>
      <c r="BF363" s="555"/>
      <c r="BG363" s="836"/>
      <c r="BH363" s="555"/>
      <c r="BI363" s="836"/>
      <c r="BJ363" s="555"/>
      <c r="BK363" s="836"/>
      <c r="BL363" s="555"/>
      <c r="BM363" s="836"/>
      <c r="BN363" s="555"/>
      <c r="BO363" s="836"/>
      <c r="BP363" s="555"/>
      <c r="BQ363" s="838"/>
      <c r="BR363" s="838"/>
      <c r="BS363" s="838"/>
      <c r="BT363" s="838"/>
      <c r="BU363" s="838"/>
      <c r="BV363" s="838"/>
      <c r="BW363" s="838"/>
      <c r="BX363" s="838"/>
      <c r="BY363" s="838"/>
      <c r="BZ363" s="838"/>
      <c r="CA363" s="838"/>
      <c r="CB363" s="1154"/>
      <c r="CC363" s="838"/>
      <c r="CD363" s="838"/>
      <c r="CE363" s="838"/>
      <c r="CF363" s="838"/>
      <c r="CG363" s="838"/>
      <c r="CH363" s="838"/>
      <c r="CI363" s="838"/>
      <c r="CJ363" s="838"/>
      <c r="CK363" s="838"/>
      <c r="CL363" s="838"/>
      <c r="CM363" s="838"/>
      <c r="CN363" s="838"/>
      <c r="CO363" s="838"/>
      <c r="CP363" s="838"/>
      <c r="CQ363" s="838"/>
      <c r="CR363" s="838"/>
      <c r="CS363" s="838"/>
      <c r="CT363" s="838"/>
      <c r="CU363" s="838"/>
      <c r="CV363" s="838"/>
      <c r="CW363" s="838"/>
      <c r="CX363" s="838"/>
      <c r="CY363" s="838"/>
      <c r="CZ363" s="838"/>
      <c r="DA363" s="838"/>
      <c r="DB363" s="838"/>
      <c r="DC363" s="838"/>
      <c r="DD363" s="838"/>
      <c r="DE363" s="838"/>
      <c r="DF363" s="838"/>
      <c r="DG363" s="838"/>
      <c r="DH363" s="838"/>
      <c r="DI363" s="838"/>
      <c r="DJ363" s="838"/>
      <c r="DK363" s="838"/>
      <c r="DL363" s="838"/>
      <c r="DM363" s="838"/>
      <c r="DN363" s="838"/>
      <c r="DO363" s="838"/>
      <c r="DP363" s="838"/>
      <c r="DQ363" s="838"/>
      <c r="DR363" s="838"/>
      <c r="DS363" s="838"/>
      <c r="DT363" s="838"/>
      <c r="DU363" s="838"/>
      <c r="DV363" s="838"/>
      <c r="DW363" s="838"/>
      <c r="DX363" s="838"/>
      <c r="DY363" s="838"/>
      <c r="DZ363" s="838"/>
      <c r="EA363" s="838"/>
      <c r="EB363" s="838"/>
      <c r="EC363" s="838"/>
      <c r="ED363" s="838"/>
      <c r="EE363" s="838"/>
      <c r="EF363" s="838"/>
      <c r="EG363" s="838"/>
      <c r="EH363" s="838"/>
      <c r="EI363" s="838"/>
      <c r="EJ363" s="838"/>
      <c r="EK363" s="838"/>
      <c r="EL363" s="838"/>
      <c r="EM363" s="838"/>
      <c r="EN363" s="838"/>
      <c r="EO363" s="838"/>
      <c r="EP363" s="838"/>
      <c r="EQ363" s="838"/>
      <c r="ER363" s="838"/>
      <c r="ES363" s="838"/>
      <c r="ET363" s="838"/>
      <c r="EU363" s="838"/>
      <c r="EV363" s="838"/>
      <c r="EW363" s="838"/>
      <c r="EX363" s="838"/>
      <c r="EY363" s="838"/>
      <c r="EZ363" s="838"/>
      <c r="FA363" s="838"/>
      <c r="FB363" s="838"/>
      <c r="FC363" s="838"/>
      <c r="FD363" s="838"/>
      <c r="FE363" s="838"/>
      <c r="FF363" s="838"/>
      <c r="FG363" s="838"/>
      <c r="FH363" s="838"/>
      <c r="FI363" s="838"/>
      <c r="FJ363" s="838"/>
      <c r="FK363" s="838"/>
      <c r="FL363" s="838"/>
      <c r="FM363" s="838"/>
      <c r="FN363" s="838"/>
      <c r="FO363" s="838"/>
      <c r="FP363" s="838"/>
      <c r="FQ363" s="838"/>
      <c r="FR363" s="838"/>
      <c r="FS363" s="838"/>
      <c r="FT363" s="838"/>
      <c r="FU363" s="838"/>
      <c r="FV363" s="838"/>
      <c r="FW363" s="838"/>
      <c r="IA363" s="710"/>
      <c r="IP363" s="710"/>
      <c r="IT363" s="711"/>
      <c r="JX363" s="838"/>
      <c r="JY363" s="838"/>
      <c r="JZ363" s="838"/>
      <c r="KA363" s="838"/>
      <c r="KB363" s="838"/>
    </row>
    <row r="364" spans="1:288" customFormat="1">
      <c r="A364" s="836"/>
      <c r="B364" s="836"/>
      <c r="C364" s="838"/>
      <c r="D364" s="838"/>
      <c r="E364" s="838"/>
      <c r="F364" s="836"/>
      <c r="G364" s="836"/>
      <c r="H364" s="836"/>
      <c r="I364" s="836"/>
      <c r="J364" s="836"/>
      <c r="K364" s="836"/>
      <c r="L364" s="836"/>
      <c r="M364" s="838"/>
      <c r="N364" s="838"/>
      <c r="O364" s="838"/>
      <c r="P364" s="838"/>
      <c r="Q364" s="838"/>
      <c r="R364" s="838"/>
      <c r="S364" s="838"/>
      <c r="T364" s="838"/>
      <c r="U364" s="59"/>
      <c r="V364" s="59"/>
      <c r="W364" s="496"/>
      <c r="X364" s="496"/>
      <c r="Y364" s="496"/>
      <c r="Z364" s="496"/>
      <c r="AA364" s="512"/>
      <c r="AB364" s="836"/>
      <c r="AC364" s="836"/>
      <c r="AD364" s="555"/>
      <c r="AE364" s="512"/>
      <c r="AF364" s="836"/>
      <c r="AG364" s="836"/>
      <c r="AH364" s="555"/>
      <c r="AI364" s="836"/>
      <c r="AJ364" s="836"/>
      <c r="AK364" s="836"/>
      <c r="AL364" s="836"/>
      <c r="AM364" s="836"/>
      <c r="AN364" s="555"/>
      <c r="AO364" s="836"/>
      <c r="AP364" s="555"/>
      <c r="AQ364" s="836"/>
      <c r="AR364" s="555"/>
      <c r="AS364" s="836"/>
      <c r="AT364" s="555"/>
      <c r="AU364" s="836"/>
      <c r="AV364" s="555"/>
      <c r="AW364" s="836"/>
      <c r="AX364" s="555"/>
      <c r="AY364" s="836"/>
      <c r="AZ364" s="555"/>
      <c r="BA364" s="836"/>
      <c r="BB364" s="555"/>
      <c r="BC364" s="836"/>
      <c r="BD364" s="555"/>
      <c r="BE364" s="836"/>
      <c r="BF364" s="555"/>
      <c r="BG364" s="836"/>
      <c r="BH364" s="555"/>
      <c r="BI364" s="836"/>
      <c r="BJ364" s="555"/>
      <c r="BK364" s="836"/>
      <c r="BL364" s="555"/>
      <c r="BM364" s="836"/>
      <c r="BN364" s="555"/>
      <c r="BO364" s="836"/>
      <c r="BP364" s="555"/>
      <c r="BQ364" s="838"/>
      <c r="BR364" s="838"/>
      <c r="BS364" s="838"/>
      <c r="BT364" s="838"/>
      <c r="BU364" s="838"/>
      <c r="BV364" s="838"/>
      <c r="BW364" s="838"/>
      <c r="BX364" s="838"/>
      <c r="BY364" s="838"/>
      <c r="BZ364" s="838"/>
      <c r="CA364" s="838"/>
      <c r="CB364" s="1154"/>
      <c r="CC364" s="838"/>
      <c r="CD364" s="838"/>
      <c r="CE364" s="838"/>
      <c r="CF364" s="838"/>
      <c r="CG364" s="838"/>
      <c r="CH364" s="838"/>
      <c r="CI364" s="838"/>
      <c r="CJ364" s="838"/>
      <c r="CK364" s="838"/>
      <c r="CL364" s="838"/>
      <c r="CM364" s="838"/>
      <c r="CN364" s="838"/>
      <c r="CO364" s="838"/>
      <c r="CP364" s="838"/>
      <c r="CQ364" s="838"/>
      <c r="CR364" s="838"/>
      <c r="CS364" s="838"/>
      <c r="CT364" s="838"/>
      <c r="CU364" s="838"/>
      <c r="CV364" s="838"/>
      <c r="CW364" s="838"/>
      <c r="CX364" s="838"/>
      <c r="CY364" s="838"/>
      <c r="CZ364" s="838"/>
      <c r="DA364" s="838"/>
      <c r="DB364" s="838"/>
      <c r="DC364" s="838"/>
      <c r="DD364" s="838"/>
      <c r="DE364" s="838"/>
      <c r="DF364" s="838"/>
      <c r="DG364" s="838"/>
      <c r="DH364" s="838"/>
      <c r="DI364" s="838"/>
      <c r="DJ364" s="838"/>
      <c r="DK364" s="838"/>
      <c r="DL364" s="838"/>
      <c r="DM364" s="838"/>
      <c r="DN364" s="838"/>
      <c r="DO364" s="838"/>
      <c r="DP364" s="838"/>
      <c r="DQ364" s="838"/>
      <c r="DR364" s="838"/>
      <c r="DS364" s="838"/>
      <c r="DT364" s="838"/>
      <c r="DU364" s="838"/>
      <c r="DV364" s="838"/>
      <c r="DW364" s="838"/>
      <c r="DX364" s="838"/>
      <c r="DY364" s="838"/>
      <c r="DZ364" s="838"/>
      <c r="EA364" s="838"/>
      <c r="EB364" s="838"/>
      <c r="EC364" s="838"/>
      <c r="ED364" s="838"/>
      <c r="EE364" s="838"/>
      <c r="EF364" s="838"/>
      <c r="EG364" s="838"/>
      <c r="EH364" s="838"/>
      <c r="EI364" s="838"/>
      <c r="EJ364" s="838"/>
      <c r="EK364" s="838"/>
      <c r="EL364" s="838"/>
      <c r="EM364" s="838"/>
      <c r="EN364" s="838"/>
      <c r="EO364" s="838"/>
      <c r="EP364" s="838"/>
      <c r="EQ364" s="838"/>
      <c r="ER364" s="838"/>
      <c r="ES364" s="838"/>
      <c r="ET364" s="838"/>
      <c r="EU364" s="838"/>
      <c r="EV364" s="838"/>
      <c r="EW364" s="838"/>
      <c r="EX364" s="838"/>
      <c r="EY364" s="838"/>
      <c r="EZ364" s="838"/>
      <c r="FA364" s="838"/>
      <c r="FB364" s="838"/>
      <c r="FC364" s="838"/>
      <c r="FD364" s="838"/>
      <c r="FE364" s="838"/>
      <c r="FF364" s="838"/>
      <c r="FG364" s="838"/>
      <c r="FH364" s="838"/>
      <c r="FI364" s="838"/>
      <c r="FJ364" s="838"/>
      <c r="FK364" s="838"/>
      <c r="FL364" s="838"/>
      <c r="FM364" s="838"/>
      <c r="FN364" s="838"/>
      <c r="FO364" s="838"/>
      <c r="FP364" s="838"/>
      <c r="FQ364" s="838"/>
      <c r="FR364" s="838"/>
      <c r="FS364" s="838"/>
      <c r="FT364" s="838"/>
      <c r="FU364" s="838"/>
      <c r="FV364" s="838"/>
      <c r="FW364" s="838"/>
      <c r="IA364" s="710"/>
      <c r="IP364" s="710"/>
      <c r="IT364" s="711"/>
      <c r="JX364" s="838"/>
      <c r="JY364" s="838"/>
      <c r="JZ364" s="838"/>
      <c r="KA364" s="838"/>
      <c r="KB364" s="838"/>
    </row>
    <row r="365" spans="1:288" customFormat="1">
      <c r="A365" s="836"/>
      <c r="B365" s="836"/>
      <c r="C365" s="838"/>
      <c r="D365" s="838"/>
      <c r="E365" s="838"/>
      <c r="F365" s="836"/>
      <c r="G365" s="836"/>
      <c r="H365" s="836"/>
      <c r="I365" s="836"/>
      <c r="J365" s="836"/>
      <c r="K365" s="836"/>
      <c r="L365" s="836"/>
      <c r="M365" s="838"/>
      <c r="N365" s="838"/>
      <c r="O365" s="838"/>
      <c r="P365" s="838"/>
      <c r="Q365" s="838"/>
      <c r="R365" s="838"/>
      <c r="S365" s="838"/>
      <c r="T365" s="838"/>
      <c r="U365" s="59"/>
      <c r="V365" s="59"/>
      <c r="W365" s="496"/>
      <c r="X365" s="496"/>
      <c r="Y365" s="496"/>
      <c r="Z365" s="496"/>
      <c r="AA365" s="512"/>
      <c r="AB365" s="836"/>
      <c r="AC365" s="836"/>
      <c r="AD365" s="555"/>
      <c r="AE365" s="512"/>
      <c r="AF365" s="836"/>
      <c r="AG365" s="836"/>
      <c r="AH365" s="555"/>
      <c r="AI365" s="836"/>
      <c r="AJ365" s="836"/>
      <c r="AK365" s="836"/>
      <c r="AL365" s="836"/>
      <c r="AM365" s="836"/>
      <c r="AN365" s="555"/>
      <c r="AO365" s="836"/>
      <c r="AP365" s="555"/>
      <c r="AQ365" s="836"/>
      <c r="AR365" s="555"/>
      <c r="AS365" s="836"/>
      <c r="AT365" s="555"/>
      <c r="AU365" s="836"/>
      <c r="AV365" s="555"/>
      <c r="AW365" s="836"/>
      <c r="AX365" s="555"/>
      <c r="AY365" s="836"/>
      <c r="AZ365" s="555"/>
      <c r="BA365" s="836"/>
      <c r="BB365" s="555"/>
      <c r="BC365" s="836"/>
      <c r="BD365" s="555"/>
      <c r="BE365" s="836"/>
      <c r="BF365" s="555"/>
      <c r="BG365" s="836"/>
      <c r="BH365" s="555"/>
      <c r="BI365" s="836"/>
      <c r="BJ365" s="555"/>
      <c r="BK365" s="836"/>
      <c r="BL365" s="555"/>
      <c r="BM365" s="836"/>
      <c r="BN365" s="555"/>
      <c r="BO365" s="836"/>
      <c r="BP365" s="555"/>
      <c r="BQ365" s="838"/>
      <c r="BR365" s="838"/>
      <c r="BS365" s="838"/>
      <c r="BT365" s="838"/>
      <c r="BU365" s="838"/>
      <c r="BV365" s="838"/>
      <c r="BW365" s="838"/>
      <c r="BX365" s="838"/>
      <c r="BY365" s="838"/>
      <c r="BZ365" s="838"/>
      <c r="CA365" s="838"/>
      <c r="CB365" s="1154"/>
      <c r="CC365" s="838"/>
      <c r="CD365" s="838"/>
      <c r="CE365" s="838"/>
      <c r="CF365" s="838"/>
      <c r="CG365" s="838"/>
      <c r="CH365" s="838"/>
      <c r="CI365" s="838"/>
      <c r="CJ365" s="838"/>
      <c r="CK365" s="838"/>
      <c r="CL365" s="838"/>
      <c r="CM365" s="838"/>
      <c r="CN365" s="838"/>
      <c r="CO365" s="838"/>
      <c r="CP365" s="838"/>
      <c r="CQ365" s="838"/>
      <c r="CR365" s="838"/>
      <c r="CS365" s="838"/>
      <c r="CT365" s="838"/>
      <c r="CU365" s="838"/>
      <c r="CV365" s="838"/>
      <c r="CW365" s="838"/>
      <c r="CX365" s="838"/>
      <c r="CY365" s="838"/>
      <c r="CZ365" s="838"/>
      <c r="DA365" s="838"/>
      <c r="DB365" s="838"/>
      <c r="DC365" s="838"/>
      <c r="DD365" s="838"/>
      <c r="DE365" s="838"/>
      <c r="DF365" s="838"/>
      <c r="DG365" s="838"/>
      <c r="DH365" s="838"/>
      <c r="DI365" s="838"/>
      <c r="DJ365" s="838"/>
      <c r="DK365" s="838"/>
      <c r="DL365" s="838"/>
      <c r="DM365" s="838"/>
      <c r="DN365" s="838"/>
      <c r="DO365" s="838"/>
      <c r="DP365" s="838"/>
      <c r="DQ365" s="838"/>
      <c r="DR365" s="838"/>
      <c r="DS365" s="838"/>
      <c r="DT365" s="838"/>
      <c r="DU365" s="838"/>
      <c r="DV365" s="838"/>
      <c r="DW365" s="838"/>
      <c r="DX365" s="838"/>
      <c r="DY365" s="838"/>
      <c r="DZ365" s="838"/>
      <c r="EA365" s="838"/>
      <c r="EB365" s="838"/>
      <c r="EC365" s="838"/>
      <c r="ED365" s="838"/>
      <c r="EE365" s="838"/>
      <c r="EF365" s="838"/>
      <c r="EG365" s="838"/>
      <c r="EH365" s="838"/>
      <c r="EI365" s="838"/>
      <c r="EJ365" s="838"/>
      <c r="EK365" s="838"/>
      <c r="EL365" s="838"/>
      <c r="EM365" s="838"/>
      <c r="EN365" s="838"/>
      <c r="EO365" s="838"/>
      <c r="EP365" s="838"/>
      <c r="EQ365" s="838"/>
      <c r="ER365" s="838"/>
      <c r="ES365" s="838"/>
      <c r="ET365" s="838"/>
      <c r="EU365" s="838"/>
      <c r="EV365" s="838"/>
      <c r="EW365" s="838"/>
      <c r="EX365" s="838"/>
      <c r="EY365" s="838"/>
      <c r="EZ365" s="838"/>
      <c r="FA365" s="838"/>
      <c r="FB365" s="838"/>
      <c r="FC365" s="838"/>
      <c r="FD365" s="838"/>
      <c r="FE365" s="838"/>
      <c r="FF365" s="838"/>
      <c r="FG365" s="838"/>
      <c r="FH365" s="838"/>
      <c r="FI365" s="838"/>
      <c r="FJ365" s="838"/>
      <c r="FK365" s="838"/>
      <c r="FL365" s="838"/>
      <c r="FM365" s="838"/>
      <c r="FN365" s="838"/>
      <c r="FO365" s="838"/>
      <c r="FP365" s="838"/>
      <c r="FQ365" s="838"/>
      <c r="FR365" s="838"/>
      <c r="FS365" s="838"/>
      <c r="FT365" s="838"/>
      <c r="FU365" s="838"/>
      <c r="FV365" s="838"/>
      <c r="FW365" s="838"/>
      <c r="IA365" s="710"/>
      <c r="IP365" s="710"/>
      <c r="IT365" s="711"/>
      <c r="JX365" s="838"/>
      <c r="JY365" s="838"/>
      <c r="JZ365" s="838"/>
      <c r="KA365" s="838"/>
      <c r="KB365" s="838"/>
    </row>
    <row r="366" spans="1:288" customFormat="1">
      <c r="A366" s="836"/>
      <c r="B366" s="836"/>
      <c r="C366" s="838"/>
      <c r="D366" s="838"/>
      <c r="E366" s="838"/>
      <c r="F366" s="836"/>
      <c r="G366" s="836"/>
      <c r="H366" s="836"/>
      <c r="I366" s="836"/>
      <c r="J366" s="836"/>
      <c r="K366" s="836"/>
      <c r="L366" s="836"/>
      <c r="M366" s="838"/>
      <c r="N366" s="838"/>
      <c r="O366" s="838"/>
      <c r="P366" s="838"/>
      <c r="Q366" s="838"/>
      <c r="R366" s="838"/>
      <c r="S366" s="838"/>
      <c r="T366" s="838"/>
      <c r="U366" s="59"/>
      <c r="V366" s="59"/>
      <c r="W366" s="496"/>
      <c r="X366" s="496"/>
      <c r="Y366" s="496"/>
      <c r="Z366" s="496"/>
      <c r="AA366" s="512"/>
      <c r="AB366" s="836"/>
      <c r="AC366" s="836"/>
      <c r="AD366" s="555"/>
      <c r="AE366" s="512"/>
      <c r="AF366" s="836"/>
      <c r="AG366" s="836"/>
      <c r="AH366" s="555"/>
      <c r="AI366" s="836"/>
      <c r="AJ366" s="836"/>
      <c r="AK366" s="836"/>
      <c r="AL366" s="836"/>
      <c r="AM366" s="836"/>
      <c r="AN366" s="555"/>
      <c r="AO366" s="836"/>
      <c r="AP366" s="555"/>
      <c r="AQ366" s="836"/>
      <c r="AR366" s="555"/>
      <c r="AS366" s="836"/>
      <c r="AT366" s="555"/>
      <c r="AU366" s="836"/>
      <c r="AV366" s="555"/>
      <c r="AW366" s="836"/>
      <c r="AX366" s="555"/>
      <c r="AY366" s="836"/>
      <c r="AZ366" s="555"/>
      <c r="BA366" s="836"/>
      <c r="BB366" s="555"/>
      <c r="BC366" s="836"/>
      <c r="BD366" s="555"/>
      <c r="BE366" s="836"/>
      <c r="BF366" s="555"/>
      <c r="BG366" s="836"/>
      <c r="BH366" s="555"/>
      <c r="BI366" s="836"/>
      <c r="BJ366" s="555"/>
      <c r="BK366" s="836"/>
      <c r="BL366" s="555"/>
      <c r="BM366" s="836"/>
      <c r="BN366" s="555"/>
      <c r="BO366" s="836"/>
      <c r="BP366" s="555"/>
      <c r="BQ366" s="838"/>
      <c r="BR366" s="838"/>
      <c r="BS366" s="838"/>
      <c r="BT366" s="838"/>
      <c r="BU366" s="838"/>
      <c r="BV366" s="838"/>
      <c r="BW366" s="838"/>
      <c r="BX366" s="838"/>
      <c r="BY366" s="838"/>
      <c r="BZ366" s="838"/>
      <c r="CA366" s="838"/>
      <c r="CB366" s="1154"/>
      <c r="CC366" s="838"/>
      <c r="CD366" s="838"/>
      <c r="CE366" s="838"/>
      <c r="CF366" s="838"/>
      <c r="CG366" s="838"/>
      <c r="CH366" s="838"/>
      <c r="CI366" s="838"/>
      <c r="CJ366" s="838"/>
      <c r="CK366" s="838"/>
      <c r="CL366" s="838"/>
      <c r="CM366" s="838"/>
      <c r="CN366" s="838"/>
      <c r="CO366" s="838"/>
      <c r="CP366" s="838"/>
      <c r="CQ366" s="838"/>
      <c r="CR366" s="838"/>
      <c r="CS366" s="838"/>
      <c r="CT366" s="838"/>
      <c r="CU366" s="838"/>
      <c r="CV366" s="838"/>
      <c r="CW366" s="838"/>
      <c r="CX366" s="838"/>
      <c r="CY366" s="838"/>
      <c r="CZ366" s="838"/>
      <c r="DA366" s="838"/>
      <c r="DB366" s="838"/>
      <c r="DC366" s="838"/>
      <c r="DD366" s="838"/>
      <c r="DE366" s="838"/>
      <c r="DF366" s="838"/>
      <c r="DG366" s="838"/>
      <c r="DH366" s="838"/>
      <c r="DI366" s="838"/>
      <c r="DJ366" s="838"/>
      <c r="DK366" s="838"/>
      <c r="DL366" s="838"/>
      <c r="DM366" s="838"/>
      <c r="DN366" s="838"/>
      <c r="DO366" s="838"/>
      <c r="DP366" s="838"/>
      <c r="DQ366" s="838"/>
      <c r="DR366" s="838"/>
      <c r="DS366" s="838"/>
      <c r="DT366" s="838"/>
      <c r="DU366" s="838"/>
      <c r="DV366" s="838"/>
      <c r="DW366" s="838"/>
      <c r="DX366" s="838"/>
      <c r="DY366" s="838"/>
      <c r="DZ366" s="838"/>
      <c r="EA366" s="838"/>
      <c r="EB366" s="838"/>
      <c r="EC366" s="838"/>
      <c r="ED366" s="838"/>
      <c r="EE366" s="838"/>
      <c r="EF366" s="838"/>
      <c r="EG366" s="838"/>
      <c r="EH366" s="838"/>
      <c r="EI366" s="838"/>
      <c r="EJ366" s="838"/>
      <c r="EK366" s="838"/>
      <c r="EL366" s="838"/>
      <c r="EM366" s="838"/>
      <c r="EN366" s="838"/>
      <c r="EO366" s="838"/>
      <c r="EP366" s="838"/>
      <c r="EQ366" s="838"/>
      <c r="ER366" s="838"/>
      <c r="ES366" s="838"/>
      <c r="ET366" s="838"/>
      <c r="EU366" s="838"/>
      <c r="EV366" s="838"/>
      <c r="EW366" s="838"/>
      <c r="EX366" s="838"/>
      <c r="EY366" s="838"/>
      <c r="EZ366" s="838"/>
      <c r="FA366" s="838"/>
      <c r="FB366" s="838"/>
      <c r="FC366" s="838"/>
      <c r="FD366" s="838"/>
      <c r="FE366" s="838"/>
      <c r="FF366" s="838"/>
      <c r="FG366" s="838"/>
      <c r="FH366" s="838"/>
      <c r="FI366" s="838"/>
      <c r="FJ366" s="838"/>
      <c r="FK366" s="838"/>
      <c r="FL366" s="838"/>
      <c r="FM366" s="838"/>
      <c r="FN366" s="838"/>
      <c r="FO366" s="838"/>
      <c r="FP366" s="838"/>
      <c r="FQ366" s="838"/>
      <c r="FR366" s="838"/>
      <c r="FS366" s="838"/>
      <c r="FT366" s="838"/>
      <c r="FU366" s="838"/>
      <c r="FV366" s="838"/>
      <c r="FW366" s="838"/>
      <c r="IA366" s="710"/>
      <c r="IP366" s="710"/>
      <c r="IT366" s="711"/>
      <c r="JX366" s="838"/>
      <c r="JY366" s="838"/>
      <c r="JZ366" s="838"/>
      <c r="KA366" s="838"/>
      <c r="KB366" s="838"/>
    </row>
    <row r="367" spans="1:288" customFormat="1">
      <c r="A367" s="836"/>
      <c r="B367" s="836"/>
      <c r="C367" s="838"/>
      <c r="D367" s="838"/>
      <c r="E367" s="838"/>
      <c r="F367" s="836"/>
      <c r="G367" s="836"/>
      <c r="H367" s="836"/>
      <c r="I367" s="836"/>
      <c r="J367" s="836"/>
      <c r="K367" s="836"/>
      <c r="L367" s="836"/>
      <c r="M367" s="838"/>
      <c r="N367" s="838"/>
      <c r="O367" s="838"/>
      <c r="P367" s="838"/>
      <c r="Q367" s="838"/>
      <c r="R367" s="838"/>
      <c r="S367" s="838"/>
      <c r="T367" s="838"/>
      <c r="U367" s="59"/>
      <c r="V367" s="59"/>
      <c r="W367" s="496"/>
      <c r="X367" s="496"/>
      <c r="Y367" s="496"/>
      <c r="Z367" s="496"/>
      <c r="AA367" s="512"/>
      <c r="AB367" s="836"/>
      <c r="AC367" s="836"/>
      <c r="AD367" s="555"/>
      <c r="AE367" s="512"/>
      <c r="AF367" s="836"/>
      <c r="AG367" s="836"/>
      <c r="AH367" s="555"/>
      <c r="AI367" s="836"/>
      <c r="AJ367" s="836"/>
      <c r="AK367" s="836"/>
      <c r="AL367" s="836"/>
      <c r="AM367" s="836"/>
      <c r="AN367" s="555"/>
      <c r="AO367" s="836"/>
      <c r="AP367" s="555"/>
      <c r="AQ367" s="836"/>
      <c r="AR367" s="555"/>
      <c r="AS367" s="836"/>
      <c r="AT367" s="555"/>
      <c r="AU367" s="836"/>
      <c r="AV367" s="555"/>
      <c r="AW367" s="836"/>
      <c r="AX367" s="555"/>
      <c r="AY367" s="836"/>
      <c r="AZ367" s="555"/>
      <c r="BA367" s="836"/>
      <c r="BB367" s="555"/>
      <c r="BC367" s="836"/>
      <c r="BD367" s="555"/>
      <c r="BE367" s="836"/>
      <c r="BF367" s="555"/>
      <c r="BG367" s="836"/>
      <c r="BH367" s="555"/>
      <c r="BI367" s="836"/>
      <c r="BJ367" s="555"/>
      <c r="BK367" s="836"/>
      <c r="BL367" s="555"/>
      <c r="BM367" s="836"/>
      <c r="BN367" s="555"/>
      <c r="BO367" s="836"/>
      <c r="BP367" s="555"/>
      <c r="BQ367" s="838"/>
      <c r="BR367" s="838"/>
      <c r="BS367" s="838"/>
      <c r="BT367" s="838"/>
      <c r="BU367" s="838"/>
      <c r="BV367" s="838"/>
      <c r="BW367" s="838"/>
      <c r="BX367" s="838"/>
      <c r="BY367" s="838"/>
      <c r="BZ367" s="838"/>
      <c r="CA367" s="838"/>
      <c r="CB367" s="1154"/>
      <c r="CC367" s="838"/>
      <c r="CD367" s="838"/>
      <c r="CE367" s="838"/>
      <c r="CF367" s="838"/>
      <c r="CG367" s="838"/>
      <c r="CH367" s="838"/>
      <c r="CI367" s="838"/>
      <c r="CJ367" s="838"/>
      <c r="CK367" s="838"/>
      <c r="CL367" s="838"/>
      <c r="CM367" s="838"/>
      <c r="CN367" s="838"/>
      <c r="CO367" s="838"/>
      <c r="CP367" s="838"/>
      <c r="CQ367" s="838"/>
      <c r="CR367" s="838"/>
      <c r="CS367" s="838"/>
      <c r="CT367" s="838"/>
      <c r="CU367" s="838"/>
      <c r="CV367" s="838"/>
      <c r="CW367" s="838"/>
      <c r="CX367" s="838"/>
      <c r="CY367" s="838"/>
      <c r="CZ367" s="838"/>
      <c r="DA367" s="838"/>
      <c r="DB367" s="838"/>
      <c r="DC367" s="838"/>
      <c r="DD367" s="838"/>
      <c r="DE367" s="838"/>
      <c r="DF367" s="838"/>
      <c r="DG367" s="838"/>
      <c r="DH367" s="838"/>
      <c r="DI367" s="838"/>
      <c r="DJ367" s="838"/>
      <c r="DK367" s="838"/>
      <c r="DL367" s="838"/>
      <c r="DM367" s="838"/>
      <c r="DN367" s="838"/>
      <c r="DO367" s="838"/>
      <c r="DP367" s="838"/>
      <c r="DQ367" s="838"/>
      <c r="DR367" s="838"/>
      <c r="DS367" s="838"/>
      <c r="DT367" s="838"/>
      <c r="DU367" s="838"/>
      <c r="DV367" s="838"/>
      <c r="DW367" s="838"/>
      <c r="DX367" s="838"/>
      <c r="DY367" s="838"/>
      <c r="DZ367" s="838"/>
      <c r="EA367" s="838"/>
      <c r="EB367" s="838"/>
      <c r="EC367" s="838"/>
      <c r="ED367" s="838"/>
      <c r="EE367" s="838"/>
      <c r="EF367" s="838"/>
      <c r="EG367" s="838"/>
      <c r="EH367" s="838"/>
      <c r="EI367" s="838"/>
      <c r="EJ367" s="838"/>
      <c r="EK367" s="838"/>
      <c r="EL367" s="838"/>
      <c r="EM367" s="838"/>
      <c r="EN367" s="838"/>
      <c r="EO367" s="838"/>
      <c r="EP367" s="838"/>
      <c r="EQ367" s="838"/>
      <c r="ER367" s="838"/>
      <c r="ES367" s="838"/>
      <c r="ET367" s="838"/>
      <c r="EU367" s="838"/>
      <c r="EV367" s="838"/>
      <c r="EW367" s="838"/>
      <c r="EX367" s="838"/>
      <c r="EY367" s="838"/>
      <c r="EZ367" s="838"/>
      <c r="FA367" s="838"/>
      <c r="FB367" s="838"/>
      <c r="FC367" s="838"/>
      <c r="FD367" s="838"/>
      <c r="FE367" s="838"/>
      <c r="FF367" s="838"/>
      <c r="FG367" s="838"/>
      <c r="FH367" s="838"/>
      <c r="FI367" s="838"/>
      <c r="FJ367" s="838"/>
      <c r="FK367" s="838"/>
      <c r="FL367" s="838"/>
      <c r="FM367" s="838"/>
      <c r="FN367" s="838"/>
      <c r="FO367" s="838"/>
      <c r="FP367" s="838"/>
      <c r="FQ367" s="838"/>
      <c r="FR367" s="838"/>
      <c r="FS367" s="838"/>
      <c r="FT367" s="838"/>
      <c r="FU367" s="838"/>
      <c r="FV367" s="838"/>
      <c r="FW367" s="838"/>
      <c r="IA367" s="710"/>
      <c r="IP367" s="710"/>
      <c r="IT367" s="711"/>
      <c r="JX367" s="838"/>
      <c r="JY367" s="838"/>
      <c r="JZ367" s="838"/>
      <c r="KA367" s="838"/>
      <c r="KB367" s="838"/>
    </row>
    <row r="368" spans="1:288" customFormat="1">
      <c r="A368" s="836"/>
      <c r="B368" s="836"/>
      <c r="C368" s="838"/>
      <c r="D368" s="838"/>
      <c r="E368" s="838"/>
      <c r="F368" s="836"/>
      <c r="G368" s="836"/>
      <c r="H368" s="836"/>
      <c r="I368" s="836"/>
      <c r="J368" s="836"/>
      <c r="K368" s="836"/>
      <c r="L368" s="836"/>
      <c r="M368" s="838"/>
      <c r="N368" s="838"/>
      <c r="O368" s="838"/>
      <c r="P368" s="838"/>
      <c r="Q368" s="838"/>
      <c r="R368" s="838"/>
      <c r="S368" s="838"/>
      <c r="T368" s="838"/>
      <c r="U368" s="59"/>
      <c r="V368" s="59"/>
      <c r="W368" s="496"/>
      <c r="X368" s="496"/>
      <c r="Y368" s="496"/>
      <c r="Z368" s="496"/>
      <c r="AA368" s="512"/>
      <c r="AB368" s="836"/>
      <c r="AC368" s="836"/>
      <c r="AD368" s="555"/>
      <c r="AE368" s="512"/>
      <c r="AF368" s="836"/>
      <c r="AG368" s="836"/>
      <c r="AH368" s="555"/>
      <c r="AI368" s="836"/>
      <c r="AJ368" s="836"/>
      <c r="AK368" s="836"/>
      <c r="AL368" s="836"/>
      <c r="AM368" s="836"/>
      <c r="AN368" s="555"/>
      <c r="AO368" s="836"/>
      <c r="AP368" s="555"/>
      <c r="AQ368" s="836"/>
      <c r="AR368" s="555"/>
      <c r="AS368" s="836"/>
      <c r="AT368" s="555"/>
      <c r="AU368" s="836"/>
      <c r="AV368" s="555"/>
      <c r="AW368" s="836"/>
      <c r="AX368" s="555"/>
      <c r="AY368" s="836"/>
      <c r="AZ368" s="555"/>
      <c r="BA368" s="836"/>
      <c r="BB368" s="555"/>
      <c r="BC368" s="836"/>
      <c r="BD368" s="555"/>
      <c r="BE368" s="836"/>
      <c r="BF368" s="555"/>
      <c r="BG368" s="836"/>
      <c r="BH368" s="555"/>
      <c r="BI368" s="836"/>
      <c r="BJ368" s="555"/>
      <c r="BK368" s="836"/>
      <c r="BL368" s="555"/>
      <c r="BM368" s="836"/>
      <c r="BN368" s="555"/>
      <c r="BO368" s="836"/>
      <c r="BP368" s="555"/>
      <c r="BQ368" s="838"/>
      <c r="BR368" s="838"/>
      <c r="BS368" s="838"/>
      <c r="BT368" s="838"/>
      <c r="BU368" s="838"/>
      <c r="BV368" s="838"/>
      <c r="BW368" s="838"/>
      <c r="BX368" s="838"/>
      <c r="BY368" s="838"/>
      <c r="BZ368" s="838"/>
      <c r="CA368" s="838"/>
      <c r="CB368" s="1154"/>
      <c r="CC368" s="838"/>
      <c r="CD368" s="838"/>
      <c r="CE368" s="838"/>
      <c r="CF368" s="838"/>
      <c r="CG368" s="838"/>
      <c r="CH368" s="838"/>
      <c r="CI368" s="838"/>
      <c r="CJ368" s="838"/>
      <c r="CK368" s="838"/>
      <c r="CL368" s="838"/>
      <c r="CM368" s="838"/>
      <c r="CN368" s="838"/>
      <c r="CO368" s="838"/>
      <c r="CP368" s="838"/>
      <c r="CQ368" s="838"/>
      <c r="CR368" s="838"/>
      <c r="CS368" s="838"/>
      <c r="CT368" s="838"/>
      <c r="CU368" s="838"/>
      <c r="CV368" s="838"/>
      <c r="CW368" s="838"/>
      <c r="CX368" s="838"/>
      <c r="CY368" s="838"/>
      <c r="CZ368" s="838"/>
      <c r="DA368" s="838"/>
      <c r="DB368" s="838"/>
      <c r="DC368" s="838"/>
      <c r="DD368" s="838"/>
      <c r="DE368" s="838"/>
      <c r="DF368" s="838"/>
      <c r="DG368" s="838"/>
      <c r="DH368" s="838"/>
      <c r="DI368" s="838"/>
      <c r="DJ368" s="838"/>
      <c r="DK368" s="838"/>
      <c r="DL368" s="838"/>
      <c r="DM368" s="838"/>
      <c r="DN368" s="838"/>
      <c r="DO368" s="838"/>
      <c r="DP368" s="838"/>
      <c r="DQ368" s="838"/>
      <c r="DR368" s="838"/>
      <c r="DS368" s="838"/>
      <c r="DT368" s="838"/>
      <c r="DU368" s="838"/>
      <c r="DV368" s="838"/>
      <c r="DW368" s="838"/>
      <c r="DX368" s="838"/>
      <c r="DY368" s="838"/>
      <c r="DZ368" s="838"/>
      <c r="EA368" s="838"/>
      <c r="EB368" s="838"/>
      <c r="EC368" s="838"/>
      <c r="ED368" s="838"/>
      <c r="EE368" s="838"/>
      <c r="EF368" s="838"/>
      <c r="EG368" s="838"/>
      <c r="EH368" s="838"/>
      <c r="EI368" s="838"/>
      <c r="EJ368" s="838"/>
      <c r="EK368" s="838"/>
      <c r="EL368" s="838"/>
      <c r="EM368" s="838"/>
      <c r="EN368" s="838"/>
      <c r="EO368" s="838"/>
      <c r="EP368" s="838"/>
      <c r="EQ368" s="838"/>
      <c r="ER368" s="838"/>
      <c r="ES368" s="838"/>
      <c r="ET368" s="838"/>
      <c r="EU368" s="838"/>
      <c r="EV368" s="838"/>
      <c r="EW368" s="838"/>
      <c r="EX368" s="838"/>
      <c r="EY368" s="838"/>
      <c r="EZ368" s="838"/>
      <c r="FA368" s="838"/>
      <c r="FB368" s="838"/>
      <c r="FC368" s="838"/>
      <c r="FD368" s="838"/>
      <c r="FE368" s="838"/>
      <c r="FF368" s="838"/>
      <c r="FG368" s="838"/>
      <c r="FH368" s="838"/>
      <c r="FI368" s="838"/>
      <c r="FJ368" s="838"/>
      <c r="FK368" s="838"/>
      <c r="FL368" s="838"/>
      <c r="FM368" s="838"/>
      <c r="FN368" s="838"/>
      <c r="FO368" s="838"/>
      <c r="FP368" s="838"/>
      <c r="FQ368" s="838"/>
      <c r="FR368" s="838"/>
      <c r="FS368" s="838"/>
      <c r="FT368" s="838"/>
      <c r="FU368" s="838"/>
      <c r="FV368" s="838"/>
      <c r="FW368" s="838"/>
      <c r="IA368" s="710"/>
      <c r="IP368" s="710"/>
      <c r="IT368" s="711"/>
      <c r="JX368" s="838"/>
      <c r="JY368" s="838"/>
      <c r="JZ368" s="838"/>
      <c r="KA368" s="838"/>
      <c r="KB368" s="838"/>
    </row>
    <row r="369" spans="1:288" customFormat="1">
      <c r="A369" s="836"/>
      <c r="B369" s="836"/>
      <c r="C369" s="838"/>
      <c r="D369" s="838"/>
      <c r="E369" s="838"/>
      <c r="F369" s="836"/>
      <c r="G369" s="836"/>
      <c r="H369" s="836"/>
      <c r="I369" s="836"/>
      <c r="J369" s="836"/>
      <c r="K369" s="836"/>
      <c r="L369" s="836"/>
      <c r="M369" s="838"/>
      <c r="N369" s="838"/>
      <c r="O369" s="838"/>
      <c r="P369" s="838"/>
      <c r="Q369" s="838"/>
      <c r="R369" s="838"/>
      <c r="S369" s="838"/>
      <c r="T369" s="838"/>
      <c r="U369" s="59"/>
      <c r="V369" s="59"/>
      <c r="W369" s="496"/>
      <c r="X369" s="496"/>
      <c r="Y369" s="496"/>
      <c r="Z369" s="496"/>
      <c r="AA369" s="512"/>
      <c r="AB369" s="836"/>
      <c r="AC369" s="836"/>
      <c r="AD369" s="555"/>
      <c r="AE369" s="512"/>
      <c r="AF369" s="836"/>
      <c r="AG369" s="836"/>
      <c r="AH369" s="555"/>
      <c r="AI369" s="836"/>
      <c r="AJ369" s="836"/>
      <c r="AK369" s="836"/>
      <c r="AL369" s="836"/>
      <c r="AM369" s="836"/>
      <c r="AN369" s="555"/>
      <c r="AO369" s="836"/>
      <c r="AP369" s="555"/>
      <c r="AQ369" s="836"/>
      <c r="AR369" s="555"/>
      <c r="AS369" s="836"/>
      <c r="AT369" s="555"/>
      <c r="AU369" s="836"/>
      <c r="AV369" s="555"/>
      <c r="AW369" s="836"/>
      <c r="AX369" s="555"/>
      <c r="AY369" s="836"/>
      <c r="AZ369" s="555"/>
      <c r="BA369" s="836"/>
      <c r="BB369" s="555"/>
      <c r="BC369" s="836"/>
      <c r="BD369" s="555"/>
      <c r="BE369" s="836"/>
      <c r="BF369" s="555"/>
      <c r="BG369" s="836"/>
      <c r="BH369" s="555"/>
      <c r="BI369" s="836"/>
      <c r="BJ369" s="555"/>
      <c r="BK369" s="836"/>
      <c r="BL369" s="555"/>
      <c r="BM369" s="836"/>
      <c r="BN369" s="555"/>
      <c r="BO369" s="836"/>
      <c r="BP369" s="555"/>
      <c r="BQ369" s="838"/>
      <c r="BR369" s="838"/>
      <c r="BS369" s="838"/>
      <c r="BT369" s="838"/>
      <c r="BU369" s="838"/>
      <c r="BV369" s="838"/>
      <c r="BW369" s="838"/>
      <c r="BX369" s="838"/>
      <c r="BY369" s="838"/>
      <c r="BZ369" s="838"/>
      <c r="CA369" s="838"/>
      <c r="CB369" s="1154"/>
      <c r="CC369" s="838"/>
      <c r="CD369" s="838"/>
      <c r="CE369" s="838"/>
      <c r="CF369" s="838"/>
      <c r="CG369" s="838"/>
      <c r="CH369" s="838"/>
      <c r="CI369" s="838"/>
      <c r="CJ369" s="838"/>
      <c r="CK369" s="838"/>
      <c r="CL369" s="838"/>
      <c r="CM369" s="838"/>
      <c r="CN369" s="838"/>
      <c r="CO369" s="838"/>
      <c r="CP369" s="838"/>
      <c r="CQ369" s="838"/>
      <c r="CR369" s="838"/>
      <c r="CS369" s="838"/>
      <c r="CT369" s="838"/>
      <c r="CU369" s="838"/>
      <c r="CV369" s="838"/>
      <c r="CW369" s="838"/>
      <c r="CX369" s="838"/>
      <c r="CY369" s="838"/>
      <c r="CZ369" s="838"/>
      <c r="DA369" s="838"/>
      <c r="DB369" s="838"/>
      <c r="DC369" s="838"/>
      <c r="DD369" s="838"/>
      <c r="DE369" s="838"/>
      <c r="DF369" s="838"/>
      <c r="DG369" s="838"/>
      <c r="DH369" s="838"/>
      <c r="DI369" s="838"/>
      <c r="DJ369" s="838"/>
      <c r="DK369" s="838"/>
      <c r="DL369" s="838"/>
      <c r="DM369" s="838"/>
      <c r="DN369" s="838"/>
      <c r="DO369" s="838"/>
      <c r="DP369" s="838"/>
      <c r="DQ369" s="838"/>
      <c r="DR369" s="838"/>
      <c r="DS369" s="838"/>
      <c r="DT369" s="838"/>
      <c r="DU369" s="838"/>
      <c r="DV369" s="838"/>
      <c r="DW369" s="838"/>
      <c r="DX369" s="838"/>
      <c r="DY369" s="838"/>
      <c r="DZ369" s="838"/>
      <c r="EA369" s="838"/>
      <c r="EB369" s="838"/>
      <c r="EC369" s="838"/>
      <c r="ED369" s="838"/>
      <c r="EE369" s="838"/>
      <c r="EF369" s="838"/>
      <c r="EG369" s="838"/>
      <c r="EH369" s="838"/>
      <c r="EI369" s="838"/>
      <c r="EJ369" s="838"/>
      <c r="EK369" s="838"/>
      <c r="EL369" s="838"/>
      <c r="EM369" s="838"/>
      <c r="EN369" s="838"/>
      <c r="EO369" s="838"/>
      <c r="EP369" s="838"/>
      <c r="EQ369" s="838"/>
      <c r="ER369" s="838"/>
      <c r="ES369" s="838"/>
      <c r="ET369" s="838"/>
      <c r="EU369" s="838"/>
      <c r="EV369" s="838"/>
      <c r="EW369" s="838"/>
      <c r="EX369" s="838"/>
      <c r="EY369" s="838"/>
      <c r="EZ369" s="838"/>
      <c r="FA369" s="838"/>
      <c r="FB369" s="838"/>
      <c r="FC369" s="838"/>
      <c r="FD369" s="838"/>
      <c r="FE369" s="838"/>
      <c r="FF369" s="838"/>
      <c r="FG369" s="838"/>
      <c r="FH369" s="838"/>
      <c r="FI369" s="838"/>
      <c r="FJ369" s="838"/>
      <c r="FK369" s="838"/>
      <c r="FL369" s="838"/>
      <c r="FM369" s="838"/>
      <c r="FN369" s="838"/>
      <c r="FO369" s="838"/>
      <c r="FP369" s="838"/>
      <c r="FQ369" s="838"/>
      <c r="FR369" s="838"/>
      <c r="FS369" s="838"/>
      <c r="FT369" s="838"/>
      <c r="FU369" s="838"/>
      <c r="FV369" s="838"/>
      <c r="FW369" s="838"/>
      <c r="IA369" s="710"/>
      <c r="IP369" s="710"/>
      <c r="IT369" s="711"/>
      <c r="JX369" s="838"/>
      <c r="JY369" s="838"/>
      <c r="JZ369" s="838"/>
      <c r="KA369" s="838"/>
      <c r="KB369" s="838"/>
    </row>
    <row r="370" spans="1:288" customFormat="1">
      <c r="A370" s="836"/>
      <c r="B370" s="836"/>
      <c r="C370" s="838"/>
      <c r="D370" s="838"/>
      <c r="E370" s="838"/>
      <c r="F370" s="836"/>
      <c r="G370" s="836"/>
      <c r="H370" s="836"/>
      <c r="I370" s="836"/>
      <c r="J370" s="836"/>
      <c r="K370" s="836"/>
      <c r="L370" s="836"/>
      <c r="M370" s="838"/>
      <c r="N370" s="838"/>
      <c r="O370" s="838"/>
      <c r="P370" s="838"/>
      <c r="Q370" s="838"/>
      <c r="R370" s="838"/>
      <c r="S370" s="838"/>
      <c r="T370" s="838"/>
      <c r="U370" s="59"/>
      <c r="V370" s="59"/>
      <c r="W370" s="496"/>
      <c r="X370" s="496"/>
      <c r="Y370" s="496"/>
      <c r="Z370" s="496"/>
      <c r="AA370" s="512"/>
      <c r="AB370" s="836"/>
      <c r="AC370" s="836"/>
      <c r="AD370" s="555"/>
      <c r="AE370" s="512"/>
      <c r="AF370" s="836"/>
      <c r="AG370" s="836"/>
      <c r="AH370" s="555"/>
      <c r="AI370" s="836"/>
      <c r="AJ370" s="836"/>
      <c r="AK370" s="836"/>
      <c r="AL370" s="836"/>
      <c r="AM370" s="836"/>
      <c r="AN370" s="555"/>
      <c r="AO370" s="836"/>
      <c r="AP370" s="555"/>
      <c r="AQ370" s="836"/>
      <c r="AR370" s="555"/>
      <c r="AS370" s="836"/>
      <c r="AT370" s="555"/>
      <c r="AU370" s="836"/>
      <c r="AV370" s="555"/>
      <c r="AW370" s="836"/>
      <c r="AX370" s="555"/>
      <c r="AY370" s="836"/>
      <c r="AZ370" s="555"/>
      <c r="BA370" s="836"/>
      <c r="BB370" s="555"/>
      <c r="BC370" s="836"/>
      <c r="BD370" s="555"/>
      <c r="BE370" s="836"/>
      <c r="BF370" s="555"/>
      <c r="BG370" s="836"/>
      <c r="BH370" s="555"/>
      <c r="BI370" s="836"/>
      <c r="BJ370" s="555"/>
      <c r="BK370" s="836"/>
      <c r="BL370" s="555"/>
      <c r="BM370" s="836"/>
      <c r="BN370" s="555"/>
      <c r="BO370" s="836"/>
      <c r="BP370" s="555"/>
      <c r="BQ370" s="838"/>
      <c r="BR370" s="838"/>
      <c r="BS370" s="838"/>
      <c r="BT370" s="838"/>
      <c r="BU370" s="838"/>
      <c r="BV370" s="838"/>
      <c r="BW370" s="838"/>
      <c r="BX370" s="838"/>
      <c r="BY370" s="838"/>
      <c r="BZ370" s="838"/>
      <c r="CA370" s="838"/>
      <c r="CB370" s="1154"/>
      <c r="CC370" s="838"/>
      <c r="CD370" s="838"/>
      <c r="CE370" s="838"/>
      <c r="CF370" s="838"/>
      <c r="CG370" s="838"/>
      <c r="CH370" s="838"/>
      <c r="CI370" s="838"/>
      <c r="CJ370" s="838"/>
      <c r="CK370" s="838"/>
      <c r="CL370" s="838"/>
      <c r="CM370" s="838"/>
      <c r="CN370" s="838"/>
      <c r="CO370" s="838"/>
      <c r="CP370" s="838"/>
      <c r="CQ370" s="838"/>
      <c r="CR370" s="838"/>
      <c r="CS370" s="838"/>
      <c r="CT370" s="838"/>
      <c r="CU370" s="838"/>
      <c r="CV370" s="838"/>
      <c r="CW370" s="838"/>
      <c r="CX370" s="838"/>
      <c r="CY370" s="838"/>
      <c r="CZ370" s="838"/>
      <c r="DA370" s="838"/>
      <c r="DB370" s="838"/>
      <c r="DC370" s="838"/>
      <c r="DD370" s="838"/>
      <c r="DE370" s="838"/>
      <c r="DF370" s="838"/>
      <c r="DG370" s="838"/>
      <c r="DH370" s="838"/>
      <c r="DI370" s="838"/>
      <c r="DJ370" s="838"/>
      <c r="DK370" s="838"/>
      <c r="DL370" s="838"/>
      <c r="DM370" s="838"/>
      <c r="DN370" s="838"/>
      <c r="DO370" s="838"/>
      <c r="DP370" s="838"/>
      <c r="DQ370" s="838"/>
      <c r="DR370" s="838"/>
      <c r="DS370" s="838"/>
      <c r="DT370" s="838"/>
      <c r="DU370" s="838"/>
      <c r="DV370" s="838"/>
      <c r="DW370" s="838"/>
      <c r="DX370" s="838"/>
      <c r="DY370" s="838"/>
      <c r="DZ370" s="838"/>
      <c r="EA370" s="838"/>
      <c r="EB370" s="838"/>
      <c r="EC370" s="838"/>
      <c r="ED370" s="838"/>
      <c r="EE370" s="838"/>
      <c r="EF370" s="838"/>
      <c r="EG370" s="838"/>
      <c r="EH370" s="838"/>
      <c r="EI370" s="838"/>
      <c r="EJ370" s="838"/>
      <c r="EK370" s="838"/>
      <c r="EL370" s="838"/>
      <c r="EM370" s="838"/>
      <c r="EN370" s="838"/>
      <c r="EO370" s="838"/>
      <c r="EP370" s="838"/>
      <c r="EQ370" s="838"/>
      <c r="ER370" s="838"/>
      <c r="ES370" s="838"/>
      <c r="ET370" s="838"/>
      <c r="EU370" s="838"/>
      <c r="EV370" s="838"/>
      <c r="EW370" s="838"/>
      <c r="EX370" s="838"/>
      <c r="EY370" s="838"/>
      <c r="EZ370" s="838"/>
      <c r="FA370" s="838"/>
      <c r="FB370" s="838"/>
      <c r="FC370" s="838"/>
      <c r="FD370" s="838"/>
      <c r="FE370" s="838"/>
      <c r="FF370" s="838"/>
      <c r="FG370" s="838"/>
      <c r="FH370" s="838"/>
      <c r="FI370" s="838"/>
      <c r="FJ370" s="838"/>
      <c r="FK370" s="838"/>
      <c r="FL370" s="838"/>
      <c r="FM370" s="838"/>
      <c r="FN370" s="838"/>
      <c r="FO370" s="838"/>
      <c r="FP370" s="838"/>
      <c r="FQ370" s="838"/>
      <c r="FR370" s="838"/>
      <c r="FS370" s="838"/>
      <c r="FT370" s="838"/>
      <c r="FU370" s="838"/>
      <c r="FV370" s="838"/>
      <c r="FW370" s="838"/>
      <c r="IA370" s="710"/>
      <c r="IP370" s="710"/>
      <c r="IT370" s="711"/>
      <c r="JX370" s="838"/>
      <c r="JY370" s="838"/>
      <c r="JZ370" s="838"/>
      <c r="KA370" s="838"/>
      <c r="KB370" s="838"/>
    </row>
    <row r="371" spans="1:288" customFormat="1">
      <c r="A371" s="836"/>
      <c r="B371" s="836"/>
      <c r="C371" s="838"/>
      <c r="D371" s="838"/>
      <c r="E371" s="838"/>
      <c r="F371" s="836"/>
      <c r="G371" s="836"/>
      <c r="H371" s="836"/>
      <c r="I371" s="836"/>
      <c r="J371" s="836"/>
      <c r="K371" s="836"/>
      <c r="L371" s="836"/>
      <c r="M371" s="838"/>
      <c r="N371" s="838"/>
      <c r="O371" s="838"/>
      <c r="P371" s="838"/>
      <c r="Q371" s="838"/>
      <c r="R371" s="838"/>
      <c r="S371" s="838"/>
      <c r="T371" s="838"/>
      <c r="U371" s="59"/>
      <c r="V371" s="59"/>
      <c r="W371" s="496"/>
      <c r="X371" s="496"/>
      <c r="Y371" s="496"/>
      <c r="Z371" s="496"/>
      <c r="AA371" s="512"/>
      <c r="AB371" s="836"/>
      <c r="AC371" s="836"/>
      <c r="AD371" s="555"/>
      <c r="AE371" s="512"/>
      <c r="AF371" s="836"/>
      <c r="AG371" s="836"/>
      <c r="AH371" s="555"/>
      <c r="AI371" s="836"/>
      <c r="AJ371" s="836"/>
      <c r="AK371" s="836"/>
      <c r="AL371" s="836"/>
      <c r="AM371" s="836"/>
      <c r="AN371" s="555"/>
      <c r="AO371" s="836"/>
      <c r="AP371" s="555"/>
      <c r="AQ371" s="836"/>
      <c r="AR371" s="555"/>
      <c r="AS371" s="836"/>
      <c r="AT371" s="555"/>
      <c r="AU371" s="836"/>
      <c r="AV371" s="555"/>
      <c r="AW371" s="836"/>
      <c r="AX371" s="555"/>
      <c r="AY371" s="836"/>
      <c r="AZ371" s="555"/>
      <c r="BA371" s="836"/>
      <c r="BB371" s="555"/>
      <c r="BC371" s="836"/>
      <c r="BD371" s="555"/>
      <c r="BE371" s="836"/>
      <c r="BF371" s="555"/>
      <c r="BG371" s="836"/>
      <c r="BH371" s="555"/>
      <c r="BI371" s="836"/>
      <c r="BJ371" s="555"/>
      <c r="BK371" s="836"/>
      <c r="BL371" s="555"/>
      <c r="BM371" s="836"/>
      <c r="BN371" s="555"/>
      <c r="BO371" s="836"/>
      <c r="BP371" s="555"/>
      <c r="BQ371" s="838"/>
      <c r="BR371" s="838"/>
      <c r="BS371" s="838"/>
      <c r="BT371" s="838"/>
      <c r="BU371" s="838"/>
      <c r="BV371" s="838"/>
      <c r="BW371" s="838"/>
      <c r="BX371" s="838"/>
      <c r="BY371" s="838"/>
      <c r="BZ371" s="838"/>
      <c r="CA371" s="838"/>
      <c r="CB371" s="1154"/>
      <c r="CC371" s="838"/>
      <c r="CD371" s="838"/>
      <c r="CE371" s="838"/>
      <c r="CF371" s="838"/>
      <c r="CG371" s="838"/>
      <c r="CH371" s="838"/>
      <c r="CI371" s="838"/>
      <c r="CJ371" s="838"/>
      <c r="CK371" s="838"/>
      <c r="CL371" s="838"/>
      <c r="CM371" s="838"/>
      <c r="CN371" s="838"/>
      <c r="CO371" s="838"/>
      <c r="CP371" s="838"/>
      <c r="CQ371" s="838"/>
      <c r="CR371" s="838"/>
      <c r="CS371" s="838"/>
      <c r="CT371" s="838"/>
      <c r="CU371" s="838"/>
      <c r="CV371" s="838"/>
      <c r="CW371" s="838"/>
      <c r="CX371" s="838"/>
      <c r="CY371" s="838"/>
      <c r="CZ371" s="838"/>
      <c r="DA371" s="838"/>
      <c r="DB371" s="838"/>
      <c r="DC371" s="838"/>
      <c r="DD371" s="838"/>
      <c r="DE371" s="838"/>
      <c r="DF371" s="838"/>
      <c r="DG371" s="838"/>
      <c r="DH371" s="838"/>
      <c r="DI371" s="838"/>
      <c r="DJ371" s="838"/>
      <c r="DK371" s="838"/>
      <c r="DL371" s="838"/>
      <c r="DM371" s="838"/>
      <c r="DN371" s="838"/>
      <c r="DO371" s="838"/>
      <c r="DP371" s="838"/>
      <c r="DQ371" s="838"/>
      <c r="DR371" s="838"/>
      <c r="DS371" s="838"/>
      <c r="DT371" s="838"/>
      <c r="DU371" s="838"/>
      <c r="DV371" s="838"/>
      <c r="DW371" s="838"/>
      <c r="DX371" s="838"/>
      <c r="DY371" s="838"/>
      <c r="DZ371" s="838"/>
      <c r="EA371" s="838"/>
      <c r="EB371" s="838"/>
      <c r="EC371" s="838"/>
      <c r="ED371" s="838"/>
      <c r="EE371" s="838"/>
      <c r="EF371" s="838"/>
      <c r="EG371" s="838"/>
      <c r="EH371" s="838"/>
      <c r="EI371" s="838"/>
      <c r="EJ371" s="838"/>
      <c r="EK371" s="838"/>
      <c r="EL371" s="838"/>
      <c r="EM371" s="838"/>
      <c r="EN371" s="838"/>
      <c r="EO371" s="838"/>
      <c r="EP371" s="838"/>
      <c r="EQ371" s="838"/>
      <c r="ER371" s="838"/>
      <c r="ES371" s="838"/>
      <c r="ET371" s="838"/>
      <c r="EU371" s="838"/>
      <c r="EV371" s="838"/>
      <c r="EW371" s="838"/>
      <c r="EX371" s="838"/>
      <c r="EY371" s="838"/>
      <c r="EZ371" s="838"/>
      <c r="FA371" s="838"/>
      <c r="FB371" s="838"/>
      <c r="FC371" s="838"/>
      <c r="FD371" s="838"/>
      <c r="FE371" s="838"/>
      <c r="FF371" s="838"/>
      <c r="FG371" s="838"/>
      <c r="FH371" s="838"/>
      <c r="FI371" s="838"/>
      <c r="FJ371" s="838"/>
      <c r="FK371" s="838"/>
      <c r="FL371" s="838"/>
      <c r="FM371" s="838"/>
      <c r="FN371" s="838"/>
      <c r="FO371" s="838"/>
      <c r="FP371" s="838"/>
      <c r="FQ371" s="838"/>
      <c r="FR371" s="838"/>
      <c r="FS371" s="838"/>
      <c r="FT371" s="838"/>
      <c r="FU371" s="838"/>
      <c r="FV371" s="838"/>
      <c r="FW371" s="838"/>
      <c r="IA371" s="710"/>
      <c r="IP371" s="710"/>
      <c r="IT371" s="711"/>
      <c r="JX371" s="838"/>
      <c r="JY371" s="838"/>
      <c r="JZ371" s="838"/>
      <c r="KA371" s="838"/>
      <c r="KB371" s="838"/>
    </row>
    <row r="372" spans="1:288" customFormat="1">
      <c r="A372" s="836"/>
      <c r="B372" s="836"/>
      <c r="C372" s="838"/>
      <c r="D372" s="838"/>
      <c r="E372" s="838"/>
      <c r="F372" s="836"/>
      <c r="G372" s="836"/>
      <c r="H372" s="836"/>
      <c r="I372" s="836"/>
      <c r="J372" s="836"/>
      <c r="K372" s="836"/>
      <c r="L372" s="836"/>
      <c r="M372" s="838"/>
      <c r="N372" s="838"/>
      <c r="O372" s="838"/>
      <c r="P372" s="838"/>
      <c r="Q372" s="838"/>
      <c r="R372" s="838"/>
      <c r="S372" s="838"/>
      <c r="T372" s="838"/>
      <c r="U372" s="59"/>
      <c r="V372" s="59"/>
      <c r="W372" s="496"/>
      <c r="X372" s="496"/>
      <c r="Y372" s="496"/>
      <c r="Z372" s="496"/>
      <c r="AA372" s="512"/>
      <c r="AB372" s="836"/>
      <c r="AC372" s="836"/>
      <c r="AD372" s="555"/>
      <c r="AE372" s="512"/>
      <c r="AF372" s="836"/>
      <c r="AG372" s="836"/>
      <c r="AH372" s="555"/>
      <c r="AI372" s="836"/>
      <c r="AJ372" s="836"/>
      <c r="AK372" s="836"/>
      <c r="AL372" s="836"/>
      <c r="AM372" s="836"/>
      <c r="AN372" s="555"/>
      <c r="AO372" s="836"/>
      <c r="AP372" s="555"/>
      <c r="AQ372" s="836"/>
      <c r="AR372" s="555"/>
      <c r="AS372" s="836"/>
      <c r="AT372" s="555"/>
      <c r="AU372" s="836"/>
      <c r="AV372" s="555"/>
      <c r="AW372" s="836"/>
      <c r="AX372" s="555"/>
      <c r="AY372" s="836"/>
      <c r="AZ372" s="555"/>
      <c r="BA372" s="836"/>
      <c r="BB372" s="555"/>
      <c r="BC372" s="836"/>
      <c r="BD372" s="555"/>
      <c r="BE372" s="836"/>
      <c r="BF372" s="555"/>
      <c r="BG372" s="836"/>
      <c r="BH372" s="555"/>
      <c r="BI372" s="836"/>
      <c r="BJ372" s="555"/>
      <c r="BK372" s="836"/>
      <c r="BL372" s="555"/>
      <c r="BM372" s="836"/>
      <c r="BN372" s="555"/>
      <c r="BO372" s="836"/>
      <c r="BP372" s="555"/>
      <c r="BQ372" s="838"/>
      <c r="BR372" s="838"/>
      <c r="BS372" s="838"/>
      <c r="BT372" s="838"/>
      <c r="BU372" s="838"/>
      <c r="BV372" s="838"/>
      <c r="BW372" s="838"/>
      <c r="BX372" s="838"/>
      <c r="BY372" s="838"/>
      <c r="BZ372" s="838"/>
      <c r="CA372" s="838"/>
      <c r="CB372" s="1154"/>
      <c r="CC372" s="838"/>
      <c r="CD372" s="838"/>
      <c r="CE372" s="838"/>
      <c r="CF372" s="838"/>
      <c r="CG372" s="838"/>
      <c r="CH372" s="838"/>
      <c r="CI372" s="838"/>
      <c r="CJ372" s="838"/>
      <c r="CK372" s="838"/>
      <c r="CL372" s="838"/>
      <c r="CM372" s="838"/>
      <c r="CN372" s="838"/>
      <c r="CO372" s="838"/>
      <c r="CP372" s="838"/>
      <c r="CQ372" s="838"/>
      <c r="CR372" s="838"/>
      <c r="CS372" s="838"/>
      <c r="CT372" s="838"/>
      <c r="CU372" s="838"/>
      <c r="CV372" s="838"/>
      <c r="CW372" s="838"/>
      <c r="CX372" s="838"/>
      <c r="CY372" s="838"/>
      <c r="CZ372" s="838"/>
      <c r="DA372" s="838"/>
      <c r="DB372" s="838"/>
      <c r="DC372" s="838"/>
      <c r="DD372" s="838"/>
      <c r="DE372" s="838"/>
      <c r="DF372" s="838"/>
      <c r="DG372" s="838"/>
      <c r="DH372" s="838"/>
      <c r="DI372" s="838"/>
      <c r="DJ372" s="838"/>
      <c r="DK372" s="838"/>
      <c r="DL372" s="838"/>
      <c r="DM372" s="838"/>
      <c r="DN372" s="838"/>
      <c r="DO372" s="838"/>
      <c r="DP372" s="838"/>
      <c r="DQ372" s="838"/>
      <c r="DR372" s="838"/>
      <c r="DS372" s="838"/>
      <c r="DT372" s="838"/>
      <c r="DU372" s="838"/>
      <c r="DV372" s="838"/>
      <c r="DW372" s="838"/>
      <c r="DX372" s="838"/>
      <c r="DY372" s="838"/>
      <c r="DZ372" s="838"/>
      <c r="EA372" s="838"/>
      <c r="EB372" s="838"/>
      <c r="EC372" s="838"/>
      <c r="ED372" s="838"/>
      <c r="EE372" s="838"/>
      <c r="EF372" s="838"/>
      <c r="EG372" s="838"/>
      <c r="EH372" s="838"/>
      <c r="EI372" s="838"/>
      <c r="EJ372" s="838"/>
      <c r="EK372" s="838"/>
      <c r="EL372" s="838"/>
      <c r="EM372" s="838"/>
      <c r="EN372" s="838"/>
      <c r="EO372" s="838"/>
      <c r="EP372" s="838"/>
      <c r="EQ372" s="838"/>
      <c r="ER372" s="838"/>
      <c r="ES372" s="838"/>
      <c r="ET372" s="838"/>
      <c r="EU372" s="838"/>
      <c r="EV372" s="838"/>
      <c r="EW372" s="838"/>
      <c r="EX372" s="838"/>
      <c r="EY372" s="838"/>
      <c r="EZ372" s="838"/>
      <c r="FA372" s="838"/>
      <c r="FB372" s="838"/>
      <c r="FC372" s="838"/>
      <c r="FD372" s="838"/>
      <c r="FE372" s="838"/>
      <c r="FF372" s="838"/>
      <c r="FG372" s="838"/>
      <c r="FH372" s="838"/>
      <c r="FI372" s="838"/>
      <c r="FJ372" s="838"/>
      <c r="FK372" s="838"/>
      <c r="FL372" s="838"/>
      <c r="FM372" s="838"/>
      <c r="FN372" s="838"/>
      <c r="FO372" s="838"/>
      <c r="FP372" s="838"/>
      <c r="FQ372" s="838"/>
      <c r="FR372" s="838"/>
      <c r="FS372" s="838"/>
      <c r="FT372" s="838"/>
      <c r="FU372" s="838"/>
      <c r="FV372" s="838"/>
      <c r="FW372" s="838"/>
      <c r="IA372" s="710"/>
      <c r="IP372" s="710"/>
      <c r="IT372" s="711"/>
      <c r="JX372" s="838"/>
      <c r="JY372" s="838"/>
      <c r="JZ372" s="838"/>
      <c r="KA372" s="838"/>
      <c r="KB372" s="838"/>
    </row>
    <row r="373" spans="1:288" customFormat="1">
      <c r="A373" s="836"/>
      <c r="B373" s="836"/>
      <c r="C373" s="838"/>
      <c r="D373" s="838"/>
      <c r="E373" s="838"/>
      <c r="F373" s="836"/>
      <c r="G373" s="836"/>
      <c r="H373" s="836"/>
      <c r="I373" s="836"/>
      <c r="J373" s="836"/>
      <c r="K373" s="836"/>
      <c r="L373" s="836"/>
      <c r="M373" s="838"/>
      <c r="N373" s="838"/>
      <c r="O373" s="838"/>
      <c r="P373" s="838"/>
      <c r="Q373" s="838"/>
      <c r="R373" s="838"/>
      <c r="S373" s="838"/>
      <c r="T373" s="838"/>
      <c r="U373" s="59"/>
      <c r="V373" s="59"/>
      <c r="W373" s="496"/>
      <c r="X373" s="496"/>
      <c r="Y373" s="496"/>
      <c r="Z373" s="496"/>
      <c r="AA373" s="512"/>
      <c r="AB373" s="836"/>
      <c r="AC373" s="836"/>
      <c r="AD373" s="555"/>
      <c r="AE373" s="512"/>
      <c r="AF373" s="836"/>
      <c r="AG373" s="836"/>
      <c r="AH373" s="555"/>
      <c r="AI373" s="836"/>
      <c r="AJ373" s="836"/>
      <c r="AK373" s="836"/>
      <c r="AL373" s="836"/>
      <c r="AM373" s="836"/>
      <c r="AN373" s="555"/>
      <c r="AO373" s="836"/>
      <c r="AP373" s="555"/>
      <c r="AQ373" s="836"/>
      <c r="AR373" s="555"/>
      <c r="AS373" s="836"/>
      <c r="AT373" s="555"/>
      <c r="AU373" s="836"/>
      <c r="AV373" s="555"/>
      <c r="AW373" s="836"/>
      <c r="AX373" s="555"/>
      <c r="AY373" s="836"/>
      <c r="AZ373" s="555"/>
      <c r="BA373" s="836"/>
      <c r="BB373" s="555"/>
      <c r="BC373" s="836"/>
      <c r="BD373" s="555"/>
      <c r="BE373" s="836"/>
      <c r="BF373" s="555"/>
      <c r="BG373" s="836"/>
      <c r="BH373" s="555"/>
      <c r="BI373" s="836"/>
      <c r="BJ373" s="555"/>
      <c r="BK373" s="836"/>
      <c r="BL373" s="555"/>
      <c r="BM373" s="836"/>
      <c r="BN373" s="555"/>
      <c r="BO373" s="836"/>
      <c r="BP373" s="555"/>
      <c r="BQ373" s="838"/>
      <c r="BR373" s="838"/>
      <c r="BS373" s="838"/>
      <c r="BT373" s="838"/>
      <c r="BU373" s="838"/>
      <c r="BV373" s="838"/>
      <c r="BW373" s="838"/>
      <c r="BX373" s="838"/>
      <c r="BY373" s="838"/>
      <c r="BZ373" s="838"/>
      <c r="CA373" s="838"/>
      <c r="CB373" s="1154"/>
      <c r="CC373" s="838"/>
      <c r="CD373" s="838"/>
      <c r="CE373" s="838"/>
      <c r="CF373" s="838"/>
      <c r="CG373" s="838"/>
      <c r="CH373" s="838"/>
      <c r="CI373" s="838"/>
      <c r="CJ373" s="838"/>
      <c r="CK373" s="838"/>
      <c r="CL373" s="838"/>
      <c r="CM373" s="838"/>
      <c r="CN373" s="838"/>
      <c r="CO373" s="838"/>
      <c r="CP373" s="838"/>
      <c r="CQ373" s="838"/>
      <c r="CR373" s="838"/>
      <c r="CS373" s="838"/>
      <c r="CT373" s="838"/>
      <c r="CU373" s="838"/>
      <c r="CV373" s="838"/>
      <c r="CW373" s="838"/>
      <c r="CX373" s="838"/>
      <c r="CY373" s="838"/>
      <c r="CZ373" s="838"/>
      <c r="DA373" s="838"/>
      <c r="DB373" s="838"/>
      <c r="DC373" s="838"/>
      <c r="DD373" s="838"/>
      <c r="DE373" s="838"/>
      <c r="DF373" s="838"/>
      <c r="DG373" s="838"/>
      <c r="DH373" s="838"/>
      <c r="DI373" s="838"/>
      <c r="DJ373" s="838"/>
      <c r="DK373" s="838"/>
      <c r="DL373" s="838"/>
      <c r="DM373" s="838"/>
      <c r="DN373" s="838"/>
      <c r="DO373" s="838"/>
      <c r="DP373" s="838"/>
      <c r="DQ373" s="838"/>
      <c r="DR373" s="838"/>
      <c r="DS373" s="838"/>
      <c r="DT373" s="838"/>
      <c r="DU373" s="838"/>
      <c r="DV373" s="838"/>
      <c r="DW373" s="838"/>
      <c r="DX373" s="838"/>
      <c r="DY373" s="838"/>
      <c r="DZ373" s="838"/>
      <c r="EA373" s="838"/>
      <c r="EB373" s="838"/>
      <c r="EC373" s="838"/>
      <c r="ED373" s="838"/>
      <c r="EE373" s="838"/>
      <c r="EF373" s="838"/>
      <c r="EG373" s="838"/>
      <c r="EH373" s="838"/>
      <c r="EI373" s="838"/>
      <c r="EJ373" s="838"/>
      <c r="EK373" s="838"/>
      <c r="EL373" s="838"/>
      <c r="EM373" s="838"/>
      <c r="EN373" s="838"/>
      <c r="EO373" s="838"/>
      <c r="EP373" s="838"/>
      <c r="EQ373" s="838"/>
      <c r="ER373" s="838"/>
      <c r="ES373" s="838"/>
      <c r="ET373" s="838"/>
      <c r="EU373" s="838"/>
      <c r="EV373" s="838"/>
      <c r="EW373" s="838"/>
      <c r="EX373" s="838"/>
      <c r="EY373" s="838"/>
      <c r="EZ373" s="838"/>
      <c r="FA373" s="838"/>
      <c r="FB373" s="838"/>
      <c r="FC373" s="838"/>
      <c r="FD373" s="838"/>
      <c r="FE373" s="838"/>
      <c r="FF373" s="838"/>
      <c r="FG373" s="838"/>
      <c r="FH373" s="838"/>
      <c r="FI373" s="838"/>
      <c r="FJ373" s="838"/>
      <c r="FK373" s="838"/>
      <c r="FL373" s="838"/>
      <c r="FM373" s="838"/>
      <c r="FN373" s="838"/>
      <c r="FO373" s="838"/>
      <c r="FP373" s="838"/>
      <c r="FQ373" s="838"/>
      <c r="FR373" s="838"/>
      <c r="FS373" s="838"/>
      <c r="FT373" s="838"/>
      <c r="FU373" s="838"/>
      <c r="FV373" s="838"/>
      <c r="FW373" s="838"/>
      <c r="IA373" s="710"/>
      <c r="IP373" s="710"/>
      <c r="IT373" s="711"/>
      <c r="JX373" s="838"/>
      <c r="JY373" s="838"/>
      <c r="JZ373" s="838"/>
      <c r="KA373" s="838"/>
      <c r="KB373" s="838"/>
    </row>
    <row r="374" spans="1:288" customFormat="1">
      <c r="A374" s="836"/>
      <c r="B374" s="836"/>
      <c r="C374" s="838"/>
      <c r="D374" s="838"/>
      <c r="E374" s="838"/>
      <c r="F374" s="836"/>
      <c r="G374" s="836"/>
      <c r="H374" s="836"/>
      <c r="I374" s="836"/>
      <c r="J374" s="836"/>
      <c r="K374" s="836"/>
      <c r="L374" s="836"/>
      <c r="M374" s="838"/>
      <c r="N374" s="838"/>
      <c r="O374" s="838"/>
      <c r="P374" s="838"/>
      <c r="Q374" s="838"/>
      <c r="R374" s="838"/>
      <c r="S374" s="838"/>
      <c r="T374" s="838"/>
      <c r="U374" s="59"/>
      <c r="V374" s="59"/>
      <c r="W374" s="496"/>
      <c r="X374" s="496"/>
      <c r="Y374" s="496"/>
      <c r="Z374" s="496"/>
      <c r="AA374" s="512"/>
      <c r="AB374" s="836"/>
      <c r="AC374" s="836"/>
      <c r="AD374" s="555"/>
      <c r="AE374" s="512"/>
      <c r="AF374" s="836"/>
      <c r="AG374" s="836"/>
      <c r="AH374" s="555"/>
      <c r="AI374" s="836"/>
      <c r="AJ374" s="836"/>
      <c r="AK374" s="836"/>
      <c r="AL374" s="836"/>
      <c r="AM374" s="836"/>
      <c r="AN374" s="555"/>
      <c r="AO374" s="836"/>
      <c r="AP374" s="555"/>
      <c r="AQ374" s="836"/>
      <c r="AR374" s="555"/>
      <c r="AS374" s="836"/>
      <c r="AT374" s="555"/>
      <c r="AU374" s="836"/>
      <c r="AV374" s="555"/>
      <c r="AW374" s="836"/>
      <c r="AX374" s="555"/>
      <c r="AY374" s="836"/>
      <c r="AZ374" s="555"/>
      <c r="BA374" s="836"/>
      <c r="BB374" s="555"/>
      <c r="BC374" s="836"/>
      <c r="BD374" s="555"/>
      <c r="BE374" s="836"/>
      <c r="BF374" s="555"/>
      <c r="BG374" s="836"/>
      <c r="BH374" s="555"/>
      <c r="BI374" s="836"/>
      <c r="BJ374" s="555"/>
      <c r="BK374" s="836"/>
      <c r="BL374" s="555"/>
      <c r="BM374" s="836"/>
      <c r="BN374" s="555"/>
      <c r="BO374" s="836"/>
      <c r="BP374" s="555"/>
      <c r="BQ374" s="838"/>
      <c r="BR374" s="838"/>
      <c r="BS374" s="838"/>
      <c r="BT374" s="838"/>
      <c r="BU374" s="838"/>
      <c r="BV374" s="838"/>
      <c r="BW374" s="838"/>
      <c r="BX374" s="838"/>
      <c r="BY374" s="838"/>
      <c r="BZ374" s="838"/>
      <c r="CA374" s="838"/>
      <c r="CB374" s="1154"/>
      <c r="CC374" s="838"/>
      <c r="CD374" s="838"/>
      <c r="CE374" s="838"/>
      <c r="CF374" s="838"/>
      <c r="CG374" s="838"/>
      <c r="CH374" s="838"/>
      <c r="CI374" s="838"/>
      <c r="CJ374" s="838"/>
      <c r="CK374" s="838"/>
      <c r="CL374" s="838"/>
      <c r="CM374" s="838"/>
      <c r="CN374" s="838"/>
      <c r="CO374" s="838"/>
      <c r="CP374" s="838"/>
      <c r="CQ374" s="838"/>
      <c r="CR374" s="838"/>
      <c r="CS374" s="838"/>
      <c r="CT374" s="838"/>
      <c r="CU374" s="838"/>
      <c r="CV374" s="838"/>
      <c r="CW374" s="838"/>
      <c r="CX374" s="838"/>
      <c r="CY374" s="838"/>
      <c r="CZ374" s="838"/>
      <c r="DA374" s="838"/>
      <c r="DB374" s="838"/>
      <c r="DC374" s="838"/>
      <c r="DD374" s="838"/>
      <c r="DE374" s="838"/>
      <c r="DF374" s="838"/>
      <c r="DG374" s="838"/>
      <c r="DH374" s="838"/>
      <c r="DI374" s="838"/>
      <c r="DJ374" s="838"/>
      <c r="DK374" s="838"/>
      <c r="DL374" s="838"/>
      <c r="DM374" s="838"/>
      <c r="DN374" s="838"/>
      <c r="DO374" s="838"/>
      <c r="DP374" s="838"/>
      <c r="DQ374" s="838"/>
      <c r="DR374" s="838"/>
      <c r="DS374" s="838"/>
      <c r="DT374" s="838"/>
      <c r="DU374" s="838"/>
      <c r="DV374" s="838"/>
      <c r="DW374" s="838"/>
      <c r="DX374" s="838"/>
      <c r="DY374" s="838"/>
      <c r="DZ374" s="838"/>
      <c r="EA374" s="838"/>
      <c r="EB374" s="838"/>
      <c r="EC374" s="838"/>
      <c r="ED374" s="838"/>
      <c r="EE374" s="838"/>
      <c r="EF374" s="838"/>
      <c r="EG374" s="838"/>
      <c r="EH374" s="838"/>
      <c r="EI374" s="838"/>
      <c r="EJ374" s="838"/>
      <c r="EK374" s="838"/>
      <c r="EL374" s="838"/>
      <c r="EM374" s="838"/>
      <c r="EN374" s="838"/>
      <c r="EO374" s="838"/>
      <c r="EP374" s="838"/>
      <c r="EQ374" s="838"/>
      <c r="ER374" s="838"/>
      <c r="ES374" s="838"/>
      <c r="ET374" s="838"/>
      <c r="EU374" s="838"/>
      <c r="EV374" s="838"/>
      <c r="EW374" s="838"/>
      <c r="EX374" s="838"/>
      <c r="EY374" s="838"/>
      <c r="EZ374" s="838"/>
      <c r="FA374" s="838"/>
      <c r="FB374" s="838"/>
      <c r="FC374" s="838"/>
      <c r="FD374" s="838"/>
      <c r="FE374" s="838"/>
      <c r="FF374" s="838"/>
      <c r="FG374" s="838"/>
      <c r="FH374" s="838"/>
      <c r="FI374" s="838"/>
      <c r="FJ374" s="838"/>
      <c r="FK374" s="838"/>
      <c r="FL374" s="838"/>
      <c r="FM374" s="838"/>
      <c r="FN374" s="838"/>
      <c r="FO374" s="838"/>
      <c r="FP374" s="838"/>
      <c r="FQ374" s="838"/>
      <c r="FR374" s="838"/>
      <c r="FS374" s="838"/>
      <c r="FT374" s="838"/>
      <c r="FU374" s="838"/>
      <c r="FV374" s="838"/>
      <c r="FW374" s="838"/>
      <c r="IA374" s="710"/>
      <c r="IP374" s="710"/>
      <c r="IT374" s="711"/>
      <c r="JX374" s="838"/>
      <c r="JY374" s="838"/>
      <c r="JZ374" s="838"/>
      <c r="KA374" s="838"/>
      <c r="KB374" s="838"/>
    </row>
    <row r="375" spans="1:288" customFormat="1">
      <c r="A375" s="836"/>
      <c r="B375" s="836"/>
      <c r="C375" s="838"/>
      <c r="D375" s="838"/>
      <c r="E375" s="838"/>
      <c r="F375" s="836"/>
      <c r="G375" s="836"/>
      <c r="H375" s="836"/>
      <c r="I375" s="836"/>
      <c r="J375" s="836"/>
      <c r="K375" s="836"/>
      <c r="L375" s="836"/>
      <c r="M375" s="838"/>
      <c r="N375" s="838"/>
      <c r="O375" s="838"/>
      <c r="P375" s="838"/>
      <c r="Q375" s="838"/>
      <c r="R375" s="838"/>
      <c r="S375" s="838"/>
      <c r="T375" s="838"/>
      <c r="U375" s="59"/>
      <c r="V375" s="59"/>
      <c r="W375" s="496"/>
      <c r="X375" s="496"/>
      <c r="Y375" s="496"/>
      <c r="Z375" s="496"/>
      <c r="AA375" s="512"/>
      <c r="AB375" s="836"/>
      <c r="AC375" s="836"/>
      <c r="AD375" s="555"/>
      <c r="AE375" s="512"/>
      <c r="AF375" s="836"/>
      <c r="AG375" s="836"/>
      <c r="AH375" s="555"/>
      <c r="AI375" s="836"/>
      <c r="AJ375" s="836"/>
      <c r="AK375" s="836"/>
      <c r="AL375" s="836"/>
      <c r="AM375" s="836"/>
      <c r="AN375" s="555"/>
      <c r="AO375" s="836"/>
      <c r="AP375" s="555"/>
      <c r="AQ375" s="836"/>
      <c r="AR375" s="555"/>
      <c r="AS375" s="836"/>
      <c r="AT375" s="555"/>
      <c r="AU375" s="836"/>
      <c r="AV375" s="555"/>
      <c r="AW375" s="836"/>
      <c r="AX375" s="555"/>
      <c r="AY375" s="836"/>
      <c r="AZ375" s="555"/>
      <c r="BA375" s="836"/>
      <c r="BB375" s="555"/>
      <c r="BC375" s="836"/>
      <c r="BD375" s="555"/>
      <c r="BE375" s="836"/>
      <c r="BF375" s="555"/>
      <c r="BG375" s="836"/>
      <c r="BH375" s="555"/>
      <c r="BI375" s="836"/>
      <c r="BJ375" s="555"/>
      <c r="BK375" s="836"/>
      <c r="BL375" s="555"/>
      <c r="BM375" s="836"/>
      <c r="BN375" s="555"/>
      <c r="BO375" s="836"/>
      <c r="BP375" s="555"/>
      <c r="BQ375" s="838"/>
      <c r="BR375" s="838"/>
      <c r="BS375" s="838"/>
      <c r="BT375" s="838"/>
      <c r="BU375" s="838"/>
      <c r="BV375" s="838"/>
      <c r="BW375" s="838"/>
      <c r="BX375" s="838"/>
      <c r="BY375" s="838"/>
      <c r="BZ375" s="838"/>
      <c r="CA375" s="838"/>
      <c r="CB375" s="1154"/>
      <c r="CC375" s="838"/>
      <c r="CD375" s="838"/>
      <c r="CE375" s="838"/>
      <c r="CF375" s="838"/>
      <c r="CG375" s="838"/>
      <c r="CH375" s="838"/>
      <c r="CI375" s="838"/>
      <c r="CJ375" s="838"/>
      <c r="CK375" s="838"/>
      <c r="CL375" s="838"/>
      <c r="CM375" s="838"/>
      <c r="CN375" s="838"/>
      <c r="CO375" s="838"/>
      <c r="CP375" s="838"/>
      <c r="CQ375" s="838"/>
      <c r="CR375" s="838"/>
      <c r="CS375" s="838"/>
      <c r="CT375" s="838"/>
      <c r="CU375" s="838"/>
      <c r="CV375" s="838"/>
      <c r="CW375" s="838"/>
      <c r="CX375" s="838"/>
      <c r="CY375" s="838"/>
      <c r="CZ375" s="838"/>
      <c r="DA375" s="838"/>
      <c r="DB375" s="838"/>
      <c r="DC375" s="838"/>
      <c r="DD375" s="838"/>
      <c r="DE375" s="838"/>
      <c r="DF375" s="838"/>
      <c r="DG375" s="838"/>
      <c r="DH375" s="838"/>
      <c r="DI375" s="838"/>
      <c r="DJ375" s="838"/>
      <c r="DK375" s="838"/>
      <c r="DL375" s="838"/>
      <c r="DM375" s="838"/>
      <c r="DN375" s="838"/>
      <c r="DO375" s="838"/>
      <c r="DP375" s="838"/>
      <c r="DQ375" s="838"/>
      <c r="DR375" s="838"/>
      <c r="DS375" s="838"/>
      <c r="DT375" s="838"/>
      <c r="DU375" s="838"/>
      <c r="DV375" s="838"/>
      <c r="DW375" s="838"/>
      <c r="DX375" s="838"/>
      <c r="DY375" s="838"/>
      <c r="DZ375" s="838"/>
      <c r="EA375" s="838"/>
      <c r="EB375" s="838"/>
      <c r="EC375" s="838"/>
      <c r="ED375" s="838"/>
      <c r="EE375" s="838"/>
      <c r="EF375" s="838"/>
      <c r="EG375" s="838"/>
      <c r="EH375" s="838"/>
      <c r="EI375" s="838"/>
      <c r="EJ375" s="838"/>
      <c r="EK375" s="838"/>
      <c r="EL375" s="838"/>
      <c r="EM375" s="838"/>
      <c r="EN375" s="838"/>
      <c r="EO375" s="838"/>
      <c r="EP375" s="838"/>
      <c r="EQ375" s="838"/>
      <c r="ER375" s="838"/>
      <c r="ES375" s="838"/>
      <c r="ET375" s="838"/>
      <c r="EU375" s="838"/>
      <c r="EV375" s="838"/>
      <c r="EW375" s="838"/>
      <c r="EX375" s="838"/>
      <c r="EY375" s="838"/>
      <c r="EZ375" s="838"/>
      <c r="FA375" s="838"/>
      <c r="FB375" s="838"/>
      <c r="FC375" s="838"/>
      <c r="FD375" s="838"/>
      <c r="FE375" s="838"/>
      <c r="FF375" s="838"/>
      <c r="FG375" s="838"/>
      <c r="FH375" s="838"/>
      <c r="FI375" s="838"/>
      <c r="FJ375" s="838"/>
      <c r="FK375" s="838"/>
      <c r="FL375" s="838"/>
      <c r="FM375" s="838"/>
      <c r="FN375" s="838"/>
      <c r="FO375" s="838"/>
      <c r="FP375" s="838"/>
      <c r="FQ375" s="838"/>
      <c r="FR375" s="838"/>
      <c r="FS375" s="838"/>
      <c r="FT375" s="838"/>
      <c r="FU375" s="838"/>
      <c r="FV375" s="838"/>
      <c r="FW375" s="838"/>
      <c r="IA375" s="710"/>
      <c r="IP375" s="710"/>
      <c r="IT375" s="711"/>
      <c r="JX375" s="838"/>
      <c r="JY375" s="838"/>
      <c r="JZ375" s="838"/>
      <c r="KA375" s="838"/>
      <c r="KB375" s="838"/>
    </row>
    <row r="376" spans="1:288" customFormat="1">
      <c r="A376" s="836"/>
      <c r="B376" s="836"/>
      <c r="C376" s="838"/>
      <c r="D376" s="838"/>
      <c r="E376" s="838"/>
      <c r="F376" s="836"/>
      <c r="G376" s="836"/>
      <c r="H376" s="836"/>
      <c r="I376" s="836"/>
      <c r="J376" s="836"/>
      <c r="K376" s="836"/>
      <c r="L376" s="836"/>
      <c r="M376" s="838"/>
      <c r="N376" s="838"/>
      <c r="O376" s="838"/>
      <c r="P376" s="838"/>
      <c r="Q376" s="838"/>
      <c r="R376" s="838"/>
      <c r="S376" s="838"/>
      <c r="T376" s="838"/>
      <c r="U376" s="59"/>
      <c r="V376" s="59"/>
      <c r="W376" s="496"/>
      <c r="X376" s="496"/>
      <c r="Y376" s="496"/>
      <c r="Z376" s="496"/>
      <c r="AA376" s="512"/>
      <c r="AB376" s="836"/>
      <c r="AC376" s="836"/>
      <c r="AD376" s="555"/>
      <c r="AE376" s="512"/>
      <c r="AF376" s="836"/>
      <c r="AG376" s="836"/>
      <c r="AH376" s="555"/>
      <c r="AI376" s="836"/>
      <c r="AJ376" s="836"/>
      <c r="AK376" s="836"/>
      <c r="AL376" s="836"/>
      <c r="AM376" s="836"/>
      <c r="AN376" s="555"/>
      <c r="AO376" s="836"/>
      <c r="AP376" s="555"/>
      <c r="AQ376" s="836"/>
      <c r="AR376" s="555"/>
      <c r="AS376" s="836"/>
      <c r="AT376" s="555"/>
      <c r="AU376" s="836"/>
      <c r="AV376" s="555"/>
      <c r="AW376" s="836"/>
      <c r="AX376" s="555"/>
      <c r="AY376" s="836"/>
      <c r="AZ376" s="555"/>
      <c r="BA376" s="836"/>
      <c r="BB376" s="555"/>
      <c r="BC376" s="836"/>
      <c r="BD376" s="555"/>
      <c r="BE376" s="836"/>
      <c r="BF376" s="555"/>
      <c r="BG376" s="836"/>
      <c r="BH376" s="555"/>
      <c r="BI376" s="836"/>
      <c r="BJ376" s="555"/>
      <c r="BK376" s="836"/>
      <c r="BL376" s="555"/>
      <c r="BM376" s="836"/>
      <c r="BN376" s="555"/>
      <c r="BO376" s="836"/>
      <c r="BP376" s="555"/>
      <c r="BQ376" s="838"/>
      <c r="BR376" s="838"/>
      <c r="BS376" s="838"/>
      <c r="BT376" s="838"/>
      <c r="BU376" s="838"/>
      <c r="BV376" s="838"/>
      <c r="BW376" s="838"/>
      <c r="BX376" s="838"/>
      <c r="BY376" s="838"/>
      <c r="BZ376" s="838"/>
      <c r="CA376" s="838"/>
      <c r="CB376" s="1154"/>
      <c r="CC376" s="838"/>
      <c r="CD376" s="838"/>
      <c r="CE376" s="838"/>
      <c r="CF376" s="838"/>
      <c r="CG376" s="838"/>
      <c r="CH376" s="838"/>
      <c r="CI376" s="838"/>
      <c r="CJ376" s="838"/>
      <c r="CK376" s="838"/>
      <c r="CL376" s="838"/>
      <c r="CM376" s="838"/>
      <c r="CN376" s="838"/>
      <c r="CO376" s="838"/>
      <c r="CP376" s="838"/>
      <c r="CQ376" s="838"/>
      <c r="CR376" s="838"/>
      <c r="CS376" s="838"/>
      <c r="CT376" s="838"/>
      <c r="CU376" s="838"/>
      <c r="CV376" s="838"/>
      <c r="CW376" s="838"/>
      <c r="CX376" s="838"/>
      <c r="CY376" s="838"/>
      <c r="CZ376" s="838"/>
      <c r="DA376" s="838"/>
      <c r="DB376" s="838"/>
      <c r="DC376" s="838"/>
      <c r="DD376" s="838"/>
      <c r="DE376" s="838"/>
      <c r="DF376" s="838"/>
      <c r="DG376" s="838"/>
      <c r="DH376" s="838"/>
      <c r="DI376" s="838"/>
      <c r="DJ376" s="838"/>
      <c r="DK376" s="838"/>
      <c r="DL376" s="838"/>
      <c r="DM376" s="838"/>
      <c r="DN376" s="838"/>
      <c r="DO376" s="838"/>
      <c r="DP376" s="838"/>
      <c r="DQ376" s="838"/>
      <c r="DR376" s="838"/>
      <c r="DS376" s="838"/>
      <c r="DT376" s="838"/>
      <c r="DU376" s="838"/>
      <c r="DV376" s="838"/>
      <c r="DW376" s="838"/>
      <c r="DX376" s="838"/>
      <c r="DY376" s="838"/>
      <c r="DZ376" s="838"/>
      <c r="EA376" s="838"/>
      <c r="EB376" s="838"/>
      <c r="EC376" s="838"/>
      <c r="ED376" s="838"/>
      <c r="EE376" s="838"/>
      <c r="EF376" s="838"/>
      <c r="EG376" s="838"/>
      <c r="EH376" s="838"/>
      <c r="EI376" s="838"/>
      <c r="EJ376" s="838"/>
      <c r="EK376" s="838"/>
      <c r="EL376" s="838"/>
      <c r="EM376" s="838"/>
      <c r="EN376" s="838"/>
      <c r="EO376" s="838"/>
      <c r="EP376" s="838"/>
      <c r="EQ376" s="838"/>
      <c r="ER376" s="838"/>
      <c r="ES376" s="838"/>
      <c r="ET376" s="838"/>
      <c r="EU376" s="838"/>
      <c r="EV376" s="838"/>
      <c r="EW376" s="838"/>
      <c r="EX376" s="838"/>
      <c r="EY376" s="838"/>
      <c r="EZ376" s="838"/>
      <c r="FA376" s="838"/>
      <c r="FB376" s="838"/>
      <c r="FC376" s="838"/>
      <c r="FD376" s="838"/>
      <c r="FE376" s="838"/>
      <c r="FF376" s="838"/>
      <c r="FG376" s="838"/>
      <c r="FH376" s="838"/>
      <c r="FI376" s="838"/>
      <c r="FJ376" s="838"/>
      <c r="FK376" s="838"/>
      <c r="FL376" s="838"/>
      <c r="FM376" s="838"/>
      <c r="FN376" s="838"/>
      <c r="FO376" s="838"/>
      <c r="FP376" s="838"/>
      <c r="FQ376" s="838"/>
      <c r="FR376" s="838"/>
      <c r="FS376" s="838"/>
      <c r="FT376" s="838"/>
      <c r="FU376" s="838"/>
      <c r="FV376" s="838"/>
      <c r="FW376" s="838"/>
      <c r="IA376" s="710"/>
      <c r="IP376" s="710"/>
      <c r="IT376" s="711"/>
      <c r="JX376" s="838"/>
      <c r="JY376" s="838"/>
      <c r="JZ376" s="838"/>
      <c r="KA376" s="838"/>
      <c r="KB376" s="838"/>
    </row>
    <row r="377" spans="1:288" customFormat="1">
      <c r="A377" s="836"/>
      <c r="B377" s="836"/>
      <c r="C377" s="838"/>
      <c r="D377" s="838"/>
      <c r="E377" s="838"/>
      <c r="F377" s="836"/>
      <c r="G377" s="836"/>
      <c r="H377" s="836"/>
      <c r="I377" s="836"/>
      <c r="J377" s="836"/>
      <c r="K377" s="836"/>
      <c r="L377" s="836"/>
      <c r="M377" s="838"/>
      <c r="N377" s="838"/>
      <c r="O377" s="838"/>
      <c r="P377" s="838"/>
      <c r="Q377" s="838"/>
      <c r="R377" s="838"/>
      <c r="S377" s="838"/>
      <c r="T377" s="838"/>
      <c r="U377" s="59"/>
      <c r="V377" s="59"/>
      <c r="W377" s="496"/>
      <c r="X377" s="496"/>
      <c r="Y377" s="496"/>
      <c r="Z377" s="496"/>
      <c r="AA377" s="512"/>
      <c r="AB377" s="836"/>
      <c r="AC377" s="836"/>
      <c r="AD377" s="555"/>
      <c r="AE377" s="512"/>
      <c r="AF377" s="836"/>
      <c r="AG377" s="836"/>
      <c r="AH377" s="555"/>
      <c r="AI377" s="836"/>
      <c r="AJ377" s="836"/>
      <c r="AK377" s="836"/>
      <c r="AL377" s="836"/>
      <c r="AM377" s="836"/>
      <c r="AN377" s="555"/>
      <c r="AO377" s="836"/>
      <c r="AP377" s="555"/>
      <c r="AQ377" s="836"/>
      <c r="AR377" s="555"/>
      <c r="AS377" s="836"/>
      <c r="AT377" s="555"/>
      <c r="AU377" s="836"/>
      <c r="AV377" s="555"/>
      <c r="AW377" s="836"/>
      <c r="AX377" s="555"/>
      <c r="AY377" s="836"/>
      <c r="AZ377" s="555"/>
      <c r="BA377" s="836"/>
      <c r="BB377" s="555"/>
      <c r="BC377" s="836"/>
      <c r="BD377" s="555"/>
      <c r="BE377" s="836"/>
      <c r="BF377" s="555"/>
      <c r="BG377" s="836"/>
      <c r="BH377" s="555"/>
      <c r="BI377" s="836"/>
      <c r="BJ377" s="555"/>
      <c r="BK377" s="836"/>
      <c r="BL377" s="555"/>
      <c r="BM377" s="836"/>
      <c r="BN377" s="555"/>
      <c r="BO377" s="836"/>
      <c r="BP377" s="555"/>
      <c r="BQ377" s="838"/>
      <c r="BR377" s="838"/>
      <c r="BS377" s="838"/>
      <c r="BT377" s="838"/>
      <c r="BU377" s="838"/>
      <c r="BV377" s="838"/>
      <c r="BW377" s="838"/>
      <c r="BX377" s="838"/>
      <c r="BY377" s="838"/>
      <c r="BZ377" s="838"/>
      <c r="CA377" s="838"/>
      <c r="CB377" s="1154"/>
      <c r="CC377" s="838"/>
      <c r="CD377" s="838"/>
      <c r="CE377" s="838"/>
      <c r="CF377" s="838"/>
      <c r="CG377" s="838"/>
      <c r="CH377" s="838"/>
      <c r="CI377" s="838"/>
      <c r="CJ377" s="838"/>
      <c r="CK377" s="838"/>
      <c r="CL377" s="838"/>
      <c r="CM377" s="838"/>
      <c r="CN377" s="838"/>
      <c r="CO377" s="838"/>
      <c r="CP377" s="838"/>
      <c r="CQ377" s="838"/>
      <c r="CR377" s="838"/>
      <c r="CS377" s="838"/>
      <c r="CT377" s="838"/>
      <c r="CU377" s="838"/>
      <c r="CV377" s="838"/>
      <c r="CW377" s="838"/>
      <c r="CX377" s="838"/>
      <c r="CY377" s="838"/>
      <c r="CZ377" s="838"/>
      <c r="DA377" s="838"/>
      <c r="DB377" s="838"/>
      <c r="DC377" s="838"/>
      <c r="DD377" s="838"/>
      <c r="DE377" s="838"/>
      <c r="DF377" s="838"/>
      <c r="DG377" s="838"/>
      <c r="DH377" s="838"/>
      <c r="DI377" s="838"/>
      <c r="DJ377" s="838"/>
      <c r="DK377" s="838"/>
      <c r="DL377" s="838"/>
      <c r="DM377" s="838"/>
      <c r="DN377" s="838"/>
      <c r="DO377" s="838"/>
      <c r="DP377" s="838"/>
      <c r="DQ377" s="838"/>
      <c r="DR377" s="838"/>
      <c r="DS377" s="838"/>
      <c r="DT377" s="838"/>
      <c r="DU377" s="838"/>
      <c r="DV377" s="838"/>
      <c r="DW377" s="838"/>
      <c r="DX377" s="838"/>
      <c r="DY377" s="838"/>
      <c r="DZ377" s="838"/>
      <c r="EA377" s="838"/>
      <c r="EB377" s="838"/>
      <c r="EC377" s="838"/>
      <c r="ED377" s="838"/>
      <c r="EE377" s="838"/>
      <c r="EF377" s="838"/>
      <c r="EG377" s="838"/>
      <c r="EH377" s="838"/>
      <c r="EI377" s="838"/>
      <c r="EJ377" s="838"/>
      <c r="EK377" s="838"/>
      <c r="EL377" s="838"/>
      <c r="EM377" s="838"/>
      <c r="EN377" s="838"/>
      <c r="EO377" s="838"/>
      <c r="EP377" s="838"/>
      <c r="EQ377" s="838"/>
      <c r="ER377" s="838"/>
      <c r="ES377" s="838"/>
      <c r="ET377" s="838"/>
      <c r="EU377" s="838"/>
      <c r="EV377" s="838"/>
      <c r="EW377" s="838"/>
      <c r="EX377" s="838"/>
      <c r="EY377" s="838"/>
      <c r="EZ377" s="838"/>
      <c r="FA377" s="838"/>
      <c r="FB377" s="838"/>
      <c r="FC377" s="838"/>
      <c r="FD377" s="838"/>
      <c r="FE377" s="838"/>
      <c r="FF377" s="838"/>
      <c r="FG377" s="838"/>
      <c r="FH377" s="838"/>
      <c r="FI377" s="838"/>
      <c r="FJ377" s="838"/>
      <c r="FK377" s="838"/>
      <c r="FL377" s="838"/>
      <c r="FM377" s="838"/>
      <c r="FN377" s="838"/>
      <c r="FO377" s="838"/>
      <c r="FP377" s="838"/>
      <c r="FQ377" s="838"/>
      <c r="FR377" s="838"/>
      <c r="FS377" s="838"/>
      <c r="FT377" s="838"/>
      <c r="FU377" s="838"/>
      <c r="FV377" s="838"/>
      <c r="FW377" s="838"/>
      <c r="IA377" s="710"/>
      <c r="IP377" s="710"/>
      <c r="IT377" s="711"/>
      <c r="JX377" s="838"/>
      <c r="JY377" s="838"/>
      <c r="JZ377" s="838"/>
      <c r="KA377" s="838"/>
      <c r="KB377" s="838"/>
    </row>
    <row r="378" spans="1:288" customFormat="1">
      <c r="A378" s="836"/>
      <c r="B378" s="836"/>
      <c r="C378" s="838"/>
      <c r="D378" s="838"/>
      <c r="E378" s="838"/>
      <c r="F378" s="836"/>
      <c r="G378" s="836"/>
      <c r="H378" s="836"/>
      <c r="I378" s="836"/>
      <c r="J378" s="836"/>
      <c r="K378" s="836"/>
      <c r="L378" s="836"/>
      <c r="M378" s="838"/>
      <c r="N378" s="838"/>
      <c r="O378" s="838"/>
      <c r="P378" s="838"/>
      <c r="Q378" s="838"/>
      <c r="R378" s="838"/>
      <c r="S378" s="838"/>
      <c r="T378" s="838"/>
      <c r="U378" s="59"/>
      <c r="V378" s="59"/>
      <c r="W378" s="496"/>
      <c r="X378" s="496"/>
      <c r="Y378" s="496"/>
      <c r="Z378" s="496"/>
      <c r="AA378" s="512"/>
      <c r="AB378" s="836"/>
      <c r="AC378" s="836"/>
      <c r="AD378" s="555"/>
      <c r="AE378" s="512"/>
      <c r="AF378" s="836"/>
      <c r="AG378" s="836"/>
      <c r="AH378" s="555"/>
      <c r="AI378" s="836"/>
      <c r="AJ378" s="836"/>
      <c r="AK378" s="836"/>
      <c r="AL378" s="836"/>
      <c r="AM378" s="836"/>
      <c r="AN378" s="555"/>
      <c r="AO378" s="836"/>
      <c r="AP378" s="555"/>
      <c r="AQ378" s="836"/>
      <c r="AR378" s="555"/>
      <c r="AS378" s="836"/>
      <c r="AT378" s="555"/>
      <c r="AU378" s="836"/>
      <c r="AV378" s="555"/>
      <c r="AW378" s="836"/>
      <c r="AX378" s="555"/>
      <c r="AY378" s="836"/>
      <c r="AZ378" s="555"/>
      <c r="BA378" s="836"/>
      <c r="BB378" s="555"/>
      <c r="BC378" s="836"/>
      <c r="BD378" s="555"/>
      <c r="BE378" s="836"/>
      <c r="BF378" s="555"/>
      <c r="BG378" s="836"/>
      <c r="BH378" s="555"/>
      <c r="BI378" s="836"/>
      <c r="BJ378" s="555"/>
      <c r="BK378" s="836"/>
      <c r="BL378" s="555"/>
      <c r="BM378" s="836"/>
      <c r="BN378" s="555"/>
      <c r="BO378" s="836"/>
      <c r="BP378" s="555"/>
      <c r="BQ378" s="838"/>
      <c r="BR378" s="838"/>
      <c r="BS378" s="838"/>
      <c r="BT378" s="838"/>
      <c r="BU378" s="838"/>
      <c r="BV378" s="838"/>
      <c r="BW378" s="838"/>
      <c r="BX378" s="838"/>
      <c r="BY378" s="838"/>
      <c r="BZ378" s="838"/>
      <c r="CA378" s="838"/>
      <c r="CB378" s="1154"/>
      <c r="CC378" s="838"/>
      <c r="CD378" s="838"/>
      <c r="CE378" s="838"/>
      <c r="CF378" s="838"/>
      <c r="CG378" s="838"/>
      <c r="CH378" s="838"/>
      <c r="CI378" s="838"/>
      <c r="CJ378" s="838"/>
      <c r="CK378" s="838"/>
      <c r="CL378" s="838"/>
      <c r="CM378" s="838"/>
      <c r="CN378" s="838"/>
      <c r="CO378" s="838"/>
      <c r="CP378" s="838"/>
      <c r="CQ378" s="838"/>
      <c r="CR378" s="838"/>
      <c r="CS378" s="838"/>
      <c r="CT378" s="838"/>
      <c r="CU378" s="838"/>
      <c r="CV378" s="838"/>
      <c r="CW378" s="838"/>
      <c r="CX378" s="838"/>
      <c r="CY378" s="838"/>
      <c r="CZ378" s="838"/>
      <c r="DA378" s="838"/>
      <c r="DB378" s="838"/>
      <c r="DC378" s="838"/>
      <c r="DD378" s="838"/>
      <c r="DE378" s="838"/>
      <c r="DF378" s="838"/>
      <c r="DG378" s="838"/>
      <c r="DH378" s="838"/>
      <c r="DI378" s="838"/>
      <c r="DJ378" s="838"/>
      <c r="DK378" s="838"/>
      <c r="DL378" s="838"/>
      <c r="DM378" s="838"/>
      <c r="DN378" s="838"/>
      <c r="DO378" s="838"/>
      <c r="DP378" s="838"/>
      <c r="DQ378" s="838"/>
      <c r="DR378" s="838"/>
      <c r="DS378" s="838"/>
      <c r="DT378" s="838"/>
      <c r="DU378" s="838"/>
      <c r="DV378" s="838"/>
      <c r="DW378" s="838"/>
      <c r="DX378" s="838"/>
      <c r="DY378" s="838"/>
      <c r="DZ378" s="838"/>
      <c r="EA378" s="838"/>
      <c r="EB378" s="838"/>
      <c r="EC378" s="838"/>
      <c r="ED378" s="838"/>
      <c r="EE378" s="838"/>
      <c r="EF378" s="838"/>
      <c r="EG378" s="838"/>
      <c r="EH378" s="838"/>
      <c r="EI378" s="838"/>
      <c r="EJ378" s="838"/>
      <c r="EK378" s="838"/>
      <c r="EL378" s="838"/>
      <c r="EM378" s="838"/>
      <c r="EN378" s="838"/>
      <c r="EO378" s="838"/>
      <c r="EP378" s="838"/>
      <c r="EQ378" s="838"/>
      <c r="ER378" s="838"/>
      <c r="ES378" s="838"/>
      <c r="ET378" s="838"/>
      <c r="EU378" s="838"/>
      <c r="EV378" s="838"/>
      <c r="EW378" s="838"/>
      <c r="EX378" s="838"/>
      <c r="EY378" s="838"/>
      <c r="EZ378" s="838"/>
      <c r="FA378" s="838"/>
      <c r="FB378" s="838"/>
      <c r="FC378" s="838"/>
      <c r="FD378" s="838"/>
      <c r="FE378" s="838"/>
      <c r="FF378" s="838"/>
      <c r="FG378" s="838"/>
      <c r="FH378" s="838"/>
      <c r="FI378" s="838"/>
      <c r="FJ378" s="838"/>
      <c r="FK378" s="838"/>
      <c r="FL378" s="838"/>
      <c r="FM378" s="838"/>
      <c r="FN378" s="838"/>
      <c r="FO378" s="838"/>
      <c r="FP378" s="838"/>
      <c r="FQ378" s="838"/>
      <c r="FR378" s="838"/>
      <c r="FS378" s="838"/>
      <c r="FT378" s="838"/>
      <c r="FU378" s="838"/>
      <c r="FV378" s="838"/>
      <c r="FW378" s="838"/>
      <c r="IA378" s="710"/>
      <c r="IP378" s="710"/>
      <c r="IT378" s="711"/>
      <c r="JX378" s="838"/>
      <c r="JY378" s="838"/>
      <c r="JZ378" s="838"/>
      <c r="KA378" s="838"/>
      <c r="KB378" s="838"/>
    </row>
    <row r="379" spans="1:288" customFormat="1">
      <c r="A379" s="836"/>
      <c r="B379" s="836"/>
      <c r="C379" s="838"/>
      <c r="D379" s="838"/>
      <c r="E379" s="838"/>
      <c r="F379" s="836"/>
      <c r="G379" s="836"/>
      <c r="H379" s="836"/>
      <c r="I379" s="836"/>
      <c r="J379" s="836"/>
      <c r="K379" s="836"/>
      <c r="L379" s="836"/>
      <c r="M379" s="838"/>
      <c r="N379" s="838"/>
      <c r="O379" s="838"/>
      <c r="P379" s="838"/>
      <c r="Q379" s="838"/>
      <c r="R379" s="838"/>
      <c r="S379" s="838"/>
      <c r="T379" s="838"/>
      <c r="U379" s="59"/>
      <c r="V379" s="59"/>
      <c r="W379" s="496"/>
      <c r="X379" s="496"/>
      <c r="Y379" s="496"/>
      <c r="Z379" s="496"/>
      <c r="AA379" s="512"/>
      <c r="AB379" s="836"/>
      <c r="AC379" s="836"/>
      <c r="AD379" s="555"/>
      <c r="AE379" s="512"/>
      <c r="AF379" s="836"/>
      <c r="AG379" s="836"/>
      <c r="AH379" s="555"/>
      <c r="AI379" s="836"/>
      <c r="AJ379" s="836"/>
      <c r="AK379" s="836"/>
      <c r="AL379" s="836"/>
      <c r="AM379" s="836"/>
      <c r="AN379" s="555"/>
      <c r="AO379" s="836"/>
      <c r="AP379" s="555"/>
      <c r="AQ379" s="836"/>
      <c r="AR379" s="555"/>
      <c r="AS379" s="836"/>
      <c r="AT379" s="555"/>
      <c r="AU379" s="836"/>
      <c r="AV379" s="555"/>
      <c r="AW379" s="836"/>
      <c r="AX379" s="555"/>
      <c r="AY379" s="836"/>
      <c r="AZ379" s="555"/>
      <c r="BA379" s="836"/>
      <c r="BB379" s="555"/>
      <c r="BC379" s="836"/>
      <c r="BD379" s="555"/>
      <c r="BE379" s="836"/>
      <c r="BF379" s="555"/>
      <c r="BG379" s="836"/>
      <c r="BH379" s="555"/>
      <c r="BI379" s="836"/>
      <c r="BJ379" s="555"/>
      <c r="BK379" s="836"/>
      <c r="BL379" s="555"/>
      <c r="BM379" s="836"/>
      <c r="BN379" s="555"/>
      <c r="BO379" s="836"/>
      <c r="BP379" s="555"/>
      <c r="BQ379" s="838"/>
      <c r="BR379" s="838"/>
      <c r="BS379" s="838"/>
      <c r="BT379" s="838"/>
      <c r="BU379" s="838"/>
      <c r="BV379" s="838"/>
      <c r="BW379" s="838"/>
      <c r="BX379" s="838"/>
      <c r="BY379" s="838"/>
      <c r="BZ379" s="838"/>
      <c r="CA379" s="838"/>
      <c r="CB379" s="1154"/>
      <c r="CC379" s="838"/>
      <c r="CD379" s="838"/>
      <c r="CE379" s="838"/>
      <c r="CF379" s="838"/>
      <c r="CG379" s="838"/>
      <c r="CH379" s="838"/>
      <c r="CI379" s="838"/>
      <c r="CJ379" s="838"/>
      <c r="CK379" s="838"/>
      <c r="CL379" s="838"/>
      <c r="CM379" s="838"/>
      <c r="CN379" s="838"/>
      <c r="CO379" s="838"/>
      <c r="CP379" s="838"/>
      <c r="CQ379" s="838"/>
      <c r="CR379" s="838"/>
      <c r="CS379" s="838"/>
      <c r="CT379" s="838"/>
      <c r="CU379" s="838"/>
      <c r="CV379" s="838"/>
      <c r="CW379" s="838"/>
      <c r="CX379" s="838"/>
      <c r="CY379" s="838"/>
      <c r="CZ379" s="838"/>
      <c r="DA379" s="838"/>
      <c r="DB379" s="838"/>
      <c r="DC379" s="838"/>
      <c r="DD379" s="838"/>
      <c r="DE379" s="838"/>
      <c r="DF379" s="838"/>
      <c r="DG379" s="838"/>
      <c r="DH379" s="838"/>
      <c r="DI379" s="838"/>
      <c r="DJ379" s="838"/>
      <c r="DK379" s="838"/>
      <c r="DL379" s="838"/>
      <c r="DM379" s="838"/>
      <c r="DN379" s="838"/>
      <c r="DO379" s="838"/>
      <c r="DP379" s="838"/>
      <c r="DQ379" s="838"/>
      <c r="DR379" s="838"/>
      <c r="DS379" s="838"/>
      <c r="DT379" s="838"/>
      <c r="DU379" s="838"/>
      <c r="DV379" s="838"/>
      <c r="DW379" s="838"/>
      <c r="DX379" s="838"/>
      <c r="DY379" s="838"/>
      <c r="DZ379" s="838"/>
      <c r="EA379" s="838"/>
      <c r="EB379" s="838"/>
      <c r="EC379" s="838"/>
      <c r="ED379" s="838"/>
      <c r="EE379" s="838"/>
      <c r="EF379" s="838"/>
      <c r="EG379" s="838"/>
      <c r="EH379" s="838"/>
      <c r="EI379" s="838"/>
      <c r="EJ379" s="838"/>
      <c r="EK379" s="838"/>
      <c r="EL379" s="838"/>
      <c r="EM379" s="838"/>
      <c r="EN379" s="838"/>
      <c r="EO379" s="838"/>
      <c r="EP379" s="838"/>
      <c r="EQ379" s="838"/>
      <c r="ER379" s="838"/>
      <c r="ES379" s="838"/>
      <c r="ET379" s="838"/>
      <c r="EU379" s="838"/>
      <c r="EV379" s="838"/>
      <c r="EW379" s="838"/>
      <c r="EX379" s="838"/>
      <c r="EY379" s="838"/>
      <c r="EZ379" s="838"/>
      <c r="FA379" s="838"/>
      <c r="FB379" s="838"/>
      <c r="FC379" s="838"/>
      <c r="FD379" s="838"/>
      <c r="FE379" s="838"/>
      <c r="FF379" s="838"/>
      <c r="FG379" s="838"/>
      <c r="FH379" s="838"/>
      <c r="FI379" s="838"/>
      <c r="FJ379" s="838"/>
      <c r="FK379" s="838"/>
      <c r="FL379" s="838"/>
      <c r="FM379" s="838"/>
      <c r="FN379" s="838"/>
      <c r="FO379" s="838"/>
      <c r="FP379" s="838"/>
      <c r="FQ379" s="838"/>
      <c r="FR379" s="838"/>
      <c r="FS379" s="838"/>
      <c r="FT379" s="838"/>
      <c r="FU379" s="838"/>
      <c r="FV379" s="838"/>
      <c r="FW379" s="838"/>
      <c r="IA379" s="710"/>
      <c r="IP379" s="710"/>
      <c r="IT379" s="711"/>
      <c r="JX379" s="838"/>
      <c r="JY379" s="838"/>
      <c r="JZ379" s="838"/>
      <c r="KA379" s="838"/>
      <c r="KB379" s="838"/>
    </row>
    <row r="380" spans="1:288" customFormat="1">
      <c r="A380" s="836"/>
      <c r="B380" s="836"/>
      <c r="C380" s="838"/>
      <c r="D380" s="838"/>
      <c r="E380" s="838"/>
      <c r="F380" s="836"/>
      <c r="G380" s="836"/>
      <c r="H380" s="836"/>
      <c r="I380" s="836"/>
      <c r="J380" s="836"/>
      <c r="K380" s="836"/>
      <c r="L380" s="836"/>
      <c r="M380" s="838"/>
      <c r="N380" s="838"/>
      <c r="O380" s="838"/>
      <c r="P380" s="838"/>
      <c r="Q380" s="838"/>
      <c r="R380" s="838"/>
      <c r="S380" s="838"/>
      <c r="T380" s="838"/>
      <c r="U380" s="59"/>
      <c r="V380" s="59"/>
      <c r="W380" s="496"/>
      <c r="X380" s="496"/>
      <c r="Y380" s="496"/>
      <c r="Z380" s="496"/>
      <c r="AA380" s="512"/>
      <c r="AB380" s="836"/>
      <c r="AC380" s="836"/>
      <c r="AD380" s="555"/>
      <c r="AE380" s="512"/>
      <c r="AF380" s="836"/>
      <c r="AG380" s="836"/>
      <c r="AH380" s="555"/>
      <c r="AI380" s="836"/>
      <c r="AJ380" s="836"/>
      <c r="AK380" s="836"/>
      <c r="AL380" s="836"/>
      <c r="AM380" s="836"/>
      <c r="AN380" s="555"/>
      <c r="AO380" s="836"/>
      <c r="AP380" s="555"/>
      <c r="AQ380" s="836"/>
      <c r="AR380" s="555"/>
      <c r="AS380" s="836"/>
      <c r="AT380" s="555"/>
      <c r="AU380" s="836"/>
      <c r="AV380" s="555"/>
      <c r="AW380" s="836"/>
      <c r="AX380" s="555"/>
      <c r="AY380" s="836"/>
      <c r="AZ380" s="555"/>
      <c r="BA380" s="836"/>
      <c r="BB380" s="555"/>
      <c r="BC380" s="836"/>
      <c r="BD380" s="555"/>
      <c r="BE380" s="836"/>
      <c r="BF380" s="555"/>
      <c r="BG380" s="836"/>
      <c r="BH380" s="555"/>
      <c r="BI380" s="836"/>
      <c r="BJ380" s="555"/>
      <c r="BK380" s="836"/>
      <c r="BL380" s="555"/>
      <c r="BM380" s="836"/>
      <c r="BN380" s="555"/>
      <c r="BO380" s="836"/>
      <c r="BP380" s="555"/>
      <c r="BQ380" s="838"/>
      <c r="BR380" s="838"/>
      <c r="BS380" s="838"/>
      <c r="BT380" s="838"/>
      <c r="BU380" s="838"/>
      <c r="BV380" s="838"/>
      <c r="BW380" s="838"/>
      <c r="BX380" s="838"/>
      <c r="BY380" s="838"/>
      <c r="BZ380" s="838"/>
      <c r="CA380" s="838"/>
      <c r="CB380" s="1154"/>
      <c r="CC380" s="838"/>
      <c r="CD380" s="838"/>
      <c r="CE380" s="838"/>
      <c r="CF380" s="838"/>
      <c r="CG380" s="838"/>
      <c r="CH380" s="838"/>
      <c r="CI380" s="838"/>
      <c r="CJ380" s="838"/>
      <c r="CK380" s="838"/>
      <c r="CL380" s="838"/>
      <c r="CM380" s="838"/>
      <c r="CN380" s="838"/>
      <c r="CO380" s="838"/>
      <c r="CP380" s="838"/>
      <c r="CQ380" s="838"/>
      <c r="CR380" s="838"/>
      <c r="CS380" s="838"/>
      <c r="CT380" s="838"/>
      <c r="CU380" s="838"/>
      <c r="CV380" s="838"/>
      <c r="CW380" s="838"/>
      <c r="CX380" s="838"/>
      <c r="CY380" s="838"/>
      <c r="CZ380" s="838"/>
      <c r="DA380" s="838"/>
      <c r="DB380" s="838"/>
      <c r="DC380" s="838"/>
      <c r="DD380" s="838"/>
      <c r="DE380" s="838"/>
      <c r="DF380" s="838"/>
      <c r="DG380" s="838"/>
      <c r="DH380" s="838"/>
      <c r="DI380" s="838"/>
      <c r="DJ380" s="838"/>
      <c r="DK380" s="838"/>
      <c r="DL380" s="838"/>
      <c r="DM380" s="838"/>
      <c r="DN380" s="838"/>
      <c r="DO380" s="838"/>
      <c r="DP380" s="838"/>
      <c r="DQ380" s="838"/>
      <c r="DR380" s="838"/>
      <c r="DS380" s="838"/>
      <c r="DT380" s="838"/>
      <c r="DU380" s="838"/>
      <c r="DV380" s="838"/>
      <c r="DW380" s="838"/>
      <c r="DX380" s="838"/>
      <c r="DY380" s="838"/>
      <c r="DZ380" s="838"/>
      <c r="EA380" s="838"/>
      <c r="EB380" s="838"/>
      <c r="EC380" s="838"/>
      <c r="ED380" s="838"/>
      <c r="EE380" s="838"/>
      <c r="EF380" s="838"/>
      <c r="EG380" s="838"/>
      <c r="EH380" s="838"/>
      <c r="EI380" s="838"/>
      <c r="EJ380" s="838"/>
      <c r="EK380" s="838"/>
      <c r="EL380" s="838"/>
      <c r="EM380" s="838"/>
      <c r="EN380" s="838"/>
      <c r="EO380" s="838"/>
      <c r="EP380" s="838"/>
      <c r="EQ380" s="838"/>
      <c r="ER380" s="838"/>
      <c r="ES380" s="838"/>
      <c r="ET380" s="838"/>
      <c r="EU380" s="838"/>
      <c r="EV380" s="838"/>
      <c r="EW380" s="838"/>
      <c r="EX380" s="838"/>
      <c r="EY380" s="838"/>
      <c r="EZ380" s="838"/>
      <c r="FA380" s="838"/>
      <c r="FB380" s="838"/>
      <c r="FC380" s="838"/>
      <c r="FD380" s="838"/>
      <c r="FE380" s="838"/>
      <c r="FF380" s="838"/>
      <c r="FG380" s="838"/>
      <c r="FH380" s="838"/>
      <c r="FI380" s="838"/>
      <c r="FJ380" s="838"/>
      <c r="FK380" s="838"/>
      <c r="FL380" s="838"/>
      <c r="FM380" s="838"/>
      <c r="FN380" s="838"/>
      <c r="FO380" s="838"/>
      <c r="FP380" s="838"/>
      <c r="FQ380" s="838"/>
      <c r="FR380" s="838"/>
      <c r="FS380" s="838"/>
      <c r="FT380" s="838"/>
      <c r="FU380" s="838"/>
      <c r="FV380" s="838"/>
      <c r="FW380" s="838"/>
      <c r="IA380" s="710"/>
      <c r="IP380" s="710"/>
      <c r="IT380" s="711"/>
      <c r="JX380" s="838"/>
      <c r="JY380" s="838"/>
      <c r="JZ380" s="838"/>
      <c r="KA380" s="838"/>
      <c r="KB380" s="838"/>
    </row>
    <row r="381" spans="1:288" customFormat="1">
      <c r="A381" s="836"/>
      <c r="B381" s="836"/>
      <c r="C381" s="838"/>
      <c r="D381" s="838"/>
      <c r="E381" s="838"/>
      <c r="F381" s="836"/>
      <c r="G381" s="836"/>
      <c r="H381" s="836"/>
      <c r="I381" s="836"/>
      <c r="J381" s="836"/>
      <c r="K381" s="836"/>
      <c r="L381" s="836"/>
      <c r="M381" s="838"/>
      <c r="N381" s="838"/>
      <c r="O381" s="838"/>
      <c r="P381" s="838"/>
      <c r="Q381" s="838"/>
      <c r="R381" s="838"/>
      <c r="S381" s="838"/>
      <c r="T381" s="838"/>
      <c r="U381" s="59"/>
      <c r="V381" s="59"/>
      <c r="W381" s="496"/>
      <c r="X381" s="496"/>
      <c r="Y381" s="496"/>
      <c r="Z381" s="496"/>
      <c r="AA381" s="512"/>
      <c r="AB381" s="836"/>
      <c r="AC381" s="836"/>
      <c r="AD381" s="555"/>
      <c r="AE381" s="512"/>
      <c r="AF381" s="836"/>
      <c r="AG381" s="836"/>
      <c r="AH381" s="555"/>
      <c r="AI381" s="836"/>
      <c r="AJ381" s="836"/>
      <c r="AK381" s="836"/>
      <c r="AL381" s="836"/>
      <c r="AM381" s="836"/>
      <c r="AN381" s="555"/>
      <c r="AO381" s="836"/>
      <c r="AP381" s="555"/>
      <c r="AQ381" s="836"/>
      <c r="AR381" s="555"/>
      <c r="AS381" s="836"/>
      <c r="AT381" s="555"/>
      <c r="AU381" s="836"/>
      <c r="AV381" s="555"/>
      <c r="AW381" s="836"/>
      <c r="AX381" s="555"/>
      <c r="AY381" s="836"/>
      <c r="AZ381" s="555"/>
      <c r="BA381" s="836"/>
      <c r="BB381" s="555"/>
      <c r="BC381" s="836"/>
      <c r="BD381" s="555"/>
      <c r="BE381" s="836"/>
      <c r="BF381" s="555"/>
      <c r="BG381" s="836"/>
      <c r="BH381" s="555"/>
      <c r="BI381" s="836"/>
      <c r="BJ381" s="555"/>
      <c r="BK381" s="836"/>
      <c r="BL381" s="555"/>
      <c r="BM381" s="836"/>
      <c r="BN381" s="555"/>
      <c r="BO381" s="836"/>
      <c r="BP381" s="555"/>
      <c r="BQ381" s="838"/>
      <c r="BR381" s="838"/>
      <c r="BS381" s="838"/>
      <c r="BT381" s="838"/>
      <c r="BU381" s="838"/>
      <c r="BV381" s="838"/>
      <c r="BW381" s="838"/>
      <c r="BX381" s="838"/>
      <c r="BY381" s="838"/>
      <c r="BZ381" s="838"/>
      <c r="CA381" s="838"/>
      <c r="CB381" s="1154"/>
      <c r="CC381" s="838"/>
      <c r="CD381" s="838"/>
      <c r="CE381" s="838"/>
      <c r="CF381" s="838"/>
      <c r="CG381" s="838"/>
      <c r="CH381" s="838"/>
      <c r="CI381" s="838"/>
      <c r="CJ381" s="838"/>
      <c r="CK381" s="838"/>
      <c r="CL381" s="838"/>
      <c r="CM381" s="838"/>
      <c r="CN381" s="838"/>
      <c r="CO381" s="838"/>
      <c r="CP381" s="838"/>
      <c r="CQ381" s="838"/>
      <c r="CR381" s="838"/>
      <c r="CS381" s="838"/>
      <c r="CT381" s="838"/>
      <c r="CU381" s="838"/>
      <c r="CV381" s="838"/>
      <c r="CW381" s="838"/>
      <c r="CX381" s="838"/>
      <c r="CY381" s="838"/>
      <c r="CZ381" s="838"/>
      <c r="DA381" s="838"/>
      <c r="DB381" s="838"/>
      <c r="DC381" s="838"/>
      <c r="DD381" s="838"/>
      <c r="DE381" s="838"/>
      <c r="DF381" s="838"/>
      <c r="DG381" s="838"/>
      <c r="DH381" s="838"/>
      <c r="DI381" s="838"/>
      <c r="DJ381" s="838"/>
      <c r="DK381" s="838"/>
      <c r="DL381" s="838"/>
      <c r="DM381" s="838"/>
      <c r="DN381" s="838"/>
      <c r="DO381" s="838"/>
      <c r="DP381" s="838"/>
      <c r="DQ381" s="838"/>
      <c r="DR381" s="838"/>
      <c r="DS381" s="838"/>
      <c r="DT381" s="838"/>
      <c r="DU381" s="838"/>
      <c r="DV381" s="838"/>
      <c r="DW381" s="838"/>
      <c r="DX381" s="838"/>
      <c r="DY381" s="838"/>
      <c r="DZ381" s="838"/>
      <c r="EA381" s="838"/>
      <c r="EB381" s="838"/>
      <c r="EC381" s="838"/>
      <c r="ED381" s="838"/>
      <c r="EE381" s="838"/>
      <c r="EF381" s="838"/>
      <c r="EG381" s="838"/>
      <c r="EH381" s="838"/>
      <c r="EI381" s="838"/>
      <c r="EJ381" s="838"/>
      <c r="EK381" s="838"/>
      <c r="EL381" s="838"/>
      <c r="EM381" s="838"/>
      <c r="EN381" s="838"/>
      <c r="EO381" s="838"/>
      <c r="EP381" s="838"/>
      <c r="EQ381" s="838"/>
      <c r="ER381" s="838"/>
      <c r="ES381" s="838"/>
      <c r="ET381" s="838"/>
      <c r="EU381" s="838"/>
      <c r="EV381" s="838"/>
      <c r="EW381" s="838"/>
      <c r="EX381" s="838"/>
      <c r="EY381" s="838"/>
      <c r="EZ381" s="838"/>
      <c r="FA381" s="838"/>
      <c r="FB381" s="838"/>
      <c r="FC381" s="838"/>
      <c r="FD381" s="838"/>
      <c r="FE381" s="838"/>
      <c r="FF381" s="838"/>
      <c r="FG381" s="838"/>
      <c r="FH381" s="838"/>
      <c r="FI381" s="838"/>
      <c r="FJ381" s="838"/>
      <c r="FK381" s="838"/>
      <c r="FL381" s="838"/>
      <c r="FM381" s="838"/>
      <c r="FN381" s="838"/>
      <c r="FO381" s="838"/>
      <c r="FP381" s="838"/>
      <c r="FQ381" s="838"/>
      <c r="FR381" s="838"/>
      <c r="FS381" s="838"/>
      <c r="FT381" s="838"/>
      <c r="FU381" s="838"/>
      <c r="FV381" s="838"/>
      <c r="FW381" s="838"/>
      <c r="IA381" s="710"/>
      <c r="IP381" s="710"/>
      <c r="IT381" s="711"/>
      <c r="JX381" s="838"/>
      <c r="JY381" s="838"/>
      <c r="JZ381" s="838"/>
      <c r="KA381" s="838"/>
      <c r="KB381" s="838"/>
    </row>
    <row r="382" spans="1:288" customFormat="1">
      <c r="A382" s="836"/>
      <c r="B382" s="836"/>
      <c r="C382" s="838"/>
      <c r="D382" s="838"/>
      <c r="E382" s="838"/>
      <c r="F382" s="836"/>
      <c r="G382" s="836"/>
      <c r="H382" s="836"/>
      <c r="I382" s="836"/>
      <c r="J382" s="836"/>
      <c r="K382" s="836"/>
      <c r="L382" s="836"/>
      <c r="M382" s="838"/>
      <c r="N382" s="838"/>
      <c r="O382" s="838"/>
      <c r="P382" s="838"/>
      <c r="Q382" s="838"/>
      <c r="R382" s="838"/>
      <c r="S382" s="838"/>
      <c r="T382" s="838"/>
      <c r="U382" s="59"/>
      <c r="V382" s="59"/>
      <c r="W382" s="496"/>
      <c r="X382" s="496"/>
      <c r="Y382" s="496"/>
      <c r="Z382" s="496"/>
      <c r="AA382" s="512"/>
      <c r="AB382" s="836"/>
      <c r="AC382" s="836"/>
      <c r="AD382" s="555"/>
      <c r="AE382" s="512"/>
      <c r="AF382" s="836"/>
      <c r="AG382" s="836"/>
      <c r="AH382" s="555"/>
      <c r="AI382" s="836"/>
      <c r="AJ382" s="836"/>
      <c r="AK382" s="836"/>
      <c r="AL382" s="836"/>
      <c r="AM382" s="836"/>
      <c r="AN382" s="555"/>
      <c r="AO382" s="836"/>
      <c r="AP382" s="555"/>
      <c r="AQ382" s="836"/>
      <c r="AR382" s="555"/>
      <c r="AS382" s="836"/>
      <c r="AT382" s="555"/>
      <c r="AU382" s="836"/>
      <c r="AV382" s="555"/>
      <c r="AW382" s="836"/>
      <c r="AX382" s="555"/>
      <c r="AY382" s="836"/>
      <c r="AZ382" s="555"/>
      <c r="BA382" s="836"/>
      <c r="BB382" s="555"/>
      <c r="BC382" s="836"/>
      <c r="BD382" s="555"/>
      <c r="BE382" s="836"/>
      <c r="BF382" s="555"/>
      <c r="BG382" s="836"/>
      <c r="BH382" s="555"/>
      <c r="BI382" s="836"/>
      <c r="BJ382" s="555"/>
      <c r="BK382" s="836"/>
      <c r="BL382" s="555"/>
      <c r="BM382" s="836"/>
      <c r="BN382" s="555"/>
      <c r="BO382" s="836"/>
      <c r="BP382" s="555"/>
      <c r="BQ382" s="838"/>
      <c r="BR382" s="838"/>
      <c r="BS382" s="838"/>
      <c r="BT382" s="838"/>
      <c r="BU382" s="838"/>
      <c r="BV382" s="838"/>
      <c r="BW382" s="838"/>
      <c r="BX382" s="838"/>
      <c r="BY382" s="838"/>
      <c r="BZ382" s="838"/>
      <c r="CA382" s="838"/>
      <c r="CB382" s="1154"/>
      <c r="CC382" s="838"/>
      <c r="CD382" s="838"/>
      <c r="CE382" s="838"/>
      <c r="CF382" s="838"/>
      <c r="CG382" s="838"/>
      <c r="CH382" s="838"/>
      <c r="CI382" s="838"/>
      <c r="CJ382" s="838"/>
      <c r="CK382" s="838"/>
      <c r="CL382" s="838"/>
      <c r="CM382" s="838"/>
      <c r="CN382" s="838"/>
      <c r="CO382" s="838"/>
      <c r="CP382" s="838"/>
      <c r="CQ382" s="838"/>
      <c r="CR382" s="838"/>
      <c r="CS382" s="838"/>
      <c r="CT382" s="838"/>
      <c r="CU382" s="838"/>
      <c r="CV382" s="838"/>
      <c r="CW382" s="838"/>
      <c r="CX382" s="838"/>
      <c r="CY382" s="838"/>
      <c r="CZ382" s="838"/>
      <c r="DA382" s="838"/>
      <c r="DB382" s="838"/>
      <c r="DC382" s="838"/>
      <c r="DD382" s="838"/>
      <c r="DE382" s="838"/>
      <c r="DF382" s="838"/>
      <c r="DG382" s="838"/>
      <c r="DH382" s="838"/>
      <c r="DI382" s="838"/>
      <c r="DJ382" s="838"/>
      <c r="DK382" s="838"/>
      <c r="DL382" s="838"/>
      <c r="DM382" s="838"/>
      <c r="DN382" s="838"/>
      <c r="DO382" s="838"/>
      <c r="DP382" s="838"/>
      <c r="DQ382" s="838"/>
      <c r="DR382" s="838"/>
      <c r="DS382" s="838"/>
      <c r="DT382" s="838"/>
      <c r="DU382" s="838"/>
      <c r="DV382" s="838"/>
      <c r="DW382" s="838"/>
      <c r="DX382" s="838"/>
      <c r="DY382" s="838"/>
      <c r="DZ382" s="838"/>
      <c r="EA382" s="838"/>
      <c r="EB382" s="838"/>
      <c r="EC382" s="838"/>
      <c r="ED382" s="838"/>
      <c r="EE382" s="838"/>
      <c r="EF382" s="838"/>
      <c r="EG382" s="838"/>
      <c r="EH382" s="838"/>
      <c r="EI382" s="838"/>
      <c r="EJ382" s="838"/>
      <c r="EK382" s="838"/>
      <c r="EL382" s="838"/>
      <c r="EM382" s="838"/>
      <c r="EN382" s="838"/>
      <c r="EO382" s="838"/>
      <c r="EP382" s="838"/>
      <c r="EQ382" s="838"/>
      <c r="ER382" s="838"/>
      <c r="ES382" s="838"/>
      <c r="ET382" s="838"/>
      <c r="EU382" s="838"/>
      <c r="EV382" s="838"/>
      <c r="EW382" s="838"/>
      <c r="EX382" s="838"/>
      <c r="EY382" s="838"/>
      <c r="EZ382" s="838"/>
      <c r="FA382" s="838"/>
      <c r="FB382" s="838"/>
      <c r="FC382" s="838"/>
      <c r="FD382" s="838"/>
      <c r="FE382" s="838"/>
      <c r="FF382" s="838"/>
      <c r="FG382" s="838"/>
      <c r="FH382" s="838"/>
      <c r="FI382" s="838"/>
      <c r="FJ382" s="838"/>
      <c r="FK382" s="838"/>
      <c r="FL382" s="838"/>
      <c r="FM382" s="838"/>
      <c r="FN382" s="838"/>
      <c r="FO382" s="838"/>
      <c r="FP382" s="838"/>
      <c r="FQ382" s="838"/>
      <c r="FR382" s="838"/>
      <c r="FS382" s="838"/>
      <c r="FT382" s="838"/>
      <c r="FU382" s="838"/>
      <c r="FV382" s="838"/>
      <c r="FW382" s="838"/>
      <c r="IA382" s="710"/>
      <c r="IP382" s="710"/>
      <c r="IT382" s="711"/>
      <c r="JX382" s="838"/>
      <c r="JY382" s="838"/>
      <c r="JZ382" s="838"/>
      <c r="KA382" s="838"/>
      <c r="KB382" s="838"/>
    </row>
    <row r="383" spans="1:288" customFormat="1">
      <c r="A383" s="836"/>
      <c r="B383" s="836"/>
      <c r="C383" s="838"/>
      <c r="D383" s="838"/>
      <c r="E383" s="838"/>
      <c r="F383" s="836"/>
      <c r="G383" s="836"/>
      <c r="H383" s="836"/>
      <c r="I383" s="836"/>
      <c r="J383" s="836"/>
      <c r="K383" s="836"/>
      <c r="L383" s="836"/>
      <c r="M383" s="838"/>
      <c r="N383" s="838"/>
      <c r="O383" s="838"/>
      <c r="P383" s="838"/>
      <c r="Q383" s="838"/>
      <c r="R383" s="838"/>
      <c r="S383" s="838"/>
      <c r="T383" s="838"/>
      <c r="U383" s="59"/>
      <c r="V383" s="59"/>
      <c r="W383" s="496"/>
      <c r="X383" s="496"/>
      <c r="Y383" s="496"/>
      <c r="Z383" s="496"/>
      <c r="AA383" s="512"/>
      <c r="AB383" s="836"/>
      <c r="AC383" s="836"/>
      <c r="AD383" s="555"/>
      <c r="AE383" s="512"/>
      <c r="AF383" s="836"/>
      <c r="AG383" s="836"/>
      <c r="AH383" s="555"/>
      <c r="AI383" s="836"/>
      <c r="AJ383" s="836"/>
      <c r="AK383" s="836"/>
      <c r="AL383" s="836"/>
      <c r="AM383" s="836"/>
      <c r="AN383" s="555"/>
      <c r="AO383" s="836"/>
      <c r="AP383" s="555"/>
      <c r="AQ383" s="836"/>
      <c r="AR383" s="555"/>
      <c r="AS383" s="836"/>
      <c r="AT383" s="555"/>
      <c r="AU383" s="836"/>
      <c r="AV383" s="555"/>
      <c r="AW383" s="836"/>
      <c r="AX383" s="555"/>
      <c r="AY383" s="836"/>
      <c r="AZ383" s="555"/>
      <c r="BA383" s="836"/>
      <c r="BB383" s="555"/>
      <c r="BC383" s="836"/>
      <c r="BD383" s="555"/>
      <c r="BE383" s="836"/>
      <c r="BF383" s="555"/>
      <c r="BG383" s="836"/>
      <c r="BH383" s="555"/>
      <c r="BI383" s="836"/>
      <c r="BJ383" s="555"/>
      <c r="BK383" s="836"/>
      <c r="BL383" s="555"/>
      <c r="BM383" s="836"/>
      <c r="BN383" s="555"/>
      <c r="BO383" s="836"/>
      <c r="BP383" s="555"/>
      <c r="BQ383" s="838"/>
      <c r="BR383" s="838"/>
      <c r="BS383" s="838"/>
      <c r="BT383" s="838"/>
      <c r="BU383" s="838"/>
      <c r="BV383" s="838"/>
      <c r="BW383" s="838"/>
      <c r="BX383" s="838"/>
      <c r="BY383" s="838"/>
      <c r="BZ383" s="838"/>
      <c r="CA383" s="838"/>
      <c r="CB383" s="1154"/>
      <c r="CC383" s="838"/>
      <c r="CD383" s="838"/>
      <c r="CE383" s="838"/>
      <c r="CF383" s="838"/>
      <c r="CG383" s="838"/>
      <c r="CH383" s="838"/>
      <c r="CI383" s="838"/>
      <c r="CJ383" s="838"/>
      <c r="CK383" s="838"/>
      <c r="CL383" s="838"/>
      <c r="CM383" s="838"/>
      <c r="CN383" s="838"/>
      <c r="CO383" s="838"/>
      <c r="CP383" s="838"/>
      <c r="CQ383" s="838"/>
      <c r="CR383" s="838"/>
      <c r="CS383" s="838"/>
      <c r="CT383" s="838"/>
      <c r="CU383" s="838"/>
      <c r="CV383" s="838"/>
      <c r="CW383" s="838"/>
      <c r="CX383" s="838"/>
      <c r="CY383" s="838"/>
      <c r="CZ383" s="838"/>
      <c r="DA383" s="838"/>
      <c r="DB383" s="838"/>
      <c r="DC383" s="838"/>
      <c r="DD383" s="838"/>
      <c r="DE383" s="838"/>
      <c r="DF383" s="838"/>
      <c r="DG383" s="838"/>
      <c r="DH383" s="838"/>
      <c r="DI383" s="838"/>
      <c r="DJ383" s="838"/>
      <c r="DK383" s="838"/>
      <c r="DL383" s="838"/>
      <c r="DM383" s="838"/>
      <c r="DN383" s="838"/>
      <c r="DO383" s="838"/>
      <c r="DP383" s="838"/>
      <c r="DQ383" s="838"/>
      <c r="DR383" s="838"/>
      <c r="DS383" s="838"/>
      <c r="DT383" s="838"/>
      <c r="DU383" s="838"/>
      <c r="DV383" s="838"/>
      <c r="DW383" s="838"/>
      <c r="DX383" s="838"/>
      <c r="DY383" s="838"/>
      <c r="DZ383" s="838"/>
      <c r="EA383" s="838"/>
      <c r="EB383" s="838"/>
      <c r="EC383" s="838"/>
      <c r="ED383" s="838"/>
      <c r="EE383" s="838"/>
      <c r="EF383" s="838"/>
      <c r="EG383" s="838"/>
      <c r="EH383" s="838"/>
      <c r="EI383" s="838"/>
      <c r="EJ383" s="838"/>
      <c r="EK383" s="838"/>
      <c r="EL383" s="838"/>
      <c r="EM383" s="838"/>
      <c r="EN383" s="838"/>
      <c r="EO383" s="838"/>
      <c r="EP383" s="838"/>
      <c r="EQ383" s="838"/>
      <c r="ER383" s="838"/>
      <c r="ES383" s="838"/>
      <c r="ET383" s="838"/>
      <c r="EU383" s="838"/>
      <c r="EV383" s="838"/>
      <c r="EW383" s="838"/>
      <c r="EX383" s="838"/>
      <c r="EY383" s="838"/>
      <c r="EZ383" s="838"/>
      <c r="FA383" s="838"/>
      <c r="FB383" s="838"/>
      <c r="FC383" s="838"/>
      <c r="FD383" s="838"/>
      <c r="FE383" s="838"/>
      <c r="FF383" s="838"/>
      <c r="FG383" s="838"/>
      <c r="FH383" s="838"/>
      <c r="FI383" s="838"/>
      <c r="FJ383" s="838"/>
      <c r="FK383" s="838"/>
      <c r="FL383" s="838"/>
      <c r="FM383" s="838"/>
      <c r="FN383" s="838"/>
      <c r="FO383" s="838"/>
      <c r="FP383" s="838"/>
      <c r="FQ383" s="838"/>
      <c r="FR383" s="838"/>
      <c r="FS383" s="838"/>
      <c r="FT383" s="838"/>
      <c r="FU383" s="838"/>
      <c r="FV383" s="838"/>
      <c r="FW383" s="838"/>
      <c r="IA383" s="710"/>
      <c r="IP383" s="710"/>
      <c r="IT383" s="711"/>
      <c r="JX383" s="838"/>
      <c r="JY383" s="838"/>
      <c r="JZ383" s="838"/>
      <c r="KA383" s="838"/>
      <c r="KB383" s="838"/>
    </row>
    <row r="384" spans="1:288" customFormat="1">
      <c r="A384" s="836"/>
      <c r="B384" s="836"/>
      <c r="C384" s="838"/>
      <c r="D384" s="838"/>
      <c r="E384" s="838"/>
      <c r="F384" s="836"/>
      <c r="G384" s="836"/>
      <c r="H384" s="836"/>
      <c r="I384" s="836"/>
      <c r="J384" s="836"/>
      <c r="K384" s="836"/>
      <c r="L384" s="836"/>
      <c r="M384" s="838"/>
      <c r="N384" s="838"/>
      <c r="O384" s="838"/>
      <c r="P384" s="838"/>
      <c r="Q384" s="838"/>
      <c r="R384" s="838"/>
      <c r="S384" s="838"/>
      <c r="T384" s="838"/>
      <c r="U384" s="59"/>
      <c r="V384" s="59"/>
      <c r="W384" s="496"/>
      <c r="X384" s="496"/>
      <c r="Y384" s="496"/>
      <c r="Z384" s="496"/>
      <c r="AA384" s="512"/>
      <c r="AB384" s="836"/>
      <c r="AC384" s="836"/>
      <c r="AD384" s="555"/>
      <c r="AE384" s="512"/>
      <c r="AF384" s="836"/>
      <c r="AG384" s="836"/>
      <c r="AH384" s="555"/>
      <c r="AI384" s="836"/>
      <c r="AJ384" s="836"/>
      <c r="AK384" s="836"/>
      <c r="AL384" s="836"/>
      <c r="AM384" s="836"/>
      <c r="AN384" s="555"/>
      <c r="AO384" s="836"/>
      <c r="AP384" s="555"/>
      <c r="AQ384" s="836"/>
      <c r="AR384" s="555"/>
      <c r="AS384" s="836"/>
      <c r="AT384" s="555"/>
      <c r="AU384" s="836"/>
      <c r="AV384" s="555"/>
      <c r="AW384" s="836"/>
      <c r="AX384" s="555"/>
      <c r="AY384" s="836"/>
      <c r="AZ384" s="555"/>
      <c r="BA384" s="836"/>
      <c r="BB384" s="555"/>
      <c r="BC384" s="836"/>
      <c r="BD384" s="555"/>
      <c r="BE384" s="836"/>
      <c r="BF384" s="555"/>
      <c r="BG384" s="836"/>
      <c r="BH384" s="555"/>
      <c r="BI384" s="836"/>
      <c r="BJ384" s="555"/>
      <c r="BK384" s="836"/>
      <c r="BL384" s="555"/>
      <c r="BM384" s="836"/>
      <c r="BN384" s="555"/>
      <c r="BO384" s="836"/>
      <c r="BP384" s="555"/>
      <c r="BQ384" s="838"/>
      <c r="BR384" s="838"/>
      <c r="BS384" s="838"/>
      <c r="BT384" s="838"/>
      <c r="BU384" s="838"/>
      <c r="BV384" s="838"/>
      <c r="BW384" s="838"/>
      <c r="BX384" s="838"/>
      <c r="BY384" s="838"/>
      <c r="BZ384" s="838"/>
      <c r="CA384" s="838"/>
      <c r="CB384" s="1154"/>
      <c r="CC384" s="838"/>
      <c r="CD384" s="838"/>
      <c r="CE384" s="838"/>
      <c r="CF384" s="838"/>
      <c r="CG384" s="838"/>
      <c r="CH384" s="838"/>
      <c r="CI384" s="838"/>
      <c r="CJ384" s="838"/>
      <c r="CK384" s="838"/>
      <c r="CL384" s="838"/>
      <c r="CM384" s="838"/>
      <c r="CN384" s="838"/>
      <c r="CO384" s="838"/>
      <c r="CP384" s="838"/>
      <c r="CQ384" s="838"/>
      <c r="CR384" s="838"/>
      <c r="CS384" s="838"/>
      <c r="CT384" s="838"/>
      <c r="CU384" s="838"/>
      <c r="CV384" s="838"/>
      <c r="CW384" s="838"/>
      <c r="CX384" s="838"/>
      <c r="CY384" s="838"/>
      <c r="CZ384" s="838"/>
      <c r="DA384" s="838"/>
      <c r="DB384" s="838"/>
      <c r="DC384" s="838"/>
      <c r="DD384" s="838"/>
      <c r="DE384" s="838"/>
      <c r="DF384" s="838"/>
      <c r="DG384" s="838"/>
      <c r="DH384" s="838"/>
      <c r="DI384" s="838"/>
      <c r="DJ384" s="838"/>
      <c r="DK384" s="838"/>
      <c r="DL384" s="838"/>
      <c r="DM384" s="838"/>
      <c r="DN384" s="838"/>
      <c r="DO384" s="838"/>
      <c r="DP384" s="838"/>
      <c r="DQ384" s="838"/>
      <c r="DR384" s="838"/>
      <c r="DS384" s="838"/>
      <c r="DT384" s="838"/>
      <c r="DU384" s="838"/>
      <c r="DV384" s="838"/>
      <c r="DW384" s="838"/>
      <c r="DX384" s="838"/>
      <c r="DY384" s="838"/>
      <c r="DZ384" s="838"/>
      <c r="EA384" s="838"/>
      <c r="EB384" s="838"/>
      <c r="EC384" s="838"/>
      <c r="ED384" s="838"/>
      <c r="EE384" s="838"/>
      <c r="EF384" s="838"/>
      <c r="EG384" s="838"/>
      <c r="EH384" s="838"/>
      <c r="EI384" s="838"/>
      <c r="EJ384" s="838"/>
      <c r="EK384" s="838"/>
      <c r="EL384" s="838"/>
      <c r="EM384" s="838"/>
      <c r="EN384" s="838"/>
      <c r="EO384" s="838"/>
      <c r="EP384" s="838"/>
      <c r="EQ384" s="838"/>
      <c r="ER384" s="838"/>
      <c r="ES384" s="838"/>
      <c r="ET384" s="838"/>
      <c r="EU384" s="838"/>
      <c r="EV384" s="838"/>
      <c r="EW384" s="838"/>
      <c r="EX384" s="838"/>
      <c r="EY384" s="838"/>
      <c r="EZ384" s="838"/>
      <c r="FA384" s="838"/>
      <c r="FB384" s="838"/>
      <c r="FC384" s="838"/>
      <c r="FD384" s="838"/>
      <c r="FE384" s="838"/>
      <c r="FF384" s="838"/>
      <c r="FG384" s="838"/>
      <c r="FH384" s="838"/>
      <c r="FI384" s="838"/>
      <c r="FJ384" s="838"/>
      <c r="FK384" s="838"/>
      <c r="FL384" s="838"/>
      <c r="FM384" s="838"/>
      <c r="FN384" s="838"/>
      <c r="FO384" s="838"/>
      <c r="FP384" s="838"/>
      <c r="FQ384" s="838"/>
      <c r="FR384" s="838"/>
      <c r="FS384" s="838"/>
      <c r="FT384" s="838"/>
      <c r="FU384" s="838"/>
      <c r="FV384" s="838"/>
      <c r="FW384" s="838"/>
      <c r="IA384" s="710"/>
      <c r="IP384" s="710"/>
      <c r="IT384" s="711"/>
      <c r="JX384" s="838"/>
      <c r="JY384" s="838"/>
      <c r="JZ384" s="838"/>
      <c r="KA384" s="838"/>
      <c r="KB384" s="838"/>
    </row>
    <row r="385" spans="1:288" customFormat="1">
      <c r="A385" s="836"/>
      <c r="B385" s="836"/>
      <c r="C385" s="838"/>
      <c r="D385" s="838"/>
      <c r="E385" s="838"/>
      <c r="F385" s="836"/>
      <c r="G385" s="836"/>
      <c r="H385" s="836"/>
      <c r="I385" s="836"/>
      <c r="J385" s="836"/>
      <c r="K385" s="836"/>
      <c r="L385" s="836"/>
      <c r="M385" s="838"/>
      <c r="N385" s="838"/>
      <c r="O385" s="838"/>
      <c r="P385" s="838"/>
      <c r="Q385" s="838"/>
      <c r="R385" s="838"/>
      <c r="S385" s="838"/>
      <c r="T385" s="838"/>
      <c r="U385" s="59"/>
      <c r="V385" s="59"/>
      <c r="W385" s="496"/>
      <c r="X385" s="496"/>
      <c r="Y385" s="496"/>
      <c r="Z385" s="496"/>
      <c r="AA385" s="512"/>
      <c r="AB385" s="836"/>
      <c r="AC385" s="836"/>
      <c r="AD385" s="555"/>
      <c r="AE385" s="512"/>
      <c r="AF385" s="836"/>
      <c r="AG385" s="836"/>
      <c r="AH385" s="555"/>
      <c r="AI385" s="836"/>
      <c r="AJ385" s="836"/>
      <c r="AK385" s="836"/>
      <c r="AL385" s="836"/>
      <c r="AM385" s="836"/>
      <c r="AN385" s="555"/>
      <c r="AO385" s="836"/>
      <c r="AP385" s="555"/>
      <c r="AQ385" s="836"/>
      <c r="AR385" s="555"/>
      <c r="AS385" s="836"/>
      <c r="AT385" s="555"/>
      <c r="AU385" s="836"/>
      <c r="AV385" s="555"/>
      <c r="AW385" s="836"/>
      <c r="AX385" s="555"/>
      <c r="AY385" s="836"/>
      <c r="AZ385" s="555"/>
      <c r="BA385" s="836"/>
      <c r="BB385" s="555"/>
      <c r="BC385" s="836"/>
      <c r="BD385" s="555"/>
      <c r="BE385" s="836"/>
      <c r="BF385" s="555"/>
      <c r="BG385" s="836"/>
      <c r="BH385" s="555"/>
      <c r="BI385" s="836"/>
      <c r="BJ385" s="555"/>
      <c r="BK385" s="836"/>
      <c r="BL385" s="555"/>
      <c r="BM385" s="836"/>
      <c r="BN385" s="555"/>
      <c r="BO385" s="836"/>
      <c r="BP385" s="555"/>
      <c r="BQ385" s="838"/>
      <c r="BR385" s="838"/>
      <c r="BS385" s="838"/>
      <c r="BT385" s="838"/>
      <c r="BU385" s="838"/>
      <c r="BV385" s="838"/>
      <c r="BW385" s="838"/>
      <c r="BX385" s="838"/>
      <c r="BY385" s="838"/>
      <c r="BZ385" s="838"/>
      <c r="CA385" s="838"/>
      <c r="CB385" s="1154"/>
      <c r="CC385" s="838"/>
      <c r="CD385" s="838"/>
      <c r="CE385" s="838"/>
      <c r="CF385" s="838"/>
      <c r="CG385" s="838"/>
      <c r="CH385" s="838"/>
      <c r="CI385" s="838"/>
      <c r="CJ385" s="838"/>
      <c r="CK385" s="838"/>
      <c r="CL385" s="838"/>
      <c r="CM385" s="838"/>
      <c r="CN385" s="838"/>
      <c r="CO385" s="838"/>
      <c r="CP385" s="838"/>
      <c r="CQ385" s="838"/>
      <c r="CR385" s="838"/>
      <c r="CS385" s="838"/>
      <c r="CT385" s="838"/>
      <c r="CU385" s="838"/>
      <c r="CV385" s="838"/>
      <c r="CW385" s="838"/>
      <c r="CX385" s="838"/>
      <c r="CY385" s="838"/>
      <c r="CZ385" s="838"/>
      <c r="DA385" s="838"/>
      <c r="DB385" s="838"/>
      <c r="DC385" s="838"/>
      <c r="DD385" s="838"/>
      <c r="DE385" s="838"/>
      <c r="DF385" s="838"/>
      <c r="DG385" s="838"/>
      <c r="DH385" s="838"/>
      <c r="DI385" s="838"/>
      <c r="DJ385" s="838"/>
      <c r="DK385" s="838"/>
      <c r="DL385" s="838"/>
      <c r="DM385" s="838"/>
      <c r="DN385" s="838"/>
      <c r="DO385" s="838"/>
      <c r="DP385" s="838"/>
      <c r="DQ385" s="838"/>
      <c r="DR385" s="838"/>
      <c r="DS385" s="838"/>
      <c r="DT385" s="838"/>
      <c r="DU385" s="838"/>
      <c r="DV385" s="838"/>
      <c r="DW385" s="838"/>
      <c r="DX385" s="838"/>
      <c r="DY385" s="838"/>
      <c r="DZ385" s="838"/>
      <c r="EA385" s="838"/>
      <c r="EB385" s="838"/>
      <c r="EC385" s="838"/>
      <c r="ED385" s="838"/>
      <c r="EE385" s="838"/>
      <c r="EF385" s="838"/>
      <c r="EG385" s="838"/>
      <c r="EH385" s="838"/>
      <c r="EI385" s="838"/>
      <c r="EJ385" s="838"/>
      <c r="EK385" s="838"/>
      <c r="EL385" s="838"/>
      <c r="EM385" s="838"/>
      <c r="EN385" s="838"/>
      <c r="EO385" s="838"/>
      <c r="EP385" s="838"/>
      <c r="EQ385" s="838"/>
      <c r="ER385" s="838"/>
      <c r="ES385" s="838"/>
      <c r="ET385" s="838"/>
      <c r="EU385" s="838"/>
      <c r="EV385" s="838"/>
      <c r="EW385" s="838"/>
      <c r="EX385" s="838"/>
      <c r="EY385" s="838"/>
      <c r="EZ385" s="838"/>
      <c r="FA385" s="838"/>
      <c r="FB385" s="838"/>
      <c r="FC385" s="838"/>
      <c r="FD385" s="838"/>
      <c r="FE385" s="838"/>
      <c r="FF385" s="838"/>
      <c r="FG385" s="838"/>
      <c r="FH385" s="838"/>
      <c r="FI385" s="838"/>
      <c r="FJ385" s="838"/>
      <c r="FK385" s="838"/>
      <c r="FL385" s="838"/>
      <c r="FM385" s="838"/>
      <c r="FN385" s="838"/>
      <c r="FO385" s="838"/>
      <c r="FP385" s="838"/>
      <c r="FQ385" s="838"/>
      <c r="FR385" s="838"/>
      <c r="FS385" s="838"/>
      <c r="FT385" s="838"/>
      <c r="FU385" s="838"/>
      <c r="FV385" s="838"/>
      <c r="FW385" s="838"/>
      <c r="IA385" s="710"/>
      <c r="IP385" s="710"/>
      <c r="IT385" s="711"/>
      <c r="JX385" s="838"/>
      <c r="JY385" s="838"/>
      <c r="JZ385" s="838"/>
      <c r="KA385" s="838"/>
      <c r="KB385" s="838"/>
    </row>
  </sheetData>
  <sortState ref="A7:CJ89">
    <sortCondition ref="AL7:AL89"/>
    <sortCondition ref="H7:H89"/>
    <sortCondition descending="1" ref="Q7:Q89"/>
    <sortCondition ref="C7:C89"/>
  </sortState>
  <mergeCells count="25">
    <mergeCell ref="BK2:BL2"/>
    <mergeCell ref="BM2:BN2"/>
    <mergeCell ref="BO2:BP2"/>
    <mergeCell ref="AY2:AZ2"/>
    <mergeCell ref="BA2:BB2"/>
    <mergeCell ref="BC2:BD2"/>
    <mergeCell ref="BE2:BF2"/>
    <mergeCell ref="BG2:BH2"/>
    <mergeCell ref="BI2:BJ2"/>
    <mergeCell ref="AW2:AX2"/>
    <mergeCell ref="AA1:AJ1"/>
    <mergeCell ref="F2:G2"/>
    <mergeCell ref="M2:P2"/>
    <mergeCell ref="R2:T2"/>
    <mergeCell ref="V2:Y2"/>
    <mergeCell ref="AA2:AB2"/>
    <mergeCell ref="AC2:AD2"/>
    <mergeCell ref="AE2:AF2"/>
    <mergeCell ref="AG2:AH2"/>
    <mergeCell ref="AI2:AJ2"/>
    <mergeCell ref="AM2:AN2"/>
    <mergeCell ref="AO2:AP2"/>
    <mergeCell ref="AQ2:AR2"/>
    <mergeCell ref="AS2:AT2"/>
    <mergeCell ref="AU2:AV2"/>
  </mergeCells>
  <phoneticPr fontId="18" type="noConversion"/>
  <conditionalFormatting sqref="B7:C136 H4:J136 R4:T136">
    <cfRule type="expression" dxfId="1096" priority="552">
      <formula>+$B4=1</formula>
    </cfRule>
    <cfRule type="expression" dxfId="1095" priority="553">
      <formula>+$B4=2</formula>
    </cfRule>
    <cfRule type="expression" dxfId="1094" priority="554">
      <formula>+$B4=3</formula>
    </cfRule>
    <cfRule type="expression" dxfId="1093" priority="555">
      <formula>+$B4=4</formula>
    </cfRule>
  </conditionalFormatting>
  <conditionalFormatting sqref="H17:J20 H12:J14 H33:J53 H24:J30 H60:J138 R63:T138 H55:J58 R59:R62 R58:T58 R5:T10 H4:J10">
    <cfRule type="expression" dxfId="1092" priority="551">
      <formula>+H4=""</formula>
    </cfRule>
  </conditionalFormatting>
  <conditionalFormatting sqref="R4:T4 R17:T20 R41:S41 R55:T57 R12:T14 S60:T62 R42:T53 R33:T40 R24:T30">
    <cfRule type="expression" dxfId="1091" priority="550">
      <formula>+R4=""</formula>
    </cfRule>
  </conditionalFormatting>
  <conditionalFormatting sqref="H16:J16 V16 R16:T16 B16:C16">
    <cfRule type="expression" dxfId="1090" priority="546">
      <formula>+$B16=1</formula>
    </cfRule>
  </conditionalFormatting>
  <conditionalFormatting sqref="H16:J16 V16 R16:T16 B16:C16">
    <cfRule type="expression" dxfId="1089" priority="547">
      <formula>+$B16=2</formula>
    </cfRule>
    <cfRule type="expression" dxfId="1088" priority="548">
      <formula>+$B16=3</formula>
    </cfRule>
    <cfRule type="expression" dxfId="1087" priority="549">
      <formula>+$B16=4</formula>
    </cfRule>
  </conditionalFormatting>
  <conditionalFormatting sqref="H16:J16">
    <cfRule type="expression" dxfId="1086" priority="545">
      <formula>+H16=""</formula>
    </cfRule>
  </conditionalFormatting>
  <conditionalFormatting sqref="R16:T16">
    <cfRule type="expression" dxfId="1085" priority="544">
      <formula>+R16=""</formula>
    </cfRule>
  </conditionalFormatting>
  <conditionalFormatting sqref="AM4:AN4 AM22:AN22 AM12:AN14 AM33:AN53 AM24:AN30 AM60:BF71 AM72:BG139 BH60:BH138 BJ60:BJ138 BL60:BL138 BN60:BN138 BP60:BP138 BG33:BG71 BI33:BI139 BK33:BK139 BM33:BM139 BO33:BO139 AM55:BF58 BH55:BH58 BJ55:BJ58 BL55:BL58 BN55:BN58 BP55:BP58 AM5:BP10 AM16:BF20 BH16:BH20 BG16:BG22 BJ16:BJ20 BI16:BI22 BL16:BL20 BK16:BK22 BN16:BN20 BM16:BM22 BP16:BP20 BO16:BO22">
    <cfRule type="expression" dxfId="1084" priority="541">
      <formula>+$AE4=2018</formula>
    </cfRule>
  </conditionalFormatting>
  <conditionalFormatting sqref="AM4:AN4 AM22:AN22 AM12:AN14 AM33:AN53 AM24:AN30 AM60:BF71 AM72:BG139 BH60:BH138 BJ60:BJ138 BL60:BL138 BN60:BN138 BP60:BP138 BG33:BG71 BI33:BI139 BK33:BK139 BM33:BM139 BO33:BO139 AM55:BF58 BH55:BH58 BJ55:BJ58 BL55:BL58 BN55:BN58 BP55:BP58 AM5:BP10 AM16:BF20 BH16:BH20 BG16:BG22 BJ16:BJ20 BI16:BI22 BL16:BL20 BK16:BK22 BN16:BN20 BM16:BM22 BP16:BP20 BO16:BO22">
    <cfRule type="expression" dxfId="1083" priority="542">
      <formula>+$AE4=2019</formula>
    </cfRule>
  </conditionalFormatting>
  <conditionalFormatting sqref="AM4:AN4 AM22:AN22 AM12:AN14 AM33:AN53 AM24:AN30 AM60:BF71 AM72:BG139 BH60:BH138 BJ60:BJ138 BL60:BL138 BN60:BN138 BP60:BP138 BG33:BG71 BI33:BI139 BK33:BK139 BM33:BM139 BO33:BO139 AM55:BF58 BH55:BH58 BJ55:BJ58 BL55:BL58 BN55:BN58 BP55:BP58 AM5:BP10 AM16:BF20 BH16:BH20 BG16:BG22 BJ16:BJ20 BI16:BI22 BL16:BL20 BK16:BK22 BN16:BN20 BM16:BM22 BP16:BP20 BO16:BO22">
    <cfRule type="expression" dxfId="1082" priority="539">
      <formula>+$AE4=2022</formula>
    </cfRule>
    <cfRule type="expression" dxfId="1081" priority="540">
      <formula>+$AE4=2021</formula>
    </cfRule>
    <cfRule type="expression" dxfId="1080" priority="543">
      <formula>+$AE4=2020</formula>
    </cfRule>
  </conditionalFormatting>
  <conditionalFormatting sqref="AO139:BF139 AM22:AN22 AM12:AN14 AM33:AN53 AM24:AN30 AM60:AN139 BA60:BF138 BH60:BH138 BL60:BL138 BN60:BN138 BP60:BP138 AM55:AN58 BG33:BG139 BK33:BK139 BM33:BM139 BO33:BO139 BA55:BF58 BH55:BH58 BL55:BL58 BN55:BN58 BP55:BP58 BK5:BP10 BA5:BH10 AM4:AN10 AM16:AN20 BA16:BF20 BH16:BH20 BG16:BG22 BL16:BL20 BK16:BK22 BN16:BN20 BM16:BM22 BP16:BP20 BO16:BO22">
    <cfRule type="expression" dxfId="1079" priority="538">
      <formula>+$AF4=0</formula>
    </cfRule>
  </conditionalFormatting>
  <conditionalFormatting sqref="AO4:AZ4 AO22:AZ22 AO12:AZ14 AO33:AZ53 AO24:AZ30">
    <cfRule type="expression" dxfId="1078" priority="535">
      <formula>+$AE4=2018</formula>
    </cfRule>
  </conditionalFormatting>
  <conditionalFormatting sqref="AO4:AZ4 AO22:AZ22 AO12:AZ14 AO33:AZ53 AO24:AZ30">
    <cfRule type="expression" dxfId="1077" priority="536">
      <formula>+$AE4=2019</formula>
    </cfRule>
  </conditionalFormatting>
  <conditionalFormatting sqref="AO4:AZ4 AO22:AZ22 AO12:AZ14 AO33:AZ53 AO24:AZ30">
    <cfRule type="expression" dxfId="1076" priority="533">
      <formula>+$AE4=2022</formula>
    </cfRule>
    <cfRule type="expression" dxfId="1075" priority="534">
      <formula>+$AE4=2021</formula>
    </cfRule>
    <cfRule type="expression" dxfId="1074" priority="537">
      <formula>+$AE4=2020</formula>
    </cfRule>
  </conditionalFormatting>
  <conditionalFormatting sqref="BA4:BB4 BA22:BB22 BA12:BB14 BA33:BB53 BA24:BB30">
    <cfRule type="expression" dxfId="1073" priority="530">
      <formula>+$AE4=2018</formula>
    </cfRule>
  </conditionalFormatting>
  <conditionalFormatting sqref="BA4:BB4 BA22:BB22 BA12:BB14 BA33:BB53 BA24:BB30">
    <cfRule type="expression" dxfId="1072" priority="531">
      <formula>+$AE4=2019</formula>
    </cfRule>
  </conditionalFormatting>
  <conditionalFormatting sqref="BA4:BB4 BA22:BB22 BA12:BB14 BA33:BB53 BA24:BB30">
    <cfRule type="expression" dxfId="1071" priority="528">
      <formula>+$AE4=2022</formula>
    </cfRule>
    <cfRule type="expression" dxfId="1070" priority="529">
      <formula>+$AE4=2021</formula>
    </cfRule>
    <cfRule type="expression" dxfId="1069" priority="532">
      <formula>+$AE4=2020</formula>
    </cfRule>
  </conditionalFormatting>
  <conditionalFormatting sqref="BA4:BB4 BA22:BB22 BA12:BB14 BA33:BB53 BA24:BB30">
    <cfRule type="expression" dxfId="1068" priority="527">
      <formula>+$AF4=0</formula>
    </cfRule>
  </conditionalFormatting>
  <conditionalFormatting sqref="BC4:BD4 BC22:BD22 BC12:BD14 BC33:BD53 BC24:BD30">
    <cfRule type="expression" dxfId="1067" priority="524">
      <formula>+$AE4=2018</formula>
    </cfRule>
  </conditionalFormatting>
  <conditionalFormatting sqref="BC4:BD4 BC22:BD22 BC12:BD14 BC33:BD53 BC24:BD30">
    <cfRule type="expression" dxfId="1066" priority="525">
      <formula>+$AE4=2019</formula>
    </cfRule>
  </conditionalFormatting>
  <conditionalFormatting sqref="BC4:BD4 BC22:BD22 BC12:BD14 BC33:BD53 BC24:BD30">
    <cfRule type="expression" dxfId="1065" priority="522">
      <formula>+$AE4=2022</formula>
    </cfRule>
    <cfRule type="expression" dxfId="1064" priority="523">
      <formula>+$AE4=2021</formula>
    </cfRule>
    <cfRule type="expression" dxfId="1063" priority="526">
      <formula>+$AE4=2020</formula>
    </cfRule>
  </conditionalFormatting>
  <conditionalFormatting sqref="BC4:BD4 BC22:BD22 BC12:BD14 BC33:BD53 BC24:BD30">
    <cfRule type="expression" dxfId="1062" priority="521">
      <formula>+$AF4=0</formula>
    </cfRule>
  </conditionalFormatting>
  <conditionalFormatting sqref="BE4:BF4 BE22:BF22 BE12:BF14 BE33:BF53 BE24:BF30">
    <cfRule type="expression" dxfId="1061" priority="518">
      <formula>+$AE4=2018</formula>
    </cfRule>
  </conditionalFormatting>
  <conditionalFormatting sqref="BE4:BF4 BE22:BF22 BE12:BF14 BE33:BF53 BE24:BF30">
    <cfRule type="expression" dxfId="1060" priority="519">
      <formula>+$AE4=2019</formula>
    </cfRule>
  </conditionalFormatting>
  <conditionalFormatting sqref="BE4:BF4 BE22:BF22 BE12:BF14 BE33:BF53 BE24:BF30">
    <cfRule type="expression" dxfId="1059" priority="516">
      <formula>+$AE4=2022</formula>
    </cfRule>
    <cfRule type="expression" dxfId="1058" priority="517">
      <formula>+$AE4=2021</formula>
    </cfRule>
    <cfRule type="expression" dxfId="1057" priority="520">
      <formula>+$AE4=2020</formula>
    </cfRule>
  </conditionalFormatting>
  <conditionalFormatting sqref="BE4:BF4 BE22:BF22 BE12:BF14 BE33:BF53 BE24:BF30">
    <cfRule type="expression" dxfId="1056" priority="515">
      <formula>+$AF4=0</formula>
    </cfRule>
  </conditionalFormatting>
  <conditionalFormatting sqref="B54:C54 V54 H54:J54 R54:T54">
    <cfRule type="expression" dxfId="1055" priority="511">
      <formula>+$B54=1</formula>
    </cfRule>
  </conditionalFormatting>
  <conditionalFormatting sqref="B54:C54 V54 H54:J54 R54:T54">
    <cfRule type="expression" dxfId="1054" priority="512">
      <formula>+$B54=2</formula>
    </cfRule>
    <cfRule type="expression" dxfId="1053" priority="513">
      <formula>+$B54=3</formula>
    </cfRule>
    <cfRule type="expression" dxfId="1052" priority="514">
      <formula>+$B54=4</formula>
    </cfRule>
  </conditionalFormatting>
  <conditionalFormatting sqref="H54:J54">
    <cfRule type="expression" dxfId="1051" priority="510">
      <formula>+H54=""</formula>
    </cfRule>
  </conditionalFormatting>
  <conditionalFormatting sqref="R54:T54">
    <cfRule type="expression" dxfId="1050" priority="509">
      <formula>+R54=""</formula>
    </cfRule>
  </conditionalFormatting>
  <conditionalFormatting sqref="AM54:AN54">
    <cfRule type="expression" dxfId="1049" priority="506">
      <formula>+$AE54=2018</formula>
    </cfRule>
  </conditionalFormatting>
  <conditionalFormatting sqref="AM54:AN54">
    <cfRule type="expression" dxfId="1048" priority="507">
      <formula>+$AE54=2019</formula>
    </cfRule>
  </conditionalFormatting>
  <conditionalFormatting sqref="AM54:AN54">
    <cfRule type="expression" dxfId="1047" priority="504">
      <formula>+$AE54=2022</formula>
    </cfRule>
    <cfRule type="expression" dxfId="1046" priority="505">
      <formula>+$AE54=2021</formula>
    </cfRule>
    <cfRule type="expression" dxfId="1045" priority="508">
      <formula>+$AE54=2020</formula>
    </cfRule>
  </conditionalFormatting>
  <conditionalFormatting sqref="AM54:AN54">
    <cfRule type="expression" dxfId="1044" priority="503">
      <formula>+$AF54=0</formula>
    </cfRule>
  </conditionalFormatting>
  <conditionalFormatting sqref="AO54:AZ54">
    <cfRule type="expression" dxfId="1043" priority="500">
      <formula>+$AE54=2018</formula>
    </cfRule>
  </conditionalFormatting>
  <conditionalFormatting sqref="AO54:AZ54">
    <cfRule type="expression" dxfId="1042" priority="501">
      <formula>+$AE54=2019</formula>
    </cfRule>
  </conditionalFormatting>
  <conditionalFormatting sqref="AO54:AZ54">
    <cfRule type="expression" dxfId="1041" priority="498">
      <formula>+$AE54=2022</formula>
    </cfRule>
    <cfRule type="expression" dxfId="1040" priority="499">
      <formula>+$AE54=2021</formula>
    </cfRule>
    <cfRule type="expression" dxfId="1039" priority="502">
      <formula>+$AE54=2020</formula>
    </cfRule>
  </conditionalFormatting>
  <conditionalFormatting sqref="BA54:BB54">
    <cfRule type="expression" dxfId="1038" priority="495">
      <formula>+$AE54=2018</formula>
    </cfRule>
  </conditionalFormatting>
  <conditionalFormatting sqref="BA54:BB54">
    <cfRule type="expression" dxfId="1037" priority="496">
      <formula>+$AE54=2019</formula>
    </cfRule>
  </conditionalFormatting>
  <conditionalFormatting sqref="BA54:BB54">
    <cfRule type="expression" dxfId="1036" priority="493">
      <formula>+$AE54=2022</formula>
    </cfRule>
    <cfRule type="expression" dxfId="1035" priority="494">
      <formula>+$AE54=2021</formula>
    </cfRule>
    <cfRule type="expression" dxfId="1034" priority="497">
      <formula>+$AE54=2020</formula>
    </cfRule>
  </conditionalFormatting>
  <conditionalFormatting sqref="BA54:BB54">
    <cfRule type="expression" dxfId="1033" priority="492">
      <formula>+$AF54=0</formula>
    </cfRule>
  </conditionalFormatting>
  <conditionalFormatting sqref="BC54:BD54">
    <cfRule type="expression" dxfId="1032" priority="489">
      <formula>+$AE54=2018</formula>
    </cfRule>
  </conditionalFormatting>
  <conditionalFormatting sqref="BC54:BD54">
    <cfRule type="expression" dxfId="1031" priority="490">
      <formula>+$AE54=2019</formula>
    </cfRule>
  </conditionalFormatting>
  <conditionalFormatting sqref="BC54:BD54">
    <cfRule type="expression" dxfId="1030" priority="487">
      <formula>+$AE54=2022</formula>
    </cfRule>
    <cfRule type="expression" dxfId="1029" priority="488">
      <formula>+$AE54=2021</formula>
    </cfRule>
    <cfRule type="expression" dxfId="1028" priority="491">
      <formula>+$AE54=2020</formula>
    </cfRule>
  </conditionalFormatting>
  <conditionalFormatting sqref="BC54:BD54">
    <cfRule type="expression" dxfId="1027" priority="486">
      <formula>+$AF54=0</formula>
    </cfRule>
  </conditionalFormatting>
  <conditionalFormatting sqref="BE54:BF54">
    <cfRule type="expression" dxfId="1026" priority="483">
      <formula>+$AE54=2018</formula>
    </cfRule>
  </conditionalFormatting>
  <conditionalFormatting sqref="BE54:BF54">
    <cfRule type="expression" dxfId="1025" priority="484">
      <formula>+$AE54=2019</formula>
    </cfRule>
  </conditionalFormatting>
  <conditionalFormatting sqref="BE54:BF54">
    <cfRule type="expression" dxfId="1024" priority="481">
      <formula>+$AE54=2022</formula>
    </cfRule>
    <cfRule type="expression" dxfId="1023" priority="482">
      <formula>+$AE54=2021</formula>
    </cfRule>
    <cfRule type="expression" dxfId="1022" priority="485">
      <formula>+$AE54=2020</formula>
    </cfRule>
  </conditionalFormatting>
  <conditionalFormatting sqref="BE54:BF54">
    <cfRule type="expression" dxfId="1021" priority="480">
      <formula>+$AF54=0</formula>
    </cfRule>
  </conditionalFormatting>
  <conditionalFormatting sqref="S59:T59 H59:J59 V59 B59:C59">
    <cfRule type="expression" dxfId="1020" priority="476">
      <formula>+$B59=1</formula>
    </cfRule>
  </conditionalFormatting>
  <conditionalFormatting sqref="S59:T59 H59:J59 V59 B59:C59">
    <cfRule type="expression" dxfId="1019" priority="477">
      <formula>+$B59=2</formula>
    </cfRule>
    <cfRule type="expression" dxfId="1018" priority="479">
      <formula>+$B59=4</formula>
    </cfRule>
  </conditionalFormatting>
  <conditionalFormatting sqref="H59:J59">
    <cfRule type="expression" dxfId="1017" priority="475">
      <formula>+H59=""</formula>
    </cfRule>
  </conditionalFormatting>
  <conditionalFormatting sqref="S59:T59">
    <cfRule type="expression" dxfId="1016" priority="474">
      <formula>+S59=""</formula>
    </cfRule>
  </conditionalFormatting>
  <conditionalFormatting sqref="AM59:AN59">
    <cfRule type="expression" dxfId="1015" priority="471">
      <formula>+$AE59=2018</formula>
    </cfRule>
  </conditionalFormatting>
  <conditionalFormatting sqref="AM59:AN59">
    <cfRule type="expression" dxfId="1014" priority="472">
      <formula>+$AE59=2019</formula>
    </cfRule>
  </conditionalFormatting>
  <conditionalFormatting sqref="AM59:AN59">
    <cfRule type="expression" dxfId="1013" priority="469">
      <formula>+$AE59=2022</formula>
    </cfRule>
    <cfRule type="expression" dxfId="1012" priority="470">
      <formula>+$AE59=2021</formula>
    </cfRule>
    <cfRule type="expression" dxfId="1011" priority="473">
      <formula>+$AE59=2020</formula>
    </cfRule>
  </conditionalFormatting>
  <conditionalFormatting sqref="AM59:AN59">
    <cfRule type="expression" dxfId="1010" priority="468">
      <formula>+$AF59=0</formula>
    </cfRule>
  </conditionalFormatting>
  <conditionalFormatting sqref="AO59:AZ59">
    <cfRule type="expression" dxfId="1009" priority="465">
      <formula>+$AE59=2018</formula>
    </cfRule>
  </conditionalFormatting>
  <conditionalFormatting sqref="AO59:AZ59">
    <cfRule type="expression" dxfId="1008" priority="466">
      <formula>+$AE59=2019</formula>
    </cfRule>
  </conditionalFormatting>
  <conditionalFormatting sqref="AO59:AZ59">
    <cfRule type="expression" dxfId="1007" priority="463">
      <formula>+$AE59=2022</formula>
    </cfRule>
    <cfRule type="expression" dxfId="1006" priority="464">
      <formula>+$AE59=2021</formula>
    </cfRule>
    <cfRule type="expression" dxfId="1005" priority="467">
      <formula>+$AE59=2020</formula>
    </cfRule>
  </conditionalFormatting>
  <conditionalFormatting sqref="BA59:BB59">
    <cfRule type="expression" dxfId="1004" priority="460">
      <formula>+$AE59=2018</formula>
    </cfRule>
  </conditionalFormatting>
  <conditionalFormatting sqref="BA59:BB59">
    <cfRule type="expression" dxfId="1003" priority="461">
      <formula>+$AE59=2019</formula>
    </cfRule>
  </conditionalFormatting>
  <conditionalFormatting sqref="BA59:BB59">
    <cfRule type="expression" dxfId="1002" priority="458">
      <formula>+$AE59=2022</formula>
    </cfRule>
    <cfRule type="expression" dxfId="1001" priority="459">
      <formula>+$AE59=2021</formula>
    </cfRule>
    <cfRule type="expression" dxfId="1000" priority="462">
      <formula>+$AE59=2020</formula>
    </cfRule>
  </conditionalFormatting>
  <conditionalFormatting sqref="BA59:BB59">
    <cfRule type="expression" dxfId="999" priority="457">
      <formula>+$AF59=0</formula>
    </cfRule>
  </conditionalFormatting>
  <conditionalFormatting sqref="BC59:BD59">
    <cfRule type="expression" dxfId="998" priority="454">
      <formula>+$AE59=2018</formula>
    </cfRule>
  </conditionalFormatting>
  <conditionalFormatting sqref="BC59:BD59">
    <cfRule type="expression" dxfId="997" priority="455">
      <formula>+$AE59=2019</formula>
    </cfRule>
  </conditionalFormatting>
  <conditionalFormatting sqref="BC59:BD59">
    <cfRule type="expression" dxfId="996" priority="452">
      <formula>+$AE59=2022</formula>
    </cfRule>
    <cfRule type="expression" dxfId="995" priority="453">
      <formula>+$AE59=2021</formula>
    </cfRule>
    <cfRule type="expression" dxfId="994" priority="456">
      <formula>+$AE59=2020</formula>
    </cfRule>
  </conditionalFormatting>
  <conditionalFormatting sqref="BC59:BD59">
    <cfRule type="expression" dxfId="993" priority="451">
      <formula>+$AF59=0</formula>
    </cfRule>
  </conditionalFormatting>
  <conditionalFormatting sqref="BE59:BF59">
    <cfRule type="expression" dxfId="992" priority="448">
      <formula>+$AE59=2018</formula>
    </cfRule>
  </conditionalFormatting>
  <conditionalFormatting sqref="BE59:BF59">
    <cfRule type="expression" dxfId="991" priority="449">
      <formula>+$AE59=2019</formula>
    </cfRule>
  </conditionalFormatting>
  <conditionalFormatting sqref="BE59:BF59">
    <cfRule type="expression" dxfId="990" priority="446">
      <formula>+$AE59=2022</formula>
    </cfRule>
    <cfRule type="expression" dxfId="989" priority="447">
      <formula>+$AE59=2021</formula>
    </cfRule>
    <cfRule type="expression" dxfId="988" priority="450">
      <formula>+$AE59=2020</formula>
    </cfRule>
  </conditionalFormatting>
  <conditionalFormatting sqref="BE59:BF59">
    <cfRule type="expression" dxfId="987" priority="445">
      <formula>+$AF59=0</formula>
    </cfRule>
  </conditionalFormatting>
  <conditionalFormatting sqref="S59:T59 H59:J59 V59 B59:C59">
    <cfRule type="expression" dxfId="986" priority="478">
      <formula>+$B59=3</formula>
    </cfRule>
  </conditionalFormatting>
  <conditionalFormatting sqref="BH139">
    <cfRule type="expression" dxfId="985" priority="442">
      <formula>+$AE139=2018</formula>
    </cfRule>
  </conditionalFormatting>
  <conditionalFormatting sqref="BH139">
    <cfRule type="expression" dxfId="984" priority="443">
      <formula>+$AE139=2019</formula>
    </cfRule>
  </conditionalFormatting>
  <conditionalFormatting sqref="BH139">
    <cfRule type="expression" dxfId="983" priority="440">
      <formula>+$AE139=2022</formula>
    </cfRule>
    <cfRule type="expression" dxfId="982" priority="441">
      <formula>+$AE139=2021</formula>
    </cfRule>
    <cfRule type="expression" dxfId="981" priority="444">
      <formula>+$AE139=2020</formula>
    </cfRule>
  </conditionalFormatting>
  <conditionalFormatting sqref="BH139">
    <cfRule type="expression" dxfId="980" priority="439">
      <formula>+$AF139=0</formula>
    </cfRule>
  </conditionalFormatting>
  <conditionalFormatting sqref="BH22 BG4:BH4 BG12:BH14 BH33:BH53 BG24:BH30">
    <cfRule type="expression" dxfId="979" priority="436">
      <formula>+$AE4=2018</formula>
    </cfRule>
  </conditionalFormatting>
  <conditionalFormatting sqref="BH22 BG4:BH4 BG12:BH14 BH33:BH53 BG24:BH30">
    <cfRule type="expression" dxfId="978" priority="437">
      <formula>+$AE4=2019</formula>
    </cfRule>
  </conditionalFormatting>
  <conditionalFormatting sqref="BH22 BG4:BH4 BG12:BH14 BH33:BH53 BG24:BH30">
    <cfRule type="expression" dxfId="977" priority="434">
      <formula>+$AE4=2022</formula>
    </cfRule>
    <cfRule type="expression" dxfId="976" priority="435">
      <formula>+$AE4=2021</formula>
    </cfRule>
    <cfRule type="expression" dxfId="975" priority="438">
      <formula>+$AE4=2020</formula>
    </cfRule>
  </conditionalFormatting>
  <conditionalFormatting sqref="BH22 BG4:BH4 BG12:BH14 BH33:BH53 BG24:BH30">
    <cfRule type="expression" dxfId="974" priority="433">
      <formula>+$AF4=0</formula>
    </cfRule>
  </conditionalFormatting>
  <conditionalFormatting sqref="BH54">
    <cfRule type="expression" dxfId="973" priority="430">
      <formula>+$AE54=2018</formula>
    </cfRule>
  </conditionalFormatting>
  <conditionalFormatting sqref="BH54">
    <cfRule type="expression" dxfId="972" priority="431">
      <formula>+$AE54=2019</formula>
    </cfRule>
  </conditionalFormatting>
  <conditionalFormatting sqref="BH54">
    <cfRule type="expression" dxfId="971" priority="428">
      <formula>+$AE54=2022</formula>
    </cfRule>
    <cfRule type="expression" dxfId="970" priority="429">
      <formula>+$AE54=2021</formula>
    </cfRule>
    <cfRule type="expression" dxfId="969" priority="432">
      <formula>+$AE54=2020</formula>
    </cfRule>
  </conditionalFormatting>
  <conditionalFormatting sqref="BH54">
    <cfRule type="expression" dxfId="968" priority="427">
      <formula>+$AF54=0</formula>
    </cfRule>
  </conditionalFormatting>
  <conditionalFormatting sqref="BH59">
    <cfRule type="expression" dxfId="967" priority="424">
      <formula>+$AE59=2018</formula>
    </cfRule>
  </conditionalFormatting>
  <conditionalFormatting sqref="BH59">
    <cfRule type="expression" dxfId="966" priority="425">
      <formula>+$AE59=2019</formula>
    </cfRule>
  </conditionalFormatting>
  <conditionalFormatting sqref="BH59">
    <cfRule type="expression" dxfId="965" priority="422">
      <formula>+$AE59=2022</formula>
    </cfRule>
    <cfRule type="expression" dxfId="964" priority="423">
      <formula>+$AE59=2021</formula>
    </cfRule>
    <cfRule type="expression" dxfId="963" priority="426">
      <formula>+$AE59=2020</formula>
    </cfRule>
  </conditionalFormatting>
  <conditionalFormatting sqref="BH59">
    <cfRule type="expression" dxfId="962" priority="421">
      <formula>+$AF59=0</formula>
    </cfRule>
  </conditionalFormatting>
  <conditionalFormatting sqref="BJ139 BL139 BN139 BP139">
    <cfRule type="expression" dxfId="961" priority="418">
      <formula>+$AE139=2018</formula>
    </cfRule>
  </conditionalFormatting>
  <conditionalFormatting sqref="BJ139 BL139 BN139 BP139">
    <cfRule type="expression" dxfId="960" priority="419">
      <formula>+$AE139=2019</formula>
    </cfRule>
  </conditionalFormatting>
  <conditionalFormatting sqref="BJ139 BL139 BN139 BP139">
    <cfRule type="expression" dxfId="959" priority="416">
      <formula>+$AE139=2022</formula>
    </cfRule>
    <cfRule type="expression" dxfId="958" priority="417">
      <formula>+$AE139=2021</formula>
    </cfRule>
    <cfRule type="expression" dxfId="957" priority="420">
      <formula>+$AE139=2020</formula>
    </cfRule>
  </conditionalFormatting>
  <conditionalFormatting sqref="BJ139 BL139 BN139 BP139">
    <cfRule type="expression" dxfId="956" priority="415">
      <formula>+$AF139=0</formula>
    </cfRule>
  </conditionalFormatting>
  <conditionalFormatting sqref="BJ22 BI4:BJ4 BI12:BJ14 BJ33:BJ53 BI24:BJ30">
    <cfRule type="expression" dxfId="955" priority="412">
      <formula>+$AE4=2018</formula>
    </cfRule>
  </conditionalFormatting>
  <conditionalFormatting sqref="BJ22 BI4:BJ4 BI12:BJ14 BJ33:BJ53 BI24:BJ30">
    <cfRule type="expression" dxfId="954" priority="413">
      <formula>+$AE4=2019</formula>
    </cfRule>
  </conditionalFormatting>
  <conditionalFormatting sqref="BJ22 BI4:BJ4 BI12:BJ14 BJ33:BJ53 BI24:BJ30">
    <cfRule type="expression" dxfId="953" priority="410">
      <formula>+$AE4=2022</formula>
    </cfRule>
    <cfRule type="expression" dxfId="952" priority="411">
      <formula>+$AE4=2021</formula>
    </cfRule>
    <cfRule type="expression" dxfId="951" priority="414">
      <formula>+$AE4=2020</formula>
    </cfRule>
  </conditionalFormatting>
  <conditionalFormatting sqref="BL22 BK4:BL4 BK12:BL14 BL33:BL53 BK24:BL30">
    <cfRule type="expression" dxfId="950" priority="407">
      <formula>+$AE4=2018</formula>
    </cfRule>
  </conditionalFormatting>
  <conditionalFormatting sqref="BL22 BK4:BL4 BK12:BL14 BL33:BL53 BK24:BL30">
    <cfRule type="expression" dxfId="949" priority="408">
      <formula>+$AE4=2019</formula>
    </cfRule>
  </conditionalFormatting>
  <conditionalFormatting sqref="BL22 BK4:BL4 BK12:BL14 BL33:BL53 BK24:BL30">
    <cfRule type="expression" dxfId="948" priority="405">
      <formula>+$AE4=2022</formula>
    </cfRule>
    <cfRule type="expression" dxfId="947" priority="406">
      <formula>+$AE4=2021</formula>
    </cfRule>
    <cfRule type="expression" dxfId="946" priority="409">
      <formula>+$AE4=2020</formula>
    </cfRule>
  </conditionalFormatting>
  <conditionalFormatting sqref="BL22 BK4:BL4 BK12:BL14 BL33:BL53 BK24:BL30">
    <cfRule type="expression" dxfId="945" priority="404">
      <formula>+$AF4=0</formula>
    </cfRule>
  </conditionalFormatting>
  <conditionalFormatting sqref="BN22 BM4:BN4 BM12:BN14 BN33:BN53 BM24:BN30">
    <cfRule type="expression" dxfId="944" priority="401">
      <formula>+$AE4=2018</formula>
    </cfRule>
  </conditionalFormatting>
  <conditionalFormatting sqref="BN22 BM4:BN4 BM12:BN14 BN33:BN53 BM24:BN30">
    <cfRule type="expression" dxfId="943" priority="402">
      <formula>+$AE4=2019</formula>
    </cfRule>
  </conditionalFormatting>
  <conditionalFormatting sqref="BN22 BM4:BN4 BM12:BN14 BN33:BN53 BM24:BN30">
    <cfRule type="expression" dxfId="942" priority="399">
      <formula>+$AE4=2022</formula>
    </cfRule>
    <cfRule type="expression" dxfId="941" priority="400">
      <formula>+$AE4=2021</formula>
    </cfRule>
    <cfRule type="expression" dxfId="940" priority="403">
      <formula>+$AE4=2020</formula>
    </cfRule>
  </conditionalFormatting>
  <conditionalFormatting sqref="BN22 BM4:BN4 BM12:BN14 BN33:BN53 BM24:BN30">
    <cfRule type="expression" dxfId="939" priority="398">
      <formula>+$AF4=0</formula>
    </cfRule>
  </conditionalFormatting>
  <conditionalFormatting sqref="BP22 BO4:BP4 BO12:BP14 BP33:BP53 BO24:BP30">
    <cfRule type="expression" dxfId="938" priority="395">
      <formula>+$AE4=2018</formula>
    </cfRule>
  </conditionalFormatting>
  <conditionalFormatting sqref="BP22 BO4:BP4 BO12:BP14 BP33:BP53 BO24:BP30">
    <cfRule type="expression" dxfId="937" priority="396">
      <formula>+$AE4=2019</formula>
    </cfRule>
  </conditionalFormatting>
  <conditionalFormatting sqref="BP22 BO4:BP4 BO12:BP14 BP33:BP53 BO24:BP30">
    <cfRule type="expression" dxfId="936" priority="393">
      <formula>+$AE4=2022</formula>
    </cfRule>
    <cfRule type="expression" dxfId="935" priority="394">
      <formula>+$AE4=2021</formula>
    </cfRule>
    <cfRule type="expression" dxfId="934" priority="397">
      <formula>+$AE4=2020</formula>
    </cfRule>
  </conditionalFormatting>
  <conditionalFormatting sqref="BP22 BO4:BP4 BO12:BP14 BP33:BP53 BO24:BP30">
    <cfRule type="expression" dxfId="933" priority="392">
      <formula>+$AF4=0</formula>
    </cfRule>
  </conditionalFormatting>
  <conditionalFormatting sqref="BJ54">
    <cfRule type="expression" dxfId="932" priority="389">
      <formula>+$AE54=2018</formula>
    </cfRule>
  </conditionalFormatting>
  <conditionalFormatting sqref="BJ54">
    <cfRule type="expression" dxfId="931" priority="390">
      <formula>+$AE54=2019</formula>
    </cfRule>
  </conditionalFormatting>
  <conditionalFormatting sqref="BJ54">
    <cfRule type="expression" dxfId="930" priority="387">
      <formula>+$AE54=2022</formula>
    </cfRule>
    <cfRule type="expression" dxfId="929" priority="388">
      <formula>+$AE54=2021</formula>
    </cfRule>
    <cfRule type="expression" dxfId="928" priority="391">
      <formula>+$AE54=2020</formula>
    </cfRule>
  </conditionalFormatting>
  <conditionalFormatting sqref="BL54">
    <cfRule type="expression" dxfId="927" priority="384">
      <formula>+$AE54=2018</formula>
    </cfRule>
  </conditionalFormatting>
  <conditionalFormatting sqref="BL54">
    <cfRule type="expression" dxfId="926" priority="385">
      <formula>+$AE54=2019</formula>
    </cfRule>
  </conditionalFormatting>
  <conditionalFormatting sqref="BL54">
    <cfRule type="expression" dxfId="925" priority="382">
      <formula>+$AE54=2022</formula>
    </cfRule>
    <cfRule type="expression" dxfId="924" priority="383">
      <formula>+$AE54=2021</formula>
    </cfRule>
    <cfRule type="expression" dxfId="923" priority="386">
      <formula>+$AE54=2020</formula>
    </cfRule>
  </conditionalFormatting>
  <conditionalFormatting sqref="BL54">
    <cfRule type="expression" dxfId="922" priority="381">
      <formula>+$AF54=0</formula>
    </cfRule>
  </conditionalFormatting>
  <conditionalFormatting sqref="BN54">
    <cfRule type="expression" dxfId="921" priority="378">
      <formula>+$AE54=2018</formula>
    </cfRule>
  </conditionalFormatting>
  <conditionalFormatting sqref="BN54">
    <cfRule type="expression" dxfId="920" priority="379">
      <formula>+$AE54=2019</formula>
    </cfRule>
  </conditionalFormatting>
  <conditionalFormatting sqref="BN54">
    <cfRule type="expression" dxfId="919" priority="376">
      <formula>+$AE54=2022</formula>
    </cfRule>
    <cfRule type="expression" dxfId="918" priority="377">
      <formula>+$AE54=2021</formula>
    </cfRule>
    <cfRule type="expression" dxfId="917" priority="380">
      <formula>+$AE54=2020</formula>
    </cfRule>
  </conditionalFormatting>
  <conditionalFormatting sqref="BN54">
    <cfRule type="expression" dxfId="916" priority="375">
      <formula>+$AF54=0</formula>
    </cfRule>
  </conditionalFormatting>
  <conditionalFormatting sqref="BP54">
    <cfRule type="expression" dxfId="915" priority="372">
      <formula>+$AE54=2018</formula>
    </cfRule>
  </conditionalFormatting>
  <conditionalFormatting sqref="BP54">
    <cfRule type="expression" dxfId="914" priority="373">
      <formula>+$AE54=2019</formula>
    </cfRule>
  </conditionalFormatting>
  <conditionalFormatting sqref="BP54">
    <cfRule type="expression" dxfId="913" priority="370">
      <formula>+$AE54=2022</formula>
    </cfRule>
    <cfRule type="expression" dxfId="912" priority="371">
      <formula>+$AE54=2021</formula>
    </cfRule>
    <cfRule type="expression" dxfId="911" priority="374">
      <formula>+$AE54=2020</formula>
    </cfRule>
  </conditionalFormatting>
  <conditionalFormatting sqref="BP54">
    <cfRule type="expression" dxfId="910" priority="369">
      <formula>+$AF54=0</formula>
    </cfRule>
  </conditionalFormatting>
  <conditionalFormatting sqref="BJ59">
    <cfRule type="expression" dxfId="909" priority="366">
      <formula>+$AE59=2018</formula>
    </cfRule>
  </conditionalFormatting>
  <conditionalFormatting sqref="BJ59">
    <cfRule type="expression" dxfId="908" priority="367">
      <formula>+$AE59=2019</formula>
    </cfRule>
  </conditionalFormatting>
  <conditionalFormatting sqref="BJ59">
    <cfRule type="expression" dxfId="907" priority="364">
      <formula>+$AE59=2022</formula>
    </cfRule>
    <cfRule type="expression" dxfId="906" priority="365">
      <formula>+$AE59=2021</formula>
    </cfRule>
    <cfRule type="expression" dxfId="905" priority="368">
      <formula>+$AE59=2020</formula>
    </cfRule>
  </conditionalFormatting>
  <conditionalFormatting sqref="BL59">
    <cfRule type="expression" dxfId="904" priority="361">
      <formula>+$AE59=2018</formula>
    </cfRule>
  </conditionalFormatting>
  <conditionalFormatting sqref="BL59">
    <cfRule type="expression" dxfId="903" priority="362">
      <formula>+$AE59=2019</formula>
    </cfRule>
  </conditionalFormatting>
  <conditionalFormatting sqref="BL59">
    <cfRule type="expression" dxfId="902" priority="359">
      <formula>+$AE59=2022</formula>
    </cfRule>
    <cfRule type="expression" dxfId="901" priority="360">
      <formula>+$AE59=2021</formula>
    </cfRule>
    <cfRule type="expression" dxfId="900" priority="363">
      <formula>+$AE59=2020</formula>
    </cfRule>
  </conditionalFormatting>
  <conditionalFormatting sqref="BL59">
    <cfRule type="expression" dxfId="899" priority="358">
      <formula>+$AF59=0</formula>
    </cfRule>
  </conditionalFormatting>
  <conditionalFormatting sqref="BN59">
    <cfRule type="expression" dxfId="898" priority="355">
      <formula>+$AE59=2018</formula>
    </cfRule>
  </conditionalFormatting>
  <conditionalFormatting sqref="BN59">
    <cfRule type="expression" dxfId="897" priority="356">
      <formula>+$AE59=2019</formula>
    </cfRule>
  </conditionalFormatting>
  <conditionalFormatting sqref="BN59">
    <cfRule type="expression" dxfId="896" priority="353">
      <formula>+$AE59=2022</formula>
    </cfRule>
    <cfRule type="expression" dxfId="895" priority="354">
      <formula>+$AE59=2021</formula>
    </cfRule>
    <cfRule type="expression" dxfId="894" priority="357">
      <formula>+$AE59=2020</formula>
    </cfRule>
  </conditionalFormatting>
  <conditionalFormatting sqref="BN59">
    <cfRule type="expression" dxfId="893" priority="352">
      <formula>+$AF59=0</formula>
    </cfRule>
  </conditionalFormatting>
  <conditionalFormatting sqref="BP59">
    <cfRule type="expression" dxfId="892" priority="349">
      <formula>+$AE59=2018</formula>
    </cfRule>
  </conditionalFormatting>
  <conditionalFormatting sqref="BP59">
    <cfRule type="expression" dxfId="891" priority="350">
      <formula>+$AE59=2019</formula>
    </cfRule>
  </conditionalFormatting>
  <conditionalFormatting sqref="BP59">
    <cfRule type="expression" dxfId="890" priority="347">
      <formula>+$AE59=2022</formula>
    </cfRule>
    <cfRule type="expression" dxfId="889" priority="348">
      <formula>+$AE59=2021</formula>
    </cfRule>
    <cfRule type="expression" dxfId="888" priority="351">
      <formula>+$AE59=2020</formula>
    </cfRule>
  </conditionalFormatting>
  <conditionalFormatting sqref="BP59">
    <cfRule type="expression" dxfId="887" priority="346">
      <formula>+$AF59=0</formula>
    </cfRule>
  </conditionalFormatting>
  <conditionalFormatting sqref="B21:C21 R21:T21 V21 H21:J21">
    <cfRule type="expression" dxfId="886" priority="342">
      <formula>+$B21=1</formula>
    </cfRule>
  </conditionalFormatting>
  <conditionalFormatting sqref="B21:C21 R21:T21 V21 H21:J21">
    <cfRule type="expression" dxfId="885" priority="343">
      <formula>+$B21=2</formula>
    </cfRule>
    <cfRule type="expression" dxfId="884" priority="345">
      <formula>+$B21=4</formula>
    </cfRule>
  </conditionalFormatting>
  <conditionalFormatting sqref="H21:J21">
    <cfRule type="expression" dxfId="883" priority="341">
      <formula>+H21=""</formula>
    </cfRule>
  </conditionalFormatting>
  <conditionalFormatting sqref="R21:T21">
    <cfRule type="expression" dxfId="882" priority="340">
      <formula>+R21=""</formula>
    </cfRule>
  </conditionalFormatting>
  <conditionalFormatting sqref="AM21:AN21">
    <cfRule type="expression" dxfId="881" priority="337">
      <formula>+$AE21=2018</formula>
    </cfRule>
  </conditionalFormatting>
  <conditionalFormatting sqref="AM21:AN21">
    <cfRule type="expression" dxfId="880" priority="338">
      <formula>+$AE21=2019</formula>
    </cfRule>
  </conditionalFormatting>
  <conditionalFormatting sqref="AM21:AN21">
    <cfRule type="expression" dxfId="879" priority="335">
      <formula>+$AE21=2022</formula>
    </cfRule>
    <cfRule type="expression" dxfId="878" priority="336">
      <formula>+$AE21=2021</formula>
    </cfRule>
    <cfRule type="expression" dxfId="877" priority="339">
      <formula>+$AE21=2020</formula>
    </cfRule>
  </conditionalFormatting>
  <conditionalFormatting sqref="AM21:AN21">
    <cfRule type="expression" dxfId="876" priority="334">
      <formula>+$AF21=0</formula>
    </cfRule>
  </conditionalFormatting>
  <conditionalFormatting sqref="AO21:AZ21">
    <cfRule type="expression" dxfId="875" priority="331">
      <formula>+$AE21=2018</formula>
    </cfRule>
  </conditionalFormatting>
  <conditionalFormatting sqref="AO21:AZ21">
    <cfRule type="expression" dxfId="874" priority="332">
      <formula>+$AE21=2019</formula>
    </cfRule>
  </conditionalFormatting>
  <conditionalFormatting sqref="AO21:AZ21">
    <cfRule type="expression" dxfId="873" priority="329">
      <formula>+$AE21=2022</formula>
    </cfRule>
    <cfRule type="expression" dxfId="872" priority="330">
      <formula>+$AE21=2021</formula>
    </cfRule>
    <cfRule type="expression" dxfId="871" priority="333">
      <formula>+$AE21=2020</formula>
    </cfRule>
  </conditionalFormatting>
  <conditionalFormatting sqref="BA21:BB21">
    <cfRule type="expression" dxfId="870" priority="326">
      <formula>+$AE21=2018</formula>
    </cfRule>
  </conditionalFormatting>
  <conditionalFormatting sqref="BA21:BB21">
    <cfRule type="expression" dxfId="869" priority="327">
      <formula>+$AE21=2019</formula>
    </cfRule>
  </conditionalFormatting>
  <conditionalFormatting sqref="BA21:BB21">
    <cfRule type="expression" dxfId="868" priority="324">
      <formula>+$AE21=2022</formula>
    </cfRule>
    <cfRule type="expression" dxfId="867" priority="325">
      <formula>+$AE21=2021</formula>
    </cfRule>
    <cfRule type="expression" dxfId="866" priority="328">
      <formula>+$AE21=2020</formula>
    </cfRule>
  </conditionalFormatting>
  <conditionalFormatting sqref="BA21:BB21">
    <cfRule type="expression" dxfId="865" priority="323">
      <formula>+$AF21=0</formula>
    </cfRule>
  </conditionalFormatting>
  <conditionalFormatting sqref="BC21:BD21">
    <cfRule type="expression" dxfId="864" priority="320">
      <formula>+$AE21=2018</formula>
    </cfRule>
  </conditionalFormatting>
  <conditionalFormatting sqref="BC21:BD21">
    <cfRule type="expression" dxfId="863" priority="321">
      <formula>+$AE21=2019</formula>
    </cfRule>
  </conditionalFormatting>
  <conditionalFormatting sqref="BC21:BD21">
    <cfRule type="expression" dxfId="862" priority="318">
      <formula>+$AE21=2022</formula>
    </cfRule>
    <cfRule type="expression" dxfId="861" priority="319">
      <formula>+$AE21=2021</formula>
    </cfRule>
    <cfRule type="expression" dxfId="860" priority="322">
      <formula>+$AE21=2020</formula>
    </cfRule>
  </conditionalFormatting>
  <conditionalFormatting sqref="BC21:BD21">
    <cfRule type="expression" dxfId="859" priority="317">
      <formula>+$AF21=0</formula>
    </cfRule>
  </conditionalFormatting>
  <conditionalFormatting sqref="BE21:BF21">
    <cfRule type="expression" dxfId="858" priority="314">
      <formula>+$AE21=2018</formula>
    </cfRule>
  </conditionalFormatting>
  <conditionalFormatting sqref="BE21:BF21">
    <cfRule type="expression" dxfId="857" priority="315">
      <formula>+$AE21=2019</formula>
    </cfRule>
  </conditionalFormatting>
  <conditionalFormatting sqref="BE21:BF21">
    <cfRule type="expression" dxfId="856" priority="312">
      <formula>+$AE21=2022</formula>
    </cfRule>
    <cfRule type="expression" dxfId="855" priority="313">
      <formula>+$AE21=2021</formula>
    </cfRule>
    <cfRule type="expression" dxfId="854" priority="316">
      <formula>+$AE21=2020</formula>
    </cfRule>
  </conditionalFormatting>
  <conditionalFormatting sqref="BE21:BF21">
    <cfRule type="expression" dxfId="853" priority="311">
      <formula>+$AF21=0</formula>
    </cfRule>
  </conditionalFormatting>
  <conditionalFormatting sqref="B21:C21 R21:T21 V21 H21:J21 AL21">
    <cfRule type="expression" dxfId="852" priority="344">
      <formula>+$B21=3</formula>
    </cfRule>
  </conditionalFormatting>
  <conditionalFormatting sqref="BH21">
    <cfRule type="expression" dxfId="851" priority="308">
      <formula>+$AE21=2018</formula>
    </cfRule>
  </conditionalFormatting>
  <conditionalFormatting sqref="BH21">
    <cfRule type="expression" dxfId="850" priority="309">
      <formula>+$AE21=2019</formula>
    </cfRule>
  </conditionalFormatting>
  <conditionalFormatting sqref="BH21">
    <cfRule type="expression" dxfId="849" priority="306">
      <formula>+$AE21=2022</formula>
    </cfRule>
    <cfRule type="expression" dxfId="848" priority="307">
      <formula>+$AE21=2021</formula>
    </cfRule>
    <cfRule type="expression" dxfId="847" priority="310">
      <formula>+$AE21=2020</formula>
    </cfRule>
  </conditionalFormatting>
  <conditionalFormatting sqref="BH21">
    <cfRule type="expression" dxfId="846" priority="305">
      <formula>+$AF21=0</formula>
    </cfRule>
  </conditionalFormatting>
  <conditionalFormatting sqref="BJ21">
    <cfRule type="expression" dxfId="845" priority="302">
      <formula>+$AE21=2018</formula>
    </cfRule>
  </conditionalFormatting>
  <conditionalFormatting sqref="BJ21">
    <cfRule type="expression" dxfId="844" priority="303">
      <formula>+$AE21=2019</formula>
    </cfRule>
  </conditionalFormatting>
  <conditionalFormatting sqref="BJ21">
    <cfRule type="expression" dxfId="843" priority="300">
      <formula>+$AE21=2022</formula>
    </cfRule>
    <cfRule type="expression" dxfId="842" priority="301">
      <formula>+$AE21=2021</formula>
    </cfRule>
    <cfRule type="expression" dxfId="841" priority="304">
      <formula>+$AE21=2020</formula>
    </cfRule>
  </conditionalFormatting>
  <conditionalFormatting sqref="BL21">
    <cfRule type="expression" dxfId="840" priority="297">
      <formula>+$AE21=2018</formula>
    </cfRule>
  </conditionalFormatting>
  <conditionalFormatting sqref="BL21">
    <cfRule type="expression" dxfId="839" priority="298">
      <formula>+$AE21=2019</formula>
    </cfRule>
  </conditionalFormatting>
  <conditionalFormatting sqref="BL21">
    <cfRule type="expression" dxfId="838" priority="295">
      <formula>+$AE21=2022</formula>
    </cfRule>
    <cfRule type="expression" dxfId="837" priority="296">
      <formula>+$AE21=2021</formula>
    </cfRule>
    <cfRule type="expression" dxfId="836" priority="299">
      <formula>+$AE21=2020</formula>
    </cfRule>
  </conditionalFormatting>
  <conditionalFormatting sqref="BL21">
    <cfRule type="expression" dxfId="835" priority="294">
      <formula>+$AF21=0</formula>
    </cfRule>
  </conditionalFormatting>
  <conditionalFormatting sqref="BN21">
    <cfRule type="expression" dxfId="834" priority="291">
      <formula>+$AE21=2018</formula>
    </cfRule>
  </conditionalFormatting>
  <conditionalFormatting sqref="BN21">
    <cfRule type="expression" dxfId="833" priority="292">
      <formula>+$AE21=2019</formula>
    </cfRule>
  </conditionalFormatting>
  <conditionalFormatting sqref="BN21">
    <cfRule type="expression" dxfId="832" priority="289">
      <formula>+$AE21=2022</formula>
    </cfRule>
    <cfRule type="expression" dxfId="831" priority="290">
      <formula>+$AE21=2021</formula>
    </cfRule>
    <cfRule type="expression" dxfId="830" priority="293">
      <formula>+$AE21=2020</formula>
    </cfRule>
  </conditionalFormatting>
  <conditionalFormatting sqref="BN21">
    <cfRule type="expression" dxfId="829" priority="288">
      <formula>+$AF21=0</formula>
    </cfRule>
  </conditionalFormatting>
  <conditionalFormatting sqref="BP21">
    <cfRule type="expression" dxfId="828" priority="285">
      <formula>+$AE21=2018</formula>
    </cfRule>
  </conditionalFormatting>
  <conditionalFormatting sqref="BP21">
    <cfRule type="expression" dxfId="827" priority="286">
      <formula>+$AE21=2019</formula>
    </cfRule>
  </conditionalFormatting>
  <conditionalFormatting sqref="BP21">
    <cfRule type="expression" dxfId="826" priority="283">
      <formula>+$AE21=2022</formula>
    </cfRule>
    <cfRule type="expression" dxfId="825" priority="284">
      <formula>+$AE21=2021</formula>
    </cfRule>
    <cfRule type="expression" dxfId="824" priority="287">
      <formula>+$AE21=2020</formula>
    </cfRule>
  </conditionalFormatting>
  <conditionalFormatting sqref="BP21">
    <cfRule type="expression" dxfId="823" priority="282">
      <formula>+$AF21=0</formula>
    </cfRule>
  </conditionalFormatting>
  <conditionalFormatting sqref="H11:J11 V11 R11:T11 B11:C11">
    <cfRule type="expression" dxfId="822" priority="278">
      <formula>+$B11=1</formula>
    </cfRule>
  </conditionalFormatting>
  <conditionalFormatting sqref="H11:J11 V11 R11:T11 B11:C11">
    <cfRule type="expression" dxfId="821" priority="279">
      <formula>+$B11=2</formula>
    </cfRule>
  </conditionalFormatting>
  <conditionalFormatting sqref="H11:J11">
    <cfRule type="expression" dxfId="820" priority="277">
      <formula>+H11=""</formula>
    </cfRule>
  </conditionalFormatting>
  <conditionalFormatting sqref="R11:T11">
    <cfRule type="expression" dxfId="819" priority="276">
      <formula>+R11=""</formula>
    </cfRule>
  </conditionalFormatting>
  <conditionalFormatting sqref="AM11:AN11">
    <cfRule type="expression" dxfId="818" priority="273">
      <formula>+$AE11=2018</formula>
    </cfRule>
  </conditionalFormatting>
  <conditionalFormatting sqref="AM11:AN11">
    <cfRule type="expression" dxfId="817" priority="274">
      <formula>+$AE11=2019</formula>
    </cfRule>
  </conditionalFormatting>
  <conditionalFormatting sqref="AM11:AN11">
    <cfRule type="expression" dxfId="816" priority="271">
      <formula>+$AE11=2022</formula>
    </cfRule>
    <cfRule type="expression" dxfId="815" priority="272">
      <formula>+$AE11=2021</formula>
    </cfRule>
    <cfRule type="expression" dxfId="814" priority="275">
      <formula>+$AE11=2020</formula>
    </cfRule>
  </conditionalFormatting>
  <conditionalFormatting sqref="AM11:AN11">
    <cfRule type="expression" dxfId="813" priority="270">
      <formula>+$AF11=0</formula>
    </cfRule>
  </conditionalFormatting>
  <conditionalFormatting sqref="AO11:AZ11">
    <cfRule type="expression" dxfId="812" priority="267">
      <formula>+$AE11=2018</formula>
    </cfRule>
  </conditionalFormatting>
  <conditionalFormatting sqref="AO11:AZ11">
    <cfRule type="expression" dxfId="811" priority="268">
      <formula>+$AE11=2019</formula>
    </cfRule>
  </conditionalFormatting>
  <conditionalFormatting sqref="AO11:AZ11">
    <cfRule type="expression" dxfId="810" priority="265">
      <formula>+$AE11=2022</formula>
    </cfRule>
    <cfRule type="expression" dxfId="809" priority="266">
      <formula>+$AE11=2021</formula>
    </cfRule>
    <cfRule type="expression" dxfId="808" priority="269">
      <formula>+$AE11=2020</formula>
    </cfRule>
  </conditionalFormatting>
  <conditionalFormatting sqref="BA11:BB11">
    <cfRule type="expression" dxfId="807" priority="262">
      <formula>+$AE11=2018</formula>
    </cfRule>
  </conditionalFormatting>
  <conditionalFormatting sqref="BA11:BB11">
    <cfRule type="expression" dxfId="806" priority="263">
      <formula>+$AE11=2019</formula>
    </cfRule>
  </conditionalFormatting>
  <conditionalFormatting sqref="BA11:BB11">
    <cfRule type="expression" dxfId="805" priority="260">
      <formula>+$AE11=2022</formula>
    </cfRule>
    <cfRule type="expression" dxfId="804" priority="261">
      <formula>+$AE11=2021</formula>
    </cfRule>
    <cfRule type="expression" dxfId="803" priority="264">
      <formula>+$AE11=2020</formula>
    </cfRule>
  </conditionalFormatting>
  <conditionalFormatting sqref="BA11:BB11">
    <cfRule type="expression" dxfId="802" priority="259">
      <formula>+$AF11=0</formula>
    </cfRule>
  </conditionalFormatting>
  <conditionalFormatting sqref="BC11:BD11">
    <cfRule type="expression" dxfId="801" priority="256">
      <formula>+$AE11=2018</formula>
    </cfRule>
  </conditionalFormatting>
  <conditionalFormatting sqref="BC11:BD11">
    <cfRule type="expression" dxfId="800" priority="257">
      <formula>+$AE11=2019</formula>
    </cfRule>
  </conditionalFormatting>
  <conditionalFormatting sqref="BC11:BD11">
    <cfRule type="expression" dxfId="799" priority="254">
      <formula>+$AE11=2022</formula>
    </cfRule>
    <cfRule type="expression" dxfId="798" priority="255">
      <formula>+$AE11=2021</formula>
    </cfRule>
    <cfRule type="expression" dxfId="797" priority="258">
      <formula>+$AE11=2020</formula>
    </cfRule>
  </conditionalFormatting>
  <conditionalFormatting sqref="BC11:BD11">
    <cfRule type="expression" dxfId="796" priority="253">
      <formula>+$AF11=0</formula>
    </cfRule>
  </conditionalFormatting>
  <conditionalFormatting sqref="BE11:BF11">
    <cfRule type="expression" dxfId="795" priority="250">
      <formula>+$AE11=2018</formula>
    </cfRule>
  </conditionalFormatting>
  <conditionalFormatting sqref="BE11:BF11">
    <cfRule type="expression" dxfId="794" priority="251">
      <formula>+$AE11=2019</formula>
    </cfRule>
  </conditionalFormatting>
  <conditionalFormatting sqref="BE11:BF11">
    <cfRule type="expression" dxfId="793" priority="248">
      <formula>+$AE11=2022</formula>
    </cfRule>
    <cfRule type="expression" dxfId="792" priority="249">
      <formula>+$AE11=2021</formula>
    </cfRule>
    <cfRule type="expression" dxfId="791" priority="252">
      <formula>+$AE11=2020</formula>
    </cfRule>
  </conditionalFormatting>
  <conditionalFormatting sqref="BE11:BF11">
    <cfRule type="expression" dxfId="790" priority="247">
      <formula>+$AF11=0</formula>
    </cfRule>
  </conditionalFormatting>
  <conditionalFormatting sqref="H11:J11 V11 R11:T11 B11:C11 AL11">
    <cfRule type="expression" dxfId="789" priority="280">
      <formula>+$B11=3</formula>
    </cfRule>
  </conditionalFormatting>
  <conditionalFormatting sqref="BG11:BH11">
    <cfRule type="expression" dxfId="788" priority="244">
      <formula>+$AE11=2018</formula>
    </cfRule>
  </conditionalFormatting>
  <conditionalFormatting sqref="BG11:BH11">
    <cfRule type="expression" dxfId="787" priority="245">
      <formula>+$AE11=2019</formula>
    </cfRule>
  </conditionalFormatting>
  <conditionalFormatting sqref="BG11:BH11">
    <cfRule type="expression" dxfId="786" priority="242">
      <formula>+$AE11=2022</formula>
    </cfRule>
    <cfRule type="expression" dxfId="785" priority="243">
      <formula>+$AE11=2021</formula>
    </cfRule>
    <cfRule type="expression" dxfId="784" priority="246">
      <formula>+$AE11=2020</formula>
    </cfRule>
  </conditionalFormatting>
  <conditionalFormatting sqref="BG11:BH11">
    <cfRule type="expression" dxfId="783" priority="241">
      <formula>+$AF11=0</formula>
    </cfRule>
  </conditionalFormatting>
  <conditionalFormatting sqref="BI11:BJ11">
    <cfRule type="expression" dxfId="782" priority="238">
      <formula>+$AE11=2018</formula>
    </cfRule>
  </conditionalFormatting>
  <conditionalFormatting sqref="BI11:BJ11">
    <cfRule type="expression" dxfId="781" priority="239">
      <formula>+$AE11=2019</formula>
    </cfRule>
  </conditionalFormatting>
  <conditionalFormatting sqref="BI11:BJ11">
    <cfRule type="expression" dxfId="780" priority="236">
      <formula>+$AE11=2022</formula>
    </cfRule>
    <cfRule type="expression" dxfId="779" priority="237">
      <formula>+$AE11=2021</formula>
    </cfRule>
    <cfRule type="expression" dxfId="778" priority="240">
      <formula>+$AE11=2020</formula>
    </cfRule>
  </conditionalFormatting>
  <conditionalFormatting sqref="BK11:BL11">
    <cfRule type="expression" dxfId="777" priority="233">
      <formula>+$AE11=2018</formula>
    </cfRule>
  </conditionalFormatting>
  <conditionalFormatting sqref="BK11:BL11">
    <cfRule type="expression" dxfId="776" priority="234">
      <formula>+$AE11=2019</formula>
    </cfRule>
  </conditionalFormatting>
  <conditionalFormatting sqref="BK11:BL11">
    <cfRule type="expression" dxfId="775" priority="231">
      <formula>+$AE11=2022</formula>
    </cfRule>
    <cfRule type="expression" dxfId="774" priority="232">
      <formula>+$AE11=2021</formula>
    </cfRule>
    <cfRule type="expression" dxfId="773" priority="235">
      <formula>+$AE11=2020</formula>
    </cfRule>
  </conditionalFormatting>
  <conditionalFormatting sqref="BK11:BL11">
    <cfRule type="expression" dxfId="772" priority="230">
      <formula>+$AF11=0</formula>
    </cfRule>
  </conditionalFormatting>
  <conditionalFormatting sqref="BM11:BN11">
    <cfRule type="expression" dxfId="771" priority="227">
      <formula>+$AE11=2018</formula>
    </cfRule>
  </conditionalFormatting>
  <conditionalFormatting sqref="BM11:BN11">
    <cfRule type="expression" dxfId="770" priority="228">
      <formula>+$AE11=2019</formula>
    </cfRule>
  </conditionalFormatting>
  <conditionalFormatting sqref="BM11:BN11">
    <cfRule type="expression" dxfId="769" priority="225">
      <formula>+$AE11=2022</formula>
    </cfRule>
    <cfRule type="expression" dxfId="768" priority="226">
      <formula>+$AE11=2021</formula>
    </cfRule>
    <cfRule type="expression" dxfId="767" priority="229">
      <formula>+$AE11=2020</formula>
    </cfRule>
  </conditionalFormatting>
  <conditionalFormatting sqref="BM11:BN11">
    <cfRule type="expression" dxfId="766" priority="224">
      <formula>+$AF11=0</formula>
    </cfRule>
  </conditionalFormatting>
  <conditionalFormatting sqref="BO11:BP11">
    <cfRule type="expression" dxfId="765" priority="221">
      <formula>+$AE11=2018</formula>
    </cfRule>
  </conditionalFormatting>
  <conditionalFormatting sqref="BO11:BP11">
    <cfRule type="expression" dxfId="764" priority="222">
      <formula>+$AE11=2019</formula>
    </cfRule>
  </conditionalFormatting>
  <conditionalFormatting sqref="BO11:BP11">
    <cfRule type="expression" dxfId="763" priority="219">
      <formula>+$AE11=2022</formula>
    </cfRule>
    <cfRule type="expression" dxfId="762" priority="220">
      <formula>+$AE11=2021</formula>
    </cfRule>
    <cfRule type="expression" dxfId="761" priority="223">
      <formula>+$AE11=2020</formula>
    </cfRule>
  </conditionalFormatting>
  <conditionalFormatting sqref="BO11:BP11">
    <cfRule type="expression" dxfId="760" priority="218">
      <formula>+$AF11=0</formula>
    </cfRule>
  </conditionalFormatting>
  <conditionalFormatting sqref="H11:J11 V11 R11:T11 B11:C11 AL11">
    <cfRule type="expression" dxfId="759" priority="281">
      <formula>+$B11=4</formula>
    </cfRule>
  </conditionalFormatting>
  <conditionalFormatting sqref="B15:C15 R15:T15 V15 H15:J15">
    <cfRule type="expression" dxfId="758" priority="214">
      <formula>+$B15=1</formula>
    </cfRule>
  </conditionalFormatting>
  <conditionalFormatting sqref="B15:C15 R15:T15 V15 H15:J15">
    <cfRule type="expression" dxfId="757" priority="215">
      <formula>+$B15=2</formula>
    </cfRule>
  </conditionalFormatting>
  <conditionalFormatting sqref="H15:J15">
    <cfRule type="expression" dxfId="756" priority="213">
      <formula>+H15=""</formula>
    </cfRule>
  </conditionalFormatting>
  <conditionalFormatting sqref="R15:T15">
    <cfRule type="expression" dxfId="755" priority="212">
      <formula>+R15=""</formula>
    </cfRule>
  </conditionalFormatting>
  <conditionalFormatting sqref="AM15:AN15">
    <cfRule type="expression" dxfId="754" priority="209">
      <formula>+$AE15=2018</formula>
    </cfRule>
  </conditionalFormatting>
  <conditionalFormatting sqref="AM15:AN15">
    <cfRule type="expression" dxfId="753" priority="210">
      <formula>+$AE15=2019</formula>
    </cfRule>
  </conditionalFormatting>
  <conditionalFormatting sqref="AM15:AN15">
    <cfRule type="expression" dxfId="752" priority="207">
      <formula>+$AE15=2022</formula>
    </cfRule>
    <cfRule type="expression" dxfId="751" priority="208">
      <formula>+$AE15=2021</formula>
    </cfRule>
    <cfRule type="expression" dxfId="750" priority="211">
      <formula>+$AE15=2020</formula>
    </cfRule>
  </conditionalFormatting>
  <conditionalFormatting sqref="AM15:AN15">
    <cfRule type="expression" dxfId="749" priority="206">
      <formula>+$AF15=0</formula>
    </cfRule>
  </conditionalFormatting>
  <conditionalFormatting sqref="AO15:AZ15">
    <cfRule type="expression" dxfId="748" priority="203">
      <formula>+$AE15=2018</formula>
    </cfRule>
  </conditionalFormatting>
  <conditionalFormatting sqref="AO15:AZ15">
    <cfRule type="expression" dxfId="747" priority="204">
      <formula>+$AE15=2019</formula>
    </cfRule>
  </conditionalFormatting>
  <conditionalFormatting sqref="AO15:AZ15">
    <cfRule type="expression" dxfId="746" priority="201">
      <formula>+$AE15=2022</formula>
    </cfRule>
    <cfRule type="expression" dxfId="745" priority="202">
      <formula>+$AE15=2021</formula>
    </cfRule>
    <cfRule type="expression" dxfId="744" priority="205">
      <formula>+$AE15=2020</formula>
    </cfRule>
  </conditionalFormatting>
  <conditionalFormatting sqref="BA15:BB15">
    <cfRule type="expression" dxfId="743" priority="198">
      <formula>+$AE15=2018</formula>
    </cfRule>
  </conditionalFormatting>
  <conditionalFormatting sqref="BA15:BB15">
    <cfRule type="expression" dxfId="742" priority="199">
      <formula>+$AE15=2019</formula>
    </cfRule>
  </conditionalFormatting>
  <conditionalFormatting sqref="BA15:BB15">
    <cfRule type="expression" dxfId="741" priority="196">
      <formula>+$AE15=2022</formula>
    </cfRule>
    <cfRule type="expression" dxfId="740" priority="197">
      <formula>+$AE15=2021</formula>
    </cfRule>
    <cfRule type="expression" dxfId="739" priority="200">
      <formula>+$AE15=2020</formula>
    </cfRule>
  </conditionalFormatting>
  <conditionalFormatting sqref="BA15:BB15">
    <cfRule type="expression" dxfId="738" priority="195">
      <formula>+$AF15=0</formula>
    </cfRule>
  </conditionalFormatting>
  <conditionalFormatting sqref="BC15:BD15">
    <cfRule type="expression" dxfId="737" priority="192">
      <formula>+$AE15=2018</formula>
    </cfRule>
  </conditionalFormatting>
  <conditionalFormatting sqref="BC15:BD15">
    <cfRule type="expression" dxfId="736" priority="193">
      <formula>+$AE15=2019</formula>
    </cfRule>
  </conditionalFormatting>
  <conditionalFormatting sqref="BC15:BD15">
    <cfRule type="expression" dxfId="735" priority="190">
      <formula>+$AE15=2022</formula>
    </cfRule>
    <cfRule type="expression" dxfId="734" priority="191">
      <formula>+$AE15=2021</formula>
    </cfRule>
    <cfRule type="expression" dxfId="733" priority="194">
      <formula>+$AE15=2020</formula>
    </cfRule>
  </conditionalFormatting>
  <conditionalFormatting sqref="BC15:BD15">
    <cfRule type="expression" dxfId="732" priority="189">
      <formula>+$AF15=0</formula>
    </cfRule>
  </conditionalFormatting>
  <conditionalFormatting sqref="BE15:BF15">
    <cfRule type="expression" dxfId="731" priority="186">
      <formula>+$AE15=2018</formula>
    </cfRule>
  </conditionalFormatting>
  <conditionalFormatting sqref="BE15:BF15">
    <cfRule type="expression" dxfId="730" priority="187">
      <formula>+$AE15=2019</formula>
    </cfRule>
  </conditionalFormatting>
  <conditionalFormatting sqref="BE15:BF15">
    <cfRule type="expression" dxfId="729" priority="184">
      <formula>+$AE15=2022</formula>
    </cfRule>
    <cfRule type="expression" dxfId="728" priority="185">
      <formula>+$AE15=2021</formula>
    </cfRule>
    <cfRule type="expression" dxfId="727" priority="188">
      <formula>+$AE15=2020</formula>
    </cfRule>
  </conditionalFormatting>
  <conditionalFormatting sqref="BE15:BF15">
    <cfRule type="expression" dxfId="726" priority="183">
      <formula>+$AF15=0</formula>
    </cfRule>
  </conditionalFormatting>
  <conditionalFormatting sqref="AL15 B15:C15 R15:T15 V15 H15:J15">
    <cfRule type="expression" dxfId="725" priority="216">
      <formula>+$B15=3</formula>
    </cfRule>
  </conditionalFormatting>
  <conditionalFormatting sqref="BG15:BH15">
    <cfRule type="expression" dxfId="724" priority="180">
      <formula>+$AE15=2018</formula>
    </cfRule>
  </conditionalFormatting>
  <conditionalFormatting sqref="BG15:BH15">
    <cfRule type="expression" dxfId="723" priority="181">
      <formula>+$AE15=2019</formula>
    </cfRule>
  </conditionalFormatting>
  <conditionalFormatting sqref="BG15:BH15">
    <cfRule type="expression" dxfId="722" priority="178">
      <formula>+$AE15=2022</formula>
    </cfRule>
    <cfRule type="expression" dxfId="721" priority="179">
      <formula>+$AE15=2021</formula>
    </cfRule>
    <cfRule type="expression" dxfId="720" priority="182">
      <formula>+$AE15=2020</formula>
    </cfRule>
  </conditionalFormatting>
  <conditionalFormatting sqref="BG15:BH15">
    <cfRule type="expression" dxfId="719" priority="177">
      <formula>+$AF15=0</formula>
    </cfRule>
  </conditionalFormatting>
  <conditionalFormatting sqref="BI15:BJ15">
    <cfRule type="expression" dxfId="718" priority="174">
      <formula>+$AE15=2018</formula>
    </cfRule>
  </conditionalFormatting>
  <conditionalFormatting sqref="BI15:BJ15">
    <cfRule type="expression" dxfId="717" priority="175">
      <formula>+$AE15=2019</formula>
    </cfRule>
  </conditionalFormatting>
  <conditionalFormatting sqref="BI15:BJ15">
    <cfRule type="expression" dxfId="716" priority="172">
      <formula>+$AE15=2022</formula>
    </cfRule>
    <cfRule type="expression" dxfId="715" priority="173">
      <formula>+$AE15=2021</formula>
    </cfRule>
    <cfRule type="expression" dxfId="714" priority="176">
      <formula>+$AE15=2020</formula>
    </cfRule>
  </conditionalFormatting>
  <conditionalFormatting sqref="BK15:BL15">
    <cfRule type="expression" dxfId="713" priority="169">
      <formula>+$AE15=2018</formula>
    </cfRule>
  </conditionalFormatting>
  <conditionalFormatting sqref="BK15:BL15">
    <cfRule type="expression" dxfId="712" priority="170">
      <formula>+$AE15=2019</formula>
    </cfRule>
  </conditionalFormatting>
  <conditionalFormatting sqref="BK15:BL15">
    <cfRule type="expression" dxfId="711" priority="167">
      <formula>+$AE15=2022</formula>
    </cfRule>
    <cfRule type="expression" dxfId="710" priority="168">
      <formula>+$AE15=2021</formula>
    </cfRule>
    <cfRule type="expression" dxfId="709" priority="171">
      <formula>+$AE15=2020</formula>
    </cfRule>
  </conditionalFormatting>
  <conditionalFormatting sqref="BK15:BL15">
    <cfRule type="expression" dxfId="708" priority="166">
      <formula>+$AF15=0</formula>
    </cfRule>
  </conditionalFormatting>
  <conditionalFormatting sqref="BM15:BN15">
    <cfRule type="expression" dxfId="707" priority="163">
      <formula>+$AE15=2018</formula>
    </cfRule>
  </conditionalFormatting>
  <conditionalFormatting sqref="BM15:BN15">
    <cfRule type="expression" dxfId="706" priority="164">
      <formula>+$AE15=2019</formula>
    </cfRule>
  </conditionalFormatting>
  <conditionalFormatting sqref="BM15:BN15">
    <cfRule type="expression" dxfId="705" priority="161">
      <formula>+$AE15=2022</formula>
    </cfRule>
    <cfRule type="expression" dxfId="704" priority="162">
      <formula>+$AE15=2021</formula>
    </cfRule>
    <cfRule type="expression" dxfId="703" priority="165">
      <formula>+$AE15=2020</formula>
    </cfRule>
  </conditionalFormatting>
  <conditionalFormatting sqref="BM15:BN15">
    <cfRule type="expression" dxfId="702" priority="160">
      <formula>+$AF15=0</formula>
    </cfRule>
  </conditionalFormatting>
  <conditionalFormatting sqref="BO15:BP15">
    <cfRule type="expression" dxfId="701" priority="157">
      <formula>+$AE15=2018</formula>
    </cfRule>
  </conditionalFormatting>
  <conditionalFormatting sqref="BO15:BP15">
    <cfRule type="expression" dxfId="700" priority="158">
      <formula>+$AE15=2019</formula>
    </cfRule>
  </conditionalFormatting>
  <conditionalFormatting sqref="BO15:BP15">
    <cfRule type="expression" dxfId="699" priority="155">
      <formula>+$AE15=2022</formula>
    </cfRule>
    <cfRule type="expression" dxfId="698" priority="156">
      <formula>+$AE15=2021</formula>
    </cfRule>
    <cfRule type="expression" dxfId="697" priority="159">
      <formula>+$AE15=2020</formula>
    </cfRule>
  </conditionalFormatting>
  <conditionalFormatting sqref="BO15:BP15">
    <cfRule type="expression" dxfId="696" priority="154">
      <formula>+$AF15=0</formula>
    </cfRule>
  </conditionalFormatting>
  <conditionalFormatting sqref="AL15 B15:C15 R15:T15 V15 H15:J15">
    <cfRule type="expression" dxfId="695" priority="217">
      <formula>+$B15=4</formula>
    </cfRule>
  </conditionalFormatting>
  <conditionalFormatting sqref="F24:F30 AK24:AK30 C24:C30 F33:F136 AK33:AK136 C33:C136 C5:C6 C9:C22 AK4:AK22 F4:F21">
    <cfRule type="expression" dxfId="694" priority="153">
      <formula>+$AK4&lt;&gt;""</formula>
    </cfRule>
  </conditionalFormatting>
  <conditionalFormatting sqref="H31:J32 V31:V32 B31:C32 R31:T32">
    <cfRule type="expression" dxfId="693" priority="143">
      <formula>+$B31=1</formula>
    </cfRule>
  </conditionalFormatting>
  <conditionalFormatting sqref="H31:J32 V31:V32 B31:C32 R31:T32">
    <cfRule type="expression" dxfId="692" priority="144">
      <formula>+$B31=2</formula>
    </cfRule>
  </conditionalFormatting>
  <conditionalFormatting sqref="H31:J32">
    <cfRule type="expression" dxfId="691" priority="142">
      <formula>+H31=""</formula>
    </cfRule>
  </conditionalFormatting>
  <conditionalFormatting sqref="R31:T32">
    <cfRule type="expression" dxfId="690" priority="141">
      <formula>+R31=""</formula>
    </cfRule>
  </conditionalFormatting>
  <conditionalFormatting sqref="AM31:AN32">
    <cfRule type="expression" dxfId="689" priority="138">
      <formula>+$AE31=2018</formula>
    </cfRule>
  </conditionalFormatting>
  <conditionalFormatting sqref="AM31:AN32">
    <cfRule type="expression" dxfId="688" priority="139">
      <formula>+$AE31=2019</formula>
    </cfRule>
  </conditionalFormatting>
  <conditionalFormatting sqref="AM31:AN32">
    <cfRule type="expression" dxfId="687" priority="136">
      <formula>+$AE31=2022</formula>
    </cfRule>
    <cfRule type="expression" dxfId="686" priority="137">
      <formula>+$AE31=2021</formula>
    </cfRule>
    <cfRule type="expression" dxfId="685" priority="140">
      <formula>+$AE31=2020</formula>
    </cfRule>
  </conditionalFormatting>
  <conditionalFormatting sqref="AM31:AN32">
    <cfRule type="expression" dxfId="684" priority="135">
      <formula>+$AF31=0</formula>
    </cfRule>
  </conditionalFormatting>
  <conditionalFormatting sqref="AO31:AZ32">
    <cfRule type="expression" dxfId="683" priority="132">
      <formula>+$AE31=2018</formula>
    </cfRule>
  </conditionalFormatting>
  <conditionalFormatting sqref="AO31:AZ32">
    <cfRule type="expression" dxfId="682" priority="133">
      <formula>+$AE31=2019</formula>
    </cfRule>
  </conditionalFormatting>
  <conditionalFormatting sqref="AO31:AZ32">
    <cfRule type="expression" dxfId="681" priority="130">
      <formula>+$AE31=2022</formula>
    </cfRule>
    <cfRule type="expression" dxfId="680" priority="131">
      <formula>+$AE31=2021</formula>
    </cfRule>
    <cfRule type="expression" dxfId="679" priority="134">
      <formula>+$AE31=2020</formula>
    </cfRule>
  </conditionalFormatting>
  <conditionalFormatting sqref="BA31:BB32">
    <cfRule type="expression" dxfId="678" priority="127">
      <formula>+$AE31=2018</formula>
    </cfRule>
  </conditionalFormatting>
  <conditionalFormatting sqref="BA31:BB32">
    <cfRule type="expression" dxfId="677" priority="128">
      <formula>+$AE31=2019</formula>
    </cfRule>
  </conditionalFormatting>
  <conditionalFormatting sqref="BA31:BB32">
    <cfRule type="expression" dxfId="676" priority="125">
      <formula>+$AE31=2022</formula>
    </cfRule>
    <cfRule type="expression" dxfId="675" priority="126">
      <formula>+$AE31=2021</formula>
    </cfRule>
    <cfRule type="expression" dxfId="674" priority="129">
      <formula>+$AE31=2020</formula>
    </cfRule>
  </conditionalFormatting>
  <conditionalFormatting sqref="BA31:BB32">
    <cfRule type="expression" dxfId="673" priority="124">
      <formula>+$AF31=0</formula>
    </cfRule>
  </conditionalFormatting>
  <conditionalFormatting sqref="BC31:BD32">
    <cfRule type="expression" dxfId="672" priority="121">
      <formula>+$AE31=2018</formula>
    </cfRule>
  </conditionalFormatting>
  <conditionalFormatting sqref="BC31:BD32">
    <cfRule type="expression" dxfId="671" priority="122">
      <formula>+$AE31=2019</formula>
    </cfRule>
  </conditionalFormatting>
  <conditionalFormatting sqref="BC31:BD32">
    <cfRule type="expression" dxfId="670" priority="119">
      <formula>+$AE31=2022</formula>
    </cfRule>
    <cfRule type="expression" dxfId="669" priority="120">
      <formula>+$AE31=2021</formula>
    </cfRule>
    <cfRule type="expression" dxfId="668" priority="123">
      <formula>+$AE31=2020</formula>
    </cfRule>
  </conditionalFormatting>
  <conditionalFormatting sqref="BC31:BD32">
    <cfRule type="expression" dxfId="667" priority="118">
      <formula>+$AF31=0</formula>
    </cfRule>
  </conditionalFormatting>
  <conditionalFormatting sqref="BE31:BF32">
    <cfRule type="expression" dxfId="666" priority="115">
      <formula>+$AE31=2018</formula>
    </cfRule>
  </conditionalFormatting>
  <conditionalFormatting sqref="BE31:BF32">
    <cfRule type="expression" dxfId="665" priority="116">
      <formula>+$AE31=2019</formula>
    </cfRule>
  </conditionalFormatting>
  <conditionalFormatting sqref="BE31:BF32">
    <cfRule type="expression" dxfId="664" priority="113">
      <formula>+$AE31=2022</formula>
    </cfRule>
    <cfRule type="expression" dxfId="663" priority="114">
      <formula>+$AE31=2021</formula>
    </cfRule>
    <cfRule type="expression" dxfId="662" priority="117">
      <formula>+$AE31=2020</formula>
    </cfRule>
  </conditionalFormatting>
  <conditionalFormatting sqref="BE31:BF32">
    <cfRule type="expression" dxfId="661" priority="112">
      <formula>+$AF31=0</formula>
    </cfRule>
  </conditionalFormatting>
  <conditionalFormatting sqref="H31:J32 V31:V32 B31:C32 AL31:AL32 R31:T32">
    <cfRule type="expression" dxfId="660" priority="145">
      <formula>+$B31=3</formula>
    </cfRule>
  </conditionalFormatting>
  <conditionalFormatting sqref="BG31:BH32">
    <cfRule type="expression" dxfId="659" priority="109">
      <formula>+$AE31=2018</formula>
    </cfRule>
  </conditionalFormatting>
  <conditionalFormatting sqref="BG31:BH32">
    <cfRule type="expression" dxfId="658" priority="110">
      <formula>+$AE31=2019</formula>
    </cfRule>
  </conditionalFormatting>
  <conditionalFormatting sqref="BG31:BH32">
    <cfRule type="expression" dxfId="657" priority="107">
      <formula>+$AE31=2022</formula>
    </cfRule>
    <cfRule type="expression" dxfId="656" priority="108">
      <formula>+$AE31=2021</formula>
    </cfRule>
    <cfRule type="expression" dxfId="655" priority="111">
      <formula>+$AE31=2020</formula>
    </cfRule>
  </conditionalFormatting>
  <conditionalFormatting sqref="BG31:BH32">
    <cfRule type="expression" dxfId="654" priority="106">
      <formula>+$AF31=0</formula>
    </cfRule>
  </conditionalFormatting>
  <conditionalFormatting sqref="BI31:BJ32">
    <cfRule type="expression" dxfId="653" priority="103">
      <formula>+$AE31=2018</formula>
    </cfRule>
  </conditionalFormatting>
  <conditionalFormatting sqref="BI31:BJ32">
    <cfRule type="expression" dxfId="652" priority="104">
      <formula>+$AE31=2019</formula>
    </cfRule>
  </conditionalFormatting>
  <conditionalFormatting sqref="BI31:BJ32">
    <cfRule type="expression" dxfId="651" priority="101">
      <formula>+$AE31=2022</formula>
    </cfRule>
    <cfRule type="expression" dxfId="650" priority="102">
      <formula>+$AE31=2021</formula>
    </cfRule>
    <cfRule type="expression" dxfId="649" priority="105">
      <formula>+$AE31=2020</formula>
    </cfRule>
  </conditionalFormatting>
  <conditionalFormatting sqref="BK31:BL32">
    <cfRule type="expression" dxfId="648" priority="98">
      <formula>+$AE31=2018</formula>
    </cfRule>
  </conditionalFormatting>
  <conditionalFormatting sqref="BK31:BL32">
    <cfRule type="expression" dxfId="647" priority="99">
      <formula>+$AE31=2019</formula>
    </cfRule>
  </conditionalFormatting>
  <conditionalFormatting sqref="BK31:BL32">
    <cfRule type="expression" dxfId="646" priority="96">
      <formula>+$AE31=2022</formula>
    </cfRule>
    <cfRule type="expression" dxfId="645" priority="97">
      <formula>+$AE31=2021</formula>
    </cfRule>
    <cfRule type="expression" dxfId="644" priority="100">
      <formula>+$AE31=2020</formula>
    </cfRule>
  </conditionalFormatting>
  <conditionalFormatting sqref="BK31:BL32">
    <cfRule type="expression" dxfId="643" priority="95">
      <formula>+$AF31=0</formula>
    </cfRule>
  </conditionalFormatting>
  <conditionalFormatting sqref="BM31:BN32">
    <cfRule type="expression" dxfId="642" priority="92">
      <formula>+$AE31=2018</formula>
    </cfRule>
  </conditionalFormatting>
  <conditionalFormatting sqref="BM31:BN32">
    <cfRule type="expression" dxfId="641" priority="93">
      <formula>+$AE31=2019</formula>
    </cfRule>
  </conditionalFormatting>
  <conditionalFormatting sqref="BM31:BN32">
    <cfRule type="expression" dxfId="640" priority="90">
      <formula>+$AE31=2022</formula>
    </cfRule>
    <cfRule type="expression" dxfId="639" priority="91">
      <formula>+$AE31=2021</formula>
    </cfRule>
    <cfRule type="expression" dxfId="638" priority="94">
      <formula>+$AE31=2020</formula>
    </cfRule>
  </conditionalFormatting>
  <conditionalFormatting sqref="BM31:BN32">
    <cfRule type="expression" dxfId="637" priority="89">
      <formula>+$AF31=0</formula>
    </cfRule>
  </conditionalFormatting>
  <conditionalFormatting sqref="BO31:BP32">
    <cfRule type="expression" dxfId="636" priority="86">
      <formula>+$AE31=2018</formula>
    </cfRule>
  </conditionalFormatting>
  <conditionalFormatting sqref="BO31:BP32">
    <cfRule type="expression" dxfId="635" priority="87">
      <formula>+$AE31=2019</formula>
    </cfRule>
  </conditionalFormatting>
  <conditionalFormatting sqref="BO31:BP32">
    <cfRule type="expression" dxfId="634" priority="84">
      <formula>+$AE31=2022</formula>
    </cfRule>
    <cfRule type="expression" dxfId="633" priority="85">
      <formula>+$AE31=2021</formula>
    </cfRule>
    <cfRule type="expression" dxfId="632" priority="88">
      <formula>+$AE31=2020</formula>
    </cfRule>
  </conditionalFormatting>
  <conditionalFormatting sqref="BO31:BP32">
    <cfRule type="expression" dxfId="631" priority="83">
      <formula>+$AF31=0</formula>
    </cfRule>
  </conditionalFormatting>
  <conditionalFormatting sqref="H31:J32 V31:V32 B31:C32 AL31:AL32 R31:T32">
    <cfRule type="expression" dxfId="630" priority="146">
      <formula>+$B31=4</formula>
    </cfRule>
  </conditionalFormatting>
  <conditionalFormatting sqref="C31:C32 AK31:AK32 F31:F32">
    <cfRule type="expression" dxfId="629" priority="82">
      <formula>+$AK31&lt;&gt;""</formula>
    </cfRule>
  </conditionalFormatting>
  <conditionalFormatting sqref="C31:F32 AL31:AL32">
    <cfRule type="expression" dxfId="628" priority="81">
      <formula>+$AL31=2017</formula>
    </cfRule>
  </conditionalFormatting>
  <conditionalFormatting sqref="V23 B23:C23">
    <cfRule type="expression" dxfId="627" priority="77">
      <formula>+$B23=1</formula>
    </cfRule>
  </conditionalFormatting>
  <conditionalFormatting sqref="V23 B23:C23">
    <cfRule type="expression" dxfId="626" priority="78">
      <formula>+$B23=2</formula>
    </cfRule>
  </conditionalFormatting>
  <conditionalFormatting sqref="AM23:AN23">
    <cfRule type="expression" dxfId="625" priority="74">
      <formula>+$AE23=2018</formula>
    </cfRule>
  </conditionalFormatting>
  <conditionalFormatting sqref="AM23:AN23">
    <cfRule type="expression" dxfId="624" priority="75">
      <formula>+$AE23=2019</formula>
    </cfRule>
  </conditionalFormatting>
  <conditionalFormatting sqref="AM23:AN23">
    <cfRule type="expression" dxfId="623" priority="72">
      <formula>+$AE23=2022</formula>
    </cfRule>
    <cfRule type="expression" dxfId="622" priority="73">
      <formula>+$AE23=2021</formula>
    </cfRule>
    <cfRule type="expression" dxfId="621" priority="76">
      <formula>+$AE23=2020</formula>
    </cfRule>
  </conditionalFormatting>
  <conditionalFormatting sqref="AM23:AN23">
    <cfRule type="expression" dxfId="620" priority="71">
      <formula>+$AF23=0</formula>
    </cfRule>
  </conditionalFormatting>
  <conditionalFormatting sqref="AO23:AZ23">
    <cfRule type="expression" dxfId="619" priority="68">
      <formula>+$AE23=2018</formula>
    </cfRule>
  </conditionalFormatting>
  <conditionalFormatting sqref="AO23:AZ23">
    <cfRule type="expression" dxfId="618" priority="69">
      <formula>+$AE23=2019</formula>
    </cfRule>
  </conditionalFormatting>
  <conditionalFormatting sqref="AO23:AZ23">
    <cfRule type="expression" dxfId="617" priority="66">
      <formula>+$AE23=2022</formula>
    </cfRule>
    <cfRule type="expression" dxfId="616" priority="67">
      <formula>+$AE23=2021</formula>
    </cfRule>
    <cfRule type="expression" dxfId="615" priority="70">
      <formula>+$AE23=2020</formula>
    </cfRule>
  </conditionalFormatting>
  <conditionalFormatting sqref="BA23:BB23">
    <cfRule type="expression" dxfId="614" priority="63">
      <formula>+$AE23=2018</formula>
    </cfRule>
  </conditionalFormatting>
  <conditionalFormatting sqref="BA23:BB23">
    <cfRule type="expression" dxfId="613" priority="64">
      <formula>+$AE23=2019</formula>
    </cfRule>
  </conditionalFormatting>
  <conditionalFormatting sqref="BA23:BB23">
    <cfRule type="expression" dxfId="612" priority="61">
      <formula>+$AE23=2022</formula>
    </cfRule>
    <cfRule type="expression" dxfId="611" priority="62">
      <formula>+$AE23=2021</formula>
    </cfRule>
    <cfRule type="expression" dxfId="610" priority="65">
      <formula>+$AE23=2020</formula>
    </cfRule>
  </conditionalFormatting>
  <conditionalFormatting sqref="BA23:BB23">
    <cfRule type="expression" dxfId="609" priority="60">
      <formula>+$AF23=0</formula>
    </cfRule>
  </conditionalFormatting>
  <conditionalFormatting sqref="BC23:BD23">
    <cfRule type="expression" dxfId="608" priority="57">
      <formula>+$AE23=2018</formula>
    </cfRule>
  </conditionalFormatting>
  <conditionalFormatting sqref="BC23:BD23">
    <cfRule type="expression" dxfId="607" priority="58">
      <formula>+$AE23=2019</formula>
    </cfRule>
  </conditionalFormatting>
  <conditionalFormatting sqref="BC23:BD23">
    <cfRule type="expression" dxfId="606" priority="55">
      <formula>+$AE23=2022</formula>
    </cfRule>
    <cfRule type="expression" dxfId="605" priority="56">
      <formula>+$AE23=2021</formula>
    </cfRule>
    <cfRule type="expression" dxfId="604" priority="59">
      <formula>+$AE23=2020</formula>
    </cfRule>
  </conditionalFormatting>
  <conditionalFormatting sqref="BC23:BD23">
    <cfRule type="expression" dxfId="603" priority="54">
      <formula>+$AF23=0</formula>
    </cfRule>
  </conditionalFormatting>
  <conditionalFormatting sqref="BE23:BF23">
    <cfRule type="expression" dxfId="602" priority="51">
      <formula>+$AE23=2018</formula>
    </cfRule>
  </conditionalFormatting>
  <conditionalFormatting sqref="BE23:BF23">
    <cfRule type="expression" dxfId="601" priority="52">
      <formula>+$AE23=2019</formula>
    </cfRule>
  </conditionalFormatting>
  <conditionalFormatting sqref="BE23:BF23">
    <cfRule type="expression" dxfId="600" priority="49">
      <formula>+$AE23=2022</formula>
    </cfRule>
    <cfRule type="expression" dxfId="599" priority="50">
      <formula>+$AE23=2021</formula>
    </cfRule>
    <cfRule type="expression" dxfId="598" priority="53">
      <formula>+$AE23=2020</formula>
    </cfRule>
  </conditionalFormatting>
  <conditionalFormatting sqref="BE23:BF23">
    <cfRule type="expression" dxfId="597" priority="48">
      <formula>+$AF23=0</formula>
    </cfRule>
  </conditionalFormatting>
  <conditionalFormatting sqref="V23 B23:C23 AL23">
    <cfRule type="expression" dxfId="596" priority="79">
      <formula>+$B23=3</formula>
    </cfRule>
  </conditionalFormatting>
  <conditionalFormatting sqref="BG23:BH23">
    <cfRule type="expression" dxfId="595" priority="45">
      <formula>+$AE23=2018</formula>
    </cfRule>
  </conditionalFormatting>
  <conditionalFormatting sqref="BG23:BH23">
    <cfRule type="expression" dxfId="594" priority="46">
      <formula>+$AE23=2019</formula>
    </cfRule>
  </conditionalFormatting>
  <conditionalFormatting sqref="BG23:BH23">
    <cfRule type="expression" dxfId="593" priority="43">
      <formula>+$AE23=2022</formula>
    </cfRule>
    <cfRule type="expression" dxfId="592" priority="44">
      <formula>+$AE23=2021</formula>
    </cfRule>
    <cfRule type="expression" dxfId="591" priority="47">
      <formula>+$AE23=2020</formula>
    </cfRule>
  </conditionalFormatting>
  <conditionalFormatting sqref="BG23:BH23">
    <cfRule type="expression" dxfId="590" priority="42">
      <formula>+$AF23=0</formula>
    </cfRule>
  </conditionalFormatting>
  <conditionalFormatting sqref="BI23:BJ23">
    <cfRule type="expression" dxfId="589" priority="39">
      <formula>+$AE23=2018</formula>
    </cfRule>
  </conditionalFormatting>
  <conditionalFormatting sqref="BI23:BJ23">
    <cfRule type="expression" dxfId="588" priority="40">
      <formula>+$AE23=2019</formula>
    </cfRule>
  </conditionalFormatting>
  <conditionalFormatting sqref="BI23:BJ23">
    <cfRule type="expression" dxfId="587" priority="37">
      <formula>+$AE23=2022</formula>
    </cfRule>
    <cfRule type="expression" dxfId="586" priority="38">
      <formula>+$AE23=2021</formula>
    </cfRule>
    <cfRule type="expression" dxfId="585" priority="41">
      <formula>+$AE23=2020</formula>
    </cfRule>
  </conditionalFormatting>
  <conditionalFormatting sqref="BK23:BL23">
    <cfRule type="expression" dxfId="584" priority="34">
      <formula>+$AE23=2018</formula>
    </cfRule>
  </conditionalFormatting>
  <conditionalFormatting sqref="BK23:BL23">
    <cfRule type="expression" dxfId="583" priority="35">
      <formula>+$AE23=2019</formula>
    </cfRule>
  </conditionalFormatting>
  <conditionalFormatting sqref="BK23:BL23">
    <cfRule type="expression" dxfId="582" priority="32">
      <formula>+$AE23=2022</formula>
    </cfRule>
    <cfRule type="expression" dxfId="581" priority="33">
      <formula>+$AE23=2021</formula>
    </cfRule>
    <cfRule type="expression" dxfId="580" priority="36">
      <formula>+$AE23=2020</formula>
    </cfRule>
  </conditionalFormatting>
  <conditionalFormatting sqref="BK23:BL23">
    <cfRule type="expression" dxfId="579" priority="31">
      <formula>+$AF23=0</formula>
    </cfRule>
  </conditionalFormatting>
  <conditionalFormatting sqref="BM23:BN23">
    <cfRule type="expression" dxfId="578" priority="28">
      <formula>+$AE23=2018</formula>
    </cfRule>
  </conditionalFormatting>
  <conditionalFormatting sqref="BM23:BN23">
    <cfRule type="expression" dxfId="577" priority="29">
      <formula>+$AE23=2019</formula>
    </cfRule>
  </conditionalFormatting>
  <conditionalFormatting sqref="BM23:BN23">
    <cfRule type="expression" dxfId="576" priority="26">
      <formula>+$AE23=2022</formula>
    </cfRule>
    <cfRule type="expression" dxfId="575" priority="27">
      <formula>+$AE23=2021</formula>
    </cfRule>
    <cfRule type="expression" dxfId="574" priority="30">
      <formula>+$AE23=2020</formula>
    </cfRule>
  </conditionalFormatting>
  <conditionalFormatting sqref="BM23:BN23">
    <cfRule type="expression" dxfId="573" priority="25">
      <formula>+$AF23=0</formula>
    </cfRule>
  </conditionalFormatting>
  <conditionalFormatting sqref="BO23:BP23">
    <cfRule type="expression" dxfId="572" priority="22">
      <formula>+$AE23=2018</formula>
    </cfRule>
  </conditionalFormatting>
  <conditionalFormatting sqref="BO23:BP23">
    <cfRule type="expression" dxfId="571" priority="23">
      <formula>+$AE23=2019</formula>
    </cfRule>
  </conditionalFormatting>
  <conditionalFormatting sqref="BO23:BP23">
    <cfRule type="expression" dxfId="570" priority="20">
      <formula>+$AE23=2022</formula>
    </cfRule>
    <cfRule type="expression" dxfId="569" priority="21">
      <formula>+$AE23=2021</formula>
    </cfRule>
    <cfRule type="expression" dxfId="568" priority="24">
      <formula>+$AE23=2020</formula>
    </cfRule>
  </conditionalFormatting>
  <conditionalFormatting sqref="BO23:BP23">
    <cfRule type="expression" dxfId="567" priority="19">
      <formula>+$AF23=0</formula>
    </cfRule>
  </conditionalFormatting>
  <conditionalFormatting sqref="V23 B23:C23 AL23">
    <cfRule type="expression" dxfId="566" priority="80">
      <formula>+$B23=4</formula>
    </cfRule>
  </conditionalFormatting>
  <conditionalFormatting sqref="C23 AK23">
    <cfRule type="expression" dxfId="565" priority="18">
      <formula>+$AK23&lt;&gt;""</formula>
    </cfRule>
  </conditionalFormatting>
  <conditionalFormatting sqref="C23:E23 AL23">
    <cfRule type="expression" dxfId="564" priority="17">
      <formula>+$AL23=2017</formula>
    </cfRule>
  </conditionalFormatting>
  <conditionalFormatting sqref="F23">
    <cfRule type="expression" dxfId="563" priority="1">
      <formula>+$AL23=2017</formula>
    </cfRule>
  </conditionalFormatting>
  <conditionalFormatting sqref="H22:J22 R22:T22">
    <cfRule type="expression" dxfId="562" priority="13">
      <formula>+$B22=1</formula>
    </cfRule>
  </conditionalFormatting>
  <conditionalFormatting sqref="H22:J22 R22:T22">
    <cfRule type="expression" dxfId="561" priority="14">
      <formula>+$B22=2</formula>
    </cfRule>
  </conditionalFormatting>
  <conditionalFormatting sqref="H22:J22">
    <cfRule type="expression" dxfId="560" priority="12">
      <formula>+H22=""</formula>
    </cfRule>
  </conditionalFormatting>
  <conditionalFormatting sqref="R22:T22">
    <cfRule type="expression" dxfId="559" priority="11">
      <formula>+R22=""</formula>
    </cfRule>
  </conditionalFormatting>
  <conditionalFormatting sqref="H22:J22 R22:T22">
    <cfRule type="expression" dxfId="558" priority="15">
      <formula>+$B22=3</formula>
    </cfRule>
  </conditionalFormatting>
  <conditionalFormatting sqref="H22:J22 R22:T22">
    <cfRule type="expression" dxfId="557" priority="16">
      <formula>+$B22=4</formula>
    </cfRule>
  </conditionalFormatting>
  <conditionalFormatting sqref="F22">
    <cfRule type="expression" dxfId="556" priority="10">
      <formula>+$AK22&lt;&gt;""</formula>
    </cfRule>
  </conditionalFormatting>
  <conditionalFormatting sqref="F22">
    <cfRule type="expression" dxfId="555" priority="9">
      <formula>+$AL22=2017</formula>
    </cfRule>
  </conditionalFormatting>
  <conditionalFormatting sqref="H23:J23 R23:T23">
    <cfRule type="expression" dxfId="554" priority="5">
      <formula>+$B23=1</formula>
    </cfRule>
  </conditionalFormatting>
  <conditionalFormatting sqref="H23:J23 R23:T23">
    <cfRule type="expression" dxfId="553" priority="6">
      <formula>+$B23=2</formula>
    </cfRule>
  </conditionalFormatting>
  <conditionalFormatting sqref="H23:J23">
    <cfRule type="expression" dxfId="552" priority="4">
      <formula>+H23=""</formula>
    </cfRule>
  </conditionalFormatting>
  <conditionalFormatting sqref="R23:T23">
    <cfRule type="expression" dxfId="551" priority="3">
      <formula>+R23=""</formula>
    </cfRule>
  </conditionalFormatting>
  <conditionalFormatting sqref="H23:J23 R23:T23">
    <cfRule type="expression" dxfId="550" priority="7">
      <formula>+$B23=3</formula>
    </cfRule>
  </conditionalFormatting>
  <conditionalFormatting sqref="H23:J23 R23:T23">
    <cfRule type="expression" dxfId="549" priority="8">
      <formula>+$B23=4</formula>
    </cfRule>
  </conditionalFormatting>
  <conditionalFormatting sqref="F23">
    <cfRule type="expression" dxfId="548" priority="2">
      <formula>+$AK23&lt;&gt;""</formula>
    </cfRule>
  </conditionalFormatting>
  <printOptions horizontalCentered="1"/>
  <pageMargins left="1" right="1" top="1" bottom="1" header="0.5" footer="0.5"/>
  <pageSetup paperSize="119" scale="75" orientation="portrait" horizontalDpi="4294967292" verticalDpi="4294967292"/>
  <headerFooter>
    <oddHeader>&amp;C&amp;"Calibri,Regular"&amp;K000000BOULDER JUNCTION - CONDITION ASSESSMENT_x000D_3 YEAR IMPROVEMENT COST ESTIMATES BY YEAR</oddHeader>
    <oddFooter>&amp;C&amp;"Calibri,Regular"&amp;K00000008_08_17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C384"/>
  <sheetViews>
    <sheetView topLeftCell="A132" zoomScale="125" zoomScaleNormal="125" zoomScalePageLayoutView="125" workbookViewId="0">
      <selection activeCell="U142" sqref="U142"/>
    </sheetView>
  </sheetViews>
  <sheetFormatPr baseColWidth="10" defaultColWidth="8.83203125" defaultRowHeight="14" x14ac:dyDescent="0"/>
  <cols>
    <col min="1" max="1" width="4.1640625" style="1492" customWidth="1"/>
    <col min="2" max="2" width="5.33203125" style="1492" customWidth="1"/>
    <col min="3" max="3" width="28.33203125" style="1501" customWidth="1"/>
    <col min="4" max="4" width="27.5" style="1501" hidden="1" customWidth="1"/>
    <col min="5" max="5" width="29" style="1501" hidden="1" customWidth="1"/>
    <col min="6" max="6" width="12.5" style="1492" customWidth="1"/>
    <col min="7" max="7" width="11.5" style="1492" customWidth="1"/>
    <col min="8" max="8" width="7" style="1492" hidden="1" customWidth="1"/>
    <col min="9" max="9" width="6.33203125" style="1492" hidden="1" customWidth="1"/>
    <col min="10" max="10" width="7.1640625" style="1492" hidden="1" customWidth="1"/>
    <col min="11" max="11" width="14.6640625" style="1492" hidden="1" customWidth="1"/>
    <col min="12" max="12" width="15" style="1492" hidden="1" customWidth="1"/>
    <col min="13" max="13" width="7.5" style="1501" hidden="1" customWidth="1"/>
    <col min="14" max="14" width="12.33203125" style="1501" hidden="1" customWidth="1"/>
    <col min="15" max="15" width="12.1640625" style="1501" hidden="1" customWidth="1"/>
    <col min="16" max="16" width="10.5" style="1101" hidden="1" customWidth="1"/>
    <col min="17" max="17" width="10.33203125" style="1101" hidden="1" customWidth="1"/>
    <col min="18" max="18" width="7.5" style="1501" customWidth="1"/>
    <col min="19" max="19" width="7.5" style="1492" customWidth="1"/>
    <col min="20" max="20" width="6.1640625" style="1492" customWidth="1"/>
    <col min="21" max="21" width="10.5" style="59" customWidth="1"/>
    <col min="22" max="22" width="10.1640625" style="59" customWidth="1"/>
    <col min="23" max="24" width="11.5" style="496" customWidth="1"/>
    <col min="25" max="25" width="10.1640625" style="496" customWidth="1"/>
    <col min="26" max="27" width="12.5" style="496" customWidth="1"/>
    <col min="28" max="28" width="3.5" style="915" customWidth="1"/>
    <col min="29" max="29" width="6.6640625" style="512" customWidth="1"/>
    <col min="30" max="30" width="11.5" style="1492" customWidth="1"/>
    <col min="31" max="31" width="10.5" style="911" customWidth="1"/>
    <col min="32" max="32" width="12.5" style="555" customWidth="1"/>
    <col min="33" max="33" width="7.5" style="512" customWidth="1"/>
    <col min="34" max="34" width="11.5" style="1492" customWidth="1"/>
    <col min="35" max="35" width="13.5" style="1492" customWidth="1"/>
    <col min="36" max="36" width="11.5" style="555" customWidth="1"/>
    <col min="37" max="37" width="8.6640625" style="1492" customWidth="1"/>
    <col min="38" max="38" width="6.1640625" style="1492" customWidth="1"/>
    <col min="39" max="39" width="12.5" style="1492" customWidth="1"/>
    <col min="40" max="40" width="11.83203125" style="1492" customWidth="1"/>
    <col min="41" max="41" width="12.5" style="1492" customWidth="1"/>
    <col min="42" max="42" width="15.33203125" style="555" customWidth="1"/>
    <col min="43" max="43" width="12.5" style="1492" customWidth="1"/>
    <col min="44" max="44" width="14.33203125" style="555" customWidth="1"/>
    <col min="45" max="45" width="12.5" style="1492" customWidth="1"/>
    <col min="46" max="46" width="14.33203125" style="555" customWidth="1"/>
    <col min="47" max="47" width="12.5" style="1492" customWidth="1"/>
    <col min="48" max="48" width="14.33203125" style="555" customWidth="1"/>
    <col min="49" max="49" width="12.5" style="1492" customWidth="1"/>
    <col min="50" max="50" width="14.33203125" style="555" customWidth="1"/>
    <col min="51" max="51" width="12.5" style="1492" customWidth="1"/>
    <col min="52" max="52" width="14.33203125" style="555" customWidth="1"/>
    <col min="53" max="53" width="12.5" style="1492" customWidth="1"/>
    <col min="54" max="54" width="12.5" style="555" customWidth="1"/>
    <col min="55" max="55" width="12.5" style="1492" customWidth="1"/>
    <col min="56" max="56" width="12.5" style="555" customWidth="1"/>
    <col min="57" max="57" width="12.5" style="1492" customWidth="1"/>
    <col min="58" max="58" width="12.5" style="555" customWidth="1"/>
    <col min="59" max="59" width="12.5" style="1492" customWidth="1"/>
    <col min="60" max="60" width="14.33203125" style="555" customWidth="1"/>
    <col min="61" max="61" width="12.5" style="1492" customWidth="1"/>
    <col min="62" max="62" width="14.33203125" style="555" customWidth="1"/>
    <col min="63" max="63" width="12.5" style="1492" customWidth="1"/>
    <col min="64" max="64" width="12.5" style="555" customWidth="1"/>
    <col min="65" max="65" width="12.5" style="1492" customWidth="1"/>
    <col min="66" max="66" width="12.5" style="555" customWidth="1"/>
    <col min="67" max="67" width="12.5" style="1492" customWidth="1"/>
    <col min="68" max="68" width="12.5" style="555" customWidth="1"/>
    <col min="69" max="69" width="12.5" style="1492" customWidth="1"/>
    <col min="70" max="70" width="14.33203125" style="555" customWidth="1"/>
    <col min="71" max="80" width="79.83203125" style="1501" customWidth="1"/>
    <col min="81" max="81" width="14.83203125" style="1501" customWidth="1"/>
    <col min="82" max="180" width="79.83203125" style="1501" customWidth="1"/>
    <col min="181" max="181" width="14" customWidth="1"/>
    <col min="182" max="182" width="10.6640625" hidden="1" customWidth="1"/>
    <col min="183" max="183" width="15" hidden="1" customWidth="1"/>
    <col min="184" max="184" width="12.33203125" hidden="1" customWidth="1"/>
    <col min="185" max="185" width="20.5" hidden="1" customWidth="1"/>
    <col min="186" max="186" width="20" hidden="1" customWidth="1"/>
    <col min="187" max="187" width="15.1640625" hidden="1" customWidth="1"/>
    <col min="188" max="189" width="16.5" hidden="1" customWidth="1"/>
    <col min="190" max="190" width="14.5" hidden="1" customWidth="1"/>
    <col min="191" max="191" width="16.6640625" hidden="1" customWidth="1"/>
    <col min="192" max="192" width="16.5" hidden="1" customWidth="1"/>
    <col min="193" max="193" width="15.5" hidden="1" customWidth="1"/>
    <col min="194" max="194" width="19.5" hidden="1" customWidth="1"/>
    <col min="195" max="195" width="9.5" hidden="1" customWidth="1"/>
    <col min="196" max="196" width="8.1640625" hidden="1" customWidth="1"/>
    <col min="197" max="197" width="11.83203125" hidden="1" customWidth="1"/>
    <col min="198" max="198" width="16.1640625" hidden="1" customWidth="1"/>
    <col min="199" max="199" width="17" hidden="1" customWidth="1"/>
    <col min="200" max="200" width="11.1640625" hidden="1" customWidth="1"/>
    <col min="201" max="201" width="10" hidden="1" customWidth="1"/>
    <col min="202" max="202" width="17.5" hidden="1" customWidth="1"/>
    <col min="203" max="203" width="11.6640625" hidden="1" customWidth="1"/>
    <col min="204" max="205" width="12.1640625" hidden="1" customWidth="1"/>
    <col min="206" max="206" width="20" hidden="1" customWidth="1"/>
    <col min="207" max="207" width="17.83203125" hidden="1" customWidth="1"/>
    <col min="208" max="208" width="18.1640625" hidden="1" customWidth="1"/>
    <col min="209" max="209" width="12.6640625" hidden="1" customWidth="1"/>
    <col min="210" max="210" width="17.5" hidden="1" customWidth="1"/>
    <col min="211" max="211" width="18.5" hidden="1" customWidth="1"/>
    <col min="212" max="212" width="20" hidden="1" customWidth="1"/>
    <col min="213" max="213" width="14.5" hidden="1" customWidth="1"/>
    <col min="214" max="214" width="22.83203125" hidden="1" customWidth="1"/>
    <col min="215" max="215" width="16.33203125" hidden="1" customWidth="1"/>
    <col min="216" max="216" width="15.33203125" hidden="1" customWidth="1"/>
    <col min="217" max="217" width="12.33203125" hidden="1" customWidth="1"/>
    <col min="218" max="218" width="15.33203125" hidden="1" customWidth="1"/>
    <col min="219" max="219" width="15.1640625" hidden="1" customWidth="1"/>
    <col min="220" max="220" width="14.33203125" hidden="1" customWidth="1"/>
    <col min="221" max="221" width="12.5" hidden="1" customWidth="1"/>
    <col min="222" max="222" width="17.5" hidden="1" customWidth="1"/>
    <col min="223" max="223" width="16.1640625" hidden="1" customWidth="1"/>
    <col min="224" max="224" width="13.1640625" hidden="1" customWidth="1"/>
    <col min="225" max="225" width="12.5" hidden="1" customWidth="1"/>
    <col min="226" max="226" width="18.1640625" hidden="1" customWidth="1"/>
    <col min="227" max="227" width="14.33203125" hidden="1" customWidth="1"/>
    <col min="228" max="228" width="14.5" hidden="1" customWidth="1"/>
    <col min="229" max="229" width="16.1640625" hidden="1" customWidth="1"/>
    <col min="230" max="230" width="18.83203125" hidden="1" customWidth="1"/>
    <col min="231" max="231" width="15.83203125" hidden="1" customWidth="1"/>
    <col min="232" max="232" width="15" hidden="1" customWidth="1"/>
    <col min="233" max="233" width="13.83203125" hidden="1" customWidth="1"/>
    <col min="234" max="235" width="14" hidden="1" customWidth="1"/>
    <col min="236" max="236" width="15.83203125" hidden="1" customWidth="1"/>
    <col min="237" max="237" width="9.5" hidden="1" customWidth="1"/>
    <col min="238" max="238" width="20.5" hidden="1" customWidth="1"/>
    <col min="239" max="239" width="12.1640625" hidden="1" customWidth="1"/>
    <col min="240" max="240" width="16.6640625" hidden="1" customWidth="1"/>
    <col min="241" max="241" width="14.5" hidden="1" customWidth="1"/>
    <col min="242" max="242" width="17.6640625" hidden="1" customWidth="1"/>
    <col min="243" max="243" width="18.5" hidden="1" customWidth="1"/>
    <col min="244" max="244" width="16.5" hidden="1" customWidth="1"/>
    <col min="245" max="245" width="21.5" hidden="1" customWidth="1"/>
    <col min="246" max="246" width="20.5" hidden="1" customWidth="1"/>
    <col min="247" max="247" width="16" hidden="1" customWidth="1"/>
    <col min="248" max="248" width="17.5" hidden="1" customWidth="1"/>
    <col min="249" max="249" width="17" hidden="1" customWidth="1"/>
    <col min="250" max="250" width="14.5" hidden="1" customWidth="1"/>
    <col min="251" max="251" width="15.83203125" hidden="1" customWidth="1"/>
    <col min="252" max="252" width="15.6640625" hidden="1" customWidth="1"/>
    <col min="253" max="253" width="22" hidden="1" customWidth="1"/>
    <col min="254" max="254" width="21" hidden="1" customWidth="1"/>
    <col min="255" max="255" width="14.1640625" hidden="1" customWidth="1"/>
    <col min="256" max="256" width="20.83203125" hidden="1" customWidth="1"/>
    <col min="257" max="258" width="21.5" hidden="1" customWidth="1"/>
    <col min="259" max="259" width="10.6640625" hidden="1" customWidth="1"/>
    <col min="260" max="260" width="20.6640625" hidden="1" customWidth="1"/>
    <col min="261" max="261" width="14.33203125" hidden="1" customWidth="1"/>
    <col min="262" max="262" width="15.5" hidden="1" customWidth="1"/>
    <col min="263" max="263" width="18.33203125" hidden="1" customWidth="1"/>
    <col min="264" max="264" width="18" hidden="1" customWidth="1"/>
    <col min="265" max="265" width="14.5" hidden="1" customWidth="1"/>
    <col min="266" max="266" width="12.83203125" hidden="1" customWidth="1"/>
    <col min="267" max="267" width="14.5" hidden="1" customWidth="1"/>
    <col min="268" max="268" width="11.83203125" hidden="1" customWidth="1"/>
    <col min="269" max="269" width="15.5" hidden="1" customWidth="1"/>
    <col min="270" max="270" width="9.5" hidden="1" customWidth="1"/>
    <col min="271" max="271" width="17" hidden="1" customWidth="1"/>
    <col min="272" max="272" width="21.5" hidden="1" customWidth="1"/>
    <col min="273" max="273" width="11.5" hidden="1" customWidth="1"/>
    <col min="274" max="274" width="13.33203125" hidden="1" customWidth="1"/>
    <col min="275" max="275" width="16.5" hidden="1" customWidth="1"/>
    <col min="276" max="282" width="6.83203125" hidden="1" customWidth="1"/>
    <col min="283" max="283" width="19.83203125" bestFit="1" customWidth="1"/>
    <col min="285" max="16384" width="8.83203125" style="1501"/>
  </cols>
  <sheetData>
    <row r="1" spans="1:289" ht="15" thickBot="1"/>
    <row r="2" spans="1:289" s="224" customFormat="1" ht="15" thickBot="1">
      <c r="A2" s="911"/>
      <c r="B2" s="911"/>
      <c r="F2" s="911"/>
      <c r="G2" s="911"/>
      <c r="H2" s="911"/>
      <c r="I2" s="911"/>
      <c r="J2" s="911"/>
      <c r="K2" s="911"/>
      <c r="L2" s="911"/>
      <c r="P2" s="1102"/>
      <c r="Q2" s="1102"/>
      <c r="S2" s="911"/>
      <c r="T2" s="911"/>
      <c r="U2" s="914"/>
      <c r="V2" s="914"/>
      <c r="W2" s="915"/>
      <c r="X2" s="915"/>
      <c r="Y2" s="915"/>
      <c r="Z2" s="915"/>
      <c r="AA2" s="915"/>
      <c r="AB2" s="1077"/>
      <c r="AC2" s="1545" t="s">
        <v>256</v>
      </c>
      <c r="AD2" s="1546"/>
      <c r="AE2" s="1546"/>
      <c r="AF2" s="1546"/>
      <c r="AG2" s="1546"/>
      <c r="AH2" s="1546"/>
      <c r="AI2" s="1546"/>
      <c r="AJ2" s="1547"/>
      <c r="AK2" s="1049"/>
      <c r="AL2" s="1049"/>
      <c r="AM2" s="1496"/>
      <c r="AN2" s="1496"/>
      <c r="AO2" s="1496"/>
      <c r="AP2" s="1009"/>
      <c r="AQ2" s="1496"/>
      <c r="AR2" s="1009"/>
      <c r="AS2" s="1496"/>
      <c r="AT2" s="1009"/>
      <c r="AU2" s="1496"/>
      <c r="AV2" s="1009"/>
      <c r="AW2" s="1496"/>
      <c r="AX2" s="1009"/>
      <c r="AY2" s="1496"/>
      <c r="AZ2" s="1009"/>
      <c r="BA2" s="1496"/>
      <c r="BB2" s="1009"/>
      <c r="BC2" s="1496"/>
      <c r="BD2" s="1009"/>
      <c r="BE2" s="1496"/>
      <c r="BF2" s="1009"/>
      <c r="BG2" s="1496"/>
      <c r="BH2" s="1009"/>
      <c r="BI2" s="1496"/>
      <c r="BJ2" s="1009"/>
      <c r="BK2" s="1496"/>
      <c r="BL2" s="1009"/>
      <c r="BM2" s="1496"/>
      <c r="BN2" s="1009"/>
      <c r="BO2" s="1496"/>
      <c r="BP2" s="1009"/>
      <c r="BQ2" s="1496"/>
      <c r="BR2" s="1009"/>
      <c r="FY2" s="310"/>
      <c r="FZ2" s="310"/>
      <c r="GA2" s="310"/>
      <c r="GB2" s="310"/>
      <c r="GC2" s="310"/>
      <c r="GD2" s="310"/>
      <c r="GE2" s="310"/>
      <c r="GF2" s="310"/>
      <c r="GG2" s="310"/>
      <c r="GH2" s="310"/>
      <c r="GI2" s="310"/>
      <c r="GJ2" s="310"/>
      <c r="GK2" s="310"/>
      <c r="GL2" s="310"/>
      <c r="GM2" s="310"/>
      <c r="GN2" s="310"/>
      <c r="GO2" s="310"/>
      <c r="GP2" s="310"/>
      <c r="GQ2" s="310"/>
      <c r="GR2" s="310"/>
      <c r="GS2" s="310"/>
      <c r="GT2" s="310"/>
      <c r="GU2" s="310"/>
      <c r="GV2" s="310"/>
      <c r="GW2" s="310"/>
      <c r="GX2" s="310"/>
      <c r="GY2" s="310"/>
      <c r="GZ2" s="310"/>
      <c r="HA2" s="310"/>
      <c r="HB2" s="310"/>
      <c r="HC2" s="310"/>
      <c r="HD2" s="310"/>
      <c r="HE2" s="310"/>
      <c r="HF2" s="310"/>
      <c r="HG2" s="310"/>
      <c r="HH2" s="310"/>
      <c r="HI2" s="310"/>
      <c r="HJ2" s="310"/>
      <c r="HK2" s="310"/>
      <c r="HL2" s="310"/>
      <c r="HM2" s="310"/>
      <c r="HN2" s="310"/>
      <c r="HO2" s="310"/>
      <c r="HP2" s="310"/>
      <c r="HQ2" s="310"/>
      <c r="HR2" s="310"/>
      <c r="HS2" s="310"/>
      <c r="HT2" s="310"/>
      <c r="HU2" s="310"/>
      <c r="HV2" s="310"/>
      <c r="HW2" s="310"/>
      <c r="HX2" s="310"/>
      <c r="HY2" s="310"/>
      <c r="HZ2" s="310"/>
      <c r="IA2" s="310"/>
      <c r="IB2" s="310"/>
      <c r="IC2" s="310"/>
      <c r="ID2" s="310"/>
      <c r="IE2" s="310"/>
      <c r="IF2" s="310"/>
      <c r="IG2" s="310"/>
      <c r="IH2" s="310"/>
      <c r="II2" s="310"/>
      <c r="IJ2" s="310"/>
      <c r="IK2" s="310"/>
      <c r="IL2" s="310"/>
      <c r="IM2" s="310"/>
      <c r="IN2" s="310"/>
      <c r="IO2" s="310"/>
      <c r="IP2" s="310"/>
      <c r="IQ2" s="310"/>
      <c r="IR2" s="310"/>
      <c r="IS2" s="310"/>
      <c r="IT2" s="310"/>
      <c r="IU2" s="310"/>
      <c r="IV2" s="310"/>
      <c r="IW2" s="310"/>
      <c r="IX2" s="310"/>
      <c r="IY2" s="310"/>
      <c r="IZ2" s="310"/>
      <c r="JA2" s="310"/>
      <c r="JB2" s="310"/>
      <c r="JC2" s="310"/>
      <c r="JD2" s="310"/>
      <c r="JE2" s="310"/>
      <c r="JF2" s="310"/>
      <c r="JG2" s="310"/>
      <c r="JH2" s="310"/>
      <c r="JI2" s="310"/>
      <c r="JJ2" s="310"/>
      <c r="JK2" s="310"/>
      <c r="JL2" s="310"/>
      <c r="JM2" s="310"/>
      <c r="JN2" s="310"/>
      <c r="JO2" s="310"/>
      <c r="JP2" s="310"/>
      <c r="JQ2" s="310"/>
      <c r="JR2" s="310"/>
      <c r="JS2" s="310"/>
      <c r="JT2" s="310"/>
      <c r="JU2" s="310"/>
      <c r="JV2" s="310"/>
      <c r="JW2" s="310"/>
      <c r="JX2" s="310"/>
    </row>
    <row r="3" spans="1:289" ht="16" thickTop="1" thickBot="1">
      <c r="A3" s="1074" t="s">
        <v>1243</v>
      </c>
      <c r="B3" s="1031" t="s">
        <v>156</v>
      </c>
      <c r="C3" s="1032"/>
      <c r="D3" s="13"/>
      <c r="E3" s="843"/>
      <c r="F3" s="1550" t="s">
        <v>127</v>
      </c>
      <c r="G3" s="1551"/>
      <c r="H3" s="1165"/>
      <c r="I3" s="288" t="s">
        <v>1016</v>
      </c>
      <c r="J3" s="1032"/>
      <c r="K3" s="27"/>
      <c r="L3" s="10"/>
      <c r="M3" s="1550" t="s">
        <v>252</v>
      </c>
      <c r="N3" s="1552"/>
      <c r="O3" s="1552"/>
      <c r="P3" s="1553"/>
      <c r="Q3" s="1506"/>
      <c r="R3" s="1550" t="s">
        <v>1020</v>
      </c>
      <c r="S3" s="1552"/>
      <c r="T3" s="1553"/>
      <c r="U3" s="175" t="s">
        <v>552</v>
      </c>
      <c r="V3" s="1543" t="s">
        <v>257</v>
      </c>
      <c r="W3" s="1554"/>
      <c r="X3" s="1554"/>
      <c r="Y3" s="1544"/>
      <c r="Z3" s="1493" t="s">
        <v>1215</v>
      </c>
      <c r="AA3" s="731" t="s">
        <v>1215</v>
      </c>
      <c r="AB3" s="1092"/>
      <c r="AC3" s="1555" t="s">
        <v>631</v>
      </c>
      <c r="AD3" s="1556"/>
      <c r="AE3" s="1557" t="s">
        <v>636</v>
      </c>
      <c r="AF3" s="1558"/>
      <c r="AG3" s="1555" t="s">
        <v>638</v>
      </c>
      <c r="AH3" s="1556"/>
      <c r="AI3" s="1557" t="s">
        <v>640</v>
      </c>
      <c r="AJ3" s="1558"/>
      <c r="AK3" s="1559" t="s">
        <v>633</v>
      </c>
      <c r="AL3" s="1560"/>
      <c r="AM3" s="252" t="s">
        <v>1007</v>
      </c>
      <c r="AN3" s="252" t="s">
        <v>1009</v>
      </c>
      <c r="AO3" s="1543">
        <v>2018</v>
      </c>
      <c r="AP3" s="1544"/>
      <c r="AQ3" s="1543">
        <v>2019</v>
      </c>
      <c r="AR3" s="1544"/>
      <c r="AS3" s="1543">
        <v>2020</v>
      </c>
      <c r="AT3" s="1544"/>
      <c r="AU3" s="1543">
        <v>2021</v>
      </c>
      <c r="AV3" s="1544"/>
      <c r="AW3" s="1543">
        <v>2022</v>
      </c>
      <c r="AX3" s="1544"/>
      <c r="AY3" s="1543">
        <v>2023</v>
      </c>
      <c r="AZ3" s="1544"/>
      <c r="BA3" s="1543">
        <v>2024</v>
      </c>
      <c r="BB3" s="1544"/>
      <c r="BC3" s="1543">
        <v>2025</v>
      </c>
      <c r="BD3" s="1544"/>
      <c r="BE3" s="1543">
        <v>2026</v>
      </c>
      <c r="BF3" s="1544"/>
      <c r="BG3" s="1543">
        <v>2027</v>
      </c>
      <c r="BH3" s="1544"/>
      <c r="BI3" s="1543">
        <v>2028</v>
      </c>
      <c r="BJ3" s="1544"/>
      <c r="BK3" s="1543">
        <v>2029</v>
      </c>
      <c r="BL3" s="1544"/>
      <c r="BM3" s="1543">
        <v>2030</v>
      </c>
      <c r="BN3" s="1544"/>
      <c r="BO3" s="1543">
        <v>2031</v>
      </c>
      <c r="BP3" s="1544"/>
      <c r="BQ3" s="1543">
        <v>2032</v>
      </c>
      <c r="BR3" s="1544"/>
      <c r="BS3" s="164"/>
      <c r="BT3" s="164"/>
      <c r="BU3" s="613"/>
      <c r="BV3" s="613"/>
      <c r="BW3" s="613"/>
      <c r="BX3" s="613"/>
      <c r="BY3" s="613"/>
      <c r="BZ3" s="613"/>
      <c r="CA3" s="613"/>
      <c r="CB3" s="613"/>
      <c r="CC3" s="613"/>
      <c r="CD3" s="613"/>
      <c r="CE3" s="613"/>
      <c r="CF3" s="613"/>
      <c r="CG3" s="613"/>
      <c r="CH3" s="613"/>
      <c r="CI3" s="613"/>
      <c r="CJ3" s="613"/>
      <c r="CK3" s="613"/>
      <c r="CL3" s="613"/>
      <c r="CM3" s="613"/>
      <c r="CN3" s="613"/>
      <c r="CO3" s="613"/>
      <c r="CP3" s="613"/>
      <c r="CQ3" s="613"/>
      <c r="CR3" s="613"/>
      <c r="CS3" s="613"/>
      <c r="CT3" s="613"/>
      <c r="CU3" s="613"/>
      <c r="CV3" s="613"/>
      <c r="CW3" s="613"/>
      <c r="CX3" s="613"/>
      <c r="CY3" s="613"/>
      <c r="CZ3" s="613"/>
      <c r="DA3" s="613"/>
      <c r="DB3" s="613"/>
      <c r="DC3" s="613"/>
      <c r="DD3" s="613"/>
      <c r="DE3" s="613"/>
      <c r="DF3" s="613"/>
      <c r="DG3" s="613"/>
      <c r="DH3" s="613"/>
      <c r="DI3" s="613"/>
      <c r="DJ3" s="613"/>
      <c r="DK3" s="613"/>
      <c r="DL3" s="613"/>
      <c r="DM3" s="613"/>
      <c r="DN3" s="613"/>
      <c r="DO3" s="613"/>
      <c r="DP3" s="613"/>
      <c r="DQ3" s="613"/>
      <c r="DR3" s="613"/>
      <c r="DS3" s="613"/>
      <c r="DT3" s="613"/>
      <c r="DU3" s="613"/>
      <c r="DV3" s="613"/>
      <c r="DW3" s="613"/>
      <c r="DX3" s="613"/>
      <c r="DY3" s="613"/>
      <c r="DZ3" s="613"/>
      <c r="EA3" s="613"/>
      <c r="EB3" s="613"/>
      <c r="EC3" s="613"/>
      <c r="ED3" s="613"/>
      <c r="EE3" s="613"/>
      <c r="EF3" s="613"/>
      <c r="EG3" s="613"/>
      <c r="EH3" s="613"/>
      <c r="EI3" s="613"/>
      <c r="EJ3" s="613"/>
      <c r="EK3" s="613"/>
      <c r="EL3" s="613"/>
      <c r="EM3" s="613"/>
      <c r="EN3" s="613"/>
      <c r="EO3" s="613"/>
      <c r="EP3" s="613"/>
      <c r="EQ3" s="613"/>
      <c r="ER3" s="613"/>
      <c r="ES3" s="613"/>
      <c r="ET3" s="613"/>
      <c r="EU3" s="613"/>
      <c r="EV3" s="613"/>
      <c r="EW3" s="613"/>
      <c r="EX3" s="613"/>
      <c r="EY3" s="613"/>
      <c r="EZ3" s="613"/>
      <c r="FA3" s="613"/>
      <c r="FB3" s="613"/>
      <c r="FC3" s="613"/>
      <c r="FD3" s="613"/>
      <c r="FE3" s="613"/>
      <c r="FF3" s="613"/>
      <c r="FG3" s="613"/>
      <c r="FH3" s="613"/>
      <c r="FI3" s="613"/>
      <c r="FJ3" s="613"/>
      <c r="FK3" s="613"/>
      <c r="FL3" s="613"/>
      <c r="FM3" s="613"/>
      <c r="FN3" s="613"/>
      <c r="FO3" s="613"/>
      <c r="FP3" s="613"/>
      <c r="FQ3" s="613"/>
      <c r="FR3" s="613"/>
      <c r="FS3" s="613"/>
      <c r="FT3" s="613"/>
      <c r="FU3" s="613"/>
      <c r="FV3" s="613"/>
      <c r="FW3" s="613"/>
      <c r="FX3" s="613"/>
      <c r="FY3" s="614" t="s">
        <v>676</v>
      </c>
      <c r="FZ3" s="615"/>
      <c r="GA3" s="615"/>
      <c r="GB3" s="615"/>
      <c r="GC3" s="615"/>
      <c r="GD3" s="615"/>
      <c r="GE3" s="615"/>
      <c r="GF3" s="615"/>
      <c r="GG3" s="615"/>
      <c r="GH3" s="615"/>
      <c r="GI3" s="615"/>
      <c r="GJ3" s="615"/>
      <c r="GK3" s="615"/>
      <c r="GL3" s="615"/>
      <c r="GM3" s="615"/>
      <c r="GN3" s="615"/>
      <c r="GO3" s="615"/>
      <c r="GP3" s="615"/>
      <c r="GQ3" s="615"/>
      <c r="GR3" s="615"/>
      <c r="GS3" s="615"/>
      <c r="GT3" s="615"/>
      <c r="GU3" s="615"/>
      <c r="GV3" s="615"/>
      <c r="GW3" s="615"/>
      <c r="GX3" s="615"/>
      <c r="GY3" s="615"/>
      <c r="GZ3" s="615"/>
      <c r="HA3" s="615"/>
      <c r="HB3" s="615"/>
      <c r="HC3" s="615"/>
      <c r="HD3" s="615"/>
      <c r="HE3" s="615"/>
      <c r="HF3" s="615"/>
      <c r="HG3" s="615"/>
      <c r="HH3" s="615"/>
      <c r="HI3" s="615"/>
      <c r="HJ3" s="615"/>
      <c r="HK3" s="615"/>
      <c r="HL3" s="615"/>
      <c r="HM3" s="615"/>
      <c r="HN3" s="615"/>
      <c r="HO3" s="615"/>
      <c r="HP3" s="615"/>
      <c r="HQ3" s="615"/>
      <c r="HR3" s="615"/>
      <c r="HS3" s="615"/>
      <c r="HT3" s="615"/>
      <c r="HU3" s="615"/>
      <c r="HV3" s="615"/>
      <c r="HW3" s="615"/>
      <c r="HX3" s="615"/>
      <c r="HY3" s="615"/>
      <c r="HZ3" s="615"/>
      <c r="IA3" s="615"/>
      <c r="IB3" s="615"/>
      <c r="IC3" s="615"/>
      <c r="ID3" s="615"/>
      <c r="IE3" s="615"/>
      <c r="IF3" s="615"/>
      <c r="IG3" s="615"/>
      <c r="IH3" s="615"/>
      <c r="II3" s="615"/>
      <c r="IJ3" s="615"/>
      <c r="IK3" s="615"/>
      <c r="IL3" s="615"/>
      <c r="IM3" s="615"/>
      <c r="IN3" s="615"/>
      <c r="IO3" s="615"/>
      <c r="IP3" s="615"/>
      <c r="IQ3" s="615"/>
      <c r="IR3" s="615"/>
      <c r="IS3" s="615"/>
      <c r="IT3" s="615"/>
      <c r="IU3" s="615"/>
      <c r="IV3" s="615"/>
      <c r="IW3" s="615"/>
      <c r="IX3" s="615"/>
      <c r="IY3" s="615"/>
      <c r="IZ3" s="615"/>
      <c r="JA3" s="615"/>
      <c r="JB3" s="615"/>
      <c r="JC3" s="615"/>
      <c r="JD3" s="615"/>
      <c r="JE3" s="615"/>
      <c r="JF3" s="615"/>
      <c r="JG3" s="615"/>
      <c r="JH3" s="615"/>
      <c r="JI3" s="615"/>
      <c r="JJ3" s="615"/>
      <c r="JK3" s="615"/>
      <c r="JL3" s="615"/>
      <c r="JM3" s="615"/>
      <c r="JN3" s="615"/>
      <c r="JO3" s="615"/>
      <c r="JP3" s="615"/>
      <c r="JQ3" s="615"/>
      <c r="JR3" s="615"/>
      <c r="JS3" s="615"/>
      <c r="JT3" s="615"/>
      <c r="JU3" s="615"/>
      <c r="JV3" s="615"/>
      <c r="JW3" s="616"/>
    </row>
    <row r="4" spans="1:289" ht="15" thickBot="1">
      <c r="A4" s="256" t="s">
        <v>1</v>
      </c>
      <c r="B4" s="1493" t="s">
        <v>146</v>
      </c>
      <c r="C4" s="220" t="s">
        <v>0</v>
      </c>
      <c r="D4" s="1497" t="s">
        <v>133</v>
      </c>
      <c r="E4" s="256" t="s">
        <v>134</v>
      </c>
      <c r="F4" s="400" t="s">
        <v>549</v>
      </c>
      <c r="G4" s="401" t="s">
        <v>550</v>
      </c>
      <c r="H4" s="402" t="s">
        <v>3</v>
      </c>
      <c r="I4" s="399" t="s">
        <v>138</v>
      </c>
      <c r="J4" s="250" t="s">
        <v>139</v>
      </c>
      <c r="K4" s="400" t="s">
        <v>184</v>
      </c>
      <c r="L4" s="250"/>
      <c r="M4" s="169" t="s">
        <v>253</v>
      </c>
      <c r="N4" s="403" t="s">
        <v>254</v>
      </c>
      <c r="O4" s="403" t="s">
        <v>255</v>
      </c>
      <c r="P4" s="1104" t="s">
        <v>547</v>
      </c>
      <c r="Q4" s="1132" t="s">
        <v>543</v>
      </c>
      <c r="R4" s="400" t="s">
        <v>3</v>
      </c>
      <c r="S4" s="399" t="s">
        <v>138</v>
      </c>
      <c r="T4" s="250" t="s">
        <v>139</v>
      </c>
      <c r="U4" s="257" t="s">
        <v>553</v>
      </c>
      <c r="V4" s="1076" t="s">
        <v>281</v>
      </c>
      <c r="W4" s="1075" t="s">
        <v>258</v>
      </c>
      <c r="X4" s="522" t="s">
        <v>260</v>
      </c>
      <c r="Y4" s="523" t="s">
        <v>259</v>
      </c>
      <c r="Z4" s="1094" t="s">
        <v>659</v>
      </c>
      <c r="AA4" s="1023" t="s">
        <v>1216</v>
      </c>
      <c r="AB4" s="1093"/>
      <c r="AC4" s="1054" t="s">
        <v>1019</v>
      </c>
      <c r="AD4" s="250" t="s">
        <v>646</v>
      </c>
      <c r="AE4" s="402" t="s">
        <v>1018</v>
      </c>
      <c r="AF4" s="250" t="s">
        <v>646</v>
      </c>
      <c r="AG4" s="1054" t="s">
        <v>639</v>
      </c>
      <c r="AH4" s="250" t="s">
        <v>646</v>
      </c>
      <c r="AI4" s="402" t="s">
        <v>1021</v>
      </c>
      <c r="AJ4" s="1068" t="s">
        <v>646</v>
      </c>
      <c r="AK4" s="1498" t="s">
        <v>634</v>
      </c>
      <c r="AL4" s="252" t="s">
        <v>646</v>
      </c>
      <c r="AM4" s="165" t="s">
        <v>1008</v>
      </c>
      <c r="AN4" s="165" t="s">
        <v>1010</v>
      </c>
      <c r="AO4" s="165" t="s">
        <v>1006</v>
      </c>
      <c r="AP4" s="1006" t="s">
        <v>551</v>
      </c>
      <c r="AQ4" s="165" t="s">
        <v>1006</v>
      </c>
      <c r="AR4" s="1006" t="s">
        <v>551</v>
      </c>
      <c r="AS4" s="165" t="s">
        <v>1006</v>
      </c>
      <c r="AT4" s="1006" t="s">
        <v>551</v>
      </c>
      <c r="AU4" s="165" t="s">
        <v>1006</v>
      </c>
      <c r="AV4" s="1006" t="s">
        <v>551</v>
      </c>
      <c r="AW4" s="165" t="s">
        <v>1006</v>
      </c>
      <c r="AX4" s="1006" t="s">
        <v>551</v>
      </c>
      <c r="AY4" s="165" t="s">
        <v>1006</v>
      </c>
      <c r="AZ4" s="1006" t="s">
        <v>551</v>
      </c>
      <c r="BA4" s="165" t="s">
        <v>1006</v>
      </c>
      <c r="BB4" s="1006" t="s">
        <v>551</v>
      </c>
      <c r="BC4" s="165" t="s">
        <v>1006</v>
      </c>
      <c r="BD4" s="1006" t="s">
        <v>551</v>
      </c>
      <c r="BE4" s="165" t="s">
        <v>1006</v>
      </c>
      <c r="BF4" s="1006" t="s">
        <v>551</v>
      </c>
      <c r="BG4" s="165" t="s">
        <v>1006</v>
      </c>
      <c r="BH4" s="1006" t="s">
        <v>551</v>
      </c>
      <c r="BI4" s="165" t="s">
        <v>1006</v>
      </c>
      <c r="BJ4" s="1006" t="s">
        <v>551</v>
      </c>
      <c r="BK4" s="165" t="s">
        <v>1006</v>
      </c>
      <c r="BL4" s="1006" t="s">
        <v>551</v>
      </c>
      <c r="BM4" s="165" t="s">
        <v>1006</v>
      </c>
      <c r="BN4" s="1006" t="s">
        <v>551</v>
      </c>
      <c r="BO4" s="165" t="s">
        <v>1006</v>
      </c>
      <c r="BP4" s="1006" t="s">
        <v>551</v>
      </c>
      <c r="BQ4" s="165" t="s">
        <v>1006</v>
      </c>
      <c r="BR4" s="1006" t="s">
        <v>551</v>
      </c>
      <c r="BS4" s="165" t="s">
        <v>155</v>
      </c>
      <c r="BT4" s="165" t="s">
        <v>645</v>
      </c>
      <c r="BU4" s="401"/>
      <c r="BV4" s="401"/>
      <c r="BW4" s="401"/>
      <c r="BX4" s="401"/>
      <c r="BY4" s="401"/>
      <c r="BZ4" s="401"/>
      <c r="CA4" s="401"/>
      <c r="CB4" s="401"/>
      <c r="CC4" s="401"/>
      <c r="CD4" s="401"/>
      <c r="CE4" s="401"/>
      <c r="CF4" s="401"/>
      <c r="CG4" s="401"/>
      <c r="CH4" s="401"/>
      <c r="CI4" s="401"/>
      <c r="CJ4" s="401"/>
      <c r="CK4" s="401"/>
      <c r="CL4" s="401"/>
      <c r="CM4" s="401"/>
      <c r="CN4" s="401"/>
      <c r="CO4" s="401"/>
      <c r="CP4" s="401"/>
      <c r="CQ4" s="401"/>
      <c r="CR4" s="401"/>
      <c r="CS4" s="401"/>
      <c r="CT4" s="401"/>
      <c r="CU4" s="401"/>
      <c r="CV4" s="401"/>
      <c r="CW4" s="401"/>
      <c r="CX4" s="401"/>
      <c r="CY4" s="401"/>
      <c r="CZ4" s="401"/>
      <c r="DA4" s="401"/>
      <c r="DB4" s="401"/>
      <c r="DC4" s="401"/>
      <c r="DD4" s="401"/>
      <c r="DE4" s="401"/>
      <c r="DF4" s="401"/>
      <c r="DG4" s="401"/>
      <c r="DH4" s="401"/>
      <c r="DI4" s="401"/>
      <c r="DJ4" s="401"/>
      <c r="DK4" s="401"/>
      <c r="DL4" s="401"/>
      <c r="DM4" s="401"/>
      <c r="DN4" s="401"/>
      <c r="DO4" s="401"/>
      <c r="DP4" s="401"/>
      <c r="DQ4" s="401"/>
      <c r="DR4" s="401"/>
      <c r="DS4" s="401"/>
      <c r="DT4" s="401"/>
      <c r="DU4" s="401"/>
      <c r="DV4" s="401"/>
      <c r="DW4" s="401"/>
      <c r="DX4" s="401"/>
      <c r="DY4" s="401"/>
      <c r="DZ4" s="401"/>
      <c r="EA4" s="401"/>
      <c r="EB4" s="401"/>
      <c r="EC4" s="401"/>
      <c r="ED4" s="401"/>
      <c r="EE4" s="401"/>
      <c r="EF4" s="401"/>
      <c r="EG4" s="401"/>
      <c r="EH4" s="401"/>
      <c r="EI4" s="401"/>
      <c r="EJ4" s="401"/>
      <c r="EK4" s="401"/>
      <c r="EL4" s="401"/>
      <c r="EM4" s="401"/>
      <c r="EN4" s="401"/>
      <c r="EO4" s="401"/>
      <c r="EP4" s="401"/>
      <c r="EQ4" s="401"/>
      <c r="ER4" s="401"/>
      <c r="ES4" s="401"/>
      <c r="ET4" s="401"/>
      <c r="EU4" s="401"/>
      <c r="EV4" s="401"/>
      <c r="EW4" s="401"/>
      <c r="EX4" s="401"/>
      <c r="EY4" s="401"/>
      <c r="EZ4" s="401"/>
      <c r="FA4" s="401"/>
      <c r="FB4" s="401"/>
      <c r="FC4" s="401"/>
      <c r="FD4" s="401"/>
      <c r="FE4" s="401"/>
      <c r="FF4" s="401"/>
      <c r="FG4" s="401"/>
      <c r="FH4" s="401"/>
      <c r="FI4" s="401"/>
      <c r="FJ4" s="401"/>
      <c r="FK4" s="401"/>
      <c r="FL4" s="401"/>
      <c r="FM4" s="401"/>
      <c r="FN4" s="401"/>
      <c r="FO4" s="401"/>
      <c r="FP4" s="401"/>
      <c r="FQ4" s="401"/>
      <c r="FR4" s="401"/>
      <c r="FS4" s="401"/>
      <c r="FT4" s="401"/>
      <c r="FU4" s="401"/>
      <c r="FV4" s="401"/>
      <c r="FW4" s="401"/>
      <c r="FX4" s="401"/>
      <c r="FY4" s="617" t="s">
        <v>677</v>
      </c>
      <c r="FZ4" s="618" t="s">
        <v>678</v>
      </c>
      <c r="GA4" s="618" t="s">
        <v>679</v>
      </c>
      <c r="GB4" s="618" t="s">
        <v>680</v>
      </c>
      <c r="GC4" s="618"/>
      <c r="GD4" s="618" t="s">
        <v>681</v>
      </c>
      <c r="GE4" s="618" t="s">
        <v>682</v>
      </c>
      <c r="GF4" s="618" t="s">
        <v>683</v>
      </c>
      <c r="GG4" s="618" t="s">
        <v>684</v>
      </c>
      <c r="GH4" s="618" t="s">
        <v>685</v>
      </c>
      <c r="GI4" s="618" t="s">
        <v>686</v>
      </c>
      <c r="GJ4" s="618" t="s">
        <v>687</v>
      </c>
      <c r="GK4" s="618" t="s">
        <v>688</v>
      </c>
      <c r="GL4" s="618" t="s">
        <v>689</v>
      </c>
      <c r="GM4" s="618" t="s">
        <v>690</v>
      </c>
      <c r="GN4" s="618" t="s">
        <v>691</v>
      </c>
      <c r="GO4" s="618" t="s">
        <v>692</v>
      </c>
      <c r="GP4" s="618" t="s">
        <v>693</v>
      </c>
      <c r="GQ4" s="618" t="s">
        <v>694</v>
      </c>
      <c r="GR4" s="618" t="s">
        <v>695</v>
      </c>
      <c r="GS4" s="618" t="s">
        <v>696</v>
      </c>
      <c r="GT4" s="618" t="s">
        <v>697</v>
      </c>
      <c r="GU4" s="618" t="s">
        <v>698</v>
      </c>
      <c r="GV4" s="618" t="s">
        <v>699</v>
      </c>
      <c r="GW4" s="618" t="s">
        <v>700</v>
      </c>
      <c r="GX4" s="618" t="s">
        <v>701</v>
      </c>
      <c r="GY4" s="618" t="s">
        <v>702</v>
      </c>
      <c r="GZ4" s="618" t="s">
        <v>703</v>
      </c>
      <c r="HA4" s="618" t="s">
        <v>704</v>
      </c>
      <c r="HB4" s="618" t="s">
        <v>705</v>
      </c>
      <c r="HC4" s="618" t="s">
        <v>706</v>
      </c>
      <c r="HD4" s="618" t="s">
        <v>707</v>
      </c>
      <c r="HE4" s="619" t="s">
        <v>708</v>
      </c>
      <c r="HF4" s="618" t="s">
        <v>709</v>
      </c>
      <c r="HG4" s="618" t="s">
        <v>710</v>
      </c>
      <c r="HH4" s="618" t="s">
        <v>711</v>
      </c>
      <c r="HI4" s="618" t="s">
        <v>712</v>
      </c>
      <c r="HJ4" s="618" t="s">
        <v>713</v>
      </c>
      <c r="HK4" s="618" t="s">
        <v>714</v>
      </c>
      <c r="HL4" s="618" t="s">
        <v>715</v>
      </c>
      <c r="HM4" s="618" t="s">
        <v>716</v>
      </c>
      <c r="HN4" s="618" t="s">
        <v>717</v>
      </c>
      <c r="HO4" s="618" t="s">
        <v>718</v>
      </c>
      <c r="HP4" s="618" t="s">
        <v>719</v>
      </c>
      <c r="HQ4" s="618" t="s">
        <v>720</v>
      </c>
      <c r="HR4" s="618" t="s">
        <v>721</v>
      </c>
      <c r="HS4" s="618" t="s">
        <v>722</v>
      </c>
      <c r="HT4" s="618" t="s">
        <v>723</v>
      </c>
      <c r="HU4" s="618" t="s">
        <v>724</v>
      </c>
      <c r="HV4" s="618" t="s">
        <v>725</v>
      </c>
      <c r="HW4" s="618" t="s">
        <v>726</v>
      </c>
      <c r="HX4" s="618" t="s">
        <v>727</v>
      </c>
      <c r="HY4" s="618" t="s">
        <v>728</v>
      </c>
      <c r="HZ4" s="618" t="s">
        <v>729</v>
      </c>
      <c r="IA4" s="618" t="s">
        <v>730</v>
      </c>
      <c r="IB4" s="618" t="s">
        <v>731</v>
      </c>
      <c r="IC4" s="618" t="s">
        <v>732</v>
      </c>
      <c r="ID4" s="618" t="s">
        <v>733</v>
      </c>
      <c r="IE4" s="618" t="s">
        <v>734</v>
      </c>
      <c r="IF4" s="618" t="s">
        <v>735</v>
      </c>
      <c r="IG4" s="618" t="s">
        <v>736</v>
      </c>
      <c r="IH4" s="618" t="s">
        <v>737</v>
      </c>
      <c r="II4" s="618" t="s">
        <v>738</v>
      </c>
      <c r="IJ4" s="618" t="s">
        <v>739</v>
      </c>
      <c r="IK4" s="618" t="s">
        <v>740</v>
      </c>
      <c r="IL4" s="618" t="s">
        <v>741</v>
      </c>
      <c r="IM4" s="618" t="s">
        <v>742</v>
      </c>
      <c r="IN4" s="618" t="s">
        <v>743</v>
      </c>
      <c r="IO4" s="618" t="s">
        <v>744</v>
      </c>
      <c r="IP4" s="618" t="s">
        <v>745</v>
      </c>
      <c r="IQ4" s="618" t="s">
        <v>746</v>
      </c>
      <c r="IR4" s="618" t="s">
        <v>747</v>
      </c>
      <c r="IS4" s="618" t="s">
        <v>748</v>
      </c>
      <c r="IT4" s="618" t="s">
        <v>749</v>
      </c>
      <c r="IU4" s="618" t="s">
        <v>750</v>
      </c>
      <c r="IV4" s="618" t="s">
        <v>751</v>
      </c>
      <c r="IW4" s="618" t="s">
        <v>752</v>
      </c>
      <c r="IX4" s="618" t="s">
        <v>753</v>
      </c>
      <c r="IY4" s="618" t="s">
        <v>754</v>
      </c>
      <c r="IZ4" s="618" t="s">
        <v>755</v>
      </c>
      <c r="JA4" s="618" t="s">
        <v>756</v>
      </c>
      <c r="JB4" s="618" t="s">
        <v>757</v>
      </c>
      <c r="JC4" s="618" t="s">
        <v>758</v>
      </c>
      <c r="JD4" s="618" t="s">
        <v>759</v>
      </c>
      <c r="JE4" s="618" t="s">
        <v>760</v>
      </c>
      <c r="JF4" s="618" t="s">
        <v>761</v>
      </c>
      <c r="JG4" s="618" t="s">
        <v>762</v>
      </c>
      <c r="JH4" s="618" t="s">
        <v>763</v>
      </c>
      <c r="JI4" s="618" t="s">
        <v>764</v>
      </c>
      <c r="JJ4" s="618" t="s">
        <v>765</v>
      </c>
      <c r="JK4" s="618" t="s">
        <v>766</v>
      </c>
      <c r="JL4" s="618" t="s">
        <v>767</v>
      </c>
      <c r="JM4" s="618" t="s">
        <v>768</v>
      </c>
      <c r="JN4" s="618" t="s">
        <v>769</v>
      </c>
      <c r="JO4" s="618" t="s">
        <v>770</v>
      </c>
      <c r="JP4" s="618" t="s">
        <v>771</v>
      </c>
      <c r="JQ4" s="618" t="s">
        <v>772</v>
      </c>
      <c r="JR4" s="618" t="s">
        <v>773</v>
      </c>
      <c r="JS4" s="618" t="s">
        <v>774</v>
      </c>
      <c r="JT4" s="618" t="s">
        <v>775</v>
      </c>
      <c r="JU4" s="618" t="s">
        <v>776</v>
      </c>
      <c r="JV4" s="618" t="s">
        <v>777</v>
      </c>
      <c r="JW4" s="620" t="s">
        <v>778</v>
      </c>
    </row>
    <row r="5" spans="1:289" ht="16" thickBot="1">
      <c r="A5" s="904" t="s">
        <v>5</v>
      </c>
      <c r="B5" s="1012">
        <f t="shared" ref="B5:B68" si="0">IF(AND(H5&gt;0,R5&gt;0),4,(IF(AND(H5&gt;0,R5=""),3,(IF(AND(I5&gt;0,S5&gt;0),1,(IF(AND(J5&gt;0,T5&gt;0),1,2)))))))</f>
        <v>1</v>
      </c>
      <c r="C5" s="1010" t="s">
        <v>52</v>
      </c>
      <c r="D5" s="1127" t="s">
        <v>141</v>
      </c>
      <c r="E5" s="1128" t="s">
        <v>34</v>
      </c>
      <c r="F5" s="887">
        <v>0.68</v>
      </c>
      <c r="G5" s="437">
        <f>F5</f>
        <v>0.68</v>
      </c>
      <c r="H5" s="261"/>
      <c r="I5" s="298">
        <v>0.68</v>
      </c>
      <c r="J5" s="262"/>
      <c r="K5" s="876" t="s">
        <v>143</v>
      </c>
      <c r="L5" s="264" t="s">
        <v>12</v>
      </c>
      <c r="M5" s="265">
        <v>5</v>
      </c>
      <c r="N5" s="214">
        <v>5</v>
      </c>
      <c r="O5" s="1133">
        <v>5</v>
      </c>
      <c r="P5" s="1105">
        <f t="shared" ref="P5:P18" si="1">SUM(M5:O5)</f>
        <v>15</v>
      </c>
      <c r="Q5" s="1106">
        <f>O5*N5*M5</f>
        <v>125</v>
      </c>
      <c r="R5" s="261"/>
      <c r="S5" s="298">
        <f>I5</f>
        <v>0.68</v>
      </c>
      <c r="T5" s="299"/>
      <c r="U5" s="254">
        <v>0</v>
      </c>
      <c r="V5" s="254" t="s">
        <v>642</v>
      </c>
      <c r="W5" s="1041">
        <f>IF(V5="RC", (U5*1.1+25000*S5),U5)</f>
        <v>0</v>
      </c>
      <c r="X5" s="534">
        <f>AD5+AF5+AH5+AJ5+AL5</f>
        <v>0</v>
      </c>
      <c r="Y5" s="535">
        <f t="shared" ref="Y5:Y68" si="2">IF(V5="RC",(IF(((W5+X5)*0.09)&gt;3000,((W5+X5)*0.09),3000)),(IF((X5+W5)=0,0,500)))</f>
        <v>0</v>
      </c>
      <c r="Z5" s="1089">
        <f t="shared" ref="Z5:Z68" si="3">IF((S5+T5)=0,0,(X5+W5+Y5))</f>
        <v>0</v>
      </c>
      <c r="AA5" s="1475"/>
      <c r="AB5" s="1098"/>
      <c r="AC5" s="601"/>
      <c r="AD5" s="1055">
        <f t="shared" ref="AD5:AD68" si="4">AC5*26*F5*440/27*$O$161</f>
        <v>0</v>
      </c>
      <c r="AE5" s="1062"/>
      <c r="AF5" s="746">
        <f t="shared" ref="AF5:AF68" si="5">F5*AE5*$O$162</f>
        <v>0</v>
      </c>
      <c r="AG5" s="601"/>
      <c r="AH5" s="1055">
        <f t="shared" ref="AH5:AH68" si="6">AG5*$O$163</f>
        <v>0</v>
      </c>
      <c r="AI5" s="1069"/>
      <c r="AJ5" s="746">
        <f t="shared" ref="AJ5:AJ68" si="7">IF(AI5="",AI5*0,10000)</f>
        <v>0</v>
      </c>
      <c r="AK5" s="1050"/>
      <c r="AL5" s="495">
        <v>0</v>
      </c>
      <c r="AM5" s="969"/>
      <c r="AN5" s="1022">
        <v>2017</v>
      </c>
      <c r="AO5" s="17" t="str">
        <f t="shared" ref="AO5:AO68" si="8">IF(($AN5=2018),($S5+$T5)," ")</f>
        <v xml:space="preserve"> </v>
      </c>
      <c r="AP5" s="979" t="str">
        <f t="shared" ref="AP5:AP68" si="9">IF($AO5=" ", " ", $Z5)</f>
        <v xml:space="preserve"> </v>
      </c>
      <c r="AQ5" s="980" t="str">
        <f t="shared" ref="AQ5:AQ68" si="10">IF(($AN5=2019),($S5+$T5)," ")</f>
        <v xml:space="preserve"> </v>
      </c>
      <c r="AR5" s="979" t="str">
        <f t="shared" ref="AR5:AR68" si="11">IF($AQ5=" ", " ", $Z5)</f>
        <v xml:space="preserve"> </v>
      </c>
      <c r="AS5" s="980" t="str">
        <f t="shared" ref="AS5:AS68" si="12">IF(($AN5=2020),($S5+$T5)," ")</f>
        <v xml:space="preserve"> </v>
      </c>
      <c r="AT5" s="979" t="str">
        <f t="shared" ref="AT5:AT68" si="13">IF(AS5=" ", " ", $Z5)</f>
        <v xml:space="preserve"> </v>
      </c>
      <c r="AU5" s="980" t="str">
        <f t="shared" ref="AU5:AU68" si="14">IF(($AN5=2021),($S5+$T5)," ")</f>
        <v xml:space="preserve"> </v>
      </c>
      <c r="AV5" s="979" t="str">
        <f t="shared" ref="AV5:AV68" si="15">IF(AU5=" ", " ", $Z5)</f>
        <v xml:space="preserve"> </v>
      </c>
      <c r="AW5" s="980" t="str">
        <f t="shared" ref="AW5:AW68" si="16">IF(($AN5=2022),($S5+$T5)," ")</f>
        <v xml:space="preserve"> </v>
      </c>
      <c r="AX5" s="979" t="str">
        <f t="shared" ref="AX5:AX68" si="17">IF(AW5=" ", " ", $Z5)</f>
        <v xml:space="preserve"> </v>
      </c>
      <c r="AY5" s="980" t="str">
        <f t="shared" ref="AY5:AY68" si="18">IF(($AN5=2023),($S5+$T5)," ")</f>
        <v xml:space="preserve"> </v>
      </c>
      <c r="AZ5" s="979" t="str">
        <f t="shared" ref="AZ5:AZ68" si="19">IF(AY5=" ", " ", $Z5)</f>
        <v xml:space="preserve"> </v>
      </c>
      <c r="BA5" s="980" t="str">
        <f t="shared" ref="BA5:BA68" si="20">IF(($AN5=2024),($S5+$T5)," ")</f>
        <v xml:space="preserve"> </v>
      </c>
      <c r="BB5" s="979" t="str">
        <f t="shared" ref="BB5:BB68" si="21">IF(BA5=" ", " ", $Z5)</f>
        <v xml:space="preserve"> </v>
      </c>
      <c r="BC5" s="980" t="str">
        <f t="shared" ref="BC5:BC68" si="22">IF(($AN5=2025),($S5+$T5)," ")</f>
        <v xml:space="preserve"> </v>
      </c>
      <c r="BD5" s="979" t="str">
        <f t="shared" ref="BD5:BD68" si="23">IF(BC5=" ", " ", $Z5)</f>
        <v xml:space="preserve"> </v>
      </c>
      <c r="BE5" s="980" t="str">
        <f t="shared" ref="BE5:BE68" si="24">IF(($AN5=2026),($S5+$T5)," ")</f>
        <v xml:space="preserve"> </v>
      </c>
      <c r="BF5" s="979" t="str">
        <f t="shared" ref="BF5:BF68" si="25">IF(BE5=" ", " ", $Z5)</f>
        <v xml:space="preserve"> </v>
      </c>
      <c r="BG5" s="980" t="str">
        <f t="shared" ref="BG5:BG68" si="26">IF(($AN5=2027),($S5+$T5)," ")</f>
        <v xml:space="preserve"> </v>
      </c>
      <c r="BH5" s="979" t="str">
        <f t="shared" ref="BH5:BH68" si="27">IF(BG5=" ", " ", $Z5)</f>
        <v xml:space="preserve"> </v>
      </c>
      <c r="BI5" s="980" t="str">
        <f t="shared" ref="BI5:BI68" si="28">IF(($AN5=2028),($S5+$T5)," ")</f>
        <v xml:space="preserve"> </v>
      </c>
      <c r="BJ5" s="979" t="str">
        <f t="shared" ref="BJ5:BJ68" si="29">IF(BI5=" ", " ", $Z5)</f>
        <v xml:space="preserve"> </v>
      </c>
      <c r="BK5" s="980" t="str">
        <f t="shared" ref="BK5:BK68" si="30">IF(($AN5=2029),($S5+$T5)," ")</f>
        <v xml:space="preserve"> </v>
      </c>
      <c r="BL5" s="979" t="str">
        <f t="shared" ref="BL5:BL68" si="31">IF(BK5=" ", " ", $Z5)</f>
        <v xml:space="preserve"> </v>
      </c>
      <c r="BM5" s="980" t="str">
        <f t="shared" ref="BM5:BM68" si="32">IF(($AN5=2030),($S5+$T5)," ")</f>
        <v xml:space="preserve"> </v>
      </c>
      <c r="BN5" s="979" t="str">
        <f t="shared" ref="BN5:BN68" si="33">IF(BM5=" ", " ", $Z5)</f>
        <v xml:space="preserve"> </v>
      </c>
      <c r="BO5" s="980" t="str">
        <f t="shared" ref="BO5:BO68" si="34">IF(($AN5=2031),($S5+$T5)," ")</f>
        <v xml:space="preserve"> </v>
      </c>
      <c r="BP5" s="979" t="str">
        <f t="shared" ref="BP5:BP68" si="35">IF(BO5=" ", " ", $Z5)</f>
        <v xml:space="preserve"> </v>
      </c>
      <c r="BQ5" s="980" t="str">
        <f t="shared" ref="BQ5:BQ68" si="36">IF(($AN5=2032),($S5+$T5)," ")</f>
        <v xml:space="preserve"> </v>
      </c>
      <c r="BR5" s="979" t="str">
        <f t="shared" ref="BR5:BR68" si="37">IF(BQ5=" ", " ", $Z5)</f>
        <v xml:space="preserve"> </v>
      </c>
      <c r="BS5" s="163" t="s">
        <v>613</v>
      </c>
      <c r="BT5" s="163"/>
      <c r="BU5" s="163"/>
      <c r="BV5" s="163"/>
      <c r="BW5" s="163"/>
      <c r="BX5" s="163"/>
      <c r="BY5" s="163"/>
      <c r="BZ5" s="163"/>
      <c r="CA5" s="163"/>
      <c r="CB5" s="163"/>
      <c r="CC5" s="163">
        <f t="shared" ref="CC5:CC68" si="38">(F5+H5+I5+J5+R5+S5+T5)/3-F5</f>
        <v>0</v>
      </c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  <c r="CQ5" s="163"/>
      <c r="CR5" s="163"/>
      <c r="CS5" s="163"/>
      <c r="CT5" s="163"/>
      <c r="CU5" s="163"/>
      <c r="CV5" s="163"/>
      <c r="CW5" s="163"/>
      <c r="CX5" s="163"/>
      <c r="CY5" s="163"/>
      <c r="CZ5" s="163"/>
      <c r="DA5" s="163"/>
      <c r="DB5" s="163"/>
      <c r="DC5" s="163"/>
      <c r="DD5" s="163"/>
      <c r="DE5" s="163"/>
      <c r="DF5" s="163"/>
      <c r="DG5" s="163"/>
      <c r="DH5" s="163"/>
      <c r="DI5" s="163"/>
      <c r="DJ5" s="163"/>
      <c r="DK5" s="163"/>
      <c r="DL5" s="163"/>
      <c r="DM5" s="163"/>
      <c r="DN5" s="163"/>
      <c r="DO5" s="163"/>
      <c r="DP5" s="163"/>
      <c r="DQ5" s="163"/>
      <c r="DR5" s="163"/>
      <c r="DS5" s="163"/>
      <c r="DT5" s="163"/>
      <c r="DU5" s="163"/>
      <c r="DV5" s="163"/>
      <c r="DW5" s="163"/>
      <c r="DX5" s="163"/>
      <c r="DY5" s="163"/>
      <c r="DZ5" s="163"/>
      <c r="EA5" s="163"/>
      <c r="EB5" s="163"/>
      <c r="EC5" s="163"/>
      <c r="ED5" s="163"/>
      <c r="EE5" s="163"/>
      <c r="EF5" s="163"/>
      <c r="EG5" s="163"/>
      <c r="EH5" s="163"/>
      <c r="EI5" s="163"/>
      <c r="EJ5" s="163"/>
      <c r="EK5" s="163"/>
      <c r="EL5" s="163"/>
      <c r="EM5" s="163"/>
      <c r="EN5" s="163"/>
      <c r="EO5" s="163"/>
      <c r="EP5" s="163"/>
      <c r="EQ5" s="163"/>
      <c r="ER5" s="163"/>
      <c r="ES5" s="163"/>
      <c r="ET5" s="163"/>
      <c r="EU5" s="163"/>
      <c r="EV5" s="163"/>
      <c r="EW5" s="163"/>
      <c r="EX5" s="163"/>
      <c r="EY5" s="163"/>
      <c r="EZ5" s="163"/>
      <c r="FA5" s="163"/>
      <c r="FB5" s="163"/>
      <c r="FC5" s="163"/>
      <c r="FD5" s="163"/>
      <c r="FE5" s="163"/>
      <c r="FF5" s="163"/>
      <c r="FG5" s="163"/>
      <c r="FH5" s="163"/>
      <c r="FI5" s="163"/>
      <c r="FJ5" s="163"/>
      <c r="FK5" s="163"/>
      <c r="FL5" s="163"/>
      <c r="FM5" s="163"/>
      <c r="FN5" s="163"/>
      <c r="FO5" s="163"/>
      <c r="FP5" s="163"/>
      <c r="FQ5" s="163"/>
      <c r="FR5" s="163"/>
      <c r="FS5" s="163"/>
      <c r="FT5" s="163"/>
      <c r="FU5" s="163"/>
      <c r="FV5" s="163"/>
      <c r="FW5" s="163"/>
      <c r="FX5" s="163"/>
      <c r="FY5" s="650" t="s">
        <v>470</v>
      </c>
      <c r="FZ5" s="651"/>
      <c r="GA5" s="651"/>
      <c r="GB5" s="651"/>
      <c r="GC5" s="651"/>
      <c r="GD5" s="651"/>
      <c r="GE5" s="651"/>
      <c r="GF5" s="651"/>
      <c r="GG5" s="651"/>
      <c r="GH5" s="651"/>
      <c r="GI5" s="651"/>
      <c r="GJ5" s="651"/>
      <c r="GK5" s="651"/>
      <c r="GL5" s="651"/>
      <c r="GM5" s="651"/>
      <c r="GN5" s="651"/>
      <c r="GO5" s="651"/>
      <c r="GP5" s="651"/>
      <c r="GQ5" s="651"/>
      <c r="GR5" s="651"/>
      <c r="GS5" s="651"/>
      <c r="GT5" s="651"/>
      <c r="GU5" s="651"/>
      <c r="GV5" s="651"/>
      <c r="GW5" s="651"/>
      <c r="GX5" s="651"/>
      <c r="GY5" s="651"/>
      <c r="GZ5" s="651"/>
      <c r="HA5" s="651"/>
      <c r="HB5" s="651"/>
      <c r="HC5" s="651"/>
      <c r="HD5" s="651"/>
      <c r="HE5" s="651"/>
      <c r="HF5" s="651"/>
      <c r="HG5" s="651"/>
      <c r="HH5" s="651"/>
      <c r="HI5" s="651"/>
      <c r="HJ5" s="651"/>
      <c r="HK5" s="651"/>
      <c r="HL5" s="651"/>
      <c r="HM5" s="651"/>
      <c r="HN5" s="651"/>
      <c r="HO5" s="651"/>
      <c r="HP5" s="651"/>
      <c r="HQ5" s="651"/>
      <c r="HR5" s="651"/>
      <c r="HS5" s="651"/>
      <c r="HT5" s="651"/>
      <c r="HU5" s="651"/>
      <c r="HV5" s="651"/>
      <c r="HW5" s="651"/>
      <c r="HX5" s="651"/>
      <c r="HY5" s="651"/>
      <c r="HZ5" s="651"/>
      <c r="IA5" s="651"/>
      <c r="IB5" s="652"/>
      <c r="IC5" s="651"/>
      <c r="ID5" s="651"/>
      <c r="IE5" s="651"/>
      <c r="IF5" s="651"/>
      <c r="IG5" s="651"/>
      <c r="IH5" s="651"/>
      <c r="II5" s="651"/>
      <c r="IJ5" s="651"/>
      <c r="IK5" s="651"/>
      <c r="IL5" s="651"/>
      <c r="IM5" s="651"/>
      <c r="IN5" s="651"/>
      <c r="IO5" s="651"/>
      <c r="IP5" s="651"/>
      <c r="IQ5" s="652"/>
      <c r="IR5" s="651"/>
      <c r="IS5" s="651"/>
      <c r="IT5" s="651"/>
      <c r="IU5" s="653"/>
      <c r="IV5" s="651"/>
      <c r="IW5" s="651"/>
      <c r="IX5" s="651"/>
      <c r="IY5" s="651"/>
      <c r="IZ5" s="651"/>
      <c r="JA5" s="651"/>
      <c r="JB5" s="651"/>
      <c r="JC5" s="651"/>
      <c r="JD5" s="651"/>
      <c r="JE5" s="651"/>
      <c r="JF5" s="651"/>
      <c r="JG5" s="651"/>
      <c r="JH5" s="651"/>
      <c r="JI5" s="651"/>
      <c r="JJ5" s="651"/>
      <c r="JK5" s="651"/>
      <c r="JL5" s="651"/>
      <c r="JM5" s="651"/>
      <c r="JN5" s="651"/>
      <c r="JO5" s="651"/>
      <c r="JP5" s="651"/>
      <c r="JQ5" s="651"/>
      <c r="JR5" s="651"/>
      <c r="JS5" s="651"/>
      <c r="JT5" s="651"/>
      <c r="JU5" s="651"/>
      <c r="JV5" s="651"/>
      <c r="JW5" s="654"/>
      <c r="JY5" s="225"/>
    </row>
    <row r="6" spans="1:289" s="224" customFormat="1" ht="16" thickBot="1">
      <c r="A6" s="905" t="s">
        <v>5</v>
      </c>
      <c r="B6" s="1013">
        <f t="shared" si="0"/>
        <v>1</v>
      </c>
      <c r="C6" s="1011" t="s">
        <v>55</v>
      </c>
      <c r="D6" s="489" t="s">
        <v>185</v>
      </c>
      <c r="E6" s="1129" t="s">
        <v>158</v>
      </c>
      <c r="F6" s="888">
        <v>2.04</v>
      </c>
      <c r="G6" s="120">
        <f>F6+G5</f>
        <v>2.72</v>
      </c>
      <c r="H6" s="46"/>
      <c r="I6" s="3">
        <v>2.04</v>
      </c>
      <c r="J6" s="29"/>
      <c r="K6" s="17" t="s">
        <v>187</v>
      </c>
      <c r="L6" s="9"/>
      <c r="M6" s="170">
        <v>5</v>
      </c>
      <c r="N6" s="71">
        <v>5</v>
      </c>
      <c r="O6" s="739">
        <v>5</v>
      </c>
      <c r="P6" s="1107">
        <f t="shared" si="1"/>
        <v>15</v>
      </c>
      <c r="Q6" s="1108">
        <f>O6*N6*M6</f>
        <v>125</v>
      </c>
      <c r="R6" s="46"/>
      <c r="S6" s="3">
        <f>I6</f>
        <v>2.04</v>
      </c>
      <c r="T6" s="43"/>
      <c r="U6" s="219">
        <v>0</v>
      </c>
      <c r="V6" s="219" t="s">
        <v>642</v>
      </c>
      <c r="W6" s="1042">
        <f>IF(V6="RC", (U6*1.1+25000*S6),U6)</f>
        <v>0</v>
      </c>
      <c r="X6" s="537">
        <f>AD6+AF6+AH6+AJ6+AL6</f>
        <v>0</v>
      </c>
      <c r="Y6" s="538">
        <f t="shared" si="2"/>
        <v>0</v>
      </c>
      <c r="Z6" s="1090">
        <f t="shared" si="3"/>
        <v>0</v>
      </c>
      <c r="AA6" s="1475"/>
      <c r="AB6" s="1098"/>
      <c r="AC6" s="600"/>
      <c r="AD6" s="1056">
        <f t="shared" si="4"/>
        <v>0</v>
      </c>
      <c r="AE6" s="1063"/>
      <c r="AF6" s="747">
        <f t="shared" si="5"/>
        <v>0</v>
      </c>
      <c r="AG6" s="600"/>
      <c r="AH6" s="1056">
        <f t="shared" si="6"/>
        <v>0</v>
      </c>
      <c r="AI6" s="1070"/>
      <c r="AJ6" s="747">
        <f t="shared" si="7"/>
        <v>0</v>
      </c>
      <c r="AK6" s="1051"/>
      <c r="AL6" s="270">
        <v>0</v>
      </c>
      <c r="AM6" s="902"/>
      <c r="AN6" s="910">
        <v>2017</v>
      </c>
      <c r="AO6" s="18" t="str">
        <f t="shared" si="8"/>
        <v xml:space="preserve"> </v>
      </c>
      <c r="AP6" s="747" t="str">
        <f t="shared" si="9"/>
        <v xml:space="preserve"> </v>
      </c>
      <c r="AQ6" s="4" t="str">
        <f t="shared" si="10"/>
        <v xml:space="preserve"> </v>
      </c>
      <c r="AR6" s="747" t="str">
        <f t="shared" si="11"/>
        <v xml:space="preserve"> </v>
      </c>
      <c r="AS6" s="4" t="str">
        <f t="shared" si="12"/>
        <v xml:space="preserve"> </v>
      </c>
      <c r="AT6" s="747" t="str">
        <f t="shared" si="13"/>
        <v xml:space="preserve"> </v>
      </c>
      <c r="AU6" s="4" t="str">
        <f t="shared" si="14"/>
        <v xml:space="preserve"> </v>
      </c>
      <c r="AV6" s="747" t="str">
        <f t="shared" si="15"/>
        <v xml:space="preserve"> </v>
      </c>
      <c r="AW6" s="4" t="str">
        <f t="shared" si="16"/>
        <v xml:space="preserve"> </v>
      </c>
      <c r="AX6" s="747" t="str">
        <f t="shared" si="17"/>
        <v xml:space="preserve"> </v>
      </c>
      <c r="AY6" s="4" t="str">
        <f t="shared" si="18"/>
        <v xml:space="preserve"> </v>
      </c>
      <c r="AZ6" s="747" t="str">
        <f t="shared" si="19"/>
        <v xml:space="preserve"> </v>
      </c>
      <c r="BA6" s="4" t="str">
        <f t="shared" si="20"/>
        <v xml:space="preserve"> </v>
      </c>
      <c r="BB6" s="747" t="str">
        <f t="shared" si="21"/>
        <v xml:space="preserve"> </v>
      </c>
      <c r="BC6" s="4" t="str">
        <f t="shared" si="22"/>
        <v xml:space="preserve"> </v>
      </c>
      <c r="BD6" s="747" t="str">
        <f t="shared" si="23"/>
        <v xml:space="preserve"> </v>
      </c>
      <c r="BE6" s="4" t="str">
        <f t="shared" si="24"/>
        <v xml:space="preserve"> </v>
      </c>
      <c r="BF6" s="747" t="str">
        <f t="shared" si="25"/>
        <v xml:space="preserve"> </v>
      </c>
      <c r="BG6" s="4" t="str">
        <f t="shared" si="26"/>
        <v xml:space="preserve"> </v>
      </c>
      <c r="BH6" s="747" t="str">
        <f t="shared" si="27"/>
        <v xml:space="preserve"> </v>
      </c>
      <c r="BI6" s="4" t="str">
        <f t="shared" si="28"/>
        <v xml:space="preserve"> </v>
      </c>
      <c r="BJ6" s="747" t="str">
        <f t="shared" si="29"/>
        <v xml:space="preserve"> </v>
      </c>
      <c r="BK6" s="4" t="str">
        <f t="shared" si="30"/>
        <v xml:space="preserve"> </v>
      </c>
      <c r="BL6" s="747" t="str">
        <f t="shared" si="31"/>
        <v xml:space="preserve"> </v>
      </c>
      <c r="BM6" s="4" t="str">
        <f t="shared" si="32"/>
        <v xml:space="preserve"> </v>
      </c>
      <c r="BN6" s="747" t="str">
        <f t="shared" si="33"/>
        <v xml:space="preserve"> </v>
      </c>
      <c r="BO6" s="4" t="str">
        <f t="shared" si="34"/>
        <v xml:space="preserve"> </v>
      </c>
      <c r="BP6" s="747" t="str">
        <f t="shared" si="35"/>
        <v xml:space="preserve"> </v>
      </c>
      <c r="BQ6" s="4" t="str">
        <f t="shared" si="36"/>
        <v xml:space="preserve"> </v>
      </c>
      <c r="BR6" s="747" t="str">
        <f t="shared" si="37"/>
        <v xml:space="preserve"> </v>
      </c>
      <c r="BS6" s="389" t="s">
        <v>613</v>
      </c>
      <c r="BT6" s="389"/>
      <c r="BU6" s="389"/>
      <c r="BV6" s="389"/>
      <c r="BW6" s="389"/>
      <c r="BX6" s="389"/>
      <c r="BY6" s="389"/>
      <c r="BZ6" s="389"/>
      <c r="CA6" s="389"/>
      <c r="CB6" s="389"/>
      <c r="CC6" s="163">
        <f t="shared" si="38"/>
        <v>0</v>
      </c>
      <c r="CD6" s="389"/>
      <c r="CE6" s="389"/>
      <c r="CF6" s="389"/>
      <c r="CG6" s="389"/>
      <c r="CH6" s="389"/>
      <c r="CI6" s="389"/>
      <c r="CJ6" s="389"/>
      <c r="CK6" s="389"/>
      <c r="CL6" s="389"/>
      <c r="CM6" s="389"/>
      <c r="CN6" s="389"/>
      <c r="CO6" s="389"/>
      <c r="CP6" s="389"/>
      <c r="CQ6" s="389"/>
      <c r="CR6" s="389"/>
      <c r="CS6" s="389"/>
      <c r="CT6" s="389"/>
      <c r="CU6" s="389"/>
      <c r="CV6" s="389"/>
      <c r="CW6" s="389"/>
      <c r="CX6" s="389"/>
      <c r="CY6" s="389"/>
      <c r="CZ6" s="389"/>
      <c r="DA6" s="389"/>
      <c r="DB6" s="389"/>
      <c r="DC6" s="389"/>
      <c r="DD6" s="389"/>
      <c r="DE6" s="389"/>
      <c r="DF6" s="389"/>
      <c r="DG6" s="389"/>
      <c r="DH6" s="389"/>
      <c r="DI6" s="389"/>
      <c r="DJ6" s="389"/>
      <c r="DK6" s="389"/>
      <c r="DL6" s="389"/>
      <c r="DM6" s="389"/>
      <c r="DN6" s="389"/>
      <c r="DO6" s="389"/>
      <c r="DP6" s="389"/>
      <c r="DQ6" s="389"/>
      <c r="DR6" s="389"/>
      <c r="DS6" s="389"/>
      <c r="DT6" s="389"/>
      <c r="DU6" s="389"/>
      <c r="DV6" s="389"/>
      <c r="DW6" s="389"/>
      <c r="DX6" s="389"/>
      <c r="DY6" s="389"/>
      <c r="DZ6" s="389"/>
      <c r="EA6" s="389"/>
      <c r="EB6" s="389"/>
      <c r="EC6" s="389"/>
      <c r="ED6" s="389"/>
      <c r="EE6" s="389"/>
      <c r="EF6" s="389"/>
      <c r="EG6" s="389"/>
      <c r="EH6" s="389"/>
      <c r="EI6" s="389"/>
      <c r="EJ6" s="389"/>
      <c r="EK6" s="389"/>
      <c r="EL6" s="389"/>
      <c r="EM6" s="389"/>
      <c r="EN6" s="389"/>
      <c r="EO6" s="389"/>
      <c r="EP6" s="389"/>
      <c r="EQ6" s="389"/>
      <c r="ER6" s="389"/>
      <c r="ES6" s="389"/>
      <c r="ET6" s="389"/>
      <c r="EU6" s="389"/>
      <c r="EV6" s="389"/>
      <c r="EW6" s="389"/>
      <c r="EX6" s="389"/>
      <c r="EY6" s="389"/>
      <c r="EZ6" s="389"/>
      <c r="FA6" s="389"/>
      <c r="FB6" s="389"/>
      <c r="FC6" s="389"/>
      <c r="FD6" s="389"/>
      <c r="FE6" s="389"/>
      <c r="FF6" s="389"/>
      <c r="FG6" s="389"/>
      <c r="FH6" s="389"/>
      <c r="FI6" s="389"/>
      <c r="FJ6" s="389"/>
      <c r="FK6" s="389"/>
      <c r="FL6" s="389"/>
      <c r="FM6" s="389"/>
      <c r="FN6" s="389"/>
      <c r="FO6" s="389"/>
      <c r="FP6" s="389"/>
      <c r="FQ6" s="389"/>
      <c r="FR6" s="389"/>
      <c r="FS6" s="389"/>
      <c r="FT6" s="389"/>
      <c r="FU6" s="389"/>
      <c r="FV6" s="389"/>
      <c r="FW6" s="389"/>
      <c r="FX6" s="389"/>
      <c r="FY6" s="621" t="s">
        <v>337</v>
      </c>
      <c r="FZ6" s="622">
        <v>248</v>
      </c>
      <c r="GA6" s="622">
        <v>32434947</v>
      </c>
      <c r="GB6" s="622">
        <v>55</v>
      </c>
      <c r="GC6" s="622" t="s">
        <v>798</v>
      </c>
      <c r="GD6" s="622">
        <v>22</v>
      </c>
      <c r="GE6" s="622">
        <v>2002</v>
      </c>
      <c r="GF6" s="622">
        <v>2</v>
      </c>
      <c r="GG6" s="622" t="s">
        <v>148</v>
      </c>
      <c r="GH6" s="622">
        <v>2</v>
      </c>
      <c r="GI6" s="622">
        <v>2</v>
      </c>
      <c r="GJ6" s="622" t="s">
        <v>148</v>
      </c>
      <c r="GK6" s="622">
        <v>2</v>
      </c>
      <c r="GL6" s="622" t="s">
        <v>781</v>
      </c>
      <c r="GM6" s="622" t="s">
        <v>782</v>
      </c>
      <c r="GN6" s="622">
        <v>66</v>
      </c>
      <c r="GO6" s="622" t="s">
        <v>783</v>
      </c>
      <c r="GP6" s="622">
        <v>0</v>
      </c>
      <c r="GQ6" s="622">
        <v>0</v>
      </c>
      <c r="GR6" s="622">
        <v>4</v>
      </c>
      <c r="GS6" s="622">
        <v>2</v>
      </c>
      <c r="GT6" s="622">
        <v>4</v>
      </c>
      <c r="GU6" s="622" t="s">
        <v>783</v>
      </c>
      <c r="GV6" s="622" t="s">
        <v>783</v>
      </c>
      <c r="GW6" s="622" t="s">
        <v>783</v>
      </c>
      <c r="GX6" s="622" t="s">
        <v>783</v>
      </c>
      <c r="GY6" s="622" t="s">
        <v>783</v>
      </c>
      <c r="GZ6" s="622">
        <v>1649</v>
      </c>
      <c r="HA6" s="622">
        <v>0.18</v>
      </c>
      <c r="HB6" s="622">
        <v>5</v>
      </c>
      <c r="HC6" s="622" t="s">
        <v>783</v>
      </c>
      <c r="HD6" s="622" t="s">
        <v>782</v>
      </c>
      <c r="HE6" s="622">
        <v>150</v>
      </c>
      <c r="HF6" s="622" t="s">
        <v>783</v>
      </c>
      <c r="HG6" s="622">
        <v>0</v>
      </c>
      <c r="HH6" s="622" t="s">
        <v>783</v>
      </c>
      <c r="HI6" s="622">
        <v>0</v>
      </c>
      <c r="HJ6" s="622">
        <v>1</v>
      </c>
      <c r="HK6" s="622">
        <v>45</v>
      </c>
      <c r="HL6" s="622" t="s">
        <v>784</v>
      </c>
      <c r="HM6" s="622" t="s">
        <v>785</v>
      </c>
      <c r="HN6" s="622" t="s">
        <v>783</v>
      </c>
      <c r="HO6" s="622" t="s">
        <v>783</v>
      </c>
      <c r="HP6" s="622" t="s">
        <v>783</v>
      </c>
      <c r="HQ6" s="622" t="s">
        <v>783</v>
      </c>
      <c r="HR6" s="622" t="s">
        <v>783</v>
      </c>
      <c r="HS6" s="622">
        <v>3974744</v>
      </c>
      <c r="HT6" s="622" t="s">
        <v>783</v>
      </c>
      <c r="HU6" s="622" t="s">
        <v>786</v>
      </c>
      <c r="HV6" s="622" t="s">
        <v>787</v>
      </c>
      <c r="HW6" s="622">
        <v>4</v>
      </c>
      <c r="HX6" s="622">
        <v>2016</v>
      </c>
      <c r="HY6" s="622">
        <v>63</v>
      </c>
      <c r="HZ6" s="622">
        <v>0</v>
      </c>
      <c r="IA6" s="622">
        <v>950</v>
      </c>
      <c r="IB6" s="623">
        <v>42227.682129629633</v>
      </c>
      <c r="IC6" s="622" t="s">
        <v>788</v>
      </c>
      <c r="ID6" s="622">
        <v>3979222</v>
      </c>
      <c r="IE6" s="622">
        <v>2014</v>
      </c>
      <c r="IF6" s="622">
        <v>1712</v>
      </c>
      <c r="IG6" s="622" t="s">
        <v>783</v>
      </c>
      <c r="IH6" s="622" t="s">
        <v>783</v>
      </c>
      <c r="II6" s="622" t="s">
        <v>783</v>
      </c>
      <c r="IJ6" s="622" t="s">
        <v>783</v>
      </c>
      <c r="IK6" s="622" t="s">
        <v>783</v>
      </c>
      <c r="IL6" s="622" t="s">
        <v>783</v>
      </c>
      <c r="IM6" s="622" t="s">
        <v>783</v>
      </c>
      <c r="IN6" s="622" t="s">
        <v>783</v>
      </c>
      <c r="IO6" s="622" t="s">
        <v>783</v>
      </c>
      <c r="IP6" s="622">
        <v>1649</v>
      </c>
      <c r="IQ6" s="623">
        <v>38372.594861111109</v>
      </c>
      <c r="IR6" s="622">
        <v>2</v>
      </c>
      <c r="IS6" s="622" t="s">
        <v>793</v>
      </c>
      <c r="IT6" s="622">
        <v>4</v>
      </c>
      <c r="IU6" s="644">
        <v>41275</v>
      </c>
      <c r="IV6" s="622" t="s">
        <v>783</v>
      </c>
      <c r="IW6" s="622" t="s">
        <v>783</v>
      </c>
      <c r="IX6" s="622" t="s">
        <v>783</v>
      </c>
      <c r="IY6" s="622" t="s">
        <v>781</v>
      </c>
      <c r="IZ6" s="622">
        <v>45</v>
      </c>
      <c r="JA6" s="622" t="s">
        <v>789</v>
      </c>
      <c r="JB6" s="622" t="s">
        <v>783</v>
      </c>
      <c r="JC6" s="622" t="s">
        <v>783</v>
      </c>
      <c r="JD6" s="622" t="s">
        <v>783</v>
      </c>
      <c r="JE6" s="622">
        <v>329383</v>
      </c>
      <c r="JF6" s="622" t="s">
        <v>783</v>
      </c>
      <c r="JG6" s="622" t="s">
        <v>783</v>
      </c>
      <c r="JH6" s="622" t="s">
        <v>809</v>
      </c>
      <c r="JI6" s="622">
        <v>55</v>
      </c>
      <c r="JJ6" s="622" t="s">
        <v>783</v>
      </c>
      <c r="JK6" s="622" t="s">
        <v>783</v>
      </c>
      <c r="JL6" s="622" t="s">
        <v>783</v>
      </c>
      <c r="JM6" s="622" t="s">
        <v>790</v>
      </c>
      <c r="JN6" s="622">
        <v>4</v>
      </c>
      <c r="JO6" s="622">
        <v>3</v>
      </c>
      <c r="JP6" s="622" t="s">
        <v>783</v>
      </c>
      <c r="JQ6" s="622" t="s">
        <v>783</v>
      </c>
      <c r="JR6" s="622" t="s">
        <v>783</v>
      </c>
      <c r="JS6" s="622" t="s">
        <v>783</v>
      </c>
      <c r="JT6" s="622" t="s">
        <v>783</v>
      </c>
      <c r="JU6" s="622" t="s">
        <v>783</v>
      </c>
      <c r="JV6" s="622" t="s">
        <v>811</v>
      </c>
      <c r="JW6" s="624">
        <v>985.81433100000004</v>
      </c>
      <c r="JX6">
        <f>SUM(JW5:JW6)</f>
        <v>985.81433100000004</v>
      </c>
      <c r="JY6" s="225">
        <v>2.3503722215909089</v>
      </c>
      <c r="JZ6" s="1501"/>
      <c r="KA6" s="1501"/>
      <c r="KB6" s="1501"/>
      <c r="KC6" s="1501"/>
    </row>
    <row r="7" spans="1:289" ht="16" thickBot="1">
      <c r="A7" s="905" t="s">
        <v>5</v>
      </c>
      <c r="B7" s="1013">
        <f t="shared" si="0"/>
        <v>1</v>
      </c>
      <c r="C7" s="1011" t="s">
        <v>35</v>
      </c>
      <c r="D7" s="489" t="s">
        <v>185</v>
      </c>
      <c r="E7" s="1129" t="s">
        <v>130</v>
      </c>
      <c r="F7" s="888">
        <v>0.37</v>
      </c>
      <c r="G7" s="120">
        <f t="shared" ref="G7:G70" si="39">F7+G6</f>
        <v>3.0900000000000003</v>
      </c>
      <c r="H7" s="46"/>
      <c r="I7" s="3">
        <v>0.37</v>
      </c>
      <c r="J7" s="29"/>
      <c r="K7" s="18">
        <v>1975</v>
      </c>
      <c r="L7" s="5"/>
      <c r="M7" s="170">
        <v>1</v>
      </c>
      <c r="N7" s="71">
        <v>2</v>
      </c>
      <c r="O7" s="739">
        <v>4</v>
      </c>
      <c r="P7" s="1107">
        <f t="shared" si="1"/>
        <v>7</v>
      </c>
      <c r="Q7" s="1108">
        <v>125</v>
      </c>
      <c r="R7" s="46"/>
      <c r="S7" s="3">
        <v>0.37</v>
      </c>
      <c r="T7" s="25"/>
      <c r="U7" s="219">
        <v>0</v>
      </c>
      <c r="V7" s="219" t="s">
        <v>642</v>
      </c>
      <c r="W7" s="1042">
        <f t="shared" ref="W7:W70" si="40">IF(V7="RC", (U7*1.1+15000*S7),U7)</f>
        <v>0</v>
      </c>
      <c r="X7" s="537">
        <v>0</v>
      </c>
      <c r="Y7" s="538">
        <f t="shared" si="2"/>
        <v>0</v>
      </c>
      <c r="Z7" s="1090">
        <f t="shared" si="3"/>
        <v>0</v>
      </c>
      <c r="AA7" s="1475"/>
      <c r="AB7" s="1098"/>
      <c r="AC7" s="600">
        <v>6</v>
      </c>
      <c r="AD7" s="1056">
        <f t="shared" si="4"/>
        <v>7336.8533333333326</v>
      </c>
      <c r="AE7" s="1063">
        <v>0.25</v>
      </c>
      <c r="AF7" s="747">
        <f t="shared" si="5"/>
        <v>6660</v>
      </c>
      <c r="AG7" s="600"/>
      <c r="AH7" s="1056">
        <f t="shared" si="6"/>
        <v>0</v>
      </c>
      <c r="AI7" s="1070"/>
      <c r="AJ7" s="747">
        <f t="shared" si="7"/>
        <v>0</v>
      </c>
      <c r="AK7" s="1051"/>
      <c r="AL7" s="270">
        <v>0</v>
      </c>
      <c r="AM7" s="902"/>
      <c r="AN7" s="910">
        <v>2017</v>
      </c>
      <c r="AO7" s="18" t="str">
        <f t="shared" si="8"/>
        <v xml:space="preserve"> </v>
      </c>
      <c r="AP7" s="747" t="str">
        <f t="shared" si="9"/>
        <v xml:space="preserve"> </v>
      </c>
      <c r="AQ7" s="4" t="str">
        <f t="shared" si="10"/>
        <v xml:space="preserve"> </v>
      </c>
      <c r="AR7" s="747" t="str">
        <f t="shared" si="11"/>
        <v xml:space="preserve"> </v>
      </c>
      <c r="AS7" s="4" t="str">
        <f t="shared" si="12"/>
        <v xml:space="preserve"> </v>
      </c>
      <c r="AT7" s="747" t="str">
        <f t="shared" si="13"/>
        <v xml:space="preserve"> </v>
      </c>
      <c r="AU7" s="4" t="str">
        <f t="shared" si="14"/>
        <v xml:space="preserve"> </v>
      </c>
      <c r="AV7" s="747" t="str">
        <f t="shared" si="15"/>
        <v xml:space="preserve"> </v>
      </c>
      <c r="AW7" s="4" t="str">
        <f t="shared" si="16"/>
        <v xml:space="preserve"> </v>
      </c>
      <c r="AX7" s="747" t="str">
        <f t="shared" si="17"/>
        <v xml:space="preserve"> </v>
      </c>
      <c r="AY7" s="4" t="str">
        <f t="shared" si="18"/>
        <v xml:space="preserve"> </v>
      </c>
      <c r="AZ7" s="747" t="str">
        <f t="shared" si="19"/>
        <v xml:space="preserve"> </v>
      </c>
      <c r="BA7" s="4" t="str">
        <f t="shared" si="20"/>
        <v xml:space="preserve"> </v>
      </c>
      <c r="BB7" s="747" t="str">
        <f t="shared" si="21"/>
        <v xml:space="preserve"> </v>
      </c>
      <c r="BC7" s="4" t="str">
        <f t="shared" si="22"/>
        <v xml:space="preserve"> </v>
      </c>
      <c r="BD7" s="747" t="str">
        <f t="shared" si="23"/>
        <v xml:space="preserve"> </v>
      </c>
      <c r="BE7" s="4" t="str">
        <f t="shared" si="24"/>
        <v xml:space="preserve"> </v>
      </c>
      <c r="BF7" s="747" t="str">
        <f t="shared" si="25"/>
        <v xml:space="preserve"> </v>
      </c>
      <c r="BG7" s="4" t="str">
        <f t="shared" si="26"/>
        <v xml:space="preserve"> </v>
      </c>
      <c r="BH7" s="747" t="str">
        <f t="shared" si="27"/>
        <v xml:space="preserve"> </v>
      </c>
      <c r="BI7" s="4" t="str">
        <f t="shared" si="28"/>
        <v xml:space="preserve"> </v>
      </c>
      <c r="BJ7" s="747" t="str">
        <f t="shared" si="29"/>
        <v xml:space="preserve"> </v>
      </c>
      <c r="BK7" s="4" t="str">
        <f t="shared" si="30"/>
        <v xml:space="preserve"> </v>
      </c>
      <c r="BL7" s="747" t="str">
        <f t="shared" si="31"/>
        <v xml:space="preserve"> </v>
      </c>
      <c r="BM7" s="4" t="str">
        <f t="shared" si="32"/>
        <v xml:space="preserve"> </v>
      </c>
      <c r="BN7" s="747" t="str">
        <f t="shared" si="33"/>
        <v xml:space="preserve"> </v>
      </c>
      <c r="BO7" s="4" t="str">
        <f t="shared" si="34"/>
        <v xml:space="preserve"> </v>
      </c>
      <c r="BP7" s="747" t="str">
        <f t="shared" si="35"/>
        <v xml:space="preserve"> </v>
      </c>
      <c r="BQ7" s="4" t="str">
        <f t="shared" si="36"/>
        <v xml:space="preserve"> </v>
      </c>
      <c r="BR7" s="747" t="str">
        <f t="shared" si="37"/>
        <v xml:space="preserve"> </v>
      </c>
      <c r="BS7" s="133" t="s">
        <v>613</v>
      </c>
      <c r="BT7" s="133"/>
      <c r="BU7" s="389"/>
      <c r="BV7" s="389"/>
      <c r="BW7" s="389"/>
      <c r="BX7" s="389"/>
      <c r="BY7" s="389"/>
      <c r="BZ7" s="389"/>
      <c r="CA7" s="389"/>
      <c r="CB7" s="389"/>
      <c r="CC7" s="163">
        <f t="shared" si="38"/>
        <v>0</v>
      </c>
      <c r="CD7" s="389"/>
      <c r="CE7" s="389"/>
      <c r="CF7" s="389"/>
      <c r="CG7" s="389"/>
      <c r="CH7" s="389"/>
      <c r="CI7" s="389"/>
      <c r="CJ7" s="389"/>
      <c r="CK7" s="389"/>
      <c r="CL7" s="389"/>
      <c r="CM7" s="389"/>
      <c r="CN7" s="389"/>
      <c r="CO7" s="389"/>
      <c r="CP7" s="389"/>
      <c r="CQ7" s="389"/>
      <c r="CR7" s="389"/>
      <c r="CS7" s="389"/>
      <c r="CT7" s="389"/>
      <c r="CU7" s="389"/>
      <c r="CV7" s="389"/>
      <c r="CW7" s="389"/>
      <c r="CX7" s="389"/>
      <c r="CY7" s="389"/>
      <c r="CZ7" s="389"/>
      <c r="DA7" s="389"/>
      <c r="DB7" s="389"/>
      <c r="DC7" s="389"/>
      <c r="DD7" s="389"/>
      <c r="DE7" s="389"/>
      <c r="DF7" s="389"/>
      <c r="DG7" s="389"/>
      <c r="DH7" s="389"/>
      <c r="DI7" s="389"/>
      <c r="DJ7" s="389"/>
      <c r="DK7" s="389"/>
      <c r="DL7" s="389"/>
      <c r="DM7" s="389"/>
      <c r="DN7" s="389"/>
      <c r="DO7" s="389"/>
      <c r="DP7" s="389"/>
      <c r="DQ7" s="389"/>
      <c r="DR7" s="389"/>
      <c r="DS7" s="389"/>
      <c r="DT7" s="389"/>
      <c r="DU7" s="389"/>
      <c r="DV7" s="389"/>
      <c r="DW7" s="389"/>
      <c r="DX7" s="389"/>
      <c r="DY7" s="389"/>
      <c r="DZ7" s="389"/>
      <c r="EA7" s="389"/>
      <c r="EB7" s="389"/>
      <c r="EC7" s="389"/>
      <c r="ED7" s="389"/>
      <c r="EE7" s="389"/>
      <c r="EF7" s="389"/>
      <c r="EG7" s="389"/>
      <c r="EH7" s="389"/>
      <c r="EI7" s="389"/>
      <c r="EJ7" s="389"/>
      <c r="EK7" s="389"/>
      <c r="EL7" s="389"/>
      <c r="EM7" s="389"/>
      <c r="EN7" s="389"/>
      <c r="EO7" s="389"/>
      <c r="EP7" s="389"/>
      <c r="EQ7" s="389"/>
      <c r="ER7" s="389"/>
      <c r="ES7" s="389"/>
      <c r="ET7" s="389"/>
      <c r="EU7" s="389"/>
      <c r="EV7" s="389"/>
      <c r="EW7" s="389"/>
      <c r="EX7" s="389"/>
      <c r="EY7" s="389"/>
      <c r="EZ7" s="389"/>
      <c r="FA7" s="389"/>
      <c r="FB7" s="389"/>
      <c r="FC7" s="389"/>
      <c r="FD7" s="389"/>
      <c r="FE7" s="389"/>
      <c r="FF7" s="389"/>
      <c r="FG7" s="389"/>
      <c r="FH7" s="389"/>
      <c r="FI7" s="389"/>
      <c r="FJ7" s="389"/>
      <c r="FK7" s="389"/>
      <c r="FL7" s="389"/>
      <c r="FM7" s="389"/>
      <c r="FN7" s="389"/>
      <c r="FO7" s="389"/>
      <c r="FP7" s="389"/>
      <c r="FQ7" s="389"/>
      <c r="FR7" s="389"/>
      <c r="FS7" s="389"/>
      <c r="FT7" s="389"/>
      <c r="FU7" s="389"/>
      <c r="FV7" s="389"/>
      <c r="FW7" s="389"/>
      <c r="FX7" s="389"/>
      <c r="FY7" s="621" t="s">
        <v>343</v>
      </c>
      <c r="FZ7" s="622">
        <v>186</v>
      </c>
      <c r="GA7" s="622">
        <v>32434883</v>
      </c>
      <c r="GB7" s="622">
        <v>35</v>
      </c>
      <c r="GC7" s="622" t="s">
        <v>3</v>
      </c>
      <c r="GD7" s="622">
        <v>16</v>
      </c>
      <c r="GE7" s="622">
        <v>1970</v>
      </c>
      <c r="GF7" s="622">
        <v>0</v>
      </c>
      <c r="GG7" s="622" t="s">
        <v>792</v>
      </c>
      <c r="GH7" s="622">
        <v>0</v>
      </c>
      <c r="GI7" s="622">
        <v>0</v>
      </c>
      <c r="GJ7" s="622" t="s">
        <v>792</v>
      </c>
      <c r="GK7" s="622">
        <v>0</v>
      </c>
      <c r="GL7" s="622" t="s">
        <v>781</v>
      </c>
      <c r="GM7" s="622" t="s">
        <v>782</v>
      </c>
      <c r="GN7" s="622">
        <v>66</v>
      </c>
      <c r="GO7" s="622" t="s">
        <v>783</v>
      </c>
      <c r="GP7" s="622">
        <v>0</v>
      </c>
      <c r="GQ7" s="622">
        <v>0</v>
      </c>
      <c r="GR7" s="622">
        <v>4</v>
      </c>
      <c r="GS7" s="622">
        <v>2</v>
      </c>
      <c r="GT7" s="622">
        <v>2</v>
      </c>
      <c r="GU7" s="622" t="s">
        <v>783</v>
      </c>
      <c r="GV7" s="622" t="s">
        <v>783</v>
      </c>
      <c r="GW7" s="622" t="s">
        <v>783</v>
      </c>
      <c r="GX7" s="622" t="s">
        <v>783</v>
      </c>
      <c r="GY7" s="622" t="s">
        <v>783</v>
      </c>
      <c r="GZ7" s="622">
        <v>1649</v>
      </c>
      <c r="HA7" s="622">
        <v>0.27</v>
      </c>
      <c r="HB7" s="622">
        <v>5</v>
      </c>
      <c r="HC7" s="622" t="s">
        <v>783</v>
      </c>
      <c r="HD7" s="622" t="s">
        <v>782</v>
      </c>
      <c r="HE7" s="622">
        <v>15</v>
      </c>
      <c r="HF7" s="622" t="s">
        <v>783</v>
      </c>
      <c r="HG7" s="622">
        <v>0</v>
      </c>
      <c r="HH7" s="622" t="s">
        <v>783</v>
      </c>
      <c r="HI7" s="622">
        <v>0</v>
      </c>
      <c r="HJ7" s="622">
        <v>1</v>
      </c>
      <c r="HK7" s="622">
        <v>45</v>
      </c>
      <c r="HL7" s="622" t="s">
        <v>784</v>
      </c>
      <c r="HM7" s="622" t="s">
        <v>785</v>
      </c>
      <c r="HN7" s="622" t="s">
        <v>783</v>
      </c>
      <c r="HO7" s="622" t="s">
        <v>783</v>
      </c>
      <c r="HP7" s="622" t="s">
        <v>783</v>
      </c>
      <c r="HQ7" s="622" t="s">
        <v>783</v>
      </c>
      <c r="HR7" s="622" t="s">
        <v>783</v>
      </c>
      <c r="HS7" s="622">
        <v>3980700</v>
      </c>
      <c r="HT7" s="622" t="s">
        <v>783</v>
      </c>
      <c r="HU7" s="622" t="s">
        <v>786</v>
      </c>
      <c r="HV7" s="622" t="s">
        <v>787</v>
      </c>
      <c r="HW7" s="622">
        <v>4</v>
      </c>
      <c r="HX7" s="622">
        <v>2016</v>
      </c>
      <c r="HY7" s="622">
        <v>63</v>
      </c>
      <c r="HZ7" s="622">
        <v>0</v>
      </c>
      <c r="IA7" s="622">
        <v>1426</v>
      </c>
      <c r="IB7" s="623">
        <v>42227.682129629633</v>
      </c>
      <c r="IC7" s="622" t="s">
        <v>788</v>
      </c>
      <c r="ID7" s="622">
        <v>3976222</v>
      </c>
      <c r="IE7" s="622">
        <v>2014</v>
      </c>
      <c r="IF7" s="622">
        <v>1712</v>
      </c>
      <c r="IG7" s="622" t="s">
        <v>783</v>
      </c>
      <c r="IH7" s="622" t="s">
        <v>783</v>
      </c>
      <c r="II7" s="622" t="s">
        <v>783</v>
      </c>
      <c r="IJ7" s="622" t="s">
        <v>783</v>
      </c>
      <c r="IK7" s="622" t="s">
        <v>783</v>
      </c>
      <c r="IL7" s="622" t="s">
        <v>783</v>
      </c>
      <c r="IM7" s="622" t="s">
        <v>783</v>
      </c>
      <c r="IN7" s="622" t="s">
        <v>783</v>
      </c>
      <c r="IO7" s="622" t="s">
        <v>783</v>
      </c>
      <c r="IP7" s="622">
        <v>1649</v>
      </c>
      <c r="IQ7" s="623">
        <v>37477.354571759257</v>
      </c>
      <c r="IR7" s="622">
        <v>4</v>
      </c>
      <c r="IS7" s="622" t="s">
        <v>793</v>
      </c>
      <c r="IT7" s="622">
        <v>2</v>
      </c>
      <c r="IU7" s="644">
        <v>41275</v>
      </c>
      <c r="IV7" s="622" t="s">
        <v>783</v>
      </c>
      <c r="IW7" s="622" t="s">
        <v>783</v>
      </c>
      <c r="IX7" s="622" t="s">
        <v>783</v>
      </c>
      <c r="IY7" s="622" t="s">
        <v>781</v>
      </c>
      <c r="IZ7" s="622">
        <v>45</v>
      </c>
      <c r="JA7" s="622" t="s">
        <v>789</v>
      </c>
      <c r="JB7" s="622" t="s">
        <v>783</v>
      </c>
      <c r="JC7" s="622" t="s">
        <v>783</v>
      </c>
      <c r="JD7" s="622" t="s">
        <v>783</v>
      </c>
      <c r="JE7" s="622">
        <v>329384</v>
      </c>
      <c r="JF7" s="622" t="s">
        <v>783</v>
      </c>
      <c r="JG7" s="622" t="s">
        <v>783</v>
      </c>
      <c r="JH7" s="622" t="s">
        <v>804</v>
      </c>
      <c r="JI7" s="622">
        <v>35</v>
      </c>
      <c r="JJ7" s="622" t="s">
        <v>783</v>
      </c>
      <c r="JK7" s="622" t="s">
        <v>783</v>
      </c>
      <c r="JL7" s="622" t="s">
        <v>783</v>
      </c>
      <c r="JM7" s="622" t="s">
        <v>790</v>
      </c>
      <c r="JN7" s="622">
        <v>4</v>
      </c>
      <c r="JO7" s="622">
        <v>1</v>
      </c>
      <c r="JP7" s="622" t="s">
        <v>783</v>
      </c>
      <c r="JQ7" s="622">
        <v>12683066</v>
      </c>
      <c r="JR7" s="622">
        <v>2013</v>
      </c>
      <c r="JS7" s="622">
        <v>12</v>
      </c>
      <c r="JT7" s="622" t="s">
        <v>783</v>
      </c>
      <c r="JU7" s="622" t="s">
        <v>783</v>
      </c>
      <c r="JV7" s="622" t="s">
        <v>812</v>
      </c>
      <c r="JW7" s="624">
        <v>1631.430801</v>
      </c>
      <c r="JX7">
        <f>JW7</f>
        <v>1631.430801</v>
      </c>
      <c r="JY7" s="225">
        <v>0.30898310624999997</v>
      </c>
    </row>
    <row r="8" spans="1:289" ht="16" thickBot="1">
      <c r="A8" s="905" t="s">
        <v>5</v>
      </c>
      <c r="B8" s="79">
        <f t="shared" si="0"/>
        <v>2</v>
      </c>
      <c r="C8" s="871" t="s">
        <v>1169</v>
      </c>
      <c r="D8" s="489" t="s">
        <v>132</v>
      </c>
      <c r="E8" s="1129" t="s">
        <v>59</v>
      </c>
      <c r="F8" s="888">
        <v>0.05</v>
      </c>
      <c r="G8" s="120">
        <f t="shared" si="39"/>
        <v>3.14</v>
      </c>
      <c r="H8" s="46"/>
      <c r="I8" s="3">
        <v>0.05</v>
      </c>
      <c r="J8" s="29"/>
      <c r="K8" s="17"/>
      <c r="L8" s="9"/>
      <c r="M8" s="170">
        <v>2</v>
      </c>
      <c r="N8" s="71">
        <v>1</v>
      </c>
      <c r="O8" s="739">
        <v>2</v>
      </c>
      <c r="P8" s="1107">
        <f t="shared" si="1"/>
        <v>5</v>
      </c>
      <c r="Q8" s="1108">
        <v>125</v>
      </c>
      <c r="R8" s="46"/>
      <c r="S8" s="11"/>
      <c r="T8" s="546">
        <v>0.05</v>
      </c>
      <c r="U8" s="219">
        <f t="shared" ref="U8:U16" si="41">S8*$O$156+T8*$P$156</f>
        <v>10350</v>
      </c>
      <c r="V8" s="219" t="s">
        <v>643</v>
      </c>
      <c r="W8" s="1042">
        <f t="shared" si="40"/>
        <v>11385.000000000002</v>
      </c>
      <c r="X8" s="1043">
        <f t="shared" ref="X8:X71" si="42">AD8+AF8+AH8+AJ8+AL8</f>
        <v>0</v>
      </c>
      <c r="Y8" s="538">
        <f t="shared" si="2"/>
        <v>3000</v>
      </c>
      <c r="Z8" s="1090">
        <f t="shared" si="3"/>
        <v>14385.000000000002</v>
      </c>
      <c r="AA8" s="1475">
        <f>Z8</f>
        <v>14385.000000000002</v>
      </c>
      <c r="AB8" s="1098"/>
      <c r="AC8" s="600"/>
      <c r="AD8" s="1056">
        <f t="shared" si="4"/>
        <v>0</v>
      </c>
      <c r="AE8" s="1063"/>
      <c r="AF8" s="747">
        <f t="shared" si="5"/>
        <v>0</v>
      </c>
      <c r="AG8" s="600"/>
      <c r="AH8" s="1056">
        <f t="shared" si="6"/>
        <v>0</v>
      </c>
      <c r="AI8" s="1070"/>
      <c r="AJ8" s="747">
        <f t="shared" si="7"/>
        <v>0</v>
      </c>
      <c r="AK8" s="1051"/>
      <c r="AL8" s="270">
        <v>0</v>
      </c>
      <c r="AM8" s="902"/>
      <c r="AN8" s="902">
        <v>2018</v>
      </c>
      <c r="AO8" s="18">
        <f t="shared" si="8"/>
        <v>0.05</v>
      </c>
      <c r="AP8" s="747">
        <f t="shared" si="9"/>
        <v>14385.000000000002</v>
      </c>
      <c r="AQ8" s="4" t="str">
        <f t="shared" si="10"/>
        <v xml:space="preserve"> </v>
      </c>
      <c r="AR8" s="747" t="str">
        <f t="shared" si="11"/>
        <v xml:space="preserve"> </v>
      </c>
      <c r="AS8" s="4" t="str">
        <f t="shared" si="12"/>
        <v xml:space="preserve"> </v>
      </c>
      <c r="AT8" s="747" t="str">
        <f t="shared" si="13"/>
        <v xml:space="preserve"> </v>
      </c>
      <c r="AU8" s="4" t="str">
        <f t="shared" si="14"/>
        <v xml:space="preserve"> </v>
      </c>
      <c r="AV8" s="747" t="str">
        <f t="shared" si="15"/>
        <v xml:space="preserve"> </v>
      </c>
      <c r="AW8" s="4" t="str">
        <f t="shared" si="16"/>
        <v xml:space="preserve"> </v>
      </c>
      <c r="AX8" s="747" t="str">
        <f t="shared" si="17"/>
        <v xml:space="preserve"> </v>
      </c>
      <c r="AY8" s="4" t="str">
        <f t="shared" si="18"/>
        <v xml:space="preserve"> </v>
      </c>
      <c r="AZ8" s="747" t="str">
        <f t="shared" si="19"/>
        <v xml:space="preserve"> </v>
      </c>
      <c r="BA8" s="4" t="str">
        <f t="shared" si="20"/>
        <v xml:space="preserve"> </v>
      </c>
      <c r="BB8" s="747" t="str">
        <f t="shared" si="21"/>
        <v xml:space="preserve"> </v>
      </c>
      <c r="BC8" s="4" t="str">
        <f t="shared" si="22"/>
        <v xml:space="preserve"> </v>
      </c>
      <c r="BD8" s="747" t="str">
        <f t="shared" si="23"/>
        <v xml:space="preserve"> </v>
      </c>
      <c r="BE8" s="4" t="str">
        <f t="shared" si="24"/>
        <v xml:space="preserve"> </v>
      </c>
      <c r="BF8" s="747" t="str">
        <f t="shared" si="25"/>
        <v xml:space="preserve"> </v>
      </c>
      <c r="BG8" s="4" t="str">
        <f t="shared" si="26"/>
        <v xml:space="preserve"> </v>
      </c>
      <c r="BH8" s="747" t="str">
        <f t="shared" si="27"/>
        <v xml:space="preserve"> </v>
      </c>
      <c r="BI8" s="4" t="str">
        <f t="shared" si="28"/>
        <v xml:space="preserve"> </v>
      </c>
      <c r="BJ8" s="747" t="str">
        <f t="shared" si="29"/>
        <v xml:space="preserve"> </v>
      </c>
      <c r="BK8" s="4" t="str">
        <f t="shared" si="30"/>
        <v xml:space="preserve"> </v>
      </c>
      <c r="BL8" s="747" t="str">
        <f t="shared" si="31"/>
        <v xml:space="preserve"> </v>
      </c>
      <c r="BM8" s="4" t="str">
        <f t="shared" si="32"/>
        <v xml:space="preserve"> </v>
      </c>
      <c r="BN8" s="747" t="str">
        <f t="shared" si="33"/>
        <v xml:space="preserve"> </v>
      </c>
      <c r="BO8" s="4" t="str">
        <f t="shared" si="34"/>
        <v xml:space="preserve"> </v>
      </c>
      <c r="BP8" s="747" t="str">
        <f t="shared" si="35"/>
        <v xml:space="preserve"> </v>
      </c>
      <c r="BQ8" s="4" t="str">
        <f t="shared" si="36"/>
        <v xml:space="preserve"> </v>
      </c>
      <c r="BR8" s="747" t="str">
        <f t="shared" si="37"/>
        <v xml:space="preserve"> </v>
      </c>
      <c r="BS8" s="163"/>
      <c r="BT8" s="163" t="s">
        <v>644</v>
      </c>
      <c r="BU8" s="389"/>
      <c r="BV8" s="389"/>
      <c r="BW8" s="389"/>
      <c r="BX8" s="389"/>
      <c r="BY8" s="389"/>
      <c r="BZ8" s="389"/>
      <c r="CA8" s="389"/>
      <c r="CB8" s="389"/>
      <c r="CC8" s="163">
        <f t="shared" si="38"/>
        <v>0</v>
      </c>
      <c r="CD8" s="389"/>
      <c r="CE8" s="389"/>
      <c r="CF8" s="389"/>
      <c r="CG8" s="389"/>
      <c r="CH8" s="389"/>
      <c r="CI8" s="389"/>
      <c r="CJ8" s="389"/>
      <c r="CK8" s="389"/>
      <c r="CL8" s="389"/>
      <c r="CM8" s="389"/>
      <c r="CN8" s="389"/>
      <c r="CO8" s="389"/>
      <c r="CP8" s="389"/>
      <c r="CQ8" s="389"/>
      <c r="CR8" s="389"/>
      <c r="CS8" s="389"/>
      <c r="CT8" s="389"/>
      <c r="CU8" s="389"/>
      <c r="CV8" s="389"/>
      <c r="CW8" s="389"/>
      <c r="CX8" s="389"/>
      <c r="CY8" s="389"/>
      <c r="CZ8" s="389"/>
      <c r="DA8" s="389"/>
      <c r="DB8" s="389"/>
      <c r="DC8" s="389"/>
      <c r="DD8" s="389"/>
      <c r="DE8" s="389"/>
      <c r="DF8" s="389"/>
      <c r="DG8" s="389"/>
      <c r="DH8" s="389"/>
      <c r="DI8" s="389"/>
      <c r="DJ8" s="389"/>
      <c r="DK8" s="389"/>
      <c r="DL8" s="389"/>
      <c r="DM8" s="389"/>
      <c r="DN8" s="389"/>
      <c r="DO8" s="389"/>
      <c r="DP8" s="389"/>
      <c r="DQ8" s="389"/>
      <c r="DR8" s="389"/>
      <c r="DS8" s="389"/>
      <c r="DT8" s="389"/>
      <c r="DU8" s="389"/>
      <c r="DV8" s="389"/>
      <c r="DW8" s="389"/>
      <c r="DX8" s="389"/>
      <c r="DY8" s="389"/>
      <c r="DZ8" s="389"/>
      <c r="EA8" s="389"/>
      <c r="EB8" s="389"/>
      <c r="EC8" s="389"/>
      <c r="ED8" s="389"/>
      <c r="EE8" s="389"/>
      <c r="EF8" s="389"/>
      <c r="EG8" s="389"/>
      <c r="EH8" s="389"/>
      <c r="EI8" s="389"/>
      <c r="EJ8" s="389"/>
      <c r="EK8" s="389"/>
      <c r="EL8" s="389"/>
      <c r="EM8" s="389"/>
      <c r="EN8" s="389"/>
      <c r="EO8" s="389"/>
      <c r="EP8" s="389"/>
      <c r="EQ8" s="389"/>
      <c r="ER8" s="389"/>
      <c r="ES8" s="389"/>
      <c r="ET8" s="389"/>
      <c r="EU8" s="389"/>
      <c r="EV8" s="389"/>
      <c r="EW8" s="389"/>
      <c r="EX8" s="389"/>
      <c r="EY8" s="389"/>
      <c r="EZ8" s="389"/>
      <c r="FA8" s="389"/>
      <c r="FB8" s="389"/>
      <c r="FC8" s="389"/>
      <c r="FD8" s="389"/>
      <c r="FE8" s="389"/>
      <c r="FF8" s="389"/>
      <c r="FG8" s="389"/>
      <c r="FH8" s="389"/>
      <c r="FI8" s="389"/>
      <c r="FJ8" s="389"/>
      <c r="FK8" s="389"/>
      <c r="FL8" s="389"/>
      <c r="FM8" s="389"/>
      <c r="FN8" s="389"/>
      <c r="FO8" s="389"/>
      <c r="FP8" s="389"/>
      <c r="FQ8" s="389"/>
      <c r="FR8" s="389"/>
      <c r="FS8" s="389"/>
      <c r="FT8" s="389"/>
      <c r="FU8" s="389"/>
      <c r="FV8" s="389"/>
      <c r="FW8" s="389"/>
      <c r="FX8" s="389"/>
      <c r="FY8" s="621" t="s">
        <v>293</v>
      </c>
      <c r="FZ8" s="622">
        <v>161</v>
      </c>
      <c r="GA8" s="622">
        <v>28092709</v>
      </c>
      <c r="GB8" s="622">
        <v>40</v>
      </c>
      <c r="GC8" s="622" t="s">
        <v>779</v>
      </c>
      <c r="GD8" s="622">
        <v>22</v>
      </c>
      <c r="GE8" s="622">
        <v>2012</v>
      </c>
      <c r="GF8" s="622">
        <v>1</v>
      </c>
      <c r="GG8" s="622" t="s">
        <v>780</v>
      </c>
      <c r="GH8" s="622">
        <v>1</v>
      </c>
      <c r="GI8" s="622">
        <v>1</v>
      </c>
      <c r="GJ8" s="622" t="s">
        <v>780</v>
      </c>
      <c r="GK8" s="622">
        <v>1</v>
      </c>
      <c r="GL8" s="622" t="s">
        <v>781</v>
      </c>
      <c r="GM8" s="622" t="s">
        <v>782</v>
      </c>
      <c r="GN8" s="622">
        <v>66</v>
      </c>
      <c r="GO8" s="622" t="s">
        <v>783</v>
      </c>
      <c r="GP8" s="622">
        <v>0</v>
      </c>
      <c r="GQ8" s="622">
        <v>0</v>
      </c>
      <c r="GR8" s="622">
        <v>4</v>
      </c>
      <c r="GS8" s="622">
        <v>2</v>
      </c>
      <c r="GT8" s="622" t="s">
        <v>783</v>
      </c>
      <c r="GU8" s="622" t="s">
        <v>783</v>
      </c>
      <c r="GV8" s="622" t="s">
        <v>783</v>
      </c>
      <c r="GW8" s="622" t="s">
        <v>783</v>
      </c>
      <c r="GX8" s="622" t="s">
        <v>783</v>
      </c>
      <c r="GY8" s="622" t="s">
        <v>783</v>
      </c>
      <c r="GZ8" s="622">
        <v>1649</v>
      </c>
      <c r="HA8" s="622">
        <v>0.11</v>
      </c>
      <c r="HB8" s="622">
        <v>5</v>
      </c>
      <c r="HC8" s="622" t="s">
        <v>783</v>
      </c>
      <c r="HD8" s="622" t="s">
        <v>782</v>
      </c>
      <c r="HE8" s="622">
        <v>15</v>
      </c>
      <c r="HF8" s="622" t="s">
        <v>783</v>
      </c>
      <c r="HG8" s="622">
        <v>0</v>
      </c>
      <c r="HH8" s="622" t="s">
        <v>783</v>
      </c>
      <c r="HI8" s="622">
        <v>0</v>
      </c>
      <c r="HJ8" s="622">
        <v>1</v>
      </c>
      <c r="HK8" s="622">
        <v>45</v>
      </c>
      <c r="HL8" s="622" t="s">
        <v>784</v>
      </c>
      <c r="HM8" s="622" t="s">
        <v>785</v>
      </c>
      <c r="HN8" s="622" t="s">
        <v>783</v>
      </c>
      <c r="HO8" s="622" t="s">
        <v>783</v>
      </c>
      <c r="HP8" s="622" t="s">
        <v>783</v>
      </c>
      <c r="HQ8" s="622" t="s">
        <v>783</v>
      </c>
      <c r="HR8" s="622" t="s">
        <v>783</v>
      </c>
      <c r="HS8" s="622">
        <v>3980783</v>
      </c>
      <c r="HT8" s="622" t="s">
        <v>783</v>
      </c>
      <c r="HU8" s="622" t="s">
        <v>786</v>
      </c>
      <c r="HV8" s="622" t="s">
        <v>787</v>
      </c>
      <c r="HW8" s="622">
        <v>4</v>
      </c>
      <c r="HX8" s="622">
        <v>2013</v>
      </c>
      <c r="HY8" s="622">
        <v>63</v>
      </c>
      <c r="HZ8" s="622">
        <v>0</v>
      </c>
      <c r="IA8" s="622">
        <v>581</v>
      </c>
      <c r="IB8" s="623">
        <v>41358.405266203707</v>
      </c>
      <c r="IC8" s="622" t="s">
        <v>788</v>
      </c>
      <c r="ID8" s="622">
        <v>3976305</v>
      </c>
      <c r="IE8" s="622">
        <v>2013</v>
      </c>
      <c r="IF8" s="622">
        <v>1712</v>
      </c>
      <c r="IG8" s="622" t="s">
        <v>783</v>
      </c>
      <c r="IH8" s="622" t="s">
        <v>783</v>
      </c>
      <c r="II8" s="622" t="s">
        <v>783</v>
      </c>
      <c r="IJ8" s="622" t="s">
        <v>783</v>
      </c>
      <c r="IK8" s="622" t="s">
        <v>783</v>
      </c>
      <c r="IL8" s="622" t="s">
        <v>783</v>
      </c>
      <c r="IM8" s="622" t="s">
        <v>783</v>
      </c>
      <c r="IN8" s="622" t="s">
        <v>783</v>
      </c>
      <c r="IO8" s="622" t="s">
        <v>783</v>
      </c>
      <c r="IP8" s="622">
        <v>1649</v>
      </c>
      <c r="IQ8" s="623">
        <v>38943.586388888885</v>
      </c>
      <c r="IR8" s="622" t="s">
        <v>783</v>
      </c>
      <c r="IS8" s="622" t="s">
        <v>783</v>
      </c>
      <c r="IT8" s="622" t="s">
        <v>783</v>
      </c>
      <c r="IU8" s="622" t="s">
        <v>783</v>
      </c>
      <c r="IV8" s="622" t="s">
        <v>783</v>
      </c>
      <c r="IW8" s="622" t="s">
        <v>783</v>
      </c>
      <c r="IX8" s="622" t="s">
        <v>783</v>
      </c>
      <c r="IY8" s="622" t="s">
        <v>781</v>
      </c>
      <c r="IZ8" s="622">
        <v>45</v>
      </c>
      <c r="JA8" s="622" t="s">
        <v>789</v>
      </c>
      <c r="JB8" s="622" t="s">
        <v>783</v>
      </c>
      <c r="JC8" s="622" t="s">
        <v>783</v>
      </c>
      <c r="JD8" s="622" t="s">
        <v>783</v>
      </c>
      <c r="JE8" s="622">
        <v>329377</v>
      </c>
      <c r="JF8" s="622" t="s">
        <v>783</v>
      </c>
      <c r="JG8" s="622" t="s">
        <v>783</v>
      </c>
      <c r="JH8" s="622" t="s">
        <v>783</v>
      </c>
      <c r="JI8" s="622" t="s">
        <v>783</v>
      </c>
      <c r="JJ8" s="622" t="s">
        <v>783</v>
      </c>
      <c r="JK8" s="622" t="s">
        <v>783</v>
      </c>
      <c r="JL8" s="622" t="s">
        <v>783</v>
      </c>
      <c r="JM8" s="622" t="s">
        <v>790</v>
      </c>
      <c r="JN8" s="622">
        <v>4</v>
      </c>
      <c r="JO8" s="622">
        <v>2</v>
      </c>
      <c r="JP8" s="622" t="s">
        <v>783</v>
      </c>
      <c r="JQ8" s="622">
        <v>10711928</v>
      </c>
      <c r="JR8" s="622">
        <v>2011</v>
      </c>
      <c r="JS8" s="622">
        <v>3</v>
      </c>
      <c r="JT8" s="622" t="s">
        <v>783</v>
      </c>
      <c r="JU8" s="622" t="s">
        <v>783</v>
      </c>
      <c r="JV8" s="622" t="s">
        <v>791</v>
      </c>
      <c r="JW8" s="624">
        <v>601.969472</v>
      </c>
      <c r="JX8">
        <f>SUM(JW8:JW8)</f>
        <v>601.969472</v>
      </c>
      <c r="JY8" s="225">
        <v>0.25</v>
      </c>
    </row>
    <row r="9" spans="1:289" ht="16" thickBot="1">
      <c r="A9" s="905" t="s">
        <v>5</v>
      </c>
      <c r="B9" s="79">
        <f t="shared" si="0"/>
        <v>1</v>
      </c>
      <c r="C9" s="871" t="s">
        <v>92</v>
      </c>
      <c r="D9" s="489" t="s">
        <v>132</v>
      </c>
      <c r="E9" s="1129" t="s">
        <v>59</v>
      </c>
      <c r="F9" s="888">
        <v>0.09</v>
      </c>
      <c r="G9" s="120">
        <f t="shared" si="39"/>
        <v>3.23</v>
      </c>
      <c r="H9" s="46"/>
      <c r="I9" s="11">
        <v>0.09</v>
      </c>
      <c r="J9" s="29"/>
      <c r="K9" s="19"/>
      <c r="L9" s="8"/>
      <c r="M9" s="170">
        <v>2</v>
      </c>
      <c r="N9" s="71">
        <v>1</v>
      </c>
      <c r="O9" s="739">
        <v>2</v>
      </c>
      <c r="P9" s="1107">
        <f t="shared" si="1"/>
        <v>5</v>
      </c>
      <c r="Q9" s="1108">
        <v>125</v>
      </c>
      <c r="R9" s="46"/>
      <c r="S9" s="3">
        <v>0.09</v>
      </c>
      <c r="T9" s="25"/>
      <c r="U9" s="219">
        <f t="shared" si="41"/>
        <v>6750</v>
      </c>
      <c r="V9" s="219" t="s">
        <v>642</v>
      </c>
      <c r="W9" s="1042">
        <f t="shared" si="40"/>
        <v>6750</v>
      </c>
      <c r="X9" s="1043">
        <f t="shared" si="42"/>
        <v>0</v>
      </c>
      <c r="Y9" s="538">
        <f t="shared" si="2"/>
        <v>500</v>
      </c>
      <c r="Z9" s="1090">
        <f t="shared" si="3"/>
        <v>7250</v>
      </c>
      <c r="AA9" s="1475">
        <f>Z9+AA8</f>
        <v>21635</v>
      </c>
      <c r="AB9" s="1098"/>
      <c r="AC9" s="600"/>
      <c r="AD9" s="1056">
        <f t="shared" si="4"/>
        <v>0</v>
      </c>
      <c r="AE9" s="1063"/>
      <c r="AF9" s="747">
        <f t="shared" si="5"/>
        <v>0</v>
      </c>
      <c r="AG9" s="600"/>
      <c r="AH9" s="1056">
        <f t="shared" si="6"/>
        <v>0</v>
      </c>
      <c r="AI9" s="1070"/>
      <c r="AJ9" s="747">
        <f t="shared" si="7"/>
        <v>0</v>
      </c>
      <c r="AK9" s="1051"/>
      <c r="AL9" s="270">
        <v>0</v>
      </c>
      <c r="AM9" s="902"/>
      <c r="AN9" s="902">
        <v>2018</v>
      </c>
      <c r="AO9" s="18">
        <f t="shared" si="8"/>
        <v>0.09</v>
      </c>
      <c r="AP9" s="747">
        <f t="shared" si="9"/>
        <v>7250</v>
      </c>
      <c r="AQ9" s="4" t="str">
        <f t="shared" si="10"/>
        <v xml:space="preserve"> </v>
      </c>
      <c r="AR9" s="747" t="str">
        <f t="shared" si="11"/>
        <v xml:space="preserve"> </v>
      </c>
      <c r="AS9" s="4" t="str">
        <f t="shared" si="12"/>
        <v xml:space="preserve"> </v>
      </c>
      <c r="AT9" s="747" t="str">
        <f t="shared" si="13"/>
        <v xml:space="preserve"> </v>
      </c>
      <c r="AU9" s="4" t="str">
        <f t="shared" si="14"/>
        <v xml:space="preserve"> </v>
      </c>
      <c r="AV9" s="747" t="str">
        <f t="shared" si="15"/>
        <v xml:space="preserve"> </v>
      </c>
      <c r="AW9" s="4" t="str">
        <f t="shared" si="16"/>
        <v xml:space="preserve"> </v>
      </c>
      <c r="AX9" s="747" t="str">
        <f t="shared" si="17"/>
        <v xml:space="preserve"> </v>
      </c>
      <c r="AY9" s="4" t="str">
        <f t="shared" si="18"/>
        <v xml:space="preserve"> </v>
      </c>
      <c r="AZ9" s="747" t="str">
        <f t="shared" si="19"/>
        <v xml:space="preserve"> </v>
      </c>
      <c r="BA9" s="4" t="str">
        <f t="shared" si="20"/>
        <v xml:space="preserve"> </v>
      </c>
      <c r="BB9" s="747" t="str">
        <f t="shared" si="21"/>
        <v xml:space="preserve"> </v>
      </c>
      <c r="BC9" s="4" t="str">
        <f t="shared" si="22"/>
        <v xml:space="preserve"> </v>
      </c>
      <c r="BD9" s="747" t="str">
        <f t="shared" si="23"/>
        <v xml:space="preserve"> </v>
      </c>
      <c r="BE9" s="4" t="str">
        <f t="shared" si="24"/>
        <v xml:space="preserve"> </v>
      </c>
      <c r="BF9" s="747" t="str">
        <f t="shared" si="25"/>
        <v xml:space="preserve"> </v>
      </c>
      <c r="BG9" s="4" t="str">
        <f t="shared" si="26"/>
        <v xml:space="preserve"> </v>
      </c>
      <c r="BH9" s="747" t="str">
        <f t="shared" si="27"/>
        <v xml:space="preserve"> </v>
      </c>
      <c r="BI9" s="4" t="str">
        <f t="shared" si="28"/>
        <v xml:space="preserve"> </v>
      </c>
      <c r="BJ9" s="747" t="str">
        <f t="shared" si="29"/>
        <v xml:space="preserve"> </v>
      </c>
      <c r="BK9" s="4" t="str">
        <f t="shared" si="30"/>
        <v xml:space="preserve"> </v>
      </c>
      <c r="BL9" s="747" t="str">
        <f t="shared" si="31"/>
        <v xml:space="preserve"> </v>
      </c>
      <c r="BM9" s="4" t="str">
        <f t="shared" si="32"/>
        <v xml:space="preserve"> </v>
      </c>
      <c r="BN9" s="747" t="str">
        <f t="shared" si="33"/>
        <v xml:space="preserve"> </v>
      </c>
      <c r="BO9" s="4" t="str">
        <f t="shared" si="34"/>
        <v xml:space="preserve"> </v>
      </c>
      <c r="BP9" s="747" t="str">
        <f t="shared" si="35"/>
        <v xml:space="preserve"> </v>
      </c>
      <c r="BQ9" s="4" t="str">
        <f t="shared" si="36"/>
        <v xml:space="preserve"> </v>
      </c>
      <c r="BR9" s="747" t="str">
        <f t="shared" si="37"/>
        <v xml:space="preserve"> </v>
      </c>
      <c r="BS9" s="163"/>
      <c r="BT9" s="163"/>
      <c r="BU9" s="163"/>
      <c r="BV9" s="163"/>
      <c r="BW9" s="163"/>
      <c r="BX9" s="163"/>
      <c r="BY9" s="163"/>
      <c r="BZ9" s="163"/>
      <c r="CA9" s="163"/>
      <c r="CB9" s="787"/>
      <c r="CC9" s="163">
        <f t="shared" si="38"/>
        <v>0</v>
      </c>
      <c r="CD9" s="787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625" t="s">
        <v>427</v>
      </c>
      <c r="FZ9" s="626">
        <v>47</v>
      </c>
      <c r="GA9" s="626">
        <v>30289418</v>
      </c>
      <c r="GB9" s="626">
        <v>35</v>
      </c>
      <c r="GC9" s="626" t="s">
        <v>3</v>
      </c>
      <c r="GD9" s="626">
        <v>16</v>
      </c>
      <c r="GE9" s="626">
        <v>1990</v>
      </c>
      <c r="GF9" s="626">
        <v>0</v>
      </c>
      <c r="GG9" s="626" t="s">
        <v>792</v>
      </c>
      <c r="GH9" s="626">
        <v>0</v>
      </c>
      <c r="GI9" s="626">
        <v>0</v>
      </c>
      <c r="GJ9" s="626" t="s">
        <v>792</v>
      </c>
      <c r="GK9" s="626">
        <v>0</v>
      </c>
      <c r="GL9" s="626" t="s">
        <v>781</v>
      </c>
      <c r="GM9" s="626" t="s">
        <v>782</v>
      </c>
      <c r="GN9" s="626">
        <v>66</v>
      </c>
      <c r="GO9" s="626" t="s">
        <v>783</v>
      </c>
      <c r="GP9" s="626">
        <v>0</v>
      </c>
      <c r="GQ9" s="626">
        <v>0</v>
      </c>
      <c r="GR9" s="626">
        <v>4</v>
      </c>
      <c r="GS9" s="626">
        <v>2</v>
      </c>
      <c r="GT9" s="626">
        <v>1</v>
      </c>
      <c r="GU9" s="626" t="s">
        <v>783</v>
      </c>
      <c r="GV9" s="626" t="s">
        <v>783</v>
      </c>
      <c r="GW9" s="626" t="s">
        <v>783</v>
      </c>
      <c r="GX9" s="626" t="s">
        <v>783</v>
      </c>
      <c r="GY9" s="626" t="s">
        <v>783</v>
      </c>
      <c r="GZ9" s="626">
        <v>1649</v>
      </c>
      <c r="HA9" s="626">
        <v>0.15</v>
      </c>
      <c r="HB9" s="626">
        <v>5</v>
      </c>
      <c r="HC9" s="626" t="s">
        <v>783</v>
      </c>
      <c r="HD9" s="626" t="s">
        <v>793</v>
      </c>
      <c r="HE9" s="626">
        <v>10</v>
      </c>
      <c r="HF9" s="626" t="s">
        <v>783</v>
      </c>
      <c r="HG9" s="626">
        <v>0</v>
      </c>
      <c r="HH9" s="626" t="s">
        <v>783</v>
      </c>
      <c r="HI9" s="626">
        <v>0</v>
      </c>
      <c r="HJ9" s="626">
        <v>1</v>
      </c>
      <c r="HK9" s="626">
        <v>45</v>
      </c>
      <c r="HL9" s="626" t="s">
        <v>784</v>
      </c>
      <c r="HM9" s="626" t="s">
        <v>785</v>
      </c>
      <c r="HN9" s="626" t="s">
        <v>783</v>
      </c>
      <c r="HO9" s="626" t="s">
        <v>783</v>
      </c>
      <c r="HP9" s="626" t="s">
        <v>783</v>
      </c>
      <c r="HQ9" s="626" t="s">
        <v>783</v>
      </c>
      <c r="HR9" s="626" t="s">
        <v>783</v>
      </c>
      <c r="HS9" s="626">
        <v>3980780</v>
      </c>
      <c r="HT9" s="626" t="s">
        <v>783</v>
      </c>
      <c r="HU9" s="626" t="s">
        <v>786</v>
      </c>
      <c r="HV9" s="626" t="s">
        <v>787</v>
      </c>
      <c r="HW9" s="626">
        <v>4</v>
      </c>
      <c r="HX9" s="626">
        <v>2014</v>
      </c>
      <c r="HY9" s="626">
        <v>63</v>
      </c>
      <c r="HZ9" s="626">
        <v>0</v>
      </c>
      <c r="IA9" s="626">
        <v>792</v>
      </c>
      <c r="IB9" s="627">
        <v>41697.500081018516</v>
      </c>
      <c r="IC9" s="626" t="s">
        <v>788</v>
      </c>
      <c r="ID9" s="626">
        <v>3976302</v>
      </c>
      <c r="IE9" s="626">
        <v>2014</v>
      </c>
      <c r="IF9" s="626">
        <v>1712</v>
      </c>
      <c r="IG9" s="626" t="s">
        <v>783</v>
      </c>
      <c r="IH9" s="626" t="s">
        <v>783</v>
      </c>
      <c r="II9" s="626" t="s">
        <v>783</v>
      </c>
      <c r="IJ9" s="626" t="s">
        <v>783</v>
      </c>
      <c r="IK9" s="626" t="s">
        <v>783</v>
      </c>
      <c r="IL9" s="626" t="s">
        <v>783</v>
      </c>
      <c r="IM9" s="626" t="s">
        <v>783</v>
      </c>
      <c r="IN9" s="626" t="s">
        <v>783</v>
      </c>
      <c r="IO9" s="626" t="s">
        <v>783</v>
      </c>
      <c r="IP9" s="626">
        <v>1649</v>
      </c>
      <c r="IQ9" s="627">
        <v>37477.354571759257</v>
      </c>
      <c r="IR9" s="626">
        <v>4</v>
      </c>
      <c r="IS9" s="626" t="s">
        <v>793</v>
      </c>
      <c r="IT9" s="626">
        <v>1</v>
      </c>
      <c r="IU9" s="665">
        <v>41275</v>
      </c>
      <c r="IV9" s="626" t="s">
        <v>783</v>
      </c>
      <c r="IW9" s="626" t="s">
        <v>783</v>
      </c>
      <c r="IX9" s="626" t="s">
        <v>783</v>
      </c>
      <c r="IY9" s="626" t="s">
        <v>781</v>
      </c>
      <c r="IZ9" s="626">
        <v>45</v>
      </c>
      <c r="JA9" s="626" t="s">
        <v>789</v>
      </c>
      <c r="JB9" s="626" t="s">
        <v>783</v>
      </c>
      <c r="JC9" s="626" t="s">
        <v>783</v>
      </c>
      <c r="JD9" s="626" t="s">
        <v>783</v>
      </c>
      <c r="JE9" s="626">
        <v>329423</v>
      </c>
      <c r="JF9" s="626" t="s">
        <v>783</v>
      </c>
      <c r="JG9" s="626" t="s">
        <v>783</v>
      </c>
      <c r="JH9" s="626" t="s">
        <v>795</v>
      </c>
      <c r="JI9" s="626">
        <v>35</v>
      </c>
      <c r="JJ9" s="626" t="s">
        <v>783</v>
      </c>
      <c r="JK9" s="626" t="s">
        <v>783</v>
      </c>
      <c r="JL9" s="626" t="s">
        <v>783</v>
      </c>
      <c r="JM9" s="626" t="s">
        <v>790</v>
      </c>
      <c r="JN9" s="626">
        <v>4</v>
      </c>
      <c r="JO9" s="626">
        <v>1</v>
      </c>
      <c r="JP9" s="626" t="s">
        <v>783</v>
      </c>
      <c r="JQ9" s="626">
        <v>12683066</v>
      </c>
      <c r="JR9" s="626">
        <v>2013</v>
      </c>
      <c r="JS9" s="626">
        <v>12</v>
      </c>
      <c r="JT9" s="626" t="s">
        <v>783</v>
      </c>
      <c r="JU9" s="626" t="s">
        <v>783</v>
      </c>
      <c r="JV9" s="626" t="s">
        <v>851</v>
      </c>
      <c r="JW9" s="628">
        <v>732.19570199999998</v>
      </c>
      <c r="JX9">
        <f>JW9</f>
        <v>732.19570199999998</v>
      </c>
      <c r="JY9" s="225">
        <v>0.13867342840909092</v>
      </c>
    </row>
    <row r="10" spans="1:289" ht="16" thickBot="1">
      <c r="A10" s="905" t="s">
        <v>5</v>
      </c>
      <c r="B10" s="79">
        <f t="shared" si="0"/>
        <v>1</v>
      </c>
      <c r="C10" s="871" t="s">
        <v>23</v>
      </c>
      <c r="D10" s="489" t="s">
        <v>162</v>
      </c>
      <c r="E10" s="1129" t="s">
        <v>158</v>
      </c>
      <c r="F10" s="888">
        <v>0.4</v>
      </c>
      <c r="G10" s="120">
        <f t="shared" si="39"/>
        <v>3.63</v>
      </c>
      <c r="H10" s="46"/>
      <c r="I10" s="3">
        <f>F10</f>
        <v>0.4</v>
      </c>
      <c r="J10" s="29"/>
      <c r="K10" s="185">
        <v>1974</v>
      </c>
      <c r="L10" s="186"/>
      <c r="M10" s="170">
        <v>3</v>
      </c>
      <c r="N10" s="71">
        <v>2</v>
      </c>
      <c r="O10" s="739">
        <v>3</v>
      </c>
      <c r="P10" s="1107">
        <f t="shared" si="1"/>
        <v>8</v>
      </c>
      <c r="Q10" s="1108">
        <v>124</v>
      </c>
      <c r="R10" s="46"/>
      <c r="S10" s="3">
        <f>I10</f>
        <v>0.4</v>
      </c>
      <c r="T10" s="25"/>
      <c r="U10" s="219">
        <f t="shared" si="41"/>
        <v>30000</v>
      </c>
      <c r="V10" s="219" t="s">
        <v>642</v>
      </c>
      <c r="W10" s="1042">
        <f t="shared" si="40"/>
        <v>30000</v>
      </c>
      <c r="X10" s="537">
        <f t="shared" si="42"/>
        <v>0</v>
      </c>
      <c r="Y10" s="538">
        <f t="shared" si="2"/>
        <v>500</v>
      </c>
      <c r="Z10" s="1090">
        <f t="shared" si="3"/>
        <v>30500</v>
      </c>
      <c r="AA10" s="1475">
        <f t="shared" ref="AA10:AA73" si="43">Z10+AA9</f>
        <v>52135</v>
      </c>
      <c r="AB10" s="1098"/>
      <c r="AC10" s="600"/>
      <c r="AD10" s="1056">
        <f t="shared" si="4"/>
        <v>0</v>
      </c>
      <c r="AE10" s="1063"/>
      <c r="AF10" s="747">
        <f t="shared" si="5"/>
        <v>0</v>
      </c>
      <c r="AG10" s="600"/>
      <c r="AH10" s="1056">
        <f t="shared" si="6"/>
        <v>0</v>
      </c>
      <c r="AI10" s="1070"/>
      <c r="AJ10" s="747">
        <f t="shared" si="7"/>
        <v>0</v>
      </c>
      <c r="AK10" s="1051"/>
      <c r="AL10" s="270">
        <v>0</v>
      </c>
      <c r="AM10" s="902"/>
      <c r="AN10" s="902">
        <v>2018</v>
      </c>
      <c r="AO10" s="18">
        <f t="shared" si="8"/>
        <v>0.4</v>
      </c>
      <c r="AP10" s="747">
        <f t="shared" si="9"/>
        <v>30500</v>
      </c>
      <c r="AQ10" s="4" t="str">
        <f t="shared" si="10"/>
        <v xml:space="preserve"> </v>
      </c>
      <c r="AR10" s="747" t="str">
        <f t="shared" si="11"/>
        <v xml:space="preserve"> </v>
      </c>
      <c r="AS10" s="4" t="str">
        <f t="shared" si="12"/>
        <v xml:space="preserve"> </v>
      </c>
      <c r="AT10" s="747" t="str">
        <f t="shared" si="13"/>
        <v xml:space="preserve"> </v>
      </c>
      <c r="AU10" s="4" t="str">
        <f t="shared" si="14"/>
        <v xml:space="preserve"> </v>
      </c>
      <c r="AV10" s="747" t="str">
        <f t="shared" si="15"/>
        <v xml:space="preserve"> </v>
      </c>
      <c r="AW10" s="4" t="str">
        <f t="shared" si="16"/>
        <v xml:space="preserve"> </v>
      </c>
      <c r="AX10" s="747" t="str">
        <f t="shared" si="17"/>
        <v xml:space="preserve"> </v>
      </c>
      <c r="AY10" s="4" t="str">
        <f t="shared" si="18"/>
        <v xml:space="preserve"> </v>
      </c>
      <c r="AZ10" s="747" t="str">
        <f t="shared" si="19"/>
        <v xml:space="preserve"> </v>
      </c>
      <c r="BA10" s="4" t="str">
        <f t="shared" si="20"/>
        <v xml:space="preserve"> </v>
      </c>
      <c r="BB10" s="747" t="str">
        <f t="shared" si="21"/>
        <v xml:space="preserve"> </v>
      </c>
      <c r="BC10" s="4" t="str">
        <f t="shared" si="22"/>
        <v xml:space="preserve"> </v>
      </c>
      <c r="BD10" s="747" t="str">
        <f t="shared" si="23"/>
        <v xml:space="preserve"> </v>
      </c>
      <c r="BE10" s="4" t="str">
        <f t="shared" si="24"/>
        <v xml:space="preserve"> </v>
      </c>
      <c r="BF10" s="747" t="str">
        <f t="shared" si="25"/>
        <v xml:space="preserve"> </v>
      </c>
      <c r="BG10" s="4" t="str">
        <f t="shared" si="26"/>
        <v xml:space="preserve"> </v>
      </c>
      <c r="BH10" s="747" t="str">
        <f t="shared" si="27"/>
        <v xml:space="preserve"> </v>
      </c>
      <c r="BI10" s="4" t="str">
        <f t="shared" si="28"/>
        <v xml:space="preserve"> </v>
      </c>
      <c r="BJ10" s="747" t="str">
        <f t="shared" si="29"/>
        <v xml:space="preserve"> </v>
      </c>
      <c r="BK10" s="4" t="str">
        <f t="shared" si="30"/>
        <v xml:space="preserve"> </v>
      </c>
      <c r="BL10" s="747" t="str">
        <f t="shared" si="31"/>
        <v xml:space="preserve"> </v>
      </c>
      <c r="BM10" s="4" t="str">
        <f t="shared" si="32"/>
        <v xml:space="preserve"> </v>
      </c>
      <c r="BN10" s="747" t="str">
        <f t="shared" si="33"/>
        <v xml:space="preserve"> </v>
      </c>
      <c r="BO10" s="4" t="str">
        <f t="shared" si="34"/>
        <v xml:space="preserve"> </v>
      </c>
      <c r="BP10" s="747" t="str">
        <f t="shared" si="35"/>
        <v xml:space="preserve"> </v>
      </c>
      <c r="BQ10" s="4" t="str">
        <f t="shared" si="36"/>
        <v xml:space="preserve"> </v>
      </c>
      <c r="BR10" s="747" t="str">
        <f t="shared" si="37"/>
        <v xml:space="preserve"> </v>
      </c>
      <c r="BS10" s="191" t="s">
        <v>189</v>
      </c>
      <c r="BT10" s="191"/>
      <c r="BU10" s="389"/>
      <c r="BV10" s="389"/>
      <c r="BW10" s="389"/>
      <c r="BX10" s="389"/>
      <c r="BY10" s="389"/>
      <c r="BZ10" s="389"/>
      <c r="CA10" s="389"/>
      <c r="CB10" s="389"/>
      <c r="CC10" s="163">
        <f t="shared" si="38"/>
        <v>0</v>
      </c>
      <c r="CD10" s="389"/>
      <c r="CE10" s="389"/>
      <c r="CF10" s="389"/>
      <c r="CG10" s="389"/>
      <c r="CH10" s="389"/>
      <c r="CI10" s="389"/>
      <c r="CJ10" s="389"/>
      <c r="CK10" s="389"/>
      <c r="CL10" s="389"/>
      <c r="CM10" s="389"/>
      <c r="CN10" s="389"/>
      <c r="CO10" s="389"/>
      <c r="CP10" s="389"/>
      <c r="CQ10" s="389"/>
      <c r="CR10" s="389"/>
      <c r="CS10" s="389"/>
      <c r="CT10" s="389"/>
      <c r="CU10" s="389"/>
      <c r="CV10" s="389"/>
      <c r="CW10" s="389"/>
      <c r="CX10" s="389"/>
      <c r="CY10" s="389"/>
      <c r="CZ10" s="389"/>
      <c r="DA10" s="389"/>
      <c r="DB10" s="389"/>
      <c r="DC10" s="389"/>
      <c r="DD10" s="389"/>
      <c r="DE10" s="389"/>
      <c r="DF10" s="389"/>
      <c r="DG10" s="389"/>
      <c r="DH10" s="389"/>
      <c r="DI10" s="389"/>
      <c r="DJ10" s="389"/>
      <c r="DK10" s="389"/>
      <c r="DL10" s="389"/>
      <c r="DM10" s="389"/>
      <c r="DN10" s="389"/>
      <c r="DO10" s="389"/>
      <c r="DP10" s="389"/>
      <c r="DQ10" s="389"/>
      <c r="DR10" s="389"/>
      <c r="DS10" s="389"/>
      <c r="DT10" s="389"/>
      <c r="DU10" s="389"/>
      <c r="DV10" s="389"/>
      <c r="DW10" s="389"/>
      <c r="DX10" s="389"/>
      <c r="DY10" s="389"/>
      <c r="DZ10" s="389"/>
      <c r="EA10" s="389"/>
      <c r="EB10" s="389"/>
      <c r="EC10" s="389"/>
      <c r="ED10" s="389"/>
      <c r="EE10" s="389"/>
      <c r="EF10" s="389"/>
      <c r="EG10" s="389"/>
      <c r="EH10" s="389"/>
      <c r="EI10" s="389"/>
      <c r="EJ10" s="389"/>
      <c r="EK10" s="389"/>
      <c r="EL10" s="389"/>
      <c r="EM10" s="389"/>
      <c r="EN10" s="389"/>
      <c r="EO10" s="389"/>
      <c r="EP10" s="389"/>
      <c r="EQ10" s="389"/>
      <c r="ER10" s="389"/>
      <c r="ES10" s="389"/>
      <c r="ET10" s="389"/>
      <c r="EU10" s="389"/>
      <c r="EV10" s="389"/>
      <c r="EW10" s="389"/>
      <c r="EX10" s="389"/>
      <c r="EY10" s="389"/>
      <c r="EZ10" s="389"/>
      <c r="FA10" s="389"/>
      <c r="FB10" s="389"/>
      <c r="FC10" s="389"/>
      <c r="FD10" s="389"/>
      <c r="FE10" s="389"/>
      <c r="FF10" s="389"/>
      <c r="FG10" s="389"/>
      <c r="FH10" s="389"/>
      <c r="FI10" s="389"/>
      <c r="FJ10" s="389"/>
      <c r="FK10" s="389"/>
      <c r="FL10" s="389"/>
      <c r="FM10" s="389"/>
      <c r="FN10" s="389"/>
      <c r="FO10" s="389"/>
      <c r="FP10" s="389"/>
      <c r="FQ10" s="389"/>
      <c r="FR10" s="389"/>
      <c r="FS10" s="389"/>
      <c r="FT10" s="389"/>
      <c r="FU10" s="389"/>
      <c r="FV10" s="389"/>
      <c r="FW10" s="389"/>
      <c r="FX10" s="389"/>
      <c r="FY10" s="1226" t="s">
        <v>303</v>
      </c>
      <c r="FZ10" s="1234">
        <v>71</v>
      </c>
      <c r="GA10" s="1234">
        <v>30289239</v>
      </c>
      <c r="GB10" s="1234">
        <v>40</v>
      </c>
      <c r="GC10" s="1234" t="s">
        <v>779</v>
      </c>
      <c r="GD10" s="1234">
        <v>24</v>
      </c>
      <c r="GE10" s="1234">
        <v>1974</v>
      </c>
      <c r="GF10" s="1234">
        <v>0</v>
      </c>
      <c r="GG10" s="1234" t="s">
        <v>792</v>
      </c>
      <c r="GH10" s="1234">
        <v>0</v>
      </c>
      <c r="GI10" s="1234">
        <v>0</v>
      </c>
      <c r="GJ10" s="1234" t="s">
        <v>792</v>
      </c>
      <c r="GK10" s="1234">
        <v>0</v>
      </c>
      <c r="GL10" s="1234" t="s">
        <v>781</v>
      </c>
      <c r="GM10" s="1234" t="s">
        <v>782</v>
      </c>
      <c r="GN10" s="1234">
        <v>66</v>
      </c>
      <c r="GO10" s="1234" t="s">
        <v>783</v>
      </c>
      <c r="GP10" s="1234">
        <v>0</v>
      </c>
      <c r="GQ10" s="1234">
        <v>0</v>
      </c>
      <c r="GR10" s="1234">
        <v>4</v>
      </c>
      <c r="GS10" s="1234">
        <v>2</v>
      </c>
      <c r="GT10" s="1234">
        <v>1</v>
      </c>
      <c r="GU10" s="1234" t="s">
        <v>783</v>
      </c>
      <c r="GV10" s="1234" t="s">
        <v>783</v>
      </c>
      <c r="GW10" s="1234" t="s">
        <v>783</v>
      </c>
      <c r="GX10" s="1234" t="s">
        <v>783</v>
      </c>
      <c r="GY10" s="1234" t="s">
        <v>783</v>
      </c>
      <c r="GZ10" s="1234">
        <v>1649</v>
      </c>
      <c r="HA10" s="1234">
        <v>0.97</v>
      </c>
      <c r="HB10" s="1234">
        <v>5</v>
      </c>
      <c r="HC10" s="1234" t="s">
        <v>783</v>
      </c>
      <c r="HD10" s="1234" t="s">
        <v>782</v>
      </c>
      <c r="HE10" s="1234">
        <v>150</v>
      </c>
      <c r="HF10" s="1234" t="s">
        <v>783</v>
      </c>
      <c r="HG10" s="1234">
        <v>0</v>
      </c>
      <c r="HH10" s="1234" t="s">
        <v>783</v>
      </c>
      <c r="HI10" s="1234">
        <v>0</v>
      </c>
      <c r="HJ10" s="1234">
        <v>1</v>
      </c>
      <c r="HK10" s="1234">
        <v>40</v>
      </c>
      <c r="HL10" s="1234" t="s">
        <v>784</v>
      </c>
      <c r="HM10" s="1234" t="s">
        <v>785</v>
      </c>
      <c r="HN10" s="1234" t="s">
        <v>783</v>
      </c>
      <c r="HO10" s="1234" t="s">
        <v>783</v>
      </c>
      <c r="HP10" s="1234" t="s">
        <v>783</v>
      </c>
      <c r="HQ10" s="1234" t="s">
        <v>783</v>
      </c>
      <c r="HR10" s="1234" t="s">
        <v>783</v>
      </c>
      <c r="HS10" s="1234">
        <v>3979179</v>
      </c>
      <c r="HT10" s="1234" t="s">
        <v>783</v>
      </c>
      <c r="HU10" s="1234" t="s">
        <v>786</v>
      </c>
      <c r="HV10" s="1234" t="s">
        <v>787</v>
      </c>
      <c r="HW10" s="1234">
        <v>4</v>
      </c>
      <c r="HX10" s="1234">
        <v>2014</v>
      </c>
      <c r="HY10" s="1234">
        <v>63</v>
      </c>
      <c r="HZ10" s="1234">
        <v>0</v>
      </c>
      <c r="IA10" s="1234">
        <v>5122</v>
      </c>
      <c r="IB10" s="1242">
        <v>41697.500081018516</v>
      </c>
      <c r="IC10" s="1234" t="s">
        <v>788</v>
      </c>
      <c r="ID10" s="1234">
        <v>3974701</v>
      </c>
      <c r="IE10" s="1234">
        <v>2014</v>
      </c>
      <c r="IF10" s="1234">
        <v>1712</v>
      </c>
      <c r="IG10" s="1234" t="s">
        <v>783</v>
      </c>
      <c r="IH10" s="1234" t="s">
        <v>783</v>
      </c>
      <c r="II10" s="1234" t="s">
        <v>783</v>
      </c>
      <c r="IJ10" s="1234" t="s">
        <v>783</v>
      </c>
      <c r="IK10" s="1234" t="s">
        <v>783</v>
      </c>
      <c r="IL10" s="1234" t="s">
        <v>783</v>
      </c>
      <c r="IM10" s="1234" t="s">
        <v>783</v>
      </c>
      <c r="IN10" s="1234" t="s">
        <v>783</v>
      </c>
      <c r="IO10" s="1234" t="s">
        <v>783</v>
      </c>
      <c r="IP10" s="1234">
        <v>1649</v>
      </c>
      <c r="IQ10" s="1242">
        <v>37477.354571759257</v>
      </c>
      <c r="IR10" s="1234">
        <v>1</v>
      </c>
      <c r="IS10" s="1234" t="s">
        <v>793</v>
      </c>
      <c r="IT10" s="1234">
        <v>1</v>
      </c>
      <c r="IU10" s="1250">
        <v>40544</v>
      </c>
      <c r="IV10" s="1234" t="s">
        <v>783</v>
      </c>
      <c r="IW10" s="1234" t="s">
        <v>783</v>
      </c>
      <c r="IX10" s="1234" t="s">
        <v>783</v>
      </c>
      <c r="IY10" s="1234" t="s">
        <v>781</v>
      </c>
      <c r="IZ10" s="1234">
        <v>40</v>
      </c>
      <c r="JA10" s="1234" t="s">
        <v>794</v>
      </c>
      <c r="JB10" s="1234" t="s">
        <v>783</v>
      </c>
      <c r="JC10" s="1234" t="s">
        <v>783</v>
      </c>
      <c r="JD10" s="1234" t="s">
        <v>783</v>
      </c>
      <c r="JE10" s="1234">
        <v>329378</v>
      </c>
      <c r="JF10" s="1234" t="s">
        <v>783</v>
      </c>
      <c r="JG10" s="1234" t="s">
        <v>783</v>
      </c>
      <c r="JH10" s="1234" t="s">
        <v>795</v>
      </c>
      <c r="JI10" s="1234">
        <v>40</v>
      </c>
      <c r="JJ10" s="1234" t="s">
        <v>783</v>
      </c>
      <c r="JK10" s="1234" t="s">
        <v>783</v>
      </c>
      <c r="JL10" s="1234" t="s">
        <v>783</v>
      </c>
      <c r="JM10" s="1234" t="s">
        <v>796</v>
      </c>
      <c r="JN10" s="1234">
        <v>4</v>
      </c>
      <c r="JO10" s="1234">
        <v>2</v>
      </c>
      <c r="JP10" s="1234" t="s">
        <v>783</v>
      </c>
      <c r="JQ10" s="1234">
        <v>10711928</v>
      </c>
      <c r="JR10" s="1234">
        <v>2011</v>
      </c>
      <c r="JS10" s="1234">
        <v>3</v>
      </c>
      <c r="JT10" s="1234" t="s">
        <v>783</v>
      </c>
      <c r="JU10" s="1234" t="s">
        <v>783</v>
      </c>
      <c r="JV10" s="1234" t="s">
        <v>797</v>
      </c>
      <c r="JW10" s="1258">
        <v>8231.0272760000007</v>
      </c>
      <c r="JX10">
        <f>SUM(JW10:JW10)</f>
        <v>8231.0272760000007</v>
      </c>
      <c r="JY10" s="225"/>
    </row>
    <row r="11" spans="1:289" ht="16" thickBot="1">
      <c r="A11" s="905" t="s">
        <v>5</v>
      </c>
      <c r="B11" s="79">
        <f t="shared" si="0"/>
        <v>2</v>
      </c>
      <c r="C11" s="871" t="s">
        <v>1170</v>
      </c>
      <c r="D11" s="489" t="s">
        <v>141</v>
      </c>
      <c r="E11" s="1129" t="s">
        <v>158</v>
      </c>
      <c r="F11" s="888">
        <v>0.1</v>
      </c>
      <c r="G11" s="120">
        <f t="shared" si="39"/>
        <v>3.73</v>
      </c>
      <c r="H11" s="46"/>
      <c r="I11" s="3">
        <v>0.1</v>
      </c>
      <c r="J11" s="29"/>
      <c r="K11" s="185"/>
      <c r="L11" s="186"/>
      <c r="M11" s="170">
        <v>2</v>
      </c>
      <c r="N11" s="71">
        <v>2</v>
      </c>
      <c r="O11" s="739">
        <v>4</v>
      </c>
      <c r="P11" s="1107">
        <f t="shared" si="1"/>
        <v>8</v>
      </c>
      <c r="Q11" s="1108">
        <v>125</v>
      </c>
      <c r="R11" s="46"/>
      <c r="S11" s="136"/>
      <c r="T11" s="41">
        <f>I11</f>
        <v>0.1</v>
      </c>
      <c r="U11" s="219">
        <f t="shared" si="41"/>
        <v>20700</v>
      </c>
      <c r="V11" s="1045" t="s">
        <v>643</v>
      </c>
      <c r="W11" s="1042">
        <f t="shared" si="40"/>
        <v>22770.000000000004</v>
      </c>
      <c r="X11" s="537">
        <f t="shared" si="42"/>
        <v>2460.9777777777776</v>
      </c>
      <c r="Y11" s="538">
        <f t="shared" si="2"/>
        <v>3000</v>
      </c>
      <c r="Z11" s="1090">
        <f t="shared" si="3"/>
        <v>28230.977777777782</v>
      </c>
      <c r="AA11" s="1475">
        <f t="shared" si="43"/>
        <v>80365.977777777778</v>
      </c>
      <c r="AB11" s="1098"/>
      <c r="AC11" s="600">
        <v>2</v>
      </c>
      <c r="AD11" s="1056">
        <f t="shared" si="4"/>
        <v>660.97777777777776</v>
      </c>
      <c r="AE11" s="1063">
        <v>0.25</v>
      </c>
      <c r="AF11" s="747">
        <f t="shared" si="5"/>
        <v>1800</v>
      </c>
      <c r="AG11" s="600"/>
      <c r="AH11" s="1056">
        <f t="shared" si="6"/>
        <v>0</v>
      </c>
      <c r="AI11" s="1070"/>
      <c r="AJ11" s="747">
        <f t="shared" si="7"/>
        <v>0</v>
      </c>
      <c r="AK11" s="1051"/>
      <c r="AL11" s="270">
        <v>0</v>
      </c>
      <c r="AM11" s="902"/>
      <c r="AN11" s="902">
        <v>2018</v>
      </c>
      <c r="AO11" s="18">
        <f t="shared" si="8"/>
        <v>0.1</v>
      </c>
      <c r="AP11" s="747">
        <f t="shared" si="9"/>
        <v>28230.977777777782</v>
      </c>
      <c r="AQ11" s="4" t="str">
        <f t="shared" si="10"/>
        <v xml:space="preserve"> </v>
      </c>
      <c r="AR11" s="747" t="str">
        <f t="shared" si="11"/>
        <v xml:space="preserve"> </v>
      </c>
      <c r="AS11" s="4" t="str">
        <f t="shared" si="12"/>
        <v xml:space="preserve"> </v>
      </c>
      <c r="AT11" s="747" t="str">
        <f t="shared" si="13"/>
        <v xml:space="preserve"> </v>
      </c>
      <c r="AU11" s="4" t="str">
        <f t="shared" si="14"/>
        <v xml:space="preserve"> </v>
      </c>
      <c r="AV11" s="747" t="str">
        <f t="shared" si="15"/>
        <v xml:space="preserve"> </v>
      </c>
      <c r="AW11" s="4" t="str">
        <f t="shared" si="16"/>
        <v xml:space="preserve"> </v>
      </c>
      <c r="AX11" s="747" t="str">
        <f t="shared" si="17"/>
        <v xml:space="preserve"> </v>
      </c>
      <c r="AY11" s="4" t="str">
        <f t="shared" si="18"/>
        <v xml:space="preserve"> </v>
      </c>
      <c r="AZ11" s="747" t="str">
        <f t="shared" si="19"/>
        <v xml:space="preserve"> </v>
      </c>
      <c r="BA11" s="4" t="str">
        <f t="shared" si="20"/>
        <v xml:space="preserve"> </v>
      </c>
      <c r="BB11" s="747" t="str">
        <f t="shared" si="21"/>
        <v xml:space="preserve"> </v>
      </c>
      <c r="BC11" s="4" t="str">
        <f t="shared" si="22"/>
        <v xml:space="preserve"> </v>
      </c>
      <c r="BD11" s="747" t="str">
        <f t="shared" si="23"/>
        <v xml:space="preserve"> </v>
      </c>
      <c r="BE11" s="4" t="str">
        <f t="shared" si="24"/>
        <v xml:space="preserve"> </v>
      </c>
      <c r="BF11" s="747" t="str">
        <f t="shared" si="25"/>
        <v xml:space="preserve"> </v>
      </c>
      <c r="BG11" s="4" t="str">
        <f t="shared" si="26"/>
        <v xml:space="preserve"> </v>
      </c>
      <c r="BH11" s="747" t="str">
        <f t="shared" si="27"/>
        <v xml:space="preserve"> </v>
      </c>
      <c r="BI11" s="4" t="str">
        <f t="shared" si="28"/>
        <v xml:space="preserve"> </v>
      </c>
      <c r="BJ11" s="747" t="str">
        <f t="shared" si="29"/>
        <v xml:space="preserve"> </v>
      </c>
      <c r="BK11" s="4" t="str">
        <f t="shared" si="30"/>
        <v xml:space="preserve"> </v>
      </c>
      <c r="BL11" s="747" t="str">
        <f t="shared" si="31"/>
        <v xml:space="preserve"> </v>
      </c>
      <c r="BM11" s="4" t="str">
        <f t="shared" si="32"/>
        <v xml:space="preserve"> </v>
      </c>
      <c r="BN11" s="747" t="str">
        <f t="shared" si="33"/>
        <v xml:space="preserve"> </v>
      </c>
      <c r="BO11" s="4" t="str">
        <f t="shared" si="34"/>
        <v xml:space="preserve"> </v>
      </c>
      <c r="BP11" s="747" t="str">
        <f t="shared" si="35"/>
        <v xml:space="preserve"> </v>
      </c>
      <c r="BQ11" s="4" t="str">
        <f t="shared" si="36"/>
        <v xml:space="preserve"> </v>
      </c>
      <c r="BR11" s="747" t="str">
        <f t="shared" si="37"/>
        <v xml:space="preserve"> </v>
      </c>
      <c r="BS11" s="191" t="s">
        <v>621</v>
      </c>
      <c r="BT11" s="191"/>
      <c r="BU11" s="389"/>
      <c r="BV11" s="389"/>
      <c r="BW11" s="389"/>
      <c r="BX11" s="389"/>
      <c r="BY11" s="389"/>
      <c r="BZ11" s="389"/>
      <c r="CA11" s="596"/>
      <c r="CB11" s="389"/>
      <c r="CC11" s="163">
        <f t="shared" si="38"/>
        <v>0</v>
      </c>
      <c r="CD11" s="389"/>
      <c r="CE11" s="389"/>
      <c r="CF11" s="389"/>
      <c r="CG11" s="389"/>
      <c r="CH11" s="389"/>
      <c r="CI11" s="389"/>
      <c r="CJ11" s="389"/>
      <c r="CK11" s="389"/>
      <c r="CL11" s="389"/>
      <c r="CM11" s="389"/>
      <c r="CN11" s="389"/>
      <c r="CO11" s="389"/>
      <c r="CP11" s="389"/>
      <c r="CQ11" s="389"/>
      <c r="CR11" s="389"/>
      <c r="CS11" s="389"/>
      <c r="CT11" s="389"/>
      <c r="CU11" s="389"/>
      <c r="CV11" s="389"/>
      <c r="CW11" s="389"/>
      <c r="CX11" s="389"/>
      <c r="CY11" s="389"/>
      <c r="CZ11" s="389"/>
      <c r="DA11" s="389"/>
      <c r="DB11" s="389"/>
      <c r="DC11" s="389"/>
      <c r="DD11" s="389"/>
      <c r="DE11" s="389"/>
      <c r="DF11" s="389"/>
      <c r="DG11" s="389"/>
      <c r="DH11" s="389"/>
      <c r="DI11" s="389"/>
      <c r="DJ11" s="389"/>
      <c r="DK11" s="389"/>
      <c r="DL11" s="389"/>
      <c r="DM11" s="389"/>
      <c r="DN11" s="389"/>
      <c r="DO11" s="389"/>
      <c r="DP11" s="389"/>
      <c r="DQ11" s="389"/>
      <c r="DR11" s="389"/>
      <c r="DS11" s="389"/>
      <c r="DT11" s="389"/>
      <c r="DU11" s="389"/>
      <c r="DV11" s="389"/>
      <c r="DW11" s="389"/>
      <c r="DX11" s="389"/>
      <c r="DY11" s="389"/>
      <c r="DZ11" s="389"/>
      <c r="EA11" s="389"/>
      <c r="EB11" s="389"/>
      <c r="EC11" s="389"/>
      <c r="ED11" s="389"/>
      <c r="EE11" s="389"/>
      <c r="EF11" s="389"/>
      <c r="EG11" s="389"/>
      <c r="EH11" s="389"/>
      <c r="EI11" s="389"/>
      <c r="EJ11" s="389"/>
      <c r="EK11" s="389"/>
      <c r="EL11" s="389"/>
      <c r="EM11" s="389"/>
      <c r="EN11" s="389"/>
      <c r="EO11" s="389"/>
      <c r="EP11" s="389"/>
      <c r="EQ11" s="389"/>
      <c r="ER11" s="389"/>
      <c r="ES11" s="389"/>
      <c r="ET11" s="389"/>
      <c r="EU11" s="389"/>
      <c r="EV11" s="389"/>
      <c r="EW11" s="389"/>
      <c r="EX11" s="389"/>
      <c r="EY11" s="389"/>
      <c r="EZ11" s="389"/>
      <c r="FA11" s="389"/>
      <c r="FB11" s="389"/>
      <c r="FC11" s="389"/>
      <c r="FD11" s="389"/>
      <c r="FE11" s="389"/>
      <c r="FF11" s="389"/>
      <c r="FG11" s="389"/>
      <c r="FH11" s="389"/>
      <c r="FI11" s="389"/>
      <c r="FJ11" s="389"/>
      <c r="FK11" s="389"/>
      <c r="FL11" s="389"/>
      <c r="FM11" s="389"/>
      <c r="FN11" s="389"/>
      <c r="FO11" s="389"/>
      <c r="FP11" s="389"/>
      <c r="FQ11" s="389"/>
      <c r="FR11" s="389"/>
      <c r="FS11" s="389"/>
      <c r="FT11" s="389"/>
      <c r="FU11" s="389"/>
      <c r="FV11" s="389"/>
      <c r="FW11" s="389"/>
      <c r="FX11" s="389"/>
      <c r="FY11" s="1226" t="s">
        <v>303</v>
      </c>
      <c r="FZ11" s="1234">
        <v>287</v>
      </c>
      <c r="GA11" s="1234">
        <v>30289238</v>
      </c>
      <c r="GB11" s="1234">
        <v>55</v>
      </c>
      <c r="GC11" s="1234" t="s">
        <v>798</v>
      </c>
      <c r="GD11" s="1234">
        <v>18</v>
      </c>
      <c r="GE11" s="1234">
        <v>1970</v>
      </c>
      <c r="GF11" s="1234">
        <v>2</v>
      </c>
      <c r="GG11" s="1234" t="s">
        <v>148</v>
      </c>
      <c r="GH11" s="1234">
        <v>2</v>
      </c>
      <c r="GI11" s="1234">
        <v>2</v>
      </c>
      <c r="GJ11" s="1234" t="s">
        <v>148</v>
      </c>
      <c r="GK11" s="1234">
        <v>2</v>
      </c>
      <c r="GL11" s="1234" t="s">
        <v>781</v>
      </c>
      <c r="GM11" s="1234" t="s">
        <v>782</v>
      </c>
      <c r="GN11" s="1234">
        <v>50</v>
      </c>
      <c r="GO11" s="1234" t="s">
        <v>783</v>
      </c>
      <c r="GP11" s="1234">
        <v>0</v>
      </c>
      <c r="GQ11" s="1234">
        <v>0</v>
      </c>
      <c r="GR11" s="1234">
        <v>4</v>
      </c>
      <c r="GS11" s="1234">
        <v>2</v>
      </c>
      <c r="GT11" s="1234">
        <v>7</v>
      </c>
      <c r="GU11" s="1234" t="s">
        <v>783</v>
      </c>
      <c r="GV11" s="1234" t="s">
        <v>783</v>
      </c>
      <c r="GW11" s="1234" t="s">
        <v>783</v>
      </c>
      <c r="GX11" s="1234" t="s">
        <v>783</v>
      </c>
      <c r="GY11" s="1234" t="s">
        <v>783</v>
      </c>
      <c r="GZ11" s="1234">
        <v>1649</v>
      </c>
      <c r="HA11" s="1234">
        <v>0.89</v>
      </c>
      <c r="HB11" s="1234">
        <v>5</v>
      </c>
      <c r="HC11" s="1234" t="s">
        <v>783</v>
      </c>
      <c r="HD11" s="1234" t="s">
        <v>782</v>
      </c>
      <c r="HE11" s="1234">
        <v>150</v>
      </c>
      <c r="HF11" s="1234" t="s">
        <v>783</v>
      </c>
      <c r="HG11" s="1234">
        <v>0</v>
      </c>
      <c r="HH11" s="1234" t="s">
        <v>783</v>
      </c>
      <c r="HI11" s="1234">
        <v>0</v>
      </c>
      <c r="HJ11" s="1234">
        <v>1</v>
      </c>
      <c r="HK11" s="1234">
        <v>40</v>
      </c>
      <c r="HL11" s="1234" t="s">
        <v>784</v>
      </c>
      <c r="HM11" s="1234" t="s">
        <v>785</v>
      </c>
      <c r="HN11" s="1234" t="s">
        <v>783</v>
      </c>
      <c r="HO11" s="1234" t="s">
        <v>783</v>
      </c>
      <c r="HP11" s="1234" t="s">
        <v>783</v>
      </c>
      <c r="HQ11" s="1234" t="s">
        <v>783</v>
      </c>
      <c r="HR11" s="1234" t="s">
        <v>783</v>
      </c>
      <c r="HS11" s="1234">
        <v>3979179</v>
      </c>
      <c r="HT11" s="1234" t="s">
        <v>783</v>
      </c>
      <c r="HU11" s="1234" t="s">
        <v>786</v>
      </c>
      <c r="HV11" s="1234" t="s">
        <v>787</v>
      </c>
      <c r="HW11" s="1234">
        <v>4</v>
      </c>
      <c r="HX11" s="1234">
        <v>2014</v>
      </c>
      <c r="HY11" s="1234">
        <v>63</v>
      </c>
      <c r="HZ11" s="1234">
        <v>5122</v>
      </c>
      <c r="IA11" s="1234">
        <v>9821</v>
      </c>
      <c r="IB11" s="1242">
        <v>41697.500081018516</v>
      </c>
      <c r="IC11" s="1234" t="s">
        <v>788</v>
      </c>
      <c r="ID11" s="1234">
        <v>3974701</v>
      </c>
      <c r="IE11" s="1234">
        <v>2014</v>
      </c>
      <c r="IF11" s="1234">
        <v>1712</v>
      </c>
      <c r="IG11" s="1234" t="s">
        <v>783</v>
      </c>
      <c r="IH11" s="1234" t="s">
        <v>783</v>
      </c>
      <c r="II11" s="1234" t="s">
        <v>783</v>
      </c>
      <c r="IJ11" s="1234" t="s">
        <v>783</v>
      </c>
      <c r="IK11" s="1234" t="s">
        <v>783</v>
      </c>
      <c r="IL11" s="1234" t="s">
        <v>783</v>
      </c>
      <c r="IM11" s="1234" t="s">
        <v>783</v>
      </c>
      <c r="IN11" s="1234" t="s">
        <v>783</v>
      </c>
      <c r="IO11" s="1234" t="s">
        <v>783</v>
      </c>
      <c r="IP11" s="1234">
        <v>1649</v>
      </c>
      <c r="IQ11" s="1242">
        <v>37477.354571759257</v>
      </c>
      <c r="IR11" s="1234">
        <v>2</v>
      </c>
      <c r="IS11" s="1234" t="s">
        <v>793</v>
      </c>
      <c r="IT11" s="1234">
        <v>7</v>
      </c>
      <c r="IU11" s="1250">
        <v>41275</v>
      </c>
      <c r="IV11" s="1234" t="s">
        <v>783</v>
      </c>
      <c r="IW11" s="1234" t="s">
        <v>783</v>
      </c>
      <c r="IX11" s="1234" t="s">
        <v>783</v>
      </c>
      <c r="IY11" s="1234" t="s">
        <v>781</v>
      </c>
      <c r="IZ11" s="1234">
        <v>40</v>
      </c>
      <c r="JA11" s="1234" t="s">
        <v>794</v>
      </c>
      <c r="JB11" s="1234" t="s">
        <v>783</v>
      </c>
      <c r="JC11" s="1234" t="s">
        <v>783</v>
      </c>
      <c r="JD11" s="1234" t="s">
        <v>783</v>
      </c>
      <c r="JE11" s="1234">
        <v>329378</v>
      </c>
      <c r="JF11" s="1234" t="s">
        <v>783</v>
      </c>
      <c r="JG11" s="1234" t="s">
        <v>783</v>
      </c>
      <c r="JH11" s="1234" t="s">
        <v>799</v>
      </c>
      <c r="JI11" s="1234">
        <v>55</v>
      </c>
      <c r="JJ11" s="1234" t="s">
        <v>783</v>
      </c>
      <c r="JK11" s="1234" t="s">
        <v>783</v>
      </c>
      <c r="JL11" s="1234" t="s">
        <v>783</v>
      </c>
      <c r="JM11" s="1234" t="s">
        <v>796</v>
      </c>
      <c r="JN11" s="1234">
        <v>4</v>
      </c>
      <c r="JO11" s="1234">
        <v>3</v>
      </c>
      <c r="JP11" s="1234" t="s">
        <v>783</v>
      </c>
      <c r="JQ11" s="1234">
        <v>10711928</v>
      </c>
      <c r="JR11" s="1234">
        <v>2011</v>
      </c>
      <c r="JS11" s="1234">
        <v>3</v>
      </c>
      <c r="JT11" s="1234" t="s">
        <v>783</v>
      </c>
      <c r="JU11" s="1234" t="s">
        <v>783</v>
      </c>
      <c r="JV11" s="1234" t="s">
        <v>800</v>
      </c>
      <c r="JW11" s="1258">
        <v>4701.5764390000004</v>
      </c>
      <c r="JX11">
        <f>SUM(JW10:JW11)</f>
        <v>12932.603715000001</v>
      </c>
      <c r="JY11" s="225">
        <v>2.4493567642045457</v>
      </c>
    </row>
    <row r="12" spans="1:289" ht="16" thickBot="1">
      <c r="A12" s="905" t="s">
        <v>5</v>
      </c>
      <c r="B12" s="79">
        <f t="shared" si="0"/>
        <v>1</v>
      </c>
      <c r="C12" s="871" t="s">
        <v>113</v>
      </c>
      <c r="D12" s="489" t="s">
        <v>141</v>
      </c>
      <c r="E12" s="1129" t="s">
        <v>158</v>
      </c>
      <c r="F12" s="888">
        <v>0.18</v>
      </c>
      <c r="G12" s="120">
        <f t="shared" si="39"/>
        <v>3.91</v>
      </c>
      <c r="H12" s="46"/>
      <c r="I12" s="3">
        <f>F12</f>
        <v>0.18</v>
      </c>
      <c r="J12" s="29"/>
      <c r="K12" s="448"/>
      <c r="L12" s="451"/>
      <c r="M12" s="170">
        <v>2</v>
      </c>
      <c r="N12" s="71">
        <v>2</v>
      </c>
      <c r="O12" s="739">
        <v>4</v>
      </c>
      <c r="P12" s="1107">
        <f t="shared" si="1"/>
        <v>8</v>
      </c>
      <c r="Q12" s="1108">
        <v>125</v>
      </c>
      <c r="R12" s="46"/>
      <c r="S12" s="2">
        <f>I12</f>
        <v>0.18</v>
      </c>
      <c r="T12" s="41"/>
      <c r="U12" s="219">
        <f t="shared" si="41"/>
        <v>13500</v>
      </c>
      <c r="V12" s="1045" t="s">
        <v>643</v>
      </c>
      <c r="W12" s="1042">
        <f t="shared" si="40"/>
        <v>17550</v>
      </c>
      <c r="X12" s="537">
        <f t="shared" si="42"/>
        <v>4429.76</v>
      </c>
      <c r="Y12" s="538">
        <f t="shared" si="2"/>
        <v>3000</v>
      </c>
      <c r="Z12" s="1090">
        <f t="shared" si="3"/>
        <v>24979.760000000002</v>
      </c>
      <c r="AA12" s="1475">
        <f t="shared" si="43"/>
        <v>105345.73777777777</v>
      </c>
      <c r="AB12" s="1098"/>
      <c r="AC12" s="600">
        <v>2</v>
      </c>
      <c r="AD12" s="1056">
        <f t="shared" si="4"/>
        <v>1189.76</v>
      </c>
      <c r="AE12" s="1063">
        <v>0.25</v>
      </c>
      <c r="AF12" s="747">
        <f t="shared" si="5"/>
        <v>3240</v>
      </c>
      <c r="AG12" s="600"/>
      <c r="AH12" s="1056">
        <f t="shared" si="6"/>
        <v>0</v>
      </c>
      <c r="AI12" s="1070"/>
      <c r="AJ12" s="747">
        <f t="shared" si="7"/>
        <v>0</v>
      </c>
      <c r="AK12" s="1051"/>
      <c r="AL12" s="270">
        <v>0</v>
      </c>
      <c r="AM12" s="902"/>
      <c r="AN12" s="902">
        <v>2018</v>
      </c>
      <c r="AO12" s="18">
        <f t="shared" si="8"/>
        <v>0.18</v>
      </c>
      <c r="AP12" s="747">
        <f t="shared" si="9"/>
        <v>24979.760000000002</v>
      </c>
      <c r="AQ12" s="4" t="str">
        <f t="shared" si="10"/>
        <v xml:space="preserve"> </v>
      </c>
      <c r="AR12" s="747" t="str">
        <f t="shared" si="11"/>
        <v xml:space="preserve"> </v>
      </c>
      <c r="AS12" s="4" t="str">
        <f t="shared" si="12"/>
        <v xml:space="preserve"> </v>
      </c>
      <c r="AT12" s="747" t="str">
        <f t="shared" si="13"/>
        <v xml:space="preserve"> </v>
      </c>
      <c r="AU12" s="4" t="str">
        <f t="shared" si="14"/>
        <v xml:space="preserve"> </v>
      </c>
      <c r="AV12" s="747" t="str">
        <f t="shared" si="15"/>
        <v xml:space="preserve"> </v>
      </c>
      <c r="AW12" s="4" t="str">
        <f t="shared" si="16"/>
        <v xml:space="preserve"> </v>
      </c>
      <c r="AX12" s="747" t="str">
        <f t="shared" si="17"/>
        <v xml:space="preserve"> </v>
      </c>
      <c r="AY12" s="4" t="str">
        <f t="shared" si="18"/>
        <v xml:space="preserve"> </v>
      </c>
      <c r="AZ12" s="747" t="str">
        <f t="shared" si="19"/>
        <v xml:space="preserve"> </v>
      </c>
      <c r="BA12" s="4" t="str">
        <f t="shared" si="20"/>
        <v xml:space="preserve"> </v>
      </c>
      <c r="BB12" s="747" t="str">
        <f t="shared" si="21"/>
        <v xml:space="preserve"> </v>
      </c>
      <c r="BC12" s="4" t="str">
        <f t="shared" si="22"/>
        <v xml:space="preserve"> </v>
      </c>
      <c r="BD12" s="747" t="str">
        <f t="shared" si="23"/>
        <v xml:space="preserve"> </v>
      </c>
      <c r="BE12" s="4" t="str">
        <f t="shared" si="24"/>
        <v xml:space="preserve"> </v>
      </c>
      <c r="BF12" s="747" t="str">
        <f t="shared" si="25"/>
        <v xml:space="preserve"> </v>
      </c>
      <c r="BG12" s="4" t="str">
        <f t="shared" si="26"/>
        <v xml:space="preserve"> </v>
      </c>
      <c r="BH12" s="747" t="str">
        <f t="shared" si="27"/>
        <v xml:space="preserve"> </v>
      </c>
      <c r="BI12" s="4" t="str">
        <f t="shared" si="28"/>
        <v xml:space="preserve"> </v>
      </c>
      <c r="BJ12" s="747" t="str">
        <f t="shared" si="29"/>
        <v xml:space="preserve"> </v>
      </c>
      <c r="BK12" s="4" t="str">
        <f t="shared" si="30"/>
        <v xml:space="preserve"> </v>
      </c>
      <c r="BL12" s="747" t="str">
        <f t="shared" si="31"/>
        <v xml:space="preserve"> </v>
      </c>
      <c r="BM12" s="4" t="str">
        <f t="shared" si="32"/>
        <v xml:space="preserve"> </v>
      </c>
      <c r="BN12" s="747" t="str">
        <f t="shared" si="33"/>
        <v xml:space="preserve"> </v>
      </c>
      <c r="BO12" s="4" t="str">
        <f t="shared" si="34"/>
        <v xml:space="preserve"> </v>
      </c>
      <c r="BP12" s="747" t="str">
        <f t="shared" si="35"/>
        <v xml:space="preserve"> </v>
      </c>
      <c r="BQ12" s="4" t="str">
        <f t="shared" si="36"/>
        <v xml:space="preserve"> </v>
      </c>
      <c r="BR12" s="747" t="str">
        <f t="shared" si="37"/>
        <v xml:space="preserve"> </v>
      </c>
      <c r="BS12" s="503" t="s">
        <v>621</v>
      </c>
      <c r="BT12" s="504"/>
      <c r="BU12" s="100"/>
      <c r="BV12" s="100"/>
      <c r="BW12" s="100"/>
      <c r="BX12" s="100"/>
      <c r="BY12" s="100"/>
      <c r="BZ12" s="100"/>
      <c r="CA12" s="100"/>
      <c r="CB12" s="100"/>
      <c r="CC12" s="163">
        <f t="shared" si="38"/>
        <v>0</v>
      </c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  <c r="FD12" s="100"/>
      <c r="FE12" s="100"/>
      <c r="FF12" s="100"/>
      <c r="FG12" s="100"/>
      <c r="FH12" s="100"/>
      <c r="FI12" s="100"/>
      <c r="FJ12" s="100"/>
      <c r="FK12" s="100"/>
      <c r="FL12" s="100"/>
      <c r="FM12" s="100"/>
      <c r="FN12" s="100"/>
      <c r="FO12" s="100"/>
      <c r="FP12" s="100"/>
      <c r="FQ12" s="100"/>
      <c r="FR12" s="100"/>
      <c r="FS12" s="100"/>
      <c r="FT12" s="100"/>
      <c r="FU12" s="100"/>
      <c r="FV12" s="100"/>
      <c r="FW12" s="100"/>
      <c r="FX12" s="100"/>
      <c r="FY12" s="621" t="s">
        <v>382</v>
      </c>
      <c r="FZ12" s="622">
        <v>210</v>
      </c>
      <c r="GA12" s="622">
        <v>30289325</v>
      </c>
      <c r="GB12" s="622" t="s">
        <v>783</v>
      </c>
      <c r="GC12" s="622"/>
      <c r="GD12" s="622" t="s">
        <v>783</v>
      </c>
      <c r="GE12" s="622" t="s">
        <v>783</v>
      </c>
      <c r="GF12" s="622" t="s">
        <v>783</v>
      </c>
      <c r="GG12" s="622"/>
      <c r="GH12" s="622" t="s">
        <v>783</v>
      </c>
      <c r="GI12" s="622" t="s">
        <v>783</v>
      </c>
      <c r="GJ12" s="622"/>
      <c r="GK12" s="622" t="s">
        <v>783</v>
      </c>
      <c r="GL12" s="622" t="s">
        <v>781</v>
      </c>
      <c r="GM12" s="622" t="s">
        <v>783</v>
      </c>
      <c r="GN12" s="622" t="s">
        <v>783</v>
      </c>
      <c r="GO12" s="622" t="s">
        <v>783</v>
      </c>
      <c r="GP12" s="622" t="s">
        <v>783</v>
      </c>
      <c r="GQ12" s="622" t="s">
        <v>783</v>
      </c>
      <c r="GR12" s="622" t="s">
        <v>783</v>
      </c>
      <c r="GS12" s="622" t="s">
        <v>783</v>
      </c>
      <c r="GT12" s="622" t="s">
        <v>783</v>
      </c>
      <c r="GU12" s="622" t="s">
        <v>783</v>
      </c>
      <c r="GV12" s="622" t="s">
        <v>783</v>
      </c>
      <c r="GW12" s="622" t="s">
        <v>783</v>
      </c>
      <c r="GX12" s="622" t="s">
        <v>783</v>
      </c>
      <c r="GY12" s="622" t="s">
        <v>783</v>
      </c>
      <c r="GZ12" s="622">
        <v>1649</v>
      </c>
      <c r="HA12" s="622">
        <v>0</v>
      </c>
      <c r="HB12" s="622">
        <v>9</v>
      </c>
      <c r="HC12" s="622" t="s">
        <v>783</v>
      </c>
      <c r="HD12" s="622" t="s">
        <v>783</v>
      </c>
      <c r="HE12" s="622" t="s">
        <v>783</v>
      </c>
      <c r="HF12" s="622" t="s">
        <v>783</v>
      </c>
      <c r="HG12" s="622" t="s">
        <v>783</v>
      </c>
      <c r="HH12" s="622" t="s">
        <v>783</v>
      </c>
      <c r="HI12" s="622" t="s">
        <v>783</v>
      </c>
      <c r="HJ12" s="622" t="s">
        <v>783</v>
      </c>
      <c r="HK12" s="622" t="s">
        <v>783</v>
      </c>
      <c r="HL12" s="622" t="s">
        <v>783</v>
      </c>
      <c r="HM12" s="622" t="s">
        <v>783</v>
      </c>
      <c r="HN12" s="622" t="s">
        <v>783</v>
      </c>
      <c r="HO12" s="622" t="s">
        <v>783</v>
      </c>
      <c r="HP12" s="622" t="s">
        <v>783</v>
      </c>
      <c r="HQ12" s="622" t="s">
        <v>783</v>
      </c>
      <c r="HR12" s="622" t="s">
        <v>783</v>
      </c>
      <c r="HS12" s="622">
        <v>5074851</v>
      </c>
      <c r="HT12" s="622" t="s">
        <v>783</v>
      </c>
      <c r="HU12" s="622" t="s">
        <v>786</v>
      </c>
      <c r="HV12" s="622" t="s">
        <v>787</v>
      </c>
      <c r="HW12" s="622">
        <v>4</v>
      </c>
      <c r="HX12" s="622">
        <v>2014</v>
      </c>
      <c r="HY12" s="622">
        <v>63</v>
      </c>
      <c r="HZ12" s="622">
        <v>845</v>
      </c>
      <c r="IA12" s="622">
        <v>2059</v>
      </c>
      <c r="IB12" s="623">
        <v>41697.500081018516</v>
      </c>
      <c r="IC12" s="622" t="s">
        <v>788</v>
      </c>
      <c r="ID12" s="622">
        <v>5074850</v>
      </c>
      <c r="IE12" s="622" t="s">
        <v>783</v>
      </c>
      <c r="IF12" s="622">
        <v>1712</v>
      </c>
      <c r="IG12" s="622" t="s">
        <v>783</v>
      </c>
      <c r="IH12" s="622" t="s">
        <v>783</v>
      </c>
      <c r="II12" s="622" t="s">
        <v>783</v>
      </c>
      <c r="IJ12" s="622" t="s">
        <v>783</v>
      </c>
      <c r="IK12" s="622" t="s">
        <v>783</v>
      </c>
      <c r="IL12" s="622" t="s">
        <v>783</v>
      </c>
      <c r="IM12" s="622" t="s">
        <v>783</v>
      </c>
      <c r="IN12" s="622" t="s">
        <v>783</v>
      </c>
      <c r="IO12" s="622" t="s">
        <v>783</v>
      </c>
      <c r="IP12" s="622">
        <v>2108</v>
      </c>
      <c r="IQ12" s="623">
        <v>38587.423726851855</v>
      </c>
      <c r="IR12" s="622" t="s">
        <v>783</v>
      </c>
      <c r="IS12" s="622" t="s">
        <v>783</v>
      </c>
      <c r="IT12" s="622" t="s">
        <v>783</v>
      </c>
      <c r="IU12" s="622" t="s">
        <v>783</v>
      </c>
      <c r="IV12" s="622" t="s">
        <v>783</v>
      </c>
      <c r="IW12" s="622" t="s">
        <v>783</v>
      </c>
      <c r="IX12" s="622" t="s">
        <v>783</v>
      </c>
      <c r="IY12" s="622" t="s">
        <v>781</v>
      </c>
      <c r="IZ12" s="622" t="s">
        <v>783</v>
      </c>
      <c r="JA12" s="622" t="s">
        <v>783</v>
      </c>
      <c r="JB12" s="622" t="s">
        <v>783</v>
      </c>
      <c r="JC12" s="622" t="s">
        <v>783</v>
      </c>
      <c r="JD12" s="622" t="s">
        <v>783</v>
      </c>
      <c r="JE12" s="622">
        <v>329402</v>
      </c>
      <c r="JF12" s="622" t="s">
        <v>783</v>
      </c>
      <c r="JG12" s="622" t="s">
        <v>783</v>
      </c>
      <c r="JH12" s="622" t="s">
        <v>783</v>
      </c>
      <c r="JI12" s="622" t="s">
        <v>783</v>
      </c>
      <c r="JJ12" s="622" t="s">
        <v>783</v>
      </c>
      <c r="JK12" s="622" t="s">
        <v>783</v>
      </c>
      <c r="JL12" s="622" t="s">
        <v>783</v>
      </c>
      <c r="JM12" s="622" t="s">
        <v>783</v>
      </c>
      <c r="JN12" s="622">
        <v>4</v>
      </c>
      <c r="JO12" s="622" t="s">
        <v>783</v>
      </c>
      <c r="JP12" s="622" t="s">
        <v>783</v>
      </c>
      <c r="JQ12" s="622">
        <v>10711928</v>
      </c>
      <c r="JR12" s="622">
        <v>2011</v>
      </c>
      <c r="JS12" s="622">
        <v>3</v>
      </c>
      <c r="JT12" s="622" t="s">
        <v>783</v>
      </c>
      <c r="JU12" s="622" t="s">
        <v>783</v>
      </c>
      <c r="JV12" s="622" t="s">
        <v>828</v>
      </c>
      <c r="JW12" s="624">
        <v>1207.6382269999999</v>
      </c>
      <c r="JX12">
        <f>SUM(JW12:JW12)</f>
        <v>1207.6382269999999</v>
      </c>
      <c r="JY12" s="225">
        <v>0.38791780984848484</v>
      </c>
      <c r="JZ12" s="1501" t="s">
        <v>1003</v>
      </c>
    </row>
    <row r="13" spans="1:289" ht="16" thickBot="1">
      <c r="A13" s="905" t="s">
        <v>5</v>
      </c>
      <c r="B13" s="79">
        <f t="shared" si="0"/>
        <v>2</v>
      </c>
      <c r="C13" s="871" t="s">
        <v>1171</v>
      </c>
      <c r="D13" s="489" t="s">
        <v>177</v>
      </c>
      <c r="E13" s="1129" t="s">
        <v>623</v>
      </c>
      <c r="F13" s="888">
        <v>0.4</v>
      </c>
      <c r="G13" s="120">
        <f t="shared" si="39"/>
        <v>4.3100000000000005</v>
      </c>
      <c r="H13" s="46"/>
      <c r="I13" s="3">
        <v>0.4</v>
      </c>
      <c r="J13" s="29"/>
      <c r="K13" s="19" t="s">
        <v>38</v>
      </c>
      <c r="L13" s="8"/>
      <c r="M13" s="170">
        <v>3</v>
      </c>
      <c r="N13" s="71">
        <v>3</v>
      </c>
      <c r="O13" s="739">
        <v>5</v>
      </c>
      <c r="P13" s="1107">
        <f t="shared" si="1"/>
        <v>11</v>
      </c>
      <c r="Q13" s="1108">
        <v>125</v>
      </c>
      <c r="R13" s="46"/>
      <c r="S13" s="3"/>
      <c r="T13" s="41">
        <f>I13</f>
        <v>0.4</v>
      </c>
      <c r="U13" s="219">
        <f t="shared" si="41"/>
        <v>82800</v>
      </c>
      <c r="V13" s="1045" t="s">
        <v>643</v>
      </c>
      <c r="W13" s="1042">
        <f t="shared" si="40"/>
        <v>91080.000000000015</v>
      </c>
      <c r="X13" s="537">
        <f t="shared" si="42"/>
        <v>0</v>
      </c>
      <c r="Y13" s="538">
        <f t="shared" si="2"/>
        <v>8197.2000000000007</v>
      </c>
      <c r="Z13" s="1090">
        <f t="shared" si="3"/>
        <v>99277.200000000012</v>
      </c>
      <c r="AA13" s="1475">
        <f t="shared" si="43"/>
        <v>204622.93777777778</v>
      </c>
      <c r="AB13" s="1098"/>
      <c r="AC13" s="600"/>
      <c r="AD13" s="1056">
        <f t="shared" si="4"/>
        <v>0</v>
      </c>
      <c r="AE13" s="1063"/>
      <c r="AF13" s="747">
        <f t="shared" si="5"/>
        <v>0</v>
      </c>
      <c r="AG13" s="600"/>
      <c r="AH13" s="1056">
        <f t="shared" si="6"/>
        <v>0</v>
      </c>
      <c r="AI13" s="1070"/>
      <c r="AJ13" s="747">
        <f t="shared" si="7"/>
        <v>0</v>
      </c>
      <c r="AK13" s="1051"/>
      <c r="AL13" s="270">
        <v>0</v>
      </c>
      <c r="AM13" s="902"/>
      <c r="AN13" s="902">
        <v>2018</v>
      </c>
      <c r="AO13" s="18">
        <f t="shared" si="8"/>
        <v>0.4</v>
      </c>
      <c r="AP13" s="747">
        <f t="shared" si="9"/>
        <v>99277.200000000012</v>
      </c>
      <c r="AQ13" s="4" t="str">
        <f t="shared" si="10"/>
        <v xml:space="preserve"> </v>
      </c>
      <c r="AR13" s="747" t="str">
        <f t="shared" si="11"/>
        <v xml:space="preserve"> </v>
      </c>
      <c r="AS13" s="4" t="str">
        <f t="shared" si="12"/>
        <v xml:space="preserve"> </v>
      </c>
      <c r="AT13" s="747" t="str">
        <f t="shared" si="13"/>
        <v xml:space="preserve"> </v>
      </c>
      <c r="AU13" s="4" t="str">
        <f t="shared" si="14"/>
        <v xml:space="preserve"> </v>
      </c>
      <c r="AV13" s="747" t="str">
        <f t="shared" si="15"/>
        <v xml:space="preserve"> </v>
      </c>
      <c r="AW13" s="4" t="str">
        <f t="shared" si="16"/>
        <v xml:space="preserve"> </v>
      </c>
      <c r="AX13" s="747" t="str">
        <f t="shared" si="17"/>
        <v xml:space="preserve"> </v>
      </c>
      <c r="AY13" s="4" t="str">
        <f t="shared" si="18"/>
        <v xml:space="preserve"> </v>
      </c>
      <c r="AZ13" s="747" t="str">
        <f t="shared" si="19"/>
        <v xml:space="preserve"> </v>
      </c>
      <c r="BA13" s="4" t="str">
        <f t="shared" si="20"/>
        <v xml:space="preserve"> </v>
      </c>
      <c r="BB13" s="747" t="str">
        <f t="shared" si="21"/>
        <v xml:space="preserve"> </v>
      </c>
      <c r="BC13" s="4" t="str">
        <f t="shared" si="22"/>
        <v xml:space="preserve"> </v>
      </c>
      <c r="BD13" s="747" t="str">
        <f t="shared" si="23"/>
        <v xml:space="preserve"> </v>
      </c>
      <c r="BE13" s="4" t="str">
        <f t="shared" si="24"/>
        <v xml:space="preserve"> </v>
      </c>
      <c r="BF13" s="747" t="str">
        <f t="shared" si="25"/>
        <v xml:space="preserve"> </v>
      </c>
      <c r="BG13" s="4" t="str">
        <f t="shared" si="26"/>
        <v xml:space="preserve"> </v>
      </c>
      <c r="BH13" s="747" t="str">
        <f t="shared" si="27"/>
        <v xml:space="preserve"> </v>
      </c>
      <c r="BI13" s="4" t="str">
        <f t="shared" si="28"/>
        <v xml:space="preserve"> </v>
      </c>
      <c r="BJ13" s="747" t="str">
        <f t="shared" si="29"/>
        <v xml:space="preserve"> </v>
      </c>
      <c r="BK13" s="4" t="str">
        <f t="shared" si="30"/>
        <v xml:space="preserve"> </v>
      </c>
      <c r="BL13" s="747" t="str">
        <f t="shared" si="31"/>
        <v xml:space="preserve"> </v>
      </c>
      <c r="BM13" s="4" t="str">
        <f t="shared" si="32"/>
        <v xml:space="preserve"> </v>
      </c>
      <c r="BN13" s="747" t="str">
        <f t="shared" si="33"/>
        <v xml:space="preserve"> </v>
      </c>
      <c r="BO13" s="4" t="str">
        <f t="shared" si="34"/>
        <v xml:space="preserve"> </v>
      </c>
      <c r="BP13" s="747" t="str">
        <f t="shared" si="35"/>
        <v xml:space="preserve"> </v>
      </c>
      <c r="BQ13" s="4" t="str">
        <f t="shared" si="36"/>
        <v xml:space="preserve"> </v>
      </c>
      <c r="BR13" s="747" t="str">
        <f t="shared" si="37"/>
        <v xml:space="preserve"> </v>
      </c>
      <c r="BS13" s="505" t="s">
        <v>622</v>
      </c>
      <c r="BT13" s="506"/>
      <c r="BU13" s="281"/>
      <c r="BV13" s="281"/>
      <c r="BW13" s="281"/>
      <c r="BX13" s="281"/>
      <c r="BY13" s="281"/>
      <c r="BZ13" s="281"/>
      <c r="CA13" s="281"/>
      <c r="CB13" s="281"/>
      <c r="CC13" s="163">
        <f t="shared" si="38"/>
        <v>0</v>
      </c>
      <c r="CD13" s="281"/>
      <c r="CE13" s="281"/>
      <c r="CF13" s="281"/>
      <c r="CG13" s="281"/>
      <c r="CH13" s="281"/>
      <c r="CI13" s="281"/>
      <c r="CJ13" s="281"/>
      <c r="CK13" s="281"/>
      <c r="CL13" s="281"/>
      <c r="CM13" s="281"/>
      <c r="CN13" s="281"/>
      <c r="CO13" s="281"/>
      <c r="CP13" s="281"/>
      <c r="CQ13" s="281"/>
      <c r="CR13" s="281"/>
      <c r="CS13" s="281"/>
      <c r="CT13" s="281"/>
      <c r="CU13" s="281"/>
      <c r="CV13" s="281"/>
      <c r="CW13" s="281"/>
      <c r="CX13" s="281"/>
      <c r="CY13" s="281"/>
      <c r="CZ13" s="281"/>
      <c r="DA13" s="281"/>
      <c r="DB13" s="281"/>
      <c r="DC13" s="281"/>
      <c r="DD13" s="281"/>
      <c r="DE13" s="281"/>
      <c r="DF13" s="281"/>
      <c r="DG13" s="281"/>
      <c r="DH13" s="281"/>
      <c r="DI13" s="281"/>
      <c r="DJ13" s="281"/>
      <c r="DK13" s="281"/>
      <c r="DL13" s="281"/>
      <c r="DM13" s="281"/>
      <c r="DN13" s="281"/>
      <c r="DO13" s="281"/>
      <c r="DP13" s="281"/>
      <c r="DQ13" s="281"/>
      <c r="DR13" s="281"/>
      <c r="DS13" s="281"/>
      <c r="DT13" s="281"/>
      <c r="DU13" s="281"/>
      <c r="DV13" s="281"/>
      <c r="DW13" s="281"/>
      <c r="DX13" s="281"/>
      <c r="DY13" s="281"/>
      <c r="DZ13" s="281"/>
      <c r="EA13" s="281"/>
      <c r="EB13" s="281"/>
      <c r="EC13" s="281"/>
      <c r="ED13" s="281"/>
      <c r="EE13" s="281"/>
      <c r="EF13" s="281"/>
      <c r="EG13" s="281"/>
      <c r="EH13" s="281"/>
      <c r="EI13" s="281"/>
      <c r="EJ13" s="281"/>
      <c r="EK13" s="281"/>
      <c r="EL13" s="281"/>
      <c r="EM13" s="281"/>
      <c r="EN13" s="281"/>
      <c r="EO13" s="281"/>
      <c r="EP13" s="281"/>
      <c r="EQ13" s="281"/>
      <c r="ER13" s="281"/>
      <c r="ES13" s="281"/>
      <c r="ET13" s="281"/>
      <c r="EU13" s="281"/>
      <c r="EV13" s="281"/>
      <c r="EW13" s="281"/>
      <c r="EX13" s="281"/>
      <c r="EY13" s="281"/>
      <c r="EZ13" s="281"/>
      <c r="FA13" s="281"/>
      <c r="FB13" s="281"/>
      <c r="FC13" s="281"/>
      <c r="FD13" s="281"/>
      <c r="FE13" s="281"/>
      <c r="FF13" s="281"/>
      <c r="FG13" s="281"/>
      <c r="FH13" s="281"/>
      <c r="FI13" s="281"/>
      <c r="FJ13" s="281"/>
      <c r="FK13" s="281"/>
      <c r="FL13" s="281"/>
      <c r="FM13" s="281"/>
      <c r="FN13" s="281"/>
      <c r="FO13" s="281"/>
      <c r="FP13" s="281"/>
      <c r="FQ13" s="281"/>
      <c r="FR13" s="281"/>
      <c r="FS13" s="281"/>
      <c r="FT13" s="281"/>
      <c r="FU13" s="281"/>
      <c r="FV13" s="281"/>
      <c r="FW13" s="281"/>
      <c r="FX13" s="281"/>
      <c r="FY13" s="625" t="s">
        <v>384</v>
      </c>
      <c r="FZ13" s="626">
        <v>25</v>
      </c>
      <c r="GA13" s="626">
        <v>30289328</v>
      </c>
      <c r="GB13" s="626">
        <v>55</v>
      </c>
      <c r="GC13" s="626" t="s">
        <v>798</v>
      </c>
      <c r="GD13" s="626">
        <v>16</v>
      </c>
      <c r="GE13" s="626">
        <v>1970</v>
      </c>
      <c r="GF13" s="626">
        <v>0</v>
      </c>
      <c r="GG13" s="626" t="s">
        <v>792</v>
      </c>
      <c r="GH13" s="626">
        <v>0</v>
      </c>
      <c r="GI13" s="626">
        <v>0</v>
      </c>
      <c r="GJ13" s="626" t="s">
        <v>792</v>
      </c>
      <c r="GK13" s="626">
        <v>0</v>
      </c>
      <c r="GL13" s="626" t="s">
        <v>781</v>
      </c>
      <c r="GM13" s="626" t="s">
        <v>782</v>
      </c>
      <c r="GN13" s="626">
        <v>66</v>
      </c>
      <c r="GO13" s="626" t="s">
        <v>783</v>
      </c>
      <c r="GP13" s="626">
        <v>0</v>
      </c>
      <c r="GQ13" s="626">
        <v>0</v>
      </c>
      <c r="GR13" s="626">
        <v>4</v>
      </c>
      <c r="GS13" s="626">
        <v>2</v>
      </c>
      <c r="GT13" s="626">
        <v>1</v>
      </c>
      <c r="GU13" s="626" t="s">
        <v>783</v>
      </c>
      <c r="GV13" s="626" t="s">
        <v>783</v>
      </c>
      <c r="GW13" s="626" t="s">
        <v>783</v>
      </c>
      <c r="GX13" s="626" t="s">
        <v>783</v>
      </c>
      <c r="GY13" s="626" t="s">
        <v>783</v>
      </c>
      <c r="GZ13" s="626">
        <v>1649</v>
      </c>
      <c r="HA13" s="626">
        <v>0.75</v>
      </c>
      <c r="HB13" s="626">
        <v>5</v>
      </c>
      <c r="HC13" s="626" t="s">
        <v>783</v>
      </c>
      <c r="HD13" s="626" t="s">
        <v>782</v>
      </c>
      <c r="HE13" s="626">
        <v>35</v>
      </c>
      <c r="HF13" s="626" t="s">
        <v>783</v>
      </c>
      <c r="HG13" s="626">
        <v>0</v>
      </c>
      <c r="HH13" s="626" t="s">
        <v>783</v>
      </c>
      <c r="HI13" s="626">
        <v>0</v>
      </c>
      <c r="HJ13" s="626">
        <v>1</v>
      </c>
      <c r="HK13" s="626">
        <v>45</v>
      </c>
      <c r="HL13" s="626" t="s">
        <v>784</v>
      </c>
      <c r="HM13" s="626" t="s">
        <v>785</v>
      </c>
      <c r="HN13" s="626" t="s">
        <v>783</v>
      </c>
      <c r="HO13" s="626" t="s">
        <v>783</v>
      </c>
      <c r="HP13" s="626" t="s">
        <v>783</v>
      </c>
      <c r="HQ13" s="626" t="s">
        <v>783</v>
      </c>
      <c r="HR13" s="626" t="s">
        <v>783</v>
      </c>
      <c r="HS13" s="626">
        <v>3980155</v>
      </c>
      <c r="HT13" s="626" t="s">
        <v>783</v>
      </c>
      <c r="HU13" s="626" t="s">
        <v>786</v>
      </c>
      <c r="HV13" s="626" t="s">
        <v>787</v>
      </c>
      <c r="HW13" s="626">
        <v>4</v>
      </c>
      <c r="HX13" s="626">
        <v>2014</v>
      </c>
      <c r="HY13" s="626">
        <v>63</v>
      </c>
      <c r="HZ13" s="626">
        <v>0</v>
      </c>
      <c r="IA13" s="626">
        <v>3960</v>
      </c>
      <c r="IB13" s="627">
        <v>41697.500081018516</v>
      </c>
      <c r="IC13" s="626" t="s">
        <v>788</v>
      </c>
      <c r="ID13" s="626">
        <v>3975677</v>
      </c>
      <c r="IE13" s="626">
        <v>2014</v>
      </c>
      <c r="IF13" s="626">
        <v>1712</v>
      </c>
      <c r="IG13" s="626" t="s">
        <v>783</v>
      </c>
      <c r="IH13" s="626" t="s">
        <v>783</v>
      </c>
      <c r="II13" s="626" t="s">
        <v>783</v>
      </c>
      <c r="IJ13" s="626" t="s">
        <v>783</v>
      </c>
      <c r="IK13" s="626" t="s">
        <v>783</v>
      </c>
      <c r="IL13" s="626" t="s">
        <v>783</v>
      </c>
      <c r="IM13" s="626" t="s">
        <v>783</v>
      </c>
      <c r="IN13" s="626" t="s">
        <v>783</v>
      </c>
      <c r="IO13" s="626" t="s">
        <v>783</v>
      </c>
      <c r="IP13" s="626">
        <v>1649</v>
      </c>
      <c r="IQ13" s="627">
        <v>37477.354571759257</v>
      </c>
      <c r="IR13" s="626">
        <v>2</v>
      </c>
      <c r="IS13" s="626" t="s">
        <v>793</v>
      </c>
      <c r="IT13" s="626">
        <v>1</v>
      </c>
      <c r="IU13" s="665">
        <v>41275</v>
      </c>
      <c r="IV13" s="626" t="s">
        <v>783</v>
      </c>
      <c r="IW13" s="626" t="s">
        <v>783</v>
      </c>
      <c r="IX13" s="626" t="s">
        <v>783</v>
      </c>
      <c r="IY13" s="626" t="s">
        <v>781</v>
      </c>
      <c r="IZ13" s="626">
        <v>45</v>
      </c>
      <c r="JA13" s="626" t="s">
        <v>789</v>
      </c>
      <c r="JB13" s="626" t="s">
        <v>783</v>
      </c>
      <c r="JC13" s="626" t="s">
        <v>783</v>
      </c>
      <c r="JD13" s="626" t="s">
        <v>783</v>
      </c>
      <c r="JE13" s="626">
        <v>329403</v>
      </c>
      <c r="JF13" s="626" t="s">
        <v>783</v>
      </c>
      <c r="JG13" s="626" t="s">
        <v>783</v>
      </c>
      <c r="JH13" s="626" t="s">
        <v>795</v>
      </c>
      <c r="JI13" s="626">
        <v>55</v>
      </c>
      <c r="JJ13" s="626" t="s">
        <v>783</v>
      </c>
      <c r="JK13" s="626" t="s">
        <v>783</v>
      </c>
      <c r="JL13" s="626" t="s">
        <v>783</v>
      </c>
      <c r="JM13" s="626" t="s">
        <v>790</v>
      </c>
      <c r="JN13" s="626">
        <v>4</v>
      </c>
      <c r="JO13" s="626">
        <v>3</v>
      </c>
      <c r="JP13" s="626" t="s">
        <v>783</v>
      </c>
      <c r="JQ13" s="626" t="s">
        <v>783</v>
      </c>
      <c r="JR13" s="626" t="s">
        <v>783</v>
      </c>
      <c r="JS13" s="626" t="s">
        <v>783</v>
      </c>
      <c r="JT13" s="626" t="s">
        <v>783</v>
      </c>
      <c r="JU13" s="626" t="s">
        <v>783</v>
      </c>
      <c r="JV13" s="626" t="s">
        <v>829</v>
      </c>
      <c r="JW13" s="628">
        <v>3979.9378940000001</v>
      </c>
      <c r="JX13">
        <f>JW13</f>
        <v>3979.9378940000001</v>
      </c>
      <c r="JY13" s="225">
        <v>0.75377611628787877</v>
      </c>
    </row>
    <row r="14" spans="1:289" ht="16" thickBot="1">
      <c r="A14" s="905" t="s">
        <v>5</v>
      </c>
      <c r="B14" s="79">
        <f t="shared" si="0"/>
        <v>1</v>
      </c>
      <c r="C14" s="871" t="s">
        <v>39</v>
      </c>
      <c r="D14" s="489" t="s">
        <v>623</v>
      </c>
      <c r="E14" s="1129" t="s">
        <v>178</v>
      </c>
      <c r="F14" s="888">
        <v>2.39</v>
      </c>
      <c r="G14" s="120">
        <f t="shared" si="39"/>
        <v>6.7000000000000011</v>
      </c>
      <c r="H14" s="46"/>
      <c r="I14" s="3">
        <v>2.39</v>
      </c>
      <c r="J14" s="29"/>
      <c r="K14" s="17" t="s">
        <v>38</v>
      </c>
      <c r="L14" s="9"/>
      <c r="M14" s="170">
        <v>3</v>
      </c>
      <c r="N14" s="71">
        <v>3</v>
      </c>
      <c r="O14" s="739">
        <v>5</v>
      </c>
      <c r="P14" s="1107">
        <f t="shared" si="1"/>
        <v>11</v>
      </c>
      <c r="Q14" s="1108">
        <v>125</v>
      </c>
      <c r="R14" s="46"/>
      <c r="S14" s="3">
        <f>I14</f>
        <v>2.39</v>
      </c>
      <c r="T14" s="41"/>
      <c r="U14" s="219">
        <f t="shared" si="41"/>
        <v>179250</v>
      </c>
      <c r="V14" s="1045" t="s">
        <v>642</v>
      </c>
      <c r="W14" s="1042">
        <f t="shared" si="40"/>
        <v>179250</v>
      </c>
      <c r="X14" s="537">
        <f t="shared" si="42"/>
        <v>0</v>
      </c>
      <c r="Y14" s="538">
        <f t="shared" si="2"/>
        <v>500</v>
      </c>
      <c r="Z14" s="1090">
        <f t="shared" si="3"/>
        <v>179750</v>
      </c>
      <c r="AA14" s="1475">
        <f t="shared" si="43"/>
        <v>384372.93777777778</v>
      </c>
      <c r="AB14" s="1098"/>
      <c r="AC14" s="600"/>
      <c r="AD14" s="1056">
        <f t="shared" si="4"/>
        <v>0</v>
      </c>
      <c r="AE14" s="1063"/>
      <c r="AF14" s="747">
        <f t="shared" si="5"/>
        <v>0</v>
      </c>
      <c r="AG14" s="600"/>
      <c r="AH14" s="1056">
        <f t="shared" si="6"/>
        <v>0</v>
      </c>
      <c r="AI14" s="1070"/>
      <c r="AJ14" s="747">
        <f t="shared" si="7"/>
        <v>0</v>
      </c>
      <c r="AK14" s="1051"/>
      <c r="AL14" s="270">
        <v>0</v>
      </c>
      <c r="AM14" s="902"/>
      <c r="AN14" s="902">
        <v>2018</v>
      </c>
      <c r="AO14" s="18">
        <f t="shared" si="8"/>
        <v>2.39</v>
      </c>
      <c r="AP14" s="747">
        <f t="shared" si="9"/>
        <v>179750</v>
      </c>
      <c r="AQ14" s="4" t="str">
        <f t="shared" si="10"/>
        <v xml:space="preserve"> </v>
      </c>
      <c r="AR14" s="747" t="str">
        <f t="shared" si="11"/>
        <v xml:space="preserve"> </v>
      </c>
      <c r="AS14" s="4" t="str">
        <f t="shared" si="12"/>
        <v xml:space="preserve"> </v>
      </c>
      <c r="AT14" s="747" t="str">
        <f t="shared" si="13"/>
        <v xml:space="preserve"> </v>
      </c>
      <c r="AU14" s="4" t="str">
        <f t="shared" si="14"/>
        <v xml:space="preserve"> </v>
      </c>
      <c r="AV14" s="747" t="str">
        <f t="shared" si="15"/>
        <v xml:space="preserve"> </v>
      </c>
      <c r="AW14" s="4" t="str">
        <f t="shared" si="16"/>
        <v xml:space="preserve"> </v>
      </c>
      <c r="AX14" s="747" t="str">
        <f t="shared" si="17"/>
        <v xml:space="preserve"> </v>
      </c>
      <c r="AY14" s="4" t="str">
        <f t="shared" si="18"/>
        <v xml:space="preserve"> </v>
      </c>
      <c r="AZ14" s="747" t="str">
        <f t="shared" si="19"/>
        <v xml:space="preserve"> </v>
      </c>
      <c r="BA14" s="4" t="str">
        <f t="shared" si="20"/>
        <v xml:space="preserve"> </v>
      </c>
      <c r="BB14" s="747" t="str">
        <f t="shared" si="21"/>
        <v xml:space="preserve"> </v>
      </c>
      <c r="BC14" s="4" t="str">
        <f t="shared" si="22"/>
        <v xml:space="preserve"> </v>
      </c>
      <c r="BD14" s="747" t="str">
        <f t="shared" si="23"/>
        <v xml:space="preserve"> </v>
      </c>
      <c r="BE14" s="4" t="str">
        <f t="shared" si="24"/>
        <v xml:space="preserve"> </v>
      </c>
      <c r="BF14" s="747" t="str">
        <f t="shared" si="25"/>
        <v xml:space="preserve"> </v>
      </c>
      <c r="BG14" s="4" t="str">
        <f t="shared" si="26"/>
        <v xml:space="preserve"> </v>
      </c>
      <c r="BH14" s="747" t="str">
        <f t="shared" si="27"/>
        <v xml:space="preserve"> </v>
      </c>
      <c r="BI14" s="4" t="str">
        <f t="shared" si="28"/>
        <v xml:space="preserve"> </v>
      </c>
      <c r="BJ14" s="747" t="str">
        <f t="shared" si="29"/>
        <v xml:space="preserve"> </v>
      </c>
      <c r="BK14" s="4" t="str">
        <f t="shared" si="30"/>
        <v xml:space="preserve"> </v>
      </c>
      <c r="BL14" s="747" t="str">
        <f t="shared" si="31"/>
        <v xml:space="preserve"> </v>
      </c>
      <c r="BM14" s="4" t="str">
        <f t="shared" si="32"/>
        <v xml:space="preserve"> </v>
      </c>
      <c r="BN14" s="747" t="str">
        <f t="shared" si="33"/>
        <v xml:space="preserve"> </v>
      </c>
      <c r="BO14" s="4" t="str">
        <f t="shared" si="34"/>
        <v xml:space="preserve"> </v>
      </c>
      <c r="BP14" s="747" t="str">
        <f t="shared" si="35"/>
        <v xml:space="preserve"> </v>
      </c>
      <c r="BQ14" s="4" t="str">
        <f t="shared" si="36"/>
        <v xml:space="preserve"> </v>
      </c>
      <c r="BR14" s="747" t="str">
        <f t="shared" si="37"/>
        <v xml:space="preserve"> </v>
      </c>
      <c r="BS14" s="502" t="s">
        <v>622</v>
      </c>
      <c r="BT14" s="502"/>
      <c r="BU14" s="389"/>
      <c r="BV14" s="389"/>
      <c r="BW14" s="389"/>
      <c r="BX14" s="389"/>
      <c r="BY14" s="389"/>
      <c r="BZ14" s="389"/>
      <c r="CA14" s="389"/>
      <c r="CB14" s="389"/>
      <c r="CC14" s="163">
        <f t="shared" si="38"/>
        <v>0</v>
      </c>
      <c r="CD14" s="389"/>
      <c r="CE14" s="389"/>
      <c r="CF14" s="389"/>
      <c r="CG14" s="389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  <c r="DO14" s="389"/>
      <c r="DP14" s="389"/>
      <c r="DQ14" s="389"/>
      <c r="DR14" s="389"/>
      <c r="DS14" s="389"/>
      <c r="DT14" s="389"/>
      <c r="DU14" s="389"/>
      <c r="DV14" s="389"/>
      <c r="DW14" s="389"/>
      <c r="DX14" s="389"/>
      <c r="DY14" s="389"/>
      <c r="DZ14" s="389"/>
      <c r="EA14" s="389"/>
      <c r="EB14" s="389"/>
      <c r="EC14" s="389"/>
      <c r="ED14" s="389"/>
      <c r="EE14" s="389"/>
      <c r="EF14" s="389"/>
      <c r="EG14" s="389"/>
      <c r="EH14" s="389"/>
      <c r="EI14" s="389"/>
      <c r="EJ14" s="389"/>
      <c r="EK14" s="389"/>
      <c r="EL14" s="389"/>
      <c r="EM14" s="389"/>
      <c r="EN14" s="389"/>
      <c r="EO14" s="389"/>
      <c r="EP14" s="389"/>
      <c r="EQ14" s="389"/>
      <c r="ER14" s="389"/>
      <c r="ES14" s="389"/>
      <c r="ET14" s="389"/>
      <c r="EU14" s="389"/>
      <c r="EV14" s="389"/>
      <c r="EW14" s="389"/>
      <c r="EX14" s="389"/>
      <c r="EY14" s="389"/>
      <c r="EZ14" s="389"/>
      <c r="FA14" s="389"/>
      <c r="FB14" s="389"/>
      <c r="FC14" s="389"/>
      <c r="FD14" s="389"/>
      <c r="FE14" s="389"/>
      <c r="FF14" s="389"/>
      <c r="FG14" s="389"/>
      <c r="FH14" s="389"/>
      <c r="FI14" s="389"/>
      <c r="FJ14" s="389"/>
      <c r="FK14" s="389"/>
      <c r="FL14" s="389"/>
      <c r="FM14" s="389"/>
      <c r="FN14" s="389"/>
      <c r="FO14" s="389"/>
      <c r="FP14" s="389"/>
      <c r="FQ14" s="389"/>
      <c r="FR14" s="389"/>
      <c r="FS14" s="389"/>
      <c r="FT14" s="389"/>
      <c r="FU14" s="389"/>
      <c r="FV14" s="389"/>
      <c r="FW14" s="389"/>
      <c r="FX14" s="389"/>
      <c r="FY14" s="660" t="s">
        <v>331</v>
      </c>
      <c r="FZ14" s="661">
        <v>103</v>
      </c>
      <c r="GA14" s="661">
        <v>30289314</v>
      </c>
      <c r="GB14" s="661">
        <v>35</v>
      </c>
      <c r="GC14" s="661" t="s">
        <v>3</v>
      </c>
      <c r="GD14" s="661">
        <v>16</v>
      </c>
      <c r="GE14" s="661">
        <v>1973</v>
      </c>
      <c r="GF14" s="661">
        <v>0</v>
      </c>
      <c r="GG14" s="661" t="s">
        <v>792</v>
      </c>
      <c r="GH14" s="661">
        <v>0</v>
      </c>
      <c r="GI14" s="661">
        <v>0</v>
      </c>
      <c r="GJ14" s="661" t="s">
        <v>792</v>
      </c>
      <c r="GK14" s="661">
        <v>0</v>
      </c>
      <c r="GL14" s="661" t="s">
        <v>781</v>
      </c>
      <c r="GM14" s="661" t="s">
        <v>782</v>
      </c>
      <c r="GN14" s="661">
        <v>66</v>
      </c>
      <c r="GO14" s="661" t="s">
        <v>783</v>
      </c>
      <c r="GP14" s="661">
        <v>0</v>
      </c>
      <c r="GQ14" s="661">
        <v>0</v>
      </c>
      <c r="GR14" s="661">
        <v>4</v>
      </c>
      <c r="GS14" s="661">
        <v>2</v>
      </c>
      <c r="GT14" s="661">
        <v>2</v>
      </c>
      <c r="GU14" s="661" t="s">
        <v>783</v>
      </c>
      <c r="GV14" s="661" t="s">
        <v>783</v>
      </c>
      <c r="GW14" s="661" t="s">
        <v>783</v>
      </c>
      <c r="GX14" s="661" t="s">
        <v>783</v>
      </c>
      <c r="GY14" s="661" t="s">
        <v>783</v>
      </c>
      <c r="GZ14" s="661">
        <v>1649</v>
      </c>
      <c r="HA14" s="661">
        <v>0.12</v>
      </c>
      <c r="HB14" s="661">
        <v>5</v>
      </c>
      <c r="HC14" s="661" t="s">
        <v>783</v>
      </c>
      <c r="HD14" s="661" t="s">
        <v>782</v>
      </c>
      <c r="HE14" s="661">
        <v>15</v>
      </c>
      <c r="HF14" s="661" t="s">
        <v>783</v>
      </c>
      <c r="HG14" s="661">
        <v>0</v>
      </c>
      <c r="HH14" s="661" t="s">
        <v>783</v>
      </c>
      <c r="HI14" s="661">
        <v>0</v>
      </c>
      <c r="HJ14" s="661">
        <v>1</v>
      </c>
      <c r="HK14" s="661">
        <v>45</v>
      </c>
      <c r="HL14" s="661" t="s">
        <v>784</v>
      </c>
      <c r="HM14" s="661" t="s">
        <v>785</v>
      </c>
      <c r="HN14" s="661" t="s">
        <v>783</v>
      </c>
      <c r="HO14" s="661" t="s">
        <v>783</v>
      </c>
      <c r="HP14" s="661" t="s">
        <v>783</v>
      </c>
      <c r="HQ14" s="661" t="s">
        <v>783</v>
      </c>
      <c r="HR14" s="661" t="s">
        <v>783</v>
      </c>
      <c r="HS14" s="661">
        <v>3978925</v>
      </c>
      <c r="HT14" s="661" t="s">
        <v>783</v>
      </c>
      <c r="HU14" s="661" t="s">
        <v>786</v>
      </c>
      <c r="HV14" s="661" t="s">
        <v>787</v>
      </c>
      <c r="HW14" s="661">
        <v>4</v>
      </c>
      <c r="HX14" s="661">
        <v>2014</v>
      </c>
      <c r="HY14" s="661">
        <v>63</v>
      </c>
      <c r="HZ14" s="661">
        <v>0</v>
      </c>
      <c r="IA14" s="661">
        <v>634</v>
      </c>
      <c r="IB14" s="662">
        <v>41697.500081018516</v>
      </c>
      <c r="IC14" s="661" t="s">
        <v>788</v>
      </c>
      <c r="ID14" s="661">
        <v>3974447</v>
      </c>
      <c r="IE14" s="661">
        <v>2014</v>
      </c>
      <c r="IF14" s="661">
        <v>1712</v>
      </c>
      <c r="IG14" s="661" t="s">
        <v>783</v>
      </c>
      <c r="IH14" s="661" t="s">
        <v>783</v>
      </c>
      <c r="II14" s="661" t="s">
        <v>783</v>
      </c>
      <c r="IJ14" s="661" t="s">
        <v>783</v>
      </c>
      <c r="IK14" s="661" t="s">
        <v>783</v>
      </c>
      <c r="IL14" s="661" t="s">
        <v>783</v>
      </c>
      <c r="IM14" s="661" t="s">
        <v>783</v>
      </c>
      <c r="IN14" s="661" t="s">
        <v>783</v>
      </c>
      <c r="IO14" s="661" t="s">
        <v>783</v>
      </c>
      <c r="IP14" s="661">
        <v>1649</v>
      </c>
      <c r="IQ14" s="662">
        <v>37477.354571759257</v>
      </c>
      <c r="IR14" s="661">
        <v>4</v>
      </c>
      <c r="IS14" s="661" t="s">
        <v>793</v>
      </c>
      <c r="IT14" s="661">
        <v>2</v>
      </c>
      <c r="IU14" s="663">
        <v>41275</v>
      </c>
      <c r="IV14" s="661" t="s">
        <v>783</v>
      </c>
      <c r="IW14" s="661" t="s">
        <v>783</v>
      </c>
      <c r="IX14" s="661" t="s">
        <v>783</v>
      </c>
      <c r="IY14" s="661" t="s">
        <v>781</v>
      </c>
      <c r="IZ14" s="661">
        <v>45</v>
      </c>
      <c r="JA14" s="661" t="s">
        <v>789</v>
      </c>
      <c r="JB14" s="661" t="s">
        <v>783</v>
      </c>
      <c r="JC14" s="661" t="s">
        <v>783</v>
      </c>
      <c r="JD14" s="661" t="s">
        <v>783</v>
      </c>
      <c r="JE14" s="661">
        <v>329392</v>
      </c>
      <c r="JF14" s="661" t="s">
        <v>783</v>
      </c>
      <c r="JG14" s="661" t="s">
        <v>783</v>
      </c>
      <c r="JH14" s="661" t="s">
        <v>804</v>
      </c>
      <c r="JI14" s="661">
        <v>35</v>
      </c>
      <c r="JJ14" s="661" t="s">
        <v>783</v>
      </c>
      <c r="JK14" s="661" t="s">
        <v>783</v>
      </c>
      <c r="JL14" s="661" t="s">
        <v>783</v>
      </c>
      <c r="JM14" s="661" t="s">
        <v>790</v>
      </c>
      <c r="JN14" s="661">
        <v>4</v>
      </c>
      <c r="JO14" s="661">
        <v>1</v>
      </c>
      <c r="JP14" s="661" t="s">
        <v>783</v>
      </c>
      <c r="JQ14" s="661">
        <v>12683066</v>
      </c>
      <c r="JR14" s="661">
        <v>2013</v>
      </c>
      <c r="JS14" s="661">
        <v>12</v>
      </c>
      <c r="JT14" s="661" t="s">
        <v>783</v>
      </c>
      <c r="JU14" s="661" t="s">
        <v>783</v>
      </c>
      <c r="JV14" s="661" t="s">
        <v>823</v>
      </c>
      <c r="JW14" s="664">
        <v>565.68701199999998</v>
      </c>
      <c r="JX14">
        <f>JW14</f>
        <v>565.68701199999998</v>
      </c>
      <c r="JY14" s="225">
        <v>0.10713769166666666</v>
      </c>
    </row>
    <row r="15" spans="1:289" ht="16" thickBot="1">
      <c r="A15" s="905" t="s">
        <v>5</v>
      </c>
      <c r="B15" s="79">
        <f t="shared" si="0"/>
        <v>2</v>
      </c>
      <c r="C15" s="871" t="s">
        <v>1172</v>
      </c>
      <c r="D15" s="489" t="s">
        <v>162</v>
      </c>
      <c r="E15" s="1129" t="s">
        <v>83</v>
      </c>
      <c r="F15" s="888">
        <v>0.1</v>
      </c>
      <c r="G15" s="120">
        <f t="shared" si="39"/>
        <v>6.8000000000000007</v>
      </c>
      <c r="H15" s="46"/>
      <c r="I15" s="3">
        <f>F15</f>
        <v>0.1</v>
      </c>
      <c r="J15" s="29"/>
      <c r="K15" s="17"/>
      <c r="L15" s="9"/>
      <c r="M15" s="170">
        <v>3</v>
      </c>
      <c r="N15" s="71">
        <v>4</v>
      </c>
      <c r="O15" s="739">
        <v>4</v>
      </c>
      <c r="P15" s="1107">
        <f t="shared" si="1"/>
        <v>11</v>
      </c>
      <c r="Q15" s="1108">
        <v>125</v>
      </c>
      <c r="R15" s="46"/>
      <c r="S15" s="3"/>
      <c r="T15" s="25">
        <f>I15</f>
        <v>0.1</v>
      </c>
      <c r="U15" s="219">
        <f t="shared" si="41"/>
        <v>20700</v>
      </c>
      <c r="V15" s="1045" t="s">
        <v>643</v>
      </c>
      <c r="W15" s="1042">
        <f t="shared" si="40"/>
        <v>22770.000000000004</v>
      </c>
      <c r="X15" s="537">
        <f t="shared" si="42"/>
        <v>2460.9777777777776</v>
      </c>
      <c r="Y15" s="538">
        <f t="shared" si="2"/>
        <v>3000</v>
      </c>
      <c r="Z15" s="1090">
        <f t="shared" si="3"/>
        <v>28230.977777777782</v>
      </c>
      <c r="AA15" s="1475">
        <f t="shared" si="43"/>
        <v>412603.91555555555</v>
      </c>
      <c r="AB15" s="1098"/>
      <c r="AC15" s="600">
        <v>2</v>
      </c>
      <c r="AD15" s="1056">
        <f t="shared" si="4"/>
        <v>660.97777777777776</v>
      </c>
      <c r="AE15" s="1063">
        <v>0.25</v>
      </c>
      <c r="AF15" s="747">
        <f t="shared" si="5"/>
        <v>1800</v>
      </c>
      <c r="AG15" s="600"/>
      <c r="AH15" s="1056">
        <f t="shared" si="6"/>
        <v>0</v>
      </c>
      <c r="AI15" s="1070"/>
      <c r="AJ15" s="747">
        <f t="shared" si="7"/>
        <v>0</v>
      </c>
      <c r="AK15" s="1051"/>
      <c r="AL15" s="270">
        <v>0</v>
      </c>
      <c r="AM15" s="902"/>
      <c r="AN15" s="902">
        <v>2018</v>
      </c>
      <c r="AO15" s="18">
        <f t="shared" si="8"/>
        <v>0.1</v>
      </c>
      <c r="AP15" s="747">
        <f t="shared" si="9"/>
        <v>28230.977777777782</v>
      </c>
      <c r="AQ15" s="4" t="str">
        <f t="shared" si="10"/>
        <v xml:space="preserve"> </v>
      </c>
      <c r="AR15" s="747" t="str">
        <f t="shared" si="11"/>
        <v xml:space="preserve"> </v>
      </c>
      <c r="AS15" s="4" t="str">
        <f t="shared" si="12"/>
        <v xml:space="preserve"> </v>
      </c>
      <c r="AT15" s="747" t="str">
        <f t="shared" si="13"/>
        <v xml:space="preserve"> </v>
      </c>
      <c r="AU15" s="4" t="str">
        <f t="shared" si="14"/>
        <v xml:space="preserve"> </v>
      </c>
      <c r="AV15" s="747" t="str">
        <f t="shared" si="15"/>
        <v xml:space="preserve"> </v>
      </c>
      <c r="AW15" s="4" t="str">
        <f t="shared" si="16"/>
        <v xml:space="preserve"> </v>
      </c>
      <c r="AX15" s="747" t="str">
        <f t="shared" si="17"/>
        <v xml:space="preserve"> </v>
      </c>
      <c r="AY15" s="4" t="str">
        <f t="shared" si="18"/>
        <v xml:space="preserve"> </v>
      </c>
      <c r="AZ15" s="747" t="str">
        <f t="shared" si="19"/>
        <v xml:space="preserve"> </v>
      </c>
      <c r="BA15" s="4" t="str">
        <f t="shared" si="20"/>
        <v xml:space="preserve"> </v>
      </c>
      <c r="BB15" s="747" t="str">
        <f t="shared" si="21"/>
        <v xml:space="preserve"> </v>
      </c>
      <c r="BC15" s="4" t="str">
        <f t="shared" si="22"/>
        <v xml:space="preserve"> </v>
      </c>
      <c r="BD15" s="747" t="str">
        <f t="shared" si="23"/>
        <v xml:space="preserve"> </v>
      </c>
      <c r="BE15" s="4" t="str">
        <f t="shared" si="24"/>
        <v xml:space="preserve"> </v>
      </c>
      <c r="BF15" s="747" t="str">
        <f t="shared" si="25"/>
        <v xml:space="preserve"> </v>
      </c>
      <c r="BG15" s="4" t="str">
        <f t="shared" si="26"/>
        <v xml:space="preserve"> </v>
      </c>
      <c r="BH15" s="747" t="str">
        <f t="shared" si="27"/>
        <v xml:space="preserve"> </v>
      </c>
      <c r="BI15" s="4" t="str">
        <f t="shared" si="28"/>
        <v xml:space="preserve"> </v>
      </c>
      <c r="BJ15" s="747" t="str">
        <f t="shared" si="29"/>
        <v xml:space="preserve"> </v>
      </c>
      <c r="BK15" s="4" t="str">
        <f t="shared" si="30"/>
        <v xml:space="preserve"> </v>
      </c>
      <c r="BL15" s="747" t="str">
        <f t="shared" si="31"/>
        <v xml:space="preserve"> </v>
      </c>
      <c r="BM15" s="4" t="str">
        <f t="shared" si="32"/>
        <v xml:space="preserve"> </v>
      </c>
      <c r="BN15" s="747" t="str">
        <f t="shared" si="33"/>
        <v xml:space="preserve"> </v>
      </c>
      <c r="BO15" s="4" t="str">
        <f t="shared" si="34"/>
        <v xml:space="preserve"> </v>
      </c>
      <c r="BP15" s="747" t="str">
        <f t="shared" si="35"/>
        <v xml:space="preserve"> </v>
      </c>
      <c r="BQ15" s="4" t="str">
        <f t="shared" si="36"/>
        <v xml:space="preserve"> </v>
      </c>
      <c r="BR15" s="747" t="str">
        <f t="shared" si="37"/>
        <v xml:space="preserve"> </v>
      </c>
      <c r="BS15" s="502"/>
      <c r="BT15" s="502"/>
      <c r="BU15" s="389"/>
      <c r="BV15" s="389"/>
      <c r="BW15" s="389"/>
      <c r="BX15" s="389"/>
      <c r="BY15" s="389"/>
      <c r="BZ15" s="389"/>
      <c r="CA15" s="389"/>
      <c r="CB15" s="389"/>
      <c r="CC15" s="163">
        <f t="shared" si="38"/>
        <v>0</v>
      </c>
      <c r="CD15" s="389"/>
      <c r="CE15" s="389"/>
      <c r="CF15" s="389"/>
      <c r="CG15" s="389"/>
      <c r="CH15" s="389"/>
      <c r="CI15" s="389"/>
      <c r="CJ15" s="389"/>
      <c r="CK15" s="389"/>
      <c r="CL15" s="389"/>
      <c r="CM15" s="389"/>
      <c r="CN15" s="389"/>
      <c r="CO15" s="389"/>
      <c r="CP15" s="389"/>
      <c r="CQ15" s="389"/>
      <c r="CR15" s="389"/>
      <c r="CS15" s="389"/>
      <c r="CT15" s="389"/>
      <c r="CU15" s="389"/>
      <c r="CV15" s="389"/>
      <c r="CW15" s="389"/>
      <c r="CX15" s="389"/>
      <c r="CY15" s="389"/>
      <c r="CZ15" s="389"/>
      <c r="DA15" s="389"/>
      <c r="DB15" s="389"/>
      <c r="DC15" s="389"/>
      <c r="DD15" s="389"/>
      <c r="DE15" s="389"/>
      <c r="DF15" s="389"/>
      <c r="DG15" s="389"/>
      <c r="DH15" s="389"/>
      <c r="DI15" s="389"/>
      <c r="DJ15" s="389"/>
      <c r="DK15" s="389"/>
      <c r="DL15" s="389"/>
      <c r="DM15" s="389"/>
      <c r="DN15" s="389"/>
      <c r="DO15" s="389"/>
      <c r="DP15" s="389"/>
      <c r="DQ15" s="389"/>
      <c r="DR15" s="389"/>
      <c r="DS15" s="389"/>
      <c r="DT15" s="389"/>
      <c r="DU15" s="389"/>
      <c r="DV15" s="389"/>
      <c r="DW15" s="389"/>
      <c r="DX15" s="389"/>
      <c r="DY15" s="389"/>
      <c r="DZ15" s="389"/>
      <c r="EA15" s="389"/>
      <c r="EB15" s="389"/>
      <c r="EC15" s="389"/>
      <c r="ED15" s="389"/>
      <c r="EE15" s="389"/>
      <c r="EF15" s="389"/>
      <c r="EG15" s="389"/>
      <c r="EH15" s="389"/>
      <c r="EI15" s="389"/>
      <c r="EJ15" s="389"/>
      <c r="EK15" s="389"/>
      <c r="EL15" s="389"/>
      <c r="EM15" s="389"/>
      <c r="EN15" s="389"/>
      <c r="EO15" s="389"/>
      <c r="EP15" s="389"/>
      <c r="EQ15" s="389"/>
      <c r="ER15" s="389"/>
      <c r="ES15" s="389"/>
      <c r="ET15" s="389"/>
      <c r="EU15" s="389"/>
      <c r="EV15" s="389"/>
      <c r="EW15" s="389"/>
      <c r="EX15" s="389"/>
      <c r="EY15" s="389"/>
      <c r="EZ15" s="389"/>
      <c r="FA15" s="389"/>
      <c r="FB15" s="389"/>
      <c r="FC15" s="389"/>
      <c r="FD15" s="389"/>
      <c r="FE15" s="389"/>
      <c r="FF15" s="389"/>
      <c r="FG15" s="389"/>
      <c r="FH15" s="389"/>
      <c r="FI15" s="389"/>
      <c r="FJ15" s="389"/>
      <c r="FK15" s="389"/>
      <c r="FL15" s="389"/>
      <c r="FM15" s="389"/>
      <c r="FN15" s="389"/>
      <c r="FO15" s="389"/>
      <c r="FP15" s="389"/>
      <c r="FQ15" s="389"/>
      <c r="FR15" s="389"/>
      <c r="FS15" s="389"/>
      <c r="FT15" s="389"/>
      <c r="FU15" s="389"/>
      <c r="FV15" s="389"/>
      <c r="FW15" s="389"/>
      <c r="FX15" s="389"/>
      <c r="FY15" s="660" t="s">
        <v>465</v>
      </c>
      <c r="FZ15" s="661">
        <v>148</v>
      </c>
      <c r="GA15" s="661">
        <v>30289502</v>
      </c>
      <c r="GB15" s="661">
        <v>55</v>
      </c>
      <c r="GC15" s="661" t="s">
        <v>798</v>
      </c>
      <c r="GD15" s="661">
        <v>18</v>
      </c>
      <c r="GE15" s="661">
        <v>1998</v>
      </c>
      <c r="GF15" s="661">
        <v>1</v>
      </c>
      <c r="GG15" s="661" t="s">
        <v>780</v>
      </c>
      <c r="GH15" s="661">
        <v>1</v>
      </c>
      <c r="GI15" s="661">
        <v>1</v>
      </c>
      <c r="GJ15" s="661" t="s">
        <v>780</v>
      </c>
      <c r="GK15" s="661">
        <v>1</v>
      </c>
      <c r="GL15" s="661" t="s">
        <v>781</v>
      </c>
      <c r="GM15" s="661" t="s">
        <v>782</v>
      </c>
      <c r="GN15" s="661">
        <v>66</v>
      </c>
      <c r="GO15" s="661" t="s">
        <v>783</v>
      </c>
      <c r="GP15" s="661">
        <v>0</v>
      </c>
      <c r="GQ15" s="661">
        <v>0</v>
      </c>
      <c r="GR15" s="661">
        <v>4</v>
      </c>
      <c r="GS15" s="661">
        <v>2</v>
      </c>
      <c r="GT15" s="661">
        <v>7</v>
      </c>
      <c r="GU15" s="661" t="s">
        <v>783</v>
      </c>
      <c r="GV15" s="661" t="s">
        <v>783</v>
      </c>
      <c r="GW15" s="661" t="s">
        <v>783</v>
      </c>
      <c r="GX15" s="661" t="s">
        <v>783</v>
      </c>
      <c r="GY15" s="661" t="s">
        <v>783</v>
      </c>
      <c r="GZ15" s="661">
        <v>1649</v>
      </c>
      <c r="HA15" s="661">
        <v>1.56</v>
      </c>
      <c r="HB15" s="661">
        <v>5</v>
      </c>
      <c r="HC15" s="661" t="s">
        <v>783</v>
      </c>
      <c r="HD15" s="661" t="s">
        <v>782</v>
      </c>
      <c r="HE15" s="661">
        <v>35</v>
      </c>
      <c r="HF15" s="661" t="s">
        <v>783</v>
      </c>
      <c r="HG15" s="661">
        <v>0</v>
      </c>
      <c r="HH15" s="661" t="s">
        <v>783</v>
      </c>
      <c r="HI15" s="661">
        <v>0</v>
      </c>
      <c r="HJ15" s="661">
        <v>1</v>
      </c>
      <c r="HK15" s="661">
        <v>45</v>
      </c>
      <c r="HL15" s="661" t="s">
        <v>784</v>
      </c>
      <c r="HM15" s="661" t="s">
        <v>785</v>
      </c>
      <c r="HN15" s="661" t="s">
        <v>783</v>
      </c>
      <c r="HO15" s="661" t="s">
        <v>783</v>
      </c>
      <c r="HP15" s="661" t="s">
        <v>783</v>
      </c>
      <c r="HQ15" s="661" t="s">
        <v>783</v>
      </c>
      <c r="HR15" s="661" t="s">
        <v>783</v>
      </c>
      <c r="HS15" s="661">
        <v>3979001</v>
      </c>
      <c r="HT15" s="661" t="s">
        <v>783</v>
      </c>
      <c r="HU15" s="661" t="s">
        <v>786</v>
      </c>
      <c r="HV15" s="661" t="s">
        <v>787</v>
      </c>
      <c r="HW15" s="661">
        <v>4</v>
      </c>
      <c r="HX15" s="661">
        <v>2014</v>
      </c>
      <c r="HY15" s="661">
        <v>63</v>
      </c>
      <c r="HZ15" s="661">
        <v>739</v>
      </c>
      <c r="IA15" s="661">
        <v>8976</v>
      </c>
      <c r="IB15" s="662">
        <v>41697.500081018516</v>
      </c>
      <c r="IC15" s="661" t="s">
        <v>788</v>
      </c>
      <c r="ID15" s="661">
        <v>3974523</v>
      </c>
      <c r="IE15" s="661">
        <v>2014</v>
      </c>
      <c r="IF15" s="661">
        <v>1712</v>
      </c>
      <c r="IG15" s="661" t="s">
        <v>783</v>
      </c>
      <c r="IH15" s="661" t="s">
        <v>783</v>
      </c>
      <c r="II15" s="661" t="s">
        <v>783</v>
      </c>
      <c r="IJ15" s="661" t="s">
        <v>783</v>
      </c>
      <c r="IK15" s="661" t="s">
        <v>783</v>
      </c>
      <c r="IL15" s="661" t="s">
        <v>783</v>
      </c>
      <c r="IM15" s="661" t="s">
        <v>783</v>
      </c>
      <c r="IN15" s="661" t="s">
        <v>783</v>
      </c>
      <c r="IO15" s="661" t="s">
        <v>783</v>
      </c>
      <c r="IP15" s="661">
        <v>1649</v>
      </c>
      <c r="IQ15" s="662">
        <v>37477.354571759257</v>
      </c>
      <c r="IR15" s="661">
        <v>2</v>
      </c>
      <c r="IS15" s="661" t="s">
        <v>793</v>
      </c>
      <c r="IT15" s="661">
        <v>7</v>
      </c>
      <c r="IU15" s="663">
        <v>41275</v>
      </c>
      <c r="IV15" s="661" t="s">
        <v>783</v>
      </c>
      <c r="IW15" s="661" t="s">
        <v>783</v>
      </c>
      <c r="IX15" s="661" t="s">
        <v>783</v>
      </c>
      <c r="IY15" s="661" t="s">
        <v>781</v>
      </c>
      <c r="IZ15" s="661">
        <v>45</v>
      </c>
      <c r="JA15" s="661" t="s">
        <v>789</v>
      </c>
      <c r="JB15" s="661" t="s">
        <v>783</v>
      </c>
      <c r="JC15" s="661" t="s">
        <v>783</v>
      </c>
      <c r="JD15" s="661" t="s">
        <v>783</v>
      </c>
      <c r="JE15" s="661">
        <v>329441</v>
      </c>
      <c r="JF15" s="661" t="s">
        <v>783</v>
      </c>
      <c r="JG15" s="661" t="s">
        <v>783</v>
      </c>
      <c r="JH15" s="661" t="s">
        <v>799</v>
      </c>
      <c r="JI15" s="661">
        <v>55</v>
      </c>
      <c r="JJ15" s="661" t="s">
        <v>783</v>
      </c>
      <c r="JK15" s="661" t="s">
        <v>783</v>
      </c>
      <c r="JL15" s="661" t="s">
        <v>783</v>
      </c>
      <c r="JM15" s="661" t="s">
        <v>790</v>
      </c>
      <c r="JN15" s="661">
        <v>4</v>
      </c>
      <c r="JO15" s="661">
        <v>3</v>
      </c>
      <c r="JP15" s="661" t="s">
        <v>783</v>
      </c>
      <c r="JQ15" s="661" t="s">
        <v>783</v>
      </c>
      <c r="JR15" s="661" t="s">
        <v>783</v>
      </c>
      <c r="JS15" s="661" t="s">
        <v>783</v>
      </c>
      <c r="JT15" s="661" t="s">
        <v>783</v>
      </c>
      <c r="JU15" s="661" t="s">
        <v>783</v>
      </c>
      <c r="JV15" s="661" t="s">
        <v>887</v>
      </c>
      <c r="JW15" s="664">
        <v>8260.9921030000005</v>
      </c>
      <c r="JX15">
        <f>SUM(JW14:JW15)</f>
        <v>8826.6791150000008</v>
      </c>
      <c r="JY15" s="225">
        <v>1.7049510032196971</v>
      </c>
    </row>
    <row r="16" spans="1:289" ht="16" thickBot="1">
      <c r="A16" s="905" t="s">
        <v>5</v>
      </c>
      <c r="B16" s="79">
        <f t="shared" si="0"/>
        <v>1</v>
      </c>
      <c r="C16" s="871" t="s">
        <v>31</v>
      </c>
      <c r="D16" s="489" t="s">
        <v>162</v>
      </c>
      <c r="E16" s="1129" t="s">
        <v>83</v>
      </c>
      <c r="F16" s="888">
        <v>0.3</v>
      </c>
      <c r="G16" s="120">
        <f t="shared" si="39"/>
        <v>7.1000000000000005</v>
      </c>
      <c r="H16" s="46"/>
      <c r="I16" s="3">
        <f>F16</f>
        <v>0.3</v>
      </c>
      <c r="J16" s="29"/>
      <c r="K16" s="17"/>
      <c r="L16" s="9"/>
      <c r="M16" s="170">
        <v>3</v>
      </c>
      <c r="N16" s="71">
        <v>4</v>
      </c>
      <c r="O16" s="739">
        <v>4</v>
      </c>
      <c r="P16" s="1107">
        <f t="shared" si="1"/>
        <v>11</v>
      </c>
      <c r="Q16" s="1108">
        <v>125</v>
      </c>
      <c r="R16" s="46"/>
      <c r="S16" s="3">
        <f>I16</f>
        <v>0.3</v>
      </c>
      <c r="T16" s="25"/>
      <c r="U16" s="219">
        <f t="shared" si="41"/>
        <v>22500</v>
      </c>
      <c r="V16" s="1045" t="s">
        <v>643</v>
      </c>
      <c r="W16" s="1042">
        <f t="shared" si="40"/>
        <v>29250.000000000004</v>
      </c>
      <c r="X16" s="537">
        <f t="shared" si="42"/>
        <v>7382.9333333333334</v>
      </c>
      <c r="Y16" s="538">
        <f t="shared" si="2"/>
        <v>3296.9639999999999</v>
      </c>
      <c r="Z16" s="1090">
        <f t="shared" si="3"/>
        <v>39929.897333333334</v>
      </c>
      <c r="AA16" s="1475">
        <f t="shared" si="43"/>
        <v>452533.81288888888</v>
      </c>
      <c r="AB16" s="1098"/>
      <c r="AC16" s="600">
        <v>2</v>
      </c>
      <c r="AD16" s="1056">
        <f t="shared" si="4"/>
        <v>1982.9333333333334</v>
      </c>
      <c r="AE16" s="1063">
        <v>0.25</v>
      </c>
      <c r="AF16" s="747">
        <f t="shared" si="5"/>
        <v>5400</v>
      </c>
      <c r="AG16" s="600"/>
      <c r="AH16" s="1056">
        <f t="shared" si="6"/>
        <v>0</v>
      </c>
      <c r="AI16" s="1070"/>
      <c r="AJ16" s="747">
        <f t="shared" si="7"/>
        <v>0</v>
      </c>
      <c r="AK16" s="1051"/>
      <c r="AL16" s="270">
        <v>0</v>
      </c>
      <c r="AM16" s="902"/>
      <c r="AN16" s="902">
        <v>2018</v>
      </c>
      <c r="AO16" s="18">
        <f t="shared" si="8"/>
        <v>0.3</v>
      </c>
      <c r="AP16" s="747">
        <f t="shared" si="9"/>
        <v>39929.897333333334</v>
      </c>
      <c r="AQ16" s="4" t="str">
        <f t="shared" si="10"/>
        <v xml:space="preserve"> </v>
      </c>
      <c r="AR16" s="747" t="str">
        <f t="shared" si="11"/>
        <v xml:space="preserve"> </v>
      </c>
      <c r="AS16" s="4" t="str">
        <f t="shared" si="12"/>
        <v xml:space="preserve"> </v>
      </c>
      <c r="AT16" s="747" t="str">
        <f t="shared" si="13"/>
        <v xml:space="preserve"> </v>
      </c>
      <c r="AU16" s="4" t="str">
        <f t="shared" si="14"/>
        <v xml:space="preserve"> </v>
      </c>
      <c r="AV16" s="747" t="str">
        <f t="shared" si="15"/>
        <v xml:space="preserve"> </v>
      </c>
      <c r="AW16" s="4" t="str">
        <f t="shared" si="16"/>
        <v xml:space="preserve"> </v>
      </c>
      <c r="AX16" s="747" t="str">
        <f t="shared" si="17"/>
        <v xml:space="preserve"> </v>
      </c>
      <c r="AY16" s="4" t="str">
        <f t="shared" si="18"/>
        <v xml:space="preserve"> </v>
      </c>
      <c r="AZ16" s="747" t="str">
        <f t="shared" si="19"/>
        <v xml:space="preserve"> </v>
      </c>
      <c r="BA16" s="4" t="str">
        <f t="shared" si="20"/>
        <v xml:space="preserve"> </v>
      </c>
      <c r="BB16" s="747" t="str">
        <f t="shared" si="21"/>
        <v xml:space="preserve"> </v>
      </c>
      <c r="BC16" s="4" t="str">
        <f t="shared" si="22"/>
        <v xml:space="preserve"> </v>
      </c>
      <c r="BD16" s="747" t="str">
        <f t="shared" si="23"/>
        <v xml:space="preserve"> </v>
      </c>
      <c r="BE16" s="4" t="str">
        <f t="shared" si="24"/>
        <v xml:space="preserve"> </v>
      </c>
      <c r="BF16" s="747" t="str">
        <f t="shared" si="25"/>
        <v xml:space="preserve"> </v>
      </c>
      <c r="BG16" s="4" t="str">
        <f t="shared" si="26"/>
        <v xml:space="preserve"> </v>
      </c>
      <c r="BH16" s="747" t="str">
        <f t="shared" si="27"/>
        <v xml:space="preserve"> </v>
      </c>
      <c r="BI16" s="4" t="str">
        <f t="shared" si="28"/>
        <v xml:space="preserve"> </v>
      </c>
      <c r="BJ16" s="747" t="str">
        <f t="shared" si="29"/>
        <v xml:space="preserve"> </v>
      </c>
      <c r="BK16" s="4" t="str">
        <f t="shared" si="30"/>
        <v xml:space="preserve"> </v>
      </c>
      <c r="BL16" s="747" t="str">
        <f t="shared" si="31"/>
        <v xml:space="preserve"> </v>
      </c>
      <c r="BM16" s="4" t="str">
        <f t="shared" si="32"/>
        <v xml:space="preserve"> </v>
      </c>
      <c r="BN16" s="747" t="str">
        <f t="shared" si="33"/>
        <v xml:space="preserve"> </v>
      </c>
      <c r="BO16" s="4" t="str">
        <f t="shared" si="34"/>
        <v xml:space="preserve"> </v>
      </c>
      <c r="BP16" s="747" t="str">
        <f t="shared" si="35"/>
        <v xml:space="preserve"> </v>
      </c>
      <c r="BQ16" s="4" t="str">
        <f t="shared" si="36"/>
        <v xml:space="preserve"> </v>
      </c>
      <c r="BR16" s="747" t="str">
        <f t="shared" si="37"/>
        <v xml:space="preserve"> </v>
      </c>
      <c r="BS16" s="502"/>
      <c r="BT16" s="502"/>
      <c r="BU16" s="389"/>
      <c r="BV16" s="389"/>
      <c r="BW16" s="389"/>
      <c r="BX16" s="389"/>
      <c r="BY16" s="389"/>
      <c r="BZ16" s="389"/>
      <c r="CA16" s="389"/>
      <c r="CB16" s="389"/>
      <c r="CC16" s="163">
        <f t="shared" si="38"/>
        <v>0</v>
      </c>
      <c r="CD16" s="389"/>
      <c r="CE16" s="389"/>
      <c r="CF16" s="389"/>
      <c r="CG16" s="389"/>
      <c r="CH16" s="389"/>
      <c r="CI16" s="389"/>
      <c r="CJ16" s="389"/>
      <c r="CK16" s="389"/>
      <c r="CL16" s="389"/>
      <c r="CM16" s="389"/>
      <c r="CN16" s="389"/>
      <c r="CO16" s="389"/>
      <c r="CP16" s="389"/>
      <c r="CQ16" s="389"/>
      <c r="CR16" s="389"/>
      <c r="CS16" s="389"/>
      <c r="CT16" s="389"/>
      <c r="CU16" s="389"/>
      <c r="CV16" s="389"/>
      <c r="CW16" s="389"/>
      <c r="CX16" s="389"/>
      <c r="CY16" s="389"/>
      <c r="CZ16" s="389"/>
      <c r="DA16" s="389"/>
      <c r="DB16" s="389"/>
      <c r="DC16" s="389"/>
      <c r="DD16" s="389"/>
      <c r="DE16" s="389"/>
      <c r="DF16" s="389"/>
      <c r="DG16" s="389"/>
      <c r="DH16" s="389"/>
      <c r="DI16" s="389"/>
      <c r="DJ16" s="389"/>
      <c r="DK16" s="389"/>
      <c r="DL16" s="389"/>
      <c r="DM16" s="389"/>
      <c r="DN16" s="389"/>
      <c r="DO16" s="389"/>
      <c r="DP16" s="389"/>
      <c r="DQ16" s="389"/>
      <c r="DR16" s="389"/>
      <c r="DS16" s="389"/>
      <c r="DT16" s="389"/>
      <c r="DU16" s="389"/>
      <c r="DV16" s="389"/>
      <c r="DW16" s="389"/>
      <c r="DX16" s="389"/>
      <c r="DY16" s="389"/>
      <c r="DZ16" s="389"/>
      <c r="EA16" s="389"/>
      <c r="EB16" s="389"/>
      <c r="EC16" s="389"/>
      <c r="ED16" s="389"/>
      <c r="EE16" s="389"/>
      <c r="EF16" s="389"/>
      <c r="EG16" s="389"/>
      <c r="EH16" s="389"/>
      <c r="EI16" s="389"/>
      <c r="EJ16" s="389"/>
      <c r="EK16" s="389"/>
      <c r="EL16" s="389"/>
      <c r="EM16" s="389"/>
      <c r="EN16" s="389"/>
      <c r="EO16" s="389"/>
      <c r="EP16" s="389"/>
      <c r="EQ16" s="389"/>
      <c r="ER16" s="389"/>
      <c r="ES16" s="389"/>
      <c r="ET16" s="389"/>
      <c r="EU16" s="389"/>
      <c r="EV16" s="389"/>
      <c r="EW16" s="389"/>
      <c r="EX16" s="389"/>
      <c r="EY16" s="389"/>
      <c r="EZ16" s="389"/>
      <c r="FA16" s="389"/>
      <c r="FB16" s="389"/>
      <c r="FC16" s="389"/>
      <c r="FD16" s="389"/>
      <c r="FE16" s="389"/>
      <c r="FF16" s="389"/>
      <c r="FG16" s="389"/>
      <c r="FH16" s="389"/>
      <c r="FI16" s="389"/>
      <c r="FJ16" s="389"/>
      <c r="FK16" s="389"/>
      <c r="FL16" s="389"/>
      <c r="FM16" s="389"/>
      <c r="FN16" s="389"/>
      <c r="FO16" s="389"/>
      <c r="FP16" s="389"/>
      <c r="FQ16" s="389"/>
      <c r="FR16" s="389"/>
      <c r="FS16" s="389"/>
      <c r="FT16" s="389"/>
      <c r="FU16" s="389"/>
      <c r="FV16" s="389"/>
      <c r="FW16" s="389"/>
      <c r="FX16" s="389"/>
      <c r="FY16" s="650" t="s">
        <v>427</v>
      </c>
      <c r="FZ16" s="651"/>
      <c r="GA16" s="651"/>
      <c r="GB16" s="651"/>
      <c r="GC16" s="651"/>
      <c r="GD16" s="651"/>
      <c r="GE16" s="651"/>
      <c r="GF16" s="651"/>
      <c r="GG16" s="651"/>
      <c r="GH16" s="651"/>
      <c r="GI16" s="651"/>
      <c r="GJ16" s="651"/>
      <c r="GK16" s="651"/>
      <c r="GL16" s="651"/>
      <c r="GM16" s="651"/>
      <c r="GN16" s="651"/>
      <c r="GO16" s="651"/>
      <c r="GP16" s="651"/>
      <c r="GQ16" s="651"/>
      <c r="GR16" s="651"/>
      <c r="GS16" s="651"/>
      <c r="GT16" s="651"/>
      <c r="GU16" s="651"/>
      <c r="GV16" s="651"/>
      <c r="GW16" s="651"/>
      <c r="GX16" s="651"/>
      <c r="GY16" s="651"/>
      <c r="GZ16" s="651"/>
      <c r="HA16" s="651"/>
      <c r="HB16" s="651"/>
      <c r="HC16" s="651"/>
      <c r="HD16" s="651"/>
      <c r="HE16" s="651"/>
      <c r="HF16" s="651"/>
      <c r="HG16" s="651"/>
      <c r="HH16" s="651"/>
      <c r="HI16" s="651"/>
      <c r="HJ16" s="651"/>
      <c r="HK16" s="651"/>
      <c r="HL16" s="651"/>
      <c r="HM16" s="651"/>
      <c r="HN16" s="651"/>
      <c r="HO16" s="651"/>
      <c r="HP16" s="651"/>
      <c r="HQ16" s="651"/>
      <c r="HR16" s="651"/>
      <c r="HS16" s="651"/>
      <c r="HT16" s="651"/>
      <c r="HU16" s="651"/>
      <c r="HV16" s="651"/>
      <c r="HW16" s="651"/>
      <c r="HX16" s="651"/>
      <c r="HY16" s="651"/>
      <c r="HZ16" s="651"/>
      <c r="IA16" s="651"/>
      <c r="IB16" s="652"/>
      <c r="IC16" s="651"/>
      <c r="ID16" s="651"/>
      <c r="IE16" s="651"/>
      <c r="IF16" s="651"/>
      <c r="IG16" s="651"/>
      <c r="IH16" s="651"/>
      <c r="II16" s="651"/>
      <c r="IJ16" s="651"/>
      <c r="IK16" s="651"/>
      <c r="IL16" s="651"/>
      <c r="IM16" s="651"/>
      <c r="IN16" s="651"/>
      <c r="IO16" s="651"/>
      <c r="IP16" s="651"/>
      <c r="IQ16" s="652"/>
      <c r="IR16" s="651"/>
      <c r="IS16" s="651"/>
      <c r="IT16" s="651"/>
      <c r="IU16" s="653"/>
      <c r="IV16" s="651"/>
      <c r="IW16" s="651"/>
      <c r="IX16" s="651"/>
      <c r="IY16" s="651"/>
      <c r="IZ16" s="651"/>
      <c r="JA16" s="651"/>
      <c r="JB16" s="651"/>
      <c r="JC16" s="651"/>
      <c r="JD16" s="651"/>
      <c r="JE16" s="651"/>
      <c r="JF16" s="651"/>
      <c r="JG16" s="651"/>
      <c r="JH16" s="651"/>
      <c r="JI16" s="651"/>
      <c r="JJ16" s="651"/>
      <c r="JK16" s="651"/>
      <c r="JL16" s="651"/>
      <c r="JM16" s="651"/>
      <c r="JN16" s="651"/>
      <c r="JO16" s="651"/>
      <c r="JP16" s="651"/>
      <c r="JQ16" s="651"/>
      <c r="JR16" s="651"/>
      <c r="JS16" s="651"/>
      <c r="JT16" s="651"/>
      <c r="JU16" s="651"/>
      <c r="JV16" s="651"/>
      <c r="JW16" s="654"/>
      <c r="JY16" s="225"/>
    </row>
    <row r="17" spans="1:287" ht="16" thickBot="1">
      <c r="A17" s="905" t="s">
        <v>5</v>
      </c>
      <c r="B17" s="79">
        <f t="shared" si="0"/>
        <v>2</v>
      </c>
      <c r="C17" s="871" t="s">
        <v>1173</v>
      </c>
      <c r="D17" s="489"/>
      <c r="E17" s="1129"/>
      <c r="F17" s="888">
        <v>1</v>
      </c>
      <c r="G17" s="120">
        <f t="shared" si="39"/>
        <v>8.1000000000000014</v>
      </c>
      <c r="H17" s="47"/>
      <c r="I17" s="11">
        <v>1</v>
      </c>
      <c r="J17" s="29"/>
      <c r="K17" s="18"/>
      <c r="L17" s="5"/>
      <c r="M17" s="170">
        <v>3</v>
      </c>
      <c r="N17" s="71">
        <v>3</v>
      </c>
      <c r="O17" s="739">
        <v>5</v>
      </c>
      <c r="P17" s="1107">
        <f t="shared" si="1"/>
        <v>11</v>
      </c>
      <c r="Q17" s="1108">
        <v>125</v>
      </c>
      <c r="R17" s="46"/>
      <c r="S17" s="3"/>
      <c r="T17" s="41">
        <v>1</v>
      </c>
      <c r="U17" s="219">
        <v>150000</v>
      </c>
      <c r="V17" s="1045" t="s">
        <v>643</v>
      </c>
      <c r="W17" s="1042">
        <f t="shared" si="40"/>
        <v>165000</v>
      </c>
      <c r="X17" s="537">
        <f t="shared" si="42"/>
        <v>0</v>
      </c>
      <c r="Y17" s="538">
        <f t="shared" si="2"/>
        <v>14850</v>
      </c>
      <c r="Z17" s="1090">
        <f t="shared" si="3"/>
        <v>179850</v>
      </c>
      <c r="AA17" s="1475">
        <f t="shared" si="43"/>
        <v>632383.81288888888</v>
      </c>
      <c r="AB17" s="1098"/>
      <c r="AC17" s="600"/>
      <c r="AD17" s="1056">
        <f t="shared" si="4"/>
        <v>0</v>
      </c>
      <c r="AE17" s="1063"/>
      <c r="AF17" s="747">
        <f t="shared" si="5"/>
        <v>0</v>
      </c>
      <c r="AG17" s="600"/>
      <c r="AH17" s="1056">
        <f t="shared" si="6"/>
        <v>0</v>
      </c>
      <c r="AI17" s="1070"/>
      <c r="AJ17" s="747">
        <f t="shared" si="7"/>
        <v>0</v>
      </c>
      <c r="AK17" s="1051"/>
      <c r="AL17" s="270">
        <v>0</v>
      </c>
      <c r="AM17" s="902"/>
      <c r="AN17" s="902">
        <v>2018</v>
      </c>
      <c r="AO17" s="18">
        <f t="shared" si="8"/>
        <v>1</v>
      </c>
      <c r="AP17" s="747">
        <f t="shared" si="9"/>
        <v>179850</v>
      </c>
      <c r="AQ17" s="4" t="str">
        <f t="shared" si="10"/>
        <v xml:space="preserve"> </v>
      </c>
      <c r="AR17" s="747" t="str">
        <f t="shared" si="11"/>
        <v xml:space="preserve"> </v>
      </c>
      <c r="AS17" s="4" t="str">
        <f t="shared" si="12"/>
        <v xml:space="preserve"> </v>
      </c>
      <c r="AT17" s="747" t="str">
        <f t="shared" si="13"/>
        <v xml:space="preserve"> </v>
      </c>
      <c r="AU17" s="4" t="str">
        <f t="shared" si="14"/>
        <v xml:space="preserve"> </v>
      </c>
      <c r="AV17" s="747" t="str">
        <f t="shared" si="15"/>
        <v xml:space="preserve"> </v>
      </c>
      <c r="AW17" s="4" t="str">
        <f t="shared" si="16"/>
        <v xml:space="preserve"> </v>
      </c>
      <c r="AX17" s="747" t="str">
        <f t="shared" si="17"/>
        <v xml:space="preserve"> </v>
      </c>
      <c r="AY17" s="4" t="str">
        <f t="shared" si="18"/>
        <v xml:space="preserve"> </v>
      </c>
      <c r="AZ17" s="747" t="str">
        <f t="shared" si="19"/>
        <v xml:space="preserve"> </v>
      </c>
      <c r="BA17" s="4" t="str">
        <f t="shared" si="20"/>
        <v xml:space="preserve"> </v>
      </c>
      <c r="BB17" s="747" t="str">
        <f t="shared" si="21"/>
        <v xml:space="preserve"> </v>
      </c>
      <c r="BC17" s="4" t="str">
        <f t="shared" si="22"/>
        <v xml:space="preserve"> </v>
      </c>
      <c r="BD17" s="747" t="str">
        <f t="shared" si="23"/>
        <v xml:space="preserve"> </v>
      </c>
      <c r="BE17" s="4" t="str">
        <f t="shared" si="24"/>
        <v xml:space="preserve"> </v>
      </c>
      <c r="BF17" s="747" t="str">
        <f t="shared" si="25"/>
        <v xml:space="preserve"> </v>
      </c>
      <c r="BG17" s="4" t="str">
        <f t="shared" si="26"/>
        <v xml:space="preserve"> </v>
      </c>
      <c r="BH17" s="747" t="str">
        <f t="shared" si="27"/>
        <v xml:space="preserve"> </v>
      </c>
      <c r="BI17" s="4" t="str">
        <f t="shared" si="28"/>
        <v xml:space="preserve"> </v>
      </c>
      <c r="BJ17" s="747" t="str">
        <f t="shared" si="29"/>
        <v xml:space="preserve"> </v>
      </c>
      <c r="BK17" s="4" t="str">
        <f t="shared" si="30"/>
        <v xml:space="preserve"> </v>
      </c>
      <c r="BL17" s="747" t="str">
        <f t="shared" si="31"/>
        <v xml:space="preserve"> </v>
      </c>
      <c r="BM17" s="4" t="str">
        <f t="shared" si="32"/>
        <v xml:space="preserve"> </v>
      </c>
      <c r="BN17" s="747" t="str">
        <f t="shared" si="33"/>
        <v xml:space="preserve"> </v>
      </c>
      <c r="BO17" s="4" t="str">
        <f t="shared" si="34"/>
        <v xml:space="preserve"> </v>
      </c>
      <c r="BP17" s="747" t="str">
        <f t="shared" si="35"/>
        <v xml:space="preserve"> </v>
      </c>
      <c r="BQ17" s="4" t="str">
        <f t="shared" si="36"/>
        <v xml:space="preserve"> </v>
      </c>
      <c r="BR17" s="747" t="str">
        <f t="shared" si="37"/>
        <v xml:space="preserve"> </v>
      </c>
      <c r="BS17" s="133" t="s">
        <v>624</v>
      </c>
      <c r="BT17" s="133"/>
      <c r="BU17" s="389"/>
      <c r="BV17" s="389"/>
      <c r="BW17" s="389"/>
      <c r="BX17" s="389"/>
      <c r="BY17" s="389"/>
      <c r="BZ17" s="389"/>
      <c r="CA17" s="389"/>
      <c r="CB17" s="389"/>
      <c r="CC17" s="163">
        <f t="shared" si="38"/>
        <v>0</v>
      </c>
      <c r="CD17" s="389"/>
      <c r="CE17" s="389"/>
      <c r="CF17" s="389"/>
      <c r="CG17" s="389"/>
      <c r="CH17" s="389"/>
      <c r="CI17" s="389"/>
      <c r="CJ17" s="389"/>
      <c r="CK17" s="389"/>
      <c r="CL17" s="389"/>
      <c r="CM17" s="389"/>
      <c r="CN17" s="389"/>
      <c r="CO17" s="389"/>
      <c r="CP17" s="389"/>
      <c r="CQ17" s="389"/>
      <c r="CR17" s="389"/>
      <c r="CS17" s="389"/>
      <c r="CT17" s="389"/>
      <c r="CU17" s="389"/>
      <c r="CV17" s="389"/>
      <c r="CW17" s="389"/>
      <c r="CX17" s="389"/>
      <c r="CY17" s="389"/>
      <c r="CZ17" s="389"/>
      <c r="DA17" s="389"/>
      <c r="DB17" s="389"/>
      <c r="DC17" s="389"/>
      <c r="DD17" s="389"/>
      <c r="DE17" s="389"/>
      <c r="DF17" s="389"/>
      <c r="DG17" s="389"/>
      <c r="DH17" s="389"/>
      <c r="DI17" s="389"/>
      <c r="DJ17" s="389"/>
      <c r="DK17" s="389"/>
      <c r="DL17" s="389"/>
      <c r="DM17" s="389"/>
      <c r="DN17" s="389"/>
      <c r="DO17" s="389"/>
      <c r="DP17" s="389"/>
      <c r="DQ17" s="389"/>
      <c r="DR17" s="389"/>
      <c r="DS17" s="389"/>
      <c r="DT17" s="389"/>
      <c r="DU17" s="389"/>
      <c r="DV17" s="389"/>
      <c r="DW17" s="389"/>
      <c r="DX17" s="389"/>
      <c r="DY17" s="389"/>
      <c r="DZ17" s="389"/>
      <c r="EA17" s="389"/>
      <c r="EB17" s="389"/>
      <c r="EC17" s="389"/>
      <c r="ED17" s="389"/>
      <c r="EE17" s="389"/>
      <c r="EF17" s="389"/>
      <c r="EG17" s="389"/>
      <c r="EH17" s="389"/>
      <c r="EI17" s="389"/>
      <c r="EJ17" s="389"/>
      <c r="EK17" s="389"/>
      <c r="EL17" s="389"/>
      <c r="EM17" s="389"/>
      <c r="EN17" s="389"/>
      <c r="EO17" s="389"/>
      <c r="EP17" s="389"/>
      <c r="EQ17" s="389"/>
      <c r="ER17" s="389"/>
      <c r="ES17" s="389"/>
      <c r="ET17" s="389"/>
      <c r="EU17" s="389"/>
      <c r="EV17" s="389"/>
      <c r="EW17" s="389"/>
      <c r="EX17" s="389"/>
      <c r="EY17" s="389"/>
      <c r="EZ17" s="389"/>
      <c r="FA17" s="389"/>
      <c r="FB17" s="389"/>
      <c r="FC17" s="389"/>
      <c r="FD17" s="389"/>
      <c r="FE17" s="389"/>
      <c r="FF17" s="389"/>
      <c r="FG17" s="389"/>
      <c r="FH17" s="389"/>
      <c r="FI17" s="389"/>
      <c r="FJ17" s="389"/>
      <c r="FK17" s="389"/>
      <c r="FL17" s="389"/>
      <c r="FM17" s="389"/>
      <c r="FN17" s="389"/>
      <c r="FO17" s="389"/>
      <c r="FP17" s="389"/>
      <c r="FQ17" s="389"/>
      <c r="FR17" s="389"/>
      <c r="FS17" s="389"/>
      <c r="FT17" s="389"/>
      <c r="FU17" s="389"/>
      <c r="FV17" s="389"/>
      <c r="FW17" s="389"/>
      <c r="FX17" s="389"/>
      <c r="FY17" s="660" t="s">
        <v>430</v>
      </c>
      <c r="FZ17" s="661">
        <v>219</v>
      </c>
      <c r="GA17" s="661">
        <v>30289420</v>
      </c>
      <c r="GB17" s="661">
        <v>55</v>
      </c>
      <c r="GC17" s="661" t="s">
        <v>798</v>
      </c>
      <c r="GD17" s="661">
        <v>20</v>
      </c>
      <c r="GE17" s="661">
        <v>1994</v>
      </c>
      <c r="GF17" s="661">
        <v>1</v>
      </c>
      <c r="GG17" s="661" t="s">
        <v>780</v>
      </c>
      <c r="GH17" s="661">
        <v>2</v>
      </c>
      <c r="GI17" s="661">
        <v>1</v>
      </c>
      <c r="GJ17" s="661" t="s">
        <v>780</v>
      </c>
      <c r="GK17" s="661">
        <v>2</v>
      </c>
      <c r="GL17" s="661" t="s">
        <v>781</v>
      </c>
      <c r="GM17" s="661" t="s">
        <v>782</v>
      </c>
      <c r="GN17" s="661">
        <v>66</v>
      </c>
      <c r="GO17" s="661" t="s">
        <v>783</v>
      </c>
      <c r="GP17" s="661">
        <v>0</v>
      </c>
      <c r="GQ17" s="661">
        <v>0</v>
      </c>
      <c r="GR17" s="661">
        <v>4</v>
      </c>
      <c r="GS17" s="661">
        <v>2</v>
      </c>
      <c r="GT17" s="661">
        <v>2</v>
      </c>
      <c r="GU17" s="661" t="s">
        <v>783</v>
      </c>
      <c r="GV17" s="661" t="s">
        <v>783</v>
      </c>
      <c r="GW17" s="661" t="s">
        <v>783</v>
      </c>
      <c r="GX17" s="661" t="s">
        <v>783</v>
      </c>
      <c r="GY17" s="661" t="s">
        <v>783</v>
      </c>
      <c r="GZ17" s="661">
        <v>1649</v>
      </c>
      <c r="HA17" s="661">
        <v>0.25</v>
      </c>
      <c r="HB17" s="661">
        <v>5</v>
      </c>
      <c r="HC17" s="661" t="s">
        <v>783</v>
      </c>
      <c r="HD17" s="661" t="s">
        <v>782</v>
      </c>
      <c r="HE17" s="661">
        <v>15</v>
      </c>
      <c r="HF17" s="661" t="s">
        <v>783</v>
      </c>
      <c r="HG17" s="661">
        <v>0</v>
      </c>
      <c r="HH17" s="661" t="s">
        <v>783</v>
      </c>
      <c r="HI17" s="661">
        <v>0</v>
      </c>
      <c r="HJ17" s="661">
        <v>1</v>
      </c>
      <c r="HK17" s="661">
        <v>45</v>
      </c>
      <c r="HL17" s="661" t="s">
        <v>784</v>
      </c>
      <c r="HM17" s="661" t="s">
        <v>785</v>
      </c>
      <c r="HN17" s="661" t="s">
        <v>783</v>
      </c>
      <c r="HO17" s="661" t="s">
        <v>783</v>
      </c>
      <c r="HP17" s="661" t="s">
        <v>783</v>
      </c>
      <c r="HQ17" s="661" t="s">
        <v>783</v>
      </c>
      <c r="HR17" s="661" t="s">
        <v>783</v>
      </c>
      <c r="HS17" s="661">
        <v>3978945</v>
      </c>
      <c r="HT17" s="661" t="s">
        <v>783</v>
      </c>
      <c r="HU17" s="661" t="s">
        <v>786</v>
      </c>
      <c r="HV17" s="661" t="s">
        <v>787</v>
      </c>
      <c r="HW17" s="661">
        <v>4</v>
      </c>
      <c r="HX17" s="661">
        <v>2014</v>
      </c>
      <c r="HY17" s="661">
        <v>63</v>
      </c>
      <c r="HZ17" s="661">
        <v>0</v>
      </c>
      <c r="IA17" s="661">
        <v>1320</v>
      </c>
      <c r="IB17" s="662">
        <v>41697.500081018516</v>
      </c>
      <c r="IC17" s="661" t="s">
        <v>788</v>
      </c>
      <c r="ID17" s="661">
        <v>3974467</v>
      </c>
      <c r="IE17" s="661">
        <v>2014</v>
      </c>
      <c r="IF17" s="661">
        <v>1712</v>
      </c>
      <c r="IG17" s="661" t="s">
        <v>783</v>
      </c>
      <c r="IH17" s="661" t="s">
        <v>783</v>
      </c>
      <c r="II17" s="661" t="s">
        <v>783</v>
      </c>
      <c r="IJ17" s="661" t="s">
        <v>783</v>
      </c>
      <c r="IK17" s="661" t="s">
        <v>783</v>
      </c>
      <c r="IL17" s="661" t="s">
        <v>783</v>
      </c>
      <c r="IM17" s="661" t="s">
        <v>783</v>
      </c>
      <c r="IN17" s="661" t="s">
        <v>783</v>
      </c>
      <c r="IO17" s="661" t="s">
        <v>783</v>
      </c>
      <c r="IP17" s="661">
        <v>1649</v>
      </c>
      <c r="IQ17" s="662">
        <v>37477.354571759257</v>
      </c>
      <c r="IR17" s="661">
        <v>2</v>
      </c>
      <c r="IS17" s="661" t="s">
        <v>793</v>
      </c>
      <c r="IT17" s="661">
        <v>2</v>
      </c>
      <c r="IU17" s="663">
        <v>41275</v>
      </c>
      <c r="IV17" s="661" t="s">
        <v>783</v>
      </c>
      <c r="IW17" s="661" t="s">
        <v>783</v>
      </c>
      <c r="IX17" s="661" t="s">
        <v>783</v>
      </c>
      <c r="IY17" s="661" t="s">
        <v>781</v>
      </c>
      <c r="IZ17" s="661">
        <v>45</v>
      </c>
      <c r="JA17" s="661" t="s">
        <v>789</v>
      </c>
      <c r="JB17" s="661" t="s">
        <v>783</v>
      </c>
      <c r="JC17" s="661" t="s">
        <v>783</v>
      </c>
      <c r="JD17" s="661" t="s">
        <v>783</v>
      </c>
      <c r="JE17" s="661">
        <v>329424</v>
      </c>
      <c r="JF17" s="661" t="s">
        <v>783</v>
      </c>
      <c r="JG17" s="661" t="s">
        <v>783</v>
      </c>
      <c r="JH17" s="661" t="s">
        <v>802</v>
      </c>
      <c r="JI17" s="661">
        <v>55</v>
      </c>
      <c r="JJ17" s="661" t="s">
        <v>783</v>
      </c>
      <c r="JK17" s="661" t="s">
        <v>783</v>
      </c>
      <c r="JL17" s="661" t="s">
        <v>783</v>
      </c>
      <c r="JM17" s="661" t="s">
        <v>790</v>
      </c>
      <c r="JN17" s="661">
        <v>4</v>
      </c>
      <c r="JO17" s="661">
        <v>3</v>
      </c>
      <c r="JP17" s="661" t="s">
        <v>783</v>
      </c>
      <c r="JQ17" s="661">
        <v>10711928</v>
      </c>
      <c r="JR17" s="661">
        <v>2011</v>
      </c>
      <c r="JS17" s="661">
        <v>3</v>
      </c>
      <c r="JT17" s="661" t="s">
        <v>783</v>
      </c>
      <c r="JU17" s="661" t="s">
        <v>783</v>
      </c>
      <c r="JV17" s="661" t="s">
        <v>852</v>
      </c>
      <c r="JW17" s="664">
        <v>1315.759922</v>
      </c>
      <c r="JX17">
        <f>JW17</f>
        <v>1315.759922</v>
      </c>
      <c r="JY17" s="225">
        <v>0.2491969549242424</v>
      </c>
    </row>
    <row r="18" spans="1:287" ht="16" thickBot="1">
      <c r="A18" s="905" t="s">
        <v>5</v>
      </c>
      <c r="B18" s="79">
        <f t="shared" si="0"/>
        <v>3</v>
      </c>
      <c r="C18" s="871" t="s">
        <v>262</v>
      </c>
      <c r="D18" s="489"/>
      <c r="E18" s="1129"/>
      <c r="F18" s="888">
        <v>0.9</v>
      </c>
      <c r="G18" s="120">
        <f t="shared" si="39"/>
        <v>9.0000000000000018</v>
      </c>
      <c r="H18" s="47">
        <v>0.9</v>
      </c>
      <c r="I18" s="2"/>
      <c r="J18" s="56"/>
      <c r="K18" s="18"/>
      <c r="L18" s="5"/>
      <c r="M18" s="170">
        <v>2</v>
      </c>
      <c r="N18" s="71">
        <v>1</v>
      </c>
      <c r="O18" s="739">
        <v>4</v>
      </c>
      <c r="P18" s="1107">
        <f t="shared" si="1"/>
        <v>7</v>
      </c>
      <c r="Q18" s="1108">
        <v>124</v>
      </c>
      <c r="R18" s="30"/>
      <c r="S18" s="11">
        <v>0.9</v>
      </c>
      <c r="T18" s="546"/>
      <c r="U18" s="219">
        <f t="shared" ref="U18:U49" si="44">S18*$O$156+T18*$P$156</f>
        <v>67500</v>
      </c>
      <c r="V18" s="219" t="s">
        <v>643</v>
      </c>
      <c r="W18" s="1042">
        <f t="shared" si="40"/>
        <v>87750</v>
      </c>
      <c r="X18" s="537">
        <f t="shared" si="42"/>
        <v>34046.399999999994</v>
      </c>
      <c r="Y18" s="538">
        <f t="shared" si="2"/>
        <v>10961.675999999999</v>
      </c>
      <c r="Z18" s="1090">
        <f t="shared" si="3"/>
        <v>132758.076</v>
      </c>
      <c r="AA18" s="1475">
        <f t="shared" si="43"/>
        <v>765141.88888888888</v>
      </c>
      <c r="AB18" s="1098"/>
      <c r="AC18" s="600">
        <v>6</v>
      </c>
      <c r="AD18" s="1056">
        <f t="shared" si="4"/>
        <v>17846.399999999998</v>
      </c>
      <c r="AE18" s="1063">
        <v>0.25</v>
      </c>
      <c r="AF18" s="747">
        <f t="shared" si="5"/>
        <v>16200</v>
      </c>
      <c r="AG18" s="600"/>
      <c r="AH18" s="1056">
        <f t="shared" si="6"/>
        <v>0</v>
      </c>
      <c r="AI18" s="1070"/>
      <c r="AJ18" s="747">
        <f t="shared" si="7"/>
        <v>0</v>
      </c>
      <c r="AK18" s="1051"/>
      <c r="AL18" s="270">
        <v>0</v>
      </c>
      <c r="AM18" s="902"/>
      <c r="AN18" s="902">
        <v>2019</v>
      </c>
      <c r="AO18" s="18" t="str">
        <f t="shared" si="8"/>
        <v xml:space="preserve"> </v>
      </c>
      <c r="AP18" s="747" t="str">
        <f t="shared" si="9"/>
        <v xml:space="preserve"> </v>
      </c>
      <c r="AQ18" s="4">
        <f t="shared" si="10"/>
        <v>0.9</v>
      </c>
      <c r="AR18" s="747">
        <f t="shared" si="11"/>
        <v>132758.076</v>
      </c>
      <c r="AS18" s="79" t="str">
        <f t="shared" si="12"/>
        <v xml:space="preserve"> </v>
      </c>
      <c r="AT18" s="749" t="str">
        <f t="shared" si="13"/>
        <v xml:space="preserve"> </v>
      </c>
      <c r="AU18" s="79" t="str">
        <f t="shared" si="14"/>
        <v xml:space="preserve"> </v>
      </c>
      <c r="AV18" s="749" t="str">
        <f t="shared" si="15"/>
        <v xml:space="preserve"> </v>
      </c>
      <c r="AW18" s="4" t="str">
        <f t="shared" si="16"/>
        <v xml:space="preserve"> </v>
      </c>
      <c r="AX18" s="747" t="str">
        <f t="shared" si="17"/>
        <v xml:space="preserve"> </v>
      </c>
      <c r="AY18" s="4" t="str">
        <f t="shared" si="18"/>
        <v xml:space="preserve"> </v>
      </c>
      <c r="AZ18" s="747" t="str">
        <f t="shared" si="19"/>
        <v xml:space="preserve"> </v>
      </c>
      <c r="BA18" s="4" t="str">
        <f t="shared" si="20"/>
        <v xml:space="preserve"> </v>
      </c>
      <c r="BB18" s="747" t="str">
        <f t="shared" si="21"/>
        <v xml:space="preserve"> </v>
      </c>
      <c r="BC18" s="4" t="str">
        <f t="shared" si="22"/>
        <v xml:space="preserve"> </v>
      </c>
      <c r="BD18" s="747" t="str">
        <f t="shared" si="23"/>
        <v xml:space="preserve"> </v>
      </c>
      <c r="BE18" s="4" t="str">
        <f t="shared" si="24"/>
        <v xml:space="preserve"> </v>
      </c>
      <c r="BF18" s="747" t="str">
        <f t="shared" si="25"/>
        <v xml:space="preserve"> </v>
      </c>
      <c r="BG18" s="4" t="str">
        <f t="shared" si="26"/>
        <v xml:space="preserve"> </v>
      </c>
      <c r="BH18" s="747" t="str">
        <f t="shared" si="27"/>
        <v xml:space="preserve"> </v>
      </c>
      <c r="BI18" s="4" t="str">
        <f t="shared" si="28"/>
        <v xml:space="preserve"> </v>
      </c>
      <c r="BJ18" s="747" t="str">
        <f t="shared" si="29"/>
        <v xml:space="preserve"> </v>
      </c>
      <c r="BK18" s="4" t="str">
        <f t="shared" si="30"/>
        <v xml:space="preserve"> </v>
      </c>
      <c r="BL18" s="747" t="str">
        <f t="shared" si="31"/>
        <v xml:space="preserve"> </v>
      </c>
      <c r="BM18" s="4" t="str">
        <f t="shared" si="32"/>
        <v xml:space="preserve"> </v>
      </c>
      <c r="BN18" s="747" t="str">
        <f t="shared" si="33"/>
        <v xml:space="preserve"> </v>
      </c>
      <c r="BO18" s="4" t="str">
        <f t="shared" si="34"/>
        <v xml:space="preserve"> </v>
      </c>
      <c r="BP18" s="747" t="str">
        <f t="shared" si="35"/>
        <v xml:space="preserve"> </v>
      </c>
      <c r="BQ18" s="4" t="str">
        <f t="shared" si="36"/>
        <v xml:space="preserve"> </v>
      </c>
      <c r="BR18" s="747" t="str">
        <f t="shared" si="37"/>
        <v xml:space="preserve"> </v>
      </c>
      <c r="BS18" s="389" t="s">
        <v>548</v>
      </c>
      <c r="BT18" s="389"/>
      <c r="BU18" s="389"/>
      <c r="BV18" s="389"/>
      <c r="BW18" s="389"/>
      <c r="BX18" s="389"/>
      <c r="BY18" s="389"/>
      <c r="BZ18" s="389"/>
      <c r="CA18" s="389"/>
      <c r="CB18" s="389"/>
      <c r="CC18" s="163">
        <f t="shared" si="38"/>
        <v>0</v>
      </c>
      <c r="CD18" s="389"/>
      <c r="CE18" s="389"/>
      <c r="CF18" s="725"/>
      <c r="CG18" s="725"/>
      <c r="CH18" s="725"/>
      <c r="CI18" s="725"/>
      <c r="CJ18" s="725"/>
      <c r="CK18" s="725"/>
      <c r="CL18" s="725"/>
      <c r="CM18" s="725"/>
      <c r="CN18" s="725"/>
      <c r="CO18" s="725"/>
      <c r="CP18" s="725"/>
      <c r="CQ18" s="725"/>
      <c r="CR18" s="725"/>
      <c r="CS18" s="725"/>
      <c r="CT18" s="725"/>
      <c r="CU18" s="725"/>
      <c r="CV18" s="725"/>
      <c r="CW18" s="725"/>
      <c r="CX18" s="725"/>
      <c r="CY18" s="725"/>
      <c r="CZ18" s="725"/>
      <c r="DA18" s="725"/>
      <c r="DB18" s="389"/>
      <c r="DC18" s="389"/>
      <c r="DD18" s="389"/>
      <c r="DE18" s="389"/>
      <c r="DF18" s="389"/>
      <c r="DG18" s="389"/>
      <c r="DH18" s="389"/>
      <c r="DI18" s="389"/>
      <c r="DJ18" s="389"/>
      <c r="DK18" s="389"/>
      <c r="DL18" s="389"/>
      <c r="DM18" s="389"/>
      <c r="DN18" s="389"/>
      <c r="DO18" s="389"/>
      <c r="DP18" s="389"/>
      <c r="DQ18" s="389"/>
      <c r="DR18" s="389"/>
      <c r="DS18" s="389"/>
      <c r="DT18" s="389"/>
      <c r="DU18" s="389"/>
      <c r="DV18" s="389"/>
      <c r="DW18" s="389"/>
      <c r="DX18" s="389"/>
      <c r="DY18" s="389"/>
      <c r="DZ18" s="389"/>
      <c r="EA18" s="389"/>
      <c r="EB18" s="389"/>
      <c r="EC18" s="389"/>
      <c r="ED18" s="389"/>
      <c r="EE18" s="389"/>
      <c r="EF18" s="389"/>
      <c r="EG18" s="389"/>
      <c r="EH18" s="389"/>
      <c r="EI18" s="389"/>
      <c r="EJ18" s="389"/>
      <c r="EK18" s="389"/>
      <c r="EL18" s="389"/>
      <c r="EM18" s="389"/>
      <c r="EN18" s="389"/>
      <c r="EO18" s="389"/>
      <c r="EP18" s="389"/>
      <c r="EQ18" s="389"/>
      <c r="ER18" s="389"/>
      <c r="ES18" s="389"/>
      <c r="ET18" s="389"/>
      <c r="EU18" s="389"/>
      <c r="EV18" s="389"/>
      <c r="EW18" s="389"/>
      <c r="EX18" s="389"/>
      <c r="EY18" s="389"/>
      <c r="EZ18" s="389"/>
      <c r="FA18" s="389"/>
      <c r="FB18" s="389"/>
      <c r="FC18" s="389"/>
      <c r="FD18" s="389"/>
      <c r="FE18" s="389"/>
      <c r="FF18" s="389"/>
      <c r="FG18" s="389"/>
      <c r="FH18" s="389"/>
      <c r="FI18" s="389"/>
      <c r="FJ18" s="389"/>
      <c r="FK18" s="389"/>
      <c r="FL18" s="389"/>
      <c r="FM18" s="389"/>
      <c r="FN18" s="389"/>
      <c r="FO18" s="389"/>
      <c r="FP18" s="389"/>
      <c r="FQ18" s="389"/>
      <c r="FR18" s="389"/>
      <c r="FS18" s="389"/>
      <c r="FT18" s="389"/>
      <c r="FU18" s="389"/>
      <c r="FV18" s="389"/>
      <c r="FW18" s="389"/>
      <c r="FX18" s="389"/>
      <c r="FY18" s="625" t="s">
        <v>478</v>
      </c>
      <c r="FZ18" s="626">
        <v>67</v>
      </c>
      <c r="GA18" s="626">
        <v>30289536</v>
      </c>
      <c r="GB18" s="626">
        <v>35</v>
      </c>
      <c r="GC18" s="626" t="s">
        <v>3</v>
      </c>
      <c r="GD18" s="626">
        <v>18</v>
      </c>
      <c r="GE18" s="626">
        <v>1970</v>
      </c>
      <c r="GF18" s="626">
        <v>0</v>
      </c>
      <c r="GG18" s="626" t="s">
        <v>792</v>
      </c>
      <c r="GH18" s="626">
        <v>0</v>
      </c>
      <c r="GI18" s="626">
        <v>0</v>
      </c>
      <c r="GJ18" s="626" t="s">
        <v>792</v>
      </c>
      <c r="GK18" s="626">
        <v>0</v>
      </c>
      <c r="GL18" s="626" t="s">
        <v>781</v>
      </c>
      <c r="GM18" s="626" t="s">
        <v>782</v>
      </c>
      <c r="GN18" s="626">
        <v>66</v>
      </c>
      <c r="GO18" s="626" t="s">
        <v>783</v>
      </c>
      <c r="GP18" s="626">
        <v>0</v>
      </c>
      <c r="GQ18" s="626">
        <v>0</v>
      </c>
      <c r="GR18" s="626">
        <v>4</v>
      </c>
      <c r="GS18" s="626">
        <v>2</v>
      </c>
      <c r="GT18" s="626">
        <v>1</v>
      </c>
      <c r="GU18" s="626" t="s">
        <v>783</v>
      </c>
      <c r="GV18" s="626" t="s">
        <v>783</v>
      </c>
      <c r="GW18" s="626" t="s">
        <v>783</v>
      </c>
      <c r="GX18" s="626" t="s">
        <v>783</v>
      </c>
      <c r="GY18" s="626" t="s">
        <v>783</v>
      </c>
      <c r="GZ18" s="626">
        <v>1649</v>
      </c>
      <c r="HA18" s="626">
        <v>1.17</v>
      </c>
      <c r="HB18" s="626">
        <v>5</v>
      </c>
      <c r="HC18" s="626" t="s">
        <v>783</v>
      </c>
      <c r="HD18" s="626" t="s">
        <v>782</v>
      </c>
      <c r="HE18" s="626">
        <v>15</v>
      </c>
      <c r="HF18" s="626" t="s">
        <v>783</v>
      </c>
      <c r="HG18" s="626">
        <v>0</v>
      </c>
      <c r="HH18" s="626" t="s">
        <v>783</v>
      </c>
      <c r="HI18" s="626">
        <v>0</v>
      </c>
      <c r="HJ18" s="626">
        <v>1</v>
      </c>
      <c r="HK18" s="626">
        <v>45</v>
      </c>
      <c r="HL18" s="626" t="s">
        <v>784</v>
      </c>
      <c r="HM18" s="626" t="s">
        <v>785</v>
      </c>
      <c r="HN18" s="626" t="s">
        <v>783</v>
      </c>
      <c r="HO18" s="626" t="s">
        <v>783</v>
      </c>
      <c r="HP18" s="626" t="s">
        <v>783</v>
      </c>
      <c r="HQ18" s="626" t="s">
        <v>783</v>
      </c>
      <c r="HR18" s="626" t="s">
        <v>783</v>
      </c>
      <c r="HS18" s="626">
        <v>3978976</v>
      </c>
      <c r="HT18" s="626" t="s">
        <v>783</v>
      </c>
      <c r="HU18" s="626" t="s">
        <v>786</v>
      </c>
      <c r="HV18" s="626" t="s">
        <v>787</v>
      </c>
      <c r="HW18" s="626">
        <v>4</v>
      </c>
      <c r="HX18" s="626">
        <v>2014</v>
      </c>
      <c r="HY18" s="626">
        <v>63</v>
      </c>
      <c r="HZ18" s="626">
        <v>0</v>
      </c>
      <c r="IA18" s="626">
        <v>6178</v>
      </c>
      <c r="IB18" s="627">
        <v>41697.500081018516</v>
      </c>
      <c r="IC18" s="626" t="s">
        <v>788</v>
      </c>
      <c r="ID18" s="626">
        <v>3974498</v>
      </c>
      <c r="IE18" s="626">
        <v>2014</v>
      </c>
      <c r="IF18" s="626">
        <v>1712</v>
      </c>
      <c r="IG18" s="626" t="s">
        <v>783</v>
      </c>
      <c r="IH18" s="626" t="s">
        <v>783</v>
      </c>
      <c r="II18" s="626" t="s">
        <v>783</v>
      </c>
      <c r="IJ18" s="626" t="s">
        <v>783</v>
      </c>
      <c r="IK18" s="626" t="s">
        <v>783</v>
      </c>
      <c r="IL18" s="626" t="s">
        <v>783</v>
      </c>
      <c r="IM18" s="626" t="s">
        <v>783</v>
      </c>
      <c r="IN18" s="626" t="s">
        <v>783</v>
      </c>
      <c r="IO18" s="626" t="s">
        <v>783</v>
      </c>
      <c r="IP18" s="626">
        <v>1649</v>
      </c>
      <c r="IQ18" s="627">
        <v>37477.354571759257</v>
      </c>
      <c r="IR18" s="626">
        <v>4</v>
      </c>
      <c r="IS18" s="626" t="s">
        <v>793</v>
      </c>
      <c r="IT18" s="626">
        <v>1</v>
      </c>
      <c r="IU18" s="665">
        <v>41275</v>
      </c>
      <c r="IV18" s="626" t="s">
        <v>783</v>
      </c>
      <c r="IW18" s="626" t="s">
        <v>783</v>
      </c>
      <c r="IX18" s="626" t="s">
        <v>783</v>
      </c>
      <c r="IY18" s="626" t="s">
        <v>781</v>
      </c>
      <c r="IZ18" s="626">
        <v>45</v>
      </c>
      <c r="JA18" s="626" t="s">
        <v>789</v>
      </c>
      <c r="JB18" s="626" t="s">
        <v>783</v>
      </c>
      <c r="JC18" s="626" t="s">
        <v>783</v>
      </c>
      <c r="JD18" s="626" t="s">
        <v>783</v>
      </c>
      <c r="JE18" s="626">
        <v>329455</v>
      </c>
      <c r="JF18" s="626" t="s">
        <v>783</v>
      </c>
      <c r="JG18" s="626" t="s">
        <v>783</v>
      </c>
      <c r="JH18" s="626" t="s">
        <v>795</v>
      </c>
      <c r="JI18" s="626">
        <v>35</v>
      </c>
      <c r="JJ18" s="626" t="s">
        <v>783</v>
      </c>
      <c r="JK18" s="626" t="s">
        <v>783</v>
      </c>
      <c r="JL18" s="626" t="s">
        <v>783</v>
      </c>
      <c r="JM18" s="626" t="s">
        <v>790</v>
      </c>
      <c r="JN18" s="626">
        <v>4</v>
      </c>
      <c r="JO18" s="626">
        <v>1</v>
      </c>
      <c r="JP18" s="626" t="s">
        <v>783</v>
      </c>
      <c r="JQ18" s="626">
        <v>12683066</v>
      </c>
      <c r="JR18" s="626">
        <v>2013</v>
      </c>
      <c r="JS18" s="626">
        <v>12</v>
      </c>
      <c r="JT18" s="626" t="s">
        <v>783</v>
      </c>
      <c r="JU18" s="626" t="s">
        <v>783</v>
      </c>
      <c r="JV18" s="626" t="s">
        <v>917</v>
      </c>
      <c r="JW18" s="628">
        <v>6102.8819970000004</v>
      </c>
      <c r="JY18" s="225"/>
      <c r="JZ18" s="1492"/>
      <c r="KA18" s="1492"/>
    </row>
    <row r="19" spans="1:287" ht="16" thickBot="1">
      <c r="A19" s="905" t="s">
        <v>5</v>
      </c>
      <c r="B19" s="79">
        <f t="shared" si="0"/>
        <v>1</v>
      </c>
      <c r="C19" s="1469" t="s">
        <v>263</v>
      </c>
      <c r="D19" s="489" t="s">
        <v>141</v>
      </c>
      <c r="E19" s="1129" t="s">
        <v>142</v>
      </c>
      <c r="F19" s="1137">
        <v>1.5</v>
      </c>
      <c r="G19" s="120">
        <f t="shared" si="39"/>
        <v>10.500000000000002</v>
      </c>
      <c r="H19" s="30"/>
      <c r="I19" s="3">
        <v>1.5</v>
      </c>
      <c r="J19" s="56"/>
      <c r="K19" s="18" t="s">
        <v>37</v>
      </c>
      <c r="L19" s="5"/>
      <c r="M19" s="170">
        <v>5</v>
      </c>
      <c r="N19" s="71">
        <v>5</v>
      </c>
      <c r="O19" s="739">
        <v>4</v>
      </c>
      <c r="P19" s="1107">
        <v>15</v>
      </c>
      <c r="Q19" s="1108">
        <v>124</v>
      </c>
      <c r="R19" s="30"/>
      <c r="S19" s="11">
        <v>1.5</v>
      </c>
      <c r="T19" s="546"/>
      <c r="U19" s="219">
        <f t="shared" si="44"/>
        <v>112500</v>
      </c>
      <c r="V19" s="219" t="s">
        <v>643</v>
      </c>
      <c r="W19" s="1042">
        <f t="shared" si="40"/>
        <v>146250</v>
      </c>
      <c r="X19" s="537">
        <f t="shared" si="42"/>
        <v>56744</v>
      </c>
      <c r="Y19" s="538">
        <f t="shared" si="2"/>
        <v>18269.46</v>
      </c>
      <c r="Z19" s="1090">
        <f t="shared" si="3"/>
        <v>221263.46</v>
      </c>
      <c r="AA19" s="1475">
        <f t="shared" si="43"/>
        <v>986405.34888888884</v>
      </c>
      <c r="AB19" s="1098"/>
      <c r="AC19" s="600">
        <v>6</v>
      </c>
      <c r="AD19" s="1056">
        <f t="shared" si="4"/>
        <v>29744</v>
      </c>
      <c r="AE19" s="1063">
        <v>0.25</v>
      </c>
      <c r="AF19" s="747">
        <f t="shared" si="5"/>
        <v>27000</v>
      </c>
      <c r="AG19" s="600"/>
      <c r="AH19" s="1056">
        <f t="shared" si="6"/>
        <v>0</v>
      </c>
      <c r="AI19" s="1070"/>
      <c r="AJ19" s="747">
        <f t="shared" si="7"/>
        <v>0</v>
      </c>
      <c r="AK19" s="1051"/>
      <c r="AL19" s="270">
        <v>0</v>
      </c>
      <c r="AM19" s="902"/>
      <c r="AN19" s="902">
        <v>2019</v>
      </c>
      <c r="AO19" s="18" t="str">
        <f t="shared" si="8"/>
        <v xml:space="preserve"> </v>
      </c>
      <c r="AP19" s="747" t="str">
        <f t="shared" si="9"/>
        <v xml:space="preserve"> </v>
      </c>
      <c r="AQ19" s="4">
        <f t="shared" si="10"/>
        <v>1.5</v>
      </c>
      <c r="AR19" s="747">
        <f t="shared" si="11"/>
        <v>221263.46</v>
      </c>
      <c r="AS19" s="4" t="str">
        <f t="shared" si="12"/>
        <v xml:space="preserve"> </v>
      </c>
      <c r="AT19" s="747" t="str">
        <f t="shared" si="13"/>
        <v xml:space="preserve"> </v>
      </c>
      <c r="AU19" s="4" t="str">
        <f t="shared" si="14"/>
        <v xml:space="preserve"> </v>
      </c>
      <c r="AV19" s="747" t="str">
        <f t="shared" si="15"/>
        <v xml:space="preserve"> </v>
      </c>
      <c r="AW19" s="4" t="str">
        <f t="shared" si="16"/>
        <v xml:space="preserve"> </v>
      </c>
      <c r="AX19" s="747" t="str">
        <f t="shared" si="17"/>
        <v xml:space="preserve"> </v>
      </c>
      <c r="AY19" s="4" t="str">
        <f t="shared" si="18"/>
        <v xml:space="preserve"> </v>
      </c>
      <c r="AZ19" s="747" t="str">
        <f t="shared" si="19"/>
        <v xml:space="preserve"> </v>
      </c>
      <c r="BA19" s="4" t="str">
        <f t="shared" si="20"/>
        <v xml:space="preserve"> </v>
      </c>
      <c r="BB19" s="747" t="str">
        <f t="shared" si="21"/>
        <v xml:space="preserve"> </v>
      </c>
      <c r="BC19" s="4" t="str">
        <f t="shared" si="22"/>
        <v xml:space="preserve"> </v>
      </c>
      <c r="BD19" s="747" t="str">
        <f t="shared" si="23"/>
        <v xml:space="preserve"> </v>
      </c>
      <c r="BE19" s="4" t="str">
        <f t="shared" si="24"/>
        <v xml:space="preserve"> </v>
      </c>
      <c r="BF19" s="747" t="str">
        <f t="shared" si="25"/>
        <v xml:space="preserve"> </v>
      </c>
      <c r="BG19" s="4" t="str">
        <f t="shared" si="26"/>
        <v xml:space="preserve"> </v>
      </c>
      <c r="BH19" s="747" t="str">
        <f t="shared" si="27"/>
        <v xml:space="preserve"> </v>
      </c>
      <c r="BI19" s="4" t="str">
        <f t="shared" si="28"/>
        <v xml:space="preserve"> </v>
      </c>
      <c r="BJ19" s="747" t="str">
        <f t="shared" si="29"/>
        <v xml:space="preserve"> </v>
      </c>
      <c r="BK19" s="4" t="str">
        <f t="shared" si="30"/>
        <v xml:space="preserve"> </v>
      </c>
      <c r="BL19" s="747" t="str">
        <f t="shared" si="31"/>
        <v xml:space="preserve"> </v>
      </c>
      <c r="BM19" s="4" t="str">
        <f t="shared" si="32"/>
        <v xml:space="preserve"> </v>
      </c>
      <c r="BN19" s="747" t="str">
        <f t="shared" si="33"/>
        <v xml:space="preserve"> </v>
      </c>
      <c r="BO19" s="4" t="str">
        <f t="shared" si="34"/>
        <v xml:space="preserve"> </v>
      </c>
      <c r="BP19" s="747" t="str">
        <f t="shared" si="35"/>
        <v xml:space="preserve"> </v>
      </c>
      <c r="BQ19" s="4" t="str">
        <f t="shared" si="36"/>
        <v xml:space="preserve"> </v>
      </c>
      <c r="BR19" s="747" t="str">
        <f t="shared" si="37"/>
        <v xml:space="preserve"> </v>
      </c>
      <c r="BS19" s="389" t="s">
        <v>615</v>
      </c>
      <c r="BT19" s="389"/>
      <c r="BU19" s="389"/>
      <c r="BV19" s="389"/>
      <c r="BW19" s="389"/>
      <c r="BX19" s="389"/>
      <c r="BY19" s="389"/>
      <c r="BZ19" s="389"/>
      <c r="CA19" s="389"/>
      <c r="CB19" s="389"/>
      <c r="CC19" s="163">
        <f t="shared" si="38"/>
        <v>0</v>
      </c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89"/>
      <c r="EF19" s="389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389"/>
      <c r="FY19" s="655" t="s">
        <v>466</v>
      </c>
      <c r="FZ19" s="656">
        <v>292</v>
      </c>
      <c r="GA19" s="656">
        <v>30289509</v>
      </c>
      <c r="GB19" s="656" t="s">
        <v>783</v>
      </c>
      <c r="GC19" s="656"/>
      <c r="GD19" s="656" t="s">
        <v>783</v>
      </c>
      <c r="GE19" s="656" t="s">
        <v>783</v>
      </c>
      <c r="GF19" s="656" t="s">
        <v>783</v>
      </c>
      <c r="GG19" s="656"/>
      <c r="GH19" s="656" t="s">
        <v>783</v>
      </c>
      <c r="GI19" s="656" t="s">
        <v>783</v>
      </c>
      <c r="GJ19" s="656"/>
      <c r="GK19" s="656" t="s">
        <v>783</v>
      </c>
      <c r="GL19" s="656" t="s">
        <v>781</v>
      </c>
      <c r="GM19" s="656" t="s">
        <v>783</v>
      </c>
      <c r="GN19" s="656" t="s">
        <v>783</v>
      </c>
      <c r="GO19" s="656" t="s">
        <v>783</v>
      </c>
      <c r="GP19" s="656" t="s">
        <v>783</v>
      </c>
      <c r="GQ19" s="656" t="s">
        <v>783</v>
      </c>
      <c r="GR19" s="656" t="s">
        <v>783</v>
      </c>
      <c r="GS19" s="656" t="s">
        <v>783</v>
      </c>
      <c r="GT19" s="656" t="s">
        <v>783</v>
      </c>
      <c r="GU19" s="656" t="s">
        <v>783</v>
      </c>
      <c r="GV19" s="656" t="s">
        <v>783</v>
      </c>
      <c r="GW19" s="656" t="s">
        <v>783</v>
      </c>
      <c r="GX19" s="656" t="s">
        <v>783</v>
      </c>
      <c r="GY19" s="656" t="s">
        <v>783</v>
      </c>
      <c r="GZ19" s="656">
        <v>1649</v>
      </c>
      <c r="HA19" s="656">
        <v>0</v>
      </c>
      <c r="HB19" s="656">
        <v>9</v>
      </c>
      <c r="HC19" s="656" t="s">
        <v>783</v>
      </c>
      <c r="HD19" s="656" t="s">
        <v>783</v>
      </c>
      <c r="HE19" s="656" t="s">
        <v>783</v>
      </c>
      <c r="HF19" s="656" t="s">
        <v>783</v>
      </c>
      <c r="HG19" s="656" t="s">
        <v>783</v>
      </c>
      <c r="HH19" s="656" t="s">
        <v>783</v>
      </c>
      <c r="HI19" s="656" t="s">
        <v>783</v>
      </c>
      <c r="HJ19" s="656" t="s">
        <v>783</v>
      </c>
      <c r="HK19" s="656" t="s">
        <v>783</v>
      </c>
      <c r="HL19" s="656" t="s">
        <v>783</v>
      </c>
      <c r="HM19" s="656" t="s">
        <v>783</v>
      </c>
      <c r="HN19" s="656" t="s">
        <v>783</v>
      </c>
      <c r="HO19" s="656" t="s">
        <v>783</v>
      </c>
      <c r="HP19" s="656" t="s">
        <v>783</v>
      </c>
      <c r="HQ19" s="656" t="s">
        <v>783</v>
      </c>
      <c r="HR19" s="656" t="s">
        <v>783</v>
      </c>
      <c r="HS19" s="656">
        <v>5074841</v>
      </c>
      <c r="HT19" s="656" t="s">
        <v>783</v>
      </c>
      <c r="HU19" s="656" t="s">
        <v>786</v>
      </c>
      <c r="HV19" s="656" t="s">
        <v>787</v>
      </c>
      <c r="HW19" s="656">
        <v>4</v>
      </c>
      <c r="HX19" s="656">
        <v>2014</v>
      </c>
      <c r="HY19" s="656">
        <v>63</v>
      </c>
      <c r="HZ19" s="656">
        <v>1162</v>
      </c>
      <c r="IA19" s="656">
        <v>1690</v>
      </c>
      <c r="IB19" s="657">
        <v>41697.500081018516</v>
      </c>
      <c r="IC19" s="656" t="s">
        <v>788</v>
      </c>
      <c r="ID19" s="656">
        <v>5074840</v>
      </c>
      <c r="IE19" s="656" t="s">
        <v>783</v>
      </c>
      <c r="IF19" s="656">
        <v>1712</v>
      </c>
      <c r="IG19" s="656" t="s">
        <v>783</v>
      </c>
      <c r="IH19" s="656" t="s">
        <v>783</v>
      </c>
      <c r="II19" s="656" t="s">
        <v>783</v>
      </c>
      <c r="IJ19" s="656" t="s">
        <v>783</v>
      </c>
      <c r="IK19" s="656" t="s">
        <v>783</v>
      </c>
      <c r="IL19" s="656" t="s">
        <v>783</v>
      </c>
      <c r="IM19" s="656" t="s">
        <v>783</v>
      </c>
      <c r="IN19" s="656" t="s">
        <v>783</v>
      </c>
      <c r="IO19" s="656" t="s">
        <v>783</v>
      </c>
      <c r="IP19" s="656">
        <v>2108</v>
      </c>
      <c r="IQ19" s="657">
        <v>38587.423726851855</v>
      </c>
      <c r="IR19" s="656" t="s">
        <v>783</v>
      </c>
      <c r="IS19" s="656" t="s">
        <v>783</v>
      </c>
      <c r="IT19" s="656" t="s">
        <v>783</v>
      </c>
      <c r="IU19" s="656" t="s">
        <v>783</v>
      </c>
      <c r="IV19" s="656" t="s">
        <v>783</v>
      </c>
      <c r="IW19" s="656" t="s">
        <v>783</v>
      </c>
      <c r="IX19" s="656" t="s">
        <v>783</v>
      </c>
      <c r="IY19" s="656" t="s">
        <v>781</v>
      </c>
      <c r="IZ19" s="656" t="s">
        <v>783</v>
      </c>
      <c r="JA19" s="656" t="s">
        <v>783</v>
      </c>
      <c r="JB19" s="656" t="s">
        <v>783</v>
      </c>
      <c r="JC19" s="656" t="s">
        <v>783</v>
      </c>
      <c r="JD19" s="656" t="s">
        <v>783</v>
      </c>
      <c r="JE19" s="656">
        <v>329444</v>
      </c>
      <c r="JF19" s="656" t="s">
        <v>783</v>
      </c>
      <c r="JG19" s="656" t="s">
        <v>783</v>
      </c>
      <c r="JH19" s="656" t="s">
        <v>783</v>
      </c>
      <c r="JI19" s="656" t="s">
        <v>783</v>
      </c>
      <c r="JJ19" s="656" t="s">
        <v>783</v>
      </c>
      <c r="JK19" s="656" t="s">
        <v>783</v>
      </c>
      <c r="JL19" s="656" t="s">
        <v>783</v>
      </c>
      <c r="JM19" s="656" t="s">
        <v>783</v>
      </c>
      <c r="JN19" s="656">
        <v>4</v>
      </c>
      <c r="JO19" s="656" t="s">
        <v>783</v>
      </c>
      <c r="JP19" s="656" t="s">
        <v>783</v>
      </c>
      <c r="JQ19" s="656">
        <v>10711928</v>
      </c>
      <c r="JR19" s="656">
        <v>2011</v>
      </c>
      <c r="JS19" s="656">
        <v>3</v>
      </c>
      <c r="JT19" s="656" t="s">
        <v>783</v>
      </c>
      <c r="JU19" s="656" t="s">
        <v>783</v>
      </c>
      <c r="JV19" s="656" t="s">
        <v>892</v>
      </c>
      <c r="JW19" s="659">
        <v>515.03876200000002</v>
      </c>
      <c r="JX19">
        <f>SUM(JW18:JW19)</f>
        <v>6617.9207590000005</v>
      </c>
      <c r="JY19" s="225">
        <v>0.33037857897727274</v>
      </c>
    </row>
    <row r="20" spans="1:287" ht="16" thickBot="1">
      <c r="A20" s="905" t="s">
        <v>5</v>
      </c>
      <c r="B20" s="79">
        <f t="shared" si="0"/>
        <v>1</v>
      </c>
      <c r="C20" s="871" t="s">
        <v>25</v>
      </c>
      <c r="D20" s="489" t="s">
        <v>192</v>
      </c>
      <c r="E20" s="1129" t="s">
        <v>158</v>
      </c>
      <c r="F20" s="888">
        <v>2.08</v>
      </c>
      <c r="G20" s="120">
        <f t="shared" si="39"/>
        <v>12.580000000000002</v>
      </c>
      <c r="H20" s="46"/>
      <c r="I20" s="3">
        <v>2.08</v>
      </c>
      <c r="J20" s="29"/>
      <c r="K20" s="18" t="s">
        <v>7</v>
      </c>
      <c r="L20" s="5"/>
      <c r="M20" s="170">
        <v>5</v>
      </c>
      <c r="N20" s="71">
        <v>5</v>
      </c>
      <c r="O20" s="739">
        <v>4</v>
      </c>
      <c r="P20" s="1107">
        <f t="shared" ref="P20:P27" si="45">SUM(M20:O20)</f>
        <v>14</v>
      </c>
      <c r="Q20" s="1108">
        <v>124</v>
      </c>
      <c r="R20" s="46"/>
      <c r="S20" s="3">
        <f>I20</f>
        <v>2.08</v>
      </c>
      <c r="T20" s="43"/>
      <c r="U20" s="219">
        <f t="shared" si="44"/>
        <v>156000</v>
      </c>
      <c r="V20" s="219" t="s">
        <v>642</v>
      </c>
      <c r="W20" s="1042">
        <f t="shared" si="40"/>
        <v>156000</v>
      </c>
      <c r="X20" s="537">
        <f t="shared" si="42"/>
        <v>0</v>
      </c>
      <c r="Y20" s="538">
        <f t="shared" si="2"/>
        <v>500</v>
      </c>
      <c r="Z20" s="1090">
        <f t="shared" si="3"/>
        <v>156500</v>
      </c>
      <c r="AA20" s="1475">
        <f t="shared" si="43"/>
        <v>1142905.348888889</v>
      </c>
      <c r="AB20" s="1098"/>
      <c r="AC20" s="600"/>
      <c r="AD20" s="1056">
        <f t="shared" si="4"/>
        <v>0</v>
      </c>
      <c r="AE20" s="1063"/>
      <c r="AF20" s="747">
        <f t="shared" si="5"/>
        <v>0</v>
      </c>
      <c r="AG20" s="600"/>
      <c r="AH20" s="1056">
        <f t="shared" si="6"/>
        <v>0</v>
      </c>
      <c r="AI20" s="1070"/>
      <c r="AJ20" s="747">
        <f t="shared" si="7"/>
        <v>0</v>
      </c>
      <c r="AK20" s="1051"/>
      <c r="AL20" s="270">
        <v>0</v>
      </c>
      <c r="AM20" s="902"/>
      <c r="AN20" s="902">
        <v>2020</v>
      </c>
      <c r="AO20" s="18" t="str">
        <f t="shared" si="8"/>
        <v xml:space="preserve"> </v>
      </c>
      <c r="AP20" s="747" t="str">
        <f t="shared" si="9"/>
        <v xml:space="preserve"> </v>
      </c>
      <c r="AQ20" s="4" t="str">
        <f t="shared" si="10"/>
        <v xml:space="preserve"> </v>
      </c>
      <c r="AR20" s="747" t="str">
        <f t="shared" si="11"/>
        <v xml:space="preserve"> </v>
      </c>
      <c r="AS20" s="4">
        <f t="shared" si="12"/>
        <v>2.08</v>
      </c>
      <c r="AT20" s="747">
        <f t="shared" si="13"/>
        <v>156500</v>
      </c>
      <c r="AU20" s="4" t="str">
        <f t="shared" si="14"/>
        <v xml:space="preserve"> </v>
      </c>
      <c r="AV20" s="747" t="str">
        <f t="shared" si="15"/>
        <v xml:space="preserve"> </v>
      </c>
      <c r="AW20" s="4" t="str">
        <f t="shared" si="16"/>
        <v xml:space="preserve"> </v>
      </c>
      <c r="AX20" s="747" t="str">
        <f t="shared" si="17"/>
        <v xml:space="preserve"> </v>
      </c>
      <c r="AY20" s="4" t="str">
        <f t="shared" si="18"/>
        <v xml:space="preserve"> </v>
      </c>
      <c r="AZ20" s="747" t="str">
        <f t="shared" si="19"/>
        <v xml:space="preserve"> </v>
      </c>
      <c r="BA20" s="4" t="str">
        <f t="shared" si="20"/>
        <v xml:space="preserve"> </v>
      </c>
      <c r="BB20" s="747" t="str">
        <f t="shared" si="21"/>
        <v xml:space="preserve"> </v>
      </c>
      <c r="BC20" s="4" t="str">
        <f t="shared" si="22"/>
        <v xml:space="preserve"> </v>
      </c>
      <c r="BD20" s="747" t="str">
        <f t="shared" si="23"/>
        <v xml:space="preserve"> </v>
      </c>
      <c r="BE20" s="4" t="str">
        <f t="shared" si="24"/>
        <v xml:space="preserve"> </v>
      </c>
      <c r="BF20" s="747" t="str">
        <f t="shared" si="25"/>
        <v xml:space="preserve"> </v>
      </c>
      <c r="BG20" s="4" t="str">
        <f t="shared" si="26"/>
        <v xml:space="preserve"> </v>
      </c>
      <c r="BH20" s="747" t="str">
        <f t="shared" si="27"/>
        <v xml:space="preserve"> </v>
      </c>
      <c r="BI20" s="4" t="str">
        <f t="shared" si="28"/>
        <v xml:space="preserve"> </v>
      </c>
      <c r="BJ20" s="747" t="str">
        <f t="shared" si="29"/>
        <v xml:space="preserve"> </v>
      </c>
      <c r="BK20" s="4" t="str">
        <f t="shared" si="30"/>
        <v xml:space="preserve"> </v>
      </c>
      <c r="BL20" s="747" t="str">
        <f t="shared" si="31"/>
        <v xml:space="preserve"> </v>
      </c>
      <c r="BM20" s="4" t="str">
        <f t="shared" si="32"/>
        <v xml:space="preserve"> </v>
      </c>
      <c r="BN20" s="747" t="str">
        <f t="shared" si="33"/>
        <v xml:space="preserve"> </v>
      </c>
      <c r="BO20" s="4" t="str">
        <f t="shared" si="34"/>
        <v xml:space="preserve"> </v>
      </c>
      <c r="BP20" s="747" t="str">
        <f t="shared" si="35"/>
        <v xml:space="preserve"> </v>
      </c>
      <c r="BQ20" s="4" t="str">
        <f t="shared" si="36"/>
        <v xml:space="preserve"> </v>
      </c>
      <c r="BR20" s="747" t="str">
        <f t="shared" si="37"/>
        <v xml:space="preserve"> </v>
      </c>
      <c r="BS20" s="389" t="s">
        <v>617</v>
      </c>
      <c r="BT20" s="389"/>
      <c r="BU20" s="389"/>
      <c r="BV20" s="389"/>
      <c r="BW20" s="389"/>
      <c r="BX20" s="389"/>
      <c r="BY20" s="389"/>
      <c r="BZ20" s="389"/>
      <c r="CA20" s="389"/>
      <c r="CB20" s="389"/>
      <c r="CC20" s="163">
        <f t="shared" si="38"/>
        <v>0</v>
      </c>
      <c r="CD20" s="389"/>
      <c r="CE20" s="389"/>
      <c r="CF20" s="389"/>
      <c r="CG20" s="389"/>
      <c r="CH20" s="389"/>
      <c r="CI20" s="389"/>
      <c r="CJ20" s="389"/>
      <c r="CK20" s="389"/>
      <c r="CL20" s="389"/>
      <c r="CM20" s="389"/>
      <c r="CN20" s="389"/>
      <c r="CO20" s="389"/>
      <c r="CP20" s="389"/>
      <c r="CQ20" s="389"/>
      <c r="CR20" s="389"/>
      <c r="CS20" s="389"/>
      <c r="CT20" s="389"/>
      <c r="CU20" s="389"/>
      <c r="CV20" s="389"/>
      <c r="CW20" s="389"/>
      <c r="CX20" s="389"/>
      <c r="CY20" s="389"/>
      <c r="CZ20" s="389"/>
      <c r="DA20" s="389"/>
      <c r="DB20" s="389"/>
      <c r="DC20" s="389"/>
      <c r="DD20" s="389"/>
      <c r="DE20" s="389"/>
      <c r="DF20" s="389"/>
      <c r="DG20" s="389"/>
      <c r="DH20" s="389"/>
      <c r="DI20" s="389"/>
      <c r="DJ20" s="389"/>
      <c r="DK20" s="389"/>
      <c r="DL20" s="389"/>
      <c r="DM20" s="389"/>
      <c r="DN20" s="389"/>
      <c r="DO20" s="389"/>
      <c r="DP20" s="389"/>
      <c r="DQ20" s="389"/>
      <c r="DR20" s="389"/>
      <c r="DS20" s="389"/>
      <c r="DT20" s="389"/>
      <c r="DU20" s="389"/>
      <c r="DV20" s="389"/>
      <c r="DW20" s="389"/>
      <c r="DX20" s="389"/>
      <c r="DY20" s="389"/>
      <c r="DZ20" s="389"/>
      <c r="EA20" s="389"/>
      <c r="EB20" s="389"/>
      <c r="EC20" s="389"/>
      <c r="ED20" s="389"/>
      <c r="EE20" s="389"/>
      <c r="EF20" s="389"/>
      <c r="EG20" s="389"/>
      <c r="EH20" s="389"/>
      <c r="EI20" s="389"/>
      <c r="EJ20" s="389"/>
      <c r="EK20" s="389"/>
      <c r="EL20" s="389"/>
      <c r="EM20" s="389"/>
      <c r="EN20" s="389"/>
      <c r="EO20" s="389"/>
      <c r="EP20" s="389"/>
      <c r="EQ20" s="389"/>
      <c r="ER20" s="389"/>
      <c r="ES20" s="389"/>
      <c r="ET20" s="389"/>
      <c r="EU20" s="389"/>
      <c r="EV20" s="389"/>
      <c r="EW20" s="389"/>
      <c r="EX20" s="389"/>
      <c r="EY20" s="389"/>
      <c r="EZ20" s="389"/>
      <c r="FA20" s="389"/>
      <c r="FB20" s="389"/>
      <c r="FC20" s="389"/>
      <c r="FD20" s="389"/>
      <c r="FE20" s="389"/>
      <c r="FF20" s="389"/>
      <c r="FG20" s="389"/>
      <c r="FH20" s="389"/>
      <c r="FI20" s="389"/>
      <c r="FJ20" s="389"/>
      <c r="FK20" s="389"/>
      <c r="FL20" s="389"/>
      <c r="FM20" s="389"/>
      <c r="FN20" s="389"/>
      <c r="FO20" s="389"/>
      <c r="FP20" s="389"/>
      <c r="FQ20" s="389"/>
      <c r="FR20" s="389"/>
      <c r="FS20" s="389"/>
      <c r="FT20" s="389"/>
      <c r="FU20" s="389"/>
      <c r="FV20" s="389"/>
      <c r="FW20" s="389"/>
      <c r="FX20" s="389"/>
      <c r="FY20" s="655" t="s">
        <v>370</v>
      </c>
      <c r="FZ20" s="656">
        <v>234</v>
      </c>
      <c r="GA20" s="656">
        <v>30289309</v>
      </c>
      <c r="GB20" s="656">
        <v>40</v>
      </c>
      <c r="GC20" s="656" t="s">
        <v>779</v>
      </c>
      <c r="GD20" s="656">
        <v>20</v>
      </c>
      <c r="GE20" s="656">
        <v>2000</v>
      </c>
      <c r="GF20" s="656">
        <v>0</v>
      </c>
      <c r="GG20" s="656" t="s">
        <v>792</v>
      </c>
      <c r="GH20" s="656">
        <v>0</v>
      </c>
      <c r="GI20" s="656">
        <v>0</v>
      </c>
      <c r="GJ20" s="656" t="s">
        <v>792</v>
      </c>
      <c r="GK20" s="656">
        <v>0</v>
      </c>
      <c r="GL20" s="656" t="s">
        <v>781</v>
      </c>
      <c r="GM20" s="656" t="s">
        <v>793</v>
      </c>
      <c r="GN20" s="656">
        <v>66</v>
      </c>
      <c r="GO20" s="656" t="s">
        <v>783</v>
      </c>
      <c r="GP20" s="656">
        <v>0</v>
      </c>
      <c r="GQ20" s="656">
        <v>0</v>
      </c>
      <c r="GR20" s="656">
        <v>4</v>
      </c>
      <c r="GS20" s="656">
        <v>2</v>
      </c>
      <c r="GT20" s="656">
        <v>2</v>
      </c>
      <c r="GU20" s="656" t="s">
        <v>783</v>
      </c>
      <c r="GV20" s="656" t="s">
        <v>783</v>
      </c>
      <c r="GW20" s="656" t="s">
        <v>783</v>
      </c>
      <c r="GX20" s="656" t="s">
        <v>783</v>
      </c>
      <c r="GY20" s="656" t="s">
        <v>783</v>
      </c>
      <c r="GZ20" s="656">
        <v>1649</v>
      </c>
      <c r="HA20" s="656">
        <v>0.25</v>
      </c>
      <c r="HB20" s="656">
        <v>5</v>
      </c>
      <c r="HC20" s="656" t="s">
        <v>783</v>
      </c>
      <c r="HD20" s="656" t="s">
        <v>782</v>
      </c>
      <c r="HE20" s="656">
        <v>15</v>
      </c>
      <c r="HF20" s="656" t="s">
        <v>783</v>
      </c>
      <c r="HG20" s="656">
        <v>0</v>
      </c>
      <c r="HH20" s="656" t="s">
        <v>783</v>
      </c>
      <c r="HI20" s="656">
        <v>0</v>
      </c>
      <c r="HJ20" s="656">
        <v>1</v>
      </c>
      <c r="HK20" s="656">
        <v>45</v>
      </c>
      <c r="HL20" s="656" t="s">
        <v>784</v>
      </c>
      <c r="HM20" s="656" t="s">
        <v>785</v>
      </c>
      <c r="HN20" s="656" t="s">
        <v>783</v>
      </c>
      <c r="HO20" s="656" t="s">
        <v>783</v>
      </c>
      <c r="HP20" s="656" t="s">
        <v>783</v>
      </c>
      <c r="HQ20" s="656" t="s">
        <v>783</v>
      </c>
      <c r="HR20" s="656" t="s">
        <v>783</v>
      </c>
      <c r="HS20" s="656">
        <v>3980786</v>
      </c>
      <c r="HT20" s="656" t="s">
        <v>783</v>
      </c>
      <c r="HU20" s="656" t="s">
        <v>786</v>
      </c>
      <c r="HV20" s="656" t="s">
        <v>787</v>
      </c>
      <c r="HW20" s="656">
        <v>4</v>
      </c>
      <c r="HX20" s="656">
        <v>2014</v>
      </c>
      <c r="HY20" s="656">
        <v>63</v>
      </c>
      <c r="HZ20" s="656">
        <v>0</v>
      </c>
      <c r="IA20" s="656">
        <v>1320</v>
      </c>
      <c r="IB20" s="657">
        <v>41697.500081018516</v>
      </c>
      <c r="IC20" s="656" t="s">
        <v>788</v>
      </c>
      <c r="ID20" s="656">
        <v>3976308</v>
      </c>
      <c r="IE20" s="656">
        <v>2014</v>
      </c>
      <c r="IF20" s="656">
        <v>1712</v>
      </c>
      <c r="IG20" s="656" t="s">
        <v>783</v>
      </c>
      <c r="IH20" s="656" t="s">
        <v>783</v>
      </c>
      <c r="II20" s="656" t="s">
        <v>783</v>
      </c>
      <c r="IJ20" s="656" t="s">
        <v>783</v>
      </c>
      <c r="IK20" s="656" t="s">
        <v>783</v>
      </c>
      <c r="IL20" s="656" t="s">
        <v>783</v>
      </c>
      <c r="IM20" s="656" t="s">
        <v>783</v>
      </c>
      <c r="IN20" s="656" t="s">
        <v>783</v>
      </c>
      <c r="IO20" s="656" t="s">
        <v>783</v>
      </c>
      <c r="IP20" s="656">
        <v>1649</v>
      </c>
      <c r="IQ20" s="657">
        <v>37477.354571759257</v>
      </c>
      <c r="IR20" s="656">
        <v>1</v>
      </c>
      <c r="IS20" s="656" t="s">
        <v>793</v>
      </c>
      <c r="IT20" s="656">
        <v>2</v>
      </c>
      <c r="IU20" s="658">
        <v>41275</v>
      </c>
      <c r="IV20" s="656" t="s">
        <v>783</v>
      </c>
      <c r="IW20" s="656" t="s">
        <v>783</v>
      </c>
      <c r="IX20" s="656" t="s">
        <v>783</v>
      </c>
      <c r="IY20" s="656" t="s">
        <v>781</v>
      </c>
      <c r="IZ20" s="656">
        <v>45</v>
      </c>
      <c r="JA20" s="656" t="s">
        <v>789</v>
      </c>
      <c r="JB20" s="656" t="s">
        <v>783</v>
      </c>
      <c r="JC20" s="656" t="s">
        <v>783</v>
      </c>
      <c r="JD20" s="656" t="s">
        <v>783</v>
      </c>
      <c r="JE20" s="656">
        <v>329388</v>
      </c>
      <c r="JF20" s="656" t="s">
        <v>783</v>
      </c>
      <c r="JG20" s="656" t="s">
        <v>783</v>
      </c>
      <c r="JH20" s="656" t="s">
        <v>804</v>
      </c>
      <c r="JI20" s="656">
        <v>40</v>
      </c>
      <c r="JJ20" s="656" t="s">
        <v>783</v>
      </c>
      <c r="JK20" s="656" t="s">
        <v>783</v>
      </c>
      <c r="JL20" s="656" t="s">
        <v>783</v>
      </c>
      <c r="JM20" s="656" t="s">
        <v>790</v>
      </c>
      <c r="JN20" s="656">
        <v>4</v>
      </c>
      <c r="JO20" s="656">
        <v>2</v>
      </c>
      <c r="JP20" s="656" t="s">
        <v>783</v>
      </c>
      <c r="JQ20" s="656" t="s">
        <v>783</v>
      </c>
      <c r="JR20" s="656" t="s">
        <v>783</v>
      </c>
      <c r="JS20" s="656" t="s">
        <v>783</v>
      </c>
      <c r="JT20" s="656" t="s">
        <v>783</v>
      </c>
      <c r="JU20" s="656" t="s">
        <v>783</v>
      </c>
      <c r="JV20" s="656" t="s">
        <v>819</v>
      </c>
      <c r="JW20" s="659">
        <v>1320.474502</v>
      </c>
      <c r="JX20">
        <f t="shared" ref="JX20:JX25" si="46">JW20</f>
        <v>1320.474502</v>
      </c>
      <c r="JY20" s="225">
        <v>0.25008986780303033</v>
      </c>
    </row>
    <row r="21" spans="1:287" ht="16" thickBot="1">
      <c r="A21" s="905" t="s">
        <v>5</v>
      </c>
      <c r="B21" s="79">
        <f t="shared" si="0"/>
        <v>1</v>
      </c>
      <c r="C21" s="871" t="s">
        <v>9</v>
      </c>
      <c r="D21" s="489" t="s">
        <v>135</v>
      </c>
      <c r="E21" s="1129" t="s">
        <v>158</v>
      </c>
      <c r="F21" s="888">
        <v>1.28</v>
      </c>
      <c r="G21" s="120">
        <f t="shared" si="39"/>
        <v>13.860000000000001</v>
      </c>
      <c r="H21" s="46"/>
      <c r="I21" s="3">
        <v>1.28</v>
      </c>
      <c r="J21" s="29"/>
      <c r="K21" s="18">
        <v>1987</v>
      </c>
      <c r="L21" s="5"/>
      <c r="M21" s="170">
        <v>4</v>
      </c>
      <c r="N21" s="71">
        <v>5</v>
      </c>
      <c r="O21" s="739">
        <v>4</v>
      </c>
      <c r="P21" s="1107">
        <f t="shared" si="45"/>
        <v>13</v>
      </c>
      <c r="Q21" s="1108">
        <f>O21*N21*M21</f>
        <v>80</v>
      </c>
      <c r="R21" s="51"/>
      <c r="S21" s="3">
        <v>1.28</v>
      </c>
      <c r="T21" s="25"/>
      <c r="U21" s="219">
        <f t="shared" si="44"/>
        <v>96000</v>
      </c>
      <c r="V21" s="219" t="s">
        <v>642</v>
      </c>
      <c r="W21" s="1042">
        <f t="shared" si="40"/>
        <v>96000</v>
      </c>
      <c r="X21" s="537">
        <f t="shared" si="42"/>
        <v>63001.031111111108</v>
      </c>
      <c r="Y21" s="538">
        <f t="shared" si="2"/>
        <v>500</v>
      </c>
      <c r="Z21" s="1090">
        <f t="shared" si="3"/>
        <v>159501.03111111111</v>
      </c>
      <c r="AA21" s="1475">
        <f t="shared" si="43"/>
        <v>1302406.3800000001</v>
      </c>
      <c r="AB21" s="1098"/>
      <c r="AC21" s="600">
        <v>4</v>
      </c>
      <c r="AD21" s="1056">
        <f t="shared" si="4"/>
        <v>16921.031111111111</v>
      </c>
      <c r="AE21" s="1063">
        <v>0.5</v>
      </c>
      <c r="AF21" s="747">
        <f t="shared" si="5"/>
        <v>46080</v>
      </c>
      <c r="AG21" s="600"/>
      <c r="AH21" s="1056">
        <f t="shared" si="6"/>
        <v>0</v>
      </c>
      <c r="AI21" s="1070"/>
      <c r="AJ21" s="747">
        <f t="shared" si="7"/>
        <v>0</v>
      </c>
      <c r="AK21" s="1051"/>
      <c r="AL21" s="270">
        <v>0</v>
      </c>
      <c r="AM21" s="902"/>
      <c r="AN21" s="902">
        <v>2020</v>
      </c>
      <c r="AO21" s="18" t="str">
        <f t="shared" si="8"/>
        <v xml:space="preserve"> </v>
      </c>
      <c r="AP21" s="747" t="str">
        <f t="shared" si="9"/>
        <v xml:space="preserve"> </v>
      </c>
      <c r="AQ21" s="4" t="str">
        <f t="shared" si="10"/>
        <v xml:space="preserve"> </v>
      </c>
      <c r="AR21" s="747" t="str">
        <f t="shared" si="11"/>
        <v xml:space="preserve"> </v>
      </c>
      <c r="AS21" s="4">
        <f t="shared" si="12"/>
        <v>1.28</v>
      </c>
      <c r="AT21" s="747">
        <f t="shared" si="13"/>
        <v>159501.03111111111</v>
      </c>
      <c r="AU21" s="4" t="str">
        <f t="shared" si="14"/>
        <v xml:space="preserve"> </v>
      </c>
      <c r="AV21" s="747" t="str">
        <f t="shared" si="15"/>
        <v xml:space="preserve"> </v>
      </c>
      <c r="AW21" s="4" t="str">
        <f t="shared" si="16"/>
        <v xml:space="preserve"> </v>
      </c>
      <c r="AX21" s="747" t="str">
        <f t="shared" si="17"/>
        <v xml:space="preserve"> </v>
      </c>
      <c r="AY21" s="4" t="str">
        <f t="shared" si="18"/>
        <v xml:space="preserve"> </v>
      </c>
      <c r="AZ21" s="747" t="str">
        <f t="shared" si="19"/>
        <v xml:space="preserve"> </v>
      </c>
      <c r="BA21" s="4" t="str">
        <f t="shared" si="20"/>
        <v xml:space="preserve"> </v>
      </c>
      <c r="BB21" s="747" t="str">
        <f t="shared" si="21"/>
        <v xml:space="preserve"> </v>
      </c>
      <c r="BC21" s="4" t="str">
        <f t="shared" si="22"/>
        <v xml:space="preserve"> </v>
      </c>
      <c r="BD21" s="747" t="str">
        <f t="shared" si="23"/>
        <v xml:space="preserve"> </v>
      </c>
      <c r="BE21" s="4" t="str">
        <f t="shared" si="24"/>
        <v xml:space="preserve"> </v>
      </c>
      <c r="BF21" s="747" t="str">
        <f t="shared" si="25"/>
        <v xml:space="preserve"> </v>
      </c>
      <c r="BG21" s="4" t="str">
        <f t="shared" si="26"/>
        <v xml:space="preserve"> </v>
      </c>
      <c r="BH21" s="747" t="str">
        <f t="shared" si="27"/>
        <v xml:space="preserve"> </v>
      </c>
      <c r="BI21" s="4" t="str">
        <f t="shared" si="28"/>
        <v xml:space="preserve"> </v>
      </c>
      <c r="BJ21" s="747" t="str">
        <f t="shared" si="29"/>
        <v xml:space="preserve"> </v>
      </c>
      <c r="BK21" s="4" t="str">
        <f t="shared" si="30"/>
        <v xml:space="preserve"> </v>
      </c>
      <c r="BL21" s="747" t="str">
        <f t="shared" si="31"/>
        <v xml:space="preserve"> </v>
      </c>
      <c r="BM21" s="4" t="str">
        <f t="shared" si="32"/>
        <v xml:space="preserve"> </v>
      </c>
      <c r="BN21" s="747" t="str">
        <f t="shared" si="33"/>
        <v xml:space="preserve"> </v>
      </c>
      <c r="BO21" s="4" t="str">
        <f t="shared" si="34"/>
        <v xml:space="preserve"> </v>
      </c>
      <c r="BP21" s="747" t="str">
        <f t="shared" si="35"/>
        <v xml:space="preserve"> </v>
      </c>
      <c r="BQ21" s="4" t="str">
        <f t="shared" si="36"/>
        <v xml:space="preserve"> </v>
      </c>
      <c r="BR21" s="747" t="str">
        <f t="shared" si="37"/>
        <v xml:space="preserve"> </v>
      </c>
      <c r="BS21" s="132"/>
      <c r="BT21" s="132"/>
      <c r="BU21" s="588"/>
      <c r="BV21" s="389"/>
      <c r="BW21" s="389"/>
      <c r="BX21" s="389"/>
      <c r="BY21" s="389"/>
      <c r="BZ21" s="389"/>
      <c r="CA21" s="389"/>
      <c r="CB21" s="389"/>
      <c r="CC21" s="163">
        <f t="shared" si="38"/>
        <v>0</v>
      </c>
      <c r="CD21" s="389"/>
      <c r="CE21" s="389"/>
      <c r="CF21" s="389"/>
      <c r="CG21" s="389"/>
      <c r="CH21" s="389"/>
      <c r="CI21" s="389"/>
      <c r="CJ21" s="389"/>
      <c r="CK21" s="389"/>
      <c r="CL21" s="389"/>
      <c r="CM21" s="389"/>
      <c r="CN21" s="389"/>
      <c r="CO21" s="389"/>
      <c r="CP21" s="389"/>
      <c r="CQ21" s="389"/>
      <c r="CR21" s="389"/>
      <c r="CS21" s="389"/>
      <c r="CT21" s="389"/>
      <c r="CU21" s="389"/>
      <c r="CV21" s="389"/>
      <c r="CW21" s="389"/>
      <c r="CX21" s="389"/>
      <c r="CY21" s="389"/>
      <c r="CZ21" s="389"/>
      <c r="DA21" s="389"/>
      <c r="DB21" s="389"/>
      <c r="DC21" s="389"/>
      <c r="DD21" s="389"/>
      <c r="DE21" s="389"/>
      <c r="DF21" s="389"/>
      <c r="DG21" s="389"/>
      <c r="DH21" s="389"/>
      <c r="DI21" s="389"/>
      <c r="DJ21" s="389"/>
      <c r="DK21" s="389"/>
      <c r="DL21" s="389"/>
      <c r="DM21" s="389"/>
      <c r="DN21" s="389"/>
      <c r="DO21" s="389"/>
      <c r="DP21" s="389"/>
      <c r="DQ21" s="389"/>
      <c r="DR21" s="389"/>
      <c r="DS21" s="389"/>
      <c r="DT21" s="389"/>
      <c r="DU21" s="389"/>
      <c r="DV21" s="389"/>
      <c r="DW21" s="389"/>
      <c r="DX21" s="389"/>
      <c r="DY21" s="389"/>
      <c r="DZ21" s="389"/>
      <c r="EA21" s="389"/>
      <c r="EB21" s="389"/>
      <c r="EC21" s="389"/>
      <c r="ED21" s="389"/>
      <c r="EE21" s="389"/>
      <c r="EF21" s="389"/>
      <c r="EG21" s="389"/>
      <c r="EH21" s="389"/>
      <c r="EI21" s="389"/>
      <c r="EJ21" s="389"/>
      <c r="EK21" s="389"/>
      <c r="EL21" s="389"/>
      <c r="EM21" s="389"/>
      <c r="EN21" s="389"/>
      <c r="EO21" s="389"/>
      <c r="EP21" s="389"/>
      <c r="EQ21" s="389"/>
      <c r="ER21" s="389"/>
      <c r="ES21" s="389"/>
      <c r="ET21" s="389"/>
      <c r="EU21" s="389"/>
      <c r="EV21" s="389"/>
      <c r="EW21" s="389"/>
      <c r="EX21" s="389"/>
      <c r="EY21" s="389"/>
      <c r="EZ21" s="389"/>
      <c r="FA21" s="389"/>
      <c r="FB21" s="389"/>
      <c r="FC21" s="389"/>
      <c r="FD21" s="389"/>
      <c r="FE21" s="389"/>
      <c r="FF21" s="389"/>
      <c r="FG21" s="389"/>
      <c r="FH21" s="389"/>
      <c r="FI21" s="389"/>
      <c r="FJ21" s="389"/>
      <c r="FK21" s="389"/>
      <c r="FL21" s="389"/>
      <c r="FM21" s="389"/>
      <c r="FN21" s="389"/>
      <c r="FO21" s="389"/>
      <c r="FP21" s="389"/>
      <c r="FQ21" s="389"/>
      <c r="FR21" s="389"/>
      <c r="FS21" s="389"/>
      <c r="FT21" s="389"/>
      <c r="FU21" s="389"/>
      <c r="FV21" s="389"/>
      <c r="FW21" s="389"/>
      <c r="FX21" s="389"/>
      <c r="FY21" s="625" t="s">
        <v>359</v>
      </c>
      <c r="FZ21" s="626">
        <v>123</v>
      </c>
      <c r="GA21" s="626">
        <v>30289310</v>
      </c>
      <c r="GB21" s="626">
        <v>35</v>
      </c>
      <c r="GC21" s="626" t="s">
        <v>3</v>
      </c>
      <c r="GD21" s="626">
        <v>16</v>
      </c>
      <c r="GE21" s="626">
        <v>1970</v>
      </c>
      <c r="GF21" s="626">
        <v>0</v>
      </c>
      <c r="GG21" s="626" t="s">
        <v>792</v>
      </c>
      <c r="GH21" s="626">
        <v>0</v>
      </c>
      <c r="GI21" s="626">
        <v>0</v>
      </c>
      <c r="GJ21" s="626" t="s">
        <v>792</v>
      </c>
      <c r="GK21" s="626">
        <v>0</v>
      </c>
      <c r="GL21" s="626" t="s">
        <v>781</v>
      </c>
      <c r="GM21" s="626" t="s">
        <v>782</v>
      </c>
      <c r="GN21" s="626">
        <v>66</v>
      </c>
      <c r="GO21" s="626" t="s">
        <v>783</v>
      </c>
      <c r="GP21" s="626">
        <v>0</v>
      </c>
      <c r="GQ21" s="626">
        <v>0</v>
      </c>
      <c r="GR21" s="626">
        <v>4</v>
      </c>
      <c r="GS21" s="626">
        <v>2</v>
      </c>
      <c r="GT21" s="626">
        <v>2</v>
      </c>
      <c r="GU21" s="626" t="s">
        <v>783</v>
      </c>
      <c r="GV21" s="626" t="s">
        <v>783</v>
      </c>
      <c r="GW21" s="626" t="s">
        <v>783</v>
      </c>
      <c r="GX21" s="626" t="s">
        <v>783</v>
      </c>
      <c r="GY21" s="626" t="s">
        <v>783</v>
      </c>
      <c r="GZ21" s="626">
        <v>1649</v>
      </c>
      <c r="HA21" s="626">
        <v>0.19</v>
      </c>
      <c r="HB21" s="626">
        <v>5</v>
      </c>
      <c r="HC21" s="626" t="s">
        <v>783</v>
      </c>
      <c r="HD21" s="626" t="s">
        <v>782</v>
      </c>
      <c r="HE21" s="626">
        <v>15</v>
      </c>
      <c r="HF21" s="626" t="s">
        <v>783</v>
      </c>
      <c r="HG21" s="626">
        <v>0</v>
      </c>
      <c r="HH21" s="626" t="s">
        <v>783</v>
      </c>
      <c r="HI21" s="626">
        <v>0</v>
      </c>
      <c r="HJ21" s="626">
        <v>1</v>
      </c>
      <c r="HK21" s="626">
        <v>45</v>
      </c>
      <c r="HL21" s="626" t="s">
        <v>784</v>
      </c>
      <c r="HM21" s="626" t="s">
        <v>785</v>
      </c>
      <c r="HN21" s="626" t="s">
        <v>783</v>
      </c>
      <c r="HO21" s="626" t="s">
        <v>783</v>
      </c>
      <c r="HP21" s="626" t="s">
        <v>783</v>
      </c>
      <c r="HQ21" s="626" t="s">
        <v>783</v>
      </c>
      <c r="HR21" s="626" t="s">
        <v>783</v>
      </c>
      <c r="HS21" s="626">
        <v>3979103</v>
      </c>
      <c r="HT21" s="626" t="s">
        <v>783</v>
      </c>
      <c r="HU21" s="626" t="s">
        <v>786</v>
      </c>
      <c r="HV21" s="626" t="s">
        <v>787</v>
      </c>
      <c r="HW21" s="626">
        <v>4</v>
      </c>
      <c r="HX21" s="626">
        <v>2014</v>
      </c>
      <c r="HY21" s="626">
        <v>63</v>
      </c>
      <c r="HZ21" s="626">
        <v>0</v>
      </c>
      <c r="IA21" s="626">
        <v>1003</v>
      </c>
      <c r="IB21" s="627">
        <v>41697.500081018516</v>
      </c>
      <c r="IC21" s="626" t="s">
        <v>788</v>
      </c>
      <c r="ID21" s="626">
        <v>3974625</v>
      </c>
      <c r="IE21" s="626">
        <v>2014</v>
      </c>
      <c r="IF21" s="626">
        <v>1712</v>
      </c>
      <c r="IG21" s="626" t="s">
        <v>783</v>
      </c>
      <c r="IH21" s="626" t="s">
        <v>783</v>
      </c>
      <c r="II21" s="626" t="s">
        <v>783</v>
      </c>
      <c r="IJ21" s="626" t="s">
        <v>783</v>
      </c>
      <c r="IK21" s="626" t="s">
        <v>783</v>
      </c>
      <c r="IL21" s="626" t="s">
        <v>783</v>
      </c>
      <c r="IM21" s="626" t="s">
        <v>783</v>
      </c>
      <c r="IN21" s="626" t="s">
        <v>783</v>
      </c>
      <c r="IO21" s="626" t="s">
        <v>783</v>
      </c>
      <c r="IP21" s="626">
        <v>1649</v>
      </c>
      <c r="IQ21" s="627">
        <v>37477.354571759257</v>
      </c>
      <c r="IR21" s="626">
        <v>4</v>
      </c>
      <c r="IS21" s="626" t="s">
        <v>793</v>
      </c>
      <c r="IT21" s="626">
        <v>2</v>
      </c>
      <c r="IU21" s="665">
        <v>41275</v>
      </c>
      <c r="IV21" s="626" t="s">
        <v>783</v>
      </c>
      <c r="IW21" s="626" t="s">
        <v>783</v>
      </c>
      <c r="IX21" s="626" t="s">
        <v>783</v>
      </c>
      <c r="IY21" s="626" t="s">
        <v>781</v>
      </c>
      <c r="IZ21" s="626">
        <v>45</v>
      </c>
      <c r="JA21" s="626" t="s">
        <v>789</v>
      </c>
      <c r="JB21" s="626" t="s">
        <v>783</v>
      </c>
      <c r="JC21" s="626" t="s">
        <v>783</v>
      </c>
      <c r="JD21" s="626" t="s">
        <v>783</v>
      </c>
      <c r="JE21" s="626">
        <v>329389</v>
      </c>
      <c r="JF21" s="626" t="s">
        <v>783</v>
      </c>
      <c r="JG21" s="626" t="s">
        <v>783</v>
      </c>
      <c r="JH21" s="626" t="s">
        <v>804</v>
      </c>
      <c r="JI21" s="626">
        <v>35</v>
      </c>
      <c r="JJ21" s="626" t="s">
        <v>783</v>
      </c>
      <c r="JK21" s="626" t="s">
        <v>783</v>
      </c>
      <c r="JL21" s="626" t="s">
        <v>783</v>
      </c>
      <c r="JM21" s="626" t="s">
        <v>790</v>
      </c>
      <c r="JN21" s="626">
        <v>4</v>
      </c>
      <c r="JO21" s="626">
        <v>1</v>
      </c>
      <c r="JP21" s="626" t="s">
        <v>783</v>
      </c>
      <c r="JQ21" s="626">
        <v>12683066</v>
      </c>
      <c r="JR21" s="626">
        <v>2013</v>
      </c>
      <c r="JS21" s="626">
        <v>12</v>
      </c>
      <c r="JT21" s="626" t="s">
        <v>783</v>
      </c>
      <c r="JU21" s="626" t="s">
        <v>783</v>
      </c>
      <c r="JV21" s="626" t="s">
        <v>820</v>
      </c>
      <c r="JW21" s="628">
        <v>1054.611134</v>
      </c>
      <c r="JX21">
        <f t="shared" si="46"/>
        <v>1054.611134</v>
      </c>
      <c r="JY21" s="225">
        <v>0.19973695719696968</v>
      </c>
    </row>
    <row r="22" spans="1:287" ht="16" thickBot="1">
      <c r="A22" s="905" t="s">
        <v>5</v>
      </c>
      <c r="B22" s="79">
        <f t="shared" si="0"/>
        <v>1</v>
      </c>
      <c r="C22" s="871" t="s">
        <v>20</v>
      </c>
      <c r="D22" s="489" t="s">
        <v>210</v>
      </c>
      <c r="E22" s="1129" t="s">
        <v>65</v>
      </c>
      <c r="F22" s="888">
        <v>1.1000000000000001</v>
      </c>
      <c r="G22" s="120">
        <f t="shared" si="39"/>
        <v>14.96</v>
      </c>
      <c r="H22" s="46"/>
      <c r="I22" s="3">
        <v>1.1000000000000001</v>
      </c>
      <c r="J22" s="29"/>
      <c r="K22" s="18"/>
      <c r="L22" s="5"/>
      <c r="M22" s="170">
        <v>3</v>
      </c>
      <c r="N22" s="71">
        <v>4</v>
      </c>
      <c r="O22" s="739">
        <v>5</v>
      </c>
      <c r="P22" s="1107">
        <f t="shared" si="45"/>
        <v>12</v>
      </c>
      <c r="Q22" s="1108">
        <v>95</v>
      </c>
      <c r="R22" s="46"/>
      <c r="S22" s="3">
        <v>1.1000000000000001</v>
      </c>
      <c r="T22" s="25"/>
      <c r="U22" s="219">
        <f t="shared" si="44"/>
        <v>82500</v>
      </c>
      <c r="V22" s="219" t="s">
        <v>642</v>
      </c>
      <c r="W22" s="1042">
        <f t="shared" si="40"/>
        <v>82500</v>
      </c>
      <c r="X22" s="537">
        <f t="shared" si="42"/>
        <v>41612.26666666667</v>
      </c>
      <c r="Y22" s="538">
        <f t="shared" si="2"/>
        <v>500</v>
      </c>
      <c r="Z22" s="1090">
        <f t="shared" si="3"/>
        <v>124612.26666666666</v>
      </c>
      <c r="AA22" s="1475">
        <f t="shared" si="43"/>
        <v>1427018.6466666667</v>
      </c>
      <c r="AB22" s="1098"/>
      <c r="AC22" s="600">
        <v>6</v>
      </c>
      <c r="AD22" s="1056">
        <f t="shared" si="4"/>
        <v>21812.26666666667</v>
      </c>
      <c r="AE22" s="1063">
        <v>0.25</v>
      </c>
      <c r="AF22" s="747">
        <f t="shared" si="5"/>
        <v>19800</v>
      </c>
      <c r="AG22" s="600"/>
      <c r="AH22" s="1056">
        <f t="shared" si="6"/>
        <v>0</v>
      </c>
      <c r="AI22" s="1070"/>
      <c r="AJ22" s="747">
        <f t="shared" si="7"/>
        <v>0</v>
      </c>
      <c r="AK22" s="1051"/>
      <c r="AL22" s="270">
        <v>0</v>
      </c>
      <c r="AM22" s="902"/>
      <c r="AN22" s="902">
        <v>2020</v>
      </c>
      <c r="AO22" s="18" t="str">
        <f t="shared" si="8"/>
        <v xml:space="preserve"> </v>
      </c>
      <c r="AP22" s="747" t="str">
        <f t="shared" si="9"/>
        <v xml:space="preserve"> </v>
      </c>
      <c r="AQ22" s="4" t="str">
        <f t="shared" si="10"/>
        <v xml:space="preserve"> </v>
      </c>
      <c r="AR22" s="747" t="str">
        <f t="shared" si="11"/>
        <v xml:space="preserve"> </v>
      </c>
      <c r="AS22" s="4">
        <f t="shared" si="12"/>
        <v>1.1000000000000001</v>
      </c>
      <c r="AT22" s="747">
        <f t="shared" si="13"/>
        <v>124612.26666666666</v>
      </c>
      <c r="AU22" s="4" t="str">
        <f t="shared" si="14"/>
        <v xml:space="preserve"> </v>
      </c>
      <c r="AV22" s="747" t="str">
        <f t="shared" si="15"/>
        <v xml:space="preserve"> </v>
      </c>
      <c r="AW22" s="4" t="str">
        <f t="shared" si="16"/>
        <v xml:space="preserve"> </v>
      </c>
      <c r="AX22" s="747" t="str">
        <f t="shared" si="17"/>
        <v xml:space="preserve"> </v>
      </c>
      <c r="AY22" s="4" t="str">
        <f t="shared" si="18"/>
        <v xml:space="preserve"> </v>
      </c>
      <c r="AZ22" s="747" t="str">
        <f t="shared" si="19"/>
        <v xml:space="preserve"> </v>
      </c>
      <c r="BA22" s="4" t="str">
        <f t="shared" si="20"/>
        <v xml:space="preserve"> </v>
      </c>
      <c r="BB22" s="747" t="str">
        <f t="shared" si="21"/>
        <v xml:space="preserve"> </v>
      </c>
      <c r="BC22" s="4" t="str">
        <f t="shared" si="22"/>
        <v xml:space="preserve"> </v>
      </c>
      <c r="BD22" s="747" t="str">
        <f t="shared" si="23"/>
        <v xml:space="preserve"> </v>
      </c>
      <c r="BE22" s="4" t="str">
        <f t="shared" si="24"/>
        <v xml:space="preserve"> </v>
      </c>
      <c r="BF22" s="747" t="str">
        <f t="shared" si="25"/>
        <v xml:space="preserve"> </v>
      </c>
      <c r="BG22" s="4" t="str">
        <f t="shared" si="26"/>
        <v xml:space="preserve"> </v>
      </c>
      <c r="BH22" s="747" t="str">
        <f t="shared" si="27"/>
        <v xml:space="preserve"> </v>
      </c>
      <c r="BI22" s="4" t="str">
        <f t="shared" si="28"/>
        <v xml:space="preserve"> </v>
      </c>
      <c r="BJ22" s="747" t="str">
        <f t="shared" si="29"/>
        <v xml:space="preserve"> </v>
      </c>
      <c r="BK22" s="4" t="str">
        <f t="shared" si="30"/>
        <v xml:space="preserve"> </v>
      </c>
      <c r="BL22" s="747" t="str">
        <f t="shared" si="31"/>
        <v xml:space="preserve"> </v>
      </c>
      <c r="BM22" s="4" t="str">
        <f t="shared" si="32"/>
        <v xml:space="preserve"> </v>
      </c>
      <c r="BN22" s="747" t="str">
        <f t="shared" si="33"/>
        <v xml:space="preserve"> </v>
      </c>
      <c r="BO22" s="4" t="str">
        <f t="shared" si="34"/>
        <v xml:space="preserve"> </v>
      </c>
      <c r="BP22" s="747" t="str">
        <f t="shared" si="35"/>
        <v xml:space="preserve"> </v>
      </c>
      <c r="BQ22" s="4" t="str">
        <f t="shared" si="36"/>
        <v xml:space="preserve"> </v>
      </c>
      <c r="BR22" s="747" t="str">
        <f t="shared" si="37"/>
        <v xml:space="preserve"> </v>
      </c>
      <c r="BS22" s="133"/>
      <c r="BT22" s="133"/>
      <c r="BU22" s="389"/>
      <c r="BV22" s="389"/>
      <c r="BW22" s="389"/>
      <c r="BX22" s="389"/>
      <c r="BY22" s="389"/>
      <c r="BZ22" s="389"/>
      <c r="CA22" s="389"/>
      <c r="CB22" s="389"/>
      <c r="CC22" s="163">
        <f t="shared" si="38"/>
        <v>0</v>
      </c>
      <c r="CD22" s="389"/>
      <c r="CE22" s="389"/>
      <c r="CF22" s="389"/>
      <c r="CG22" s="389"/>
      <c r="CH22" s="389"/>
      <c r="CI22" s="389"/>
      <c r="CJ22" s="389"/>
      <c r="CK22" s="389"/>
      <c r="CL22" s="389"/>
      <c r="CM22" s="389"/>
      <c r="CN22" s="389"/>
      <c r="CO22" s="389"/>
      <c r="CP22" s="389"/>
      <c r="CQ22" s="389"/>
      <c r="CR22" s="389"/>
      <c r="CS22" s="389"/>
      <c r="CT22" s="389"/>
      <c r="CU22" s="389"/>
      <c r="CV22" s="389"/>
      <c r="CW22" s="389"/>
      <c r="CX22" s="389"/>
      <c r="CY22" s="389"/>
      <c r="CZ22" s="389"/>
      <c r="DA22" s="389"/>
      <c r="DB22" s="389"/>
      <c r="DC22" s="389"/>
      <c r="DD22" s="389"/>
      <c r="DE22" s="389"/>
      <c r="DF22" s="389"/>
      <c r="DG22" s="389"/>
      <c r="DH22" s="389"/>
      <c r="DI22" s="389"/>
      <c r="DJ22" s="389"/>
      <c r="DK22" s="389"/>
      <c r="DL22" s="389"/>
      <c r="DM22" s="389"/>
      <c r="DN22" s="389"/>
      <c r="DO22" s="389"/>
      <c r="DP22" s="389"/>
      <c r="DQ22" s="389"/>
      <c r="DR22" s="389"/>
      <c r="DS22" s="389"/>
      <c r="DT22" s="389"/>
      <c r="DU22" s="389"/>
      <c r="DV22" s="389"/>
      <c r="DW22" s="389"/>
      <c r="DX22" s="389"/>
      <c r="DY22" s="389"/>
      <c r="DZ22" s="389"/>
      <c r="EA22" s="389"/>
      <c r="EB22" s="389"/>
      <c r="EC22" s="389"/>
      <c r="ED22" s="389"/>
      <c r="EE22" s="389"/>
      <c r="EF22" s="389"/>
      <c r="EG22" s="389"/>
      <c r="EH22" s="389"/>
      <c r="EI22" s="389"/>
      <c r="EJ22" s="389"/>
      <c r="EK22" s="389"/>
      <c r="EL22" s="389"/>
      <c r="EM22" s="389"/>
      <c r="EN22" s="389"/>
      <c r="EO22" s="389"/>
      <c r="EP22" s="389"/>
      <c r="EQ22" s="389"/>
      <c r="ER22" s="389"/>
      <c r="ES22" s="389"/>
      <c r="ET22" s="389"/>
      <c r="EU22" s="389"/>
      <c r="EV22" s="389"/>
      <c r="EW22" s="389"/>
      <c r="EX22" s="389"/>
      <c r="EY22" s="389"/>
      <c r="EZ22" s="389"/>
      <c r="FA22" s="389"/>
      <c r="FB22" s="389"/>
      <c r="FC22" s="389"/>
      <c r="FD22" s="389"/>
      <c r="FE22" s="389"/>
      <c r="FF22" s="389"/>
      <c r="FG22" s="389"/>
      <c r="FH22" s="389"/>
      <c r="FI22" s="389"/>
      <c r="FJ22" s="389"/>
      <c r="FK22" s="389"/>
      <c r="FL22" s="389"/>
      <c r="FM22" s="389"/>
      <c r="FN22" s="389"/>
      <c r="FO22" s="389"/>
      <c r="FP22" s="389"/>
      <c r="FQ22" s="389"/>
      <c r="FR22" s="389"/>
      <c r="FS22" s="389"/>
      <c r="FT22" s="389"/>
      <c r="FU22" s="389"/>
      <c r="FV22" s="389"/>
      <c r="FW22" s="389"/>
      <c r="FX22" s="389"/>
      <c r="FY22" s="625" t="s">
        <v>307</v>
      </c>
      <c r="FZ22" s="626">
        <v>204</v>
      </c>
      <c r="GA22" s="626">
        <v>30289313</v>
      </c>
      <c r="GB22" s="626">
        <v>55</v>
      </c>
      <c r="GC22" s="626" t="s">
        <v>798</v>
      </c>
      <c r="GD22" s="626">
        <v>20</v>
      </c>
      <c r="GE22" s="626">
        <v>2004</v>
      </c>
      <c r="GF22" s="626">
        <v>2</v>
      </c>
      <c r="GG22" s="626" t="s">
        <v>148</v>
      </c>
      <c r="GH22" s="626">
        <v>2</v>
      </c>
      <c r="GI22" s="626">
        <v>2</v>
      </c>
      <c r="GJ22" s="626" t="s">
        <v>148</v>
      </c>
      <c r="GK22" s="626">
        <v>2</v>
      </c>
      <c r="GL22" s="626" t="s">
        <v>781</v>
      </c>
      <c r="GM22" s="626" t="s">
        <v>793</v>
      </c>
      <c r="GN22" s="626">
        <v>66</v>
      </c>
      <c r="GO22" s="626" t="s">
        <v>783</v>
      </c>
      <c r="GP22" s="626">
        <v>0</v>
      </c>
      <c r="GQ22" s="626">
        <v>0</v>
      </c>
      <c r="GR22" s="626">
        <v>4</v>
      </c>
      <c r="GS22" s="626">
        <v>2</v>
      </c>
      <c r="GT22" s="626">
        <v>7</v>
      </c>
      <c r="GU22" s="626" t="s">
        <v>783</v>
      </c>
      <c r="GV22" s="626" t="s">
        <v>783</v>
      </c>
      <c r="GW22" s="626" t="s">
        <v>783</v>
      </c>
      <c r="GX22" s="626" t="s">
        <v>783</v>
      </c>
      <c r="GY22" s="626" t="s">
        <v>783</v>
      </c>
      <c r="GZ22" s="626">
        <v>1649</v>
      </c>
      <c r="HA22" s="626">
        <v>0.36</v>
      </c>
      <c r="HB22" s="626">
        <v>5</v>
      </c>
      <c r="HC22" s="626" t="s">
        <v>783</v>
      </c>
      <c r="HD22" s="626" t="s">
        <v>782</v>
      </c>
      <c r="HE22" s="626">
        <v>15</v>
      </c>
      <c r="HF22" s="626" t="s">
        <v>783</v>
      </c>
      <c r="HG22" s="626">
        <v>0</v>
      </c>
      <c r="HH22" s="626" t="s">
        <v>783</v>
      </c>
      <c r="HI22" s="626">
        <v>0</v>
      </c>
      <c r="HJ22" s="626">
        <v>1</v>
      </c>
      <c r="HK22" s="626">
        <v>45</v>
      </c>
      <c r="HL22" s="626" t="s">
        <v>784</v>
      </c>
      <c r="HM22" s="626" t="s">
        <v>785</v>
      </c>
      <c r="HN22" s="626" t="s">
        <v>783</v>
      </c>
      <c r="HO22" s="626" t="s">
        <v>783</v>
      </c>
      <c r="HP22" s="626" t="s">
        <v>783</v>
      </c>
      <c r="HQ22" s="626" t="s">
        <v>783</v>
      </c>
      <c r="HR22" s="626" t="s">
        <v>783</v>
      </c>
      <c r="HS22" s="626">
        <v>3978932</v>
      </c>
      <c r="HT22" s="626" t="s">
        <v>783</v>
      </c>
      <c r="HU22" s="626" t="s">
        <v>786</v>
      </c>
      <c r="HV22" s="626" t="s">
        <v>787</v>
      </c>
      <c r="HW22" s="626">
        <v>4</v>
      </c>
      <c r="HX22" s="626">
        <v>2014</v>
      </c>
      <c r="HY22" s="626">
        <v>63</v>
      </c>
      <c r="HZ22" s="626">
        <v>0</v>
      </c>
      <c r="IA22" s="626">
        <v>1901</v>
      </c>
      <c r="IB22" s="627">
        <v>41697.500081018516</v>
      </c>
      <c r="IC22" s="626" t="s">
        <v>788</v>
      </c>
      <c r="ID22" s="626">
        <v>3974454</v>
      </c>
      <c r="IE22" s="626">
        <v>2014</v>
      </c>
      <c r="IF22" s="626">
        <v>1712</v>
      </c>
      <c r="IG22" s="626" t="s">
        <v>783</v>
      </c>
      <c r="IH22" s="626" t="s">
        <v>783</v>
      </c>
      <c r="II22" s="626" t="s">
        <v>783</v>
      </c>
      <c r="IJ22" s="626" t="s">
        <v>783</v>
      </c>
      <c r="IK22" s="626" t="s">
        <v>783</v>
      </c>
      <c r="IL22" s="626" t="s">
        <v>783</v>
      </c>
      <c r="IM22" s="626" t="s">
        <v>783</v>
      </c>
      <c r="IN22" s="626" t="s">
        <v>783</v>
      </c>
      <c r="IO22" s="626" t="s">
        <v>783</v>
      </c>
      <c r="IP22" s="626">
        <v>1649</v>
      </c>
      <c r="IQ22" s="627">
        <v>37477.354571759257</v>
      </c>
      <c r="IR22" s="626">
        <v>2</v>
      </c>
      <c r="IS22" s="626" t="s">
        <v>793</v>
      </c>
      <c r="IT22" s="626">
        <v>7</v>
      </c>
      <c r="IU22" s="665">
        <v>41275</v>
      </c>
      <c r="IV22" s="626" t="s">
        <v>783</v>
      </c>
      <c r="IW22" s="626" t="s">
        <v>783</v>
      </c>
      <c r="IX22" s="626" t="s">
        <v>783</v>
      </c>
      <c r="IY22" s="626" t="s">
        <v>781</v>
      </c>
      <c r="IZ22" s="626">
        <v>45</v>
      </c>
      <c r="JA22" s="626" t="s">
        <v>789</v>
      </c>
      <c r="JB22" s="626" t="s">
        <v>783</v>
      </c>
      <c r="JC22" s="626" t="s">
        <v>783</v>
      </c>
      <c r="JD22" s="626" t="s">
        <v>783</v>
      </c>
      <c r="JE22" s="626">
        <v>329390</v>
      </c>
      <c r="JF22" s="626" t="s">
        <v>783</v>
      </c>
      <c r="JG22" s="626" t="s">
        <v>783</v>
      </c>
      <c r="JH22" s="626" t="s">
        <v>799</v>
      </c>
      <c r="JI22" s="626">
        <v>55</v>
      </c>
      <c r="JJ22" s="626" t="s">
        <v>783</v>
      </c>
      <c r="JK22" s="626" t="s">
        <v>783</v>
      </c>
      <c r="JL22" s="626" t="s">
        <v>783</v>
      </c>
      <c r="JM22" s="626" t="s">
        <v>790</v>
      </c>
      <c r="JN22" s="626">
        <v>4</v>
      </c>
      <c r="JO22" s="626">
        <v>3</v>
      </c>
      <c r="JP22" s="626" t="s">
        <v>783</v>
      </c>
      <c r="JQ22" s="626">
        <v>10711928</v>
      </c>
      <c r="JR22" s="626">
        <v>2011</v>
      </c>
      <c r="JS22" s="626">
        <v>3</v>
      </c>
      <c r="JT22" s="626" t="s">
        <v>783</v>
      </c>
      <c r="JU22" s="626" t="s">
        <v>783</v>
      </c>
      <c r="JV22" s="626" t="s">
        <v>821</v>
      </c>
      <c r="JW22" s="628">
        <v>1729.0916910000001</v>
      </c>
      <c r="JX22">
        <f t="shared" si="46"/>
        <v>1729.0916910000001</v>
      </c>
      <c r="JY22" s="225">
        <v>0.32747948693181822</v>
      </c>
    </row>
    <row r="23" spans="1:287" ht="16" thickBot="1">
      <c r="A23" s="905" t="s">
        <v>5</v>
      </c>
      <c r="B23" s="79">
        <f t="shared" si="0"/>
        <v>1</v>
      </c>
      <c r="C23" s="871" t="s">
        <v>116</v>
      </c>
      <c r="D23" s="489" t="s">
        <v>162</v>
      </c>
      <c r="E23" s="1129" t="s">
        <v>158</v>
      </c>
      <c r="F23" s="888">
        <v>3.5</v>
      </c>
      <c r="G23" s="120">
        <f t="shared" si="39"/>
        <v>18.46</v>
      </c>
      <c r="H23" s="46"/>
      <c r="I23" s="3">
        <v>3.5</v>
      </c>
      <c r="J23" s="29"/>
      <c r="K23" s="18" t="s">
        <v>183</v>
      </c>
      <c r="L23" s="5"/>
      <c r="M23" s="170">
        <v>5</v>
      </c>
      <c r="N23" s="71">
        <v>5</v>
      </c>
      <c r="O23" s="739">
        <v>5</v>
      </c>
      <c r="P23" s="1107">
        <f t="shared" si="45"/>
        <v>15</v>
      </c>
      <c r="Q23" s="1108">
        <v>120</v>
      </c>
      <c r="R23" s="46"/>
      <c r="S23" s="3">
        <f>I23</f>
        <v>3.5</v>
      </c>
      <c r="T23" s="43"/>
      <c r="U23" s="219">
        <f t="shared" si="44"/>
        <v>262500</v>
      </c>
      <c r="V23" s="219" t="s">
        <v>642</v>
      </c>
      <c r="W23" s="1042">
        <f t="shared" si="40"/>
        <v>262500</v>
      </c>
      <c r="X23" s="537">
        <f t="shared" si="42"/>
        <v>18000</v>
      </c>
      <c r="Y23" s="538">
        <f t="shared" si="2"/>
        <v>500</v>
      </c>
      <c r="Z23" s="1090">
        <f t="shared" si="3"/>
        <v>281000</v>
      </c>
      <c r="AA23" s="1475">
        <f t="shared" si="43"/>
        <v>1708018.6466666667</v>
      </c>
      <c r="AB23" s="1098"/>
      <c r="AC23" s="600"/>
      <c r="AD23" s="1056">
        <f t="shared" si="4"/>
        <v>0</v>
      </c>
      <c r="AE23" s="1063"/>
      <c r="AF23" s="747">
        <f t="shared" si="5"/>
        <v>0</v>
      </c>
      <c r="AG23" s="600">
        <v>300</v>
      </c>
      <c r="AH23" s="1056">
        <f t="shared" si="6"/>
        <v>18000</v>
      </c>
      <c r="AI23" s="1070"/>
      <c r="AJ23" s="747">
        <f t="shared" si="7"/>
        <v>0</v>
      </c>
      <c r="AK23" s="1051"/>
      <c r="AL23" s="270">
        <v>0</v>
      </c>
      <c r="AM23" s="902"/>
      <c r="AN23" s="902">
        <v>2020</v>
      </c>
      <c r="AO23" s="18" t="str">
        <f t="shared" si="8"/>
        <v xml:space="preserve"> </v>
      </c>
      <c r="AP23" s="747" t="str">
        <f t="shared" si="9"/>
        <v xml:space="preserve"> </v>
      </c>
      <c r="AQ23" s="4" t="str">
        <f t="shared" si="10"/>
        <v xml:space="preserve"> </v>
      </c>
      <c r="AR23" s="747" t="str">
        <f t="shared" si="11"/>
        <v xml:space="preserve"> </v>
      </c>
      <c r="AS23" s="4">
        <f t="shared" si="12"/>
        <v>3.5</v>
      </c>
      <c r="AT23" s="747">
        <f t="shared" si="13"/>
        <v>281000</v>
      </c>
      <c r="AU23" s="4" t="str">
        <f t="shared" si="14"/>
        <v xml:space="preserve"> </v>
      </c>
      <c r="AV23" s="747" t="str">
        <f t="shared" si="15"/>
        <v xml:space="preserve"> </v>
      </c>
      <c r="AW23" s="4" t="str">
        <f t="shared" si="16"/>
        <v xml:space="preserve"> </v>
      </c>
      <c r="AX23" s="747" t="str">
        <f t="shared" si="17"/>
        <v xml:space="preserve"> </v>
      </c>
      <c r="AY23" s="4" t="str">
        <f t="shared" si="18"/>
        <v xml:space="preserve"> </v>
      </c>
      <c r="AZ23" s="747" t="str">
        <f t="shared" si="19"/>
        <v xml:space="preserve"> </v>
      </c>
      <c r="BA23" s="4" t="str">
        <f t="shared" si="20"/>
        <v xml:space="preserve"> </v>
      </c>
      <c r="BB23" s="747" t="str">
        <f t="shared" si="21"/>
        <v xml:space="preserve"> </v>
      </c>
      <c r="BC23" s="4" t="str">
        <f t="shared" si="22"/>
        <v xml:space="preserve"> </v>
      </c>
      <c r="BD23" s="747" t="str">
        <f t="shared" si="23"/>
        <v xml:space="preserve"> </v>
      </c>
      <c r="BE23" s="4" t="str">
        <f t="shared" si="24"/>
        <v xml:space="preserve"> </v>
      </c>
      <c r="BF23" s="747" t="str">
        <f t="shared" si="25"/>
        <v xml:space="preserve"> </v>
      </c>
      <c r="BG23" s="4" t="str">
        <f t="shared" si="26"/>
        <v xml:space="preserve"> </v>
      </c>
      <c r="BH23" s="747" t="str">
        <f t="shared" si="27"/>
        <v xml:space="preserve"> </v>
      </c>
      <c r="BI23" s="4" t="str">
        <f t="shared" si="28"/>
        <v xml:space="preserve"> </v>
      </c>
      <c r="BJ23" s="747" t="str">
        <f t="shared" si="29"/>
        <v xml:space="preserve"> </v>
      </c>
      <c r="BK23" s="4" t="str">
        <f t="shared" si="30"/>
        <v xml:space="preserve"> </v>
      </c>
      <c r="BL23" s="747" t="str">
        <f t="shared" si="31"/>
        <v xml:space="preserve"> </v>
      </c>
      <c r="BM23" s="4" t="str">
        <f t="shared" si="32"/>
        <v xml:space="preserve"> </v>
      </c>
      <c r="BN23" s="747" t="str">
        <f t="shared" si="33"/>
        <v xml:space="preserve"> </v>
      </c>
      <c r="BO23" s="4" t="str">
        <f t="shared" si="34"/>
        <v xml:space="preserve"> </v>
      </c>
      <c r="BP23" s="747" t="str">
        <f t="shared" si="35"/>
        <v xml:space="preserve"> </v>
      </c>
      <c r="BQ23" s="4" t="str">
        <f t="shared" si="36"/>
        <v xml:space="preserve"> </v>
      </c>
      <c r="BR23" s="747" t="str">
        <f t="shared" si="37"/>
        <v xml:space="preserve"> </v>
      </c>
      <c r="BS23" s="388" t="s">
        <v>617</v>
      </c>
      <c r="BT23" s="388"/>
      <c r="BU23" s="596"/>
      <c r="BV23" s="389"/>
      <c r="BW23" s="389"/>
      <c r="BX23" s="389"/>
      <c r="BY23" s="389"/>
      <c r="BZ23" s="389"/>
      <c r="CA23" s="588"/>
      <c r="CB23" s="588"/>
      <c r="CC23" s="163">
        <f t="shared" si="38"/>
        <v>0</v>
      </c>
      <c r="CD23" s="588"/>
      <c r="CE23" s="389"/>
      <c r="CF23" s="389"/>
      <c r="CG23" s="389"/>
      <c r="CH23" s="389"/>
      <c r="CI23" s="389"/>
      <c r="CJ23" s="389"/>
      <c r="CK23" s="389"/>
      <c r="CL23" s="389"/>
      <c r="CM23" s="389"/>
      <c r="CN23" s="389"/>
      <c r="CO23" s="389"/>
      <c r="CP23" s="389"/>
      <c r="CQ23" s="389"/>
      <c r="CR23" s="389"/>
      <c r="CS23" s="389"/>
      <c r="CT23" s="389"/>
      <c r="CU23" s="389"/>
      <c r="CV23" s="389"/>
      <c r="CW23" s="389"/>
      <c r="CX23" s="389"/>
      <c r="CY23" s="389"/>
      <c r="CZ23" s="389"/>
      <c r="DA23" s="389"/>
      <c r="DB23" s="389"/>
      <c r="DC23" s="389"/>
      <c r="DD23" s="389"/>
      <c r="DE23" s="389"/>
      <c r="DF23" s="389"/>
      <c r="DG23" s="389"/>
      <c r="DH23" s="389"/>
      <c r="DI23" s="389"/>
      <c r="DJ23" s="389"/>
      <c r="DK23" s="389"/>
      <c r="DL23" s="389"/>
      <c r="DM23" s="389"/>
      <c r="DN23" s="389"/>
      <c r="DO23" s="389"/>
      <c r="DP23" s="389"/>
      <c r="DQ23" s="389"/>
      <c r="DR23" s="389"/>
      <c r="DS23" s="389"/>
      <c r="DT23" s="389"/>
      <c r="DU23" s="389"/>
      <c r="DV23" s="389"/>
      <c r="DW23" s="389"/>
      <c r="DX23" s="389"/>
      <c r="DY23" s="389"/>
      <c r="DZ23" s="389"/>
      <c r="EA23" s="389"/>
      <c r="EB23" s="389"/>
      <c r="EC23" s="389"/>
      <c r="ED23" s="389"/>
      <c r="EE23" s="389"/>
      <c r="EF23" s="389"/>
      <c r="EG23" s="389"/>
      <c r="EH23" s="389"/>
      <c r="EI23" s="389"/>
      <c r="EJ23" s="389"/>
      <c r="EK23" s="389"/>
      <c r="EL23" s="389"/>
      <c r="EM23" s="389"/>
      <c r="EN23" s="389"/>
      <c r="EO23" s="389"/>
      <c r="EP23" s="389"/>
      <c r="EQ23" s="389"/>
      <c r="ER23" s="389"/>
      <c r="ES23" s="389"/>
      <c r="ET23" s="389"/>
      <c r="EU23" s="389"/>
      <c r="EV23" s="389"/>
      <c r="EW23" s="389"/>
      <c r="EX23" s="389"/>
      <c r="EY23" s="389"/>
      <c r="EZ23" s="389"/>
      <c r="FA23" s="389"/>
      <c r="FB23" s="389"/>
      <c r="FC23" s="389"/>
      <c r="FD23" s="389"/>
      <c r="FE23" s="389"/>
      <c r="FF23" s="389"/>
      <c r="FG23" s="389"/>
      <c r="FH23" s="389"/>
      <c r="FI23" s="389"/>
      <c r="FJ23" s="389"/>
      <c r="FK23" s="389"/>
      <c r="FL23" s="389"/>
      <c r="FM23" s="389"/>
      <c r="FN23" s="389"/>
      <c r="FO23" s="389"/>
      <c r="FP23" s="389"/>
      <c r="FQ23" s="389"/>
      <c r="FR23" s="389"/>
      <c r="FS23" s="389"/>
      <c r="FT23" s="389"/>
      <c r="FU23" s="389"/>
      <c r="FV23" s="389"/>
      <c r="FW23" s="389"/>
      <c r="FX23" s="389"/>
      <c r="FY23" s="716" t="s">
        <v>305</v>
      </c>
      <c r="FZ23" s="717">
        <v>94</v>
      </c>
      <c r="GA23" s="717">
        <v>28194079</v>
      </c>
      <c r="GB23" s="717">
        <v>40</v>
      </c>
      <c r="GC23" s="717" t="s">
        <v>779</v>
      </c>
      <c r="GD23" s="717">
        <v>20</v>
      </c>
      <c r="GE23" s="717">
        <v>2007</v>
      </c>
      <c r="GF23" s="717" t="s">
        <v>783</v>
      </c>
      <c r="GG23" s="717"/>
      <c r="GH23" s="717" t="s">
        <v>783</v>
      </c>
      <c r="GI23" s="717" t="s">
        <v>783</v>
      </c>
      <c r="GJ23" s="717"/>
      <c r="GK23" s="717" t="s">
        <v>783</v>
      </c>
      <c r="GL23" s="717" t="s">
        <v>781</v>
      </c>
      <c r="GM23" s="717" t="s">
        <v>793</v>
      </c>
      <c r="GN23" s="717">
        <v>66</v>
      </c>
      <c r="GO23" s="717" t="s">
        <v>783</v>
      </c>
      <c r="GP23" s="717" t="s">
        <v>783</v>
      </c>
      <c r="GQ23" s="717" t="s">
        <v>783</v>
      </c>
      <c r="GR23" s="717" t="s">
        <v>783</v>
      </c>
      <c r="GS23" s="717">
        <v>2</v>
      </c>
      <c r="GT23" s="717" t="s">
        <v>783</v>
      </c>
      <c r="GU23" s="717" t="s">
        <v>783</v>
      </c>
      <c r="GV23" s="717" t="s">
        <v>783</v>
      </c>
      <c r="GW23" s="717" t="s">
        <v>783</v>
      </c>
      <c r="GX23" s="717" t="s">
        <v>783</v>
      </c>
      <c r="GY23" s="717" t="s">
        <v>783</v>
      </c>
      <c r="GZ23" s="717">
        <v>1649</v>
      </c>
      <c r="HA23" s="717">
        <v>0.42</v>
      </c>
      <c r="HB23" s="717">
        <v>5</v>
      </c>
      <c r="HC23" s="717" t="s">
        <v>783</v>
      </c>
      <c r="HD23" s="717" t="s">
        <v>783</v>
      </c>
      <c r="HE23" s="717" t="s">
        <v>783</v>
      </c>
      <c r="HF23" s="717" t="s">
        <v>783</v>
      </c>
      <c r="HG23" s="717" t="s">
        <v>783</v>
      </c>
      <c r="HH23" s="717" t="s">
        <v>783</v>
      </c>
      <c r="HI23" s="717">
        <v>0</v>
      </c>
      <c r="HJ23" s="717">
        <v>1</v>
      </c>
      <c r="HK23" s="717">
        <v>45</v>
      </c>
      <c r="HL23" s="717" t="s">
        <v>784</v>
      </c>
      <c r="HM23" s="717" t="s">
        <v>785</v>
      </c>
      <c r="HN23" s="717" t="s">
        <v>783</v>
      </c>
      <c r="HO23" s="717" t="s">
        <v>783</v>
      </c>
      <c r="HP23" s="717" t="s">
        <v>783</v>
      </c>
      <c r="HQ23" s="717" t="s">
        <v>783</v>
      </c>
      <c r="HR23" s="717" t="s">
        <v>783</v>
      </c>
      <c r="HS23" s="717">
        <v>5108697</v>
      </c>
      <c r="HT23" s="717" t="s">
        <v>783</v>
      </c>
      <c r="HU23" s="717" t="s">
        <v>786</v>
      </c>
      <c r="HV23" s="717" t="s">
        <v>787</v>
      </c>
      <c r="HW23" s="717">
        <v>4</v>
      </c>
      <c r="HX23" s="717">
        <v>2013</v>
      </c>
      <c r="HY23" s="717">
        <v>63</v>
      </c>
      <c r="HZ23" s="717">
        <v>0</v>
      </c>
      <c r="IA23" s="717">
        <v>2230</v>
      </c>
      <c r="IB23" s="718">
        <v>41372.719525462962</v>
      </c>
      <c r="IC23" s="717" t="s">
        <v>788</v>
      </c>
      <c r="ID23" s="717">
        <v>5108696</v>
      </c>
      <c r="IE23" s="717">
        <v>2012</v>
      </c>
      <c r="IF23" s="717">
        <v>1712</v>
      </c>
      <c r="IG23" s="717" t="s">
        <v>783</v>
      </c>
      <c r="IH23" s="717" t="s">
        <v>783</v>
      </c>
      <c r="II23" s="717" t="s">
        <v>783</v>
      </c>
      <c r="IJ23" s="717" t="s">
        <v>783</v>
      </c>
      <c r="IK23" s="717" t="s">
        <v>783</v>
      </c>
      <c r="IL23" s="717" t="s">
        <v>783</v>
      </c>
      <c r="IM23" s="717" t="s">
        <v>783</v>
      </c>
      <c r="IN23" s="717" t="s">
        <v>783</v>
      </c>
      <c r="IO23" s="717" t="s">
        <v>783</v>
      </c>
      <c r="IP23" s="717">
        <v>1649</v>
      </c>
      <c r="IQ23" s="718">
        <v>39100.311979166669</v>
      </c>
      <c r="IR23" s="717" t="s">
        <v>783</v>
      </c>
      <c r="IS23" s="717" t="s">
        <v>783</v>
      </c>
      <c r="IT23" s="717" t="s">
        <v>783</v>
      </c>
      <c r="IU23" s="717" t="s">
        <v>783</v>
      </c>
      <c r="IV23" s="717" t="s">
        <v>783</v>
      </c>
      <c r="IW23" s="717" t="s">
        <v>783</v>
      </c>
      <c r="IX23" s="717" t="s">
        <v>783</v>
      </c>
      <c r="IY23" s="717" t="s">
        <v>781</v>
      </c>
      <c r="IZ23" s="717">
        <v>45</v>
      </c>
      <c r="JA23" s="717" t="s">
        <v>789</v>
      </c>
      <c r="JB23" s="717" t="s">
        <v>783</v>
      </c>
      <c r="JC23" s="717" t="s">
        <v>783</v>
      </c>
      <c r="JD23" s="717" t="s">
        <v>783</v>
      </c>
      <c r="JE23" s="717">
        <v>529240</v>
      </c>
      <c r="JF23" s="717" t="s">
        <v>783</v>
      </c>
      <c r="JG23" s="717" t="s">
        <v>783</v>
      </c>
      <c r="JH23" s="717" t="s">
        <v>783</v>
      </c>
      <c r="JI23" s="717" t="s">
        <v>783</v>
      </c>
      <c r="JJ23" s="717" t="s">
        <v>783</v>
      </c>
      <c r="JK23" s="717" t="s">
        <v>783</v>
      </c>
      <c r="JL23" s="717" t="s">
        <v>783</v>
      </c>
      <c r="JM23" s="717" t="s">
        <v>783</v>
      </c>
      <c r="JN23" s="717">
        <v>4</v>
      </c>
      <c r="JO23" s="717">
        <v>2</v>
      </c>
      <c r="JP23" s="717" t="s">
        <v>783</v>
      </c>
      <c r="JQ23" s="717">
        <v>10711928</v>
      </c>
      <c r="JR23" s="717">
        <v>2011</v>
      </c>
      <c r="JS23" s="717">
        <v>3</v>
      </c>
      <c r="JT23" s="717" t="s">
        <v>783</v>
      </c>
      <c r="JU23" s="717" t="s">
        <v>783</v>
      </c>
      <c r="JV23" s="717" t="s">
        <v>853</v>
      </c>
      <c r="JW23" s="719">
        <v>2230.6257380000002</v>
      </c>
      <c r="JX23">
        <f t="shared" si="46"/>
        <v>2230.6257380000002</v>
      </c>
      <c r="JY23" s="225">
        <v>0.42246699583333336</v>
      </c>
    </row>
    <row r="24" spans="1:287" ht="16" thickBot="1">
      <c r="A24" s="1474" t="s">
        <v>5</v>
      </c>
      <c r="B24" s="79">
        <f t="shared" si="0"/>
        <v>1</v>
      </c>
      <c r="C24" s="1469" t="s">
        <v>65</v>
      </c>
      <c r="D24" s="489" t="s">
        <v>157</v>
      </c>
      <c r="E24" s="1129" t="s">
        <v>168</v>
      </c>
      <c r="F24" s="888">
        <v>4.57</v>
      </c>
      <c r="G24" s="120">
        <f t="shared" si="39"/>
        <v>23.03</v>
      </c>
      <c r="H24" s="46"/>
      <c r="I24" s="35">
        <v>4.57</v>
      </c>
      <c r="J24" s="29"/>
      <c r="K24" s="18" t="s">
        <v>170</v>
      </c>
      <c r="L24" s="5"/>
      <c r="M24" s="170">
        <v>5</v>
      </c>
      <c r="N24" s="71">
        <v>5</v>
      </c>
      <c r="O24" s="739">
        <v>5</v>
      </c>
      <c r="P24" s="1107">
        <f t="shared" si="45"/>
        <v>15</v>
      </c>
      <c r="Q24" s="1108">
        <v>120</v>
      </c>
      <c r="R24" s="46"/>
      <c r="S24" s="2">
        <v>4.57</v>
      </c>
      <c r="T24" s="41"/>
      <c r="U24" s="219">
        <f t="shared" si="44"/>
        <v>342750</v>
      </c>
      <c r="V24" s="219" t="s">
        <v>642</v>
      </c>
      <c r="W24" s="1042">
        <f t="shared" si="40"/>
        <v>342750</v>
      </c>
      <c r="X24" s="537">
        <f t="shared" si="42"/>
        <v>136570.02666666667</v>
      </c>
      <c r="Y24" s="538">
        <f t="shared" si="2"/>
        <v>500</v>
      </c>
      <c r="Z24" s="1090">
        <f t="shared" si="3"/>
        <v>479820.02666666667</v>
      </c>
      <c r="AA24" s="1478">
        <f t="shared" si="43"/>
        <v>2187838.6733333333</v>
      </c>
      <c r="AB24" s="1098"/>
      <c r="AC24" s="600">
        <v>3</v>
      </c>
      <c r="AD24" s="1056">
        <f t="shared" si="4"/>
        <v>45310.026666666672</v>
      </c>
      <c r="AE24" s="1063">
        <v>0.25</v>
      </c>
      <c r="AF24" s="747">
        <f t="shared" si="5"/>
        <v>82260</v>
      </c>
      <c r="AG24" s="600">
        <v>150</v>
      </c>
      <c r="AH24" s="1056">
        <f t="shared" si="6"/>
        <v>9000</v>
      </c>
      <c r="AI24" s="1070"/>
      <c r="AJ24" s="747">
        <f t="shared" si="7"/>
        <v>0</v>
      </c>
      <c r="AK24" s="1051"/>
      <c r="AL24" s="270">
        <v>0</v>
      </c>
      <c r="AM24" s="902"/>
      <c r="AN24" s="902">
        <v>2021</v>
      </c>
      <c r="AO24" s="18" t="str">
        <f t="shared" si="8"/>
        <v xml:space="preserve"> </v>
      </c>
      <c r="AP24" s="747" t="str">
        <f t="shared" si="9"/>
        <v xml:space="preserve"> </v>
      </c>
      <c r="AQ24" s="4" t="str">
        <f t="shared" si="10"/>
        <v xml:space="preserve"> </v>
      </c>
      <c r="AR24" s="747" t="str">
        <f t="shared" si="11"/>
        <v xml:space="preserve"> </v>
      </c>
      <c r="AS24" s="4" t="str">
        <f t="shared" si="12"/>
        <v xml:space="preserve"> </v>
      </c>
      <c r="AT24" s="747" t="str">
        <f t="shared" si="13"/>
        <v xml:space="preserve"> </v>
      </c>
      <c r="AU24" s="4">
        <f t="shared" si="14"/>
        <v>4.57</v>
      </c>
      <c r="AV24" s="747">
        <f t="shared" si="15"/>
        <v>479820.02666666667</v>
      </c>
      <c r="AW24" s="4" t="str">
        <f t="shared" si="16"/>
        <v xml:space="preserve"> </v>
      </c>
      <c r="AX24" s="747" t="str">
        <f t="shared" si="17"/>
        <v xml:space="preserve"> </v>
      </c>
      <c r="AY24" s="4" t="str">
        <f t="shared" si="18"/>
        <v xml:space="preserve"> </v>
      </c>
      <c r="AZ24" s="747" t="str">
        <f t="shared" si="19"/>
        <v xml:space="preserve"> </v>
      </c>
      <c r="BA24" s="4" t="str">
        <f t="shared" si="20"/>
        <v xml:space="preserve"> </v>
      </c>
      <c r="BB24" s="747" t="str">
        <f t="shared" si="21"/>
        <v xml:space="preserve"> </v>
      </c>
      <c r="BC24" s="4" t="str">
        <f t="shared" si="22"/>
        <v xml:space="preserve"> </v>
      </c>
      <c r="BD24" s="747" t="str">
        <f t="shared" si="23"/>
        <v xml:space="preserve"> </v>
      </c>
      <c r="BE24" s="4" t="str">
        <f t="shared" si="24"/>
        <v xml:space="preserve"> </v>
      </c>
      <c r="BF24" s="747" t="str">
        <f t="shared" si="25"/>
        <v xml:space="preserve"> </v>
      </c>
      <c r="BG24" s="4" t="str">
        <f t="shared" si="26"/>
        <v xml:space="preserve"> </v>
      </c>
      <c r="BH24" s="747" t="str">
        <f t="shared" si="27"/>
        <v xml:space="preserve"> </v>
      </c>
      <c r="BI24" s="4" t="str">
        <f t="shared" si="28"/>
        <v xml:space="preserve"> </v>
      </c>
      <c r="BJ24" s="747" t="str">
        <f t="shared" si="29"/>
        <v xml:space="preserve"> </v>
      </c>
      <c r="BK24" s="4" t="str">
        <f t="shared" si="30"/>
        <v xml:space="preserve"> </v>
      </c>
      <c r="BL24" s="747" t="str">
        <f t="shared" si="31"/>
        <v xml:space="preserve"> </v>
      </c>
      <c r="BM24" s="4" t="str">
        <f t="shared" si="32"/>
        <v xml:space="preserve"> </v>
      </c>
      <c r="BN24" s="747" t="str">
        <f t="shared" si="33"/>
        <v xml:space="preserve"> </v>
      </c>
      <c r="BO24" s="4" t="str">
        <f t="shared" si="34"/>
        <v xml:space="preserve"> </v>
      </c>
      <c r="BP24" s="747" t="str">
        <f t="shared" si="35"/>
        <v xml:space="preserve"> </v>
      </c>
      <c r="BQ24" s="4" t="str">
        <f t="shared" si="36"/>
        <v xml:space="preserve"> </v>
      </c>
      <c r="BR24" s="747" t="str">
        <f t="shared" si="37"/>
        <v xml:space="preserve"> </v>
      </c>
      <c r="BS24" s="133" t="s">
        <v>614</v>
      </c>
      <c r="BT24" s="133"/>
      <c r="BU24" s="389"/>
      <c r="BV24" s="389"/>
      <c r="BW24" s="389"/>
      <c r="BX24" s="389"/>
      <c r="BY24" s="389"/>
      <c r="BZ24" s="389"/>
      <c r="CA24" s="389"/>
      <c r="CB24" s="389"/>
      <c r="CC24" s="163">
        <f t="shared" si="38"/>
        <v>0</v>
      </c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589"/>
      <c r="DC24" s="589"/>
      <c r="DD24" s="589"/>
      <c r="DE24" s="589"/>
      <c r="DF24" s="589"/>
      <c r="DG24" s="589"/>
      <c r="DH24" s="589"/>
      <c r="DI24" s="589"/>
      <c r="DJ24" s="589"/>
      <c r="DK24" s="589"/>
      <c r="DL24" s="589"/>
      <c r="DM24" s="589"/>
      <c r="DN24" s="589"/>
      <c r="DO24" s="589"/>
      <c r="DP24" s="589"/>
      <c r="DQ24" s="589"/>
      <c r="DR24" s="589"/>
      <c r="DS24" s="589"/>
      <c r="DT24" s="589"/>
      <c r="DU24" s="589"/>
      <c r="DV24" s="589"/>
      <c r="DW24" s="589"/>
      <c r="DX24" s="589"/>
      <c r="DY24" s="589"/>
      <c r="DZ24" s="589"/>
      <c r="EA24" s="589"/>
      <c r="EB24" s="589"/>
      <c r="EC24" s="589"/>
      <c r="ED24" s="589"/>
      <c r="EE24" s="589"/>
      <c r="EF24" s="589"/>
      <c r="EG24" s="589"/>
      <c r="EH24" s="589"/>
      <c r="EI24" s="589"/>
      <c r="EJ24" s="589"/>
      <c r="EK24" s="589"/>
      <c r="EL24" s="589"/>
      <c r="EM24" s="589"/>
      <c r="EN24" s="589"/>
      <c r="EO24" s="589"/>
      <c r="EP24" s="589"/>
      <c r="EQ24" s="589"/>
      <c r="ER24" s="589"/>
      <c r="ES24" s="589"/>
      <c r="ET24" s="589"/>
      <c r="EU24" s="589"/>
      <c r="EV24" s="589"/>
      <c r="EW24" s="589"/>
      <c r="EX24" s="589"/>
      <c r="EY24" s="589"/>
      <c r="EZ24" s="589"/>
      <c r="FA24" s="589"/>
      <c r="FB24" s="589"/>
      <c r="FC24" s="589"/>
      <c r="FD24" s="589"/>
      <c r="FE24" s="589"/>
      <c r="FF24" s="589"/>
      <c r="FG24" s="589"/>
      <c r="FH24" s="589"/>
      <c r="FI24" s="589"/>
      <c r="FJ24" s="589"/>
      <c r="FK24" s="589"/>
      <c r="FL24" s="589"/>
      <c r="FM24" s="589"/>
      <c r="FN24" s="589"/>
      <c r="FO24" s="589"/>
      <c r="FP24" s="589"/>
      <c r="FQ24" s="589"/>
      <c r="FR24" s="589"/>
      <c r="FS24" s="589"/>
      <c r="FT24" s="589"/>
      <c r="FU24" s="589"/>
      <c r="FV24" s="589"/>
      <c r="FW24" s="589"/>
      <c r="FX24" s="589"/>
      <c r="FY24" s="625" t="s">
        <v>433</v>
      </c>
      <c r="FZ24" s="626">
        <v>226</v>
      </c>
      <c r="GA24" s="626">
        <v>32434929</v>
      </c>
      <c r="GB24" s="626">
        <v>35</v>
      </c>
      <c r="GC24" s="626" t="s">
        <v>3</v>
      </c>
      <c r="GD24" s="626">
        <v>22</v>
      </c>
      <c r="GE24" s="626">
        <v>1973</v>
      </c>
      <c r="GF24" s="626">
        <v>0</v>
      </c>
      <c r="GG24" s="626" t="s">
        <v>792</v>
      </c>
      <c r="GH24" s="626">
        <v>0</v>
      </c>
      <c r="GI24" s="626">
        <v>0</v>
      </c>
      <c r="GJ24" s="626" t="s">
        <v>792</v>
      </c>
      <c r="GK24" s="626">
        <v>0</v>
      </c>
      <c r="GL24" s="626" t="s">
        <v>781</v>
      </c>
      <c r="GM24" s="626" t="s">
        <v>782</v>
      </c>
      <c r="GN24" s="626">
        <v>66</v>
      </c>
      <c r="GO24" s="626" t="s">
        <v>783</v>
      </c>
      <c r="GP24" s="626">
        <v>0</v>
      </c>
      <c r="GQ24" s="626">
        <v>0</v>
      </c>
      <c r="GR24" s="626">
        <v>4</v>
      </c>
      <c r="GS24" s="626">
        <v>2</v>
      </c>
      <c r="GT24" s="626">
        <v>1</v>
      </c>
      <c r="GU24" s="626" t="s">
        <v>783</v>
      </c>
      <c r="GV24" s="626" t="s">
        <v>783</v>
      </c>
      <c r="GW24" s="626" t="s">
        <v>783</v>
      </c>
      <c r="GX24" s="626" t="s">
        <v>783</v>
      </c>
      <c r="GY24" s="626" t="s">
        <v>783</v>
      </c>
      <c r="GZ24" s="626">
        <v>1649</v>
      </c>
      <c r="HA24" s="626">
        <v>0.43</v>
      </c>
      <c r="HB24" s="626">
        <v>5</v>
      </c>
      <c r="HC24" s="626" t="s">
        <v>783</v>
      </c>
      <c r="HD24" s="626" t="s">
        <v>782</v>
      </c>
      <c r="HE24" s="626">
        <v>15</v>
      </c>
      <c r="HF24" s="626" t="s">
        <v>783</v>
      </c>
      <c r="HG24" s="626">
        <v>0</v>
      </c>
      <c r="HH24" s="626" t="s">
        <v>783</v>
      </c>
      <c r="HI24" s="626">
        <v>0</v>
      </c>
      <c r="HJ24" s="626">
        <v>1</v>
      </c>
      <c r="HK24" s="626">
        <v>45</v>
      </c>
      <c r="HL24" s="626" t="s">
        <v>784</v>
      </c>
      <c r="HM24" s="626" t="s">
        <v>785</v>
      </c>
      <c r="HN24" s="626" t="s">
        <v>783</v>
      </c>
      <c r="HO24" s="626" t="s">
        <v>783</v>
      </c>
      <c r="HP24" s="626" t="s">
        <v>783</v>
      </c>
      <c r="HQ24" s="626" t="s">
        <v>783</v>
      </c>
      <c r="HR24" s="626" t="s">
        <v>783</v>
      </c>
      <c r="HS24" s="626">
        <v>3979225</v>
      </c>
      <c r="HT24" s="626" t="s">
        <v>783</v>
      </c>
      <c r="HU24" s="626" t="s">
        <v>786</v>
      </c>
      <c r="HV24" s="626" t="s">
        <v>787</v>
      </c>
      <c r="HW24" s="626">
        <v>4</v>
      </c>
      <c r="HX24" s="626">
        <v>2016</v>
      </c>
      <c r="HY24" s="626">
        <v>63</v>
      </c>
      <c r="HZ24" s="626">
        <v>1215</v>
      </c>
      <c r="IA24" s="626">
        <v>3485</v>
      </c>
      <c r="IB24" s="627">
        <v>42227.682129629633</v>
      </c>
      <c r="IC24" s="626" t="s">
        <v>788</v>
      </c>
      <c r="ID24" s="626">
        <v>3974747</v>
      </c>
      <c r="IE24" s="626">
        <v>2014</v>
      </c>
      <c r="IF24" s="626">
        <v>1712</v>
      </c>
      <c r="IG24" s="626" t="s">
        <v>783</v>
      </c>
      <c r="IH24" s="626" t="s">
        <v>783</v>
      </c>
      <c r="II24" s="626" t="s">
        <v>783</v>
      </c>
      <c r="IJ24" s="626" t="s">
        <v>783</v>
      </c>
      <c r="IK24" s="626" t="s">
        <v>783</v>
      </c>
      <c r="IL24" s="626" t="s">
        <v>783</v>
      </c>
      <c r="IM24" s="626" t="s">
        <v>783</v>
      </c>
      <c r="IN24" s="626" t="s">
        <v>783</v>
      </c>
      <c r="IO24" s="626" t="s">
        <v>783</v>
      </c>
      <c r="IP24" s="626">
        <v>1649</v>
      </c>
      <c r="IQ24" s="627">
        <v>37600.566631944443</v>
      </c>
      <c r="IR24" s="626">
        <v>4</v>
      </c>
      <c r="IS24" s="626" t="s">
        <v>793</v>
      </c>
      <c r="IT24" s="626">
        <v>1</v>
      </c>
      <c r="IU24" s="665">
        <v>41275</v>
      </c>
      <c r="IV24" s="626" t="s">
        <v>783</v>
      </c>
      <c r="IW24" s="626" t="s">
        <v>783</v>
      </c>
      <c r="IX24" s="626" t="s">
        <v>783</v>
      </c>
      <c r="IY24" s="626" t="s">
        <v>781</v>
      </c>
      <c r="IZ24" s="626">
        <v>45</v>
      </c>
      <c r="JA24" s="626" t="s">
        <v>789</v>
      </c>
      <c r="JB24" s="626" t="s">
        <v>783</v>
      </c>
      <c r="JC24" s="626" t="s">
        <v>783</v>
      </c>
      <c r="JD24" s="626" t="s">
        <v>783</v>
      </c>
      <c r="JE24" s="626">
        <v>329425</v>
      </c>
      <c r="JF24" s="626" t="s">
        <v>783</v>
      </c>
      <c r="JG24" s="626" t="s">
        <v>783</v>
      </c>
      <c r="JH24" s="626" t="s">
        <v>795</v>
      </c>
      <c r="JI24" s="626">
        <v>35</v>
      </c>
      <c r="JJ24" s="626" t="s">
        <v>783</v>
      </c>
      <c r="JK24" s="626" t="s">
        <v>783</v>
      </c>
      <c r="JL24" s="626" t="s">
        <v>783</v>
      </c>
      <c r="JM24" s="626" t="s">
        <v>790</v>
      </c>
      <c r="JN24" s="626">
        <v>4</v>
      </c>
      <c r="JO24" s="626">
        <v>1</v>
      </c>
      <c r="JP24" s="626" t="s">
        <v>783</v>
      </c>
      <c r="JQ24" s="626">
        <v>12683066</v>
      </c>
      <c r="JR24" s="626">
        <v>2013</v>
      </c>
      <c r="JS24" s="626">
        <v>12</v>
      </c>
      <c r="JT24" s="626" t="s">
        <v>783</v>
      </c>
      <c r="JU24" s="626" t="s">
        <v>783</v>
      </c>
      <c r="JV24" s="626" t="s">
        <v>854</v>
      </c>
      <c r="JW24" s="628">
        <v>2274.5497420000002</v>
      </c>
      <c r="JX24">
        <f t="shared" si="46"/>
        <v>2274.5497420000002</v>
      </c>
      <c r="JY24" s="225">
        <v>0.43078593598484849</v>
      </c>
    </row>
    <row r="25" spans="1:287" ht="16" thickBot="1">
      <c r="A25" s="905" t="s">
        <v>5</v>
      </c>
      <c r="B25" s="79">
        <f t="shared" si="0"/>
        <v>2</v>
      </c>
      <c r="C25" s="1469" t="s">
        <v>72</v>
      </c>
      <c r="D25" s="489" t="s">
        <v>157</v>
      </c>
      <c r="E25" s="1129" t="s">
        <v>158</v>
      </c>
      <c r="F25" s="888">
        <v>0.5</v>
      </c>
      <c r="G25" s="120">
        <f t="shared" si="39"/>
        <v>23.53</v>
      </c>
      <c r="H25" s="47"/>
      <c r="I25" s="3"/>
      <c r="J25" s="32">
        <v>0.5</v>
      </c>
      <c r="K25" s="18">
        <v>1976</v>
      </c>
      <c r="L25" s="5"/>
      <c r="M25" s="170">
        <v>5</v>
      </c>
      <c r="N25" s="71">
        <v>3</v>
      </c>
      <c r="O25" s="739">
        <v>4</v>
      </c>
      <c r="P25" s="1107">
        <f t="shared" si="45"/>
        <v>12</v>
      </c>
      <c r="Q25" s="1108">
        <f>O25*N25*M25</f>
        <v>60</v>
      </c>
      <c r="R25" s="46"/>
      <c r="S25" s="3">
        <v>0.5</v>
      </c>
      <c r="T25" s="25"/>
      <c r="U25" s="219">
        <f t="shared" si="44"/>
        <v>37500</v>
      </c>
      <c r="V25" s="219" t="s">
        <v>642</v>
      </c>
      <c r="W25" s="1042">
        <f t="shared" si="40"/>
        <v>37500</v>
      </c>
      <c r="X25" s="537">
        <f t="shared" si="42"/>
        <v>18914.666666666664</v>
      </c>
      <c r="Y25" s="538">
        <f t="shared" si="2"/>
        <v>500</v>
      </c>
      <c r="Z25" s="1090">
        <f t="shared" si="3"/>
        <v>56914.666666666664</v>
      </c>
      <c r="AA25" s="1475">
        <f t="shared" si="43"/>
        <v>2244753.34</v>
      </c>
      <c r="AB25" s="1098"/>
      <c r="AC25" s="600">
        <v>6</v>
      </c>
      <c r="AD25" s="1056">
        <f t="shared" si="4"/>
        <v>9914.6666666666661</v>
      </c>
      <c r="AE25" s="1063">
        <v>0.25</v>
      </c>
      <c r="AF25" s="747">
        <f t="shared" si="5"/>
        <v>9000</v>
      </c>
      <c r="AG25" s="600"/>
      <c r="AH25" s="1056">
        <f t="shared" si="6"/>
        <v>0</v>
      </c>
      <c r="AI25" s="1070"/>
      <c r="AJ25" s="747">
        <f t="shared" si="7"/>
        <v>0</v>
      </c>
      <c r="AK25" s="1051"/>
      <c r="AL25" s="270">
        <v>0</v>
      </c>
      <c r="AM25" s="902"/>
      <c r="AN25" s="902">
        <v>2022</v>
      </c>
      <c r="AO25" s="18" t="str">
        <f t="shared" si="8"/>
        <v xml:space="preserve"> </v>
      </c>
      <c r="AP25" s="747" t="str">
        <f t="shared" si="9"/>
        <v xml:space="preserve"> </v>
      </c>
      <c r="AQ25" s="4" t="str">
        <f t="shared" si="10"/>
        <v xml:space="preserve"> </v>
      </c>
      <c r="AR25" s="747" t="str">
        <f t="shared" si="11"/>
        <v xml:space="preserve"> </v>
      </c>
      <c r="AS25" s="4" t="str">
        <f t="shared" si="12"/>
        <v xml:space="preserve"> </v>
      </c>
      <c r="AT25" s="747" t="str">
        <f t="shared" si="13"/>
        <v xml:space="preserve"> </v>
      </c>
      <c r="AU25" s="4" t="str">
        <f t="shared" si="14"/>
        <v xml:space="preserve"> </v>
      </c>
      <c r="AV25" s="747" t="str">
        <f t="shared" si="15"/>
        <v xml:space="preserve"> </v>
      </c>
      <c r="AW25" s="4">
        <f t="shared" si="16"/>
        <v>0.5</v>
      </c>
      <c r="AX25" s="747">
        <f t="shared" si="17"/>
        <v>56914.666666666664</v>
      </c>
      <c r="AY25" s="4" t="str">
        <f t="shared" si="18"/>
        <v xml:space="preserve"> </v>
      </c>
      <c r="AZ25" s="747" t="str">
        <f t="shared" si="19"/>
        <v xml:space="preserve"> </v>
      </c>
      <c r="BA25" s="4" t="str">
        <f t="shared" si="20"/>
        <v xml:space="preserve"> </v>
      </c>
      <c r="BB25" s="747" t="str">
        <f t="shared" si="21"/>
        <v xml:space="preserve"> </v>
      </c>
      <c r="BC25" s="4" t="str">
        <f t="shared" si="22"/>
        <v xml:space="preserve"> </v>
      </c>
      <c r="BD25" s="747" t="str">
        <f t="shared" si="23"/>
        <v xml:space="preserve"> </v>
      </c>
      <c r="BE25" s="4" t="str">
        <f t="shared" si="24"/>
        <v xml:space="preserve"> </v>
      </c>
      <c r="BF25" s="747" t="str">
        <f t="shared" si="25"/>
        <v xml:space="preserve"> </v>
      </c>
      <c r="BG25" s="4" t="str">
        <f t="shared" si="26"/>
        <v xml:space="preserve"> </v>
      </c>
      <c r="BH25" s="747" t="str">
        <f t="shared" si="27"/>
        <v xml:space="preserve"> </v>
      </c>
      <c r="BI25" s="4" t="str">
        <f t="shared" si="28"/>
        <v xml:space="preserve"> </v>
      </c>
      <c r="BJ25" s="747" t="str">
        <f t="shared" si="29"/>
        <v xml:space="preserve"> </v>
      </c>
      <c r="BK25" s="4" t="str">
        <f t="shared" si="30"/>
        <v xml:space="preserve"> </v>
      </c>
      <c r="BL25" s="747" t="str">
        <f t="shared" si="31"/>
        <v xml:space="preserve"> </v>
      </c>
      <c r="BM25" s="4" t="str">
        <f t="shared" si="32"/>
        <v xml:space="preserve"> </v>
      </c>
      <c r="BN25" s="747" t="str">
        <f t="shared" si="33"/>
        <v xml:space="preserve"> </v>
      </c>
      <c r="BO25" s="4" t="str">
        <f t="shared" si="34"/>
        <v xml:space="preserve"> </v>
      </c>
      <c r="BP25" s="747" t="str">
        <f t="shared" si="35"/>
        <v xml:space="preserve"> </v>
      </c>
      <c r="BQ25" s="4" t="str">
        <f t="shared" si="36"/>
        <v xml:space="preserve"> </v>
      </c>
      <c r="BR25" s="747" t="str">
        <f t="shared" si="37"/>
        <v xml:space="preserve"> </v>
      </c>
      <c r="BS25" s="133"/>
      <c r="BT25" s="133"/>
      <c r="BU25" s="389"/>
      <c r="BV25" s="389"/>
      <c r="BW25" s="389"/>
      <c r="BX25" s="389"/>
      <c r="BY25" s="389"/>
      <c r="BZ25" s="389"/>
      <c r="CA25" s="389"/>
      <c r="CB25" s="389"/>
      <c r="CC25" s="163">
        <f t="shared" si="38"/>
        <v>0</v>
      </c>
      <c r="CD25" s="389"/>
      <c r="CE25" s="389"/>
      <c r="CF25" s="389"/>
      <c r="CG25" s="389"/>
      <c r="CH25" s="389"/>
      <c r="CI25" s="389"/>
      <c r="CJ25" s="389"/>
      <c r="CK25" s="389"/>
      <c r="CL25" s="389"/>
      <c r="CM25" s="389"/>
      <c r="CN25" s="389"/>
      <c r="CO25" s="389"/>
      <c r="CP25" s="389"/>
      <c r="CQ25" s="389"/>
      <c r="CR25" s="389"/>
      <c r="CS25" s="389"/>
      <c r="CT25" s="389"/>
      <c r="CU25" s="389"/>
      <c r="CV25" s="389"/>
      <c r="CW25" s="389"/>
      <c r="CX25" s="389"/>
      <c r="CY25" s="389"/>
      <c r="CZ25" s="389"/>
      <c r="DA25" s="389"/>
      <c r="DB25" s="389"/>
      <c r="DC25" s="389"/>
      <c r="DD25" s="389"/>
      <c r="DE25" s="389"/>
      <c r="DF25" s="389"/>
      <c r="DG25" s="389"/>
      <c r="DH25" s="389"/>
      <c r="DI25" s="389"/>
      <c r="DJ25" s="389"/>
      <c r="DK25" s="389"/>
      <c r="DL25" s="389"/>
      <c r="DM25" s="389"/>
      <c r="DN25" s="389"/>
      <c r="DO25" s="389"/>
      <c r="DP25" s="389"/>
      <c r="DQ25" s="389"/>
      <c r="DR25" s="389"/>
      <c r="DS25" s="389"/>
      <c r="DT25" s="389"/>
      <c r="DU25" s="389"/>
      <c r="DV25" s="389"/>
      <c r="DW25" s="389"/>
      <c r="DX25" s="389"/>
      <c r="DY25" s="389"/>
      <c r="DZ25" s="389"/>
      <c r="EA25" s="389"/>
      <c r="EB25" s="389"/>
      <c r="EC25" s="389"/>
      <c r="ED25" s="389"/>
      <c r="EE25" s="389"/>
      <c r="EF25" s="389"/>
      <c r="EG25" s="389"/>
      <c r="EH25" s="389"/>
      <c r="EI25" s="389"/>
      <c r="EJ25" s="389"/>
      <c r="EK25" s="389"/>
      <c r="EL25" s="389"/>
      <c r="EM25" s="389"/>
      <c r="EN25" s="389"/>
      <c r="EO25" s="389"/>
      <c r="EP25" s="389"/>
      <c r="EQ25" s="389"/>
      <c r="ER25" s="389"/>
      <c r="ES25" s="389"/>
      <c r="ET25" s="389"/>
      <c r="EU25" s="389"/>
      <c r="EV25" s="389"/>
      <c r="EW25" s="389"/>
      <c r="EX25" s="389"/>
      <c r="EY25" s="389"/>
      <c r="EZ25" s="389"/>
      <c r="FA25" s="389"/>
      <c r="FB25" s="389"/>
      <c r="FC25" s="389"/>
      <c r="FD25" s="389"/>
      <c r="FE25" s="389"/>
      <c r="FF25" s="389"/>
      <c r="FG25" s="389"/>
      <c r="FH25" s="389"/>
      <c r="FI25" s="389"/>
      <c r="FJ25" s="389"/>
      <c r="FK25" s="389"/>
      <c r="FL25" s="389"/>
      <c r="FM25" s="389"/>
      <c r="FN25" s="389"/>
      <c r="FO25" s="389"/>
      <c r="FP25" s="389"/>
      <c r="FQ25" s="389"/>
      <c r="FR25" s="389"/>
      <c r="FS25" s="389"/>
      <c r="FT25" s="389"/>
      <c r="FU25" s="389"/>
      <c r="FV25" s="389"/>
      <c r="FW25" s="389"/>
      <c r="FX25" s="389"/>
      <c r="FY25" s="655" t="s">
        <v>471</v>
      </c>
      <c r="FZ25" s="656">
        <v>224</v>
      </c>
      <c r="GA25" s="656">
        <v>32434943</v>
      </c>
      <c r="GB25" s="656">
        <v>55</v>
      </c>
      <c r="GC25" s="656" t="s">
        <v>798</v>
      </c>
      <c r="GD25" s="656">
        <v>20</v>
      </c>
      <c r="GE25" s="656">
        <v>1970</v>
      </c>
      <c r="GF25" s="656">
        <v>1</v>
      </c>
      <c r="GG25" s="656" t="s">
        <v>780</v>
      </c>
      <c r="GH25" s="656">
        <v>2</v>
      </c>
      <c r="GI25" s="656">
        <v>1</v>
      </c>
      <c r="GJ25" s="656" t="s">
        <v>780</v>
      </c>
      <c r="GK25" s="656">
        <v>2</v>
      </c>
      <c r="GL25" s="656" t="s">
        <v>781</v>
      </c>
      <c r="GM25" s="656" t="s">
        <v>782</v>
      </c>
      <c r="GN25" s="656">
        <v>66</v>
      </c>
      <c r="GO25" s="656" t="s">
        <v>783</v>
      </c>
      <c r="GP25" s="656">
        <v>0</v>
      </c>
      <c r="GQ25" s="656">
        <v>0</v>
      </c>
      <c r="GR25" s="656">
        <v>4</v>
      </c>
      <c r="GS25" s="656">
        <v>2</v>
      </c>
      <c r="GT25" s="656">
        <v>2</v>
      </c>
      <c r="GU25" s="656" t="s">
        <v>783</v>
      </c>
      <c r="GV25" s="656" t="s">
        <v>783</v>
      </c>
      <c r="GW25" s="656" t="s">
        <v>783</v>
      </c>
      <c r="GX25" s="656" t="s">
        <v>783</v>
      </c>
      <c r="GY25" s="656" t="s">
        <v>783</v>
      </c>
      <c r="GZ25" s="656">
        <v>1649</v>
      </c>
      <c r="HA25" s="656">
        <v>0.43</v>
      </c>
      <c r="HB25" s="656">
        <v>5</v>
      </c>
      <c r="HC25" s="656" t="s">
        <v>783</v>
      </c>
      <c r="HD25" s="656" t="s">
        <v>782</v>
      </c>
      <c r="HE25" s="656">
        <v>15</v>
      </c>
      <c r="HF25" s="656" t="s">
        <v>783</v>
      </c>
      <c r="HG25" s="656">
        <v>0</v>
      </c>
      <c r="HH25" s="656" t="s">
        <v>783</v>
      </c>
      <c r="HI25" s="656">
        <v>0</v>
      </c>
      <c r="HJ25" s="656">
        <v>1</v>
      </c>
      <c r="HK25" s="656">
        <v>45</v>
      </c>
      <c r="HL25" s="656" t="s">
        <v>784</v>
      </c>
      <c r="HM25" s="656" t="s">
        <v>785</v>
      </c>
      <c r="HN25" s="656" t="s">
        <v>783</v>
      </c>
      <c r="HO25" s="656" t="s">
        <v>783</v>
      </c>
      <c r="HP25" s="656" t="s">
        <v>783</v>
      </c>
      <c r="HQ25" s="656" t="s">
        <v>783</v>
      </c>
      <c r="HR25" s="656" t="s">
        <v>783</v>
      </c>
      <c r="HS25" s="656">
        <v>3978999</v>
      </c>
      <c r="HT25" s="656" t="s">
        <v>783</v>
      </c>
      <c r="HU25" s="656" t="s">
        <v>786</v>
      </c>
      <c r="HV25" s="656" t="s">
        <v>787</v>
      </c>
      <c r="HW25" s="656">
        <v>4</v>
      </c>
      <c r="HX25" s="656">
        <v>2016</v>
      </c>
      <c r="HY25" s="656">
        <v>63</v>
      </c>
      <c r="HZ25" s="656">
        <v>0</v>
      </c>
      <c r="IA25" s="656">
        <v>2270</v>
      </c>
      <c r="IB25" s="657">
        <v>42227.682129629633</v>
      </c>
      <c r="IC25" s="656" t="s">
        <v>788</v>
      </c>
      <c r="ID25" s="656">
        <v>3974521</v>
      </c>
      <c r="IE25" s="656">
        <v>2014</v>
      </c>
      <c r="IF25" s="656">
        <v>1712</v>
      </c>
      <c r="IG25" s="656" t="s">
        <v>783</v>
      </c>
      <c r="IH25" s="656" t="s">
        <v>783</v>
      </c>
      <c r="II25" s="656" t="s">
        <v>783</v>
      </c>
      <c r="IJ25" s="656" t="s">
        <v>783</v>
      </c>
      <c r="IK25" s="656" t="s">
        <v>783</v>
      </c>
      <c r="IL25" s="656" t="s">
        <v>783</v>
      </c>
      <c r="IM25" s="656" t="s">
        <v>783</v>
      </c>
      <c r="IN25" s="656" t="s">
        <v>783</v>
      </c>
      <c r="IO25" s="656" t="s">
        <v>783</v>
      </c>
      <c r="IP25" s="656">
        <v>1649</v>
      </c>
      <c r="IQ25" s="657">
        <v>37477.354571759257</v>
      </c>
      <c r="IR25" s="656">
        <v>2</v>
      </c>
      <c r="IS25" s="656" t="s">
        <v>793</v>
      </c>
      <c r="IT25" s="656">
        <v>2</v>
      </c>
      <c r="IU25" s="658">
        <v>41275</v>
      </c>
      <c r="IV25" s="656" t="s">
        <v>783</v>
      </c>
      <c r="IW25" s="656" t="s">
        <v>783</v>
      </c>
      <c r="IX25" s="656" t="s">
        <v>783</v>
      </c>
      <c r="IY25" s="656" t="s">
        <v>781</v>
      </c>
      <c r="IZ25" s="656">
        <v>45</v>
      </c>
      <c r="JA25" s="656" t="s">
        <v>789</v>
      </c>
      <c r="JB25" s="656" t="s">
        <v>783</v>
      </c>
      <c r="JC25" s="656" t="s">
        <v>783</v>
      </c>
      <c r="JD25" s="656" t="s">
        <v>783</v>
      </c>
      <c r="JE25" s="656">
        <v>329449</v>
      </c>
      <c r="JF25" s="656" t="s">
        <v>783</v>
      </c>
      <c r="JG25" s="656" t="s">
        <v>783</v>
      </c>
      <c r="JH25" s="656" t="s">
        <v>802</v>
      </c>
      <c r="JI25" s="656">
        <v>55</v>
      </c>
      <c r="JJ25" s="656" t="s">
        <v>783</v>
      </c>
      <c r="JK25" s="656" t="s">
        <v>783</v>
      </c>
      <c r="JL25" s="656" t="s">
        <v>783</v>
      </c>
      <c r="JM25" s="656" t="s">
        <v>790</v>
      </c>
      <c r="JN25" s="656">
        <v>4</v>
      </c>
      <c r="JO25" s="656">
        <v>3</v>
      </c>
      <c r="JP25" s="656" t="s">
        <v>783</v>
      </c>
      <c r="JQ25" s="656">
        <v>10711928</v>
      </c>
      <c r="JR25" s="656">
        <v>2011</v>
      </c>
      <c r="JS25" s="656">
        <v>3</v>
      </c>
      <c r="JT25" s="656" t="s">
        <v>783</v>
      </c>
      <c r="JU25" s="656" t="s">
        <v>783</v>
      </c>
      <c r="JV25" s="656" t="s">
        <v>899</v>
      </c>
      <c r="JW25" s="659">
        <v>2359.2173939999998</v>
      </c>
      <c r="JX25">
        <f t="shared" si="46"/>
        <v>2359.2173939999998</v>
      </c>
      <c r="JY25" s="225">
        <v>0.44682147613636358</v>
      </c>
    </row>
    <row r="26" spans="1:287" ht="16" thickBot="1">
      <c r="A26" s="905" t="s">
        <v>5</v>
      </c>
      <c r="B26" s="79">
        <f t="shared" si="0"/>
        <v>1</v>
      </c>
      <c r="C26" s="871" t="s">
        <v>72</v>
      </c>
      <c r="D26" s="489" t="s">
        <v>157</v>
      </c>
      <c r="E26" s="1129" t="s">
        <v>158</v>
      </c>
      <c r="F26" s="888">
        <v>1</v>
      </c>
      <c r="G26" s="120">
        <f t="shared" si="39"/>
        <v>24.53</v>
      </c>
      <c r="H26" s="47"/>
      <c r="I26" s="3">
        <v>1</v>
      </c>
      <c r="J26" s="32"/>
      <c r="K26" s="18">
        <v>1976</v>
      </c>
      <c r="L26" s="5"/>
      <c r="M26" s="170">
        <v>5</v>
      </c>
      <c r="N26" s="71">
        <v>3</v>
      </c>
      <c r="O26" s="739">
        <v>4</v>
      </c>
      <c r="P26" s="1107">
        <f t="shared" si="45"/>
        <v>12</v>
      </c>
      <c r="Q26" s="1108">
        <f>O26*N26*M26</f>
        <v>60</v>
      </c>
      <c r="R26" s="46"/>
      <c r="S26" s="3">
        <f>I26</f>
        <v>1</v>
      </c>
      <c r="T26" s="25"/>
      <c r="U26" s="219">
        <f t="shared" si="44"/>
        <v>75000</v>
      </c>
      <c r="V26" s="219" t="s">
        <v>642</v>
      </c>
      <c r="W26" s="1042">
        <f t="shared" si="40"/>
        <v>75000</v>
      </c>
      <c r="X26" s="537">
        <f t="shared" si="42"/>
        <v>37829.333333333328</v>
      </c>
      <c r="Y26" s="538">
        <f t="shared" si="2"/>
        <v>500</v>
      </c>
      <c r="Z26" s="1090">
        <f t="shared" si="3"/>
        <v>113329.33333333333</v>
      </c>
      <c r="AA26" s="1475">
        <f t="shared" si="43"/>
        <v>2358082.6733333333</v>
      </c>
      <c r="AB26" s="1098"/>
      <c r="AC26" s="600">
        <v>6</v>
      </c>
      <c r="AD26" s="1056">
        <f t="shared" si="4"/>
        <v>19829.333333333332</v>
      </c>
      <c r="AE26" s="1063">
        <v>0.25</v>
      </c>
      <c r="AF26" s="747">
        <f t="shared" si="5"/>
        <v>18000</v>
      </c>
      <c r="AG26" s="600"/>
      <c r="AH26" s="1056">
        <f t="shared" si="6"/>
        <v>0</v>
      </c>
      <c r="AI26" s="1070"/>
      <c r="AJ26" s="747">
        <f t="shared" si="7"/>
        <v>0</v>
      </c>
      <c r="AK26" s="1051"/>
      <c r="AL26" s="270">
        <v>0</v>
      </c>
      <c r="AM26" s="902"/>
      <c r="AN26" s="902">
        <v>2022</v>
      </c>
      <c r="AO26" s="18" t="str">
        <f t="shared" si="8"/>
        <v xml:space="preserve"> </v>
      </c>
      <c r="AP26" s="747" t="str">
        <f t="shared" si="9"/>
        <v xml:space="preserve"> </v>
      </c>
      <c r="AQ26" s="4" t="str">
        <f t="shared" si="10"/>
        <v xml:space="preserve"> </v>
      </c>
      <c r="AR26" s="747" t="str">
        <f t="shared" si="11"/>
        <v xml:space="preserve"> </v>
      </c>
      <c r="AS26" s="4" t="str">
        <f t="shared" si="12"/>
        <v xml:space="preserve"> </v>
      </c>
      <c r="AT26" s="747" t="str">
        <f t="shared" si="13"/>
        <v xml:space="preserve"> </v>
      </c>
      <c r="AU26" s="4" t="str">
        <f t="shared" si="14"/>
        <v xml:space="preserve"> </v>
      </c>
      <c r="AV26" s="747" t="str">
        <f t="shared" si="15"/>
        <v xml:space="preserve"> </v>
      </c>
      <c r="AW26" s="4">
        <f t="shared" si="16"/>
        <v>1</v>
      </c>
      <c r="AX26" s="747">
        <f t="shared" si="17"/>
        <v>113329.33333333333</v>
      </c>
      <c r="AY26" s="4" t="str">
        <f t="shared" si="18"/>
        <v xml:space="preserve"> </v>
      </c>
      <c r="AZ26" s="747" t="str">
        <f t="shared" si="19"/>
        <v xml:space="preserve"> </v>
      </c>
      <c r="BA26" s="4" t="str">
        <f t="shared" si="20"/>
        <v xml:space="preserve"> </v>
      </c>
      <c r="BB26" s="747" t="str">
        <f t="shared" si="21"/>
        <v xml:space="preserve"> </v>
      </c>
      <c r="BC26" s="4" t="str">
        <f t="shared" si="22"/>
        <v xml:space="preserve"> </v>
      </c>
      <c r="BD26" s="747" t="str">
        <f t="shared" si="23"/>
        <v xml:space="preserve"> </v>
      </c>
      <c r="BE26" s="4" t="str">
        <f t="shared" si="24"/>
        <v xml:space="preserve"> </v>
      </c>
      <c r="BF26" s="747" t="str">
        <f t="shared" si="25"/>
        <v xml:space="preserve"> </v>
      </c>
      <c r="BG26" s="4" t="str">
        <f t="shared" si="26"/>
        <v xml:space="preserve"> </v>
      </c>
      <c r="BH26" s="747" t="str">
        <f t="shared" si="27"/>
        <v xml:space="preserve"> </v>
      </c>
      <c r="BI26" s="4" t="str">
        <f t="shared" si="28"/>
        <v xml:space="preserve"> </v>
      </c>
      <c r="BJ26" s="747" t="str">
        <f t="shared" si="29"/>
        <v xml:space="preserve"> </v>
      </c>
      <c r="BK26" s="4" t="str">
        <f t="shared" si="30"/>
        <v xml:space="preserve"> </v>
      </c>
      <c r="BL26" s="747" t="str">
        <f t="shared" si="31"/>
        <v xml:space="preserve"> </v>
      </c>
      <c r="BM26" s="4" t="str">
        <f t="shared" si="32"/>
        <v xml:space="preserve"> </v>
      </c>
      <c r="BN26" s="747" t="str">
        <f t="shared" si="33"/>
        <v xml:space="preserve"> </v>
      </c>
      <c r="BO26" s="4" t="str">
        <f t="shared" si="34"/>
        <v xml:space="preserve"> </v>
      </c>
      <c r="BP26" s="747" t="str">
        <f t="shared" si="35"/>
        <v xml:space="preserve"> </v>
      </c>
      <c r="BQ26" s="4" t="str">
        <f t="shared" si="36"/>
        <v xml:space="preserve"> </v>
      </c>
      <c r="BR26" s="747" t="str">
        <f t="shared" si="37"/>
        <v xml:space="preserve"> </v>
      </c>
      <c r="BS26" s="133"/>
      <c r="BT26" s="133"/>
      <c r="BU26" s="389"/>
      <c r="BV26" s="389"/>
      <c r="BW26" s="389"/>
      <c r="BX26" s="389"/>
      <c r="BY26" s="389"/>
      <c r="BZ26" s="389"/>
      <c r="CA26" s="389"/>
      <c r="CB26" s="389"/>
      <c r="CC26" s="163">
        <f t="shared" si="38"/>
        <v>0</v>
      </c>
      <c r="CD26" s="389"/>
      <c r="CE26" s="389"/>
      <c r="CF26" s="389"/>
      <c r="CG26" s="389"/>
      <c r="CH26" s="389"/>
      <c r="CI26" s="389"/>
      <c r="CJ26" s="389"/>
      <c r="CK26" s="389"/>
      <c r="CL26" s="389"/>
      <c r="CM26" s="389"/>
      <c r="CN26" s="389"/>
      <c r="CO26" s="389"/>
      <c r="CP26" s="389"/>
      <c r="CQ26" s="389"/>
      <c r="CR26" s="389"/>
      <c r="CS26" s="389"/>
      <c r="CT26" s="389"/>
      <c r="CU26" s="389"/>
      <c r="CV26" s="389"/>
      <c r="CW26" s="389"/>
      <c r="CX26" s="389"/>
      <c r="CY26" s="389"/>
      <c r="CZ26" s="389"/>
      <c r="DA26" s="389"/>
      <c r="DB26" s="389"/>
      <c r="DC26" s="389"/>
      <c r="DD26" s="389"/>
      <c r="DE26" s="389"/>
      <c r="DF26" s="389"/>
      <c r="DG26" s="389"/>
      <c r="DH26" s="389"/>
      <c r="DI26" s="389"/>
      <c r="DJ26" s="389"/>
      <c r="DK26" s="389"/>
      <c r="DL26" s="389"/>
      <c r="DM26" s="389"/>
      <c r="DN26" s="389"/>
      <c r="DO26" s="389"/>
      <c r="DP26" s="389"/>
      <c r="DQ26" s="389"/>
      <c r="DR26" s="389"/>
      <c r="DS26" s="389"/>
      <c r="DT26" s="389"/>
      <c r="DU26" s="389"/>
      <c r="DV26" s="389"/>
      <c r="DW26" s="389"/>
      <c r="DX26" s="389"/>
      <c r="DY26" s="389"/>
      <c r="DZ26" s="389"/>
      <c r="EA26" s="389"/>
      <c r="EB26" s="389"/>
      <c r="EC26" s="389"/>
      <c r="ED26" s="389"/>
      <c r="EE26" s="389"/>
      <c r="EF26" s="389"/>
      <c r="EG26" s="389"/>
      <c r="EH26" s="389"/>
      <c r="EI26" s="389"/>
      <c r="EJ26" s="389"/>
      <c r="EK26" s="389"/>
      <c r="EL26" s="389"/>
      <c r="EM26" s="389"/>
      <c r="EN26" s="389"/>
      <c r="EO26" s="389"/>
      <c r="EP26" s="389"/>
      <c r="EQ26" s="389"/>
      <c r="ER26" s="389"/>
      <c r="ES26" s="389"/>
      <c r="ET26" s="389"/>
      <c r="EU26" s="389"/>
      <c r="EV26" s="389"/>
      <c r="EW26" s="389"/>
      <c r="EX26" s="389"/>
      <c r="EY26" s="389"/>
      <c r="EZ26" s="389"/>
      <c r="FA26" s="389"/>
      <c r="FB26" s="389"/>
      <c r="FC26" s="389"/>
      <c r="FD26" s="389"/>
      <c r="FE26" s="389"/>
      <c r="FF26" s="389"/>
      <c r="FG26" s="389"/>
      <c r="FH26" s="389"/>
      <c r="FI26" s="389"/>
      <c r="FJ26" s="389"/>
      <c r="FK26" s="389"/>
      <c r="FL26" s="389"/>
      <c r="FM26" s="389"/>
      <c r="FN26" s="389"/>
      <c r="FO26" s="389"/>
      <c r="FP26" s="389"/>
      <c r="FQ26" s="389"/>
      <c r="FR26" s="389"/>
      <c r="FS26" s="389"/>
      <c r="FT26" s="389"/>
      <c r="FU26" s="389"/>
      <c r="FV26" s="389"/>
      <c r="FW26" s="389"/>
      <c r="FX26" s="389"/>
      <c r="FY26" s="1226" t="s">
        <v>383</v>
      </c>
      <c r="FZ26" s="1234">
        <v>118</v>
      </c>
      <c r="GA26" s="1234">
        <v>32434998</v>
      </c>
      <c r="GB26" s="1234">
        <v>55</v>
      </c>
      <c r="GC26" s="1234" t="s">
        <v>798</v>
      </c>
      <c r="GD26" s="1234">
        <v>20</v>
      </c>
      <c r="GE26" s="1234">
        <v>1970</v>
      </c>
      <c r="GF26" s="1234">
        <v>1</v>
      </c>
      <c r="GG26" s="1234" t="s">
        <v>780</v>
      </c>
      <c r="GH26" s="1234">
        <v>2</v>
      </c>
      <c r="GI26" s="1234">
        <v>1</v>
      </c>
      <c r="GJ26" s="1234" t="s">
        <v>780</v>
      </c>
      <c r="GK26" s="1234">
        <v>2</v>
      </c>
      <c r="GL26" s="1234" t="s">
        <v>781</v>
      </c>
      <c r="GM26" s="1234" t="s">
        <v>782</v>
      </c>
      <c r="GN26" s="1234">
        <v>66</v>
      </c>
      <c r="GO26" s="1234" t="s">
        <v>783</v>
      </c>
      <c r="GP26" s="1234">
        <v>0</v>
      </c>
      <c r="GQ26" s="1234">
        <v>0</v>
      </c>
      <c r="GR26" s="1234">
        <v>4</v>
      </c>
      <c r="GS26" s="1234">
        <v>2</v>
      </c>
      <c r="GT26" s="1234">
        <v>3</v>
      </c>
      <c r="GU26" s="1234" t="s">
        <v>783</v>
      </c>
      <c r="GV26" s="1234" t="s">
        <v>783</v>
      </c>
      <c r="GW26" s="1234" t="s">
        <v>783</v>
      </c>
      <c r="GX26" s="1234" t="s">
        <v>783</v>
      </c>
      <c r="GY26" s="1234" t="s">
        <v>783</v>
      </c>
      <c r="GZ26" s="1234">
        <v>1649</v>
      </c>
      <c r="HA26" s="1234">
        <v>0.62</v>
      </c>
      <c r="HB26" s="1234">
        <v>5</v>
      </c>
      <c r="HC26" s="1234" t="s">
        <v>783</v>
      </c>
      <c r="HD26" s="1234" t="s">
        <v>782</v>
      </c>
      <c r="HE26" s="1234">
        <v>35</v>
      </c>
      <c r="HF26" s="1234" t="s">
        <v>783</v>
      </c>
      <c r="HG26" s="1234">
        <v>0</v>
      </c>
      <c r="HH26" s="1234" t="s">
        <v>783</v>
      </c>
      <c r="HI26" s="1234">
        <v>0</v>
      </c>
      <c r="HJ26" s="1234">
        <v>1</v>
      </c>
      <c r="HK26" s="1234">
        <v>40</v>
      </c>
      <c r="HL26" s="1234" t="s">
        <v>784</v>
      </c>
      <c r="HM26" s="1234" t="s">
        <v>785</v>
      </c>
      <c r="HN26" s="1234" t="s">
        <v>783</v>
      </c>
      <c r="HO26" s="1234" t="s">
        <v>783</v>
      </c>
      <c r="HP26" s="1234" t="s">
        <v>783</v>
      </c>
      <c r="HQ26" s="1234" t="s">
        <v>783</v>
      </c>
      <c r="HR26" s="1234" t="s">
        <v>783</v>
      </c>
      <c r="HS26" s="1234">
        <v>4184526</v>
      </c>
      <c r="HT26" s="1234" t="s">
        <v>783</v>
      </c>
      <c r="HU26" s="1234" t="s">
        <v>786</v>
      </c>
      <c r="HV26" s="1234" t="s">
        <v>787</v>
      </c>
      <c r="HW26" s="1234">
        <v>4</v>
      </c>
      <c r="HX26" s="1234">
        <v>2016</v>
      </c>
      <c r="HY26" s="1234">
        <v>63</v>
      </c>
      <c r="HZ26" s="1234">
        <v>0</v>
      </c>
      <c r="IA26" s="1234">
        <v>3274</v>
      </c>
      <c r="IB26" s="1242">
        <v>42227.682129629633</v>
      </c>
      <c r="IC26" s="1234" t="s">
        <v>788</v>
      </c>
      <c r="ID26" s="1234">
        <v>4184525</v>
      </c>
      <c r="IE26" s="1234">
        <v>2014</v>
      </c>
      <c r="IF26" s="1234">
        <v>1712</v>
      </c>
      <c r="IG26" s="1234" t="s">
        <v>783</v>
      </c>
      <c r="IH26" s="1234" t="s">
        <v>783</v>
      </c>
      <c r="II26" s="1234" t="s">
        <v>783</v>
      </c>
      <c r="IJ26" s="1234" t="s">
        <v>783</v>
      </c>
      <c r="IK26" s="1234" t="s">
        <v>783</v>
      </c>
      <c r="IL26" s="1234" t="s">
        <v>783</v>
      </c>
      <c r="IM26" s="1234" t="s">
        <v>783</v>
      </c>
      <c r="IN26" s="1234" t="s">
        <v>783</v>
      </c>
      <c r="IO26" s="1234" t="s">
        <v>783</v>
      </c>
      <c r="IP26" s="1234">
        <v>1649</v>
      </c>
      <c r="IQ26" s="1242">
        <v>37477.354571759257</v>
      </c>
      <c r="IR26" s="1234">
        <v>2</v>
      </c>
      <c r="IS26" s="1234" t="s">
        <v>793</v>
      </c>
      <c r="IT26" s="1234">
        <v>3</v>
      </c>
      <c r="IU26" s="1250">
        <v>41275</v>
      </c>
      <c r="IV26" s="1234" t="s">
        <v>783</v>
      </c>
      <c r="IW26" s="1234" t="s">
        <v>783</v>
      </c>
      <c r="IX26" s="1234" t="s">
        <v>783</v>
      </c>
      <c r="IY26" s="1234" t="s">
        <v>781</v>
      </c>
      <c r="IZ26" s="1234">
        <v>40</v>
      </c>
      <c r="JA26" s="1234" t="s">
        <v>794</v>
      </c>
      <c r="JB26" s="1234" t="s">
        <v>783</v>
      </c>
      <c r="JC26" s="1234" t="s">
        <v>783</v>
      </c>
      <c r="JD26" s="1234" t="s">
        <v>783</v>
      </c>
      <c r="JE26" s="1234">
        <v>329509</v>
      </c>
      <c r="JF26" s="1234" t="s">
        <v>783</v>
      </c>
      <c r="JG26" s="1234" t="s">
        <v>783</v>
      </c>
      <c r="JH26" s="1234" t="s">
        <v>804</v>
      </c>
      <c r="JI26" s="1234">
        <v>55</v>
      </c>
      <c r="JJ26" s="1234" t="s">
        <v>783</v>
      </c>
      <c r="JK26" s="1234" t="s">
        <v>783</v>
      </c>
      <c r="JL26" s="1234" t="s">
        <v>783</v>
      </c>
      <c r="JM26" s="1234" t="s">
        <v>796</v>
      </c>
      <c r="JN26" s="1234">
        <v>4</v>
      </c>
      <c r="JO26" s="1234">
        <v>3</v>
      </c>
      <c r="JP26" s="1234" t="s">
        <v>783</v>
      </c>
      <c r="JQ26" s="1234">
        <v>10711928</v>
      </c>
      <c r="JR26" s="1234">
        <v>2011</v>
      </c>
      <c r="JS26" s="1234">
        <v>3</v>
      </c>
      <c r="JT26" s="1234" t="s">
        <v>783</v>
      </c>
      <c r="JU26" s="1234" t="s">
        <v>783</v>
      </c>
      <c r="JV26" s="1234" t="s">
        <v>900</v>
      </c>
      <c r="JW26" s="1258">
        <v>3287.938392</v>
      </c>
      <c r="JY26" s="225"/>
    </row>
    <row r="27" spans="1:287" ht="16" thickBot="1">
      <c r="A27" s="905" t="s">
        <v>5</v>
      </c>
      <c r="B27" s="79">
        <f t="shared" si="0"/>
        <v>3</v>
      </c>
      <c r="C27" s="871" t="s">
        <v>72</v>
      </c>
      <c r="D27" s="489" t="s">
        <v>157</v>
      </c>
      <c r="E27" s="1129" t="s">
        <v>158</v>
      </c>
      <c r="F27" s="888">
        <v>1.2</v>
      </c>
      <c r="G27" s="120">
        <f t="shared" si="39"/>
        <v>25.73</v>
      </c>
      <c r="H27" s="47">
        <v>1.2</v>
      </c>
      <c r="I27" s="3"/>
      <c r="J27" s="32"/>
      <c r="K27" s="18">
        <v>1976</v>
      </c>
      <c r="L27" s="5"/>
      <c r="M27" s="170">
        <v>5</v>
      </c>
      <c r="N27" s="71">
        <v>3</v>
      </c>
      <c r="O27" s="739">
        <v>4</v>
      </c>
      <c r="P27" s="1107">
        <f t="shared" si="45"/>
        <v>12</v>
      </c>
      <c r="Q27" s="1108">
        <f>O27*N27*M27</f>
        <v>60</v>
      </c>
      <c r="R27" s="46"/>
      <c r="S27" s="3">
        <f>H27</f>
        <v>1.2</v>
      </c>
      <c r="T27" s="25"/>
      <c r="U27" s="219">
        <f t="shared" si="44"/>
        <v>90000</v>
      </c>
      <c r="V27" s="219" t="s">
        <v>642</v>
      </c>
      <c r="W27" s="1042">
        <f t="shared" si="40"/>
        <v>90000</v>
      </c>
      <c r="X27" s="537">
        <f t="shared" si="42"/>
        <v>45395.199999999997</v>
      </c>
      <c r="Y27" s="538">
        <f t="shared" si="2"/>
        <v>500</v>
      </c>
      <c r="Z27" s="1090">
        <f t="shared" si="3"/>
        <v>135895.20000000001</v>
      </c>
      <c r="AA27" s="1475">
        <f t="shared" si="43"/>
        <v>2493977.8733333335</v>
      </c>
      <c r="AB27" s="1098"/>
      <c r="AC27" s="600">
        <v>6</v>
      </c>
      <c r="AD27" s="1056">
        <f t="shared" si="4"/>
        <v>23795.199999999997</v>
      </c>
      <c r="AE27" s="1063">
        <v>0.25</v>
      </c>
      <c r="AF27" s="747">
        <f t="shared" si="5"/>
        <v>21600</v>
      </c>
      <c r="AG27" s="600"/>
      <c r="AH27" s="1056">
        <f t="shared" si="6"/>
        <v>0</v>
      </c>
      <c r="AI27" s="1070"/>
      <c r="AJ27" s="747">
        <f t="shared" si="7"/>
        <v>0</v>
      </c>
      <c r="AK27" s="1051"/>
      <c r="AL27" s="270">
        <v>0</v>
      </c>
      <c r="AM27" s="902"/>
      <c r="AN27" s="902">
        <v>2022</v>
      </c>
      <c r="AO27" s="18" t="str">
        <f t="shared" si="8"/>
        <v xml:space="preserve"> </v>
      </c>
      <c r="AP27" s="747" t="str">
        <f t="shared" si="9"/>
        <v xml:space="preserve"> </v>
      </c>
      <c r="AQ27" s="4" t="str">
        <f t="shared" si="10"/>
        <v xml:space="preserve"> </v>
      </c>
      <c r="AR27" s="747" t="str">
        <f t="shared" si="11"/>
        <v xml:space="preserve"> </v>
      </c>
      <c r="AS27" s="4" t="str">
        <f t="shared" si="12"/>
        <v xml:space="preserve"> </v>
      </c>
      <c r="AT27" s="747" t="str">
        <f t="shared" si="13"/>
        <v xml:space="preserve"> </v>
      </c>
      <c r="AU27" s="4" t="str">
        <f t="shared" si="14"/>
        <v xml:space="preserve"> </v>
      </c>
      <c r="AV27" s="747" t="str">
        <f t="shared" si="15"/>
        <v xml:space="preserve"> </v>
      </c>
      <c r="AW27" s="4">
        <f t="shared" si="16"/>
        <v>1.2</v>
      </c>
      <c r="AX27" s="747">
        <f t="shared" si="17"/>
        <v>135895.20000000001</v>
      </c>
      <c r="AY27" s="4" t="str">
        <f t="shared" si="18"/>
        <v xml:space="preserve"> </v>
      </c>
      <c r="AZ27" s="747" t="str">
        <f t="shared" si="19"/>
        <v xml:space="preserve"> </v>
      </c>
      <c r="BA27" s="4" t="str">
        <f t="shared" si="20"/>
        <v xml:space="preserve"> </v>
      </c>
      <c r="BB27" s="747" t="str">
        <f t="shared" si="21"/>
        <v xml:space="preserve"> </v>
      </c>
      <c r="BC27" s="4" t="str">
        <f t="shared" si="22"/>
        <v xml:space="preserve"> </v>
      </c>
      <c r="BD27" s="747" t="str">
        <f t="shared" si="23"/>
        <v xml:space="preserve"> </v>
      </c>
      <c r="BE27" s="4" t="str">
        <f t="shared" si="24"/>
        <v xml:space="preserve"> </v>
      </c>
      <c r="BF27" s="747" t="str">
        <f t="shared" si="25"/>
        <v xml:space="preserve"> </v>
      </c>
      <c r="BG27" s="4" t="str">
        <f t="shared" si="26"/>
        <v xml:space="preserve"> </v>
      </c>
      <c r="BH27" s="747" t="str">
        <f t="shared" si="27"/>
        <v xml:space="preserve"> </v>
      </c>
      <c r="BI27" s="4" t="str">
        <f t="shared" si="28"/>
        <v xml:space="preserve"> </v>
      </c>
      <c r="BJ27" s="747" t="str">
        <f t="shared" si="29"/>
        <v xml:space="preserve"> </v>
      </c>
      <c r="BK27" s="4" t="str">
        <f t="shared" si="30"/>
        <v xml:space="preserve"> </v>
      </c>
      <c r="BL27" s="747" t="str">
        <f t="shared" si="31"/>
        <v xml:space="preserve"> </v>
      </c>
      <c r="BM27" s="4" t="str">
        <f t="shared" si="32"/>
        <v xml:space="preserve"> </v>
      </c>
      <c r="BN27" s="747" t="str">
        <f t="shared" si="33"/>
        <v xml:space="preserve"> </v>
      </c>
      <c r="BO27" s="4" t="str">
        <f t="shared" si="34"/>
        <v xml:space="preserve"> </v>
      </c>
      <c r="BP27" s="747" t="str">
        <f t="shared" si="35"/>
        <v xml:space="preserve"> </v>
      </c>
      <c r="BQ27" s="4" t="str">
        <f t="shared" si="36"/>
        <v xml:space="preserve"> </v>
      </c>
      <c r="BR27" s="747" t="str">
        <f t="shared" si="37"/>
        <v xml:space="preserve"> </v>
      </c>
      <c r="BS27" s="133"/>
      <c r="BT27" s="133"/>
      <c r="BU27" s="389"/>
      <c r="BV27" s="389"/>
      <c r="BW27" s="389"/>
      <c r="BX27" s="389"/>
      <c r="BY27" s="389"/>
      <c r="BZ27" s="389"/>
      <c r="CA27" s="389"/>
      <c r="CB27" s="389"/>
      <c r="CC27" s="163">
        <f t="shared" si="38"/>
        <v>0</v>
      </c>
      <c r="CD27" s="389"/>
      <c r="CE27" s="389"/>
      <c r="CF27" s="389"/>
      <c r="CG27" s="389"/>
      <c r="CH27" s="389"/>
      <c r="CI27" s="389"/>
      <c r="CJ27" s="389"/>
      <c r="CK27" s="389"/>
      <c r="CL27" s="389"/>
      <c r="CM27" s="389"/>
      <c r="CN27" s="389"/>
      <c r="CO27" s="389"/>
      <c r="CP27" s="389"/>
      <c r="CQ27" s="389"/>
      <c r="CR27" s="389"/>
      <c r="CS27" s="389"/>
      <c r="CT27" s="389"/>
      <c r="CU27" s="389"/>
      <c r="CV27" s="389"/>
      <c r="CW27" s="389"/>
      <c r="CX27" s="389"/>
      <c r="CY27" s="389"/>
      <c r="CZ27" s="389"/>
      <c r="DA27" s="389"/>
      <c r="DB27" s="389"/>
      <c r="DC27" s="389"/>
      <c r="DD27" s="389"/>
      <c r="DE27" s="389"/>
      <c r="DF27" s="389"/>
      <c r="DG27" s="389"/>
      <c r="DH27" s="389"/>
      <c r="DI27" s="389"/>
      <c r="DJ27" s="389"/>
      <c r="DK27" s="389"/>
      <c r="DL27" s="389"/>
      <c r="DM27" s="389"/>
      <c r="DN27" s="389"/>
      <c r="DO27" s="389"/>
      <c r="DP27" s="389"/>
      <c r="DQ27" s="389"/>
      <c r="DR27" s="389"/>
      <c r="DS27" s="389"/>
      <c r="DT27" s="389"/>
      <c r="DU27" s="389"/>
      <c r="DV27" s="389"/>
      <c r="DW27" s="389"/>
      <c r="DX27" s="389"/>
      <c r="DY27" s="389"/>
      <c r="DZ27" s="389"/>
      <c r="EA27" s="389"/>
      <c r="EB27" s="389"/>
      <c r="EC27" s="389"/>
      <c r="ED27" s="389"/>
      <c r="EE27" s="389"/>
      <c r="EF27" s="389"/>
      <c r="EG27" s="389"/>
      <c r="EH27" s="389"/>
      <c r="EI27" s="389"/>
      <c r="EJ27" s="389"/>
      <c r="EK27" s="389"/>
      <c r="EL27" s="389"/>
      <c r="EM27" s="389"/>
      <c r="EN27" s="389"/>
      <c r="EO27" s="389"/>
      <c r="EP27" s="389"/>
      <c r="EQ27" s="389"/>
      <c r="ER27" s="389"/>
      <c r="ES27" s="389"/>
      <c r="ET27" s="389"/>
      <c r="EU27" s="389"/>
      <c r="EV27" s="389"/>
      <c r="EW27" s="389"/>
      <c r="EX27" s="389"/>
      <c r="EY27" s="389"/>
      <c r="EZ27" s="389"/>
      <c r="FA27" s="389"/>
      <c r="FB27" s="389"/>
      <c r="FC27" s="389"/>
      <c r="FD27" s="389"/>
      <c r="FE27" s="389"/>
      <c r="FF27" s="389"/>
      <c r="FG27" s="389"/>
      <c r="FH27" s="389"/>
      <c r="FI27" s="389"/>
      <c r="FJ27" s="389"/>
      <c r="FK27" s="389"/>
      <c r="FL27" s="389"/>
      <c r="FM27" s="389"/>
      <c r="FN27" s="389"/>
      <c r="FO27" s="389"/>
      <c r="FP27" s="389"/>
      <c r="FQ27" s="389"/>
      <c r="FR27" s="389"/>
      <c r="FS27" s="389"/>
      <c r="FT27" s="389"/>
      <c r="FU27" s="389"/>
      <c r="FV27" s="389"/>
      <c r="FW27" s="389"/>
      <c r="FX27" s="389"/>
      <c r="FY27" s="655" t="s">
        <v>437</v>
      </c>
      <c r="FZ27" s="656">
        <v>44</v>
      </c>
      <c r="GA27" s="656">
        <v>30289430</v>
      </c>
      <c r="GB27" s="656">
        <v>55</v>
      </c>
      <c r="GC27" s="656" t="s">
        <v>798</v>
      </c>
      <c r="GD27" s="656">
        <v>20</v>
      </c>
      <c r="GE27" s="656">
        <v>1973</v>
      </c>
      <c r="GF27" s="656">
        <v>1</v>
      </c>
      <c r="GG27" s="656" t="s">
        <v>780</v>
      </c>
      <c r="GH27" s="656">
        <v>2</v>
      </c>
      <c r="GI27" s="656">
        <v>1</v>
      </c>
      <c r="GJ27" s="656" t="s">
        <v>780</v>
      </c>
      <c r="GK27" s="656">
        <v>2</v>
      </c>
      <c r="GL27" s="656" t="s">
        <v>781</v>
      </c>
      <c r="GM27" s="656" t="s">
        <v>782</v>
      </c>
      <c r="GN27" s="656">
        <v>66</v>
      </c>
      <c r="GO27" s="656" t="s">
        <v>783</v>
      </c>
      <c r="GP27" s="656">
        <v>0</v>
      </c>
      <c r="GQ27" s="656">
        <v>0</v>
      </c>
      <c r="GR27" s="656">
        <v>4</v>
      </c>
      <c r="GS27" s="656">
        <v>2</v>
      </c>
      <c r="GT27" s="656">
        <v>2</v>
      </c>
      <c r="GU27" s="656" t="s">
        <v>783</v>
      </c>
      <c r="GV27" s="656" t="s">
        <v>783</v>
      </c>
      <c r="GW27" s="656" t="s">
        <v>783</v>
      </c>
      <c r="GX27" s="656" t="s">
        <v>783</v>
      </c>
      <c r="GY27" s="656" t="s">
        <v>783</v>
      </c>
      <c r="GZ27" s="656">
        <v>1649</v>
      </c>
      <c r="HA27" s="656">
        <v>0.19</v>
      </c>
      <c r="HB27" s="656">
        <v>5</v>
      </c>
      <c r="HC27" s="656" t="s">
        <v>783</v>
      </c>
      <c r="HD27" s="656" t="s">
        <v>782</v>
      </c>
      <c r="HE27" s="656">
        <v>75</v>
      </c>
      <c r="HF27" s="656" t="s">
        <v>783</v>
      </c>
      <c r="HG27" s="656">
        <v>0</v>
      </c>
      <c r="HH27" s="656" t="s">
        <v>783</v>
      </c>
      <c r="HI27" s="656">
        <v>0</v>
      </c>
      <c r="HJ27" s="656">
        <v>1</v>
      </c>
      <c r="HK27" s="656">
        <v>45</v>
      </c>
      <c r="HL27" s="656" t="s">
        <v>784</v>
      </c>
      <c r="HM27" s="656" t="s">
        <v>785</v>
      </c>
      <c r="HN27" s="656" t="s">
        <v>783</v>
      </c>
      <c r="HO27" s="656" t="s">
        <v>783</v>
      </c>
      <c r="HP27" s="656" t="s">
        <v>783</v>
      </c>
      <c r="HQ27" s="656" t="s">
        <v>783</v>
      </c>
      <c r="HR27" s="656" t="s">
        <v>783</v>
      </c>
      <c r="HS27" s="656">
        <v>3980118</v>
      </c>
      <c r="HT27" s="656" t="s">
        <v>783</v>
      </c>
      <c r="HU27" s="656" t="s">
        <v>786</v>
      </c>
      <c r="HV27" s="656" t="s">
        <v>787</v>
      </c>
      <c r="HW27" s="656">
        <v>4</v>
      </c>
      <c r="HX27" s="656">
        <v>2014</v>
      </c>
      <c r="HY27" s="656">
        <v>63</v>
      </c>
      <c r="HZ27" s="656">
        <v>0</v>
      </c>
      <c r="IA27" s="656">
        <v>1003</v>
      </c>
      <c r="IB27" s="657">
        <v>41697.500081018516</v>
      </c>
      <c r="IC27" s="656" t="s">
        <v>788</v>
      </c>
      <c r="ID27" s="656">
        <v>3975640</v>
      </c>
      <c r="IE27" s="656">
        <v>2014</v>
      </c>
      <c r="IF27" s="656">
        <v>1712</v>
      </c>
      <c r="IG27" s="656" t="s">
        <v>783</v>
      </c>
      <c r="IH27" s="656" t="s">
        <v>783</v>
      </c>
      <c r="II27" s="656" t="s">
        <v>783</v>
      </c>
      <c r="IJ27" s="656" t="s">
        <v>783</v>
      </c>
      <c r="IK27" s="656" t="s">
        <v>783</v>
      </c>
      <c r="IL27" s="656" t="s">
        <v>783</v>
      </c>
      <c r="IM27" s="656" t="s">
        <v>783</v>
      </c>
      <c r="IN27" s="656" t="s">
        <v>783</v>
      </c>
      <c r="IO27" s="656" t="s">
        <v>783</v>
      </c>
      <c r="IP27" s="656">
        <v>1649</v>
      </c>
      <c r="IQ27" s="657">
        <v>37477.354571759257</v>
      </c>
      <c r="IR27" s="656">
        <v>2</v>
      </c>
      <c r="IS27" s="656" t="s">
        <v>793</v>
      </c>
      <c r="IT27" s="656">
        <v>2</v>
      </c>
      <c r="IU27" s="658">
        <v>41275</v>
      </c>
      <c r="IV27" s="656" t="s">
        <v>783</v>
      </c>
      <c r="IW27" s="656" t="s">
        <v>783</v>
      </c>
      <c r="IX27" s="656" t="s">
        <v>783</v>
      </c>
      <c r="IY27" s="656" t="s">
        <v>781</v>
      </c>
      <c r="IZ27" s="656">
        <v>45</v>
      </c>
      <c r="JA27" s="656" t="s">
        <v>789</v>
      </c>
      <c r="JB27" s="656" t="s">
        <v>783</v>
      </c>
      <c r="JC27" s="656" t="s">
        <v>783</v>
      </c>
      <c r="JD27" s="656" t="s">
        <v>783</v>
      </c>
      <c r="JE27" s="656">
        <v>329426</v>
      </c>
      <c r="JF27" s="656" t="s">
        <v>783</v>
      </c>
      <c r="JG27" s="656" t="s">
        <v>783</v>
      </c>
      <c r="JH27" s="656" t="s">
        <v>802</v>
      </c>
      <c r="JI27" s="656">
        <v>55</v>
      </c>
      <c r="JJ27" s="656" t="s">
        <v>783</v>
      </c>
      <c r="JK27" s="656" t="s">
        <v>783</v>
      </c>
      <c r="JL27" s="656" t="s">
        <v>783</v>
      </c>
      <c r="JM27" s="656" t="s">
        <v>790</v>
      </c>
      <c r="JN27" s="656">
        <v>4</v>
      </c>
      <c r="JO27" s="656">
        <v>3</v>
      </c>
      <c r="JP27" s="656" t="s">
        <v>783</v>
      </c>
      <c r="JQ27" s="656">
        <v>10711928</v>
      </c>
      <c r="JR27" s="656">
        <v>2011</v>
      </c>
      <c r="JS27" s="656">
        <v>3</v>
      </c>
      <c r="JT27" s="656" t="s">
        <v>783</v>
      </c>
      <c r="JU27" s="656" t="s">
        <v>783</v>
      </c>
      <c r="JV27" s="656" t="s">
        <v>855</v>
      </c>
      <c r="JW27" s="659">
        <v>1000.85136</v>
      </c>
      <c r="JY27" s="225"/>
    </row>
    <row r="28" spans="1:287" ht="16" thickBot="1">
      <c r="A28" s="905" t="s">
        <v>5</v>
      </c>
      <c r="B28" s="79">
        <f t="shared" si="0"/>
        <v>1</v>
      </c>
      <c r="C28" s="871" t="s">
        <v>34</v>
      </c>
      <c r="D28" s="489"/>
      <c r="E28" s="1129"/>
      <c r="F28" s="888">
        <v>3.3</v>
      </c>
      <c r="G28" s="120">
        <f t="shared" si="39"/>
        <v>29.03</v>
      </c>
      <c r="H28" s="30"/>
      <c r="I28" s="3">
        <v>3.3</v>
      </c>
      <c r="J28" s="56"/>
      <c r="K28" s="18"/>
      <c r="L28" s="5"/>
      <c r="M28" s="170">
        <v>3</v>
      </c>
      <c r="N28" s="71">
        <v>3</v>
      </c>
      <c r="O28" s="739">
        <v>5</v>
      </c>
      <c r="P28" s="1107">
        <v>15</v>
      </c>
      <c r="Q28" s="1108">
        <v>124</v>
      </c>
      <c r="R28" s="46"/>
      <c r="S28" s="3">
        <v>3.3</v>
      </c>
      <c r="T28" s="43"/>
      <c r="U28" s="219">
        <f t="shared" si="44"/>
        <v>247500</v>
      </c>
      <c r="V28" s="219" t="s">
        <v>642</v>
      </c>
      <c r="W28" s="1042">
        <f t="shared" si="40"/>
        <v>247500</v>
      </c>
      <c r="X28" s="537">
        <f t="shared" si="42"/>
        <v>130024.53333333333</v>
      </c>
      <c r="Y28" s="538">
        <f t="shared" si="2"/>
        <v>500</v>
      </c>
      <c r="Z28" s="1090">
        <f t="shared" si="3"/>
        <v>378024.53333333333</v>
      </c>
      <c r="AA28" s="1475">
        <f t="shared" si="43"/>
        <v>2872002.4066666667</v>
      </c>
      <c r="AB28" s="1098"/>
      <c r="AC28" s="600">
        <v>4</v>
      </c>
      <c r="AD28" s="1056">
        <f t="shared" si="4"/>
        <v>43624.533333333333</v>
      </c>
      <c r="AE28" s="1063">
        <v>0.25</v>
      </c>
      <c r="AF28" s="747">
        <f t="shared" si="5"/>
        <v>59400</v>
      </c>
      <c r="AG28" s="600">
        <v>450</v>
      </c>
      <c r="AH28" s="1056">
        <f t="shared" si="6"/>
        <v>27000</v>
      </c>
      <c r="AI28" s="1070"/>
      <c r="AJ28" s="747">
        <f t="shared" si="7"/>
        <v>0</v>
      </c>
      <c r="AK28" s="1051"/>
      <c r="AL28" s="270">
        <v>0</v>
      </c>
      <c r="AM28" s="902"/>
      <c r="AN28" s="902">
        <v>2022</v>
      </c>
      <c r="AO28" s="18" t="str">
        <f t="shared" si="8"/>
        <v xml:space="preserve"> </v>
      </c>
      <c r="AP28" s="747" t="str">
        <f t="shared" si="9"/>
        <v xml:space="preserve"> </v>
      </c>
      <c r="AQ28" s="4" t="str">
        <f t="shared" si="10"/>
        <v xml:space="preserve"> </v>
      </c>
      <c r="AR28" s="747" t="str">
        <f t="shared" si="11"/>
        <v xml:space="preserve"> </v>
      </c>
      <c r="AS28" s="4" t="str">
        <f t="shared" si="12"/>
        <v xml:space="preserve"> </v>
      </c>
      <c r="AT28" s="747" t="str">
        <f t="shared" si="13"/>
        <v xml:space="preserve"> </v>
      </c>
      <c r="AU28" s="4" t="str">
        <f t="shared" si="14"/>
        <v xml:space="preserve"> </v>
      </c>
      <c r="AV28" s="747" t="str">
        <f t="shared" si="15"/>
        <v xml:space="preserve"> </v>
      </c>
      <c r="AW28" s="4">
        <f t="shared" si="16"/>
        <v>3.3</v>
      </c>
      <c r="AX28" s="747">
        <f t="shared" si="17"/>
        <v>378024.53333333333</v>
      </c>
      <c r="AY28" s="4" t="str">
        <f t="shared" si="18"/>
        <v xml:space="preserve"> </v>
      </c>
      <c r="AZ28" s="747" t="str">
        <f t="shared" si="19"/>
        <v xml:space="preserve"> </v>
      </c>
      <c r="BA28" s="4" t="str">
        <f t="shared" si="20"/>
        <v xml:space="preserve"> </v>
      </c>
      <c r="BB28" s="747" t="str">
        <f t="shared" si="21"/>
        <v xml:space="preserve"> </v>
      </c>
      <c r="BC28" s="4" t="str">
        <f t="shared" si="22"/>
        <v xml:space="preserve"> </v>
      </c>
      <c r="BD28" s="747" t="str">
        <f t="shared" si="23"/>
        <v xml:space="preserve"> </v>
      </c>
      <c r="BE28" s="4" t="str">
        <f t="shared" si="24"/>
        <v xml:space="preserve"> </v>
      </c>
      <c r="BF28" s="747" t="str">
        <f t="shared" si="25"/>
        <v xml:space="preserve"> </v>
      </c>
      <c r="BG28" s="4" t="str">
        <f t="shared" si="26"/>
        <v xml:space="preserve"> </v>
      </c>
      <c r="BH28" s="747" t="str">
        <f t="shared" si="27"/>
        <v xml:space="preserve"> </v>
      </c>
      <c r="BI28" s="4" t="str">
        <f t="shared" si="28"/>
        <v xml:space="preserve"> </v>
      </c>
      <c r="BJ28" s="747" t="str">
        <f t="shared" si="29"/>
        <v xml:space="preserve"> </v>
      </c>
      <c r="BK28" s="4" t="str">
        <f t="shared" si="30"/>
        <v xml:space="preserve"> </v>
      </c>
      <c r="BL28" s="747" t="str">
        <f t="shared" si="31"/>
        <v xml:space="preserve"> </v>
      </c>
      <c r="BM28" s="4" t="str">
        <f t="shared" si="32"/>
        <v xml:space="preserve"> </v>
      </c>
      <c r="BN28" s="747" t="str">
        <f t="shared" si="33"/>
        <v xml:space="preserve"> </v>
      </c>
      <c r="BO28" s="4" t="str">
        <f t="shared" si="34"/>
        <v xml:space="preserve"> </v>
      </c>
      <c r="BP28" s="747" t="str">
        <f t="shared" si="35"/>
        <v xml:space="preserve"> </v>
      </c>
      <c r="BQ28" s="4" t="str">
        <f t="shared" si="36"/>
        <v xml:space="preserve"> </v>
      </c>
      <c r="BR28" s="747" t="str">
        <f t="shared" si="37"/>
        <v xml:space="preserve"> </v>
      </c>
      <c r="BS28" s="134" t="s">
        <v>616</v>
      </c>
      <c r="BT28" s="134"/>
      <c r="BU28" s="589"/>
      <c r="BV28" s="389"/>
      <c r="BW28" s="389"/>
      <c r="BX28" s="389"/>
      <c r="BY28" s="389"/>
      <c r="BZ28" s="389"/>
      <c r="CA28" s="589"/>
      <c r="CB28" s="589"/>
      <c r="CC28" s="163">
        <f t="shared" si="38"/>
        <v>0</v>
      </c>
      <c r="CD28" s="589"/>
      <c r="CE28" s="389"/>
      <c r="CF28" s="389"/>
      <c r="CG28" s="389"/>
      <c r="CH28" s="389"/>
      <c r="CI28" s="389"/>
      <c r="CJ28" s="389"/>
      <c r="CK28" s="389"/>
      <c r="CL28" s="389"/>
      <c r="CM28" s="389"/>
      <c r="CN28" s="389"/>
      <c r="CO28" s="389"/>
      <c r="CP28" s="389"/>
      <c r="CQ28" s="389"/>
      <c r="CR28" s="389"/>
      <c r="CS28" s="389"/>
      <c r="CT28" s="389"/>
      <c r="CU28" s="389"/>
      <c r="CV28" s="389"/>
      <c r="CW28" s="389"/>
      <c r="CX28" s="389"/>
      <c r="CY28" s="389"/>
      <c r="CZ28" s="389"/>
      <c r="DA28" s="389"/>
      <c r="DB28" s="389"/>
      <c r="DC28" s="389"/>
      <c r="DD28" s="389"/>
      <c r="DE28" s="389"/>
      <c r="DF28" s="389"/>
      <c r="DG28" s="389"/>
      <c r="DH28" s="389"/>
      <c r="DI28" s="389"/>
      <c r="DJ28" s="389"/>
      <c r="DK28" s="389"/>
      <c r="DL28" s="389"/>
      <c r="DM28" s="389"/>
      <c r="DN28" s="389"/>
      <c r="DO28" s="389"/>
      <c r="DP28" s="389"/>
      <c r="DQ28" s="389"/>
      <c r="DR28" s="389"/>
      <c r="DS28" s="389"/>
      <c r="DT28" s="389"/>
      <c r="DU28" s="389"/>
      <c r="DV28" s="389"/>
      <c r="DW28" s="389"/>
      <c r="DX28" s="389"/>
      <c r="DY28" s="389"/>
      <c r="DZ28" s="389"/>
      <c r="EA28" s="389"/>
      <c r="EB28" s="389"/>
      <c r="EC28" s="389"/>
      <c r="ED28" s="389"/>
      <c r="EE28" s="389"/>
      <c r="EF28" s="389"/>
      <c r="EG28" s="389"/>
      <c r="EH28" s="389"/>
      <c r="EI28" s="389"/>
      <c r="EJ28" s="389"/>
      <c r="EK28" s="389"/>
      <c r="EL28" s="389"/>
      <c r="EM28" s="389"/>
      <c r="EN28" s="389"/>
      <c r="EO28" s="389"/>
      <c r="EP28" s="389"/>
      <c r="EQ28" s="389"/>
      <c r="ER28" s="389"/>
      <c r="ES28" s="389"/>
      <c r="ET28" s="389"/>
      <c r="EU28" s="389"/>
      <c r="EV28" s="389"/>
      <c r="EW28" s="389"/>
      <c r="EX28" s="389"/>
      <c r="EY28" s="389"/>
      <c r="EZ28" s="389"/>
      <c r="FA28" s="389"/>
      <c r="FB28" s="389"/>
      <c r="FC28" s="389"/>
      <c r="FD28" s="389"/>
      <c r="FE28" s="389"/>
      <c r="FF28" s="389"/>
      <c r="FG28" s="389"/>
      <c r="FH28" s="389"/>
      <c r="FI28" s="389"/>
      <c r="FJ28" s="389"/>
      <c r="FK28" s="389"/>
      <c r="FL28" s="389"/>
      <c r="FM28" s="389"/>
      <c r="FN28" s="389"/>
      <c r="FO28" s="389"/>
      <c r="FP28" s="389"/>
      <c r="FQ28" s="389"/>
      <c r="FR28" s="389"/>
      <c r="FS28" s="389"/>
      <c r="FT28" s="389"/>
      <c r="FU28" s="389"/>
      <c r="FV28" s="389"/>
      <c r="FW28" s="389"/>
      <c r="FX28" s="389"/>
      <c r="FY28" s="639" t="s">
        <v>383</v>
      </c>
      <c r="FZ28" s="640">
        <v>192</v>
      </c>
      <c r="GA28" s="640">
        <v>32434907</v>
      </c>
      <c r="GB28" s="640">
        <v>55</v>
      </c>
      <c r="GC28" s="640" t="s">
        <v>798</v>
      </c>
      <c r="GD28" s="640">
        <v>20</v>
      </c>
      <c r="GE28" s="640">
        <v>1970</v>
      </c>
      <c r="GF28" s="640">
        <v>1</v>
      </c>
      <c r="GG28" s="640" t="s">
        <v>780</v>
      </c>
      <c r="GH28" s="640">
        <v>2</v>
      </c>
      <c r="GI28" s="640">
        <v>1</v>
      </c>
      <c r="GJ28" s="640" t="s">
        <v>780</v>
      </c>
      <c r="GK28" s="640">
        <v>2</v>
      </c>
      <c r="GL28" s="640" t="s">
        <v>781</v>
      </c>
      <c r="GM28" s="640" t="s">
        <v>782</v>
      </c>
      <c r="GN28" s="640">
        <v>66</v>
      </c>
      <c r="GO28" s="640" t="s">
        <v>783</v>
      </c>
      <c r="GP28" s="640">
        <v>0</v>
      </c>
      <c r="GQ28" s="640">
        <v>0</v>
      </c>
      <c r="GR28" s="640">
        <v>4</v>
      </c>
      <c r="GS28" s="640">
        <v>2</v>
      </c>
      <c r="GT28" s="640">
        <v>3</v>
      </c>
      <c r="GU28" s="640" t="s">
        <v>783</v>
      </c>
      <c r="GV28" s="640" t="s">
        <v>783</v>
      </c>
      <c r="GW28" s="640" t="s">
        <v>783</v>
      </c>
      <c r="GX28" s="640" t="s">
        <v>783</v>
      </c>
      <c r="GY28" s="640" t="s">
        <v>783</v>
      </c>
      <c r="GZ28" s="640">
        <v>1649</v>
      </c>
      <c r="HA28" s="640">
        <v>1.68</v>
      </c>
      <c r="HB28" s="640">
        <v>5</v>
      </c>
      <c r="HC28" s="640" t="s">
        <v>783</v>
      </c>
      <c r="HD28" s="640" t="s">
        <v>782</v>
      </c>
      <c r="HE28" s="640">
        <v>35</v>
      </c>
      <c r="HF28" s="640" t="s">
        <v>783</v>
      </c>
      <c r="HG28" s="640">
        <v>0</v>
      </c>
      <c r="HH28" s="640" t="s">
        <v>783</v>
      </c>
      <c r="HI28" s="640">
        <v>0</v>
      </c>
      <c r="HJ28" s="640">
        <v>1</v>
      </c>
      <c r="HK28" s="640">
        <v>40</v>
      </c>
      <c r="HL28" s="640" t="s">
        <v>784</v>
      </c>
      <c r="HM28" s="640" t="s">
        <v>785</v>
      </c>
      <c r="HN28" s="640" t="s">
        <v>783</v>
      </c>
      <c r="HO28" s="640" t="s">
        <v>783</v>
      </c>
      <c r="HP28" s="640" t="s">
        <v>783</v>
      </c>
      <c r="HQ28" s="640" t="s">
        <v>783</v>
      </c>
      <c r="HR28" s="640" t="s">
        <v>783</v>
      </c>
      <c r="HS28" s="640">
        <v>3980123</v>
      </c>
      <c r="HT28" s="640" t="s">
        <v>783</v>
      </c>
      <c r="HU28" s="640" t="s">
        <v>786</v>
      </c>
      <c r="HV28" s="640" t="s">
        <v>787</v>
      </c>
      <c r="HW28" s="640">
        <v>4</v>
      </c>
      <c r="HX28" s="640">
        <v>2016</v>
      </c>
      <c r="HY28" s="640">
        <v>63</v>
      </c>
      <c r="HZ28" s="640">
        <v>0</v>
      </c>
      <c r="IA28" s="640">
        <v>8870</v>
      </c>
      <c r="IB28" s="641">
        <v>42227.682129629633</v>
      </c>
      <c r="IC28" s="640" t="s">
        <v>788</v>
      </c>
      <c r="ID28" s="640">
        <v>3975645</v>
      </c>
      <c r="IE28" s="640">
        <v>2014</v>
      </c>
      <c r="IF28" s="640">
        <v>1712</v>
      </c>
      <c r="IG28" s="640" t="s">
        <v>783</v>
      </c>
      <c r="IH28" s="640" t="s">
        <v>783</v>
      </c>
      <c r="II28" s="640" t="s">
        <v>783</v>
      </c>
      <c r="IJ28" s="640" t="s">
        <v>783</v>
      </c>
      <c r="IK28" s="640" t="s">
        <v>783</v>
      </c>
      <c r="IL28" s="640" t="s">
        <v>783</v>
      </c>
      <c r="IM28" s="640" t="s">
        <v>783</v>
      </c>
      <c r="IN28" s="640" t="s">
        <v>783</v>
      </c>
      <c r="IO28" s="640" t="s">
        <v>783</v>
      </c>
      <c r="IP28" s="640">
        <v>1649</v>
      </c>
      <c r="IQ28" s="641">
        <v>37477.354571759257</v>
      </c>
      <c r="IR28" s="640">
        <v>2</v>
      </c>
      <c r="IS28" s="640" t="s">
        <v>793</v>
      </c>
      <c r="IT28" s="640">
        <v>3</v>
      </c>
      <c r="IU28" s="642">
        <v>41275</v>
      </c>
      <c r="IV28" s="640" t="s">
        <v>783</v>
      </c>
      <c r="IW28" s="640" t="s">
        <v>783</v>
      </c>
      <c r="IX28" s="640" t="s">
        <v>783</v>
      </c>
      <c r="IY28" s="640" t="s">
        <v>781</v>
      </c>
      <c r="IZ28" s="640">
        <v>40</v>
      </c>
      <c r="JA28" s="640" t="s">
        <v>794</v>
      </c>
      <c r="JB28" s="640" t="s">
        <v>783</v>
      </c>
      <c r="JC28" s="640" t="s">
        <v>783</v>
      </c>
      <c r="JD28" s="640" t="s">
        <v>783</v>
      </c>
      <c r="JE28" s="640">
        <v>329509</v>
      </c>
      <c r="JF28" s="640" t="s">
        <v>783</v>
      </c>
      <c r="JG28" s="640" t="s">
        <v>783</v>
      </c>
      <c r="JH28" s="640" t="s">
        <v>804</v>
      </c>
      <c r="JI28" s="640">
        <v>55</v>
      </c>
      <c r="JJ28" s="640" t="s">
        <v>783</v>
      </c>
      <c r="JK28" s="640" t="s">
        <v>783</v>
      </c>
      <c r="JL28" s="640" t="s">
        <v>783</v>
      </c>
      <c r="JM28" s="640" t="s">
        <v>796</v>
      </c>
      <c r="JN28" s="640">
        <v>4</v>
      </c>
      <c r="JO28" s="640">
        <v>3</v>
      </c>
      <c r="JP28" s="640" t="s">
        <v>783</v>
      </c>
      <c r="JQ28" s="640">
        <v>10711928</v>
      </c>
      <c r="JR28" s="640">
        <v>2011</v>
      </c>
      <c r="JS28" s="640">
        <v>3</v>
      </c>
      <c r="JT28" s="640" t="s">
        <v>783</v>
      </c>
      <c r="JU28" s="640" t="s">
        <v>783</v>
      </c>
      <c r="JV28" s="640" t="s">
        <v>901</v>
      </c>
      <c r="JW28" s="643">
        <v>8864.1926370000001</v>
      </c>
      <c r="JY28" s="225"/>
    </row>
    <row r="29" spans="1:287" ht="16" thickBot="1">
      <c r="A29" s="905" t="s">
        <v>5</v>
      </c>
      <c r="B29" s="79">
        <f t="shared" si="0"/>
        <v>1</v>
      </c>
      <c r="C29" s="871" t="s">
        <v>233</v>
      </c>
      <c r="D29" s="489" t="s">
        <v>168</v>
      </c>
      <c r="E29" s="1129" t="s">
        <v>129</v>
      </c>
      <c r="F29" s="888">
        <v>1.07</v>
      </c>
      <c r="G29" s="120">
        <f t="shared" si="39"/>
        <v>30.1</v>
      </c>
      <c r="H29" s="46"/>
      <c r="I29" s="3">
        <v>1.07</v>
      </c>
      <c r="J29" s="29"/>
      <c r="K29" s="18" t="s">
        <v>172</v>
      </c>
      <c r="L29" s="5"/>
      <c r="M29" s="170">
        <v>3</v>
      </c>
      <c r="N29" s="71">
        <v>3</v>
      </c>
      <c r="O29" s="739">
        <v>4</v>
      </c>
      <c r="P29" s="1107">
        <f t="shared" ref="P29:P54" si="47">SUM(M29:O29)</f>
        <v>10</v>
      </c>
      <c r="Q29" s="1108">
        <f t="shared" ref="Q29:Q92" si="48">O29*N29*M29</f>
        <v>36</v>
      </c>
      <c r="R29" s="46"/>
      <c r="S29" s="3">
        <f>I29</f>
        <v>1.07</v>
      </c>
      <c r="T29" s="25"/>
      <c r="U29" s="219">
        <f t="shared" si="44"/>
        <v>80250</v>
      </c>
      <c r="V29" s="219" t="s">
        <v>643</v>
      </c>
      <c r="W29" s="1042">
        <f t="shared" si="40"/>
        <v>104325</v>
      </c>
      <c r="X29" s="537">
        <f t="shared" si="42"/>
        <v>101184.92444444445</v>
      </c>
      <c r="Y29" s="538">
        <f t="shared" si="2"/>
        <v>18495.893199999999</v>
      </c>
      <c r="Z29" s="1090">
        <f t="shared" si="3"/>
        <v>224005.81764444444</v>
      </c>
      <c r="AA29" s="1475">
        <f t="shared" si="43"/>
        <v>3096008.224311111</v>
      </c>
      <c r="AB29" s="1098"/>
      <c r="AC29" s="600">
        <v>4</v>
      </c>
      <c r="AD29" s="1056">
        <f t="shared" si="4"/>
        <v>14144.924444444443</v>
      </c>
      <c r="AE29" s="1063">
        <v>1</v>
      </c>
      <c r="AF29" s="747">
        <f t="shared" si="5"/>
        <v>77040</v>
      </c>
      <c r="AG29" s="600"/>
      <c r="AH29" s="1056">
        <f t="shared" si="6"/>
        <v>0</v>
      </c>
      <c r="AI29" s="1070" t="s">
        <v>399</v>
      </c>
      <c r="AJ29" s="747">
        <f t="shared" si="7"/>
        <v>10000</v>
      </c>
      <c r="AK29" s="1051"/>
      <c r="AL29" s="270">
        <v>0</v>
      </c>
      <c r="AM29" s="902"/>
      <c r="AN29" s="902">
        <v>2023</v>
      </c>
      <c r="AO29" s="18" t="str">
        <f t="shared" si="8"/>
        <v xml:space="preserve"> </v>
      </c>
      <c r="AP29" s="747" t="str">
        <f t="shared" si="9"/>
        <v xml:space="preserve"> </v>
      </c>
      <c r="AQ29" s="4" t="str">
        <f t="shared" si="10"/>
        <v xml:space="preserve"> </v>
      </c>
      <c r="AR29" s="747" t="str">
        <f t="shared" si="11"/>
        <v xml:space="preserve"> </v>
      </c>
      <c r="AS29" s="4" t="str">
        <f t="shared" si="12"/>
        <v xml:space="preserve"> </v>
      </c>
      <c r="AT29" s="747" t="str">
        <f t="shared" si="13"/>
        <v xml:space="preserve"> </v>
      </c>
      <c r="AU29" s="4" t="str">
        <f t="shared" si="14"/>
        <v xml:space="preserve"> </v>
      </c>
      <c r="AV29" s="747" t="str">
        <f t="shared" si="15"/>
        <v xml:space="preserve"> </v>
      </c>
      <c r="AW29" s="4" t="str">
        <f t="shared" si="16"/>
        <v xml:space="preserve"> </v>
      </c>
      <c r="AX29" s="747" t="str">
        <f t="shared" si="17"/>
        <v xml:space="preserve"> </v>
      </c>
      <c r="AY29" s="4">
        <f t="shared" si="18"/>
        <v>1.07</v>
      </c>
      <c r="AZ29" s="747">
        <f t="shared" si="19"/>
        <v>224005.81764444444</v>
      </c>
      <c r="BA29" s="4" t="str">
        <f t="shared" si="20"/>
        <v xml:space="preserve"> </v>
      </c>
      <c r="BB29" s="747" t="str">
        <f t="shared" si="21"/>
        <v xml:space="preserve"> </v>
      </c>
      <c r="BC29" s="4" t="str">
        <f t="shared" si="22"/>
        <v xml:space="preserve"> </v>
      </c>
      <c r="BD29" s="747" t="str">
        <f t="shared" si="23"/>
        <v xml:space="preserve"> </v>
      </c>
      <c r="BE29" s="4" t="str">
        <f t="shared" si="24"/>
        <v xml:space="preserve"> </v>
      </c>
      <c r="BF29" s="747" t="str">
        <f t="shared" si="25"/>
        <v xml:space="preserve"> </v>
      </c>
      <c r="BG29" s="4" t="str">
        <f t="shared" si="26"/>
        <v xml:space="preserve"> </v>
      </c>
      <c r="BH29" s="747" t="str">
        <f t="shared" si="27"/>
        <v xml:space="preserve"> </v>
      </c>
      <c r="BI29" s="4" t="str">
        <f t="shared" si="28"/>
        <v xml:space="preserve"> </v>
      </c>
      <c r="BJ29" s="747" t="str">
        <f t="shared" si="29"/>
        <v xml:space="preserve"> </v>
      </c>
      <c r="BK29" s="4" t="str">
        <f t="shared" si="30"/>
        <v xml:space="preserve"> </v>
      </c>
      <c r="BL29" s="747" t="str">
        <f t="shared" si="31"/>
        <v xml:space="preserve"> </v>
      </c>
      <c r="BM29" s="4" t="str">
        <f t="shared" si="32"/>
        <v xml:space="preserve"> </v>
      </c>
      <c r="BN29" s="747" t="str">
        <f t="shared" si="33"/>
        <v xml:space="preserve"> </v>
      </c>
      <c r="BO29" s="4" t="str">
        <f t="shared" si="34"/>
        <v xml:space="preserve"> </v>
      </c>
      <c r="BP29" s="747" t="str">
        <f t="shared" si="35"/>
        <v xml:space="preserve"> </v>
      </c>
      <c r="BQ29" s="4" t="str">
        <f t="shared" si="36"/>
        <v xml:space="preserve"> </v>
      </c>
      <c r="BR29" s="747" t="str">
        <f t="shared" si="37"/>
        <v xml:space="preserve"> </v>
      </c>
      <c r="BS29" s="133" t="s">
        <v>215</v>
      </c>
      <c r="BT29" s="133"/>
      <c r="BU29" s="389"/>
      <c r="BV29" s="389"/>
      <c r="BW29" s="389"/>
      <c r="BX29" s="389"/>
      <c r="BY29" s="389"/>
      <c r="BZ29" s="389"/>
      <c r="CA29" s="389"/>
      <c r="CB29" s="389"/>
      <c r="CC29" s="163">
        <f t="shared" si="38"/>
        <v>0</v>
      </c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596"/>
      <c r="DC29" s="596"/>
      <c r="DD29" s="596"/>
      <c r="DE29" s="596"/>
      <c r="DF29" s="596"/>
      <c r="DG29" s="596"/>
      <c r="DH29" s="596"/>
      <c r="DI29" s="596"/>
      <c r="DJ29" s="596"/>
      <c r="DK29" s="596"/>
      <c r="DL29" s="596"/>
      <c r="DM29" s="596"/>
      <c r="DN29" s="596"/>
      <c r="DO29" s="596"/>
      <c r="DP29" s="596"/>
      <c r="DQ29" s="596"/>
      <c r="DR29" s="596"/>
      <c r="DS29" s="596"/>
      <c r="DT29" s="596"/>
      <c r="DU29" s="596"/>
      <c r="DV29" s="596"/>
      <c r="DW29" s="596"/>
      <c r="DX29" s="596"/>
      <c r="DY29" s="596"/>
      <c r="DZ29" s="596"/>
      <c r="EA29" s="596"/>
      <c r="EB29" s="596"/>
      <c r="EC29" s="596"/>
      <c r="ED29" s="596"/>
      <c r="EE29" s="596"/>
      <c r="EF29" s="596"/>
      <c r="EG29" s="596"/>
      <c r="EH29" s="596"/>
      <c r="EI29" s="596"/>
      <c r="EJ29" s="596"/>
      <c r="EK29" s="596"/>
      <c r="EL29" s="596"/>
      <c r="EM29" s="596"/>
      <c r="EN29" s="596"/>
      <c r="EO29" s="596"/>
      <c r="EP29" s="596"/>
      <c r="EQ29" s="596"/>
      <c r="ER29" s="596"/>
      <c r="ES29" s="596"/>
      <c r="ET29" s="596"/>
      <c r="EU29" s="596"/>
      <c r="EV29" s="596"/>
      <c r="EW29" s="596"/>
      <c r="EX29" s="596"/>
      <c r="EY29" s="596"/>
      <c r="EZ29" s="596"/>
      <c r="FA29" s="596"/>
      <c r="FB29" s="596"/>
      <c r="FC29" s="596"/>
      <c r="FD29" s="596"/>
      <c r="FE29" s="596"/>
      <c r="FF29" s="596"/>
      <c r="FG29" s="596"/>
      <c r="FH29" s="596"/>
      <c r="FI29" s="596"/>
      <c r="FJ29" s="596"/>
      <c r="FK29" s="596"/>
      <c r="FL29" s="596"/>
      <c r="FM29" s="596"/>
      <c r="FN29" s="596"/>
      <c r="FO29" s="596"/>
      <c r="FP29" s="596"/>
      <c r="FQ29" s="596"/>
      <c r="FR29" s="596"/>
      <c r="FS29" s="596"/>
      <c r="FT29" s="596"/>
      <c r="FU29" s="596"/>
      <c r="FV29" s="596"/>
      <c r="FW29" s="596"/>
      <c r="FX29" s="596"/>
      <c r="FY29" s="655" t="s">
        <v>452</v>
      </c>
      <c r="FZ29" s="656">
        <v>153</v>
      </c>
      <c r="GA29" s="656">
        <v>30289469</v>
      </c>
      <c r="GB29" s="656">
        <v>55</v>
      </c>
      <c r="GC29" s="656" t="s">
        <v>798</v>
      </c>
      <c r="GD29" s="656">
        <v>18</v>
      </c>
      <c r="GE29" s="656">
        <v>1973</v>
      </c>
      <c r="GF29" s="656">
        <v>1</v>
      </c>
      <c r="GG29" s="656" t="s">
        <v>780</v>
      </c>
      <c r="GH29" s="656">
        <v>1</v>
      </c>
      <c r="GI29" s="656">
        <v>1</v>
      </c>
      <c r="GJ29" s="656" t="s">
        <v>780</v>
      </c>
      <c r="GK29" s="656">
        <v>1</v>
      </c>
      <c r="GL29" s="656" t="s">
        <v>781</v>
      </c>
      <c r="GM29" s="656" t="s">
        <v>782</v>
      </c>
      <c r="GN29" s="656">
        <v>66</v>
      </c>
      <c r="GO29" s="656" t="s">
        <v>783</v>
      </c>
      <c r="GP29" s="656">
        <v>0</v>
      </c>
      <c r="GQ29" s="656">
        <v>0</v>
      </c>
      <c r="GR29" s="656">
        <v>4</v>
      </c>
      <c r="GS29" s="656">
        <v>2</v>
      </c>
      <c r="GT29" s="656">
        <v>2</v>
      </c>
      <c r="GU29" s="656" t="s">
        <v>783</v>
      </c>
      <c r="GV29" s="656" t="s">
        <v>783</v>
      </c>
      <c r="GW29" s="656" t="s">
        <v>783</v>
      </c>
      <c r="GX29" s="656" t="s">
        <v>783</v>
      </c>
      <c r="GY29" s="656" t="s">
        <v>783</v>
      </c>
      <c r="GZ29" s="656">
        <v>1649</v>
      </c>
      <c r="HA29" s="656">
        <v>0.06</v>
      </c>
      <c r="HB29" s="656">
        <v>5</v>
      </c>
      <c r="HC29" s="656" t="s">
        <v>783</v>
      </c>
      <c r="HD29" s="656" t="s">
        <v>782</v>
      </c>
      <c r="HE29" s="656">
        <v>15</v>
      </c>
      <c r="HF29" s="656" t="s">
        <v>783</v>
      </c>
      <c r="HG29" s="656">
        <v>0</v>
      </c>
      <c r="HH29" s="656" t="s">
        <v>783</v>
      </c>
      <c r="HI29" s="656">
        <v>0</v>
      </c>
      <c r="HJ29" s="656">
        <v>1</v>
      </c>
      <c r="HK29" s="656">
        <v>45</v>
      </c>
      <c r="HL29" s="656" t="s">
        <v>784</v>
      </c>
      <c r="HM29" s="656" t="s">
        <v>785</v>
      </c>
      <c r="HN29" s="656" t="s">
        <v>783</v>
      </c>
      <c r="HO29" s="656" t="s">
        <v>783</v>
      </c>
      <c r="HP29" s="656" t="s">
        <v>783</v>
      </c>
      <c r="HQ29" s="656" t="s">
        <v>783</v>
      </c>
      <c r="HR29" s="656" t="s">
        <v>783</v>
      </c>
      <c r="HS29" s="656">
        <v>3978946</v>
      </c>
      <c r="HT29" s="656" t="s">
        <v>783</v>
      </c>
      <c r="HU29" s="656" t="s">
        <v>786</v>
      </c>
      <c r="HV29" s="656" t="s">
        <v>787</v>
      </c>
      <c r="HW29" s="656">
        <v>4</v>
      </c>
      <c r="HX29" s="656">
        <v>2014</v>
      </c>
      <c r="HY29" s="656">
        <v>63</v>
      </c>
      <c r="HZ29" s="656">
        <v>0</v>
      </c>
      <c r="IA29" s="656">
        <v>317</v>
      </c>
      <c r="IB29" s="657">
        <v>41697.500081018516</v>
      </c>
      <c r="IC29" s="656" t="s">
        <v>788</v>
      </c>
      <c r="ID29" s="656">
        <v>3974468</v>
      </c>
      <c r="IE29" s="656">
        <v>2014</v>
      </c>
      <c r="IF29" s="656">
        <v>1712</v>
      </c>
      <c r="IG29" s="656" t="s">
        <v>783</v>
      </c>
      <c r="IH29" s="656" t="s">
        <v>783</v>
      </c>
      <c r="II29" s="656" t="s">
        <v>783</v>
      </c>
      <c r="IJ29" s="656" t="s">
        <v>783</v>
      </c>
      <c r="IK29" s="656" t="s">
        <v>783</v>
      </c>
      <c r="IL29" s="656" t="s">
        <v>783</v>
      </c>
      <c r="IM29" s="656" t="s">
        <v>783</v>
      </c>
      <c r="IN29" s="656" t="s">
        <v>783</v>
      </c>
      <c r="IO29" s="656" t="s">
        <v>783</v>
      </c>
      <c r="IP29" s="656">
        <v>1649</v>
      </c>
      <c r="IQ29" s="657">
        <v>37477.354571759257</v>
      </c>
      <c r="IR29" s="656">
        <v>2</v>
      </c>
      <c r="IS29" s="656" t="s">
        <v>793</v>
      </c>
      <c r="IT29" s="656">
        <v>2</v>
      </c>
      <c r="IU29" s="658">
        <v>41275</v>
      </c>
      <c r="IV29" s="656" t="s">
        <v>783</v>
      </c>
      <c r="IW29" s="656" t="s">
        <v>783</v>
      </c>
      <c r="IX29" s="656" t="s">
        <v>783</v>
      </c>
      <c r="IY29" s="656" t="s">
        <v>781</v>
      </c>
      <c r="IZ29" s="656">
        <v>45</v>
      </c>
      <c r="JA29" s="656" t="s">
        <v>789</v>
      </c>
      <c r="JB29" s="656" t="s">
        <v>783</v>
      </c>
      <c r="JC29" s="656" t="s">
        <v>783</v>
      </c>
      <c r="JD29" s="656" t="s">
        <v>783</v>
      </c>
      <c r="JE29" s="656">
        <v>329432</v>
      </c>
      <c r="JF29" s="656" t="s">
        <v>783</v>
      </c>
      <c r="JG29" s="656" t="s">
        <v>783</v>
      </c>
      <c r="JH29" s="656" t="s">
        <v>802</v>
      </c>
      <c r="JI29" s="656">
        <v>55</v>
      </c>
      <c r="JJ29" s="656" t="s">
        <v>783</v>
      </c>
      <c r="JK29" s="656" t="s">
        <v>783</v>
      </c>
      <c r="JL29" s="656" t="s">
        <v>783</v>
      </c>
      <c r="JM29" s="656" t="s">
        <v>790</v>
      </c>
      <c r="JN29" s="656">
        <v>4</v>
      </c>
      <c r="JO29" s="656">
        <v>3</v>
      </c>
      <c r="JP29" s="656" t="s">
        <v>783</v>
      </c>
      <c r="JQ29" s="656">
        <v>10711928</v>
      </c>
      <c r="JR29" s="656">
        <v>2011</v>
      </c>
      <c r="JS29" s="656">
        <v>3</v>
      </c>
      <c r="JT29" s="656" t="s">
        <v>783</v>
      </c>
      <c r="JU29" s="656" t="s">
        <v>783</v>
      </c>
      <c r="JV29" s="656" t="s">
        <v>873</v>
      </c>
      <c r="JW29" s="659">
        <v>324.15437600000001</v>
      </c>
      <c r="JX29">
        <f>SUM(JW28:JW29)</f>
        <v>9188.3470130000005</v>
      </c>
      <c r="JY29" s="225">
        <v>0.34101880265151513</v>
      </c>
    </row>
    <row r="30" spans="1:287" ht="16" thickBot="1">
      <c r="A30" s="905" t="s">
        <v>5</v>
      </c>
      <c r="B30" s="79">
        <f t="shared" si="0"/>
        <v>1</v>
      </c>
      <c r="C30" s="871" t="s">
        <v>62</v>
      </c>
      <c r="D30" s="489" t="s">
        <v>132</v>
      </c>
      <c r="E30" s="1129" t="s">
        <v>158</v>
      </c>
      <c r="F30" s="888">
        <v>0.8</v>
      </c>
      <c r="G30" s="120">
        <f t="shared" si="39"/>
        <v>30.900000000000002</v>
      </c>
      <c r="H30" s="46"/>
      <c r="I30" s="3">
        <v>0.8</v>
      </c>
      <c r="J30" s="29"/>
      <c r="K30" s="18"/>
      <c r="L30" s="5"/>
      <c r="M30" s="170">
        <v>3</v>
      </c>
      <c r="N30" s="71">
        <v>3</v>
      </c>
      <c r="O30" s="739">
        <v>5</v>
      </c>
      <c r="P30" s="1107">
        <f t="shared" si="47"/>
        <v>11</v>
      </c>
      <c r="Q30" s="1108">
        <f t="shared" si="48"/>
        <v>45</v>
      </c>
      <c r="R30" s="46"/>
      <c r="S30" s="3">
        <v>0.8</v>
      </c>
      <c r="T30" s="25"/>
      <c r="U30" s="219">
        <f t="shared" si="44"/>
        <v>60000</v>
      </c>
      <c r="V30" s="219" t="s">
        <v>642</v>
      </c>
      <c r="W30" s="1042">
        <f t="shared" si="40"/>
        <v>60000</v>
      </c>
      <c r="X30" s="537">
        <f t="shared" si="42"/>
        <v>30263.466666666667</v>
      </c>
      <c r="Y30" s="538">
        <f t="shared" si="2"/>
        <v>500</v>
      </c>
      <c r="Z30" s="1090">
        <f t="shared" si="3"/>
        <v>90763.466666666674</v>
      </c>
      <c r="AA30" s="1475">
        <f t="shared" si="43"/>
        <v>3186771.6909777778</v>
      </c>
      <c r="AB30" s="1098"/>
      <c r="AC30" s="600">
        <v>6</v>
      </c>
      <c r="AD30" s="1056">
        <f t="shared" si="4"/>
        <v>15863.466666666669</v>
      </c>
      <c r="AE30" s="1063">
        <v>0.25</v>
      </c>
      <c r="AF30" s="747">
        <f t="shared" si="5"/>
        <v>14400</v>
      </c>
      <c r="AG30" s="600"/>
      <c r="AH30" s="1056">
        <f t="shared" si="6"/>
        <v>0</v>
      </c>
      <c r="AI30" s="1070"/>
      <c r="AJ30" s="747">
        <f t="shared" si="7"/>
        <v>0</v>
      </c>
      <c r="AK30" s="1051"/>
      <c r="AL30" s="270">
        <v>0</v>
      </c>
      <c r="AM30" s="902"/>
      <c r="AN30" s="902">
        <v>2023</v>
      </c>
      <c r="AO30" s="18" t="str">
        <f t="shared" si="8"/>
        <v xml:space="preserve"> </v>
      </c>
      <c r="AP30" s="747" t="str">
        <f t="shared" si="9"/>
        <v xml:space="preserve"> </v>
      </c>
      <c r="AQ30" s="4" t="str">
        <f t="shared" si="10"/>
        <v xml:space="preserve"> </v>
      </c>
      <c r="AR30" s="747" t="str">
        <f t="shared" si="11"/>
        <v xml:space="preserve"> </v>
      </c>
      <c r="AS30" s="4" t="str">
        <f t="shared" si="12"/>
        <v xml:space="preserve"> </v>
      </c>
      <c r="AT30" s="747" t="str">
        <f t="shared" si="13"/>
        <v xml:space="preserve"> </v>
      </c>
      <c r="AU30" s="4" t="str">
        <f t="shared" si="14"/>
        <v xml:space="preserve"> </v>
      </c>
      <c r="AV30" s="747" t="str">
        <f t="shared" si="15"/>
        <v xml:space="preserve"> </v>
      </c>
      <c r="AW30" s="4" t="str">
        <f t="shared" si="16"/>
        <v xml:space="preserve"> </v>
      </c>
      <c r="AX30" s="747" t="str">
        <f t="shared" si="17"/>
        <v xml:space="preserve"> </v>
      </c>
      <c r="AY30" s="4">
        <f t="shared" si="18"/>
        <v>0.8</v>
      </c>
      <c r="AZ30" s="747">
        <f t="shared" si="19"/>
        <v>90763.466666666674</v>
      </c>
      <c r="BA30" s="4" t="str">
        <f t="shared" si="20"/>
        <v xml:space="preserve"> </v>
      </c>
      <c r="BB30" s="747" t="str">
        <f t="shared" si="21"/>
        <v xml:space="preserve"> </v>
      </c>
      <c r="BC30" s="4" t="str">
        <f t="shared" si="22"/>
        <v xml:space="preserve"> </v>
      </c>
      <c r="BD30" s="747" t="str">
        <f t="shared" si="23"/>
        <v xml:space="preserve"> </v>
      </c>
      <c r="BE30" s="4" t="str">
        <f t="shared" si="24"/>
        <v xml:space="preserve"> </v>
      </c>
      <c r="BF30" s="747" t="str">
        <f t="shared" si="25"/>
        <v xml:space="preserve"> </v>
      </c>
      <c r="BG30" s="4" t="str">
        <f t="shared" si="26"/>
        <v xml:space="preserve"> </v>
      </c>
      <c r="BH30" s="747" t="str">
        <f t="shared" si="27"/>
        <v xml:space="preserve"> </v>
      </c>
      <c r="BI30" s="4" t="str">
        <f t="shared" si="28"/>
        <v xml:space="preserve"> </v>
      </c>
      <c r="BJ30" s="747" t="str">
        <f t="shared" si="29"/>
        <v xml:space="preserve"> </v>
      </c>
      <c r="BK30" s="4" t="str">
        <f t="shared" si="30"/>
        <v xml:space="preserve"> </v>
      </c>
      <c r="BL30" s="747" t="str">
        <f t="shared" si="31"/>
        <v xml:space="preserve"> </v>
      </c>
      <c r="BM30" s="4" t="str">
        <f t="shared" si="32"/>
        <v xml:space="preserve"> </v>
      </c>
      <c r="BN30" s="747" t="str">
        <f t="shared" si="33"/>
        <v xml:space="preserve"> </v>
      </c>
      <c r="BO30" s="4" t="str">
        <f t="shared" si="34"/>
        <v xml:space="preserve"> </v>
      </c>
      <c r="BP30" s="747" t="str">
        <f t="shared" si="35"/>
        <v xml:space="preserve"> </v>
      </c>
      <c r="BQ30" s="4" t="str">
        <f t="shared" si="36"/>
        <v xml:space="preserve"> </v>
      </c>
      <c r="BR30" s="747" t="str">
        <f t="shared" si="37"/>
        <v xml:space="preserve"> </v>
      </c>
      <c r="BS30" s="133"/>
      <c r="BT30" s="133"/>
      <c r="BU30" s="389"/>
      <c r="BV30" s="389"/>
      <c r="BW30" s="389"/>
      <c r="BX30" s="389"/>
      <c r="BY30" s="389"/>
      <c r="BZ30" s="389"/>
      <c r="CA30" s="389"/>
      <c r="CB30" s="389"/>
      <c r="CC30" s="163">
        <f t="shared" si="38"/>
        <v>0</v>
      </c>
      <c r="CD30" s="389"/>
      <c r="CE30" s="389"/>
      <c r="CF30" s="389"/>
      <c r="CG30" s="389"/>
      <c r="CH30" s="389"/>
      <c r="CI30" s="389"/>
      <c r="CJ30" s="389"/>
      <c r="CK30" s="389"/>
      <c r="CL30" s="389"/>
      <c r="CM30" s="389"/>
      <c r="CN30" s="389"/>
      <c r="CO30" s="389"/>
      <c r="CP30" s="389"/>
      <c r="CQ30" s="389"/>
      <c r="CR30" s="389"/>
      <c r="CS30" s="389"/>
      <c r="CT30" s="389"/>
      <c r="CU30" s="389"/>
      <c r="CV30" s="389"/>
      <c r="CW30" s="389"/>
      <c r="CX30" s="389"/>
      <c r="CY30" s="389"/>
      <c r="CZ30" s="389"/>
      <c r="DA30" s="389"/>
      <c r="DB30" s="389"/>
      <c r="DC30" s="389"/>
      <c r="DD30" s="389"/>
      <c r="DE30" s="389"/>
      <c r="DF30" s="389"/>
      <c r="DG30" s="389"/>
      <c r="DH30" s="389"/>
      <c r="DI30" s="389"/>
      <c r="DJ30" s="389"/>
      <c r="DK30" s="389"/>
      <c r="DL30" s="389"/>
      <c r="DM30" s="389"/>
      <c r="DN30" s="389"/>
      <c r="DO30" s="389"/>
      <c r="DP30" s="389"/>
      <c r="DQ30" s="389"/>
      <c r="DR30" s="389"/>
      <c r="DS30" s="389"/>
      <c r="DT30" s="389"/>
      <c r="DU30" s="389"/>
      <c r="DV30" s="389"/>
      <c r="DW30" s="389"/>
      <c r="DX30" s="389"/>
      <c r="DY30" s="389"/>
      <c r="DZ30" s="389"/>
      <c r="EA30" s="389"/>
      <c r="EB30" s="389"/>
      <c r="EC30" s="389"/>
      <c r="ED30" s="389"/>
      <c r="EE30" s="389"/>
      <c r="EF30" s="389"/>
      <c r="EG30" s="389"/>
      <c r="EH30" s="389"/>
      <c r="EI30" s="389"/>
      <c r="EJ30" s="389"/>
      <c r="EK30" s="389"/>
      <c r="EL30" s="389"/>
      <c r="EM30" s="389"/>
      <c r="EN30" s="389"/>
      <c r="EO30" s="389"/>
      <c r="EP30" s="389"/>
      <c r="EQ30" s="389"/>
      <c r="ER30" s="389"/>
      <c r="ES30" s="389"/>
      <c r="ET30" s="389"/>
      <c r="EU30" s="389"/>
      <c r="EV30" s="389"/>
      <c r="EW30" s="389"/>
      <c r="EX30" s="389"/>
      <c r="EY30" s="389"/>
      <c r="EZ30" s="389"/>
      <c r="FA30" s="389"/>
      <c r="FB30" s="389"/>
      <c r="FC30" s="389"/>
      <c r="FD30" s="389"/>
      <c r="FE30" s="389"/>
      <c r="FF30" s="389"/>
      <c r="FG30" s="389"/>
      <c r="FH30" s="389"/>
      <c r="FI30" s="389"/>
      <c r="FJ30" s="389"/>
      <c r="FK30" s="389"/>
      <c r="FL30" s="389"/>
      <c r="FM30" s="389"/>
      <c r="FN30" s="389"/>
      <c r="FO30" s="389"/>
      <c r="FP30" s="389"/>
      <c r="FQ30" s="389"/>
      <c r="FR30" s="389"/>
      <c r="FS30" s="389"/>
      <c r="FT30" s="389"/>
      <c r="FU30" s="389"/>
      <c r="FV30" s="389"/>
      <c r="FW30" s="389"/>
      <c r="FX30" s="389"/>
      <c r="FY30" s="625" t="s">
        <v>388</v>
      </c>
      <c r="FZ30" s="626">
        <v>111</v>
      </c>
      <c r="GA30" s="626">
        <v>31477030</v>
      </c>
      <c r="GB30" s="626">
        <v>70</v>
      </c>
      <c r="GC30" s="626" t="s">
        <v>830</v>
      </c>
      <c r="GD30" s="626">
        <v>22</v>
      </c>
      <c r="GE30" s="626">
        <v>2014</v>
      </c>
      <c r="GF30" s="626">
        <v>1</v>
      </c>
      <c r="GG30" s="626" t="s">
        <v>780</v>
      </c>
      <c r="GH30" s="626">
        <v>2</v>
      </c>
      <c r="GI30" s="626">
        <v>1</v>
      </c>
      <c r="GJ30" s="626" t="s">
        <v>780</v>
      </c>
      <c r="GK30" s="626">
        <v>2</v>
      </c>
      <c r="GL30" s="626" t="s">
        <v>781</v>
      </c>
      <c r="GM30" s="626" t="s">
        <v>782</v>
      </c>
      <c r="GN30" s="626">
        <v>66</v>
      </c>
      <c r="GO30" s="626" t="s">
        <v>783</v>
      </c>
      <c r="GP30" s="626">
        <v>0</v>
      </c>
      <c r="GQ30" s="626">
        <v>0</v>
      </c>
      <c r="GR30" s="626">
        <v>3</v>
      </c>
      <c r="GS30" s="626">
        <v>2</v>
      </c>
      <c r="GT30" s="626">
        <v>10</v>
      </c>
      <c r="GU30" s="626" t="s">
        <v>783</v>
      </c>
      <c r="GV30" s="626" t="s">
        <v>783</v>
      </c>
      <c r="GW30" s="626" t="s">
        <v>783</v>
      </c>
      <c r="GX30" s="626" t="s">
        <v>783</v>
      </c>
      <c r="GY30" s="626" t="s">
        <v>783</v>
      </c>
      <c r="GZ30" s="626">
        <v>1649</v>
      </c>
      <c r="HA30" s="626">
        <v>0.12</v>
      </c>
      <c r="HB30" s="626">
        <v>5</v>
      </c>
      <c r="HC30" s="626" t="s">
        <v>783</v>
      </c>
      <c r="HD30" s="626" t="s">
        <v>782</v>
      </c>
      <c r="HE30" s="626">
        <v>15</v>
      </c>
      <c r="HF30" s="626" t="s">
        <v>783</v>
      </c>
      <c r="HG30" s="626">
        <v>0</v>
      </c>
      <c r="HH30" s="626" t="s">
        <v>783</v>
      </c>
      <c r="HI30" s="626">
        <v>0</v>
      </c>
      <c r="HJ30" s="626">
        <v>1</v>
      </c>
      <c r="HK30" s="626">
        <v>45</v>
      </c>
      <c r="HL30" s="626" t="s">
        <v>784</v>
      </c>
      <c r="HM30" s="626" t="s">
        <v>785</v>
      </c>
      <c r="HN30" s="626" t="s">
        <v>783</v>
      </c>
      <c r="HO30" s="626" t="s">
        <v>783</v>
      </c>
      <c r="HP30" s="626" t="s">
        <v>783</v>
      </c>
      <c r="HQ30" s="626" t="s">
        <v>783</v>
      </c>
      <c r="HR30" s="626" t="s">
        <v>783</v>
      </c>
      <c r="HS30" s="626">
        <v>3980759</v>
      </c>
      <c r="HT30" s="626" t="s">
        <v>783</v>
      </c>
      <c r="HU30" s="626" t="s">
        <v>786</v>
      </c>
      <c r="HV30" s="626" t="s">
        <v>787</v>
      </c>
      <c r="HW30" s="626">
        <v>4</v>
      </c>
      <c r="HX30" s="626">
        <v>2015</v>
      </c>
      <c r="HY30" s="626">
        <v>63</v>
      </c>
      <c r="HZ30" s="626">
        <v>0</v>
      </c>
      <c r="IA30" s="626">
        <v>634</v>
      </c>
      <c r="IB30" s="627">
        <v>42089.480439814812</v>
      </c>
      <c r="IC30" s="626" t="s">
        <v>788</v>
      </c>
      <c r="ID30" s="626">
        <v>3976281</v>
      </c>
      <c r="IE30" s="626">
        <v>2015</v>
      </c>
      <c r="IF30" s="626">
        <v>1712</v>
      </c>
      <c r="IG30" s="626" t="s">
        <v>783</v>
      </c>
      <c r="IH30" s="626" t="s">
        <v>783</v>
      </c>
      <c r="II30" s="626" t="s">
        <v>783</v>
      </c>
      <c r="IJ30" s="626" t="s">
        <v>783</v>
      </c>
      <c r="IK30" s="626" t="s">
        <v>783</v>
      </c>
      <c r="IL30" s="626" t="s">
        <v>783</v>
      </c>
      <c r="IM30" s="626" t="s">
        <v>783</v>
      </c>
      <c r="IN30" s="626" t="s">
        <v>783</v>
      </c>
      <c r="IO30" s="626" t="s">
        <v>783</v>
      </c>
      <c r="IP30" s="626">
        <v>1649</v>
      </c>
      <c r="IQ30" s="627">
        <v>37477.354571759257</v>
      </c>
      <c r="IR30" s="626">
        <v>2</v>
      </c>
      <c r="IS30" s="626" t="s">
        <v>793</v>
      </c>
      <c r="IT30" s="626">
        <v>10</v>
      </c>
      <c r="IU30" s="665">
        <v>41640</v>
      </c>
      <c r="IV30" s="626" t="s">
        <v>783</v>
      </c>
      <c r="IW30" s="626" t="s">
        <v>783</v>
      </c>
      <c r="IX30" s="626" t="s">
        <v>783</v>
      </c>
      <c r="IY30" s="626" t="s">
        <v>781</v>
      </c>
      <c r="IZ30" s="626">
        <v>45</v>
      </c>
      <c r="JA30" s="626" t="s">
        <v>789</v>
      </c>
      <c r="JB30" s="626" t="s">
        <v>783</v>
      </c>
      <c r="JC30" s="626" t="s">
        <v>783</v>
      </c>
      <c r="JD30" s="626" t="s">
        <v>783</v>
      </c>
      <c r="JE30" s="626">
        <v>329404</v>
      </c>
      <c r="JF30" s="626" t="s">
        <v>783</v>
      </c>
      <c r="JG30" s="626" t="s">
        <v>783</v>
      </c>
      <c r="JH30" s="626" t="s">
        <v>815</v>
      </c>
      <c r="JI30" s="626">
        <v>70</v>
      </c>
      <c r="JJ30" s="626" t="s">
        <v>783</v>
      </c>
      <c r="JK30" s="626" t="s">
        <v>783</v>
      </c>
      <c r="JL30" s="626" t="s">
        <v>783</v>
      </c>
      <c r="JM30" s="626" t="s">
        <v>790</v>
      </c>
      <c r="JN30" s="626">
        <v>4</v>
      </c>
      <c r="JO30" s="626">
        <v>4</v>
      </c>
      <c r="JP30" s="626" t="s">
        <v>783</v>
      </c>
      <c r="JQ30" s="626" t="s">
        <v>783</v>
      </c>
      <c r="JR30" s="626" t="s">
        <v>783</v>
      </c>
      <c r="JS30" s="626" t="s">
        <v>783</v>
      </c>
      <c r="JT30" s="626" t="s">
        <v>783</v>
      </c>
      <c r="JU30" s="626" t="s">
        <v>783</v>
      </c>
      <c r="JV30" s="626" t="s">
        <v>831</v>
      </c>
      <c r="JW30" s="628">
        <v>651.20856000000003</v>
      </c>
      <c r="JX30">
        <f>JW30</f>
        <v>651.20856000000003</v>
      </c>
      <c r="JY30" s="225">
        <v>0.12333495454545455</v>
      </c>
    </row>
    <row r="31" spans="1:287" ht="16" thickBot="1">
      <c r="A31" s="905" t="s">
        <v>5</v>
      </c>
      <c r="B31" s="79">
        <f t="shared" si="0"/>
        <v>1</v>
      </c>
      <c r="C31" s="871" t="s">
        <v>123</v>
      </c>
      <c r="D31" s="489" t="s">
        <v>135</v>
      </c>
      <c r="E31" s="1129" t="s">
        <v>199</v>
      </c>
      <c r="F31" s="888">
        <v>0.6</v>
      </c>
      <c r="G31" s="120">
        <f t="shared" si="39"/>
        <v>31.500000000000004</v>
      </c>
      <c r="H31" s="46"/>
      <c r="I31" s="3">
        <v>0.6</v>
      </c>
      <c r="J31" s="29"/>
      <c r="K31" s="18" t="s">
        <v>15</v>
      </c>
      <c r="L31" s="5"/>
      <c r="M31" s="170">
        <v>2</v>
      </c>
      <c r="N31" s="71">
        <v>3</v>
      </c>
      <c r="O31" s="739">
        <v>5</v>
      </c>
      <c r="P31" s="1107">
        <f t="shared" si="47"/>
        <v>10</v>
      </c>
      <c r="Q31" s="1108">
        <f t="shared" si="48"/>
        <v>30</v>
      </c>
      <c r="R31" s="46"/>
      <c r="S31" s="3">
        <v>0.6</v>
      </c>
      <c r="T31" s="25"/>
      <c r="U31" s="219">
        <f t="shared" si="44"/>
        <v>45000</v>
      </c>
      <c r="V31" s="219" t="s">
        <v>642</v>
      </c>
      <c r="W31" s="1042">
        <f t="shared" si="40"/>
        <v>45000</v>
      </c>
      <c r="X31" s="537">
        <f t="shared" si="42"/>
        <v>18000</v>
      </c>
      <c r="Y31" s="538">
        <f t="shared" si="2"/>
        <v>500</v>
      </c>
      <c r="Z31" s="1090">
        <f t="shared" si="3"/>
        <v>63500</v>
      </c>
      <c r="AA31" s="1475">
        <f t="shared" si="43"/>
        <v>3250271.6909777778</v>
      </c>
      <c r="AB31" s="1098"/>
      <c r="AC31" s="600"/>
      <c r="AD31" s="1056">
        <f t="shared" si="4"/>
        <v>0</v>
      </c>
      <c r="AE31" s="1063"/>
      <c r="AF31" s="747">
        <f t="shared" si="5"/>
        <v>0</v>
      </c>
      <c r="AG31" s="600">
        <v>300</v>
      </c>
      <c r="AH31" s="1056">
        <f t="shared" si="6"/>
        <v>18000</v>
      </c>
      <c r="AI31" s="1070"/>
      <c r="AJ31" s="747">
        <f t="shared" si="7"/>
        <v>0</v>
      </c>
      <c r="AK31" s="1051"/>
      <c r="AL31" s="270">
        <v>0</v>
      </c>
      <c r="AM31" s="902"/>
      <c r="AN31" s="902">
        <v>2023</v>
      </c>
      <c r="AO31" s="18" t="str">
        <f t="shared" si="8"/>
        <v xml:space="preserve"> </v>
      </c>
      <c r="AP31" s="747" t="str">
        <f t="shared" si="9"/>
        <v xml:space="preserve"> </v>
      </c>
      <c r="AQ31" s="4" t="str">
        <f t="shared" si="10"/>
        <v xml:space="preserve"> </v>
      </c>
      <c r="AR31" s="747" t="str">
        <f t="shared" si="11"/>
        <v xml:space="preserve"> </v>
      </c>
      <c r="AS31" s="4" t="str">
        <f t="shared" si="12"/>
        <v xml:space="preserve"> </v>
      </c>
      <c r="AT31" s="747" t="str">
        <f t="shared" si="13"/>
        <v xml:space="preserve"> </v>
      </c>
      <c r="AU31" s="4" t="str">
        <f t="shared" si="14"/>
        <v xml:space="preserve"> </v>
      </c>
      <c r="AV31" s="747" t="str">
        <f t="shared" si="15"/>
        <v xml:space="preserve"> </v>
      </c>
      <c r="AW31" s="4" t="str">
        <f t="shared" si="16"/>
        <v xml:space="preserve"> </v>
      </c>
      <c r="AX31" s="747" t="str">
        <f t="shared" si="17"/>
        <v xml:space="preserve"> </v>
      </c>
      <c r="AY31" s="4">
        <f t="shared" si="18"/>
        <v>0.6</v>
      </c>
      <c r="AZ31" s="747">
        <f t="shared" si="19"/>
        <v>63500</v>
      </c>
      <c r="BA31" s="4" t="str">
        <f t="shared" si="20"/>
        <v xml:space="preserve"> </v>
      </c>
      <c r="BB31" s="747" t="str">
        <f t="shared" si="21"/>
        <v xml:space="preserve"> </v>
      </c>
      <c r="BC31" s="4" t="str">
        <f t="shared" si="22"/>
        <v xml:space="preserve"> </v>
      </c>
      <c r="BD31" s="747" t="str">
        <f t="shared" si="23"/>
        <v xml:space="preserve"> </v>
      </c>
      <c r="BE31" s="4" t="str">
        <f t="shared" si="24"/>
        <v xml:space="preserve"> </v>
      </c>
      <c r="BF31" s="747" t="str">
        <f t="shared" si="25"/>
        <v xml:space="preserve"> </v>
      </c>
      <c r="BG31" s="4" t="str">
        <f t="shared" si="26"/>
        <v xml:space="preserve"> </v>
      </c>
      <c r="BH31" s="747" t="str">
        <f t="shared" si="27"/>
        <v xml:space="preserve"> </v>
      </c>
      <c r="BI31" s="4" t="str">
        <f t="shared" si="28"/>
        <v xml:space="preserve"> </v>
      </c>
      <c r="BJ31" s="747" t="str">
        <f t="shared" si="29"/>
        <v xml:space="preserve"> </v>
      </c>
      <c r="BK31" s="4" t="str">
        <f t="shared" si="30"/>
        <v xml:space="preserve"> </v>
      </c>
      <c r="BL31" s="747" t="str">
        <f t="shared" si="31"/>
        <v xml:space="preserve"> </v>
      </c>
      <c r="BM31" s="4" t="str">
        <f t="shared" si="32"/>
        <v xml:space="preserve"> </v>
      </c>
      <c r="BN31" s="747" t="str">
        <f t="shared" si="33"/>
        <v xml:space="preserve"> </v>
      </c>
      <c r="BO31" s="4" t="str">
        <f t="shared" si="34"/>
        <v xml:space="preserve"> </v>
      </c>
      <c r="BP31" s="747" t="str">
        <f t="shared" si="35"/>
        <v xml:space="preserve"> </v>
      </c>
      <c r="BQ31" s="4" t="str">
        <f t="shared" si="36"/>
        <v xml:space="preserve"> </v>
      </c>
      <c r="BR31" s="747" t="str">
        <f t="shared" si="37"/>
        <v xml:space="preserve"> </v>
      </c>
      <c r="BS31" s="133" t="s">
        <v>200</v>
      </c>
      <c r="BT31" s="133"/>
      <c r="BU31" s="389"/>
      <c r="BV31" s="389"/>
      <c r="BW31" s="389"/>
      <c r="BX31" s="389"/>
      <c r="BY31" s="389"/>
      <c r="BZ31" s="389"/>
      <c r="CA31" s="389"/>
      <c r="CB31" s="389"/>
      <c r="CC31" s="163">
        <f t="shared" si="38"/>
        <v>0</v>
      </c>
      <c r="CD31" s="389"/>
      <c r="CE31" s="389"/>
      <c r="CF31" s="389"/>
      <c r="CG31" s="389"/>
      <c r="CH31" s="389"/>
      <c r="CI31" s="389"/>
      <c r="CJ31" s="389"/>
      <c r="CK31" s="389"/>
      <c r="CL31" s="389"/>
      <c r="CM31" s="389"/>
      <c r="CN31" s="389"/>
      <c r="CO31" s="389"/>
      <c r="CP31" s="389"/>
      <c r="CQ31" s="389"/>
      <c r="CR31" s="389"/>
      <c r="CS31" s="389"/>
      <c r="CT31" s="389"/>
      <c r="CU31" s="389"/>
      <c r="CV31" s="389"/>
      <c r="CW31" s="389"/>
      <c r="CX31" s="389"/>
      <c r="CY31" s="389"/>
      <c r="CZ31" s="389"/>
      <c r="DA31" s="389"/>
      <c r="DB31" s="389"/>
      <c r="DC31" s="389"/>
      <c r="DD31" s="389"/>
      <c r="DE31" s="389"/>
      <c r="DF31" s="389"/>
      <c r="DG31" s="389"/>
      <c r="DH31" s="389"/>
      <c r="DI31" s="389"/>
      <c r="DJ31" s="389"/>
      <c r="DK31" s="389"/>
      <c r="DL31" s="389"/>
      <c r="DM31" s="389"/>
      <c r="DN31" s="389"/>
      <c r="DO31" s="389"/>
      <c r="DP31" s="389"/>
      <c r="DQ31" s="389"/>
      <c r="DR31" s="389"/>
      <c r="DS31" s="389"/>
      <c r="DT31" s="389"/>
      <c r="DU31" s="389"/>
      <c r="DV31" s="389"/>
      <c r="DW31" s="389"/>
      <c r="DX31" s="389"/>
      <c r="DY31" s="389"/>
      <c r="DZ31" s="389"/>
      <c r="EA31" s="389"/>
      <c r="EB31" s="389"/>
      <c r="EC31" s="389"/>
      <c r="ED31" s="389"/>
      <c r="EE31" s="389"/>
      <c r="EF31" s="389"/>
      <c r="EG31" s="389"/>
      <c r="EH31" s="389"/>
      <c r="EI31" s="389"/>
      <c r="EJ31" s="389"/>
      <c r="EK31" s="389"/>
      <c r="EL31" s="389"/>
      <c r="EM31" s="389"/>
      <c r="EN31" s="389"/>
      <c r="EO31" s="389"/>
      <c r="EP31" s="389"/>
      <c r="EQ31" s="389"/>
      <c r="ER31" s="389"/>
      <c r="ES31" s="389"/>
      <c r="ET31" s="389"/>
      <c r="EU31" s="389"/>
      <c r="EV31" s="389"/>
      <c r="EW31" s="389"/>
      <c r="EX31" s="389"/>
      <c r="EY31" s="389"/>
      <c r="EZ31" s="389"/>
      <c r="FA31" s="389"/>
      <c r="FB31" s="389"/>
      <c r="FC31" s="389"/>
      <c r="FD31" s="389"/>
      <c r="FE31" s="389"/>
      <c r="FF31" s="389"/>
      <c r="FG31" s="389"/>
      <c r="FH31" s="389"/>
      <c r="FI31" s="389"/>
      <c r="FJ31" s="389"/>
      <c r="FK31" s="389"/>
      <c r="FL31" s="389"/>
      <c r="FM31" s="389"/>
      <c r="FN31" s="389"/>
      <c r="FO31" s="389"/>
      <c r="FP31" s="389"/>
      <c r="FQ31" s="389"/>
      <c r="FR31" s="389"/>
      <c r="FS31" s="389"/>
      <c r="FT31" s="389"/>
      <c r="FU31" s="389"/>
      <c r="FV31" s="389"/>
      <c r="FW31" s="389"/>
      <c r="FX31" s="389"/>
      <c r="FY31" s="671" t="s">
        <v>294</v>
      </c>
      <c r="FZ31" s="672">
        <v>199</v>
      </c>
      <c r="GA31" s="672">
        <v>28092644</v>
      </c>
      <c r="GB31" s="672">
        <v>40</v>
      </c>
      <c r="GC31" s="672" t="s">
        <v>779</v>
      </c>
      <c r="GD31" s="672">
        <v>22</v>
      </c>
      <c r="GE31" s="672">
        <v>2012</v>
      </c>
      <c r="GF31" s="672">
        <v>2</v>
      </c>
      <c r="GG31" s="672" t="s">
        <v>148</v>
      </c>
      <c r="GH31" s="672">
        <v>4</v>
      </c>
      <c r="GI31" s="672">
        <v>2</v>
      </c>
      <c r="GJ31" s="672" t="s">
        <v>148</v>
      </c>
      <c r="GK31" s="672">
        <v>4</v>
      </c>
      <c r="GL31" s="672" t="s">
        <v>781</v>
      </c>
      <c r="GM31" s="672" t="s">
        <v>793</v>
      </c>
      <c r="GN31" s="672">
        <v>66</v>
      </c>
      <c r="GO31" s="672" t="s">
        <v>783</v>
      </c>
      <c r="GP31" s="672">
        <v>0</v>
      </c>
      <c r="GQ31" s="672">
        <v>0</v>
      </c>
      <c r="GR31" s="672">
        <v>4</v>
      </c>
      <c r="GS31" s="672">
        <v>2</v>
      </c>
      <c r="GT31" s="672" t="s">
        <v>783</v>
      </c>
      <c r="GU31" s="672" t="s">
        <v>783</v>
      </c>
      <c r="GV31" s="672" t="s">
        <v>783</v>
      </c>
      <c r="GW31" s="672" t="s">
        <v>783</v>
      </c>
      <c r="GX31" s="672" t="s">
        <v>783</v>
      </c>
      <c r="GY31" s="672" t="s">
        <v>783</v>
      </c>
      <c r="GZ31" s="672">
        <v>1649</v>
      </c>
      <c r="HA31" s="672">
        <v>0.08</v>
      </c>
      <c r="HB31" s="672">
        <v>5</v>
      </c>
      <c r="HC31" s="672" t="s">
        <v>783</v>
      </c>
      <c r="HD31" s="672" t="s">
        <v>782</v>
      </c>
      <c r="HE31" s="672">
        <v>25</v>
      </c>
      <c r="HF31" s="672">
        <v>1995</v>
      </c>
      <c r="HG31" s="672">
        <v>0</v>
      </c>
      <c r="HH31" s="672" t="s">
        <v>783</v>
      </c>
      <c r="HI31" s="672">
        <v>0</v>
      </c>
      <c r="HJ31" s="672">
        <v>1</v>
      </c>
      <c r="HK31" s="672">
        <v>45</v>
      </c>
      <c r="HL31" s="672" t="s">
        <v>784</v>
      </c>
      <c r="HM31" s="672" t="s">
        <v>785</v>
      </c>
      <c r="HN31" s="672" t="s">
        <v>783</v>
      </c>
      <c r="HO31" s="672" t="s">
        <v>783</v>
      </c>
      <c r="HP31" s="672" t="s">
        <v>783</v>
      </c>
      <c r="HQ31" s="672" t="s">
        <v>783</v>
      </c>
      <c r="HR31" s="672" t="s">
        <v>783</v>
      </c>
      <c r="HS31" s="672">
        <v>3980785</v>
      </c>
      <c r="HT31" s="672" t="s">
        <v>783</v>
      </c>
      <c r="HU31" s="672" t="s">
        <v>786</v>
      </c>
      <c r="HV31" s="672" t="s">
        <v>787</v>
      </c>
      <c r="HW31" s="672">
        <v>4</v>
      </c>
      <c r="HX31" s="672">
        <v>2013</v>
      </c>
      <c r="HY31" s="672">
        <v>63</v>
      </c>
      <c r="HZ31" s="672">
        <v>0</v>
      </c>
      <c r="IA31" s="672">
        <v>422</v>
      </c>
      <c r="IB31" s="673">
        <v>41358.405266203707</v>
      </c>
      <c r="IC31" s="672" t="s">
        <v>788</v>
      </c>
      <c r="ID31" s="672">
        <v>3976307</v>
      </c>
      <c r="IE31" s="672">
        <v>2013</v>
      </c>
      <c r="IF31" s="672">
        <v>1712</v>
      </c>
      <c r="IG31" s="672" t="s">
        <v>783</v>
      </c>
      <c r="IH31" s="672" t="s">
        <v>783</v>
      </c>
      <c r="II31" s="672" t="s">
        <v>783</v>
      </c>
      <c r="IJ31" s="672" t="s">
        <v>783</v>
      </c>
      <c r="IK31" s="672" t="s">
        <v>783</v>
      </c>
      <c r="IL31" s="672" t="s">
        <v>783</v>
      </c>
      <c r="IM31" s="672" t="s">
        <v>783</v>
      </c>
      <c r="IN31" s="672" t="s">
        <v>783</v>
      </c>
      <c r="IO31" s="672" t="s">
        <v>783</v>
      </c>
      <c r="IP31" s="672">
        <v>1649</v>
      </c>
      <c r="IQ31" s="673">
        <v>37600.566631944443</v>
      </c>
      <c r="IR31" s="672" t="s">
        <v>783</v>
      </c>
      <c r="IS31" s="672" t="s">
        <v>783</v>
      </c>
      <c r="IT31" s="672" t="s">
        <v>783</v>
      </c>
      <c r="IU31" s="672" t="s">
        <v>783</v>
      </c>
      <c r="IV31" s="672" t="s">
        <v>783</v>
      </c>
      <c r="IW31" s="672" t="s">
        <v>783</v>
      </c>
      <c r="IX31" s="672" t="s">
        <v>783</v>
      </c>
      <c r="IY31" s="672" t="s">
        <v>781</v>
      </c>
      <c r="IZ31" s="672">
        <v>45</v>
      </c>
      <c r="JA31" s="672" t="s">
        <v>789</v>
      </c>
      <c r="JB31" s="672" t="s">
        <v>783</v>
      </c>
      <c r="JC31" s="672" t="s">
        <v>783</v>
      </c>
      <c r="JD31" s="672" t="s">
        <v>783</v>
      </c>
      <c r="JE31" s="672">
        <v>329405</v>
      </c>
      <c r="JF31" s="672" t="s">
        <v>783</v>
      </c>
      <c r="JG31" s="672" t="s">
        <v>783</v>
      </c>
      <c r="JH31" s="672" t="s">
        <v>783</v>
      </c>
      <c r="JI31" s="672" t="s">
        <v>783</v>
      </c>
      <c r="JJ31" s="672" t="s">
        <v>783</v>
      </c>
      <c r="JK31" s="672" t="s">
        <v>783</v>
      </c>
      <c r="JL31" s="672" t="s">
        <v>783</v>
      </c>
      <c r="JM31" s="672" t="s">
        <v>790</v>
      </c>
      <c r="JN31" s="672">
        <v>4</v>
      </c>
      <c r="JO31" s="672">
        <v>2</v>
      </c>
      <c r="JP31" s="672" t="s">
        <v>783</v>
      </c>
      <c r="JQ31" s="672">
        <v>12480278</v>
      </c>
      <c r="JR31" s="672">
        <v>2012</v>
      </c>
      <c r="JS31" s="672">
        <v>0</v>
      </c>
      <c r="JT31" s="672" t="s">
        <v>783</v>
      </c>
      <c r="JU31" s="672" t="s">
        <v>783</v>
      </c>
      <c r="JV31" s="672" t="s">
        <v>832</v>
      </c>
      <c r="JW31" s="674">
        <v>557.43870600000002</v>
      </c>
      <c r="JX31">
        <f>SUM(JW31:JW31)</f>
        <v>557.43870600000002</v>
      </c>
      <c r="JY31" s="225">
        <v>0.32098320909090905</v>
      </c>
    </row>
    <row r="32" spans="1:287" ht="16" thickBot="1">
      <c r="A32" s="905" t="s">
        <v>5</v>
      </c>
      <c r="B32" s="79">
        <f t="shared" si="0"/>
        <v>1</v>
      </c>
      <c r="C32" s="871" t="s">
        <v>83</v>
      </c>
      <c r="D32" s="489" t="s">
        <v>162</v>
      </c>
      <c r="E32" s="1129" t="s">
        <v>141</v>
      </c>
      <c r="F32" s="888">
        <v>0.28000000000000003</v>
      </c>
      <c r="G32" s="120">
        <f t="shared" si="39"/>
        <v>31.780000000000005</v>
      </c>
      <c r="H32" s="46"/>
      <c r="I32" s="3">
        <v>0.28000000000000003</v>
      </c>
      <c r="J32" s="29"/>
      <c r="K32" s="18" t="s">
        <v>103</v>
      </c>
      <c r="L32" s="5"/>
      <c r="M32" s="170">
        <v>3</v>
      </c>
      <c r="N32" s="71">
        <v>3</v>
      </c>
      <c r="O32" s="739">
        <v>4</v>
      </c>
      <c r="P32" s="1107">
        <f t="shared" si="47"/>
        <v>10</v>
      </c>
      <c r="Q32" s="1108">
        <f t="shared" si="48"/>
        <v>36</v>
      </c>
      <c r="R32" s="46"/>
      <c r="S32" s="3">
        <f>I32</f>
        <v>0.28000000000000003</v>
      </c>
      <c r="T32" s="43"/>
      <c r="U32" s="219">
        <f t="shared" si="44"/>
        <v>21000.000000000004</v>
      </c>
      <c r="V32" s="219" t="s">
        <v>642</v>
      </c>
      <c r="W32" s="1042">
        <f t="shared" si="40"/>
        <v>21000.000000000004</v>
      </c>
      <c r="X32" s="537">
        <f t="shared" si="42"/>
        <v>10000</v>
      </c>
      <c r="Y32" s="538">
        <f t="shared" si="2"/>
        <v>500</v>
      </c>
      <c r="Z32" s="1090">
        <f t="shared" si="3"/>
        <v>31500.000000000004</v>
      </c>
      <c r="AA32" s="1475">
        <f t="shared" si="43"/>
        <v>3281771.6909777778</v>
      </c>
      <c r="AB32" s="1098"/>
      <c r="AC32" s="600"/>
      <c r="AD32" s="1056">
        <f t="shared" si="4"/>
        <v>0</v>
      </c>
      <c r="AE32" s="1063"/>
      <c r="AF32" s="747">
        <f t="shared" si="5"/>
        <v>0</v>
      </c>
      <c r="AG32" s="600"/>
      <c r="AH32" s="1056">
        <f t="shared" si="6"/>
        <v>0</v>
      </c>
      <c r="AI32" s="1070" t="s">
        <v>649</v>
      </c>
      <c r="AJ32" s="747">
        <f t="shared" si="7"/>
        <v>10000</v>
      </c>
      <c r="AK32" s="1051"/>
      <c r="AL32" s="270">
        <v>0</v>
      </c>
      <c r="AM32" s="902"/>
      <c r="AN32" s="902">
        <v>2023</v>
      </c>
      <c r="AO32" s="18" t="str">
        <f t="shared" si="8"/>
        <v xml:space="preserve"> </v>
      </c>
      <c r="AP32" s="747" t="str">
        <f t="shared" si="9"/>
        <v xml:space="preserve"> </v>
      </c>
      <c r="AQ32" s="4" t="str">
        <f t="shared" si="10"/>
        <v xml:space="preserve"> </v>
      </c>
      <c r="AR32" s="747" t="str">
        <f t="shared" si="11"/>
        <v xml:space="preserve"> </v>
      </c>
      <c r="AS32" s="4" t="str">
        <f t="shared" si="12"/>
        <v xml:space="preserve"> </v>
      </c>
      <c r="AT32" s="747" t="str">
        <f t="shared" si="13"/>
        <v xml:space="preserve"> </v>
      </c>
      <c r="AU32" s="4" t="str">
        <f t="shared" si="14"/>
        <v xml:space="preserve"> </v>
      </c>
      <c r="AV32" s="747" t="str">
        <f t="shared" si="15"/>
        <v xml:space="preserve"> </v>
      </c>
      <c r="AW32" s="4" t="str">
        <f t="shared" si="16"/>
        <v xml:space="preserve"> </v>
      </c>
      <c r="AX32" s="747" t="str">
        <f t="shared" si="17"/>
        <v xml:space="preserve"> </v>
      </c>
      <c r="AY32" s="4">
        <f t="shared" si="18"/>
        <v>0.28000000000000003</v>
      </c>
      <c r="AZ32" s="747">
        <f t="shared" si="19"/>
        <v>31500.000000000004</v>
      </c>
      <c r="BA32" s="4" t="str">
        <f t="shared" si="20"/>
        <v xml:space="preserve"> </v>
      </c>
      <c r="BB32" s="747" t="str">
        <f t="shared" si="21"/>
        <v xml:space="preserve"> </v>
      </c>
      <c r="BC32" s="4" t="str">
        <f t="shared" si="22"/>
        <v xml:space="preserve"> </v>
      </c>
      <c r="BD32" s="747" t="str">
        <f t="shared" si="23"/>
        <v xml:space="preserve"> </v>
      </c>
      <c r="BE32" s="4" t="str">
        <f t="shared" si="24"/>
        <v xml:space="preserve"> </v>
      </c>
      <c r="BF32" s="747" t="str">
        <f t="shared" si="25"/>
        <v xml:space="preserve"> </v>
      </c>
      <c r="BG32" s="4" t="str">
        <f t="shared" si="26"/>
        <v xml:space="preserve"> </v>
      </c>
      <c r="BH32" s="747" t="str">
        <f t="shared" si="27"/>
        <v xml:space="preserve"> </v>
      </c>
      <c r="BI32" s="4" t="str">
        <f t="shared" si="28"/>
        <v xml:space="preserve"> </v>
      </c>
      <c r="BJ32" s="747" t="str">
        <f t="shared" si="29"/>
        <v xml:space="preserve"> </v>
      </c>
      <c r="BK32" s="4" t="str">
        <f t="shared" si="30"/>
        <v xml:space="preserve"> </v>
      </c>
      <c r="BL32" s="747" t="str">
        <f t="shared" si="31"/>
        <v xml:space="preserve"> </v>
      </c>
      <c r="BM32" s="4" t="str">
        <f t="shared" si="32"/>
        <v xml:space="preserve"> </v>
      </c>
      <c r="BN32" s="747" t="str">
        <f t="shared" si="33"/>
        <v xml:space="preserve"> </v>
      </c>
      <c r="BO32" s="4" t="str">
        <f t="shared" si="34"/>
        <v xml:space="preserve"> </v>
      </c>
      <c r="BP32" s="747" t="str">
        <f t="shared" si="35"/>
        <v xml:space="preserve"> </v>
      </c>
      <c r="BQ32" s="4" t="str">
        <f t="shared" si="36"/>
        <v xml:space="preserve"> </v>
      </c>
      <c r="BR32" s="747" t="str">
        <f t="shared" si="37"/>
        <v xml:space="preserve"> </v>
      </c>
      <c r="BS32" s="133" t="s">
        <v>617</v>
      </c>
      <c r="BT32" s="133"/>
      <c r="BU32" s="389"/>
      <c r="BV32" s="389"/>
      <c r="BW32" s="389"/>
      <c r="BX32" s="389"/>
      <c r="BY32" s="389"/>
      <c r="BZ32" s="389"/>
      <c r="CA32" s="389"/>
      <c r="CB32" s="389"/>
      <c r="CC32" s="163">
        <f t="shared" si="38"/>
        <v>0</v>
      </c>
      <c r="CD32" s="389"/>
      <c r="CE32" s="389"/>
      <c r="CF32" s="389"/>
      <c r="CG32" s="389"/>
      <c r="CH32" s="389"/>
      <c r="CI32" s="389"/>
      <c r="CJ32" s="389"/>
      <c r="CK32" s="389"/>
      <c r="CL32" s="389"/>
      <c r="CM32" s="389"/>
      <c r="CN32" s="389"/>
      <c r="CO32" s="389"/>
      <c r="CP32" s="389"/>
      <c r="CQ32" s="389"/>
      <c r="CR32" s="389"/>
      <c r="CS32" s="389"/>
      <c r="CT32" s="389"/>
      <c r="CU32" s="389"/>
      <c r="CV32" s="389"/>
      <c r="CW32" s="389"/>
      <c r="CX32" s="389"/>
      <c r="CY32" s="389"/>
      <c r="CZ32" s="389"/>
      <c r="DA32" s="389"/>
      <c r="DB32" s="389"/>
      <c r="DC32" s="389"/>
      <c r="DD32" s="389"/>
      <c r="DE32" s="389"/>
      <c r="DF32" s="389"/>
      <c r="DG32" s="389"/>
      <c r="DH32" s="389"/>
      <c r="DI32" s="389"/>
      <c r="DJ32" s="389"/>
      <c r="DK32" s="389"/>
      <c r="DL32" s="389"/>
      <c r="DM32" s="389"/>
      <c r="DN32" s="389"/>
      <c r="DO32" s="389"/>
      <c r="DP32" s="389"/>
      <c r="DQ32" s="389"/>
      <c r="DR32" s="389"/>
      <c r="DS32" s="389"/>
      <c r="DT32" s="389"/>
      <c r="DU32" s="389"/>
      <c r="DV32" s="389"/>
      <c r="DW32" s="389"/>
      <c r="DX32" s="389"/>
      <c r="DY32" s="389"/>
      <c r="DZ32" s="389"/>
      <c r="EA32" s="389"/>
      <c r="EB32" s="389"/>
      <c r="EC32" s="389"/>
      <c r="ED32" s="389"/>
      <c r="EE32" s="389"/>
      <c r="EF32" s="389"/>
      <c r="EG32" s="389"/>
      <c r="EH32" s="389"/>
      <c r="EI32" s="389"/>
      <c r="EJ32" s="389"/>
      <c r="EK32" s="389"/>
      <c r="EL32" s="389"/>
      <c r="EM32" s="389"/>
      <c r="EN32" s="389"/>
      <c r="EO32" s="389"/>
      <c r="EP32" s="389"/>
      <c r="EQ32" s="389"/>
      <c r="ER32" s="389"/>
      <c r="ES32" s="389"/>
      <c r="ET32" s="389"/>
      <c r="EU32" s="389"/>
      <c r="EV32" s="389"/>
      <c r="EW32" s="389"/>
      <c r="EX32" s="389"/>
      <c r="EY32" s="389"/>
      <c r="EZ32" s="389"/>
      <c r="FA32" s="389"/>
      <c r="FB32" s="389"/>
      <c r="FC32" s="389"/>
      <c r="FD32" s="389"/>
      <c r="FE32" s="389"/>
      <c r="FF32" s="389"/>
      <c r="FG32" s="389"/>
      <c r="FH32" s="389"/>
      <c r="FI32" s="389"/>
      <c r="FJ32" s="389"/>
      <c r="FK32" s="389"/>
      <c r="FL32" s="389"/>
      <c r="FM32" s="389"/>
      <c r="FN32" s="389"/>
      <c r="FO32" s="389"/>
      <c r="FP32" s="389"/>
      <c r="FQ32" s="389"/>
      <c r="FR32" s="389"/>
      <c r="FS32" s="389"/>
      <c r="FT32" s="389"/>
      <c r="FU32" s="389"/>
      <c r="FV32" s="389"/>
      <c r="FW32" s="389"/>
      <c r="FX32" s="389"/>
      <c r="FY32" s="625" t="s">
        <v>407</v>
      </c>
      <c r="FZ32" s="626">
        <v>1</v>
      </c>
      <c r="GA32" s="626">
        <v>30289514</v>
      </c>
      <c r="GB32" s="626">
        <v>55</v>
      </c>
      <c r="GC32" s="626" t="s">
        <v>798</v>
      </c>
      <c r="GD32" s="626">
        <v>18</v>
      </c>
      <c r="GE32" s="626">
        <v>1974</v>
      </c>
      <c r="GF32" s="626">
        <v>1</v>
      </c>
      <c r="GG32" s="626" t="s">
        <v>780</v>
      </c>
      <c r="GH32" s="626">
        <v>1</v>
      </c>
      <c r="GI32" s="626">
        <v>1</v>
      </c>
      <c r="GJ32" s="626" t="s">
        <v>780</v>
      </c>
      <c r="GK32" s="626">
        <v>1</v>
      </c>
      <c r="GL32" s="626" t="s">
        <v>781</v>
      </c>
      <c r="GM32" s="626" t="s">
        <v>782</v>
      </c>
      <c r="GN32" s="626">
        <v>50</v>
      </c>
      <c r="GO32" s="626" t="s">
        <v>783</v>
      </c>
      <c r="GP32" s="626">
        <v>0</v>
      </c>
      <c r="GQ32" s="626">
        <v>0</v>
      </c>
      <c r="GR32" s="626">
        <v>4</v>
      </c>
      <c r="GS32" s="626">
        <v>2</v>
      </c>
      <c r="GT32" s="626">
        <v>1</v>
      </c>
      <c r="GU32" s="626" t="s">
        <v>783</v>
      </c>
      <c r="GV32" s="626" t="s">
        <v>783</v>
      </c>
      <c r="GW32" s="626" t="s">
        <v>783</v>
      </c>
      <c r="GX32" s="626" t="s">
        <v>783</v>
      </c>
      <c r="GY32" s="626" t="s">
        <v>783</v>
      </c>
      <c r="GZ32" s="626">
        <v>1649</v>
      </c>
      <c r="HA32" s="626">
        <v>0.45</v>
      </c>
      <c r="HB32" s="626">
        <v>5</v>
      </c>
      <c r="HC32" s="626" t="s">
        <v>783</v>
      </c>
      <c r="HD32" s="626" t="s">
        <v>782</v>
      </c>
      <c r="HE32" s="626">
        <v>15</v>
      </c>
      <c r="HF32" s="626" t="s">
        <v>783</v>
      </c>
      <c r="HG32" s="626">
        <v>0</v>
      </c>
      <c r="HH32" s="626" t="s">
        <v>783</v>
      </c>
      <c r="HI32" s="626">
        <v>0</v>
      </c>
      <c r="HJ32" s="626">
        <v>1</v>
      </c>
      <c r="HK32" s="626">
        <v>45</v>
      </c>
      <c r="HL32" s="626" t="s">
        <v>784</v>
      </c>
      <c r="HM32" s="626" t="s">
        <v>785</v>
      </c>
      <c r="HN32" s="626" t="s">
        <v>783</v>
      </c>
      <c r="HO32" s="626" t="s">
        <v>783</v>
      </c>
      <c r="HP32" s="626" t="s">
        <v>783</v>
      </c>
      <c r="HQ32" s="626" t="s">
        <v>783</v>
      </c>
      <c r="HR32" s="626" t="s">
        <v>783</v>
      </c>
      <c r="HS32" s="626">
        <v>5074871</v>
      </c>
      <c r="HT32" s="626" t="s">
        <v>783</v>
      </c>
      <c r="HU32" s="626" t="s">
        <v>786</v>
      </c>
      <c r="HV32" s="626" t="s">
        <v>787</v>
      </c>
      <c r="HW32" s="626">
        <v>4</v>
      </c>
      <c r="HX32" s="626">
        <v>2014</v>
      </c>
      <c r="HY32" s="626">
        <v>63</v>
      </c>
      <c r="HZ32" s="626">
        <v>0</v>
      </c>
      <c r="IA32" s="626">
        <v>2376</v>
      </c>
      <c r="IB32" s="627">
        <v>41697.500081018516</v>
      </c>
      <c r="IC32" s="626" t="s">
        <v>788</v>
      </c>
      <c r="ID32" s="626">
        <v>5074870</v>
      </c>
      <c r="IE32" s="626">
        <v>2014</v>
      </c>
      <c r="IF32" s="626">
        <v>1712</v>
      </c>
      <c r="IG32" s="626" t="s">
        <v>783</v>
      </c>
      <c r="IH32" s="626" t="s">
        <v>783</v>
      </c>
      <c r="II32" s="626" t="s">
        <v>783</v>
      </c>
      <c r="IJ32" s="626" t="s">
        <v>783</v>
      </c>
      <c r="IK32" s="626" t="s">
        <v>783</v>
      </c>
      <c r="IL32" s="626" t="s">
        <v>783</v>
      </c>
      <c r="IM32" s="626" t="s">
        <v>783</v>
      </c>
      <c r="IN32" s="626" t="s">
        <v>783</v>
      </c>
      <c r="IO32" s="626" t="s">
        <v>783</v>
      </c>
      <c r="IP32" s="626">
        <v>1649</v>
      </c>
      <c r="IQ32" s="627">
        <v>38587.423726851855</v>
      </c>
      <c r="IR32" s="626">
        <v>2</v>
      </c>
      <c r="IS32" s="626" t="s">
        <v>793</v>
      </c>
      <c r="IT32" s="626">
        <v>1</v>
      </c>
      <c r="IU32" s="665">
        <v>41275</v>
      </c>
      <c r="IV32" s="626" t="s">
        <v>783</v>
      </c>
      <c r="IW32" s="626" t="s">
        <v>783</v>
      </c>
      <c r="IX32" s="626" t="s">
        <v>783</v>
      </c>
      <c r="IY32" s="626" t="s">
        <v>781</v>
      </c>
      <c r="IZ32" s="626">
        <v>45</v>
      </c>
      <c r="JA32" s="626" t="s">
        <v>789</v>
      </c>
      <c r="JB32" s="626" t="s">
        <v>783</v>
      </c>
      <c r="JC32" s="626" t="s">
        <v>783</v>
      </c>
      <c r="JD32" s="626" t="s">
        <v>783</v>
      </c>
      <c r="JE32" s="626">
        <v>329446</v>
      </c>
      <c r="JF32" s="626" t="s">
        <v>783</v>
      </c>
      <c r="JG32" s="626" t="s">
        <v>783</v>
      </c>
      <c r="JH32" s="626" t="s">
        <v>795</v>
      </c>
      <c r="JI32" s="626">
        <v>55</v>
      </c>
      <c r="JJ32" s="626" t="s">
        <v>783</v>
      </c>
      <c r="JK32" s="626" t="s">
        <v>783</v>
      </c>
      <c r="JL32" s="626" t="s">
        <v>783</v>
      </c>
      <c r="JM32" s="626" t="s">
        <v>790</v>
      </c>
      <c r="JN32" s="626">
        <v>4</v>
      </c>
      <c r="JO32" s="626">
        <v>3</v>
      </c>
      <c r="JP32" s="626" t="s">
        <v>783</v>
      </c>
      <c r="JQ32" s="626">
        <v>10711928</v>
      </c>
      <c r="JR32" s="626">
        <v>2011</v>
      </c>
      <c r="JS32" s="626">
        <v>3</v>
      </c>
      <c r="JT32" s="626" t="s">
        <v>783</v>
      </c>
      <c r="JU32" s="626" t="s">
        <v>783</v>
      </c>
      <c r="JV32" s="626" t="s">
        <v>893</v>
      </c>
      <c r="JW32" s="628">
        <v>2373.5122879999999</v>
      </c>
      <c r="JY32" s="225"/>
    </row>
    <row r="33" spans="1:285" ht="16" thickBot="1">
      <c r="A33" s="905" t="s">
        <v>5</v>
      </c>
      <c r="B33" s="79">
        <f t="shared" si="0"/>
        <v>1</v>
      </c>
      <c r="C33" s="871" t="s">
        <v>8</v>
      </c>
      <c r="D33" s="489" t="s">
        <v>162</v>
      </c>
      <c r="E33" s="1129" t="s">
        <v>116</v>
      </c>
      <c r="F33" s="888">
        <v>1.03</v>
      </c>
      <c r="G33" s="120">
        <f t="shared" si="39"/>
        <v>32.81</v>
      </c>
      <c r="H33" s="46"/>
      <c r="I33" s="3">
        <v>1.03</v>
      </c>
      <c r="J33" s="29"/>
      <c r="K33" s="18">
        <v>1991</v>
      </c>
      <c r="L33" s="5"/>
      <c r="M33" s="170">
        <v>2</v>
      </c>
      <c r="N33" s="71">
        <v>3</v>
      </c>
      <c r="O33" s="739">
        <v>5</v>
      </c>
      <c r="P33" s="1107">
        <f t="shared" si="47"/>
        <v>10</v>
      </c>
      <c r="Q33" s="1108">
        <f t="shared" si="48"/>
        <v>30</v>
      </c>
      <c r="R33" s="46"/>
      <c r="S33" s="3">
        <v>1.03</v>
      </c>
      <c r="T33" s="25"/>
      <c r="U33" s="219">
        <f t="shared" si="44"/>
        <v>77250</v>
      </c>
      <c r="V33" s="219" t="s">
        <v>642</v>
      </c>
      <c r="W33" s="1042">
        <f t="shared" si="40"/>
        <v>77250</v>
      </c>
      <c r="X33" s="537">
        <f t="shared" si="42"/>
        <v>0</v>
      </c>
      <c r="Y33" s="538">
        <f t="shared" si="2"/>
        <v>500</v>
      </c>
      <c r="Z33" s="1090">
        <f t="shared" si="3"/>
        <v>77750</v>
      </c>
      <c r="AA33" s="1475">
        <f t="shared" si="43"/>
        <v>3359521.6909777778</v>
      </c>
      <c r="AB33" s="1098"/>
      <c r="AC33" s="600"/>
      <c r="AD33" s="1056">
        <f t="shared" si="4"/>
        <v>0</v>
      </c>
      <c r="AE33" s="1063"/>
      <c r="AF33" s="747">
        <f t="shared" si="5"/>
        <v>0</v>
      </c>
      <c r="AG33" s="600"/>
      <c r="AH33" s="1056">
        <f t="shared" si="6"/>
        <v>0</v>
      </c>
      <c r="AI33" s="1070"/>
      <c r="AJ33" s="747">
        <f t="shared" si="7"/>
        <v>0</v>
      </c>
      <c r="AK33" s="1051"/>
      <c r="AL33" s="270">
        <v>0</v>
      </c>
      <c r="AM33" s="902"/>
      <c r="AN33" s="902">
        <v>2023</v>
      </c>
      <c r="AO33" s="18" t="str">
        <f t="shared" si="8"/>
        <v xml:space="preserve"> </v>
      </c>
      <c r="AP33" s="747" t="str">
        <f t="shared" si="9"/>
        <v xml:space="preserve"> </v>
      </c>
      <c r="AQ33" s="4" t="str">
        <f t="shared" si="10"/>
        <v xml:space="preserve"> </v>
      </c>
      <c r="AR33" s="747" t="str">
        <f t="shared" si="11"/>
        <v xml:space="preserve"> </v>
      </c>
      <c r="AS33" s="4" t="str">
        <f t="shared" si="12"/>
        <v xml:space="preserve"> </v>
      </c>
      <c r="AT33" s="747" t="str">
        <f t="shared" si="13"/>
        <v xml:space="preserve"> </v>
      </c>
      <c r="AU33" s="4" t="str">
        <f t="shared" si="14"/>
        <v xml:space="preserve"> </v>
      </c>
      <c r="AV33" s="747" t="str">
        <f t="shared" si="15"/>
        <v xml:space="preserve"> </v>
      </c>
      <c r="AW33" s="4" t="str">
        <f t="shared" si="16"/>
        <v xml:space="preserve"> </v>
      </c>
      <c r="AX33" s="747" t="str">
        <f t="shared" si="17"/>
        <v xml:space="preserve"> </v>
      </c>
      <c r="AY33" s="4">
        <f t="shared" si="18"/>
        <v>1.03</v>
      </c>
      <c r="AZ33" s="747">
        <f t="shared" si="19"/>
        <v>77750</v>
      </c>
      <c r="BA33" s="4" t="str">
        <f t="shared" si="20"/>
        <v xml:space="preserve"> </v>
      </c>
      <c r="BB33" s="747" t="str">
        <f t="shared" si="21"/>
        <v xml:space="preserve"> </v>
      </c>
      <c r="BC33" s="4" t="str">
        <f t="shared" si="22"/>
        <v xml:space="preserve"> </v>
      </c>
      <c r="BD33" s="747" t="str">
        <f t="shared" si="23"/>
        <v xml:space="preserve"> </v>
      </c>
      <c r="BE33" s="4" t="str">
        <f t="shared" si="24"/>
        <v xml:space="preserve"> </v>
      </c>
      <c r="BF33" s="747" t="str">
        <f t="shared" si="25"/>
        <v xml:space="preserve"> </v>
      </c>
      <c r="BG33" s="4" t="str">
        <f t="shared" si="26"/>
        <v xml:space="preserve"> </v>
      </c>
      <c r="BH33" s="747" t="str">
        <f t="shared" si="27"/>
        <v xml:space="preserve"> </v>
      </c>
      <c r="BI33" s="4" t="str">
        <f t="shared" si="28"/>
        <v xml:space="preserve"> </v>
      </c>
      <c r="BJ33" s="747" t="str">
        <f t="shared" si="29"/>
        <v xml:space="preserve"> </v>
      </c>
      <c r="BK33" s="4" t="str">
        <f t="shared" si="30"/>
        <v xml:space="preserve"> </v>
      </c>
      <c r="BL33" s="747" t="str">
        <f t="shared" si="31"/>
        <v xml:space="preserve"> </v>
      </c>
      <c r="BM33" s="4" t="str">
        <f t="shared" si="32"/>
        <v xml:space="preserve"> </v>
      </c>
      <c r="BN33" s="747" t="str">
        <f t="shared" si="33"/>
        <v xml:space="preserve"> </v>
      </c>
      <c r="BO33" s="4" t="str">
        <f t="shared" si="34"/>
        <v xml:space="preserve"> </v>
      </c>
      <c r="BP33" s="747" t="str">
        <f t="shared" si="35"/>
        <v xml:space="preserve"> </v>
      </c>
      <c r="BQ33" s="4" t="str">
        <f t="shared" si="36"/>
        <v xml:space="preserve"> </v>
      </c>
      <c r="BR33" s="747" t="str">
        <f t="shared" si="37"/>
        <v xml:space="preserve"> </v>
      </c>
      <c r="BS33" s="133"/>
      <c r="BT33" s="133"/>
      <c r="BU33" s="389"/>
      <c r="BV33" s="389"/>
      <c r="BW33" s="389"/>
      <c r="BX33" s="389"/>
      <c r="BY33" s="389"/>
      <c r="BZ33" s="389"/>
      <c r="CA33" s="389"/>
      <c r="CB33" s="389"/>
      <c r="CC33" s="163">
        <f t="shared" si="38"/>
        <v>0</v>
      </c>
      <c r="CD33" s="389"/>
      <c r="CE33" s="389"/>
      <c r="CF33" s="389"/>
      <c r="CG33" s="389"/>
      <c r="CH33" s="389"/>
      <c r="CI33" s="389"/>
      <c r="CJ33" s="389"/>
      <c r="CK33" s="389"/>
      <c r="CL33" s="389"/>
      <c r="CM33" s="389"/>
      <c r="CN33" s="389"/>
      <c r="CO33" s="389"/>
      <c r="CP33" s="389"/>
      <c r="CQ33" s="389"/>
      <c r="CR33" s="389"/>
      <c r="CS33" s="389"/>
      <c r="CT33" s="389"/>
      <c r="CU33" s="389"/>
      <c r="CV33" s="389"/>
      <c r="CW33" s="389"/>
      <c r="CX33" s="389"/>
      <c r="CY33" s="389"/>
      <c r="CZ33" s="389"/>
      <c r="DA33" s="389"/>
      <c r="DB33" s="389"/>
      <c r="DC33" s="389"/>
      <c r="DD33" s="389"/>
      <c r="DE33" s="389"/>
      <c r="DF33" s="389"/>
      <c r="DG33" s="389"/>
      <c r="DH33" s="389"/>
      <c r="DI33" s="389"/>
      <c r="DJ33" s="389"/>
      <c r="DK33" s="389"/>
      <c r="DL33" s="389"/>
      <c r="DM33" s="389"/>
      <c r="DN33" s="389"/>
      <c r="DO33" s="389"/>
      <c r="DP33" s="389"/>
      <c r="DQ33" s="389"/>
      <c r="DR33" s="389"/>
      <c r="DS33" s="389"/>
      <c r="DT33" s="389"/>
      <c r="DU33" s="389"/>
      <c r="DV33" s="389"/>
      <c r="DW33" s="389"/>
      <c r="DX33" s="389"/>
      <c r="DY33" s="389"/>
      <c r="DZ33" s="389"/>
      <c r="EA33" s="389"/>
      <c r="EB33" s="389"/>
      <c r="EC33" s="389"/>
      <c r="ED33" s="389"/>
      <c r="EE33" s="389"/>
      <c r="EF33" s="389"/>
      <c r="EG33" s="389"/>
      <c r="EH33" s="389"/>
      <c r="EI33" s="389"/>
      <c r="EJ33" s="389"/>
      <c r="EK33" s="389"/>
      <c r="EL33" s="389"/>
      <c r="EM33" s="389"/>
      <c r="EN33" s="389"/>
      <c r="EO33" s="389"/>
      <c r="EP33" s="389"/>
      <c r="EQ33" s="389"/>
      <c r="ER33" s="389"/>
      <c r="ES33" s="389"/>
      <c r="ET33" s="389"/>
      <c r="EU33" s="389"/>
      <c r="EV33" s="389"/>
      <c r="EW33" s="389"/>
      <c r="EX33" s="389"/>
      <c r="EY33" s="389"/>
      <c r="EZ33" s="389"/>
      <c r="FA33" s="389"/>
      <c r="FB33" s="389"/>
      <c r="FC33" s="389"/>
      <c r="FD33" s="389"/>
      <c r="FE33" s="389"/>
      <c r="FF33" s="389"/>
      <c r="FG33" s="389"/>
      <c r="FH33" s="389"/>
      <c r="FI33" s="389"/>
      <c r="FJ33" s="389"/>
      <c r="FK33" s="389"/>
      <c r="FL33" s="389"/>
      <c r="FM33" s="389"/>
      <c r="FN33" s="389"/>
      <c r="FO33" s="389"/>
      <c r="FP33" s="389"/>
      <c r="FQ33" s="389"/>
      <c r="FR33" s="389"/>
      <c r="FS33" s="389"/>
      <c r="FT33" s="389"/>
      <c r="FU33" s="389"/>
      <c r="FV33" s="389"/>
      <c r="FW33" s="389"/>
      <c r="FX33" s="389"/>
      <c r="FY33" s="712" t="s">
        <v>437</v>
      </c>
      <c r="FZ33" s="57">
        <v>45</v>
      </c>
      <c r="GA33" s="57">
        <v>30289427</v>
      </c>
      <c r="GB33" s="57">
        <v>55</v>
      </c>
      <c r="GC33" s="57" t="s">
        <v>798</v>
      </c>
      <c r="GD33" s="57">
        <v>20</v>
      </c>
      <c r="GE33" s="57">
        <v>1973</v>
      </c>
      <c r="GF33" s="57">
        <v>1</v>
      </c>
      <c r="GG33" s="57" t="s">
        <v>780</v>
      </c>
      <c r="GH33" s="57">
        <v>2</v>
      </c>
      <c r="GI33" s="57">
        <v>1</v>
      </c>
      <c r="GJ33" s="57" t="s">
        <v>780</v>
      </c>
      <c r="GK33" s="57">
        <v>2</v>
      </c>
      <c r="GL33" s="57" t="s">
        <v>781</v>
      </c>
      <c r="GM33" s="57" t="s">
        <v>782</v>
      </c>
      <c r="GN33" s="57">
        <v>66</v>
      </c>
      <c r="GO33" s="57" t="s">
        <v>783</v>
      </c>
      <c r="GP33" s="57">
        <v>0</v>
      </c>
      <c r="GQ33" s="57">
        <v>0</v>
      </c>
      <c r="GR33" s="57">
        <v>4</v>
      </c>
      <c r="GS33" s="57">
        <v>2</v>
      </c>
      <c r="GT33" s="57">
        <v>2</v>
      </c>
      <c r="GU33" s="57" t="s">
        <v>783</v>
      </c>
      <c r="GV33" s="57" t="s">
        <v>783</v>
      </c>
      <c r="GW33" s="57" t="s">
        <v>783</v>
      </c>
      <c r="GX33" s="57" t="s">
        <v>783</v>
      </c>
      <c r="GY33" s="57" t="s">
        <v>783</v>
      </c>
      <c r="GZ33" s="57">
        <v>1649</v>
      </c>
      <c r="HA33" s="57">
        <v>7.0000000000000007E-2</v>
      </c>
      <c r="HB33" s="57">
        <v>5</v>
      </c>
      <c r="HC33" s="57" t="s">
        <v>783</v>
      </c>
      <c r="HD33" s="57" t="s">
        <v>782</v>
      </c>
      <c r="HE33" s="57">
        <v>75</v>
      </c>
      <c r="HF33" s="57" t="s">
        <v>783</v>
      </c>
      <c r="HG33" s="57">
        <v>0</v>
      </c>
      <c r="HH33" s="57" t="s">
        <v>783</v>
      </c>
      <c r="HI33" s="57">
        <v>0</v>
      </c>
      <c r="HJ33" s="57">
        <v>1</v>
      </c>
      <c r="HK33" s="57">
        <v>45</v>
      </c>
      <c r="HL33" s="57" t="s">
        <v>784</v>
      </c>
      <c r="HM33" s="57" t="s">
        <v>785</v>
      </c>
      <c r="HN33" s="57" t="s">
        <v>783</v>
      </c>
      <c r="HO33" s="57" t="s">
        <v>783</v>
      </c>
      <c r="HP33" s="57" t="s">
        <v>783</v>
      </c>
      <c r="HQ33" s="57" t="s">
        <v>783</v>
      </c>
      <c r="HR33" s="57" t="s">
        <v>783</v>
      </c>
      <c r="HS33" s="57">
        <v>3980116</v>
      </c>
      <c r="HT33" s="57" t="s">
        <v>783</v>
      </c>
      <c r="HU33" s="57" t="s">
        <v>786</v>
      </c>
      <c r="HV33" s="57" t="s">
        <v>787</v>
      </c>
      <c r="HW33" s="57">
        <v>4</v>
      </c>
      <c r="HX33" s="57">
        <v>2014</v>
      </c>
      <c r="HY33" s="57">
        <v>63</v>
      </c>
      <c r="HZ33" s="57">
        <v>0</v>
      </c>
      <c r="IA33" s="57">
        <v>370</v>
      </c>
      <c r="IB33" s="713">
        <v>41697.500081018516</v>
      </c>
      <c r="IC33" s="57" t="s">
        <v>788</v>
      </c>
      <c r="ID33" s="57">
        <v>3975638</v>
      </c>
      <c r="IE33" s="57">
        <v>2014</v>
      </c>
      <c r="IF33" s="57">
        <v>1712</v>
      </c>
      <c r="IG33" s="57" t="s">
        <v>783</v>
      </c>
      <c r="IH33" s="57" t="s">
        <v>783</v>
      </c>
      <c r="II33" s="57" t="s">
        <v>783</v>
      </c>
      <c r="IJ33" s="57" t="s">
        <v>783</v>
      </c>
      <c r="IK33" s="57" t="s">
        <v>783</v>
      </c>
      <c r="IL33" s="57" t="s">
        <v>783</v>
      </c>
      <c r="IM33" s="57" t="s">
        <v>783</v>
      </c>
      <c r="IN33" s="57" t="s">
        <v>783</v>
      </c>
      <c r="IO33" s="57" t="s">
        <v>783</v>
      </c>
      <c r="IP33" s="57">
        <v>1649</v>
      </c>
      <c r="IQ33" s="713">
        <v>37477.354571759257</v>
      </c>
      <c r="IR33" s="57">
        <v>2</v>
      </c>
      <c r="IS33" s="57" t="s">
        <v>793</v>
      </c>
      <c r="IT33" s="57">
        <v>2</v>
      </c>
      <c r="IU33" s="714">
        <v>41275</v>
      </c>
      <c r="IV33" s="57" t="s">
        <v>783</v>
      </c>
      <c r="IW33" s="57" t="s">
        <v>783</v>
      </c>
      <c r="IX33" s="57" t="s">
        <v>783</v>
      </c>
      <c r="IY33" s="57" t="s">
        <v>781</v>
      </c>
      <c r="IZ33" s="57">
        <v>45</v>
      </c>
      <c r="JA33" s="57" t="s">
        <v>789</v>
      </c>
      <c r="JB33" s="57" t="s">
        <v>783</v>
      </c>
      <c r="JC33" s="57" t="s">
        <v>783</v>
      </c>
      <c r="JD33" s="57" t="s">
        <v>783</v>
      </c>
      <c r="JE33" s="57">
        <v>329426</v>
      </c>
      <c r="JF33" s="57" t="s">
        <v>783</v>
      </c>
      <c r="JG33" s="57" t="s">
        <v>783</v>
      </c>
      <c r="JH33" s="57" t="s">
        <v>802</v>
      </c>
      <c r="JI33" s="57">
        <v>55</v>
      </c>
      <c r="JJ33" s="57" t="s">
        <v>783</v>
      </c>
      <c r="JK33" s="57" t="s">
        <v>783</v>
      </c>
      <c r="JL33" s="57" t="s">
        <v>783</v>
      </c>
      <c r="JM33" s="57" t="s">
        <v>790</v>
      </c>
      <c r="JN33" s="57">
        <v>4</v>
      </c>
      <c r="JO33" s="57">
        <v>3</v>
      </c>
      <c r="JP33" s="57" t="s">
        <v>783</v>
      </c>
      <c r="JQ33" s="57">
        <v>10711928</v>
      </c>
      <c r="JR33" s="57">
        <v>2011</v>
      </c>
      <c r="JS33" s="57">
        <v>3</v>
      </c>
      <c r="JT33" s="57" t="s">
        <v>783</v>
      </c>
      <c r="JU33" s="57" t="s">
        <v>783</v>
      </c>
      <c r="JV33" s="57" t="s">
        <v>856</v>
      </c>
      <c r="JW33" s="715">
        <v>364.84504700000002</v>
      </c>
      <c r="JY33" s="225"/>
    </row>
    <row r="34" spans="1:285" ht="16" thickBot="1">
      <c r="A34" s="905" t="s">
        <v>5</v>
      </c>
      <c r="B34" s="79">
        <f t="shared" si="0"/>
        <v>1</v>
      </c>
      <c r="C34" s="871" t="s">
        <v>647</v>
      </c>
      <c r="D34" s="1130" t="s">
        <v>162</v>
      </c>
      <c r="E34" s="1131" t="s">
        <v>158</v>
      </c>
      <c r="F34" s="888">
        <v>0.06</v>
      </c>
      <c r="G34" s="120">
        <f t="shared" si="39"/>
        <v>32.870000000000005</v>
      </c>
      <c r="H34" s="30"/>
      <c r="I34" s="11">
        <f>F34</f>
        <v>0.06</v>
      </c>
      <c r="J34" s="56"/>
      <c r="K34" s="20" t="s">
        <v>26</v>
      </c>
      <c r="L34" s="80"/>
      <c r="M34" s="170">
        <v>3</v>
      </c>
      <c r="N34" s="71">
        <v>3</v>
      </c>
      <c r="O34" s="739">
        <v>4</v>
      </c>
      <c r="P34" s="1107">
        <f t="shared" si="47"/>
        <v>10</v>
      </c>
      <c r="Q34" s="1108">
        <f t="shared" si="48"/>
        <v>36</v>
      </c>
      <c r="R34" s="30"/>
      <c r="S34" s="11">
        <f>I34</f>
        <v>0.06</v>
      </c>
      <c r="T34" s="43"/>
      <c r="U34" s="599">
        <f t="shared" si="44"/>
        <v>4500</v>
      </c>
      <c r="V34" s="219" t="s">
        <v>642</v>
      </c>
      <c r="W34" s="1042">
        <f t="shared" si="40"/>
        <v>4500</v>
      </c>
      <c r="X34" s="537">
        <f t="shared" si="42"/>
        <v>2269.7600000000002</v>
      </c>
      <c r="Y34" s="538">
        <f t="shared" si="2"/>
        <v>500</v>
      </c>
      <c r="Z34" s="1090">
        <f t="shared" si="3"/>
        <v>7269.76</v>
      </c>
      <c r="AA34" s="1475">
        <f t="shared" si="43"/>
        <v>3366791.4509777776</v>
      </c>
      <c r="AB34" s="1098"/>
      <c r="AC34" s="600">
        <v>6</v>
      </c>
      <c r="AD34" s="1056">
        <f t="shared" si="4"/>
        <v>1189.76</v>
      </c>
      <c r="AE34" s="1063">
        <v>0.25</v>
      </c>
      <c r="AF34" s="747">
        <f t="shared" si="5"/>
        <v>1080</v>
      </c>
      <c r="AG34" s="600"/>
      <c r="AH34" s="1056">
        <f t="shared" si="6"/>
        <v>0</v>
      </c>
      <c r="AI34" s="1070"/>
      <c r="AJ34" s="747">
        <f t="shared" si="7"/>
        <v>0</v>
      </c>
      <c r="AK34" s="1051"/>
      <c r="AL34" s="270">
        <v>0</v>
      </c>
      <c r="AM34" s="902"/>
      <c r="AN34" s="902">
        <v>2023</v>
      </c>
      <c r="AO34" s="18" t="str">
        <f t="shared" si="8"/>
        <v xml:space="preserve"> </v>
      </c>
      <c r="AP34" s="747" t="str">
        <f t="shared" si="9"/>
        <v xml:space="preserve"> </v>
      </c>
      <c r="AQ34" s="4" t="str">
        <f t="shared" si="10"/>
        <v xml:space="preserve"> </v>
      </c>
      <c r="AR34" s="747" t="str">
        <f t="shared" si="11"/>
        <v xml:space="preserve"> </v>
      </c>
      <c r="AS34" s="4" t="str">
        <f t="shared" si="12"/>
        <v xml:space="preserve"> </v>
      </c>
      <c r="AT34" s="747" t="str">
        <f t="shared" si="13"/>
        <v xml:space="preserve"> </v>
      </c>
      <c r="AU34" s="4" t="str">
        <f t="shared" si="14"/>
        <v xml:space="preserve"> </v>
      </c>
      <c r="AV34" s="747" t="str">
        <f t="shared" si="15"/>
        <v xml:space="preserve"> </v>
      </c>
      <c r="AW34" s="4" t="str">
        <f t="shared" si="16"/>
        <v xml:space="preserve"> </v>
      </c>
      <c r="AX34" s="747" t="str">
        <f t="shared" si="17"/>
        <v xml:space="preserve"> </v>
      </c>
      <c r="AY34" s="4">
        <f t="shared" si="18"/>
        <v>0.06</v>
      </c>
      <c r="AZ34" s="747">
        <f t="shared" si="19"/>
        <v>7269.76</v>
      </c>
      <c r="BA34" s="4" t="str">
        <f t="shared" si="20"/>
        <v xml:space="preserve"> </v>
      </c>
      <c r="BB34" s="747" t="str">
        <f t="shared" si="21"/>
        <v xml:space="preserve"> </v>
      </c>
      <c r="BC34" s="4" t="str">
        <f t="shared" si="22"/>
        <v xml:space="preserve"> </v>
      </c>
      <c r="BD34" s="747" t="str">
        <f t="shared" si="23"/>
        <v xml:space="preserve"> </v>
      </c>
      <c r="BE34" s="4" t="str">
        <f t="shared" si="24"/>
        <v xml:space="preserve"> </v>
      </c>
      <c r="BF34" s="747" t="str">
        <f t="shared" si="25"/>
        <v xml:space="preserve"> </v>
      </c>
      <c r="BG34" s="4" t="str">
        <f t="shared" si="26"/>
        <v xml:space="preserve"> </v>
      </c>
      <c r="BH34" s="747" t="str">
        <f t="shared" si="27"/>
        <v xml:space="preserve"> </v>
      </c>
      <c r="BI34" s="4" t="str">
        <f t="shared" si="28"/>
        <v xml:space="preserve"> </v>
      </c>
      <c r="BJ34" s="747" t="str">
        <f t="shared" si="29"/>
        <v xml:space="preserve"> </v>
      </c>
      <c r="BK34" s="4" t="str">
        <f t="shared" si="30"/>
        <v xml:space="preserve"> </v>
      </c>
      <c r="BL34" s="747" t="str">
        <f t="shared" si="31"/>
        <v xml:space="preserve"> </v>
      </c>
      <c r="BM34" s="4" t="str">
        <f t="shared" si="32"/>
        <v xml:space="preserve"> </v>
      </c>
      <c r="BN34" s="747" t="str">
        <f t="shared" si="33"/>
        <v xml:space="preserve"> </v>
      </c>
      <c r="BO34" s="4" t="str">
        <f t="shared" si="34"/>
        <v xml:space="preserve"> </v>
      </c>
      <c r="BP34" s="747" t="str">
        <f t="shared" si="35"/>
        <v xml:space="preserve"> </v>
      </c>
      <c r="BQ34" s="4" t="str">
        <f t="shared" si="36"/>
        <v xml:space="preserve"> </v>
      </c>
      <c r="BR34" s="747" t="str">
        <f t="shared" si="37"/>
        <v xml:space="preserve"> </v>
      </c>
      <c r="BS34" s="133"/>
      <c r="BT34" s="133"/>
      <c r="BU34" s="389"/>
      <c r="BV34" s="389"/>
      <c r="BW34" s="389"/>
      <c r="BX34" s="389"/>
      <c r="BY34" s="389"/>
      <c r="BZ34" s="389"/>
      <c r="CA34" s="389"/>
      <c r="CB34" s="389"/>
      <c r="CC34" s="163">
        <f t="shared" si="38"/>
        <v>0</v>
      </c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89"/>
      <c r="DS34" s="389"/>
      <c r="DT34" s="389"/>
      <c r="DU34" s="389"/>
      <c r="DV34" s="389"/>
      <c r="DW34" s="389"/>
      <c r="DX34" s="389"/>
      <c r="DY34" s="389"/>
      <c r="DZ34" s="389"/>
      <c r="EA34" s="389"/>
      <c r="EB34" s="389"/>
      <c r="EC34" s="389"/>
      <c r="ED34" s="389"/>
      <c r="EE34" s="389"/>
      <c r="EF34" s="389"/>
      <c r="EG34" s="389"/>
      <c r="EH34" s="389"/>
      <c r="EI34" s="389"/>
      <c r="EJ34" s="389"/>
      <c r="EK34" s="389"/>
      <c r="EL34" s="389"/>
      <c r="EM34" s="389"/>
      <c r="EN34" s="389"/>
      <c r="EO34" s="389"/>
      <c r="EP34" s="389"/>
      <c r="EQ34" s="389"/>
      <c r="ER34" s="389"/>
      <c r="ES34" s="389"/>
      <c r="ET34" s="389"/>
      <c r="EU34" s="389"/>
      <c r="EV34" s="389"/>
      <c r="EW34" s="389"/>
      <c r="EX34" s="389"/>
      <c r="EY34" s="389"/>
      <c r="EZ34" s="389"/>
      <c r="FA34" s="389"/>
      <c r="FB34" s="389"/>
      <c r="FC34" s="389"/>
      <c r="FD34" s="389"/>
      <c r="FE34" s="389"/>
      <c r="FF34" s="389"/>
      <c r="FG34" s="389"/>
      <c r="FH34" s="389"/>
      <c r="FI34" s="389"/>
      <c r="FJ34" s="389"/>
      <c r="FK34" s="389"/>
      <c r="FL34" s="389"/>
      <c r="FM34" s="389"/>
      <c r="FN34" s="389"/>
      <c r="FO34" s="389"/>
      <c r="FP34" s="389"/>
      <c r="FQ34" s="389"/>
      <c r="FR34" s="389"/>
      <c r="FS34" s="389"/>
      <c r="FT34" s="389"/>
      <c r="FU34" s="389"/>
      <c r="FV34" s="389"/>
      <c r="FW34" s="389"/>
      <c r="FX34" s="389"/>
      <c r="FY34" s="621" t="s">
        <v>410</v>
      </c>
      <c r="FZ34" s="622">
        <v>157</v>
      </c>
      <c r="GA34" s="622">
        <v>32434922</v>
      </c>
      <c r="GB34" s="622">
        <v>30</v>
      </c>
      <c r="GC34" s="622" t="s">
        <v>813</v>
      </c>
      <c r="GD34" s="622">
        <v>14</v>
      </c>
      <c r="GE34" s="622">
        <v>1970</v>
      </c>
      <c r="GF34" s="622">
        <v>0</v>
      </c>
      <c r="GG34" s="622" t="s">
        <v>792</v>
      </c>
      <c r="GH34" s="622">
        <v>0</v>
      </c>
      <c r="GI34" s="622">
        <v>0</v>
      </c>
      <c r="GJ34" s="622" t="s">
        <v>792</v>
      </c>
      <c r="GK34" s="622">
        <v>0</v>
      </c>
      <c r="GL34" s="622" t="s">
        <v>781</v>
      </c>
      <c r="GM34" s="622" t="s">
        <v>782</v>
      </c>
      <c r="GN34" s="622">
        <v>66</v>
      </c>
      <c r="GO34" s="622" t="s">
        <v>783</v>
      </c>
      <c r="GP34" s="622">
        <v>0</v>
      </c>
      <c r="GQ34" s="622">
        <v>0</v>
      </c>
      <c r="GR34" s="622">
        <v>4</v>
      </c>
      <c r="GS34" s="622">
        <v>1</v>
      </c>
      <c r="GT34" s="622">
        <v>1</v>
      </c>
      <c r="GU34" s="622" t="s">
        <v>783</v>
      </c>
      <c r="GV34" s="622" t="s">
        <v>783</v>
      </c>
      <c r="GW34" s="622" t="s">
        <v>783</v>
      </c>
      <c r="GX34" s="622" t="s">
        <v>783</v>
      </c>
      <c r="GY34" s="622" t="s">
        <v>783</v>
      </c>
      <c r="GZ34" s="622">
        <v>1649</v>
      </c>
      <c r="HA34" s="622">
        <v>0.22</v>
      </c>
      <c r="HB34" s="622">
        <v>5</v>
      </c>
      <c r="HC34" s="622" t="s">
        <v>783</v>
      </c>
      <c r="HD34" s="622" t="s">
        <v>782</v>
      </c>
      <c r="HE34" s="622">
        <v>35</v>
      </c>
      <c r="HF34" s="622" t="s">
        <v>783</v>
      </c>
      <c r="HG34" s="622">
        <v>0</v>
      </c>
      <c r="HH34" s="622" t="s">
        <v>783</v>
      </c>
      <c r="HI34" s="622">
        <v>0</v>
      </c>
      <c r="HJ34" s="622">
        <v>1</v>
      </c>
      <c r="HK34" s="622">
        <v>45</v>
      </c>
      <c r="HL34" s="622" t="s">
        <v>784</v>
      </c>
      <c r="HM34" s="622" t="s">
        <v>785</v>
      </c>
      <c r="HN34" s="622" t="s">
        <v>783</v>
      </c>
      <c r="HO34" s="622" t="s">
        <v>783</v>
      </c>
      <c r="HP34" s="622" t="s">
        <v>783</v>
      </c>
      <c r="HQ34" s="622" t="s">
        <v>783</v>
      </c>
      <c r="HR34" s="622" t="s">
        <v>783</v>
      </c>
      <c r="HS34" s="622">
        <v>3978993</v>
      </c>
      <c r="HT34" s="622" t="s">
        <v>783</v>
      </c>
      <c r="HU34" s="622" t="s">
        <v>786</v>
      </c>
      <c r="HV34" s="622" t="s">
        <v>787</v>
      </c>
      <c r="HW34" s="622">
        <v>4</v>
      </c>
      <c r="HX34" s="622">
        <v>2016</v>
      </c>
      <c r="HY34" s="622">
        <v>63</v>
      </c>
      <c r="HZ34" s="622">
        <v>0</v>
      </c>
      <c r="IA34" s="622">
        <v>1162</v>
      </c>
      <c r="IB34" s="623">
        <v>42227.682129629633</v>
      </c>
      <c r="IC34" s="622" t="s">
        <v>788</v>
      </c>
      <c r="ID34" s="622">
        <v>3974515</v>
      </c>
      <c r="IE34" s="622">
        <v>2014</v>
      </c>
      <c r="IF34" s="622">
        <v>1712</v>
      </c>
      <c r="IG34" s="622" t="s">
        <v>783</v>
      </c>
      <c r="IH34" s="622" t="s">
        <v>783</v>
      </c>
      <c r="II34" s="622" t="s">
        <v>783</v>
      </c>
      <c r="IJ34" s="622" t="s">
        <v>783</v>
      </c>
      <c r="IK34" s="622" t="s">
        <v>783</v>
      </c>
      <c r="IL34" s="622" t="s">
        <v>783</v>
      </c>
      <c r="IM34" s="622" t="s">
        <v>783</v>
      </c>
      <c r="IN34" s="622" t="s">
        <v>783</v>
      </c>
      <c r="IO34" s="622" t="s">
        <v>783</v>
      </c>
      <c r="IP34" s="622">
        <v>1649</v>
      </c>
      <c r="IQ34" s="623">
        <v>37477.354571759257</v>
      </c>
      <c r="IR34" s="622">
        <v>18</v>
      </c>
      <c r="IS34" s="622" t="s">
        <v>793</v>
      </c>
      <c r="IT34" s="622">
        <v>1</v>
      </c>
      <c r="IU34" s="644">
        <v>41275</v>
      </c>
      <c r="IV34" s="622" t="s">
        <v>783</v>
      </c>
      <c r="IW34" s="622" t="s">
        <v>783</v>
      </c>
      <c r="IX34" s="622" t="s">
        <v>783</v>
      </c>
      <c r="IY34" s="622" t="s">
        <v>781</v>
      </c>
      <c r="IZ34" s="622">
        <v>45</v>
      </c>
      <c r="JA34" s="622" t="s">
        <v>789</v>
      </c>
      <c r="JB34" s="622" t="s">
        <v>783</v>
      </c>
      <c r="JC34" s="622" t="s">
        <v>783</v>
      </c>
      <c r="JD34" s="622" t="s">
        <v>783</v>
      </c>
      <c r="JE34" s="622">
        <v>329415</v>
      </c>
      <c r="JF34" s="622" t="s">
        <v>783</v>
      </c>
      <c r="JG34" s="622" t="s">
        <v>783</v>
      </c>
      <c r="JH34" s="622" t="s">
        <v>804</v>
      </c>
      <c r="JI34" s="622">
        <v>30</v>
      </c>
      <c r="JJ34" s="622" t="s">
        <v>783</v>
      </c>
      <c r="JK34" s="622" t="s">
        <v>783</v>
      </c>
      <c r="JL34" s="622" t="s">
        <v>783</v>
      </c>
      <c r="JM34" s="622" t="s">
        <v>790</v>
      </c>
      <c r="JN34" s="622">
        <v>4</v>
      </c>
      <c r="JO34" s="622">
        <v>1</v>
      </c>
      <c r="JP34" s="622" t="s">
        <v>783</v>
      </c>
      <c r="JQ34" s="622">
        <v>10699502</v>
      </c>
      <c r="JR34" s="622">
        <v>2011</v>
      </c>
      <c r="JS34" s="622">
        <v>12</v>
      </c>
      <c r="JT34" s="622" t="s">
        <v>783</v>
      </c>
      <c r="JU34" s="622" t="s">
        <v>783</v>
      </c>
      <c r="JV34" s="622" t="s">
        <v>839</v>
      </c>
      <c r="JW34" s="624">
        <v>1160.0001</v>
      </c>
      <c r="JX34">
        <f>JW34</f>
        <v>1160.0001</v>
      </c>
      <c r="JY34" s="225">
        <v>0.21969698863636364</v>
      </c>
    </row>
    <row r="35" spans="1:285" ht="16" thickBot="1">
      <c r="A35" s="905" t="s">
        <v>5</v>
      </c>
      <c r="B35" s="79">
        <f t="shared" si="0"/>
        <v>3</v>
      </c>
      <c r="C35" s="871" t="s">
        <v>648</v>
      </c>
      <c r="D35" s="1130" t="s">
        <v>162</v>
      </c>
      <c r="E35" s="1131" t="s">
        <v>158</v>
      </c>
      <c r="F35" s="888">
        <v>0.21</v>
      </c>
      <c r="G35" s="120">
        <f t="shared" si="39"/>
        <v>33.080000000000005</v>
      </c>
      <c r="H35" s="30">
        <v>0.21</v>
      </c>
      <c r="I35" s="11"/>
      <c r="J35" s="56"/>
      <c r="K35" s="20" t="s">
        <v>26</v>
      </c>
      <c r="L35" s="80"/>
      <c r="M35" s="170">
        <v>3</v>
      </c>
      <c r="N35" s="71">
        <v>3</v>
      </c>
      <c r="O35" s="739">
        <v>4</v>
      </c>
      <c r="P35" s="1107">
        <f t="shared" si="47"/>
        <v>10</v>
      </c>
      <c r="Q35" s="1108">
        <f t="shared" si="48"/>
        <v>36</v>
      </c>
      <c r="R35" s="30"/>
      <c r="S35" s="11">
        <f>H35</f>
        <v>0.21</v>
      </c>
      <c r="T35" s="43"/>
      <c r="U35" s="599">
        <f t="shared" si="44"/>
        <v>15750</v>
      </c>
      <c r="V35" s="219" t="s">
        <v>642</v>
      </c>
      <c r="W35" s="1042">
        <f t="shared" si="40"/>
        <v>15750</v>
      </c>
      <c r="X35" s="537">
        <f t="shared" si="42"/>
        <v>7944.16</v>
      </c>
      <c r="Y35" s="538">
        <f t="shared" si="2"/>
        <v>500</v>
      </c>
      <c r="Z35" s="1090">
        <f t="shared" si="3"/>
        <v>24194.16</v>
      </c>
      <c r="AA35" s="1475">
        <f t="shared" si="43"/>
        <v>3390985.6109777777</v>
      </c>
      <c r="AB35" s="1098"/>
      <c r="AC35" s="600">
        <v>6</v>
      </c>
      <c r="AD35" s="1056">
        <f t="shared" si="4"/>
        <v>4164.16</v>
      </c>
      <c r="AE35" s="1063">
        <v>0.25</v>
      </c>
      <c r="AF35" s="747">
        <f t="shared" si="5"/>
        <v>3780</v>
      </c>
      <c r="AG35" s="600"/>
      <c r="AH35" s="1056">
        <f t="shared" si="6"/>
        <v>0</v>
      </c>
      <c r="AI35" s="1070"/>
      <c r="AJ35" s="747">
        <f t="shared" si="7"/>
        <v>0</v>
      </c>
      <c r="AK35" s="1051"/>
      <c r="AL35" s="270">
        <v>0</v>
      </c>
      <c r="AM35" s="902"/>
      <c r="AN35" s="902">
        <v>2023</v>
      </c>
      <c r="AO35" s="18" t="str">
        <f t="shared" si="8"/>
        <v xml:space="preserve"> </v>
      </c>
      <c r="AP35" s="747" t="str">
        <f t="shared" si="9"/>
        <v xml:space="preserve"> </v>
      </c>
      <c r="AQ35" s="4" t="str">
        <f t="shared" si="10"/>
        <v xml:space="preserve"> </v>
      </c>
      <c r="AR35" s="747" t="str">
        <f t="shared" si="11"/>
        <v xml:space="preserve"> </v>
      </c>
      <c r="AS35" s="4" t="str">
        <f t="shared" si="12"/>
        <v xml:space="preserve"> </v>
      </c>
      <c r="AT35" s="747" t="str">
        <f t="shared" si="13"/>
        <v xml:space="preserve"> </v>
      </c>
      <c r="AU35" s="4" t="str">
        <f t="shared" si="14"/>
        <v xml:space="preserve"> </v>
      </c>
      <c r="AV35" s="747" t="str">
        <f t="shared" si="15"/>
        <v xml:space="preserve"> </v>
      </c>
      <c r="AW35" s="4" t="str">
        <f t="shared" si="16"/>
        <v xml:space="preserve"> </v>
      </c>
      <c r="AX35" s="747" t="str">
        <f t="shared" si="17"/>
        <v xml:space="preserve"> </v>
      </c>
      <c r="AY35" s="4">
        <f t="shared" si="18"/>
        <v>0.21</v>
      </c>
      <c r="AZ35" s="747">
        <f t="shared" si="19"/>
        <v>24194.16</v>
      </c>
      <c r="BA35" s="4" t="str">
        <f t="shared" si="20"/>
        <v xml:space="preserve"> </v>
      </c>
      <c r="BB35" s="747" t="str">
        <f t="shared" si="21"/>
        <v xml:space="preserve"> </v>
      </c>
      <c r="BC35" s="4" t="str">
        <f t="shared" si="22"/>
        <v xml:space="preserve"> </v>
      </c>
      <c r="BD35" s="747" t="str">
        <f t="shared" si="23"/>
        <v xml:space="preserve"> </v>
      </c>
      <c r="BE35" s="4" t="str">
        <f t="shared" si="24"/>
        <v xml:space="preserve"> </v>
      </c>
      <c r="BF35" s="747" t="str">
        <f t="shared" si="25"/>
        <v xml:space="preserve"> </v>
      </c>
      <c r="BG35" s="4" t="str">
        <f t="shared" si="26"/>
        <v xml:space="preserve"> </v>
      </c>
      <c r="BH35" s="747" t="str">
        <f t="shared" si="27"/>
        <v xml:space="preserve"> </v>
      </c>
      <c r="BI35" s="4" t="str">
        <f t="shared" si="28"/>
        <v xml:space="preserve"> </v>
      </c>
      <c r="BJ35" s="747" t="str">
        <f t="shared" si="29"/>
        <v xml:space="preserve"> </v>
      </c>
      <c r="BK35" s="4" t="str">
        <f t="shared" si="30"/>
        <v xml:space="preserve"> </v>
      </c>
      <c r="BL35" s="747" t="str">
        <f t="shared" si="31"/>
        <v xml:space="preserve"> </v>
      </c>
      <c r="BM35" s="4" t="str">
        <f t="shared" si="32"/>
        <v xml:space="preserve"> </v>
      </c>
      <c r="BN35" s="747" t="str">
        <f t="shared" si="33"/>
        <v xml:space="preserve"> </v>
      </c>
      <c r="BO35" s="4" t="str">
        <f t="shared" si="34"/>
        <v xml:space="preserve"> </v>
      </c>
      <c r="BP35" s="747" t="str">
        <f t="shared" si="35"/>
        <v xml:space="preserve"> </v>
      </c>
      <c r="BQ35" s="4" t="str">
        <f t="shared" si="36"/>
        <v xml:space="preserve"> </v>
      </c>
      <c r="BR35" s="747" t="str">
        <f t="shared" si="37"/>
        <v xml:space="preserve"> </v>
      </c>
      <c r="BS35" s="133"/>
      <c r="BT35" s="133"/>
      <c r="BU35" s="389"/>
      <c r="BV35" s="389"/>
      <c r="BW35" s="389"/>
      <c r="BX35" s="389"/>
      <c r="BY35" s="389"/>
      <c r="BZ35" s="389"/>
      <c r="CA35" s="389"/>
      <c r="CB35" s="389"/>
      <c r="CC35" s="163">
        <f t="shared" si="38"/>
        <v>0</v>
      </c>
      <c r="CD35" s="389"/>
      <c r="CE35" s="588"/>
      <c r="CF35" s="389"/>
      <c r="CG35" s="389"/>
      <c r="CH35" s="389"/>
      <c r="CI35" s="389"/>
      <c r="CJ35" s="389"/>
      <c r="CK35" s="389"/>
      <c r="CL35" s="389"/>
      <c r="CM35" s="389"/>
      <c r="CN35" s="389"/>
      <c r="CO35" s="389"/>
      <c r="CP35" s="389"/>
      <c r="CQ35" s="389"/>
      <c r="CR35" s="389"/>
      <c r="CS35" s="389"/>
      <c r="CT35" s="389"/>
      <c r="CU35" s="389"/>
      <c r="CV35" s="389"/>
      <c r="CW35" s="389"/>
      <c r="CX35" s="389"/>
      <c r="CY35" s="389"/>
      <c r="CZ35" s="389"/>
      <c r="DA35" s="389"/>
      <c r="DB35" s="389"/>
      <c r="DC35" s="389"/>
      <c r="DD35" s="389"/>
      <c r="DE35" s="389"/>
      <c r="DF35" s="389"/>
      <c r="DG35" s="389"/>
      <c r="DH35" s="389"/>
      <c r="DI35" s="389"/>
      <c r="DJ35" s="389"/>
      <c r="DK35" s="389"/>
      <c r="DL35" s="389"/>
      <c r="DM35" s="389"/>
      <c r="DN35" s="389"/>
      <c r="DO35" s="389"/>
      <c r="DP35" s="389"/>
      <c r="DQ35" s="389"/>
      <c r="DR35" s="389"/>
      <c r="DS35" s="389"/>
      <c r="DT35" s="389"/>
      <c r="DU35" s="389"/>
      <c r="DV35" s="389"/>
      <c r="DW35" s="389"/>
      <c r="DX35" s="389"/>
      <c r="DY35" s="389"/>
      <c r="DZ35" s="389"/>
      <c r="EA35" s="389"/>
      <c r="EB35" s="389"/>
      <c r="EC35" s="389"/>
      <c r="ED35" s="389"/>
      <c r="EE35" s="389"/>
      <c r="EF35" s="389"/>
      <c r="EG35" s="389"/>
      <c r="EH35" s="389"/>
      <c r="EI35" s="389"/>
      <c r="EJ35" s="389"/>
      <c r="EK35" s="389"/>
      <c r="EL35" s="389"/>
      <c r="EM35" s="389"/>
      <c r="EN35" s="389"/>
      <c r="EO35" s="389"/>
      <c r="EP35" s="389"/>
      <c r="EQ35" s="389"/>
      <c r="ER35" s="389"/>
      <c r="ES35" s="389"/>
      <c r="ET35" s="389"/>
      <c r="EU35" s="389"/>
      <c r="EV35" s="389"/>
      <c r="EW35" s="389"/>
      <c r="EX35" s="389"/>
      <c r="EY35" s="389"/>
      <c r="EZ35" s="389"/>
      <c r="FA35" s="389"/>
      <c r="FB35" s="389"/>
      <c r="FC35" s="389"/>
      <c r="FD35" s="389"/>
      <c r="FE35" s="389"/>
      <c r="FF35" s="389"/>
      <c r="FG35" s="389"/>
      <c r="FH35" s="389"/>
      <c r="FI35" s="389"/>
      <c r="FJ35" s="389"/>
      <c r="FK35" s="389"/>
      <c r="FL35" s="389"/>
      <c r="FM35" s="389"/>
      <c r="FN35" s="389"/>
      <c r="FO35" s="389"/>
      <c r="FP35" s="389"/>
      <c r="FQ35" s="389"/>
      <c r="FR35" s="389"/>
      <c r="FS35" s="389"/>
      <c r="FT35" s="389"/>
      <c r="FU35" s="389"/>
      <c r="FV35" s="389"/>
      <c r="FW35" s="389"/>
      <c r="FX35" s="389"/>
      <c r="FY35" s="629" t="s">
        <v>383</v>
      </c>
      <c r="FZ35" s="630">
        <v>227</v>
      </c>
      <c r="GA35" s="630">
        <v>32434870</v>
      </c>
      <c r="GB35" s="630">
        <v>55</v>
      </c>
      <c r="GC35" s="630" t="s">
        <v>798</v>
      </c>
      <c r="GD35" s="630">
        <v>20</v>
      </c>
      <c r="GE35" s="630">
        <v>1970</v>
      </c>
      <c r="GF35" s="630">
        <v>1</v>
      </c>
      <c r="GG35" s="630" t="s">
        <v>780</v>
      </c>
      <c r="GH35" s="630">
        <v>2</v>
      </c>
      <c r="GI35" s="630">
        <v>1</v>
      </c>
      <c r="GJ35" s="630" t="s">
        <v>780</v>
      </c>
      <c r="GK35" s="630">
        <v>2</v>
      </c>
      <c r="GL35" s="630" t="s">
        <v>781</v>
      </c>
      <c r="GM35" s="630" t="s">
        <v>782</v>
      </c>
      <c r="GN35" s="630">
        <v>66</v>
      </c>
      <c r="GO35" s="630" t="s">
        <v>783</v>
      </c>
      <c r="GP35" s="630">
        <v>0</v>
      </c>
      <c r="GQ35" s="630">
        <v>0</v>
      </c>
      <c r="GR35" s="630">
        <v>4</v>
      </c>
      <c r="GS35" s="630">
        <v>2</v>
      </c>
      <c r="GT35" s="630">
        <v>3</v>
      </c>
      <c r="GU35" s="630" t="s">
        <v>783</v>
      </c>
      <c r="GV35" s="630" t="s">
        <v>783</v>
      </c>
      <c r="GW35" s="630" t="s">
        <v>783</v>
      </c>
      <c r="GX35" s="630" t="s">
        <v>783</v>
      </c>
      <c r="GY35" s="630" t="s">
        <v>783</v>
      </c>
      <c r="GZ35" s="630">
        <v>1649</v>
      </c>
      <c r="HA35" s="630">
        <v>0.99</v>
      </c>
      <c r="HB35" s="630">
        <v>5</v>
      </c>
      <c r="HC35" s="630" t="s">
        <v>783</v>
      </c>
      <c r="HD35" s="630" t="s">
        <v>782</v>
      </c>
      <c r="HE35" s="630">
        <v>35</v>
      </c>
      <c r="HF35" s="630" t="s">
        <v>783</v>
      </c>
      <c r="HG35" s="630">
        <v>0</v>
      </c>
      <c r="HH35" s="630" t="s">
        <v>783</v>
      </c>
      <c r="HI35" s="630">
        <v>0</v>
      </c>
      <c r="HJ35" s="630">
        <v>1</v>
      </c>
      <c r="HK35" s="630">
        <v>40</v>
      </c>
      <c r="HL35" s="630" t="s">
        <v>784</v>
      </c>
      <c r="HM35" s="630" t="s">
        <v>785</v>
      </c>
      <c r="HN35" s="630" t="s">
        <v>783</v>
      </c>
      <c r="HO35" s="630" t="s">
        <v>783</v>
      </c>
      <c r="HP35" s="630" t="s">
        <v>783</v>
      </c>
      <c r="HQ35" s="630" t="s">
        <v>783</v>
      </c>
      <c r="HR35" s="630" t="s">
        <v>783</v>
      </c>
      <c r="HS35" s="630">
        <v>3978988</v>
      </c>
      <c r="HT35" s="630" t="s">
        <v>783</v>
      </c>
      <c r="HU35" s="630" t="s">
        <v>786</v>
      </c>
      <c r="HV35" s="630" t="s">
        <v>787</v>
      </c>
      <c r="HW35" s="630">
        <v>4</v>
      </c>
      <c r="HX35" s="630">
        <v>2016</v>
      </c>
      <c r="HY35" s="630">
        <v>63</v>
      </c>
      <c r="HZ35" s="630">
        <v>0</v>
      </c>
      <c r="IA35" s="630">
        <v>5227</v>
      </c>
      <c r="IB35" s="631">
        <v>42227.682129629633</v>
      </c>
      <c r="IC35" s="630" t="s">
        <v>788</v>
      </c>
      <c r="ID35" s="630">
        <v>3974510</v>
      </c>
      <c r="IE35" s="630">
        <v>2014</v>
      </c>
      <c r="IF35" s="630">
        <v>1712</v>
      </c>
      <c r="IG35" s="630" t="s">
        <v>783</v>
      </c>
      <c r="IH35" s="630" t="s">
        <v>783</v>
      </c>
      <c r="II35" s="630" t="s">
        <v>783</v>
      </c>
      <c r="IJ35" s="630" t="s">
        <v>783</v>
      </c>
      <c r="IK35" s="630" t="s">
        <v>783</v>
      </c>
      <c r="IL35" s="630" t="s">
        <v>783</v>
      </c>
      <c r="IM35" s="630" t="s">
        <v>783</v>
      </c>
      <c r="IN35" s="630" t="s">
        <v>783</v>
      </c>
      <c r="IO35" s="630" t="s">
        <v>783</v>
      </c>
      <c r="IP35" s="630">
        <v>1649</v>
      </c>
      <c r="IQ35" s="631">
        <v>37477.354571759257</v>
      </c>
      <c r="IR35" s="630">
        <v>2</v>
      </c>
      <c r="IS35" s="630" t="s">
        <v>793</v>
      </c>
      <c r="IT35" s="630">
        <v>3</v>
      </c>
      <c r="IU35" s="632">
        <v>41275</v>
      </c>
      <c r="IV35" s="630" t="s">
        <v>783</v>
      </c>
      <c r="IW35" s="630" t="s">
        <v>783</v>
      </c>
      <c r="IX35" s="630" t="s">
        <v>783</v>
      </c>
      <c r="IY35" s="630" t="s">
        <v>781</v>
      </c>
      <c r="IZ35" s="630">
        <v>40</v>
      </c>
      <c r="JA35" s="630" t="s">
        <v>794</v>
      </c>
      <c r="JB35" s="630" t="s">
        <v>783</v>
      </c>
      <c r="JC35" s="630" t="s">
        <v>783</v>
      </c>
      <c r="JD35" s="630" t="s">
        <v>783</v>
      </c>
      <c r="JE35" s="630">
        <v>329509</v>
      </c>
      <c r="JF35" s="630" t="s">
        <v>783</v>
      </c>
      <c r="JG35" s="630" t="s">
        <v>783</v>
      </c>
      <c r="JH35" s="630" t="s">
        <v>804</v>
      </c>
      <c r="JI35" s="630">
        <v>55</v>
      </c>
      <c r="JJ35" s="630" t="s">
        <v>783</v>
      </c>
      <c r="JK35" s="630" t="s">
        <v>783</v>
      </c>
      <c r="JL35" s="630" t="s">
        <v>783</v>
      </c>
      <c r="JM35" s="630" t="s">
        <v>796</v>
      </c>
      <c r="JN35" s="630">
        <v>4</v>
      </c>
      <c r="JO35" s="630">
        <v>3</v>
      </c>
      <c r="JP35" s="630" t="s">
        <v>783</v>
      </c>
      <c r="JQ35" s="630">
        <v>10711928</v>
      </c>
      <c r="JR35" s="630">
        <v>2011</v>
      </c>
      <c r="JS35" s="630">
        <v>3</v>
      </c>
      <c r="JT35" s="630" t="s">
        <v>783</v>
      </c>
      <c r="JU35" s="630" t="s">
        <v>783</v>
      </c>
      <c r="JV35" s="630" t="s">
        <v>902</v>
      </c>
      <c r="JW35" s="633">
        <v>5228.5025489999998</v>
      </c>
      <c r="JY35" s="225"/>
    </row>
    <row r="36" spans="1:285" ht="16" thickBot="1">
      <c r="A36" s="905" t="s">
        <v>5</v>
      </c>
      <c r="B36" s="79">
        <f t="shared" si="0"/>
        <v>1</v>
      </c>
      <c r="C36" s="871" t="s">
        <v>22</v>
      </c>
      <c r="D36" s="489" t="s">
        <v>162</v>
      </c>
      <c r="E36" s="1129" t="s">
        <v>158</v>
      </c>
      <c r="F36" s="888">
        <v>0.36</v>
      </c>
      <c r="G36" s="120">
        <f t="shared" si="39"/>
        <v>33.440000000000005</v>
      </c>
      <c r="H36" s="46"/>
      <c r="I36" s="3">
        <f>F36</f>
        <v>0.36</v>
      </c>
      <c r="J36" s="29"/>
      <c r="K36" s="18" t="s">
        <v>26</v>
      </c>
      <c r="L36" s="5"/>
      <c r="M36" s="170">
        <v>3</v>
      </c>
      <c r="N36" s="71">
        <v>3</v>
      </c>
      <c r="O36" s="739">
        <v>4</v>
      </c>
      <c r="P36" s="1107">
        <f t="shared" si="47"/>
        <v>10</v>
      </c>
      <c r="Q36" s="1108">
        <f t="shared" si="48"/>
        <v>36</v>
      </c>
      <c r="R36" s="46"/>
      <c r="S36" s="3">
        <f>I36</f>
        <v>0.36</v>
      </c>
      <c r="T36" s="25"/>
      <c r="U36" s="219">
        <f t="shared" si="44"/>
        <v>27000</v>
      </c>
      <c r="V36" s="219" t="s">
        <v>642</v>
      </c>
      <c r="W36" s="1042">
        <f t="shared" si="40"/>
        <v>27000</v>
      </c>
      <c r="X36" s="537">
        <f t="shared" si="42"/>
        <v>13618.56</v>
      </c>
      <c r="Y36" s="538">
        <f t="shared" si="2"/>
        <v>500</v>
      </c>
      <c r="Z36" s="1090">
        <f t="shared" si="3"/>
        <v>41118.559999999998</v>
      </c>
      <c r="AA36" s="1475">
        <f t="shared" si="43"/>
        <v>3432104.1709777778</v>
      </c>
      <c r="AB36" s="1098"/>
      <c r="AC36" s="600">
        <v>6</v>
      </c>
      <c r="AD36" s="1056">
        <f t="shared" si="4"/>
        <v>7138.5599999999995</v>
      </c>
      <c r="AE36" s="1063">
        <v>0.25</v>
      </c>
      <c r="AF36" s="747">
        <f t="shared" si="5"/>
        <v>6480</v>
      </c>
      <c r="AG36" s="600"/>
      <c r="AH36" s="1056">
        <f t="shared" si="6"/>
        <v>0</v>
      </c>
      <c r="AI36" s="1070"/>
      <c r="AJ36" s="747">
        <f t="shared" si="7"/>
        <v>0</v>
      </c>
      <c r="AK36" s="1051"/>
      <c r="AL36" s="270">
        <v>0</v>
      </c>
      <c r="AM36" s="902"/>
      <c r="AN36" s="902">
        <v>2023</v>
      </c>
      <c r="AO36" s="18" t="str">
        <f t="shared" si="8"/>
        <v xml:space="preserve"> </v>
      </c>
      <c r="AP36" s="747" t="str">
        <f t="shared" si="9"/>
        <v xml:space="preserve"> </v>
      </c>
      <c r="AQ36" s="4" t="str">
        <f t="shared" si="10"/>
        <v xml:space="preserve"> </v>
      </c>
      <c r="AR36" s="747" t="str">
        <f t="shared" si="11"/>
        <v xml:space="preserve"> </v>
      </c>
      <c r="AS36" s="4" t="str">
        <f t="shared" si="12"/>
        <v xml:space="preserve"> </v>
      </c>
      <c r="AT36" s="747" t="str">
        <f t="shared" si="13"/>
        <v xml:space="preserve"> </v>
      </c>
      <c r="AU36" s="4" t="str">
        <f t="shared" si="14"/>
        <v xml:space="preserve"> </v>
      </c>
      <c r="AV36" s="747" t="str">
        <f t="shared" si="15"/>
        <v xml:space="preserve"> </v>
      </c>
      <c r="AW36" s="4" t="str">
        <f t="shared" si="16"/>
        <v xml:space="preserve"> </v>
      </c>
      <c r="AX36" s="747" t="str">
        <f t="shared" si="17"/>
        <v xml:space="preserve"> </v>
      </c>
      <c r="AY36" s="4">
        <f t="shared" si="18"/>
        <v>0.36</v>
      </c>
      <c r="AZ36" s="747">
        <f t="shared" si="19"/>
        <v>41118.559999999998</v>
      </c>
      <c r="BA36" s="4" t="str">
        <f t="shared" si="20"/>
        <v xml:space="preserve"> </v>
      </c>
      <c r="BB36" s="747" t="str">
        <f t="shared" si="21"/>
        <v xml:space="preserve"> </v>
      </c>
      <c r="BC36" s="4" t="str">
        <f t="shared" si="22"/>
        <v xml:space="preserve"> </v>
      </c>
      <c r="BD36" s="747" t="str">
        <f t="shared" si="23"/>
        <v xml:space="preserve"> </v>
      </c>
      <c r="BE36" s="4" t="str">
        <f t="shared" si="24"/>
        <v xml:space="preserve"> </v>
      </c>
      <c r="BF36" s="747" t="str">
        <f t="shared" si="25"/>
        <v xml:space="preserve"> </v>
      </c>
      <c r="BG36" s="4" t="str">
        <f t="shared" si="26"/>
        <v xml:space="preserve"> </v>
      </c>
      <c r="BH36" s="747" t="str">
        <f t="shared" si="27"/>
        <v xml:space="preserve"> </v>
      </c>
      <c r="BI36" s="4" t="str">
        <f t="shared" si="28"/>
        <v xml:space="preserve"> </v>
      </c>
      <c r="BJ36" s="747" t="str">
        <f t="shared" si="29"/>
        <v xml:space="preserve"> </v>
      </c>
      <c r="BK36" s="4" t="str">
        <f t="shared" si="30"/>
        <v xml:space="preserve"> </v>
      </c>
      <c r="BL36" s="747" t="str">
        <f t="shared" si="31"/>
        <v xml:space="preserve"> </v>
      </c>
      <c r="BM36" s="4" t="str">
        <f t="shared" si="32"/>
        <v xml:space="preserve"> </v>
      </c>
      <c r="BN36" s="747" t="str">
        <f t="shared" si="33"/>
        <v xml:space="preserve"> </v>
      </c>
      <c r="BO36" s="4" t="str">
        <f t="shared" si="34"/>
        <v xml:space="preserve"> </v>
      </c>
      <c r="BP36" s="747" t="str">
        <f t="shared" si="35"/>
        <v xml:space="preserve"> </v>
      </c>
      <c r="BQ36" s="4" t="str">
        <f t="shared" si="36"/>
        <v xml:space="preserve"> </v>
      </c>
      <c r="BR36" s="747" t="str">
        <f t="shared" si="37"/>
        <v xml:space="preserve"> </v>
      </c>
      <c r="BS36" s="133"/>
      <c r="BT36" s="133"/>
      <c r="BU36" s="389"/>
      <c r="BV36" s="389"/>
      <c r="BW36" s="389"/>
      <c r="BX36" s="389"/>
      <c r="BY36" s="389"/>
      <c r="BZ36" s="389"/>
      <c r="CA36" s="389"/>
      <c r="CB36" s="389"/>
      <c r="CC36" s="163">
        <f t="shared" si="38"/>
        <v>0</v>
      </c>
      <c r="CD36" s="389"/>
      <c r="CE36" s="389"/>
      <c r="CF36" s="389"/>
      <c r="CG36" s="389"/>
      <c r="CH36" s="389"/>
      <c r="CI36" s="389"/>
      <c r="CJ36" s="389"/>
      <c r="CK36" s="389"/>
      <c r="CL36" s="389"/>
      <c r="CM36" s="389"/>
      <c r="CN36" s="389"/>
      <c r="CO36" s="389"/>
      <c r="CP36" s="389"/>
      <c r="CQ36" s="389"/>
      <c r="CR36" s="389"/>
      <c r="CS36" s="389"/>
      <c r="CT36" s="389"/>
      <c r="CU36" s="389"/>
      <c r="CV36" s="389"/>
      <c r="CW36" s="389"/>
      <c r="CX36" s="389"/>
      <c r="CY36" s="389"/>
      <c r="CZ36" s="389"/>
      <c r="DA36" s="389"/>
      <c r="DB36" s="389"/>
      <c r="DC36" s="389"/>
      <c r="DD36" s="389"/>
      <c r="DE36" s="389"/>
      <c r="DF36" s="389"/>
      <c r="DG36" s="389"/>
      <c r="DH36" s="389"/>
      <c r="DI36" s="389"/>
      <c r="DJ36" s="389"/>
      <c r="DK36" s="389"/>
      <c r="DL36" s="389"/>
      <c r="DM36" s="389"/>
      <c r="DN36" s="389"/>
      <c r="DO36" s="389"/>
      <c r="DP36" s="389"/>
      <c r="DQ36" s="389"/>
      <c r="DR36" s="389"/>
      <c r="DS36" s="389"/>
      <c r="DT36" s="389"/>
      <c r="DU36" s="389"/>
      <c r="DV36" s="389"/>
      <c r="DW36" s="389"/>
      <c r="DX36" s="389"/>
      <c r="DY36" s="389"/>
      <c r="DZ36" s="389"/>
      <c r="EA36" s="389"/>
      <c r="EB36" s="389"/>
      <c r="EC36" s="389"/>
      <c r="ED36" s="389"/>
      <c r="EE36" s="389"/>
      <c r="EF36" s="389"/>
      <c r="EG36" s="389"/>
      <c r="EH36" s="389"/>
      <c r="EI36" s="389"/>
      <c r="EJ36" s="389"/>
      <c r="EK36" s="389"/>
      <c r="EL36" s="389"/>
      <c r="EM36" s="389"/>
      <c r="EN36" s="389"/>
      <c r="EO36" s="389"/>
      <c r="EP36" s="389"/>
      <c r="EQ36" s="389"/>
      <c r="ER36" s="389"/>
      <c r="ES36" s="389"/>
      <c r="ET36" s="389"/>
      <c r="EU36" s="389"/>
      <c r="EV36" s="389"/>
      <c r="EW36" s="389"/>
      <c r="EX36" s="389"/>
      <c r="EY36" s="389"/>
      <c r="EZ36" s="389"/>
      <c r="FA36" s="389"/>
      <c r="FB36" s="389"/>
      <c r="FC36" s="389"/>
      <c r="FD36" s="389"/>
      <c r="FE36" s="389"/>
      <c r="FF36" s="389"/>
      <c r="FG36" s="389"/>
      <c r="FH36" s="389"/>
      <c r="FI36" s="389"/>
      <c r="FJ36" s="389"/>
      <c r="FK36" s="389"/>
      <c r="FL36" s="389"/>
      <c r="FM36" s="389"/>
      <c r="FN36" s="389"/>
      <c r="FO36" s="389"/>
      <c r="FP36" s="389"/>
      <c r="FQ36" s="389"/>
      <c r="FR36" s="389"/>
      <c r="FS36" s="389"/>
      <c r="FT36" s="389"/>
      <c r="FU36" s="389"/>
      <c r="FV36" s="389"/>
      <c r="FW36" s="389"/>
      <c r="FX36" s="389"/>
      <c r="FY36" s="639" t="s">
        <v>383</v>
      </c>
      <c r="FZ36" s="640">
        <v>76</v>
      </c>
      <c r="GA36" s="640">
        <v>30289351</v>
      </c>
      <c r="GB36" s="640">
        <v>55</v>
      </c>
      <c r="GC36" s="640" t="s">
        <v>798</v>
      </c>
      <c r="GD36" s="640">
        <v>20</v>
      </c>
      <c r="GE36" s="640">
        <v>1977</v>
      </c>
      <c r="GF36" s="640">
        <v>2</v>
      </c>
      <c r="GG36" s="640" t="s">
        <v>148</v>
      </c>
      <c r="GH36" s="640">
        <v>2</v>
      </c>
      <c r="GI36" s="640">
        <v>2</v>
      </c>
      <c r="GJ36" s="640" t="s">
        <v>148</v>
      </c>
      <c r="GK36" s="640">
        <v>2</v>
      </c>
      <c r="GL36" s="640" t="s">
        <v>781</v>
      </c>
      <c r="GM36" s="640" t="s">
        <v>782</v>
      </c>
      <c r="GN36" s="640">
        <v>66</v>
      </c>
      <c r="GO36" s="640" t="s">
        <v>783</v>
      </c>
      <c r="GP36" s="640">
        <v>0</v>
      </c>
      <c r="GQ36" s="640">
        <v>0</v>
      </c>
      <c r="GR36" s="640">
        <v>4</v>
      </c>
      <c r="GS36" s="640">
        <v>2</v>
      </c>
      <c r="GT36" s="640">
        <v>2</v>
      </c>
      <c r="GU36" s="640" t="s">
        <v>783</v>
      </c>
      <c r="GV36" s="640" t="s">
        <v>783</v>
      </c>
      <c r="GW36" s="640" t="s">
        <v>783</v>
      </c>
      <c r="GX36" s="640" t="s">
        <v>783</v>
      </c>
      <c r="GY36" s="640" t="s">
        <v>783</v>
      </c>
      <c r="GZ36" s="640">
        <v>1649</v>
      </c>
      <c r="HA36" s="640">
        <v>0.33</v>
      </c>
      <c r="HB36" s="640">
        <v>5</v>
      </c>
      <c r="HC36" s="640" t="s">
        <v>783</v>
      </c>
      <c r="HD36" s="640" t="s">
        <v>782</v>
      </c>
      <c r="HE36" s="640">
        <v>75</v>
      </c>
      <c r="HF36" s="640" t="s">
        <v>783</v>
      </c>
      <c r="HG36" s="640">
        <v>0</v>
      </c>
      <c r="HH36" s="640" t="s">
        <v>783</v>
      </c>
      <c r="HI36" s="640">
        <v>0</v>
      </c>
      <c r="HJ36" s="640">
        <v>1</v>
      </c>
      <c r="HK36" s="640">
        <v>40</v>
      </c>
      <c r="HL36" s="640" t="s">
        <v>784</v>
      </c>
      <c r="HM36" s="640" t="s">
        <v>785</v>
      </c>
      <c r="HN36" s="640" t="s">
        <v>783</v>
      </c>
      <c r="HO36" s="640" t="s">
        <v>783</v>
      </c>
      <c r="HP36" s="640" t="s">
        <v>783</v>
      </c>
      <c r="HQ36" s="640" t="s">
        <v>783</v>
      </c>
      <c r="HR36" s="640" t="s">
        <v>783</v>
      </c>
      <c r="HS36" s="640">
        <v>3978977</v>
      </c>
      <c r="HT36" s="640" t="s">
        <v>783</v>
      </c>
      <c r="HU36" s="640" t="s">
        <v>786</v>
      </c>
      <c r="HV36" s="640" t="s">
        <v>787</v>
      </c>
      <c r="HW36" s="640">
        <v>4</v>
      </c>
      <c r="HX36" s="640">
        <v>2014</v>
      </c>
      <c r="HY36" s="640">
        <v>63</v>
      </c>
      <c r="HZ36" s="640">
        <v>0</v>
      </c>
      <c r="IA36" s="640">
        <v>1742</v>
      </c>
      <c r="IB36" s="641">
        <v>41697.500081018516</v>
      </c>
      <c r="IC36" s="640" t="s">
        <v>788</v>
      </c>
      <c r="ID36" s="640">
        <v>3974499</v>
      </c>
      <c r="IE36" s="640">
        <v>2014</v>
      </c>
      <c r="IF36" s="640">
        <v>1712</v>
      </c>
      <c r="IG36" s="640" t="s">
        <v>783</v>
      </c>
      <c r="IH36" s="640" t="s">
        <v>783</v>
      </c>
      <c r="II36" s="640" t="s">
        <v>783</v>
      </c>
      <c r="IJ36" s="640" t="s">
        <v>783</v>
      </c>
      <c r="IK36" s="640" t="s">
        <v>783</v>
      </c>
      <c r="IL36" s="640" t="s">
        <v>783</v>
      </c>
      <c r="IM36" s="640" t="s">
        <v>783</v>
      </c>
      <c r="IN36" s="640" t="s">
        <v>783</v>
      </c>
      <c r="IO36" s="640" t="s">
        <v>783</v>
      </c>
      <c r="IP36" s="640">
        <v>1649</v>
      </c>
      <c r="IQ36" s="641">
        <v>37477.354571759257</v>
      </c>
      <c r="IR36" s="640">
        <v>2</v>
      </c>
      <c r="IS36" s="640" t="s">
        <v>793</v>
      </c>
      <c r="IT36" s="640">
        <v>2</v>
      </c>
      <c r="IU36" s="642">
        <v>41275</v>
      </c>
      <c r="IV36" s="640" t="s">
        <v>783</v>
      </c>
      <c r="IW36" s="640" t="s">
        <v>783</v>
      </c>
      <c r="IX36" s="640" t="s">
        <v>783</v>
      </c>
      <c r="IY36" s="640" t="s">
        <v>781</v>
      </c>
      <c r="IZ36" s="640">
        <v>40</v>
      </c>
      <c r="JA36" s="640" t="s">
        <v>794</v>
      </c>
      <c r="JB36" s="640" t="s">
        <v>783</v>
      </c>
      <c r="JC36" s="640" t="s">
        <v>783</v>
      </c>
      <c r="JD36" s="640" t="s">
        <v>783</v>
      </c>
      <c r="JE36" s="640">
        <v>329509</v>
      </c>
      <c r="JF36" s="640" t="s">
        <v>783</v>
      </c>
      <c r="JG36" s="640" t="s">
        <v>783</v>
      </c>
      <c r="JH36" s="640" t="s">
        <v>802</v>
      </c>
      <c r="JI36" s="640">
        <v>55</v>
      </c>
      <c r="JJ36" s="640" t="s">
        <v>783</v>
      </c>
      <c r="JK36" s="640" t="s">
        <v>783</v>
      </c>
      <c r="JL36" s="640" t="s">
        <v>783</v>
      </c>
      <c r="JM36" s="640" t="s">
        <v>796</v>
      </c>
      <c r="JN36" s="640">
        <v>4</v>
      </c>
      <c r="JO36" s="640">
        <v>3</v>
      </c>
      <c r="JP36" s="640" t="s">
        <v>783</v>
      </c>
      <c r="JQ36" s="640">
        <v>10711928</v>
      </c>
      <c r="JR36" s="640">
        <v>2011</v>
      </c>
      <c r="JS36" s="640">
        <v>3</v>
      </c>
      <c r="JT36" s="640" t="s">
        <v>783</v>
      </c>
      <c r="JU36" s="640" t="s">
        <v>783</v>
      </c>
      <c r="JV36" s="640" t="s">
        <v>903</v>
      </c>
      <c r="JW36" s="643">
        <v>1696.9013620000001</v>
      </c>
      <c r="JY36" s="225"/>
    </row>
    <row r="37" spans="1:285" ht="16" thickBot="1">
      <c r="A37" s="1507" t="s">
        <v>5</v>
      </c>
      <c r="B37" s="79">
        <f t="shared" si="0"/>
        <v>3</v>
      </c>
      <c r="C37" s="871" t="s">
        <v>54</v>
      </c>
      <c r="D37" s="489" t="s">
        <v>185</v>
      </c>
      <c r="E37" s="1129" t="s">
        <v>193</v>
      </c>
      <c r="F37" s="888">
        <v>0.15</v>
      </c>
      <c r="G37" s="120">
        <f t="shared" si="39"/>
        <v>33.590000000000003</v>
      </c>
      <c r="H37" s="47">
        <v>0.15</v>
      </c>
      <c r="I37" s="3"/>
      <c r="J37" s="29"/>
      <c r="K37" s="18" t="s">
        <v>195</v>
      </c>
      <c r="L37" s="5"/>
      <c r="M37" s="170">
        <v>2</v>
      </c>
      <c r="N37" s="71">
        <v>3</v>
      </c>
      <c r="O37" s="739">
        <v>3</v>
      </c>
      <c r="P37" s="1107">
        <f t="shared" si="47"/>
        <v>8</v>
      </c>
      <c r="Q37" s="1108">
        <f t="shared" si="48"/>
        <v>18</v>
      </c>
      <c r="R37" s="46"/>
      <c r="S37" s="3">
        <v>0.15</v>
      </c>
      <c r="T37" s="25"/>
      <c r="U37" s="219">
        <f t="shared" si="44"/>
        <v>11250</v>
      </c>
      <c r="V37" s="219" t="s">
        <v>642</v>
      </c>
      <c r="W37" s="1042">
        <f t="shared" si="40"/>
        <v>11250</v>
      </c>
      <c r="X37" s="537">
        <f t="shared" si="42"/>
        <v>5674.4</v>
      </c>
      <c r="Y37" s="538">
        <f t="shared" si="2"/>
        <v>500</v>
      </c>
      <c r="Z37" s="1090">
        <v>0</v>
      </c>
      <c r="AA37" s="1475">
        <f t="shared" si="43"/>
        <v>3432104.1709777778</v>
      </c>
      <c r="AB37" s="1098"/>
      <c r="AC37" s="600">
        <v>6</v>
      </c>
      <c r="AD37" s="1056">
        <f t="shared" si="4"/>
        <v>2974.3999999999996</v>
      </c>
      <c r="AE37" s="1063">
        <v>0.25</v>
      </c>
      <c r="AF37" s="747">
        <f t="shared" si="5"/>
        <v>2700</v>
      </c>
      <c r="AG37" s="600"/>
      <c r="AH37" s="1056">
        <f t="shared" si="6"/>
        <v>0</v>
      </c>
      <c r="AI37" s="1070"/>
      <c r="AJ37" s="747">
        <f t="shared" si="7"/>
        <v>0</v>
      </c>
      <c r="AK37" s="1051"/>
      <c r="AL37" s="270">
        <v>0</v>
      </c>
      <c r="AM37" s="902"/>
      <c r="AN37" s="902">
        <v>2024</v>
      </c>
      <c r="AO37" s="18" t="str">
        <f t="shared" si="8"/>
        <v xml:space="preserve"> </v>
      </c>
      <c r="AP37" s="747" t="str">
        <f t="shared" si="9"/>
        <v xml:space="preserve"> </v>
      </c>
      <c r="AQ37" s="4" t="str">
        <f t="shared" si="10"/>
        <v xml:space="preserve"> </v>
      </c>
      <c r="AR37" s="747" t="str">
        <f t="shared" si="11"/>
        <v xml:space="preserve"> </v>
      </c>
      <c r="AS37" s="4" t="str">
        <f t="shared" si="12"/>
        <v xml:space="preserve"> </v>
      </c>
      <c r="AT37" s="747" t="str">
        <f t="shared" si="13"/>
        <v xml:space="preserve"> </v>
      </c>
      <c r="AU37" s="4" t="str">
        <f t="shared" si="14"/>
        <v xml:space="preserve"> </v>
      </c>
      <c r="AV37" s="747" t="str">
        <f t="shared" si="15"/>
        <v xml:space="preserve"> </v>
      </c>
      <c r="AW37" s="4" t="str">
        <f t="shared" si="16"/>
        <v xml:space="preserve"> </v>
      </c>
      <c r="AX37" s="747" t="str">
        <f t="shared" si="17"/>
        <v xml:space="preserve"> </v>
      </c>
      <c r="AY37" s="4" t="str">
        <f t="shared" si="18"/>
        <v xml:space="preserve"> </v>
      </c>
      <c r="AZ37" s="747" t="str">
        <f t="shared" si="19"/>
        <v xml:space="preserve"> </v>
      </c>
      <c r="BA37" s="4">
        <f t="shared" si="20"/>
        <v>0.15</v>
      </c>
      <c r="BB37" s="747">
        <f t="shared" si="21"/>
        <v>0</v>
      </c>
      <c r="BC37" s="4" t="str">
        <f t="shared" si="22"/>
        <v xml:space="preserve"> </v>
      </c>
      <c r="BD37" s="747" t="str">
        <f t="shared" si="23"/>
        <v xml:space="preserve"> </v>
      </c>
      <c r="BE37" s="4" t="str">
        <f t="shared" si="24"/>
        <v xml:space="preserve"> </v>
      </c>
      <c r="BF37" s="747" t="str">
        <f t="shared" si="25"/>
        <v xml:space="preserve"> </v>
      </c>
      <c r="BG37" s="4" t="str">
        <f t="shared" si="26"/>
        <v xml:space="preserve"> </v>
      </c>
      <c r="BH37" s="747" t="str">
        <f t="shared" si="27"/>
        <v xml:space="preserve"> </v>
      </c>
      <c r="BI37" s="4" t="str">
        <f t="shared" si="28"/>
        <v xml:space="preserve"> </v>
      </c>
      <c r="BJ37" s="747" t="str">
        <f t="shared" si="29"/>
        <v xml:space="preserve"> </v>
      </c>
      <c r="BK37" s="4" t="str">
        <f t="shared" si="30"/>
        <v xml:space="preserve"> </v>
      </c>
      <c r="BL37" s="747" t="str">
        <f t="shared" si="31"/>
        <v xml:space="preserve"> </v>
      </c>
      <c r="BM37" s="4" t="str">
        <f t="shared" si="32"/>
        <v xml:space="preserve"> </v>
      </c>
      <c r="BN37" s="747" t="str">
        <f t="shared" si="33"/>
        <v xml:space="preserve"> </v>
      </c>
      <c r="BO37" s="4" t="str">
        <f t="shared" si="34"/>
        <v xml:space="preserve"> </v>
      </c>
      <c r="BP37" s="747" t="str">
        <f t="shared" si="35"/>
        <v xml:space="preserve"> </v>
      </c>
      <c r="BQ37" s="4" t="str">
        <f t="shared" si="36"/>
        <v xml:space="preserve"> </v>
      </c>
      <c r="BR37" s="747" t="str">
        <f t="shared" si="37"/>
        <v xml:space="preserve"> </v>
      </c>
      <c r="BS37" s="133" t="s">
        <v>264</v>
      </c>
      <c r="BT37" s="133"/>
      <c r="BU37" s="389"/>
      <c r="BV37" s="389"/>
      <c r="BW37" s="389"/>
      <c r="BX37" s="389"/>
      <c r="BY37" s="389"/>
      <c r="BZ37" s="389"/>
      <c r="CA37" s="389"/>
      <c r="CB37" s="389"/>
      <c r="CC37" s="163">
        <f t="shared" si="38"/>
        <v>0</v>
      </c>
      <c r="CD37" s="389"/>
      <c r="CE37" s="389"/>
      <c r="CF37" s="389"/>
      <c r="CG37" s="389"/>
      <c r="CH37" s="389"/>
      <c r="CI37" s="389"/>
      <c r="CJ37" s="389"/>
      <c r="CK37" s="389"/>
      <c r="CL37" s="389"/>
      <c r="CM37" s="389"/>
      <c r="CN37" s="389"/>
      <c r="CO37" s="389"/>
      <c r="CP37" s="389"/>
      <c r="CQ37" s="389"/>
      <c r="CR37" s="389"/>
      <c r="CS37" s="389"/>
      <c r="CT37" s="389"/>
      <c r="CU37" s="389"/>
      <c r="CV37" s="389"/>
      <c r="CW37" s="389"/>
      <c r="CX37" s="389"/>
      <c r="CY37" s="389"/>
      <c r="CZ37" s="389"/>
      <c r="DA37" s="389"/>
      <c r="DB37" s="389"/>
      <c r="DC37" s="389"/>
      <c r="DD37" s="389"/>
      <c r="DE37" s="389"/>
      <c r="DF37" s="389"/>
      <c r="DG37" s="389"/>
      <c r="DH37" s="389"/>
      <c r="DI37" s="389"/>
      <c r="DJ37" s="389"/>
      <c r="DK37" s="389"/>
      <c r="DL37" s="389"/>
      <c r="DM37" s="389"/>
      <c r="DN37" s="389"/>
      <c r="DO37" s="389"/>
      <c r="DP37" s="389"/>
      <c r="DQ37" s="389"/>
      <c r="DR37" s="389"/>
      <c r="DS37" s="389"/>
      <c r="DT37" s="389"/>
      <c r="DU37" s="389"/>
      <c r="DV37" s="389"/>
      <c r="DW37" s="389"/>
      <c r="DX37" s="389"/>
      <c r="DY37" s="389"/>
      <c r="DZ37" s="389"/>
      <c r="EA37" s="389"/>
      <c r="EB37" s="389"/>
      <c r="EC37" s="389"/>
      <c r="ED37" s="389"/>
      <c r="EE37" s="389"/>
      <c r="EF37" s="389"/>
      <c r="EG37" s="389"/>
      <c r="EH37" s="389"/>
      <c r="EI37" s="389"/>
      <c r="EJ37" s="389"/>
      <c r="EK37" s="389"/>
      <c r="EL37" s="389"/>
      <c r="EM37" s="389"/>
      <c r="EN37" s="389"/>
      <c r="EO37" s="389"/>
      <c r="EP37" s="389"/>
      <c r="EQ37" s="389"/>
      <c r="ER37" s="389"/>
      <c r="ES37" s="389"/>
      <c r="ET37" s="389"/>
      <c r="EU37" s="389"/>
      <c r="EV37" s="389"/>
      <c r="EW37" s="389"/>
      <c r="EX37" s="389"/>
      <c r="EY37" s="389"/>
      <c r="EZ37" s="389"/>
      <c r="FA37" s="389"/>
      <c r="FB37" s="389"/>
      <c r="FC37" s="389"/>
      <c r="FD37" s="389"/>
      <c r="FE37" s="389"/>
      <c r="FF37" s="389"/>
      <c r="FG37" s="389"/>
      <c r="FH37" s="389"/>
      <c r="FI37" s="389"/>
      <c r="FJ37" s="389"/>
      <c r="FK37" s="389"/>
      <c r="FL37" s="389"/>
      <c r="FM37" s="389"/>
      <c r="FN37" s="389"/>
      <c r="FO37" s="389"/>
      <c r="FP37" s="389"/>
      <c r="FQ37" s="389"/>
      <c r="FR37" s="389"/>
      <c r="FS37" s="389"/>
      <c r="FT37" s="389"/>
      <c r="FU37" s="389"/>
      <c r="FV37" s="389"/>
      <c r="FW37" s="389"/>
      <c r="FX37" s="389"/>
      <c r="FY37" s="639" t="s">
        <v>383</v>
      </c>
      <c r="FZ37" s="640">
        <v>95</v>
      </c>
      <c r="GA37" s="640">
        <v>31686745</v>
      </c>
      <c r="GB37" s="640">
        <v>55</v>
      </c>
      <c r="GC37" s="640" t="s">
        <v>798</v>
      </c>
      <c r="GD37" s="640">
        <v>16</v>
      </c>
      <c r="GE37" s="640">
        <v>1977</v>
      </c>
      <c r="GF37" s="640">
        <v>2</v>
      </c>
      <c r="GG37" s="640" t="s">
        <v>148</v>
      </c>
      <c r="GH37" s="640">
        <v>1</v>
      </c>
      <c r="GI37" s="640">
        <v>2</v>
      </c>
      <c r="GJ37" s="640" t="s">
        <v>148</v>
      </c>
      <c r="GK37" s="640">
        <v>1</v>
      </c>
      <c r="GL37" s="640" t="s">
        <v>781</v>
      </c>
      <c r="GM37" s="640" t="s">
        <v>782</v>
      </c>
      <c r="GN37" s="640">
        <v>66</v>
      </c>
      <c r="GO37" s="640" t="s">
        <v>783</v>
      </c>
      <c r="GP37" s="640">
        <v>0</v>
      </c>
      <c r="GQ37" s="640">
        <v>0</v>
      </c>
      <c r="GR37" s="640">
        <v>4</v>
      </c>
      <c r="GS37" s="640">
        <v>2</v>
      </c>
      <c r="GT37" s="640">
        <v>2</v>
      </c>
      <c r="GU37" s="640" t="s">
        <v>783</v>
      </c>
      <c r="GV37" s="640" t="s">
        <v>783</v>
      </c>
      <c r="GW37" s="640" t="s">
        <v>783</v>
      </c>
      <c r="GX37" s="640" t="s">
        <v>783</v>
      </c>
      <c r="GY37" s="640" t="s">
        <v>783</v>
      </c>
      <c r="GZ37" s="640">
        <v>1649</v>
      </c>
      <c r="HA37" s="640">
        <v>0.89</v>
      </c>
      <c r="HB37" s="640">
        <v>5</v>
      </c>
      <c r="HC37" s="640" t="s">
        <v>783</v>
      </c>
      <c r="HD37" s="640" t="s">
        <v>786</v>
      </c>
      <c r="HE37" s="640">
        <v>290</v>
      </c>
      <c r="HF37" s="640">
        <v>2014</v>
      </c>
      <c r="HG37" s="640">
        <v>0</v>
      </c>
      <c r="HH37" s="640" t="s">
        <v>783</v>
      </c>
      <c r="HI37" s="640">
        <v>0</v>
      </c>
      <c r="HJ37" s="640">
        <v>1</v>
      </c>
      <c r="HK37" s="640">
        <v>40</v>
      </c>
      <c r="HL37" s="640" t="s">
        <v>784</v>
      </c>
      <c r="HM37" s="640" t="s">
        <v>785</v>
      </c>
      <c r="HN37" s="640" t="s">
        <v>783</v>
      </c>
      <c r="HO37" s="640" t="s">
        <v>783</v>
      </c>
      <c r="HP37" s="640" t="s">
        <v>783</v>
      </c>
      <c r="HQ37" s="640" t="s">
        <v>783</v>
      </c>
      <c r="HR37" s="640" t="s">
        <v>783</v>
      </c>
      <c r="HS37" s="640">
        <v>3980124</v>
      </c>
      <c r="HT37" s="640" t="s">
        <v>783</v>
      </c>
      <c r="HU37" s="640" t="s">
        <v>786</v>
      </c>
      <c r="HV37" s="640" t="s">
        <v>787</v>
      </c>
      <c r="HW37" s="640">
        <v>4</v>
      </c>
      <c r="HX37" s="640">
        <v>2016</v>
      </c>
      <c r="HY37" s="640">
        <v>63</v>
      </c>
      <c r="HZ37" s="640">
        <v>0</v>
      </c>
      <c r="IA37" s="640">
        <v>4699</v>
      </c>
      <c r="IB37" s="641">
        <v>42145.440995370373</v>
      </c>
      <c r="IC37" s="640" t="s">
        <v>788</v>
      </c>
      <c r="ID37" s="640">
        <v>3975646</v>
      </c>
      <c r="IE37" s="640">
        <v>2014</v>
      </c>
      <c r="IF37" s="640">
        <v>1712</v>
      </c>
      <c r="IG37" s="640" t="s">
        <v>783</v>
      </c>
      <c r="IH37" s="640" t="s">
        <v>783</v>
      </c>
      <c r="II37" s="640" t="s">
        <v>783</v>
      </c>
      <c r="IJ37" s="640" t="s">
        <v>783</v>
      </c>
      <c r="IK37" s="640" t="s">
        <v>783</v>
      </c>
      <c r="IL37" s="640" t="s">
        <v>783</v>
      </c>
      <c r="IM37" s="640" t="s">
        <v>783</v>
      </c>
      <c r="IN37" s="640" t="s">
        <v>783</v>
      </c>
      <c r="IO37" s="640" t="s">
        <v>783</v>
      </c>
      <c r="IP37" s="640">
        <v>1649</v>
      </c>
      <c r="IQ37" s="641">
        <v>37477.354571759257</v>
      </c>
      <c r="IR37" s="640">
        <v>2</v>
      </c>
      <c r="IS37" s="640" t="s">
        <v>793</v>
      </c>
      <c r="IT37" s="640">
        <v>2</v>
      </c>
      <c r="IU37" s="642">
        <v>41275</v>
      </c>
      <c r="IV37" s="640" t="s">
        <v>783</v>
      </c>
      <c r="IW37" s="640" t="s">
        <v>783</v>
      </c>
      <c r="IX37" s="640" t="s">
        <v>783</v>
      </c>
      <c r="IY37" s="640" t="s">
        <v>781</v>
      </c>
      <c r="IZ37" s="640">
        <v>40</v>
      </c>
      <c r="JA37" s="640" t="s">
        <v>794</v>
      </c>
      <c r="JB37" s="640" t="s">
        <v>783</v>
      </c>
      <c r="JC37" s="640" t="s">
        <v>783</v>
      </c>
      <c r="JD37" s="640" t="s">
        <v>783</v>
      </c>
      <c r="JE37" s="640">
        <v>329509</v>
      </c>
      <c r="JF37" s="640" t="s">
        <v>783</v>
      </c>
      <c r="JG37" s="640" t="s">
        <v>783</v>
      </c>
      <c r="JH37" s="640" t="s">
        <v>802</v>
      </c>
      <c r="JI37" s="640">
        <v>55</v>
      </c>
      <c r="JJ37" s="640">
        <v>630191</v>
      </c>
      <c r="JK37" s="640" t="s">
        <v>783</v>
      </c>
      <c r="JL37" s="640" t="s">
        <v>783</v>
      </c>
      <c r="JM37" s="640" t="s">
        <v>796</v>
      </c>
      <c r="JN37" s="640">
        <v>4</v>
      </c>
      <c r="JO37" s="640">
        <v>3</v>
      </c>
      <c r="JP37" s="640" t="s">
        <v>783</v>
      </c>
      <c r="JQ37" s="640">
        <v>10711928</v>
      </c>
      <c r="JR37" s="640">
        <v>2011</v>
      </c>
      <c r="JS37" s="640">
        <v>3</v>
      </c>
      <c r="JT37" s="640" t="s">
        <v>783</v>
      </c>
      <c r="JU37" s="640" t="s">
        <v>783</v>
      </c>
      <c r="JV37" s="640" t="s">
        <v>904</v>
      </c>
      <c r="JW37" s="643">
        <v>4636.1337190000004</v>
      </c>
      <c r="JY37" s="225"/>
    </row>
    <row r="38" spans="1:285" ht="16" thickBot="1">
      <c r="A38" s="905" t="s">
        <v>5</v>
      </c>
      <c r="B38" s="79">
        <f t="shared" si="0"/>
        <v>1</v>
      </c>
      <c r="C38" s="871" t="s">
        <v>54</v>
      </c>
      <c r="D38" s="489" t="s">
        <v>185</v>
      </c>
      <c r="E38" s="1129" t="s">
        <v>193</v>
      </c>
      <c r="F38" s="888">
        <v>0.45</v>
      </c>
      <c r="G38" s="120">
        <f t="shared" si="39"/>
        <v>34.040000000000006</v>
      </c>
      <c r="H38" s="47"/>
      <c r="I38" s="3">
        <v>0.45</v>
      </c>
      <c r="J38" s="29"/>
      <c r="K38" s="18" t="s">
        <v>195</v>
      </c>
      <c r="L38" s="5"/>
      <c r="M38" s="170">
        <v>2</v>
      </c>
      <c r="N38" s="71">
        <v>3</v>
      </c>
      <c r="O38" s="739">
        <v>3</v>
      </c>
      <c r="P38" s="1107">
        <f t="shared" si="47"/>
        <v>8</v>
      </c>
      <c r="Q38" s="1108">
        <f t="shared" si="48"/>
        <v>18</v>
      </c>
      <c r="R38" s="46"/>
      <c r="S38" s="3">
        <v>0.45</v>
      </c>
      <c r="T38" s="25"/>
      <c r="U38" s="219">
        <f t="shared" si="44"/>
        <v>33750</v>
      </c>
      <c r="V38" s="219" t="s">
        <v>642</v>
      </c>
      <c r="W38" s="1042">
        <f t="shared" si="40"/>
        <v>33750</v>
      </c>
      <c r="X38" s="537">
        <f t="shared" si="42"/>
        <v>17023.199999999997</v>
      </c>
      <c r="Y38" s="538">
        <f t="shared" si="2"/>
        <v>500</v>
      </c>
      <c r="Z38" s="1090">
        <f t="shared" si="3"/>
        <v>51273.2</v>
      </c>
      <c r="AA38" s="1475">
        <f t="shared" si="43"/>
        <v>3483377.370977778</v>
      </c>
      <c r="AB38" s="1098"/>
      <c r="AC38" s="600">
        <v>6</v>
      </c>
      <c r="AD38" s="1056">
        <f t="shared" si="4"/>
        <v>8923.1999999999989</v>
      </c>
      <c r="AE38" s="1063">
        <v>0.25</v>
      </c>
      <c r="AF38" s="747">
        <f t="shared" si="5"/>
        <v>8100</v>
      </c>
      <c r="AG38" s="600"/>
      <c r="AH38" s="1056">
        <f t="shared" si="6"/>
        <v>0</v>
      </c>
      <c r="AI38" s="1070"/>
      <c r="AJ38" s="747">
        <f t="shared" si="7"/>
        <v>0</v>
      </c>
      <c r="AK38" s="1051"/>
      <c r="AL38" s="270">
        <v>0</v>
      </c>
      <c r="AM38" s="902"/>
      <c r="AN38" s="902">
        <v>2024</v>
      </c>
      <c r="AO38" s="18" t="str">
        <f t="shared" si="8"/>
        <v xml:space="preserve"> </v>
      </c>
      <c r="AP38" s="747" t="str">
        <f t="shared" si="9"/>
        <v xml:space="preserve"> </v>
      </c>
      <c r="AQ38" s="4" t="str">
        <f t="shared" si="10"/>
        <v xml:space="preserve"> </v>
      </c>
      <c r="AR38" s="747" t="str">
        <f t="shared" si="11"/>
        <v xml:space="preserve"> </v>
      </c>
      <c r="AS38" s="4" t="str">
        <f t="shared" si="12"/>
        <v xml:space="preserve"> </v>
      </c>
      <c r="AT38" s="747" t="str">
        <f t="shared" si="13"/>
        <v xml:space="preserve"> </v>
      </c>
      <c r="AU38" s="4" t="str">
        <f t="shared" si="14"/>
        <v xml:space="preserve"> </v>
      </c>
      <c r="AV38" s="747" t="str">
        <f t="shared" si="15"/>
        <v xml:space="preserve"> </v>
      </c>
      <c r="AW38" s="4" t="str">
        <f t="shared" si="16"/>
        <v xml:space="preserve"> </v>
      </c>
      <c r="AX38" s="747" t="str">
        <f t="shared" si="17"/>
        <v xml:space="preserve"> </v>
      </c>
      <c r="AY38" s="4" t="str">
        <f t="shared" si="18"/>
        <v xml:space="preserve"> </v>
      </c>
      <c r="AZ38" s="747" t="str">
        <f t="shared" si="19"/>
        <v xml:space="preserve"> </v>
      </c>
      <c r="BA38" s="4">
        <f t="shared" si="20"/>
        <v>0.45</v>
      </c>
      <c r="BB38" s="747">
        <f t="shared" si="21"/>
        <v>51273.2</v>
      </c>
      <c r="BC38" s="4" t="str">
        <f t="shared" si="22"/>
        <v xml:space="preserve"> </v>
      </c>
      <c r="BD38" s="747" t="str">
        <f t="shared" si="23"/>
        <v xml:space="preserve"> </v>
      </c>
      <c r="BE38" s="4" t="str">
        <f t="shared" si="24"/>
        <v xml:space="preserve"> </v>
      </c>
      <c r="BF38" s="747" t="str">
        <f t="shared" si="25"/>
        <v xml:space="preserve"> </v>
      </c>
      <c r="BG38" s="4" t="str">
        <f t="shared" si="26"/>
        <v xml:space="preserve"> </v>
      </c>
      <c r="BH38" s="747" t="str">
        <f t="shared" si="27"/>
        <v xml:space="preserve"> </v>
      </c>
      <c r="BI38" s="4" t="str">
        <f t="shared" si="28"/>
        <v xml:space="preserve"> </v>
      </c>
      <c r="BJ38" s="747" t="str">
        <f t="shared" si="29"/>
        <v xml:space="preserve"> </v>
      </c>
      <c r="BK38" s="4" t="str">
        <f t="shared" si="30"/>
        <v xml:space="preserve"> </v>
      </c>
      <c r="BL38" s="747" t="str">
        <f t="shared" si="31"/>
        <v xml:space="preserve"> </v>
      </c>
      <c r="BM38" s="4" t="str">
        <f t="shared" si="32"/>
        <v xml:space="preserve"> </v>
      </c>
      <c r="BN38" s="747" t="str">
        <f t="shared" si="33"/>
        <v xml:space="preserve"> </v>
      </c>
      <c r="BO38" s="4" t="str">
        <f t="shared" si="34"/>
        <v xml:space="preserve"> </v>
      </c>
      <c r="BP38" s="747" t="str">
        <f t="shared" si="35"/>
        <v xml:space="preserve"> </v>
      </c>
      <c r="BQ38" s="4" t="str">
        <f t="shared" si="36"/>
        <v xml:space="preserve"> </v>
      </c>
      <c r="BR38" s="747" t="str">
        <f t="shared" si="37"/>
        <v xml:space="preserve"> </v>
      </c>
      <c r="BS38" s="133" t="s">
        <v>264</v>
      </c>
      <c r="BT38" s="133"/>
      <c r="BU38" s="389"/>
      <c r="BV38" s="389"/>
      <c r="BW38" s="389"/>
      <c r="BX38" s="389"/>
      <c r="BY38" s="389"/>
      <c r="BZ38" s="389"/>
      <c r="CA38" s="389"/>
      <c r="CB38" s="389"/>
      <c r="CC38" s="163">
        <f t="shared" si="38"/>
        <v>0</v>
      </c>
      <c r="CD38" s="389"/>
      <c r="CE38" s="389"/>
      <c r="CF38" s="389"/>
      <c r="CG38" s="389"/>
      <c r="CH38" s="389"/>
      <c r="CI38" s="389"/>
      <c r="CJ38" s="389"/>
      <c r="CK38" s="389"/>
      <c r="CL38" s="389"/>
      <c r="CM38" s="389"/>
      <c r="CN38" s="389"/>
      <c r="CO38" s="389"/>
      <c r="CP38" s="389"/>
      <c r="CQ38" s="389"/>
      <c r="CR38" s="389"/>
      <c r="CS38" s="389"/>
      <c r="CT38" s="389"/>
      <c r="CU38" s="389"/>
      <c r="CV38" s="389"/>
      <c r="CW38" s="389"/>
      <c r="CX38" s="389"/>
      <c r="CY38" s="389"/>
      <c r="CZ38" s="389"/>
      <c r="DA38" s="389"/>
      <c r="DB38" s="389"/>
      <c r="DC38" s="389"/>
      <c r="DD38" s="389"/>
      <c r="DE38" s="389"/>
      <c r="DF38" s="389"/>
      <c r="DG38" s="389"/>
      <c r="DH38" s="389"/>
      <c r="DI38" s="389"/>
      <c r="DJ38" s="389"/>
      <c r="DK38" s="389"/>
      <c r="DL38" s="389"/>
      <c r="DM38" s="389"/>
      <c r="DN38" s="389"/>
      <c r="DO38" s="389"/>
      <c r="DP38" s="389"/>
      <c r="DQ38" s="389"/>
      <c r="DR38" s="389"/>
      <c r="DS38" s="389"/>
      <c r="DT38" s="389"/>
      <c r="DU38" s="389"/>
      <c r="DV38" s="389"/>
      <c r="DW38" s="389"/>
      <c r="DX38" s="389"/>
      <c r="DY38" s="389"/>
      <c r="DZ38" s="389"/>
      <c r="EA38" s="389"/>
      <c r="EB38" s="389"/>
      <c r="EC38" s="389"/>
      <c r="ED38" s="389"/>
      <c r="EE38" s="389"/>
      <c r="EF38" s="389"/>
      <c r="EG38" s="389"/>
      <c r="EH38" s="389"/>
      <c r="EI38" s="389"/>
      <c r="EJ38" s="389"/>
      <c r="EK38" s="389"/>
      <c r="EL38" s="389"/>
      <c r="EM38" s="389"/>
      <c r="EN38" s="389"/>
      <c r="EO38" s="389"/>
      <c r="EP38" s="389"/>
      <c r="EQ38" s="389"/>
      <c r="ER38" s="389"/>
      <c r="ES38" s="389"/>
      <c r="ET38" s="389"/>
      <c r="EU38" s="389"/>
      <c r="EV38" s="389"/>
      <c r="EW38" s="389"/>
      <c r="EX38" s="389"/>
      <c r="EY38" s="389"/>
      <c r="EZ38" s="389"/>
      <c r="FA38" s="389"/>
      <c r="FB38" s="389"/>
      <c r="FC38" s="389"/>
      <c r="FD38" s="389"/>
      <c r="FE38" s="389"/>
      <c r="FF38" s="389"/>
      <c r="FG38" s="389"/>
      <c r="FH38" s="389"/>
      <c r="FI38" s="389"/>
      <c r="FJ38" s="389"/>
      <c r="FK38" s="389"/>
      <c r="FL38" s="389"/>
      <c r="FM38" s="389"/>
      <c r="FN38" s="389"/>
      <c r="FO38" s="389"/>
      <c r="FP38" s="389"/>
      <c r="FQ38" s="389"/>
      <c r="FR38" s="389"/>
      <c r="FS38" s="389"/>
      <c r="FT38" s="389"/>
      <c r="FU38" s="389"/>
      <c r="FV38" s="389"/>
      <c r="FW38" s="389"/>
      <c r="FX38" s="389"/>
      <c r="FY38" s="1226" t="s">
        <v>383</v>
      </c>
      <c r="FZ38" s="1234">
        <v>211</v>
      </c>
      <c r="GA38" s="1234">
        <v>30289347</v>
      </c>
      <c r="GB38" s="1234">
        <v>55</v>
      </c>
      <c r="GC38" s="1234" t="s">
        <v>798</v>
      </c>
      <c r="GD38" s="1234">
        <v>16</v>
      </c>
      <c r="GE38" s="1234">
        <v>1977</v>
      </c>
      <c r="GF38" s="1234">
        <v>2</v>
      </c>
      <c r="GG38" s="1234" t="s">
        <v>148</v>
      </c>
      <c r="GH38" s="1234">
        <v>1</v>
      </c>
      <c r="GI38" s="1234">
        <v>2</v>
      </c>
      <c r="GJ38" s="1234" t="s">
        <v>148</v>
      </c>
      <c r="GK38" s="1234">
        <v>1</v>
      </c>
      <c r="GL38" s="1234" t="s">
        <v>781</v>
      </c>
      <c r="GM38" s="1234" t="s">
        <v>782</v>
      </c>
      <c r="GN38" s="1234">
        <v>66</v>
      </c>
      <c r="GO38" s="1234" t="s">
        <v>783</v>
      </c>
      <c r="GP38" s="1234">
        <v>0</v>
      </c>
      <c r="GQ38" s="1234">
        <v>0</v>
      </c>
      <c r="GR38" s="1234">
        <v>4</v>
      </c>
      <c r="GS38" s="1234">
        <v>2</v>
      </c>
      <c r="GT38" s="1234">
        <v>3</v>
      </c>
      <c r="GU38" s="1234" t="s">
        <v>783</v>
      </c>
      <c r="GV38" s="1234" t="s">
        <v>783</v>
      </c>
      <c r="GW38" s="1234" t="s">
        <v>783</v>
      </c>
      <c r="GX38" s="1234" t="s">
        <v>783</v>
      </c>
      <c r="GY38" s="1234" t="s">
        <v>783</v>
      </c>
      <c r="GZ38" s="1234">
        <v>1649</v>
      </c>
      <c r="HA38" s="1234">
        <v>0.08</v>
      </c>
      <c r="HB38" s="1234">
        <v>5</v>
      </c>
      <c r="HC38" s="1234" t="s">
        <v>783</v>
      </c>
      <c r="HD38" s="1234" t="s">
        <v>782</v>
      </c>
      <c r="HE38" s="1234">
        <v>75</v>
      </c>
      <c r="HF38" s="1234" t="s">
        <v>783</v>
      </c>
      <c r="HG38" s="1234">
        <v>0</v>
      </c>
      <c r="HH38" s="1234" t="s">
        <v>783</v>
      </c>
      <c r="HI38" s="1234">
        <v>0</v>
      </c>
      <c r="HJ38" s="1234">
        <v>1</v>
      </c>
      <c r="HK38" s="1234">
        <v>40</v>
      </c>
      <c r="HL38" s="1234" t="s">
        <v>784</v>
      </c>
      <c r="HM38" s="1234" t="s">
        <v>785</v>
      </c>
      <c r="HN38" s="1234" t="s">
        <v>783</v>
      </c>
      <c r="HO38" s="1234" t="s">
        <v>783</v>
      </c>
      <c r="HP38" s="1234" t="s">
        <v>783</v>
      </c>
      <c r="HQ38" s="1234" t="s">
        <v>783</v>
      </c>
      <c r="HR38" s="1234" t="s">
        <v>783</v>
      </c>
      <c r="HS38" s="1234">
        <v>3978975</v>
      </c>
      <c r="HT38" s="1234" t="s">
        <v>783</v>
      </c>
      <c r="HU38" s="1234" t="s">
        <v>786</v>
      </c>
      <c r="HV38" s="1234" t="s">
        <v>787</v>
      </c>
      <c r="HW38" s="1234">
        <v>4</v>
      </c>
      <c r="HX38" s="1234">
        <v>2014</v>
      </c>
      <c r="HY38" s="1234">
        <v>63</v>
      </c>
      <c r="HZ38" s="1234">
        <v>0</v>
      </c>
      <c r="IA38" s="1234">
        <v>422</v>
      </c>
      <c r="IB38" s="1242">
        <v>41697.500081018516</v>
      </c>
      <c r="IC38" s="1234" t="s">
        <v>788</v>
      </c>
      <c r="ID38" s="1234">
        <v>3974497</v>
      </c>
      <c r="IE38" s="1234">
        <v>2014</v>
      </c>
      <c r="IF38" s="1234">
        <v>1712</v>
      </c>
      <c r="IG38" s="1234" t="s">
        <v>783</v>
      </c>
      <c r="IH38" s="1234" t="s">
        <v>783</v>
      </c>
      <c r="II38" s="1234" t="s">
        <v>783</v>
      </c>
      <c r="IJ38" s="1234" t="s">
        <v>783</v>
      </c>
      <c r="IK38" s="1234" t="s">
        <v>783</v>
      </c>
      <c r="IL38" s="1234" t="s">
        <v>783</v>
      </c>
      <c r="IM38" s="1234" t="s">
        <v>783</v>
      </c>
      <c r="IN38" s="1234" t="s">
        <v>783</v>
      </c>
      <c r="IO38" s="1234" t="s">
        <v>783</v>
      </c>
      <c r="IP38" s="1234">
        <v>1649</v>
      </c>
      <c r="IQ38" s="1242">
        <v>37477.354571759257</v>
      </c>
      <c r="IR38" s="1234">
        <v>2</v>
      </c>
      <c r="IS38" s="1234" t="s">
        <v>793</v>
      </c>
      <c r="IT38" s="1234">
        <v>3</v>
      </c>
      <c r="IU38" s="1250">
        <v>41275</v>
      </c>
      <c r="IV38" s="1234" t="s">
        <v>783</v>
      </c>
      <c r="IW38" s="1234" t="s">
        <v>783</v>
      </c>
      <c r="IX38" s="1234" t="s">
        <v>783</v>
      </c>
      <c r="IY38" s="1234" t="s">
        <v>781</v>
      </c>
      <c r="IZ38" s="1234">
        <v>40</v>
      </c>
      <c r="JA38" s="1234" t="s">
        <v>794</v>
      </c>
      <c r="JB38" s="1234" t="s">
        <v>783</v>
      </c>
      <c r="JC38" s="1234" t="s">
        <v>783</v>
      </c>
      <c r="JD38" s="1234" t="s">
        <v>783</v>
      </c>
      <c r="JE38" s="1234">
        <v>329509</v>
      </c>
      <c r="JF38" s="1234" t="s">
        <v>783</v>
      </c>
      <c r="JG38" s="1234" t="s">
        <v>783</v>
      </c>
      <c r="JH38" s="1234" t="s">
        <v>804</v>
      </c>
      <c r="JI38" s="1234">
        <v>55</v>
      </c>
      <c r="JJ38" s="1234" t="s">
        <v>783</v>
      </c>
      <c r="JK38" s="1234" t="s">
        <v>783</v>
      </c>
      <c r="JL38" s="1234" t="s">
        <v>783</v>
      </c>
      <c r="JM38" s="1234" t="s">
        <v>796</v>
      </c>
      <c r="JN38" s="1234">
        <v>4</v>
      </c>
      <c r="JO38" s="1234">
        <v>3</v>
      </c>
      <c r="JP38" s="1234" t="s">
        <v>783</v>
      </c>
      <c r="JQ38" s="1234">
        <v>10711928</v>
      </c>
      <c r="JR38" s="1234">
        <v>2011</v>
      </c>
      <c r="JS38" s="1234">
        <v>3</v>
      </c>
      <c r="JT38" s="1234" t="s">
        <v>783</v>
      </c>
      <c r="JU38" s="1234" t="s">
        <v>783</v>
      </c>
      <c r="JV38" s="1234" t="s">
        <v>905</v>
      </c>
      <c r="JW38" s="1258">
        <v>444.68843299999997</v>
      </c>
      <c r="JX38">
        <f>SUM(JW33:JW38)</f>
        <v>13531.071209999998</v>
      </c>
      <c r="JY38" s="225">
        <v>4.5754464189393946</v>
      </c>
    </row>
    <row r="39" spans="1:285" ht="16" thickBot="1">
      <c r="A39" s="905" t="s">
        <v>5</v>
      </c>
      <c r="B39" s="79">
        <f t="shared" si="0"/>
        <v>1</v>
      </c>
      <c r="C39" s="871" t="s">
        <v>57</v>
      </c>
      <c r="D39" s="489" t="s">
        <v>141</v>
      </c>
      <c r="E39" s="1129" t="s">
        <v>158</v>
      </c>
      <c r="F39" s="888">
        <v>0.4</v>
      </c>
      <c r="G39" s="120">
        <f t="shared" si="39"/>
        <v>34.440000000000005</v>
      </c>
      <c r="H39" s="46"/>
      <c r="I39" s="3">
        <v>0.4</v>
      </c>
      <c r="J39" s="29"/>
      <c r="K39" s="18"/>
      <c r="L39" s="5"/>
      <c r="M39" s="170">
        <v>1</v>
      </c>
      <c r="N39" s="71">
        <v>3</v>
      </c>
      <c r="O39" s="739">
        <v>4</v>
      </c>
      <c r="P39" s="1107">
        <f t="shared" si="47"/>
        <v>8</v>
      </c>
      <c r="Q39" s="1108">
        <f t="shared" si="48"/>
        <v>12</v>
      </c>
      <c r="R39" s="46"/>
      <c r="S39" s="3">
        <v>0.4</v>
      </c>
      <c r="T39" s="25"/>
      <c r="U39" s="219">
        <f t="shared" si="44"/>
        <v>30000</v>
      </c>
      <c r="V39" s="219" t="s">
        <v>642</v>
      </c>
      <c r="W39" s="1042">
        <f t="shared" si="40"/>
        <v>30000</v>
      </c>
      <c r="X39" s="537">
        <f t="shared" si="42"/>
        <v>8167.822222222223</v>
      </c>
      <c r="Y39" s="538">
        <f t="shared" si="2"/>
        <v>500</v>
      </c>
      <c r="Z39" s="1090">
        <f t="shared" si="3"/>
        <v>38667.822222222225</v>
      </c>
      <c r="AA39" s="1475">
        <f t="shared" si="43"/>
        <v>3522045.1932000001</v>
      </c>
      <c r="AB39" s="1098"/>
      <c r="AC39" s="600">
        <v>4</v>
      </c>
      <c r="AD39" s="1056">
        <f t="shared" si="4"/>
        <v>5287.8222222222221</v>
      </c>
      <c r="AE39" s="1063">
        <v>0.1</v>
      </c>
      <c r="AF39" s="747">
        <f t="shared" si="5"/>
        <v>2880.0000000000005</v>
      </c>
      <c r="AG39" s="600"/>
      <c r="AH39" s="1056">
        <f t="shared" si="6"/>
        <v>0</v>
      </c>
      <c r="AI39" s="1070"/>
      <c r="AJ39" s="747">
        <f t="shared" si="7"/>
        <v>0</v>
      </c>
      <c r="AK39" s="1051"/>
      <c r="AL39" s="270">
        <v>0</v>
      </c>
      <c r="AM39" s="902"/>
      <c r="AN39" s="902">
        <v>2024</v>
      </c>
      <c r="AO39" s="18" t="str">
        <f t="shared" si="8"/>
        <v xml:space="preserve"> </v>
      </c>
      <c r="AP39" s="747" t="str">
        <f t="shared" si="9"/>
        <v xml:space="preserve"> </v>
      </c>
      <c r="AQ39" s="4" t="str">
        <f t="shared" si="10"/>
        <v xml:space="preserve"> </v>
      </c>
      <c r="AR39" s="747" t="str">
        <f t="shared" si="11"/>
        <v xml:space="preserve"> </v>
      </c>
      <c r="AS39" s="4" t="str">
        <f t="shared" si="12"/>
        <v xml:space="preserve"> </v>
      </c>
      <c r="AT39" s="747" t="str">
        <f t="shared" si="13"/>
        <v xml:space="preserve"> </v>
      </c>
      <c r="AU39" s="4" t="str">
        <f t="shared" si="14"/>
        <v xml:space="preserve"> </v>
      </c>
      <c r="AV39" s="747" t="str">
        <f t="shared" si="15"/>
        <v xml:space="preserve"> </v>
      </c>
      <c r="AW39" s="4" t="str">
        <f t="shared" si="16"/>
        <v xml:space="preserve"> </v>
      </c>
      <c r="AX39" s="747" t="str">
        <f t="shared" si="17"/>
        <v xml:space="preserve"> </v>
      </c>
      <c r="AY39" s="4" t="str">
        <f t="shared" si="18"/>
        <v xml:space="preserve"> </v>
      </c>
      <c r="AZ39" s="747" t="str">
        <f t="shared" si="19"/>
        <v xml:space="preserve"> </v>
      </c>
      <c r="BA39" s="4">
        <f t="shared" si="20"/>
        <v>0.4</v>
      </c>
      <c r="BB39" s="747">
        <f t="shared" si="21"/>
        <v>38667.822222222225</v>
      </c>
      <c r="BC39" s="4" t="str">
        <f t="shared" si="22"/>
        <v xml:space="preserve"> </v>
      </c>
      <c r="BD39" s="747" t="str">
        <f t="shared" si="23"/>
        <v xml:space="preserve"> </v>
      </c>
      <c r="BE39" s="4" t="str">
        <f t="shared" si="24"/>
        <v xml:space="preserve"> </v>
      </c>
      <c r="BF39" s="747" t="str">
        <f t="shared" si="25"/>
        <v xml:space="preserve"> </v>
      </c>
      <c r="BG39" s="4" t="str">
        <f t="shared" si="26"/>
        <v xml:space="preserve"> </v>
      </c>
      <c r="BH39" s="747" t="str">
        <f t="shared" si="27"/>
        <v xml:space="preserve"> </v>
      </c>
      <c r="BI39" s="4" t="str">
        <f t="shared" si="28"/>
        <v xml:space="preserve"> </v>
      </c>
      <c r="BJ39" s="747" t="str">
        <f t="shared" si="29"/>
        <v xml:space="preserve"> </v>
      </c>
      <c r="BK39" s="4" t="str">
        <f t="shared" si="30"/>
        <v xml:space="preserve"> </v>
      </c>
      <c r="BL39" s="747" t="str">
        <f t="shared" si="31"/>
        <v xml:space="preserve"> </v>
      </c>
      <c r="BM39" s="4" t="str">
        <f t="shared" si="32"/>
        <v xml:space="preserve"> </v>
      </c>
      <c r="BN39" s="747" t="str">
        <f t="shared" si="33"/>
        <v xml:space="preserve"> </v>
      </c>
      <c r="BO39" s="4" t="str">
        <f t="shared" si="34"/>
        <v xml:space="preserve"> </v>
      </c>
      <c r="BP39" s="747" t="str">
        <f t="shared" si="35"/>
        <v xml:space="preserve"> </v>
      </c>
      <c r="BQ39" s="4" t="str">
        <f t="shared" si="36"/>
        <v xml:space="preserve"> </v>
      </c>
      <c r="BR39" s="747" t="str">
        <f t="shared" si="37"/>
        <v xml:space="preserve"> </v>
      </c>
      <c r="BS39" s="133"/>
      <c r="BT39" s="133"/>
      <c r="BU39" s="389"/>
      <c r="BV39" s="389"/>
      <c r="BW39" s="389"/>
      <c r="BX39" s="389"/>
      <c r="BY39" s="389"/>
      <c r="BZ39" s="389"/>
      <c r="CA39" s="389"/>
      <c r="CB39" s="389"/>
      <c r="CC39" s="163">
        <f t="shared" si="38"/>
        <v>0</v>
      </c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89"/>
      <c r="EF39" s="389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389"/>
      <c r="FY39" s="655" t="s">
        <v>392</v>
      </c>
      <c r="FZ39" s="656">
        <v>294</v>
      </c>
      <c r="GA39" s="656">
        <v>32434916</v>
      </c>
      <c r="GB39" s="656">
        <v>55</v>
      </c>
      <c r="GC39" s="656" t="s">
        <v>798</v>
      </c>
      <c r="GD39" s="656">
        <v>20</v>
      </c>
      <c r="GE39" s="656">
        <v>1987</v>
      </c>
      <c r="GF39" s="656">
        <v>2</v>
      </c>
      <c r="GG39" s="656" t="s">
        <v>148</v>
      </c>
      <c r="GH39" s="656">
        <v>2</v>
      </c>
      <c r="GI39" s="656">
        <v>2</v>
      </c>
      <c r="GJ39" s="656" t="s">
        <v>148</v>
      </c>
      <c r="GK39" s="656">
        <v>2</v>
      </c>
      <c r="GL39" s="656" t="s">
        <v>781</v>
      </c>
      <c r="GM39" s="656" t="s">
        <v>793</v>
      </c>
      <c r="GN39" s="656">
        <v>66</v>
      </c>
      <c r="GO39" s="656" t="s">
        <v>783</v>
      </c>
      <c r="GP39" s="656">
        <v>0</v>
      </c>
      <c r="GQ39" s="656">
        <v>0</v>
      </c>
      <c r="GR39" s="656">
        <v>4</v>
      </c>
      <c r="GS39" s="656">
        <v>2</v>
      </c>
      <c r="GT39" s="656">
        <v>2</v>
      </c>
      <c r="GU39" s="656" t="s">
        <v>783</v>
      </c>
      <c r="GV39" s="656" t="s">
        <v>783</v>
      </c>
      <c r="GW39" s="656" t="s">
        <v>783</v>
      </c>
      <c r="GX39" s="656" t="s">
        <v>783</v>
      </c>
      <c r="GY39" s="656" t="s">
        <v>783</v>
      </c>
      <c r="GZ39" s="656">
        <v>1649</v>
      </c>
      <c r="HA39" s="656">
        <v>0.27</v>
      </c>
      <c r="HB39" s="656">
        <v>5</v>
      </c>
      <c r="HC39" s="656" t="s">
        <v>783</v>
      </c>
      <c r="HD39" s="656" t="s">
        <v>782</v>
      </c>
      <c r="HE39" s="656">
        <v>25</v>
      </c>
      <c r="HF39" s="656" t="s">
        <v>783</v>
      </c>
      <c r="HG39" s="656">
        <v>0</v>
      </c>
      <c r="HH39" s="656" t="s">
        <v>783</v>
      </c>
      <c r="HI39" s="656">
        <v>0</v>
      </c>
      <c r="HJ39" s="656">
        <v>1</v>
      </c>
      <c r="HK39" s="656">
        <v>45</v>
      </c>
      <c r="HL39" s="656" t="s">
        <v>784</v>
      </c>
      <c r="HM39" s="656" t="s">
        <v>785</v>
      </c>
      <c r="HN39" s="656" t="s">
        <v>783</v>
      </c>
      <c r="HO39" s="656" t="s">
        <v>783</v>
      </c>
      <c r="HP39" s="656" t="s">
        <v>783</v>
      </c>
      <c r="HQ39" s="656" t="s">
        <v>783</v>
      </c>
      <c r="HR39" s="656" t="s">
        <v>783</v>
      </c>
      <c r="HS39" s="656">
        <v>3979223</v>
      </c>
      <c r="HT39" s="656" t="s">
        <v>783</v>
      </c>
      <c r="HU39" s="656" t="s">
        <v>786</v>
      </c>
      <c r="HV39" s="656" t="s">
        <v>787</v>
      </c>
      <c r="HW39" s="656">
        <v>4</v>
      </c>
      <c r="HX39" s="656">
        <v>2016</v>
      </c>
      <c r="HY39" s="656">
        <v>63</v>
      </c>
      <c r="HZ39" s="656">
        <v>0</v>
      </c>
      <c r="IA39" s="656">
        <v>1426</v>
      </c>
      <c r="IB39" s="657">
        <v>42227.682129629633</v>
      </c>
      <c r="IC39" s="656" t="s">
        <v>788</v>
      </c>
      <c r="ID39" s="656">
        <v>3974745</v>
      </c>
      <c r="IE39" s="656">
        <v>2014</v>
      </c>
      <c r="IF39" s="656">
        <v>1712</v>
      </c>
      <c r="IG39" s="656" t="s">
        <v>783</v>
      </c>
      <c r="IH39" s="656" t="s">
        <v>783</v>
      </c>
      <c r="II39" s="656" t="s">
        <v>783</v>
      </c>
      <c r="IJ39" s="656" t="s">
        <v>783</v>
      </c>
      <c r="IK39" s="656" t="s">
        <v>783</v>
      </c>
      <c r="IL39" s="656" t="s">
        <v>783</v>
      </c>
      <c r="IM39" s="656" t="s">
        <v>783</v>
      </c>
      <c r="IN39" s="656" t="s">
        <v>783</v>
      </c>
      <c r="IO39" s="656" t="s">
        <v>783</v>
      </c>
      <c r="IP39" s="656">
        <v>1649</v>
      </c>
      <c r="IQ39" s="657">
        <v>37477.354571759257</v>
      </c>
      <c r="IR39" s="656">
        <v>2</v>
      </c>
      <c r="IS39" s="656" t="s">
        <v>793</v>
      </c>
      <c r="IT39" s="656">
        <v>2</v>
      </c>
      <c r="IU39" s="658">
        <v>41275</v>
      </c>
      <c r="IV39" s="656" t="s">
        <v>783</v>
      </c>
      <c r="IW39" s="656" t="s">
        <v>783</v>
      </c>
      <c r="IX39" s="656" t="s">
        <v>783</v>
      </c>
      <c r="IY39" s="656" t="s">
        <v>781</v>
      </c>
      <c r="IZ39" s="656">
        <v>45</v>
      </c>
      <c r="JA39" s="656" t="s">
        <v>789</v>
      </c>
      <c r="JB39" s="656" t="s">
        <v>783</v>
      </c>
      <c r="JC39" s="656" t="s">
        <v>783</v>
      </c>
      <c r="JD39" s="656" t="s">
        <v>783</v>
      </c>
      <c r="JE39" s="656">
        <v>329406</v>
      </c>
      <c r="JF39" s="656" t="s">
        <v>783</v>
      </c>
      <c r="JG39" s="656" t="s">
        <v>783</v>
      </c>
      <c r="JH39" s="656" t="s">
        <v>802</v>
      </c>
      <c r="JI39" s="656">
        <v>55</v>
      </c>
      <c r="JJ39" s="656" t="s">
        <v>783</v>
      </c>
      <c r="JK39" s="656" t="s">
        <v>783</v>
      </c>
      <c r="JL39" s="656" t="s">
        <v>783</v>
      </c>
      <c r="JM39" s="656" t="s">
        <v>790</v>
      </c>
      <c r="JN39" s="656">
        <v>4</v>
      </c>
      <c r="JO39" s="656">
        <v>3</v>
      </c>
      <c r="JP39" s="656" t="s">
        <v>783</v>
      </c>
      <c r="JQ39" s="656">
        <v>10711928</v>
      </c>
      <c r="JR39" s="656">
        <v>2011</v>
      </c>
      <c r="JS39" s="656">
        <v>3</v>
      </c>
      <c r="JT39" s="656" t="s">
        <v>783</v>
      </c>
      <c r="JU39" s="656" t="s">
        <v>783</v>
      </c>
      <c r="JV39" s="656" t="s">
        <v>833</v>
      </c>
      <c r="JW39" s="659">
        <v>1445.630062</v>
      </c>
      <c r="JX39">
        <f>JW39</f>
        <v>1445.630062</v>
      </c>
      <c r="JY39" s="225">
        <v>0.27379357234848484</v>
      </c>
    </row>
    <row r="40" spans="1:285" ht="16" thickBot="1">
      <c r="A40" s="905" t="s">
        <v>5</v>
      </c>
      <c r="B40" s="79">
        <f t="shared" si="0"/>
        <v>3</v>
      </c>
      <c r="C40" s="871" t="s">
        <v>28</v>
      </c>
      <c r="D40" s="489" t="s">
        <v>162</v>
      </c>
      <c r="E40" s="1129" t="s">
        <v>158</v>
      </c>
      <c r="F40" s="888">
        <v>0.5</v>
      </c>
      <c r="G40" s="120">
        <f t="shared" si="39"/>
        <v>34.940000000000005</v>
      </c>
      <c r="H40" s="47">
        <v>0.5</v>
      </c>
      <c r="I40" s="2"/>
      <c r="J40" s="29"/>
      <c r="K40" s="18"/>
      <c r="L40" s="5"/>
      <c r="M40" s="170">
        <v>2</v>
      </c>
      <c r="N40" s="71">
        <v>2</v>
      </c>
      <c r="O40" s="739">
        <v>3</v>
      </c>
      <c r="P40" s="1107">
        <f t="shared" si="47"/>
        <v>7</v>
      </c>
      <c r="Q40" s="1108">
        <f t="shared" si="48"/>
        <v>12</v>
      </c>
      <c r="R40" s="46"/>
      <c r="S40" s="3">
        <v>0.5</v>
      </c>
      <c r="T40" s="25"/>
      <c r="U40" s="219">
        <f t="shared" si="44"/>
        <v>37500</v>
      </c>
      <c r="V40" s="219" t="s">
        <v>642</v>
      </c>
      <c r="W40" s="1042">
        <f t="shared" si="40"/>
        <v>37500</v>
      </c>
      <c r="X40" s="537">
        <f t="shared" si="42"/>
        <v>18914.666666666664</v>
      </c>
      <c r="Y40" s="538">
        <f t="shared" si="2"/>
        <v>500</v>
      </c>
      <c r="Z40" s="1090">
        <f t="shared" si="3"/>
        <v>56914.666666666664</v>
      </c>
      <c r="AA40" s="1475">
        <f t="shared" si="43"/>
        <v>3578959.8598666666</v>
      </c>
      <c r="AB40" s="1098"/>
      <c r="AC40" s="600">
        <v>6</v>
      </c>
      <c r="AD40" s="1056">
        <f t="shared" si="4"/>
        <v>9914.6666666666661</v>
      </c>
      <c r="AE40" s="1063">
        <v>0.25</v>
      </c>
      <c r="AF40" s="747">
        <f t="shared" si="5"/>
        <v>9000</v>
      </c>
      <c r="AG40" s="600"/>
      <c r="AH40" s="1056">
        <f t="shared" si="6"/>
        <v>0</v>
      </c>
      <c r="AI40" s="1070"/>
      <c r="AJ40" s="747">
        <f t="shared" si="7"/>
        <v>0</v>
      </c>
      <c r="AK40" s="1051"/>
      <c r="AL40" s="270">
        <v>0</v>
      </c>
      <c r="AM40" s="902"/>
      <c r="AN40" s="902">
        <v>2024</v>
      </c>
      <c r="AO40" s="18" t="str">
        <f t="shared" si="8"/>
        <v xml:space="preserve"> </v>
      </c>
      <c r="AP40" s="747" t="str">
        <f t="shared" si="9"/>
        <v xml:space="preserve"> </v>
      </c>
      <c r="AQ40" s="4" t="str">
        <f t="shared" si="10"/>
        <v xml:space="preserve"> </v>
      </c>
      <c r="AR40" s="747" t="str">
        <f t="shared" si="11"/>
        <v xml:space="preserve"> </v>
      </c>
      <c r="AS40" s="4" t="str">
        <f t="shared" si="12"/>
        <v xml:space="preserve"> </v>
      </c>
      <c r="AT40" s="747" t="str">
        <f t="shared" si="13"/>
        <v xml:space="preserve"> </v>
      </c>
      <c r="AU40" s="4" t="str">
        <f t="shared" si="14"/>
        <v xml:space="preserve"> </v>
      </c>
      <c r="AV40" s="747" t="str">
        <f t="shared" si="15"/>
        <v xml:space="preserve"> </v>
      </c>
      <c r="AW40" s="4" t="str">
        <f t="shared" si="16"/>
        <v xml:space="preserve"> </v>
      </c>
      <c r="AX40" s="747" t="str">
        <f t="shared" si="17"/>
        <v xml:space="preserve"> </v>
      </c>
      <c r="AY40" s="4" t="str">
        <f t="shared" si="18"/>
        <v xml:space="preserve"> </v>
      </c>
      <c r="AZ40" s="747" t="str">
        <f t="shared" si="19"/>
        <v xml:space="preserve"> </v>
      </c>
      <c r="BA40" s="4">
        <f t="shared" si="20"/>
        <v>0.5</v>
      </c>
      <c r="BB40" s="747">
        <f t="shared" si="21"/>
        <v>56914.666666666664</v>
      </c>
      <c r="BC40" s="4" t="str">
        <f t="shared" si="22"/>
        <v xml:space="preserve"> </v>
      </c>
      <c r="BD40" s="747" t="str">
        <f t="shared" si="23"/>
        <v xml:space="preserve"> </v>
      </c>
      <c r="BE40" s="4" t="str">
        <f t="shared" si="24"/>
        <v xml:space="preserve"> </v>
      </c>
      <c r="BF40" s="747" t="str">
        <f t="shared" si="25"/>
        <v xml:space="preserve"> </v>
      </c>
      <c r="BG40" s="4" t="str">
        <f t="shared" si="26"/>
        <v xml:space="preserve"> </v>
      </c>
      <c r="BH40" s="747" t="str">
        <f t="shared" si="27"/>
        <v xml:space="preserve"> </v>
      </c>
      <c r="BI40" s="4" t="str">
        <f t="shared" si="28"/>
        <v xml:space="preserve"> </v>
      </c>
      <c r="BJ40" s="747" t="str">
        <f t="shared" si="29"/>
        <v xml:space="preserve"> </v>
      </c>
      <c r="BK40" s="4" t="str">
        <f t="shared" si="30"/>
        <v xml:space="preserve"> </v>
      </c>
      <c r="BL40" s="747" t="str">
        <f t="shared" si="31"/>
        <v xml:space="preserve"> </v>
      </c>
      <c r="BM40" s="4" t="str">
        <f t="shared" si="32"/>
        <v xml:space="preserve"> </v>
      </c>
      <c r="BN40" s="747" t="str">
        <f t="shared" si="33"/>
        <v xml:space="preserve"> </v>
      </c>
      <c r="BO40" s="4" t="str">
        <f t="shared" si="34"/>
        <v xml:space="preserve"> </v>
      </c>
      <c r="BP40" s="747" t="str">
        <f t="shared" si="35"/>
        <v xml:space="preserve"> </v>
      </c>
      <c r="BQ40" s="4" t="str">
        <f t="shared" si="36"/>
        <v xml:space="preserve"> </v>
      </c>
      <c r="BR40" s="747" t="str">
        <f t="shared" si="37"/>
        <v xml:space="preserve"> </v>
      </c>
      <c r="BS40" s="133" t="s">
        <v>222</v>
      </c>
      <c r="BT40" s="133"/>
      <c r="BU40" s="389"/>
      <c r="BV40" s="389"/>
      <c r="BW40" s="389"/>
      <c r="BX40" s="389"/>
      <c r="BY40" s="389"/>
      <c r="BZ40" s="389"/>
      <c r="CA40" s="389"/>
      <c r="CB40" s="389"/>
      <c r="CC40" s="163">
        <f t="shared" si="38"/>
        <v>0</v>
      </c>
      <c r="CD40" s="389"/>
      <c r="CE40" s="389"/>
      <c r="CF40" s="389"/>
      <c r="CG40" s="389"/>
      <c r="CH40" s="389"/>
      <c r="CI40" s="389"/>
      <c r="CJ40" s="389"/>
      <c r="CK40" s="389"/>
      <c r="CL40" s="389"/>
      <c r="CM40" s="389"/>
      <c r="CN40" s="389"/>
      <c r="CO40" s="389"/>
      <c r="CP40" s="389"/>
      <c r="CQ40" s="389"/>
      <c r="CR40" s="389"/>
      <c r="CS40" s="389"/>
      <c r="CT40" s="389"/>
      <c r="CU40" s="389"/>
      <c r="CV40" s="389"/>
      <c r="CW40" s="389"/>
      <c r="CX40" s="389"/>
      <c r="CY40" s="389"/>
      <c r="CZ40" s="389"/>
      <c r="DA40" s="389"/>
      <c r="DB40" s="389"/>
      <c r="DC40" s="389"/>
      <c r="DD40" s="389"/>
      <c r="DE40" s="389"/>
      <c r="DF40" s="389"/>
      <c r="DG40" s="389"/>
      <c r="DH40" s="389"/>
      <c r="DI40" s="389"/>
      <c r="DJ40" s="389"/>
      <c r="DK40" s="389"/>
      <c r="DL40" s="389"/>
      <c r="DM40" s="389"/>
      <c r="DN40" s="389"/>
      <c r="DO40" s="389"/>
      <c r="DP40" s="389"/>
      <c r="DQ40" s="389"/>
      <c r="DR40" s="389"/>
      <c r="DS40" s="389"/>
      <c r="DT40" s="389"/>
      <c r="DU40" s="389"/>
      <c r="DV40" s="389"/>
      <c r="DW40" s="389"/>
      <c r="DX40" s="389"/>
      <c r="DY40" s="389"/>
      <c r="DZ40" s="389"/>
      <c r="EA40" s="389"/>
      <c r="EB40" s="389"/>
      <c r="EC40" s="389"/>
      <c r="ED40" s="389"/>
      <c r="EE40" s="389"/>
      <c r="EF40" s="389"/>
      <c r="EG40" s="389"/>
      <c r="EH40" s="389"/>
      <c r="EI40" s="389"/>
      <c r="EJ40" s="389"/>
      <c r="EK40" s="389"/>
      <c r="EL40" s="389"/>
      <c r="EM40" s="389"/>
      <c r="EN40" s="389"/>
      <c r="EO40" s="389"/>
      <c r="EP40" s="389"/>
      <c r="EQ40" s="389"/>
      <c r="ER40" s="389"/>
      <c r="ES40" s="389"/>
      <c r="ET40" s="389"/>
      <c r="EU40" s="389"/>
      <c r="EV40" s="389"/>
      <c r="EW40" s="389"/>
      <c r="EX40" s="389"/>
      <c r="EY40" s="389"/>
      <c r="EZ40" s="389"/>
      <c r="FA40" s="389"/>
      <c r="FB40" s="389"/>
      <c r="FC40" s="389"/>
      <c r="FD40" s="389"/>
      <c r="FE40" s="389"/>
      <c r="FF40" s="389"/>
      <c r="FG40" s="389"/>
      <c r="FH40" s="389"/>
      <c r="FI40" s="389"/>
      <c r="FJ40" s="389"/>
      <c r="FK40" s="389"/>
      <c r="FL40" s="389"/>
      <c r="FM40" s="389"/>
      <c r="FN40" s="389"/>
      <c r="FO40" s="389"/>
      <c r="FP40" s="389"/>
      <c r="FQ40" s="389"/>
      <c r="FR40" s="389"/>
      <c r="FS40" s="389"/>
      <c r="FT40" s="389"/>
      <c r="FU40" s="389"/>
      <c r="FV40" s="389"/>
      <c r="FW40" s="389"/>
      <c r="FX40" s="389"/>
      <c r="FY40" s="625" t="s">
        <v>491</v>
      </c>
      <c r="FZ40" s="626">
        <v>39</v>
      </c>
      <c r="GA40" s="626">
        <v>30289597</v>
      </c>
      <c r="GB40" s="626">
        <v>55</v>
      </c>
      <c r="GC40" s="626" t="s">
        <v>798</v>
      </c>
      <c r="GD40" s="626">
        <v>16</v>
      </c>
      <c r="GE40" s="626">
        <v>1971</v>
      </c>
      <c r="GF40" s="626">
        <v>0</v>
      </c>
      <c r="GG40" s="626" t="s">
        <v>792</v>
      </c>
      <c r="GH40" s="626">
        <v>0</v>
      </c>
      <c r="GI40" s="626">
        <v>0</v>
      </c>
      <c r="GJ40" s="626" t="s">
        <v>792</v>
      </c>
      <c r="GK40" s="626">
        <v>0</v>
      </c>
      <c r="GL40" s="626" t="s">
        <v>781</v>
      </c>
      <c r="GM40" s="626" t="s">
        <v>782</v>
      </c>
      <c r="GN40" s="626">
        <v>50</v>
      </c>
      <c r="GO40" s="626" t="s">
        <v>783</v>
      </c>
      <c r="GP40" s="626">
        <v>0</v>
      </c>
      <c r="GQ40" s="626">
        <v>0</v>
      </c>
      <c r="GR40" s="626">
        <v>4</v>
      </c>
      <c r="GS40" s="626">
        <v>2</v>
      </c>
      <c r="GT40" s="626">
        <v>10</v>
      </c>
      <c r="GU40" s="626" t="s">
        <v>783</v>
      </c>
      <c r="GV40" s="626" t="s">
        <v>783</v>
      </c>
      <c r="GW40" s="626" t="s">
        <v>783</v>
      </c>
      <c r="GX40" s="626" t="s">
        <v>783</v>
      </c>
      <c r="GY40" s="626" t="s">
        <v>783</v>
      </c>
      <c r="GZ40" s="626">
        <v>1649</v>
      </c>
      <c r="HA40" s="626">
        <v>0.24</v>
      </c>
      <c r="HB40" s="626">
        <v>5</v>
      </c>
      <c r="HC40" s="626" t="s">
        <v>783</v>
      </c>
      <c r="HD40" s="626" t="s">
        <v>782</v>
      </c>
      <c r="HE40" s="626">
        <v>15</v>
      </c>
      <c r="HF40" s="626" t="s">
        <v>783</v>
      </c>
      <c r="HG40" s="626">
        <v>0</v>
      </c>
      <c r="HH40" s="626" t="s">
        <v>783</v>
      </c>
      <c r="HI40" s="626">
        <v>0</v>
      </c>
      <c r="HJ40" s="626">
        <v>1</v>
      </c>
      <c r="HK40" s="626">
        <v>45</v>
      </c>
      <c r="HL40" s="626" t="s">
        <v>784</v>
      </c>
      <c r="HM40" s="626" t="s">
        <v>785</v>
      </c>
      <c r="HN40" s="626" t="s">
        <v>783</v>
      </c>
      <c r="HO40" s="626" t="s">
        <v>783</v>
      </c>
      <c r="HP40" s="626" t="s">
        <v>783</v>
      </c>
      <c r="HQ40" s="626" t="s">
        <v>783</v>
      </c>
      <c r="HR40" s="626" t="s">
        <v>783</v>
      </c>
      <c r="HS40" s="626">
        <v>3978916</v>
      </c>
      <c r="HT40" s="626" t="s">
        <v>783</v>
      </c>
      <c r="HU40" s="626" t="s">
        <v>786</v>
      </c>
      <c r="HV40" s="626" t="s">
        <v>787</v>
      </c>
      <c r="HW40" s="626">
        <v>4</v>
      </c>
      <c r="HX40" s="626">
        <v>2014</v>
      </c>
      <c r="HY40" s="626">
        <v>63</v>
      </c>
      <c r="HZ40" s="626">
        <v>0</v>
      </c>
      <c r="IA40" s="626">
        <v>1267</v>
      </c>
      <c r="IB40" s="627">
        <v>41697.500081018516</v>
      </c>
      <c r="IC40" s="626" t="s">
        <v>788</v>
      </c>
      <c r="ID40" s="626">
        <v>3974438</v>
      </c>
      <c r="IE40" s="626">
        <v>2014</v>
      </c>
      <c r="IF40" s="626">
        <v>1712</v>
      </c>
      <c r="IG40" s="626" t="s">
        <v>783</v>
      </c>
      <c r="IH40" s="626" t="s">
        <v>783</v>
      </c>
      <c r="II40" s="626" t="s">
        <v>783</v>
      </c>
      <c r="IJ40" s="626" t="s">
        <v>783</v>
      </c>
      <c r="IK40" s="626" t="s">
        <v>783</v>
      </c>
      <c r="IL40" s="626" t="s">
        <v>783</v>
      </c>
      <c r="IM40" s="626" t="s">
        <v>783</v>
      </c>
      <c r="IN40" s="626" t="s">
        <v>783</v>
      </c>
      <c r="IO40" s="626" t="s">
        <v>783</v>
      </c>
      <c r="IP40" s="626">
        <v>1649</v>
      </c>
      <c r="IQ40" s="627">
        <v>37477.354571759257</v>
      </c>
      <c r="IR40" s="626">
        <v>2</v>
      </c>
      <c r="IS40" s="626" t="s">
        <v>793</v>
      </c>
      <c r="IT40" s="626">
        <v>10</v>
      </c>
      <c r="IU40" s="665">
        <v>41275</v>
      </c>
      <c r="IV40" s="626" t="s">
        <v>783</v>
      </c>
      <c r="IW40" s="626" t="s">
        <v>783</v>
      </c>
      <c r="IX40" s="626" t="s">
        <v>783</v>
      </c>
      <c r="IY40" s="626" t="s">
        <v>781</v>
      </c>
      <c r="IZ40" s="626">
        <v>45</v>
      </c>
      <c r="JA40" s="626" t="s">
        <v>789</v>
      </c>
      <c r="JB40" s="626" t="s">
        <v>783</v>
      </c>
      <c r="JC40" s="626" t="s">
        <v>783</v>
      </c>
      <c r="JD40" s="626" t="s">
        <v>783</v>
      </c>
      <c r="JE40" s="626">
        <v>329511</v>
      </c>
      <c r="JF40" s="626" t="s">
        <v>783</v>
      </c>
      <c r="JG40" s="626" t="s">
        <v>783</v>
      </c>
      <c r="JH40" s="626" t="s">
        <v>815</v>
      </c>
      <c r="JI40" s="626">
        <v>55</v>
      </c>
      <c r="JJ40" s="626" t="s">
        <v>783</v>
      </c>
      <c r="JK40" s="626" t="s">
        <v>783</v>
      </c>
      <c r="JL40" s="626" t="s">
        <v>783</v>
      </c>
      <c r="JM40" s="626" t="s">
        <v>790</v>
      </c>
      <c r="JN40" s="626">
        <v>4</v>
      </c>
      <c r="JO40" s="626">
        <v>3</v>
      </c>
      <c r="JP40" s="626" t="s">
        <v>783</v>
      </c>
      <c r="JQ40" s="626" t="s">
        <v>783</v>
      </c>
      <c r="JR40" s="626" t="s">
        <v>783</v>
      </c>
      <c r="JS40" s="626" t="s">
        <v>783</v>
      </c>
      <c r="JT40" s="626" t="s">
        <v>783</v>
      </c>
      <c r="JU40" s="626" t="s">
        <v>783</v>
      </c>
      <c r="JV40" s="626" t="s">
        <v>906</v>
      </c>
      <c r="JW40" s="628">
        <v>1240.5072170000001</v>
      </c>
      <c r="JX40">
        <f>JW40</f>
        <v>1240.5072170000001</v>
      </c>
      <c r="JY40" s="225">
        <v>0.23494454867424244</v>
      </c>
    </row>
    <row r="41" spans="1:285" ht="16" thickBot="1">
      <c r="A41" s="905" t="s">
        <v>5</v>
      </c>
      <c r="B41" s="79">
        <f t="shared" si="0"/>
        <v>3</v>
      </c>
      <c r="C41" s="871" t="s">
        <v>88</v>
      </c>
      <c r="D41" s="489" t="s">
        <v>162</v>
      </c>
      <c r="E41" s="1129" t="s">
        <v>25</v>
      </c>
      <c r="F41" s="888">
        <v>0.34</v>
      </c>
      <c r="G41" s="120">
        <f t="shared" si="39"/>
        <v>35.280000000000008</v>
      </c>
      <c r="H41" s="50">
        <v>0.34</v>
      </c>
      <c r="I41" s="2"/>
      <c r="J41" s="29"/>
      <c r="K41" s="18"/>
      <c r="L41" s="5"/>
      <c r="M41" s="170">
        <v>3</v>
      </c>
      <c r="N41" s="71">
        <v>2</v>
      </c>
      <c r="O41" s="739">
        <v>2</v>
      </c>
      <c r="P41" s="1107">
        <f t="shared" si="47"/>
        <v>7</v>
      </c>
      <c r="Q41" s="1108">
        <f t="shared" si="48"/>
        <v>12</v>
      </c>
      <c r="R41" s="51"/>
      <c r="S41" s="547">
        <f>H41</f>
        <v>0.34</v>
      </c>
      <c r="T41"/>
      <c r="U41" s="219">
        <f t="shared" si="44"/>
        <v>25500.000000000004</v>
      </c>
      <c r="V41" s="219" t="s">
        <v>642</v>
      </c>
      <c r="W41" s="1042">
        <f t="shared" si="40"/>
        <v>25500.000000000004</v>
      </c>
      <c r="X41" s="537">
        <f t="shared" si="42"/>
        <v>0</v>
      </c>
      <c r="Y41" s="538">
        <f t="shared" si="2"/>
        <v>500</v>
      </c>
      <c r="Z41" s="1090">
        <f t="shared" si="3"/>
        <v>26000.000000000004</v>
      </c>
      <c r="AA41" s="1475">
        <f t="shared" si="43"/>
        <v>3604959.8598666666</v>
      </c>
      <c r="AB41" s="1098"/>
      <c r="AC41" s="600"/>
      <c r="AD41" s="1056">
        <f t="shared" si="4"/>
        <v>0</v>
      </c>
      <c r="AE41" s="1063"/>
      <c r="AF41" s="747">
        <f t="shared" si="5"/>
        <v>0</v>
      </c>
      <c r="AG41" s="600"/>
      <c r="AH41" s="1056">
        <f t="shared" si="6"/>
        <v>0</v>
      </c>
      <c r="AI41" s="1070"/>
      <c r="AJ41" s="747">
        <f t="shared" si="7"/>
        <v>0</v>
      </c>
      <c r="AK41" s="1051"/>
      <c r="AL41" s="270">
        <v>0</v>
      </c>
      <c r="AM41" s="902"/>
      <c r="AN41" s="902">
        <v>2024</v>
      </c>
      <c r="AO41" s="18" t="str">
        <f t="shared" si="8"/>
        <v xml:space="preserve"> </v>
      </c>
      <c r="AP41" s="747" t="str">
        <f t="shared" si="9"/>
        <v xml:space="preserve"> </v>
      </c>
      <c r="AQ41" s="4" t="str">
        <f t="shared" si="10"/>
        <v xml:space="preserve"> </v>
      </c>
      <c r="AR41" s="747" t="str">
        <f t="shared" si="11"/>
        <v xml:space="preserve"> </v>
      </c>
      <c r="AS41" s="4" t="str">
        <f t="shared" si="12"/>
        <v xml:space="preserve"> </v>
      </c>
      <c r="AT41" s="747" t="str">
        <f t="shared" si="13"/>
        <v xml:space="preserve"> </v>
      </c>
      <c r="AU41" s="4" t="str">
        <f t="shared" si="14"/>
        <v xml:space="preserve"> </v>
      </c>
      <c r="AV41" s="747" t="str">
        <f t="shared" si="15"/>
        <v xml:space="preserve"> </v>
      </c>
      <c r="AW41" s="4" t="str">
        <f t="shared" si="16"/>
        <v xml:space="preserve"> </v>
      </c>
      <c r="AX41" s="747" t="str">
        <f t="shared" si="17"/>
        <v xml:space="preserve"> </v>
      </c>
      <c r="AY41" s="4" t="str">
        <f t="shared" si="18"/>
        <v xml:space="preserve"> </v>
      </c>
      <c r="AZ41" s="747" t="str">
        <f t="shared" si="19"/>
        <v xml:space="preserve"> </v>
      </c>
      <c r="BA41" s="4">
        <f t="shared" si="20"/>
        <v>0.34</v>
      </c>
      <c r="BB41" s="747">
        <f t="shared" si="21"/>
        <v>26000.000000000004</v>
      </c>
      <c r="BC41" s="4" t="str">
        <f t="shared" si="22"/>
        <v xml:space="preserve"> </v>
      </c>
      <c r="BD41" s="747" t="str">
        <f t="shared" si="23"/>
        <v xml:space="preserve"> </v>
      </c>
      <c r="BE41" s="4" t="str">
        <f t="shared" si="24"/>
        <v xml:space="preserve"> </v>
      </c>
      <c r="BF41" s="747" t="str">
        <f t="shared" si="25"/>
        <v xml:space="preserve"> </v>
      </c>
      <c r="BG41" s="4" t="str">
        <f t="shared" si="26"/>
        <v xml:space="preserve"> </v>
      </c>
      <c r="BH41" s="747" t="str">
        <f t="shared" si="27"/>
        <v xml:space="preserve"> </v>
      </c>
      <c r="BI41" s="4" t="str">
        <f t="shared" si="28"/>
        <v xml:space="preserve"> </v>
      </c>
      <c r="BJ41" s="747" t="str">
        <f t="shared" si="29"/>
        <v xml:space="preserve"> </v>
      </c>
      <c r="BK41" s="4" t="str">
        <f t="shared" si="30"/>
        <v xml:space="preserve"> </v>
      </c>
      <c r="BL41" s="747" t="str">
        <f t="shared" si="31"/>
        <v xml:space="preserve"> </v>
      </c>
      <c r="BM41" s="4" t="str">
        <f t="shared" si="32"/>
        <v xml:space="preserve"> </v>
      </c>
      <c r="BN41" s="747" t="str">
        <f t="shared" si="33"/>
        <v xml:space="preserve"> </v>
      </c>
      <c r="BO41" s="4" t="str">
        <f t="shared" si="34"/>
        <v xml:space="preserve"> </v>
      </c>
      <c r="BP41" s="747" t="str">
        <f t="shared" si="35"/>
        <v xml:space="preserve"> </v>
      </c>
      <c r="BQ41" s="4" t="str">
        <f t="shared" si="36"/>
        <v xml:space="preserve"> </v>
      </c>
      <c r="BR41" s="747" t="str">
        <f t="shared" si="37"/>
        <v xml:space="preserve"> </v>
      </c>
      <c r="BS41" s="133" t="s">
        <v>208</v>
      </c>
      <c r="BT41" s="133"/>
      <c r="BU41" s="389"/>
      <c r="BV41" s="389"/>
      <c r="BW41" s="389"/>
      <c r="BX41" s="389"/>
      <c r="BY41" s="389"/>
      <c r="BZ41" s="389"/>
      <c r="CA41" s="389"/>
      <c r="CB41" s="389"/>
      <c r="CC41" s="163">
        <f t="shared" si="38"/>
        <v>0</v>
      </c>
      <c r="CD41" s="389"/>
      <c r="CE41" s="389"/>
      <c r="CF41" s="389"/>
      <c r="CG41" s="389"/>
      <c r="CH41" s="389"/>
      <c r="CI41" s="389"/>
      <c r="CJ41" s="389"/>
      <c r="CK41" s="389"/>
      <c r="CL41" s="389"/>
      <c r="CM41" s="389"/>
      <c r="CN41" s="389"/>
      <c r="CO41" s="389"/>
      <c r="CP41" s="389"/>
      <c r="CQ41" s="389"/>
      <c r="CR41" s="389"/>
      <c r="CS41" s="389"/>
      <c r="CT41" s="389"/>
      <c r="CU41" s="389"/>
      <c r="CV41" s="389"/>
      <c r="CW41" s="389"/>
      <c r="CX41" s="389"/>
      <c r="CY41" s="389"/>
      <c r="CZ41" s="389"/>
      <c r="DA41" s="389"/>
      <c r="DB41" s="389"/>
      <c r="DC41" s="389"/>
      <c r="DD41" s="389"/>
      <c r="DE41" s="389"/>
      <c r="DF41" s="389"/>
      <c r="DG41" s="389"/>
      <c r="DH41" s="389"/>
      <c r="DI41" s="389"/>
      <c r="DJ41" s="389"/>
      <c r="DK41" s="389"/>
      <c r="DL41" s="389"/>
      <c r="DM41" s="389"/>
      <c r="DN41" s="389"/>
      <c r="DO41" s="389"/>
      <c r="DP41" s="389"/>
      <c r="DQ41" s="389"/>
      <c r="DR41" s="389"/>
      <c r="DS41" s="389"/>
      <c r="DT41" s="389"/>
      <c r="DU41" s="389"/>
      <c r="DV41" s="389"/>
      <c r="DW41" s="389"/>
      <c r="DX41" s="389"/>
      <c r="DY41" s="389"/>
      <c r="DZ41" s="389"/>
      <c r="EA41" s="389"/>
      <c r="EB41" s="389"/>
      <c r="EC41" s="389"/>
      <c r="ED41" s="389"/>
      <c r="EE41" s="389"/>
      <c r="EF41" s="389"/>
      <c r="EG41" s="389"/>
      <c r="EH41" s="389"/>
      <c r="EI41" s="389"/>
      <c r="EJ41" s="389"/>
      <c r="EK41" s="389"/>
      <c r="EL41" s="389"/>
      <c r="EM41" s="389"/>
      <c r="EN41" s="389"/>
      <c r="EO41" s="389"/>
      <c r="EP41" s="389"/>
      <c r="EQ41" s="389"/>
      <c r="ER41" s="389"/>
      <c r="ES41" s="389"/>
      <c r="ET41" s="389"/>
      <c r="EU41" s="389"/>
      <c r="EV41" s="389"/>
      <c r="EW41" s="389"/>
      <c r="EX41" s="389"/>
      <c r="EY41" s="389"/>
      <c r="EZ41" s="389"/>
      <c r="FA41" s="389"/>
      <c r="FB41" s="389"/>
      <c r="FC41" s="389"/>
      <c r="FD41" s="389"/>
      <c r="FE41" s="389"/>
      <c r="FF41" s="389"/>
      <c r="FG41" s="389"/>
      <c r="FH41" s="389"/>
      <c r="FI41" s="389"/>
      <c r="FJ41" s="389"/>
      <c r="FK41" s="389"/>
      <c r="FL41" s="389"/>
      <c r="FM41" s="389"/>
      <c r="FN41" s="389"/>
      <c r="FO41" s="389"/>
      <c r="FP41" s="389"/>
      <c r="FQ41" s="389"/>
      <c r="FR41" s="389"/>
      <c r="FS41" s="389"/>
      <c r="FT41" s="389"/>
      <c r="FU41" s="389"/>
      <c r="FV41" s="389"/>
      <c r="FW41" s="389"/>
      <c r="FX41" s="389"/>
      <c r="FY41" s="685" t="s">
        <v>374</v>
      </c>
      <c r="FZ41" s="686">
        <v>255</v>
      </c>
      <c r="GA41" s="686">
        <v>28092682</v>
      </c>
      <c r="GB41" s="686">
        <v>40</v>
      </c>
      <c r="GC41" s="686" t="s">
        <v>779</v>
      </c>
      <c r="GD41" s="686">
        <v>22</v>
      </c>
      <c r="GE41" s="686">
        <v>2012</v>
      </c>
      <c r="GF41" s="686">
        <v>1</v>
      </c>
      <c r="GG41" s="686" t="s">
        <v>780</v>
      </c>
      <c r="GH41" s="686">
        <v>1</v>
      </c>
      <c r="GI41" s="686">
        <v>1</v>
      </c>
      <c r="GJ41" s="686" t="s">
        <v>780</v>
      </c>
      <c r="GK41" s="686">
        <v>1</v>
      </c>
      <c r="GL41" s="686" t="s">
        <v>781</v>
      </c>
      <c r="GM41" s="686" t="s">
        <v>782</v>
      </c>
      <c r="GN41" s="686">
        <v>66</v>
      </c>
      <c r="GO41" s="686" t="s">
        <v>783</v>
      </c>
      <c r="GP41" s="686">
        <v>0</v>
      </c>
      <c r="GQ41" s="686">
        <v>0</v>
      </c>
      <c r="GR41" s="686">
        <v>4</v>
      </c>
      <c r="GS41" s="686">
        <v>2</v>
      </c>
      <c r="GT41" s="686" t="s">
        <v>783</v>
      </c>
      <c r="GU41" s="686" t="s">
        <v>783</v>
      </c>
      <c r="GV41" s="686" t="s">
        <v>783</v>
      </c>
      <c r="GW41" s="686" t="s">
        <v>783</v>
      </c>
      <c r="GX41" s="686" t="s">
        <v>783</v>
      </c>
      <c r="GY41" s="686" t="s">
        <v>783</v>
      </c>
      <c r="GZ41" s="686">
        <v>1649</v>
      </c>
      <c r="HA41" s="686">
        <v>0.12</v>
      </c>
      <c r="HB41" s="686">
        <v>5</v>
      </c>
      <c r="HC41" s="686" t="s">
        <v>783</v>
      </c>
      <c r="HD41" s="686" t="s">
        <v>782</v>
      </c>
      <c r="HE41" s="686">
        <v>15</v>
      </c>
      <c r="HF41" s="686" t="s">
        <v>783</v>
      </c>
      <c r="HG41" s="686">
        <v>0</v>
      </c>
      <c r="HH41" s="686" t="s">
        <v>783</v>
      </c>
      <c r="HI41" s="686">
        <v>0</v>
      </c>
      <c r="HJ41" s="686">
        <v>1</v>
      </c>
      <c r="HK41" s="686">
        <v>45</v>
      </c>
      <c r="HL41" s="686" t="s">
        <v>784</v>
      </c>
      <c r="HM41" s="686" t="s">
        <v>785</v>
      </c>
      <c r="HN41" s="686" t="s">
        <v>783</v>
      </c>
      <c r="HO41" s="686" t="s">
        <v>783</v>
      </c>
      <c r="HP41" s="686" t="s">
        <v>783</v>
      </c>
      <c r="HQ41" s="686" t="s">
        <v>783</v>
      </c>
      <c r="HR41" s="686" t="s">
        <v>783</v>
      </c>
      <c r="HS41" s="686">
        <v>3976306</v>
      </c>
      <c r="HT41" s="686" t="s">
        <v>783</v>
      </c>
      <c r="HU41" s="686" t="s">
        <v>786</v>
      </c>
      <c r="HV41" s="686" t="s">
        <v>787</v>
      </c>
      <c r="HW41" s="686">
        <v>4</v>
      </c>
      <c r="HX41" s="686">
        <v>2013</v>
      </c>
      <c r="HY41" s="686">
        <v>63</v>
      </c>
      <c r="HZ41" s="686">
        <v>0</v>
      </c>
      <c r="IA41" s="686">
        <v>634</v>
      </c>
      <c r="IB41" s="687">
        <v>41358.405266203707</v>
      </c>
      <c r="IC41" s="686" t="s">
        <v>788</v>
      </c>
      <c r="ID41" s="686">
        <v>3980784</v>
      </c>
      <c r="IE41" s="686">
        <v>2013</v>
      </c>
      <c r="IF41" s="686">
        <v>1712</v>
      </c>
      <c r="IG41" s="686" t="s">
        <v>783</v>
      </c>
      <c r="IH41" s="686" t="s">
        <v>783</v>
      </c>
      <c r="II41" s="686" t="s">
        <v>783</v>
      </c>
      <c r="IJ41" s="686" t="s">
        <v>783</v>
      </c>
      <c r="IK41" s="686" t="s">
        <v>783</v>
      </c>
      <c r="IL41" s="686" t="s">
        <v>783</v>
      </c>
      <c r="IM41" s="686" t="s">
        <v>783</v>
      </c>
      <c r="IN41" s="686" t="s">
        <v>783</v>
      </c>
      <c r="IO41" s="686" t="s">
        <v>783</v>
      </c>
      <c r="IP41" s="686">
        <v>1649</v>
      </c>
      <c r="IQ41" s="687">
        <v>38943.586608796293</v>
      </c>
      <c r="IR41" s="686" t="s">
        <v>783</v>
      </c>
      <c r="IS41" s="686" t="s">
        <v>783</v>
      </c>
      <c r="IT41" s="686" t="s">
        <v>783</v>
      </c>
      <c r="IU41" s="686" t="s">
        <v>783</v>
      </c>
      <c r="IV41" s="686" t="s">
        <v>783</v>
      </c>
      <c r="IW41" s="686" t="s">
        <v>783</v>
      </c>
      <c r="IX41" s="686" t="s">
        <v>783</v>
      </c>
      <c r="IY41" s="686" t="s">
        <v>781</v>
      </c>
      <c r="IZ41" s="686">
        <v>45</v>
      </c>
      <c r="JA41" s="686" t="s">
        <v>789</v>
      </c>
      <c r="JB41" s="686" t="s">
        <v>783</v>
      </c>
      <c r="JC41" s="686" t="s">
        <v>783</v>
      </c>
      <c r="JD41" s="686" t="s">
        <v>783</v>
      </c>
      <c r="JE41" s="686">
        <v>329394</v>
      </c>
      <c r="JF41" s="686" t="s">
        <v>783</v>
      </c>
      <c r="JG41" s="686" t="s">
        <v>783</v>
      </c>
      <c r="JH41" s="686" t="s">
        <v>783</v>
      </c>
      <c r="JI41" s="686" t="s">
        <v>783</v>
      </c>
      <c r="JJ41" s="686" t="s">
        <v>783</v>
      </c>
      <c r="JK41" s="686" t="s">
        <v>783</v>
      </c>
      <c r="JL41" s="686" t="s">
        <v>783</v>
      </c>
      <c r="JM41" s="686" t="s">
        <v>790</v>
      </c>
      <c r="JN41" s="686">
        <v>4</v>
      </c>
      <c r="JO41" s="686">
        <v>2</v>
      </c>
      <c r="JP41" s="686" t="s">
        <v>783</v>
      </c>
      <c r="JQ41" s="686">
        <v>10711928</v>
      </c>
      <c r="JR41" s="686">
        <v>2011</v>
      </c>
      <c r="JS41" s="686">
        <v>3</v>
      </c>
      <c r="JT41" s="686" t="s">
        <v>783</v>
      </c>
      <c r="JU41" s="686" t="s">
        <v>783</v>
      </c>
      <c r="JV41" s="686" t="s">
        <v>824</v>
      </c>
      <c r="JW41" s="688">
        <v>606.72744499999999</v>
      </c>
      <c r="JX41">
        <f>SUM(JW41:JW41)</f>
        <v>606.72744499999999</v>
      </c>
      <c r="JY41" s="225">
        <v>0.24752887803030302</v>
      </c>
    </row>
    <row r="42" spans="1:285" ht="16" thickBot="1">
      <c r="A42" s="905" t="s">
        <v>5</v>
      </c>
      <c r="B42" s="79">
        <f t="shared" si="0"/>
        <v>3</v>
      </c>
      <c r="C42" s="871" t="s">
        <v>14</v>
      </c>
      <c r="D42" s="489" t="s">
        <v>168</v>
      </c>
      <c r="E42" s="1129" t="s">
        <v>158</v>
      </c>
      <c r="F42" s="888">
        <v>0.43</v>
      </c>
      <c r="G42" s="120">
        <f t="shared" si="39"/>
        <v>35.710000000000008</v>
      </c>
      <c r="H42" s="47">
        <v>0.43</v>
      </c>
      <c r="I42" s="2"/>
      <c r="J42" s="29"/>
      <c r="K42" s="18"/>
      <c r="L42" s="5"/>
      <c r="M42" s="170">
        <v>3</v>
      </c>
      <c r="N42" s="71">
        <v>2</v>
      </c>
      <c r="O42" s="739">
        <v>2</v>
      </c>
      <c r="P42" s="1107">
        <f t="shared" si="47"/>
        <v>7</v>
      </c>
      <c r="Q42" s="1108">
        <f t="shared" si="48"/>
        <v>12</v>
      </c>
      <c r="R42" s="46"/>
      <c r="S42" s="3">
        <v>0.43</v>
      </c>
      <c r="T42" s="25"/>
      <c r="U42" s="219">
        <f t="shared" si="44"/>
        <v>32250</v>
      </c>
      <c r="V42" s="219" t="s">
        <v>642</v>
      </c>
      <c r="W42" s="1042">
        <f t="shared" si="40"/>
        <v>32250</v>
      </c>
      <c r="X42" s="537">
        <f t="shared" si="42"/>
        <v>16266.613333333333</v>
      </c>
      <c r="Y42" s="538">
        <f t="shared" si="2"/>
        <v>500</v>
      </c>
      <c r="Z42" s="1090">
        <f t="shared" si="3"/>
        <v>49016.613333333335</v>
      </c>
      <c r="AA42" s="1475">
        <f t="shared" si="43"/>
        <v>3653976.4731999999</v>
      </c>
      <c r="AB42" s="1098"/>
      <c r="AC42" s="600">
        <v>6</v>
      </c>
      <c r="AD42" s="1056">
        <f t="shared" si="4"/>
        <v>8526.6133333333328</v>
      </c>
      <c r="AE42" s="1063">
        <v>0.25</v>
      </c>
      <c r="AF42" s="747">
        <f t="shared" si="5"/>
        <v>7740</v>
      </c>
      <c r="AG42" s="600"/>
      <c r="AH42" s="1056">
        <f t="shared" si="6"/>
        <v>0</v>
      </c>
      <c r="AI42" s="1070"/>
      <c r="AJ42" s="747">
        <f t="shared" si="7"/>
        <v>0</v>
      </c>
      <c r="AK42" s="1051"/>
      <c r="AL42" s="270">
        <v>0</v>
      </c>
      <c r="AM42" s="902"/>
      <c r="AN42" s="902">
        <v>2024</v>
      </c>
      <c r="AO42" s="18" t="str">
        <f t="shared" si="8"/>
        <v xml:space="preserve"> </v>
      </c>
      <c r="AP42" s="747" t="str">
        <f t="shared" si="9"/>
        <v xml:space="preserve"> </v>
      </c>
      <c r="AQ42" s="4" t="str">
        <f t="shared" si="10"/>
        <v xml:space="preserve"> </v>
      </c>
      <c r="AR42" s="747" t="str">
        <f t="shared" si="11"/>
        <v xml:space="preserve"> </v>
      </c>
      <c r="AS42" s="4" t="str">
        <f t="shared" si="12"/>
        <v xml:space="preserve"> </v>
      </c>
      <c r="AT42" s="747" t="str">
        <f t="shared" si="13"/>
        <v xml:space="preserve"> </v>
      </c>
      <c r="AU42" s="4" t="str">
        <f t="shared" si="14"/>
        <v xml:space="preserve"> </v>
      </c>
      <c r="AV42" s="747" t="str">
        <f t="shared" si="15"/>
        <v xml:space="preserve"> </v>
      </c>
      <c r="AW42" s="4" t="str">
        <f t="shared" si="16"/>
        <v xml:space="preserve"> </v>
      </c>
      <c r="AX42" s="747" t="str">
        <f t="shared" si="17"/>
        <v xml:space="preserve"> </v>
      </c>
      <c r="AY42" s="4" t="str">
        <f t="shared" si="18"/>
        <v xml:space="preserve"> </v>
      </c>
      <c r="AZ42" s="747" t="str">
        <f t="shared" si="19"/>
        <v xml:space="preserve"> </v>
      </c>
      <c r="BA42" s="4">
        <f t="shared" si="20"/>
        <v>0.43</v>
      </c>
      <c r="BB42" s="747">
        <f t="shared" si="21"/>
        <v>49016.613333333335</v>
      </c>
      <c r="BC42" s="4" t="str">
        <f t="shared" si="22"/>
        <v xml:space="preserve"> </v>
      </c>
      <c r="BD42" s="747" t="str">
        <f t="shared" si="23"/>
        <v xml:space="preserve"> </v>
      </c>
      <c r="BE42" s="4" t="str">
        <f t="shared" si="24"/>
        <v xml:space="preserve"> </v>
      </c>
      <c r="BF42" s="747" t="str">
        <f t="shared" si="25"/>
        <v xml:space="preserve"> </v>
      </c>
      <c r="BG42" s="4" t="str">
        <f t="shared" si="26"/>
        <v xml:space="preserve"> </v>
      </c>
      <c r="BH42" s="747" t="str">
        <f t="shared" si="27"/>
        <v xml:space="preserve"> </v>
      </c>
      <c r="BI42" s="4" t="str">
        <f t="shared" si="28"/>
        <v xml:space="preserve"> </v>
      </c>
      <c r="BJ42" s="747" t="str">
        <f t="shared" si="29"/>
        <v xml:space="preserve"> </v>
      </c>
      <c r="BK42" s="4" t="str">
        <f t="shared" si="30"/>
        <v xml:space="preserve"> </v>
      </c>
      <c r="BL42" s="747" t="str">
        <f t="shared" si="31"/>
        <v xml:space="preserve"> </v>
      </c>
      <c r="BM42" s="4" t="str">
        <f t="shared" si="32"/>
        <v xml:space="preserve"> </v>
      </c>
      <c r="BN42" s="747" t="str">
        <f t="shared" si="33"/>
        <v xml:space="preserve"> </v>
      </c>
      <c r="BO42" s="4" t="str">
        <f t="shared" si="34"/>
        <v xml:space="preserve"> </v>
      </c>
      <c r="BP42" s="747" t="str">
        <f t="shared" si="35"/>
        <v xml:space="preserve"> </v>
      </c>
      <c r="BQ42" s="4" t="str">
        <f t="shared" si="36"/>
        <v xml:space="preserve"> </v>
      </c>
      <c r="BR42" s="747" t="str">
        <f t="shared" si="37"/>
        <v xml:space="preserve"> </v>
      </c>
      <c r="BS42" s="133"/>
      <c r="BT42" s="133"/>
      <c r="BU42" s="389"/>
      <c r="BV42" s="389"/>
      <c r="BW42" s="389"/>
      <c r="BX42" s="389"/>
      <c r="BY42" s="389"/>
      <c r="BZ42" s="389"/>
      <c r="CA42" s="389"/>
      <c r="CB42" s="389"/>
      <c r="CC42" s="163">
        <f t="shared" si="38"/>
        <v>0</v>
      </c>
      <c r="CD42" s="389"/>
      <c r="CE42" s="389"/>
      <c r="CF42" s="389"/>
      <c r="CG42" s="389"/>
      <c r="CH42" s="389"/>
      <c r="CI42" s="389"/>
      <c r="CJ42" s="389"/>
      <c r="CK42" s="389"/>
      <c r="CL42" s="389"/>
      <c r="CM42" s="389"/>
      <c r="CN42" s="389"/>
      <c r="CO42" s="389"/>
      <c r="CP42" s="389"/>
      <c r="CQ42" s="389"/>
      <c r="CR42" s="389"/>
      <c r="CS42" s="389"/>
      <c r="CT42" s="389"/>
      <c r="CU42" s="389"/>
      <c r="CV42" s="389"/>
      <c r="CW42" s="389"/>
      <c r="CX42" s="389"/>
      <c r="CY42" s="389"/>
      <c r="CZ42" s="389"/>
      <c r="DA42" s="389"/>
      <c r="DB42" s="389"/>
      <c r="DC42" s="389"/>
      <c r="DD42" s="389"/>
      <c r="DE42" s="389"/>
      <c r="DF42" s="389"/>
      <c r="DG42" s="389"/>
      <c r="DH42" s="389"/>
      <c r="DI42" s="389"/>
      <c r="DJ42" s="389"/>
      <c r="DK42" s="389"/>
      <c r="DL42" s="389"/>
      <c r="DM42" s="389"/>
      <c r="DN42" s="389"/>
      <c r="DO42" s="389"/>
      <c r="DP42" s="389"/>
      <c r="DQ42" s="389"/>
      <c r="DR42" s="389"/>
      <c r="DS42" s="389"/>
      <c r="DT42" s="389"/>
      <c r="DU42" s="389"/>
      <c r="DV42" s="389"/>
      <c r="DW42" s="389"/>
      <c r="DX42" s="389"/>
      <c r="DY42" s="389"/>
      <c r="DZ42" s="389"/>
      <c r="EA42" s="389"/>
      <c r="EB42" s="389"/>
      <c r="EC42" s="389"/>
      <c r="ED42" s="389"/>
      <c r="EE42" s="389"/>
      <c r="EF42" s="389"/>
      <c r="EG42" s="389"/>
      <c r="EH42" s="389"/>
      <c r="EI42" s="389"/>
      <c r="EJ42" s="389"/>
      <c r="EK42" s="389"/>
      <c r="EL42" s="389"/>
      <c r="EM42" s="389"/>
      <c r="EN42" s="389"/>
      <c r="EO42" s="389"/>
      <c r="EP42" s="389"/>
      <c r="EQ42" s="389"/>
      <c r="ER42" s="389"/>
      <c r="ES42" s="389"/>
      <c r="ET42" s="389"/>
      <c r="EU42" s="389"/>
      <c r="EV42" s="389"/>
      <c r="EW42" s="389"/>
      <c r="EX42" s="389"/>
      <c r="EY42" s="389"/>
      <c r="EZ42" s="389"/>
      <c r="FA42" s="389"/>
      <c r="FB42" s="389"/>
      <c r="FC42" s="389"/>
      <c r="FD42" s="389"/>
      <c r="FE42" s="389"/>
      <c r="FF42" s="389"/>
      <c r="FG42" s="389"/>
      <c r="FH42" s="389"/>
      <c r="FI42" s="389"/>
      <c r="FJ42" s="389"/>
      <c r="FK42" s="389"/>
      <c r="FL42" s="389"/>
      <c r="FM42" s="389"/>
      <c r="FN42" s="389"/>
      <c r="FO42" s="389"/>
      <c r="FP42" s="389"/>
      <c r="FQ42" s="389"/>
      <c r="FR42" s="389"/>
      <c r="FS42" s="389"/>
      <c r="FT42" s="389"/>
      <c r="FU42" s="389"/>
      <c r="FV42" s="389"/>
      <c r="FW42" s="389"/>
      <c r="FX42" s="389"/>
      <c r="FY42" s="1227" t="s">
        <v>402</v>
      </c>
      <c r="FZ42" s="1235"/>
      <c r="GA42" s="1235"/>
      <c r="GB42" s="1235"/>
      <c r="GC42" s="1235"/>
      <c r="GD42" s="1235"/>
      <c r="GE42" s="1235"/>
      <c r="GF42" s="1235"/>
      <c r="GG42" s="1235"/>
      <c r="GH42" s="1235"/>
      <c r="GI42" s="1235"/>
      <c r="GJ42" s="1235"/>
      <c r="GK42" s="1235"/>
      <c r="GL42" s="1235"/>
      <c r="GM42" s="1235"/>
      <c r="GN42" s="1235"/>
      <c r="GO42" s="1235"/>
      <c r="GP42" s="1235"/>
      <c r="GQ42" s="1235"/>
      <c r="GR42" s="1235"/>
      <c r="GS42" s="1235"/>
      <c r="GT42" s="1235"/>
      <c r="GU42" s="1235"/>
      <c r="GV42" s="1235"/>
      <c r="GW42" s="1235"/>
      <c r="GX42" s="1235"/>
      <c r="GY42" s="1235"/>
      <c r="GZ42" s="1235"/>
      <c r="HA42" s="1235"/>
      <c r="HB42" s="1235"/>
      <c r="HC42" s="1235"/>
      <c r="HD42" s="1235"/>
      <c r="HE42" s="1235"/>
      <c r="HF42" s="1235"/>
      <c r="HG42" s="1235"/>
      <c r="HH42" s="1235"/>
      <c r="HI42" s="1235"/>
      <c r="HJ42" s="1235"/>
      <c r="HK42" s="1235"/>
      <c r="HL42" s="1235"/>
      <c r="HM42" s="1235"/>
      <c r="HN42" s="1235"/>
      <c r="HO42" s="1235"/>
      <c r="HP42" s="1235"/>
      <c r="HQ42" s="1235"/>
      <c r="HR42" s="1235"/>
      <c r="HS42" s="1235"/>
      <c r="HT42" s="1235"/>
      <c r="HU42" s="1235"/>
      <c r="HV42" s="1235"/>
      <c r="HW42" s="1235"/>
      <c r="HX42" s="1235"/>
      <c r="HY42" s="1235"/>
      <c r="HZ42" s="1235"/>
      <c r="IA42" s="1235"/>
      <c r="IB42" s="1243"/>
      <c r="IC42" s="1235"/>
      <c r="ID42" s="1235"/>
      <c r="IE42" s="1235"/>
      <c r="IF42" s="1235"/>
      <c r="IG42" s="1235"/>
      <c r="IH42" s="1235"/>
      <c r="II42" s="1235"/>
      <c r="IJ42" s="1235"/>
      <c r="IK42" s="1235"/>
      <c r="IL42" s="1235"/>
      <c r="IM42" s="1235"/>
      <c r="IN42" s="1235"/>
      <c r="IO42" s="1235"/>
      <c r="IP42" s="1235"/>
      <c r="IQ42" s="1243"/>
      <c r="IR42" s="1235"/>
      <c r="IS42" s="1235"/>
      <c r="IT42" s="1235"/>
      <c r="IU42" s="1251"/>
      <c r="IV42" s="1235"/>
      <c r="IW42" s="1235"/>
      <c r="IX42" s="1235"/>
      <c r="IY42" s="1235"/>
      <c r="IZ42" s="1235"/>
      <c r="JA42" s="1235"/>
      <c r="JB42" s="1235"/>
      <c r="JC42" s="1235"/>
      <c r="JD42" s="1235"/>
      <c r="JE42" s="1235"/>
      <c r="JF42" s="1235"/>
      <c r="JG42" s="1235"/>
      <c r="JH42" s="1235"/>
      <c r="JI42" s="1235"/>
      <c r="JJ42" s="1235"/>
      <c r="JK42" s="1235"/>
      <c r="JL42" s="1235"/>
      <c r="JM42" s="1235"/>
      <c r="JN42" s="1235"/>
      <c r="JO42" s="1235"/>
      <c r="JP42" s="1235"/>
      <c r="JQ42" s="1235"/>
      <c r="JR42" s="1235"/>
      <c r="JS42" s="1235"/>
      <c r="JT42" s="1235"/>
      <c r="JU42" s="1235"/>
      <c r="JV42" s="1235"/>
      <c r="JW42" s="1259"/>
      <c r="JY42" s="225"/>
    </row>
    <row r="43" spans="1:285" ht="16" thickBot="1">
      <c r="A43" s="905" t="s">
        <v>5</v>
      </c>
      <c r="B43" s="79">
        <f t="shared" si="0"/>
        <v>1</v>
      </c>
      <c r="C43" s="871" t="s">
        <v>13</v>
      </c>
      <c r="D43" s="489" t="s">
        <v>162</v>
      </c>
      <c r="E43" s="1129" t="s">
        <v>158</v>
      </c>
      <c r="F43" s="888">
        <v>1.25</v>
      </c>
      <c r="G43" s="120">
        <f t="shared" si="39"/>
        <v>36.960000000000008</v>
      </c>
      <c r="H43" s="30"/>
      <c r="I43" s="3">
        <v>1.25</v>
      </c>
      <c r="J43" s="56"/>
      <c r="K43" s="18">
        <v>1984</v>
      </c>
      <c r="L43" s="5"/>
      <c r="M43" s="170">
        <v>2</v>
      </c>
      <c r="N43" s="71">
        <v>2</v>
      </c>
      <c r="O43" s="739">
        <v>4</v>
      </c>
      <c r="P43" s="1107">
        <f t="shared" si="47"/>
        <v>8</v>
      </c>
      <c r="Q43" s="1108">
        <f t="shared" si="48"/>
        <v>16</v>
      </c>
      <c r="R43" s="51"/>
      <c r="S43" s="3">
        <v>1.25</v>
      </c>
      <c r="T43" s="25"/>
      <c r="U43" s="219">
        <f t="shared" si="44"/>
        <v>93750</v>
      </c>
      <c r="V43" s="219" t="s">
        <v>642</v>
      </c>
      <c r="W43" s="1042">
        <f t="shared" si="40"/>
        <v>93750</v>
      </c>
      <c r="X43" s="537">
        <f t="shared" si="42"/>
        <v>0</v>
      </c>
      <c r="Y43" s="538">
        <f t="shared" si="2"/>
        <v>500</v>
      </c>
      <c r="Z43" s="1090">
        <f t="shared" si="3"/>
        <v>94250</v>
      </c>
      <c r="AA43" s="1475">
        <f t="shared" si="43"/>
        <v>3748226.4731999999</v>
      </c>
      <c r="AB43" s="1098"/>
      <c r="AC43" s="600"/>
      <c r="AD43" s="1056">
        <f t="shared" si="4"/>
        <v>0</v>
      </c>
      <c r="AE43" s="1063"/>
      <c r="AF43" s="747">
        <f t="shared" si="5"/>
        <v>0</v>
      </c>
      <c r="AG43" s="600"/>
      <c r="AH43" s="1056">
        <f t="shared" si="6"/>
        <v>0</v>
      </c>
      <c r="AI43" s="1070"/>
      <c r="AJ43" s="747">
        <f t="shared" si="7"/>
        <v>0</v>
      </c>
      <c r="AK43" s="1051"/>
      <c r="AL43" s="270">
        <v>0</v>
      </c>
      <c r="AM43" s="902"/>
      <c r="AN43" s="902">
        <v>2024</v>
      </c>
      <c r="AO43" s="18" t="str">
        <f t="shared" si="8"/>
        <v xml:space="preserve"> </v>
      </c>
      <c r="AP43" s="747" t="str">
        <f t="shared" si="9"/>
        <v xml:space="preserve"> </v>
      </c>
      <c r="AQ43" s="4" t="str">
        <f t="shared" si="10"/>
        <v xml:space="preserve"> </v>
      </c>
      <c r="AR43" s="747" t="str">
        <f t="shared" si="11"/>
        <v xml:space="preserve"> </v>
      </c>
      <c r="AS43" s="4" t="str">
        <f t="shared" si="12"/>
        <v xml:space="preserve"> </v>
      </c>
      <c r="AT43" s="747" t="str">
        <f t="shared" si="13"/>
        <v xml:space="preserve"> </v>
      </c>
      <c r="AU43" s="4" t="str">
        <f t="shared" si="14"/>
        <v xml:space="preserve"> </v>
      </c>
      <c r="AV43" s="747" t="str">
        <f t="shared" si="15"/>
        <v xml:space="preserve"> </v>
      </c>
      <c r="AW43" s="4" t="str">
        <f t="shared" si="16"/>
        <v xml:space="preserve"> </v>
      </c>
      <c r="AX43" s="747" t="str">
        <f t="shared" si="17"/>
        <v xml:space="preserve"> </v>
      </c>
      <c r="AY43" s="4" t="str">
        <f t="shared" si="18"/>
        <v xml:space="preserve"> </v>
      </c>
      <c r="AZ43" s="747" t="str">
        <f t="shared" si="19"/>
        <v xml:space="preserve"> </v>
      </c>
      <c r="BA43" s="4">
        <f t="shared" si="20"/>
        <v>1.25</v>
      </c>
      <c r="BB43" s="747">
        <f t="shared" si="21"/>
        <v>94250</v>
      </c>
      <c r="BC43" s="4" t="str">
        <f t="shared" si="22"/>
        <v xml:space="preserve"> </v>
      </c>
      <c r="BD43" s="747" t="str">
        <f t="shared" si="23"/>
        <v xml:space="preserve"> </v>
      </c>
      <c r="BE43" s="4" t="str">
        <f t="shared" si="24"/>
        <v xml:space="preserve"> </v>
      </c>
      <c r="BF43" s="747" t="str">
        <f t="shared" si="25"/>
        <v xml:space="preserve"> </v>
      </c>
      <c r="BG43" s="4" t="str">
        <f t="shared" si="26"/>
        <v xml:space="preserve"> </v>
      </c>
      <c r="BH43" s="747" t="str">
        <f t="shared" si="27"/>
        <v xml:space="preserve"> </v>
      </c>
      <c r="BI43" s="4" t="str">
        <f t="shared" si="28"/>
        <v xml:space="preserve"> </v>
      </c>
      <c r="BJ43" s="747" t="str">
        <f t="shared" si="29"/>
        <v xml:space="preserve"> </v>
      </c>
      <c r="BK43" s="4" t="str">
        <f t="shared" si="30"/>
        <v xml:space="preserve"> </v>
      </c>
      <c r="BL43" s="747" t="str">
        <f t="shared" si="31"/>
        <v xml:space="preserve"> </v>
      </c>
      <c r="BM43" s="4" t="str">
        <f t="shared" si="32"/>
        <v xml:space="preserve"> </v>
      </c>
      <c r="BN43" s="747" t="str">
        <f t="shared" si="33"/>
        <v xml:space="preserve"> </v>
      </c>
      <c r="BO43" s="4" t="str">
        <f t="shared" si="34"/>
        <v xml:space="preserve"> </v>
      </c>
      <c r="BP43" s="747" t="str">
        <f t="shared" si="35"/>
        <v xml:space="preserve"> </v>
      </c>
      <c r="BQ43" s="4" t="str">
        <f t="shared" si="36"/>
        <v xml:space="preserve"> </v>
      </c>
      <c r="BR43" s="747" t="str">
        <f t="shared" si="37"/>
        <v xml:space="preserve"> </v>
      </c>
      <c r="BS43" s="133"/>
      <c r="BT43" s="133"/>
      <c r="BU43" s="389"/>
      <c r="BV43" s="389"/>
      <c r="BW43" s="389"/>
      <c r="BX43" s="389"/>
      <c r="BY43" s="389"/>
      <c r="BZ43" s="389"/>
      <c r="CA43" s="389"/>
      <c r="CB43" s="389"/>
      <c r="CC43" s="163">
        <f t="shared" si="38"/>
        <v>0</v>
      </c>
      <c r="CD43" s="389"/>
      <c r="CE43" s="389"/>
      <c r="CF43" s="389"/>
      <c r="CG43" s="389"/>
      <c r="CH43" s="389"/>
      <c r="CI43" s="389"/>
      <c r="CJ43" s="389"/>
      <c r="CK43" s="389"/>
      <c r="CL43" s="389"/>
      <c r="CM43" s="389"/>
      <c r="CN43" s="389"/>
      <c r="CO43" s="389"/>
      <c r="CP43" s="389"/>
      <c r="CQ43" s="389"/>
      <c r="CR43" s="389"/>
      <c r="CS43" s="389"/>
      <c r="CT43" s="389"/>
      <c r="CU43" s="389"/>
      <c r="CV43" s="389"/>
      <c r="CW43" s="389"/>
      <c r="CX43" s="389"/>
      <c r="CY43" s="389"/>
      <c r="CZ43" s="389"/>
      <c r="DA43" s="389"/>
      <c r="DB43" s="389"/>
      <c r="DC43" s="389"/>
      <c r="DD43" s="389"/>
      <c r="DE43" s="389"/>
      <c r="DF43" s="389"/>
      <c r="DG43" s="389"/>
      <c r="DH43" s="389"/>
      <c r="DI43" s="389"/>
      <c r="DJ43" s="389"/>
      <c r="DK43" s="389"/>
      <c r="DL43" s="389"/>
      <c r="DM43" s="389"/>
      <c r="DN43" s="389"/>
      <c r="DO43" s="389"/>
      <c r="DP43" s="389"/>
      <c r="DQ43" s="389"/>
      <c r="DR43" s="389"/>
      <c r="DS43" s="389"/>
      <c r="DT43" s="389"/>
      <c r="DU43" s="389"/>
      <c r="DV43" s="389"/>
      <c r="DW43" s="389"/>
      <c r="DX43" s="389"/>
      <c r="DY43" s="389"/>
      <c r="DZ43" s="389"/>
      <c r="EA43" s="389"/>
      <c r="EB43" s="389"/>
      <c r="EC43" s="389"/>
      <c r="ED43" s="389"/>
      <c r="EE43" s="389"/>
      <c r="EF43" s="389"/>
      <c r="EG43" s="389"/>
      <c r="EH43" s="389"/>
      <c r="EI43" s="389"/>
      <c r="EJ43" s="389"/>
      <c r="EK43" s="389"/>
      <c r="EL43" s="389"/>
      <c r="EM43" s="389"/>
      <c r="EN43" s="389"/>
      <c r="EO43" s="389"/>
      <c r="EP43" s="389"/>
      <c r="EQ43" s="389"/>
      <c r="ER43" s="389"/>
      <c r="ES43" s="389"/>
      <c r="ET43" s="389"/>
      <c r="EU43" s="389"/>
      <c r="EV43" s="389"/>
      <c r="EW43" s="389"/>
      <c r="EX43" s="389"/>
      <c r="EY43" s="389"/>
      <c r="EZ43" s="389"/>
      <c r="FA43" s="389"/>
      <c r="FB43" s="389"/>
      <c r="FC43" s="389"/>
      <c r="FD43" s="389"/>
      <c r="FE43" s="389"/>
      <c r="FF43" s="389"/>
      <c r="FG43" s="389"/>
      <c r="FH43" s="389"/>
      <c r="FI43" s="389"/>
      <c r="FJ43" s="389"/>
      <c r="FK43" s="389"/>
      <c r="FL43" s="389"/>
      <c r="FM43" s="389"/>
      <c r="FN43" s="389"/>
      <c r="FO43" s="389"/>
      <c r="FP43" s="389"/>
      <c r="FQ43" s="389"/>
      <c r="FR43" s="389"/>
      <c r="FS43" s="389"/>
      <c r="FT43" s="389"/>
      <c r="FU43" s="389"/>
      <c r="FV43" s="389"/>
      <c r="FW43" s="389"/>
      <c r="FX43" s="389"/>
      <c r="FY43" s="625" t="s">
        <v>400</v>
      </c>
      <c r="FZ43" s="626">
        <v>268</v>
      </c>
      <c r="GA43" s="626">
        <v>32434962</v>
      </c>
      <c r="GB43" s="626">
        <v>30</v>
      </c>
      <c r="GC43" s="626" t="s">
        <v>813</v>
      </c>
      <c r="GD43" s="626">
        <v>14</v>
      </c>
      <c r="GE43" s="626">
        <v>1983</v>
      </c>
      <c r="GF43" s="626">
        <v>0</v>
      </c>
      <c r="GG43" s="626" t="s">
        <v>792</v>
      </c>
      <c r="GH43" s="626">
        <v>0</v>
      </c>
      <c r="GI43" s="626">
        <v>0</v>
      </c>
      <c r="GJ43" s="626" t="s">
        <v>792</v>
      </c>
      <c r="GK43" s="626">
        <v>0</v>
      </c>
      <c r="GL43" s="626" t="s">
        <v>781</v>
      </c>
      <c r="GM43" s="626" t="s">
        <v>782</v>
      </c>
      <c r="GN43" s="626">
        <v>66</v>
      </c>
      <c r="GO43" s="626" t="s">
        <v>783</v>
      </c>
      <c r="GP43" s="626">
        <v>0</v>
      </c>
      <c r="GQ43" s="626">
        <v>0</v>
      </c>
      <c r="GR43" s="626">
        <v>4</v>
      </c>
      <c r="GS43" s="626">
        <v>1</v>
      </c>
      <c r="GT43" s="626">
        <v>1</v>
      </c>
      <c r="GU43" s="626" t="s">
        <v>783</v>
      </c>
      <c r="GV43" s="626" t="s">
        <v>783</v>
      </c>
      <c r="GW43" s="626" t="s">
        <v>783</v>
      </c>
      <c r="GX43" s="626" t="s">
        <v>783</v>
      </c>
      <c r="GY43" s="626" t="s">
        <v>783</v>
      </c>
      <c r="GZ43" s="626">
        <v>1649</v>
      </c>
      <c r="HA43" s="626">
        <v>2.23</v>
      </c>
      <c r="HB43" s="626">
        <v>5</v>
      </c>
      <c r="HC43" s="626" t="s">
        <v>783</v>
      </c>
      <c r="HD43" s="626" t="s">
        <v>782</v>
      </c>
      <c r="HE43" s="626">
        <v>15</v>
      </c>
      <c r="HF43" s="626" t="s">
        <v>783</v>
      </c>
      <c r="HG43" s="626">
        <v>0</v>
      </c>
      <c r="HH43" s="626" t="s">
        <v>783</v>
      </c>
      <c r="HI43" s="626">
        <v>0</v>
      </c>
      <c r="HJ43" s="626">
        <v>1</v>
      </c>
      <c r="HK43" s="626">
        <v>45</v>
      </c>
      <c r="HL43" s="626" t="s">
        <v>784</v>
      </c>
      <c r="HM43" s="626" t="s">
        <v>785</v>
      </c>
      <c r="HN43" s="626" t="s">
        <v>783</v>
      </c>
      <c r="HO43" s="626" t="s">
        <v>783</v>
      </c>
      <c r="HP43" s="626" t="s">
        <v>783</v>
      </c>
      <c r="HQ43" s="626" t="s">
        <v>783</v>
      </c>
      <c r="HR43" s="626" t="s">
        <v>783</v>
      </c>
      <c r="HS43" s="626">
        <v>3980127</v>
      </c>
      <c r="HT43" s="626" t="s">
        <v>783</v>
      </c>
      <c r="HU43" s="626" t="s">
        <v>786</v>
      </c>
      <c r="HV43" s="626" t="s">
        <v>787</v>
      </c>
      <c r="HW43" s="626">
        <v>4</v>
      </c>
      <c r="HX43" s="626">
        <v>2016</v>
      </c>
      <c r="HY43" s="626">
        <v>63</v>
      </c>
      <c r="HZ43" s="626">
        <v>0</v>
      </c>
      <c r="IA43" s="626">
        <v>11774</v>
      </c>
      <c r="IB43" s="627">
        <v>42227.682129629633</v>
      </c>
      <c r="IC43" s="626" t="s">
        <v>788</v>
      </c>
      <c r="ID43" s="626">
        <v>3975649</v>
      </c>
      <c r="IE43" s="626">
        <v>2016</v>
      </c>
      <c r="IF43" s="626">
        <v>1712</v>
      </c>
      <c r="IG43" s="626" t="s">
        <v>783</v>
      </c>
      <c r="IH43" s="626" t="s">
        <v>783</v>
      </c>
      <c r="II43" s="626" t="s">
        <v>783</v>
      </c>
      <c r="IJ43" s="626" t="s">
        <v>783</v>
      </c>
      <c r="IK43" s="626" t="s">
        <v>783</v>
      </c>
      <c r="IL43" s="626" t="s">
        <v>783</v>
      </c>
      <c r="IM43" s="626" t="s">
        <v>783</v>
      </c>
      <c r="IN43" s="626" t="s">
        <v>783</v>
      </c>
      <c r="IO43" s="626" t="s">
        <v>783</v>
      </c>
      <c r="IP43" s="626">
        <v>1649</v>
      </c>
      <c r="IQ43" s="627">
        <v>37477.354571759257</v>
      </c>
      <c r="IR43" s="626">
        <v>18</v>
      </c>
      <c r="IS43" s="626" t="s">
        <v>793</v>
      </c>
      <c r="IT43" s="626">
        <v>1</v>
      </c>
      <c r="IU43" s="665">
        <v>41275</v>
      </c>
      <c r="IV43" s="626" t="s">
        <v>783</v>
      </c>
      <c r="IW43" s="626" t="s">
        <v>783</v>
      </c>
      <c r="IX43" s="626" t="s">
        <v>783</v>
      </c>
      <c r="IY43" s="626" t="s">
        <v>781</v>
      </c>
      <c r="IZ43" s="626">
        <v>45</v>
      </c>
      <c r="JA43" s="626" t="s">
        <v>789</v>
      </c>
      <c r="JB43" s="626" t="s">
        <v>783</v>
      </c>
      <c r="JC43" s="626" t="s">
        <v>783</v>
      </c>
      <c r="JD43" s="626" t="s">
        <v>783</v>
      </c>
      <c r="JE43" s="626">
        <v>329414</v>
      </c>
      <c r="JF43" s="626" t="s">
        <v>783</v>
      </c>
      <c r="JG43" s="626" t="s">
        <v>783</v>
      </c>
      <c r="JH43" s="626" t="s">
        <v>804</v>
      </c>
      <c r="JI43" s="626">
        <v>30</v>
      </c>
      <c r="JJ43" s="626" t="s">
        <v>783</v>
      </c>
      <c r="JK43" s="626" t="s">
        <v>783</v>
      </c>
      <c r="JL43" s="626" t="s">
        <v>783</v>
      </c>
      <c r="JM43" s="626" t="s">
        <v>790</v>
      </c>
      <c r="JN43" s="626">
        <v>4</v>
      </c>
      <c r="JO43" s="626">
        <v>1</v>
      </c>
      <c r="JP43" s="626" t="s">
        <v>783</v>
      </c>
      <c r="JQ43" s="626">
        <v>10915783</v>
      </c>
      <c r="JR43" s="626">
        <v>2011</v>
      </c>
      <c r="JS43" s="626">
        <v>11</v>
      </c>
      <c r="JT43" s="626" t="s">
        <v>783</v>
      </c>
      <c r="JU43" s="626" t="s">
        <v>783</v>
      </c>
      <c r="JV43" s="626" t="s">
        <v>840</v>
      </c>
      <c r="JW43" s="628">
        <v>11738.275022</v>
      </c>
      <c r="JX43">
        <f>SUM(JW43:JW43)</f>
        <v>11738.275022</v>
      </c>
      <c r="JY43" s="225">
        <v>2.9387309295454545</v>
      </c>
    </row>
    <row r="44" spans="1:285" ht="16" thickBot="1">
      <c r="A44" s="905" t="s">
        <v>5</v>
      </c>
      <c r="B44" s="79">
        <f t="shared" si="0"/>
        <v>1</v>
      </c>
      <c r="C44" s="871" t="s">
        <v>19</v>
      </c>
      <c r="D44" s="489" t="s">
        <v>162</v>
      </c>
      <c r="E44" s="1129" t="s">
        <v>158</v>
      </c>
      <c r="F44" s="888">
        <v>0.15</v>
      </c>
      <c r="G44" s="120">
        <f t="shared" si="39"/>
        <v>37.110000000000007</v>
      </c>
      <c r="H44" s="46"/>
      <c r="I44" s="3">
        <v>0.15</v>
      </c>
      <c r="J44" s="29"/>
      <c r="K44" s="18">
        <v>1971</v>
      </c>
      <c r="L44" s="5"/>
      <c r="M44" s="170">
        <v>2</v>
      </c>
      <c r="N44" s="71">
        <v>2</v>
      </c>
      <c r="O44" s="739">
        <v>5</v>
      </c>
      <c r="P44" s="1107">
        <f t="shared" si="47"/>
        <v>9</v>
      </c>
      <c r="Q44" s="1108">
        <f t="shared" si="48"/>
        <v>20</v>
      </c>
      <c r="R44" s="46"/>
      <c r="S44" s="3">
        <v>0.15</v>
      </c>
      <c r="T44" s="25"/>
      <c r="U44" s="219">
        <f t="shared" si="44"/>
        <v>11250</v>
      </c>
      <c r="V44" s="219" t="s">
        <v>642</v>
      </c>
      <c r="W44" s="1042">
        <f t="shared" si="40"/>
        <v>11250</v>
      </c>
      <c r="X44" s="537">
        <f t="shared" si="42"/>
        <v>0</v>
      </c>
      <c r="Y44" s="538">
        <f t="shared" si="2"/>
        <v>500</v>
      </c>
      <c r="Z44" s="1090">
        <f t="shared" si="3"/>
        <v>11750</v>
      </c>
      <c r="AA44" s="1475">
        <f t="shared" si="43"/>
        <v>3759976.4731999999</v>
      </c>
      <c r="AB44" s="1098"/>
      <c r="AC44" s="600"/>
      <c r="AD44" s="1056">
        <f t="shared" si="4"/>
        <v>0</v>
      </c>
      <c r="AE44" s="1063"/>
      <c r="AF44" s="747">
        <f t="shared" si="5"/>
        <v>0</v>
      </c>
      <c r="AG44" s="600"/>
      <c r="AH44" s="1056">
        <f t="shared" si="6"/>
        <v>0</v>
      </c>
      <c r="AI44" s="1070"/>
      <c r="AJ44" s="747">
        <f t="shared" si="7"/>
        <v>0</v>
      </c>
      <c r="AK44" s="1051"/>
      <c r="AL44" s="270">
        <v>0</v>
      </c>
      <c r="AM44" s="902"/>
      <c r="AN44" s="902">
        <v>2024</v>
      </c>
      <c r="AO44" s="18" t="str">
        <f t="shared" si="8"/>
        <v xml:space="preserve"> </v>
      </c>
      <c r="AP44" s="747" t="str">
        <f t="shared" si="9"/>
        <v xml:space="preserve"> </v>
      </c>
      <c r="AQ44" s="4" t="str">
        <f t="shared" si="10"/>
        <v xml:space="preserve"> </v>
      </c>
      <c r="AR44" s="747" t="str">
        <f t="shared" si="11"/>
        <v xml:space="preserve"> </v>
      </c>
      <c r="AS44" s="4" t="str">
        <f t="shared" si="12"/>
        <v xml:space="preserve"> </v>
      </c>
      <c r="AT44" s="747" t="str">
        <f t="shared" si="13"/>
        <v xml:space="preserve"> </v>
      </c>
      <c r="AU44" s="4" t="str">
        <f t="shared" si="14"/>
        <v xml:space="preserve"> </v>
      </c>
      <c r="AV44" s="747" t="str">
        <f t="shared" si="15"/>
        <v xml:space="preserve"> </v>
      </c>
      <c r="AW44" s="4" t="str">
        <f t="shared" si="16"/>
        <v xml:space="preserve"> </v>
      </c>
      <c r="AX44" s="747" t="str">
        <f t="shared" si="17"/>
        <v xml:space="preserve"> </v>
      </c>
      <c r="AY44" s="4" t="str">
        <f t="shared" si="18"/>
        <v xml:space="preserve"> </v>
      </c>
      <c r="AZ44" s="747" t="str">
        <f t="shared" si="19"/>
        <v xml:space="preserve"> </v>
      </c>
      <c r="BA44" s="4">
        <f t="shared" si="20"/>
        <v>0.15</v>
      </c>
      <c r="BB44" s="747">
        <f t="shared" si="21"/>
        <v>11750</v>
      </c>
      <c r="BC44" s="4" t="str">
        <f t="shared" si="22"/>
        <v xml:space="preserve"> </v>
      </c>
      <c r="BD44" s="747" t="str">
        <f t="shared" si="23"/>
        <v xml:space="preserve"> </v>
      </c>
      <c r="BE44" s="4" t="str">
        <f t="shared" si="24"/>
        <v xml:space="preserve"> </v>
      </c>
      <c r="BF44" s="747" t="str">
        <f t="shared" si="25"/>
        <v xml:space="preserve"> </v>
      </c>
      <c r="BG44" s="4" t="str">
        <f t="shared" si="26"/>
        <v xml:space="preserve"> </v>
      </c>
      <c r="BH44" s="747" t="str">
        <f t="shared" si="27"/>
        <v xml:space="preserve"> </v>
      </c>
      <c r="BI44" s="4" t="str">
        <f t="shared" si="28"/>
        <v xml:space="preserve"> </v>
      </c>
      <c r="BJ44" s="747" t="str">
        <f t="shared" si="29"/>
        <v xml:space="preserve"> </v>
      </c>
      <c r="BK44" s="4" t="str">
        <f t="shared" si="30"/>
        <v xml:space="preserve"> </v>
      </c>
      <c r="BL44" s="747" t="str">
        <f t="shared" si="31"/>
        <v xml:space="preserve"> </v>
      </c>
      <c r="BM44" s="4" t="str">
        <f t="shared" si="32"/>
        <v xml:space="preserve"> </v>
      </c>
      <c r="BN44" s="747" t="str">
        <f t="shared" si="33"/>
        <v xml:space="preserve"> </v>
      </c>
      <c r="BO44" s="4" t="str">
        <f t="shared" si="34"/>
        <v xml:space="preserve"> </v>
      </c>
      <c r="BP44" s="747" t="str">
        <f t="shared" si="35"/>
        <v xml:space="preserve"> </v>
      </c>
      <c r="BQ44" s="4" t="str">
        <f t="shared" si="36"/>
        <v xml:space="preserve"> </v>
      </c>
      <c r="BR44" s="747" t="str">
        <f t="shared" si="37"/>
        <v xml:space="preserve"> </v>
      </c>
      <c r="BS44" s="133" t="s">
        <v>239</v>
      </c>
      <c r="BT44" s="133"/>
      <c r="BU44" s="389"/>
      <c r="BV44" s="389"/>
      <c r="BW44" s="389"/>
      <c r="BX44" s="389"/>
      <c r="BY44" s="389"/>
      <c r="BZ44" s="389"/>
      <c r="CA44" s="389"/>
      <c r="CB44" s="389"/>
      <c r="CC44" s="163">
        <f t="shared" si="38"/>
        <v>0</v>
      </c>
      <c r="CD44" s="389"/>
      <c r="CE44" s="596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89"/>
      <c r="EF44" s="389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389"/>
      <c r="FY44" s="1231" t="s">
        <v>426</v>
      </c>
      <c r="FZ44" s="1239">
        <v>218</v>
      </c>
      <c r="GA44" s="1239">
        <v>32434999</v>
      </c>
      <c r="GB44" s="1239">
        <v>55</v>
      </c>
      <c r="GC44" s="1239" t="s">
        <v>798</v>
      </c>
      <c r="GD44" s="1239">
        <v>16</v>
      </c>
      <c r="GE44" s="1239">
        <v>1971</v>
      </c>
      <c r="GF44" s="1239">
        <v>1</v>
      </c>
      <c r="GG44" s="1239" t="s">
        <v>780</v>
      </c>
      <c r="GH44" s="1239">
        <v>2</v>
      </c>
      <c r="GI44" s="1239">
        <v>1</v>
      </c>
      <c r="GJ44" s="1239" t="s">
        <v>780</v>
      </c>
      <c r="GK44" s="1239">
        <v>2</v>
      </c>
      <c r="GL44" s="1239" t="s">
        <v>781</v>
      </c>
      <c r="GM44" s="1239" t="s">
        <v>782</v>
      </c>
      <c r="GN44" s="1239">
        <v>66</v>
      </c>
      <c r="GO44" s="1239" t="s">
        <v>783</v>
      </c>
      <c r="GP44" s="1239">
        <v>0</v>
      </c>
      <c r="GQ44" s="1239">
        <v>0</v>
      </c>
      <c r="GR44" s="1239">
        <v>4</v>
      </c>
      <c r="GS44" s="1239">
        <v>2</v>
      </c>
      <c r="GT44" s="1239">
        <v>2</v>
      </c>
      <c r="GU44" s="1239" t="s">
        <v>783</v>
      </c>
      <c r="GV44" s="1239" t="s">
        <v>783</v>
      </c>
      <c r="GW44" s="1239" t="s">
        <v>783</v>
      </c>
      <c r="GX44" s="1239" t="s">
        <v>783</v>
      </c>
      <c r="GY44" s="1239" t="s">
        <v>783</v>
      </c>
      <c r="GZ44" s="1239">
        <v>1649</v>
      </c>
      <c r="HA44" s="1239">
        <v>0.51</v>
      </c>
      <c r="HB44" s="1239">
        <v>5</v>
      </c>
      <c r="HC44" s="1239" t="s">
        <v>783</v>
      </c>
      <c r="HD44" s="1239" t="s">
        <v>782</v>
      </c>
      <c r="HE44" s="1239">
        <v>35</v>
      </c>
      <c r="HF44" s="1239" t="s">
        <v>783</v>
      </c>
      <c r="HG44" s="1239">
        <v>0</v>
      </c>
      <c r="HH44" s="1239" t="s">
        <v>783</v>
      </c>
      <c r="HI44" s="1239">
        <v>0</v>
      </c>
      <c r="HJ44" s="1239">
        <v>1</v>
      </c>
      <c r="HK44" s="1239">
        <v>45</v>
      </c>
      <c r="HL44" s="1239" t="s">
        <v>784</v>
      </c>
      <c r="HM44" s="1239" t="s">
        <v>785</v>
      </c>
      <c r="HN44" s="1239" t="s">
        <v>783</v>
      </c>
      <c r="HO44" s="1239" t="s">
        <v>783</v>
      </c>
      <c r="HP44" s="1239" t="s">
        <v>783</v>
      </c>
      <c r="HQ44" s="1239" t="s">
        <v>783</v>
      </c>
      <c r="HR44" s="1239" t="s">
        <v>783</v>
      </c>
      <c r="HS44" s="1239">
        <v>4184512</v>
      </c>
      <c r="HT44" s="1239" t="s">
        <v>783</v>
      </c>
      <c r="HU44" s="1239" t="s">
        <v>786</v>
      </c>
      <c r="HV44" s="1239" t="s">
        <v>787</v>
      </c>
      <c r="HW44" s="1239">
        <v>4</v>
      </c>
      <c r="HX44" s="1239">
        <v>2016</v>
      </c>
      <c r="HY44" s="1239">
        <v>63</v>
      </c>
      <c r="HZ44" s="1239">
        <v>0</v>
      </c>
      <c r="IA44" s="1239">
        <v>2693</v>
      </c>
      <c r="IB44" s="1247">
        <v>42227.682129629633</v>
      </c>
      <c r="IC44" s="1239" t="s">
        <v>788</v>
      </c>
      <c r="ID44" s="1239">
        <v>4184511</v>
      </c>
      <c r="IE44" s="1239">
        <v>2014</v>
      </c>
      <c r="IF44" s="1239">
        <v>1712</v>
      </c>
      <c r="IG44" s="1239" t="s">
        <v>783</v>
      </c>
      <c r="IH44" s="1239" t="s">
        <v>783</v>
      </c>
      <c r="II44" s="1239" t="s">
        <v>783</v>
      </c>
      <c r="IJ44" s="1239" t="s">
        <v>783</v>
      </c>
      <c r="IK44" s="1239" t="s">
        <v>783</v>
      </c>
      <c r="IL44" s="1239" t="s">
        <v>783</v>
      </c>
      <c r="IM44" s="1239" t="s">
        <v>783</v>
      </c>
      <c r="IN44" s="1239" t="s">
        <v>783</v>
      </c>
      <c r="IO44" s="1239" t="s">
        <v>783</v>
      </c>
      <c r="IP44" s="1239">
        <v>1649</v>
      </c>
      <c r="IQ44" s="1247">
        <v>37477.354571759257</v>
      </c>
      <c r="IR44" s="1239">
        <v>2</v>
      </c>
      <c r="IS44" s="1239" t="s">
        <v>793</v>
      </c>
      <c r="IT44" s="1239">
        <v>2</v>
      </c>
      <c r="IU44" s="1255">
        <v>41275</v>
      </c>
      <c r="IV44" s="1239" t="s">
        <v>783</v>
      </c>
      <c r="IW44" s="1239" t="s">
        <v>783</v>
      </c>
      <c r="IX44" s="1239" t="s">
        <v>783</v>
      </c>
      <c r="IY44" s="1239" t="s">
        <v>781</v>
      </c>
      <c r="IZ44" s="1239">
        <v>45</v>
      </c>
      <c r="JA44" s="1239" t="s">
        <v>789</v>
      </c>
      <c r="JB44" s="1239" t="s">
        <v>783</v>
      </c>
      <c r="JC44" s="1239" t="s">
        <v>783</v>
      </c>
      <c r="JD44" s="1239" t="s">
        <v>783</v>
      </c>
      <c r="JE44" s="1239">
        <v>329434</v>
      </c>
      <c r="JF44" s="1239" t="s">
        <v>783</v>
      </c>
      <c r="JG44" s="1239" t="s">
        <v>783</v>
      </c>
      <c r="JH44" s="1239" t="s">
        <v>802</v>
      </c>
      <c r="JI44" s="1239">
        <v>55</v>
      </c>
      <c r="JJ44" s="1239" t="s">
        <v>783</v>
      </c>
      <c r="JK44" s="1239" t="s">
        <v>783</v>
      </c>
      <c r="JL44" s="1239" t="s">
        <v>783</v>
      </c>
      <c r="JM44" s="1239" t="s">
        <v>790</v>
      </c>
      <c r="JN44" s="1239">
        <v>4</v>
      </c>
      <c r="JO44" s="1239">
        <v>3</v>
      </c>
      <c r="JP44" s="1239" t="s">
        <v>783</v>
      </c>
      <c r="JQ44" s="1239" t="s">
        <v>783</v>
      </c>
      <c r="JR44" s="1239" t="s">
        <v>783</v>
      </c>
      <c r="JS44" s="1239" t="s">
        <v>783</v>
      </c>
      <c r="JT44" s="1239" t="s">
        <v>783</v>
      </c>
      <c r="JU44" s="1239" t="s">
        <v>783</v>
      </c>
      <c r="JV44" s="1239" t="s">
        <v>874</v>
      </c>
      <c r="JW44" s="1263">
        <v>2695.569082</v>
      </c>
      <c r="JY44" s="225"/>
    </row>
    <row r="45" spans="1:285" ht="16" thickBot="1">
      <c r="A45" s="905" t="s">
        <v>5</v>
      </c>
      <c r="B45" s="79">
        <f t="shared" si="0"/>
        <v>3</v>
      </c>
      <c r="C45" s="871" t="s">
        <v>104</v>
      </c>
      <c r="D45" s="489" t="s">
        <v>162</v>
      </c>
      <c r="E45" s="1129" t="s">
        <v>158</v>
      </c>
      <c r="F45" s="888">
        <v>1.97</v>
      </c>
      <c r="G45" s="120">
        <f t="shared" si="39"/>
        <v>39.080000000000005</v>
      </c>
      <c r="H45" s="49">
        <v>1.97</v>
      </c>
      <c r="I45" s="2"/>
      <c r="J45" s="29"/>
      <c r="K45" s="18"/>
      <c r="L45" s="5"/>
      <c r="M45" s="170">
        <v>4</v>
      </c>
      <c r="N45" s="71">
        <v>1</v>
      </c>
      <c r="O45" s="739">
        <v>3</v>
      </c>
      <c r="P45" s="1107">
        <f t="shared" si="47"/>
        <v>8</v>
      </c>
      <c r="Q45" s="1108">
        <f t="shared" si="48"/>
        <v>12</v>
      </c>
      <c r="R45" s="30"/>
      <c r="S45" s="3">
        <f>H45</f>
        <v>1.97</v>
      </c>
      <c r="T45" s="25"/>
      <c r="U45" s="219">
        <f t="shared" si="44"/>
        <v>147750</v>
      </c>
      <c r="V45" s="219" t="s">
        <v>642</v>
      </c>
      <c r="W45" s="1042">
        <f t="shared" si="40"/>
        <v>147750</v>
      </c>
      <c r="X45" s="537">
        <f t="shared" si="42"/>
        <v>0</v>
      </c>
      <c r="Y45" s="538">
        <f t="shared" si="2"/>
        <v>500</v>
      </c>
      <c r="Z45" s="1090">
        <f t="shared" si="3"/>
        <v>148250</v>
      </c>
      <c r="AA45" s="1475">
        <f t="shared" si="43"/>
        <v>3908226.4731999999</v>
      </c>
      <c r="AB45" s="1098"/>
      <c r="AC45" s="600"/>
      <c r="AD45" s="1056">
        <f t="shared" si="4"/>
        <v>0</v>
      </c>
      <c r="AE45" s="1063"/>
      <c r="AF45" s="747">
        <f t="shared" si="5"/>
        <v>0</v>
      </c>
      <c r="AG45" s="600"/>
      <c r="AH45" s="1056">
        <f t="shared" si="6"/>
        <v>0</v>
      </c>
      <c r="AI45" s="1070"/>
      <c r="AJ45" s="747">
        <f t="shared" si="7"/>
        <v>0</v>
      </c>
      <c r="AK45" s="1051"/>
      <c r="AL45" s="270">
        <v>0</v>
      </c>
      <c r="AM45" s="902"/>
      <c r="AN45" s="902">
        <v>2024</v>
      </c>
      <c r="AO45" s="18" t="str">
        <f t="shared" si="8"/>
        <v xml:space="preserve"> </v>
      </c>
      <c r="AP45" s="747" t="str">
        <f t="shared" si="9"/>
        <v xml:space="preserve"> </v>
      </c>
      <c r="AQ45" s="4" t="str">
        <f t="shared" si="10"/>
        <v xml:space="preserve"> </v>
      </c>
      <c r="AR45" s="747" t="str">
        <f t="shared" si="11"/>
        <v xml:space="preserve"> </v>
      </c>
      <c r="AS45" s="4" t="str">
        <f t="shared" si="12"/>
        <v xml:space="preserve"> </v>
      </c>
      <c r="AT45" s="747" t="str">
        <f t="shared" si="13"/>
        <v xml:space="preserve"> </v>
      </c>
      <c r="AU45" s="4" t="str">
        <f t="shared" si="14"/>
        <v xml:space="preserve"> </v>
      </c>
      <c r="AV45" s="747" t="str">
        <f t="shared" si="15"/>
        <v xml:space="preserve"> </v>
      </c>
      <c r="AW45" s="4" t="str">
        <f t="shared" si="16"/>
        <v xml:space="preserve"> </v>
      </c>
      <c r="AX45" s="747" t="str">
        <f t="shared" si="17"/>
        <v xml:space="preserve"> </v>
      </c>
      <c r="AY45" s="4" t="str">
        <f t="shared" si="18"/>
        <v xml:space="preserve"> </v>
      </c>
      <c r="AZ45" s="747" t="str">
        <f t="shared" si="19"/>
        <v xml:space="preserve"> </v>
      </c>
      <c r="BA45" s="4">
        <f t="shared" si="20"/>
        <v>1.97</v>
      </c>
      <c r="BB45" s="747">
        <f t="shared" si="21"/>
        <v>148250</v>
      </c>
      <c r="BC45" s="4" t="str">
        <f t="shared" si="22"/>
        <v xml:space="preserve"> </v>
      </c>
      <c r="BD45" s="747" t="str">
        <f t="shared" si="23"/>
        <v xml:space="preserve"> </v>
      </c>
      <c r="BE45" s="4" t="str">
        <f t="shared" si="24"/>
        <v xml:space="preserve"> </v>
      </c>
      <c r="BF45" s="747" t="str">
        <f t="shared" si="25"/>
        <v xml:space="preserve"> </v>
      </c>
      <c r="BG45" s="4" t="str">
        <f t="shared" si="26"/>
        <v xml:space="preserve"> </v>
      </c>
      <c r="BH45" s="747" t="str">
        <f t="shared" si="27"/>
        <v xml:space="preserve"> </v>
      </c>
      <c r="BI45" s="4" t="str">
        <f t="shared" si="28"/>
        <v xml:space="preserve"> </v>
      </c>
      <c r="BJ45" s="747" t="str">
        <f t="shared" si="29"/>
        <v xml:space="preserve"> </v>
      </c>
      <c r="BK45" s="4" t="str">
        <f t="shared" si="30"/>
        <v xml:space="preserve"> </v>
      </c>
      <c r="BL45" s="747" t="str">
        <f t="shared" si="31"/>
        <v xml:space="preserve"> </v>
      </c>
      <c r="BM45" s="4" t="str">
        <f t="shared" si="32"/>
        <v xml:space="preserve"> </v>
      </c>
      <c r="BN45" s="747" t="str">
        <f t="shared" si="33"/>
        <v xml:space="preserve"> </v>
      </c>
      <c r="BO45" s="4" t="str">
        <f t="shared" si="34"/>
        <v xml:space="preserve"> </v>
      </c>
      <c r="BP45" s="747" t="str">
        <f t="shared" si="35"/>
        <v xml:space="preserve"> </v>
      </c>
      <c r="BQ45" s="4" t="str">
        <f t="shared" si="36"/>
        <v xml:space="preserve"> </v>
      </c>
      <c r="BR45" s="747" t="str">
        <f t="shared" si="37"/>
        <v xml:space="preserve"> </v>
      </c>
      <c r="BS45" s="133" t="s">
        <v>618</v>
      </c>
      <c r="BT45" s="133"/>
      <c r="BU45" s="389"/>
      <c r="BV45" s="389"/>
      <c r="BW45" s="389"/>
      <c r="BX45" s="389"/>
      <c r="BY45" s="389"/>
      <c r="BZ45" s="389"/>
      <c r="CA45" s="389"/>
      <c r="CB45" s="389"/>
      <c r="CC45" s="163">
        <f t="shared" si="38"/>
        <v>0</v>
      </c>
      <c r="CD45" s="389"/>
      <c r="CE45" s="389"/>
      <c r="CF45" s="389"/>
      <c r="CG45" s="389"/>
      <c r="CH45" s="389"/>
      <c r="CI45" s="389"/>
      <c r="CJ45" s="389"/>
      <c r="CK45" s="389"/>
      <c r="CL45" s="389"/>
      <c r="CM45" s="389"/>
      <c r="CN45" s="389"/>
      <c r="CO45" s="389"/>
      <c r="CP45" s="389"/>
      <c r="CQ45" s="389"/>
      <c r="CR45" s="389"/>
      <c r="CS45" s="389"/>
      <c r="CT45" s="389"/>
      <c r="CU45" s="389"/>
      <c r="CV45" s="389"/>
      <c r="CW45" s="389"/>
      <c r="CX45" s="389"/>
      <c r="CY45" s="389"/>
      <c r="CZ45" s="389"/>
      <c r="DA45" s="389"/>
      <c r="DB45" s="389"/>
      <c r="DC45" s="389"/>
      <c r="DD45" s="389"/>
      <c r="DE45" s="389"/>
      <c r="DF45" s="389"/>
      <c r="DG45" s="389"/>
      <c r="DH45" s="389"/>
      <c r="DI45" s="389"/>
      <c r="DJ45" s="389"/>
      <c r="DK45" s="389"/>
      <c r="DL45" s="389"/>
      <c r="DM45" s="389"/>
      <c r="DN45" s="389"/>
      <c r="DO45" s="389"/>
      <c r="DP45" s="389"/>
      <c r="DQ45" s="389"/>
      <c r="DR45" s="389"/>
      <c r="DS45" s="389"/>
      <c r="DT45" s="389"/>
      <c r="DU45" s="389"/>
      <c r="DV45" s="389"/>
      <c r="DW45" s="389"/>
      <c r="DX45" s="389"/>
      <c r="DY45" s="389"/>
      <c r="DZ45" s="389"/>
      <c r="EA45" s="389"/>
      <c r="EB45" s="389"/>
      <c r="EC45" s="389"/>
      <c r="ED45" s="389"/>
      <c r="EE45" s="389"/>
      <c r="EF45" s="389"/>
      <c r="EG45" s="389"/>
      <c r="EH45" s="389"/>
      <c r="EI45" s="389"/>
      <c r="EJ45" s="389"/>
      <c r="EK45" s="389"/>
      <c r="EL45" s="389"/>
      <c r="EM45" s="389"/>
      <c r="EN45" s="389"/>
      <c r="EO45" s="389"/>
      <c r="EP45" s="389"/>
      <c r="EQ45" s="389"/>
      <c r="ER45" s="389"/>
      <c r="ES45" s="389"/>
      <c r="ET45" s="389"/>
      <c r="EU45" s="389"/>
      <c r="EV45" s="389"/>
      <c r="EW45" s="389"/>
      <c r="EX45" s="389"/>
      <c r="EY45" s="389"/>
      <c r="EZ45" s="389"/>
      <c r="FA45" s="389"/>
      <c r="FB45" s="389"/>
      <c r="FC45" s="389"/>
      <c r="FD45" s="389"/>
      <c r="FE45" s="389"/>
      <c r="FF45" s="389"/>
      <c r="FG45" s="389"/>
      <c r="FH45" s="389"/>
      <c r="FI45" s="389"/>
      <c r="FJ45" s="389"/>
      <c r="FK45" s="389"/>
      <c r="FL45" s="389"/>
      <c r="FM45" s="389"/>
      <c r="FN45" s="389"/>
      <c r="FO45" s="389"/>
      <c r="FP45" s="389"/>
      <c r="FQ45" s="389"/>
      <c r="FR45" s="389"/>
      <c r="FS45" s="389"/>
      <c r="FT45" s="389"/>
      <c r="FU45" s="389"/>
      <c r="FV45" s="389"/>
      <c r="FW45" s="389"/>
      <c r="FX45" s="389"/>
      <c r="FY45" s="1230" t="s">
        <v>426</v>
      </c>
      <c r="FZ45" s="1238">
        <v>52</v>
      </c>
      <c r="GA45" s="1238">
        <v>32434902</v>
      </c>
      <c r="GB45" s="1238">
        <v>52</v>
      </c>
      <c r="GC45" s="1238" t="s">
        <v>817</v>
      </c>
      <c r="GD45" s="1238">
        <v>18</v>
      </c>
      <c r="GE45" s="1238">
        <v>1980</v>
      </c>
      <c r="GF45" s="1238">
        <v>2</v>
      </c>
      <c r="GG45" s="1238" t="s">
        <v>148</v>
      </c>
      <c r="GH45" s="1238">
        <v>5</v>
      </c>
      <c r="GI45" s="1238">
        <v>2</v>
      </c>
      <c r="GJ45" s="1238" t="s">
        <v>148</v>
      </c>
      <c r="GK45" s="1238">
        <v>5</v>
      </c>
      <c r="GL45" s="1238" t="s">
        <v>781</v>
      </c>
      <c r="GM45" s="1238" t="s">
        <v>782</v>
      </c>
      <c r="GN45" s="1238">
        <v>66</v>
      </c>
      <c r="GO45" s="1238" t="s">
        <v>783</v>
      </c>
      <c r="GP45" s="1238">
        <v>0</v>
      </c>
      <c r="GQ45" s="1238">
        <v>0</v>
      </c>
      <c r="GR45" s="1238">
        <v>4</v>
      </c>
      <c r="GS45" s="1238">
        <v>2</v>
      </c>
      <c r="GT45" s="1238">
        <v>2</v>
      </c>
      <c r="GU45" s="1238" t="s">
        <v>783</v>
      </c>
      <c r="GV45" s="1238" t="s">
        <v>783</v>
      </c>
      <c r="GW45" s="1238" t="s">
        <v>783</v>
      </c>
      <c r="GX45" s="1238" t="s">
        <v>783</v>
      </c>
      <c r="GY45" s="1238" t="s">
        <v>783</v>
      </c>
      <c r="GZ45" s="1238">
        <v>1649</v>
      </c>
      <c r="HA45" s="1238">
        <v>0.28000000000000003</v>
      </c>
      <c r="HB45" s="1238">
        <v>5</v>
      </c>
      <c r="HC45" s="1238" t="s">
        <v>783</v>
      </c>
      <c r="HD45" s="1238" t="s">
        <v>782</v>
      </c>
      <c r="HE45" s="1238">
        <v>15</v>
      </c>
      <c r="HF45" s="1238" t="s">
        <v>783</v>
      </c>
      <c r="HG45" s="1238">
        <v>0</v>
      </c>
      <c r="HH45" s="1238" t="s">
        <v>783</v>
      </c>
      <c r="HI45" s="1238">
        <v>0</v>
      </c>
      <c r="HJ45" s="1238">
        <v>1</v>
      </c>
      <c r="HK45" s="1238">
        <v>45</v>
      </c>
      <c r="HL45" s="1238" t="s">
        <v>784</v>
      </c>
      <c r="HM45" s="1238" t="s">
        <v>785</v>
      </c>
      <c r="HN45" s="1238" t="s">
        <v>783</v>
      </c>
      <c r="HO45" s="1238" t="s">
        <v>783</v>
      </c>
      <c r="HP45" s="1238" t="s">
        <v>783</v>
      </c>
      <c r="HQ45" s="1238" t="s">
        <v>783</v>
      </c>
      <c r="HR45" s="1238" t="s">
        <v>783</v>
      </c>
      <c r="HS45" s="1238">
        <v>3980140</v>
      </c>
      <c r="HT45" s="1238" t="s">
        <v>783</v>
      </c>
      <c r="HU45" s="1238" t="s">
        <v>786</v>
      </c>
      <c r="HV45" s="1238" t="s">
        <v>787</v>
      </c>
      <c r="HW45" s="1238">
        <v>4</v>
      </c>
      <c r="HX45" s="1238">
        <v>2016</v>
      </c>
      <c r="HY45" s="1238">
        <v>63</v>
      </c>
      <c r="HZ45" s="1238">
        <v>0</v>
      </c>
      <c r="IA45" s="1238">
        <v>1478</v>
      </c>
      <c r="IB45" s="1246">
        <v>42227.682129629633</v>
      </c>
      <c r="IC45" s="1238" t="s">
        <v>788</v>
      </c>
      <c r="ID45" s="1238">
        <v>3975662</v>
      </c>
      <c r="IE45" s="1238">
        <v>2014</v>
      </c>
      <c r="IF45" s="1238">
        <v>1712</v>
      </c>
      <c r="IG45" s="1238" t="s">
        <v>783</v>
      </c>
      <c r="IH45" s="1238" t="s">
        <v>783</v>
      </c>
      <c r="II45" s="1238" t="s">
        <v>783</v>
      </c>
      <c r="IJ45" s="1238" t="s">
        <v>783</v>
      </c>
      <c r="IK45" s="1238" t="s">
        <v>783</v>
      </c>
      <c r="IL45" s="1238" t="s">
        <v>783</v>
      </c>
      <c r="IM45" s="1238" t="s">
        <v>783</v>
      </c>
      <c r="IN45" s="1238" t="s">
        <v>783</v>
      </c>
      <c r="IO45" s="1238" t="s">
        <v>783</v>
      </c>
      <c r="IP45" s="1238">
        <v>1649</v>
      </c>
      <c r="IQ45" s="1246">
        <v>37477.354571759257</v>
      </c>
      <c r="IR45" s="1238">
        <v>2</v>
      </c>
      <c r="IS45" s="1238" t="s">
        <v>793</v>
      </c>
      <c r="IT45" s="1238">
        <v>2</v>
      </c>
      <c r="IU45" s="1254">
        <v>41275</v>
      </c>
      <c r="IV45" s="1238" t="s">
        <v>783</v>
      </c>
      <c r="IW45" s="1238" t="s">
        <v>783</v>
      </c>
      <c r="IX45" s="1238" t="s">
        <v>783</v>
      </c>
      <c r="IY45" s="1238" t="s">
        <v>781</v>
      </c>
      <c r="IZ45" s="1238">
        <v>45</v>
      </c>
      <c r="JA45" s="1238" t="s">
        <v>789</v>
      </c>
      <c r="JB45" s="1238" t="s">
        <v>783</v>
      </c>
      <c r="JC45" s="1238" t="s">
        <v>783</v>
      </c>
      <c r="JD45" s="1238" t="s">
        <v>783</v>
      </c>
      <c r="JE45" s="1238">
        <v>329434</v>
      </c>
      <c r="JF45" s="1238" t="s">
        <v>783</v>
      </c>
      <c r="JG45" s="1238" t="s">
        <v>783</v>
      </c>
      <c r="JH45" s="1238" t="s">
        <v>802</v>
      </c>
      <c r="JI45" s="1238">
        <v>52</v>
      </c>
      <c r="JJ45" s="1238" t="s">
        <v>783</v>
      </c>
      <c r="JK45" s="1238" t="s">
        <v>783</v>
      </c>
      <c r="JL45" s="1238" t="s">
        <v>783</v>
      </c>
      <c r="JM45" s="1238" t="s">
        <v>790</v>
      </c>
      <c r="JN45" s="1238">
        <v>4</v>
      </c>
      <c r="JO45" s="1238">
        <v>4</v>
      </c>
      <c r="JP45" s="1238" t="s">
        <v>783</v>
      </c>
      <c r="JQ45" s="1238" t="s">
        <v>783</v>
      </c>
      <c r="JR45" s="1238" t="s">
        <v>783</v>
      </c>
      <c r="JS45" s="1238" t="s">
        <v>783</v>
      </c>
      <c r="JT45" s="1238" t="s">
        <v>783</v>
      </c>
      <c r="JU45" s="1238" t="s">
        <v>783</v>
      </c>
      <c r="JV45" s="1238" t="s">
        <v>875</v>
      </c>
      <c r="JW45" s="1262">
        <v>1462.901296</v>
      </c>
      <c r="JY45" s="225"/>
    </row>
    <row r="46" spans="1:285" ht="16" thickBot="1">
      <c r="A46" s="1474" t="s">
        <v>5</v>
      </c>
      <c r="B46" s="79">
        <f t="shared" si="0"/>
        <v>3</v>
      </c>
      <c r="C46" s="871" t="s">
        <v>231</v>
      </c>
      <c r="D46" s="489" t="s">
        <v>236</v>
      </c>
      <c r="E46" s="1129" t="s">
        <v>232</v>
      </c>
      <c r="F46" s="888">
        <v>1.8</v>
      </c>
      <c r="G46" s="120">
        <f t="shared" si="39"/>
        <v>40.880000000000003</v>
      </c>
      <c r="H46" s="49">
        <v>1.8</v>
      </c>
      <c r="I46" s="2"/>
      <c r="J46" s="29"/>
      <c r="K46" s="20">
        <v>1980</v>
      </c>
      <c r="L46" s="5"/>
      <c r="M46" s="170">
        <v>2</v>
      </c>
      <c r="N46" s="71">
        <v>2</v>
      </c>
      <c r="O46" s="739">
        <v>3</v>
      </c>
      <c r="P46" s="1107">
        <f t="shared" si="47"/>
        <v>7</v>
      </c>
      <c r="Q46" s="1108">
        <f t="shared" si="48"/>
        <v>12</v>
      </c>
      <c r="R46" s="30"/>
      <c r="S46" s="3">
        <f>H46</f>
        <v>1.8</v>
      </c>
      <c r="T46" s="25"/>
      <c r="U46" s="219">
        <f t="shared" si="44"/>
        <v>135000</v>
      </c>
      <c r="V46" s="219" t="s">
        <v>642</v>
      </c>
      <c r="W46" s="1042">
        <f t="shared" si="40"/>
        <v>135000</v>
      </c>
      <c r="X46" s="537">
        <f t="shared" si="42"/>
        <v>36755.200000000004</v>
      </c>
      <c r="Y46" s="538">
        <f t="shared" si="2"/>
        <v>500</v>
      </c>
      <c r="Z46" s="1090">
        <f t="shared" si="3"/>
        <v>172255.2</v>
      </c>
      <c r="AA46" s="1478">
        <f t="shared" si="43"/>
        <v>4080481.6732000001</v>
      </c>
      <c r="AB46" s="1098"/>
      <c r="AC46" s="600">
        <v>4</v>
      </c>
      <c r="AD46" s="1056">
        <f t="shared" si="4"/>
        <v>23795.200000000004</v>
      </c>
      <c r="AE46" s="1063">
        <v>0.1</v>
      </c>
      <c r="AF46" s="747">
        <f t="shared" si="5"/>
        <v>12960.000000000002</v>
      </c>
      <c r="AG46" s="600"/>
      <c r="AH46" s="1056">
        <f t="shared" si="6"/>
        <v>0</v>
      </c>
      <c r="AI46" s="1070"/>
      <c r="AJ46" s="747">
        <f t="shared" si="7"/>
        <v>0</v>
      </c>
      <c r="AK46" s="1051"/>
      <c r="AL46" s="270">
        <v>0</v>
      </c>
      <c r="AM46" s="902"/>
      <c r="AN46" s="902">
        <v>2024</v>
      </c>
      <c r="AO46" s="18" t="str">
        <f t="shared" si="8"/>
        <v xml:space="preserve"> </v>
      </c>
      <c r="AP46" s="747" t="str">
        <f t="shared" si="9"/>
        <v xml:space="preserve"> </v>
      </c>
      <c r="AQ46" s="4" t="str">
        <f t="shared" si="10"/>
        <v xml:space="preserve"> </v>
      </c>
      <c r="AR46" s="747" t="str">
        <f t="shared" si="11"/>
        <v xml:space="preserve"> </v>
      </c>
      <c r="AS46" s="4" t="str">
        <f t="shared" si="12"/>
        <v xml:space="preserve"> </v>
      </c>
      <c r="AT46" s="747" t="str">
        <f t="shared" si="13"/>
        <v xml:space="preserve"> </v>
      </c>
      <c r="AU46" s="4" t="str">
        <f t="shared" si="14"/>
        <v xml:space="preserve"> </v>
      </c>
      <c r="AV46" s="747" t="str">
        <f t="shared" si="15"/>
        <v xml:space="preserve"> </v>
      </c>
      <c r="AW46" s="4" t="str">
        <f t="shared" si="16"/>
        <v xml:space="preserve"> </v>
      </c>
      <c r="AX46" s="747" t="str">
        <f t="shared" si="17"/>
        <v xml:space="preserve"> </v>
      </c>
      <c r="AY46" s="4" t="str">
        <f t="shared" si="18"/>
        <v xml:space="preserve"> </v>
      </c>
      <c r="AZ46" s="747" t="str">
        <f t="shared" si="19"/>
        <v xml:space="preserve"> </v>
      </c>
      <c r="BA46" s="4">
        <f t="shared" si="20"/>
        <v>1.8</v>
      </c>
      <c r="BB46" s="747">
        <f t="shared" si="21"/>
        <v>172255.2</v>
      </c>
      <c r="BC46" s="4" t="str">
        <f t="shared" si="22"/>
        <v xml:space="preserve"> </v>
      </c>
      <c r="BD46" s="747" t="str">
        <f t="shared" si="23"/>
        <v xml:space="preserve"> </v>
      </c>
      <c r="BE46" s="4" t="str">
        <f t="shared" si="24"/>
        <v xml:space="preserve"> </v>
      </c>
      <c r="BF46" s="747" t="str">
        <f t="shared" si="25"/>
        <v xml:space="preserve"> </v>
      </c>
      <c r="BG46" s="4" t="str">
        <f t="shared" si="26"/>
        <v xml:space="preserve"> </v>
      </c>
      <c r="BH46" s="747" t="str">
        <f t="shared" si="27"/>
        <v xml:space="preserve"> </v>
      </c>
      <c r="BI46" s="4" t="str">
        <f t="shared" si="28"/>
        <v xml:space="preserve"> </v>
      </c>
      <c r="BJ46" s="747" t="str">
        <f t="shared" si="29"/>
        <v xml:space="preserve"> </v>
      </c>
      <c r="BK46" s="4" t="str">
        <f t="shared" si="30"/>
        <v xml:space="preserve"> </v>
      </c>
      <c r="BL46" s="747" t="str">
        <f t="shared" si="31"/>
        <v xml:space="preserve"> </v>
      </c>
      <c r="BM46" s="4" t="str">
        <f t="shared" si="32"/>
        <v xml:space="preserve"> </v>
      </c>
      <c r="BN46" s="747" t="str">
        <f t="shared" si="33"/>
        <v xml:space="preserve"> </v>
      </c>
      <c r="BO46" s="4" t="str">
        <f t="shared" si="34"/>
        <v xml:space="preserve"> </v>
      </c>
      <c r="BP46" s="747" t="str">
        <f t="shared" si="35"/>
        <v xml:space="preserve"> </v>
      </c>
      <c r="BQ46" s="4" t="str">
        <f t="shared" si="36"/>
        <v xml:space="preserve"> </v>
      </c>
      <c r="BR46" s="747" t="str">
        <f t="shared" si="37"/>
        <v xml:space="preserve"> </v>
      </c>
      <c r="BS46" s="133" t="s">
        <v>618</v>
      </c>
      <c r="BT46" s="133"/>
      <c r="BU46" s="389"/>
      <c r="BV46" s="389"/>
      <c r="BW46" s="389"/>
      <c r="BX46" s="389"/>
      <c r="BY46" s="389"/>
      <c r="BZ46" s="389"/>
      <c r="CA46" s="389"/>
      <c r="CB46" s="389"/>
      <c r="CC46" s="163">
        <f t="shared" si="38"/>
        <v>0</v>
      </c>
      <c r="CD46" s="389"/>
      <c r="CE46" s="389"/>
      <c r="CF46" s="389"/>
      <c r="CG46" s="389"/>
      <c r="CH46" s="389"/>
      <c r="CI46" s="389"/>
      <c r="CJ46" s="389"/>
      <c r="CK46" s="389"/>
      <c r="CL46" s="389"/>
      <c r="CM46" s="389"/>
      <c r="CN46" s="389"/>
      <c r="CO46" s="389"/>
      <c r="CP46" s="389"/>
      <c r="CQ46" s="389"/>
      <c r="CR46" s="389"/>
      <c r="CS46" s="389"/>
      <c r="CT46" s="389"/>
      <c r="CU46" s="389"/>
      <c r="CV46" s="389"/>
      <c r="CW46" s="389"/>
      <c r="CX46" s="389"/>
      <c r="CY46" s="389"/>
      <c r="CZ46" s="389"/>
      <c r="DA46" s="389"/>
      <c r="DB46" s="389"/>
      <c r="DC46" s="389"/>
      <c r="DD46" s="389"/>
      <c r="DE46" s="389"/>
      <c r="DF46" s="389"/>
      <c r="DG46" s="389"/>
      <c r="DH46" s="389"/>
      <c r="DI46" s="389"/>
      <c r="DJ46" s="389"/>
      <c r="DK46" s="389"/>
      <c r="DL46" s="389"/>
      <c r="DM46" s="389"/>
      <c r="DN46" s="389"/>
      <c r="DO46" s="389"/>
      <c r="DP46" s="389"/>
      <c r="DQ46" s="389"/>
      <c r="DR46" s="389"/>
      <c r="DS46" s="389"/>
      <c r="DT46" s="389"/>
      <c r="DU46" s="389"/>
      <c r="DV46" s="389"/>
      <c r="DW46" s="389"/>
      <c r="DX46" s="389"/>
      <c r="DY46" s="389"/>
      <c r="DZ46" s="389"/>
      <c r="EA46" s="389"/>
      <c r="EB46" s="389"/>
      <c r="EC46" s="389"/>
      <c r="ED46" s="389"/>
      <c r="EE46" s="389"/>
      <c r="EF46" s="389"/>
      <c r="EG46" s="389"/>
      <c r="EH46" s="389"/>
      <c r="EI46" s="389"/>
      <c r="EJ46" s="389"/>
      <c r="EK46" s="389"/>
      <c r="EL46" s="389"/>
      <c r="EM46" s="389"/>
      <c r="EN46" s="389"/>
      <c r="EO46" s="389"/>
      <c r="EP46" s="389"/>
      <c r="EQ46" s="389"/>
      <c r="ER46" s="389"/>
      <c r="ES46" s="389"/>
      <c r="ET46" s="389"/>
      <c r="EU46" s="389"/>
      <c r="EV46" s="389"/>
      <c r="EW46" s="389"/>
      <c r="EX46" s="389"/>
      <c r="EY46" s="389"/>
      <c r="EZ46" s="389"/>
      <c r="FA46" s="389"/>
      <c r="FB46" s="389"/>
      <c r="FC46" s="389"/>
      <c r="FD46" s="389"/>
      <c r="FE46" s="389"/>
      <c r="FF46" s="389"/>
      <c r="FG46" s="389"/>
      <c r="FH46" s="389"/>
      <c r="FI46" s="389"/>
      <c r="FJ46" s="389"/>
      <c r="FK46" s="389"/>
      <c r="FL46" s="389"/>
      <c r="FM46" s="389"/>
      <c r="FN46" s="389"/>
      <c r="FO46" s="389"/>
      <c r="FP46" s="389"/>
      <c r="FQ46" s="389"/>
      <c r="FR46" s="389"/>
      <c r="FS46" s="389"/>
      <c r="FT46" s="389"/>
      <c r="FU46" s="389"/>
      <c r="FV46" s="389"/>
      <c r="FW46" s="389"/>
      <c r="FX46" s="389"/>
      <c r="FY46" s="625" t="s">
        <v>437</v>
      </c>
      <c r="FZ46" s="626">
        <v>283</v>
      </c>
      <c r="GA46" s="626">
        <v>30289428</v>
      </c>
      <c r="GB46" s="626">
        <v>55</v>
      </c>
      <c r="GC46" s="626" t="s">
        <v>798</v>
      </c>
      <c r="GD46" s="626">
        <v>20</v>
      </c>
      <c r="GE46" s="626">
        <v>1973</v>
      </c>
      <c r="GF46" s="626">
        <v>1</v>
      </c>
      <c r="GG46" s="626" t="s">
        <v>780</v>
      </c>
      <c r="GH46" s="626">
        <v>2</v>
      </c>
      <c r="GI46" s="626">
        <v>1</v>
      </c>
      <c r="GJ46" s="626" t="s">
        <v>780</v>
      </c>
      <c r="GK46" s="626">
        <v>2</v>
      </c>
      <c r="GL46" s="626" t="s">
        <v>781</v>
      </c>
      <c r="GM46" s="626" t="s">
        <v>782</v>
      </c>
      <c r="GN46" s="626">
        <v>66</v>
      </c>
      <c r="GO46" s="626" t="s">
        <v>783</v>
      </c>
      <c r="GP46" s="626">
        <v>0</v>
      </c>
      <c r="GQ46" s="626">
        <v>0</v>
      </c>
      <c r="GR46" s="626">
        <v>4</v>
      </c>
      <c r="GS46" s="626">
        <v>2</v>
      </c>
      <c r="GT46" s="626">
        <v>2</v>
      </c>
      <c r="GU46" s="626" t="s">
        <v>783</v>
      </c>
      <c r="GV46" s="626" t="s">
        <v>783</v>
      </c>
      <c r="GW46" s="626" t="s">
        <v>783</v>
      </c>
      <c r="GX46" s="626" t="s">
        <v>783</v>
      </c>
      <c r="GY46" s="626" t="s">
        <v>783</v>
      </c>
      <c r="GZ46" s="626">
        <v>1649</v>
      </c>
      <c r="HA46" s="626">
        <v>0.01</v>
      </c>
      <c r="HB46" s="626">
        <v>5</v>
      </c>
      <c r="HC46" s="626" t="s">
        <v>783</v>
      </c>
      <c r="HD46" s="626" t="s">
        <v>782</v>
      </c>
      <c r="HE46" s="626">
        <v>75</v>
      </c>
      <c r="HF46" s="626" t="s">
        <v>783</v>
      </c>
      <c r="HG46" s="626">
        <v>0</v>
      </c>
      <c r="HH46" s="626" t="s">
        <v>783</v>
      </c>
      <c r="HI46" s="626">
        <v>0</v>
      </c>
      <c r="HJ46" s="626">
        <v>1</v>
      </c>
      <c r="HK46" s="626">
        <v>45</v>
      </c>
      <c r="HL46" s="626" t="s">
        <v>784</v>
      </c>
      <c r="HM46" s="626" t="s">
        <v>785</v>
      </c>
      <c r="HN46" s="626" t="s">
        <v>783</v>
      </c>
      <c r="HO46" s="626" t="s">
        <v>783</v>
      </c>
      <c r="HP46" s="626" t="s">
        <v>783</v>
      </c>
      <c r="HQ46" s="626" t="s">
        <v>783</v>
      </c>
      <c r="HR46" s="626" t="s">
        <v>783</v>
      </c>
      <c r="HS46" s="626">
        <v>3980117</v>
      </c>
      <c r="HT46" s="626" t="s">
        <v>783</v>
      </c>
      <c r="HU46" s="626" t="s">
        <v>786</v>
      </c>
      <c r="HV46" s="626" t="s">
        <v>787</v>
      </c>
      <c r="HW46" s="626">
        <v>4</v>
      </c>
      <c r="HX46" s="626">
        <v>2014</v>
      </c>
      <c r="HY46" s="626">
        <v>63</v>
      </c>
      <c r="HZ46" s="626">
        <v>0</v>
      </c>
      <c r="IA46" s="626">
        <v>53</v>
      </c>
      <c r="IB46" s="627">
        <v>41697.500081018516</v>
      </c>
      <c r="IC46" s="626" t="s">
        <v>788</v>
      </c>
      <c r="ID46" s="626">
        <v>3975639</v>
      </c>
      <c r="IE46" s="626">
        <v>2014</v>
      </c>
      <c r="IF46" s="626">
        <v>1712</v>
      </c>
      <c r="IG46" s="626" t="s">
        <v>783</v>
      </c>
      <c r="IH46" s="626" t="s">
        <v>783</v>
      </c>
      <c r="II46" s="626" t="s">
        <v>783</v>
      </c>
      <c r="IJ46" s="626" t="s">
        <v>783</v>
      </c>
      <c r="IK46" s="626" t="s">
        <v>783</v>
      </c>
      <c r="IL46" s="626" t="s">
        <v>783</v>
      </c>
      <c r="IM46" s="626" t="s">
        <v>783</v>
      </c>
      <c r="IN46" s="626" t="s">
        <v>783</v>
      </c>
      <c r="IO46" s="626" t="s">
        <v>783</v>
      </c>
      <c r="IP46" s="626">
        <v>1649</v>
      </c>
      <c r="IQ46" s="627">
        <v>37477.354571759257</v>
      </c>
      <c r="IR46" s="626">
        <v>2</v>
      </c>
      <c r="IS46" s="626" t="s">
        <v>793</v>
      </c>
      <c r="IT46" s="626">
        <v>2</v>
      </c>
      <c r="IU46" s="665">
        <v>41275</v>
      </c>
      <c r="IV46" s="626" t="s">
        <v>783</v>
      </c>
      <c r="IW46" s="626" t="s">
        <v>783</v>
      </c>
      <c r="IX46" s="626" t="s">
        <v>783</v>
      </c>
      <c r="IY46" s="626" t="s">
        <v>781</v>
      </c>
      <c r="IZ46" s="626">
        <v>45</v>
      </c>
      <c r="JA46" s="626" t="s">
        <v>789</v>
      </c>
      <c r="JB46" s="626" t="s">
        <v>783</v>
      </c>
      <c r="JC46" s="626" t="s">
        <v>783</v>
      </c>
      <c r="JD46" s="626" t="s">
        <v>783</v>
      </c>
      <c r="JE46" s="626">
        <v>329426</v>
      </c>
      <c r="JF46" s="626" t="s">
        <v>783</v>
      </c>
      <c r="JG46" s="626" t="s">
        <v>783</v>
      </c>
      <c r="JH46" s="626" t="s">
        <v>802</v>
      </c>
      <c r="JI46" s="626">
        <v>55</v>
      </c>
      <c r="JJ46" s="626" t="s">
        <v>783</v>
      </c>
      <c r="JK46" s="626" t="s">
        <v>783</v>
      </c>
      <c r="JL46" s="626" t="s">
        <v>783</v>
      </c>
      <c r="JM46" s="626" t="s">
        <v>790</v>
      </c>
      <c r="JN46" s="626">
        <v>4</v>
      </c>
      <c r="JO46" s="626">
        <v>3</v>
      </c>
      <c r="JP46" s="626" t="s">
        <v>783</v>
      </c>
      <c r="JQ46" s="626">
        <v>10711928</v>
      </c>
      <c r="JR46" s="626">
        <v>2011</v>
      </c>
      <c r="JS46" s="626">
        <v>3</v>
      </c>
      <c r="JT46" s="626" t="s">
        <v>783</v>
      </c>
      <c r="JU46" s="626" t="s">
        <v>783</v>
      </c>
      <c r="JV46" s="626" t="s">
        <v>857</v>
      </c>
      <c r="JW46" s="628">
        <v>73.470059000000006</v>
      </c>
      <c r="JX46">
        <f>SUM(JW44:JW46)</f>
        <v>4231.9404370000002</v>
      </c>
      <c r="JY46" s="225">
        <v>0.27256940643939392</v>
      </c>
    </row>
    <row r="47" spans="1:285" ht="16" thickBot="1">
      <c r="A47" s="905" t="s">
        <v>5</v>
      </c>
      <c r="B47" s="79">
        <f t="shared" si="0"/>
        <v>1</v>
      </c>
      <c r="C47" s="871" t="s">
        <v>50</v>
      </c>
      <c r="D47" s="489" t="s">
        <v>162</v>
      </c>
      <c r="E47" s="1129" t="s">
        <v>25</v>
      </c>
      <c r="F47" s="888">
        <v>0.6</v>
      </c>
      <c r="G47" s="120">
        <f t="shared" si="39"/>
        <v>41.480000000000004</v>
      </c>
      <c r="H47" s="46"/>
      <c r="I47" s="3">
        <v>0.6</v>
      </c>
      <c r="J47" s="29"/>
      <c r="K47" s="18"/>
      <c r="L47" s="5"/>
      <c r="M47" s="170">
        <v>2</v>
      </c>
      <c r="N47" s="71">
        <v>2</v>
      </c>
      <c r="O47" s="739">
        <v>4</v>
      </c>
      <c r="P47" s="1107">
        <f t="shared" si="47"/>
        <v>8</v>
      </c>
      <c r="Q47" s="1108">
        <f t="shared" si="48"/>
        <v>16</v>
      </c>
      <c r="R47" s="46"/>
      <c r="S47" s="3">
        <v>0.6</v>
      </c>
      <c r="T47" s="25"/>
      <c r="U47" s="219">
        <f t="shared" si="44"/>
        <v>45000</v>
      </c>
      <c r="V47" s="219" t="s">
        <v>642</v>
      </c>
      <c r="W47" s="1042">
        <f t="shared" si="40"/>
        <v>45000</v>
      </c>
      <c r="X47" s="537">
        <f t="shared" si="42"/>
        <v>0</v>
      </c>
      <c r="Y47" s="538">
        <f t="shared" si="2"/>
        <v>500</v>
      </c>
      <c r="Z47" s="1090">
        <f t="shared" si="3"/>
        <v>45500</v>
      </c>
      <c r="AA47" s="1475">
        <f t="shared" si="43"/>
        <v>4125981.6732000001</v>
      </c>
      <c r="AB47" s="1098"/>
      <c r="AC47" s="600"/>
      <c r="AD47" s="1056">
        <f t="shared" si="4"/>
        <v>0</v>
      </c>
      <c r="AE47" s="1063"/>
      <c r="AF47" s="747">
        <f t="shared" si="5"/>
        <v>0</v>
      </c>
      <c r="AG47" s="600"/>
      <c r="AH47" s="1056">
        <f t="shared" si="6"/>
        <v>0</v>
      </c>
      <c r="AI47" s="1070"/>
      <c r="AJ47" s="747">
        <f t="shared" si="7"/>
        <v>0</v>
      </c>
      <c r="AK47" s="1051"/>
      <c r="AL47" s="270">
        <v>0</v>
      </c>
      <c r="AM47" s="902"/>
      <c r="AN47" s="902">
        <v>2024</v>
      </c>
      <c r="AO47" s="18" t="str">
        <f t="shared" si="8"/>
        <v xml:space="preserve"> </v>
      </c>
      <c r="AP47" s="747" t="str">
        <f t="shared" si="9"/>
        <v xml:space="preserve"> </v>
      </c>
      <c r="AQ47" s="4" t="str">
        <f t="shared" si="10"/>
        <v xml:space="preserve"> </v>
      </c>
      <c r="AR47" s="747" t="str">
        <f t="shared" si="11"/>
        <v xml:space="preserve"> </v>
      </c>
      <c r="AS47" s="4" t="str">
        <f t="shared" si="12"/>
        <v xml:space="preserve"> </v>
      </c>
      <c r="AT47" s="747" t="str">
        <f t="shared" si="13"/>
        <v xml:space="preserve"> </v>
      </c>
      <c r="AU47" s="4" t="str">
        <f t="shared" si="14"/>
        <v xml:space="preserve"> </v>
      </c>
      <c r="AV47" s="747" t="str">
        <f t="shared" si="15"/>
        <v xml:space="preserve"> </v>
      </c>
      <c r="AW47" s="4" t="str">
        <f t="shared" si="16"/>
        <v xml:space="preserve"> </v>
      </c>
      <c r="AX47" s="747" t="str">
        <f t="shared" si="17"/>
        <v xml:space="preserve"> </v>
      </c>
      <c r="AY47" s="4" t="str">
        <f t="shared" si="18"/>
        <v xml:space="preserve"> </v>
      </c>
      <c r="AZ47" s="747" t="str">
        <f t="shared" si="19"/>
        <v xml:space="preserve"> </v>
      </c>
      <c r="BA47" s="4">
        <f t="shared" si="20"/>
        <v>0.6</v>
      </c>
      <c r="BB47" s="747">
        <f t="shared" si="21"/>
        <v>45500</v>
      </c>
      <c r="BC47" s="4" t="str">
        <f t="shared" si="22"/>
        <v xml:space="preserve"> </v>
      </c>
      <c r="BD47" s="747" t="str">
        <f t="shared" si="23"/>
        <v xml:space="preserve"> </v>
      </c>
      <c r="BE47" s="4" t="str">
        <f t="shared" si="24"/>
        <v xml:space="preserve"> </v>
      </c>
      <c r="BF47" s="747" t="str">
        <f t="shared" si="25"/>
        <v xml:space="preserve"> </v>
      </c>
      <c r="BG47" s="4" t="str">
        <f t="shared" si="26"/>
        <v xml:space="preserve"> </v>
      </c>
      <c r="BH47" s="747" t="str">
        <f t="shared" si="27"/>
        <v xml:space="preserve"> </v>
      </c>
      <c r="BI47" s="4" t="str">
        <f t="shared" si="28"/>
        <v xml:space="preserve"> </v>
      </c>
      <c r="BJ47" s="747" t="str">
        <f t="shared" si="29"/>
        <v xml:space="preserve"> </v>
      </c>
      <c r="BK47" s="4" t="str">
        <f t="shared" si="30"/>
        <v xml:space="preserve"> </v>
      </c>
      <c r="BL47" s="747" t="str">
        <f t="shared" si="31"/>
        <v xml:space="preserve"> </v>
      </c>
      <c r="BM47" s="4" t="str">
        <f t="shared" si="32"/>
        <v xml:space="preserve"> </v>
      </c>
      <c r="BN47" s="747" t="str">
        <f t="shared" si="33"/>
        <v xml:space="preserve"> </v>
      </c>
      <c r="BO47" s="4" t="str">
        <f t="shared" si="34"/>
        <v xml:space="preserve"> </v>
      </c>
      <c r="BP47" s="747" t="str">
        <f t="shared" si="35"/>
        <v xml:space="preserve"> </v>
      </c>
      <c r="BQ47" s="4" t="str">
        <f t="shared" si="36"/>
        <v xml:space="preserve"> </v>
      </c>
      <c r="BR47" s="747" t="str">
        <f t="shared" si="37"/>
        <v xml:space="preserve"> </v>
      </c>
      <c r="BS47" s="133"/>
      <c r="BT47" s="133"/>
      <c r="BU47" s="389"/>
      <c r="BV47" s="389"/>
      <c r="BW47" s="389"/>
      <c r="BX47" s="389"/>
      <c r="BY47" s="389"/>
      <c r="BZ47" s="389"/>
      <c r="CA47" s="389"/>
      <c r="CB47" s="389"/>
      <c r="CC47" s="163">
        <f t="shared" si="38"/>
        <v>0</v>
      </c>
      <c r="CD47" s="389"/>
      <c r="CE47" s="389"/>
      <c r="CF47" s="389"/>
      <c r="CG47" s="389"/>
      <c r="CH47" s="389"/>
      <c r="CI47" s="389"/>
      <c r="CJ47" s="389"/>
      <c r="CK47" s="389"/>
      <c r="CL47" s="389"/>
      <c r="CM47" s="389"/>
      <c r="CN47" s="389"/>
      <c r="CO47" s="389"/>
      <c r="CP47" s="389"/>
      <c r="CQ47" s="389"/>
      <c r="CR47" s="389"/>
      <c r="CS47" s="389"/>
      <c r="CT47" s="389"/>
      <c r="CU47" s="389"/>
      <c r="CV47" s="389"/>
      <c r="CW47" s="389"/>
      <c r="CX47" s="389"/>
      <c r="CY47" s="389"/>
      <c r="CZ47" s="389"/>
      <c r="DA47" s="389"/>
      <c r="DB47" s="588"/>
      <c r="DC47" s="588"/>
      <c r="DD47" s="588"/>
      <c r="DE47" s="588"/>
      <c r="DF47" s="588"/>
      <c r="DG47" s="588"/>
      <c r="DH47" s="588"/>
      <c r="DI47" s="588"/>
      <c r="DJ47" s="588"/>
      <c r="DK47" s="588"/>
      <c r="DL47" s="588"/>
      <c r="DM47" s="588"/>
      <c r="DN47" s="588"/>
      <c r="DO47" s="588"/>
      <c r="DP47" s="588"/>
      <c r="DQ47" s="588"/>
      <c r="DR47" s="588"/>
      <c r="DS47" s="588"/>
      <c r="DT47" s="588"/>
      <c r="DU47" s="588"/>
      <c r="DV47" s="588"/>
      <c r="DW47" s="588"/>
      <c r="DX47" s="588"/>
      <c r="DY47" s="588"/>
      <c r="DZ47" s="588"/>
      <c r="EA47" s="588"/>
      <c r="EB47" s="588"/>
      <c r="EC47" s="588"/>
      <c r="ED47" s="588"/>
      <c r="EE47" s="588"/>
      <c r="EF47" s="588"/>
      <c r="EG47" s="588"/>
      <c r="EH47" s="588"/>
      <c r="EI47" s="588"/>
      <c r="EJ47" s="588"/>
      <c r="EK47" s="588"/>
      <c r="EL47" s="588"/>
      <c r="EM47" s="588"/>
      <c r="EN47" s="588"/>
      <c r="EO47" s="588"/>
      <c r="EP47" s="588"/>
      <c r="EQ47" s="588"/>
      <c r="ER47" s="588"/>
      <c r="ES47" s="588"/>
      <c r="ET47" s="588"/>
      <c r="EU47" s="588"/>
      <c r="EV47" s="588"/>
      <c r="EW47" s="588"/>
      <c r="EX47" s="588"/>
      <c r="EY47" s="588"/>
      <c r="EZ47" s="588"/>
      <c r="FA47" s="588"/>
      <c r="FB47" s="588"/>
      <c r="FC47" s="588"/>
      <c r="FD47" s="588"/>
      <c r="FE47" s="588"/>
      <c r="FF47" s="588"/>
      <c r="FG47" s="588"/>
      <c r="FH47" s="588"/>
      <c r="FI47" s="588"/>
      <c r="FJ47" s="588"/>
      <c r="FK47" s="588"/>
      <c r="FL47" s="588"/>
      <c r="FM47" s="588"/>
      <c r="FN47" s="588"/>
      <c r="FO47" s="588"/>
      <c r="FP47" s="588"/>
      <c r="FQ47" s="588"/>
      <c r="FR47" s="588"/>
      <c r="FS47" s="588"/>
      <c r="FT47" s="588"/>
      <c r="FU47" s="588"/>
      <c r="FV47" s="588"/>
      <c r="FW47" s="588"/>
      <c r="FX47" s="588"/>
      <c r="FY47" s="621" t="s">
        <v>439</v>
      </c>
      <c r="FZ47" s="622">
        <v>141</v>
      </c>
      <c r="GA47" s="622">
        <v>30289432</v>
      </c>
      <c r="GB47" s="622">
        <v>55</v>
      </c>
      <c r="GC47" s="622" t="s">
        <v>798</v>
      </c>
      <c r="GD47" s="622">
        <v>18</v>
      </c>
      <c r="GE47" s="622">
        <v>1998</v>
      </c>
      <c r="GF47" s="622">
        <v>0</v>
      </c>
      <c r="GG47" s="622" t="s">
        <v>792</v>
      </c>
      <c r="GH47" s="622">
        <v>0</v>
      </c>
      <c r="GI47" s="622">
        <v>0</v>
      </c>
      <c r="GJ47" s="622" t="s">
        <v>792</v>
      </c>
      <c r="GK47" s="622">
        <v>0</v>
      </c>
      <c r="GL47" s="622" t="s">
        <v>781</v>
      </c>
      <c r="GM47" s="622" t="s">
        <v>782</v>
      </c>
      <c r="GN47" s="622">
        <v>66</v>
      </c>
      <c r="GO47" s="622" t="s">
        <v>783</v>
      </c>
      <c r="GP47" s="622">
        <v>0</v>
      </c>
      <c r="GQ47" s="622">
        <v>0</v>
      </c>
      <c r="GR47" s="622">
        <v>4</v>
      </c>
      <c r="GS47" s="622">
        <v>2</v>
      </c>
      <c r="GT47" s="622">
        <v>7</v>
      </c>
      <c r="GU47" s="622" t="s">
        <v>783</v>
      </c>
      <c r="GV47" s="622" t="s">
        <v>783</v>
      </c>
      <c r="GW47" s="622" t="s">
        <v>783</v>
      </c>
      <c r="GX47" s="622" t="s">
        <v>783</v>
      </c>
      <c r="GY47" s="622" t="s">
        <v>783</v>
      </c>
      <c r="GZ47" s="622">
        <v>1649</v>
      </c>
      <c r="HA47" s="622">
        <v>0.45</v>
      </c>
      <c r="HB47" s="622">
        <v>5</v>
      </c>
      <c r="HC47" s="622" t="s">
        <v>783</v>
      </c>
      <c r="HD47" s="622" t="s">
        <v>782</v>
      </c>
      <c r="HE47" s="622">
        <v>15</v>
      </c>
      <c r="HF47" s="622" t="s">
        <v>783</v>
      </c>
      <c r="HG47" s="622">
        <v>0</v>
      </c>
      <c r="HH47" s="622" t="s">
        <v>783</v>
      </c>
      <c r="HI47" s="622">
        <v>0</v>
      </c>
      <c r="HJ47" s="622">
        <v>1</v>
      </c>
      <c r="HK47" s="622">
        <v>45</v>
      </c>
      <c r="HL47" s="622" t="s">
        <v>784</v>
      </c>
      <c r="HM47" s="622" t="s">
        <v>785</v>
      </c>
      <c r="HN47" s="622" t="s">
        <v>783</v>
      </c>
      <c r="HO47" s="622" t="s">
        <v>783</v>
      </c>
      <c r="HP47" s="622" t="s">
        <v>783</v>
      </c>
      <c r="HQ47" s="622" t="s">
        <v>783</v>
      </c>
      <c r="HR47" s="622" t="s">
        <v>783</v>
      </c>
      <c r="HS47" s="622">
        <v>3980764</v>
      </c>
      <c r="HT47" s="622" t="s">
        <v>783</v>
      </c>
      <c r="HU47" s="622" t="s">
        <v>786</v>
      </c>
      <c r="HV47" s="622" t="s">
        <v>787</v>
      </c>
      <c r="HW47" s="622">
        <v>4</v>
      </c>
      <c r="HX47" s="622">
        <v>2014</v>
      </c>
      <c r="HY47" s="622">
        <v>63</v>
      </c>
      <c r="HZ47" s="622">
        <v>0</v>
      </c>
      <c r="IA47" s="622">
        <v>2376</v>
      </c>
      <c r="IB47" s="623">
        <v>41697.500081018516</v>
      </c>
      <c r="IC47" s="622" t="s">
        <v>788</v>
      </c>
      <c r="ID47" s="622">
        <v>3976286</v>
      </c>
      <c r="IE47" s="622">
        <v>2014</v>
      </c>
      <c r="IF47" s="622">
        <v>1712</v>
      </c>
      <c r="IG47" s="622" t="s">
        <v>783</v>
      </c>
      <c r="IH47" s="622" t="s">
        <v>783</v>
      </c>
      <c r="II47" s="622" t="s">
        <v>783</v>
      </c>
      <c r="IJ47" s="622" t="s">
        <v>783</v>
      </c>
      <c r="IK47" s="622" t="s">
        <v>783</v>
      </c>
      <c r="IL47" s="622" t="s">
        <v>783</v>
      </c>
      <c r="IM47" s="622" t="s">
        <v>783</v>
      </c>
      <c r="IN47" s="622" t="s">
        <v>783</v>
      </c>
      <c r="IO47" s="622" t="s">
        <v>783</v>
      </c>
      <c r="IP47" s="622">
        <v>1649</v>
      </c>
      <c r="IQ47" s="623">
        <v>37477.354571759257</v>
      </c>
      <c r="IR47" s="622">
        <v>2</v>
      </c>
      <c r="IS47" s="622" t="s">
        <v>793</v>
      </c>
      <c r="IT47" s="622">
        <v>7</v>
      </c>
      <c r="IU47" s="644">
        <v>41275</v>
      </c>
      <c r="IV47" s="622" t="s">
        <v>783</v>
      </c>
      <c r="IW47" s="622" t="s">
        <v>783</v>
      </c>
      <c r="IX47" s="622" t="s">
        <v>783</v>
      </c>
      <c r="IY47" s="622" t="s">
        <v>781</v>
      </c>
      <c r="IZ47" s="622">
        <v>45</v>
      </c>
      <c r="JA47" s="622" t="s">
        <v>789</v>
      </c>
      <c r="JB47" s="622" t="s">
        <v>783</v>
      </c>
      <c r="JC47" s="622" t="s">
        <v>783</v>
      </c>
      <c r="JD47" s="622" t="s">
        <v>783</v>
      </c>
      <c r="JE47" s="622">
        <v>329427</v>
      </c>
      <c r="JF47" s="622" t="s">
        <v>783</v>
      </c>
      <c r="JG47" s="622" t="s">
        <v>783</v>
      </c>
      <c r="JH47" s="622" t="s">
        <v>799</v>
      </c>
      <c r="JI47" s="622">
        <v>55</v>
      </c>
      <c r="JJ47" s="622" t="s">
        <v>783</v>
      </c>
      <c r="JK47" s="622" t="s">
        <v>783</v>
      </c>
      <c r="JL47" s="622" t="s">
        <v>783</v>
      </c>
      <c r="JM47" s="622" t="s">
        <v>790</v>
      </c>
      <c r="JN47" s="622">
        <v>4</v>
      </c>
      <c r="JO47" s="622">
        <v>3</v>
      </c>
      <c r="JP47" s="622" t="s">
        <v>783</v>
      </c>
      <c r="JQ47" s="622" t="s">
        <v>783</v>
      </c>
      <c r="JR47" s="622" t="s">
        <v>783</v>
      </c>
      <c r="JS47" s="622" t="s">
        <v>783</v>
      </c>
      <c r="JT47" s="622" t="s">
        <v>783</v>
      </c>
      <c r="JU47" s="622" t="s">
        <v>783</v>
      </c>
      <c r="JV47" s="622" t="s">
        <v>858</v>
      </c>
      <c r="JW47" s="624">
        <v>2376.7266159999999</v>
      </c>
      <c r="JX47">
        <f t="shared" ref="JX47:JX52" si="49">JW47</f>
        <v>2376.7266159999999</v>
      </c>
      <c r="JY47" s="225">
        <v>0.45013761666666663</v>
      </c>
    </row>
    <row r="48" spans="1:285" ht="16" thickBot="1">
      <c r="A48" s="905" t="s">
        <v>5</v>
      </c>
      <c r="B48" s="79">
        <f t="shared" si="0"/>
        <v>1</v>
      </c>
      <c r="C48" s="871" t="s">
        <v>24</v>
      </c>
      <c r="D48" s="489" t="s">
        <v>162</v>
      </c>
      <c r="E48" s="1129" t="s">
        <v>158</v>
      </c>
      <c r="F48" s="888">
        <v>0.75</v>
      </c>
      <c r="G48" s="120">
        <f t="shared" si="39"/>
        <v>42.230000000000004</v>
      </c>
      <c r="H48" s="46"/>
      <c r="I48" s="3">
        <v>0.75</v>
      </c>
      <c r="J48" s="29"/>
      <c r="K48" s="18">
        <v>1992</v>
      </c>
      <c r="L48" s="5"/>
      <c r="M48" s="170">
        <v>1</v>
      </c>
      <c r="N48" s="71">
        <v>1</v>
      </c>
      <c r="O48" s="739">
        <v>5</v>
      </c>
      <c r="P48" s="1107">
        <f t="shared" si="47"/>
        <v>7</v>
      </c>
      <c r="Q48" s="1108">
        <f t="shared" si="48"/>
        <v>5</v>
      </c>
      <c r="R48" s="46"/>
      <c r="S48" s="3">
        <v>0.75</v>
      </c>
      <c r="T48" s="25"/>
      <c r="U48" s="219">
        <f t="shared" si="44"/>
        <v>56250</v>
      </c>
      <c r="V48" s="219" t="s">
        <v>642</v>
      </c>
      <c r="W48" s="1042">
        <f t="shared" si="40"/>
        <v>56250</v>
      </c>
      <c r="X48" s="537">
        <f t="shared" si="42"/>
        <v>0</v>
      </c>
      <c r="Y48" s="538">
        <f t="shared" si="2"/>
        <v>500</v>
      </c>
      <c r="Z48" s="1090">
        <f t="shared" si="3"/>
        <v>56750</v>
      </c>
      <c r="AA48" s="1475">
        <f t="shared" si="43"/>
        <v>4182731.6732000001</v>
      </c>
      <c r="AB48" s="1098"/>
      <c r="AC48" s="600"/>
      <c r="AD48" s="1056">
        <f t="shared" si="4"/>
        <v>0</v>
      </c>
      <c r="AE48" s="1063"/>
      <c r="AF48" s="747">
        <f t="shared" si="5"/>
        <v>0</v>
      </c>
      <c r="AG48" s="600"/>
      <c r="AH48" s="1056">
        <f t="shared" si="6"/>
        <v>0</v>
      </c>
      <c r="AI48" s="1070"/>
      <c r="AJ48" s="747">
        <f t="shared" si="7"/>
        <v>0</v>
      </c>
      <c r="AK48" s="1051"/>
      <c r="AL48" s="270">
        <v>0</v>
      </c>
      <c r="AM48" s="902"/>
      <c r="AN48" s="902">
        <v>2025</v>
      </c>
      <c r="AO48" s="18" t="str">
        <f t="shared" si="8"/>
        <v xml:space="preserve"> </v>
      </c>
      <c r="AP48" s="747" t="str">
        <f t="shared" si="9"/>
        <v xml:space="preserve"> </v>
      </c>
      <c r="AQ48" s="4" t="str">
        <f t="shared" si="10"/>
        <v xml:space="preserve"> </v>
      </c>
      <c r="AR48" s="747" t="str">
        <f t="shared" si="11"/>
        <v xml:space="preserve"> </v>
      </c>
      <c r="AS48" s="4" t="str">
        <f t="shared" si="12"/>
        <v xml:space="preserve"> </v>
      </c>
      <c r="AT48" s="747" t="str">
        <f t="shared" si="13"/>
        <v xml:space="preserve"> </v>
      </c>
      <c r="AU48" s="4" t="str">
        <f t="shared" si="14"/>
        <v xml:space="preserve"> </v>
      </c>
      <c r="AV48" s="747" t="str">
        <f t="shared" si="15"/>
        <v xml:space="preserve"> </v>
      </c>
      <c r="AW48" s="4" t="str">
        <f t="shared" si="16"/>
        <v xml:space="preserve"> </v>
      </c>
      <c r="AX48" s="747" t="str">
        <f t="shared" si="17"/>
        <v xml:space="preserve"> </v>
      </c>
      <c r="AY48" s="4" t="str">
        <f t="shared" si="18"/>
        <v xml:space="preserve"> </v>
      </c>
      <c r="AZ48" s="747" t="str">
        <f t="shared" si="19"/>
        <v xml:space="preserve"> </v>
      </c>
      <c r="BA48" s="4" t="str">
        <f t="shared" si="20"/>
        <v xml:space="preserve"> </v>
      </c>
      <c r="BB48" s="747" t="str">
        <f t="shared" si="21"/>
        <v xml:space="preserve"> </v>
      </c>
      <c r="BC48" s="4">
        <f t="shared" si="22"/>
        <v>0.75</v>
      </c>
      <c r="BD48" s="747">
        <f t="shared" si="23"/>
        <v>56750</v>
      </c>
      <c r="BE48" s="4" t="str">
        <f t="shared" si="24"/>
        <v xml:space="preserve"> </v>
      </c>
      <c r="BF48" s="747" t="str">
        <f t="shared" si="25"/>
        <v xml:space="preserve"> </v>
      </c>
      <c r="BG48" s="4" t="str">
        <f t="shared" si="26"/>
        <v xml:space="preserve"> </v>
      </c>
      <c r="BH48" s="747" t="str">
        <f t="shared" si="27"/>
        <v xml:space="preserve"> </v>
      </c>
      <c r="BI48" s="4" t="str">
        <f t="shared" si="28"/>
        <v xml:space="preserve"> </v>
      </c>
      <c r="BJ48" s="747" t="str">
        <f t="shared" si="29"/>
        <v xml:space="preserve"> </v>
      </c>
      <c r="BK48" s="4" t="str">
        <f t="shared" si="30"/>
        <v xml:space="preserve"> </v>
      </c>
      <c r="BL48" s="747" t="str">
        <f t="shared" si="31"/>
        <v xml:space="preserve"> </v>
      </c>
      <c r="BM48" s="4" t="str">
        <f t="shared" si="32"/>
        <v xml:space="preserve"> </v>
      </c>
      <c r="BN48" s="747" t="str">
        <f t="shared" si="33"/>
        <v xml:space="preserve"> </v>
      </c>
      <c r="BO48" s="4" t="str">
        <f t="shared" si="34"/>
        <v xml:space="preserve"> </v>
      </c>
      <c r="BP48" s="747" t="str">
        <f t="shared" si="35"/>
        <v xml:space="preserve"> </v>
      </c>
      <c r="BQ48" s="4" t="str">
        <f t="shared" si="36"/>
        <v xml:space="preserve"> </v>
      </c>
      <c r="BR48" s="747" t="str">
        <f t="shared" si="37"/>
        <v xml:space="preserve"> </v>
      </c>
      <c r="BS48" s="133"/>
      <c r="BT48" s="133"/>
      <c r="BU48" s="389"/>
      <c r="BV48" s="389"/>
      <c r="BW48" s="389"/>
      <c r="BX48" s="389"/>
      <c r="BY48" s="389"/>
      <c r="BZ48" s="389"/>
      <c r="CA48" s="389"/>
      <c r="CB48" s="389"/>
      <c r="CC48" s="163">
        <f t="shared" si="38"/>
        <v>0</v>
      </c>
      <c r="CD48" s="389"/>
      <c r="CE48" s="389"/>
      <c r="CF48" s="389"/>
      <c r="CG48" s="389"/>
      <c r="CH48" s="389"/>
      <c r="CI48" s="389"/>
      <c r="CJ48" s="389"/>
      <c r="CK48" s="389"/>
      <c r="CL48" s="389"/>
      <c r="CM48" s="389"/>
      <c r="CN48" s="389"/>
      <c r="CO48" s="389"/>
      <c r="CP48" s="389"/>
      <c r="CQ48" s="389"/>
      <c r="CR48" s="389"/>
      <c r="CS48" s="389"/>
      <c r="CT48" s="389"/>
      <c r="CU48" s="389"/>
      <c r="CV48" s="389"/>
      <c r="CW48" s="389"/>
      <c r="CX48" s="389"/>
      <c r="CY48" s="389"/>
      <c r="CZ48" s="389"/>
      <c r="DA48" s="389"/>
      <c r="DB48" s="389"/>
      <c r="DC48" s="389"/>
      <c r="DD48" s="389"/>
      <c r="DE48" s="389"/>
      <c r="DF48" s="389"/>
      <c r="DG48" s="389"/>
      <c r="DH48" s="389"/>
      <c r="DI48" s="389"/>
      <c r="DJ48" s="389"/>
      <c r="DK48" s="389"/>
      <c r="DL48" s="389"/>
      <c r="DM48" s="389"/>
      <c r="DN48" s="389"/>
      <c r="DO48" s="389"/>
      <c r="DP48" s="389"/>
      <c r="DQ48" s="389"/>
      <c r="DR48" s="389"/>
      <c r="DS48" s="389"/>
      <c r="DT48" s="389"/>
      <c r="DU48" s="389"/>
      <c r="DV48" s="389"/>
      <c r="DW48" s="389"/>
      <c r="DX48" s="389"/>
      <c r="DY48" s="389"/>
      <c r="DZ48" s="389"/>
      <c r="EA48" s="389"/>
      <c r="EB48" s="389"/>
      <c r="EC48" s="389"/>
      <c r="ED48" s="389"/>
      <c r="EE48" s="389"/>
      <c r="EF48" s="389"/>
      <c r="EG48" s="389"/>
      <c r="EH48" s="389"/>
      <c r="EI48" s="389"/>
      <c r="EJ48" s="389"/>
      <c r="EK48" s="389"/>
      <c r="EL48" s="389"/>
      <c r="EM48" s="389"/>
      <c r="EN48" s="389"/>
      <c r="EO48" s="389"/>
      <c r="EP48" s="389"/>
      <c r="EQ48" s="389"/>
      <c r="ER48" s="389"/>
      <c r="ES48" s="389"/>
      <c r="ET48" s="389"/>
      <c r="EU48" s="389"/>
      <c r="EV48" s="389"/>
      <c r="EW48" s="389"/>
      <c r="EX48" s="389"/>
      <c r="EY48" s="389"/>
      <c r="EZ48" s="389"/>
      <c r="FA48" s="389"/>
      <c r="FB48" s="389"/>
      <c r="FC48" s="389"/>
      <c r="FD48" s="389"/>
      <c r="FE48" s="389"/>
      <c r="FF48" s="389"/>
      <c r="FG48" s="389"/>
      <c r="FH48" s="389"/>
      <c r="FI48" s="389"/>
      <c r="FJ48" s="389"/>
      <c r="FK48" s="389"/>
      <c r="FL48" s="389"/>
      <c r="FM48" s="389"/>
      <c r="FN48" s="389"/>
      <c r="FO48" s="389"/>
      <c r="FP48" s="389"/>
      <c r="FQ48" s="389"/>
      <c r="FR48" s="389"/>
      <c r="FS48" s="389"/>
      <c r="FT48" s="389"/>
      <c r="FU48" s="389"/>
      <c r="FV48" s="389"/>
      <c r="FW48" s="389"/>
      <c r="FX48" s="389"/>
      <c r="FY48" s="655" t="s">
        <v>440</v>
      </c>
      <c r="FZ48" s="656">
        <v>84</v>
      </c>
      <c r="GA48" s="656">
        <v>32434869</v>
      </c>
      <c r="GB48" s="656">
        <v>55</v>
      </c>
      <c r="GC48" s="656" t="s">
        <v>798</v>
      </c>
      <c r="GD48" s="656">
        <v>18</v>
      </c>
      <c r="GE48" s="656">
        <v>1970</v>
      </c>
      <c r="GF48" s="656">
        <v>1</v>
      </c>
      <c r="GG48" s="656" t="s">
        <v>780</v>
      </c>
      <c r="GH48" s="656">
        <v>2</v>
      </c>
      <c r="GI48" s="656">
        <v>1</v>
      </c>
      <c r="GJ48" s="656" t="s">
        <v>780</v>
      </c>
      <c r="GK48" s="656">
        <v>2</v>
      </c>
      <c r="GL48" s="656" t="s">
        <v>781</v>
      </c>
      <c r="GM48" s="656" t="s">
        <v>782</v>
      </c>
      <c r="GN48" s="656">
        <v>66</v>
      </c>
      <c r="GO48" s="656" t="s">
        <v>783</v>
      </c>
      <c r="GP48" s="656">
        <v>0</v>
      </c>
      <c r="GQ48" s="656">
        <v>0</v>
      </c>
      <c r="GR48" s="656">
        <v>4</v>
      </c>
      <c r="GS48" s="656">
        <v>2</v>
      </c>
      <c r="GT48" s="656">
        <v>3</v>
      </c>
      <c r="GU48" s="656" t="s">
        <v>783</v>
      </c>
      <c r="GV48" s="656" t="s">
        <v>783</v>
      </c>
      <c r="GW48" s="656" t="s">
        <v>783</v>
      </c>
      <c r="GX48" s="656" t="s">
        <v>783</v>
      </c>
      <c r="GY48" s="656" t="s">
        <v>783</v>
      </c>
      <c r="GZ48" s="656">
        <v>1649</v>
      </c>
      <c r="HA48" s="656">
        <v>0.6</v>
      </c>
      <c r="HB48" s="656">
        <v>5</v>
      </c>
      <c r="HC48" s="656" t="s">
        <v>783</v>
      </c>
      <c r="HD48" s="656" t="s">
        <v>782</v>
      </c>
      <c r="HE48" s="656">
        <v>75</v>
      </c>
      <c r="HF48" s="656" t="s">
        <v>783</v>
      </c>
      <c r="HG48" s="656">
        <v>0</v>
      </c>
      <c r="HH48" s="656" t="s">
        <v>783</v>
      </c>
      <c r="HI48" s="656">
        <v>0</v>
      </c>
      <c r="HJ48" s="656">
        <v>1</v>
      </c>
      <c r="HK48" s="656">
        <v>45</v>
      </c>
      <c r="HL48" s="656" t="s">
        <v>784</v>
      </c>
      <c r="HM48" s="656" t="s">
        <v>785</v>
      </c>
      <c r="HN48" s="656" t="s">
        <v>783</v>
      </c>
      <c r="HO48" s="656" t="s">
        <v>783</v>
      </c>
      <c r="HP48" s="656" t="s">
        <v>783</v>
      </c>
      <c r="HQ48" s="656" t="s">
        <v>783</v>
      </c>
      <c r="HR48" s="656" t="s">
        <v>783</v>
      </c>
      <c r="HS48" s="656">
        <v>3980131</v>
      </c>
      <c r="HT48" s="656" t="s">
        <v>783</v>
      </c>
      <c r="HU48" s="656" t="s">
        <v>786</v>
      </c>
      <c r="HV48" s="656" t="s">
        <v>787</v>
      </c>
      <c r="HW48" s="656">
        <v>4</v>
      </c>
      <c r="HX48" s="656">
        <v>2016</v>
      </c>
      <c r="HY48" s="656">
        <v>63</v>
      </c>
      <c r="HZ48" s="656">
        <v>0</v>
      </c>
      <c r="IA48" s="656">
        <v>3168</v>
      </c>
      <c r="IB48" s="657">
        <v>42227.682129629633</v>
      </c>
      <c r="IC48" s="656" t="s">
        <v>788</v>
      </c>
      <c r="ID48" s="656">
        <v>3975653</v>
      </c>
      <c r="IE48" s="656">
        <v>2014</v>
      </c>
      <c r="IF48" s="656">
        <v>1712</v>
      </c>
      <c r="IG48" s="656" t="s">
        <v>783</v>
      </c>
      <c r="IH48" s="656" t="s">
        <v>783</v>
      </c>
      <c r="II48" s="656" t="s">
        <v>783</v>
      </c>
      <c r="IJ48" s="656" t="s">
        <v>783</v>
      </c>
      <c r="IK48" s="656" t="s">
        <v>783</v>
      </c>
      <c r="IL48" s="656" t="s">
        <v>783</v>
      </c>
      <c r="IM48" s="656" t="s">
        <v>783</v>
      </c>
      <c r="IN48" s="656" t="s">
        <v>783</v>
      </c>
      <c r="IO48" s="656" t="s">
        <v>783</v>
      </c>
      <c r="IP48" s="656">
        <v>1649</v>
      </c>
      <c r="IQ48" s="657">
        <v>37477.354571759257</v>
      </c>
      <c r="IR48" s="656">
        <v>2</v>
      </c>
      <c r="IS48" s="656" t="s">
        <v>793</v>
      </c>
      <c r="IT48" s="656">
        <v>3</v>
      </c>
      <c r="IU48" s="658">
        <v>41275</v>
      </c>
      <c r="IV48" s="656" t="s">
        <v>783</v>
      </c>
      <c r="IW48" s="656" t="s">
        <v>783</v>
      </c>
      <c r="IX48" s="656" t="s">
        <v>783</v>
      </c>
      <c r="IY48" s="656" t="s">
        <v>781</v>
      </c>
      <c r="IZ48" s="656">
        <v>45</v>
      </c>
      <c r="JA48" s="656" t="s">
        <v>789</v>
      </c>
      <c r="JB48" s="656" t="s">
        <v>783</v>
      </c>
      <c r="JC48" s="656" t="s">
        <v>783</v>
      </c>
      <c r="JD48" s="656" t="s">
        <v>783</v>
      </c>
      <c r="JE48" s="656">
        <v>329428</v>
      </c>
      <c r="JF48" s="656" t="s">
        <v>783</v>
      </c>
      <c r="JG48" s="656" t="s">
        <v>783</v>
      </c>
      <c r="JH48" s="656" t="s">
        <v>804</v>
      </c>
      <c r="JI48" s="656">
        <v>55</v>
      </c>
      <c r="JJ48" s="656" t="s">
        <v>783</v>
      </c>
      <c r="JK48" s="656" t="s">
        <v>783</v>
      </c>
      <c r="JL48" s="656" t="s">
        <v>783</v>
      </c>
      <c r="JM48" s="656" t="s">
        <v>790</v>
      </c>
      <c r="JN48" s="656">
        <v>4</v>
      </c>
      <c r="JO48" s="656">
        <v>3</v>
      </c>
      <c r="JP48" s="656" t="s">
        <v>783</v>
      </c>
      <c r="JQ48" s="656">
        <v>10711928</v>
      </c>
      <c r="JR48" s="656">
        <v>2011</v>
      </c>
      <c r="JS48" s="656">
        <v>3</v>
      </c>
      <c r="JT48" s="656" t="s">
        <v>783</v>
      </c>
      <c r="JU48" s="656" t="s">
        <v>783</v>
      </c>
      <c r="JV48" s="656" t="s">
        <v>859</v>
      </c>
      <c r="JW48" s="659">
        <v>3391.113848</v>
      </c>
      <c r="JX48">
        <f t="shared" si="49"/>
        <v>3391.113848</v>
      </c>
      <c r="JY48" s="225">
        <v>0.64225641060606065</v>
      </c>
    </row>
    <row r="49" spans="1:289" ht="16" thickBot="1">
      <c r="A49" s="905" t="s">
        <v>5</v>
      </c>
      <c r="B49" s="79">
        <f t="shared" si="0"/>
        <v>3</v>
      </c>
      <c r="C49" s="871" t="s">
        <v>78</v>
      </c>
      <c r="D49" s="489" t="s">
        <v>141</v>
      </c>
      <c r="E49" s="1129" t="s">
        <v>128</v>
      </c>
      <c r="F49" s="888">
        <v>0.8</v>
      </c>
      <c r="G49" s="120">
        <f t="shared" si="39"/>
        <v>43.03</v>
      </c>
      <c r="H49" s="49">
        <v>0.8</v>
      </c>
      <c r="I49" s="2"/>
      <c r="J49" s="29"/>
      <c r="K49" s="18"/>
      <c r="L49" s="5"/>
      <c r="M49" s="170">
        <v>3</v>
      </c>
      <c r="N49" s="71">
        <v>1</v>
      </c>
      <c r="O49" s="739">
        <v>3</v>
      </c>
      <c r="P49" s="1107">
        <f t="shared" si="47"/>
        <v>7</v>
      </c>
      <c r="Q49" s="1108">
        <f t="shared" si="48"/>
        <v>9</v>
      </c>
      <c r="R49" s="30"/>
      <c r="S49" s="3">
        <f>H49</f>
        <v>0.8</v>
      </c>
      <c r="T49" s="25"/>
      <c r="U49" s="219">
        <f t="shared" si="44"/>
        <v>60000</v>
      </c>
      <c r="V49" s="219" t="s">
        <v>642</v>
      </c>
      <c r="W49" s="1042">
        <f t="shared" si="40"/>
        <v>60000</v>
      </c>
      <c r="X49" s="537">
        <f t="shared" si="42"/>
        <v>30263.466666666667</v>
      </c>
      <c r="Y49" s="538">
        <f t="shared" si="2"/>
        <v>500</v>
      </c>
      <c r="Z49" s="1090">
        <f t="shared" si="3"/>
        <v>90763.466666666674</v>
      </c>
      <c r="AA49" s="1475">
        <f t="shared" si="43"/>
        <v>4273495.1398666669</v>
      </c>
      <c r="AB49" s="1098"/>
      <c r="AC49" s="600">
        <v>6</v>
      </c>
      <c r="AD49" s="1056">
        <f t="shared" si="4"/>
        <v>15863.466666666669</v>
      </c>
      <c r="AE49" s="1063">
        <v>0.25</v>
      </c>
      <c r="AF49" s="747">
        <f t="shared" si="5"/>
        <v>14400</v>
      </c>
      <c r="AG49" s="600"/>
      <c r="AH49" s="1056">
        <f t="shared" si="6"/>
        <v>0</v>
      </c>
      <c r="AI49" s="1070"/>
      <c r="AJ49" s="747">
        <f t="shared" si="7"/>
        <v>0</v>
      </c>
      <c r="AK49" s="1051"/>
      <c r="AL49" s="270">
        <v>0</v>
      </c>
      <c r="AM49" s="902"/>
      <c r="AN49" s="902">
        <v>2025</v>
      </c>
      <c r="AO49" s="18" t="str">
        <f t="shared" si="8"/>
        <v xml:space="preserve"> </v>
      </c>
      <c r="AP49" s="747" t="str">
        <f t="shared" si="9"/>
        <v xml:space="preserve"> </v>
      </c>
      <c r="AQ49" s="4" t="str">
        <f t="shared" si="10"/>
        <v xml:space="preserve"> </v>
      </c>
      <c r="AR49" s="747" t="str">
        <f t="shared" si="11"/>
        <v xml:space="preserve"> </v>
      </c>
      <c r="AS49" s="4" t="str">
        <f t="shared" si="12"/>
        <v xml:space="preserve"> </v>
      </c>
      <c r="AT49" s="747" t="str">
        <f t="shared" si="13"/>
        <v xml:space="preserve"> </v>
      </c>
      <c r="AU49" s="4" t="str">
        <f t="shared" si="14"/>
        <v xml:space="preserve"> </v>
      </c>
      <c r="AV49" s="747" t="str">
        <f t="shared" si="15"/>
        <v xml:space="preserve"> </v>
      </c>
      <c r="AW49" s="4" t="str">
        <f t="shared" si="16"/>
        <v xml:space="preserve"> </v>
      </c>
      <c r="AX49" s="747" t="str">
        <f t="shared" si="17"/>
        <v xml:space="preserve"> </v>
      </c>
      <c r="AY49" s="4" t="str">
        <f t="shared" si="18"/>
        <v xml:space="preserve"> </v>
      </c>
      <c r="AZ49" s="747" t="str">
        <f t="shared" si="19"/>
        <v xml:space="preserve"> </v>
      </c>
      <c r="BA49" s="4" t="str">
        <f t="shared" si="20"/>
        <v xml:space="preserve"> </v>
      </c>
      <c r="BB49" s="747" t="str">
        <f t="shared" si="21"/>
        <v xml:space="preserve"> </v>
      </c>
      <c r="BC49" s="4">
        <f t="shared" si="22"/>
        <v>0.8</v>
      </c>
      <c r="BD49" s="747">
        <f t="shared" si="23"/>
        <v>90763.466666666674</v>
      </c>
      <c r="BE49" s="4" t="str">
        <f t="shared" si="24"/>
        <v xml:space="preserve"> </v>
      </c>
      <c r="BF49" s="747" t="str">
        <f t="shared" si="25"/>
        <v xml:space="preserve"> </v>
      </c>
      <c r="BG49" s="4" t="str">
        <f t="shared" si="26"/>
        <v xml:space="preserve"> </v>
      </c>
      <c r="BH49" s="747" t="str">
        <f t="shared" si="27"/>
        <v xml:space="preserve"> </v>
      </c>
      <c r="BI49" s="4" t="str">
        <f t="shared" si="28"/>
        <v xml:space="preserve"> </v>
      </c>
      <c r="BJ49" s="747" t="str">
        <f t="shared" si="29"/>
        <v xml:space="preserve"> </v>
      </c>
      <c r="BK49" s="4" t="str">
        <f t="shared" si="30"/>
        <v xml:space="preserve"> </v>
      </c>
      <c r="BL49" s="747" t="str">
        <f t="shared" si="31"/>
        <v xml:space="preserve"> </v>
      </c>
      <c r="BM49" s="4" t="str">
        <f t="shared" si="32"/>
        <v xml:space="preserve"> </v>
      </c>
      <c r="BN49" s="747" t="str">
        <f t="shared" si="33"/>
        <v xml:space="preserve"> </v>
      </c>
      <c r="BO49" s="4" t="str">
        <f t="shared" si="34"/>
        <v xml:space="preserve"> </v>
      </c>
      <c r="BP49" s="747" t="str">
        <f t="shared" si="35"/>
        <v xml:space="preserve"> </v>
      </c>
      <c r="BQ49" s="4" t="str">
        <f t="shared" si="36"/>
        <v xml:space="preserve"> </v>
      </c>
      <c r="BR49" s="747" t="str">
        <f t="shared" si="37"/>
        <v xml:space="preserve"> </v>
      </c>
      <c r="BS49" s="133" t="s">
        <v>618</v>
      </c>
      <c r="BT49" s="133"/>
      <c r="BU49" s="389"/>
      <c r="BV49" s="389"/>
      <c r="BW49" s="389"/>
      <c r="BX49" s="389"/>
      <c r="BY49" s="389"/>
      <c r="BZ49" s="389"/>
      <c r="CA49" s="389"/>
      <c r="CB49" s="389"/>
      <c r="CC49" s="163">
        <f t="shared" si="38"/>
        <v>0</v>
      </c>
      <c r="CD49" s="389"/>
      <c r="CE49" s="389"/>
      <c r="CF49" s="389"/>
      <c r="CG49" s="389"/>
      <c r="CH49" s="389"/>
      <c r="CI49" s="389"/>
      <c r="CJ49" s="389"/>
      <c r="CK49" s="389"/>
      <c r="CL49" s="389"/>
      <c r="CM49" s="389"/>
      <c r="CN49" s="389"/>
      <c r="CO49" s="389"/>
      <c r="CP49" s="389"/>
      <c r="CQ49" s="389"/>
      <c r="CR49" s="389"/>
      <c r="CS49" s="389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89"/>
      <c r="DJ49" s="389"/>
      <c r="DK49" s="389"/>
      <c r="DL49" s="389"/>
      <c r="DM49" s="389"/>
      <c r="DN49" s="389"/>
      <c r="DO49" s="389"/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89"/>
      <c r="EB49" s="389"/>
      <c r="EC49" s="389"/>
      <c r="ED49" s="389"/>
      <c r="EE49" s="389"/>
      <c r="EF49" s="389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89"/>
      <c r="FJ49" s="389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  <c r="FU49" s="389"/>
      <c r="FV49" s="389"/>
      <c r="FW49" s="389"/>
      <c r="FX49" s="389"/>
      <c r="FY49" s="625" t="s">
        <v>320</v>
      </c>
      <c r="FZ49" s="626">
        <v>289</v>
      </c>
      <c r="GA49" s="626">
        <v>30289244</v>
      </c>
      <c r="GB49" s="626">
        <v>57</v>
      </c>
      <c r="GC49" s="626" t="s">
        <v>801</v>
      </c>
      <c r="GD49" s="626">
        <v>20</v>
      </c>
      <c r="GE49" s="626">
        <v>1983</v>
      </c>
      <c r="GF49" s="626">
        <v>2</v>
      </c>
      <c r="GG49" s="626" t="s">
        <v>148</v>
      </c>
      <c r="GH49" s="626">
        <v>1</v>
      </c>
      <c r="GI49" s="626">
        <v>2</v>
      </c>
      <c r="GJ49" s="626" t="s">
        <v>148</v>
      </c>
      <c r="GK49" s="626">
        <v>1</v>
      </c>
      <c r="GL49" s="626" t="s">
        <v>781</v>
      </c>
      <c r="GM49" s="626" t="s">
        <v>793</v>
      </c>
      <c r="GN49" s="626">
        <v>66</v>
      </c>
      <c r="GO49" s="626" t="s">
        <v>783</v>
      </c>
      <c r="GP49" s="626">
        <v>0</v>
      </c>
      <c r="GQ49" s="626">
        <v>0</v>
      </c>
      <c r="GR49" s="626">
        <v>4</v>
      </c>
      <c r="GS49" s="626">
        <v>2</v>
      </c>
      <c r="GT49" s="626">
        <v>3</v>
      </c>
      <c r="GU49" s="626" t="s">
        <v>783</v>
      </c>
      <c r="GV49" s="626" t="s">
        <v>783</v>
      </c>
      <c r="GW49" s="626" t="s">
        <v>783</v>
      </c>
      <c r="GX49" s="626" t="s">
        <v>783</v>
      </c>
      <c r="GY49" s="626" t="s">
        <v>783</v>
      </c>
      <c r="GZ49" s="626">
        <v>1649</v>
      </c>
      <c r="HA49" s="626">
        <v>0.94</v>
      </c>
      <c r="HB49" s="626">
        <v>5</v>
      </c>
      <c r="HC49" s="626" t="s">
        <v>783</v>
      </c>
      <c r="HD49" s="626" t="s">
        <v>782</v>
      </c>
      <c r="HE49" s="626">
        <v>15</v>
      </c>
      <c r="HF49" s="626" t="s">
        <v>783</v>
      </c>
      <c r="HG49" s="626">
        <v>0</v>
      </c>
      <c r="HH49" s="626" t="s">
        <v>783</v>
      </c>
      <c r="HI49" s="626">
        <v>0</v>
      </c>
      <c r="HJ49" s="626">
        <v>1</v>
      </c>
      <c r="HK49" s="626">
        <v>45</v>
      </c>
      <c r="HL49" s="626" t="s">
        <v>784</v>
      </c>
      <c r="HM49" s="626" t="s">
        <v>785</v>
      </c>
      <c r="HN49" s="626" t="s">
        <v>783</v>
      </c>
      <c r="HO49" s="626" t="s">
        <v>783</v>
      </c>
      <c r="HP49" s="626" t="s">
        <v>783</v>
      </c>
      <c r="HQ49" s="626" t="s">
        <v>783</v>
      </c>
      <c r="HR49" s="626" t="s">
        <v>783</v>
      </c>
      <c r="HS49" s="626">
        <v>3979000</v>
      </c>
      <c r="HT49" s="626" t="s">
        <v>783</v>
      </c>
      <c r="HU49" s="626" t="s">
        <v>786</v>
      </c>
      <c r="HV49" s="626" t="s">
        <v>787</v>
      </c>
      <c r="HW49" s="626">
        <v>4</v>
      </c>
      <c r="HX49" s="626">
        <v>2014</v>
      </c>
      <c r="HY49" s="626">
        <v>63</v>
      </c>
      <c r="HZ49" s="626">
        <v>0</v>
      </c>
      <c r="IA49" s="626">
        <v>4963</v>
      </c>
      <c r="IB49" s="627">
        <v>41697.500081018516</v>
      </c>
      <c r="IC49" s="626" t="s">
        <v>788</v>
      </c>
      <c r="ID49" s="626">
        <v>3974522</v>
      </c>
      <c r="IE49" s="626">
        <v>2014</v>
      </c>
      <c r="IF49" s="626">
        <v>1712</v>
      </c>
      <c r="IG49" s="626" t="s">
        <v>783</v>
      </c>
      <c r="IH49" s="626" t="s">
        <v>783</v>
      </c>
      <c r="II49" s="626" t="s">
        <v>783</v>
      </c>
      <c r="IJ49" s="626" t="s">
        <v>783</v>
      </c>
      <c r="IK49" s="626" t="s">
        <v>783</v>
      </c>
      <c r="IL49" s="626" t="s">
        <v>783</v>
      </c>
      <c r="IM49" s="626" t="s">
        <v>783</v>
      </c>
      <c r="IN49" s="626" t="s">
        <v>783</v>
      </c>
      <c r="IO49" s="626" t="s">
        <v>783</v>
      </c>
      <c r="IP49" s="626">
        <v>1649</v>
      </c>
      <c r="IQ49" s="627">
        <v>37477.354571759257</v>
      </c>
      <c r="IR49" s="626">
        <v>2</v>
      </c>
      <c r="IS49" s="626" t="s">
        <v>793</v>
      </c>
      <c r="IT49" s="626">
        <v>3</v>
      </c>
      <c r="IU49" s="665">
        <v>41275</v>
      </c>
      <c r="IV49" s="626" t="s">
        <v>783</v>
      </c>
      <c r="IW49" s="626" t="s">
        <v>783</v>
      </c>
      <c r="IX49" s="626" t="s">
        <v>783</v>
      </c>
      <c r="IY49" s="626" t="s">
        <v>781</v>
      </c>
      <c r="IZ49" s="626">
        <v>45</v>
      </c>
      <c r="JA49" s="626" t="s">
        <v>789</v>
      </c>
      <c r="JB49" s="626" t="s">
        <v>783</v>
      </c>
      <c r="JC49" s="626" t="s">
        <v>783</v>
      </c>
      <c r="JD49" s="626" t="s">
        <v>783</v>
      </c>
      <c r="JE49" s="626">
        <v>329380</v>
      </c>
      <c r="JF49" s="626" t="s">
        <v>783</v>
      </c>
      <c r="JG49" s="626" t="s">
        <v>783</v>
      </c>
      <c r="JH49" s="626" t="s">
        <v>804</v>
      </c>
      <c r="JI49" s="626">
        <v>57</v>
      </c>
      <c r="JJ49" s="626" t="s">
        <v>783</v>
      </c>
      <c r="JK49" s="626" t="s">
        <v>783</v>
      </c>
      <c r="JL49" s="626" t="s">
        <v>783</v>
      </c>
      <c r="JM49" s="626" t="s">
        <v>790</v>
      </c>
      <c r="JN49" s="626">
        <v>4</v>
      </c>
      <c r="JO49" s="626">
        <v>4</v>
      </c>
      <c r="JP49" s="626" t="s">
        <v>783</v>
      </c>
      <c r="JQ49" s="626">
        <v>10711928</v>
      </c>
      <c r="JR49" s="626">
        <v>2011</v>
      </c>
      <c r="JS49" s="626">
        <v>3</v>
      </c>
      <c r="JT49" s="626" t="s">
        <v>783</v>
      </c>
      <c r="JU49" s="626" t="s">
        <v>783</v>
      </c>
      <c r="JV49" s="626" t="s">
        <v>805</v>
      </c>
      <c r="JW49" s="628">
        <v>5153.1317509999999</v>
      </c>
      <c r="JX49">
        <f t="shared" si="49"/>
        <v>5153.1317509999999</v>
      </c>
      <c r="JY49" s="225">
        <v>0.97597192253787879</v>
      </c>
    </row>
    <row r="50" spans="1:289" ht="16" thickBot="1">
      <c r="A50" s="905" t="s">
        <v>5</v>
      </c>
      <c r="B50" s="79">
        <v>4</v>
      </c>
      <c r="C50" s="1404" t="s">
        <v>41</v>
      </c>
      <c r="D50" s="489" t="s">
        <v>141</v>
      </c>
      <c r="E50" s="1129" t="s">
        <v>142</v>
      </c>
      <c r="F50" s="888">
        <v>0.5</v>
      </c>
      <c r="G50" s="120">
        <f t="shared" si="39"/>
        <v>43.53</v>
      </c>
      <c r="H50" s="46"/>
      <c r="I50" s="3">
        <v>0.5</v>
      </c>
      <c r="J50" s="29"/>
      <c r="K50" s="18">
        <v>1973</v>
      </c>
      <c r="L50" s="5"/>
      <c r="M50" s="170">
        <v>1</v>
      </c>
      <c r="N50" s="71">
        <v>1</v>
      </c>
      <c r="O50" s="739">
        <v>5</v>
      </c>
      <c r="P50" s="1107">
        <f t="shared" si="47"/>
        <v>7</v>
      </c>
      <c r="Q50" s="1108">
        <f t="shared" si="48"/>
        <v>5</v>
      </c>
      <c r="R50" s="46">
        <v>0.5</v>
      </c>
      <c r="S50" s="3"/>
      <c r="T50" s="25"/>
      <c r="U50" s="219">
        <v>0</v>
      </c>
      <c r="V50" s="219" t="s">
        <v>642</v>
      </c>
      <c r="W50" s="1042">
        <f t="shared" si="40"/>
        <v>0</v>
      </c>
      <c r="X50" s="537">
        <f t="shared" si="42"/>
        <v>18914.666666666664</v>
      </c>
      <c r="Y50" s="538">
        <f t="shared" si="2"/>
        <v>500</v>
      </c>
      <c r="Z50" s="1090">
        <f>IF(R50+(S50+T50)=0,0,(X50+W50+Y50))</f>
        <v>19414.666666666664</v>
      </c>
      <c r="AA50" s="1475">
        <f t="shared" si="43"/>
        <v>4292909.8065333338</v>
      </c>
      <c r="AB50" s="1098"/>
      <c r="AC50" s="600">
        <v>6</v>
      </c>
      <c r="AD50" s="1056">
        <f t="shared" si="4"/>
        <v>9914.6666666666661</v>
      </c>
      <c r="AE50" s="1063">
        <v>0.25</v>
      </c>
      <c r="AF50" s="747">
        <f t="shared" si="5"/>
        <v>9000</v>
      </c>
      <c r="AG50" s="600"/>
      <c r="AH50" s="1056">
        <f t="shared" si="6"/>
        <v>0</v>
      </c>
      <c r="AI50" s="1070"/>
      <c r="AJ50" s="747">
        <f t="shared" si="7"/>
        <v>0</v>
      </c>
      <c r="AK50" s="1051"/>
      <c r="AL50" s="270">
        <v>0</v>
      </c>
      <c r="AM50" s="902"/>
      <c r="AN50" s="902">
        <v>2025</v>
      </c>
      <c r="AO50" s="18" t="str">
        <f t="shared" si="8"/>
        <v xml:space="preserve"> </v>
      </c>
      <c r="AP50" s="747" t="str">
        <f t="shared" si="9"/>
        <v xml:space="preserve"> </v>
      </c>
      <c r="AQ50" s="4" t="str">
        <f t="shared" si="10"/>
        <v xml:space="preserve"> </v>
      </c>
      <c r="AR50" s="747" t="str">
        <f t="shared" si="11"/>
        <v xml:space="preserve"> </v>
      </c>
      <c r="AS50" s="4" t="str">
        <f t="shared" si="12"/>
        <v xml:space="preserve"> </v>
      </c>
      <c r="AT50" s="747" t="str">
        <f t="shared" si="13"/>
        <v xml:space="preserve"> </v>
      </c>
      <c r="AU50" s="4" t="str">
        <f t="shared" si="14"/>
        <v xml:space="preserve"> </v>
      </c>
      <c r="AV50" s="747" t="str">
        <f t="shared" si="15"/>
        <v xml:space="preserve"> </v>
      </c>
      <c r="AW50" s="4" t="str">
        <f t="shared" si="16"/>
        <v xml:space="preserve"> </v>
      </c>
      <c r="AX50" s="747" t="str">
        <f t="shared" si="17"/>
        <v xml:space="preserve"> </v>
      </c>
      <c r="AY50" s="4" t="str">
        <f t="shared" si="18"/>
        <v xml:space="preserve"> </v>
      </c>
      <c r="AZ50" s="747" t="str">
        <f t="shared" si="19"/>
        <v xml:space="preserve"> </v>
      </c>
      <c r="BA50" s="4" t="str">
        <f t="shared" si="20"/>
        <v xml:space="preserve"> </v>
      </c>
      <c r="BB50" s="747" t="str">
        <f t="shared" si="21"/>
        <v xml:space="preserve"> </v>
      </c>
      <c r="BC50" s="4">
        <f t="shared" si="22"/>
        <v>0</v>
      </c>
      <c r="BD50" s="747">
        <f t="shared" si="23"/>
        <v>19414.666666666664</v>
      </c>
      <c r="BE50" s="4" t="str">
        <f t="shared" si="24"/>
        <v xml:space="preserve"> </v>
      </c>
      <c r="BF50" s="747" t="str">
        <f t="shared" si="25"/>
        <v xml:space="preserve"> </v>
      </c>
      <c r="BG50" s="4" t="str">
        <f t="shared" si="26"/>
        <v xml:space="preserve"> </v>
      </c>
      <c r="BH50" s="747" t="str">
        <f t="shared" si="27"/>
        <v xml:space="preserve"> </v>
      </c>
      <c r="BI50" s="4" t="str">
        <f t="shared" si="28"/>
        <v xml:space="preserve"> </v>
      </c>
      <c r="BJ50" s="747" t="str">
        <f t="shared" si="29"/>
        <v xml:space="preserve"> </v>
      </c>
      <c r="BK50" s="4" t="str">
        <f t="shared" si="30"/>
        <v xml:space="preserve"> </v>
      </c>
      <c r="BL50" s="747" t="str">
        <f t="shared" si="31"/>
        <v xml:space="preserve"> </v>
      </c>
      <c r="BM50" s="4" t="str">
        <f t="shared" si="32"/>
        <v xml:space="preserve"> </v>
      </c>
      <c r="BN50" s="747" t="str">
        <f t="shared" si="33"/>
        <v xml:space="preserve"> </v>
      </c>
      <c r="BO50" s="4" t="str">
        <f t="shared" si="34"/>
        <v xml:space="preserve"> </v>
      </c>
      <c r="BP50" s="747" t="str">
        <f t="shared" si="35"/>
        <v xml:space="preserve"> </v>
      </c>
      <c r="BQ50" s="4" t="str">
        <f t="shared" si="36"/>
        <v xml:space="preserve"> </v>
      </c>
      <c r="BR50" s="747" t="str">
        <f t="shared" si="37"/>
        <v xml:space="preserve"> </v>
      </c>
      <c r="BS50" s="133" t="s">
        <v>240</v>
      </c>
      <c r="BT50" s="133"/>
      <c r="BU50" s="389"/>
      <c r="BV50" s="389"/>
      <c r="BW50" s="389"/>
      <c r="BX50" s="589"/>
      <c r="BY50" s="589"/>
      <c r="BZ50" s="389"/>
      <c r="CA50" s="389"/>
      <c r="CB50" s="389"/>
      <c r="CC50" s="163">
        <f t="shared" si="38"/>
        <v>0</v>
      </c>
      <c r="CD50" s="389"/>
      <c r="CE50" s="389"/>
      <c r="CF50" s="389"/>
      <c r="CG50" s="389"/>
      <c r="CH50" s="389"/>
      <c r="CI50" s="389"/>
      <c r="CJ50" s="389"/>
      <c r="CK50" s="389"/>
      <c r="CL50" s="389"/>
      <c r="CM50" s="389"/>
      <c r="CN50" s="389"/>
      <c r="CO50" s="389"/>
      <c r="CP50" s="389"/>
      <c r="CQ50" s="389"/>
      <c r="CR50" s="389"/>
      <c r="CS50" s="389"/>
      <c r="CT50" s="389"/>
      <c r="CU50" s="389"/>
      <c r="CV50" s="389"/>
      <c r="CW50" s="389"/>
      <c r="CX50" s="389"/>
      <c r="CY50" s="389"/>
      <c r="CZ50" s="389"/>
      <c r="DA50" s="389"/>
      <c r="DB50" s="389"/>
      <c r="DC50" s="389"/>
      <c r="DD50" s="389"/>
      <c r="DE50" s="389"/>
      <c r="DF50" s="389"/>
      <c r="DG50" s="389"/>
      <c r="DH50" s="389"/>
      <c r="DI50" s="389"/>
      <c r="DJ50" s="389"/>
      <c r="DK50" s="389"/>
      <c r="DL50" s="389"/>
      <c r="DM50" s="389"/>
      <c r="DN50" s="389"/>
      <c r="DO50" s="389"/>
      <c r="DP50" s="389"/>
      <c r="DQ50" s="389"/>
      <c r="DR50" s="389"/>
      <c r="DS50" s="389"/>
      <c r="DT50" s="389"/>
      <c r="DU50" s="389"/>
      <c r="DV50" s="389"/>
      <c r="DW50" s="389"/>
      <c r="DX50" s="389"/>
      <c r="DY50" s="389"/>
      <c r="DZ50" s="389"/>
      <c r="EA50" s="389"/>
      <c r="EB50" s="389"/>
      <c r="EC50" s="389"/>
      <c r="ED50" s="389"/>
      <c r="EE50" s="389"/>
      <c r="EF50" s="389"/>
      <c r="EG50" s="389"/>
      <c r="EH50" s="389"/>
      <c r="EI50" s="389"/>
      <c r="EJ50" s="389"/>
      <c r="EK50" s="389"/>
      <c r="EL50" s="389"/>
      <c r="EM50" s="389"/>
      <c r="EN50" s="389"/>
      <c r="EO50" s="389"/>
      <c r="EP50" s="389"/>
      <c r="EQ50" s="389"/>
      <c r="ER50" s="389"/>
      <c r="ES50" s="389"/>
      <c r="ET50" s="389"/>
      <c r="EU50" s="389"/>
      <c r="EV50" s="389"/>
      <c r="EW50" s="389"/>
      <c r="EX50" s="389"/>
      <c r="EY50" s="389"/>
      <c r="EZ50" s="389"/>
      <c r="FA50" s="389"/>
      <c r="FB50" s="389"/>
      <c r="FC50" s="389"/>
      <c r="FD50" s="389"/>
      <c r="FE50" s="389"/>
      <c r="FF50" s="389"/>
      <c r="FG50" s="389"/>
      <c r="FH50" s="389"/>
      <c r="FI50" s="389"/>
      <c r="FJ50" s="389"/>
      <c r="FK50" s="389"/>
      <c r="FL50" s="389"/>
      <c r="FM50" s="389"/>
      <c r="FN50" s="389"/>
      <c r="FO50" s="389"/>
      <c r="FP50" s="389"/>
      <c r="FQ50" s="389"/>
      <c r="FR50" s="389"/>
      <c r="FS50" s="389"/>
      <c r="FT50" s="389"/>
      <c r="FU50" s="389"/>
      <c r="FV50" s="389"/>
      <c r="FW50" s="389"/>
      <c r="FX50" s="389"/>
      <c r="FY50" s="720" t="s">
        <v>462</v>
      </c>
      <c r="FZ50" s="721">
        <v>238</v>
      </c>
      <c r="GA50" s="721">
        <v>35528725</v>
      </c>
      <c r="GB50" s="721">
        <v>55</v>
      </c>
      <c r="GC50" s="721" t="s">
        <v>798</v>
      </c>
      <c r="GD50" s="721">
        <v>18</v>
      </c>
      <c r="GE50" s="721">
        <v>2009</v>
      </c>
      <c r="GF50" s="721">
        <v>1</v>
      </c>
      <c r="GG50" s="721" t="s">
        <v>780</v>
      </c>
      <c r="GH50" s="721">
        <v>1</v>
      </c>
      <c r="GI50" s="721">
        <v>1</v>
      </c>
      <c r="GJ50" s="721" t="s">
        <v>780</v>
      </c>
      <c r="GK50" s="721">
        <v>1</v>
      </c>
      <c r="GL50" s="721" t="s">
        <v>781</v>
      </c>
      <c r="GM50" s="721" t="s">
        <v>782</v>
      </c>
      <c r="GN50" s="721">
        <v>66</v>
      </c>
      <c r="GO50" s="721" t="s">
        <v>783</v>
      </c>
      <c r="GP50" s="721">
        <v>0</v>
      </c>
      <c r="GQ50" s="721">
        <v>0</v>
      </c>
      <c r="GR50" s="721">
        <v>4</v>
      </c>
      <c r="GS50" s="721">
        <v>2</v>
      </c>
      <c r="GT50" s="721">
        <v>3</v>
      </c>
      <c r="GU50" s="721" t="s">
        <v>783</v>
      </c>
      <c r="GV50" s="721" t="s">
        <v>783</v>
      </c>
      <c r="GW50" s="721" t="s">
        <v>783</v>
      </c>
      <c r="GX50" s="721" t="s">
        <v>783</v>
      </c>
      <c r="GY50" s="721" t="s">
        <v>783</v>
      </c>
      <c r="GZ50" s="721">
        <v>1649</v>
      </c>
      <c r="HA50" s="721">
        <v>1.24</v>
      </c>
      <c r="HB50" s="721">
        <v>5</v>
      </c>
      <c r="HC50" s="721" t="s">
        <v>783</v>
      </c>
      <c r="HD50" s="721" t="s">
        <v>782</v>
      </c>
      <c r="HE50" s="721">
        <v>35</v>
      </c>
      <c r="HF50" s="721" t="s">
        <v>783</v>
      </c>
      <c r="HG50" s="721">
        <v>0</v>
      </c>
      <c r="HH50" s="721" t="s">
        <v>783</v>
      </c>
      <c r="HI50" s="721">
        <v>0</v>
      </c>
      <c r="HJ50" s="721">
        <v>1</v>
      </c>
      <c r="HK50" s="721">
        <v>45</v>
      </c>
      <c r="HL50" s="721" t="s">
        <v>784</v>
      </c>
      <c r="HM50" s="721" t="s">
        <v>785</v>
      </c>
      <c r="HN50" s="721" t="s">
        <v>783</v>
      </c>
      <c r="HO50" s="721" t="s">
        <v>783</v>
      </c>
      <c r="HP50" s="721" t="s">
        <v>783</v>
      </c>
      <c r="HQ50" s="721" t="s">
        <v>783</v>
      </c>
      <c r="HR50" s="721" t="s">
        <v>783</v>
      </c>
      <c r="HS50" s="721">
        <v>3979906</v>
      </c>
      <c r="HT50" s="721" t="s">
        <v>783</v>
      </c>
      <c r="HU50" s="721" t="s">
        <v>786</v>
      </c>
      <c r="HV50" s="721" t="s">
        <v>787</v>
      </c>
      <c r="HW50" s="721">
        <v>4</v>
      </c>
      <c r="HX50" s="721">
        <v>2016</v>
      </c>
      <c r="HY50" s="721">
        <v>63</v>
      </c>
      <c r="HZ50" s="721">
        <v>0</v>
      </c>
      <c r="IA50" s="721">
        <v>6547</v>
      </c>
      <c r="IB50" s="722">
        <v>42348.42765046296</v>
      </c>
      <c r="IC50" s="721" t="s">
        <v>788</v>
      </c>
      <c r="ID50" s="721">
        <v>3975428</v>
      </c>
      <c r="IE50" s="721">
        <v>2016</v>
      </c>
      <c r="IF50" s="721">
        <v>1712</v>
      </c>
      <c r="IG50" s="721" t="s">
        <v>783</v>
      </c>
      <c r="IH50" s="721" t="s">
        <v>783</v>
      </c>
      <c r="II50" s="721" t="s">
        <v>783</v>
      </c>
      <c r="IJ50" s="721" t="s">
        <v>783</v>
      </c>
      <c r="IK50" s="721" t="s">
        <v>783</v>
      </c>
      <c r="IL50" s="721" t="s">
        <v>783</v>
      </c>
      <c r="IM50" s="721" t="s">
        <v>783</v>
      </c>
      <c r="IN50" s="721" t="s">
        <v>783</v>
      </c>
      <c r="IO50" s="721" t="s">
        <v>783</v>
      </c>
      <c r="IP50" s="721">
        <v>1649</v>
      </c>
      <c r="IQ50" s="722">
        <v>37477.354571759257</v>
      </c>
      <c r="IR50" s="721">
        <v>2</v>
      </c>
      <c r="IS50" s="721" t="s">
        <v>793</v>
      </c>
      <c r="IT50" s="721">
        <v>3</v>
      </c>
      <c r="IU50" s="723">
        <v>41275</v>
      </c>
      <c r="IV50" s="721" t="s">
        <v>783</v>
      </c>
      <c r="IW50" s="721" t="s">
        <v>783</v>
      </c>
      <c r="IX50" s="721" t="s">
        <v>783</v>
      </c>
      <c r="IY50" s="721" t="s">
        <v>781</v>
      </c>
      <c r="IZ50" s="721">
        <v>45</v>
      </c>
      <c r="JA50" s="721" t="s">
        <v>789</v>
      </c>
      <c r="JB50" s="721" t="s">
        <v>783</v>
      </c>
      <c r="JC50" s="721" t="s">
        <v>783</v>
      </c>
      <c r="JD50" s="721" t="s">
        <v>783</v>
      </c>
      <c r="JE50" s="721">
        <v>329440</v>
      </c>
      <c r="JF50" s="721" t="s">
        <v>783</v>
      </c>
      <c r="JG50" s="721" t="s">
        <v>783</v>
      </c>
      <c r="JH50" s="721" t="s">
        <v>804</v>
      </c>
      <c r="JI50" s="721">
        <v>55</v>
      </c>
      <c r="JJ50" s="721" t="s">
        <v>783</v>
      </c>
      <c r="JK50" s="721" t="s">
        <v>783</v>
      </c>
      <c r="JL50" s="721" t="s">
        <v>783</v>
      </c>
      <c r="JM50" s="721" t="s">
        <v>790</v>
      </c>
      <c r="JN50" s="721">
        <v>4</v>
      </c>
      <c r="JO50" s="721">
        <v>3</v>
      </c>
      <c r="JP50" s="721" t="s">
        <v>783</v>
      </c>
      <c r="JQ50" s="721">
        <v>10711928</v>
      </c>
      <c r="JR50" s="721">
        <v>2011</v>
      </c>
      <c r="JS50" s="721">
        <v>3</v>
      </c>
      <c r="JT50" s="721" t="s">
        <v>783</v>
      </c>
      <c r="JU50" s="721" t="s">
        <v>783</v>
      </c>
      <c r="JV50" s="721" t="s">
        <v>885</v>
      </c>
      <c r="JW50" s="724">
        <v>6584.2824700000001</v>
      </c>
      <c r="JX50">
        <f t="shared" si="49"/>
        <v>6584.2824700000001</v>
      </c>
      <c r="JY50" s="225">
        <v>1.2470231950757575</v>
      </c>
    </row>
    <row r="51" spans="1:289" ht="16" thickBot="1">
      <c r="A51" s="905" t="s">
        <v>5</v>
      </c>
      <c r="B51" s="79">
        <f t="shared" si="0"/>
        <v>4</v>
      </c>
      <c r="C51" s="1404" t="s">
        <v>42</v>
      </c>
      <c r="D51" s="489" t="s">
        <v>176</v>
      </c>
      <c r="E51" s="1129" t="s">
        <v>158</v>
      </c>
      <c r="F51" s="888">
        <v>2.6</v>
      </c>
      <c r="G51" s="120">
        <f t="shared" si="39"/>
        <v>46.13</v>
      </c>
      <c r="H51" s="49">
        <v>2.6</v>
      </c>
      <c r="I51" s="2"/>
      <c r="J51" s="29"/>
      <c r="K51" s="18"/>
      <c r="L51" s="5"/>
      <c r="M51" s="170">
        <v>3</v>
      </c>
      <c r="N51" s="71">
        <v>1</v>
      </c>
      <c r="O51" s="739">
        <v>3</v>
      </c>
      <c r="P51" s="1107">
        <f t="shared" si="47"/>
        <v>7</v>
      </c>
      <c r="Q51" s="1108">
        <f t="shared" si="48"/>
        <v>9</v>
      </c>
      <c r="R51" s="30">
        <v>2.6</v>
      </c>
      <c r="S51" s="3"/>
      <c r="T51" s="25"/>
      <c r="U51" s="219">
        <v>0</v>
      </c>
      <c r="V51" s="219" t="s">
        <v>642</v>
      </c>
      <c r="W51" s="1042">
        <f t="shared" si="40"/>
        <v>0</v>
      </c>
      <c r="X51" s="537">
        <f t="shared" si="42"/>
        <v>0</v>
      </c>
      <c r="Y51" s="538">
        <f t="shared" si="2"/>
        <v>0</v>
      </c>
      <c r="Z51" s="1090">
        <f>IF(R51+(S51+T51)=0,0,(X51+W51+Y51))</f>
        <v>0</v>
      </c>
      <c r="AA51" s="1475">
        <f t="shared" si="43"/>
        <v>4292909.8065333338</v>
      </c>
      <c r="AB51" s="1098"/>
      <c r="AC51" s="600"/>
      <c r="AD51" s="1056">
        <f t="shared" si="4"/>
        <v>0</v>
      </c>
      <c r="AE51" s="1063"/>
      <c r="AF51" s="747">
        <f t="shared" si="5"/>
        <v>0</v>
      </c>
      <c r="AG51" s="600"/>
      <c r="AH51" s="1056">
        <f t="shared" si="6"/>
        <v>0</v>
      </c>
      <c r="AI51" s="1070"/>
      <c r="AJ51" s="747">
        <f t="shared" si="7"/>
        <v>0</v>
      </c>
      <c r="AK51" s="1051"/>
      <c r="AL51" s="270">
        <v>0</v>
      </c>
      <c r="AM51" s="902"/>
      <c r="AN51" s="902">
        <v>2025</v>
      </c>
      <c r="AO51" s="18" t="str">
        <f t="shared" si="8"/>
        <v xml:space="preserve"> </v>
      </c>
      <c r="AP51" s="747" t="str">
        <f t="shared" si="9"/>
        <v xml:space="preserve"> </v>
      </c>
      <c r="AQ51" s="4" t="str">
        <f t="shared" si="10"/>
        <v xml:space="preserve"> </v>
      </c>
      <c r="AR51" s="747" t="str">
        <f t="shared" si="11"/>
        <v xml:space="preserve"> </v>
      </c>
      <c r="AS51" s="4" t="str">
        <f t="shared" si="12"/>
        <v xml:space="preserve"> </v>
      </c>
      <c r="AT51" s="747" t="str">
        <f t="shared" si="13"/>
        <v xml:space="preserve"> </v>
      </c>
      <c r="AU51" s="4" t="str">
        <f t="shared" si="14"/>
        <v xml:space="preserve"> </v>
      </c>
      <c r="AV51" s="747" t="str">
        <f t="shared" si="15"/>
        <v xml:space="preserve"> </v>
      </c>
      <c r="AW51" s="4" t="str">
        <f t="shared" si="16"/>
        <v xml:space="preserve"> </v>
      </c>
      <c r="AX51" s="747" t="str">
        <f t="shared" si="17"/>
        <v xml:space="preserve"> </v>
      </c>
      <c r="AY51" s="4" t="str">
        <f t="shared" si="18"/>
        <v xml:space="preserve"> </v>
      </c>
      <c r="AZ51" s="747" t="str">
        <f t="shared" si="19"/>
        <v xml:space="preserve"> </v>
      </c>
      <c r="BA51" s="4" t="str">
        <f t="shared" si="20"/>
        <v xml:space="preserve"> </v>
      </c>
      <c r="BB51" s="747" t="str">
        <f t="shared" si="21"/>
        <v xml:space="preserve"> </v>
      </c>
      <c r="BC51" s="4">
        <f t="shared" si="22"/>
        <v>0</v>
      </c>
      <c r="BD51" s="747">
        <f t="shared" si="23"/>
        <v>0</v>
      </c>
      <c r="BE51" s="4" t="str">
        <f t="shared" si="24"/>
        <v xml:space="preserve"> </v>
      </c>
      <c r="BF51" s="747" t="str">
        <f t="shared" si="25"/>
        <v xml:space="preserve"> </v>
      </c>
      <c r="BG51" s="4" t="str">
        <f t="shared" si="26"/>
        <v xml:space="preserve"> </v>
      </c>
      <c r="BH51" s="747" t="str">
        <f t="shared" si="27"/>
        <v xml:space="preserve"> </v>
      </c>
      <c r="BI51" s="4" t="str">
        <f t="shared" si="28"/>
        <v xml:space="preserve"> </v>
      </c>
      <c r="BJ51" s="747" t="str">
        <f t="shared" si="29"/>
        <v xml:space="preserve"> </v>
      </c>
      <c r="BK51" s="4" t="str">
        <f t="shared" si="30"/>
        <v xml:space="preserve"> </v>
      </c>
      <c r="BL51" s="747" t="str">
        <f t="shared" si="31"/>
        <v xml:space="preserve"> </v>
      </c>
      <c r="BM51" s="4" t="str">
        <f t="shared" si="32"/>
        <v xml:space="preserve"> </v>
      </c>
      <c r="BN51" s="747" t="str">
        <f t="shared" si="33"/>
        <v xml:space="preserve"> </v>
      </c>
      <c r="BO51" s="4" t="str">
        <f t="shared" si="34"/>
        <v xml:space="preserve"> </v>
      </c>
      <c r="BP51" s="747" t="str">
        <f t="shared" si="35"/>
        <v xml:space="preserve"> </v>
      </c>
      <c r="BQ51" s="4" t="str">
        <f t="shared" si="36"/>
        <v xml:space="preserve"> </v>
      </c>
      <c r="BR51" s="747" t="str">
        <f t="shared" si="37"/>
        <v xml:space="preserve"> </v>
      </c>
      <c r="BS51" s="133" t="s">
        <v>618</v>
      </c>
      <c r="BT51" s="133"/>
      <c r="BU51" s="389"/>
      <c r="BV51" s="389"/>
      <c r="BW51" s="389"/>
      <c r="BX51" s="389"/>
      <c r="BY51" s="389"/>
      <c r="BZ51" s="389"/>
      <c r="CA51" s="389"/>
      <c r="CB51" s="389"/>
      <c r="CC51" s="163">
        <f t="shared" si="38"/>
        <v>0</v>
      </c>
      <c r="CD51" s="389"/>
      <c r="CE51" s="389"/>
      <c r="CF51" s="389"/>
      <c r="CG51" s="389"/>
      <c r="CH51" s="389"/>
      <c r="CI51" s="389"/>
      <c r="CJ51" s="389"/>
      <c r="CK51" s="389"/>
      <c r="CL51" s="389"/>
      <c r="CM51" s="389"/>
      <c r="CN51" s="389"/>
      <c r="CO51" s="389"/>
      <c r="CP51" s="389"/>
      <c r="CQ51" s="389"/>
      <c r="CR51" s="389"/>
      <c r="CS51" s="389"/>
      <c r="CT51" s="389"/>
      <c r="CU51" s="389"/>
      <c r="CV51" s="389"/>
      <c r="CW51" s="389"/>
      <c r="CX51" s="389"/>
      <c r="CY51" s="389"/>
      <c r="CZ51" s="389"/>
      <c r="DA51" s="389"/>
      <c r="DB51" s="389"/>
      <c r="DC51" s="389"/>
      <c r="DD51" s="389"/>
      <c r="DE51" s="389"/>
      <c r="DF51" s="389"/>
      <c r="DG51" s="389"/>
      <c r="DH51" s="389"/>
      <c r="DI51" s="389"/>
      <c r="DJ51" s="389"/>
      <c r="DK51" s="389"/>
      <c r="DL51" s="389"/>
      <c r="DM51" s="389"/>
      <c r="DN51" s="389"/>
      <c r="DO51" s="389"/>
      <c r="DP51" s="389"/>
      <c r="DQ51" s="389"/>
      <c r="DR51" s="389"/>
      <c r="DS51" s="389"/>
      <c r="DT51" s="389"/>
      <c r="DU51" s="389"/>
      <c r="DV51" s="389"/>
      <c r="DW51" s="389"/>
      <c r="DX51" s="389"/>
      <c r="DY51" s="389"/>
      <c r="DZ51" s="389"/>
      <c r="EA51" s="389"/>
      <c r="EB51" s="389"/>
      <c r="EC51" s="389"/>
      <c r="ED51" s="389"/>
      <c r="EE51" s="389"/>
      <c r="EF51" s="389"/>
      <c r="EG51" s="389"/>
      <c r="EH51" s="389"/>
      <c r="EI51" s="389"/>
      <c r="EJ51" s="389"/>
      <c r="EK51" s="389"/>
      <c r="EL51" s="389"/>
      <c r="EM51" s="389"/>
      <c r="EN51" s="389"/>
      <c r="EO51" s="389"/>
      <c r="EP51" s="389"/>
      <c r="EQ51" s="389"/>
      <c r="ER51" s="389"/>
      <c r="ES51" s="389"/>
      <c r="ET51" s="389"/>
      <c r="EU51" s="389"/>
      <c r="EV51" s="389"/>
      <c r="EW51" s="389"/>
      <c r="EX51" s="389"/>
      <c r="EY51" s="389"/>
      <c r="EZ51" s="389"/>
      <c r="FA51" s="389"/>
      <c r="FB51" s="389"/>
      <c r="FC51" s="389"/>
      <c r="FD51" s="389"/>
      <c r="FE51" s="389"/>
      <c r="FF51" s="389"/>
      <c r="FG51" s="389"/>
      <c r="FH51" s="389"/>
      <c r="FI51" s="389"/>
      <c r="FJ51" s="389"/>
      <c r="FK51" s="389"/>
      <c r="FL51" s="389"/>
      <c r="FM51" s="389"/>
      <c r="FN51" s="389"/>
      <c r="FO51" s="389"/>
      <c r="FP51" s="389"/>
      <c r="FQ51" s="389"/>
      <c r="FR51" s="389"/>
      <c r="FS51" s="389"/>
      <c r="FT51" s="389"/>
      <c r="FU51" s="389"/>
      <c r="FV51" s="389"/>
      <c r="FW51" s="389"/>
      <c r="FX51" s="389"/>
      <c r="FY51" s="720" t="s">
        <v>349</v>
      </c>
      <c r="FZ51" s="721">
        <v>65</v>
      </c>
      <c r="GA51" s="721">
        <v>30289274</v>
      </c>
      <c r="GB51" s="721">
        <v>30</v>
      </c>
      <c r="GC51" s="721" t="s">
        <v>813</v>
      </c>
      <c r="GD51" s="721">
        <v>16</v>
      </c>
      <c r="GE51" s="721">
        <v>1970</v>
      </c>
      <c r="GF51" s="721">
        <v>0</v>
      </c>
      <c r="GG51" s="721" t="s">
        <v>792</v>
      </c>
      <c r="GH51" s="721">
        <v>0</v>
      </c>
      <c r="GI51" s="721">
        <v>0</v>
      </c>
      <c r="GJ51" s="721" t="s">
        <v>792</v>
      </c>
      <c r="GK51" s="721">
        <v>0</v>
      </c>
      <c r="GL51" s="721" t="s">
        <v>781</v>
      </c>
      <c r="GM51" s="721" t="s">
        <v>782</v>
      </c>
      <c r="GN51" s="721">
        <v>66</v>
      </c>
      <c r="GO51" s="721" t="s">
        <v>783</v>
      </c>
      <c r="GP51" s="721">
        <v>0</v>
      </c>
      <c r="GQ51" s="721">
        <v>0</v>
      </c>
      <c r="GR51" s="721">
        <v>4</v>
      </c>
      <c r="GS51" s="721">
        <v>2</v>
      </c>
      <c r="GT51" s="721">
        <v>2</v>
      </c>
      <c r="GU51" s="721" t="s">
        <v>783</v>
      </c>
      <c r="GV51" s="721" t="s">
        <v>783</v>
      </c>
      <c r="GW51" s="721" t="s">
        <v>783</v>
      </c>
      <c r="GX51" s="721" t="s">
        <v>783</v>
      </c>
      <c r="GY51" s="721" t="s">
        <v>783</v>
      </c>
      <c r="GZ51" s="721">
        <v>1649</v>
      </c>
      <c r="HA51" s="721">
        <v>0.41</v>
      </c>
      <c r="HB51" s="721">
        <v>5</v>
      </c>
      <c r="HC51" s="721" t="s">
        <v>783</v>
      </c>
      <c r="HD51" s="721" t="s">
        <v>782</v>
      </c>
      <c r="HE51" s="721">
        <v>15</v>
      </c>
      <c r="HF51" s="721" t="s">
        <v>783</v>
      </c>
      <c r="HG51" s="721">
        <v>0</v>
      </c>
      <c r="HH51" s="721" t="s">
        <v>783</v>
      </c>
      <c r="HI51" s="721">
        <v>0</v>
      </c>
      <c r="HJ51" s="721">
        <v>1</v>
      </c>
      <c r="HK51" s="721">
        <v>45</v>
      </c>
      <c r="HL51" s="721" t="s">
        <v>784</v>
      </c>
      <c r="HM51" s="721" t="s">
        <v>785</v>
      </c>
      <c r="HN51" s="721" t="s">
        <v>783</v>
      </c>
      <c r="HO51" s="721" t="s">
        <v>783</v>
      </c>
      <c r="HP51" s="721" t="s">
        <v>783</v>
      </c>
      <c r="HQ51" s="721" t="s">
        <v>783</v>
      </c>
      <c r="HR51" s="721" t="s">
        <v>783</v>
      </c>
      <c r="HS51" s="721">
        <v>3978900</v>
      </c>
      <c r="HT51" s="721" t="s">
        <v>783</v>
      </c>
      <c r="HU51" s="721" t="s">
        <v>786</v>
      </c>
      <c r="HV51" s="721" t="s">
        <v>787</v>
      </c>
      <c r="HW51" s="721">
        <v>4</v>
      </c>
      <c r="HX51" s="721">
        <v>2014</v>
      </c>
      <c r="HY51" s="721">
        <v>63</v>
      </c>
      <c r="HZ51" s="721">
        <v>0</v>
      </c>
      <c r="IA51" s="721">
        <v>2165</v>
      </c>
      <c r="IB51" s="722">
        <v>41697.500081018516</v>
      </c>
      <c r="IC51" s="721" t="s">
        <v>788</v>
      </c>
      <c r="ID51" s="721">
        <v>3974422</v>
      </c>
      <c r="IE51" s="721">
        <v>2014</v>
      </c>
      <c r="IF51" s="721">
        <v>1712</v>
      </c>
      <c r="IG51" s="721" t="s">
        <v>783</v>
      </c>
      <c r="IH51" s="721" t="s">
        <v>783</v>
      </c>
      <c r="II51" s="721" t="s">
        <v>783</v>
      </c>
      <c r="IJ51" s="721" t="s">
        <v>783</v>
      </c>
      <c r="IK51" s="721" t="s">
        <v>783</v>
      </c>
      <c r="IL51" s="721" t="s">
        <v>783</v>
      </c>
      <c r="IM51" s="721" t="s">
        <v>783</v>
      </c>
      <c r="IN51" s="721" t="s">
        <v>783</v>
      </c>
      <c r="IO51" s="721" t="s">
        <v>783</v>
      </c>
      <c r="IP51" s="721">
        <v>1649</v>
      </c>
      <c r="IQ51" s="722">
        <v>37477.354571759257</v>
      </c>
      <c r="IR51" s="721">
        <v>18</v>
      </c>
      <c r="IS51" s="721" t="s">
        <v>793</v>
      </c>
      <c r="IT51" s="721">
        <v>2</v>
      </c>
      <c r="IU51" s="723">
        <v>41275</v>
      </c>
      <c r="IV51" s="721" t="s">
        <v>783</v>
      </c>
      <c r="IW51" s="721" t="s">
        <v>783</v>
      </c>
      <c r="IX51" s="721" t="s">
        <v>783</v>
      </c>
      <c r="IY51" s="721" t="s">
        <v>781</v>
      </c>
      <c r="IZ51" s="721">
        <v>45</v>
      </c>
      <c r="JA51" s="721" t="s">
        <v>789</v>
      </c>
      <c r="JB51" s="721" t="s">
        <v>783</v>
      </c>
      <c r="JC51" s="721" t="s">
        <v>783</v>
      </c>
      <c r="JD51" s="721" t="s">
        <v>783</v>
      </c>
      <c r="JE51" s="721">
        <v>329385</v>
      </c>
      <c r="JF51" s="721" t="s">
        <v>783</v>
      </c>
      <c r="JG51" s="721" t="s">
        <v>783</v>
      </c>
      <c r="JH51" s="721" t="s">
        <v>809</v>
      </c>
      <c r="JI51" s="721">
        <v>30</v>
      </c>
      <c r="JJ51" s="721" t="s">
        <v>783</v>
      </c>
      <c r="JK51" s="721" t="s">
        <v>783</v>
      </c>
      <c r="JL51" s="721" t="s">
        <v>783</v>
      </c>
      <c r="JM51" s="721" t="s">
        <v>790</v>
      </c>
      <c r="JN51" s="721">
        <v>4</v>
      </c>
      <c r="JO51" s="721">
        <v>1</v>
      </c>
      <c r="JP51" s="721" t="s">
        <v>783</v>
      </c>
      <c r="JQ51" s="721">
        <v>10915783</v>
      </c>
      <c r="JR51" s="721">
        <v>2011</v>
      </c>
      <c r="JS51" s="721">
        <v>11</v>
      </c>
      <c r="JT51" s="721" t="s">
        <v>783</v>
      </c>
      <c r="JU51" s="721" t="s">
        <v>783</v>
      </c>
      <c r="JV51" s="721" t="s">
        <v>814</v>
      </c>
      <c r="JW51" s="724">
        <v>2187.5349489999999</v>
      </c>
      <c r="JX51">
        <f t="shared" si="49"/>
        <v>2187.5349489999999</v>
      </c>
      <c r="JY51" s="225">
        <v>0.41430586155303029</v>
      </c>
    </row>
    <row r="52" spans="1:289" ht="16" thickBot="1">
      <c r="A52" s="905" t="s">
        <v>5</v>
      </c>
      <c r="B52" s="79">
        <f t="shared" si="0"/>
        <v>3</v>
      </c>
      <c r="C52" s="871" t="s">
        <v>91</v>
      </c>
      <c r="D52" s="489" t="s">
        <v>185</v>
      </c>
      <c r="E52" s="1129" t="s">
        <v>193</v>
      </c>
      <c r="F52" s="888">
        <v>0.24</v>
      </c>
      <c r="G52" s="120">
        <f t="shared" si="39"/>
        <v>46.370000000000005</v>
      </c>
      <c r="H52" s="49">
        <v>0.24</v>
      </c>
      <c r="I52" s="2"/>
      <c r="J52" s="29"/>
      <c r="K52" s="18">
        <v>1991</v>
      </c>
      <c r="L52" s="5"/>
      <c r="M52" s="170">
        <v>1</v>
      </c>
      <c r="N52" s="71">
        <v>1</v>
      </c>
      <c r="O52" s="739">
        <v>5</v>
      </c>
      <c r="P52" s="1107">
        <f t="shared" si="47"/>
        <v>7</v>
      </c>
      <c r="Q52" s="1108">
        <f t="shared" si="48"/>
        <v>5</v>
      </c>
      <c r="R52" s="30"/>
      <c r="S52" s="3">
        <f>H52</f>
        <v>0.24</v>
      </c>
      <c r="T52" s="25"/>
      <c r="U52" s="219">
        <f t="shared" ref="U52:U100" si="50">S52*$O$156+T52*$P$156</f>
        <v>18000</v>
      </c>
      <c r="V52" s="219" t="s">
        <v>642</v>
      </c>
      <c r="W52" s="1042">
        <f t="shared" si="40"/>
        <v>18000</v>
      </c>
      <c r="X52" s="537">
        <f t="shared" si="42"/>
        <v>8285.8666666666668</v>
      </c>
      <c r="Y52" s="538">
        <f t="shared" si="2"/>
        <v>500</v>
      </c>
      <c r="Z52" s="1090">
        <f t="shared" si="3"/>
        <v>26785.866666666669</v>
      </c>
      <c r="AA52" s="1475">
        <f t="shared" si="43"/>
        <v>4319695.6732000001</v>
      </c>
      <c r="AB52" s="1098"/>
      <c r="AC52" s="600">
        <v>5</v>
      </c>
      <c r="AD52" s="1056">
        <f t="shared" si="4"/>
        <v>3965.8666666666668</v>
      </c>
      <c r="AE52" s="1063">
        <v>0.25</v>
      </c>
      <c r="AF52" s="747">
        <f t="shared" si="5"/>
        <v>4320</v>
      </c>
      <c r="AG52" s="600"/>
      <c r="AH52" s="1056">
        <f t="shared" si="6"/>
        <v>0</v>
      </c>
      <c r="AI52" s="1070"/>
      <c r="AJ52" s="747">
        <f t="shared" si="7"/>
        <v>0</v>
      </c>
      <c r="AK52" s="1051"/>
      <c r="AL52" s="270">
        <v>0</v>
      </c>
      <c r="AM52" s="902"/>
      <c r="AN52" s="902">
        <v>2025</v>
      </c>
      <c r="AO52" s="18" t="str">
        <f t="shared" si="8"/>
        <v xml:space="preserve"> </v>
      </c>
      <c r="AP52" s="747" t="str">
        <f t="shared" si="9"/>
        <v xml:space="preserve"> </v>
      </c>
      <c r="AQ52" s="4" t="str">
        <f t="shared" si="10"/>
        <v xml:space="preserve"> </v>
      </c>
      <c r="AR52" s="747" t="str">
        <f t="shared" si="11"/>
        <v xml:space="preserve"> </v>
      </c>
      <c r="AS52" s="4" t="str">
        <f t="shared" si="12"/>
        <v xml:space="preserve"> </v>
      </c>
      <c r="AT52" s="747" t="str">
        <f t="shared" si="13"/>
        <v xml:space="preserve"> </v>
      </c>
      <c r="AU52" s="4" t="str">
        <f t="shared" si="14"/>
        <v xml:space="preserve"> </v>
      </c>
      <c r="AV52" s="747" t="str">
        <f t="shared" si="15"/>
        <v xml:space="preserve"> </v>
      </c>
      <c r="AW52" s="4" t="str">
        <f t="shared" si="16"/>
        <v xml:space="preserve"> </v>
      </c>
      <c r="AX52" s="747" t="str">
        <f t="shared" si="17"/>
        <v xml:space="preserve"> </v>
      </c>
      <c r="AY52" s="4" t="str">
        <f t="shared" si="18"/>
        <v xml:space="preserve"> </v>
      </c>
      <c r="AZ52" s="747" t="str">
        <f t="shared" si="19"/>
        <v xml:space="preserve"> </v>
      </c>
      <c r="BA52" s="4" t="str">
        <f t="shared" si="20"/>
        <v xml:space="preserve"> </v>
      </c>
      <c r="BB52" s="747" t="str">
        <f t="shared" si="21"/>
        <v xml:space="preserve"> </v>
      </c>
      <c r="BC52" s="4">
        <f t="shared" si="22"/>
        <v>0.24</v>
      </c>
      <c r="BD52" s="747">
        <f t="shared" si="23"/>
        <v>26785.866666666669</v>
      </c>
      <c r="BE52" s="4" t="str">
        <f t="shared" si="24"/>
        <v xml:space="preserve"> </v>
      </c>
      <c r="BF52" s="747" t="str">
        <f t="shared" si="25"/>
        <v xml:space="preserve"> </v>
      </c>
      <c r="BG52" s="4" t="str">
        <f t="shared" si="26"/>
        <v xml:space="preserve"> </v>
      </c>
      <c r="BH52" s="747" t="str">
        <f t="shared" si="27"/>
        <v xml:space="preserve"> </v>
      </c>
      <c r="BI52" s="4" t="str">
        <f t="shared" si="28"/>
        <v xml:space="preserve"> </v>
      </c>
      <c r="BJ52" s="747" t="str">
        <f t="shared" si="29"/>
        <v xml:space="preserve"> </v>
      </c>
      <c r="BK52" s="4" t="str">
        <f t="shared" si="30"/>
        <v xml:space="preserve"> </v>
      </c>
      <c r="BL52" s="747" t="str">
        <f t="shared" si="31"/>
        <v xml:space="preserve"> </v>
      </c>
      <c r="BM52" s="4" t="str">
        <f t="shared" si="32"/>
        <v xml:space="preserve"> </v>
      </c>
      <c r="BN52" s="747" t="str">
        <f t="shared" si="33"/>
        <v xml:space="preserve"> </v>
      </c>
      <c r="BO52" s="4" t="str">
        <f t="shared" si="34"/>
        <v xml:space="preserve"> </v>
      </c>
      <c r="BP52" s="747" t="str">
        <f t="shared" si="35"/>
        <v xml:space="preserve"> </v>
      </c>
      <c r="BQ52" s="4" t="str">
        <f t="shared" si="36"/>
        <v xml:space="preserve"> </v>
      </c>
      <c r="BR52" s="747" t="str">
        <f t="shared" si="37"/>
        <v xml:space="preserve"> </v>
      </c>
      <c r="BS52" s="133"/>
      <c r="BT52" s="133"/>
      <c r="BU52" s="389"/>
      <c r="BV52" s="589"/>
      <c r="BW52" s="589"/>
      <c r="BX52" s="588"/>
      <c r="BY52" s="588"/>
      <c r="BZ52" s="389"/>
      <c r="CA52" s="389"/>
      <c r="CB52" s="389"/>
      <c r="CC52" s="163">
        <f t="shared" si="38"/>
        <v>0</v>
      </c>
      <c r="CD52" s="389"/>
      <c r="CE52" s="389"/>
      <c r="CF52" s="389"/>
      <c r="CG52" s="389"/>
      <c r="CH52" s="389"/>
      <c r="CI52" s="389"/>
      <c r="CJ52" s="389"/>
      <c r="CK52" s="389"/>
      <c r="CL52" s="389"/>
      <c r="CM52" s="389"/>
      <c r="CN52" s="389"/>
      <c r="CO52" s="389"/>
      <c r="CP52" s="389"/>
      <c r="CQ52" s="389"/>
      <c r="CR52" s="389"/>
      <c r="CS52" s="389"/>
      <c r="CT52" s="389"/>
      <c r="CU52" s="389"/>
      <c r="CV52" s="389"/>
      <c r="CW52" s="389"/>
      <c r="CX52" s="389"/>
      <c r="CY52" s="389"/>
      <c r="CZ52" s="389"/>
      <c r="DA52" s="389"/>
      <c r="DB52" s="389"/>
      <c r="DC52" s="389"/>
      <c r="DD52" s="389"/>
      <c r="DE52" s="389"/>
      <c r="DF52" s="389"/>
      <c r="DG52" s="389"/>
      <c r="DH52" s="389"/>
      <c r="DI52" s="389"/>
      <c r="DJ52" s="389"/>
      <c r="DK52" s="389"/>
      <c r="DL52" s="389"/>
      <c r="DM52" s="389"/>
      <c r="DN52" s="389"/>
      <c r="DO52" s="389"/>
      <c r="DP52" s="389"/>
      <c r="DQ52" s="389"/>
      <c r="DR52" s="389"/>
      <c r="DS52" s="389"/>
      <c r="DT52" s="389"/>
      <c r="DU52" s="389"/>
      <c r="DV52" s="389"/>
      <c r="DW52" s="389"/>
      <c r="DX52" s="389"/>
      <c r="DY52" s="389"/>
      <c r="DZ52" s="389"/>
      <c r="EA52" s="389"/>
      <c r="EB52" s="389"/>
      <c r="EC52" s="389"/>
      <c r="ED52" s="389"/>
      <c r="EE52" s="389"/>
      <c r="EF52" s="389"/>
      <c r="EG52" s="389"/>
      <c r="EH52" s="389"/>
      <c r="EI52" s="389"/>
      <c r="EJ52" s="389"/>
      <c r="EK52" s="389"/>
      <c r="EL52" s="389"/>
      <c r="EM52" s="389"/>
      <c r="EN52" s="389"/>
      <c r="EO52" s="389"/>
      <c r="EP52" s="389"/>
      <c r="EQ52" s="389"/>
      <c r="ER52" s="389"/>
      <c r="ES52" s="389"/>
      <c r="ET52" s="389"/>
      <c r="EU52" s="389"/>
      <c r="EV52" s="389"/>
      <c r="EW52" s="389"/>
      <c r="EX52" s="389"/>
      <c r="EY52" s="389"/>
      <c r="EZ52" s="389"/>
      <c r="FA52" s="389"/>
      <c r="FB52" s="389"/>
      <c r="FC52" s="389"/>
      <c r="FD52" s="389"/>
      <c r="FE52" s="389"/>
      <c r="FF52" s="389"/>
      <c r="FG52" s="389"/>
      <c r="FH52" s="389"/>
      <c r="FI52" s="389"/>
      <c r="FJ52" s="389"/>
      <c r="FK52" s="389"/>
      <c r="FL52" s="389"/>
      <c r="FM52" s="389"/>
      <c r="FN52" s="389"/>
      <c r="FO52" s="389"/>
      <c r="FP52" s="389"/>
      <c r="FQ52" s="389"/>
      <c r="FR52" s="389"/>
      <c r="FS52" s="389"/>
      <c r="FT52" s="389"/>
      <c r="FU52" s="389"/>
      <c r="FV52" s="389"/>
      <c r="FW52" s="389"/>
      <c r="FX52" s="389"/>
      <c r="FY52" s="655" t="s">
        <v>316</v>
      </c>
      <c r="FZ52" s="656">
        <v>140</v>
      </c>
      <c r="GA52" s="656">
        <v>30289242</v>
      </c>
      <c r="GB52" s="656">
        <v>57</v>
      </c>
      <c r="GC52" s="656" t="s">
        <v>801</v>
      </c>
      <c r="GD52" s="656">
        <v>20</v>
      </c>
      <c r="GE52" s="656">
        <v>1970</v>
      </c>
      <c r="GF52" s="656">
        <v>1</v>
      </c>
      <c r="GG52" s="656" t="s">
        <v>780</v>
      </c>
      <c r="GH52" s="656">
        <v>2</v>
      </c>
      <c r="GI52" s="656">
        <v>1</v>
      </c>
      <c r="GJ52" s="656" t="s">
        <v>780</v>
      </c>
      <c r="GK52" s="656">
        <v>2</v>
      </c>
      <c r="GL52" s="656" t="s">
        <v>781</v>
      </c>
      <c r="GM52" s="656" t="s">
        <v>782</v>
      </c>
      <c r="GN52" s="656">
        <v>66</v>
      </c>
      <c r="GO52" s="656" t="s">
        <v>783</v>
      </c>
      <c r="GP52" s="656">
        <v>0</v>
      </c>
      <c r="GQ52" s="656">
        <v>0</v>
      </c>
      <c r="GR52" s="656">
        <v>4</v>
      </c>
      <c r="GS52" s="656">
        <v>2</v>
      </c>
      <c r="GT52" s="656">
        <v>2</v>
      </c>
      <c r="GU52" s="656" t="s">
        <v>783</v>
      </c>
      <c r="GV52" s="656" t="s">
        <v>783</v>
      </c>
      <c r="GW52" s="656" t="s">
        <v>783</v>
      </c>
      <c r="GX52" s="656" t="s">
        <v>783</v>
      </c>
      <c r="GY52" s="656" t="s">
        <v>783</v>
      </c>
      <c r="GZ52" s="656">
        <v>1649</v>
      </c>
      <c r="HA52" s="656">
        <v>0.68</v>
      </c>
      <c r="HB52" s="656">
        <v>5</v>
      </c>
      <c r="HC52" s="656" t="s">
        <v>783</v>
      </c>
      <c r="HD52" s="656" t="s">
        <v>782</v>
      </c>
      <c r="HE52" s="656">
        <v>75</v>
      </c>
      <c r="HF52" s="656" t="s">
        <v>783</v>
      </c>
      <c r="HG52" s="656">
        <v>0</v>
      </c>
      <c r="HH52" s="656" t="s">
        <v>783</v>
      </c>
      <c r="HI52" s="656">
        <v>0</v>
      </c>
      <c r="HJ52" s="656">
        <v>1</v>
      </c>
      <c r="HK52" s="656">
        <v>45</v>
      </c>
      <c r="HL52" s="656" t="s">
        <v>784</v>
      </c>
      <c r="HM52" s="656" t="s">
        <v>785</v>
      </c>
      <c r="HN52" s="656" t="s">
        <v>783</v>
      </c>
      <c r="HO52" s="656" t="s">
        <v>783</v>
      </c>
      <c r="HP52" s="656" t="s">
        <v>783</v>
      </c>
      <c r="HQ52" s="656" t="s">
        <v>783</v>
      </c>
      <c r="HR52" s="656" t="s">
        <v>783</v>
      </c>
      <c r="HS52" s="656">
        <v>3978917</v>
      </c>
      <c r="HT52" s="656" t="s">
        <v>783</v>
      </c>
      <c r="HU52" s="656" t="s">
        <v>786</v>
      </c>
      <c r="HV52" s="656" t="s">
        <v>787</v>
      </c>
      <c r="HW52" s="656">
        <v>4</v>
      </c>
      <c r="HX52" s="656">
        <v>2014</v>
      </c>
      <c r="HY52" s="656">
        <v>63</v>
      </c>
      <c r="HZ52" s="656">
        <v>0</v>
      </c>
      <c r="IA52" s="656">
        <v>3590</v>
      </c>
      <c r="IB52" s="657">
        <v>41697.500081018516</v>
      </c>
      <c r="IC52" s="656" t="s">
        <v>788</v>
      </c>
      <c r="ID52" s="656">
        <v>3974439</v>
      </c>
      <c r="IE52" s="656">
        <v>2014</v>
      </c>
      <c r="IF52" s="656">
        <v>1712</v>
      </c>
      <c r="IG52" s="656" t="s">
        <v>783</v>
      </c>
      <c r="IH52" s="656" t="s">
        <v>783</v>
      </c>
      <c r="II52" s="656" t="s">
        <v>783</v>
      </c>
      <c r="IJ52" s="656" t="s">
        <v>783</v>
      </c>
      <c r="IK52" s="656" t="s">
        <v>783</v>
      </c>
      <c r="IL52" s="656" t="s">
        <v>783</v>
      </c>
      <c r="IM52" s="656" t="s">
        <v>783</v>
      </c>
      <c r="IN52" s="656" t="s">
        <v>783</v>
      </c>
      <c r="IO52" s="656" t="s">
        <v>783</v>
      </c>
      <c r="IP52" s="656">
        <v>1649</v>
      </c>
      <c r="IQ52" s="657">
        <v>37477.354571759257</v>
      </c>
      <c r="IR52" s="656">
        <v>2</v>
      </c>
      <c r="IS52" s="656" t="s">
        <v>793</v>
      </c>
      <c r="IT52" s="656">
        <v>2</v>
      </c>
      <c r="IU52" s="658">
        <v>41275</v>
      </c>
      <c r="IV52" s="656" t="s">
        <v>783</v>
      </c>
      <c r="IW52" s="656" t="s">
        <v>783</v>
      </c>
      <c r="IX52" s="656" t="s">
        <v>783</v>
      </c>
      <c r="IY52" s="656" t="s">
        <v>781</v>
      </c>
      <c r="IZ52" s="656">
        <v>45</v>
      </c>
      <c r="JA52" s="656" t="s">
        <v>789</v>
      </c>
      <c r="JB52" s="656" t="s">
        <v>783</v>
      </c>
      <c r="JC52" s="656" t="s">
        <v>783</v>
      </c>
      <c r="JD52" s="656" t="s">
        <v>783</v>
      </c>
      <c r="JE52" s="656">
        <v>329379</v>
      </c>
      <c r="JF52" s="656" t="s">
        <v>783</v>
      </c>
      <c r="JG52" s="656" t="s">
        <v>783</v>
      </c>
      <c r="JH52" s="656" t="s">
        <v>802</v>
      </c>
      <c r="JI52" s="656">
        <v>57</v>
      </c>
      <c r="JJ52" s="656" t="s">
        <v>783</v>
      </c>
      <c r="JK52" s="656" t="s">
        <v>783</v>
      </c>
      <c r="JL52" s="656" t="s">
        <v>783</v>
      </c>
      <c r="JM52" s="656" t="s">
        <v>790</v>
      </c>
      <c r="JN52" s="656">
        <v>4</v>
      </c>
      <c r="JO52" s="656">
        <v>4</v>
      </c>
      <c r="JP52" s="656" t="s">
        <v>783</v>
      </c>
      <c r="JQ52" s="656">
        <v>10711928</v>
      </c>
      <c r="JR52" s="656">
        <v>2011</v>
      </c>
      <c r="JS52" s="656">
        <v>3</v>
      </c>
      <c r="JT52" s="656" t="s">
        <v>783</v>
      </c>
      <c r="JU52" s="656" t="s">
        <v>783</v>
      </c>
      <c r="JV52" s="656" t="s">
        <v>803</v>
      </c>
      <c r="JW52" s="659">
        <v>3550.4876859999999</v>
      </c>
      <c r="JX52">
        <f t="shared" si="49"/>
        <v>3550.4876859999999</v>
      </c>
      <c r="JY52" s="225">
        <v>0.67244084962121209</v>
      </c>
      <c r="KA52" s="224"/>
      <c r="KB52" s="224"/>
      <c r="KC52" s="224"/>
    </row>
    <row r="53" spans="1:289" ht="16" thickBot="1">
      <c r="A53" s="905" t="s">
        <v>5</v>
      </c>
      <c r="B53" s="79">
        <f t="shared" si="0"/>
        <v>3</v>
      </c>
      <c r="C53" s="871" t="s">
        <v>106</v>
      </c>
      <c r="D53" s="489" t="s">
        <v>168</v>
      </c>
      <c r="E53" s="1129" t="s">
        <v>14</v>
      </c>
      <c r="F53" s="888">
        <v>0.23</v>
      </c>
      <c r="G53" s="120">
        <f t="shared" si="39"/>
        <v>46.6</v>
      </c>
      <c r="H53" s="47">
        <v>0.23</v>
      </c>
      <c r="I53" s="2"/>
      <c r="J53" s="29"/>
      <c r="K53" s="18"/>
      <c r="L53" s="5"/>
      <c r="M53" s="170">
        <v>2</v>
      </c>
      <c r="N53" s="71">
        <v>2</v>
      </c>
      <c r="O53" s="739">
        <v>2</v>
      </c>
      <c r="P53" s="1107">
        <f t="shared" si="47"/>
        <v>6</v>
      </c>
      <c r="Q53" s="1108">
        <f t="shared" si="48"/>
        <v>8</v>
      </c>
      <c r="R53" s="46"/>
      <c r="S53" s="3">
        <v>0.23</v>
      </c>
      <c r="T53" s="25"/>
      <c r="U53" s="219">
        <f t="shared" si="50"/>
        <v>17250</v>
      </c>
      <c r="V53" s="219" t="s">
        <v>642</v>
      </c>
      <c r="W53" s="1042">
        <f t="shared" si="40"/>
        <v>17250</v>
      </c>
      <c r="X53" s="537">
        <f t="shared" si="42"/>
        <v>0</v>
      </c>
      <c r="Y53" s="538">
        <f t="shared" si="2"/>
        <v>500</v>
      </c>
      <c r="Z53" s="1090">
        <f t="shared" si="3"/>
        <v>17750</v>
      </c>
      <c r="AA53" s="1475">
        <f t="shared" si="43"/>
        <v>4337445.6732000001</v>
      </c>
      <c r="AB53" s="1098"/>
      <c r="AC53" s="600"/>
      <c r="AD53" s="1056">
        <f t="shared" si="4"/>
        <v>0</v>
      </c>
      <c r="AE53" s="1063"/>
      <c r="AF53" s="747">
        <f t="shared" si="5"/>
        <v>0</v>
      </c>
      <c r="AG53" s="600"/>
      <c r="AH53" s="1056">
        <f t="shared" si="6"/>
        <v>0</v>
      </c>
      <c r="AI53" s="1070"/>
      <c r="AJ53" s="747">
        <f t="shared" si="7"/>
        <v>0</v>
      </c>
      <c r="AK53" s="1051"/>
      <c r="AL53" s="270">
        <v>0</v>
      </c>
      <c r="AM53" s="902"/>
      <c r="AN53" s="902">
        <v>2025</v>
      </c>
      <c r="AO53" s="18" t="str">
        <f t="shared" si="8"/>
        <v xml:space="preserve"> </v>
      </c>
      <c r="AP53" s="747" t="str">
        <f t="shared" si="9"/>
        <v xml:space="preserve"> </v>
      </c>
      <c r="AQ53" s="4" t="str">
        <f t="shared" si="10"/>
        <v xml:space="preserve"> </v>
      </c>
      <c r="AR53" s="747" t="str">
        <f t="shared" si="11"/>
        <v xml:space="preserve"> </v>
      </c>
      <c r="AS53" s="4" t="str">
        <f t="shared" si="12"/>
        <v xml:space="preserve"> </v>
      </c>
      <c r="AT53" s="747" t="str">
        <f t="shared" si="13"/>
        <v xml:space="preserve"> </v>
      </c>
      <c r="AU53" s="4" t="str">
        <f t="shared" si="14"/>
        <v xml:space="preserve"> </v>
      </c>
      <c r="AV53" s="747" t="str">
        <f t="shared" si="15"/>
        <v xml:space="preserve"> </v>
      </c>
      <c r="AW53" s="4" t="str">
        <f t="shared" si="16"/>
        <v xml:space="preserve"> </v>
      </c>
      <c r="AX53" s="747" t="str">
        <f t="shared" si="17"/>
        <v xml:space="preserve"> </v>
      </c>
      <c r="AY53" s="4" t="str">
        <f t="shared" si="18"/>
        <v xml:space="preserve"> </v>
      </c>
      <c r="AZ53" s="747" t="str">
        <f t="shared" si="19"/>
        <v xml:space="preserve"> </v>
      </c>
      <c r="BA53" s="4" t="str">
        <f t="shared" si="20"/>
        <v xml:space="preserve"> </v>
      </c>
      <c r="BB53" s="747" t="str">
        <f t="shared" si="21"/>
        <v xml:space="preserve"> </v>
      </c>
      <c r="BC53" s="4">
        <f t="shared" si="22"/>
        <v>0.23</v>
      </c>
      <c r="BD53" s="747">
        <f t="shared" si="23"/>
        <v>17750</v>
      </c>
      <c r="BE53" s="4" t="str">
        <f t="shared" si="24"/>
        <v xml:space="preserve"> </v>
      </c>
      <c r="BF53" s="747" t="str">
        <f t="shared" si="25"/>
        <v xml:space="preserve"> </v>
      </c>
      <c r="BG53" s="4" t="str">
        <f t="shared" si="26"/>
        <v xml:space="preserve"> </v>
      </c>
      <c r="BH53" s="747" t="str">
        <f t="shared" si="27"/>
        <v xml:space="preserve"> </v>
      </c>
      <c r="BI53" s="4" t="str">
        <f t="shared" si="28"/>
        <v xml:space="preserve"> </v>
      </c>
      <c r="BJ53" s="747" t="str">
        <f t="shared" si="29"/>
        <v xml:space="preserve"> </v>
      </c>
      <c r="BK53" s="4" t="str">
        <f t="shared" si="30"/>
        <v xml:space="preserve"> </v>
      </c>
      <c r="BL53" s="747" t="str">
        <f t="shared" si="31"/>
        <v xml:space="preserve"> </v>
      </c>
      <c r="BM53" s="4" t="str">
        <f t="shared" si="32"/>
        <v xml:space="preserve"> </v>
      </c>
      <c r="BN53" s="747" t="str">
        <f t="shared" si="33"/>
        <v xml:space="preserve"> </v>
      </c>
      <c r="BO53" s="4" t="str">
        <f t="shared" si="34"/>
        <v xml:space="preserve"> </v>
      </c>
      <c r="BP53" s="747" t="str">
        <f t="shared" si="35"/>
        <v xml:space="preserve"> </v>
      </c>
      <c r="BQ53" s="4" t="str">
        <f t="shared" si="36"/>
        <v xml:space="preserve"> </v>
      </c>
      <c r="BR53" s="747" t="str">
        <f t="shared" si="37"/>
        <v xml:space="preserve"> </v>
      </c>
      <c r="BS53" s="133"/>
      <c r="BT53" s="133"/>
      <c r="BU53" s="389"/>
      <c r="BV53" s="389"/>
      <c r="BW53" s="389"/>
      <c r="BX53" s="389"/>
      <c r="BY53" s="389"/>
      <c r="BZ53" s="389"/>
      <c r="CA53" s="389"/>
      <c r="CB53" s="389"/>
      <c r="CC53" s="163">
        <f t="shared" si="38"/>
        <v>0</v>
      </c>
      <c r="CD53" s="389"/>
      <c r="CE53" s="389"/>
      <c r="CF53" s="389"/>
      <c r="CG53" s="389"/>
      <c r="CH53" s="389"/>
      <c r="CI53" s="389"/>
      <c r="CJ53" s="389"/>
      <c r="CK53" s="389"/>
      <c r="CL53" s="389"/>
      <c r="CM53" s="389"/>
      <c r="CN53" s="389"/>
      <c r="CO53" s="389"/>
      <c r="CP53" s="389"/>
      <c r="CQ53" s="389"/>
      <c r="CR53" s="389"/>
      <c r="CS53" s="389"/>
      <c r="CT53" s="389"/>
      <c r="CU53" s="389"/>
      <c r="CV53" s="389"/>
      <c r="CW53" s="389"/>
      <c r="CX53" s="389"/>
      <c r="CY53" s="389"/>
      <c r="CZ53" s="389"/>
      <c r="DA53" s="389"/>
      <c r="DB53" s="389"/>
      <c r="DC53" s="389"/>
      <c r="DD53" s="389"/>
      <c r="DE53" s="389"/>
      <c r="DF53" s="389"/>
      <c r="DG53" s="389"/>
      <c r="DH53" s="389"/>
      <c r="DI53" s="389"/>
      <c r="DJ53" s="389"/>
      <c r="DK53" s="389"/>
      <c r="DL53" s="389"/>
      <c r="DM53" s="389"/>
      <c r="DN53" s="389"/>
      <c r="DO53" s="389"/>
      <c r="DP53" s="389"/>
      <c r="DQ53" s="389"/>
      <c r="DR53" s="389"/>
      <c r="DS53" s="389"/>
      <c r="DT53" s="389"/>
      <c r="DU53" s="389"/>
      <c r="DV53" s="389"/>
      <c r="DW53" s="389"/>
      <c r="DX53" s="389"/>
      <c r="DY53" s="389"/>
      <c r="DZ53" s="389"/>
      <c r="EA53" s="389"/>
      <c r="EB53" s="389"/>
      <c r="EC53" s="389"/>
      <c r="ED53" s="389"/>
      <c r="EE53" s="389"/>
      <c r="EF53" s="389"/>
      <c r="EG53" s="389"/>
      <c r="EH53" s="389"/>
      <c r="EI53" s="389"/>
      <c r="EJ53" s="389"/>
      <c r="EK53" s="389"/>
      <c r="EL53" s="389"/>
      <c r="EM53" s="389"/>
      <c r="EN53" s="389"/>
      <c r="EO53" s="389"/>
      <c r="EP53" s="389"/>
      <c r="EQ53" s="389"/>
      <c r="ER53" s="389"/>
      <c r="ES53" s="389"/>
      <c r="ET53" s="389"/>
      <c r="EU53" s="389"/>
      <c r="EV53" s="389"/>
      <c r="EW53" s="389"/>
      <c r="EX53" s="389"/>
      <c r="EY53" s="389"/>
      <c r="EZ53" s="389"/>
      <c r="FA53" s="389"/>
      <c r="FB53" s="389"/>
      <c r="FC53" s="389"/>
      <c r="FD53" s="389"/>
      <c r="FE53" s="389"/>
      <c r="FF53" s="389"/>
      <c r="FG53" s="389"/>
      <c r="FH53" s="389"/>
      <c r="FI53" s="389"/>
      <c r="FJ53" s="389"/>
      <c r="FK53" s="389"/>
      <c r="FL53" s="389"/>
      <c r="FM53" s="389"/>
      <c r="FN53" s="389"/>
      <c r="FO53" s="389"/>
      <c r="FP53" s="389"/>
      <c r="FQ53" s="389"/>
      <c r="FR53" s="389"/>
      <c r="FS53" s="389"/>
      <c r="FT53" s="389"/>
      <c r="FU53" s="389"/>
      <c r="FV53" s="389"/>
      <c r="FW53" s="389"/>
      <c r="FX53" s="389"/>
      <c r="FY53" s="650" t="s">
        <v>440</v>
      </c>
      <c r="FZ53" s="651"/>
      <c r="GA53" s="651"/>
      <c r="GB53" s="651"/>
      <c r="GC53" s="651"/>
      <c r="GD53" s="651"/>
      <c r="GE53" s="651"/>
      <c r="GF53" s="651"/>
      <c r="GG53" s="651"/>
      <c r="GH53" s="651"/>
      <c r="GI53" s="651"/>
      <c r="GJ53" s="651"/>
      <c r="GK53" s="651"/>
      <c r="GL53" s="651"/>
      <c r="GM53" s="651"/>
      <c r="GN53" s="651"/>
      <c r="GO53" s="651"/>
      <c r="GP53" s="651"/>
      <c r="GQ53" s="651"/>
      <c r="GR53" s="651"/>
      <c r="GS53" s="651"/>
      <c r="GT53" s="651"/>
      <c r="GU53" s="651"/>
      <c r="GV53" s="651"/>
      <c r="GW53" s="651"/>
      <c r="GX53" s="651"/>
      <c r="GY53" s="651"/>
      <c r="GZ53" s="651"/>
      <c r="HA53" s="651"/>
      <c r="HB53" s="651"/>
      <c r="HC53" s="651"/>
      <c r="HD53" s="651"/>
      <c r="HE53" s="651"/>
      <c r="HF53" s="651"/>
      <c r="HG53" s="651"/>
      <c r="HH53" s="651"/>
      <c r="HI53" s="651"/>
      <c r="HJ53" s="651"/>
      <c r="HK53" s="651"/>
      <c r="HL53" s="651"/>
      <c r="HM53" s="651"/>
      <c r="HN53" s="651"/>
      <c r="HO53" s="651"/>
      <c r="HP53" s="651"/>
      <c r="HQ53" s="651"/>
      <c r="HR53" s="651"/>
      <c r="HS53" s="651"/>
      <c r="HT53" s="651"/>
      <c r="HU53" s="651"/>
      <c r="HV53" s="651"/>
      <c r="HW53" s="651"/>
      <c r="HX53" s="651"/>
      <c r="HY53" s="651"/>
      <c r="HZ53" s="651"/>
      <c r="IA53" s="651"/>
      <c r="IB53" s="652"/>
      <c r="IC53" s="651"/>
      <c r="ID53" s="651"/>
      <c r="IE53" s="651"/>
      <c r="IF53" s="651"/>
      <c r="IG53" s="651"/>
      <c r="IH53" s="651"/>
      <c r="II53" s="651"/>
      <c r="IJ53" s="651"/>
      <c r="IK53" s="651"/>
      <c r="IL53" s="651"/>
      <c r="IM53" s="651"/>
      <c r="IN53" s="651"/>
      <c r="IO53" s="651"/>
      <c r="IP53" s="651"/>
      <c r="IQ53" s="652"/>
      <c r="IR53" s="651"/>
      <c r="IS53" s="651"/>
      <c r="IT53" s="651"/>
      <c r="IU53" s="653"/>
      <c r="IV53" s="651"/>
      <c r="IW53" s="651"/>
      <c r="IX53" s="651"/>
      <c r="IY53" s="651"/>
      <c r="IZ53" s="651"/>
      <c r="JA53" s="651"/>
      <c r="JB53" s="651"/>
      <c r="JC53" s="651"/>
      <c r="JD53" s="651"/>
      <c r="JE53" s="651"/>
      <c r="JF53" s="651"/>
      <c r="JG53" s="651"/>
      <c r="JH53" s="651"/>
      <c r="JI53" s="651"/>
      <c r="JJ53" s="651"/>
      <c r="JK53" s="651"/>
      <c r="JL53" s="651"/>
      <c r="JM53" s="651"/>
      <c r="JN53" s="651"/>
      <c r="JO53" s="651"/>
      <c r="JP53" s="651"/>
      <c r="JQ53" s="651"/>
      <c r="JR53" s="651"/>
      <c r="JS53" s="651"/>
      <c r="JT53" s="651"/>
      <c r="JU53" s="651"/>
      <c r="JV53" s="651"/>
      <c r="JW53" s="654"/>
      <c r="JY53" s="225"/>
    </row>
    <row r="54" spans="1:289" ht="16" thickBot="1">
      <c r="A54" s="905" t="s">
        <v>5</v>
      </c>
      <c r="B54" s="79">
        <f t="shared" si="0"/>
        <v>3</v>
      </c>
      <c r="C54" s="871" t="s">
        <v>85</v>
      </c>
      <c r="D54" s="489" t="s">
        <v>162</v>
      </c>
      <c r="E54" s="1129" t="s">
        <v>206</v>
      </c>
      <c r="F54" s="888">
        <v>0.25</v>
      </c>
      <c r="G54" s="120">
        <f t="shared" si="39"/>
        <v>46.85</v>
      </c>
      <c r="H54" s="51">
        <v>0.25</v>
      </c>
      <c r="I54" s="2"/>
      <c r="J54" s="29"/>
      <c r="K54" s="18"/>
      <c r="L54" s="5"/>
      <c r="M54" s="170">
        <v>1</v>
      </c>
      <c r="N54" s="71">
        <v>2</v>
      </c>
      <c r="O54" s="739">
        <v>3</v>
      </c>
      <c r="P54" s="1107">
        <f t="shared" si="47"/>
        <v>6</v>
      </c>
      <c r="Q54" s="1108">
        <f t="shared" si="48"/>
        <v>6</v>
      </c>
      <c r="R54" s="51"/>
      <c r="S54" s="547">
        <f>H54</f>
        <v>0.25</v>
      </c>
      <c r="T54" s="25"/>
      <c r="U54" s="219">
        <f t="shared" si="50"/>
        <v>18750</v>
      </c>
      <c r="V54" s="219" t="s">
        <v>642</v>
      </c>
      <c r="W54" s="1042">
        <f t="shared" si="40"/>
        <v>18750</v>
      </c>
      <c r="X54" s="537">
        <f t="shared" si="42"/>
        <v>0</v>
      </c>
      <c r="Y54" s="538">
        <f t="shared" si="2"/>
        <v>500</v>
      </c>
      <c r="Z54" s="1090">
        <f t="shared" si="3"/>
        <v>19250</v>
      </c>
      <c r="AA54" s="1475">
        <f t="shared" si="43"/>
        <v>4356695.6732000001</v>
      </c>
      <c r="AB54" s="1098"/>
      <c r="AC54" s="600"/>
      <c r="AD54" s="1056">
        <f t="shared" si="4"/>
        <v>0</v>
      </c>
      <c r="AE54" s="1063"/>
      <c r="AF54" s="747">
        <f t="shared" si="5"/>
        <v>0</v>
      </c>
      <c r="AG54" s="600"/>
      <c r="AH54" s="1056">
        <f t="shared" si="6"/>
        <v>0</v>
      </c>
      <c r="AI54" s="1070"/>
      <c r="AJ54" s="747">
        <f t="shared" si="7"/>
        <v>0</v>
      </c>
      <c r="AK54" s="1051"/>
      <c r="AL54" s="270">
        <v>0</v>
      </c>
      <c r="AM54" s="902"/>
      <c r="AN54" s="902">
        <v>2025</v>
      </c>
      <c r="AO54" s="18" t="str">
        <f t="shared" si="8"/>
        <v xml:space="preserve"> </v>
      </c>
      <c r="AP54" s="747" t="str">
        <f t="shared" si="9"/>
        <v xml:space="preserve"> </v>
      </c>
      <c r="AQ54" s="4" t="str">
        <f t="shared" si="10"/>
        <v xml:space="preserve"> </v>
      </c>
      <c r="AR54" s="747" t="str">
        <f t="shared" si="11"/>
        <v xml:space="preserve"> </v>
      </c>
      <c r="AS54" s="4" t="str">
        <f t="shared" si="12"/>
        <v xml:space="preserve"> </v>
      </c>
      <c r="AT54" s="747" t="str">
        <f t="shared" si="13"/>
        <v xml:space="preserve"> </v>
      </c>
      <c r="AU54" s="4" t="str">
        <f t="shared" si="14"/>
        <v xml:space="preserve"> </v>
      </c>
      <c r="AV54" s="747" t="str">
        <f t="shared" si="15"/>
        <v xml:space="preserve"> </v>
      </c>
      <c r="AW54" s="4" t="str">
        <f t="shared" si="16"/>
        <v xml:space="preserve"> </v>
      </c>
      <c r="AX54" s="747" t="str">
        <f t="shared" si="17"/>
        <v xml:space="preserve"> </v>
      </c>
      <c r="AY54" s="4" t="str">
        <f t="shared" si="18"/>
        <v xml:space="preserve"> </v>
      </c>
      <c r="AZ54" s="747" t="str">
        <f t="shared" si="19"/>
        <v xml:space="preserve"> </v>
      </c>
      <c r="BA54" s="4" t="str">
        <f t="shared" si="20"/>
        <v xml:space="preserve"> </v>
      </c>
      <c r="BB54" s="747" t="str">
        <f t="shared" si="21"/>
        <v xml:space="preserve"> </v>
      </c>
      <c r="BC54" s="4">
        <f t="shared" si="22"/>
        <v>0.25</v>
      </c>
      <c r="BD54" s="747">
        <f t="shared" si="23"/>
        <v>19250</v>
      </c>
      <c r="BE54" s="4" t="str">
        <f t="shared" si="24"/>
        <v xml:space="preserve"> </v>
      </c>
      <c r="BF54" s="747" t="str">
        <f t="shared" si="25"/>
        <v xml:space="preserve"> </v>
      </c>
      <c r="BG54" s="4" t="str">
        <f t="shared" si="26"/>
        <v xml:space="preserve"> </v>
      </c>
      <c r="BH54" s="747" t="str">
        <f t="shared" si="27"/>
        <v xml:space="preserve"> </v>
      </c>
      <c r="BI54" s="4" t="str">
        <f t="shared" si="28"/>
        <v xml:space="preserve"> </v>
      </c>
      <c r="BJ54" s="747" t="str">
        <f t="shared" si="29"/>
        <v xml:space="preserve"> </v>
      </c>
      <c r="BK54" s="4" t="str">
        <f t="shared" si="30"/>
        <v xml:space="preserve"> </v>
      </c>
      <c r="BL54" s="747" t="str">
        <f t="shared" si="31"/>
        <v xml:space="preserve"> </v>
      </c>
      <c r="BM54" s="4" t="str">
        <f t="shared" si="32"/>
        <v xml:space="preserve"> </v>
      </c>
      <c r="BN54" s="747" t="str">
        <f t="shared" si="33"/>
        <v xml:space="preserve"> </v>
      </c>
      <c r="BO54" s="4" t="str">
        <f t="shared" si="34"/>
        <v xml:space="preserve"> </v>
      </c>
      <c r="BP54" s="747" t="str">
        <f t="shared" si="35"/>
        <v xml:space="preserve"> </v>
      </c>
      <c r="BQ54" s="4" t="str">
        <f t="shared" si="36"/>
        <v xml:space="preserve"> </v>
      </c>
      <c r="BR54" s="747" t="str">
        <f t="shared" si="37"/>
        <v xml:space="preserve"> </v>
      </c>
      <c r="BS54" s="133" t="s">
        <v>207</v>
      </c>
      <c r="BT54" s="133"/>
      <c r="BU54" s="389"/>
      <c r="BV54" s="389"/>
      <c r="BW54" s="389"/>
      <c r="BX54" s="389"/>
      <c r="BY54" s="389"/>
      <c r="BZ54" s="389"/>
      <c r="CA54" s="389"/>
      <c r="CB54" s="389"/>
      <c r="CC54" s="163">
        <f t="shared" si="38"/>
        <v>0</v>
      </c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89"/>
      <c r="EF54" s="389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  <c r="FK54" s="389"/>
      <c r="FL54" s="389"/>
      <c r="FM54" s="389"/>
      <c r="FN54" s="389"/>
      <c r="FO54" s="389"/>
      <c r="FP54" s="389"/>
      <c r="FQ54" s="389"/>
      <c r="FR54" s="389"/>
      <c r="FS54" s="389"/>
      <c r="FT54" s="389"/>
      <c r="FU54" s="389"/>
      <c r="FV54" s="389"/>
      <c r="FW54" s="389"/>
      <c r="FX54" s="389"/>
      <c r="FY54" s="639" t="s">
        <v>198</v>
      </c>
      <c r="FZ54" s="640">
        <v>249</v>
      </c>
      <c r="GA54" s="640">
        <v>30289436</v>
      </c>
      <c r="GB54" s="640">
        <v>52</v>
      </c>
      <c r="GC54" s="640" t="s">
        <v>817</v>
      </c>
      <c r="GD54" s="640">
        <v>20</v>
      </c>
      <c r="GE54" s="640">
        <v>1995</v>
      </c>
      <c r="GF54" s="640">
        <v>1</v>
      </c>
      <c r="GG54" s="640" t="s">
        <v>780</v>
      </c>
      <c r="GH54" s="640">
        <v>2</v>
      </c>
      <c r="GI54" s="640">
        <v>1</v>
      </c>
      <c r="GJ54" s="640" t="s">
        <v>780</v>
      </c>
      <c r="GK54" s="640">
        <v>2</v>
      </c>
      <c r="GL54" s="640" t="s">
        <v>781</v>
      </c>
      <c r="GM54" s="640" t="s">
        <v>782</v>
      </c>
      <c r="GN54" s="640">
        <v>66</v>
      </c>
      <c r="GO54" s="640" t="s">
        <v>783</v>
      </c>
      <c r="GP54" s="640">
        <v>0</v>
      </c>
      <c r="GQ54" s="640">
        <v>0</v>
      </c>
      <c r="GR54" s="640">
        <v>4</v>
      </c>
      <c r="GS54" s="640">
        <v>2</v>
      </c>
      <c r="GT54" s="640">
        <v>3</v>
      </c>
      <c r="GU54" s="640" t="s">
        <v>783</v>
      </c>
      <c r="GV54" s="640" t="s">
        <v>783</v>
      </c>
      <c r="GW54" s="640" t="s">
        <v>783</v>
      </c>
      <c r="GX54" s="640" t="s">
        <v>783</v>
      </c>
      <c r="GY54" s="640" t="s">
        <v>783</v>
      </c>
      <c r="GZ54" s="640">
        <v>1649</v>
      </c>
      <c r="HA54" s="640">
        <v>0.89</v>
      </c>
      <c r="HB54" s="640">
        <v>5</v>
      </c>
      <c r="HC54" s="640" t="s">
        <v>783</v>
      </c>
      <c r="HD54" s="640" t="s">
        <v>782</v>
      </c>
      <c r="HE54" s="640">
        <v>275</v>
      </c>
      <c r="HF54" s="640" t="s">
        <v>783</v>
      </c>
      <c r="HG54" s="640">
        <v>0</v>
      </c>
      <c r="HH54" s="640" t="s">
        <v>783</v>
      </c>
      <c r="HI54" s="640">
        <v>0</v>
      </c>
      <c r="HJ54" s="640">
        <v>1</v>
      </c>
      <c r="HK54" s="640">
        <v>45</v>
      </c>
      <c r="HL54" s="640" t="s">
        <v>784</v>
      </c>
      <c r="HM54" s="640" t="s">
        <v>785</v>
      </c>
      <c r="HN54" s="640" t="s">
        <v>783</v>
      </c>
      <c r="HO54" s="640" t="s">
        <v>783</v>
      </c>
      <c r="HP54" s="640" t="s">
        <v>783</v>
      </c>
      <c r="HQ54" s="640" t="s">
        <v>783</v>
      </c>
      <c r="HR54" s="640" t="s">
        <v>783</v>
      </c>
      <c r="HS54" s="640">
        <v>3976525</v>
      </c>
      <c r="HT54" s="640" t="s">
        <v>783</v>
      </c>
      <c r="HU54" s="640" t="s">
        <v>786</v>
      </c>
      <c r="HV54" s="640" t="s">
        <v>787</v>
      </c>
      <c r="HW54" s="640">
        <v>4</v>
      </c>
      <c r="HX54" s="640">
        <v>2014</v>
      </c>
      <c r="HY54" s="640">
        <v>63</v>
      </c>
      <c r="HZ54" s="640">
        <v>0</v>
      </c>
      <c r="IA54" s="640">
        <v>4699</v>
      </c>
      <c r="IB54" s="641">
        <v>41697.500081018516</v>
      </c>
      <c r="IC54" s="640" t="s">
        <v>788</v>
      </c>
      <c r="ID54" s="640">
        <v>3981003</v>
      </c>
      <c r="IE54" s="640">
        <v>2014</v>
      </c>
      <c r="IF54" s="640">
        <v>1712</v>
      </c>
      <c r="IG54" s="640" t="s">
        <v>783</v>
      </c>
      <c r="IH54" s="640" t="s">
        <v>783</v>
      </c>
      <c r="II54" s="640" t="s">
        <v>783</v>
      </c>
      <c r="IJ54" s="640" t="s">
        <v>783</v>
      </c>
      <c r="IK54" s="640" t="s">
        <v>783</v>
      </c>
      <c r="IL54" s="640" t="s">
        <v>783</v>
      </c>
      <c r="IM54" s="640" t="s">
        <v>783</v>
      </c>
      <c r="IN54" s="640" t="s">
        <v>783</v>
      </c>
      <c r="IO54" s="640" t="s">
        <v>783</v>
      </c>
      <c r="IP54" s="640">
        <v>1649</v>
      </c>
      <c r="IQ54" s="641">
        <v>37477.354571759257</v>
      </c>
      <c r="IR54" s="640">
        <v>2</v>
      </c>
      <c r="IS54" s="640" t="s">
        <v>793</v>
      </c>
      <c r="IT54" s="640">
        <v>3</v>
      </c>
      <c r="IU54" s="642">
        <v>41275</v>
      </c>
      <c r="IV54" s="640" t="s">
        <v>783</v>
      </c>
      <c r="IW54" s="640" t="s">
        <v>783</v>
      </c>
      <c r="IX54" s="640" t="s">
        <v>783</v>
      </c>
      <c r="IY54" s="640" t="s">
        <v>781</v>
      </c>
      <c r="IZ54" s="640">
        <v>45</v>
      </c>
      <c r="JA54" s="640" t="s">
        <v>789</v>
      </c>
      <c r="JB54" s="640" t="s">
        <v>783</v>
      </c>
      <c r="JC54" s="640" t="s">
        <v>783</v>
      </c>
      <c r="JD54" s="640" t="s">
        <v>783</v>
      </c>
      <c r="JE54" s="640">
        <v>329429</v>
      </c>
      <c r="JF54" s="640" t="s">
        <v>783</v>
      </c>
      <c r="JG54" s="640" t="s">
        <v>783</v>
      </c>
      <c r="JH54" s="640" t="s">
        <v>804</v>
      </c>
      <c r="JI54" s="640">
        <v>52</v>
      </c>
      <c r="JJ54" s="640" t="s">
        <v>783</v>
      </c>
      <c r="JK54" s="640" t="s">
        <v>783</v>
      </c>
      <c r="JL54" s="640" t="s">
        <v>783</v>
      </c>
      <c r="JM54" s="640" t="s">
        <v>790</v>
      </c>
      <c r="JN54" s="640">
        <v>4</v>
      </c>
      <c r="JO54" s="640">
        <v>4</v>
      </c>
      <c r="JP54" s="640" t="s">
        <v>783</v>
      </c>
      <c r="JQ54" s="640" t="s">
        <v>783</v>
      </c>
      <c r="JR54" s="640" t="s">
        <v>783</v>
      </c>
      <c r="JS54" s="640" t="s">
        <v>783</v>
      </c>
      <c r="JT54" s="640" t="s">
        <v>783</v>
      </c>
      <c r="JU54" s="640" t="s">
        <v>783</v>
      </c>
      <c r="JV54" s="640" t="s">
        <v>861</v>
      </c>
      <c r="JW54" s="643">
        <v>4676.2831740000001</v>
      </c>
      <c r="JY54" s="225"/>
    </row>
    <row r="55" spans="1:289" ht="16" thickBot="1">
      <c r="A55" s="905" t="s">
        <v>5</v>
      </c>
      <c r="B55" s="79">
        <f t="shared" si="0"/>
        <v>3</v>
      </c>
      <c r="C55" s="871" t="s">
        <v>124</v>
      </c>
      <c r="D55" s="489" t="s">
        <v>185</v>
      </c>
      <c r="E55" s="1129" t="s">
        <v>198</v>
      </c>
      <c r="F55" s="888">
        <v>0.3</v>
      </c>
      <c r="G55" s="120">
        <f t="shared" si="39"/>
        <v>47.15</v>
      </c>
      <c r="H55" s="49">
        <v>0.3</v>
      </c>
      <c r="I55" s="3"/>
      <c r="J55" s="29"/>
      <c r="K55" s="18">
        <v>1983</v>
      </c>
      <c r="L55" s="5"/>
      <c r="M55" s="170">
        <v>3</v>
      </c>
      <c r="N55" s="71">
        <v>4</v>
      </c>
      <c r="O55" s="739">
        <v>1</v>
      </c>
      <c r="P55" s="1107">
        <v>15</v>
      </c>
      <c r="Q55" s="1108">
        <f t="shared" si="48"/>
        <v>12</v>
      </c>
      <c r="R55" s="30"/>
      <c r="S55" s="3">
        <f>H55</f>
        <v>0.3</v>
      </c>
      <c r="T55" s="25"/>
      <c r="U55" s="219">
        <f t="shared" si="50"/>
        <v>22500</v>
      </c>
      <c r="V55" s="219" t="s">
        <v>642</v>
      </c>
      <c r="W55" s="1042">
        <f t="shared" si="40"/>
        <v>22500</v>
      </c>
      <c r="X55" s="537">
        <f t="shared" si="42"/>
        <v>9365.8666666666668</v>
      </c>
      <c r="Y55" s="538">
        <f t="shared" si="2"/>
        <v>500</v>
      </c>
      <c r="Z55" s="1090">
        <f t="shared" si="3"/>
        <v>32365.866666666669</v>
      </c>
      <c r="AA55" s="1475">
        <f t="shared" si="43"/>
        <v>4389061.5398666663</v>
      </c>
      <c r="AB55" s="1098"/>
      <c r="AC55" s="600">
        <v>4</v>
      </c>
      <c r="AD55" s="1056">
        <f t="shared" si="4"/>
        <v>3965.8666666666668</v>
      </c>
      <c r="AE55" s="1063">
        <v>0.25</v>
      </c>
      <c r="AF55" s="747">
        <f t="shared" si="5"/>
        <v>5400</v>
      </c>
      <c r="AG55" s="600"/>
      <c r="AH55" s="1056">
        <f t="shared" si="6"/>
        <v>0</v>
      </c>
      <c r="AI55" s="1070"/>
      <c r="AJ55" s="747">
        <f t="shared" si="7"/>
        <v>0</v>
      </c>
      <c r="AK55" s="1051"/>
      <c r="AL55" s="270">
        <v>0</v>
      </c>
      <c r="AM55" s="902"/>
      <c r="AN55" s="902">
        <v>2025</v>
      </c>
      <c r="AO55" s="18" t="str">
        <f t="shared" si="8"/>
        <v xml:space="preserve"> </v>
      </c>
      <c r="AP55" s="747" t="str">
        <f t="shared" si="9"/>
        <v xml:space="preserve"> </v>
      </c>
      <c r="AQ55" s="4" t="str">
        <f t="shared" si="10"/>
        <v xml:space="preserve"> </v>
      </c>
      <c r="AR55" s="747" t="str">
        <f t="shared" si="11"/>
        <v xml:space="preserve"> </v>
      </c>
      <c r="AS55" s="4" t="str">
        <f t="shared" si="12"/>
        <v xml:space="preserve"> </v>
      </c>
      <c r="AT55" s="747" t="str">
        <f t="shared" si="13"/>
        <v xml:space="preserve"> </v>
      </c>
      <c r="AU55" s="4" t="str">
        <f t="shared" si="14"/>
        <v xml:space="preserve"> </v>
      </c>
      <c r="AV55" s="747" t="str">
        <f t="shared" si="15"/>
        <v xml:space="preserve"> </v>
      </c>
      <c r="AW55" s="4" t="str">
        <f t="shared" si="16"/>
        <v xml:space="preserve"> </v>
      </c>
      <c r="AX55" s="747" t="str">
        <f t="shared" si="17"/>
        <v xml:space="preserve"> </v>
      </c>
      <c r="AY55" s="4" t="str">
        <f t="shared" si="18"/>
        <v xml:space="preserve"> </v>
      </c>
      <c r="AZ55" s="747" t="str">
        <f t="shared" si="19"/>
        <v xml:space="preserve"> </v>
      </c>
      <c r="BA55" s="4" t="str">
        <f t="shared" si="20"/>
        <v xml:space="preserve"> </v>
      </c>
      <c r="BB55" s="747" t="str">
        <f t="shared" si="21"/>
        <v xml:space="preserve"> </v>
      </c>
      <c r="BC55" s="4">
        <f t="shared" si="22"/>
        <v>0.3</v>
      </c>
      <c r="BD55" s="747">
        <f t="shared" si="23"/>
        <v>32365.866666666669</v>
      </c>
      <c r="BE55" s="4" t="str">
        <f t="shared" si="24"/>
        <v xml:space="preserve"> </v>
      </c>
      <c r="BF55" s="747" t="str">
        <f t="shared" si="25"/>
        <v xml:space="preserve"> </v>
      </c>
      <c r="BG55" s="4" t="str">
        <f t="shared" si="26"/>
        <v xml:space="preserve"> </v>
      </c>
      <c r="BH55" s="747" t="str">
        <f t="shared" si="27"/>
        <v xml:space="preserve"> </v>
      </c>
      <c r="BI55" s="4" t="str">
        <f t="shared" si="28"/>
        <v xml:space="preserve"> </v>
      </c>
      <c r="BJ55" s="747" t="str">
        <f t="shared" si="29"/>
        <v xml:space="preserve"> </v>
      </c>
      <c r="BK55" s="4" t="str">
        <f t="shared" si="30"/>
        <v xml:space="preserve"> </v>
      </c>
      <c r="BL55" s="747" t="str">
        <f t="shared" si="31"/>
        <v xml:space="preserve"> </v>
      </c>
      <c r="BM55" s="4" t="str">
        <f t="shared" si="32"/>
        <v xml:space="preserve"> </v>
      </c>
      <c r="BN55" s="747" t="str">
        <f t="shared" si="33"/>
        <v xml:space="preserve"> </v>
      </c>
      <c r="BO55" s="4" t="str">
        <f t="shared" si="34"/>
        <v xml:space="preserve"> </v>
      </c>
      <c r="BP55" s="747" t="str">
        <f t="shared" si="35"/>
        <v xml:space="preserve"> </v>
      </c>
      <c r="BQ55" s="4" t="str">
        <f t="shared" si="36"/>
        <v xml:space="preserve"> </v>
      </c>
      <c r="BR55" s="747" t="str">
        <f t="shared" si="37"/>
        <v xml:space="preserve"> </v>
      </c>
      <c r="BS55" s="133" t="s">
        <v>625</v>
      </c>
      <c r="BT55" s="133"/>
      <c r="BU55" s="389"/>
      <c r="BV55" s="389"/>
      <c r="BW55" s="389"/>
      <c r="BX55" s="389"/>
      <c r="BY55" s="389"/>
      <c r="BZ55" s="389"/>
      <c r="CA55" s="389"/>
      <c r="CB55" s="389"/>
      <c r="CC55" s="163">
        <f t="shared" si="38"/>
        <v>0</v>
      </c>
      <c r="CD55" s="389"/>
      <c r="CE55" s="389"/>
      <c r="CF55" s="389"/>
      <c r="CG55" s="389"/>
      <c r="CH55" s="389"/>
      <c r="CI55" s="389"/>
      <c r="CJ55" s="389"/>
      <c r="CK55" s="389"/>
      <c r="CL55" s="389"/>
      <c r="CM55" s="389"/>
      <c r="CN55" s="389"/>
      <c r="CO55" s="389"/>
      <c r="CP55" s="389"/>
      <c r="CQ55" s="389"/>
      <c r="CR55" s="389"/>
      <c r="CS55" s="389"/>
      <c r="CT55" s="389"/>
      <c r="CU55" s="389"/>
      <c r="CV55" s="389"/>
      <c r="CW55" s="389"/>
      <c r="CX55" s="389"/>
      <c r="CY55" s="389"/>
      <c r="CZ55" s="389"/>
      <c r="DA55" s="389"/>
      <c r="DB55" s="389"/>
      <c r="DC55" s="389"/>
      <c r="DD55" s="389"/>
      <c r="DE55" s="389"/>
      <c r="DF55" s="389"/>
      <c r="DG55" s="389"/>
      <c r="DH55" s="389"/>
      <c r="DI55" s="389"/>
      <c r="DJ55" s="389"/>
      <c r="DK55" s="389"/>
      <c r="DL55" s="389"/>
      <c r="DM55" s="389"/>
      <c r="DN55" s="389"/>
      <c r="DO55" s="389"/>
      <c r="DP55" s="389"/>
      <c r="DQ55" s="389"/>
      <c r="DR55" s="389"/>
      <c r="DS55" s="389"/>
      <c r="DT55" s="389"/>
      <c r="DU55" s="389"/>
      <c r="DV55" s="389"/>
      <c r="DW55" s="389"/>
      <c r="DX55" s="389"/>
      <c r="DY55" s="389"/>
      <c r="DZ55" s="389"/>
      <c r="EA55" s="389"/>
      <c r="EB55" s="389"/>
      <c r="EC55" s="389"/>
      <c r="ED55" s="389"/>
      <c r="EE55" s="389"/>
      <c r="EF55" s="389"/>
      <c r="EG55" s="389"/>
      <c r="EH55" s="389"/>
      <c r="EI55" s="389"/>
      <c r="EJ55" s="389"/>
      <c r="EK55" s="389"/>
      <c r="EL55" s="389"/>
      <c r="EM55" s="389"/>
      <c r="EN55" s="389"/>
      <c r="EO55" s="389"/>
      <c r="EP55" s="389"/>
      <c r="EQ55" s="389"/>
      <c r="ER55" s="389"/>
      <c r="ES55" s="389"/>
      <c r="ET55" s="389"/>
      <c r="EU55" s="389"/>
      <c r="EV55" s="389"/>
      <c r="EW55" s="389"/>
      <c r="EX55" s="389"/>
      <c r="EY55" s="389"/>
      <c r="EZ55" s="389"/>
      <c r="FA55" s="389"/>
      <c r="FB55" s="389"/>
      <c r="FC55" s="389"/>
      <c r="FD55" s="389"/>
      <c r="FE55" s="389"/>
      <c r="FF55" s="389"/>
      <c r="FG55" s="389"/>
      <c r="FH55" s="389"/>
      <c r="FI55" s="389"/>
      <c r="FJ55" s="389"/>
      <c r="FK55" s="389"/>
      <c r="FL55" s="389"/>
      <c r="FM55" s="389"/>
      <c r="FN55" s="389"/>
      <c r="FO55" s="389"/>
      <c r="FP55" s="389"/>
      <c r="FQ55" s="389"/>
      <c r="FR55" s="389"/>
      <c r="FS55" s="389"/>
      <c r="FT55" s="389"/>
      <c r="FU55" s="389"/>
      <c r="FV55" s="389"/>
      <c r="FW55" s="389"/>
      <c r="FX55" s="389"/>
      <c r="FY55" s="625" t="s">
        <v>407</v>
      </c>
      <c r="FZ55" s="626">
        <v>275</v>
      </c>
      <c r="GA55" s="626">
        <v>30289515</v>
      </c>
      <c r="GB55" s="626" t="s">
        <v>783</v>
      </c>
      <c r="GC55" s="626"/>
      <c r="GD55" s="626" t="s">
        <v>783</v>
      </c>
      <c r="GE55" s="626" t="s">
        <v>783</v>
      </c>
      <c r="GF55" s="626" t="s">
        <v>783</v>
      </c>
      <c r="GG55" s="626"/>
      <c r="GH55" s="626" t="s">
        <v>783</v>
      </c>
      <c r="GI55" s="626" t="s">
        <v>783</v>
      </c>
      <c r="GJ55" s="626"/>
      <c r="GK55" s="626" t="s">
        <v>783</v>
      </c>
      <c r="GL55" s="626" t="s">
        <v>781</v>
      </c>
      <c r="GM55" s="626" t="s">
        <v>783</v>
      </c>
      <c r="GN55" s="626" t="s">
        <v>783</v>
      </c>
      <c r="GO55" s="626" t="s">
        <v>783</v>
      </c>
      <c r="GP55" s="626" t="s">
        <v>783</v>
      </c>
      <c r="GQ55" s="626" t="s">
        <v>783</v>
      </c>
      <c r="GR55" s="626" t="s">
        <v>783</v>
      </c>
      <c r="GS55" s="626" t="s">
        <v>783</v>
      </c>
      <c r="GT55" s="626" t="s">
        <v>783</v>
      </c>
      <c r="GU55" s="626" t="s">
        <v>783</v>
      </c>
      <c r="GV55" s="626" t="s">
        <v>783</v>
      </c>
      <c r="GW55" s="626" t="s">
        <v>783</v>
      </c>
      <c r="GX55" s="626" t="s">
        <v>783</v>
      </c>
      <c r="GY55" s="626" t="s">
        <v>783</v>
      </c>
      <c r="GZ55" s="626">
        <v>1649</v>
      </c>
      <c r="HA55" s="626">
        <v>0</v>
      </c>
      <c r="HB55" s="626">
        <v>9</v>
      </c>
      <c r="HC55" s="626" t="s">
        <v>783</v>
      </c>
      <c r="HD55" s="626" t="s">
        <v>783</v>
      </c>
      <c r="HE55" s="626" t="s">
        <v>783</v>
      </c>
      <c r="HF55" s="626" t="s">
        <v>783</v>
      </c>
      <c r="HG55" s="626" t="s">
        <v>783</v>
      </c>
      <c r="HH55" s="626" t="s">
        <v>783</v>
      </c>
      <c r="HI55" s="626" t="s">
        <v>783</v>
      </c>
      <c r="HJ55" s="626" t="s">
        <v>783</v>
      </c>
      <c r="HK55" s="626" t="s">
        <v>783</v>
      </c>
      <c r="HL55" s="626" t="s">
        <v>783</v>
      </c>
      <c r="HM55" s="626" t="s">
        <v>783</v>
      </c>
      <c r="HN55" s="626" t="s">
        <v>783</v>
      </c>
      <c r="HO55" s="626" t="s">
        <v>783</v>
      </c>
      <c r="HP55" s="626" t="s">
        <v>783</v>
      </c>
      <c r="HQ55" s="626" t="s">
        <v>783</v>
      </c>
      <c r="HR55" s="626" t="s">
        <v>783</v>
      </c>
      <c r="HS55" s="626">
        <v>5074871</v>
      </c>
      <c r="HT55" s="626" t="s">
        <v>783</v>
      </c>
      <c r="HU55" s="626" t="s">
        <v>786</v>
      </c>
      <c r="HV55" s="626" t="s">
        <v>787</v>
      </c>
      <c r="HW55" s="626">
        <v>4</v>
      </c>
      <c r="HX55" s="626">
        <v>2014</v>
      </c>
      <c r="HY55" s="626">
        <v>63</v>
      </c>
      <c r="HZ55" s="626">
        <v>2376</v>
      </c>
      <c r="IA55" s="626">
        <v>5386</v>
      </c>
      <c r="IB55" s="627">
        <v>41697.500081018516</v>
      </c>
      <c r="IC55" s="626" t="s">
        <v>788</v>
      </c>
      <c r="ID55" s="626">
        <v>5074870</v>
      </c>
      <c r="IE55" s="626" t="s">
        <v>783</v>
      </c>
      <c r="IF55" s="626">
        <v>1712</v>
      </c>
      <c r="IG55" s="626" t="s">
        <v>783</v>
      </c>
      <c r="IH55" s="626" t="s">
        <v>783</v>
      </c>
      <c r="II55" s="626" t="s">
        <v>783</v>
      </c>
      <c r="IJ55" s="626" t="s">
        <v>783</v>
      </c>
      <c r="IK55" s="626" t="s">
        <v>783</v>
      </c>
      <c r="IL55" s="626" t="s">
        <v>783</v>
      </c>
      <c r="IM55" s="626" t="s">
        <v>783</v>
      </c>
      <c r="IN55" s="626" t="s">
        <v>783</v>
      </c>
      <c r="IO55" s="626" t="s">
        <v>783</v>
      </c>
      <c r="IP55" s="626">
        <v>2108</v>
      </c>
      <c r="IQ55" s="627">
        <v>38587.423726851855</v>
      </c>
      <c r="IR55" s="626" t="s">
        <v>783</v>
      </c>
      <c r="IS55" s="626" t="s">
        <v>783</v>
      </c>
      <c r="IT55" s="626" t="s">
        <v>783</v>
      </c>
      <c r="IU55" s="626" t="s">
        <v>783</v>
      </c>
      <c r="IV55" s="626" t="s">
        <v>783</v>
      </c>
      <c r="IW55" s="626" t="s">
        <v>783</v>
      </c>
      <c r="IX55" s="626" t="s">
        <v>783</v>
      </c>
      <c r="IY55" s="626" t="s">
        <v>781</v>
      </c>
      <c r="IZ55" s="626" t="s">
        <v>783</v>
      </c>
      <c r="JA55" s="626" t="s">
        <v>783</v>
      </c>
      <c r="JB55" s="626" t="s">
        <v>783</v>
      </c>
      <c r="JC55" s="626" t="s">
        <v>783</v>
      </c>
      <c r="JD55" s="626" t="s">
        <v>783</v>
      </c>
      <c r="JE55" s="626">
        <v>329446</v>
      </c>
      <c r="JF55" s="626" t="s">
        <v>783</v>
      </c>
      <c r="JG55" s="626" t="s">
        <v>783</v>
      </c>
      <c r="JH55" s="626" t="s">
        <v>783</v>
      </c>
      <c r="JI55" s="626" t="s">
        <v>783</v>
      </c>
      <c r="JJ55" s="626" t="s">
        <v>783</v>
      </c>
      <c r="JK55" s="626" t="s">
        <v>783</v>
      </c>
      <c r="JL55" s="626" t="s">
        <v>783</v>
      </c>
      <c r="JM55" s="626" t="s">
        <v>783</v>
      </c>
      <c r="JN55" s="626">
        <v>4</v>
      </c>
      <c r="JO55" s="626" t="s">
        <v>783</v>
      </c>
      <c r="JP55" s="626" t="s">
        <v>783</v>
      </c>
      <c r="JQ55" s="626">
        <v>10711928</v>
      </c>
      <c r="JR55" s="626">
        <v>2011</v>
      </c>
      <c r="JS55" s="626">
        <v>3</v>
      </c>
      <c r="JT55" s="626" t="s">
        <v>783</v>
      </c>
      <c r="JU55" s="626" t="s">
        <v>783</v>
      </c>
      <c r="JV55" s="626" t="s">
        <v>894</v>
      </c>
      <c r="JW55" s="628">
        <v>3006.8536250000002</v>
      </c>
      <c r="JX55">
        <f>SUM(JW54:JW55)</f>
        <v>7683.1367989999999</v>
      </c>
      <c r="JY55" s="225">
        <v>1.0190086956439393</v>
      </c>
    </row>
    <row r="56" spans="1:289" ht="16" thickBot="1">
      <c r="A56" s="905" t="s">
        <v>5</v>
      </c>
      <c r="B56" s="79">
        <f t="shared" si="0"/>
        <v>1</v>
      </c>
      <c r="C56" s="871" t="s">
        <v>101</v>
      </c>
      <c r="D56" s="489" t="s">
        <v>185</v>
      </c>
      <c r="E56" s="1129" t="s">
        <v>34</v>
      </c>
      <c r="F56" s="888">
        <v>0.05</v>
      </c>
      <c r="G56" s="120">
        <f t="shared" si="39"/>
        <v>47.199999999999996</v>
      </c>
      <c r="H56" s="46"/>
      <c r="I56" s="3">
        <v>0.05</v>
      </c>
      <c r="J56" s="29"/>
      <c r="K56" s="18"/>
      <c r="L56" s="5"/>
      <c r="M56" s="170">
        <v>1</v>
      </c>
      <c r="N56" s="71">
        <v>1</v>
      </c>
      <c r="O56" s="739">
        <v>5</v>
      </c>
      <c r="P56" s="1107">
        <f t="shared" ref="P56:P96" si="51">SUM(M56:O56)</f>
        <v>7</v>
      </c>
      <c r="Q56" s="1108">
        <f t="shared" si="48"/>
        <v>5</v>
      </c>
      <c r="R56" s="46"/>
      <c r="S56" s="3">
        <v>0.05</v>
      </c>
      <c r="T56" s="25"/>
      <c r="U56" s="219">
        <f t="shared" si="50"/>
        <v>3750</v>
      </c>
      <c r="V56" s="219" t="s">
        <v>642</v>
      </c>
      <c r="W56" s="1042">
        <f t="shared" si="40"/>
        <v>3750</v>
      </c>
      <c r="X56" s="537">
        <f t="shared" si="42"/>
        <v>0</v>
      </c>
      <c r="Y56" s="538">
        <f t="shared" si="2"/>
        <v>500</v>
      </c>
      <c r="Z56" s="1090">
        <f t="shared" si="3"/>
        <v>4250</v>
      </c>
      <c r="AA56" s="1475">
        <f t="shared" si="43"/>
        <v>4393311.5398666663</v>
      </c>
      <c r="AB56" s="1098"/>
      <c r="AC56" s="600"/>
      <c r="AD56" s="1056">
        <f t="shared" si="4"/>
        <v>0</v>
      </c>
      <c r="AE56" s="1063"/>
      <c r="AF56" s="747">
        <f t="shared" si="5"/>
        <v>0</v>
      </c>
      <c r="AG56" s="600"/>
      <c r="AH56" s="1056">
        <f t="shared" si="6"/>
        <v>0</v>
      </c>
      <c r="AI56" s="1070"/>
      <c r="AJ56" s="747">
        <f t="shared" si="7"/>
        <v>0</v>
      </c>
      <c r="AK56" s="1051"/>
      <c r="AL56" s="270">
        <v>0</v>
      </c>
      <c r="AM56" s="902"/>
      <c r="AN56" s="902">
        <v>2025</v>
      </c>
      <c r="AO56" s="18" t="str">
        <f t="shared" si="8"/>
        <v xml:space="preserve"> </v>
      </c>
      <c r="AP56" s="747" t="str">
        <f t="shared" si="9"/>
        <v xml:space="preserve"> </v>
      </c>
      <c r="AQ56" s="4" t="str">
        <f t="shared" si="10"/>
        <v xml:space="preserve"> </v>
      </c>
      <c r="AR56" s="747" t="str">
        <f t="shared" si="11"/>
        <v xml:space="preserve"> </v>
      </c>
      <c r="AS56" s="4" t="str">
        <f t="shared" si="12"/>
        <v xml:space="preserve"> </v>
      </c>
      <c r="AT56" s="747" t="str">
        <f t="shared" si="13"/>
        <v xml:space="preserve"> </v>
      </c>
      <c r="AU56" s="4" t="str">
        <f t="shared" si="14"/>
        <v xml:space="preserve"> </v>
      </c>
      <c r="AV56" s="747" t="str">
        <f t="shared" si="15"/>
        <v xml:space="preserve"> </v>
      </c>
      <c r="AW56" s="4" t="str">
        <f t="shared" si="16"/>
        <v xml:space="preserve"> </v>
      </c>
      <c r="AX56" s="747" t="str">
        <f t="shared" si="17"/>
        <v xml:space="preserve"> </v>
      </c>
      <c r="AY56" s="4" t="str">
        <f t="shared" si="18"/>
        <v xml:space="preserve"> </v>
      </c>
      <c r="AZ56" s="747" t="str">
        <f t="shared" si="19"/>
        <v xml:space="preserve"> </v>
      </c>
      <c r="BA56" s="4" t="str">
        <f t="shared" si="20"/>
        <v xml:space="preserve"> </v>
      </c>
      <c r="BB56" s="747" t="str">
        <f t="shared" si="21"/>
        <v xml:space="preserve"> </v>
      </c>
      <c r="BC56" s="4">
        <f t="shared" si="22"/>
        <v>0.05</v>
      </c>
      <c r="BD56" s="747">
        <f t="shared" si="23"/>
        <v>4250</v>
      </c>
      <c r="BE56" s="4" t="str">
        <f t="shared" si="24"/>
        <v xml:space="preserve"> </v>
      </c>
      <c r="BF56" s="747" t="str">
        <f t="shared" si="25"/>
        <v xml:space="preserve"> </v>
      </c>
      <c r="BG56" s="4" t="str">
        <f t="shared" si="26"/>
        <v xml:space="preserve"> </v>
      </c>
      <c r="BH56" s="747" t="str">
        <f t="shared" si="27"/>
        <v xml:space="preserve"> </v>
      </c>
      <c r="BI56" s="4" t="str">
        <f t="shared" si="28"/>
        <v xml:space="preserve"> </v>
      </c>
      <c r="BJ56" s="747" t="str">
        <f t="shared" si="29"/>
        <v xml:space="preserve"> </v>
      </c>
      <c r="BK56" s="4" t="str">
        <f t="shared" si="30"/>
        <v xml:space="preserve"> </v>
      </c>
      <c r="BL56" s="747" t="str">
        <f t="shared" si="31"/>
        <v xml:space="preserve"> </v>
      </c>
      <c r="BM56" s="4" t="str">
        <f t="shared" si="32"/>
        <v xml:space="preserve"> </v>
      </c>
      <c r="BN56" s="747" t="str">
        <f t="shared" si="33"/>
        <v xml:space="preserve"> </v>
      </c>
      <c r="BO56" s="4" t="str">
        <f t="shared" si="34"/>
        <v xml:space="preserve"> </v>
      </c>
      <c r="BP56" s="747" t="str">
        <f t="shared" si="35"/>
        <v xml:space="preserve"> </v>
      </c>
      <c r="BQ56" s="4" t="str">
        <f t="shared" si="36"/>
        <v xml:space="preserve"> </v>
      </c>
      <c r="BR56" s="747" t="str">
        <f t="shared" si="37"/>
        <v xml:space="preserve"> </v>
      </c>
      <c r="BS56" s="133"/>
      <c r="BT56" s="133"/>
      <c r="BU56" s="389"/>
      <c r="BV56" s="588"/>
      <c r="BW56" s="588"/>
      <c r="BX56" s="389"/>
      <c r="BY56" s="389"/>
      <c r="BZ56" s="389"/>
      <c r="CA56" s="389"/>
      <c r="CB56" s="389"/>
      <c r="CC56" s="163">
        <f t="shared" si="38"/>
        <v>0</v>
      </c>
      <c r="CD56" s="389"/>
      <c r="CE56" s="389"/>
      <c r="CF56" s="389"/>
      <c r="CG56" s="389"/>
      <c r="CH56" s="389"/>
      <c r="CI56" s="389"/>
      <c r="CJ56" s="389"/>
      <c r="CK56" s="389"/>
      <c r="CL56" s="389"/>
      <c r="CM56" s="389"/>
      <c r="CN56" s="389"/>
      <c r="CO56" s="389"/>
      <c r="CP56" s="389"/>
      <c r="CQ56" s="389"/>
      <c r="CR56" s="389"/>
      <c r="CS56" s="389"/>
      <c r="CT56" s="389"/>
      <c r="CU56" s="389"/>
      <c r="CV56" s="389"/>
      <c r="CW56" s="389"/>
      <c r="CX56" s="389"/>
      <c r="CY56" s="389"/>
      <c r="CZ56" s="389"/>
      <c r="DA56" s="389"/>
      <c r="DB56" s="389"/>
      <c r="DC56" s="389"/>
      <c r="DD56" s="389"/>
      <c r="DE56" s="389"/>
      <c r="DF56" s="389"/>
      <c r="DG56" s="389"/>
      <c r="DH56" s="389"/>
      <c r="DI56" s="389"/>
      <c r="DJ56" s="389"/>
      <c r="DK56" s="389"/>
      <c r="DL56" s="389"/>
      <c r="DM56" s="389"/>
      <c r="DN56" s="389"/>
      <c r="DO56" s="389"/>
      <c r="DP56" s="389"/>
      <c r="DQ56" s="389"/>
      <c r="DR56" s="389"/>
      <c r="DS56" s="389"/>
      <c r="DT56" s="389"/>
      <c r="DU56" s="389"/>
      <c r="DV56" s="389"/>
      <c r="DW56" s="389"/>
      <c r="DX56" s="389"/>
      <c r="DY56" s="389"/>
      <c r="DZ56" s="389"/>
      <c r="EA56" s="389"/>
      <c r="EB56" s="389"/>
      <c r="EC56" s="389"/>
      <c r="ED56" s="389"/>
      <c r="EE56" s="389"/>
      <c r="EF56" s="389"/>
      <c r="EG56" s="389"/>
      <c r="EH56" s="389"/>
      <c r="EI56" s="389"/>
      <c r="EJ56" s="389"/>
      <c r="EK56" s="389"/>
      <c r="EL56" s="389"/>
      <c r="EM56" s="389"/>
      <c r="EN56" s="389"/>
      <c r="EO56" s="389"/>
      <c r="EP56" s="389"/>
      <c r="EQ56" s="389"/>
      <c r="ER56" s="389"/>
      <c r="ES56" s="389"/>
      <c r="ET56" s="389"/>
      <c r="EU56" s="389"/>
      <c r="EV56" s="389"/>
      <c r="EW56" s="389"/>
      <c r="EX56" s="389"/>
      <c r="EY56" s="389"/>
      <c r="EZ56" s="389"/>
      <c r="FA56" s="389"/>
      <c r="FB56" s="389"/>
      <c r="FC56" s="389"/>
      <c r="FD56" s="389"/>
      <c r="FE56" s="389"/>
      <c r="FF56" s="389"/>
      <c r="FG56" s="389"/>
      <c r="FH56" s="389"/>
      <c r="FI56" s="389"/>
      <c r="FJ56" s="389"/>
      <c r="FK56" s="389"/>
      <c r="FL56" s="389"/>
      <c r="FM56" s="389"/>
      <c r="FN56" s="389"/>
      <c r="FO56" s="389"/>
      <c r="FP56" s="389"/>
      <c r="FQ56" s="389"/>
      <c r="FR56" s="389"/>
      <c r="FS56" s="389"/>
      <c r="FT56" s="389"/>
      <c r="FU56" s="389"/>
      <c r="FV56" s="389"/>
      <c r="FW56" s="389"/>
      <c r="FX56" s="389"/>
      <c r="FY56" s="650" t="s">
        <v>428</v>
      </c>
      <c r="FZ56" s="651"/>
      <c r="GA56" s="651"/>
      <c r="GB56" s="651"/>
      <c r="GC56" s="651"/>
      <c r="GD56" s="651"/>
      <c r="GE56" s="651"/>
      <c r="GF56" s="651"/>
      <c r="GG56" s="651"/>
      <c r="GH56" s="651"/>
      <c r="GI56" s="651"/>
      <c r="GJ56" s="651"/>
      <c r="GK56" s="651"/>
      <c r="GL56" s="651"/>
      <c r="GM56" s="651"/>
      <c r="GN56" s="651"/>
      <c r="GO56" s="651"/>
      <c r="GP56" s="651"/>
      <c r="GQ56" s="651"/>
      <c r="GR56" s="651"/>
      <c r="GS56" s="651"/>
      <c r="GT56" s="651"/>
      <c r="GU56" s="651"/>
      <c r="GV56" s="651"/>
      <c r="GW56" s="651"/>
      <c r="GX56" s="651"/>
      <c r="GY56" s="651"/>
      <c r="GZ56" s="651"/>
      <c r="HA56" s="651"/>
      <c r="HB56" s="651"/>
      <c r="HC56" s="651"/>
      <c r="HD56" s="651"/>
      <c r="HE56" s="651"/>
      <c r="HF56" s="651"/>
      <c r="HG56" s="651"/>
      <c r="HH56" s="651"/>
      <c r="HI56" s="651"/>
      <c r="HJ56" s="651"/>
      <c r="HK56" s="651"/>
      <c r="HL56" s="651"/>
      <c r="HM56" s="651"/>
      <c r="HN56" s="651"/>
      <c r="HO56" s="651"/>
      <c r="HP56" s="651"/>
      <c r="HQ56" s="651"/>
      <c r="HR56" s="651"/>
      <c r="HS56" s="651"/>
      <c r="HT56" s="651"/>
      <c r="HU56" s="651"/>
      <c r="HV56" s="651"/>
      <c r="HW56" s="651"/>
      <c r="HX56" s="651"/>
      <c r="HY56" s="651"/>
      <c r="HZ56" s="651"/>
      <c r="IA56" s="651"/>
      <c r="IB56" s="652"/>
      <c r="IC56" s="651"/>
      <c r="ID56" s="651"/>
      <c r="IE56" s="651"/>
      <c r="IF56" s="651"/>
      <c r="IG56" s="651"/>
      <c r="IH56" s="651"/>
      <c r="II56" s="651"/>
      <c r="IJ56" s="651"/>
      <c r="IK56" s="651"/>
      <c r="IL56" s="651"/>
      <c r="IM56" s="651"/>
      <c r="IN56" s="651"/>
      <c r="IO56" s="651"/>
      <c r="IP56" s="651"/>
      <c r="IQ56" s="652"/>
      <c r="IR56" s="651"/>
      <c r="IS56" s="651"/>
      <c r="IT56" s="651"/>
      <c r="IU56" s="653"/>
      <c r="IV56" s="651"/>
      <c r="IW56" s="651"/>
      <c r="IX56" s="651"/>
      <c r="IY56" s="651"/>
      <c r="IZ56" s="651"/>
      <c r="JA56" s="651"/>
      <c r="JB56" s="651"/>
      <c r="JC56" s="651"/>
      <c r="JD56" s="651"/>
      <c r="JE56" s="651"/>
      <c r="JF56" s="651"/>
      <c r="JG56" s="651"/>
      <c r="JH56" s="651"/>
      <c r="JI56" s="651"/>
      <c r="JJ56" s="651"/>
      <c r="JK56" s="651"/>
      <c r="JL56" s="651"/>
      <c r="JM56" s="651"/>
      <c r="JN56" s="651"/>
      <c r="JO56" s="651"/>
      <c r="JP56" s="651"/>
      <c r="JQ56" s="651"/>
      <c r="JR56" s="651"/>
      <c r="JS56" s="651"/>
      <c r="JT56" s="651"/>
      <c r="JU56" s="651"/>
      <c r="JV56" s="651"/>
      <c r="JW56" s="654"/>
      <c r="JY56" s="371"/>
    </row>
    <row r="57" spans="1:289" ht="16" thickBot="1">
      <c r="A57" s="905" t="s">
        <v>5</v>
      </c>
      <c r="B57" s="79">
        <f t="shared" si="0"/>
        <v>3</v>
      </c>
      <c r="C57" s="871" t="s">
        <v>89</v>
      </c>
      <c r="D57" s="489" t="s">
        <v>135</v>
      </c>
      <c r="E57" s="1129" t="s">
        <v>213</v>
      </c>
      <c r="F57" s="888">
        <v>0.15</v>
      </c>
      <c r="G57" s="120">
        <f t="shared" si="39"/>
        <v>47.349999999999994</v>
      </c>
      <c r="H57" s="47">
        <v>0.15</v>
      </c>
      <c r="I57" s="2"/>
      <c r="J57" s="29"/>
      <c r="K57" s="18"/>
      <c r="L57" s="5"/>
      <c r="M57" s="170">
        <v>1</v>
      </c>
      <c r="N57" s="71">
        <v>2</v>
      </c>
      <c r="O57" s="739">
        <v>3</v>
      </c>
      <c r="P57" s="1107">
        <f t="shared" si="51"/>
        <v>6</v>
      </c>
      <c r="Q57" s="1108">
        <f t="shared" si="48"/>
        <v>6</v>
      </c>
      <c r="R57" s="46"/>
      <c r="S57" s="3">
        <v>0.15</v>
      </c>
      <c r="T57" s="25"/>
      <c r="U57" s="219">
        <f t="shared" si="50"/>
        <v>11250</v>
      </c>
      <c r="V57" s="219" t="s">
        <v>642</v>
      </c>
      <c r="W57" s="1042">
        <f t="shared" si="40"/>
        <v>11250</v>
      </c>
      <c r="X57" s="537">
        <f t="shared" si="42"/>
        <v>0</v>
      </c>
      <c r="Y57" s="538">
        <f t="shared" si="2"/>
        <v>500</v>
      </c>
      <c r="Z57" s="1090">
        <f t="shared" si="3"/>
        <v>11750</v>
      </c>
      <c r="AA57" s="1475">
        <f t="shared" si="43"/>
        <v>4405061.5398666663</v>
      </c>
      <c r="AB57" s="1098"/>
      <c r="AC57" s="600"/>
      <c r="AD57" s="1056">
        <f t="shared" si="4"/>
        <v>0</v>
      </c>
      <c r="AE57" s="1063"/>
      <c r="AF57" s="747">
        <f t="shared" si="5"/>
        <v>0</v>
      </c>
      <c r="AG57" s="600"/>
      <c r="AH57" s="1056">
        <f t="shared" si="6"/>
        <v>0</v>
      </c>
      <c r="AI57" s="1070"/>
      <c r="AJ57" s="747">
        <f t="shared" si="7"/>
        <v>0</v>
      </c>
      <c r="AK57" s="1051"/>
      <c r="AL57" s="270">
        <v>0</v>
      </c>
      <c r="AM57" s="902"/>
      <c r="AN57" s="902">
        <v>2025</v>
      </c>
      <c r="AO57" s="18" t="str">
        <f t="shared" si="8"/>
        <v xml:space="preserve"> </v>
      </c>
      <c r="AP57" s="747" t="str">
        <f t="shared" si="9"/>
        <v xml:space="preserve"> </v>
      </c>
      <c r="AQ57" s="4" t="str">
        <f t="shared" si="10"/>
        <v xml:space="preserve"> </v>
      </c>
      <c r="AR57" s="747" t="str">
        <f t="shared" si="11"/>
        <v xml:space="preserve"> </v>
      </c>
      <c r="AS57" s="4" t="str">
        <f t="shared" si="12"/>
        <v xml:space="preserve"> </v>
      </c>
      <c r="AT57" s="747" t="str">
        <f t="shared" si="13"/>
        <v xml:space="preserve"> </v>
      </c>
      <c r="AU57" s="4" t="str">
        <f t="shared" si="14"/>
        <v xml:space="preserve"> </v>
      </c>
      <c r="AV57" s="747" t="str">
        <f t="shared" si="15"/>
        <v xml:space="preserve"> </v>
      </c>
      <c r="AW57" s="4" t="str">
        <f t="shared" si="16"/>
        <v xml:space="preserve"> </v>
      </c>
      <c r="AX57" s="747" t="str">
        <f t="shared" si="17"/>
        <v xml:space="preserve"> </v>
      </c>
      <c r="AY57" s="4" t="str">
        <f t="shared" si="18"/>
        <v xml:space="preserve"> </v>
      </c>
      <c r="AZ57" s="747" t="str">
        <f t="shared" si="19"/>
        <v xml:space="preserve"> </v>
      </c>
      <c r="BA57" s="4" t="str">
        <f t="shared" si="20"/>
        <v xml:space="preserve"> </v>
      </c>
      <c r="BB57" s="747" t="str">
        <f t="shared" si="21"/>
        <v xml:space="preserve"> </v>
      </c>
      <c r="BC57" s="4">
        <f t="shared" si="22"/>
        <v>0.15</v>
      </c>
      <c r="BD57" s="747">
        <f t="shared" si="23"/>
        <v>11750</v>
      </c>
      <c r="BE57" s="4" t="str">
        <f t="shared" si="24"/>
        <v xml:space="preserve"> </v>
      </c>
      <c r="BF57" s="747" t="str">
        <f t="shared" si="25"/>
        <v xml:space="preserve"> </v>
      </c>
      <c r="BG57" s="4" t="str">
        <f t="shared" si="26"/>
        <v xml:space="preserve"> </v>
      </c>
      <c r="BH57" s="747" t="str">
        <f t="shared" si="27"/>
        <v xml:space="preserve"> </v>
      </c>
      <c r="BI57" s="4" t="str">
        <f t="shared" si="28"/>
        <v xml:space="preserve"> </v>
      </c>
      <c r="BJ57" s="747" t="str">
        <f t="shared" si="29"/>
        <v xml:space="preserve"> </v>
      </c>
      <c r="BK57" s="4" t="str">
        <f t="shared" si="30"/>
        <v xml:space="preserve"> </v>
      </c>
      <c r="BL57" s="747" t="str">
        <f t="shared" si="31"/>
        <v xml:space="preserve"> </v>
      </c>
      <c r="BM57" s="4" t="str">
        <f t="shared" si="32"/>
        <v xml:space="preserve"> </v>
      </c>
      <c r="BN57" s="747" t="str">
        <f t="shared" si="33"/>
        <v xml:space="preserve"> </v>
      </c>
      <c r="BO57" s="4" t="str">
        <f t="shared" si="34"/>
        <v xml:space="preserve"> </v>
      </c>
      <c r="BP57" s="747" t="str">
        <f t="shared" si="35"/>
        <v xml:space="preserve"> </v>
      </c>
      <c r="BQ57" s="4" t="str">
        <f t="shared" si="36"/>
        <v xml:space="preserve"> </v>
      </c>
      <c r="BR57" s="747" t="str">
        <f t="shared" si="37"/>
        <v xml:space="preserve"> </v>
      </c>
      <c r="BS57" s="133"/>
      <c r="BT57" s="133"/>
      <c r="BU57" s="389"/>
      <c r="BV57" s="389"/>
      <c r="BW57" s="389"/>
      <c r="BX57" s="389"/>
      <c r="BY57" s="389"/>
      <c r="BZ57" s="389"/>
      <c r="CA57" s="389"/>
      <c r="CB57" s="389"/>
      <c r="CC57" s="163">
        <f t="shared" si="38"/>
        <v>0</v>
      </c>
      <c r="CD57" s="389"/>
      <c r="CE57" s="389"/>
      <c r="CF57" s="389"/>
      <c r="CG57" s="389"/>
      <c r="CH57" s="389"/>
      <c r="CI57" s="389"/>
      <c r="CJ57" s="389"/>
      <c r="CK57" s="389"/>
      <c r="CL57" s="389"/>
      <c r="CM57" s="389"/>
      <c r="CN57" s="389"/>
      <c r="CO57" s="389"/>
      <c r="CP57" s="389"/>
      <c r="CQ57" s="389"/>
      <c r="CR57" s="389"/>
      <c r="CS57" s="389"/>
      <c r="CT57" s="389"/>
      <c r="CU57" s="389"/>
      <c r="CV57" s="389"/>
      <c r="CW57" s="389"/>
      <c r="CX57" s="389"/>
      <c r="CY57" s="389"/>
      <c r="CZ57" s="389"/>
      <c r="DA57" s="389"/>
      <c r="DB57" s="389"/>
      <c r="DC57" s="389"/>
      <c r="DD57" s="389"/>
      <c r="DE57" s="389"/>
      <c r="DF57" s="389"/>
      <c r="DG57" s="389"/>
      <c r="DH57" s="389"/>
      <c r="DI57" s="389"/>
      <c r="DJ57" s="389"/>
      <c r="DK57" s="389"/>
      <c r="DL57" s="389"/>
      <c r="DM57" s="389"/>
      <c r="DN57" s="389"/>
      <c r="DO57" s="389"/>
      <c r="DP57" s="389"/>
      <c r="DQ57" s="389"/>
      <c r="DR57" s="389"/>
      <c r="DS57" s="389"/>
      <c r="DT57" s="389"/>
      <c r="DU57" s="389"/>
      <c r="DV57" s="389"/>
      <c r="DW57" s="389"/>
      <c r="DX57" s="389"/>
      <c r="DY57" s="389"/>
      <c r="DZ57" s="389"/>
      <c r="EA57" s="389"/>
      <c r="EB57" s="389"/>
      <c r="EC57" s="389"/>
      <c r="ED57" s="389"/>
      <c r="EE57" s="389"/>
      <c r="EF57" s="389"/>
      <c r="EG57" s="389"/>
      <c r="EH57" s="389"/>
      <c r="EI57" s="389"/>
      <c r="EJ57" s="389"/>
      <c r="EK57" s="389"/>
      <c r="EL57" s="389"/>
      <c r="EM57" s="389"/>
      <c r="EN57" s="389"/>
      <c r="EO57" s="389"/>
      <c r="EP57" s="389"/>
      <c r="EQ57" s="389"/>
      <c r="ER57" s="389"/>
      <c r="ES57" s="389"/>
      <c r="ET57" s="389"/>
      <c r="EU57" s="389"/>
      <c r="EV57" s="389"/>
      <c r="EW57" s="389"/>
      <c r="EX57" s="389"/>
      <c r="EY57" s="389"/>
      <c r="EZ57" s="389"/>
      <c r="FA57" s="389"/>
      <c r="FB57" s="389"/>
      <c r="FC57" s="389"/>
      <c r="FD57" s="389"/>
      <c r="FE57" s="389"/>
      <c r="FF57" s="389"/>
      <c r="FG57" s="389"/>
      <c r="FH57" s="389"/>
      <c r="FI57" s="389"/>
      <c r="FJ57" s="389"/>
      <c r="FK57" s="389"/>
      <c r="FL57" s="389"/>
      <c r="FM57" s="389"/>
      <c r="FN57" s="389"/>
      <c r="FO57" s="389"/>
      <c r="FP57" s="389"/>
      <c r="FQ57" s="389"/>
      <c r="FR57" s="389"/>
      <c r="FS57" s="389"/>
      <c r="FT57" s="389"/>
      <c r="FU57" s="389"/>
      <c r="FV57" s="389"/>
      <c r="FW57" s="389"/>
      <c r="FX57" s="389"/>
      <c r="FY57" s="621"/>
      <c r="FZ57" s="622"/>
      <c r="GA57" s="622"/>
      <c r="GB57" s="622"/>
      <c r="GC57" s="622"/>
      <c r="GD57" s="622"/>
      <c r="GE57" s="622"/>
      <c r="GF57" s="622"/>
      <c r="GG57" s="622"/>
      <c r="GH57" s="622"/>
      <c r="GI57" s="622"/>
      <c r="GJ57" s="622"/>
      <c r="GK57" s="622"/>
      <c r="GL57" s="622"/>
      <c r="GM57" s="622"/>
      <c r="GN57" s="622"/>
      <c r="GO57" s="622"/>
      <c r="GP57" s="622"/>
      <c r="GQ57" s="622"/>
      <c r="GR57" s="622"/>
      <c r="GS57" s="622"/>
      <c r="GT57" s="622"/>
      <c r="GU57" s="622"/>
      <c r="GV57" s="622"/>
      <c r="GW57" s="622"/>
      <c r="GX57" s="622"/>
      <c r="GY57" s="622"/>
      <c r="GZ57" s="622"/>
      <c r="HA57" s="622"/>
      <c r="HB57" s="622"/>
      <c r="HC57" s="622"/>
      <c r="HD57" s="622"/>
      <c r="HE57" s="622"/>
      <c r="HF57" s="622"/>
      <c r="HG57" s="622"/>
      <c r="HH57" s="622"/>
      <c r="HI57" s="622"/>
      <c r="HJ57" s="622"/>
      <c r="HK57" s="622"/>
      <c r="HL57" s="622"/>
      <c r="HM57" s="622"/>
      <c r="HN57" s="622"/>
      <c r="HO57" s="622"/>
      <c r="HP57" s="622"/>
      <c r="HQ57" s="622"/>
      <c r="HR57" s="622"/>
      <c r="HS57" s="622"/>
      <c r="HT57" s="622"/>
      <c r="HU57" s="622"/>
      <c r="HV57" s="622"/>
      <c r="HW57" s="622"/>
      <c r="HX57" s="622"/>
      <c r="HY57" s="622"/>
      <c r="HZ57" s="622"/>
      <c r="IA57" s="622"/>
      <c r="IB57" s="623"/>
      <c r="IC57" s="622"/>
      <c r="ID57" s="622"/>
      <c r="IE57" s="622"/>
      <c r="IF57" s="622"/>
      <c r="IG57" s="622"/>
      <c r="IH57" s="622"/>
      <c r="II57" s="622"/>
      <c r="IJ57" s="622"/>
      <c r="IK57" s="622"/>
      <c r="IL57" s="622"/>
      <c r="IM57" s="622"/>
      <c r="IN57" s="622"/>
      <c r="IO57" s="622"/>
      <c r="IP57" s="622"/>
      <c r="IQ57" s="623"/>
      <c r="IR57" s="622"/>
      <c r="IS57" s="622"/>
      <c r="IT57" s="622"/>
      <c r="IU57" s="644"/>
      <c r="IV57" s="622"/>
      <c r="IW57" s="622"/>
      <c r="IX57" s="622"/>
      <c r="IY57" s="622"/>
      <c r="IZ57" s="622"/>
      <c r="JA57" s="622"/>
      <c r="JB57" s="622"/>
      <c r="JC57" s="622"/>
      <c r="JD57" s="622"/>
      <c r="JE57" s="622"/>
      <c r="JF57" s="622"/>
      <c r="JG57" s="622"/>
      <c r="JH57" s="622"/>
      <c r="JI57" s="622"/>
      <c r="JJ57" s="622"/>
      <c r="JK57" s="622"/>
      <c r="JL57" s="622"/>
      <c r="JM57" s="622"/>
      <c r="JN57" s="622"/>
      <c r="JO57" s="622"/>
      <c r="JP57" s="622"/>
      <c r="JQ57" s="622"/>
      <c r="JR57" s="622"/>
      <c r="JS57" s="622"/>
      <c r="JT57" s="622"/>
      <c r="JU57" s="622"/>
      <c r="JV57" s="622"/>
      <c r="JW57" s="624"/>
      <c r="JY57" s="225"/>
    </row>
    <row r="58" spans="1:289" ht="16" thickBot="1">
      <c r="A58" s="905" t="s">
        <v>5</v>
      </c>
      <c r="B58" s="79">
        <f t="shared" si="0"/>
        <v>3</v>
      </c>
      <c r="C58" s="871" t="s">
        <v>114</v>
      </c>
      <c r="D58" s="489" t="s">
        <v>218</v>
      </c>
      <c r="E58" s="1129" t="s">
        <v>220</v>
      </c>
      <c r="F58" s="888">
        <v>0.3</v>
      </c>
      <c r="G58" s="120">
        <f t="shared" si="39"/>
        <v>47.649999999999991</v>
      </c>
      <c r="H58" s="47">
        <v>0.3</v>
      </c>
      <c r="I58" s="2"/>
      <c r="J58" s="29"/>
      <c r="K58" s="18"/>
      <c r="L58" s="5"/>
      <c r="M58" s="170">
        <v>1</v>
      </c>
      <c r="N58" s="71">
        <v>2</v>
      </c>
      <c r="O58" s="739">
        <v>4</v>
      </c>
      <c r="P58" s="1107">
        <f t="shared" si="51"/>
        <v>7</v>
      </c>
      <c r="Q58" s="1108">
        <f t="shared" si="48"/>
        <v>8</v>
      </c>
      <c r="R58" s="51"/>
      <c r="S58" s="3">
        <v>0.3</v>
      </c>
      <c r="T58" s="25"/>
      <c r="U58" s="219">
        <f t="shared" si="50"/>
        <v>22500</v>
      </c>
      <c r="V58" s="219" t="s">
        <v>642</v>
      </c>
      <c r="W58" s="1042">
        <f t="shared" si="40"/>
        <v>22500</v>
      </c>
      <c r="X58" s="537">
        <f t="shared" si="42"/>
        <v>0</v>
      </c>
      <c r="Y58" s="538">
        <f t="shared" si="2"/>
        <v>500</v>
      </c>
      <c r="Z58" s="1090">
        <f t="shared" si="3"/>
        <v>23000</v>
      </c>
      <c r="AA58" s="1475">
        <f t="shared" si="43"/>
        <v>4428061.5398666663</v>
      </c>
      <c r="AB58" s="1098"/>
      <c r="AC58" s="600"/>
      <c r="AD58" s="1056">
        <f t="shared" si="4"/>
        <v>0</v>
      </c>
      <c r="AE58" s="1063"/>
      <c r="AF58" s="747">
        <f t="shared" si="5"/>
        <v>0</v>
      </c>
      <c r="AG58" s="600"/>
      <c r="AH58" s="1056">
        <f t="shared" si="6"/>
        <v>0</v>
      </c>
      <c r="AI58" s="1070"/>
      <c r="AJ58" s="747">
        <f t="shared" si="7"/>
        <v>0</v>
      </c>
      <c r="AK58" s="1051"/>
      <c r="AL58" s="270">
        <v>0</v>
      </c>
      <c r="AM58" s="902"/>
      <c r="AN58" s="902">
        <v>2025</v>
      </c>
      <c r="AO58" s="18" t="str">
        <f t="shared" si="8"/>
        <v xml:space="preserve"> </v>
      </c>
      <c r="AP58" s="747" t="str">
        <f t="shared" si="9"/>
        <v xml:space="preserve"> </v>
      </c>
      <c r="AQ58" s="4" t="str">
        <f t="shared" si="10"/>
        <v xml:space="preserve"> </v>
      </c>
      <c r="AR58" s="747" t="str">
        <f t="shared" si="11"/>
        <v xml:space="preserve"> </v>
      </c>
      <c r="AS58" s="4" t="str">
        <f t="shared" si="12"/>
        <v xml:space="preserve"> </v>
      </c>
      <c r="AT58" s="747" t="str">
        <f t="shared" si="13"/>
        <v xml:space="preserve"> </v>
      </c>
      <c r="AU58" s="4" t="str">
        <f t="shared" si="14"/>
        <v xml:space="preserve"> </v>
      </c>
      <c r="AV58" s="747" t="str">
        <f t="shared" si="15"/>
        <v xml:space="preserve"> </v>
      </c>
      <c r="AW58" s="4" t="str">
        <f t="shared" si="16"/>
        <v xml:space="preserve"> </v>
      </c>
      <c r="AX58" s="747" t="str">
        <f t="shared" si="17"/>
        <v xml:space="preserve"> </v>
      </c>
      <c r="AY58" s="4" t="str">
        <f t="shared" si="18"/>
        <v xml:space="preserve"> </v>
      </c>
      <c r="AZ58" s="747" t="str">
        <f t="shared" si="19"/>
        <v xml:space="preserve"> </v>
      </c>
      <c r="BA58" s="4" t="str">
        <f t="shared" si="20"/>
        <v xml:space="preserve"> </v>
      </c>
      <c r="BB58" s="747" t="str">
        <f t="shared" si="21"/>
        <v xml:space="preserve"> </v>
      </c>
      <c r="BC58" s="4">
        <f t="shared" si="22"/>
        <v>0.3</v>
      </c>
      <c r="BD58" s="747">
        <f t="shared" si="23"/>
        <v>23000</v>
      </c>
      <c r="BE58" s="4" t="str">
        <f t="shared" si="24"/>
        <v xml:space="preserve"> </v>
      </c>
      <c r="BF58" s="747" t="str">
        <f t="shared" si="25"/>
        <v xml:space="preserve"> </v>
      </c>
      <c r="BG58" s="4" t="str">
        <f t="shared" si="26"/>
        <v xml:space="preserve"> </v>
      </c>
      <c r="BH58" s="747" t="str">
        <f t="shared" si="27"/>
        <v xml:space="preserve"> </v>
      </c>
      <c r="BI58" s="4" t="str">
        <f t="shared" si="28"/>
        <v xml:space="preserve"> </v>
      </c>
      <c r="BJ58" s="747" t="str">
        <f t="shared" si="29"/>
        <v xml:space="preserve"> </v>
      </c>
      <c r="BK58" s="4" t="str">
        <f t="shared" si="30"/>
        <v xml:space="preserve"> </v>
      </c>
      <c r="BL58" s="747" t="str">
        <f t="shared" si="31"/>
        <v xml:space="preserve"> </v>
      </c>
      <c r="BM58" s="4" t="str">
        <f t="shared" si="32"/>
        <v xml:space="preserve"> </v>
      </c>
      <c r="BN58" s="747" t="str">
        <f t="shared" si="33"/>
        <v xml:space="preserve"> </v>
      </c>
      <c r="BO58" s="4" t="str">
        <f t="shared" si="34"/>
        <v xml:space="preserve"> </v>
      </c>
      <c r="BP58" s="747" t="str">
        <f t="shared" si="35"/>
        <v xml:space="preserve"> </v>
      </c>
      <c r="BQ58" s="4" t="str">
        <f t="shared" si="36"/>
        <v xml:space="preserve"> </v>
      </c>
      <c r="BR58" s="747" t="str">
        <f t="shared" si="37"/>
        <v xml:space="preserve"> </v>
      </c>
      <c r="BS58" s="133" t="s">
        <v>221</v>
      </c>
      <c r="BT58" s="133"/>
      <c r="BU58" s="389"/>
      <c r="BV58" s="389"/>
      <c r="BW58" s="389"/>
      <c r="BX58" s="389"/>
      <c r="BY58" s="389"/>
      <c r="BZ58" s="389"/>
      <c r="CA58" s="389"/>
      <c r="CB58" s="389"/>
      <c r="CC58" s="163">
        <f t="shared" si="38"/>
        <v>0</v>
      </c>
      <c r="CD58" s="389"/>
      <c r="CE58" s="389"/>
      <c r="CF58" s="389"/>
      <c r="CG58" s="389"/>
      <c r="CH58" s="389"/>
      <c r="CI58" s="389"/>
      <c r="CJ58" s="389"/>
      <c r="CK58" s="389"/>
      <c r="CL58" s="389"/>
      <c r="CM58" s="389"/>
      <c r="CN58" s="389"/>
      <c r="CO58" s="389"/>
      <c r="CP58" s="389"/>
      <c r="CQ58" s="389"/>
      <c r="CR58" s="389"/>
      <c r="CS58" s="389"/>
      <c r="CT58" s="389"/>
      <c r="CU58" s="389"/>
      <c r="CV58" s="389"/>
      <c r="CW58" s="389"/>
      <c r="CX58" s="389"/>
      <c r="CY58" s="389"/>
      <c r="CZ58" s="389"/>
      <c r="DA58" s="389"/>
      <c r="DB58" s="389"/>
      <c r="DC58" s="389"/>
      <c r="DD58" s="389"/>
      <c r="DE58" s="389"/>
      <c r="DF58" s="389"/>
      <c r="DG58" s="389"/>
      <c r="DH58" s="389"/>
      <c r="DI58" s="389"/>
      <c r="DJ58" s="389"/>
      <c r="DK58" s="389"/>
      <c r="DL58" s="389"/>
      <c r="DM58" s="389"/>
      <c r="DN58" s="389"/>
      <c r="DO58" s="389"/>
      <c r="DP58" s="389"/>
      <c r="DQ58" s="389"/>
      <c r="DR58" s="389"/>
      <c r="DS58" s="389"/>
      <c r="DT58" s="389"/>
      <c r="DU58" s="389"/>
      <c r="DV58" s="389"/>
      <c r="DW58" s="389"/>
      <c r="DX58" s="389"/>
      <c r="DY58" s="389"/>
      <c r="DZ58" s="389"/>
      <c r="EA58" s="389"/>
      <c r="EB58" s="389"/>
      <c r="EC58" s="389"/>
      <c r="ED58" s="389"/>
      <c r="EE58" s="389"/>
      <c r="EF58" s="389"/>
      <c r="EG58" s="389"/>
      <c r="EH58" s="389"/>
      <c r="EI58" s="389"/>
      <c r="EJ58" s="389"/>
      <c r="EK58" s="389"/>
      <c r="EL58" s="389"/>
      <c r="EM58" s="389"/>
      <c r="EN58" s="389"/>
      <c r="EO58" s="389"/>
      <c r="EP58" s="389"/>
      <c r="EQ58" s="389"/>
      <c r="ER58" s="389"/>
      <c r="ES58" s="389"/>
      <c r="ET58" s="389"/>
      <c r="EU58" s="389"/>
      <c r="EV58" s="389"/>
      <c r="EW58" s="389"/>
      <c r="EX58" s="389"/>
      <c r="EY58" s="389"/>
      <c r="EZ58" s="389"/>
      <c r="FA58" s="389"/>
      <c r="FB58" s="389"/>
      <c r="FC58" s="389"/>
      <c r="FD58" s="389"/>
      <c r="FE58" s="389"/>
      <c r="FF58" s="389"/>
      <c r="FG58" s="389"/>
      <c r="FH58" s="389"/>
      <c r="FI58" s="389"/>
      <c r="FJ58" s="389"/>
      <c r="FK58" s="389"/>
      <c r="FL58" s="389"/>
      <c r="FM58" s="389"/>
      <c r="FN58" s="389"/>
      <c r="FO58" s="389"/>
      <c r="FP58" s="389"/>
      <c r="FQ58" s="389"/>
      <c r="FR58" s="389"/>
      <c r="FS58" s="389"/>
      <c r="FT58" s="389"/>
      <c r="FU58" s="389"/>
      <c r="FV58" s="389"/>
      <c r="FW58" s="389"/>
      <c r="FX58" s="389"/>
      <c r="FY58" s="849" t="s">
        <v>426</v>
      </c>
      <c r="FZ58" s="850">
        <v>159</v>
      </c>
      <c r="GA58" s="850">
        <v>32434895</v>
      </c>
      <c r="GB58" s="850">
        <v>52</v>
      </c>
      <c r="GC58" s="850" t="s">
        <v>817</v>
      </c>
      <c r="GD58" s="850">
        <v>18</v>
      </c>
      <c r="GE58" s="850">
        <v>1980</v>
      </c>
      <c r="GF58" s="850">
        <v>2</v>
      </c>
      <c r="GG58" s="850" t="s">
        <v>148</v>
      </c>
      <c r="GH58" s="850">
        <v>5</v>
      </c>
      <c r="GI58" s="850">
        <v>2</v>
      </c>
      <c r="GJ58" s="850" t="s">
        <v>148</v>
      </c>
      <c r="GK58" s="850">
        <v>5</v>
      </c>
      <c r="GL58" s="850" t="s">
        <v>781</v>
      </c>
      <c r="GM58" s="850" t="s">
        <v>782</v>
      </c>
      <c r="GN58" s="850">
        <v>66</v>
      </c>
      <c r="GO58" s="850" t="s">
        <v>783</v>
      </c>
      <c r="GP58" s="850">
        <v>0</v>
      </c>
      <c r="GQ58" s="850">
        <v>0</v>
      </c>
      <c r="GR58" s="850">
        <v>4</v>
      </c>
      <c r="GS58" s="850">
        <v>2</v>
      </c>
      <c r="GT58" s="850">
        <v>2</v>
      </c>
      <c r="GU58" s="850" t="s">
        <v>783</v>
      </c>
      <c r="GV58" s="850" t="s">
        <v>783</v>
      </c>
      <c r="GW58" s="850" t="s">
        <v>783</v>
      </c>
      <c r="GX58" s="850" t="s">
        <v>783</v>
      </c>
      <c r="GY58" s="850" t="s">
        <v>783</v>
      </c>
      <c r="GZ58" s="850">
        <v>1649</v>
      </c>
      <c r="HA58" s="850">
        <v>0.49</v>
      </c>
      <c r="HB58" s="850">
        <v>5</v>
      </c>
      <c r="HC58" s="850" t="s">
        <v>783</v>
      </c>
      <c r="HD58" s="850" t="s">
        <v>782</v>
      </c>
      <c r="HE58" s="850">
        <v>15</v>
      </c>
      <c r="HF58" s="850" t="s">
        <v>783</v>
      </c>
      <c r="HG58" s="850">
        <v>0</v>
      </c>
      <c r="HH58" s="850" t="s">
        <v>783</v>
      </c>
      <c r="HI58" s="850">
        <v>0</v>
      </c>
      <c r="HJ58" s="850">
        <v>1</v>
      </c>
      <c r="HK58" s="850">
        <v>45</v>
      </c>
      <c r="HL58" s="850" t="s">
        <v>784</v>
      </c>
      <c r="HM58" s="850" t="s">
        <v>785</v>
      </c>
      <c r="HN58" s="850" t="s">
        <v>783</v>
      </c>
      <c r="HO58" s="850" t="s">
        <v>783</v>
      </c>
      <c r="HP58" s="850" t="s">
        <v>783</v>
      </c>
      <c r="HQ58" s="850" t="s">
        <v>783</v>
      </c>
      <c r="HR58" s="850" t="s">
        <v>783</v>
      </c>
      <c r="HS58" s="850">
        <v>3980139</v>
      </c>
      <c r="HT58" s="850" t="s">
        <v>783</v>
      </c>
      <c r="HU58" s="850" t="s">
        <v>786</v>
      </c>
      <c r="HV58" s="850" t="s">
        <v>787</v>
      </c>
      <c r="HW58" s="850">
        <v>4</v>
      </c>
      <c r="HX58" s="850">
        <v>2016</v>
      </c>
      <c r="HY58" s="850">
        <v>63</v>
      </c>
      <c r="HZ58" s="850">
        <v>0</v>
      </c>
      <c r="IA58" s="850">
        <v>2587</v>
      </c>
      <c r="IB58" s="851">
        <v>42227.682129629633</v>
      </c>
      <c r="IC58" s="850" t="s">
        <v>788</v>
      </c>
      <c r="ID58" s="850">
        <v>3975661</v>
      </c>
      <c r="IE58" s="850">
        <v>2014</v>
      </c>
      <c r="IF58" s="850">
        <v>1712</v>
      </c>
      <c r="IG58" s="850" t="s">
        <v>783</v>
      </c>
      <c r="IH58" s="850" t="s">
        <v>783</v>
      </c>
      <c r="II58" s="850" t="s">
        <v>783</v>
      </c>
      <c r="IJ58" s="850" t="s">
        <v>783</v>
      </c>
      <c r="IK58" s="850" t="s">
        <v>783</v>
      </c>
      <c r="IL58" s="850" t="s">
        <v>783</v>
      </c>
      <c r="IM58" s="850" t="s">
        <v>783</v>
      </c>
      <c r="IN58" s="850" t="s">
        <v>783</v>
      </c>
      <c r="IO58" s="850" t="s">
        <v>783</v>
      </c>
      <c r="IP58" s="850">
        <v>1649</v>
      </c>
      <c r="IQ58" s="851">
        <v>37477.354571759257</v>
      </c>
      <c r="IR58" s="850">
        <v>2</v>
      </c>
      <c r="IS58" s="850" t="s">
        <v>793</v>
      </c>
      <c r="IT58" s="850">
        <v>2</v>
      </c>
      <c r="IU58" s="852">
        <v>41275</v>
      </c>
      <c r="IV58" s="850" t="s">
        <v>783</v>
      </c>
      <c r="IW58" s="850" t="s">
        <v>783</v>
      </c>
      <c r="IX58" s="850" t="s">
        <v>783</v>
      </c>
      <c r="IY58" s="850" t="s">
        <v>781</v>
      </c>
      <c r="IZ58" s="850">
        <v>45</v>
      </c>
      <c r="JA58" s="850" t="s">
        <v>789</v>
      </c>
      <c r="JB58" s="850" t="s">
        <v>783</v>
      </c>
      <c r="JC58" s="850" t="s">
        <v>783</v>
      </c>
      <c r="JD58" s="850" t="s">
        <v>783</v>
      </c>
      <c r="JE58" s="850">
        <v>329434</v>
      </c>
      <c r="JF58" s="850" t="s">
        <v>783</v>
      </c>
      <c r="JG58" s="850" t="s">
        <v>783</v>
      </c>
      <c r="JH58" s="850" t="s">
        <v>802</v>
      </c>
      <c r="JI58" s="850">
        <v>52</v>
      </c>
      <c r="JJ58" s="850" t="s">
        <v>783</v>
      </c>
      <c r="JK58" s="850" t="s">
        <v>783</v>
      </c>
      <c r="JL58" s="850" t="s">
        <v>783</v>
      </c>
      <c r="JM58" s="850" t="s">
        <v>790</v>
      </c>
      <c r="JN58" s="850">
        <v>4</v>
      </c>
      <c r="JO58" s="850">
        <v>4</v>
      </c>
      <c r="JP58" s="850" t="s">
        <v>783</v>
      </c>
      <c r="JQ58" s="850" t="s">
        <v>783</v>
      </c>
      <c r="JR58" s="850" t="s">
        <v>783</v>
      </c>
      <c r="JS58" s="850" t="s">
        <v>783</v>
      </c>
      <c r="JT58" s="850" t="s">
        <v>783</v>
      </c>
      <c r="JU58" s="850" t="s">
        <v>783</v>
      </c>
      <c r="JV58" s="850" t="s">
        <v>876</v>
      </c>
      <c r="JW58" s="853">
        <v>2613.8273210000002</v>
      </c>
      <c r="JX58">
        <f>SUM(JW56:JW58)</f>
        <v>2613.8273210000002</v>
      </c>
      <c r="JY58" s="225">
        <v>1.2826321399621214</v>
      </c>
    </row>
    <row r="59" spans="1:289" ht="16" thickBot="1">
      <c r="A59" s="905" t="s">
        <v>5</v>
      </c>
      <c r="B59" s="79">
        <f t="shared" si="0"/>
        <v>3</v>
      </c>
      <c r="C59" s="871" t="s">
        <v>269</v>
      </c>
      <c r="D59" s="489" t="s">
        <v>248</v>
      </c>
      <c r="E59" s="1129" t="s">
        <v>88</v>
      </c>
      <c r="F59" s="888">
        <v>0.14000000000000001</v>
      </c>
      <c r="G59" s="120">
        <f t="shared" si="39"/>
        <v>47.789999999999992</v>
      </c>
      <c r="H59" s="46">
        <v>0.14000000000000001</v>
      </c>
      <c r="I59" s="2"/>
      <c r="J59" s="29"/>
      <c r="K59" s="18"/>
      <c r="L59" s="5"/>
      <c r="M59" s="170">
        <v>2</v>
      </c>
      <c r="N59" s="71">
        <v>2</v>
      </c>
      <c r="O59" s="739">
        <v>2</v>
      </c>
      <c r="P59" s="1107">
        <f t="shared" si="51"/>
        <v>6</v>
      </c>
      <c r="Q59" s="1108">
        <f t="shared" si="48"/>
        <v>8</v>
      </c>
      <c r="R59" s="46"/>
      <c r="S59" s="547">
        <v>0.14000000000000001</v>
      </c>
      <c r="T59" s="43"/>
      <c r="U59" s="219">
        <f t="shared" si="50"/>
        <v>10500.000000000002</v>
      </c>
      <c r="V59" s="219" t="s">
        <v>642</v>
      </c>
      <c r="W59" s="1042">
        <f t="shared" si="40"/>
        <v>10500.000000000002</v>
      </c>
      <c r="X59" s="539">
        <f t="shared" si="42"/>
        <v>0</v>
      </c>
      <c r="Y59" s="538">
        <f t="shared" si="2"/>
        <v>500</v>
      </c>
      <c r="Z59" s="1090">
        <f t="shared" si="3"/>
        <v>11000.000000000002</v>
      </c>
      <c r="AA59" s="1475">
        <f t="shared" si="43"/>
        <v>4439061.5398666663</v>
      </c>
      <c r="AB59" s="1098"/>
      <c r="AC59" s="600"/>
      <c r="AD59" s="1056">
        <f t="shared" si="4"/>
        <v>0</v>
      </c>
      <c r="AE59" s="1063"/>
      <c r="AF59" s="747">
        <f t="shared" si="5"/>
        <v>0</v>
      </c>
      <c r="AG59" s="600"/>
      <c r="AH59" s="1056">
        <f t="shared" si="6"/>
        <v>0</v>
      </c>
      <c r="AI59" s="1070"/>
      <c r="AJ59" s="747">
        <f t="shared" si="7"/>
        <v>0</v>
      </c>
      <c r="AK59" s="1051"/>
      <c r="AL59" s="270">
        <v>0</v>
      </c>
      <c r="AM59" s="902"/>
      <c r="AN59" s="902">
        <v>2025</v>
      </c>
      <c r="AO59" s="18" t="str">
        <f t="shared" si="8"/>
        <v xml:space="preserve"> </v>
      </c>
      <c r="AP59" s="747" t="str">
        <f t="shared" si="9"/>
        <v xml:space="preserve"> </v>
      </c>
      <c r="AQ59" s="4" t="str">
        <f t="shared" si="10"/>
        <v xml:space="preserve"> </v>
      </c>
      <c r="AR59" s="747" t="str">
        <f t="shared" si="11"/>
        <v xml:space="preserve"> </v>
      </c>
      <c r="AS59" s="4" t="str">
        <f t="shared" si="12"/>
        <v xml:space="preserve"> </v>
      </c>
      <c r="AT59" s="747" t="str">
        <f t="shared" si="13"/>
        <v xml:space="preserve"> </v>
      </c>
      <c r="AU59" s="4" t="str">
        <f t="shared" si="14"/>
        <v xml:space="preserve"> </v>
      </c>
      <c r="AV59" s="747" t="str">
        <f t="shared" si="15"/>
        <v xml:space="preserve"> </v>
      </c>
      <c r="AW59" s="4" t="str">
        <f t="shared" si="16"/>
        <v xml:space="preserve"> </v>
      </c>
      <c r="AX59" s="747" t="str">
        <f t="shared" si="17"/>
        <v xml:space="preserve"> </v>
      </c>
      <c r="AY59" s="4" t="str">
        <f t="shared" si="18"/>
        <v xml:space="preserve"> </v>
      </c>
      <c r="AZ59" s="747" t="str">
        <f t="shared" si="19"/>
        <v xml:space="preserve"> </v>
      </c>
      <c r="BA59" s="4" t="str">
        <f t="shared" si="20"/>
        <v xml:space="preserve"> </v>
      </c>
      <c r="BB59" s="747" t="str">
        <f t="shared" si="21"/>
        <v xml:space="preserve"> </v>
      </c>
      <c r="BC59" s="4">
        <f t="shared" si="22"/>
        <v>0.14000000000000001</v>
      </c>
      <c r="BD59" s="747">
        <f t="shared" si="23"/>
        <v>11000.000000000002</v>
      </c>
      <c r="BE59" s="4" t="str">
        <f t="shared" si="24"/>
        <v xml:space="preserve"> </v>
      </c>
      <c r="BF59" s="747" t="str">
        <f t="shared" si="25"/>
        <v xml:space="preserve"> </v>
      </c>
      <c r="BG59" s="4" t="str">
        <f t="shared" si="26"/>
        <v xml:space="preserve"> </v>
      </c>
      <c r="BH59" s="747" t="str">
        <f t="shared" si="27"/>
        <v xml:space="preserve"> </v>
      </c>
      <c r="BI59" s="4" t="str">
        <f t="shared" si="28"/>
        <v xml:space="preserve"> </v>
      </c>
      <c r="BJ59" s="747" t="str">
        <f t="shared" si="29"/>
        <v xml:space="preserve"> </v>
      </c>
      <c r="BK59" s="4" t="str">
        <f t="shared" si="30"/>
        <v xml:space="preserve"> </v>
      </c>
      <c r="BL59" s="747" t="str">
        <f t="shared" si="31"/>
        <v xml:space="preserve"> </v>
      </c>
      <c r="BM59" s="4" t="str">
        <f t="shared" si="32"/>
        <v xml:space="preserve"> </v>
      </c>
      <c r="BN59" s="747" t="str">
        <f t="shared" si="33"/>
        <v xml:space="preserve"> </v>
      </c>
      <c r="BO59" s="4" t="str">
        <f t="shared" si="34"/>
        <v xml:space="preserve"> </v>
      </c>
      <c r="BP59" s="747" t="str">
        <f t="shared" si="35"/>
        <v xml:space="preserve"> </v>
      </c>
      <c r="BQ59" s="4" t="str">
        <f t="shared" si="36"/>
        <v xml:space="preserve"> </v>
      </c>
      <c r="BR59" s="747" t="str">
        <f t="shared" si="37"/>
        <v xml:space="preserve"> </v>
      </c>
      <c r="BS59" s="133"/>
      <c r="BT59" s="133"/>
      <c r="BU59" s="389"/>
      <c r="BV59" s="389"/>
      <c r="BW59" s="389"/>
      <c r="BX59" s="389"/>
      <c r="BY59" s="389"/>
      <c r="BZ59" s="389"/>
      <c r="CA59" s="389"/>
      <c r="CB59" s="389"/>
      <c r="CC59" s="163">
        <f t="shared" si="38"/>
        <v>0</v>
      </c>
      <c r="CD59" s="389"/>
      <c r="CE59" s="389"/>
      <c r="CF59" s="596"/>
      <c r="CG59" s="596"/>
      <c r="CH59" s="596"/>
      <c r="CI59" s="596"/>
      <c r="CJ59" s="596"/>
      <c r="CK59" s="596"/>
      <c r="CL59" s="596"/>
      <c r="CM59" s="596"/>
      <c r="CN59" s="596"/>
      <c r="CO59" s="596"/>
      <c r="CP59" s="596"/>
      <c r="CQ59" s="596"/>
      <c r="CR59" s="596"/>
      <c r="CS59" s="596"/>
      <c r="CT59" s="596"/>
      <c r="CU59" s="596"/>
      <c r="CV59" s="596"/>
      <c r="CW59" s="596"/>
      <c r="CX59" s="596"/>
      <c r="CY59" s="596"/>
      <c r="CZ59" s="596"/>
      <c r="DA59" s="596"/>
      <c r="DB59" s="389"/>
      <c r="DC59" s="389"/>
      <c r="DD59" s="389"/>
      <c r="DE59" s="389"/>
      <c r="DF59" s="389"/>
      <c r="DG59" s="389"/>
      <c r="DH59" s="389"/>
      <c r="DI59" s="389"/>
      <c r="DJ59" s="389"/>
      <c r="DK59" s="389"/>
      <c r="DL59" s="389"/>
      <c r="DM59" s="389"/>
      <c r="DN59" s="389"/>
      <c r="DO59" s="389"/>
      <c r="DP59" s="389"/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89"/>
      <c r="EB59" s="389"/>
      <c r="EC59" s="389"/>
      <c r="ED59" s="389"/>
      <c r="EE59" s="389"/>
      <c r="EF59" s="389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89"/>
      <c r="FJ59" s="389"/>
      <c r="FK59" s="389"/>
      <c r="FL59" s="389"/>
      <c r="FM59" s="389"/>
      <c r="FN59" s="389"/>
      <c r="FO59" s="389"/>
      <c r="FP59" s="389"/>
      <c r="FQ59" s="389"/>
      <c r="FR59" s="389"/>
      <c r="FS59" s="389"/>
      <c r="FT59" s="389"/>
      <c r="FU59" s="389"/>
      <c r="FV59" s="389"/>
      <c r="FW59" s="389"/>
      <c r="FX59" s="389"/>
      <c r="FY59" s="639" t="s">
        <v>198</v>
      </c>
      <c r="FZ59" s="640">
        <v>21</v>
      </c>
      <c r="GA59" s="640">
        <v>30289440</v>
      </c>
      <c r="GB59" s="640">
        <v>55</v>
      </c>
      <c r="GC59" s="640" t="s">
        <v>798</v>
      </c>
      <c r="GD59" s="640">
        <v>20</v>
      </c>
      <c r="GE59" s="640">
        <v>2010</v>
      </c>
      <c r="GF59" s="640">
        <v>1</v>
      </c>
      <c r="GG59" s="640" t="s">
        <v>780</v>
      </c>
      <c r="GH59" s="640">
        <v>2</v>
      </c>
      <c r="GI59" s="640">
        <v>1</v>
      </c>
      <c r="GJ59" s="640" t="s">
        <v>780</v>
      </c>
      <c r="GK59" s="640">
        <v>2</v>
      </c>
      <c r="GL59" s="640" t="s">
        <v>781</v>
      </c>
      <c r="GM59" s="640" t="s">
        <v>782</v>
      </c>
      <c r="GN59" s="640">
        <v>66</v>
      </c>
      <c r="GO59" s="640" t="s">
        <v>783</v>
      </c>
      <c r="GP59" s="640">
        <v>0</v>
      </c>
      <c r="GQ59" s="640">
        <v>0</v>
      </c>
      <c r="GR59" s="640">
        <v>4</v>
      </c>
      <c r="GS59" s="640">
        <v>2</v>
      </c>
      <c r="GT59" s="640">
        <v>9</v>
      </c>
      <c r="GU59" s="640" t="s">
        <v>783</v>
      </c>
      <c r="GV59" s="640" t="s">
        <v>783</v>
      </c>
      <c r="GW59" s="640" t="s">
        <v>783</v>
      </c>
      <c r="GX59" s="640" t="s">
        <v>783</v>
      </c>
      <c r="GY59" s="640" t="s">
        <v>783</v>
      </c>
      <c r="GZ59" s="640">
        <v>1649</v>
      </c>
      <c r="HA59" s="640">
        <v>0.76</v>
      </c>
      <c r="HB59" s="640">
        <v>5</v>
      </c>
      <c r="HC59" s="640" t="s">
        <v>783</v>
      </c>
      <c r="HD59" s="640" t="s">
        <v>782</v>
      </c>
      <c r="HE59" s="640">
        <v>150</v>
      </c>
      <c r="HF59" s="640" t="s">
        <v>783</v>
      </c>
      <c r="HG59" s="640">
        <v>0</v>
      </c>
      <c r="HH59" s="640" t="s">
        <v>783</v>
      </c>
      <c r="HI59" s="640">
        <v>0</v>
      </c>
      <c r="HJ59" s="640">
        <v>1</v>
      </c>
      <c r="HK59" s="640">
        <v>45</v>
      </c>
      <c r="HL59" s="640" t="s">
        <v>784</v>
      </c>
      <c r="HM59" s="640" t="s">
        <v>785</v>
      </c>
      <c r="HN59" s="640" t="s">
        <v>783</v>
      </c>
      <c r="HO59" s="640" t="s">
        <v>783</v>
      </c>
      <c r="HP59" s="640" t="s">
        <v>783</v>
      </c>
      <c r="HQ59" s="640" t="s">
        <v>783</v>
      </c>
      <c r="HR59" s="640" t="s">
        <v>783</v>
      </c>
      <c r="HS59" s="640">
        <v>3974452</v>
      </c>
      <c r="HT59" s="640" t="s">
        <v>783</v>
      </c>
      <c r="HU59" s="640" t="s">
        <v>786</v>
      </c>
      <c r="HV59" s="640" t="s">
        <v>787</v>
      </c>
      <c r="HW59" s="640">
        <v>4</v>
      </c>
      <c r="HX59" s="640">
        <v>2014</v>
      </c>
      <c r="HY59" s="640">
        <v>63</v>
      </c>
      <c r="HZ59" s="640">
        <v>0</v>
      </c>
      <c r="IA59" s="640">
        <v>4013</v>
      </c>
      <c r="IB59" s="641">
        <v>41697.500081018516</v>
      </c>
      <c r="IC59" s="640" t="s">
        <v>788</v>
      </c>
      <c r="ID59" s="640">
        <v>3978930</v>
      </c>
      <c r="IE59" s="640">
        <v>2014</v>
      </c>
      <c r="IF59" s="640">
        <v>1712</v>
      </c>
      <c r="IG59" s="640" t="s">
        <v>783</v>
      </c>
      <c r="IH59" s="640" t="s">
        <v>783</v>
      </c>
      <c r="II59" s="640" t="s">
        <v>783</v>
      </c>
      <c r="IJ59" s="640" t="s">
        <v>783</v>
      </c>
      <c r="IK59" s="640" t="s">
        <v>783</v>
      </c>
      <c r="IL59" s="640" t="s">
        <v>783</v>
      </c>
      <c r="IM59" s="640" t="s">
        <v>783</v>
      </c>
      <c r="IN59" s="640" t="s">
        <v>783</v>
      </c>
      <c r="IO59" s="640" t="s">
        <v>783</v>
      </c>
      <c r="IP59" s="640">
        <v>1649</v>
      </c>
      <c r="IQ59" s="641">
        <v>37477.354571759257</v>
      </c>
      <c r="IR59" s="640">
        <v>2</v>
      </c>
      <c r="IS59" s="640" t="s">
        <v>793</v>
      </c>
      <c r="IT59" s="640">
        <v>9</v>
      </c>
      <c r="IU59" s="642">
        <v>41275</v>
      </c>
      <c r="IV59" s="640" t="s">
        <v>783</v>
      </c>
      <c r="IW59" s="640" t="s">
        <v>783</v>
      </c>
      <c r="IX59" s="640" t="s">
        <v>783</v>
      </c>
      <c r="IY59" s="640" t="s">
        <v>781</v>
      </c>
      <c r="IZ59" s="640">
        <v>45</v>
      </c>
      <c r="JA59" s="640" t="s">
        <v>789</v>
      </c>
      <c r="JB59" s="640" t="s">
        <v>783</v>
      </c>
      <c r="JC59" s="640" t="s">
        <v>783</v>
      </c>
      <c r="JD59" s="640" t="s">
        <v>783</v>
      </c>
      <c r="JE59" s="640">
        <v>329429</v>
      </c>
      <c r="JF59" s="640" t="s">
        <v>783</v>
      </c>
      <c r="JG59" s="640" t="s">
        <v>783</v>
      </c>
      <c r="JH59" s="640" t="s">
        <v>815</v>
      </c>
      <c r="JI59" s="640">
        <v>55</v>
      </c>
      <c r="JJ59" s="640" t="s">
        <v>783</v>
      </c>
      <c r="JK59" s="640" t="s">
        <v>783</v>
      </c>
      <c r="JL59" s="640" t="s">
        <v>783</v>
      </c>
      <c r="JM59" s="640" t="s">
        <v>790</v>
      </c>
      <c r="JN59" s="640">
        <v>4</v>
      </c>
      <c r="JO59" s="640">
        <v>3</v>
      </c>
      <c r="JP59" s="640" t="s">
        <v>783</v>
      </c>
      <c r="JQ59" s="640" t="s">
        <v>783</v>
      </c>
      <c r="JR59" s="640" t="s">
        <v>783</v>
      </c>
      <c r="JS59" s="640" t="s">
        <v>783</v>
      </c>
      <c r="JT59" s="640" t="s">
        <v>783</v>
      </c>
      <c r="JU59" s="640" t="s">
        <v>783</v>
      </c>
      <c r="JV59" s="640" t="s">
        <v>862</v>
      </c>
      <c r="JW59" s="643">
        <v>4010.0851579999999</v>
      </c>
      <c r="JY59" s="225"/>
    </row>
    <row r="60" spans="1:289" ht="16" thickBot="1">
      <c r="A60" s="905" t="s">
        <v>5</v>
      </c>
      <c r="B60" s="79">
        <f t="shared" si="0"/>
        <v>1</v>
      </c>
      <c r="C60" s="871" t="s">
        <v>68</v>
      </c>
      <c r="D60" s="489" t="s">
        <v>218</v>
      </c>
      <c r="E60" s="1129" t="s">
        <v>219</v>
      </c>
      <c r="F60" s="888">
        <v>0.2</v>
      </c>
      <c r="G60" s="120">
        <f t="shared" si="39"/>
        <v>47.989999999999995</v>
      </c>
      <c r="H60" s="46"/>
      <c r="I60" s="3">
        <v>0.2</v>
      </c>
      <c r="J60" s="29"/>
      <c r="K60" s="18"/>
      <c r="L60" s="5"/>
      <c r="M60" s="170">
        <v>1</v>
      </c>
      <c r="N60" s="71">
        <v>2</v>
      </c>
      <c r="O60" s="739">
        <v>4</v>
      </c>
      <c r="P60" s="1107">
        <f t="shared" si="51"/>
        <v>7</v>
      </c>
      <c r="Q60" s="1108">
        <f t="shared" si="48"/>
        <v>8</v>
      </c>
      <c r="R60" s="46"/>
      <c r="S60" s="3">
        <v>0.2</v>
      </c>
      <c r="T60" s="25"/>
      <c r="U60" s="219">
        <f t="shared" si="50"/>
        <v>15000</v>
      </c>
      <c r="V60" s="219" t="s">
        <v>642</v>
      </c>
      <c r="W60" s="1042">
        <f t="shared" si="40"/>
        <v>15000</v>
      </c>
      <c r="X60" s="537">
        <f t="shared" si="42"/>
        <v>7565.8666666666668</v>
      </c>
      <c r="Y60" s="538">
        <f t="shared" si="2"/>
        <v>500</v>
      </c>
      <c r="Z60" s="1090">
        <f t="shared" si="3"/>
        <v>23065.866666666669</v>
      </c>
      <c r="AA60" s="1475">
        <f t="shared" si="43"/>
        <v>4462127.4065333325</v>
      </c>
      <c r="AB60" s="1098"/>
      <c r="AC60" s="600">
        <v>6</v>
      </c>
      <c r="AD60" s="1056">
        <f t="shared" si="4"/>
        <v>3965.8666666666672</v>
      </c>
      <c r="AE60" s="1063">
        <v>0.25</v>
      </c>
      <c r="AF60" s="747">
        <f t="shared" si="5"/>
        <v>3600</v>
      </c>
      <c r="AG60" s="600"/>
      <c r="AH60" s="1056">
        <f t="shared" si="6"/>
        <v>0</v>
      </c>
      <c r="AI60" s="1070"/>
      <c r="AJ60" s="747">
        <f t="shared" si="7"/>
        <v>0</v>
      </c>
      <c r="AK60" s="1051"/>
      <c r="AL60" s="270">
        <v>0</v>
      </c>
      <c r="AM60" s="902"/>
      <c r="AN60" s="902">
        <v>2025</v>
      </c>
      <c r="AO60" s="18" t="str">
        <f t="shared" si="8"/>
        <v xml:space="preserve"> </v>
      </c>
      <c r="AP60" s="747" t="str">
        <f t="shared" si="9"/>
        <v xml:space="preserve"> </v>
      </c>
      <c r="AQ60" s="4" t="str">
        <f t="shared" si="10"/>
        <v xml:space="preserve"> </v>
      </c>
      <c r="AR60" s="747" t="str">
        <f t="shared" si="11"/>
        <v xml:space="preserve"> </v>
      </c>
      <c r="AS60" s="4" t="str">
        <f t="shared" si="12"/>
        <v xml:space="preserve"> </v>
      </c>
      <c r="AT60" s="747" t="str">
        <f t="shared" si="13"/>
        <v xml:space="preserve"> </v>
      </c>
      <c r="AU60" s="4" t="str">
        <f t="shared" si="14"/>
        <v xml:space="preserve"> </v>
      </c>
      <c r="AV60" s="747" t="str">
        <f t="shared" si="15"/>
        <v xml:space="preserve"> </v>
      </c>
      <c r="AW60" s="4" t="str">
        <f t="shared" si="16"/>
        <v xml:space="preserve"> </v>
      </c>
      <c r="AX60" s="747" t="str">
        <f t="shared" si="17"/>
        <v xml:space="preserve"> </v>
      </c>
      <c r="AY60" s="4" t="str">
        <f t="shared" si="18"/>
        <v xml:space="preserve"> </v>
      </c>
      <c r="AZ60" s="747" t="str">
        <f t="shared" si="19"/>
        <v xml:space="preserve"> </v>
      </c>
      <c r="BA60" s="4" t="str">
        <f t="shared" si="20"/>
        <v xml:space="preserve"> </v>
      </c>
      <c r="BB60" s="747" t="str">
        <f t="shared" si="21"/>
        <v xml:space="preserve"> </v>
      </c>
      <c r="BC60" s="4">
        <f t="shared" si="22"/>
        <v>0.2</v>
      </c>
      <c r="BD60" s="747">
        <f t="shared" si="23"/>
        <v>23065.866666666669</v>
      </c>
      <c r="BE60" s="4" t="str">
        <f t="shared" si="24"/>
        <v xml:space="preserve"> </v>
      </c>
      <c r="BF60" s="747" t="str">
        <f t="shared" si="25"/>
        <v xml:space="preserve"> </v>
      </c>
      <c r="BG60" s="4" t="str">
        <f t="shared" si="26"/>
        <v xml:space="preserve"> </v>
      </c>
      <c r="BH60" s="747" t="str">
        <f t="shared" si="27"/>
        <v xml:space="preserve"> </v>
      </c>
      <c r="BI60" s="4" t="str">
        <f t="shared" si="28"/>
        <v xml:space="preserve"> </v>
      </c>
      <c r="BJ60" s="747" t="str">
        <f t="shared" si="29"/>
        <v xml:space="preserve"> </v>
      </c>
      <c r="BK60" s="4" t="str">
        <f t="shared" si="30"/>
        <v xml:space="preserve"> </v>
      </c>
      <c r="BL60" s="747" t="str">
        <f t="shared" si="31"/>
        <v xml:space="preserve"> </v>
      </c>
      <c r="BM60" s="4" t="str">
        <f t="shared" si="32"/>
        <v xml:space="preserve"> </v>
      </c>
      <c r="BN60" s="747" t="str">
        <f t="shared" si="33"/>
        <v xml:space="preserve"> </v>
      </c>
      <c r="BO60" s="4" t="str">
        <f t="shared" si="34"/>
        <v xml:space="preserve"> </v>
      </c>
      <c r="BP60" s="747" t="str">
        <f t="shared" si="35"/>
        <v xml:space="preserve"> </v>
      </c>
      <c r="BQ60" s="4" t="str">
        <f t="shared" si="36"/>
        <v xml:space="preserve"> </v>
      </c>
      <c r="BR60" s="747" t="str">
        <f t="shared" si="37"/>
        <v xml:space="preserve"> </v>
      </c>
      <c r="BS60" s="133"/>
      <c r="BT60" s="133"/>
      <c r="BU60" s="389"/>
      <c r="BV60" s="389"/>
      <c r="BW60" s="389"/>
      <c r="BX60" s="389"/>
      <c r="BY60" s="389"/>
      <c r="BZ60" s="389"/>
      <c r="CA60" s="389"/>
      <c r="CB60" s="389"/>
      <c r="CC60" s="163">
        <f t="shared" si="38"/>
        <v>0</v>
      </c>
      <c r="CD60" s="389"/>
      <c r="CE60" s="389"/>
      <c r="CF60" s="389"/>
      <c r="CG60" s="389"/>
      <c r="CH60" s="389"/>
      <c r="CI60" s="389"/>
      <c r="CJ60" s="389"/>
      <c r="CK60" s="389"/>
      <c r="CL60" s="389"/>
      <c r="CM60" s="389"/>
      <c r="CN60" s="389"/>
      <c r="CO60" s="389"/>
      <c r="CP60" s="389"/>
      <c r="CQ60" s="389"/>
      <c r="CR60" s="389"/>
      <c r="CS60" s="389"/>
      <c r="CT60" s="389"/>
      <c r="CU60" s="389"/>
      <c r="CV60" s="389"/>
      <c r="CW60" s="389"/>
      <c r="CX60" s="389"/>
      <c r="CY60" s="389"/>
      <c r="CZ60" s="389"/>
      <c r="DA60" s="389"/>
      <c r="DB60" s="389"/>
      <c r="DC60" s="389"/>
      <c r="DD60" s="389"/>
      <c r="DE60" s="389"/>
      <c r="DF60" s="389"/>
      <c r="DG60" s="389"/>
      <c r="DH60" s="389"/>
      <c r="DI60" s="389"/>
      <c r="DJ60" s="389"/>
      <c r="DK60" s="389"/>
      <c r="DL60" s="389"/>
      <c r="DM60" s="389"/>
      <c r="DN60" s="389"/>
      <c r="DO60" s="389"/>
      <c r="DP60" s="389"/>
      <c r="DQ60" s="389"/>
      <c r="DR60" s="389"/>
      <c r="DS60" s="389"/>
      <c r="DT60" s="389"/>
      <c r="DU60" s="389"/>
      <c r="DV60" s="389"/>
      <c r="DW60" s="389"/>
      <c r="DX60" s="389"/>
      <c r="DY60" s="389"/>
      <c r="DZ60" s="389"/>
      <c r="EA60" s="389"/>
      <c r="EB60" s="389"/>
      <c r="EC60" s="389"/>
      <c r="ED60" s="389"/>
      <c r="EE60" s="389"/>
      <c r="EF60" s="389"/>
      <c r="EG60" s="389"/>
      <c r="EH60" s="389"/>
      <c r="EI60" s="389"/>
      <c r="EJ60" s="389"/>
      <c r="EK60" s="389"/>
      <c r="EL60" s="389"/>
      <c r="EM60" s="389"/>
      <c r="EN60" s="389"/>
      <c r="EO60" s="389"/>
      <c r="EP60" s="389"/>
      <c r="EQ60" s="389"/>
      <c r="ER60" s="389"/>
      <c r="ES60" s="389"/>
      <c r="ET60" s="389"/>
      <c r="EU60" s="389"/>
      <c r="EV60" s="389"/>
      <c r="EW60" s="389"/>
      <c r="EX60" s="389"/>
      <c r="EY60" s="389"/>
      <c r="EZ60" s="389"/>
      <c r="FA60" s="389"/>
      <c r="FB60" s="389"/>
      <c r="FC60" s="389"/>
      <c r="FD60" s="389"/>
      <c r="FE60" s="389"/>
      <c r="FF60" s="389"/>
      <c r="FG60" s="389"/>
      <c r="FH60" s="389"/>
      <c r="FI60" s="389"/>
      <c r="FJ60" s="389"/>
      <c r="FK60" s="389"/>
      <c r="FL60" s="389"/>
      <c r="FM60" s="389"/>
      <c r="FN60" s="389"/>
      <c r="FO60" s="389"/>
      <c r="FP60" s="389"/>
      <c r="FQ60" s="389"/>
      <c r="FR60" s="389"/>
      <c r="FS60" s="389"/>
      <c r="FT60" s="389"/>
      <c r="FU60" s="389"/>
      <c r="FV60" s="389"/>
      <c r="FW60" s="389"/>
      <c r="FX60" s="389"/>
      <c r="FY60" s="671" t="s">
        <v>374</v>
      </c>
      <c r="FZ60" s="672">
        <v>255</v>
      </c>
      <c r="GA60" s="672">
        <v>28092682</v>
      </c>
      <c r="GB60" s="672">
        <v>40</v>
      </c>
      <c r="GC60" s="672" t="s">
        <v>779</v>
      </c>
      <c r="GD60" s="672">
        <v>22</v>
      </c>
      <c r="GE60" s="672">
        <v>2012</v>
      </c>
      <c r="GF60" s="672">
        <v>1</v>
      </c>
      <c r="GG60" s="672" t="s">
        <v>780</v>
      </c>
      <c r="GH60" s="672">
        <v>1</v>
      </c>
      <c r="GI60" s="672">
        <v>1</v>
      </c>
      <c r="GJ60" s="672" t="s">
        <v>780</v>
      </c>
      <c r="GK60" s="672">
        <v>1</v>
      </c>
      <c r="GL60" s="672" t="s">
        <v>781</v>
      </c>
      <c r="GM60" s="672" t="s">
        <v>782</v>
      </c>
      <c r="GN60" s="672">
        <v>66</v>
      </c>
      <c r="GO60" s="672" t="s">
        <v>783</v>
      </c>
      <c r="GP60" s="672">
        <v>0</v>
      </c>
      <c r="GQ60" s="672">
        <v>0</v>
      </c>
      <c r="GR60" s="672">
        <v>4</v>
      </c>
      <c r="GS60" s="672">
        <v>2</v>
      </c>
      <c r="GT60" s="672" t="s">
        <v>783</v>
      </c>
      <c r="GU60" s="672" t="s">
        <v>783</v>
      </c>
      <c r="GV60" s="672" t="s">
        <v>783</v>
      </c>
      <c r="GW60" s="672" t="s">
        <v>783</v>
      </c>
      <c r="GX60" s="672" t="s">
        <v>783</v>
      </c>
      <c r="GY60" s="672" t="s">
        <v>783</v>
      </c>
      <c r="GZ60" s="672">
        <v>1649</v>
      </c>
      <c r="HA60" s="672">
        <v>0.12</v>
      </c>
      <c r="HB60" s="672">
        <v>5</v>
      </c>
      <c r="HC60" s="672" t="s">
        <v>783</v>
      </c>
      <c r="HD60" s="672" t="s">
        <v>782</v>
      </c>
      <c r="HE60" s="672">
        <v>15</v>
      </c>
      <c r="HF60" s="672" t="s">
        <v>783</v>
      </c>
      <c r="HG60" s="672">
        <v>0</v>
      </c>
      <c r="HH60" s="672" t="s">
        <v>783</v>
      </c>
      <c r="HI60" s="672">
        <v>0</v>
      </c>
      <c r="HJ60" s="672">
        <v>1</v>
      </c>
      <c r="HK60" s="672">
        <v>45</v>
      </c>
      <c r="HL60" s="672" t="s">
        <v>784</v>
      </c>
      <c r="HM60" s="672" t="s">
        <v>785</v>
      </c>
      <c r="HN60" s="672" t="s">
        <v>783</v>
      </c>
      <c r="HO60" s="672" t="s">
        <v>783</v>
      </c>
      <c r="HP60" s="672" t="s">
        <v>783</v>
      </c>
      <c r="HQ60" s="672" t="s">
        <v>783</v>
      </c>
      <c r="HR60" s="672" t="s">
        <v>783</v>
      </c>
      <c r="HS60" s="672">
        <v>3976306</v>
      </c>
      <c r="HT60" s="672" t="s">
        <v>783</v>
      </c>
      <c r="HU60" s="672" t="s">
        <v>786</v>
      </c>
      <c r="HV60" s="672" t="s">
        <v>787</v>
      </c>
      <c r="HW60" s="672">
        <v>4</v>
      </c>
      <c r="HX60" s="672">
        <v>2013</v>
      </c>
      <c r="HY60" s="672">
        <v>63</v>
      </c>
      <c r="HZ60" s="672">
        <v>0</v>
      </c>
      <c r="IA60" s="672">
        <v>634</v>
      </c>
      <c r="IB60" s="673">
        <v>41358.405266203707</v>
      </c>
      <c r="IC60" s="672" t="s">
        <v>788</v>
      </c>
      <c r="ID60" s="672">
        <v>3980784</v>
      </c>
      <c r="IE60" s="672">
        <v>2013</v>
      </c>
      <c r="IF60" s="672">
        <v>1712</v>
      </c>
      <c r="IG60" s="672" t="s">
        <v>783</v>
      </c>
      <c r="IH60" s="672" t="s">
        <v>783</v>
      </c>
      <c r="II60" s="672" t="s">
        <v>783</v>
      </c>
      <c r="IJ60" s="672" t="s">
        <v>783</v>
      </c>
      <c r="IK60" s="672" t="s">
        <v>783</v>
      </c>
      <c r="IL60" s="672" t="s">
        <v>783</v>
      </c>
      <c r="IM60" s="672" t="s">
        <v>783</v>
      </c>
      <c r="IN60" s="672" t="s">
        <v>783</v>
      </c>
      <c r="IO60" s="672" t="s">
        <v>783</v>
      </c>
      <c r="IP60" s="672">
        <v>1649</v>
      </c>
      <c r="IQ60" s="673">
        <v>38943.586608796293</v>
      </c>
      <c r="IR60" s="672" t="s">
        <v>783</v>
      </c>
      <c r="IS60" s="672" t="s">
        <v>783</v>
      </c>
      <c r="IT60" s="672" t="s">
        <v>783</v>
      </c>
      <c r="IU60" s="672" t="s">
        <v>783</v>
      </c>
      <c r="IV60" s="672" t="s">
        <v>783</v>
      </c>
      <c r="IW60" s="672" t="s">
        <v>783</v>
      </c>
      <c r="IX60" s="672" t="s">
        <v>783</v>
      </c>
      <c r="IY60" s="672" t="s">
        <v>781</v>
      </c>
      <c r="IZ60" s="672">
        <v>45</v>
      </c>
      <c r="JA60" s="672" t="s">
        <v>789</v>
      </c>
      <c r="JB60" s="672" t="s">
        <v>783</v>
      </c>
      <c r="JC60" s="672" t="s">
        <v>783</v>
      </c>
      <c r="JD60" s="672" t="s">
        <v>783</v>
      </c>
      <c r="JE60" s="672">
        <v>329394</v>
      </c>
      <c r="JF60" s="672" t="s">
        <v>783</v>
      </c>
      <c r="JG60" s="672" t="s">
        <v>783</v>
      </c>
      <c r="JH60" s="672" t="s">
        <v>783</v>
      </c>
      <c r="JI60" s="672" t="s">
        <v>783</v>
      </c>
      <c r="JJ60" s="672" t="s">
        <v>783</v>
      </c>
      <c r="JK60" s="672" t="s">
        <v>783</v>
      </c>
      <c r="JL60" s="672" t="s">
        <v>783</v>
      </c>
      <c r="JM60" s="672" t="s">
        <v>790</v>
      </c>
      <c r="JN60" s="672">
        <v>4</v>
      </c>
      <c r="JO60" s="672">
        <v>2</v>
      </c>
      <c r="JP60" s="672" t="s">
        <v>783</v>
      </c>
      <c r="JQ60" s="672">
        <v>10711928</v>
      </c>
      <c r="JR60" s="672">
        <v>2011</v>
      </c>
      <c r="JS60" s="672">
        <v>3</v>
      </c>
      <c r="JT60" s="672" t="s">
        <v>783</v>
      </c>
      <c r="JU60" s="672" t="s">
        <v>783</v>
      </c>
      <c r="JV60" s="672" t="s">
        <v>824</v>
      </c>
      <c r="JW60" s="674">
        <v>606.72744499999999</v>
      </c>
      <c r="JX60">
        <f>SUM(JW60:JW60)</f>
        <v>606.72744499999999</v>
      </c>
      <c r="JY60" s="225">
        <v>0.24752887803030302</v>
      </c>
    </row>
    <row r="61" spans="1:289" ht="16" thickBot="1">
      <c r="A61" s="905" t="s">
        <v>5</v>
      </c>
      <c r="B61" s="79">
        <f t="shared" si="0"/>
        <v>3</v>
      </c>
      <c r="C61" s="871" t="s">
        <v>56</v>
      </c>
      <c r="D61" s="489" t="s">
        <v>162</v>
      </c>
      <c r="E61" s="1129" t="s">
        <v>158</v>
      </c>
      <c r="F61" s="888">
        <v>1</v>
      </c>
      <c r="G61" s="120">
        <f t="shared" si="39"/>
        <v>48.989999999999995</v>
      </c>
      <c r="H61" s="47">
        <v>0.1</v>
      </c>
      <c r="I61" s="3">
        <v>0.9</v>
      </c>
      <c r="J61" s="29"/>
      <c r="K61" s="18"/>
      <c r="L61" s="5"/>
      <c r="M61" s="170">
        <v>1</v>
      </c>
      <c r="N61" s="71">
        <v>2</v>
      </c>
      <c r="O61" s="739">
        <v>4</v>
      </c>
      <c r="P61" s="1107">
        <f t="shared" si="51"/>
        <v>7</v>
      </c>
      <c r="Q61" s="1108">
        <f t="shared" si="48"/>
        <v>8</v>
      </c>
      <c r="R61" s="46"/>
      <c r="S61" s="3">
        <v>1</v>
      </c>
      <c r="T61" s="25"/>
      <c r="U61" s="219">
        <f t="shared" si="50"/>
        <v>75000</v>
      </c>
      <c r="V61" s="219" t="s">
        <v>642</v>
      </c>
      <c r="W61" s="1042">
        <f t="shared" si="40"/>
        <v>75000</v>
      </c>
      <c r="X61" s="537">
        <f t="shared" si="42"/>
        <v>37829.333333333328</v>
      </c>
      <c r="Y61" s="538">
        <f t="shared" si="2"/>
        <v>500</v>
      </c>
      <c r="Z61" s="1090">
        <f t="shared" si="3"/>
        <v>113329.33333333333</v>
      </c>
      <c r="AA61" s="1475">
        <f t="shared" si="43"/>
        <v>4575456.7398666656</v>
      </c>
      <c r="AB61" s="1098"/>
      <c r="AC61" s="600">
        <v>6</v>
      </c>
      <c r="AD61" s="1056">
        <f t="shared" si="4"/>
        <v>19829.333333333332</v>
      </c>
      <c r="AE61" s="1063">
        <v>0.25</v>
      </c>
      <c r="AF61" s="747">
        <f t="shared" si="5"/>
        <v>18000</v>
      </c>
      <c r="AG61" s="600"/>
      <c r="AH61" s="1056">
        <f t="shared" si="6"/>
        <v>0</v>
      </c>
      <c r="AI61" s="1070"/>
      <c r="AJ61" s="747">
        <f t="shared" si="7"/>
        <v>0</v>
      </c>
      <c r="AK61" s="1051"/>
      <c r="AL61" s="270">
        <v>0</v>
      </c>
      <c r="AM61" s="902"/>
      <c r="AN61" s="902">
        <v>2025</v>
      </c>
      <c r="AO61" s="18" t="str">
        <f t="shared" si="8"/>
        <v xml:space="preserve"> </v>
      </c>
      <c r="AP61" s="747" t="str">
        <f t="shared" si="9"/>
        <v xml:space="preserve"> </v>
      </c>
      <c r="AQ61" s="4" t="str">
        <f t="shared" si="10"/>
        <v xml:space="preserve"> </v>
      </c>
      <c r="AR61" s="747" t="str">
        <f t="shared" si="11"/>
        <v xml:space="preserve"> </v>
      </c>
      <c r="AS61" s="4" t="str">
        <f t="shared" si="12"/>
        <v xml:space="preserve"> </v>
      </c>
      <c r="AT61" s="747" t="str">
        <f t="shared" si="13"/>
        <v xml:space="preserve"> </v>
      </c>
      <c r="AU61" s="4" t="str">
        <f t="shared" si="14"/>
        <v xml:space="preserve"> </v>
      </c>
      <c r="AV61" s="747" t="str">
        <f t="shared" si="15"/>
        <v xml:space="preserve"> </v>
      </c>
      <c r="AW61" s="4" t="str">
        <f t="shared" si="16"/>
        <v xml:space="preserve"> </v>
      </c>
      <c r="AX61" s="747" t="str">
        <f t="shared" si="17"/>
        <v xml:space="preserve"> </v>
      </c>
      <c r="AY61" s="4" t="str">
        <f t="shared" si="18"/>
        <v xml:space="preserve"> </v>
      </c>
      <c r="AZ61" s="747" t="str">
        <f t="shared" si="19"/>
        <v xml:space="preserve"> </v>
      </c>
      <c r="BA61" s="4" t="str">
        <f t="shared" si="20"/>
        <v xml:space="preserve"> </v>
      </c>
      <c r="BB61" s="747" t="str">
        <f t="shared" si="21"/>
        <v xml:space="preserve"> </v>
      </c>
      <c r="BC61" s="4">
        <f t="shared" si="22"/>
        <v>1</v>
      </c>
      <c r="BD61" s="747">
        <f t="shared" si="23"/>
        <v>113329.33333333333</v>
      </c>
      <c r="BE61" s="4" t="str">
        <f t="shared" si="24"/>
        <v xml:space="preserve"> </v>
      </c>
      <c r="BF61" s="747" t="str">
        <f t="shared" si="25"/>
        <v xml:space="preserve"> </v>
      </c>
      <c r="BG61" s="4" t="str">
        <f t="shared" si="26"/>
        <v xml:space="preserve"> </v>
      </c>
      <c r="BH61" s="747" t="str">
        <f t="shared" si="27"/>
        <v xml:space="preserve"> </v>
      </c>
      <c r="BI61" s="4" t="str">
        <f t="shared" si="28"/>
        <v xml:space="preserve"> </v>
      </c>
      <c r="BJ61" s="747" t="str">
        <f t="shared" si="29"/>
        <v xml:space="preserve"> </v>
      </c>
      <c r="BK61" s="4" t="str">
        <f t="shared" si="30"/>
        <v xml:space="preserve"> </v>
      </c>
      <c r="BL61" s="747" t="str">
        <f t="shared" si="31"/>
        <v xml:space="preserve"> </v>
      </c>
      <c r="BM61" s="4" t="str">
        <f t="shared" si="32"/>
        <v xml:space="preserve"> </v>
      </c>
      <c r="BN61" s="747" t="str">
        <f t="shared" si="33"/>
        <v xml:space="preserve"> </v>
      </c>
      <c r="BO61" s="4" t="str">
        <f t="shared" si="34"/>
        <v xml:space="preserve"> </v>
      </c>
      <c r="BP61" s="747" t="str">
        <f t="shared" si="35"/>
        <v xml:space="preserve"> </v>
      </c>
      <c r="BQ61" s="4" t="str">
        <f t="shared" si="36"/>
        <v xml:space="preserve"> </v>
      </c>
      <c r="BR61" s="747" t="str">
        <f t="shared" si="37"/>
        <v xml:space="preserve"> </v>
      </c>
      <c r="BS61" s="133"/>
      <c r="BT61" s="133"/>
      <c r="BU61" s="389"/>
      <c r="BV61" s="389"/>
      <c r="BW61" s="389"/>
      <c r="BX61" s="596"/>
      <c r="BY61" s="596"/>
      <c r="BZ61" s="389"/>
      <c r="CA61" s="389"/>
      <c r="CB61" s="389"/>
      <c r="CC61" s="163">
        <f t="shared" si="38"/>
        <v>0</v>
      </c>
      <c r="CD61" s="389"/>
      <c r="CE61" s="389"/>
      <c r="CF61" s="389"/>
      <c r="CG61" s="389"/>
      <c r="CH61" s="389"/>
      <c r="CI61" s="389"/>
      <c r="CJ61" s="389"/>
      <c r="CK61" s="389"/>
      <c r="CL61" s="389"/>
      <c r="CM61" s="389"/>
      <c r="CN61" s="389"/>
      <c r="CO61" s="389"/>
      <c r="CP61" s="389"/>
      <c r="CQ61" s="389"/>
      <c r="CR61" s="389"/>
      <c r="CS61" s="389"/>
      <c r="CT61" s="389"/>
      <c r="CU61" s="389"/>
      <c r="CV61" s="389"/>
      <c r="CW61" s="389"/>
      <c r="CX61" s="389"/>
      <c r="CY61" s="389"/>
      <c r="CZ61" s="389"/>
      <c r="DA61" s="389"/>
      <c r="DB61" s="389"/>
      <c r="DC61" s="389"/>
      <c r="DD61" s="389"/>
      <c r="DE61" s="389"/>
      <c r="DF61" s="389"/>
      <c r="DG61" s="389"/>
      <c r="DH61" s="389"/>
      <c r="DI61" s="389"/>
      <c r="DJ61" s="389"/>
      <c r="DK61" s="389"/>
      <c r="DL61" s="389"/>
      <c r="DM61" s="389"/>
      <c r="DN61" s="389"/>
      <c r="DO61" s="389"/>
      <c r="DP61" s="389"/>
      <c r="DQ61" s="389"/>
      <c r="DR61" s="389"/>
      <c r="DS61" s="389"/>
      <c r="DT61" s="389"/>
      <c r="DU61" s="389"/>
      <c r="DV61" s="389"/>
      <c r="DW61" s="389"/>
      <c r="DX61" s="389"/>
      <c r="DY61" s="389"/>
      <c r="DZ61" s="389"/>
      <c r="EA61" s="389"/>
      <c r="EB61" s="389"/>
      <c r="EC61" s="389"/>
      <c r="ED61" s="389"/>
      <c r="EE61" s="389"/>
      <c r="EF61" s="389"/>
      <c r="EG61" s="389"/>
      <c r="EH61" s="389"/>
      <c r="EI61" s="389"/>
      <c r="EJ61" s="389"/>
      <c r="EK61" s="389"/>
      <c r="EL61" s="389"/>
      <c r="EM61" s="389"/>
      <c r="EN61" s="389"/>
      <c r="EO61" s="389"/>
      <c r="EP61" s="389"/>
      <c r="EQ61" s="389"/>
      <c r="ER61" s="389"/>
      <c r="ES61" s="389"/>
      <c r="ET61" s="389"/>
      <c r="EU61" s="389"/>
      <c r="EV61" s="389"/>
      <c r="EW61" s="389"/>
      <c r="EX61" s="389"/>
      <c r="EY61" s="389"/>
      <c r="EZ61" s="389"/>
      <c r="FA61" s="389"/>
      <c r="FB61" s="389"/>
      <c r="FC61" s="389"/>
      <c r="FD61" s="389"/>
      <c r="FE61" s="389"/>
      <c r="FF61" s="389"/>
      <c r="FG61" s="389"/>
      <c r="FH61" s="389"/>
      <c r="FI61" s="389"/>
      <c r="FJ61" s="389"/>
      <c r="FK61" s="389"/>
      <c r="FL61" s="389"/>
      <c r="FM61" s="389"/>
      <c r="FN61" s="389"/>
      <c r="FO61" s="389"/>
      <c r="FP61" s="389"/>
      <c r="FQ61" s="389"/>
      <c r="FR61" s="389"/>
      <c r="FS61" s="389"/>
      <c r="FT61" s="389"/>
      <c r="FU61" s="389"/>
      <c r="FV61" s="389"/>
      <c r="FW61" s="389"/>
      <c r="FX61" s="389"/>
      <c r="FY61" s="655" t="s">
        <v>296</v>
      </c>
      <c r="FZ61" s="656">
        <v>112</v>
      </c>
      <c r="GA61" s="656">
        <v>28092668</v>
      </c>
      <c r="GB61" s="656">
        <v>40</v>
      </c>
      <c r="GC61" s="656" t="s">
        <v>779</v>
      </c>
      <c r="GD61" s="656">
        <v>22</v>
      </c>
      <c r="GE61" s="656">
        <v>2012</v>
      </c>
      <c r="GF61" s="656">
        <v>1</v>
      </c>
      <c r="GG61" s="656" t="s">
        <v>780</v>
      </c>
      <c r="GH61" s="656">
        <v>1</v>
      </c>
      <c r="GI61" s="656">
        <v>1</v>
      </c>
      <c r="GJ61" s="656" t="s">
        <v>780</v>
      </c>
      <c r="GK61" s="656">
        <v>1</v>
      </c>
      <c r="GL61" s="656" t="s">
        <v>781</v>
      </c>
      <c r="GM61" s="656" t="s">
        <v>782</v>
      </c>
      <c r="GN61" s="656">
        <v>66</v>
      </c>
      <c r="GO61" s="656" t="s">
        <v>783</v>
      </c>
      <c r="GP61" s="656">
        <v>0</v>
      </c>
      <c r="GQ61" s="656">
        <v>0</v>
      </c>
      <c r="GR61" s="656">
        <v>4</v>
      </c>
      <c r="GS61" s="656">
        <v>2</v>
      </c>
      <c r="GT61" s="656" t="s">
        <v>783</v>
      </c>
      <c r="GU61" s="656" t="s">
        <v>783</v>
      </c>
      <c r="GV61" s="656" t="s">
        <v>783</v>
      </c>
      <c r="GW61" s="656" t="s">
        <v>783</v>
      </c>
      <c r="GX61" s="656" t="s">
        <v>783</v>
      </c>
      <c r="GY61" s="656" t="s">
        <v>783</v>
      </c>
      <c r="GZ61" s="656">
        <v>1649</v>
      </c>
      <c r="HA61" s="656">
        <v>0.09</v>
      </c>
      <c r="HB61" s="656">
        <v>5</v>
      </c>
      <c r="HC61" s="656" t="s">
        <v>783</v>
      </c>
      <c r="HD61" s="656" t="s">
        <v>782</v>
      </c>
      <c r="HE61" s="656">
        <v>15</v>
      </c>
      <c r="HF61" s="656" t="s">
        <v>783</v>
      </c>
      <c r="HG61" s="656">
        <v>0</v>
      </c>
      <c r="HH61" s="656" t="s">
        <v>783</v>
      </c>
      <c r="HI61" s="656">
        <v>0</v>
      </c>
      <c r="HJ61" s="656">
        <v>1</v>
      </c>
      <c r="HK61" s="656">
        <v>45</v>
      </c>
      <c r="HL61" s="656" t="s">
        <v>784</v>
      </c>
      <c r="HM61" s="656" t="s">
        <v>785</v>
      </c>
      <c r="HN61" s="656" t="s">
        <v>783</v>
      </c>
      <c r="HO61" s="656" t="s">
        <v>783</v>
      </c>
      <c r="HP61" s="656" t="s">
        <v>783</v>
      </c>
      <c r="HQ61" s="656" t="s">
        <v>783</v>
      </c>
      <c r="HR61" s="656" t="s">
        <v>783</v>
      </c>
      <c r="HS61" s="656">
        <v>3978959</v>
      </c>
      <c r="HT61" s="656" t="s">
        <v>783</v>
      </c>
      <c r="HU61" s="656" t="s">
        <v>786</v>
      </c>
      <c r="HV61" s="656" t="s">
        <v>787</v>
      </c>
      <c r="HW61" s="656">
        <v>4</v>
      </c>
      <c r="HX61" s="656">
        <v>2013</v>
      </c>
      <c r="HY61" s="656">
        <v>63</v>
      </c>
      <c r="HZ61" s="656">
        <v>0</v>
      </c>
      <c r="IA61" s="656">
        <v>475</v>
      </c>
      <c r="IB61" s="657">
        <v>41358.405266203707</v>
      </c>
      <c r="IC61" s="656" t="s">
        <v>788</v>
      </c>
      <c r="ID61" s="656">
        <v>3974481</v>
      </c>
      <c r="IE61" s="656">
        <v>2013</v>
      </c>
      <c r="IF61" s="656">
        <v>1712</v>
      </c>
      <c r="IG61" s="656" t="s">
        <v>783</v>
      </c>
      <c r="IH61" s="656" t="s">
        <v>783</v>
      </c>
      <c r="II61" s="656" t="s">
        <v>783</v>
      </c>
      <c r="IJ61" s="656" t="s">
        <v>783</v>
      </c>
      <c r="IK61" s="656" t="s">
        <v>783</v>
      </c>
      <c r="IL61" s="656" t="s">
        <v>783</v>
      </c>
      <c r="IM61" s="656" t="s">
        <v>783</v>
      </c>
      <c r="IN61" s="656" t="s">
        <v>783</v>
      </c>
      <c r="IO61" s="656" t="s">
        <v>783</v>
      </c>
      <c r="IP61" s="656">
        <v>1649</v>
      </c>
      <c r="IQ61" s="657">
        <v>37477.354571759257</v>
      </c>
      <c r="IR61" s="656" t="s">
        <v>783</v>
      </c>
      <c r="IS61" s="656" t="s">
        <v>783</v>
      </c>
      <c r="IT61" s="656" t="s">
        <v>783</v>
      </c>
      <c r="IU61" s="656" t="s">
        <v>783</v>
      </c>
      <c r="IV61" s="656" t="s">
        <v>783</v>
      </c>
      <c r="IW61" s="656" t="s">
        <v>783</v>
      </c>
      <c r="IX61" s="656" t="s">
        <v>783</v>
      </c>
      <c r="IY61" s="656" t="s">
        <v>781</v>
      </c>
      <c r="IZ61" s="656">
        <v>45</v>
      </c>
      <c r="JA61" s="656" t="s">
        <v>789</v>
      </c>
      <c r="JB61" s="656" t="s">
        <v>783</v>
      </c>
      <c r="JC61" s="656" t="s">
        <v>783</v>
      </c>
      <c r="JD61" s="656" t="s">
        <v>783</v>
      </c>
      <c r="JE61" s="656">
        <v>329391</v>
      </c>
      <c r="JF61" s="656" t="s">
        <v>783</v>
      </c>
      <c r="JG61" s="656" t="s">
        <v>783</v>
      </c>
      <c r="JH61" s="656" t="s">
        <v>783</v>
      </c>
      <c r="JI61" s="656" t="s">
        <v>783</v>
      </c>
      <c r="JJ61" s="656" t="s">
        <v>783</v>
      </c>
      <c r="JK61" s="656" t="s">
        <v>783</v>
      </c>
      <c r="JL61" s="656" t="s">
        <v>783</v>
      </c>
      <c r="JM61" s="656" t="s">
        <v>790</v>
      </c>
      <c r="JN61" s="656">
        <v>4</v>
      </c>
      <c r="JO61" s="656">
        <v>2</v>
      </c>
      <c r="JP61" s="656" t="s">
        <v>783</v>
      </c>
      <c r="JQ61" s="656">
        <v>10711928</v>
      </c>
      <c r="JR61" s="656">
        <v>2011</v>
      </c>
      <c r="JS61" s="656">
        <v>3</v>
      </c>
      <c r="JT61" s="656" t="s">
        <v>783</v>
      </c>
      <c r="JU61" s="656" t="s">
        <v>783</v>
      </c>
      <c r="JV61" s="656" t="s">
        <v>822</v>
      </c>
      <c r="JW61" s="659">
        <v>435.54978799999998</v>
      </c>
      <c r="JX61">
        <f>SUM(JW61:JW61)</f>
        <v>435.54978799999998</v>
      </c>
      <c r="JY61" s="225">
        <v>0.16268023087121211</v>
      </c>
    </row>
    <row r="62" spans="1:289" ht="16" thickBot="1">
      <c r="A62" s="905" t="s">
        <v>5</v>
      </c>
      <c r="B62" s="79">
        <f t="shared" si="0"/>
        <v>1</v>
      </c>
      <c r="C62" s="871" t="s">
        <v>105</v>
      </c>
      <c r="D62" s="489" t="s">
        <v>157</v>
      </c>
      <c r="E62" s="1129" t="s">
        <v>158</v>
      </c>
      <c r="F62" s="888">
        <v>0.94</v>
      </c>
      <c r="G62" s="120">
        <f t="shared" si="39"/>
        <v>49.929999999999993</v>
      </c>
      <c r="H62" s="46"/>
      <c r="I62" s="3">
        <v>0.94</v>
      </c>
      <c r="J62" s="29"/>
      <c r="K62" s="18"/>
      <c r="L62" s="5"/>
      <c r="M62" s="170">
        <v>2</v>
      </c>
      <c r="N62" s="75">
        <v>0.5</v>
      </c>
      <c r="O62" s="739">
        <v>4</v>
      </c>
      <c r="P62" s="1109">
        <f t="shared" si="51"/>
        <v>6.5</v>
      </c>
      <c r="Q62" s="1108">
        <f t="shared" si="48"/>
        <v>4</v>
      </c>
      <c r="R62" s="46"/>
      <c r="S62" s="3">
        <v>0.94</v>
      </c>
      <c r="T62" s="25"/>
      <c r="U62" s="219">
        <f t="shared" si="50"/>
        <v>70500</v>
      </c>
      <c r="V62" s="219" t="s">
        <v>642</v>
      </c>
      <c r="W62" s="1042">
        <f t="shared" si="40"/>
        <v>70500</v>
      </c>
      <c r="X62" s="537">
        <f t="shared" si="42"/>
        <v>0</v>
      </c>
      <c r="Y62" s="538">
        <f t="shared" si="2"/>
        <v>500</v>
      </c>
      <c r="Z62" s="1090">
        <f t="shared" si="3"/>
        <v>71000</v>
      </c>
      <c r="AA62" s="1475">
        <f t="shared" si="43"/>
        <v>4646456.7398666656</v>
      </c>
      <c r="AB62" s="1098"/>
      <c r="AC62" s="600"/>
      <c r="AD62" s="1056">
        <f t="shared" si="4"/>
        <v>0</v>
      </c>
      <c r="AE62" s="1063"/>
      <c r="AF62" s="747">
        <f t="shared" si="5"/>
        <v>0</v>
      </c>
      <c r="AG62" s="600"/>
      <c r="AH62" s="1056">
        <f t="shared" si="6"/>
        <v>0</v>
      </c>
      <c r="AI62" s="1070"/>
      <c r="AJ62" s="747">
        <f t="shared" si="7"/>
        <v>0</v>
      </c>
      <c r="AK62" s="1051"/>
      <c r="AL62" s="270">
        <v>0</v>
      </c>
      <c r="AM62" s="902"/>
      <c r="AN62" s="902">
        <v>2026</v>
      </c>
      <c r="AO62" s="18" t="str">
        <f t="shared" si="8"/>
        <v xml:space="preserve"> </v>
      </c>
      <c r="AP62" s="747" t="str">
        <f t="shared" si="9"/>
        <v xml:space="preserve"> </v>
      </c>
      <c r="AQ62" s="4" t="str">
        <f t="shared" si="10"/>
        <v xml:space="preserve"> </v>
      </c>
      <c r="AR62" s="747" t="str">
        <f t="shared" si="11"/>
        <v xml:space="preserve"> </v>
      </c>
      <c r="AS62" s="4" t="str">
        <f t="shared" si="12"/>
        <v xml:space="preserve"> </v>
      </c>
      <c r="AT62" s="747" t="str">
        <f t="shared" si="13"/>
        <v xml:space="preserve"> </v>
      </c>
      <c r="AU62" s="4" t="str">
        <f t="shared" si="14"/>
        <v xml:space="preserve"> </v>
      </c>
      <c r="AV62" s="747" t="str">
        <f t="shared" si="15"/>
        <v xml:space="preserve"> </v>
      </c>
      <c r="AW62" s="4" t="str">
        <f t="shared" si="16"/>
        <v xml:space="preserve"> </v>
      </c>
      <c r="AX62" s="747" t="str">
        <f t="shared" si="17"/>
        <v xml:space="preserve"> </v>
      </c>
      <c r="AY62" s="4" t="str">
        <f t="shared" si="18"/>
        <v xml:space="preserve"> </v>
      </c>
      <c r="AZ62" s="747" t="str">
        <f t="shared" si="19"/>
        <v xml:space="preserve"> </v>
      </c>
      <c r="BA62" s="4" t="str">
        <f t="shared" si="20"/>
        <v xml:space="preserve"> </v>
      </c>
      <c r="BB62" s="747" t="str">
        <f t="shared" si="21"/>
        <v xml:space="preserve"> </v>
      </c>
      <c r="BC62" s="4" t="str">
        <f t="shared" si="22"/>
        <v xml:space="preserve"> </v>
      </c>
      <c r="BD62" s="747" t="str">
        <f t="shared" si="23"/>
        <v xml:space="preserve"> </v>
      </c>
      <c r="BE62" s="4">
        <f t="shared" si="24"/>
        <v>0.94</v>
      </c>
      <c r="BF62" s="747">
        <f t="shared" si="25"/>
        <v>71000</v>
      </c>
      <c r="BG62" s="4" t="str">
        <f t="shared" si="26"/>
        <v xml:space="preserve"> </v>
      </c>
      <c r="BH62" s="747" t="str">
        <f t="shared" si="27"/>
        <v xml:space="preserve"> </v>
      </c>
      <c r="BI62" s="4" t="str">
        <f t="shared" si="28"/>
        <v xml:space="preserve"> </v>
      </c>
      <c r="BJ62" s="747" t="str">
        <f t="shared" si="29"/>
        <v xml:space="preserve"> </v>
      </c>
      <c r="BK62" s="4" t="str">
        <f t="shared" si="30"/>
        <v xml:space="preserve"> </v>
      </c>
      <c r="BL62" s="747" t="str">
        <f t="shared" si="31"/>
        <v xml:space="preserve"> </v>
      </c>
      <c r="BM62" s="4" t="str">
        <f t="shared" si="32"/>
        <v xml:space="preserve"> </v>
      </c>
      <c r="BN62" s="747" t="str">
        <f t="shared" si="33"/>
        <v xml:space="preserve"> </v>
      </c>
      <c r="BO62" s="4" t="str">
        <f t="shared" si="34"/>
        <v xml:space="preserve"> </v>
      </c>
      <c r="BP62" s="747" t="str">
        <f t="shared" si="35"/>
        <v xml:space="preserve"> </v>
      </c>
      <c r="BQ62" s="4" t="str">
        <f t="shared" si="36"/>
        <v xml:space="preserve"> </v>
      </c>
      <c r="BR62" s="747" t="str">
        <f t="shared" si="37"/>
        <v xml:space="preserve"> </v>
      </c>
      <c r="BS62" s="133"/>
      <c r="BT62" s="133"/>
      <c r="BU62" s="389"/>
      <c r="BV62" s="389"/>
      <c r="BW62" s="389"/>
      <c r="BX62" s="389"/>
      <c r="BY62" s="389"/>
      <c r="BZ62" s="389"/>
      <c r="CA62" s="389"/>
      <c r="CB62" s="389"/>
      <c r="CC62" s="163">
        <f t="shared" si="38"/>
        <v>0</v>
      </c>
      <c r="CD62" s="389"/>
      <c r="CE62" s="389"/>
      <c r="CF62" s="389"/>
      <c r="CG62" s="389"/>
      <c r="CH62" s="389"/>
      <c r="CI62" s="389"/>
      <c r="CJ62" s="389"/>
      <c r="CK62" s="389"/>
      <c r="CL62" s="389"/>
      <c r="CM62" s="389"/>
      <c r="CN62" s="389"/>
      <c r="CO62" s="389"/>
      <c r="CP62" s="389"/>
      <c r="CQ62" s="389"/>
      <c r="CR62" s="389"/>
      <c r="CS62" s="389"/>
      <c r="CT62" s="389"/>
      <c r="CU62" s="389"/>
      <c r="CV62" s="389"/>
      <c r="CW62" s="389"/>
      <c r="CX62" s="389"/>
      <c r="CY62" s="389"/>
      <c r="CZ62" s="389"/>
      <c r="DA62" s="389"/>
      <c r="DB62" s="389"/>
      <c r="DC62" s="389"/>
      <c r="DD62" s="389"/>
      <c r="DE62" s="389"/>
      <c r="DF62" s="389"/>
      <c r="DG62" s="389"/>
      <c r="DH62" s="389"/>
      <c r="DI62" s="389"/>
      <c r="DJ62" s="389"/>
      <c r="DK62" s="389"/>
      <c r="DL62" s="389"/>
      <c r="DM62" s="389"/>
      <c r="DN62" s="389"/>
      <c r="DO62" s="389"/>
      <c r="DP62" s="389"/>
      <c r="DQ62" s="389"/>
      <c r="DR62" s="389"/>
      <c r="DS62" s="389"/>
      <c r="DT62" s="389"/>
      <c r="DU62" s="389"/>
      <c r="DV62" s="389"/>
      <c r="DW62" s="389"/>
      <c r="DX62" s="389"/>
      <c r="DY62" s="389"/>
      <c r="DZ62" s="389"/>
      <c r="EA62" s="389"/>
      <c r="EB62" s="389"/>
      <c r="EC62" s="389"/>
      <c r="ED62" s="389"/>
      <c r="EE62" s="389"/>
      <c r="EF62" s="389"/>
      <c r="EG62" s="389"/>
      <c r="EH62" s="389"/>
      <c r="EI62" s="389"/>
      <c r="EJ62" s="389"/>
      <c r="EK62" s="389"/>
      <c r="EL62" s="389"/>
      <c r="EM62" s="389"/>
      <c r="EN62" s="389"/>
      <c r="EO62" s="389"/>
      <c r="EP62" s="389"/>
      <c r="EQ62" s="389"/>
      <c r="ER62" s="389"/>
      <c r="ES62" s="389"/>
      <c r="ET62" s="389"/>
      <c r="EU62" s="389"/>
      <c r="EV62" s="389"/>
      <c r="EW62" s="389"/>
      <c r="EX62" s="389"/>
      <c r="EY62" s="389"/>
      <c r="EZ62" s="389"/>
      <c r="FA62" s="389"/>
      <c r="FB62" s="389"/>
      <c r="FC62" s="389"/>
      <c r="FD62" s="389"/>
      <c r="FE62" s="389"/>
      <c r="FF62" s="389"/>
      <c r="FG62" s="389"/>
      <c r="FH62" s="389"/>
      <c r="FI62" s="389"/>
      <c r="FJ62" s="389"/>
      <c r="FK62" s="389"/>
      <c r="FL62" s="389"/>
      <c r="FM62" s="389"/>
      <c r="FN62" s="389"/>
      <c r="FO62" s="389"/>
      <c r="FP62" s="389"/>
      <c r="FQ62" s="389"/>
      <c r="FR62" s="389"/>
      <c r="FS62" s="389"/>
      <c r="FT62" s="389"/>
      <c r="FU62" s="389"/>
      <c r="FV62" s="389"/>
      <c r="FW62" s="389"/>
      <c r="FX62" s="389"/>
      <c r="FY62" s="666" t="s">
        <v>358</v>
      </c>
      <c r="FZ62" s="667">
        <v>72</v>
      </c>
      <c r="GA62" s="667">
        <v>30289506</v>
      </c>
      <c r="GB62" s="667">
        <v>35</v>
      </c>
      <c r="GC62" s="667" t="s">
        <v>3</v>
      </c>
      <c r="GD62" s="667">
        <v>18</v>
      </c>
      <c r="GE62" s="667">
        <v>1973</v>
      </c>
      <c r="GF62" s="667">
        <v>0</v>
      </c>
      <c r="GG62" s="667" t="s">
        <v>792</v>
      </c>
      <c r="GH62" s="667">
        <v>0</v>
      </c>
      <c r="GI62" s="667">
        <v>0</v>
      </c>
      <c r="GJ62" s="667" t="s">
        <v>792</v>
      </c>
      <c r="GK62" s="667">
        <v>0</v>
      </c>
      <c r="GL62" s="667" t="s">
        <v>781</v>
      </c>
      <c r="GM62" s="667" t="s">
        <v>782</v>
      </c>
      <c r="GN62" s="667">
        <v>66</v>
      </c>
      <c r="GO62" s="667" t="s">
        <v>783</v>
      </c>
      <c r="GP62" s="667">
        <v>0</v>
      </c>
      <c r="GQ62" s="667">
        <v>0</v>
      </c>
      <c r="GR62" s="667">
        <v>4</v>
      </c>
      <c r="GS62" s="667">
        <v>2</v>
      </c>
      <c r="GT62" s="667">
        <v>1</v>
      </c>
      <c r="GU62" s="667" t="s">
        <v>783</v>
      </c>
      <c r="GV62" s="667" t="s">
        <v>783</v>
      </c>
      <c r="GW62" s="667" t="s">
        <v>783</v>
      </c>
      <c r="GX62" s="667" t="s">
        <v>783</v>
      </c>
      <c r="GY62" s="667" t="s">
        <v>783</v>
      </c>
      <c r="GZ62" s="667">
        <v>1649</v>
      </c>
      <c r="HA62" s="667">
        <v>0.4</v>
      </c>
      <c r="HB62" s="667">
        <v>5</v>
      </c>
      <c r="HC62" s="667" t="s">
        <v>783</v>
      </c>
      <c r="HD62" s="667" t="s">
        <v>782</v>
      </c>
      <c r="HE62" s="667">
        <v>15</v>
      </c>
      <c r="HF62" s="667" t="s">
        <v>783</v>
      </c>
      <c r="HG62" s="667">
        <v>0</v>
      </c>
      <c r="HH62" s="667" t="s">
        <v>783</v>
      </c>
      <c r="HI62" s="667">
        <v>0</v>
      </c>
      <c r="HJ62" s="667">
        <v>1</v>
      </c>
      <c r="HK62" s="667">
        <v>45</v>
      </c>
      <c r="HL62" s="667" t="s">
        <v>784</v>
      </c>
      <c r="HM62" s="667" t="s">
        <v>785</v>
      </c>
      <c r="HN62" s="667" t="s">
        <v>783</v>
      </c>
      <c r="HO62" s="667" t="s">
        <v>783</v>
      </c>
      <c r="HP62" s="667" t="s">
        <v>783</v>
      </c>
      <c r="HQ62" s="667" t="s">
        <v>783</v>
      </c>
      <c r="HR62" s="667" t="s">
        <v>783</v>
      </c>
      <c r="HS62" s="667">
        <v>3980766</v>
      </c>
      <c r="HT62" s="667" t="s">
        <v>783</v>
      </c>
      <c r="HU62" s="667" t="s">
        <v>786</v>
      </c>
      <c r="HV62" s="667" t="s">
        <v>787</v>
      </c>
      <c r="HW62" s="667">
        <v>4</v>
      </c>
      <c r="HX62" s="667">
        <v>2014</v>
      </c>
      <c r="HY62" s="667">
        <v>63</v>
      </c>
      <c r="HZ62" s="667">
        <v>0</v>
      </c>
      <c r="IA62" s="667">
        <v>2112</v>
      </c>
      <c r="IB62" s="668">
        <v>41697.500081018516</v>
      </c>
      <c r="IC62" s="667" t="s">
        <v>788</v>
      </c>
      <c r="ID62" s="667">
        <v>3976288</v>
      </c>
      <c r="IE62" s="667">
        <v>2014</v>
      </c>
      <c r="IF62" s="667">
        <v>1712</v>
      </c>
      <c r="IG62" s="667" t="s">
        <v>783</v>
      </c>
      <c r="IH62" s="667" t="s">
        <v>783</v>
      </c>
      <c r="II62" s="667" t="s">
        <v>783</v>
      </c>
      <c r="IJ62" s="667" t="s">
        <v>783</v>
      </c>
      <c r="IK62" s="667" t="s">
        <v>783</v>
      </c>
      <c r="IL62" s="667" t="s">
        <v>783</v>
      </c>
      <c r="IM62" s="667" t="s">
        <v>783</v>
      </c>
      <c r="IN62" s="667" t="s">
        <v>783</v>
      </c>
      <c r="IO62" s="667" t="s">
        <v>783</v>
      </c>
      <c r="IP62" s="667">
        <v>1649</v>
      </c>
      <c r="IQ62" s="668">
        <v>37477.354571759257</v>
      </c>
      <c r="IR62" s="667">
        <v>4</v>
      </c>
      <c r="IS62" s="667" t="s">
        <v>793</v>
      </c>
      <c r="IT62" s="667">
        <v>1</v>
      </c>
      <c r="IU62" s="669">
        <v>41275</v>
      </c>
      <c r="IV62" s="667" t="s">
        <v>783</v>
      </c>
      <c r="IW62" s="667" t="s">
        <v>783</v>
      </c>
      <c r="IX62" s="667" t="s">
        <v>783</v>
      </c>
      <c r="IY62" s="667" t="s">
        <v>781</v>
      </c>
      <c r="IZ62" s="667">
        <v>45</v>
      </c>
      <c r="JA62" s="667" t="s">
        <v>789</v>
      </c>
      <c r="JB62" s="667" t="s">
        <v>783</v>
      </c>
      <c r="JC62" s="667" t="s">
        <v>783</v>
      </c>
      <c r="JD62" s="667" t="s">
        <v>783</v>
      </c>
      <c r="JE62" s="667">
        <v>329442</v>
      </c>
      <c r="JF62" s="667" t="s">
        <v>783</v>
      </c>
      <c r="JG62" s="667" t="s">
        <v>783</v>
      </c>
      <c r="JH62" s="667" t="s">
        <v>795</v>
      </c>
      <c r="JI62" s="667">
        <v>35</v>
      </c>
      <c r="JJ62" s="667" t="s">
        <v>783</v>
      </c>
      <c r="JK62" s="667" t="s">
        <v>783</v>
      </c>
      <c r="JL62" s="667" t="s">
        <v>783</v>
      </c>
      <c r="JM62" s="667" t="s">
        <v>790</v>
      </c>
      <c r="JN62" s="667">
        <v>4</v>
      </c>
      <c r="JO62" s="667">
        <v>1</v>
      </c>
      <c r="JP62" s="667" t="s">
        <v>783</v>
      </c>
      <c r="JQ62" s="667">
        <v>12683066</v>
      </c>
      <c r="JR62" s="667">
        <v>2013</v>
      </c>
      <c r="JS62" s="667">
        <v>12</v>
      </c>
      <c r="JT62" s="667" t="s">
        <v>783</v>
      </c>
      <c r="JU62" s="667" t="s">
        <v>783</v>
      </c>
      <c r="JV62" s="667" t="s">
        <v>888</v>
      </c>
      <c r="JW62" s="670">
        <v>2112.912296</v>
      </c>
      <c r="JX62">
        <f>JW62</f>
        <v>2112.912296</v>
      </c>
      <c r="JY62" s="225">
        <v>0.40017278333333334</v>
      </c>
    </row>
    <row r="63" spans="1:289" ht="16" thickBot="1">
      <c r="A63" s="905" t="s">
        <v>5</v>
      </c>
      <c r="B63" s="79">
        <f t="shared" si="0"/>
        <v>3</v>
      </c>
      <c r="C63" s="871" t="s">
        <v>11</v>
      </c>
      <c r="D63" s="489" t="s">
        <v>135</v>
      </c>
      <c r="E63" s="1129" t="s">
        <v>235</v>
      </c>
      <c r="F63" s="888">
        <v>0.35</v>
      </c>
      <c r="G63" s="120">
        <f t="shared" si="39"/>
        <v>50.279999999999994</v>
      </c>
      <c r="H63" s="47">
        <v>0.35</v>
      </c>
      <c r="I63" s="2"/>
      <c r="J63" s="29"/>
      <c r="K63" s="18"/>
      <c r="L63" s="5"/>
      <c r="M63" s="170">
        <v>1</v>
      </c>
      <c r="N63" s="71">
        <v>1</v>
      </c>
      <c r="O63" s="739">
        <v>3</v>
      </c>
      <c r="P63" s="1107">
        <f t="shared" si="51"/>
        <v>5</v>
      </c>
      <c r="Q63" s="1108">
        <f t="shared" si="48"/>
        <v>3</v>
      </c>
      <c r="R63" s="46"/>
      <c r="S63" s="3">
        <v>0.35</v>
      </c>
      <c r="T63" s="25"/>
      <c r="U63" s="219">
        <f t="shared" si="50"/>
        <v>26250</v>
      </c>
      <c r="V63" s="219" t="s">
        <v>642</v>
      </c>
      <c r="W63" s="1042">
        <f t="shared" si="40"/>
        <v>26250</v>
      </c>
      <c r="X63" s="537">
        <f t="shared" si="42"/>
        <v>10926.844444444445</v>
      </c>
      <c r="Y63" s="538">
        <f t="shared" si="2"/>
        <v>500</v>
      </c>
      <c r="Z63" s="1090">
        <f t="shared" si="3"/>
        <v>37676.844444444447</v>
      </c>
      <c r="AA63" s="1475">
        <f t="shared" si="43"/>
        <v>4684133.58431111</v>
      </c>
      <c r="AB63" s="1098"/>
      <c r="AC63" s="600">
        <v>4</v>
      </c>
      <c r="AD63" s="1056">
        <f t="shared" si="4"/>
        <v>4626.8444444444449</v>
      </c>
      <c r="AE63" s="1063">
        <v>0.25</v>
      </c>
      <c r="AF63" s="747">
        <f t="shared" si="5"/>
        <v>6300</v>
      </c>
      <c r="AG63" s="600"/>
      <c r="AH63" s="1056">
        <f t="shared" si="6"/>
        <v>0</v>
      </c>
      <c r="AI63" s="1070"/>
      <c r="AJ63" s="747">
        <f t="shared" si="7"/>
        <v>0</v>
      </c>
      <c r="AK63" s="1051"/>
      <c r="AL63" s="270">
        <v>0</v>
      </c>
      <c r="AM63" s="902"/>
      <c r="AN63" s="902">
        <v>2026</v>
      </c>
      <c r="AO63" s="18" t="str">
        <f t="shared" si="8"/>
        <v xml:space="preserve"> </v>
      </c>
      <c r="AP63" s="747" t="str">
        <f t="shared" si="9"/>
        <v xml:space="preserve"> </v>
      </c>
      <c r="AQ63" s="4" t="str">
        <f t="shared" si="10"/>
        <v xml:space="preserve"> </v>
      </c>
      <c r="AR63" s="747" t="str">
        <f t="shared" si="11"/>
        <v xml:space="preserve"> </v>
      </c>
      <c r="AS63" s="4" t="str">
        <f t="shared" si="12"/>
        <v xml:space="preserve"> </v>
      </c>
      <c r="AT63" s="747" t="str">
        <f t="shared" si="13"/>
        <v xml:space="preserve"> </v>
      </c>
      <c r="AU63" s="4" t="str">
        <f t="shared" si="14"/>
        <v xml:space="preserve"> </v>
      </c>
      <c r="AV63" s="747" t="str">
        <f t="shared" si="15"/>
        <v xml:space="preserve"> </v>
      </c>
      <c r="AW63" s="4" t="str">
        <f t="shared" si="16"/>
        <v xml:space="preserve"> </v>
      </c>
      <c r="AX63" s="747" t="str">
        <f t="shared" si="17"/>
        <v xml:space="preserve"> </v>
      </c>
      <c r="AY63" s="4" t="str">
        <f t="shared" si="18"/>
        <v xml:space="preserve"> </v>
      </c>
      <c r="AZ63" s="747" t="str">
        <f t="shared" si="19"/>
        <v xml:space="preserve"> </v>
      </c>
      <c r="BA63" s="4" t="str">
        <f t="shared" si="20"/>
        <v xml:space="preserve"> </v>
      </c>
      <c r="BB63" s="747" t="str">
        <f t="shared" si="21"/>
        <v xml:space="preserve"> </v>
      </c>
      <c r="BC63" s="4" t="str">
        <f t="shared" si="22"/>
        <v xml:space="preserve"> </v>
      </c>
      <c r="BD63" s="747" t="str">
        <f t="shared" si="23"/>
        <v xml:space="preserve"> </v>
      </c>
      <c r="BE63" s="4">
        <f t="shared" si="24"/>
        <v>0.35</v>
      </c>
      <c r="BF63" s="747">
        <f t="shared" si="25"/>
        <v>37676.844444444447</v>
      </c>
      <c r="BG63" s="4" t="str">
        <f t="shared" si="26"/>
        <v xml:space="preserve"> </v>
      </c>
      <c r="BH63" s="747" t="str">
        <f t="shared" si="27"/>
        <v xml:space="preserve"> </v>
      </c>
      <c r="BI63" s="4" t="str">
        <f t="shared" si="28"/>
        <v xml:space="preserve"> </v>
      </c>
      <c r="BJ63" s="747" t="str">
        <f t="shared" si="29"/>
        <v xml:space="preserve"> </v>
      </c>
      <c r="BK63" s="4" t="str">
        <f t="shared" si="30"/>
        <v xml:space="preserve"> </v>
      </c>
      <c r="BL63" s="747" t="str">
        <f t="shared" si="31"/>
        <v xml:space="preserve"> </v>
      </c>
      <c r="BM63" s="4" t="str">
        <f t="shared" si="32"/>
        <v xml:space="preserve"> </v>
      </c>
      <c r="BN63" s="747" t="str">
        <f t="shared" si="33"/>
        <v xml:space="preserve"> </v>
      </c>
      <c r="BO63" s="4" t="str">
        <f t="shared" si="34"/>
        <v xml:space="preserve"> </v>
      </c>
      <c r="BP63" s="747" t="str">
        <f t="shared" si="35"/>
        <v xml:space="preserve"> </v>
      </c>
      <c r="BQ63" s="4" t="str">
        <f t="shared" si="36"/>
        <v xml:space="preserve"> </v>
      </c>
      <c r="BR63" s="747" t="str">
        <f t="shared" si="37"/>
        <v xml:space="preserve"> </v>
      </c>
      <c r="BS63" s="133" t="s">
        <v>237</v>
      </c>
      <c r="BT63" s="133"/>
      <c r="BU63" s="389"/>
      <c r="BV63" s="389"/>
      <c r="BW63" s="389"/>
      <c r="BX63" s="389"/>
      <c r="BY63" s="389"/>
      <c r="BZ63" s="389"/>
      <c r="CA63" s="389"/>
      <c r="CB63" s="389"/>
      <c r="CC63" s="163">
        <f t="shared" si="38"/>
        <v>0</v>
      </c>
      <c r="CD63" s="389"/>
      <c r="CE63" s="389"/>
      <c r="CF63" s="389"/>
      <c r="CG63" s="389"/>
      <c r="CH63" s="389"/>
      <c r="CI63" s="389"/>
      <c r="CJ63" s="389"/>
      <c r="CK63" s="389"/>
      <c r="CL63" s="389"/>
      <c r="CM63" s="389"/>
      <c r="CN63" s="389"/>
      <c r="CO63" s="389"/>
      <c r="CP63" s="389"/>
      <c r="CQ63" s="389"/>
      <c r="CR63" s="389"/>
      <c r="CS63" s="389"/>
      <c r="CT63" s="389"/>
      <c r="CU63" s="389"/>
      <c r="CV63" s="389"/>
      <c r="CW63" s="389"/>
      <c r="CX63" s="389"/>
      <c r="CY63" s="389"/>
      <c r="CZ63" s="389"/>
      <c r="DA63" s="389"/>
      <c r="DB63" s="389"/>
      <c r="DC63" s="389"/>
      <c r="DD63" s="389"/>
      <c r="DE63" s="389"/>
      <c r="DF63" s="389"/>
      <c r="DG63" s="389"/>
      <c r="DH63" s="389"/>
      <c r="DI63" s="389"/>
      <c r="DJ63" s="389"/>
      <c r="DK63" s="389"/>
      <c r="DL63" s="389"/>
      <c r="DM63" s="389"/>
      <c r="DN63" s="389"/>
      <c r="DO63" s="389"/>
      <c r="DP63" s="389"/>
      <c r="DQ63" s="389"/>
      <c r="DR63" s="389"/>
      <c r="DS63" s="389"/>
      <c r="DT63" s="389"/>
      <c r="DU63" s="389"/>
      <c r="DV63" s="389"/>
      <c r="DW63" s="389"/>
      <c r="DX63" s="389"/>
      <c r="DY63" s="389"/>
      <c r="DZ63" s="389"/>
      <c r="EA63" s="389"/>
      <c r="EB63" s="389"/>
      <c r="EC63" s="389"/>
      <c r="ED63" s="389"/>
      <c r="EE63" s="389"/>
      <c r="EF63" s="389"/>
      <c r="EG63" s="389"/>
      <c r="EH63" s="389"/>
      <c r="EI63" s="389"/>
      <c r="EJ63" s="389"/>
      <c r="EK63" s="389"/>
      <c r="EL63" s="389"/>
      <c r="EM63" s="389"/>
      <c r="EN63" s="389"/>
      <c r="EO63" s="389"/>
      <c r="EP63" s="389"/>
      <c r="EQ63" s="389"/>
      <c r="ER63" s="389"/>
      <c r="ES63" s="389"/>
      <c r="ET63" s="389"/>
      <c r="EU63" s="389"/>
      <c r="EV63" s="389"/>
      <c r="EW63" s="389"/>
      <c r="EX63" s="389"/>
      <c r="EY63" s="389"/>
      <c r="EZ63" s="389"/>
      <c r="FA63" s="389"/>
      <c r="FB63" s="389"/>
      <c r="FC63" s="389"/>
      <c r="FD63" s="389"/>
      <c r="FE63" s="389"/>
      <c r="FF63" s="389"/>
      <c r="FG63" s="389"/>
      <c r="FH63" s="389"/>
      <c r="FI63" s="389"/>
      <c r="FJ63" s="389"/>
      <c r="FK63" s="389"/>
      <c r="FL63" s="389"/>
      <c r="FM63" s="389"/>
      <c r="FN63" s="389"/>
      <c r="FO63" s="389"/>
      <c r="FP63" s="389"/>
      <c r="FQ63" s="389"/>
      <c r="FR63" s="389"/>
      <c r="FS63" s="389"/>
      <c r="FT63" s="389"/>
      <c r="FU63" s="389"/>
      <c r="FV63" s="389"/>
      <c r="FW63" s="389"/>
      <c r="FX63" s="389"/>
      <c r="FY63" s="650" t="s">
        <v>428</v>
      </c>
      <c r="FZ63" s="651"/>
      <c r="GA63" s="651"/>
      <c r="GB63" s="651"/>
      <c r="GC63" s="651"/>
      <c r="GD63" s="651"/>
      <c r="GE63" s="651"/>
      <c r="GF63" s="651"/>
      <c r="GG63" s="651"/>
      <c r="GH63" s="651"/>
      <c r="GI63" s="651"/>
      <c r="GJ63" s="651"/>
      <c r="GK63" s="651"/>
      <c r="GL63" s="651"/>
      <c r="GM63" s="651"/>
      <c r="GN63" s="651"/>
      <c r="GO63" s="651"/>
      <c r="GP63" s="651"/>
      <c r="GQ63" s="651"/>
      <c r="GR63" s="651"/>
      <c r="GS63" s="651"/>
      <c r="GT63" s="651"/>
      <c r="GU63" s="651"/>
      <c r="GV63" s="651"/>
      <c r="GW63" s="651"/>
      <c r="GX63" s="651"/>
      <c r="GY63" s="651"/>
      <c r="GZ63" s="651"/>
      <c r="HA63" s="651"/>
      <c r="HB63" s="651"/>
      <c r="HC63" s="651"/>
      <c r="HD63" s="651"/>
      <c r="HE63" s="651"/>
      <c r="HF63" s="651"/>
      <c r="HG63" s="651"/>
      <c r="HH63" s="651"/>
      <c r="HI63" s="651"/>
      <c r="HJ63" s="651"/>
      <c r="HK63" s="651"/>
      <c r="HL63" s="651"/>
      <c r="HM63" s="651"/>
      <c r="HN63" s="651"/>
      <c r="HO63" s="651"/>
      <c r="HP63" s="651"/>
      <c r="HQ63" s="651"/>
      <c r="HR63" s="651"/>
      <c r="HS63" s="651"/>
      <c r="HT63" s="651"/>
      <c r="HU63" s="651"/>
      <c r="HV63" s="651"/>
      <c r="HW63" s="651"/>
      <c r="HX63" s="651"/>
      <c r="HY63" s="651"/>
      <c r="HZ63" s="651"/>
      <c r="IA63" s="651"/>
      <c r="IB63" s="652"/>
      <c r="IC63" s="651"/>
      <c r="ID63" s="651"/>
      <c r="IE63" s="651"/>
      <c r="IF63" s="651"/>
      <c r="IG63" s="651"/>
      <c r="IH63" s="651"/>
      <c r="II63" s="651"/>
      <c r="IJ63" s="651"/>
      <c r="IK63" s="651"/>
      <c r="IL63" s="651"/>
      <c r="IM63" s="651"/>
      <c r="IN63" s="651"/>
      <c r="IO63" s="651"/>
      <c r="IP63" s="651"/>
      <c r="IQ63" s="652"/>
      <c r="IR63" s="651"/>
      <c r="IS63" s="651"/>
      <c r="IT63" s="651"/>
      <c r="IU63" s="653"/>
      <c r="IV63" s="651"/>
      <c r="IW63" s="651"/>
      <c r="IX63" s="651"/>
      <c r="IY63" s="651"/>
      <c r="IZ63" s="651"/>
      <c r="JA63" s="651"/>
      <c r="JB63" s="651"/>
      <c r="JC63" s="651"/>
      <c r="JD63" s="651"/>
      <c r="JE63" s="651"/>
      <c r="JF63" s="651"/>
      <c r="JG63" s="651"/>
      <c r="JH63" s="651"/>
      <c r="JI63" s="651"/>
      <c r="JJ63" s="651"/>
      <c r="JK63" s="651"/>
      <c r="JL63" s="651"/>
      <c r="JM63" s="651"/>
      <c r="JN63" s="651"/>
      <c r="JO63" s="651"/>
      <c r="JP63" s="651"/>
      <c r="JQ63" s="651"/>
      <c r="JR63" s="651"/>
      <c r="JS63" s="651"/>
      <c r="JT63" s="651"/>
      <c r="JU63" s="651"/>
      <c r="JV63" s="651"/>
      <c r="JW63" s="654"/>
      <c r="JY63" s="371"/>
    </row>
    <row r="64" spans="1:289" ht="16" thickBot="1">
      <c r="A64" s="905" t="s">
        <v>5</v>
      </c>
      <c r="B64" s="79">
        <f t="shared" si="0"/>
        <v>3</v>
      </c>
      <c r="C64" s="871" t="s">
        <v>16</v>
      </c>
      <c r="D64" s="489" t="s">
        <v>192</v>
      </c>
      <c r="E64" s="1129" t="s">
        <v>45</v>
      </c>
      <c r="F64" s="888">
        <v>0.41</v>
      </c>
      <c r="G64" s="120">
        <f t="shared" si="39"/>
        <v>50.689999999999991</v>
      </c>
      <c r="H64" s="49">
        <v>0.41</v>
      </c>
      <c r="I64" s="2"/>
      <c r="J64" s="29"/>
      <c r="K64" s="18"/>
      <c r="L64" s="5"/>
      <c r="M64" s="170">
        <v>1</v>
      </c>
      <c r="N64" s="71">
        <v>1</v>
      </c>
      <c r="O64" s="739">
        <v>3</v>
      </c>
      <c r="P64" s="1107">
        <f t="shared" si="51"/>
        <v>5</v>
      </c>
      <c r="Q64" s="1108">
        <f t="shared" si="48"/>
        <v>3</v>
      </c>
      <c r="R64" s="30"/>
      <c r="S64" s="3">
        <f>H64</f>
        <v>0.41</v>
      </c>
      <c r="T64" s="25"/>
      <c r="U64" s="219">
        <f t="shared" si="50"/>
        <v>30749.999999999996</v>
      </c>
      <c r="V64" s="219" t="s">
        <v>642</v>
      </c>
      <c r="W64" s="1042">
        <f t="shared" si="40"/>
        <v>30749.999999999996</v>
      </c>
      <c r="X64" s="537">
        <f t="shared" si="42"/>
        <v>10000</v>
      </c>
      <c r="Y64" s="538">
        <f t="shared" si="2"/>
        <v>500</v>
      </c>
      <c r="Z64" s="1090">
        <f t="shared" si="3"/>
        <v>41250</v>
      </c>
      <c r="AA64" s="1475">
        <f t="shared" si="43"/>
        <v>4725383.58431111</v>
      </c>
      <c r="AB64" s="1098"/>
      <c r="AC64" s="600"/>
      <c r="AD64" s="1056">
        <f t="shared" si="4"/>
        <v>0</v>
      </c>
      <c r="AE64" s="1063"/>
      <c r="AF64" s="747">
        <f t="shared" si="5"/>
        <v>0</v>
      </c>
      <c r="AG64" s="600"/>
      <c r="AH64" s="1056">
        <f t="shared" si="6"/>
        <v>0</v>
      </c>
      <c r="AI64" s="1070" t="s">
        <v>350</v>
      </c>
      <c r="AJ64" s="747">
        <f t="shared" si="7"/>
        <v>10000</v>
      </c>
      <c r="AK64" s="1051"/>
      <c r="AL64" s="270">
        <v>0</v>
      </c>
      <c r="AM64" s="902"/>
      <c r="AN64" s="902">
        <v>2026</v>
      </c>
      <c r="AO64" s="18" t="str">
        <f t="shared" si="8"/>
        <v xml:space="preserve"> </v>
      </c>
      <c r="AP64" s="747" t="str">
        <f t="shared" si="9"/>
        <v xml:space="preserve"> </v>
      </c>
      <c r="AQ64" s="4" t="str">
        <f t="shared" si="10"/>
        <v xml:space="preserve"> </v>
      </c>
      <c r="AR64" s="747" t="str">
        <f t="shared" si="11"/>
        <v xml:space="preserve"> </v>
      </c>
      <c r="AS64" s="4" t="str">
        <f t="shared" si="12"/>
        <v xml:space="preserve"> </v>
      </c>
      <c r="AT64" s="747" t="str">
        <f t="shared" si="13"/>
        <v xml:space="preserve"> </v>
      </c>
      <c r="AU64" s="4" t="str">
        <f t="shared" si="14"/>
        <v xml:space="preserve"> </v>
      </c>
      <c r="AV64" s="747" t="str">
        <f t="shared" si="15"/>
        <v xml:space="preserve"> </v>
      </c>
      <c r="AW64" s="4" t="str">
        <f t="shared" si="16"/>
        <v xml:space="preserve"> </v>
      </c>
      <c r="AX64" s="747" t="str">
        <f t="shared" si="17"/>
        <v xml:space="preserve"> </v>
      </c>
      <c r="AY64" s="4" t="str">
        <f t="shared" si="18"/>
        <v xml:space="preserve"> </v>
      </c>
      <c r="AZ64" s="747" t="str">
        <f t="shared" si="19"/>
        <v xml:space="preserve"> </v>
      </c>
      <c r="BA64" s="4" t="str">
        <f t="shared" si="20"/>
        <v xml:space="preserve"> </v>
      </c>
      <c r="BB64" s="747" t="str">
        <f t="shared" si="21"/>
        <v xml:space="preserve"> </v>
      </c>
      <c r="BC64" s="4" t="str">
        <f t="shared" si="22"/>
        <v xml:space="preserve"> </v>
      </c>
      <c r="BD64" s="747" t="str">
        <f t="shared" si="23"/>
        <v xml:space="preserve"> </v>
      </c>
      <c r="BE64" s="4">
        <f t="shared" si="24"/>
        <v>0.41</v>
      </c>
      <c r="BF64" s="747">
        <f t="shared" si="25"/>
        <v>41250</v>
      </c>
      <c r="BG64" s="4" t="str">
        <f t="shared" si="26"/>
        <v xml:space="preserve"> </v>
      </c>
      <c r="BH64" s="747" t="str">
        <f t="shared" si="27"/>
        <v xml:space="preserve"> </v>
      </c>
      <c r="BI64" s="4" t="str">
        <f t="shared" si="28"/>
        <v xml:space="preserve"> </v>
      </c>
      <c r="BJ64" s="747" t="str">
        <f t="shared" si="29"/>
        <v xml:space="preserve"> </v>
      </c>
      <c r="BK64" s="4" t="str">
        <f t="shared" si="30"/>
        <v xml:space="preserve"> </v>
      </c>
      <c r="BL64" s="747" t="str">
        <f t="shared" si="31"/>
        <v xml:space="preserve"> </v>
      </c>
      <c r="BM64" s="4" t="str">
        <f t="shared" si="32"/>
        <v xml:space="preserve"> </v>
      </c>
      <c r="BN64" s="747" t="str">
        <f t="shared" si="33"/>
        <v xml:space="preserve"> </v>
      </c>
      <c r="BO64" s="4" t="str">
        <f t="shared" si="34"/>
        <v xml:space="preserve"> </v>
      </c>
      <c r="BP64" s="747" t="str">
        <f t="shared" si="35"/>
        <v xml:space="preserve"> </v>
      </c>
      <c r="BQ64" s="4" t="str">
        <f t="shared" si="36"/>
        <v xml:space="preserve"> </v>
      </c>
      <c r="BR64" s="747" t="str">
        <f t="shared" si="37"/>
        <v xml:space="preserve"> </v>
      </c>
      <c r="BS64" s="133"/>
      <c r="BT64" s="133"/>
      <c r="BU64" s="389"/>
      <c r="BV64" s="389"/>
      <c r="BW64" s="389"/>
      <c r="BX64" s="389"/>
      <c r="BY64" s="389"/>
      <c r="BZ64" s="389"/>
      <c r="CA64" s="389"/>
      <c r="CB64" s="389"/>
      <c r="CC64" s="163">
        <f t="shared" si="38"/>
        <v>0</v>
      </c>
      <c r="CD64" s="389"/>
      <c r="CE64" s="389"/>
      <c r="CF64" s="389"/>
      <c r="CG64" s="389"/>
      <c r="CH64" s="389"/>
      <c r="CI64" s="389"/>
      <c r="CJ64" s="389"/>
      <c r="CK64" s="389"/>
      <c r="CL64" s="389"/>
      <c r="CM64" s="389"/>
      <c r="CN64" s="389"/>
      <c r="CO64" s="389"/>
      <c r="CP64" s="389"/>
      <c r="CQ64" s="389"/>
      <c r="CR64" s="389"/>
      <c r="CS64" s="389"/>
      <c r="CT64" s="389"/>
      <c r="CU64" s="389"/>
      <c r="CV64" s="389"/>
      <c r="CW64" s="389"/>
      <c r="CX64" s="389"/>
      <c r="CY64" s="389"/>
      <c r="CZ64" s="389"/>
      <c r="DA64" s="389"/>
      <c r="DB64" s="389"/>
      <c r="DC64" s="389"/>
      <c r="DD64" s="389"/>
      <c r="DE64" s="389"/>
      <c r="DF64" s="389"/>
      <c r="DG64" s="389"/>
      <c r="DH64" s="389"/>
      <c r="DI64" s="389"/>
      <c r="DJ64" s="389"/>
      <c r="DK64" s="389"/>
      <c r="DL64" s="389"/>
      <c r="DM64" s="389"/>
      <c r="DN64" s="389"/>
      <c r="DO64" s="389"/>
      <c r="DP64" s="389"/>
      <c r="DQ64" s="389"/>
      <c r="DR64" s="389"/>
      <c r="DS64" s="389"/>
      <c r="DT64" s="389"/>
      <c r="DU64" s="389"/>
      <c r="DV64" s="389"/>
      <c r="DW64" s="389"/>
      <c r="DX64" s="389"/>
      <c r="DY64" s="389"/>
      <c r="DZ64" s="389"/>
      <c r="EA64" s="389"/>
      <c r="EB64" s="389"/>
      <c r="EC64" s="389"/>
      <c r="ED64" s="389"/>
      <c r="EE64" s="389"/>
      <c r="EF64" s="389"/>
      <c r="EG64" s="389"/>
      <c r="EH64" s="389"/>
      <c r="EI64" s="389"/>
      <c r="EJ64" s="389"/>
      <c r="EK64" s="389"/>
      <c r="EL64" s="389"/>
      <c r="EM64" s="389"/>
      <c r="EN64" s="389"/>
      <c r="EO64" s="389"/>
      <c r="EP64" s="389"/>
      <c r="EQ64" s="389"/>
      <c r="ER64" s="389"/>
      <c r="ES64" s="389"/>
      <c r="ET64" s="389"/>
      <c r="EU64" s="389"/>
      <c r="EV64" s="389"/>
      <c r="EW64" s="389"/>
      <c r="EX64" s="389"/>
      <c r="EY64" s="389"/>
      <c r="EZ64" s="389"/>
      <c r="FA64" s="389"/>
      <c r="FB64" s="389"/>
      <c r="FC64" s="389"/>
      <c r="FD64" s="389"/>
      <c r="FE64" s="389"/>
      <c r="FF64" s="389"/>
      <c r="FG64" s="389"/>
      <c r="FH64" s="389"/>
      <c r="FI64" s="389"/>
      <c r="FJ64" s="389"/>
      <c r="FK64" s="389"/>
      <c r="FL64" s="389"/>
      <c r="FM64" s="389"/>
      <c r="FN64" s="389"/>
      <c r="FO64" s="389"/>
      <c r="FP64" s="389"/>
      <c r="FQ64" s="389"/>
      <c r="FR64" s="389"/>
      <c r="FS64" s="389"/>
      <c r="FT64" s="389"/>
      <c r="FU64" s="389"/>
      <c r="FV64" s="389"/>
      <c r="FW64" s="389"/>
      <c r="FX64" s="389"/>
      <c r="FY64" s="685" t="s">
        <v>374</v>
      </c>
      <c r="FZ64" s="686">
        <v>255</v>
      </c>
      <c r="GA64" s="686">
        <v>28092682</v>
      </c>
      <c r="GB64" s="686">
        <v>40</v>
      </c>
      <c r="GC64" s="686" t="s">
        <v>779</v>
      </c>
      <c r="GD64" s="686">
        <v>22</v>
      </c>
      <c r="GE64" s="686">
        <v>2012</v>
      </c>
      <c r="GF64" s="686">
        <v>1</v>
      </c>
      <c r="GG64" s="686" t="s">
        <v>780</v>
      </c>
      <c r="GH64" s="686">
        <v>1</v>
      </c>
      <c r="GI64" s="686">
        <v>1</v>
      </c>
      <c r="GJ64" s="686" t="s">
        <v>780</v>
      </c>
      <c r="GK64" s="686">
        <v>1</v>
      </c>
      <c r="GL64" s="686" t="s">
        <v>781</v>
      </c>
      <c r="GM64" s="686" t="s">
        <v>782</v>
      </c>
      <c r="GN64" s="686">
        <v>66</v>
      </c>
      <c r="GO64" s="686" t="s">
        <v>783</v>
      </c>
      <c r="GP64" s="686">
        <v>0</v>
      </c>
      <c r="GQ64" s="686">
        <v>0</v>
      </c>
      <c r="GR64" s="686">
        <v>4</v>
      </c>
      <c r="GS64" s="686">
        <v>2</v>
      </c>
      <c r="GT64" s="686" t="s">
        <v>783</v>
      </c>
      <c r="GU64" s="686" t="s">
        <v>783</v>
      </c>
      <c r="GV64" s="686" t="s">
        <v>783</v>
      </c>
      <c r="GW64" s="686" t="s">
        <v>783</v>
      </c>
      <c r="GX64" s="686" t="s">
        <v>783</v>
      </c>
      <c r="GY64" s="686" t="s">
        <v>783</v>
      </c>
      <c r="GZ64" s="686">
        <v>1649</v>
      </c>
      <c r="HA64" s="686">
        <v>0.12</v>
      </c>
      <c r="HB64" s="686">
        <v>5</v>
      </c>
      <c r="HC64" s="686" t="s">
        <v>783</v>
      </c>
      <c r="HD64" s="686" t="s">
        <v>782</v>
      </c>
      <c r="HE64" s="686">
        <v>15</v>
      </c>
      <c r="HF64" s="686" t="s">
        <v>783</v>
      </c>
      <c r="HG64" s="686">
        <v>0</v>
      </c>
      <c r="HH64" s="686" t="s">
        <v>783</v>
      </c>
      <c r="HI64" s="686">
        <v>0</v>
      </c>
      <c r="HJ64" s="686">
        <v>1</v>
      </c>
      <c r="HK64" s="686">
        <v>45</v>
      </c>
      <c r="HL64" s="686" t="s">
        <v>784</v>
      </c>
      <c r="HM64" s="686" t="s">
        <v>785</v>
      </c>
      <c r="HN64" s="686" t="s">
        <v>783</v>
      </c>
      <c r="HO64" s="686" t="s">
        <v>783</v>
      </c>
      <c r="HP64" s="686" t="s">
        <v>783</v>
      </c>
      <c r="HQ64" s="686" t="s">
        <v>783</v>
      </c>
      <c r="HR64" s="686" t="s">
        <v>783</v>
      </c>
      <c r="HS64" s="686">
        <v>3976306</v>
      </c>
      <c r="HT64" s="686" t="s">
        <v>783</v>
      </c>
      <c r="HU64" s="686" t="s">
        <v>786</v>
      </c>
      <c r="HV64" s="686" t="s">
        <v>787</v>
      </c>
      <c r="HW64" s="686">
        <v>4</v>
      </c>
      <c r="HX64" s="686">
        <v>2013</v>
      </c>
      <c r="HY64" s="686">
        <v>63</v>
      </c>
      <c r="HZ64" s="686">
        <v>0</v>
      </c>
      <c r="IA64" s="686">
        <v>634</v>
      </c>
      <c r="IB64" s="687">
        <v>41358.405266203707</v>
      </c>
      <c r="IC64" s="686" t="s">
        <v>788</v>
      </c>
      <c r="ID64" s="686">
        <v>3980784</v>
      </c>
      <c r="IE64" s="686">
        <v>2013</v>
      </c>
      <c r="IF64" s="686">
        <v>1712</v>
      </c>
      <c r="IG64" s="686" t="s">
        <v>783</v>
      </c>
      <c r="IH64" s="686" t="s">
        <v>783</v>
      </c>
      <c r="II64" s="686" t="s">
        <v>783</v>
      </c>
      <c r="IJ64" s="686" t="s">
        <v>783</v>
      </c>
      <c r="IK64" s="686" t="s">
        <v>783</v>
      </c>
      <c r="IL64" s="686" t="s">
        <v>783</v>
      </c>
      <c r="IM64" s="686" t="s">
        <v>783</v>
      </c>
      <c r="IN64" s="686" t="s">
        <v>783</v>
      </c>
      <c r="IO64" s="686" t="s">
        <v>783</v>
      </c>
      <c r="IP64" s="686">
        <v>1649</v>
      </c>
      <c r="IQ64" s="687">
        <v>38943.586608796293</v>
      </c>
      <c r="IR64" s="686" t="s">
        <v>783</v>
      </c>
      <c r="IS64" s="686" t="s">
        <v>783</v>
      </c>
      <c r="IT64" s="686" t="s">
        <v>783</v>
      </c>
      <c r="IU64" s="686" t="s">
        <v>783</v>
      </c>
      <c r="IV64" s="686" t="s">
        <v>783</v>
      </c>
      <c r="IW64" s="686" t="s">
        <v>783</v>
      </c>
      <c r="IX64" s="686" t="s">
        <v>783</v>
      </c>
      <c r="IY64" s="686" t="s">
        <v>781</v>
      </c>
      <c r="IZ64" s="686">
        <v>45</v>
      </c>
      <c r="JA64" s="686" t="s">
        <v>789</v>
      </c>
      <c r="JB64" s="686" t="s">
        <v>783</v>
      </c>
      <c r="JC64" s="686" t="s">
        <v>783</v>
      </c>
      <c r="JD64" s="686" t="s">
        <v>783</v>
      </c>
      <c r="JE64" s="686">
        <v>329394</v>
      </c>
      <c r="JF64" s="686" t="s">
        <v>783</v>
      </c>
      <c r="JG64" s="686" t="s">
        <v>783</v>
      </c>
      <c r="JH64" s="686" t="s">
        <v>783</v>
      </c>
      <c r="JI64" s="686" t="s">
        <v>783</v>
      </c>
      <c r="JJ64" s="686" t="s">
        <v>783</v>
      </c>
      <c r="JK64" s="686" t="s">
        <v>783</v>
      </c>
      <c r="JL64" s="686" t="s">
        <v>783</v>
      </c>
      <c r="JM64" s="686" t="s">
        <v>790</v>
      </c>
      <c r="JN64" s="686">
        <v>4</v>
      </c>
      <c r="JO64" s="686">
        <v>2</v>
      </c>
      <c r="JP64" s="686" t="s">
        <v>783</v>
      </c>
      <c r="JQ64" s="686">
        <v>10711928</v>
      </c>
      <c r="JR64" s="686">
        <v>2011</v>
      </c>
      <c r="JS64" s="686">
        <v>3</v>
      </c>
      <c r="JT64" s="686" t="s">
        <v>783</v>
      </c>
      <c r="JU64" s="686" t="s">
        <v>783</v>
      </c>
      <c r="JV64" s="686" t="s">
        <v>824</v>
      </c>
      <c r="JW64" s="688">
        <v>606.72744499999999</v>
      </c>
      <c r="JX64">
        <f>SUM(JW64:JW64)</f>
        <v>606.72744499999999</v>
      </c>
      <c r="JY64" s="225">
        <v>0.24752887803030302</v>
      </c>
    </row>
    <row r="65" spans="1:286" ht="16" thickBot="1">
      <c r="A65" s="905" t="s">
        <v>5</v>
      </c>
      <c r="B65" s="79">
        <f t="shared" si="0"/>
        <v>3</v>
      </c>
      <c r="C65" s="871" t="s">
        <v>196</v>
      </c>
      <c r="D65" s="489" t="s">
        <v>185</v>
      </c>
      <c r="E65" s="1129" t="s">
        <v>34</v>
      </c>
      <c r="F65" s="888">
        <v>0.25</v>
      </c>
      <c r="G65" s="120">
        <f t="shared" si="39"/>
        <v>50.939999999999991</v>
      </c>
      <c r="H65" s="51">
        <v>0.25</v>
      </c>
      <c r="I65" s="2"/>
      <c r="J65" s="29"/>
      <c r="K65" s="18"/>
      <c r="L65" s="5"/>
      <c r="M65" s="170">
        <v>1</v>
      </c>
      <c r="N65" s="71">
        <v>1</v>
      </c>
      <c r="O65" s="739">
        <v>2</v>
      </c>
      <c r="P65" s="1107">
        <f t="shared" si="51"/>
        <v>4</v>
      </c>
      <c r="Q65" s="1108">
        <f t="shared" si="48"/>
        <v>2</v>
      </c>
      <c r="R65" s="51"/>
      <c r="S65" s="547">
        <f>H65</f>
        <v>0.25</v>
      </c>
      <c r="T65" s="25"/>
      <c r="U65" s="219">
        <f t="shared" si="50"/>
        <v>18750</v>
      </c>
      <c r="V65" s="219" t="s">
        <v>642</v>
      </c>
      <c r="W65" s="1042">
        <f t="shared" si="40"/>
        <v>18750</v>
      </c>
      <c r="X65" s="537">
        <f t="shared" si="42"/>
        <v>5104.8888888888887</v>
      </c>
      <c r="Y65" s="538">
        <f t="shared" si="2"/>
        <v>500</v>
      </c>
      <c r="Z65" s="1090">
        <f t="shared" si="3"/>
        <v>24354.888888888891</v>
      </c>
      <c r="AA65" s="1475">
        <f t="shared" si="43"/>
        <v>4749738.473199999</v>
      </c>
      <c r="AB65" s="1098"/>
      <c r="AC65" s="600">
        <v>4</v>
      </c>
      <c r="AD65" s="1056">
        <f t="shared" si="4"/>
        <v>3304.8888888888887</v>
      </c>
      <c r="AE65" s="1063">
        <v>0.1</v>
      </c>
      <c r="AF65" s="747">
        <f t="shared" si="5"/>
        <v>1800</v>
      </c>
      <c r="AG65" s="600"/>
      <c r="AH65" s="1056">
        <f t="shared" si="6"/>
        <v>0</v>
      </c>
      <c r="AI65" s="1070"/>
      <c r="AJ65" s="747">
        <f t="shared" si="7"/>
        <v>0</v>
      </c>
      <c r="AK65" s="1051"/>
      <c r="AL65" s="270">
        <v>0</v>
      </c>
      <c r="AM65" s="902"/>
      <c r="AN65" s="902">
        <v>2026</v>
      </c>
      <c r="AO65" s="18" t="str">
        <f t="shared" si="8"/>
        <v xml:space="preserve"> </v>
      </c>
      <c r="AP65" s="747" t="str">
        <f t="shared" si="9"/>
        <v xml:space="preserve"> </v>
      </c>
      <c r="AQ65" s="4" t="str">
        <f t="shared" si="10"/>
        <v xml:space="preserve"> </v>
      </c>
      <c r="AR65" s="747" t="str">
        <f t="shared" si="11"/>
        <v xml:space="preserve"> </v>
      </c>
      <c r="AS65" s="4" t="str">
        <f t="shared" si="12"/>
        <v xml:space="preserve"> </v>
      </c>
      <c r="AT65" s="747" t="str">
        <f t="shared" si="13"/>
        <v xml:space="preserve"> </v>
      </c>
      <c r="AU65" s="4" t="str">
        <f t="shared" si="14"/>
        <v xml:space="preserve"> </v>
      </c>
      <c r="AV65" s="747" t="str">
        <f t="shared" si="15"/>
        <v xml:space="preserve"> </v>
      </c>
      <c r="AW65" s="4" t="str">
        <f t="shared" si="16"/>
        <v xml:space="preserve"> </v>
      </c>
      <c r="AX65" s="747" t="str">
        <f t="shared" si="17"/>
        <v xml:space="preserve"> </v>
      </c>
      <c r="AY65" s="4" t="str">
        <f t="shared" si="18"/>
        <v xml:space="preserve"> </v>
      </c>
      <c r="AZ65" s="747" t="str">
        <f t="shared" si="19"/>
        <v xml:space="preserve"> </v>
      </c>
      <c r="BA65" s="4" t="str">
        <f t="shared" si="20"/>
        <v xml:space="preserve"> </v>
      </c>
      <c r="BB65" s="747" t="str">
        <f t="shared" si="21"/>
        <v xml:space="preserve"> </v>
      </c>
      <c r="BC65" s="4" t="str">
        <f t="shared" si="22"/>
        <v xml:space="preserve"> </v>
      </c>
      <c r="BD65" s="747" t="str">
        <f t="shared" si="23"/>
        <v xml:space="preserve"> </v>
      </c>
      <c r="BE65" s="4">
        <f t="shared" si="24"/>
        <v>0.25</v>
      </c>
      <c r="BF65" s="747">
        <f t="shared" si="25"/>
        <v>24354.888888888891</v>
      </c>
      <c r="BG65" s="4" t="str">
        <f t="shared" si="26"/>
        <v xml:space="preserve"> </v>
      </c>
      <c r="BH65" s="747" t="str">
        <f t="shared" si="27"/>
        <v xml:space="preserve"> </v>
      </c>
      <c r="BI65" s="4" t="str">
        <f t="shared" si="28"/>
        <v xml:space="preserve"> </v>
      </c>
      <c r="BJ65" s="747" t="str">
        <f t="shared" si="29"/>
        <v xml:space="preserve"> </v>
      </c>
      <c r="BK65" s="4" t="str">
        <f t="shared" si="30"/>
        <v xml:space="preserve"> </v>
      </c>
      <c r="BL65" s="747" t="str">
        <f t="shared" si="31"/>
        <v xml:space="preserve"> </v>
      </c>
      <c r="BM65" s="4" t="str">
        <f t="shared" si="32"/>
        <v xml:space="preserve"> </v>
      </c>
      <c r="BN65" s="747" t="str">
        <f t="shared" si="33"/>
        <v xml:space="preserve"> </v>
      </c>
      <c r="BO65" s="4" t="str">
        <f t="shared" si="34"/>
        <v xml:space="preserve"> </v>
      </c>
      <c r="BP65" s="747" t="str">
        <f t="shared" si="35"/>
        <v xml:space="preserve"> </v>
      </c>
      <c r="BQ65" s="4" t="str">
        <f t="shared" si="36"/>
        <v xml:space="preserve"> </v>
      </c>
      <c r="BR65" s="747" t="str">
        <f t="shared" si="37"/>
        <v xml:space="preserve"> </v>
      </c>
      <c r="BS65" s="133"/>
      <c r="BT65" s="133"/>
      <c r="BU65" s="389"/>
      <c r="BV65" s="389"/>
      <c r="BW65" s="389"/>
      <c r="BX65" s="389"/>
      <c r="BY65" s="389"/>
      <c r="BZ65" s="389"/>
      <c r="CA65" s="389"/>
      <c r="CB65" s="389"/>
      <c r="CC65" s="163">
        <f t="shared" si="38"/>
        <v>0</v>
      </c>
      <c r="CD65" s="389"/>
      <c r="CE65" s="389"/>
      <c r="CF65" s="389"/>
      <c r="CG65" s="389"/>
      <c r="CH65" s="389"/>
      <c r="CI65" s="389"/>
      <c r="CJ65" s="389"/>
      <c r="CK65" s="389"/>
      <c r="CL65" s="389"/>
      <c r="CM65" s="389"/>
      <c r="CN65" s="389"/>
      <c r="CO65" s="389"/>
      <c r="CP65" s="389"/>
      <c r="CQ65" s="389"/>
      <c r="CR65" s="389"/>
      <c r="CS65" s="389"/>
      <c r="CT65" s="389"/>
      <c r="CU65" s="389"/>
      <c r="CV65" s="389"/>
      <c r="CW65" s="389"/>
      <c r="CX65" s="389"/>
      <c r="CY65" s="389"/>
      <c r="CZ65" s="389"/>
      <c r="DA65" s="389"/>
      <c r="DB65" s="389"/>
      <c r="DC65" s="389"/>
      <c r="DD65" s="389"/>
      <c r="DE65" s="389"/>
      <c r="DF65" s="389"/>
      <c r="DG65" s="389"/>
      <c r="DH65" s="389"/>
      <c r="DI65" s="389"/>
      <c r="DJ65" s="389"/>
      <c r="DK65" s="389"/>
      <c r="DL65" s="389"/>
      <c r="DM65" s="389"/>
      <c r="DN65" s="389"/>
      <c r="DO65" s="389"/>
      <c r="DP65" s="389"/>
      <c r="DQ65" s="389"/>
      <c r="DR65" s="389"/>
      <c r="DS65" s="389"/>
      <c r="DT65" s="389"/>
      <c r="DU65" s="389"/>
      <c r="DV65" s="389"/>
      <c r="DW65" s="389"/>
      <c r="DX65" s="389"/>
      <c r="DY65" s="389"/>
      <c r="DZ65" s="389"/>
      <c r="EA65" s="389"/>
      <c r="EB65" s="389"/>
      <c r="EC65" s="389"/>
      <c r="ED65" s="389"/>
      <c r="EE65" s="389"/>
      <c r="EF65" s="389"/>
      <c r="EG65" s="389"/>
      <c r="EH65" s="389"/>
      <c r="EI65" s="389"/>
      <c r="EJ65" s="389"/>
      <c r="EK65" s="389"/>
      <c r="EL65" s="389"/>
      <c r="EM65" s="389"/>
      <c r="EN65" s="389"/>
      <c r="EO65" s="389"/>
      <c r="EP65" s="389"/>
      <c r="EQ65" s="389"/>
      <c r="ER65" s="389"/>
      <c r="ES65" s="389"/>
      <c r="ET65" s="389"/>
      <c r="EU65" s="389"/>
      <c r="EV65" s="389"/>
      <c r="EW65" s="389"/>
      <c r="EX65" s="389"/>
      <c r="EY65" s="389"/>
      <c r="EZ65" s="389"/>
      <c r="FA65" s="389"/>
      <c r="FB65" s="389"/>
      <c r="FC65" s="389"/>
      <c r="FD65" s="389"/>
      <c r="FE65" s="389"/>
      <c r="FF65" s="389"/>
      <c r="FG65" s="389"/>
      <c r="FH65" s="389"/>
      <c r="FI65" s="389"/>
      <c r="FJ65" s="389"/>
      <c r="FK65" s="389"/>
      <c r="FL65" s="389"/>
      <c r="FM65" s="389"/>
      <c r="FN65" s="389"/>
      <c r="FO65" s="389"/>
      <c r="FP65" s="389"/>
      <c r="FQ65" s="389"/>
      <c r="FR65" s="389"/>
      <c r="FS65" s="389"/>
      <c r="FT65" s="389"/>
      <c r="FU65" s="389"/>
      <c r="FV65" s="389"/>
      <c r="FW65" s="389"/>
      <c r="FX65" s="389"/>
      <c r="FY65" s="655" t="s">
        <v>350</v>
      </c>
      <c r="FZ65" s="656">
        <v>175</v>
      </c>
      <c r="GA65" s="656">
        <v>30055531</v>
      </c>
      <c r="GB65" s="656">
        <v>35</v>
      </c>
      <c r="GC65" s="656" t="s">
        <v>3</v>
      </c>
      <c r="GD65" s="656">
        <v>16</v>
      </c>
      <c r="GE65" s="656">
        <v>1970</v>
      </c>
      <c r="GF65" s="656">
        <v>0</v>
      </c>
      <c r="GG65" s="656" t="s">
        <v>792</v>
      </c>
      <c r="GH65" s="656">
        <v>0</v>
      </c>
      <c r="GI65" s="656">
        <v>0</v>
      </c>
      <c r="GJ65" s="656" t="s">
        <v>792</v>
      </c>
      <c r="GK65" s="656">
        <v>0</v>
      </c>
      <c r="GL65" s="656" t="s">
        <v>781</v>
      </c>
      <c r="GM65" s="656" t="s">
        <v>782</v>
      </c>
      <c r="GN65" s="656">
        <v>50</v>
      </c>
      <c r="GO65" s="656" t="s">
        <v>783</v>
      </c>
      <c r="GP65" s="656">
        <v>0</v>
      </c>
      <c r="GQ65" s="656">
        <v>0</v>
      </c>
      <c r="GR65" s="656">
        <v>4</v>
      </c>
      <c r="GS65" s="656">
        <v>2</v>
      </c>
      <c r="GT65" s="656">
        <v>2</v>
      </c>
      <c r="GU65" s="656" t="s">
        <v>783</v>
      </c>
      <c r="GV65" s="656" t="s">
        <v>783</v>
      </c>
      <c r="GW65" s="656" t="s">
        <v>783</v>
      </c>
      <c r="GX65" s="656" t="s">
        <v>783</v>
      </c>
      <c r="GY65" s="656" t="s">
        <v>783</v>
      </c>
      <c r="GZ65" s="656">
        <v>1649</v>
      </c>
      <c r="HA65" s="656">
        <v>0.55000000000000004</v>
      </c>
      <c r="HB65" s="656">
        <v>5</v>
      </c>
      <c r="HC65" s="656" t="s">
        <v>783</v>
      </c>
      <c r="HD65" s="656" t="s">
        <v>782</v>
      </c>
      <c r="HE65" s="656">
        <v>15</v>
      </c>
      <c r="HF65" s="656" t="s">
        <v>783</v>
      </c>
      <c r="HG65" s="656">
        <v>0</v>
      </c>
      <c r="HH65" s="656" t="s">
        <v>783</v>
      </c>
      <c r="HI65" s="656">
        <v>0</v>
      </c>
      <c r="HJ65" s="656">
        <v>1</v>
      </c>
      <c r="HK65" s="656">
        <v>45</v>
      </c>
      <c r="HL65" s="656" t="s">
        <v>784</v>
      </c>
      <c r="HM65" s="656" t="s">
        <v>785</v>
      </c>
      <c r="HN65" s="656" t="s">
        <v>783</v>
      </c>
      <c r="HO65" s="656" t="s">
        <v>783</v>
      </c>
      <c r="HP65" s="656" t="s">
        <v>783</v>
      </c>
      <c r="HQ65" s="656" t="s">
        <v>783</v>
      </c>
      <c r="HR65" s="656" t="s">
        <v>783</v>
      </c>
      <c r="HS65" s="656">
        <v>5074597</v>
      </c>
      <c r="HT65" s="656" t="s">
        <v>783</v>
      </c>
      <c r="HU65" s="656" t="s">
        <v>786</v>
      </c>
      <c r="HV65" s="656" t="s">
        <v>787</v>
      </c>
      <c r="HW65" s="656">
        <v>4</v>
      </c>
      <c r="HX65" s="656">
        <v>2014</v>
      </c>
      <c r="HY65" s="656">
        <v>63</v>
      </c>
      <c r="HZ65" s="656">
        <v>2218</v>
      </c>
      <c r="IA65" s="656">
        <v>5122</v>
      </c>
      <c r="IB65" s="657">
        <v>41642.443113425928</v>
      </c>
      <c r="IC65" s="656" t="s">
        <v>788</v>
      </c>
      <c r="ID65" s="656">
        <v>5074596</v>
      </c>
      <c r="IE65" s="656">
        <v>2012</v>
      </c>
      <c r="IF65" s="656">
        <v>1712</v>
      </c>
      <c r="IG65" s="656" t="s">
        <v>783</v>
      </c>
      <c r="IH65" s="656" t="s">
        <v>783</v>
      </c>
      <c r="II65" s="656" t="s">
        <v>783</v>
      </c>
      <c r="IJ65" s="656" t="s">
        <v>783</v>
      </c>
      <c r="IK65" s="656" t="s">
        <v>783</v>
      </c>
      <c r="IL65" s="656" t="s">
        <v>783</v>
      </c>
      <c r="IM65" s="656" t="s">
        <v>783</v>
      </c>
      <c r="IN65" s="656" t="s">
        <v>783</v>
      </c>
      <c r="IO65" s="656" t="s">
        <v>783</v>
      </c>
      <c r="IP65" s="656">
        <v>1649</v>
      </c>
      <c r="IQ65" s="657">
        <v>38587.423726851855</v>
      </c>
      <c r="IR65" s="656">
        <v>4</v>
      </c>
      <c r="IS65" s="656" t="s">
        <v>793</v>
      </c>
      <c r="IT65" s="656">
        <v>2</v>
      </c>
      <c r="IU65" s="658">
        <v>40544</v>
      </c>
      <c r="IV65" s="656" t="s">
        <v>783</v>
      </c>
      <c r="IW65" s="656" t="s">
        <v>783</v>
      </c>
      <c r="IX65" s="656" t="s">
        <v>783</v>
      </c>
      <c r="IY65" s="656" t="s">
        <v>781</v>
      </c>
      <c r="IZ65" s="656">
        <v>45</v>
      </c>
      <c r="JA65" s="656" t="s">
        <v>789</v>
      </c>
      <c r="JB65" s="656" t="s">
        <v>783</v>
      </c>
      <c r="JC65" s="656" t="s">
        <v>783</v>
      </c>
      <c r="JD65" s="656" t="s">
        <v>783</v>
      </c>
      <c r="JE65" s="656">
        <v>329386</v>
      </c>
      <c r="JF65" s="656" t="s">
        <v>783</v>
      </c>
      <c r="JG65" s="656" t="s">
        <v>783</v>
      </c>
      <c r="JH65" s="656" t="s">
        <v>804</v>
      </c>
      <c r="JI65" s="656">
        <v>35</v>
      </c>
      <c r="JJ65" s="656" t="s">
        <v>783</v>
      </c>
      <c r="JK65" s="656" t="s">
        <v>783</v>
      </c>
      <c r="JL65" s="656" t="s">
        <v>783</v>
      </c>
      <c r="JM65" s="656" t="s">
        <v>790</v>
      </c>
      <c r="JN65" s="656">
        <v>4</v>
      </c>
      <c r="JO65" s="656">
        <v>1</v>
      </c>
      <c r="JP65" s="656" t="s">
        <v>783</v>
      </c>
      <c r="JQ65" s="656">
        <v>12683066</v>
      </c>
      <c r="JR65" s="656">
        <v>2013</v>
      </c>
      <c r="JS65" s="656">
        <v>12</v>
      </c>
      <c r="JT65" s="656" t="s">
        <v>783</v>
      </c>
      <c r="JU65" s="656" t="s">
        <v>783</v>
      </c>
      <c r="JV65" s="656" t="s">
        <v>816</v>
      </c>
      <c r="JW65" s="659">
        <v>2972.8559530000002</v>
      </c>
      <c r="JX65">
        <f>SUM(JW65:JW65)</f>
        <v>2972.8559530000002</v>
      </c>
      <c r="JY65" s="225">
        <v>3.7377592816287879</v>
      </c>
    </row>
    <row r="66" spans="1:286" ht="16" thickBot="1">
      <c r="A66" s="905" t="s">
        <v>5</v>
      </c>
      <c r="B66" s="79">
        <f t="shared" si="0"/>
        <v>3</v>
      </c>
      <c r="C66" s="871" t="s">
        <v>18</v>
      </c>
      <c r="D66" s="489" t="s">
        <v>162</v>
      </c>
      <c r="E66" s="1129" t="s">
        <v>45</v>
      </c>
      <c r="F66" s="888">
        <v>0.19</v>
      </c>
      <c r="G66" s="120">
        <f t="shared" si="39"/>
        <v>51.129999999999988</v>
      </c>
      <c r="H66" s="49">
        <v>0.19</v>
      </c>
      <c r="I66" s="2"/>
      <c r="J66" s="29"/>
      <c r="K66" s="18"/>
      <c r="L66" s="5"/>
      <c r="M66" s="170">
        <v>1</v>
      </c>
      <c r="N66" s="71">
        <v>1</v>
      </c>
      <c r="O66" s="739">
        <v>3</v>
      </c>
      <c r="P66" s="1107">
        <f t="shared" si="51"/>
        <v>5</v>
      </c>
      <c r="Q66" s="1108">
        <f t="shared" si="48"/>
        <v>3</v>
      </c>
      <c r="R66" s="30"/>
      <c r="S66" s="3">
        <f>H66</f>
        <v>0.19</v>
      </c>
      <c r="T66" s="25"/>
      <c r="U66" s="219">
        <f t="shared" si="50"/>
        <v>14250</v>
      </c>
      <c r="V66" s="219" t="s">
        <v>642</v>
      </c>
      <c r="W66" s="1042">
        <f t="shared" si="40"/>
        <v>14250</v>
      </c>
      <c r="X66" s="537">
        <f t="shared" si="42"/>
        <v>10000</v>
      </c>
      <c r="Y66" s="538">
        <f t="shared" si="2"/>
        <v>500</v>
      </c>
      <c r="Z66" s="1090">
        <f t="shared" si="3"/>
        <v>24750</v>
      </c>
      <c r="AA66" s="1475">
        <f t="shared" si="43"/>
        <v>4774488.473199999</v>
      </c>
      <c r="AB66" s="1098"/>
      <c r="AC66" s="600"/>
      <c r="AD66" s="1056">
        <f t="shared" si="4"/>
        <v>0</v>
      </c>
      <c r="AE66" s="1063"/>
      <c r="AF66" s="747">
        <f t="shared" si="5"/>
        <v>0</v>
      </c>
      <c r="AG66" s="600"/>
      <c r="AH66" s="1056">
        <f t="shared" si="6"/>
        <v>0</v>
      </c>
      <c r="AI66" s="1070" t="s">
        <v>383</v>
      </c>
      <c r="AJ66" s="747">
        <f t="shared" si="7"/>
        <v>10000</v>
      </c>
      <c r="AK66" s="1051"/>
      <c r="AL66" s="270">
        <v>0</v>
      </c>
      <c r="AM66" s="902"/>
      <c r="AN66" s="902">
        <v>2026</v>
      </c>
      <c r="AO66" s="18" t="str">
        <f t="shared" si="8"/>
        <v xml:space="preserve"> </v>
      </c>
      <c r="AP66" s="747" t="str">
        <f t="shared" si="9"/>
        <v xml:space="preserve"> </v>
      </c>
      <c r="AQ66" s="4" t="str">
        <f t="shared" si="10"/>
        <v xml:space="preserve"> </v>
      </c>
      <c r="AR66" s="747" t="str">
        <f t="shared" si="11"/>
        <v xml:space="preserve"> </v>
      </c>
      <c r="AS66" s="4" t="str">
        <f t="shared" si="12"/>
        <v xml:space="preserve"> </v>
      </c>
      <c r="AT66" s="747" t="str">
        <f t="shared" si="13"/>
        <v xml:space="preserve"> </v>
      </c>
      <c r="AU66" s="4" t="str">
        <f t="shared" si="14"/>
        <v xml:space="preserve"> </v>
      </c>
      <c r="AV66" s="747" t="str">
        <f t="shared" si="15"/>
        <v xml:space="preserve"> </v>
      </c>
      <c r="AW66" s="4" t="str">
        <f t="shared" si="16"/>
        <v xml:space="preserve"> </v>
      </c>
      <c r="AX66" s="747" t="str">
        <f t="shared" si="17"/>
        <v xml:space="preserve"> </v>
      </c>
      <c r="AY66" s="4" t="str">
        <f t="shared" si="18"/>
        <v xml:space="preserve"> </v>
      </c>
      <c r="AZ66" s="747" t="str">
        <f t="shared" si="19"/>
        <v xml:space="preserve"> </v>
      </c>
      <c r="BA66" s="4" t="str">
        <f t="shared" si="20"/>
        <v xml:space="preserve"> </v>
      </c>
      <c r="BB66" s="747" t="str">
        <f t="shared" si="21"/>
        <v xml:space="preserve"> </v>
      </c>
      <c r="BC66" s="4" t="str">
        <f t="shared" si="22"/>
        <v xml:space="preserve"> </v>
      </c>
      <c r="BD66" s="747" t="str">
        <f t="shared" si="23"/>
        <v xml:space="preserve"> </v>
      </c>
      <c r="BE66" s="4">
        <f t="shared" si="24"/>
        <v>0.19</v>
      </c>
      <c r="BF66" s="747">
        <f t="shared" si="25"/>
        <v>24750</v>
      </c>
      <c r="BG66" s="4" t="str">
        <f t="shared" si="26"/>
        <v xml:space="preserve"> </v>
      </c>
      <c r="BH66" s="747" t="str">
        <f t="shared" si="27"/>
        <v xml:space="preserve"> </v>
      </c>
      <c r="BI66" s="4" t="str">
        <f t="shared" si="28"/>
        <v xml:space="preserve"> </v>
      </c>
      <c r="BJ66" s="747" t="str">
        <f t="shared" si="29"/>
        <v xml:space="preserve"> </v>
      </c>
      <c r="BK66" s="4" t="str">
        <f t="shared" si="30"/>
        <v xml:space="preserve"> </v>
      </c>
      <c r="BL66" s="747" t="str">
        <f t="shared" si="31"/>
        <v xml:space="preserve"> </v>
      </c>
      <c r="BM66" s="4" t="str">
        <f t="shared" si="32"/>
        <v xml:space="preserve"> </v>
      </c>
      <c r="BN66" s="747" t="str">
        <f t="shared" si="33"/>
        <v xml:space="preserve"> </v>
      </c>
      <c r="BO66" s="4" t="str">
        <f t="shared" si="34"/>
        <v xml:space="preserve"> </v>
      </c>
      <c r="BP66" s="747" t="str">
        <f t="shared" si="35"/>
        <v xml:space="preserve"> </v>
      </c>
      <c r="BQ66" s="4" t="str">
        <f t="shared" si="36"/>
        <v xml:space="preserve"> </v>
      </c>
      <c r="BR66" s="747" t="str">
        <f t="shared" si="37"/>
        <v xml:space="preserve"> </v>
      </c>
      <c r="BS66" s="133"/>
      <c r="BT66" s="133"/>
      <c r="BU66" s="389"/>
      <c r="BV66" s="389"/>
      <c r="BW66" s="389"/>
      <c r="BX66" s="389"/>
      <c r="BY66" s="389"/>
      <c r="BZ66" s="389"/>
      <c r="CA66" s="389"/>
      <c r="CB66" s="389"/>
      <c r="CC66" s="163">
        <f t="shared" si="38"/>
        <v>0</v>
      </c>
      <c r="CD66" s="389"/>
      <c r="CE66" s="389"/>
      <c r="CF66" s="389"/>
      <c r="CG66" s="389"/>
      <c r="CH66" s="389"/>
      <c r="CI66" s="389"/>
      <c r="CJ66" s="389"/>
      <c r="CK66" s="389"/>
      <c r="CL66" s="389"/>
      <c r="CM66" s="389"/>
      <c r="CN66" s="389"/>
      <c r="CO66" s="389"/>
      <c r="CP66" s="389"/>
      <c r="CQ66" s="389"/>
      <c r="CR66" s="389"/>
      <c r="CS66" s="389"/>
      <c r="CT66" s="389"/>
      <c r="CU66" s="389"/>
      <c r="CV66" s="389"/>
      <c r="CW66" s="389"/>
      <c r="CX66" s="389"/>
      <c r="CY66" s="389"/>
      <c r="CZ66" s="389"/>
      <c r="DA66" s="389"/>
      <c r="DB66" s="389"/>
      <c r="DC66" s="389"/>
      <c r="DD66" s="389"/>
      <c r="DE66" s="389"/>
      <c r="DF66" s="389"/>
      <c r="DG66" s="389"/>
      <c r="DH66" s="389"/>
      <c r="DI66" s="389"/>
      <c r="DJ66" s="389"/>
      <c r="DK66" s="389"/>
      <c r="DL66" s="389"/>
      <c r="DM66" s="389"/>
      <c r="DN66" s="389"/>
      <c r="DO66" s="389"/>
      <c r="DP66" s="389"/>
      <c r="DQ66" s="389"/>
      <c r="DR66" s="389"/>
      <c r="DS66" s="389"/>
      <c r="DT66" s="389"/>
      <c r="DU66" s="389"/>
      <c r="DV66" s="389"/>
      <c r="DW66" s="389"/>
      <c r="DX66" s="389"/>
      <c r="DY66" s="389"/>
      <c r="DZ66" s="389"/>
      <c r="EA66" s="389"/>
      <c r="EB66" s="389"/>
      <c r="EC66" s="389"/>
      <c r="ED66" s="389"/>
      <c r="EE66" s="389"/>
      <c r="EF66" s="389"/>
      <c r="EG66" s="389"/>
      <c r="EH66" s="389"/>
      <c r="EI66" s="389"/>
      <c r="EJ66" s="389"/>
      <c r="EK66" s="389"/>
      <c r="EL66" s="389"/>
      <c r="EM66" s="389"/>
      <c r="EN66" s="389"/>
      <c r="EO66" s="389"/>
      <c r="EP66" s="389"/>
      <c r="EQ66" s="389"/>
      <c r="ER66" s="389"/>
      <c r="ES66" s="389"/>
      <c r="ET66" s="389"/>
      <c r="EU66" s="389"/>
      <c r="EV66" s="389"/>
      <c r="EW66" s="389"/>
      <c r="EX66" s="389"/>
      <c r="EY66" s="389"/>
      <c r="EZ66" s="389"/>
      <c r="FA66" s="389"/>
      <c r="FB66" s="389"/>
      <c r="FC66" s="389"/>
      <c r="FD66" s="389"/>
      <c r="FE66" s="389"/>
      <c r="FF66" s="389"/>
      <c r="FG66" s="389"/>
      <c r="FH66" s="389"/>
      <c r="FI66" s="389"/>
      <c r="FJ66" s="389"/>
      <c r="FK66" s="389"/>
      <c r="FL66" s="389"/>
      <c r="FM66" s="389"/>
      <c r="FN66" s="389"/>
      <c r="FO66" s="389"/>
      <c r="FP66" s="389"/>
      <c r="FQ66" s="389"/>
      <c r="FR66" s="389"/>
      <c r="FS66" s="389"/>
      <c r="FT66" s="389"/>
      <c r="FU66" s="389"/>
      <c r="FV66" s="389"/>
      <c r="FW66" s="389"/>
      <c r="FX66" s="389"/>
      <c r="FY66" s="1232" t="s">
        <v>428</v>
      </c>
      <c r="FZ66" s="1240"/>
      <c r="GA66" s="1240"/>
      <c r="GB66" s="1240"/>
      <c r="GC66" s="1240"/>
      <c r="GD66" s="1240"/>
      <c r="GE66" s="1240"/>
      <c r="GF66" s="1240"/>
      <c r="GG66" s="1240"/>
      <c r="GH66" s="1240"/>
      <c r="GI66" s="1240"/>
      <c r="GJ66" s="1240"/>
      <c r="GK66" s="1240"/>
      <c r="GL66" s="1240"/>
      <c r="GM66" s="1240"/>
      <c r="GN66" s="1240"/>
      <c r="GO66" s="1240"/>
      <c r="GP66" s="1240"/>
      <c r="GQ66" s="1240"/>
      <c r="GR66" s="1240"/>
      <c r="GS66" s="1240"/>
      <c r="GT66" s="1240"/>
      <c r="GU66" s="1240"/>
      <c r="GV66" s="1240"/>
      <c r="GW66" s="1240"/>
      <c r="GX66" s="1240"/>
      <c r="GY66" s="1240"/>
      <c r="GZ66" s="1240"/>
      <c r="HA66" s="1240"/>
      <c r="HB66" s="1240"/>
      <c r="HC66" s="1240"/>
      <c r="HD66" s="1240"/>
      <c r="HE66" s="1240"/>
      <c r="HF66" s="1240"/>
      <c r="HG66" s="1240"/>
      <c r="HH66" s="1240"/>
      <c r="HI66" s="1240"/>
      <c r="HJ66" s="1240"/>
      <c r="HK66" s="1240"/>
      <c r="HL66" s="1240"/>
      <c r="HM66" s="1240"/>
      <c r="HN66" s="1240"/>
      <c r="HO66" s="1240"/>
      <c r="HP66" s="1240"/>
      <c r="HQ66" s="1240"/>
      <c r="HR66" s="1240"/>
      <c r="HS66" s="1240"/>
      <c r="HT66" s="1240"/>
      <c r="HU66" s="1240"/>
      <c r="HV66" s="1240"/>
      <c r="HW66" s="1240"/>
      <c r="HX66" s="1240"/>
      <c r="HY66" s="1240"/>
      <c r="HZ66" s="1240"/>
      <c r="IA66" s="1240"/>
      <c r="IB66" s="1248"/>
      <c r="IC66" s="1240"/>
      <c r="ID66" s="1240"/>
      <c r="IE66" s="1240"/>
      <c r="IF66" s="1240"/>
      <c r="IG66" s="1240"/>
      <c r="IH66" s="1240"/>
      <c r="II66" s="1240"/>
      <c r="IJ66" s="1240"/>
      <c r="IK66" s="1240"/>
      <c r="IL66" s="1240"/>
      <c r="IM66" s="1240"/>
      <c r="IN66" s="1240"/>
      <c r="IO66" s="1240"/>
      <c r="IP66" s="1240"/>
      <c r="IQ66" s="1248"/>
      <c r="IR66" s="1240"/>
      <c r="IS66" s="1240"/>
      <c r="IT66" s="1240"/>
      <c r="IU66" s="1256"/>
      <c r="IV66" s="1240"/>
      <c r="IW66" s="1240"/>
      <c r="IX66" s="1240"/>
      <c r="IY66" s="1240"/>
      <c r="IZ66" s="1240"/>
      <c r="JA66" s="1240"/>
      <c r="JB66" s="1240"/>
      <c r="JC66" s="1240"/>
      <c r="JD66" s="1240"/>
      <c r="JE66" s="1240"/>
      <c r="JF66" s="1240"/>
      <c r="JG66" s="1240"/>
      <c r="JH66" s="1240"/>
      <c r="JI66" s="1240"/>
      <c r="JJ66" s="1240"/>
      <c r="JK66" s="1240"/>
      <c r="JL66" s="1240"/>
      <c r="JM66" s="1240"/>
      <c r="JN66" s="1240"/>
      <c r="JO66" s="1240"/>
      <c r="JP66" s="1240"/>
      <c r="JQ66" s="1240"/>
      <c r="JR66" s="1240"/>
      <c r="JS66" s="1240"/>
      <c r="JT66" s="1240"/>
      <c r="JU66" s="1240"/>
      <c r="JV66" s="1240"/>
      <c r="JW66" s="1264"/>
      <c r="JY66" s="371"/>
      <c r="JZ66" s="1492"/>
    </row>
    <row r="67" spans="1:286" ht="16" thickBot="1">
      <c r="A67" s="905" t="s">
        <v>5</v>
      </c>
      <c r="B67" s="79">
        <f t="shared" si="0"/>
        <v>3</v>
      </c>
      <c r="C67" s="871" t="s">
        <v>98</v>
      </c>
      <c r="D67" s="489" t="s">
        <v>185</v>
      </c>
      <c r="E67" s="1129" t="s">
        <v>194</v>
      </c>
      <c r="F67" s="888">
        <v>0.12</v>
      </c>
      <c r="G67" s="120">
        <f t="shared" si="39"/>
        <v>51.249999999999986</v>
      </c>
      <c r="H67" s="47">
        <v>0.12</v>
      </c>
      <c r="I67" s="11"/>
      <c r="J67" s="29"/>
      <c r="K67" s="18"/>
      <c r="L67" s="5"/>
      <c r="M67" s="170">
        <v>1</v>
      </c>
      <c r="N67" s="71">
        <v>1</v>
      </c>
      <c r="O67" s="739">
        <v>4</v>
      </c>
      <c r="P67" s="1107">
        <f t="shared" si="51"/>
        <v>6</v>
      </c>
      <c r="Q67" s="1108">
        <f t="shared" si="48"/>
        <v>4</v>
      </c>
      <c r="R67" s="46"/>
      <c r="S67" s="3">
        <v>0.12</v>
      </c>
      <c r="T67" s="25"/>
      <c r="U67" s="219">
        <f t="shared" si="50"/>
        <v>9000</v>
      </c>
      <c r="V67" s="219" t="s">
        <v>642</v>
      </c>
      <c r="W67" s="1042">
        <f t="shared" si="40"/>
        <v>9000</v>
      </c>
      <c r="X67" s="537">
        <f t="shared" si="42"/>
        <v>3746.3466666666664</v>
      </c>
      <c r="Y67" s="538">
        <f t="shared" si="2"/>
        <v>500</v>
      </c>
      <c r="Z67" s="1090">
        <f t="shared" si="3"/>
        <v>13246.346666666666</v>
      </c>
      <c r="AA67" s="1475">
        <f t="shared" si="43"/>
        <v>4787734.8198666656</v>
      </c>
      <c r="AB67" s="1098"/>
      <c r="AC67" s="600">
        <v>4</v>
      </c>
      <c r="AD67" s="1056">
        <f t="shared" si="4"/>
        <v>1586.3466666666666</v>
      </c>
      <c r="AE67" s="1063">
        <v>0.25</v>
      </c>
      <c r="AF67" s="747">
        <f t="shared" si="5"/>
        <v>2160</v>
      </c>
      <c r="AG67" s="600"/>
      <c r="AH67" s="1056">
        <f t="shared" si="6"/>
        <v>0</v>
      </c>
      <c r="AI67" s="1070"/>
      <c r="AJ67" s="747">
        <f t="shared" si="7"/>
        <v>0</v>
      </c>
      <c r="AK67" s="1051"/>
      <c r="AL67" s="270">
        <v>0</v>
      </c>
      <c r="AM67" s="902"/>
      <c r="AN67" s="902">
        <v>2026</v>
      </c>
      <c r="AO67" s="18" t="str">
        <f t="shared" si="8"/>
        <v xml:space="preserve"> </v>
      </c>
      <c r="AP67" s="747" t="str">
        <f t="shared" si="9"/>
        <v xml:space="preserve"> </v>
      </c>
      <c r="AQ67" s="4" t="str">
        <f t="shared" si="10"/>
        <v xml:space="preserve"> </v>
      </c>
      <c r="AR67" s="747" t="str">
        <f t="shared" si="11"/>
        <v xml:space="preserve"> </v>
      </c>
      <c r="AS67" s="4" t="str">
        <f t="shared" si="12"/>
        <v xml:space="preserve"> </v>
      </c>
      <c r="AT67" s="747" t="str">
        <f t="shared" si="13"/>
        <v xml:space="preserve"> </v>
      </c>
      <c r="AU67" s="4" t="str">
        <f t="shared" si="14"/>
        <v xml:space="preserve"> </v>
      </c>
      <c r="AV67" s="747" t="str">
        <f t="shared" si="15"/>
        <v xml:space="preserve"> </v>
      </c>
      <c r="AW67" s="4" t="str">
        <f t="shared" si="16"/>
        <v xml:space="preserve"> </v>
      </c>
      <c r="AX67" s="747" t="str">
        <f t="shared" si="17"/>
        <v xml:space="preserve"> </v>
      </c>
      <c r="AY67" s="4" t="str">
        <f t="shared" si="18"/>
        <v xml:space="preserve"> </v>
      </c>
      <c r="AZ67" s="747" t="str">
        <f t="shared" si="19"/>
        <v xml:space="preserve"> </v>
      </c>
      <c r="BA67" s="4" t="str">
        <f t="shared" si="20"/>
        <v xml:space="preserve"> </v>
      </c>
      <c r="BB67" s="747" t="str">
        <f t="shared" si="21"/>
        <v xml:space="preserve"> </v>
      </c>
      <c r="BC67" s="4" t="str">
        <f t="shared" si="22"/>
        <v xml:space="preserve"> </v>
      </c>
      <c r="BD67" s="747" t="str">
        <f t="shared" si="23"/>
        <v xml:space="preserve"> </v>
      </c>
      <c r="BE67" s="4">
        <f t="shared" si="24"/>
        <v>0.12</v>
      </c>
      <c r="BF67" s="747">
        <f t="shared" si="25"/>
        <v>13246.346666666666</v>
      </c>
      <c r="BG67" s="4" t="str">
        <f t="shared" si="26"/>
        <v xml:space="preserve"> </v>
      </c>
      <c r="BH67" s="747" t="str">
        <f t="shared" si="27"/>
        <v xml:space="preserve"> </v>
      </c>
      <c r="BI67" s="4" t="str">
        <f t="shared" si="28"/>
        <v xml:space="preserve"> </v>
      </c>
      <c r="BJ67" s="747" t="str">
        <f t="shared" si="29"/>
        <v xml:space="preserve"> </v>
      </c>
      <c r="BK67" s="4" t="str">
        <f t="shared" si="30"/>
        <v xml:space="preserve"> </v>
      </c>
      <c r="BL67" s="747" t="str">
        <f t="shared" si="31"/>
        <v xml:space="preserve"> </v>
      </c>
      <c r="BM67" s="4" t="str">
        <f t="shared" si="32"/>
        <v xml:space="preserve"> </v>
      </c>
      <c r="BN67" s="747" t="str">
        <f t="shared" si="33"/>
        <v xml:space="preserve"> </v>
      </c>
      <c r="BO67" s="4" t="str">
        <f t="shared" si="34"/>
        <v xml:space="preserve"> </v>
      </c>
      <c r="BP67" s="747" t="str">
        <f t="shared" si="35"/>
        <v xml:space="preserve"> </v>
      </c>
      <c r="BQ67" s="4" t="str">
        <f t="shared" si="36"/>
        <v xml:space="preserve"> </v>
      </c>
      <c r="BR67" s="747" t="str">
        <f t="shared" si="37"/>
        <v xml:space="preserve"> </v>
      </c>
      <c r="BS67" s="133"/>
      <c r="BT67" s="133"/>
      <c r="BU67" s="389"/>
      <c r="BV67" s="389"/>
      <c r="BW67" s="389"/>
      <c r="BX67" s="389"/>
      <c r="BY67" s="389"/>
      <c r="BZ67" s="389"/>
      <c r="CA67" s="389"/>
      <c r="CB67" s="389"/>
      <c r="CC67" s="163">
        <f t="shared" si="38"/>
        <v>0</v>
      </c>
      <c r="CD67" s="389"/>
      <c r="CE67" s="389"/>
      <c r="CF67" s="389"/>
      <c r="CG67" s="389"/>
      <c r="CH67" s="389"/>
      <c r="CI67" s="389"/>
      <c r="CJ67" s="389"/>
      <c r="CK67" s="389"/>
      <c r="CL67" s="389"/>
      <c r="CM67" s="389"/>
      <c r="CN67" s="389"/>
      <c r="CO67" s="389"/>
      <c r="CP67" s="389"/>
      <c r="CQ67" s="389"/>
      <c r="CR67" s="389"/>
      <c r="CS67" s="389"/>
      <c r="CT67" s="389"/>
      <c r="CU67" s="389"/>
      <c r="CV67" s="389"/>
      <c r="CW67" s="389"/>
      <c r="CX67" s="389"/>
      <c r="CY67" s="389"/>
      <c r="CZ67" s="389"/>
      <c r="DA67" s="389"/>
      <c r="DB67" s="389"/>
      <c r="DC67" s="389"/>
      <c r="DD67" s="389"/>
      <c r="DE67" s="389"/>
      <c r="DF67" s="389"/>
      <c r="DG67" s="389"/>
      <c r="DH67" s="389"/>
      <c r="DI67" s="389"/>
      <c r="DJ67" s="389"/>
      <c r="DK67" s="389"/>
      <c r="DL67" s="389"/>
      <c r="DM67" s="389"/>
      <c r="DN67" s="389"/>
      <c r="DO67" s="389"/>
      <c r="DP67" s="389"/>
      <c r="DQ67" s="389"/>
      <c r="DR67" s="389"/>
      <c r="DS67" s="389"/>
      <c r="DT67" s="389"/>
      <c r="DU67" s="389"/>
      <c r="DV67" s="389"/>
      <c r="DW67" s="389"/>
      <c r="DX67" s="389"/>
      <c r="DY67" s="389"/>
      <c r="DZ67" s="389"/>
      <c r="EA67" s="389"/>
      <c r="EB67" s="389"/>
      <c r="EC67" s="389"/>
      <c r="ED67" s="389"/>
      <c r="EE67" s="389"/>
      <c r="EF67" s="389"/>
      <c r="EG67" s="389"/>
      <c r="EH67" s="389"/>
      <c r="EI67" s="389"/>
      <c r="EJ67" s="389"/>
      <c r="EK67" s="389"/>
      <c r="EL67" s="389"/>
      <c r="EM67" s="389"/>
      <c r="EN67" s="389"/>
      <c r="EO67" s="389"/>
      <c r="EP67" s="389"/>
      <c r="EQ67" s="389"/>
      <c r="ER67" s="389"/>
      <c r="ES67" s="389"/>
      <c r="ET67" s="389"/>
      <c r="EU67" s="389"/>
      <c r="EV67" s="389"/>
      <c r="EW67" s="389"/>
      <c r="EX67" s="389"/>
      <c r="EY67" s="389"/>
      <c r="EZ67" s="389"/>
      <c r="FA67" s="389"/>
      <c r="FB67" s="389"/>
      <c r="FC67" s="389"/>
      <c r="FD67" s="389"/>
      <c r="FE67" s="389"/>
      <c r="FF67" s="389"/>
      <c r="FG67" s="389"/>
      <c r="FH67" s="389"/>
      <c r="FI67" s="389"/>
      <c r="FJ67" s="389"/>
      <c r="FK67" s="389"/>
      <c r="FL67" s="389"/>
      <c r="FM67" s="389"/>
      <c r="FN67" s="389"/>
      <c r="FO67" s="389"/>
      <c r="FP67" s="389"/>
      <c r="FQ67" s="389"/>
      <c r="FR67" s="389"/>
      <c r="FS67" s="389"/>
      <c r="FT67" s="389"/>
      <c r="FU67" s="389"/>
      <c r="FV67" s="389"/>
      <c r="FW67" s="389"/>
      <c r="FX67" s="389"/>
      <c r="FY67" s="1229" t="s">
        <v>491</v>
      </c>
      <c r="FZ67" s="1237"/>
      <c r="GA67" s="1237"/>
      <c r="GB67" s="1237"/>
      <c r="GC67" s="1237"/>
      <c r="GD67" s="1237"/>
      <c r="GE67" s="1237"/>
      <c r="GF67" s="1237"/>
      <c r="GG67" s="1237"/>
      <c r="GH67" s="1237"/>
      <c r="GI67" s="1237"/>
      <c r="GJ67" s="1237"/>
      <c r="GK67" s="1237"/>
      <c r="GL67" s="1237"/>
      <c r="GM67" s="1237"/>
      <c r="GN67" s="1237"/>
      <c r="GO67" s="1237"/>
      <c r="GP67" s="1237"/>
      <c r="GQ67" s="1237"/>
      <c r="GR67" s="1237"/>
      <c r="GS67" s="1237"/>
      <c r="GT67" s="1237"/>
      <c r="GU67" s="1237"/>
      <c r="GV67" s="1237"/>
      <c r="GW67" s="1237"/>
      <c r="GX67" s="1237"/>
      <c r="GY67" s="1237"/>
      <c r="GZ67" s="1237"/>
      <c r="HA67" s="1237"/>
      <c r="HB67" s="1237"/>
      <c r="HC67" s="1237"/>
      <c r="HD67" s="1237"/>
      <c r="HE67" s="1237"/>
      <c r="HF67" s="1237"/>
      <c r="HG67" s="1237"/>
      <c r="HH67" s="1237"/>
      <c r="HI67" s="1237"/>
      <c r="HJ67" s="1237"/>
      <c r="HK67" s="1237"/>
      <c r="HL67" s="1237"/>
      <c r="HM67" s="1237"/>
      <c r="HN67" s="1237"/>
      <c r="HO67" s="1237"/>
      <c r="HP67" s="1237"/>
      <c r="HQ67" s="1237"/>
      <c r="HR67" s="1237"/>
      <c r="HS67" s="1237"/>
      <c r="HT67" s="1237"/>
      <c r="HU67" s="1237"/>
      <c r="HV67" s="1237"/>
      <c r="HW67" s="1237"/>
      <c r="HX67" s="1237"/>
      <c r="HY67" s="1237"/>
      <c r="HZ67" s="1237"/>
      <c r="IA67" s="1237"/>
      <c r="IB67" s="1245"/>
      <c r="IC67" s="1237"/>
      <c r="ID67" s="1237"/>
      <c r="IE67" s="1237"/>
      <c r="IF67" s="1237"/>
      <c r="IG67" s="1237"/>
      <c r="IH67" s="1237"/>
      <c r="II67" s="1237"/>
      <c r="IJ67" s="1237"/>
      <c r="IK67" s="1237"/>
      <c r="IL67" s="1237"/>
      <c r="IM67" s="1237"/>
      <c r="IN67" s="1237"/>
      <c r="IO67" s="1237"/>
      <c r="IP67" s="1237"/>
      <c r="IQ67" s="1245"/>
      <c r="IR67" s="1237"/>
      <c r="IS67" s="1237"/>
      <c r="IT67" s="1237"/>
      <c r="IU67" s="1253"/>
      <c r="IV67" s="1237"/>
      <c r="IW67" s="1237"/>
      <c r="IX67" s="1237"/>
      <c r="IY67" s="1237"/>
      <c r="IZ67" s="1237"/>
      <c r="JA67" s="1237"/>
      <c r="JB67" s="1237"/>
      <c r="JC67" s="1237"/>
      <c r="JD67" s="1237"/>
      <c r="JE67" s="1237"/>
      <c r="JF67" s="1237"/>
      <c r="JG67" s="1237"/>
      <c r="JH67" s="1237"/>
      <c r="JI67" s="1237"/>
      <c r="JJ67" s="1237"/>
      <c r="JK67" s="1237"/>
      <c r="JL67" s="1237"/>
      <c r="JM67" s="1237"/>
      <c r="JN67" s="1237"/>
      <c r="JO67" s="1237"/>
      <c r="JP67" s="1237"/>
      <c r="JQ67" s="1237"/>
      <c r="JR67" s="1237"/>
      <c r="JS67" s="1237"/>
      <c r="JT67" s="1237"/>
      <c r="JU67" s="1237"/>
      <c r="JV67" s="1237"/>
      <c r="JW67" s="1261"/>
      <c r="JY67" s="225"/>
    </row>
    <row r="68" spans="1:286" ht="16" thickBot="1">
      <c r="A68" s="905" t="s">
        <v>5</v>
      </c>
      <c r="B68" s="79">
        <f t="shared" si="0"/>
        <v>1</v>
      </c>
      <c r="C68" s="871" t="s">
        <v>120</v>
      </c>
      <c r="D68" s="489" t="s">
        <v>157</v>
      </c>
      <c r="E68" s="1129" t="s">
        <v>65</v>
      </c>
      <c r="F68" s="888">
        <v>0.13</v>
      </c>
      <c r="G68" s="120">
        <f t="shared" si="39"/>
        <v>51.379999999999988</v>
      </c>
      <c r="H68" s="46"/>
      <c r="I68" s="3">
        <v>0.13</v>
      </c>
      <c r="J68" s="29"/>
      <c r="K68" s="18"/>
      <c r="L68" s="5"/>
      <c r="M68" s="170">
        <v>1</v>
      </c>
      <c r="N68" s="71">
        <v>1</v>
      </c>
      <c r="O68" s="739">
        <v>4</v>
      </c>
      <c r="P68" s="1107">
        <f t="shared" si="51"/>
        <v>6</v>
      </c>
      <c r="Q68" s="1108">
        <f t="shared" si="48"/>
        <v>4</v>
      </c>
      <c r="R68" s="46"/>
      <c r="S68" s="3">
        <v>0.13</v>
      </c>
      <c r="T68" s="25"/>
      <c r="U68" s="219">
        <f t="shared" si="50"/>
        <v>9750</v>
      </c>
      <c r="V68" s="219" t="s">
        <v>642</v>
      </c>
      <c r="W68" s="1042">
        <f t="shared" si="40"/>
        <v>9750</v>
      </c>
      <c r="X68" s="537">
        <f t="shared" si="42"/>
        <v>4917.8133333333335</v>
      </c>
      <c r="Y68" s="538">
        <f t="shared" si="2"/>
        <v>500</v>
      </c>
      <c r="Z68" s="1090">
        <f t="shared" si="3"/>
        <v>15167.813333333334</v>
      </c>
      <c r="AA68" s="1475">
        <f t="shared" si="43"/>
        <v>4802902.6331999991</v>
      </c>
      <c r="AB68" s="1098"/>
      <c r="AC68" s="600">
        <v>6</v>
      </c>
      <c r="AD68" s="1056">
        <f t="shared" si="4"/>
        <v>2577.8133333333335</v>
      </c>
      <c r="AE68" s="1063">
        <v>0.25</v>
      </c>
      <c r="AF68" s="747">
        <f t="shared" si="5"/>
        <v>2340</v>
      </c>
      <c r="AG68" s="600"/>
      <c r="AH68" s="1056">
        <f t="shared" si="6"/>
        <v>0</v>
      </c>
      <c r="AI68" s="1070"/>
      <c r="AJ68" s="747">
        <f t="shared" si="7"/>
        <v>0</v>
      </c>
      <c r="AK68" s="1051"/>
      <c r="AL68" s="270">
        <v>0</v>
      </c>
      <c r="AM68" s="902"/>
      <c r="AN68" s="902">
        <v>2026</v>
      </c>
      <c r="AO68" s="18" t="str">
        <f t="shared" si="8"/>
        <v xml:space="preserve"> </v>
      </c>
      <c r="AP68" s="747" t="str">
        <f t="shared" si="9"/>
        <v xml:space="preserve"> </v>
      </c>
      <c r="AQ68" s="4" t="str">
        <f t="shared" si="10"/>
        <v xml:space="preserve"> </v>
      </c>
      <c r="AR68" s="747" t="str">
        <f t="shared" si="11"/>
        <v xml:space="preserve"> </v>
      </c>
      <c r="AS68" s="4" t="str">
        <f t="shared" si="12"/>
        <v xml:space="preserve"> </v>
      </c>
      <c r="AT68" s="747" t="str">
        <f t="shared" si="13"/>
        <v xml:space="preserve"> </v>
      </c>
      <c r="AU68" s="4" t="str">
        <f t="shared" si="14"/>
        <v xml:space="preserve"> </v>
      </c>
      <c r="AV68" s="747" t="str">
        <f t="shared" si="15"/>
        <v xml:space="preserve"> </v>
      </c>
      <c r="AW68" s="4" t="str">
        <f t="shared" si="16"/>
        <v xml:space="preserve"> </v>
      </c>
      <c r="AX68" s="747" t="str">
        <f t="shared" si="17"/>
        <v xml:space="preserve"> </v>
      </c>
      <c r="AY68" s="4" t="str">
        <f t="shared" si="18"/>
        <v xml:space="preserve"> </v>
      </c>
      <c r="AZ68" s="747" t="str">
        <f t="shared" si="19"/>
        <v xml:space="preserve"> </v>
      </c>
      <c r="BA68" s="4" t="str">
        <f t="shared" si="20"/>
        <v xml:space="preserve"> </v>
      </c>
      <c r="BB68" s="747" t="str">
        <f t="shared" si="21"/>
        <v xml:space="preserve"> </v>
      </c>
      <c r="BC68" s="4" t="str">
        <f t="shared" si="22"/>
        <v xml:space="preserve"> </v>
      </c>
      <c r="BD68" s="747" t="str">
        <f t="shared" si="23"/>
        <v xml:space="preserve"> </v>
      </c>
      <c r="BE68" s="4">
        <f t="shared" si="24"/>
        <v>0.13</v>
      </c>
      <c r="BF68" s="747">
        <f t="shared" si="25"/>
        <v>15167.813333333334</v>
      </c>
      <c r="BG68" s="4" t="str">
        <f t="shared" si="26"/>
        <v xml:space="preserve"> </v>
      </c>
      <c r="BH68" s="747" t="str">
        <f t="shared" si="27"/>
        <v xml:space="preserve"> </v>
      </c>
      <c r="BI68" s="4" t="str">
        <f t="shared" si="28"/>
        <v xml:space="preserve"> </v>
      </c>
      <c r="BJ68" s="747" t="str">
        <f t="shared" si="29"/>
        <v xml:space="preserve"> </v>
      </c>
      <c r="BK68" s="4" t="str">
        <f t="shared" si="30"/>
        <v xml:space="preserve"> </v>
      </c>
      <c r="BL68" s="747" t="str">
        <f t="shared" si="31"/>
        <v xml:space="preserve"> </v>
      </c>
      <c r="BM68" s="4" t="str">
        <f t="shared" si="32"/>
        <v xml:space="preserve"> </v>
      </c>
      <c r="BN68" s="747" t="str">
        <f t="shared" si="33"/>
        <v xml:space="preserve"> </v>
      </c>
      <c r="BO68" s="4" t="str">
        <f t="shared" si="34"/>
        <v xml:space="preserve"> </v>
      </c>
      <c r="BP68" s="747" t="str">
        <f t="shared" si="35"/>
        <v xml:space="preserve"> </v>
      </c>
      <c r="BQ68" s="4" t="str">
        <f t="shared" si="36"/>
        <v xml:space="preserve"> </v>
      </c>
      <c r="BR68" s="747" t="str">
        <f t="shared" si="37"/>
        <v xml:space="preserve"> </v>
      </c>
      <c r="BS68" s="133"/>
      <c r="BT68" s="133"/>
      <c r="BU68" s="389"/>
      <c r="BV68" s="389"/>
      <c r="BW68" s="389"/>
      <c r="BX68" s="389"/>
      <c r="BY68" s="389"/>
      <c r="BZ68" s="389"/>
      <c r="CA68" s="389"/>
      <c r="CB68" s="389"/>
      <c r="CC68" s="163">
        <f t="shared" si="38"/>
        <v>0</v>
      </c>
      <c r="CD68" s="389"/>
      <c r="CE68" s="389"/>
      <c r="CF68" s="389"/>
      <c r="CG68" s="389"/>
      <c r="CH68" s="389"/>
      <c r="CI68" s="389"/>
      <c r="CJ68" s="389"/>
      <c r="CK68" s="389"/>
      <c r="CL68" s="389"/>
      <c r="CM68" s="389"/>
      <c r="CN68" s="389"/>
      <c r="CO68" s="389"/>
      <c r="CP68" s="389"/>
      <c r="CQ68" s="389"/>
      <c r="CR68" s="389"/>
      <c r="CS68" s="389"/>
      <c r="CT68" s="389"/>
      <c r="CU68" s="389"/>
      <c r="CV68" s="389"/>
      <c r="CW68" s="389"/>
      <c r="CX68" s="389"/>
      <c r="CY68" s="389"/>
      <c r="CZ68" s="389"/>
      <c r="DA68" s="389"/>
      <c r="DB68" s="389"/>
      <c r="DC68" s="389"/>
      <c r="DD68" s="389"/>
      <c r="DE68" s="389"/>
      <c r="DF68" s="389"/>
      <c r="DG68" s="389"/>
      <c r="DH68" s="389"/>
      <c r="DI68" s="389"/>
      <c r="DJ68" s="389"/>
      <c r="DK68" s="389"/>
      <c r="DL68" s="389"/>
      <c r="DM68" s="389"/>
      <c r="DN68" s="389"/>
      <c r="DO68" s="389"/>
      <c r="DP68" s="389"/>
      <c r="DQ68" s="389"/>
      <c r="DR68" s="389"/>
      <c r="DS68" s="389"/>
      <c r="DT68" s="389"/>
      <c r="DU68" s="389"/>
      <c r="DV68" s="389"/>
      <c r="DW68" s="389"/>
      <c r="DX68" s="389"/>
      <c r="DY68" s="389"/>
      <c r="DZ68" s="389"/>
      <c r="EA68" s="389"/>
      <c r="EB68" s="389"/>
      <c r="EC68" s="389"/>
      <c r="ED68" s="389"/>
      <c r="EE68" s="389"/>
      <c r="EF68" s="389"/>
      <c r="EG68" s="389"/>
      <c r="EH68" s="389"/>
      <c r="EI68" s="389"/>
      <c r="EJ68" s="389"/>
      <c r="EK68" s="389"/>
      <c r="EL68" s="389"/>
      <c r="EM68" s="389"/>
      <c r="EN68" s="389"/>
      <c r="EO68" s="389"/>
      <c r="EP68" s="389"/>
      <c r="EQ68" s="389"/>
      <c r="ER68" s="389"/>
      <c r="ES68" s="389"/>
      <c r="ET68" s="389"/>
      <c r="EU68" s="389"/>
      <c r="EV68" s="389"/>
      <c r="EW68" s="389"/>
      <c r="EX68" s="389"/>
      <c r="EY68" s="389"/>
      <c r="EZ68" s="389"/>
      <c r="FA68" s="389"/>
      <c r="FB68" s="389"/>
      <c r="FC68" s="389"/>
      <c r="FD68" s="389"/>
      <c r="FE68" s="389"/>
      <c r="FF68" s="389"/>
      <c r="FG68" s="389"/>
      <c r="FH68" s="389"/>
      <c r="FI68" s="389"/>
      <c r="FJ68" s="389"/>
      <c r="FK68" s="389"/>
      <c r="FL68" s="389"/>
      <c r="FM68" s="389"/>
      <c r="FN68" s="389"/>
      <c r="FO68" s="389"/>
      <c r="FP68" s="389"/>
      <c r="FQ68" s="389"/>
      <c r="FR68" s="389"/>
      <c r="FS68" s="389"/>
      <c r="FT68" s="389"/>
      <c r="FU68" s="389"/>
      <c r="FV68" s="389"/>
      <c r="FW68" s="389"/>
      <c r="FX68" s="389"/>
      <c r="FY68" s="660" t="s">
        <v>394</v>
      </c>
      <c r="FZ68" s="661">
        <v>152</v>
      </c>
      <c r="GA68" s="661">
        <v>30289335</v>
      </c>
      <c r="GB68" s="661">
        <v>35</v>
      </c>
      <c r="GC68" s="661" t="s">
        <v>3</v>
      </c>
      <c r="GD68" s="661">
        <v>20</v>
      </c>
      <c r="GE68" s="661">
        <v>1979</v>
      </c>
      <c r="GF68" s="661">
        <v>0</v>
      </c>
      <c r="GG68" s="661" t="s">
        <v>792</v>
      </c>
      <c r="GH68" s="661">
        <v>0</v>
      </c>
      <c r="GI68" s="661">
        <v>0</v>
      </c>
      <c r="GJ68" s="661" t="s">
        <v>792</v>
      </c>
      <c r="GK68" s="661">
        <v>0</v>
      </c>
      <c r="GL68" s="661" t="s">
        <v>781</v>
      </c>
      <c r="GM68" s="661" t="s">
        <v>782</v>
      </c>
      <c r="GN68" s="661">
        <v>66</v>
      </c>
      <c r="GO68" s="661" t="s">
        <v>783</v>
      </c>
      <c r="GP68" s="661">
        <v>0</v>
      </c>
      <c r="GQ68" s="661">
        <v>0</v>
      </c>
      <c r="GR68" s="661">
        <v>4</v>
      </c>
      <c r="GS68" s="661">
        <v>2</v>
      </c>
      <c r="GT68" s="661">
        <v>1</v>
      </c>
      <c r="GU68" s="661" t="s">
        <v>783</v>
      </c>
      <c r="GV68" s="661" t="s">
        <v>783</v>
      </c>
      <c r="GW68" s="661" t="s">
        <v>783</v>
      </c>
      <c r="GX68" s="661" t="s">
        <v>783</v>
      </c>
      <c r="GY68" s="661" t="s">
        <v>783</v>
      </c>
      <c r="GZ68" s="661">
        <v>1649</v>
      </c>
      <c r="HA68" s="661">
        <v>0.27</v>
      </c>
      <c r="HB68" s="661">
        <v>5</v>
      </c>
      <c r="HC68" s="661" t="s">
        <v>783</v>
      </c>
      <c r="HD68" s="661" t="s">
        <v>782</v>
      </c>
      <c r="HE68" s="661">
        <v>15</v>
      </c>
      <c r="HF68" s="661" t="s">
        <v>783</v>
      </c>
      <c r="HG68" s="661">
        <v>0</v>
      </c>
      <c r="HH68" s="661" t="s">
        <v>783</v>
      </c>
      <c r="HI68" s="661">
        <v>0</v>
      </c>
      <c r="HJ68" s="661">
        <v>1</v>
      </c>
      <c r="HK68" s="661">
        <v>45</v>
      </c>
      <c r="HL68" s="661" t="s">
        <v>784</v>
      </c>
      <c r="HM68" s="661" t="s">
        <v>785</v>
      </c>
      <c r="HN68" s="661" t="s">
        <v>783</v>
      </c>
      <c r="HO68" s="661" t="s">
        <v>783</v>
      </c>
      <c r="HP68" s="661" t="s">
        <v>783</v>
      </c>
      <c r="HQ68" s="661" t="s">
        <v>783</v>
      </c>
      <c r="HR68" s="661" t="s">
        <v>783</v>
      </c>
      <c r="HS68" s="661">
        <v>3980156</v>
      </c>
      <c r="HT68" s="661" t="s">
        <v>783</v>
      </c>
      <c r="HU68" s="661" t="s">
        <v>786</v>
      </c>
      <c r="HV68" s="661" t="s">
        <v>787</v>
      </c>
      <c r="HW68" s="661">
        <v>4</v>
      </c>
      <c r="HX68" s="661">
        <v>2014</v>
      </c>
      <c r="HY68" s="661">
        <v>63</v>
      </c>
      <c r="HZ68" s="661">
        <v>0</v>
      </c>
      <c r="IA68" s="661">
        <v>1426</v>
      </c>
      <c r="IB68" s="662">
        <v>41697.500081018516</v>
      </c>
      <c r="IC68" s="661" t="s">
        <v>788</v>
      </c>
      <c r="ID68" s="661">
        <v>3975678</v>
      </c>
      <c r="IE68" s="661">
        <v>2014</v>
      </c>
      <c r="IF68" s="661">
        <v>1712</v>
      </c>
      <c r="IG68" s="661" t="s">
        <v>783</v>
      </c>
      <c r="IH68" s="661" t="s">
        <v>783</v>
      </c>
      <c r="II68" s="661" t="s">
        <v>783</v>
      </c>
      <c r="IJ68" s="661" t="s">
        <v>783</v>
      </c>
      <c r="IK68" s="661" t="s">
        <v>783</v>
      </c>
      <c r="IL68" s="661" t="s">
        <v>783</v>
      </c>
      <c r="IM68" s="661" t="s">
        <v>783</v>
      </c>
      <c r="IN68" s="661" t="s">
        <v>783</v>
      </c>
      <c r="IO68" s="661" t="s">
        <v>783</v>
      </c>
      <c r="IP68" s="661">
        <v>1649</v>
      </c>
      <c r="IQ68" s="662">
        <v>37477.354571759257</v>
      </c>
      <c r="IR68" s="661">
        <v>4</v>
      </c>
      <c r="IS68" s="661" t="s">
        <v>793</v>
      </c>
      <c r="IT68" s="661">
        <v>1</v>
      </c>
      <c r="IU68" s="663">
        <v>41275</v>
      </c>
      <c r="IV68" s="661" t="s">
        <v>783</v>
      </c>
      <c r="IW68" s="661" t="s">
        <v>783</v>
      </c>
      <c r="IX68" s="661" t="s">
        <v>783</v>
      </c>
      <c r="IY68" s="661" t="s">
        <v>781</v>
      </c>
      <c r="IZ68" s="661">
        <v>45</v>
      </c>
      <c r="JA68" s="661" t="s">
        <v>789</v>
      </c>
      <c r="JB68" s="661" t="s">
        <v>783</v>
      </c>
      <c r="JC68" s="661" t="s">
        <v>783</v>
      </c>
      <c r="JD68" s="661" t="s">
        <v>783</v>
      </c>
      <c r="JE68" s="661">
        <v>329408</v>
      </c>
      <c r="JF68" s="661" t="s">
        <v>783</v>
      </c>
      <c r="JG68" s="661" t="s">
        <v>783</v>
      </c>
      <c r="JH68" s="661" t="s">
        <v>795</v>
      </c>
      <c r="JI68" s="661">
        <v>35</v>
      </c>
      <c r="JJ68" s="661" t="s">
        <v>783</v>
      </c>
      <c r="JK68" s="661" t="s">
        <v>783</v>
      </c>
      <c r="JL68" s="661" t="s">
        <v>783</v>
      </c>
      <c r="JM68" s="661" t="s">
        <v>790</v>
      </c>
      <c r="JN68" s="661">
        <v>4</v>
      </c>
      <c r="JO68" s="661">
        <v>1</v>
      </c>
      <c r="JP68" s="661" t="s">
        <v>783</v>
      </c>
      <c r="JQ68" s="661">
        <v>12683066</v>
      </c>
      <c r="JR68" s="661">
        <v>2013</v>
      </c>
      <c r="JS68" s="661">
        <v>12</v>
      </c>
      <c r="JT68" s="661" t="s">
        <v>783</v>
      </c>
      <c r="JU68" s="661" t="s">
        <v>783</v>
      </c>
      <c r="JV68" s="661" t="s">
        <v>834</v>
      </c>
      <c r="JW68" s="664">
        <v>1410.751906</v>
      </c>
      <c r="JX68">
        <f>SUM(JW67:JW68)</f>
        <v>1410.751906</v>
      </c>
      <c r="JY68" s="225">
        <v>0.33999953257575755</v>
      </c>
    </row>
    <row r="69" spans="1:286" ht="16" thickBot="1">
      <c r="A69" s="905" t="s">
        <v>5</v>
      </c>
      <c r="B69" s="79">
        <f t="shared" ref="B69:B132" si="52">IF(AND(H69&gt;0,R69&gt;0),4,(IF(AND(H69&gt;0,R69=""),3,(IF(AND(I69&gt;0,S69&gt;0),1,(IF(AND(J69&gt;0,T69&gt;0),1,2)))))))</f>
        <v>1</v>
      </c>
      <c r="C69" s="871" t="s">
        <v>121</v>
      </c>
      <c r="D69" s="489" t="s">
        <v>141</v>
      </c>
      <c r="E69" s="1129" t="s">
        <v>57</v>
      </c>
      <c r="F69" s="888">
        <v>0.15</v>
      </c>
      <c r="G69" s="120">
        <f t="shared" si="39"/>
        <v>51.529999999999987</v>
      </c>
      <c r="H69" s="46"/>
      <c r="I69" s="3">
        <v>0.15</v>
      </c>
      <c r="J69" s="29"/>
      <c r="K69" s="18"/>
      <c r="L69" s="5"/>
      <c r="M69" s="170">
        <v>1</v>
      </c>
      <c r="N69" s="71">
        <v>1</v>
      </c>
      <c r="O69" s="739">
        <v>4</v>
      </c>
      <c r="P69" s="1107">
        <f t="shared" si="51"/>
        <v>6</v>
      </c>
      <c r="Q69" s="1108">
        <f t="shared" si="48"/>
        <v>4</v>
      </c>
      <c r="R69" s="46"/>
      <c r="S69" s="3">
        <v>0.15</v>
      </c>
      <c r="T69" s="25"/>
      <c r="U69" s="219">
        <f t="shared" si="50"/>
        <v>11250</v>
      </c>
      <c r="V69" s="219" t="s">
        <v>642</v>
      </c>
      <c r="W69" s="1042">
        <f t="shared" si="40"/>
        <v>11250</v>
      </c>
      <c r="X69" s="537">
        <f t="shared" si="42"/>
        <v>0</v>
      </c>
      <c r="Y69" s="538">
        <f t="shared" ref="Y69:Y132" si="53">IF(V69="RC",(IF(((W69+X69)*0.09)&gt;3000,((W69+X69)*0.09),3000)),(IF((X69+W69)=0,0,500)))</f>
        <v>500</v>
      </c>
      <c r="Z69" s="1090">
        <f t="shared" ref="Z69:Z132" si="54">IF((S69+T69)=0,0,(X69+W69+Y69))</f>
        <v>11750</v>
      </c>
      <c r="AA69" s="1475">
        <f t="shared" si="43"/>
        <v>4814652.6331999991</v>
      </c>
      <c r="AB69" s="1098"/>
      <c r="AC69" s="600"/>
      <c r="AD69" s="1056">
        <f t="shared" ref="AD69:AD132" si="55">AC69*26*F69*440/27*$O$161</f>
        <v>0</v>
      </c>
      <c r="AE69" s="1063"/>
      <c r="AF69" s="747">
        <f t="shared" ref="AF69:AF132" si="56">F69*AE69*$O$162</f>
        <v>0</v>
      </c>
      <c r="AG69" s="600"/>
      <c r="AH69" s="1056">
        <f t="shared" ref="AH69:AH132" si="57">AG69*$O$163</f>
        <v>0</v>
      </c>
      <c r="AI69" s="1070"/>
      <c r="AJ69" s="747">
        <f t="shared" ref="AJ69:AJ132" si="58">IF(AI69="",AI69*0,10000)</f>
        <v>0</v>
      </c>
      <c r="AK69" s="1051"/>
      <c r="AL69" s="270">
        <v>0</v>
      </c>
      <c r="AM69" s="902"/>
      <c r="AN69" s="902">
        <v>2026</v>
      </c>
      <c r="AO69" s="18" t="str">
        <f t="shared" ref="AO69:AO132" si="59">IF(($AN69=2018),($S69+$T69)," ")</f>
        <v xml:space="preserve"> </v>
      </c>
      <c r="AP69" s="747" t="str">
        <f t="shared" ref="AP69:AP132" si="60">IF($AO69=" ", " ", $Z69)</f>
        <v xml:space="preserve"> </v>
      </c>
      <c r="AQ69" s="4" t="str">
        <f t="shared" ref="AQ69:AQ132" si="61">IF(($AN69=2019),($S69+$T69)," ")</f>
        <v xml:space="preserve"> </v>
      </c>
      <c r="AR69" s="747" t="str">
        <f t="shared" ref="AR69:AR132" si="62">IF($AQ69=" ", " ", $Z69)</f>
        <v xml:space="preserve"> </v>
      </c>
      <c r="AS69" s="4" t="str">
        <f t="shared" ref="AS69:AS132" si="63">IF(($AN69=2020),($S69+$T69)," ")</f>
        <v xml:space="preserve"> </v>
      </c>
      <c r="AT69" s="747" t="str">
        <f t="shared" ref="AT69:AT132" si="64">IF(AS69=" ", " ", $Z69)</f>
        <v xml:space="preserve"> </v>
      </c>
      <c r="AU69" s="4" t="str">
        <f t="shared" ref="AU69:AU132" si="65">IF(($AN69=2021),($S69+$T69)," ")</f>
        <v xml:space="preserve"> </v>
      </c>
      <c r="AV69" s="747" t="str">
        <f t="shared" ref="AV69:AV132" si="66">IF(AU69=" ", " ", $Z69)</f>
        <v xml:space="preserve"> </v>
      </c>
      <c r="AW69" s="4" t="str">
        <f t="shared" ref="AW69:AW132" si="67">IF(($AN69=2022),($S69+$T69)," ")</f>
        <v xml:space="preserve"> </v>
      </c>
      <c r="AX69" s="747" t="str">
        <f t="shared" ref="AX69:AX132" si="68">IF(AW69=" ", " ", $Z69)</f>
        <v xml:space="preserve"> </v>
      </c>
      <c r="AY69" s="4" t="str">
        <f t="shared" ref="AY69:AY132" si="69">IF(($AN69=2023),($S69+$T69)," ")</f>
        <v xml:space="preserve"> </v>
      </c>
      <c r="AZ69" s="747" t="str">
        <f t="shared" ref="AZ69:AZ132" si="70">IF(AY69=" ", " ", $Z69)</f>
        <v xml:space="preserve"> </v>
      </c>
      <c r="BA69" s="4" t="str">
        <f t="shared" ref="BA69:BA132" si="71">IF(($AN69=2024),($S69+$T69)," ")</f>
        <v xml:space="preserve"> </v>
      </c>
      <c r="BB69" s="747" t="str">
        <f t="shared" ref="BB69:BB132" si="72">IF(BA69=" ", " ", $Z69)</f>
        <v xml:space="preserve"> </v>
      </c>
      <c r="BC69" s="4" t="str">
        <f t="shared" ref="BC69:BC132" si="73">IF(($AN69=2025),($S69+$T69)," ")</f>
        <v xml:space="preserve"> </v>
      </c>
      <c r="BD69" s="747" t="str">
        <f t="shared" ref="BD69:BD132" si="74">IF(BC69=" ", " ", $Z69)</f>
        <v xml:space="preserve"> </v>
      </c>
      <c r="BE69" s="4">
        <f t="shared" ref="BE69:BE132" si="75">IF(($AN69=2026),($S69+$T69)," ")</f>
        <v>0.15</v>
      </c>
      <c r="BF69" s="747">
        <f t="shared" ref="BF69:BF132" si="76">IF(BE69=" ", " ", $Z69)</f>
        <v>11750</v>
      </c>
      <c r="BG69" s="4" t="str">
        <f t="shared" ref="BG69:BG132" si="77">IF(($AN69=2027),($S69+$T69)," ")</f>
        <v xml:space="preserve"> </v>
      </c>
      <c r="BH69" s="747" t="str">
        <f t="shared" ref="BH69:BH132" si="78">IF(BG69=" ", " ", $Z69)</f>
        <v xml:space="preserve"> </v>
      </c>
      <c r="BI69" s="4" t="str">
        <f t="shared" ref="BI69:BI132" si="79">IF(($AN69=2028),($S69+$T69)," ")</f>
        <v xml:space="preserve"> </v>
      </c>
      <c r="BJ69" s="747" t="str">
        <f t="shared" ref="BJ69:BJ132" si="80">IF(BI69=" ", " ", $Z69)</f>
        <v xml:space="preserve"> </v>
      </c>
      <c r="BK69" s="4" t="str">
        <f t="shared" ref="BK69:BK132" si="81">IF(($AN69=2029),($S69+$T69)," ")</f>
        <v xml:space="preserve"> </v>
      </c>
      <c r="BL69" s="747" t="str">
        <f t="shared" ref="BL69:BL132" si="82">IF(BK69=" ", " ", $Z69)</f>
        <v xml:space="preserve"> </v>
      </c>
      <c r="BM69" s="4" t="str">
        <f t="shared" ref="BM69:BM132" si="83">IF(($AN69=2030),($S69+$T69)," ")</f>
        <v xml:space="preserve"> </v>
      </c>
      <c r="BN69" s="747" t="str">
        <f t="shared" ref="BN69:BN132" si="84">IF(BM69=" ", " ", $Z69)</f>
        <v xml:space="preserve"> </v>
      </c>
      <c r="BO69" s="4" t="str">
        <f t="shared" ref="BO69:BO132" si="85">IF(($AN69=2031),($S69+$T69)," ")</f>
        <v xml:space="preserve"> </v>
      </c>
      <c r="BP69" s="747" t="str">
        <f t="shared" ref="BP69:BP132" si="86">IF(BO69=" ", " ", $Z69)</f>
        <v xml:space="preserve"> </v>
      </c>
      <c r="BQ69" s="4" t="str">
        <f t="shared" ref="BQ69:BQ132" si="87">IF(($AN69=2032),($S69+$T69)," ")</f>
        <v xml:space="preserve"> </v>
      </c>
      <c r="BR69" s="747" t="str">
        <f t="shared" ref="BR69:BR132" si="88">IF(BQ69=" ", " ", $Z69)</f>
        <v xml:space="preserve"> </v>
      </c>
      <c r="BS69" s="133" t="s">
        <v>244</v>
      </c>
      <c r="BT69" s="133"/>
      <c r="BU69" s="389"/>
      <c r="BV69" s="389"/>
      <c r="BW69" s="389"/>
      <c r="BX69" s="389"/>
      <c r="BY69" s="389"/>
      <c r="BZ69" s="389"/>
      <c r="CA69" s="389"/>
      <c r="CB69" s="389"/>
      <c r="CC69" s="163">
        <f t="shared" ref="CC69:CC132" si="89">(F69+H69+I69+J69+R69+S69+T69)/3-F69</f>
        <v>0</v>
      </c>
      <c r="CD69" s="389"/>
      <c r="CE69" s="5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389"/>
      <c r="DB69" s="389"/>
      <c r="DC69" s="389"/>
      <c r="DD69" s="389"/>
      <c r="DE69" s="389"/>
      <c r="DF69" s="389"/>
      <c r="DG69" s="389"/>
      <c r="DH69" s="389"/>
      <c r="DI69" s="389"/>
      <c r="DJ69" s="389"/>
      <c r="DK69" s="389"/>
      <c r="DL69" s="389"/>
      <c r="DM69" s="389"/>
      <c r="DN69" s="389"/>
      <c r="DO69" s="389"/>
      <c r="DP69" s="389"/>
      <c r="DQ69" s="389"/>
      <c r="DR69" s="389"/>
      <c r="DS69" s="389"/>
      <c r="DT69" s="389"/>
      <c r="DU69" s="389"/>
      <c r="DV69" s="389"/>
      <c r="DW69" s="389"/>
      <c r="DX69" s="389"/>
      <c r="DY69" s="389"/>
      <c r="DZ69" s="389"/>
      <c r="EA69" s="389"/>
      <c r="EB69" s="389"/>
      <c r="EC69" s="389"/>
      <c r="ED69" s="389"/>
      <c r="EE69" s="389"/>
      <c r="EF69" s="389"/>
      <c r="EG69" s="389"/>
      <c r="EH69" s="389"/>
      <c r="EI69" s="389"/>
      <c r="EJ69" s="389"/>
      <c r="EK69" s="389"/>
      <c r="EL69" s="389"/>
      <c r="EM69" s="389"/>
      <c r="EN69" s="389"/>
      <c r="EO69" s="389"/>
      <c r="EP69" s="389"/>
      <c r="EQ69" s="389"/>
      <c r="ER69" s="389"/>
      <c r="ES69" s="389"/>
      <c r="ET69" s="389"/>
      <c r="EU69" s="389"/>
      <c r="EV69" s="389"/>
      <c r="EW69" s="389"/>
      <c r="EX69" s="389"/>
      <c r="EY69" s="389"/>
      <c r="EZ69" s="389"/>
      <c r="FA69" s="389"/>
      <c r="FB69" s="389"/>
      <c r="FC69" s="389"/>
      <c r="FD69" s="389"/>
      <c r="FE69" s="389"/>
      <c r="FF69" s="389"/>
      <c r="FG69" s="389"/>
      <c r="FH69" s="389"/>
      <c r="FI69" s="389"/>
      <c r="FJ69" s="389"/>
      <c r="FK69" s="389"/>
      <c r="FL69" s="389"/>
      <c r="FM69" s="389"/>
      <c r="FN69" s="389"/>
      <c r="FO69" s="389"/>
      <c r="FP69" s="389"/>
      <c r="FQ69" s="389"/>
      <c r="FR69" s="389"/>
      <c r="FS69" s="389"/>
      <c r="FT69" s="389"/>
      <c r="FU69" s="389"/>
      <c r="FV69" s="389"/>
      <c r="FW69" s="389"/>
      <c r="FX69" s="389"/>
      <c r="FY69" s="625" t="s">
        <v>457</v>
      </c>
      <c r="FZ69" s="626">
        <v>85</v>
      </c>
      <c r="GA69" s="626">
        <v>32434964</v>
      </c>
      <c r="GB69" s="626">
        <v>35</v>
      </c>
      <c r="GC69" s="626" t="s">
        <v>3</v>
      </c>
      <c r="GD69" s="626">
        <v>18</v>
      </c>
      <c r="GE69" s="626">
        <v>1970</v>
      </c>
      <c r="GF69" s="626">
        <v>0</v>
      </c>
      <c r="GG69" s="626" t="s">
        <v>792</v>
      </c>
      <c r="GH69" s="626">
        <v>0</v>
      </c>
      <c r="GI69" s="626">
        <v>0</v>
      </c>
      <c r="GJ69" s="626" t="s">
        <v>792</v>
      </c>
      <c r="GK69" s="626">
        <v>0</v>
      </c>
      <c r="GL69" s="626" t="s">
        <v>781</v>
      </c>
      <c r="GM69" s="626" t="s">
        <v>782</v>
      </c>
      <c r="GN69" s="626">
        <v>66</v>
      </c>
      <c r="GO69" s="626" t="s">
        <v>783</v>
      </c>
      <c r="GP69" s="626">
        <v>0</v>
      </c>
      <c r="GQ69" s="626">
        <v>0</v>
      </c>
      <c r="GR69" s="626">
        <v>4</v>
      </c>
      <c r="GS69" s="626">
        <v>2</v>
      </c>
      <c r="GT69" s="626">
        <v>1</v>
      </c>
      <c r="GU69" s="626" t="s">
        <v>783</v>
      </c>
      <c r="GV69" s="626" t="s">
        <v>783</v>
      </c>
      <c r="GW69" s="626" t="s">
        <v>783</v>
      </c>
      <c r="GX69" s="626" t="s">
        <v>783</v>
      </c>
      <c r="GY69" s="626" t="s">
        <v>783</v>
      </c>
      <c r="GZ69" s="626">
        <v>1649</v>
      </c>
      <c r="HA69" s="626">
        <v>0.08</v>
      </c>
      <c r="HB69" s="626">
        <v>5</v>
      </c>
      <c r="HC69" s="626" t="s">
        <v>783</v>
      </c>
      <c r="HD69" s="626" t="s">
        <v>782</v>
      </c>
      <c r="HE69" s="626">
        <v>15</v>
      </c>
      <c r="HF69" s="626" t="s">
        <v>783</v>
      </c>
      <c r="HG69" s="626">
        <v>0</v>
      </c>
      <c r="HH69" s="626" t="s">
        <v>783</v>
      </c>
      <c r="HI69" s="626">
        <v>0</v>
      </c>
      <c r="HJ69" s="626">
        <v>1</v>
      </c>
      <c r="HK69" s="626">
        <v>45</v>
      </c>
      <c r="HL69" s="626" t="s">
        <v>784</v>
      </c>
      <c r="HM69" s="626" t="s">
        <v>785</v>
      </c>
      <c r="HN69" s="626" t="s">
        <v>783</v>
      </c>
      <c r="HO69" s="626" t="s">
        <v>783</v>
      </c>
      <c r="HP69" s="626" t="s">
        <v>783</v>
      </c>
      <c r="HQ69" s="626" t="s">
        <v>783</v>
      </c>
      <c r="HR69" s="626" t="s">
        <v>783</v>
      </c>
      <c r="HS69" s="626">
        <v>3978974</v>
      </c>
      <c r="HT69" s="626" t="s">
        <v>783</v>
      </c>
      <c r="HU69" s="626" t="s">
        <v>786</v>
      </c>
      <c r="HV69" s="626" t="s">
        <v>787</v>
      </c>
      <c r="HW69" s="626">
        <v>4</v>
      </c>
      <c r="HX69" s="626">
        <v>2016</v>
      </c>
      <c r="HY69" s="626">
        <v>63</v>
      </c>
      <c r="HZ69" s="626">
        <v>0</v>
      </c>
      <c r="IA69" s="626">
        <v>422</v>
      </c>
      <c r="IB69" s="627">
        <v>42227.682129629633</v>
      </c>
      <c r="IC69" s="626" t="s">
        <v>788</v>
      </c>
      <c r="ID69" s="626">
        <v>3974496</v>
      </c>
      <c r="IE69" s="626">
        <v>2014</v>
      </c>
      <c r="IF69" s="626">
        <v>1712</v>
      </c>
      <c r="IG69" s="626" t="s">
        <v>783</v>
      </c>
      <c r="IH69" s="626" t="s">
        <v>783</v>
      </c>
      <c r="II69" s="626" t="s">
        <v>783</v>
      </c>
      <c r="IJ69" s="626" t="s">
        <v>783</v>
      </c>
      <c r="IK69" s="626" t="s">
        <v>783</v>
      </c>
      <c r="IL69" s="626" t="s">
        <v>783</v>
      </c>
      <c r="IM69" s="626" t="s">
        <v>783</v>
      </c>
      <c r="IN69" s="626" t="s">
        <v>783</v>
      </c>
      <c r="IO69" s="626" t="s">
        <v>783</v>
      </c>
      <c r="IP69" s="626">
        <v>1649</v>
      </c>
      <c r="IQ69" s="627">
        <v>37477.354571759257</v>
      </c>
      <c r="IR69" s="626">
        <v>4</v>
      </c>
      <c r="IS69" s="626" t="s">
        <v>793</v>
      </c>
      <c r="IT69" s="626">
        <v>1</v>
      </c>
      <c r="IU69" s="665">
        <v>41275</v>
      </c>
      <c r="IV69" s="626" t="s">
        <v>783</v>
      </c>
      <c r="IW69" s="626" t="s">
        <v>783</v>
      </c>
      <c r="IX69" s="626" t="s">
        <v>783</v>
      </c>
      <c r="IY69" s="626" t="s">
        <v>781</v>
      </c>
      <c r="IZ69" s="626">
        <v>45</v>
      </c>
      <c r="JA69" s="626" t="s">
        <v>789</v>
      </c>
      <c r="JB69" s="626" t="s">
        <v>783</v>
      </c>
      <c r="JC69" s="626" t="s">
        <v>783</v>
      </c>
      <c r="JD69" s="626" t="s">
        <v>783</v>
      </c>
      <c r="JE69" s="626">
        <v>329435</v>
      </c>
      <c r="JF69" s="626" t="s">
        <v>783</v>
      </c>
      <c r="JG69" s="626" t="s">
        <v>783</v>
      </c>
      <c r="JH69" s="626" t="s">
        <v>795</v>
      </c>
      <c r="JI69" s="626">
        <v>35</v>
      </c>
      <c r="JJ69" s="626" t="s">
        <v>783</v>
      </c>
      <c r="JK69" s="626" t="s">
        <v>783</v>
      </c>
      <c r="JL69" s="626" t="s">
        <v>783</v>
      </c>
      <c r="JM69" s="626" t="s">
        <v>790</v>
      </c>
      <c r="JN69" s="626">
        <v>4</v>
      </c>
      <c r="JO69" s="626">
        <v>1</v>
      </c>
      <c r="JP69" s="626" t="s">
        <v>783</v>
      </c>
      <c r="JQ69" s="626">
        <v>12683066</v>
      </c>
      <c r="JR69" s="626">
        <v>2013</v>
      </c>
      <c r="JS69" s="626">
        <v>12</v>
      </c>
      <c r="JT69" s="626" t="s">
        <v>783</v>
      </c>
      <c r="JU69" s="626" t="s">
        <v>783</v>
      </c>
      <c r="JV69" s="626" t="s">
        <v>877</v>
      </c>
      <c r="JW69" s="628">
        <v>397.02870999999999</v>
      </c>
      <c r="JX69">
        <f>JW69</f>
        <v>397.02870999999999</v>
      </c>
      <c r="JY69" s="225">
        <v>7.5194831439393942E-2</v>
      </c>
    </row>
    <row r="70" spans="1:286" ht="16" thickBot="1">
      <c r="A70" s="905" t="s">
        <v>5</v>
      </c>
      <c r="B70" s="79">
        <f t="shared" si="52"/>
        <v>1</v>
      </c>
      <c r="C70" s="871" t="s">
        <v>227</v>
      </c>
      <c r="D70" s="489" t="s">
        <v>223</v>
      </c>
      <c r="E70" s="1129" t="s">
        <v>82</v>
      </c>
      <c r="F70" s="888">
        <v>0.11</v>
      </c>
      <c r="G70" s="120">
        <f t="shared" si="39"/>
        <v>51.639999999999986</v>
      </c>
      <c r="H70" s="46"/>
      <c r="I70" s="3">
        <v>0.11</v>
      </c>
      <c r="J70" s="29"/>
      <c r="K70" s="18"/>
      <c r="L70" s="5"/>
      <c r="M70" s="170">
        <v>1</v>
      </c>
      <c r="N70" s="71">
        <v>1</v>
      </c>
      <c r="O70" s="739">
        <v>4</v>
      </c>
      <c r="P70" s="1107">
        <f t="shared" si="51"/>
        <v>6</v>
      </c>
      <c r="Q70" s="1108">
        <f t="shared" si="48"/>
        <v>4</v>
      </c>
      <c r="R70" s="46"/>
      <c r="S70" s="3">
        <v>0.11</v>
      </c>
      <c r="T70" s="25"/>
      <c r="U70" s="219">
        <f t="shared" si="50"/>
        <v>8250</v>
      </c>
      <c r="V70" s="219" t="s">
        <v>642</v>
      </c>
      <c r="W70" s="1042">
        <f t="shared" si="40"/>
        <v>8250</v>
      </c>
      <c r="X70" s="537">
        <f t="shared" si="42"/>
        <v>0</v>
      </c>
      <c r="Y70" s="538">
        <f t="shared" si="53"/>
        <v>500</v>
      </c>
      <c r="Z70" s="1090">
        <f t="shared" si="54"/>
        <v>8750</v>
      </c>
      <c r="AA70" s="1475">
        <f t="shared" si="43"/>
        <v>4823402.6331999991</v>
      </c>
      <c r="AB70" s="1098"/>
      <c r="AC70" s="600"/>
      <c r="AD70" s="1056">
        <f t="shared" si="55"/>
        <v>0</v>
      </c>
      <c r="AE70" s="1063"/>
      <c r="AF70" s="747">
        <f t="shared" si="56"/>
        <v>0</v>
      </c>
      <c r="AG70" s="600"/>
      <c r="AH70" s="1056">
        <f t="shared" si="57"/>
        <v>0</v>
      </c>
      <c r="AI70" s="1070"/>
      <c r="AJ70" s="747">
        <f t="shared" si="58"/>
        <v>0</v>
      </c>
      <c r="AK70" s="1051"/>
      <c r="AL70" s="270">
        <v>0</v>
      </c>
      <c r="AM70" s="902"/>
      <c r="AN70" s="902">
        <v>2026</v>
      </c>
      <c r="AO70" s="18" t="str">
        <f t="shared" si="59"/>
        <v xml:space="preserve"> </v>
      </c>
      <c r="AP70" s="747" t="str">
        <f t="shared" si="60"/>
        <v xml:space="preserve"> </v>
      </c>
      <c r="AQ70" s="4" t="str">
        <f t="shared" si="61"/>
        <v xml:space="preserve"> </v>
      </c>
      <c r="AR70" s="747" t="str">
        <f t="shared" si="62"/>
        <v xml:space="preserve"> </v>
      </c>
      <c r="AS70" s="4" t="str">
        <f t="shared" si="63"/>
        <v xml:space="preserve"> </v>
      </c>
      <c r="AT70" s="747" t="str">
        <f t="shared" si="64"/>
        <v xml:space="preserve"> </v>
      </c>
      <c r="AU70" s="4" t="str">
        <f t="shared" si="65"/>
        <v xml:space="preserve"> </v>
      </c>
      <c r="AV70" s="747" t="str">
        <f t="shared" si="66"/>
        <v xml:space="preserve"> </v>
      </c>
      <c r="AW70" s="4" t="str">
        <f t="shared" si="67"/>
        <v xml:space="preserve"> </v>
      </c>
      <c r="AX70" s="747" t="str">
        <f t="shared" si="68"/>
        <v xml:space="preserve"> </v>
      </c>
      <c r="AY70" s="4" t="str">
        <f t="shared" si="69"/>
        <v xml:space="preserve"> </v>
      </c>
      <c r="AZ70" s="747" t="str">
        <f t="shared" si="70"/>
        <v xml:space="preserve"> </v>
      </c>
      <c r="BA70" s="4" t="str">
        <f t="shared" si="71"/>
        <v xml:space="preserve"> </v>
      </c>
      <c r="BB70" s="747" t="str">
        <f t="shared" si="72"/>
        <v xml:space="preserve"> </v>
      </c>
      <c r="BC70" s="4" t="str">
        <f t="shared" si="73"/>
        <v xml:space="preserve"> </v>
      </c>
      <c r="BD70" s="747" t="str">
        <f t="shared" si="74"/>
        <v xml:space="preserve"> </v>
      </c>
      <c r="BE70" s="4">
        <f t="shared" si="75"/>
        <v>0.11</v>
      </c>
      <c r="BF70" s="747">
        <f t="shared" si="76"/>
        <v>8750</v>
      </c>
      <c r="BG70" s="4" t="str">
        <f t="shared" si="77"/>
        <v xml:space="preserve"> </v>
      </c>
      <c r="BH70" s="747" t="str">
        <f t="shared" si="78"/>
        <v xml:space="preserve"> </v>
      </c>
      <c r="BI70" s="4" t="str">
        <f t="shared" si="79"/>
        <v xml:space="preserve"> </v>
      </c>
      <c r="BJ70" s="747" t="str">
        <f t="shared" si="80"/>
        <v xml:space="preserve"> </v>
      </c>
      <c r="BK70" s="4" t="str">
        <f t="shared" si="81"/>
        <v xml:space="preserve"> </v>
      </c>
      <c r="BL70" s="747" t="str">
        <f t="shared" si="82"/>
        <v xml:space="preserve"> </v>
      </c>
      <c r="BM70" s="4" t="str">
        <f t="shared" si="83"/>
        <v xml:space="preserve"> </v>
      </c>
      <c r="BN70" s="747" t="str">
        <f t="shared" si="84"/>
        <v xml:space="preserve"> </v>
      </c>
      <c r="BO70" s="4" t="str">
        <f t="shared" si="85"/>
        <v xml:space="preserve"> </v>
      </c>
      <c r="BP70" s="747" t="str">
        <f t="shared" si="86"/>
        <v xml:space="preserve"> </v>
      </c>
      <c r="BQ70" s="4" t="str">
        <f t="shared" si="87"/>
        <v xml:space="preserve"> </v>
      </c>
      <c r="BR70" s="747" t="str">
        <f t="shared" si="88"/>
        <v xml:space="preserve"> </v>
      </c>
      <c r="BS70" s="133"/>
      <c r="BT70" s="133"/>
      <c r="BU70" s="389"/>
      <c r="BV70" s="389"/>
      <c r="BW70" s="389"/>
      <c r="BX70" s="389"/>
      <c r="BY70" s="389"/>
      <c r="BZ70" s="389"/>
      <c r="CA70" s="389"/>
      <c r="CB70" s="389"/>
      <c r="CC70" s="163">
        <f t="shared" si="89"/>
        <v>0</v>
      </c>
      <c r="CD70" s="389"/>
      <c r="CE70" s="389"/>
      <c r="CF70" s="389"/>
      <c r="CG70" s="389"/>
      <c r="CH70" s="389"/>
      <c r="CI70" s="389"/>
      <c r="CJ70" s="389"/>
      <c r="CK70" s="389"/>
      <c r="CL70" s="389"/>
      <c r="CM70" s="389"/>
      <c r="CN70" s="389"/>
      <c r="CO70" s="389"/>
      <c r="CP70" s="389"/>
      <c r="CQ70" s="389"/>
      <c r="CR70" s="389"/>
      <c r="CS70" s="389"/>
      <c r="CT70" s="389"/>
      <c r="CU70" s="389"/>
      <c r="CV70" s="389"/>
      <c r="CW70" s="389"/>
      <c r="CX70" s="389"/>
      <c r="CY70" s="389"/>
      <c r="CZ70" s="389"/>
      <c r="DA70" s="389"/>
      <c r="DB70" s="389"/>
      <c r="DC70" s="389"/>
      <c r="DD70" s="389"/>
      <c r="DE70" s="389"/>
      <c r="DF70" s="389"/>
      <c r="DG70" s="389"/>
      <c r="DH70" s="389"/>
      <c r="DI70" s="389"/>
      <c r="DJ70" s="389"/>
      <c r="DK70" s="389"/>
      <c r="DL70" s="389"/>
      <c r="DM70" s="389"/>
      <c r="DN70" s="389"/>
      <c r="DO70" s="389"/>
      <c r="DP70" s="389"/>
      <c r="DQ70" s="389"/>
      <c r="DR70" s="389"/>
      <c r="DS70" s="389"/>
      <c r="DT70" s="389"/>
      <c r="DU70" s="389"/>
      <c r="DV70" s="389"/>
      <c r="DW70" s="389"/>
      <c r="DX70" s="389"/>
      <c r="DY70" s="389"/>
      <c r="DZ70" s="389"/>
      <c r="EA70" s="389"/>
      <c r="EB70" s="389"/>
      <c r="EC70" s="389"/>
      <c r="ED70" s="389"/>
      <c r="EE70" s="389"/>
      <c r="EF70" s="389"/>
      <c r="EG70" s="389"/>
      <c r="EH70" s="389"/>
      <c r="EI70" s="389"/>
      <c r="EJ70" s="389"/>
      <c r="EK70" s="389"/>
      <c r="EL70" s="389"/>
      <c r="EM70" s="389"/>
      <c r="EN70" s="389"/>
      <c r="EO70" s="389"/>
      <c r="EP70" s="389"/>
      <c r="EQ70" s="389"/>
      <c r="ER70" s="389"/>
      <c r="ES70" s="389"/>
      <c r="ET70" s="389"/>
      <c r="EU70" s="389"/>
      <c r="EV70" s="389"/>
      <c r="EW70" s="389"/>
      <c r="EX70" s="389"/>
      <c r="EY70" s="389"/>
      <c r="EZ70" s="389"/>
      <c r="FA70" s="389"/>
      <c r="FB70" s="389"/>
      <c r="FC70" s="389"/>
      <c r="FD70" s="389"/>
      <c r="FE70" s="389"/>
      <c r="FF70" s="389"/>
      <c r="FG70" s="389"/>
      <c r="FH70" s="389"/>
      <c r="FI70" s="389"/>
      <c r="FJ70" s="389"/>
      <c r="FK70" s="389"/>
      <c r="FL70" s="389"/>
      <c r="FM70" s="389"/>
      <c r="FN70" s="389"/>
      <c r="FO70" s="389"/>
      <c r="FP70" s="389"/>
      <c r="FQ70" s="389"/>
      <c r="FR70" s="389"/>
      <c r="FS70" s="389"/>
      <c r="FT70" s="389"/>
      <c r="FU70" s="389"/>
      <c r="FV70" s="389"/>
      <c r="FW70" s="389"/>
      <c r="FX70" s="389"/>
      <c r="FY70" s="655" t="s">
        <v>350</v>
      </c>
      <c r="FZ70" s="656">
        <v>175</v>
      </c>
      <c r="GA70" s="656">
        <v>30055531</v>
      </c>
      <c r="GB70" s="656">
        <v>35</v>
      </c>
      <c r="GC70" s="656" t="s">
        <v>3</v>
      </c>
      <c r="GD70" s="656">
        <v>16</v>
      </c>
      <c r="GE70" s="656">
        <v>1970</v>
      </c>
      <c r="GF70" s="656">
        <v>0</v>
      </c>
      <c r="GG70" s="656" t="s">
        <v>792</v>
      </c>
      <c r="GH70" s="656">
        <v>0</v>
      </c>
      <c r="GI70" s="656">
        <v>0</v>
      </c>
      <c r="GJ70" s="656" t="s">
        <v>792</v>
      </c>
      <c r="GK70" s="656">
        <v>0</v>
      </c>
      <c r="GL70" s="656" t="s">
        <v>781</v>
      </c>
      <c r="GM70" s="656" t="s">
        <v>782</v>
      </c>
      <c r="GN70" s="656">
        <v>50</v>
      </c>
      <c r="GO70" s="656" t="s">
        <v>783</v>
      </c>
      <c r="GP70" s="656">
        <v>0</v>
      </c>
      <c r="GQ70" s="656">
        <v>0</v>
      </c>
      <c r="GR70" s="656">
        <v>4</v>
      </c>
      <c r="GS70" s="656">
        <v>2</v>
      </c>
      <c r="GT70" s="656">
        <v>2</v>
      </c>
      <c r="GU70" s="656" t="s">
        <v>783</v>
      </c>
      <c r="GV70" s="656" t="s">
        <v>783</v>
      </c>
      <c r="GW70" s="656" t="s">
        <v>783</v>
      </c>
      <c r="GX70" s="656" t="s">
        <v>783</v>
      </c>
      <c r="GY70" s="656" t="s">
        <v>783</v>
      </c>
      <c r="GZ70" s="656">
        <v>1649</v>
      </c>
      <c r="HA70" s="656">
        <v>0.55000000000000004</v>
      </c>
      <c r="HB70" s="656">
        <v>5</v>
      </c>
      <c r="HC70" s="656" t="s">
        <v>783</v>
      </c>
      <c r="HD70" s="656" t="s">
        <v>782</v>
      </c>
      <c r="HE70" s="656">
        <v>15</v>
      </c>
      <c r="HF70" s="656" t="s">
        <v>783</v>
      </c>
      <c r="HG70" s="656">
        <v>0</v>
      </c>
      <c r="HH70" s="656" t="s">
        <v>783</v>
      </c>
      <c r="HI70" s="656">
        <v>0</v>
      </c>
      <c r="HJ70" s="656">
        <v>1</v>
      </c>
      <c r="HK70" s="656">
        <v>45</v>
      </c>
      <c r="HL70" s="656" t="s">
        <v>784</v>
      </c>
      <c r="HM70" s="656" t="s">
        <v>785</v>
      </c>
      <c r="HN70" s="656" t="s">
        <v>783</v>
      </c>
      <c r="HO70" s="656" t="s">
        <v>783</v>
      </c>
      <c r="HP70" s="656" t="s">
        <v>783</v>
      </c>
      <c r="HQ70" s="656" t="s">
        <v>783</v>
      </c>
      <c r="HR70" s="656" t="s">
        <v>783</v>
      </c>
      <c r="HS70" s="656">
        <v>5074597</v>
      </c>
      <c r="HT70" s="656" t="s">
        <v>783</v>
      </c>
      <c r="HU70" s="656" t="s">
        <v>786</v>
      </c>
      <c r="HV70" s="656" t="s">
        <v>787</v>
      </c>
      <c r="HW70" s="656">
        <v>4</v>
      </c>
      <c r="HX70" s="656">
        <v>2014</v>
      </c>
      <c r="HY70" s="656">
        <v>63</v>
      </c>
      <c r="HZ70" s="656">
        <v>2218</v>
      </c>
      <c r="IA70" s="656">
        <v>5122</v>
      </c>
      <c r="IB70" s="657">
        <v>41642.443113425928</v>
      </c>
      <c r="IC70" s="656" t="s">
        <v>788</v>
      </c>
      <c r="ID70" s="656">
        <v>5074596</v>
      </c>
      <c r="IE70" s="656">
        <v>2012</v>
      </c>
      <c r="IF70" s="656">
        <v>1712</v>
      </c>
      <c r="IG70" s="656" t="s">
        <v>783</v>
      </c>
      <c r="IH70" s="656" t="s">
        <v>783</v>
      </c>
      <c r="II70" s="656" t="s">
        <v>783</v>
      </c>
      <c r="IJ70" s="656" t="s">
        <v>783</v>
      </c>
      <c r="IK70" s="656" t="s">
        <v>783</v>
      </c>
      <c r="IL70" s="656" t="s">
        <v>783</v>
      </c>
      <c r="IM70" s="656" t="s">
        <v>783</v>
      </c>
      <c r="IN70" s="656" t="s">
        <v>783</v>
      </c>
      <c r="IO70" s="656" t="s">
        <v>783</v>
      </c>
      <c r="IP70" s="656">
        <v>1649</v>
      </c>
      <c r="IQ70" s="657">
        <v>38587.423726851855</v>
      </c>
      <c r="IR70" s="656">
        <v>4</v>
      </c>
      <c r="IS70" s="656" t="s">
        <v>793</v>
      </c>
      <c r="IT70" s="656">
        <v>2</v>
      </c>
      <c r="IU70" s="658">
        <v>40544</v>
      </c>
      <c r="IV70" s="656" t="s">
        <v>783</v>
      </c>
      <c r="IW70" s="656" t="s">
        <v>783</v>
      </c>
      <c r="IX70" s="656" t="s">
        <v>783</v>
      </c>
      <c r="IY70" s="656" t="s">
        <v>781</v>
      </c>
      <c r="IZ70" s="656">
        <v>45</v>
      </c>
      <c r="JA70" s="656" t="s">
        <v>789</v>
      </c>
      <c r="JB70" s="656" t="s">
        <v>783</v>
      </c>
      <c r="JC70" s="656" t="s">
        <v>783</v>
      </c>
      <c r="JD70" s="656" t="s">
        <v>783</v>
      </c>
      <c r="JE70" s="656">
        <v>329386</v>
      </c>
      <c r="JF70" s="656" t="s">
        <v>783</v>
      </c>
      <c r="JG70" s="656" t="s">
        <v>783</v>
      </c>
      <c r="JH70" s="656" t="s">
        <v>804</v>
      </c>
      <c r="JI70" s="656">
        <v>35</v>
      </c>
      <c r="JJ70" s="656" t="s">
        <v>783</v>
      </c>
      <c r="JK70" s="656" t="s">
        <v>783</v>
      </c>
      <c r="JL70" s="656" t="s">
        <v>783</v>
      </c>
      <c r="JM70" s="656" t="s">
        <v>790</v>
      </c>
      <c r="JN70" s="656">
        <v>4</v>
      </c>
      <c r="JO70" s="656">
        <v>1</v>
      </c>
      <c r="JP70" s="656" t="s">
        <v>783</v>
      </c>
      <c r="JQ70" s="656">
        <v>12683066</v>
      </c>
      <c r="JR70" s="656">
        <v>2013</v>
      </c>
      <c r="JS70" s="656">
        <v>12</v>
      </c>
      <c r="JT70" s="656" t="s">
        <v>783</v>
      </c>
      <c r="JU70" s="656" t="s">
        <v>783</v>
      </c>
      <c r="JV70" s="656" t="s">
        <v>816</v>
      </c>
      <c r="JW70" s="659">
        <v>2972.8559530000002</v>
      </c>
      <c r="JX70">
        <f>SUM(JW70:JW70)</f>
        <v>2972.8559530000002</v>
      </c>
      <c r="JY70" s="225">
        <v>3.7377592816287879</v>
      </c>
    </row>
    <row r="71" spans="1:286" ht="16" thickBot="1">
      <c r="A71" s="905" t="s">
        <v>5</v>
      </c>
      <c r="B71" s="79">
        <f t="shared" si="52"/>
        <v>3</v>
      </c>
      <c r="C71" s="871" t="s">
        <v>87</v>
      </c>
      <c r="D71" s="489" t="s">
        <v>176</v>
      </c>
      <c r="E71" s="1129" t="s">
        <v>158</v>
      </c>
      <c r="F71" s="888">
        <v>0.15</v>
      </c>
      <c r="G71" s="120">
        <f t="shared" ref="G71:G134" si="90">F71+G70</f>
        <v>51.789999999999985</v>
      </c>
      <c r="H71" s="47">
        <v>0.15</v>
      </c>
      <c r="I71" s="2"/>
      <c r="J71" s="29"/>
      <c r="K71" s="18"/>
      <c r="L71" s="5"/>
      <c r="M71" s="170">
        <v>1</v>
      </c>
      <c r="N71" s="71">
        <v>1</v>
      </c>
      <c r="O71" s="739">
        <v>3</v>
      </c>
      <c r="P71" s="1107">
        <f t="shared" si="51"/>
        <v>5</v>
      </c>
      <c r="Q71" s="1108">
        <f t="shared" si="48"/>
        <v>3</v>
      </c>
      <c r="R71" s="46"/>
      <c r="S71" s="3">
        <f>H71</f>
        <v>0.15</v>
      </c>
      <c r="T71" s="25"/>
      <c r="U71" s="219">
        <f t="shared" si="50"/>
        <v>11250</v>
      </c>
      <c r="V71" s="219" t="s">
        <v>642</v>
      </c>
      <c r="W71" s="1042">
        <f t="shared" ref="W71:W134" si="91">IF(V71="RC", (U71*1.1+15000*S71),U71)</f>
        <v>11250</v>
      </c>
      <c r="X71" s="537">
        <f t="shared" si="42"/>
        <v>0</v>
      </c>
      <c r="Y71" s="538">
        <f t="shared" si="53"/>
        <v>500</v>
      </c>
      <c r="Z71" s="1090">
        <f t="shared" si="54"/>
        <v>11750</v>
      </c>
      <c r="AA71" s="1475">
        <f t="shared" si="43"/>
        <v>4835152.6331999991</v>
      </c>
      <c r="AB71" s="1098"/>
      <c r="AC71" s="600"/>
      <c r="AD71" s="1056">
        <f t="shared" si="55"/>
        <v>0</v>
      </c>
      <c r="AE71" s="1063"/>
      <c r="AF71" s="747">
        <f t="shared" si="56"/>
        <v>0</v>
      </c>
      <c r="AG71" s="600"/>
      <c r="AH71" s="1056">
        <f t="shared" si="57"/>
        <v>0</v>
      </c>
      <c r="AI71" s="1070"/>
      <c r="AJ71" s="747">
        <f t="shared" si="58"/>
        <v>0</v>
      </c>
      <c r="AK71" s="1051"/>
      <c r="AL71" s="270">
        <v>0</v>
      </c>
      <c r="AM71" s="902"/>
      <c r="AN71" s="902">
        <v>2026</v>
      </c>
      <c r="AO71" s="18" t="str">
        <f t="shared" si="59"/>
        <v xml:space="preserve"> </v>
      </c>
      <c r="AP71" s="747" t="str">
        <f t="shared" si="60"/>
        <v xml:space="preserve"> </v>
      </c>
      <c r="AQ71" s="4" t="str">
        <f t="shared" si="61"/>
        <v xml:space="preserve"> </v>
      </c>
      <c r="AR71" s="747" t="str">
        <f t="shared" si="62"/>
        <v xml:space="preserve"> </v>
      </c>
      <c r="AS71" s="4" t="str">
        <f t="shared" si="63"/>
        <v xml:space="preserve"> </v>
      </c>
      <c r="AT71" s="747" t="str">
        <f t="shared" si="64"/>
        <v xml:space="preserve"> </v>
      </c>
      <c r="AU71" s="4" t="str">
        <f t="shared" si="65"/>
        <v xml:space="preserve"> </v>
      </c>
      <c r="AV71" s="747" t="str">
        <f t="shared" si="66"/>
        <v xml:space="preserve"> </v>
      </c>
      <c r="AW71" s="4" t="str">
        <f t="shared" si="67"/>
        <v xml:space="preserve"> </v>
      </c>
      <c r="AX71" s="747" t="str">
        <f t="shared" si="68"/>
        <v xml:space="preserve"> </v>
      </c>
      <c r="AY71" s="4" t="str">
        <f t="shared" si="69"/>
        <v xml:space="preserve"> </v>
      </c>
      <c r="AZ71" s="747" t="str">
        <f t="shared" si="70"/>
        <v xml:space="preserve"> </v>
      </c>
      <c r="BA71" s="4" t="str">
        <f t="shared" si="71"/>
        <v xml:space="preserve"> </v>
      </c>
      <c r="BB71" s="747" t="str">
        <f t="shared" si="72"/>
        <v xml:space="preserve"> </v>
      </c>
      <c r="BC71" s="4" t="str">
        <f t="shared" si="73"/>
        <v xml:space="preserve"> </v>
      </c>
      <c r="BD71" s="747" t="str">
        <f t="shared" si="74"/>
        <v xml:space="preserve"> </v>
      </c>
      <c r="BE71" s="4">
        <f t="shared" si="75"/>
        <v>0.15</v>
      </c>
      <c r="BF71" s="747">
        <f t="shared" si="76"/>
        <v>11750</v>
      </c>
      <c r="BG71" s="4" t="str">
        <f t="shared" si="77"/>
        <v xml:space="preserve"> </v>
      </c>
      <c r="BH71" s="747" t="str">
        <f t="shared" si="78"/>
        <v xml:space="preserve"> </v>
      </c>
      <c r="BI71" s="4" t="str">
        <f t="shared" si="79"/>
        <v xml:space="preserve"> </v>
      </c>
      <c r="BJ71" s="747" t="str">
        <f t="shared" si="80"/>
        <v xml:space="preserve"> </v>
      </c>
      <c r="BK71" s="4" t="str">
        <f t="shared" si="81"/>
        <v xml:space="preserve"> </v>
      </c>
      <c r="BL71" s="747" t="str">
        <f t="shared" si="82"/>
        <v xml:space="preserve"> </v>
      </c>
      <c r="BM71" s="4" t="str">
        <f t="shared" si="83"/>
        <v xml:space="preserve"> </v>
      </c>
      <c r="BN71" s="747" t="str">
        <f t="shared" si="84"/>
        <v xml:space="preserve"> </v>
      </c>
      <c r="BO71" s="4" t="str">
        <f t="shared" si="85"/>
        <v xml:space="preserve"> </v>
      </c>
      <c r="BP71" s="747" t="str">
        <f t="shared" si="86"/>
        <v xml:space="preserve"> </v>
      </c>
      <c r="BQ71" s="4" t="str">
        <f t="shared" si="87"/>
        <v xml:space="preserve"> </v>
      </c>
      <c r="BR71" s="747" t="str">
        <f t="shared" si="88"/>
        <v xml:space="preserve"> </v>
      </c>
      <c r="BS71" s="133" t="s">
        <v>251</v>
      </c>
      <c r="BT71" s="133"/>
      <c r="BU71" s="389"/>
      <c r="BV71" s="389"/>
      <c r="BW71" s="389"/>
      <c r="BX71" s="389"/>
      <c r="BY71" s="389"/>
      <c r="BZ71" s="389"/>
      <c r="CA71" s="389"/>
      <c r="CB71" s="389"/>
      <c r="CC71" s="163">
        <f t="shared" si="89"/>
        <v>0</v>
      </c>
      <c r="CD71" s="389"/>
      <c r="CE71" s="389"/>
      <c r="CF71" s="389"/>
      <c r="CG71" s="389"/>
      <c r="CH71" s="389"/>
      <c r="CI71" s="389"/>
      <c r="CJ71" s="389"/>
      <c r="CK71" s="389"/>
      <c r="CL71" s="389"/>
      <c r="CM71" s="389"/>
      <c r="CN71" s="389"/>
      <c r="CO71" s="389"/>
      <c r="CP71" s="389"/>
      <c r="CQ71" s="389"/>
      <c r="CR71" s="389"/>
      <c r="CS71" s="389"/>
      <c r="CT71" s="389"/>
      <c r="CU71" s="389"/>
      <c r="CV71" s="389"/>
      <c r="CW71" s="389"/>
      <c r="CX71" s="389"/>
      <c r="CY71" s="389"/>
      <c r="CZ71" s="389"/>
      <c r="DA71" s="389"/>
      <c r="DB71" s="389"/>
      <c r="DC71" s="389"/>
      <c r="DD71" s="389"/>
      <c r="DE71" s="389"/>
      <c r="DF71" s="389"/>
      <c r="DG71" s="389"/>
      <c r="DH71" s="389"/>
      <c r="DI71" s="389"/>
      <c r="DJ71" s="389"/>
      <c r="DK71" s="389"/>
      <c r="DL71" s="389"/>
      <c r="DM71" s="389"/>
      <c r="DN71" s="389"/>
      <c r="DO71" s="389"/>
      <c r="DP71" s="389"/>
      <c r="DQ71" s="389"/>
      <c r="DR71" s="389"/>
      <c r="DS71" s="389"/>
      <c r="DT71" s="389"/>
      <c r="DU71" s="389"/>
      <c r="DV71" s="389"/>
      <c r="DW71" s="389"/>
      <c r="DX71" s="389"/>
      <c r="DY71" s="389"/>
      <c r="DZ71" s="389"/>
      <c r="EA71" s="389"/>
      <c r="EB71" s="389"/>
      <c r="EC71" s="389"/>
      <c r="ED71" s="389"/>
      <c r="EE71" s="389"/>
      <c r="EF71" s="389"/>
      <c r="EG71" s="389"/>
      <c r="EH71" s="389"/>
      <c r="EI71" s="389"/>
      <c r="EJ71" s="389"/>
      <c r="EK71" s="389"/>
      <c r="EL71" s="389"/>
      <c r="EM71" s="389"/>
      <c r="EN71" s="389"/>
      <c r="EO71" s="389"/>
      <c r="EP71" s="389"/>
      <c r="EQ71" s="389"/>
      <c r="ER71" s="389"/>
      <c r="ES71" s="389"/>
      <c r="ET71" s="389"/>
      <c r="EU71" s="389"/>
      <c r="EV71" s="389"/>
      <c r="EW71" s="389"/>
      <c r="EX71" s="389"/>
      <c r="EY71" s="389"/>
      <c r="EZ71" s="389"/>
      <c r="FA71" s="389"/>
      <c r="FB71" s="389"/>
      <c r="FC71" s="389"/>
      <c r="FD71" s="389"/>
      <c r="FE71" s="389"/>
      <c r="FF71" s="389"/>
      <c r="FG71" s="389"/>
      <c r="FH71" s="389"/>
      <c r="FI71" s="389"/>
      <c r="FJ71" s="389"/>
      <c r="FK71" s="389"/>
      <c r="FL71" s="389"/>
      <c r="FM71" s="389"/>
      <c r="FN71" s="389"/>
      <c r="FO71" s="389"/>
      <c r="FP71" s="389"/>
      <c r="FQ71" s="389"/>
      <c r="FR71" s="389"/>
      <c r="FS71" s="389"/>
      <c r="FT71" s="389"/>
      <c r="FU71" s="389"/>
      <c r="FV71" s="389"/>
      <c r="FW71" s="389"/>
      <c r="FX71" s="389"/>
      <c r="FY71" s="666" t="s">
        <v>889</v>
      </c>
      <c r="FZ71" s="667">
        <v>241</v>
      </c>
      <c r="GA71" s="667">
        <v>10315027</v>
      </c>
      <c r="GB71" s="667" t="s">
        <v>783</v>
      </c>
      <c r="GC71" s="667"/>
      <c r="GD71" s="667" t="s">
        <v>783</v>
      </c>
      <c r="GE71" s="667" t="s">
        <v>783</v>
      </c>
      <c r="GF71" s="667" t="s">
        <v>783</v>
      </c>
      <c r="GG71" s="667"/>
      <c r="GH71" s="667" t="s">
        <v>783</v>
      </c>
      <c r="GI71" s="667" t="s">
        <v>783</v>
      </c>
      <c r="GJ71" s="667"/>
      <c r="GK71" s="667" t="s">
        <v>783</v>
      </c>
      <c r="GL71" s="667" t="s">
        <v>781</v>
      </c>
      <c r="GM71" s="667" t="s">
        <v>783</v>
      </c>
      <c r="GN71" s="667" t="s">
        <v>783</v>
      </c>
      <c r="GO71" s="667" t="s">
        <v>783</v>
      </c>
      <c r="GP71" s="667" t="s">
        <v>783</v>
      </c>
      <c r="GQ71" s="667" t="s">
        <v>783</v>
      </c>
      <c r="GR71" s="667" t="s">
        <v>783</v>
      </c>
      <c r="GS71" s="667" t="s">
        <v>783</v>
      </c>
      <c r="GT71" s="667" t="s">
        <v>783</v>
      </c>
      <c r="GU71" s="667" t="s">
        <v>783</v>
      </c>
      <c r="GV71" s="667" t="s">
        <v>783</v>
      </c>
      <c r="GW71" s="667" t="s">
        <v>783</v>
      </c>
      <c r="GX71" s="667" t="s">
        <v>783</v>
      </c>
      <c r="GY71" s="667" t="s">
        <v>783</v>
      </c>
      <c r="GZ71" s="667">
        <v>1649</v>
      </c>
      <c r="HA71" s="667">
        <v>0</v>
      </c>
      <c r="HB71" s="667">
        <v>9</v>
      </c>
      <c r="HC71" s="667" t="s">
        <v>783</v>
      </c>
      <c r="HD71" s="667" t="s">
        <v>783</v>
      </c>
      <c r="HE71" s="667" t="s">
        <v>783</v>
      </c>
      <c r="HF71" s="667" t="s">
        <v>783</v>
      </c>
      <c r="HG71" s="667" t="s">
        <v>783</v>
      </c>
      <c r="HH71" s="667" t="s">
        <v>783</v>
      </c>
      <c r="HI71" s="667" t="s">
        <v>783</v>
      </c>
      <c r="HJ71" s="667" t="s">
        <v>783</v>
      </c>
      <c r="HK71" s="667" t="s">
        <v>783</v>
      </c>
      <c r="HL71" s="667" t="s">
        <v>783</v>
      </c>
      <c r="HM71" s="667" t="s">
        <v>783</v>
      </c>
      <c r="HN71" s="667" t="s">
        <v>783</v>
      </c>
      <c r="HO71" s="667" t="s">
        <v>783</v>
      </c>
      <c r="HP71" s="667" t="s">
        <v>783</v>
      </c>
      <c r="HQ71" s="667" t="s">
        <v>783</v>
      </c>
      <c r="HR71" s="667" t="s">
        <v>783</v>
      </c>
      <c r="HS71" s="667">
        <v>3979583</v>
      </c>
      <c r="HT71" s="667" t="s">
        <v>783</v>
      </c>
      <c r="HU71" s="667" t="s">
        <v>786</v>
      </c>
      <c r="HV71" s="667" t="s">
        <v>787</v>
      </c>
      <c r="HW71" s="667">
        <v>4</v>
      </c>
      <c r="HX71" s="667">
        <v>2006</v>
      </c>
      <c r="HY71" s="667">
        <v>63</v>
      </c>
      <c r="HZ71" s="667">
        <v>0</v>
      </c>
      <c r="IA71" s="667">
        <v>1320</v>
      </c>
      <c r="IB71" s="668">
        <v>38560.579108796293</v>
      </c>
      <c r="IC71" s="667" t="s">
        <v>788</v>
      </c>
      <c r="ID71" s="667">
        <v>3975105</v>
      </c>
      <c r="IE71" s="667" t="s">
        <v>783</v>
      </c>
      <c r="IF71" s="667">
        <v>1712</v>
      </c>
      <c r="IG71" s="667" t="s">
        <v>783</v>
      </c>
      <c r="IH71" s="667" t="s">
        <v>783</v>
      </c>
      <c r="II71" s="667" t="s">
        <v>783</v>
      </c>
      <c r="IJ71" s="667" t="s">
        <v>783</v>
      </c>
      <c r="IK71" s="667" t="s">
        <v>783</v>
      </c>
      <c r="IL71" s="667" t="s">
        <v>783</v>
      </c>
      <c r="IM71" s="667" t="s">
        <v>783</v>
      </c>
      <c r="IN71" s="667" t="s">
        <v>783</v>
      </c>
      <c r="IO71" s="667" t="s">
        <v>783</v>
      </c>
      <c r="IP71" s="667">
        <v>2108</v>
      </c>
      <c r="IQ71" s="668">
        <v>37477.341331018521</v>
      </c>
      <c r="IR71" s="667" t="s">
        <v>783</v>
      </c>
      <c r="IS71" s="667" t="s">
        <v>783</v>
      </c>
      <c r="IT71" s="667" t="s">
        <v>783</v>
      </c>
      <c r="IU71" s="667" t="s">
        <v>783</v>
      </c>
      <c r="IV71" s="667" t="s">
        <v>783</v>
      </c>
      <c r="IW71" s="667" t="s">
        <v>783</v>
      </c>
      <c r="IX71" s="667" t="s">
        <v>783</v>
      </c>
      <c r="IY71" s="667" t="s">
        <v>781</v>
      </c>
      <c r="IZ71" s="667" t="s">
        <v>783</v>
      </c>
      <c r="JA71" s="667" t="s">
        <v>783</v>
      </c>
      <c r="JB71" s="667" t="s">
        <v>783</v>
      </c>
      <c r="JC71" s="667" t="s">
        <v>783</v>
      </c>
      <c r="JD71" s="667" t="s">
        <v>783</v>
      </c>
      <c r="JE71" s="667">
        <v>329443</v>
      </c>
      <c r="JF71" s="667" t="s">
        <v>783</v>
      </c>
      <c r="JG71" s="667" t="s">
        <v>783</v>
      </c>
      <c r="JH71" s="667" t="s">
        <v>783</v>
      </c>
      <c r="JI71" s="667" t="s">
        <v>783</v>
      </c>
      <c r="JJ71" s="667" t="s">
        <v>783</v>
      </c>
      <c r="JK71" s="667" t="s">
        <v>783</v>
      </c>
      <c r="JL71" s="667" t="s">
        <v>783</v>
      </c>
      <c r="JM71" s="667" t="s">
        <v>783</v>
      </c>
      <c r="JN71" s="667">
        <v>4</v>
      </c>
      <c r="JO71" s="667" t="s">
        <v>783</v>
      </c>
      <c r="JP71" s="667" t="s">
        <v>783</v>
      </c>
      <c r="JQ71" s="667" t="s">
        <v>783</v>
      </c>
      <c r="JR71" s="667" t="s">
        <v>783</v>
      </c>
      <c r="JS71" s="667" t="s">
        <v>783</v>
      </c>
      <c r="JT71" s="667" t="s">
        <v>783</v>
      </c>
      <c r="JU71" s="667" t="s">
        <v>783</v>
      </c>
      <c r="JV71" s="667" t="s">
        <v>890</v>
      </c>
      <c r="JW71" s="670">
        <v>1340.0817300000001</v>
      </c>
      <c r="JX71">
        <f>JW71</f>
        <v>1340.0817300000001</v>
      </c>
      <c r="JY71" s="225">
        <v>0.25380335795454545</v>
      </c>
    </row>
    <row r="72" spans="1:286" ht="16" thickBot="1">
      <c r="A72" s="905" t="s">
        <v>5</v>
      </c>
      <c r="B72" s="79">
        <f t="shared" si="52"/>
        <v>1</v>
      </c>
      <c r="C72" s="871" t="s">
        <v>82</v>
      </c>
      <c r="D72" s="489" t="s">
        <v>135</v>
      </c>
      <c r="E72" s="1129" t="s">
        <v>213</v>
      </c>
      <c r="F72" s="888">
        <v>0.2</v>
      </c>
      <c r="G72" s="120">
        <f t="shared" si="90"/>
        <v>51.989999999999988</v>
      </c>
      <c r="H72" s="46"/>
      <c r="I72" s="3">
        <v>0.2</v>
      </c>
      <c r="J72" s="29"/>
      <c r="K72" s="18"/>
      <c r="L72" s="5"/>
      <c r="M72" s="170">
        <v>1</v>
      </c>
      <c r="N72" s="71">
        <v>1</v>
      </c>
      <c r="O72" s="739">
        <v>4</v>
      </c>
      <c r="P72" s="1107">
        <f t="shared" si="51"/>
        <v>6</v>
      </c>
      <c r="Q72" s="1108">
        <f t="shared" si="48"/>
        <v>4</v>
      </c>
      <c r="R72" s="46"/>
      <c r="S72" s="3">
        <v>0.2</v>
      </c>
      <c r="T72" s="25"/>
      <c r="U72" s="219">
        <f t="shared" si="50"/>
        <v>15000</v>
      </c>
      <c r="V72" s="219" t="s">
        <v>642</v>
      </c>
      <c r="W72" s="1042">
        <f t="shared" si="91"/>
        <v>15000</v>
      </c>
      <c r="X72" s="537">
        <f t="shared" ref="X72:X135" si="92">AD72+AF72+AH72+AJ72+AL72</f>
        <v>4921.9555555555553</v>
      </c>
      <c r="Y72" s="538">
        <f t="shared" si="53"/>
        <v>500</v>
      </c>
      <c r="Z72" s="1090">
        <f t="shared" si="54"/>
        <v>20421.955555555556</v>
      </c>
      <c r="AA72" s="1475">
        <f t="shared" si="43"/>
        <v>4855574.5887555545</v>
      </c>
      <c r="AB72" s="1098"/>
      <c r="AC72" s="600">
        <v>2</v>
      </c>
      <c r="AD72" s="1056">
        <f t="shared" si="55"/>
        <v>1321.9555555555555</v>
      </c>
      <c r="AE72" s="1063">
        <v>0.25</v>
      </c>
      <c r="AF72" s="747">
        <f t="shared" si="56"/>
        <v>3600</v>
      </c>
      <c r="AG72" s="600"/>
      <c r="AH72" s="1056">
        <f t="shared" si="57"/>
        <v>0</v>
      </c>
      <c r="AI72" s="1070"/>
      <c r="AJ72" s="747">
        <f t="shared" si="58"/>
        <v>0</v>
      </c>
      <c r="AK72" s="1051"/>
      <c r="AL72" s="270">
        <v>0</v>
      </c>
      <c r="AM72" s="902"/>
      <c r="AN72" s="902">
        <v>2026</v>
      </c>
      <c r="AO72" s="18" t="str">
        <f t="shared" si="59"/>
        <v xml:space="preserve"> </v>
      </c>
      <c r="AP72" s="747" t="str">
        <f t="shared" si="60"/>
        <v xml:space="preserve"> </v>
      </c>
      <c r="AQ72" s="4" t="str">
        <f t="shared" si="61"/>
        <v xml:space="preserve"> </v>
      </c>
      <c r="AR72" s="747" t="str">
        <f t="shared" si="62"/>
        <v xml:space="preserve"> </v>
      </c>
      <c r="AS72" s="4" t="str">
        <f t="shared" si="63"/>
        <v xml:space="preserve"> </v>
      </c>
      <c r="AT72" s="747" t="str">
        <f t="shared" si="64"/>
        <v xml:space="preserve"> </v>
      </c>
      <c r="AU72" s="4" t="str">
        <f t="shared" si="65"/>
        <v xml:space="preserve"> </v>
      </c>
      <c r="AV72" s="747" t="str">
        <f t="shared" si="66"/>
        <v xml:space="preserve"> </v>
      </c>
      <c r="AW72" s="4" t="str">
        <f t="shared" si="67"/>
        <v xml:space="preserve"> </v>
      </c>
      <c r="AX72" s="747" t="str">
        <f t="shared" si="68"/>
        <v xml:space="preserve"> </v>
      </c>
      <c r="AY72" s="4" t="str">
        <f t="shared" si="69"/>
        <v xml:space="preserve"> </v>
      </c>
      <c r="AZ72" s="747" t="str">
        <f t="shared" si="70"/>
        <v xml:space="preserve"> </v>
      </c>
      <c r="BA72" s="4" t="str">
        <f t="shared" si="71"/>
        <v xml:space="preserve"> </v>
      </c>
      <c r="BB72" s="747" t="str">
        <f t="shared" si="72"/>
        <v xml:space="preserve"> </v>
      </c>
      <c r="BC72" s="4" t="str">
        <f t="shared" si="73"/>
        <v xml:space="preserve"> </v>
      </c>
      <c r="BD72" s="747" t="str">
        <f t="shared" si="74"/>
        <v xml:space="preserve"> </v>
      </c>
      <c r="BE72" s="4">
        <f t="shared" si="75"/>
        <v>0.2</v>
      </c>
      <c r="BF72" s="747">
        <f t="shared" si="76"/>
        <v>20421.955555555556</v>
      </c>
      <c r="BG72" s="4" t="str">
        <f t="shared" si="77"/>
        <v xml:space="preserve"> </v>
      </c>
      <c r="BH72" s="747" t="str">
        <f t="shared" si="78"/>
        <v xml:space="preserve"> </v>
      </c>
      <c r="BI72" s="4" t="str">
        <f t="shared" si="79"/>
        <v xml:space="preserve"> </v>
      </c>
      <c r="BJ72" s="747" t="str">
        <f t="shared" si="80"/>
        <v xml:space="preserve"> </v>
      </c>
      <c r="BK72" s="4" t="str">
        <f t="shared" si="81"/>
        <v xml:space="preserve"> </v>
      </c>
      <c r="BL72" s="747" t="str">
        <f t="shared" si="82"/>
        <v xml:space="preserve"> </v>
      </c>
      <c r="BM72" s="4" t="str">
        <f t="shared" si="83"/>
        <v xml:space="preserve"> </v>
      </c>
      <c r="BN72" s="747" t="str">
        <f t="shared" si="84"/>
        <v xml:space="preserve"> </v>
      </c>
      <c r="BO72" s="4" t="str">
        <f t="shared" si="85"/>
        <v xml:space="preserve"> </v>
      </c>
      <c r="BP72" s="747" t="str">
        <f t="shared" si="86"/>
        <v xml:space="preserve"> </v>
      </c>
      <c r="BQ72" s="4" t="str">
        <f t="shared" si="87"/>
        <v xml:space="preserve"> </v>
      </c>
      <c r="BR72" s="747" t="str">
        <f t="shared" si="88"/>
        <v xml:space="preserve"> </v>
      </c>
      <c r="BS72" s="133"/>
      <c r="BT72" s="133"/>
      <c r="BU72" s="389"/>
      <c r="BV72" s="389"/>
      <c r="BW72" s="389"/>
      <c r="BX72" s="389"/>
      <c r="BY72" s="389"/>
      <c r="BZ72" s="389"/>
      <c r="CA72" s="389"/>
      <c r="CB72" s="389"/>
      <c r="CC72" s="163">
        <f t="shared" si="89"/>
        <v>0</v>
      </c>
      <c r="CD72" s="389"/>
      <c r="CE72" s="389"/>
      <c r="CF72" s="389"/>
      <c r="CG72" s="389"/>
      <c r="CH72" s="389"/>
      <c r="CI72" s="389"/>
      <c r="CJ72" s="389"/>
      <c r="CK72" s="389"/>
      <c r="CL72" s="389"/>
      <c r="CM72" s="389"/>
      <c r="CN72" s="389"/>
      <c r="CO72" s="389"/>
      <c r="CP72" s="389"/>
      <c r="CQ72" s="389"/>
      <c r="CR72" s="389"/>
      <c r="CS72" s="389"/>
      <c r="CT72" s="389"/>
      <c r="CU72" s="389"/>
      <c r="CV72" s="389"/>
      <c r="CW72" s="389"/>
      <c r="CX72" s="389"/>
      <c r="CY72" s="389"/>
      <c r="CZ72" s="389"/>
      <c r="DA72" s="389"/>
      <c r="DB72" s="389"/>
      <c r="DC72" s="389"/>
      <c r="DD72" s="389"/>
      <c r="DE72" s="389"/>
      <c r="DF72" s="389"/>
      <c r="DG72" s="389"/>
      <c r="DH72" s="389"/>
      <c r="DI72" s="389"/>
      <c r="DJ72" s="389"/>
      <c r="DK72" s="389"/>
      <c r="DL72" s="389"/>
      <c r="DM72" s="389"/>
      <c r="DN72" s="389"/>
      <c r="DO72" s="389"/>
      <c r="DP72" s="389"/>
      <c r="DQ72" s="389"/>
      <c r="DR72" s="389"/>
      <c r="DS72" s="389"/>
      <c r="DT72" s="389"/>
      <c r="DU72" s="389"/>
      <c r="DV72" s="389"/>
      <c r="DW72" s="389"/>
      <c r="DX72" s="389"/>
      <c r="DY72" s="389"/>
      <c r="DZ72" s="389"/>
      <c r="EA72" s="389"/>
      <c r="EB72" s="389"/>
      <c r="EC72" s="389"/>
      <c r="ED72" s="389"/>
      <c r="EE72" s="389"/>
      <c r="EF72" s="389"/>
      <c r="EG72" s="389"/>
      <c r="EH72" s="389"/>
      <c r="EI72" s="389"/>
      <c r="EJ72" s="389"/>
      <c r="EK72" s="389"/>
      <c r="EL72" s="389"/>
      <c r="EM72" s="389"/>
      <c r="EN72" s="389"/>
      <c r="EO72" s="389"/>
      <c r="EP72" s="389"/>
      <c r="EQ72" s="389"/>
      <c r="ER72" s="389"/>
      <c r="ES72" s="389"/>
      <c r="ET72" s="389"/>
      <c r="EU72" s="389"/>
      <c r="EV72" s="389"/>
      <c r="EW72" s="389"/>
      <c r="EX72" s="389"/>
      <c r="EY72" s="389"/>
      <c r="EZ72" s="389"/>
      <c r="FA72" s="389"/>
      <c r="FB72" s="389"/>
      <c r="FC72" s="389"/>
      <c r="FD72" s="389"/>
      <c r="FE72" s="389"/>
      <c r="FF72" s="389"/>
      <c r="FG72" s="389"/>
      <c r="FH72" s="389"/>
      <c r="FI72" s="389"/>
      <c r="FJ72" s="389"/>
      <c r="FK72" s="389"/>
      <c r="FL72" s="389"/>
      <c r="FM72" s="389"/>
      <c r="FN72" s="389"/>
      <c r="FO72" s="389"/>
      <c r="FP72" s="389"/>
      <c r="FQ72" s="389"/>
      <c r="FR72" s="389"/>
      <c r="FS72" s="389"/>
      <c r="FT72" s="389"/>
      <c r="FU72" s="389"/>
      <c r="FV72" s="389"/>
      <c r="FW72" s="389"/>
      <c r="FX72" s="389"/>
      <c r="FY72" s="639" t="s">
        <v>198</v>
      </c>
      <c r="FZ72" s="640">
        <v>46</v>
      </c>
      <c r="GA72" s="640">
        <v>36244981</v>
      </c>
      <c r="GB72" s="640">
        <v>55</v>
      </c>
      <c r="GC72" s="640" t="s">
        <v>798</v>
      </c>
      <c r="GD72" s="640">
        <v>20</v>
      </c>
      <c r="GE72" s="640">
        <v>2011</v>
      </c>
      <c r="GF72" s="640">
        <v>1</v>
      </c>
      <c r="GG72" s="640" t="s">
        <v>780</v>
      </c>
      <c r="GH72" s="640">
        <v>2</v>
      </c>
      <c r="GI72" s="640">
        <v>1</v>
      </c>
      <c r="GJ72" s="640" t="s">
        <v>780</v>
      </c>
      <c r="GK72" s="640">
        <v>2</v>
      </c>
      <c r="GL72" s="640" t="s">
        <v>781</v>
      </c>
      <c r="GM72" s="640" t="s">
        <v>782</v>
      </c>
      <c r="GN72" s="640">
        <v>66</v>
      </c>
      <c r="GO72" s="640" t="s">
        <v>783</v>
      </c>
      <c r="GP72" s="640">
        <v>0</v>
      </c>
      <c r="GQ72" s="640">
        <v>0</v>
      </c>
      <c r="GR72" s="640">
        <v>4</v>
      </c>
      <c r="GS72" s="640">
        <v>2</v>
      </c>
      <c r="GT72" s="640">
        <v>9</v>
      </c>
      <c r="GU72" s="640" t="s">
        <v>783</v>
      </c>
      <c r="GV72" s="640" t="s">
        <v>783</v>
      </c>
      <c r="GW72" s="640" t="s">
        <v>783</v>
      </c>
      <c r="GX72" s="640" t="s">
        <v>783</v>
      </c>
      <c r="GY72" s="640" t="s">
        <v>783</v>
      </c>
      <c r="GZ72" s="640">
        <v>1649</v>
      </c>
      <c r="HA72" s="640">
        <v>0.33</v>
      </c>
      <c r="HB72" s="640">
        <v>5</v>
      </c>
      <c r="HC72" s="640" t="s">
        <v>783</v>
      </c>
      <c r="HD72" s="640" t="s">
        <v>782</v>
      </c>
      <c r="HE72" s="640">
        <v>35</v>
      </c>
      <c r="HF72" s="640" t="s">
        <v>783</v>
      </c>
      <c r="HG72" s="640">
        <v>0</v>
      </c>
      <c r="HH72" s="640" t="s">
        <v>783</v>
      </c>
      <c r="HI72" s="640">
        <v>0</v>
      </c>
      <c r="HJ72" s="640">
        <v>1</v>
      </c>
      <c r="HK72" s="640">
        <v>45</v>
      </c>
      <c r="HL72" s="640" t="s">
        <v>784</v>
      </c>
      <c r="HM72" s="640" t="s">
        <v>785</v>
      </c>
      <c r="HN72" s="640" t="s">
        <v>783</v>
      </c>
      <c r="HO72" s="640" t="s">
        <v>783</v>
      </c>
      <c r="HP72" s="640" t="s">
        <v>783</v>
      </c>
      <c r="HQ72" s="640" t="s">
        <v>783</v>
      </c>
      <c r="HR72" s="640" t="s">
        <v>783</v>
      </c>
      <c r="HS72" s="640">
        <v>3979236</v>
      </c>
      <c r="HT72" s="640" t="s">
        <v>783</v>
      </c>
      <c r="HU72" s="640" t="s">
        <v>786</v>
      </c>
      <c r="HV72" s="640" t="s">
        <v>787</v>
      </c>
      <c r="HW72" s="640">
        <v>4</v>
      </c>
      <c r="HX72" s="640">
        <v>2016</v>
      </c>
      <c r="HY72" s="640">
        <v>63</v>
      </c>
      <c r="HZ72" s="640">
        <v>0</v>
      </c>
      <c r="IA72" s="640">
        <v>1743</v>
      </c>
      <c r="IB72" s="641">
        <v>42374.403182870374</v>
      </c>
      <c r="IC72" s="640" t="s">
        <v>788</v>
      </c>
      <c r="ID72" s="640">
        <v>3974758</v>
      </c>
      <c r="IE72" s="640">
        <v>2016</v>
      </c>
      <c r="IF72" s="640">
        <v>1712</v>
      </c>
      <c r="IG72" s="640" t="s">
        <v>783</v>
      </c>
      <c r="IH72" s="640" t="s">
        <v>783</v>
      </c>
      <c r="II72" s="640" t="s">
        <v>783</v>
      </c>
      <c r="IJ72" s="640" t="s">
        <v>783</v>
      </c>
      <c r="IK72" s="640" t="s">
        <v>783</v>
      </c>
      <c r="IL72" s="640" t="s">
        <v>783</v>
      </c>
      <c r="IM72" s="640" t="s">
        <v>783</v>
      </c>
      <c r="IN72" s="640" t="s">
        <v>783</v>
      </c>
      <c r="IO72" s="640" t="s">
        <v>783</v>
      </c>
      <c r="IP72" s="640">
        <v>1649</v>
      </c>
      <c r="IQ72" s="641">
        <v>41004.418078703704</v>
      </c>
      <c r="IR72" s="640">
        <v>2</v>
      </c>
      <c r="IS72" s="640" t="s">
        <v>793</v>
      </c>
      <c r="IT72" s="640">
        <v>9</v>
      </c>
      <c r="IU72" s="642">
        <v>41275</v>
      </c>
      <c r="IV72" s="640" t="s">
        <v>783</v>
      </c>
      <c r="IW72" s="640" t="s">
        <v>783</v>
      </c>
      <c r="IX72" s="640" t="s">
        <v>783</v>
      </c>
      <c r="IY72" s="640" t="s">
        <v>781</v>
      </c>
      <c r="IZ72" s="640">
        <v>45</v>
      </c>
      <c r="JA72" s="640" t="s">
        <v>789</v>
      </c>
      <c r="JB72" s="640" t="s">
        <v>783</v>
      </c>
      <c r="JC72" s="640" t="s">
        <v>783</v>
      </c>
      <c r="JD72" s="640" t="s">
        <v>783</v>
      </c>
      <c r="JE72" s="640">
        <v>329429</v>
      </c>
      <c r="JF72" s="640" t="s">
        <v>783</v>
      </c>
      <c r="JG72" s="640" t="s">
        <v>783</v>
      </c>
      <c r="JH72" s="640" t="s">
        <v>815</v>
      </c>
      <c r="JI72" s="640">
        <v>55</v>
      </c>
      <c r="JJ72" s="640" t="s">
        <v>783</v>
      </c>
      <c r="JK72" s="640" t="s">
        <v>783</v>
      </c>
      <c r="JL72" s="640" t="s">
        <v>783</v>
      </c>
      <c r="JM72" s="640" t="s">
        <v>790</v>
      </c>
      <c r="JN72" s="640">
        <v>4</v>
      </c>
      <c r="JO72" s="640">
        <v>3</v>
      </c>
      <c r="JP72" s="640" t="s">
        <v>783</v>
      </c>
      <c r="JQ72" s="640">
        <v>10711928</v>
      </c>
      <c r="JR72" s="640">
        <v>2011</v>
      </c>
      <c r="JS72" s="640">
        <v>3</v>
      </c>
      <c r="JT72" s="640" t="s">
        <v>783</v>
      </c>
      <c r="JU72" s="640" t="s">
        <v>783</v>
      </c>
      <c r="JV72" s="640" t="s">
        <v>863</v>
      </c>
      <c r="JW72" s="643">
        <v>1985.9931799999999</v>
      </c>
      <c r="JY72" s="225"/>
    </row>
    <row r="73" spans="1:286" ht="16" thickBot="1">
      <c r="A73" s="905" t="s">
        <v>5</v>
      </c>
      <c r="B73" s="79">
        <f t="shared" si="52"/>
        <v>1</v>
      </c>
      <c r="C73" s="871" t="s">
        <v>119</v>
      </c>
      <c r="D73" s="489" t="s">
        <v>135</v>
      </c>
      <c r="E73" s="1129" t="s">
        <v>213</v>
      </c>
      <c r="F73" s="888">
        <v>0.06</v>
      </c>
      <c r="G73" s="120">
        <f t="shared" si="90"/>
        <v>52.04999999999999</v>
      </c>
      <c r="H73" s="46"/>
      <c r="I73" s="3">
        <f>F73</f>
        <v>0.06</v>
      </c>
      <c r="J73" s="29"/>
      <c r="K73" s="18"/>
      <c r="L73" s="5"/>
      <c r="M73" s="170">
        <v>1</v>
      </c>
      <c r="N73" s="71">
        <v>1</v>
      </c>
      <c r="O73" s="739">
        <v>4</v>
      </c>
      <c r="P73" s="1107">
        <f t="shared" si="51"/>
        <v>6</v>
      </c>
      <c r="Q73" s="1108">
        <f t="shared" si="48"/>
        <v>4</v>
      </c>
      <c r="R73" s="46"/>
      <c r="S73" s="3">
        <f>I73</f>
        <v>0.06</v>
      </c>
      <c r="T73" s="25"/>
      <c r="U73" s="219">
        <f t="shared" si="50"/>
        <v>4500</v>
      </c>
      <c r="V73" s="219" t="s">
        <v>642</v>
      </c>
      <c r="W73" s="1042">
        <f t="shared" si="91"/>
        <v>4500</v>
      </c>
      <c r="X73" s="537">
        <f t="shared" si="92"/>
        <v>12160</v>
      </c>
      <c r="Y73" s="538">
        <f t="shared" si="53"/>
        <v>500</v>
      </c>
      <c r="Z73" s="1090">
        <f t="shared" si="54"/>
        <v>17160</v>
      </c>
      <c r="AA73" s="1475">
        <f t="shared" si="43"/>
        <v>4872734.5887555545</v>
      </c>
      <c r="AB73" s="1098"/>
      <c r="AC73" s="600"/>
      <c r="AD73" s="1056">
        <f t="shared" si="55"/>
        <v>0</v>
      </c>
      <c r="AE73" s="1063">
        <v>0.5</v>
      </c>
      <c r="AF73" s="747">
        <f t="shared" si="56"/>
        <v>2160</v>
      </c>
      <c r="AG73" s="600"/>
      <c r="AH73" s="1056">
        <f t="shared" si="57"/>
        <v>0</v>
      </c>
      <c r="AI73" s="1070" t="s">
        <v>317</v>
      </c>
      <c r="AJ73" s="747">
        <f t="shared" si="58"/>
        <v>10000</v>
      </c>
      <c r="AK73" s="1051"/>
      <c r="AL73" s="270">
        <v>0</v>
      </c>
      <c r="AM73" s="902"/>
      <c r="AN73" s="902">
        <v>2026</v>
      </c>
      <c r="AO73" s="18" t="str">
        <f t="shared" si="59"/>
        <v xml:space="preserve"> </v>
      </c>
      <c r="AP73" s="747" t="str">
        <f t="shared" si="60"/>
        <v xml:space="preserve"> </v>
      </c>
      <c r="AQ73" s="4" t="str">
        <f t="shared" si="61"/>
        <v xml:space="preserve"> </v>
      </c>
      <c r="AR73" s="747" t="str">
        <f t="shared" si="62"/>
        <v xml:space="preserve"> </v>
      </c>
      <c r="AS73" s="4" t="str">
        <f t="shared" si="63"/>
        <v xml:space="preserve"> </v>
      </c>
      <c r="AT73" s="747" t="str">
        <f t="shared" si="64"/>
        <v xml:space="preserve"> </v>
      </c>
      <c r="AU73" s="4" t="str">
        <f t="shared" si="65"/>
        <v xml:space="preserve"> </v>
      </c>
      <c r="AV73" s="747" t="str">
        <f t="shared" si="66"/>
        <v xml:space="preserve"> </v>
      </c>
      <c r="AW73" s="4" t="str">
        <f t="shared" si="67"/>
        <v xml:space="preserve"> </v>
      </c>
      <c r="AX73" s="747" t="str">
        <f t="shared" si="68"/>
        <v xml:space="preserve"> </v>
      </c>
      <c r="AY73" s="4" t="str">
        <f t="shared" si="69"/>
        <v xml:space="preserve"> </v>
      </c>
      <c r="AZ73" s="747" t="str">
        <f t="shared" si="70"/>
        <v xml:space="preserve"> </v>
      </c>
      <c r="BA73" s="4" t="str">
        <f t="shared" si="71"/>
        <v xml:space="preserve"> </v>
      </c>
      <c r="BB73" s="747" t="str">
        <f t="shared" si="72"/>
        <v xml:space="preserve"> </v>
      </c>
      <c r="BC73" s="4" t="str">
        <f t="shared" si="73"/>
        <v xml:space="preserve"> </v>
      </c>
      <c r="BD73" s="747" t="str">
        <f t="shared" si="74"/>
        <v xml:space="preserve"> </v>
      </c>
      <c r="BE73" s="4">
        <f t="shared" si="75"/>
        <v>0.06</v>
      </c>
      <c r="BF73" s="747">
        <f t="shared" si="76"/>
        <v>17160</v>
      </c>
      <c r="BG73" s="4" t="str">
        <f t="shared" si="77"/>
        <v xml:space="preserve"> </v>
      </c>
      <c r="BH73" s="747" t="str">
        <f t="shared" si="78"/>
        <v xml:space="preserve"> </v>
      </c>
      <c r="BI73" s="4" t="str">
        <f t="shared" si="79"/>
        <v xml:space="preserve"> </v>
      </c>
      <c r="BJ73" s="747" t="str">
        <f t="shared" si="80"/>
        <v xml:space="preserve"> </v>
      </c>
      <c r="BK73" s="4" t="str">
        <f t="shared" si="81"/>
        <v xml:space="preserve"> </v>
      </c>
      <c r="BL73" s="747" t="str">
        <f t="shared" si="82"/>
        <v xml:space="preserve"> </v>
      </c>
      <c r="BM73" s="4" t="str">
        <f t="shared" si="83"/>
        <v xml:space="preserve"> </v>
      </c>
      <c r="BN73" s="747" t="str">
        <f t="shared" si="84"/>
        <v xml:space="preserve"> </v>
      </c>
      <c r="BO73" s="4" t="str">
        <f t="shared" si="85"/>
        <v xml:space="preserve"> </v>
      </c>
      <c r="BP73" s="747" t="str">
        <f t="shared" si="86"/>
        <v xml:space="preserve"> </v>
      </c>
      <c r="BQ73" s="4" t="str">
        <f t="shared" si="87"/>
        <v xml:space="preserve"> </v>
      </c>
      <c r="BR73" s="747" t="str">
        <f t="shared" si="88"/>
        <v xml:space="preserve"> </v>
      </c>
      <c r="BS73" s="133"/>
      <c r="BT73" s="133"/>
      <c r="BU73" s="389"/>
      <c r="BV73" s="389"/>
      <c r="BW73" s="389"/>
      <c r="BX73" s="389"/>
      <c r="BY73" s="389"/>
      <c r="BZ73" s="389"/>
      <c r="CA73" s="389"/>
      <c r="CB73" s="389"/>
      <c r="CC73" s="163">
        <f t="shared" si="89"/>
        <v>0</v>
      </c>
      <c r="CD73" s="389"/>
      <c r="CE73" s="389"/>
      <c r="CF73" s="389"/>
      <c r="CG73" s="389"/>
      <c r="CH73" s="389"/>
      <c r="CI73" s="389"/>
      <c r="CJ73" s="389"/>
      <c r="CK73" s="389"/>
      <c r="CL73" s="389"/>
      <c r="CM73" s="389"/>
      <c r="CN73" s="389"/>
      <c r="CO73" s="389"/>
      <c r="CP73" s="389"/>
      <c r="CQ73" s="389"/>
      <c r="CR73" s="389"/>
      <c r="CS73" s="389"/>
      <c r="CT73" s="389"/>
      <c r="CU73" s="389"/>
      <c r="CV73" s="389"/>
      <c r="CW73" s="389"/>
      <c r="CX73" s="389"/>
      <c r="CY73" s="389"/>
      <c r="CZ73" s="389"/>
      <c r="DA73" s="389"/>
      <c r="DB73" s="389"/>
      <c r="DC73" s="389"/>
      <c r="DD73" s="389"/>
      <c r="DE73" s="389"/>
      <c r="DF73" s="389"/>
      <c r="DG73" s="389"/>
      <c r="DH73" s="389"/>
      <c r="DI73" s="389"/>
      <c r="DJ73" s="389"/>
      <c r="DK73" s="389"/>
      <c r="DL73" s="389"/>
      <c r="DM73" s="389"/>
      <c r="DN73" s="389"/>
      <c r="DO73" s="389"/>
      <c r="DP73" s="389"/>
      <c r="DQ73" s="389"/>
      <c r="DR73" s="389"/>
      <c r="DS73" s="389"/>
      <c r="DT73" s="389"/>
      <c r="DU73" s="389"/>
      <c r="DV73" s="389"/>
      <c r="DW73" s="389"/>
      <c r="DX73" s="389"/>
      <c r="DY73" s="389"/>
      <c r="DZ73" s="389"/>
      <c r="EA73" s="389"/>
      <c r="EB73" s="389"/>
      <c r="EC73" s="389"/>
      <c r="ED73" s="389"/>
      <c r="EE73" s="389"/>
      <c r="EF73" s="389"/>
      <c r="EG73" s="389"/>
      <c r="EH73" s="389"/>
      <c r="EI73" s="389"/>
      <c r="EJ73" s="389"/>
      <c r="EK73" s="389"/>
      <c r="EL73" s="389"/>
      <c r="EM73" s="389"/>
      <c r="EN73" s="389"/>
      <c r="EO73" s="389"/>
      <c r="EP73" s="389"/>
      <c r="EQ73" s="389"/>
      <c r="ER73" s="389"/>
      <c r="ES73" s="389"/>
      <c r="ET73" s="389"/>
      <c r="EU73" s="389"/>
      <c r="EV73" s="389"/>
      <c r="EW73" s="389"/>
      <c r="EX73" s="389"/>
      <c r="EY73" s="389"/>
      <c r="EZ73" s="389"/>
      <c r="FA73" s="389"/>
      <c r="FB73" s="389"/>
      <c r="FC73" s="389"/>
      <c r="FD73" s="389"/>
      <c r="FE73" s="389"/>
      <c r="FF73" s="389"/>
      <c r="FG73" s="389"/>
      <c r="FH73" s="389"/>
      <c r="FI73" s="389"/>
      <c r="FJ73" s="389"/>
      <c r="FK73" s="389"/>
      <c r="FL73" s="389"/>
      <c r="FM73" s="389"/>
      <c r="FN73" s="389"/>
      <c r="FO73" s="389"/>
      <c r="FP73" s="389"/>
      <c r="FQ73" s="389"/>
      <c r="FR73" s="389"/>
      <c r="FS73" s="389"/>
      <c r="FT73" s="389"/>
      <c r="FU73" s="389"/>
      <c r="FV73" s="389"/>
      <c r="FW73" s="389"/>
      <c r="FX73" s="389"/>
      <c r="FY73" s="660" t="s">
        <v>320</v>
      </c>
      <c r="FZ73" s="661">
        <v>289</v>
      </c>
      <c r="GA73" s="661">
        <v>30289244</v>
      </c>
      <c r="GB73" s="661">
        <v>57</v>
      </c>
      <c r="GC73" s="661" t="s">
        <v>801</v>
      </c>
      <c r="GD73" s="661">
        <v>20</v>
      </c>
      <c r="GE73" s="661">
        <v>1983</v>
      </c>
      <c r="GF73" s="661">
        <v>2</v>
      </c>
      <c r="GG73" s="661" t="s">
        <v>148</v>
      </c>
      <c r="GH73" s="661">
        <v>1</v>
      </c>
      <c r="GI73" s="661">
        <v>2</v>
      </c>
      <c r="GJ73" s="661" t="s">
        <v>148</v>
      </c>
      <c r="GK73" s="661">
        <v>1</v>
      </c>
      <c r="GL73" s="661" t="s">
        <v>781</v>
      </c>
      <c r="GM73" s="661" t="s">
        <v>793</v>
      </c>
      <c r="GN73" s="661">
        <v>66</v>
      </c>
      <c r="GO73" s="661" t="s">
        <v>783</v>
      </c>
      <c r="GP73" s="661">
        <v>0</v>
      </c>
      <c r="GQ73" s="661">
        <v>0</v>
      </c>
      <c r="GR73" s="661">
        <v>4</v>
      </c>
      <c r="GS73" s="661">
        <v>2</v>
      </c>
      <c r="GT73" s="661">
        <v>3</v>
      </c>
      <c r="GU73" s="661" t="s">
        <v>783</v>
      </c>
      <c r="GV73" s="661" t="s">
        <v>783</v>
      </c>
      <c r="GW73" s="661" t="s">
        <v>783</v>
      </c>
      <c r="GX73" s="661" t="s">
        <v>783</v>
      </c>
      <c r="GY73" s="661" t="s">
        <v>783</v>
      </c>
      <c r="GZ73" s="661">
        <v>1649</v>
      </c>
      <c r="HA73" s="661">
        <v>0.94</v>
      </c>
      <c r="HB73" s="661">
        <v>5</v>
      </c>
      <c r="HC73" s="661" t="s">
        <v>783</v>
      </c>
      <c r="HD73" s="661" t="s">
        <v>782</v>
      </c>
      <c r="HE73" s="661">
        <v>15</v>
      </c>
      <c r="HF73" s="661" t="s">
        <v>783</v>
      </c>
      <c r="HG73" s="661">
        <v>0</v>
      </c>
      <c r="HH73" s="661" t="s">
        <v>783</v>
      </c>
      <c r="HI73" s="661">
        <v>0</v>
      </c>
      <c r="HJ73" s="661">
        <v>1</v>
      </c>
      <c r="HK73" s="661">
        <v>45</v>
      </c>
      <c r="HL73" s="661" t="s">
        <v>784</v>
      </c>
      <c r="HM73" s="661" t="s">
        <v>785</v>
      </c>
      <c r="HN73" s="661" t="s">
        <v>783</v>
      </c>
      <c r="HO73" s="661" t="s">
        <v>783</v>
      </c>
      <c r="HP73" s="661" t="s">
        <v>783</v>
      </c>
      <c r="HQ73" s="661" t="s">
        <v>783</v>
      </c>
      <c r="HR73" s="661" t="s">
        <v>783</v>
      </c>
      <c r="HS73" s="661">
        <v>3979000</v>
      </c>
      <c r="HT73" s="661" t="s">
        <v>783</v>
      </c>
      <c r="HU73" s="661" t="s">
        <v>786</v>
      </c>
      <c r="HV73" s="661" t="s">
        <v>787</v>
      </c>
      <c r="HW73" s="661">
        <v>4</v>
      </c>
      <c r="HX73" s="661">
        <v>2014</v>
      </c>
      <c r="HY73" s="661">
        <v>63</v>
      </c>
      <c r="HZ73" s="661">
        <v>0</v>
      </c>
      <c r="IA73" s="661">
        <v>4963</v>
      </c>
      <c r="IB73" s="662">
        <v>41697.500081018516</v>
      </c>
      <c r="IC73" s="661" t="s">
        <v>788</v>
      </c>
      <c r="ID73" s="661">
        <v>3974522</v>
      </c>
      <c r="IE73" s="661">
        <v>2014</v>
      </c>
      <c r="IF73" s="661">
        <v>1712</v>
      </c>
      <c r="IG73" s="661" t="s">
        <v>783</v>
      </c>
      <c r="IH73" s="661" t="s">
        <v>783</v>
      </c>
      <c r="II73" s="661" t="s">
        <v>783</v>
      </c>
      <c r="IJ73" s="661" t="s">
        <v>783</v>
      </c>
      <c r="IK73" s="661" t="s">
        <v>783</v>
      </c>
      <c r="IL73" s="661" t="s">
        <v>783</v>
      </c>
      <c r="IM73" s="661" t="s">
        <v>783</v>
      </c>
      <c r="IN73" s="661" t="s">
        <v>783</v>
      </c>
      <c r="IO73" s="661" t="s">
        <v>783</v>
      </c>
      <c r="IP73" s="661">
        <v>1649</v>
      </c>
      <c r="IQ73" s="662">
        <v>37477.354571759257</v>
      </c>
      <c r="IR73" s="661">
        <v>2</v>
      </c>
      <c r="IS73" s="661" t="s">
        <v>793</v>
      </c>
      <c r="IT73" s="661">
        <v>3</v>
      </c>
      <c r="IU73" s="663">
        <v>41275</v>
      </c>
      <c r="IV73" s="661" t="s">
        <v>783</v>
      </c>
      <c r="IW73" s="661" t="s">
        <v>783</v>
      </c>
      <c r="IX73" s="661" t="s">
        <v>783</v>
      </c>
      <c r="IY73" s="661" t="s">
        <v>781</v>
      </c>
      <c r="IZ73" s="661">
        <v>45</v>
      </c>
      <c r="JA73" s="661" t="s">
        <v>789</v>
      </c>
      <c r="JB73" s="661" t="s">
        <v>783</v>
      </c>
      <c r="JC73" s="661" t="s">
        <v>783</v>
      </c>
      <c r="JD73" s="661" t="s">
        <v>783</v>
      </c>
      <c r="JE73" s="661">
        <v>329380</v>
      </c>
      <c r="JF73" s="661" t="s">
        <v>783</v>
      </c>
      <c r="JG73" s="661" t="s">
        <v>783</v>
      </c>
      <c r="JH73" s="661" t="s">
        <v>804</v>
      </c>
      <c r="JI73" s="661">
        <v>57</v>
      </c>
      <c r="JJ73" s="661" t="s">
        <v>783</v>
      </c>
      <c r="JK73" s="661" t="s">
        <v>783</v>
      </c>
      <c r="JL73" s="661" t="s">
        <v>783</v>
      </c>
      <c r="JM73" s="661" t="s">
        <v>790</v>
      </c>
      <c r="JN73" s="661">
        <v>4</v>
      </c>
      <c r="JO73" s="661">
        <v>4</v>
      </c>
      <c r="JP73" s="661" t="s">
        <v>783</v>
      </c>
      <c r="JQ73" s="661">
        <v>10711928</v>
      </c>
      <c r="JR73" s="661">
        <v>2011</v>
      </c>
      <c r="JS73" s="661">
        <v>3</v>
      </c>
      <c r="JT73" s="661" t="s">
        <v>783</v>
      </c>
      <c r="JU73" s="661" t="s">
        <v>783</v>
      </c>
      <c r="JV73" s="661" t="s">
        <v>805</v>
      </c>
      <c r="JW73" s="664">
        <v>5153.1317509999999</v>
      </c>
      <c r="JX73">
        <f>JW73</f>
        <v>5153.1317509999999</v>
      </c>
      <c r="JY73" s="225">
        <v>0.97597192253787879</v>
      </c>
    </row>
    <row r="74" spans="1:286" ht="16" thickBot="1">
      <c r="A74" s="905" t="s">
        <v>5</v>
      </c>
      <c r="B74" s="79">
        <f t="shared" si="52"/>
        <v>3</v>
      </c>
      <c r="C74" s="871" t="s">
        <v>86</v>
      </c>
      <c r="D74" s="489" t="s">
        <v>157</v>
      </c>
      <c r="E74" s="1129" t="s">
        <v>158</v>
      </c>
      <c r="F74" s="888">
        <v>0.12</v>
      </c>
      <c r="G74" s="120">
        <f t="shared" si="90"/>
        <v>52.169999999999987</v>
      </c>
      <c r="H74" s="49">
        <v>0.12</v>
      </c>
      <c r="I74" s="2"/>
      <c r="J74" s="29"/>
      <c r="K74" s="18"/>
      <c r="L74" s="5"/>
      <c r="M74" s="170">
        <v>1</v>
      </c>
      <c r="N74" s="71">
        <v>1</v>
      </c>
      <c r="O74" s="739">
        <v>3</v>
      </c>
      <c r="P74" s="1107">
        <f t="shared" si="51"/>
        <v>5</v>
      </c>
      <c r="Q74" s="1108">
        <f t="shared" si="48"/>
        <v>3</v>
      </c>
      <c r="R74" s="30"/>
      <c r="S74" s="3">
        <v>0.12</v>
      </c>
      <c r="T74" s="25"/>
      <c r="U74" s="219">
        <f t="shared" si="50"/>
        <v>9000</v>
      </c>
      <c r="V74" s="219" t="s">
        <v>642</v>
      </c>
      <c r="W74" s="1042">
        <f t="shared" si="91"/>
        <v>9000</v>
      </c>
      <c r="X74" s="537">
        <f t="shared" si="92"/>
        <v>0</v>
      </c>
      <c r="Y74" s="538">
        <f t="shared" si="53"/>
        <v>500</v>
      </c>
      <c r="Z74" s="1090">
        <f t="shared" si="54"/>
        <v>9500</v>
      </c>
      <c r="AA74" s="1475">
        <f t="shared" ref="AA74:AA135" si="93">Z74+AA73</f>
        <v>4882234.5887555545</v>
      </c>
      <c r="AB74" s="1098"/>
      <c r="AC74" s="600"/>
      <c r="AD74" s="1056">
        <f t="shared" si="55"/>
        <v>0</v>
      </c>
      <c r="AE74" s="1063"/>
      <c r="AF74" s="747">
        <f t="shared" si="56"/>
        <v>0</v>
      </c>
      <c r="AG74" s="600"/>
      <c r="AH74" s="1056">
        <f t="shared" si="57"/>
        <v>0</v>
      </c>
      <c r="AI74" s="1070"/>
      <c r="AJ74" s="747">
        <f t="shared" si="58"/>
        <v>0</v>
      </c>
      <c r="AK74" s="1051"/>
      <c r="AL74" s="270">
        <v>0</v>
      </c>
      <c r="AM74" s="902"/>
      <c r="AN74" s="902">
        <v>2026</v>
      </c>
      <c r="AO74" s="18" t="str">
        <f t="shared" si="59"/>
        <v xml:space="preserve"> </v>
      </c>
      <c r="AP74" s="747" t="str">
        <f t="shared" si="60"/>
        <v xml:space="preserve"> </v>
      </c>
      <c r="AQ74" s="4" t="str">
        <f t="shared" si="61"/>
        <v xml:space="preserve"> </v>
      </c>
      <c r="AR74" s="747" t="str">
        <f t="shared" si="62"/>
        <v xml:space="preserve"> </v>
      </c>
      <c r="AS74" s="4" t="str">
        <f t="shared" si="63"/>
        <v xml:space="preserve"> </v>
      </c>
      <c r="AT74" s="747" t="str">
        <f t="shared" si="64"/>
        <v xml:space="preserve"> </v>
      </c>
      <c r="AU74" s="4" t="str">
        <f t="shared" si="65"/>
        <v xml:space="preserve"> </v>
      </c>
      <c r="AV74" s="747" t="str">
        <f t="shared" si="66"/>
        <v xml:space="preserve"> </v>
      </c>
      <c r="AW74" s="4" t="str">
        <f t="shared" si="67"/>
        <v xml:space="preserve"> </v>
      </c>
      <c r="AX74" s="747" t="str">
        <f t="shared" si="68"/>
        <v xml:space="preserve"> </v>
      </c>
      <c r="AY74" s="4" t="str">
        <f t="shared" si="69"/>
        <v xml:space="preserve"> </v>
      </c>
      <c r="AZ74" s="747" t="str">
        <f t="shared" si="70"/>
        <v xml:space="preserve"> </v>
      </c>
      <c r="BA74" s="4" t="str">
        <f t="shared" si="71"/>
        <v xml:space="preserve"> </v>
      </c>
      <c r="BB74" s="747" t="str">
        <f t="shared" si="72"/>
        <v xml:space="preserve"> </v>
      </c>
      <c r="BC74" s="4" t="str">
        <f t="shared" si="73"/>
        <v xml:space="preserve"> </v>
      </c>
      <c r="BD74" s="747" t="str">
        <f t="shared" si="74"/>
        <v xml:space="preserve"> </v>
      </c>
      <c r="BE74" s="4">
        <f t="shared" si="75"/>
        <v>0.12</v>
      </c>
      <c r="BF74" s="747">
        <f t="shared" si="76"/>
        <v>9500</v>
      </c>
      <c r="BG74" s="4" t="str">
        <f t="shared" si="77"/>
        <v xml:space="preserve"> </v>
      </c>
      <c r="BH74" s="747" t="str">
        <f t="shared" si="78"/>
        <v xml:space="preserve"> </v>
      </c>
      <c r="BI74" s="4" t="str">
        <f t="shared" si="79"/>
        <v xml:space="preserve"> </v>
      </c>
      <c r="BJ74" s="747" t="str">
        <f t="shared" si="80"/>
        <v xml:space="preserve"> </v>
      </c>
      <c r="BK74" s="4" t="str">
        <f t="shared" si="81"/>
        <v xml:space="preserve"> </v>
      </c>
      <c r="BL74" s="747" t="str">
        <f t="shared" si="82"/>
        <v xml:space="preserve"> </v>
      </c>
      <c r="BM74" s="4" t="str">
        <f t="shared" si="83"/>
        <v xml:space="preserve"> </v>
      </c>
      <c r="BN74" s="747" t="str">
        <f t="shared" si="84"/>
        <v xml:space="preserve"> </v>
      </c>
      <c r="BO74" s="4" t="str">
        <f t="shared" si="85"/>
        <v xml:space="preserve"> </v>
      </c>
      <c r="BP74" s="747" t="str">
        <f t="shared" si="86"/>
        <v xml:space="preserve"> </v>
      </c>
      <c r="BQ74" s="4" t="str">
        <f t="shared" si="87"/>
        <v xml:space="preserve"> </v>
      </c>
      <c r="BR74" s="747" t="str">
        <f t="shared" si="88"/>
        <v xml:space="preserve"> </v>
      </c>
      <c r="BS74" s="133"/>
      <c r="BT74" s="133"/>
      <c r="BU74" s="389"/>
      <c r="BV74" s="389"/>
      <c r="BW74" s="389"/>
      <c r="BX74" s="389"/>
      <c r="BY74" s="389"/>
      <c r="BZ74" s="389"/>
      <c r="CA74" s="389"/>
      <c r="CB74" s="389"/>
      <c r="CC74" s="163">
        <f t="shared" si="89"/>
        <v>0</v>
      </c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389"/>
      <c r="DN74" s="389"/>
      <c r="DO74" s="389"/>
      <c r="DP74" s="389"/>
      <c r="DQ74" s="389"/>
      <c r="DR74" s="389"/>
      <c r="DS74" s="389"/>
      <c r="DT74" s="389"/>
      <c r="DU74" s="389"/>
      <c r="DV74" s="389"/>
      <c r="DW74" s="389"/>
      <c r="DX74" s="389"/>
      <c r="DY74" s="389"/>
      <c r="DZ74" s="389"/>
      <c r="EA74" s="389"/>
      <c r="EB74" s="389"/>
      <c r="EC74" s="389"/>
      <c r="ED74" s="389"/>
      <c r="EE74" s="389"/>
      <c r="EF74" s="389"/>
      <c r="EG74" s="389"/>
      <c r="EH74" s="389"/>
      <c r="EI74" s="389"/>
      <c r="EJ74" s="389"/>
      <c r="EK74" s="389"/>
      <c r="EL74" s="389"/>
      <c r="EM74" s="389"/>
      <c r="EN74" s="389"/>
      <c r="EO74" s="389"/>
      <c r="EP74" s="389"/>
      <c r="EQ74" s="389"/>
      <c r="ER74" s="389"/>
      <c r="ES74" s="389"/>
      <c r="ET74" s="389"/>
      <c r="EU74" s="389"/>
      <c r="EV74" s="389"/>
      <c r="EW74" s="389"/>
      <c r="EX74" s="389"/>
      <c r="EY74" s="389"/>
      <c r="EZ74" s="389"/>
      <c r="FA74" s="389"/>
      <c r="FB74" s="389"/>
      <c r="FC74" s="389"/>
      <c r="FD74" s="389"/>
      <c r="FE74" s="389"/>
      <c r="FF74" s="389"/>
      <c r="FG74" s="389"/>
      <c r="FH74" s="389"/>
      <c r="FI74" s="389"/>
      <c r="FJ74" s="389"/>
      <c r="FK74" s="389"/>
      <c r="FL74" s="389"/>
      <c r="FM74" s="389"/>
      <c r="FN74" s="389"/>
      <c r="FO74" s="389"/>
      <c r="FP74" s="389"/>
      <c r="FQ74" s="389"/>
      <c r="FR74" s="389"/>
      <c r="FS74" s="389"/>
      <c r="FT74" s="389"/>
      <c r="FU74" s="389"/>
      <c r="FV74" s="389"/>
      <c r="FW74" s="389"/>
      <c r="FX74" s="389"/>
      <c r="FY74" s="660" t="s">
        <v>324</v>
      </c>
      <c r="FZ74" s="661">
        <v>77</v>
      </c>
      <c r="GA74" s="661">
        <v>30289247</v>
      </c>
      <c r="GB74" s="661">
        <v>55</v>
      </c>
      <c r="GC74" s="661" t="s">
        <v>798</v>
      </c>
      <c r="GD74" s="661">
        <v>20</v>
      </c>
      <c r="GE74" s="661">
        <v>1973</v>
      </c>
      <c r="GF74" s="661">
        <v>1</v>
      </c>
      <c r="GG74" s="661" t="s">
        <v>780</v>
      </c>
      <c r="GH74" s="661">
        <v>2</v>
      </c>
      <c r="GI74" s="661">
        <v>1</v>
      </c>
      <c r="GJ74" s="661" t="s">
        <v>780</v>
      </c>
      <c r="GK74" s="661">
        <v>2</v>
      </c>
      <c r="GL74" s="661" t="s">
        <v>781</v>
      </c>
      <c r="GM74" s="661" t="s">
        <v>782</v>
      </c>
      <c r="GN74" s="661">
        <v>66</v>
      </c>
      <c r="GO74" s="661" t="s">
        <v>783</v>
      </c>
      <c r="GP74" s="661">
        <v>0</v>
      </c>
      <c r="GQ74" s="661">
        <v>0</v>
      </c>
      <c r="GR74" s="661">
        <v>4</v>
      </c>
      <c r="GS74" s="661">
        <v>2</v>
      </c>
      <c r="GT74" s="661">
        <v>2</v>
      </c>
      <c r="GU74" s="661" t="s">
        <v>783</v>
      </c>
      <c r="GV74" s="661" t="s">
        <v>783</v>
      </c>
      <c r="GW74" s="661" t="s">
        <v>783</v>
      </c>
      <c r="GX74" s="661" t="s">
        <v>783</v>
      </c>
      <c r="GY74" s="661" t="s">
        <v>783</v>
      </c>
      <c r="GZ74" s="661">
        <v>1649</v>
      </c>
      <c r="HA74" s="661">
        <v>0.14000000000000001</v>
      </c>
      <c r="HB74" s="661">
        <v>5</v>
      </c>
      <c r="HC74" s="661" t="s">
        <v>783</v>
      </c>
      <c r="HD74" s="661" t="s">
        <v>782</v>
      </c>
      <c r="HE74" s="661">
        <v>15</v>
      </c>
      <c r="HF74" s="661" t="s">
        <v>783</v>
      </c>
      <c r="HG74" s="661">
        <v>0</v>
      </c>
      <c r="HH74" s="661" t="s">
        <v>783</v>
      </c>
      <c r="HI74" s="661">
        <v>0</v>
      </c>
      <c r="HJ74" s="661">
        <v>1</v>
      </c>
      <c r="HK74" s="661">
        <v>45</v>
      </c>
      <c r="HL74" s="661" t="s">
        <v>784</v>
      </c>
      <c r="HM74" s="661" t="s">
        <v>785</v>
      </c>
      <c r="HN74" s="661" t="s">
        <v>783</v>
      </c>
      <c r="HO74" s="661" t="s">
        <v>783</v>
      </c>
      <c r="HP74" s="661" t="s">
        <v>783</v>
      </c>
      <c r="HQ74" s="661" t="s">
        <v>783</v>
      </c>
      <c r="HR74" s="661" t="s">
        <v>783</v>
      </c>
      <c r="HS74" s="661">
        <v>3978960</v>
      </c>
      <c r="HT74" s="661" t="s">
        <v>783</v>
      </c>
      <c r="HU74" s="661" t="s">
        <v>786</v>
      </c>
      <c r="HV74" s="661" t="s">
        <v>787</v>
      </c>
      <c r="HW74" s="661">
        <v>4</v>
      </c>
      <c r="HX74" s="661">
        <v>2014</v>
      </c>
      <c r="HY74" s="661">
        <v>63</v>
      </c>
      <c r="HZ74" s="661">
        <v>0</v>
      </c>
      <c r="IA74" s="661">
        <v>739</v>
      </c>
      <c r="IB74" s="662">
        <v>41697.500081018516</v>
      </c>
      <c r="IC74" s="661" t="s">
        <v>788</v>
      </c>
      <c r="ID74" s="661">
        <v>3974482</v>
      </c>
      <c r="IE74" s="661">
        <v>2014</v>
      </c>
      <c r="IF74" s="661">
        <v>1712</v>
      </c>
      <c r="IG74" s="661" t="s">
        <v>783</v>
      </c>
      <c r="IH74" s="661" t="s">
        <v>783</v>
      </c>
      <c r="II74" s="661" t="s">
        <v>783</v>
      </c>
      <c r="IJ74" s="661" t="s">
        <v>783</v>
      </c>
      <c r="IK74" s="661" t="s">
        <v>783</v>
      </c>
      <c r="IL74" s="661" t="s">
        <v>783</v>
      </c>
      <c r="IM74" s="661" t="s">
        <v>783</v>
      </c>
      <c r="IN74" s="661" t="s">
        <v>783</v>
      </c>
      <c r="IO74" s="661" t="s">
        <v>783</v>
      </c>
      <c r="IP74" s="661">
        <v>1649</v>
      </c>
      <c r="IQ74" s="662">
        <v>37477.354571759257</v>
      </c>
      <c r="IR74" s="661">
        <v>2</v>
      </c>
      <c r="IS74" s="661" t="s">
        <v>793</v>
      </c>
      <c r="IT74" s="661">
        <v>2</v>
      </c>
      <c r="IU74" s="663">
        <v>41275</v>
      </c>
      <c r="IV74" s="661" t="s">
        <v>783</v>
      </c>
      <c r="IW74" s="661" t="s">
        <v>783</v>
      </c>
      <c r="IX74" s="661" t="s">
        <v>783</v>
      </c>
      <c r="IY74" s="661" t="s">
        <v>781</v>
      </c>
      <c r="IZ74" s="661">
        <v>45</v>
      </c>
      <c r="JA74" s="661" t="s">
        <v>789</v>
      </c>
      <c r="JB74" s="661" t="s">
        <v>783</v>
      </c>
      <c r="JC74" s="661" t="s">
        <v>783</v>
      </c>
      <c r="JD74" s="661" t="s">
        <v>783</v>
      </c>
      <c r="JE74" s="661">
        <v>329381</v>
      </c>
      <c r="JF74" s="661" t="s">
        <v>783</v>
      </c>
      <c r="JG74" s="661" t="s">
        <v>783</v>
      </c>
      <c r="JH74" s="661" t="s">
        <v>802</v>
      </c>
      <c r="JI74" s="661">
        <v>55</v>
      </c>
      <c r="JJ74" s="661" t="s">
        <v>783</v>
      </c>
      <c r="JK74" s="661" t="s">
        <v>783</v>
      </c>
      <c r="JL74" s="661" t="s">
        <v>783</v>
      </c>
      <c r="JM74" s="661" t="s">
        <v>790</v>
      </c>
      <c r="JN74" s="661">
        <v>4</v>
      </c>
      <c r="JO74" s="661">
        <v>3</v>
      </c>
      <c r="JP74" s="661" t="s">
        <v>783</v>
      </c>
      <c r="JQ74" s="661">
        <v>10711928</v>
      </c>
      <c r="JR74" s="661">
        <v>2011</v>
      </c>
      <c r="JS74" s="661">
        <v>3</v>
      </c>
      <c r="JT74" s="661" t="s">
        <v>783</v>
      </c>
      <c r="JU74" s="661" t="s">
        <v>783</v>
      </c>
      <c r="JV74" s="661" t="s">
        <v>806</v>
      </c>
      <c r="JW74" s="664">
        <v>761.396118</v>
      </c>
      <c r="JX74">
        <f>JW74</f>
        <v>761.396118</v>
      </c>
      <c r="JY74" s="225">
        <v>0.14420381022727272</v>
      </c>
    </row>
    <row r="75" spans="1:286" ht="16" thickBot="1">
      <c r="A75" s="905" t="s">
        <v>5</v>
      </c>
      <c r="B75" s="79">
        <f t="shared" si="52"/>
        <v>3</v>
      </c>
      <c r="C75" s="871" t="s">
        <v>95</v>
      </c>
      <c r="D75" s="489" t="s">
        <v>162</v>
      </c>
      <c r="E75" s="1129" t="s">
        <v>45</v>
      </c>
      <c r="F75" s="888">
        <v>0.38</v>
      </c>
      <c r="G75" s="120">
        <f t="shared" si="90"/>
        <v>52.54999999999999</v>
      </c>
      <c r="H75" s="47">
        <v>0.38</v>
      </c>
      <c r="I75" s="2"/>
      <c r="J75" s="29"/>
      <c r="K75" s="18"/>
      <c r="L75" s="5"/>
      <c r="M75" s="170">
        <v>1</v>
      </c>
      <c r="N75" s="71">
        <v>2</v>
      </c>
      <c r="O75" s="739">
        <v>2</v>
      </c>
      <c r="P75" s="1107">
        <f t="shared" si="51"/>
        <v>5</v>
      </c>
      <c r="Q75" s="1108">
        <f t="shared" si="48"/>
        <v>4</v>
      </c>
      <c r="R75" s="46"/>
      <c r="S75" s="3">
        <v>0.38</v>
      </c>
      <c r="T75" s="25"/>
      <c r="U75" s="219">
        <f t="shared" si="50"/>
        <v>28500</v>
      </c>
      <c r="V75" s="219" t="s">
        <v>642</v>
      </c>
      <c r="W75" s="1042">
        <f t="shared" si="91"/>
        <v>28500</v>
      </c>
      <c r="X75" s="537">
        <f t="shared" si="92"/>
        <v>0</v>
      </c>
      <c r="Y75" s="538">
        <f t="shared" si="53"/>
        <v>500</v>
      </c>
      <c r="Z75" s="1090">
        <f t="shared" si="54"/>
        <v>29000</v>
      </c>
      <c r="AA75" s="1475">
        <f t="shared" si="93"/>
        <v>4911234.5887555545</v>
      </c>
      <c r="AB75" s="1098"/>
      <c r="AC75" s="600"/>
      <c r="AD75" s="1056">
        <f t="shared" si="55"/>
        <v>0</v>
      </c>
      <c r="AE75" s="1063"/>
      <c r="AF75" s="747">
        <f t="shared" si="56"/>
        <v>0</v>
      </c>
      <c r="AG75" s="600"/>
      <c r="AH75" s="1056">
        <f t="shared" si="57"/>
        <v>0</v>
      </c>
      <c r="AI75" s="1070"/>
      <c r="AJ75" s="747">
        <f t="shared" si="58"/>
        <v>0</v>
      </c>
      <c r="AK75" s="1051"/>
      <c r="AL75" s="270">
        <v>0</v>
      </c>
      <c r="AM75" s="902"/>
      <c r="AN75" s="902">
        <v>2026</v>
      </c>
      <c r="AO75" s="18" t="str">
        <f t="shared" si="59"/>
        <v xml:space="preserve"> </v>
      </c>
      <c r="AP75" s="747" t="str">
        <f t="shared" si="60"/>
        <v xml:space="preserve"> </v>
      </c>
      <c r="AQ75" s="4" t="str">
        <f t="shared" si="61"/>
        <v xml:space="preserve"> </v>
      </c>
      <c r="AR75" s="747" t="str">
        <f t="shared" si="62"/>
        <v xml:space="preserve"> </v>
      </c>
      <c r="AS75" s="4" t="str">
        <f t="shared" si="63"/>
        <v xml:space="preserve"> </v>
      </c>
      <c r="AT75" s="747" t="str">
        <f t="shared" si="64"/>
        <v xml:space="preserve"> </v>
      </c>
      <c r="AU75" s="4" t="str">
        <f t="shared" si="65"/>
        <v xml:space="preserve"> </v>
      </c>
      <c r="AV75" s="747" t="str">
        <f t="shared" si="66"/>
        <v xml:space="preserve"> </v>
      </c>
      <c r="AW75" s="4" t="str">
        <f t="shared" si="67"/>
        <v xml:space="preserve"> </v>
      </c>
      <c r="AX75" s="747" t="str">
        <f t="shared" si="68"/>
        <v xml:space="preserve"> </v>
      </c>
      <c r="AY75" s="4" t="str">
        <f t="shared" si="69"/>
        <v xml:space="preserve"> </v>
      </c>
      <c r="AZ75" s="747" t="str">
        <f t="shared" si="70"/>
        <v xml:space="preserve"> </v>
      </c>
      <c r="BA75" s="4" t="str">
        <f t="shared" si="71"/>
        <v xml:space="preserve"> </v>
      </c>
      <c r="BB75" s="747" t="str">
        <f t="shared" si="72"/>
        <v xml:space="preserve"> </v>
      </c>
      <c r="BC75" s="4" t="str">
        <f t="shared" si="73"/>
        <v xml:space="preserve"> </v>
      </c>
      <c r="BD75" s="747" t="str">
        <f t="shared" si="74"/>
        <v xml:space="preserve"> </v>
      </c>
      <c r="BE75" s="4">
        <f t="shared" si="75"/>
        <v>0.38</v>
      </c>
      <c r="BF75" s="747">
        <f t="shared" si="76"/>
        <v>29000</v>
      </c>
      <c r="BG75" s="4" t="str">
        <f t="shared" si="77"/>
        <v xml:space="preserve"> </v>
      </c>
      <c r="BH75" s="747" t="str">
        <f t="shared" si="78"/>
        <v xml:space="preserve"> </v>
      </c>
      <c r="BI75" s="4" t="str">
        <f t="shared" si="79"/>
        <v xml:space="preserve"> </v>
      </c>
      <c r="BJ75" s="747" t="str">
        <f t="shared" si="80"/>
        <v xml:space="preserve"> </v>
      </c>
      <c r="BK75" s="4" t="str">
        <f t="shared" si="81"/>
        <v xml:space="preserve"> </v>
      </c>
      <c r="BL75" s="747" t="str">
        <f t="shared" si="82"/>
        <v xml:space="preserve"> </v>
      </c>
      <c r="BM75" s="4" t="str">
        <f t="shared" si="83"/>
        <v xml:space="preserve"> </v>
      </c>
      <c r="BN75" s="747" t="str">
        <f t="shared" si="84"/>
        <v xml:space="preserve"> </v>
      </c>
      <c r="BO75" s="4" t="str">
        <f t="shared" si="85"/>
        <v xml:space="preserve"> </v>
      </c>
      <c r="BP75" s="747" t="str">
        <f t="shared" si="86"/>
        <v xml:space="preserve"> </v>
      </c>
      <c r="BQ75" s="4" t="str">
        <f t="shared" si="87"/>
        <v xml:space="preserve"> </v>
      </c>
      <c r="BR75" s="747" t="str">
        <f t="shared" si="88"/>
        <v xml:space="preserve"> </v>
      </c>
      <c r="BS75" s="133"/>
      <c r="BT75" s="133"/>
      <c r="BU75" s="389"/>
      <c r="BV75" s="389"/>
      <c r="BW75" s="389"/>
      <c r="BX75" s="389"/>
      <c r="BY75" s="389"/>
      <c r="BZ75" s="389"/>
      <c r="CA75" s="389"/>
      <c r="CB75" s="389"/>
      <c r="CC75" s="163">
        <f t="shared" si="89"/>
        <v>0</v>
      </c>
      <c r="CD75" s="389"/>
      <c r="CE75" s="389"/>
      <c r="CF75" s="389"/>
      <c r="CG75" s="389"/>
      <c r="CH75" s="389"/>
      <c r="CI75" s="389"/>
      <c r="CJ75" s="389"/>
      <c r="CK75" s="389"/>
      <c r="CL75" s="389"/>
      <c r="CM75" s="389"/>
      <c r="CN75" s="389"/>
      <c r="CO75" s="389"/>
      <c r="CP75" s="389"/>
      <c r="CQ75" s="389"/>
      <c r="CR75" s="389"/>
      <c r="CS75" s="389"/>
      <c r="CT75" s="389"/>
      <c r="CU75" s="389"/>
      <c r="CV75" s="389"/>
      <c r="CW75" s="389"/>
      <c r="CX75" s="389"/>
      <c r="CY75" s="389"/>
      <c r="CZ75" s="389"/>
      <c r="DA75" s="389"/>
      <c r="DB75" s="389"/>
      <c r="DC75" s="389"/>
      <c r="DD75" s="389"/>
      <c r="DE75" s="389"/>
      <c r="DF75" s="389"/>
      <c r="DG75" s="389"/>
      <c r="DH75" s="389"/>
      <c r="DI75" s="389"/>
      <c r="DJ75" s="389"/>
      <c r="DK75" s="389"/>
      <c r="DL75" s="389"/>
      <c r="DM75" s="389"/>
      <c r="DN75" s="389"/>
      <c r="DO75" s="389"/>
      <c r="DP75" s="389"/>
      <c r="DQ75" s="389"/>
      <c r="DR75" s="389"/>
      <c r="DS75" s="389"/>
      <c r="DT75" s="389"/>
      <c r="DU75" s="389"/>
      <c r="DV75" s="389"/>
      <c r="DW75" s="389"/>
      <c r="DX75" s="389"/>
      <c r="DY75" s="389"/>
      <c r="DZ75" s="389"/>
      <c r="EA75" s="389"/>
      <c r="EB75" s="389"/>
      <c r="EC75" s="389"/>
      <c r="ED75" s="389"/>
      <c r="EE75" s="389"/>
      <c r="EF75" s="389"/>
      <c r="EG75" s="389"/>
      <c r="EH75" s="389"/>
      <c r="EI75" s="389"/>
      <c r="EJ75" s="389"/>
      <c r="EK75" s="389"/>
      <c r="EL75" s="389"/>
      <c r="EM75" s="389"/>
      <c r="EN75" s="389"/>
      <c r="EO75" s="389"/>
      <c r="EP75" s="389"/>
      <c r="EQ75" s="389"/>
      <c r="ER75" s="389"/>
      <c r="ES75" s="389"/>
      <c r="ET75" s="389"/>
      <c r="EU75" s="389"/>
      <c r="EV75" s="389"/>
      <c r="EW75" s="389"/>
      <c r="EX75" s="389"/>
      <c r="EY75" s="389"/>
      <c r="EZ75" s="389"/>
      <c r="FA75" s="389"/>
      <c r="FB75" s="389"/>
      <c r="FC75" s="389"/>
      <c r="FD75" s="389"/>
      <c r="FE75" s="389"/>
      <c r="FF75" s="389"/>
      <c r="FG75" s="389"/>
      <c r="FH75" s="389"/>
      <c r="FI75" s="389"/>
      <c r="FJ75" s="389"/>
      <c r="FK75" s="389"/>
      <c r="FL75" s="389"/>
      <c r="FM75" s="389"/>
      <c r="FN75" s="389"/>
      <c r="FO75" s="389"/>
      <c r="FP75" s="389"/>
      <c r="FQ75" s="389"/>
      <c r="FR75" s="389"/>
      <c r="FS75" s="389"/>
      <c r="FT75" s="389"/>
      <c r="FU75" s="389"/>
      <c r="FV75" s="389"/>
      <c r="FW75" s="389"/>
      <c r="FX75" s="389"/>
      <c r="FY75" s="679" t="s">
        <v>373</v>
      </c>
      <c r="FZ75" s="680">
        <v>16</v>
      </c>
      <c r="GA75" s="680">
        <v>28092643</v>
      </c>
      <c r="GB75" s="680">
        <v>40</v>
      </c>
      <c r="GC75" s="680" t="s">
        <v>779</v>
      </c>
      <c r="GD75" s="680">
        <v>22</v>
      </c>
      <c r="GE75" s="680">
        <v>2012</v>
      </c>
      <c r="GF75" s="680">
        <v>0</v>
      </c>
      <c r="GG75" s="680" t="s">
        <v>792</v>
      </c>
      <c r="GH75" s="680">
        <v>0</v>
      </c>
      <c r="GI75" s="680">
        <v>0</v>
      </c>
      <c r="GJ75" s="680" t="s">
        <v>792</v>
      </c>
      <c r="GK75" s="680">
        <v>0</v>
      </c>
      <c r="GL75" s="680" t="s">
        <v>781</v>
      </c>
      <c r="GM75" s="680" t="s">
        <v>782</v>
      </c>
      <c r="GN75" s="680">
        <v>66</v>
      </c>
      <c r="GO75" s="680" t="s">
        <v>783</v>
      </c>
      <c r="GP75" s="680">
        <v>0</v>
      </c>
      <c r="GQ75" s="680">
        <v>0</v>
      </c>
      <c r="GR75" s="680">
        <v>4</v>
      </c>
      <c r="GS75" s="680">
        <v>1</v>
      </c>
      <c r="GT75" s="680" t="s">
        <v>783</v>
      </c>
      <c r="GU75" s="680" t="s">
        <v>783</v>
      </c>
      <c r="GV75" s="680" t="s">
        <v>783</v>
      </c>
      <c r="GW75" s="680" t="s">
        <v>783</v>
      </c>
      <c r="GX75" s="680" t="s">
        <v>783</v>
      </c>
      <c r="GY75" s="680" t="s">
        <v>783</v>
      </c>
      <c r="GZ75" s="680">
        <v>1649</v>
      </c>
      <c r="HA75" s="680">
        <v>0.05</v>
      </c>
      <c r="HB75" s="680">
        <v>5</v>
      </c>
      <c r="HC75" s="680" t="s">
        <v>783</v>
      </c>
      <c r="HD75" s="680" t="s">
        <v>782</v>
      </c>
      <c r="HE75" s="680">
        <v>15</v>
      </c>
      <c r="HF75" s="680" t="s">
        <v>783</v>
      </c>
      <c r="HG75" s="680">
        <v>0</v>
      </c>
      <c r="HH75" s="680" t="s">
        <v>783</v>
      </c>
      <c r="HI75" s="680">
        <v>0</v>
      </c>
      <c r="HJ75" s="680">
        <v>1</v>
      </c>
      <c r="HK75" s="680">
        <v>45</v>
      </c>
      <c r="HL75" s="680" t="s">
        <v>784</v>
      </c>
      <c r="HM75" s="680" t="s">
        <v>785</v>
      </c>
      <c r="HN75" s="680" t="s">
        <v>783</v>
      </c>
      <c r="HO75" s="680" t="s">
        <v>783</v>
      </c>
      <c r="HP75" s="680" t="s">
        <v>783</v>
      </c>
      <c r="HQ75" s="680" t="s">
        <v>783</v>
      </c>
      <c r="HR75" s="680" t="s">
        <v>783</v>
      </c>
      <c r="HS75" s="680">
        <v>3980785</v>
      </c>
      <c r="HT75" s="680" t="s">
        <v>783</v>
      </c>
      <c r="HU75" s="680" t="s">
        <v>786</v>
      </c>
      <c r="HV75" s="680" t="s">
        <v>787</v>
      </c>
      <c r="HW75" s="680">
        <v>4</v>
      </c>
      <c r="HX75" s="680">
        <v>2013</v>
      </c>
      <c r="HY75" s="680">
        <v>63</v>
      </c>
      <c r="HZ75" s="680">
        <v>422</v>
      </c>
      <c r="IA75" s="680">
        <v>686</v>
      </c>
      <c r="IB75" s="681">
        <v>41358.405266203707</v>
      </c>
      <c r="IC75" s="680" t="s">
        <v>788</v>
      </c>
      <c r="ID75" s="680">
        <v>3976307</v>
      </c>
      <c r="IE75" s="680">
        <v>2013</v>
      </c>
      <c r="IF75" s="680">
        <v>1712</v>
      </c>
      <c r="IG75" s="680" t="s">
        <v>783</v>
      </c>
      <c r="IH75" s="680" t="s">
        <v>783</v>
      </c>
      <c r="II75" s="680" t="s">
        <v>783</v>
      </c>
      <c r="IJ75" s="680" t="s">
        <v>783</v>
      </c>
      <c r="IK75" s="680" t="s">
        <v>783</v>
      </c>
      <c r="IL75" s="680" t="s">
        <v>783</v>
      </c>
      <c r="IM75" s="680" t="s">
        <v>783</v>
      </c>
      <c r="IN75" s="680" t="s">
        <v>783</v>
      </c>
      <c r="IO75" s="680" t="s">
        <v>783</v>
      </c>
      <c r="IP75" s="680">
        <v>1649</v>
      </c>
      <c r="IQ75" s="681">
        <v>37600.566631944443</v>
      </c>
      <c r="IR75" s="680" t="s">
        <v>783</v>
      </c>
      <c r="IS75" s="680" t="s">
        <v>783</v>
      </c>
      <c r="IT75" s="680" t="s">
        <v>783</v>
      </c>
      <c r="IU75" s="680" t="s">
        <v>783</v>
      </c>
      <c r="IV75" s="680" t="s">
        <v>783</v>
      </c>
      <c r="IW75" s="680" t="s">
        <v>783</v>
      </c>
      <c r="IX75" s="680" t="s">
        <v>783</v>
      </c>
      <c r="IY75" s="680" t="s">
        <v>781</v>
      </c>
      <c r="IZ75" s="680">
        <v>45</v>
      </c>
      <c r="JA75" s="680" t="s">
        <v>789</v>
      </c>
      <c r="JB75" s="680" t="s">
        <v>783</v>
      </c>
      <c r="JC75" s="680" t="s">
        <v>783</v>
      </c>
      <c r="JD75" s="680" t="s">
        <v>783</v>
      </c>
      <c r="JE75" s="680">
        <v>329409</v>
      </c>
      <c r="JF75" s="680" t="s">
        <v>783</v>
      </c>
      <c r="JG75" s="680" t="s">
        <v>783</v>
      </c>
      <c r="JH75" s="680" t="s">
        <v>783</v>
      </c>
      <c r="JI75" s="680" t="s">
        <v>783</v>
      </c>
      <c r="JJ75" s="680" t="s">
        <v>783</v>
      </c>
      <c r="JK75" s="680" t="s">
        <v>783</v>
      </c>
      <c r="JL75" s="680" t="s">
        <v>783</v>
      </c>
      <c r="JM75" s="680" t="s">
        <v>790</v>
      </c>
      <c r="JN75" s="680">
        <v>4</v>
      </c>
      <c r="JO75" s="680">
        <v>2</v>
      </c>
      <c r="JP75" s="680" t="s">
        <v>783</v>
      </c>
      <c r="JQ75" s="680" t="s">
        <v>783</v>
      </c>
      <c r="JR75" s="680" t="s">
        <v>783</v>
      </c>
      <c r="JS75" s="680" t="s">
        <v>783</v>
      </c>
      <c r="JT75" s="680" t="s">
        <v>783</v>
      </c>
      <c r="JU75" s="680" t="s">
        <v>783</v>
      </c>
      <c r="JV75" s="680" t="s">
        <v>835</v>
      </c>
      <c r="JW75" s="682">
        <v>348.73087600000002</v>
      </c>
      <c r="JX75">
        <f>SUM(JW75:JW75)</f>
        <v>348.73087600000002</v>
      </c>
      <c r="JY75" s="225">
        <v>0.22217404564393942</v>
      </c>
    </row>
    <row r="76" spans="1:286" ht="16" thickBot="1">
      <c r="A76" s="905" t="s">
        <v>5</v>
      </c>
      <c r="B76" s="79">
        <f t="shared" si="52"/>
        <v>3</v>
      </c>
      <c r="C76" s="871" t="s">
        <v>117</v>
      </c>
      <c r="D76" s="489" t="s">
        <v>245</v>
      </c>
      <c r="E76" s="1129" t="s">
        <v>246</v>
      </c>
      <c r="F76" s="888">
        <v>0.74</v>
      </c>
      <c r="G76" s="120">
        <f t="shared" si="90"/>
        <v>53.289999999999992</v>
      </c>
      <c r="H76" s="51">
        <v>0.74</v>
      </c>
      <c r="I76" s="2"/>
      <c r="J76" s="29"/>
      <c r="K76" s="18"/>
      <c r="L76" s="5"/>
      <c r="M76" s="1135">
        <v>0.5</v>
      </c>
      <c r="N76" s="386">
        <v>1</v>
      </c>
      <c r="O76" s="1136">
        <v>5</v>
      </c>
      <c r="P76" s="1109">
        <f t="shared" si="51"/>
        <v>6.5</v>
      </c>
      <c r="Q76" s="1108">
        <f t="shared" si="48"/>
        <v>2.5</v>
      </c>
      <c r="R76" s="46"/>
      <c r="S76" s="547">
        <f>H76</f>
        <v>0.74</v>
      </c>
      <c r="T76" s="25"/>
      <c r="U76" s="219">
        <f t="shared" si="50"/>
        <v>55500</v>
      </c>
      <c r="V76" s="219" t="s">
        <v>642</v>
      </c>
      <c r="W76" s="1042">
        <f t="shared" si="91"/>
        <v>55500</v>
      </c>
      <c r="X76" s="537">
        <f t="shared" si="92"/>
        <v>0</v>
      </c>
      <c r="Y76" s="538">
        <f t="shared" si="53"/>
        <v>500</v>
      </c>
      <c r="Z76" s="1090">
        <f t="shared" si="54"/>
        <v>56000</v>
      </c>
      <c r="AA76" s="1475">
        <f t="shared" si="93"/>
        <v>4967234.5887555545</v>
      </c>
      <c r="AB76" s="1098"/>
      <c r="AC76" s="600"/>
      <c r="AD76" s="1056">
        <f t="shared" si="55"/>
        <v>0</v>
      </c>
      <c r="AE76" s="1063"/>
      <c r="AF76" s="747">
        <f t="shared" si="56"/>
        <v>0</v>
      </c>
      <c r="AG76" s="600"/>
      <c r="AH76" s="1056">
        <f t="shared" si="57"/>
        <v>0</v>
      </c>
      <c r="AI76" s="1070"/>
      <c r="AJ76" s="747">
        <f t="shared" si="58"/>
        <v>0</v>
      </c>
      <c r="AK76" s="1051"/>
      <c r="AL76" s="270">
        <v>0</v>
      </c>
      <c r="AM76" s="902"/>
      <c r="AN76" s="902">
        <v>2026</v>
      </c>
      <c r="AO76" s="18" t="str">
        <f t="shared" si="59"/>
        <v xml:space="preserve"> </v>
      </c>
      <c r="AP76" s="747" t="str">
        <f t="shared" si="60"/>
        <v xml:space="preserve"> </v>
      </c>
      <c r="AQ76" s="4" t="str">
        <f t="shared" si="61"/>
        <v xml:space="preserve"> </v>
      </c>
      <c r="AR76" s="747" t="str">
        <f t="shared" si="62"/>
        <v xml:space="preserve"> </v>
      </c>
      <c r="AS76" s="4" t="str">
        <f t="shared" si="63"/>
        <v xml:space="preserve"> </v>
      </c>
      <c r="AT76" s="747" t="str">
        <f t="shared" si="64"/>
        <v xml:space="preserve"> </v>
      </c>
      <c r="AU76" s="4" t="str">
        <f t="shared" si="65"/>
        <v xml:space="preserve"> </v>
      </c>
      <c r="AV76" s="747" t="str">
        <f t="shared" si="66"/>
        <v xml:space="preserve"> </v>
      </c>
      <c r="AW76" s="4" t="str">
        <f t="shared" si="67"/>
        <v xml:space="preserve"> </v>
      </c>
      <c r="AX76" s="747" t="str">
        <f t="shared" si="68"/>
        <v xml:space="preserve"> </v>
      </c>
      <c r="AY76" s="4" t="str">
        <f t="shared" si="69"/>
        <v xml:space="preserve"> </v>
      </c>
      <c r="AZ76" s="747" t="str">
        <f t="shared" si="70"/>
        <v xml:space="preserve"> </v>
      </c>
      <c r="BA76" s="4" t="str">
        <f t="shared" si="71"/>
        <v xml:space="preserve"> </v>
      </c>
      <c r="BB76" s="747" t="str">
        <f t="shared" si="72"/>
        <v xml:space="preserve"> </v>
      </c>
      <c r="BC76" s="4" t="str">
        <f t="shared" si="73"/>
        <v xml:space="preserve"> </v>
      </c>
      <c r="BD76" s="747" t="str">
        <f t="shared" si="74"/>
        <v xml:space="preserve"> </v>
      </c>
      <c r="BE76" s="4">
        <f t="shared" si="75"/>
        <v>0.74</v>
      </c>
      <c r="BF76" s="747">
        <f t="shared" si="76"/>
        <v>56000</v>
      </c>
      <c r="BG76" s="4" t="str">
        <f t="shared" si="77"/>
        <v xml:space="preserve"> </v>
      </c>
      <c r="BH76" s="747" t="str">
        <f t="shared" si="78"/>
        <v xml:space="preserve"> </v>
      </c>
      <c r="BI76" s="4" t="str">
        <f t="shared" si="79"/>
        <v xml:space="preserve"> </v>
      </c>
      <c r="BJ76" s="747" t="str">
        <f t="shared" si="80"/>
        <v xml:space="preserve"> </v>
      </c>
      <c r="BK76" s="4" t="str">
        <f t="shared" si="81"/>
        <v xml:space="preserve"> </v>
      </c>
      <c r="BL76" s="747" t="str">
        <f t="shared" si="82"/>
        <v xml:space="preserve"> </v>
      </c>
      <c r="BM76" s="4" t="str">
        <f t="shared" si="83"/>
        <v xml:space="preserve"> </v>
      </c>
      <c r="BN76" s="747" t="str">
        <f t="shared" si="84"/>
        <v xml:space="preserve"> </v>
      </c>
      <c r="BO76" s="4" t="str">
        <f t="shared" si="85"/>
        <v xml:space="preserve"> </v>
      </c>
      <c r="BP76" s="747" t="str">
        <f t="shared" si="86"/>
        <v xml:space="preserve"> </v>
      </c>
      <c r="BQ76" s="4" t="str">
        <f t="shared" si="87"/>
        <v xml:space="preserve"> </v>
      </c>
      <c r="BR76" s="747" t="str">
        <f t="shared" si="88"/>
        <v xml:space="preserve"> </v>
      </c>
      <c r="BS76" s="133" t="s">
        <v>247</v>
      </c>
      <c r="BT76" s="133"/>
      <c r="BU76" s="389"/>
      <c r="BV76" s="389"/>
      <c r="BW76" s="389"/>
      <c r="BX76" s="389"/>
      <c r="BY76" s="389"/>
      <c r="BZ76" s="589"/>
      <c r="CA76" s="389"/>
      <c r="CB76" s="389"/>
      <c r="CC76" s="163">
        <f t="shared" si="89"/>
        <v>0</v>
      </c>
      <c r="CD76" s="389"/>
      <c r="CE76" s="389"/>
      <c r="CF76" s="389"/>
      <c r="CG76" s="389"/>
      <c r="CH76" s="389"/>
      <c r="CI76" s="389"/>
      <c r="CJ76" s="389"/>
      <c r="CK76" s="389"/>
      <c r="CL76" s="389"/>
      <c r="CM76" s="389"/>
      <c r="CN76" s="389"/>
      <c r="CO76" s="389"/>
      <c r="CP76" s="389"/>
      <c r="CQ76" s="389"/>
      <c r="CR76" s="389"/>
      <c r="CS76" s="389"/>
      <c r="CT76" s="389"/>
      <c r="CU76" s="389"/>
      <c r="CV76" s="389"/>
      <c r="CW76" s="389"/>
      <c r="CX76" s="389"/>
      <c r="CY76" s="389"/>
      <c r="CZ76" s="389"/>
      <c r="DA76" s="389"/>
      <c r="DB76" s="389"/>
      <c r="DC76" s="389"/>
      <c r="DD76" s="389"/>
      <c r="DE76" s="389"/>
      <c r="DF76" s="389"/>
      <c r="DG76" s="389"/>
      <c r="DH76" s="389"/>
      <c r="DI76" s="389"/>
      <c r="DJ76" s="389"/>
      <c r="DK76" s="389"/>
      <c r="DL76" s="389"/>
      <c r="DM76" s="389"/>
      <c r="DN76" s="389"/>
      <c r="DO76" s="389"/>
      <c r="DP76" s="389"/>
      <c r="DQ76" s="389"/>
      <c r="DR76" s="389"/>
      <c r="DS76" s="389"/>
      <c r="DT76" s="389"/>
      <c r="DU76" s="389"/>
      <c r="DV76" s="389"/>
      <c r="DW76" s="389"/>
      <c r="DX76" s="389"/>
      <c r="DY76" s="389"/>
      <c r="DZ76" s="389"/>
      <c r="EA76" s="389"/>
      <c r="EB76" s="389"/>
      <c r="EC76" s="389"/>
      <c r="ED76" s="389"/>
      <c r="EE76" s="389"/>
      <c r="EF76" s="389"/>
      <c r="EG76" s="389"/>
      <c r="EH76" s="389"/>
      <c r="EI76" s="389"/>
      <c r="EJ76" s="389"/>
      <c r="EK76" s="389"/>
      <c r="EL76" s="389"/>
      <c r="EM76" s="389"/>
      <c r="EN76" s="389"/>
      <c r="EO76" s="389"/>
      <c r="EP76" s="389"/>
      <c r="EQ76" s="389"/>
      <c r="ER76" s="389"/>
      <c r="ES76" s="389"/>
      <c r="ET76" s="389"/>
      <c r="EU76" s="389"/>
      <c r="EV76" s="389"/>
      <c r="EW76" s="389"/>
      <c r="EX76" s="389"/>
      <c r="EY76" s="389"/>
      <c r="EZ76" s="389"/>
      <c r="FA76" s="389"/>
      <c r="FB76" s="389"/>
      <c r="FC76" s="389"/>
      <c r="FD76" s="389"/>
      <c r="FE76" s="389"/>
      <c r="FF76" s="389"/>
      <c r="FG76" s="389"/>
      <c r="FH76" s="389"/>
      <c r="FI76" s="389"/>
      <c r="FJ76" s="389"/>
      <c r="FK76" s="389"/>
      <c r="FL76" s="389"/>
      <c r="FM76" s="389"/>
      <c r="FN76" s="389"/>
      <c r="FO76" s="389"/>
      <c r="FP76" s="389"/>
      <c r="FQ76" s="389"/>
      <c r="FR76" s="389"/>
      <c r="FS76" s="389"/>
      <c r="FT76" s="389"/>
      <c r="FU76" s="389"/>
      <c r="FV76" s="389"/>
      <c r="FW76" s="389"/>
      <c r="FX76" s="389"/>
      <c r="FY76" s="660"/>
      <c r="FZ76" s="661"/>
      <c r="GA76" s="661"/>
      <c r="GB76" s="661"/>
      <c r="GC76" s="661"/>
      <c r="GD76" s="661"/>
      <c r="GE76" s="661"/>
      <c r="GF76" s="661"/>
      <c r="GG76" s="661"/>
      <c r="GH76" s="661"/>
      <c r="GI76" s="661"/>
      <c r="GJ76" s="661"/>
      <c r="GK76" s="661"/>
      <c r="GL76" s="661"/>
      <c r="GM76" s="661"/>
      <c r="GN76" s="661"/>
      <c r="GO76" s="661"/>
      <c r="GP76" s="661"/>
      <c r="GQ76" s="661"/>
      <c r="GR76" s="661"/>
      <c r="GS76" s="661"/>
      <c r="GT76" s="661"/>
      <c r="GU76" s="661"/>
      <c r="GV76" s="661"/>
      <c r="GW76" s="661"/>
      <c r="GX76" s="661"/>
      <c r="GY76" s="661"/>
      <c r="GZ76" s="661"/>
      <c r="HA76" s="661"/>
      <c r="HB76" s="661"/>
      <c r="HC76" s="661"/>
      <c r="HD76" s="661"/>
      <c r="HE76" s="661"/>
      <c r="HF76" s="661"/>
      <c r="HG76" s="661"/>
      <c r="HH76" s="661"/>
      <c r="HI76" s="661"/>
      <c r="HJ76" s="661"/>
      <c r="HK76" s="661"/>
      <c r="HL76" s="661"/>
      <c r="HM76" s="661"/>
      <c r="HN76" s="661"/>
      <c r="HO76" s="661"/>
      <c r="HP76" s="661"/>
      <c r="HQ76" s="661"/>
      <c r="HR76" s="661"/>
      <c r="HS76" s="661"/>
      <c r="HT76" s="661"/>
      <c r="HU76" s="661"/>
      <c r="HV76" s="661"/>
      <c r="HW76" s="661"/>
      <c r="HX76" s="661"/>
      <c r="HY76" s="661"/>
      <c r="HZ76" s="661"/>
      <c r="IA76" s="661"/>
      <c r="IB76" s="662"/>
      <c r="IC76" s="661"/>
      <c r="ID76" s="661"/>
      <c r="IE76" s="661"/>
      <c r="IF76" s="661"/>
      <c r="IG76" s="661"/>
      <c r="IH76" s="661"/>
      <c r="II76" s="661"/>
      <c r="IJ76" s="661"/>
      <c r="IK76" s="661"/>
      <c r="IL76" s="661"/>
      <c r="IM76" s="661"/>
      <c r="IN76" s="661"/>
      <c r="IO76" s="661"/>
      <c r="IP76" s="661"/>
      <c r="IQ76" s="662"/>
      <c r="IR76" s="661"/>
      <c r="IS76" s="661"/>
      <c r="IT76" s="661"/>
      <c r="IU76" s="663"/>
      <c r="IV76" s="661"/>
      <c r="IW76" s="661"/>
      <c r="IX76" s="661"/>
      <c r="IY76" s="661"/>
      <c r="IZ76" s="661"/>
      <c r="JA76" s="661"/>
      <c r="JB76" s="661"/>
      <c r="JC76" s="661"/>
      <c r="JD76" s="661"/>
      <c r="JE76" s="661"/>
      <c r="JF76" s="661"/>
      <c r="JG76" s="661"/>
      <c r="JH76" s="661"/>
      <c r="JI76" s="661"/>
      <c r="JJ76" s="661"/>
      <c r="JK76" s="661"/>
      <c r="JL76" s="661"/>
      <c r="JM76" s="661"/>
      <c r="JN76" s="661"/>
      <c r="JO76" s="661"/>
      <c r="JP76" s="661"/>
      <c r="JQ76" s="661"/>
      <c r="JR76" s="661"/>
      <c r="JS76" s="661"/>
      <c r="JT76" s="661"/>
      <c r="JU76" s="661"/>
      <c r="JV76" s="661"/>
      <c r="JW76" s="664"/>
      <c r="JY76" s="225"/>
    </row>
    <row r="77" spans="1:286" ht="16" thickBot="1">
      <c r="A77" s="905" t="s">
        <v>5</v>
      </c>
      <c r="B77" s="79">
        <f t="shared" si="52"/>
        <v>3</v>
      </c>
      <c r="C77" s="871" t="s">
        <v>46</v>
      </c>
      <c r="D77" s="489" t="s">
        <v>185</v>
      </c>
      <c r="E77" s="1129" t="s">
        <v>34</v>
      </c>
      <c r="F77" s="888">
        <v>1.1000000000000001</v>
      </c>
      <c r="G77" s="120">
        <f t="shared" si="90"/>
        <v>54.389999999999993</v>
      </c>
      <c r="H77" s="47">
        <v>1.1000000000000001</v>
      </c>
      <c r="I77" s="2"/>
      <c r="J77" s="29"/>
      <c r="K77" s="18"/>
      <c r="L77" s="5"/>
      <c r="M77" s="170">
        <v>1</v>
      </c>
      <c r="N77" s="71">
        <v>1</v>
      </c>
      <c r="O77" s="739">
        <v>3</v>
      </c>
      <c r="P77" s="1107">
        <f t="shared" si="51"/>
        <v>5</v>
      </c>
      <c r="Q77" s="1108">
        <f t="shared" si="48"/>
        <v>3</v>
      </c>
      <c r="R77" s="46"/>
      <c r="S77" s="3">
        <v>1.1000000000000001</v>
      </c>
      <c r="T77" s="25"/>
      <c r="U77" s="219">
        <f t="shared" si="50"/>
        <v>82500</v>
      </c>
      <c r="V77" s="219" t="s">
        <v>642</v>
      </c>
      <c r="W77" s="1042">
        <f t="shared" si="91"/>
        <v>82500</v>
      </c>
      <c r="X77" s="537">
        <f t="shared" si="92"/>
        <v>34341.511111111111</v>
      </c>
      <c r="Y77" s="538">
        <f t="shared" si="53"/>
        <v>500</v>
      </c>
      <c r="Z77" s="1090">
        <f t="shared" si="54"/>
        <v>117341.51111111112</v>
      </c>
      <c r="AA77" s="1475">
        <f t="shared" si="93"/>
        <v>5084576.0998666659</v>
      </c>
      <c r="AB77" s="1098"/>
      <c r="AC77" s="600">
        <v>4</v>
      </c>
      <c r="AD77" s="1056">
        <f t="shared" si="55"/>
        <v>14541.511111111111</v>
      </c>
      <c r="AE77" s="1063">
        <v>0.25</v>
      </c>
      <c r="AF77" s="747">
        <f t="shared" si="56"/>
        <v>19800</v>
      </c>
      <c r="AG77" s="600"/>
      <c r="AH77" s="1056">
        <f t="shared" si="57"/>
        <v>0</v>
      </c>
      <c r="AI77" s="1070"/>
      <c r="AJ77" s="747">
        <f t="shared" si="58"/>
        <v>0</v>
      </c>
      <c r="AK77" s="1051"/>
      <c r="AL77" s="270">
        <v>0</v>
      </c>
      <c r="AM77" s="902"/>
      <c r="AN77" s="902">
        <v>2026</v>
      </c>
      <c r="AO77" s="18" t="str">
        <f t="shared" si="59"/>
        <v xml:space="preserve"> </v>
      </c>
      <c r="AP77" s="747" t="str">
        <f t="shared" si="60"/>
        <v xml:space="preserve"> </v>
      </c>
      <c r="AQ77" s="4" t="str">
        <f t="shared" si="61"/>
        <v xml:space="preserve"> </v>
      </c>
      <c r="AR77" s="747" t="str">
        <f t="shared" si="62"/>
        <v xml:space="preserve"> </v>
      </c>
      <c r="AS77" s="4" t="str">
        <f t="shared" si="63"/>
        <v xml:space="preserve"> </v>
      </c>
      <c r="AT77" s="747" t="str">
        <f t="shared" si="64"/>
        <v xml:space="preserve"> </v>
      </c>
      <c r="AU77" s="4" t="str">
        <f t="shared" si="65"/>
        <v xml:space="preserve"> </v>
      </c>
      <c r="AV77" s="747" t="str">
        <f t="shared" si="66"/>
        <v xml:space="preserve"> </v>
      </c>
      <c r="AW77" s="4" t="str">
        <f t="shared" si="67"/>
        <v xml:space="preserve"> </v>
      </c>
      <c r="AX77" s="747" t="str">
        <f t="shared" si="68"/>
        <v xml:space="preserve"> </v>
      </c>
      <c r="AY77" s="4" t="str">
        <f t="shared" si="69"/>
        <v xml:space="preserve"> </v>
      </c>
      <c r="AZ77" s="747" t="str">
        <f t="shared" si="70"/>
        <v xml:space="preserve"> </v>
      </c>
      <c r="BA77" s="4" t="str">
        <f t="shared" si="71"/>
        <v xml:space="preserve"> </v>
      </c>
      <c r="BB77" s="747" t="str">
        <f t="shared" si="72"/>
        <v xml:space="preserve"> </v>
      </c>
      <c r="BC77" s="4" t="str">
        <f t="shared" si="73"/>
        <v xml:space="preserve"> </v>
      </c>
      <c r="BD77" s="747" t="str">
        <f t="shared" si="74"/>
        <v xml:space="preserve"> </v>
      </c>
      <c r="BE77" s="4">
        <f t="shared" si="75"/>
        <v>1.1000000000000001</v>
      </c>
      <c r="BF77" s="747">
        <f t="shared" si="76"/>
        <v>117341.51111111112</v>
      </c>
      <c r="BG77" s="4" t="str">
        <f t="shared" si="77"/>
        <v xml:space="preserve"> </v>
      </c>
      <c r="BH77" s="747" t="str">
        <f t="shared" si="78"/>
        <v xml:space="preserve"> </v>
      </c>
      <c r="BI77" s="4" t="str">
        <f t="shared" si="79"/>
        <v xml:space="preserve"> </v>
      </c>
      <c r="BJ77" s="747" t="str">
        <f t="shared" si="80"/>
        <v xml:space="preserve"> </v>
      </c>
      <c r="BK77" s="4" t="str">
        <f t="shared" si="81"/>
        <v xml:space="preserve"> </v>
      </c>
      <c r="BL77" s="747" t="str">
        <f t="shared" si="82"/>
        <v xml:space="preserve"> </v>
      </c>
      <c r="BM77" s="4" t="str">
        <f t="shared" si="83"/>
        <v xml:space="preserve"> </v>
      </c>
      <c r="BN77" s="747" t="str">
        <f t="shared" si="84"/>
        <v xml:space="preserve"> </v>
      </c>
      <c r="BO77" s="4" t="str">
        <f t="shared" si="85"/>
        <v xml:space="preserve"> </v>
      </c>
      <c r="BP77" s="747" t="str">
        <f t="shared" si="86"/>
        <v xml:space="preserve"> </v>
      </c>
      <c r="BQ77" s="4" t="str">
        <f t="shared" si="87"/>
        <v xml:space="preserve"> </v>
      </c>
      <c r="BR77" s="747" t="str">
        <f t="shared" si="88"/>
        <v xml:space="preserve"> </v>
      </c>
      <c r="BS77" s="133"/>
      <c r="BT77" s="133"/>
      <c r="BU77" s="389"/>
      <c r="BV77" s="389"/>
      <c r="BW77" s="389"/>
      <c r="BX77" s="389"/>
      <c r="BY77" s="389"/>
      <c r="BZ77" s="389"/>
      <c r="CA77" s="389"/>
      <c r="CB77" s="389"/>
      <c r="CC77" s="163">
        <f t="shared" si="89"/>
        <v>0</v>
      </c>
      <c r="CD77" s="389"/>
      <c r="CE77" s="389"/>
      <c r="CF77" s="389"/>
      <c r="CG77" s="389"/>
      <c r="CH77" s="389"/>
      <c r="CI77" s="389"/>
      <c r="CJ77" s="389"/>
      <c r="CK77" s="389"/>
      <c r="CL77" s="389"/>
      <c r="CM77" s="389"/>
      <c r="CN77" s="389"/>
      <c r="CO77" s="389"/>
      <c r="CP77" s="389"/>
      <c r="CQ77" s="389"/>
      <c r="CR77" s="389"/>
      <c r="CS77" s="389"/>
      <c r="CT77" s="389"/>
      <c r="CU77" s="389"/>
      <c r="CV77" s="389"/>
      <c r="CW77" s="389"/>
      <c r="CX77" s="389"/>
      <c r="CY77" s="389"/>
      <c r="CZ77" s="389"/>
      <c r="DA77" s="389"/>
      <c r="DB77" s="389"/>
      <c r="DC77" s="389"/>
      <c r="DD77" s="389"/>
      <c r="DE77" s="389"/>
      <c r="DF77" s="389"/>
      <c r="DG77" s="389"/>
      <c r="DH77" s="389"/>
      <c r="DI77" s="389"/>
      <c r="DJ77" s="389"/>
      <c r="DK77" s="389"/>
      <c r="DL77" s="389"/>
      <c r="DM77" s="389"/>
      <c r="DN77" s="389"/>
      <c r="DO77" s="389"/>
      <c r="DP77" s="389"/>
      <c r="DQ77" s="389"/>
      <c r="DR77" s="389"/>
      <c r="DS77" s="389"/>
      <c r="DT77" s="389"/>
      <c r="DU77" s="389"/>
      <c r="DV77" s="389"/>
      <c r="DW77" s="389"/>
      <c r="DX77" s="389"/>
      <c r="DY77" s="389"/>
      <c r="DZ77" s="389"/>
      <c r="EA77" s="389"/>
      <c r="EB77" s="389"/>
      <c r="EC77" s="389"/>
      <c r="ED77" s="389"/>
      <c r="EE77" s="389"/>
      <c r="EF77" s="389"/>
      <c r="EG77" s="389"/>
      <c r="EH77" s="389"/>
      <c r="EI77" s="389"/>
      <c r="EJ77" s="389"/>
      <c r="EK77" s="389"/>
      <c r="EL77" s="389"/>
      <c r="EM77" s="389"/>
      <c r="EN77" s="389"/>
      <c r="EO77" s="389"/>
      <c r="EP77" s="389"/>
      <c r="EQ77" s="389"/>
      <c r="ER77" s="389"/>
      <c r="ES77" s="389"/>
      <c r="ET77" s="389"/>
      <c r="EU77" s="389"/>
      <c r="EV77" s="389"/>
      <c r="EW77" s="389"/>
      <c r="EX77" s="389"/>
      <c r="EY77" s="389"/>
      <c r="EZ77" s="389"/>
      <c r="FA77" s="389"/>
      <c r="FB77" s="389"/>
      <c r="FC77" s="389"/>
      <c r="FD77" s="389"/>
      <c r="FE77" s="389"/>
      <c r="FF77" s="389"/>
      <c r="FG77" s="389"/>
      <c r="FH77" s="389"/>
      <c r="FI77" s="389"/>
      <c r="FJ77" s="389"/>
      <c r="FK77" s="389"/>
      <c r="FL77" s="389"/>
      <c r="FM77" s="389"/>
      <c r="FN77" s="389"/>
      <c r="FO77" s="389"/>
      <c r="FP77" s="389"/>
      <c r="FQ77" s="389"/>
      <c r="FR77" s="389"/>
      <c r="FS77" s="389"/>
      <c r="FT77" s="389"/>
      <c r="FU77" s="389"/>
      <c r="FV77" s="389"/>
      <c r="FW77" s="389"/>
      <c r="FX77" s="389"/>
      <c r="FY77" s="645" t="s">
        <v>889</v>
      </c>
      <c r="FZ77" s="646"/>
      <c r="GA77" s="646"/>
      <c r="GB77" s="646"/>
      <c r="GC77" s="646"/>
      <c r="GD77" s="646"/>
      <c r="GE77" s="646"/>
      <c r="GF77" s="646"/>
      <c r="GG77" s="646"/>
      <c r="GH77" s="646"/>
      <c r="GI77" s="646"/>
      <c r="GJ77" s="646"/>
      <c r="GK77" s="646"/>
      <c r="GL77" s="646"/>
      <c r="GM77" s="646"/>
      <c r="GN77" s="646"/>
      <c r="GO77" s="646"/>
      <c r="GP77" s="646"/>
      <c r="GQ77" s="646"/>
      <c r="GR77" s="646"/>
      <c r="GS77" s="646"/>
      <c r="GT77" s="646"/>
      <c r="GU77" s="646"/>
      <c r="GV77" s="646"/>
      <c r="GW77" s="646"/>
      <c r="GX77" s="646"/>
      <c r="GY77" s="646"/>
      <c r="GZ77" s="646"/>
      <c r="HA77" s="646"/>
      <c r="HB77" s="646"/>
      <c r="HC77" s="646"/>
      <c r="HD77" s="646"/>
      <c r="HE77" s="646"/>
      <c r="HF77" s="646"/>
      <c r="HG77" s="646"/>
      <c r="HH77" s="646"/>
      <c r="HI77" s="646"/>
      <c r="HJ77" s="646"/>
      <c r="HK77" s="646"/>
      <c r="HL77" s="646"/>
      <c r="HM77" s="646"/>
      <c r="HN77" s="646"/>
      <c r="HO77" s="646"/>
      <c r="HP77" s="646"/>
      <c r="HQ77" s="646"/>
      <c r="HR77" s="646"/>
      <c r="HS77" s="646"/>
      <c r="HT77" s="646"/>
      <c r="HU77" s="646"/>
      <c r="HV77" s="646"/>
      <c r="HW77" s="646"/>
      <c r="HX77" s="646"/>
      <c r="HY77" s="646"/>
      <c r="HZ77" s="646"/>
      <c r="IA77" s="646"/>
      <c r="IB77" s="647"/>
      <c r="IC77" s="646"/>
      <c r="ID77" s="646"/>
      <c r="IE77" s="646"/>
      <c r="IF77" s="646"/>
      <c r="IG77" s="646"/>
      <c r="IH77" s="646"/>
      <c r="II77" s="646"/>
      <c r="IJ77" s="646"/>
      <c r="IK77" s="646"/>
      <c r="IL77" s="646"/>
      <c r="IM77" s="646"/>
      <c r="IN77" s="646"/>
      <c r="IO77" s="646"/>
      <c r="IP77" s="646"/>
      <c r="IQ77" s="647"/>
      <c r="IR77" s="646"/>
      <c r="IS77" s="646"/>
      <c r="IT77" s="646"/>
      <c r="IU77" s="646"/>
      <c r="IV77" s="646"/>
      <c r="IW77" s="646"/>
      <c r="IX77" s="646"/>
      <c r="IY77" s="646"/>
      <c r="IZ77" s="646"/>
      <c r="JA77" s="646"/>
      <c r="JB77" s="646"/>
      <c r="JC77" s="646"/>
      <c r="JD77" s="646"/>
      <c r="JE77" s="646"/>
      <c r="JF77" s="646"/>
      <c r="JG77" s="646"/>
      <c r="JH77" s="646"/>
      <c r="JI77" s="646"/>
      <c r="JJ77" s="646"/>
      <c r="JK77" s="646"/>
      <c r="JL77" s="646"/>
      <c r="JM77" s="646"/>
      <c r="JN77" s="646"/>
      <c r="JO77" s="646"/>
      <c r="JP77" s="646"/>
      <c r="JQ77" s="646"/>
      <c r="JR77" s="646"/>
      <c r="JS77" s="646"/>
      <c r="JT77" s="646"/>
      <c r="JU77" s="646"/>
      <c r="JV77" s="646"/>
      <c r="JW77" s="649"/>
      <c r="JY77" s="225"/>
    </row>
    <row r="78" spans="1:286" ht="16" thickBot="1">
      <c r="A78" s="905" t="s">
        <v>5</v>
      </c>
      <c r="B78" s="79">
        <f t="shared" si="52"/>
        <v>3</v>
      </c>
      <c r="C78" s="871" t="s">
        <v>73</v>
      </c>
      <c r="D78" s="489" t="s">
        <v>238</v>
      </c>
      <c r="E78" s="1129"/>
      <c r="F78" s="888">
        <v>0.23</v>
      </c>
      <c r="G78" s="120">
        <f t="shared" si="90"/>
        <v>54.61999999999999</v>
      </c>
      <c r="H78" s="47">
        <v>0.23</v>
      </c>
      <c r="I78" s="2"/>
      <c r="J78" s="29"/>
      <c r="K78" s="18"/>
      <c r="L78" s="5"/>
      <c r="M78" s="170">
        <v>1</v>
      </c>
      <c r="N78" s="71">
        <v>1</v>
      </c>
      <c r="O78" s="739">
        <v>3</v>
      </c>
      <c r="P78" s="1107">
        <f t="shared" si="51"/>
        <v>5</v>
      </c>
      <c r="Q78" s="1108">
        <f t="shared" si="48"/>
        <v>3</v>
      </c>
      <c r="R78" s="46"/>
      <c r="S78" s="3">
        <v>0.23</v>
      </c>
      <c r="T78" s="25"/>
      <c r="U78" s="219">
        <f t="shared" si="50"/>
        <v>17250</v>
      </c>
      <c r="V78" s="219" t="s">
        <v>642</v>
      </c>
      <c r="W78" s="1042">
        <f t="shared" si="91"/>
        <v>17250</v>
      </c>
      <c r="X78" s="537">
        <f t="shared" si="92"/>
        <v>8700.746666666666</v>
      </c>
      <c r="Y78" s="538">
        <f t="shared" si="53"/>
        <v>500</v>
      </c>
      <c r="Z78" s="1090">
        <f t="shared" si="54"/>
        <v>26450.746666666666</v>
      </c>
      <c r="AA78" s="1475">
        <f t="shared" si="93"/>
        <v>5111026.846533333</v>
      </c>
      <c r="AB78" s="1098"/>
      <c r="AC78" s="600">
        <v>6</v>
      </c>
      <c r="AD78" s="1056">
        <f t="shared" si="55"/>
        <v>4560.7466666666669</v>
      </c>
      <c r="AE78" s="1063">
        <v>0.25</v>
      </c>
      <c r="AF78" s="747">
        <f t="shared" si="56"/>
        <v>4140</v>
      </c>
      <c r="AG78" s="600"/>
      <c r="AH78" s="1056">
        <f t="shared" si="57"/>
        <v>0</v>
      </c>
      <c r="AI78" s="1070"/>
      <c r="AJ78" s="747">
        <f t="shared" si="58"/>
        <v>0</v>
      </c>
      <c r="AK78" s="1051"/>
      <c r="AL78" s="270">
        <v>0</v>
      </c>
      <c r="AM78" s="902"/>
      <c r="AN78" s="902">
        <v>2026</v>
      </c>
      <c r="AO78" s="18" t="str">
        <f t="shared" si="59"/>
        <v xml:space="preserve"> </v>
      </c>
      <c r="AP78" s="747" t="str">
        <f t="shared" si="60"/>
        <v xml:space="preserve"> </v>
      </c>
      <c r="AQ78" s="4" t="str">
        <f t="shared" si="61"/>
        <v xml:space="preserve"> </v>
      </c>
      <c r="AR78" s="747" t="str">
        <f t="shared" si="62"/>
        <v xml:space="preserve"> </v>
      </c>
      <c r="AS78" s="4" t="str">
        <f t="shared" si="63"/>
        <v xml:space="preserve"> </v>
      </c>
      <c r="AT78" s="747" t="str">
        <f t="shared" si="64"/>
        <v xml:space="preserve"> </v>
      </c>
      <c r="AU78" s="4" t="str">
        <f t="shared" si="65"/>
        <v xml:space="preserve"> </v>
      </c>
      <c r="AV78" s="747" t="str">
        <f t="shared" si="66"/>
        <v xml:space="preserve"> </v>
      </c>
      <c r="AW78" s="4" t="str">
        <f t="shared" si="67"/>
        <v xml:space="preserve"> </v>
      </c>
      <c r="AX78" s="747" t="str">
        <f t="shared" si="68"/>
        <v xml:space="preserve"> </v>
      </c>
      <c r="AY78" s="4" t="str">
        <f t="shared" si="69"/>
        <v xml:space="preserve"> </v>
      </c>
      <c r="AZ78" s="747" t="str">
        <f t="shared" si="70"/>
        <v xml:space="preserve"> </v>
      </c>
      <c r="BA78" s="4" t="str">
        <f t="shared" si="71"/>
        <v xml:space="preserve"> </v>
      </c>
      <c r="BB78" s="747" t="str">
        <f t="shared" si="72"/>
        <v xml:space="preserve"> </v>
      </c>
      <c r="BC78" s="4" t="str">
        <f t="shared" si="73"/>
        <v xml:space="preserve"> </v>
      </c>
      <c r="BD78" s="747" t="str">
        <f t="shared" si="74"/>
        <v xml:space="preserve"> </v>
      </c>
      <c r="BE78" s="4">
        <f t="shared" si="75"/>
        <v>0.23</v>
      </c>
      <c r="BF78" s="747">
        <f t="shared" si="76"/>
        <v>26450.746666666666</v>
      </c>
      <c r="BG78" s="4" t="str">
        <f t="shared" si="77"/>
        <v xml:space="preserve"> </v>
      </c>
      <c r="BH78" s="747" t="str">
        <f t="shared" si="78"/>
        <v xml:space="preserve"> </v>
      </c>
      <c r="BI78" s="4" t="str">
        <f t="shared" si="79"/>
        <v xml:space="preserve"> </v>
      </c>
      <c r="BJ78" s="747" t="str">
        <f t="shared" si="80"/>
        <v xml:space="preserve"> </v>
      </c>
      <c r="BK78" s="4" t="str">
        <f t="shared" si="81"/>
        <v xml:space="preserve"> </v>
      </c>
      <c r="BL78" s="747" t="str">
        <f t="shared" si="82"/>
        <v xml:space="preserve"> </v>
      </c>
      <c r="BM78" s="4" t="str">
        <f t="shared" si="83"/>
        <v xml:space="preserve"> </v>
      </c>
      <c r="BN78" s="747" t="str">
        <f t="shared" si="84"/>
        <v xml:space="preserve"> </v>
      </c>
      <c r="BO78" s="4" t="str">
        <f t="shared" si="85"/>
        <v xml:space="preserve"> </v>
      </c>
      <c r="BP78" s="747" t="str">
        <f t="shared" si="86"/>
        <v xml:space="preserve"> </v>
      </c>
      <c r="BQ78" s="4" t="str">
        <f t="shared" si="87"/>
        <v xml:space="preserve"> </v>
      </c>
      <c r="BR78" s="747" t="str">
        <f t="shared" si="88"/>
        <v xml:space="preserve"> </v>
      </c>
      <c r="BS78" s="133" t="s">
        <v>237</v>
      </c>
      <c r="BT78" s="133"/>
      <c r="BU78" s="389"/>
      <c r="BV78" s="389"/>
      <c r="BW78" s="389"/>
      <c r="BX78" s="389"/>
      <c r="BY78" s="389"/>
      <c r="BZ78" s="389"/>
      <c r="CA78" s="389"/>
      <c r="CB78" s="389"/>
      <c r="CC78" s="163">
        <f t="shared" si="89"/>
        <v>0</v>
      </c>
      <c r="CD78" s="389"/>
      <c r="CE78" s="389"/>
      <c r="CF78" s="389"/>
      <c r="CG78" s="389"/>
      <c r="CH78" s="389"/>
      <c r="CI78" s="389"/>
      <c r="CJ78" s="389"/>
      <c r="CK78" s="389"/>
      <c r="CL78" s="389"/>
      <c r="CM78" s="389"/>
      <c r="CN78" s="389"/>
      <c r="CO78" s="389"/>
      <c r="CP78" s="389"/>
      <c r="CQ78" s="389"/>
      <c r="CR78" s="389"/>
      <c r="CS78" s="389"/>
      <c r="CT78" s="389"/>
      <c r="CU78" s="389"/>
      <c r="CV78" s="389"/>
      <c r="CW78" s="389"/>
      <c r="CX78" s="389"/>
      <c r="CY78" s="389"/>
      <c r="CZ78" s="389"/>
      <c r="DA78" s="389"/>
      <c r="DB78" s="389"/>
      <c r="DC78" s="389"/>
      <c r="DD78" s="389"/>
      <c r="DE78" s="389"/>
      <c r="DF78" s="389"/>
      <c r="DG78" s="389"/>
      <c r="DH78" s="389"/>
      <c r="DI78" s="389"/>
      <c r="DJ78" s="389"/>
      <c r="DK78" s="389"/>
      <c r="DL78" s="389"/>
      <c r="DM78" s="389"/>
      <c r="DN78" s="389"/>
      <c r="DO78" s="389"/>
      <c r="DP78" s="389"/>
      <c r="DQ78" s="389"/>
      <c r="DR78" s="389"/>
      <c r="DS78" s="389"/>
      <c r="DT78" s="389"/>
      <c r="DU78" s="389"/>
      <c r="DV78" s="389"/>
      <c r="DW78" s="389"/>
      <c r="DX78" s="389"/>
      <c r="DY78" s="389"/>
      <c r="DZ78" s="389"/>
      <c r="EA78" s="389"/>
      <c r="EB78" s="389"/>
      <c r="EC78" s="389"/>
      <c r="ED78" s="389"/>
      <c r="EE78" s="389"/>
      <c r="EF78" s="389"/>
      <c r="EG78" s="389"/>
      <c r="EH78" s="389"/>
      <c r="EI78" s="389"/>
      <c r="EJ78" s="389"/>
      <c r="EK78" s="389"/>
      <c r="EL78" s="389"/>
      <c r="EM78" s="389"/>
      <c r="EN78" s="389"/>
      <c r="EO78" s="389"/>
      <c r="EP78" s="389"/>
      <c r="EQ78" s="389"/>
      <c r="ER78" s="389"/>
      <c r="ES78" s="389"/>
      <c r="ET78" s="389"/>
      <c r="EU78" s="389"/>
      <c r="EV78" s="389"/>
      <c r="EW78" s="389"/>
      <c r="EX78" s="389"/>
      <c r="EY78" s="389"/>
      <c r="EZ78" s="389"/>
      <c r="FA78" s="389"/>
      <c r="FB78" s="389"/>
      <c r="FC78" s="389"/>
      <c r="FD78" s="389"/>
      <c r="FE78" s="389"/>
      <c r="FF78" s="389"/>
      <c r="FG78" s="389"/>
      <c r="FH78" s="389"/>
      <c r="FI78" s="389"/>
      <c r="FJ78" s="389"/>
      <c r="FK78" s="389"/>
      <c r="FL78" s="389"/>
      <c r="FM78" s="389"/>
      <c r="FN78" s="389"/>
      <c r="FO78" s="389"/>
      <c r="FP78" s="389"/>
      <c r="FQ78" s="389"/>
      <c r="FR78" s="389"/>
      <c r="FS78" s="389"/>
      <c r="FT78" s="389"/>
      <c r="FU78" s="389"/>
      <c r="FV78" s="389"/>
      <c r="FW78" s="389"/>
      <c r="FX78" s="389"/>
      <c r="FY78" s="660" t="s">
        <v>458</v>
      </c>
      <c r="FZ78" s="661">
        <v>160</v>
      </c>
      <c r="GA78" s="661">
        <v>32434876</v>
      </c>
      <c r="GB78" s="661">
        <v>35</v>
      </c>
      <c r="GC78" s="661" t="s">
        <v>3</v>
      </c>
      <c r="GD78" s="661">
        <v>20</v>
      </c>
      <c r="GE78" s="661">
        <v>1970</v>
      </c>
      <c r="GF78" s="661">
        <v>0</v>
      </c>
      <c r="GG78" s="661" t="s">
        <v>792</v>
      </c>
      <c r="GH78" s="661">
        <v>0</v>
      </c>
      <c r="GI78" s="661">
        <v>0</v>
      </c>
      <c r="GJ78" s="661" t="s">
        <v>792</v>
      </c>
      <c r="GK78" s="661">
        <v>0</v>
      </c>
      <c r="GL78" s="661" t="s">
        <v>781</v>
      </c>
      <c r="GM78" s="661" t="s">
        <v>782</v>
      </c>
      <c r="GN78" s="661">
        <v>66</v>
      </c>
      <c r="GO78" s="661" t="s">
        <v>783</v>
      </c>
      <c r="GP78" s="661">
        <v>0</v>
      </c>
      <c r="GQ78" s="661">
        <v>0</v>
      </c>
      <c r="GR78" s="661">
        <v>4</v>
      </c>
      <c r="GS78" s="661">
        <v>2</v>
      </c>
      <c r="GT78" s="661">
        <v>1</v>
      </c>
      <c r="GU78" s="661" t="s">
        <v>783</v>
      </c>
      <c r="GV78" s="661" t="s">
        <v>783</v>
      </c>
      <c r="GW78" s="661" t="s">
        <v>783</v>
      </c>
      <c r="GX78" s="661" t="s">
        <v>783</v>
      </c>
      <c r="GY78" s="661" t="s">
        <v>783</v>
      </c>
      <c r="GZ78" s="661">
        <v>1649</v>
      </c>
      <c r="HA78" s="661">
        <v>0.54</v>
      </c>
      <c r="HB78" s="661">
        <v>5</v>
      </c>
      <c r="HC78" s="661" t="s">
        <v>783</v>
      </c>
      <c r="HD78" s="661" t="s">
        <v>782</v>
      </c>
      <c r="HE78" s="661">
        <v>15</v>
      </c>
      <c r="HF78" s="661" t="s">
        <v>783</v>
      </c>
      <c r="HG78" s="661">
        <v>0</v>
      </c>
      <c r="HH78" s="661" t="s">
        <v>783</v>
      </c>
      <c r="HI78" s="661">
        <v>0</v>
      </c>
      <c r="HJ78" s="661">
        <v>1</v>
      </c>
      <c r="HK78" s="661">
        <v>45</v>
      </c>
      <c r="HL78" s="661" t="s">
        <v>784</v>
      </c>
      <c r="HM78" s="661" t="s">
        <v>785</v>
      </c>
      <c r="HN78" s="661" t="s">
        <v>783</v>
      </c>
      <c r="HO78" s="661" t="s">
        <v>783</v>
      </c>
      <c r="HP78" s="661" t="s">
        <v>783</v>
      </c>
      <c r="HQ78" s="661" t="s">
        <v>783</v>
      </c>
      <c r="HR78" s="661" t="s">
        <v>783</v>
      </c>
      <c r="HS78" s="661">
        <v>3978968</v>
      </c>
      <c r="HT78" s="661" t="s">
        <v>783</v>
      </c>
      <c r="HU78" s="661" t="s">
        <v>786</v>
      </c>
      <c r="HV78" s="661" t="s">
        <v>787</v>
      </c>
      <c r="HW78" s="661">
        <v>4</v>
      </c>
      <c r="HX78" s="661">
        <v>2016</v>
      </c>
      <c r="HY78" s="661">
        <v>63</v>
      </c>
      <c r="HZ78" s="661">
        <v>0</v>
      </c>
      <c r="IA78" s="661">
        <v>2851</v>
      </c>
      <c r="IB78" s="662">
        <v>42227.682129629633</v>
      </c>
      <c r="IC78" s="661" t="s">
        <v>788</v>
      </c>
      <c r="ID78" s="661">
        <v>3974490</v>
      </c>
      <c r="IE78" s="661">
        <v>2014</v>
      </c>
      <c r="IF78" s="661">
        <v>1712</v>
      </c>
      <c r="IG78" s="661" t="s">
        <v>783</v>
      </c>
      <c r="IH78" s="661" t="s">
        <v>783</v>
      </c>
      <c r="II78" s="661" t="s">
        <v>783</v>
      </c>
      <c r="IJ78" s="661" t="s">
        <v>783</v>
      </c>
      <c r="IK78" s="661" t="s">
        <v>783</v>
      </c>
      <c r="IL78" s="661" t="s">
        <v>783</v>
      </c>
      <c r="IM78" s="661" t="s">
        <v>783</v>
      </c>
      <c r="IN78" s="661" t="s">
        <v>783</v>
      </c>
      <c r="IO78" s="661" t="s">
        <v>783</v>
      </c>
      <c r="IP78" s="661">
        <v>1649</v>
      </c>
      <c r="IQ78" s="662">
        <v>37477.354571759257</v>
      </c>
      <c r="IR78" s="661">
        <v>4</v>
      </c>
      <c r="IS78" s="661" t="s">
        <v>793</v>
      </c>
      <c r="IT78" s="661">
        <v>1</v>
      </c>
      <c r="IU78" s="663">
        <v>41275</v>
      </c>
      <c r="IV78" s="661" t="s">
        <v>783</v>
      </c>
      <c r="IW78" s="661" t="s">
        <v>783</v>
      </c>
      <c r="IX78" s="661" t="s">
        <v>783</v>
      </c>
      <c r="IY78" s="661" t="s">
        <v>781</v>
      </c>
      <c r="IZ78" s="661">
        <v>45</v>
      </c>
      <c r="JA78" s="661" t="s">
        <v>789</v>
      </c>
      <c r="JB78" s="661" t="s">
        <v>783</v>
      </c>
      <c r="JC78" s="661" t="s">
        <v>783</v>
      </c>
      <c r="JD78" s="661" t="s">
        <v>783</v>
      </c>
      <c r="JE78" s="661">
        <v>329436</v>
      </c>
      <c r="JF78" s="661" t="s">
        <v>783</v>
      </c>
      <c r="JG78" s="661" t="s">
        <v>783</v>
      </c>
      <c r="JH78" s="661" t="s">
        <v>795</v>
      </c>
      <c r="JI78" s="661">
        <v>35</v>
      </c>
      <c r="JJ78" s="661" t="s">
        <v>783</v>
      </c>
      <c r="JK78" s="661" t="s">
        <v>783</v>
      </c>
      <c r="JL78" s="661" t="s">
        <v>783</v>
      </c>
      <c r="JM78" s="661" t="s">
        <v>790</v>
      </c>
      <c r="JN78" s="661">
        <v>4</v>
      </c>
      <c r="JO78" s="661">
        <v>1</v>
      </c>
      <c r="JP78" s="661" t="s">
        <v>783</v>
      </c>
      <c r="JQ78" s="661">
        <v>12683066</v>
      </c>
      <c r="JR78" s="661">
        <v>2013</v>
      </c>
      <c r="JS78" s="661">
        <v>12</v>
      </c>
      <c r="JT78" s="661" t="s">
        <v>783</v>
      </c>
      <c r="JU78" s="661" t="s">
        <v>783</v>
      </c>
      <c r="JV78" s="661" t="s">
        <v>878</v>
      </c>
      <c r="JW78" s="664">
        <v>2843.5650719999999</v>
      </c>
      <c r="JX78">
        <f>JW78</f>
        <v>2843.5650719999999</v>
      </c>
      <c r="JY78" s="225">
        <v>0.53855399090909084</v>
      </c>
    </row>
    <row r="79" spans="1:286" ht="16" thickBot="1">
      <c r="A79" s="905" t="s">
        <v>5</v>
      </c>
      <c r="B79" s="79">
        <f t="shared" si="52"/>
        <v>3</v>
      </c>
      <c r="C79" s="871" t="s">
        <v>131</v>
      </c>
      <c r="D79" s="489" t="s">
        <v>135</v>
      </c>
      <c r="E79" s="1129" t="s">
        <v>235</v>
      </c>
      <c r="F79" s="888">
        <v>0.06</v>
      </c>
      <c r="G79" s="120">
        <f t="shared" si="90"/>
        <v>54.679999999999993</v>
      </c>
      <c r="H79" s="49">
        <v>0.06</v>
      </c>
      <c r="I79" s="2"/>
      <c r="J79" s="29"/>
      <c r="K79" s="18"/>
      <c r="L79" s="5"/>
      <c r="M79" s="170">
        <v>1</v>
      </c>
      <c r="N79" s="71">
        <v>1</v>
      </c>
      <c r="O79" s="739">
        <v>3</v>
      </c>
      <c r="P79" s="1107">
        <f t="shared" si="51"/>
        <v>5</v>
      </c>
      <c r="Q79" s="1108">
        <f t="shared" si="48"/>
        <v>3</v>
      </c>
      <c r="R79" s="30"/>
      <c r="S79" s="3">
        <f>H79</f>
        <v>0.06</v>
      </c>
      <c r="T79" s="25"/>
      <c r="U79" s="219">
        <f t="shared" si="50"/>
        <v>4500</v>
      </c>
      <c r="V79" s="219" t="s">
        <v>642</v>
      </c>
      <c r="W79" s="1042">
        <f t="shared" si="91"/>
        <v>4500</v>
      </c>
      <c r="X79" s="537">
        <f t="shared" si="92"/>
        <v>0</v>
      </c>
      <c r="Y79" s="538">
        <f t="shared" si="53"/>
        <v>500</v>
      </c>
      <c r="Z79" s="1090">
        <f t="shared" si="54"/>
        <v>5000</v>
      </c>
      <c r="AA79" s="1475">
        <f t="shared" si="93"/>
        <v>5116026.846533333</v>
      </c>
      <c r="AB79" s="1098"/>
      <c r="AC79" s="600"/>
      <c r="AD79" s="1056">
        <f t="shared" si="55"/>
        <v>0</v>
      </c>
      <c r="AE79" s="1063"/>
      <c r="AF79" s="747">
        <f t="shared" si="56"/>
        <v>0</v>
      </c>
      <c r="AG79" s="600"/>
      <c r="AH79" s="1056">
        <f t="shared" si="57"/>
        <v>0</v>
      </c>
      <c r="AI79" s="1070"/>
      <c r="AJ79" s="747">
        <f t="shared" si="58"/>
        <v>0</v>
      </c>
      <c r="AK79" s="1051"/>
      <c r="AL79" s="270">
        <v>0</v>
      </c>
      <c r="AM79" s="902"/>
      <c r="AN79" s="902">
        <v>2026</v>
      </c>
      <c r="AO79" s="18" t="str">
        <f t="shared" si="59"/>
        <v xml:space="preserve"> </v>
      </c>
      <c r="AP79" s="747" t="str">
        <f t="shared" si="60"/>
        <v xml:space="preserve"> </v>
      </c>
      <c r="AQ79" s="4" t="str">
        <f t="shared" si="61"/>
        <v xml:space="preserve"> </v>
      </c>
      <c r="AR79" s="747" t="str">
        <f t="shared" si="62"/>
        <v xml:space="preserve"> </v>
      </c>
      <c r="AS79" s="4" t="str">
        <f t="shared" si="63"/>
        <v xml:space="preserve"> </v>
      </c>
      <c r="AT79" s="747" t="str">
        <f t="shared" si="64"/>
        <v xml:space="preserve"> </v>
      </c>
      <c r="AU79" s="4" t="str">
        <f t="shared" si="65"/>
        <v xml:space="preserve"> </v>
      </c>
      <c r="AV79" s="747" t="str">
        <f t="shared" si="66"/>
        <v xml:space="preserve"> </v>
      </c>
      <c r="AW79" s="4" t="str">
        <f t="shared" si="67"/>
        <v xml:space="preserve"> </v>
      </c>
      <c r="AX79" s="747" t="str">
        <f t="shared" si="68"/>
        <v xml:space="preserve"> </v>
      </c>
      <c r="AY79" s="4" t="str">
        <f t="shared" si="69"/>
        <v xml:space="preserve"> </v>
      </c>
      <c r="AZ79" s="747" t="str">
        <f t="shared" si="70"/>
        <v xml:space="preserve"> </v>
      </c>
      <c r="BA79" s="4" t="str">
        <f t="shared" si="71"/>
        <v xml:space="preserve"> </v>
      </c>
      <c r="BB79" s="747" t="str">
        <f t="shared" si="72"/>
        <v xml:space="preserve"> </v>
      </c>
      <c r="BC79" s="4" t="str">
        <f t="shared" si="73"/>
        <v xml:space="preserve"> </v>
      </c>
      <c r="BD79" s="747" t="str">
        <f t="shared" si="74"/>
        <v xml:space="preserve"> </v>
      </c>
      <c r="BE79" s="4">
        <f t="shared" si="75"/>
        <v>0.06</v>
      </c>
      <c r="BF79" s="747">
        <f t="shared" si="76"/>
        <v>5000</v>
      </c>
      <c r="BG79" s="4" t="str">
        <f t="shared" si="77"/>
        <v xml:space="preserve"> </v>
      </c>
      <c r="BH79" s="747" t="str">
        <f t="shared" si="78"/>
        <v xml:space="preserve"> </v>
      </c>
      <c r="BI79" s="4" t="str">
        <f t="shared" si="79"/>
        <v xml:space="preserve"> </v>
      </c>
      <c r="BJ79" s="747" t="str">
        <f t="shared" si="80"/>
        <v xml:space="preserve"> </v>
      </c>
      <c r="BK79" s="4" t="str">
        <f t="shared" si="81"/>
        <v xml:space="preserve"> </v>
      </c>
      <c r="BL79" s="747" t="str">
        <f t="shared" si="82"/>
        <v xml:space="preserve"> </v>
      </c>
      <c r="BM79" s="4" t="str">
        <f t="shared" si="83"/>
        <v xml:space="preserve"> </v>
      </c>
      <c r="BN79" s="747" t="str">
        <f t="shared" si="84"/>
        <v xml:space="preserve"> </v>
      </c>
      <c r="BO79" s="4" t="str">
        <f t="shared" si="85"/>
        <v xml:space="preserve"> </v>
      </c>
      <c r="BP79" s="747" t="str">
        <f t="shared" si="86"/>
        <v xml:space="preserve"> </v>
      </c>
      <c r="BQ79" s="4" t="str">
        <f t="shared" si="87"/>
        <v xml:space="preserve"> </v>
      </c>
      <c r="BR79" s="747" t="str">
        <f t="shared" si="88"/>
        <v xml:space="preserve"> </v>
      </c>
      <c r="BS79" s="133"/>
      <c r="BT79" s="133"/>
      <c r="BU79" s="389"/>
      <c r="BV79" s="389"/>
      <c r="BW79" s="389"/>
      <c r="BX79" s="389"/>
      <c r="BY79" s="389"/>
      <c r="BZ79" s="389"/>
      <c r="CA79" s="725"/>
      <c r="CB79" s="725"/>
      <c r="CC79" s="163">
        <f t="shared" si="89"/>
        <v>0</v>
      </c>
      <c r="CD79" s="725"/>
      <c r="CE79" s="389"/>
      <c r="CF79" s="389"/>
      <c r="CG79" s="389"/>
      <c r="CH79" s="389"/>
      <c r="CI79" s="389"/>
      <c r="CJ79" s="389"/>
      <c r="CK79" s="389"/>
      <c r="CL79" s="389"/>
      <c r="CM79" s="389"/>
      <c r="CN79" s="389"/>
      <c r="CO79" s="389"/>
      <c r="CP79" s="389"/>
      <c r="CQ79" s="389"/>
      <c r="CR79" s="389"/>
      <c r="CS79" s="389"/>
      <c r="CT79" s="389"/>
      <c r="CU79" s="389"/>
      <c r="CV79" s="389"/>
      <c r="CW79" s="389"/>
      <c r="CX79" s="389"/>
      <c r="CY79" s="389"/>
      <c r="CZ79" s="3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389"/>
      <c r="DN79" s="389"/>
      <c r="DO79" s="389"/>
      <c r="DP79" s="389"/>
      <c r="DQ79" s="389"/>
      <c r="DR79" s="389"/>
      <c r="DS79" s="389"/>
      <c r="DT79" s="389"/>
      <c r="DU79" s="389"/>
      <c r="DV79" s="389"/>
      <c r="DW79" s="389"/>
      <c r="DX79" s="389"/>
      <c r="DY79" s="389"/>
      <c r="DZ79" s="389"/>
      <c r="EA79" s="389"/>
      <c r="EB79" s="389"/>
      <c r="EC79" s="389"/>
      <c r="ED79" s="389"/>
      <c r="EE79" s="389"/>
      <c r="EF79" s="389"/>
      <c r="EG79" s="389"/>
      <c r="EH79" s="389"/>
      <c r="EI79" s="389"/>
      <c r="EJ79" s="389"/>
      <c r="EK79" s="389"/>
      <c r="EL79" s="389"/>
      <c r="EM79" s="389"/>
      <c r="EN79" s="389"/>
      <c r="EO79" s="389"/>
      <c r="EP79" s="389"/>
      <c r="EQ79" s="389"/>
      <c r="ER79" s="389"/>
      <c r="ES79" s="389"/>
      <c r="ET79" s="389"/>
      <c r="EU79" s="389"/>
      <c r="EV79" s="389"/>
      <c r="EW79" s="389"/>
      <c r="EX79" s="389"/>
      <c r="EY79" s="389"/>
      <c r="EZ79" s="389"/>
      <c r="FA79" s="389"/>
      <c r="FB79" s="389"/>
      <c r="FC79" s="389"/>
      <c r="FD79" s="389"/>
      <c r="FE79" s="389"/>
      <c r="FF79" s="389"/>
      <c r="FG79" s="389"/>
      <c r="FH79" s="389"/>
      <c r="FI79" s="389"/>
      <c r="FJ79" s="389"/>
      <c r="FK79" s="389"/>
      <c r="FL79" s="389"/>
      <c r="FM79" s="389"/>
      <c r="FN79" s="389"/>
      <c r="FO79" s="389"/>
      <c r="FP79" s="389"/>
      <c r="FQ79" s="389"/>
      <c r="FR79" s="389"/>
      <c r="FS79" s="389"/>
      <c r="FT79" s="389"/>
      <c r="FU79" s="389"/>
      <c r="FV79" s="389"/>
      <c r="FW79" s="389"/>
      <c r="FX79" s="389"/>
      <c r="FY79" s="660" t="s">
        <v>460</v>
      </c>
      <c r="FZ79" s="661">
        <v>110</v>
      </c>
      <c r="GA79" s="661">
        <v>30289484</v>
      </c>
      <c r="GB79" s="661">
        <v>52</v>
      </c>
      <c r="GC79" s="661" t="s">
        <v>817</v>
      </c>
      <c r="GD79" s="661">
        <v>20</v>
      </c>
      <c r="GE79" s="661">
        <v>1970</v>
      </c>
      <c r="GF79" s="661">
        <v>1</v>
      </c>
      <c r="GG79" s="661" t="s">
        <v>780</v>
      </c>
      <c r="GH79" s="661">
        <v>2</v>
      </c>
      <c r="GI79" s="661">
        <v>1</v>
      </c>
      <c r="GJ79" s="661" t="s">
        <v>780</v>
      </c>
      <c r="GK79" s="661">
        <v>2</v>
      </c>
      <c r="GL79" s="661" t="s">
        <v>781</v>
      </c>
      <c r="GM79" s="661" t="s">
        <v>782</v>
      </c>
      <c r="GN79" s="661">
        <v>50</v>
      </c>
      <c r="GO79" s="661" t="s">
        <v>783</v>
      </c>
      <c r="GP79" s="661">
        <v>0</v>
      </c>
      <c r="GQ79" s="661">
        <v>0</v>
      </c>
      <c r="GR79" s="661">
        <v>4</v>
      </c>
      <c r="GS79" s="661">
        <v>2</v>
      </c>
      <c r="GT79" s="661">
        <v>1</v>
      </c>
      <c r="GU79" s="661" t="s">
        <v>783</v>
      </c>
      <c r="GV79" s="661" t="s">
        <v>783</v>
      </c>
      <c r="GW79" s="661" t="s">
        <v>783</v>
      </c>
      <c r="GX79" s="661" t="s">
        <v>783</v>
      </c>
      <c r="GY79" s="661" t="s">
        <v>783</v>
      </c>
      <c r="GZ79" s="661">
        <v>1649</v>
      </c>
      <c r="HA79" s="661">
        <v>0.65</v>
      </c>
      <c r="HB79" s="661">
        <v>5</v>
      </c>
      <c r="HC79" s="661" t="s">
        <v>783</v>
      </c>
      <c r="HD79" s="661" t="s">
        <v>782</v>
      </c>
      <c r="HE79" s="661">
        <v>35</v>
      </c>
      <c r="HF79" s="661" t="s">
        <v>783</v>
      </c>
      <c r="HG79" s="661">
        <v>0</v>
      </c>
      <c r="HH79" s="661" t="s">
        <v>783</v>
      </c>
      <c r="HI79" s="661">
        <v>0</v>
      </c>
      <c r="HJ79" s="661">
        <v>1</v>
      </c>
      <c r="HK79" s="661">
        <v>45</v>
      </c>
      <c r="HL79" s="661" t="s">
        <v>784</v>
      </c>
      <c r="HM79" s="661" t="s">
        <v>785</v>
      </c>
      <c r="HN79" s="661" t="s">
        <v>783</v>
      </c>
      <c r="HO79" s="661" t="s">
        <v>783</v>
      </c>
      <c r="HP79" s="661" t="s">
        <v>783</v>
      </c>
      <c r="HQ79" s="661" t="s">
        <v>783</v>
      </c>
      <c r="HR79" s="661" t="s">
        <v>783</v>
      </c>
      <c r="HS79" s="661">
        <v>5074771</v>
      </c>
      <c r="HT79" s="661" t="s">
        <v>783</v>
      </c>
      <c r="HU79" s="661" t="s">
        <v>786</v>
      </c>
      <c r="HV79" s="661" t="s">
        <v>787</v>
      </c>
      <c r="HW79" s="661">
        <v>4</v>
      </c>
      <c r="HX79" s="661">
        <v>2014</v>
      </c>
      <c r="HY79" s="661">
        <v>63</v>
      </c>
      <c r="HZ79" s="661">
        <v>0</v>
      </c>
      <c r="IA79" s="661">
        <v>3432</v>
      </c>
      <c r="IB79" s="662">
        <v>41697.500081018516</v>
      </c>
      <c r="IC79" s="661" t="s">
        <v>788</v>
      </c>
      <c r="ID79" s="661">
        <v>5074770</v>
      </c>
      <c r="IE79" s="661">
        <v>2014</v>
      </c>
      <c r="IF79" s="661">
        <v>1712</v>
      </c>
      <c r="IG79" s="661" t="s">
        <v>783</v>
      </c>
      <c r="IH79" s="661" t="s">
        <v>783</v>
      </c>
      <c r="II79" s="661" t="s">
        <v>783</v>
      </c>
      <c r="IJ79" s="661" t="s">
        <v>783</v>
      </c>
      <c r="IK79" s="661" t="s">
        <v>783</v>
      </c>
      <c r="IL79" s="661" t="s">
        <v>783</v>
      </c>
      <c r="IM79" s="661" t="s">
        <v>783</v>
      </c>
      <c r="IN79" s="661" t="s">
        <v>783</v>
      </c>
      <c r="IO79" s="661" t="s">
        <v>783</v>
      </c>
      <c r="IP79" s="661">
        <v>1649</v>
      </c>
      <c r="IQ79" s="662">
        <v>38587.423726851855</v>
      </c>
      <c r="IR79" s="661">
        <v>2</v>
      </c>
      <c r="IS79" s="661" t="s">
        <v>793</v>
      </c>
      <c r="IT79" s="661">
        <v>1</v>
      </c>
      <c r="IU79" s="663">
        <v>41275</v>
      </c>
      <c r="IV79" s="661" t="s">
        <v>783</v>
      </c>
      <c r="IW79" s="661" t="s">
        <v>783</v>
      </c>
      <c r="IX79" s="661" t="s">
        <v>783</v>
      </c>
      <c r="IY79" s="661" t="s">
        <v>781</v>
      </c>
      <c r="IZ79" s="661">
        <v>45</v>
      </c>
      <c r="JA79" s="661" t="s">
        <v>789</v>
      </c>
      <c r="JB79" s="661" t="s">
        <v>783</v>
      </c>
      <c r="JC79" s="661" t="s">
        <v>783</v>
      </c>
      <c r="JD79" s="661" t="s">
        <v>783</v>
      </c>
      <c r="JE79" s="661">
        <v>329437</v>
      </c>
      <c r="JF79" s="661" t="s">
        <v>783</v>
      </c>
      <c r="JG79" s="661" t="s">
        <v>783</v>
      </c>
      <c r="JH79" s="661" t="s">
        <v>795</v>
      </c>
      <c r="JI79" s="661">
        <v>52</v>
      </c>
      <c r="JJ79" s="661" t="s">
        <v>783</v>
      </c>
      <c r="JK79" s="661" t="s">
        <v>783</v>
      </c>
      <c r="JL79" s="661" t="s">
        <v>783</v>
      </c>
      <c r="JM79" s="661" t="s">
        <v>790</v>
      </c>
      <c r="JN79" s="661">
        <v>4</v>
      </c>
      <c r="JO79" s="661">
        <v>4</v>
      </c>
      <c r="JP79" s="661" t="s">
        <v>783</v>
      </c>
      <c r="JQ79" s="661">
        <v>10711928</v>
      </c>
      <c r="JR79" s="661">
        <v>2011</v>
      </c>
      <c r="JS79" s="661">
        <v>3</v>
      </c>
      <c r="JT79" s="661" t="s">
        <v>783</v>
      </c>
      <c r="JU79" s="661" t="s">
        <v>783</v>
      </c>
      <c r="JV79" s="661" t="s">
        <v>879</v>
      </c>
      <c r="JW79" s="664">
        <v>3583.8704429999998</v>
      </c>
      <c r="JY79" s="225"/>
    </row>
    <row r="80" spans="1:286" ht="16" thickBot="1">
      <c r="A80" s="905" t="s">
        <v>5</v>
      </c>
      <c r="B80" s="79">
        <f t="shared" si="52"/>
        <v>3</v>
      </c>
      <c r="C80" s="871" t="s">
        <v>125</v>
      </c>
      <c r="D80" s="489" t="s">
        <v>185</v>
      </c>
      <c r="E80" s="1129" t="s">
        <v>197</v>
      </c>
      <c r="F80" s="888">
        <v>0.12</v>
      </c>
      <c r="G80" s="120">
        <f t="shared" si="90"/>
        <v>54.79999999999999</v>
      </c>
      <c r="H80" s="47">
        <v>0.12</v>
      </c>
      <c r="I80" s="2"/>
      <c r="J80" s="29"/>
      <c r="K80" s="18"/>
      <c r="L80" s="5"/>
      <c r="M80" s="170">
        <v>1</v>
      </c>
      <c r="N80" s="71">
        <v>1</v>
      </c>
      <c r="O80" s="739">
        <v>3</v>
      </c>
      <c r="P80" s="1107">
        <f t="shared" si="51"/>
        <v>5</v>
      </c>
      <c r="Q80" s="1108">
        <f t="shared" si="48"/>
        <v>3</v>
      </c>
      <c r="R80" s="46"/>
      <c r="S80" s="3">
        <v>0.12</v>
      </c>
      <c r="T80" s="25"/>
      <c r="U80" s="219">
        <f t="shared" si="50"/>
        <v>9000</v>
      </c>
      <c r="V80" s="219" t="s">
        <v>642</v>
      </c>
      <c r="W80" s="1042">
        <f t="shared" si="91"/>
        <v>9000</v>
      </c>
      <c r="X80" s="537">
        <f t="shared" si="92"/>
        <v>0</v>
      </c>
      <c r="Y80" s="538">
        <f t="shared" si="53"/>
        <v>500</v>
      </c>
      <c r="Z80" s="1090">
        <f t="shared" si="54"/>
        <v>9500</v>
      </c>
      <c r="AA80" s="1475">
        <f t="shared" si="93"/>
        <v>5125526.846533333</v>
      </c>
      <c r="AB80" s="1098"/>
      <c r="AC80" s="600"/>
      <c r="AD80" s="1056">
        <f t="shared" si="55"/>
        <v>0</v>
      </c>
      <c r="AE80" s="1063"/>
      <c r="AF80" s="747">
        <f t="shared" si="56"/>
        <v>0</v>
      </c>
      <c r="AG80" s="600"/>
      <c r="AH80" s="1056">
        <f t="shared" si="57"/>
        <v>0</v>
      </c>
      <c r="AI80" s="1070"/>
      <c r="AJ80" s="747">
        <f t="shared" si="58"/>
        <v>0</v>
      </c>
      <c r="AK80" s="1051"/>
      <c r="AL80" s="270">
        <v>0</v>
      </c>
      <c r="AM80" s="902"/>
      <c r="AN80" s="902">
        <v>2026</v>
      </c>
      <c r="AO80" s="18" t="str">
        <f t="shared" si="59"/>
        <v xml:space="preserve"> </v>
      </c>
      <c r="AP80" s="747" t="str">
        <f t="shared" si="60"/>
        <v xml:space="preserve"> </v>
      </c>
      <c r="AQ80" s="4" t="str">
        <f t="shared" si="61"/>
        <v xml:space="preserve"> </v>
      </c>
      <c r="AR80" s="747" t="str">
        <f t="shared" si="62"/>
        <v xml:space="preserve"> </v>
      </c>
      <c r="AS80" s="4" t="str">
        <f t="shared" si="63"/>
        <v xml:space="preserve"> </v>
      </c>
      <c r="AT80" s="747" t="str">
        <f t="shared" si="64"/>
        <v xml:space="preserve"> </v>
      </c>
      <c r="AU80" s="4" t="str">
        <f t="shared" si="65"/>
        <v xml:space="preserve"> </v>
      </c>
      <c r="AV80" s="747" t="str">
        <f t="shared" si="66"/>
        <v xml:space="preserve"> </v>
      </c>
      <c r="AW80" s="4" t="str">
        <f t="shared" si="67"/>
        <v xml:space="preserve"> </v>
      </c>
      <c r="AX80" s="747" t="str">
        <f t="shared" si="68"/>
        <v xml:space="preserve"> </v>
      </c>
      <c r="AY80" s="4" t="str">
        <f t="shared" si="69"/>
        <v xml:space="preserve"> </v>
      </c>
      <c r="AZ80" s="747" t="str">
        <f t="shared" si="70"/>
        <v xml:space="preserve"> </v>
      </c>
      <c r="BA80" s="4" t="str">
        <f t="shared" si="71"/>
        <v xml:space="preserve"> </v>
      </c>
      <c r="BB80" s="747" t="str">
        <f t="shared" si="72"/>
        <v xml:space="preserve"> </v>
      </c>
      <c r="BC80" s="4" t="str">
        <f t="shared" si="73"/>
        <v xml:space="preserve"> </v>
      </c>
      <c r="BD80" s="747" t="str">
        <f t="shared" si="74"/>
        <v xml:space="preserve"> </v>
      </c>
      <c r="BE80" s="4">
        <f t="shared" si="75"/>
        <v>0.12</v>
      </c>
      <c r="BF80" s="747">
        <f t="shared" si="76"/>
        <v>9500</v>
      </c>
      <c r="BG80" s="4" t="str">
        <f t="shared" si="77"/>
        <v xml:space="preserve"> </v>
      </c>
      <c r="BH80" s="747" t="str">
        <f t="shared" si="78"/>
        <v xml:space="preserve"> </v>
      </c>
      <c r="BI80" s="4" t="str">
        <f t="shared" si="79"/>
        <v xml:space="preserve"> </v>
      </c>
      <c r="BJ80" s="747" t="str">
        <f t="shared" si="80"/>
        <v xml:space="preserve"> </v>
      </c>
      <c r="BK80" s="4" t="str">
        <f t="shared" si="81"/>
        <v xml:space="preserve"> </v>
      </c>
      <c r="BL80" s="747" t="str">
        <f t="shared" si="82"/>
        <v xml:space="preserve"> </v>
      </c>
      <c r="BM80" s="4" t="str">
        <f t="shared" si="83"/>
        <v xml:space="preserve"> </v>
      </c>
      <c r="BN80" s="747" t="str">
        <f t="shared" si="84"/>
        <v xml:space="preserve"> </v>
      </c>
      <c r="BO80" s="4" t="str">
        <f t="shared" si="85"/>
        <v xml:space="preserve"> </v>
      </c>
      <c r="BP80" s="747" t="str">
        <f t="shared" si="86"/>
        <v xml:space="preserve"> </v>
      </c>
      <c r="BQ80" s="4" t="str">
        <f t="shared" si="87"/>
        <v xml:space="preserve"> </v>
      </c>
      <c r="BR80" s="747" t="str">
        <f t="shared" si="88"/>
        <v xml:space="preserve"> </v>
      </c>
      <c r="BS80" s="133"/>
      <c r="BT80" s="133"/>
      <c r="BU80" s="389"/>
      <c r="BV80" s="389"/>
      <c r="BW80" s="389"/>
      <c r="BX80" s="389"/>
      <c r="BY80" s="389"/>
      <c r="BZ80" s="389"/>
      <c r="CA80" s="389"/>
      <c r="CB80" s="389"/>
      <c r="CC80" s="163">
        <f t="shared" si="89"/>
        <v>0</v>
      </c>
      <c r="CD80" s="389"/>
      <c r="CE80" s="389"/>
      <c r="CF80" s="389"/>
      <c r="CG80" s="389"/>
      <c r="CH80" s="389"/>
      <c r="CI80" s="389"/>
      <c r="CJ80" s="389"/>
      <c r="CK80" s="389"/>
      <c r="CL80" s="389"/>
      <c r="CM80" s="389"/>
      <c r="CN80" s="389"/>
      <c r="CO80" s="389"/>
      <c r="CP80" s="389"/>
      <c r="CQ80" s="389"/>
      <c r="CR80" s="389"/>
      <c r="CS80" s="389"/>
      <c r="CT80" s="389"/>
      <c r="CU80" s="389"/>
      <c r="CV80" s="389"/>
      <c r="CW80" s="389"/>
      <c r="CX80" s="389"/>
      <c r="CY80" s="389"/>
      <c r="CZ80" s="389"/>
      <c r="DA80" s="389"/>
      <c r="DB80" s="389"/>
      <c r="DC80" s="389"/>
      <c r="DD80" s="389"/>
      <c r="DE80" s="389"/>
      <c r="DF80" s="389"/>
      <c r="DG80" s="389"/>
      <c r="DH80" s="389"/>
      <c r="DI80" s="389"/>
      <c r="DJ80" s="389"/>
      <c r="DK80" s="389"/>
      <c r="DL80" s="389"/>
      <c r="DM80" s="389"/>
      <c r="DN80" s="389"/>
      <c r="DO80" s="389"/>
      <c r="DP80" s="389"/>
      <c r="DQ80" s="389"/>
      <c r="DR80" s="389"/>
      <c r="DS80" s="389"/>
      <c r="DT80" s="389"/>
      <c r="DU80" s="389"/>
      <c r="DV80" s="389"/>
      <c r="DW80" s="389"/>
      <c r="DX80" s="389"/>
      <c r="DY80" s="389"/>
      <c r="DZ80" s="389"/>
      <c r="EA80" s="389"/>
      <c r="EB80" s="389"/>
      <c r="EC80" s="389"/>
      <c r="ED80" s="389"/>
      <c r="EE80" s="389"/>
      <c r="EF80" s="389"/>
      <c r="EG80" s="389"/>
      <c r="EH80" s="389"/>
      <c r="EI80" s="389"/>
      <c r="EJ80" s="389"/>
      <c r="EK80" s="389"/>
      <c r="EL80" s="389"/>
      <c r="EM80" s="389"/>
      <c r="EN80" s="389"/>
      <c r="EO80" s="389"/>
      <c r="EP80" s="389"/>
      <c r="EQ80" s="389"/>
      <c r="ER80" s="389"/>
      <c r="ES80" s="389"/>
      <c r="ET80" s="389"/>
      <c r="EU80" s="389"/>
      <c r="EV80" s="389"/>
      <c r="EW80" s="389"/>
      <c r="EX80" s="389"/>
      <c r="EY80" s="389"/>
      <c r="EZ80" s="389"/>
      <c r="FA80" s="389"/>
      <c r="FB80" s="389"/>
      <c r="FC80" s="389"/>
      <c r="FD80" s="389"/>
      <c r="FE80" s="389"/>
      <c r="FF80" s="389"/>
      <c r="FG80" s="389"/>
      <c r="FH80" s="389"/>
      <c r="FI80" s="389"/>
      <c r="FJ80" s="389"/>
      <c r="FK80" s="389"/>
      <c r="FL80" s="389"/>
      <c r="FM80" s="389"/>
      <c r="FN80" s="389"/>
      <c r="FO80" s="389"/>
      <c r="FP80" s="389"/>
      <c r="FQ80" s="389"/>
      <c r="FR80" s="389"/>
      <c r="FS80" s="389"/>
      <c r="FT80" s="389"/>
      <c r="FU80" s="389"/>
      <c r="FV80" s="389"/>
      <c r="FW80" s="389"/>
      <c r="FX80" s="389"/>
      <c r="FY80" s="625" t="s">
        <v>468</v>
      </c>
      <c r="FZ80" s="626">
        <v>270</v>
      </c>
      <c r="GA80" s="626">
        <v>30289517</v>
      </c>
      <c r="GB80" s="626">
        <v>55</v>
      </c>
      <c r="GC80" s="626" t="s">
        <v>798</v>
      </c>
      <c r="GD80" s="626">
        <v>16</v>
      </c>
      <c r="GE80" s="626">
        <v>1972</v>
      </c>
      <c r="GF80" s="626">
        <v>1</v>
      </c>
      <c r="GG80" s="626" t="s">
        <v>780</v>
      </c>
      <c r="GH80" s="626">
        <v>4</v>
      </c>
      <c r="GI80" s="626">
        <v>1</v>
      </c>
      <c r="GJ80" s="626" t="s">
        <v>780</v>
      </c>
      <c r="GK80" s="626">
        <v>4</v>
      </c>
      <c r="GL80" s="626" t="s">
        <v>781</v>
      </c>
      <c r="GM80" s="626" t="s">
        <v>782</v>
      </c>
      <c r="GN80" s="626">
        <v>66</v>
      </c>
      <c r="GO80" s="626" t="s">
        <v>783</v>
      </c>
      <c r="GP80" s="626">
        <v>0</v>
      </c>
      <c r="GQ80" s="626">
        <v>0</v>
      </c>
      <c r="GR80" s="626">
        <v>4</v>
      </c>
      <c r="GS80" s="626">
        <v>2</v>
      </c>
      <c r="GT80" s="626">
        <v>2</v>
      </c>
      <c r="GU80" s="626" t="s">
        <v>783</v>
      </c>
      <c r="GV80" s="626" t="s">
        <v>783</v>
      </c>
      <c r="GW80" s="626" t="s">
        <v>783</v>
      </c>
      <c r="GX80" s="626" t="s">
        <v>783</v>
      </c>
      <c r="GY80" s="626" t="s">
        <v>783</v>
      </c>
      <c r="GZ80" s="626">
        <v>1649</v>
      </c>
      <c r="HA80" s="626">
        <v>0.75</v>
      </c>
      <c r="HB80" s="626">
        <v>5</v>
      </c>
      <c r="HC80" s="626" t="s">
        <v>783</v>
      </c>
      <c r="HD80" s="626" t="s">
        <v>782</v>
      </c>
      <c r="HE80" s="626">
        <v>75</v>
      </c>
      <c r="HF80" s="626" t="s">
        <v>783</v>
      </c>
      <c r="HG80" s="626">
        <v>0</v>
      </c>
      <c r="HH80" s="626" t="s">
        <v>783</v>
      </c>
      <c r="HI80" s="626">
        <v>0</v>
      </c>
      <c r="HJ80" s="626">
        <v>1</v>
      </c>
      <c r="HK80" s="626">
        <v>45</v>
      </c>
      <c r="HL80" s="626" t="s">
        <v>784</v>
      </c>
      <c r="HM80" s="626" t="s">
        <v>785</v>
      </c>
      <c r="HN80" s="626" t="s">
        <v>783</v>
      </c>
      <c r="HO80" s="626" t="s">
        <v>783</v>
      </c>
      <c r="HP80" s="626" t="s">
        <v>783</v>
      </c>
      <c r="HQ80" s="626" t="s">
        <v>783</v>
      </c>
      <c r="HR80" s="626" t="s">
        <v>783</v>
      </c>
      <c r="HS80" s="626">
        <v>3980130</v>
      </c>
      <c r="HT80" s="626" t="s">
        <v>783</v>
      </c>
      <c r="HU80" s="626" t="s">
        <v>786</v>
      </c>
      <c r="HV80" s="626" t="s">
        <v>787</v>
      </c>
      <c r="HW80" s="626">
        <v>4</v>
      </c>
      <c r="HX80" s="626">
        <v>2014</v>
      </c>
      <c r="HY80" s="626">
        <v>63</v>
      </c>
      <c r="HZ80" s="626">
        <v>0</v>
      </c>
      <c r="IA80" s="626">
        <v>3960</v>
      </c>
      <c r="IB80" s="627">
        <v>41697.500081018516</v>
      </c>
      <c r="IC80" s="626" t="s">
        <v>788</v>
      </c>
      <c r="ID80" s="626">
        <v>3975652</v>
      </c>
      <c r="IE80" s="626">
        <v>2014</v>
      </c>
      <c r="IF80" s="626">
        <v>1712</v>
      </c>
      <c r="IG80" s="626" t="s">
        <v>783</v>
      </c>
      <c r="IH80" s="626" t="s">
        <v>783</v>
      </c>
      <c r="II80" s="626" t="s">
        <v>783</v>
      </c>
      <c r="IJ80" s="626" t="s">
        <v>783</v>
      </c>
      <c r="IK80" s="626" t="s">
        <v>783</v>
      </c>
      <c r="IL80" s="626" t="s">
        <v>783</v>
      </c>
      <c r="IM80" s="626" t="s">
        <v>783</v>
      </c>
      <c r="IN80" s="626" t="s">
        <v>783</v>
      </c>
      <c r="IO80" s="626" t="s">
        <v>783</v>
      </c>
      <c r="IP80" s="626">
        <v>1649</v>
      </c>
      <c r="IQ80" s="627">
        <v>37477.354571759257</v>
      </c>
      <c r="IR80" s="626">
        <v>2</v>
      </c>
      <c r="IS80" s="626" t="s">
        <v>793</v>
      </c>
      <c r="IT80" s="626">
        <v>2</v>
      </c>
      <c r="IU80" s="665">
        <v>41275</v>
      </c>
      <c r="IV80" s="626" t="s">
        <v>783</v>
      </c>
      <c r="IW80" s="626" t="s">
        <v>783</v>
      </c>
      <c r="IX80" s="626" t="s">
        <v>783</v>
      </c>
      <c r="IY80" s="626" t="s">
        <v>781</v>
      </c>
      <c r="IZ80" s="626">
        <v>45</v>
      </c>
      <c r="JA80" s="626" t="s">
        <v>789</v>
      </c>
      <c r="JB80" s="626" t="s">
        <v>783</v>
      </c>
      <c r="JC80" s="626" t="s">
        <v>783</v>
      </c>
      <c r="JD80" s="626" t="s">
        <v>783</v>
      </c>
      <c r="JE80" s="626">
        <v>329447</v>
      </c>
      <c r="JF80" s="626" t="s">
        <v>783</v>
      </c>
      <c r="JG80" s="626" t="s">
        <v>783</v>
      </c>
      <c r="JH80" s="626" t="s">
        <v>802</v>
      </c>
      <c r="JI80" s="626">
        <v>55</v>
      </c>
      <c r="JJ80" s="626" t="s">
        <v>783</v>
      </c>
      <c r="JK80" s="626" t="s">
        <v>783</v>
      </c>
      <c r="JL80" s="626" t="s">
        <v>783</v>
      </c>
      <c r="JM80" s="626" t="s">
        <v>790</v>
      </c>
      <c r="JN80" s="626">
        <v>4</v>
      </c>
      <c r="JO80" s="626">
        <v>3</v>
      </c>
      <c r="JP80" s="626" t="s">
        <v>783</v>
      </c>
      <c r="JQ80" s="626">
        <v>10711928</v>
      </c>
      <c r="JR80" s="626">
        <v>2011</v>
      </c>
      <c r="JS80" s="626">
        <v>3</v>
      </c>
      <c r="JT80" s="626" t="s">
        <v>783</v>
      </c>
      <c r="JU80" s="626" t="s">
        <v>783</v>
      </c>
      <c r="JV80" s="626" t="s">
        <v>895</v>
      </c>
      <c r="JW80" s="628">
        <v>3983.0143029999999</v>
      </c>
      <c r="JX80">
        <f>JW80</f>
        <v>3983.0143029999999</v>
      </c>
      <c r="JY80" s="225">
        <v>0.75435876950757574</v>
      </c>
    </row>
    <row r="81" spans="1:287" ht="16" thickBot="1">
      <c r="A81" s="905" t="s">
        <v>5</v>
      </c>
      <c r="B81" s="79">
        <f t="shared" si="52"/>
        <v>1</v>
      </c>
      <c r="C81" s="871" t="s">
        <v>102</v>
      </c>
      <c r="D81" s="489" t="s">
        <v>185</v>
      </c>
      <c r="E81" s="1129" t="s">
        <v>34</v>
      </c>
      <c r="F81" s="888">
        <v>0.22</v>
      </c>
      <c r="G81" s="120">
        <f t="shared" si="90"/>
        <v>55.019999999999989</v>
      </c>
      <c r="H81" s="46"/>
      <c r="I81" s="3">
        <v>0.22</v>
      </c>
      <c r="J81" s="29"/>
      <c r="K81" s="18"/>
      <c r="L81" s="5"/>
      <c r="M81" s="170">
        <v>1</v>
      </c>
      <c r="N81" s="71">
        <v>1</v>
      </c>
      <c r="O81" s="739">
        <v>5</v>
      </c>
      <c r="P81" s="1107">
        <f t="shared" si="51"/>
        <v>7</v>
      </c>
      <c r="Q81" s="1108">
        <f t="shared" si="48"/>
        <v>5</v>
      </c>
      <c r="R81" s="46"/>
      <c r="S81" s="3">
        <v>0.22</v>
      </c>
      <c r="T81" s="25"/>
      <c r="U81" s="219">
        <f t="shared" si="50"/>
        <v>16500</v>
      </c>
      <c r="V81" s="219" t="s">
        <v>642</v>
      </c>
      <c r="W81" s="1042">
        <f t="shared" si="91"/>
        <v>16500</v>
      </c>
      <c r="X81" s="537">
        <f t="shared" si="92"/>
        <v>8322.4533333333329</v>
      </c>
      <c r="Y81" s="538">
        <f t="shared" si="53"/>
        <v>500</v>
      </c>
      <c r="Z81" s="1090">
        <f t="shared" si="54"/>
        <v>25322.453333333331</v>
      </c>
      <c r="AA81" s="1475">
        <f t="shared" si="93"/>
        <v>5150849.2998666661</v>
      </c>
      <c r="AB81" s="1098"/>
      <c r="AC81" s="600">
        <v>6</v>
      </c>
      <c r="AD81" s="1056">
        <f t="shared" si="55"/>
        <v>4362.4533333333329</v>
      </c>
      <c r="AE81" s="1063">
        <v>0.25</v>
      </c>
      <c r="AF81" s="747">
        <f t="shared" si="56"/>
        <v>3960</v>
      </c>
      <c r="AG81" s="600"/>
      <c r="AH81" s="1056">
        <f t="shared" si="57"/>
        <v>0</v>
      </c>
      <c r="AI81" s="1070"/>
      <c r="AJ81" s="747">
        <f t="shared" si="58"/>
        <v>0</v>
      </c>
      <c r="AK81" s="1051"/>
      <c r="AL81" s="270">
        <v>0</v>
      </c>
      <c r="AM81" s="902"/>
      <c r="AN81" s="902">
        <v>2026</v>
      </c>
      <c r="AO81" s="18" t="str">
        <f t="shared" si="59"/>
        <v xml:space="preserve"> </v>
      </c>
      <c r="AP81" s="747" t="str">
        <f t="shared" si="60"/>
        <v xml:space="preserve"> </v>
      </c>
      <c r="AQ81" s="4" t="str">
        <f t="shared" si="61"/>
        <v xml:space="preserve"> </v>
      </c>
      <c r="AR81" s="747" t="str">
        <f t="shared" si="62"/>
        <v xml:space="preserve"> </v>
      </c>
      <c r="AS81" s="4" t="str">
        <f t="shared" si="63"/>
        <v xml:space="preserve"> </v>
      </c>
      <c r="AT81" s="747" t="str">
        <f t="shared" si="64"/>
        <v xml:space="preserve"> </v>
      </c>
      <c r="AU81" s="4" t="str">
        <f t="shared" si="65"/>
        <v xml:space="preserve"> </v>
      </c>
      <c r="AV81" s="747" t="str">
        <f t="shared" si="66"/>
        <v xml:space="preserve"> </v>
      </c>
      <c r="AW81" s="4" t="str">
        <f t="shared" si="67"/>
        <v xml:space="preserve"> </v>
      </c>
      <c r="AX81" s="747" t="str">
        <f t="shared" si="68"/>
        <v xml:space="preserve"> </v>
      </c>
      <c r="AY81" s="4" t="str">
        <f t="shared" si="69"/>
        <v xml:space="preserve"> </v>
      </c>
      <c r="AZ81" s="747" t="str">
        <f t="shared" si="70"/>
        <v xml:space="preserve"> </v>
      </c>
      <c r="BA81" s="4" t="str">
        <f t="shared" si="71"/>
        <v xml:space="preserve"> </v>
      </c>
      <c r="BB81" s="747" t="str">
        <f t="shared" si="72"/>
        <v xml:space="preserve"> </v>
      </c>
      <c r="BC81" s="4" t="str">
        <f t="shared" si="73"/>
        <v xml:space="preserve"> </v>
      </c>
      <c r="BD81" s="747" t="str">
        <f t="shared" si="74"/>
        <v xml:space="preserve"> </v>
      </c>
      <c r="BE81" s="4">
        <f t="shared" si="75"/>
        <v>0.22</v>
      </c>
      <c r="BF81" s="747">
        <f t="shared" si="76"/>
        <v>25322.453333333331</v>
      </c>
      <c r="BG81" s="4" t="str">
        <f t="shared" si="77"/>
        <v xml:space="preserve"> </v>
      </c>
      <c r="BH81" s="747" t="str">
        <f t="shared" si="78"/>
        <v xml:space="preserve"> </v>
      </c>
      <c r="BI81" s="4" t="str">
        <f t="shared" si="79"/>
        <v xml:space="preserve"> </v>
      </c>
      <c r="BJ81" s="747" t="str">
        <f t="shared" si="80"/>
        <v xml:space="preserve"> </v>
      </c>
      <c r="BK81" s="4" t="str">
        <f t="shared" si="81"/>
        <v xml:space="preserve"> </v>
      </c>
      <c r="BL81" s="747" t="str">
        <f t="shared" si="82"/>
        <v xml:space="preserve"> </v>
      </c>
      <c r="BM81" s="4" t="str">
        <f t="shared" si="83"/>
        <v xml:space="preserve"> </v>
      </c>
      <c r="BN81" s="747" t="str">
        <f t="shared" si="84"/>
        <v xml:space="preserve"> </v>
      </c>
      <c r="BO81" s="4" t="str">
        <f t="shared" si="85"/>
        <v xml:space="preserve"> </v>
      </c>
      <c r="BP81" s="747" t="str">
        <f t="shared" si="86"/>
        <v xml:space="preserve"> </v>
      </c>
      <c r="BQ81" s="4" t="str">
        <f t="shared" si="87"/>
        <v xml:space="preserve"> </v>
      </c>
      <c r="BR81" s="747" t="str">
        <f t="shared" si="88"/>
        <v xml:space="preserve"> </v>
      </c>
      <c r="BS81" s="133" t="s">
        <v>201</v>
      </c>
      <c r="BT81" s="133"/>
      <c r="BU81" s="389"/>
      <c r="BV81" s="389"/>
      <c r="BW81" s="389"/>
      <c r="BX81" s="389"/>
      <c r="BY81" s="389"/>
      <c r="BZ81" s="389"/>
      <c r="CA81" s="389"/>
      <c r="CB81" s="389"/>
      <c r="CC81" s="163">
        <f t="shared" si="89"/>
        <v>0</v>
      </c>
      <c r="CD81" s="389"/>
      <c r="CE81" s="389"/>
      <c r="CF81" s="389"/>
      <c r="CG81" s="389"/>
      <c r="CH81" s="389"/>
      <c r="CI81" s="389"/>
      <c r="CJ81" s="389"/>
      <c r="CK81" s="389"/>
      <c r="CL81" s="389"/>
      <c r="CM81" s="389"/>
      <c r="CN81" s="389"/>
      <c r="CO81" s="389"/>
      <c r="CP81" s="389"/>
      <c r="CQ81" s="389"/>
      <c r="CR81" s="389"/>
      <c r="CS81" s="389"/>
      <c r="CT81" s="389"/>
      <c r="CU81" s="389"/>
      <c r="CV81" s="389"/>
      <c r="CW81" s="389"/>
      <c r="CX81" s="389"/>
      <c r="CY81" s="389"/>
      <c r="CZ81" s="389"/>
      <c r="DA81" s="389"/>
      <c r="DB81" s="389"/>
      <c r="DC81" s="389"/>
      <c r="DD81" s="389"/>
      <c r="DE81" s="389"/>
      <c r="DF81" s="389"/>
      <c r="DG81" s="389"/>
      <c r="DH81" s="389"/>
      <c r="DI81" s="389"/>
      <c r="DJ81" s="389"/>
      <c r="DK81" s="389"/>
      <c r="DL81" s="389"/>
      <c r="DM81" s="389"/>
      <c r="DN81" s="389"/>
      <c r="DO81" s="389"/>
      <c r="DP81" s="389"/>
      <c r="DQ81" s="389"/>
      <c r="DR81" s="389"/>
      <c r="DS81" s="389"/>
      <c r="DT81" s="389"/>
      <c r="DU81" s="389"/>
      <c r="DV81" s="389"/>
      <c r="DW81" s="389"/>
      <c r="DX81" s="389"/>
      <c r="DY81" s="389"/>
      <c r="DZ81" s="389"/>
      <c r="EA81" s="389"/>
      <c r="EB81" s="389"/>
      <c r="EC81" s="389"/>
      <c r="ED81" s="389"/>
      <c r="EE81" s="389"/>
      <c r="EF81" s="389"/>
      <c r="EG81" s="389"/>
      <c r="EH81" s="389"/>
      <c r="EI81" s="389"/>
      <c r="EJ81" s="389"/>
      <c r="EK81" s="389"/>
      <c r="EL81" s="389"/>
      <c r="EM81" s="389"/>
      <c r="EN81" s="389"/>
      <c r="EO81" s="389"/>
      <c r="EP81" s="389"/>
      <c r="EQ81" s="389"/>
      <c r="ER81" s="389"/>
      <c r="ES81" s="389"/>
      <c r="ET81" s="389"/>
      <c r="EU81" s="389"/>
      <c r="EV81" s="389"/>
      <c r="EW81" s="389"/>
      <c r="EX81" s="389"/>
      <c r="EY81" s="389"/>
      <c r="EZ81" s="389"/>
      <c r="FA81" s="389"/>
      <c r="FB81" s="389"/>
      <c r="FC81" s="389"/>
      <c r="FD81" s="389"/>
      <c r="FE81" s="389"/>
      <c r="FF81" s="389"/>
      <c r="FG81" s="389"/>
      <c r="FH81" s="389"/>
      <c r="FI81" s="389"/>
      <c r="FJ81" s="389"/>
      <c r="FK81" s="389"/>
      <c r="FL81" s="389"/>
      <c r="FM81" s="389"/>
      <c r="FN81" s="389"/>
      <c r="FO81" s="389"/>
      <c r="FP81" s="389"/>
      <c r="FQ81" s="389"/>
      <c r="FR81" s="389"/>
      <c r="FS81" s="389"/>
      <c r="FT81" s="389"/>
      <c r="FU81" s="389"/>
      <c r="FV81" s="389"/>
      <c r="FW81" s="389"/>
      <c r="FX81" s="389"/>
      <c r="FY81" s="621" t="s">
        <v>397</v>
      </c>
      <c r="FZ81" s="622">
        <v>233</v>
      </c>
      <c r="GA81" s="622">
        <v>30289338</v>
      </c>
      <c r="GB81" s="622">
        <v>55</v>
      </c>
      <c r="GC81" s="622" t="s">
        <v>798</v>
      </c>
      <c r="GD81" s="622">
        <v>18</v>
      </c>
      <c r="GE81" s="622">
        <v>1970</v>
      </c>
      <c r="GF81" s="622">
        <v>1</v>
      </c>
      <c r="GG81" s="622" t="s">
        <v>780</v>
      </c>
      <c r="GH81" s="622">
        <v>2</v>
      </c>
      <c r="GI81" s="622">
        <v>1</v>
      </c>
      <c r="GJ81" s="622" t="s">
        <v>780</v>
      </c>
      <c r="GK81" s="622">
        <v>2</v>
      </c>
      <c r="GL81" s="622" t="s">
        <v>781</v>
      </c>
      <c r="GM81" s="622" t="s">
        <v>782</v>
      </c>
      <c r="GN81" s="622">
        <v>66</v>
      </c>
      <c r="GO81" s="622" t="s">
        <v>783</v>
      </c>
      <c r="GP81" s="622">
        <v>0</v>
      </c>
      <c r="GQ81" s="622">
        <v>0</v>
      </c>
      <c r="GR81" s="622">
        <v>4</v>
      </c>
      <c r="GS81" s="622">
        <v>2</v>
      </c>
      <c r="GT81" s="622">
        <v>3</v>
      </c>
      <c r="GU81" s="622" t="s">
        <v>783</v>
      </c>
      <c r="GV81" s="622" t="s">
        <v>783</v>
      </c>
      <c r="GW81" s="622" t="s">
        <v>783</v>
      </c>
      <c r="GX81" s="622" t="s">
        <v>783</v>
      </c>
      <c r="GY81" s="622" t="s">
        <v>783</v>
      </c>
      <c r="GZ81" s="622">
        <v>1649</v>
      </c>
      <c r="HA81" s="622">
        <v>0.8</v>
      </c>
      <c r="HB81" s="622">
        <v>5</v>
      </c>
      <c r="HC81" s="622" t="s">
        <v>783</v>
      </c>
      <c r="HD81" s="622" t="s">
        <v>782</v>
      </c>
      <c r="HE81" s="622">
        <v>35</v>
      </c>
      <c r="HF81" s="622" t="s">
        <v>783</v>
      </c>
      <c r="HG81" s="622">
        <v>0</v>
      </c>
      <c r="HH81" s="622" t="s">
        <v>783</v>
      </c>
      <c r="HI81" s="622">
        <v>0</v>
      </c>
      <c r="HJ81" s="622">
        <v>1</v>
      </c>
      <c r="HK81" s="622">
        <v>45</v>
      </c>
      <c r="HL81" s="622" t="s">
        <v>784</v>
      </c>
      <c r="HM81" s="622" t="s">
        <v>785</v>
      </c>
      <c r="HN81" s="622" t="s">
        <v>783</v>
      </c>
      <c r="HO81" s="622" t="s">
        <v>783</v>
      </c>
      <c r="HP81" s="622" t="s">
        <v>783</v>
      </c>
      <c r="HQ81" s="622" t="s">
        <v>783</v>
      </c>
      <c r="HR81" s="622" t="s">
        <v>783</v>
      </c>
      <c r="HS81" s="622">
        <v>3978969</v>
      </c>
      <c r="HT81" s="622" t="s">
        <v>783</v>
      </c>
      <c r="HU81" s="622" t="s">
        <v>786</v>
      </c>
      <c r="HV81" s="622" t="s">
        <v>787</v>
      </c>
      <c r="HW81" s="622">
        <v>4</v>
      </c>
      <c r="HX81" s="622">
        <v>2014</v>
      </c>
      <c r="HY81" s="622">
        <v>63</v>
      </c>
      <c r="HZ81" s="622">
        <v>0</v>
      </c>
      <c r="IA81" s="622">
        <v>4224</v>
      </c>
      <c r="IB81" s="623">
        <v>41697.500081018516</v>
      </c>
      <c r="IC81" s="622" t="s">
        <v>788</v>
      </c>
      <c r="ID81" s="622">
        <v>3974491</v>
      </c>
      <c r="IE81" s="622">
        <v>2014</v>
      </c>
      <c r="IF81" s="622">
        <v>1712</v>
      </c>
      <c r="IG81" s="622" t="s">
        <v>783</v>
      </c>
      <c r="IH81" s="622" t="s">
        <v>783</v>
      </c>
      <c r="II81" s="622" t="s">
        <v>783</v>
      </c>
      <c r="IJ81" s="622" t="s">
        <v>783</v>
      </c>
      <c r="IK81" s="622" t="s">
        <v>783</v>
      </c>
      <c r="IL81" s="622" t="s">
        <v>783</v>
      </c>
      <c r="IM81" s="622" t="s">
        <v>783</v>
      </c>
      <c r="IN81" s="622" t="s">
        <v>783</v>
      </c>
      <c r="IO81" s="622" t="s">
        <v>783</v>
      </c>
      <c r="IP81" s="622">
        <v>1649</v>
      </c>
      <c r="IQ81" s="623">
        <v>37477.354571759257</v>
      </c>
      <c r="IR81" s="622">
        <v>2</v>
      </c>
      <c r="IS81" s="622" t="s">
        <v>793</v>
      </c>
      <c r="IT81" s="622">
        <v>3</v>
      </c>
      <c r="IU81" s="644">
        <v>41275</v>
      </c>
      <c r="IV81" s="622" t="s">
        <v>783</v>
      </c>
      <c r="IW81" s="622" t="s">
        <v>783</v>
      </c>
      <c r="IX81" s="622" t="s">
        <v>783</v>
      </c>
      <c r="IY81" s="622" t="s">
        <v>781</v>
      </c>
      <c r="IZ81" s="622">
        <v>45</v>
      </c>
      <c r="JA81" s="622" t="s">
        <v>789</v>
      </c>
      <c r="JB81" s="622" t="s">
        <v>783</v>
      </c>
      <c r="JC81" s="622" t="s">
        <v>783</v>
      </c>
      <c r="JD81" s="622" t="s">
        <v>783</v>
      </c>
      <c r="JE81" s="622">
        <v>329410</v>
      </c>
      <c r="JF81" s="622" t="s">
        <v>783</v>
      </c>
      <c r="JG81" s="622" t="s">
        <v>783</v>
      </c>
      <c r="JH81" s="622" t="s">
        <v>804</v>
      </c>
      <c r="JI81" s="622">
        <v>55</v>
      </c>
      <c r="JJ81" s="622" t="s">
        <v>783</v>
      </c>
      <c r="JK81" s="622" t="s">
        <v>783</v>
      </c>
      <c r="JL81" s="622" t="s">
        <v>783</v>
      </c>
      <c r="JM81" s="622" t="s">
        <v>790</v>
      </c>
      <c r="JN81" s="622">
        <v>4</v>
      </c>
      <c r="JO81" s="622">
        <v>3</v>
      </c>
      <c r="JP81" s="622" t="s">
        <v>783</v>
      </c>
      <c r="JQ81" s="622">
        <v>10711928</v>
      </c>
      <c r="JR81" s="622">
        <v>2011</v>
      </c>
      <c r="JS81" s="622">
        <v>3</v>
      </c>
      <c r="JT81" s="622" t="s">
        <v>783</v>
      </c>
      <c r="JU81" s="622" t="s">
        <v>783</v>
      </c>
      <c r="JV81" s="622" t="s">
        <v>836</v>
      </c>
      <c r="JW81" s="624">
        <v>4203.3794600000001</v>
      </c>
      <c r="JX81">
        <f>JW81</f>
        <v>4203.3794600000001</v>
      </c>
      <c r="JY81" s="225">
        <v>0.79609459469696975</v>
      </c>
    </row>
    <row r="82" spans="1:287" ht="16" thickBot="1">
      <c r="A82" s="905" t="s">
        <v>5</v>
      </c>
      <c r="B82" s="79">
        <f t="shared" si="52"/>
        <v>3</v>
      </c>
      <c r="C82" s="871" t="s">
        <v>60</v>
      </c>
      <c r="D82" s="489" t="s">
        <v>168</v>
      </c>
      <c r="E82" s="1129" t="s">
        <v>158</v>
      </c>
      <c r="F82" s="888">
        <v>0.65</v>
      </c>
      <c r="G82" s="120">
        <f t="shared" si="90"/>
        <v>55.669999999999987</v>
      </c>
      <c r="H82" s="398">
        <v>0.65</v>
      </c>
      <c r="I82" s="2"/>
      <c r="J82" s="29"/>
      <c r="K82" s="18"/>
      <c r="L82" s="5"/>
      <c r="M82" s="170">
        <v>1</v>
      </c>
      <c r="N82" s="71">
        <v>1</v>
      </c>
      <c r="O82" s="739">
        <v>3</v>
      </c>
      <c r="P82" s="1107">
        <f t="shared" si="51"/>
        <v>5</v>
      </c>
      <c r="Q82" s="1108">
        <f t="shared" si="48"/>
        <v>3</v>
      </c>
      <c r="R82" s="46"/>
      <c r="S82" s="3">
        <v>0.65</v>
      </c>
      <c r="T82" s="25"/>
      <c r="U82" s="219">
        <f t="shared" si="50"/>
        <v>48750</v>
      </c>
      <c r="V82" s="219" t="s">
        <v>642</v>
      </c>
      <c r="W82" s="1042">
        <f t="shared" si="91"/>
        <v>48750</v>
      </c>
      <c r="X82" s="537">
        <f t="shared" si="92"/>
        <v>24589.066666666666</v>
      </c>
      <c r="Y82" s="538">
        <f t="shared" si="53"/>
        <v>500</v>
      </c>
      <c r="Z82" s="1090">
        <f t="shared" si="54"/>
        <v>73839.066666666666</v>
      </c>
      <c r="AA82" s="1475">
        <f t="shared" si="93"/>
        <v>5224688.3665333325</v>
      </c>
      <c r="AB82" s="1098"/>
      <c r="AC82" s="600">
        <v>6</v>
      </c>
      <c r="AD82" s="1056">
        <f t="shared" si="55"/>
        <v>12889.066666666666</v>
      </c>
      <c r="AE82" s="1063">
        <v>0.25</v>
      </c>
      <c r="AF82" s="747">
        <f t="shared" si="56"/>
        <v>11700</v>
      </c>
      <c r="AG82" s="600"/>
      <c r="AH82" s="1056">
        <f t="shared" si="57"/>
        <v>0</v>
      </c>
      <c r="AI82" s="1070"/>
      <c r="AJ82" s="747">
        <f t="shared" si="58"/>
        <v>0</v>
      </c>
      <c r="AK82" s="1051"/>
      <c r="AL82" s="270">
        <v>0</v>
      </c>
      <c r="AM82" s="902"/>
      <c r="AN82" s="902">
        <v>2026</v>
      </c>
      <c r="AO82" s="18" t="str">
        <f t="shared" si="59"/>
        <v xml:space="preserve"> </v>
      </c>
      <c r="AP82" s="747" t="str">
        <f t="shared" si="60"/>
        <v xml:space="preserve"> </v>
      </c>
      <c r="AQ82" s="4" t="str">
        <f t="shared" si="61"/>
        <v xml:space="preserve"> </v>
      </c>
      <c r="AR82" s="747" t="str">
        <f t="shared" si="62"/>
        <v xml:space="preserve"> </v>
      </c>
      <c r="AS82" s="4" t="str">
        <f t="shared" si="63"/>
        <v xml:space="preserve"> </v>
      </c>
      <c r="AT82" s="747" t="str">
        <f t="shared" si="64"/>
        <v xml:space="preserve"> </v>
      </c>
      <c r="AU82" s="4" t="str">
        <f t="shared" si="65"/>
        <v xml:space="preserve"> </v>
      </c>
      <c r="AV82" s="747" t="str">
        <f t="shared" si="66"/>
        <v xml:space="preserve"> </v>
      </c>
      <c r="AW82" s="4" t="str">
        <f t="shared" si="67"/>
        <v xml:space="preserve"> </v>
      </c>
      <c r="AX82" s="747" t="str">
        <f t="shared" si="68"/>
        <v xml:space="preserve"> </v>
      </c>
      <c r="AY82" s="4" t="str">
        <f t="shared" si="69"/>
        <v xml:space="preserve"> </v>
      </c>
      <c r="AZ82" s="747" t="str">
        <f t="shared" si="70"/>
        <v xml:space="preserve"> </v>
      </c>
      <c r="BA82" s="4" t="str">
        <f t="shared" si="71"/>
        <v xml:space="preserve"> </v>
      </c>
      <c r="BB82" s="747" t="str">
        <f t="shared" si="72"/>
        <v xml:space="preserve"> </v>
      </c>
      <c r="BC82" s="4" t="str">
        <f t="shared" si="73"/>
        <v xml:space="preserve"> </v>
      </c>
      <c r="BD82" s="747" t="str">
        <f t="shared" si="74"/>
        <v xml:space="preserve"> </v>
      </c>
      <c r="BE82" s="4">
        <f t="shared" si="75"/>
        <v>0.65</v>
      </c>
      <c r="BF82" s="747">
        <f t="shared" si="76"/>
        <v>73839.066666666666</v>
      </c>
      <c r="BG82" s="4" t="str">
        <f t="shared" si="77"/>
        <v xml:space="preserve"> </v>
      </c>
      <c r="BH82" s="747" t="str">
        <f t="shared" si="78"/>
        <v xml:space="preserve"> </v>
      </c>
      <c r="BI82" s="4" t="str">
        <f t="shared" si="79"/>
        <v xml:space="preserve"> </v>
      </c>
      <c r="BJ82" s="747" t="str">
        <f t="shared" si="80"/>
        <v xml:space="preserve"> </v>
      </c>
      <c r="BK82" s="4" t="str">
        <f t="shared" si="81"/>
        <v xml:space="preserve"> </v>
      </c>
      <c r="BL82" s="747" t="str">
        <f t="shared" si="82"/>
        <v xml:space="preserve"> </v>
      </c>
      <c r="BM82" s="4" t="str">
        <f t="shared" si="83"/>
        <v xml:space="preserve"> </v>
      </c>
      <c r="BN82" s="747" t="str">
        <f t="shared" si="84"/>
        <v xml:space="preserve"> </v>
      </c>
      <c r="BO82" s="4" t="str">
        <f t="shared" si="85"/>
        <v xml:space="preserve"> </v>
      </c>
      <c r="BP82" s="747" t="str">
        <f t="shared" si="86"/>
        <v xml:space="preserve"> </v>
      </c>
      <c r="BQ82" s="4" t="str">
        <f t="shared" si="87"/>
        <v xml:space="preserve"> </v>
      </c>
      <c r="BR82" s="747" t="str">
        <f t="shared" si="88"/>
        <v xml:space="preserve"> </v>
      </c>
      <c r="BS82" s="133" t="s">
        <v>628</v>
      </c>
      <c r="BT82" s="133"/>
      <c r="BU82" s="389"/>
      <c r="BV82" s="389"/>
      <c r="BW82" s="389"/>
      <c r="BX82" s="389"/>
      <c r="BY82" s="389"/>
      <c r="BZ82" s="389"/>
      <c r="CA82" s="389"/>
      <c r="CB82" s="389"/>
      <c r="CC82" s="163">
        <f t="shared" si="89"/>
        <v>0</v>
      </c>
      <c r="CD82" s="389"/>
      <c r="CE82" s="389"/>
      <c r="CF82" s="389"/>
      <c r="CG82" s="389"/>
      <c r="CH82" s="389"/>
      <c r="CI82" s="389"/>
      <c r="CJ82" s="389"/>
      <c r="CK82" s="389"/>
      <c r="CL82" s="389"/>
      <c r="CM82" s="389"/>
      <c r="CN82" s="389"/>
      <c r="CO82" s="389"/>
      <c r="CP82" s="389"/>
      <c r="CQ82" s="389"/>
      <c r="CR82" s="389"/>
      <c r="CS82" s="389"/>
      <c r="CT82" s="389"/>
      <c r="CU82" s="389"/>
      <c r="CV82" s="389"/>
      <c r="CW82" s="389"/>
      <c r="CX82" s="389"/>
      <c r="CY82" s="389"/>
      <c r="CZ82" s="389"/>
      <c r="DA82" s="389"/>
      <c r="DB82" s="389"/>
      <c r="DC82" s="389"/>
      <c r="DD82" s="389"/>
      <c r="DE82" s="389"/>
      <c r="DF82" s="389"/>
      <c r="DG82" s="389"/>
      <c r="DH82" s="389"/>
      <c r="DI82" s="389"/>
      <c r="DJ82" s="389"/>
      <c r="DK82" s="389"/>
      <c r="DL82" s="389"/>
      <c r="DM82" s="389"/>
      <c r="DN82" s="389"/>
      <c r="DO82" s="389"/>
      <c r="DP82" s="389"/>
      <c r="DQ82" s="389"/>
      <c r="DR82" s="389"/>
      <c r="DS82" s="389"/>
      <c r="DT82" s="389"/>
      <c r="DU82" s="389"/>
      <c r="DV82" s="389"/>
      <c r="DW82" s="389"/>
      <c r="DX82" s="389"/>
      <c r="DY82" s="389"/>
      <c r="DZ82" s="389"/>
      <c r="EA82" s="389"/>
      <c r="EB82" s="389"/>
      <c r="EC82" s="389"/>
      <c r="ED82" s="389"/>
      <c r="EE82" s="389"/>
      <c r="EF82" s="389"/>
      <c r="EG82" s="389"/>
      <c r="EH82" s="389"/>
      <c r="EI82" s="389"/>
      <c r="EJ82" s="389"/>
      <c r="EK82" s="389"/>
      <c r="EL82" s="389"/>
      <c r="EM82" s="389"/>
      <c r="EN82" s="389"/>
      <c r="EO82" s="389"/>
      <c r="EP82" s="389"/>
      <c r="EQ82" s="389"/>
      <c r="ER82" s="389"/>
      <c r="ES82" s="389"/>
      <c r="ET82" s="389"/>
      <c r="EU82" s="389"/>
      <c r="EV82" s="389"/>
      <c r="EW82" s="389"/>
      <c r="EX82" s="389"/>
      <c r="EY82" s="389"/>
      <c r="EZ82" s="389"/>
      <c r="FA82" s="389"/>
      <c r="FB82" s="389"/>
      <c r="FC82" s="389"/>
      <c r="FD82" s="389"/>
      <c r="FE82" s="389"/>
      <c r="FF82" s="389"/>
      <c r="FG82" s="389"/>
      <c r="FH82" s="389"/>
      <c r="FI82" s="389"/>
      <c r="FJ82" s="389"/>
      <c r="FK82" s="389"/>
      <c r="FL82" s="389"/>
      <c r="FM82" s="389"/>
      <c r="FN82" s="389"/>
      <c r="FO82" s="389"/>
      <c r="FP82" s="389"/>
      <c r="FQ82" s="389"/>
      <c r="FR82" s="389"/>
      <c r="FS82" s="389"/>
      <c r="FT82" s="389"/>
      <c r="FU82" s="389"/>
      <c r="FV82" s="389"/>
      <c r="FW82" s="389"/>
      <c r="FX82" s="389"/>
      <c r="FY82" s="660"/>
      <c r="FZ82" s="661"/>
      <c r="GA82" s="661"/>
      <c r="GB82" s="661"/>
      <c r="GC82" s="661"/>
      <c r="GD82" s="661"/>
      <c r="GE82" s="661"/>
      <c r="GF82" s="661"/>
      <c r="GG82" s="661"/>
      <c r="GH82" s="661"/>
      <c r="GI82" s="661"/>
      <c r="GJ82" s="661"/>
      <c r="GK82" s="661"/>
      <c r="GL82" s="661"/>
      <c r="GM82" s="661"/>
      <c r="GN82" s="661"/>
      <c r="GO82" s="661"/>
      <c r="GP82" s="661"/>
      <c r="GQ82" s="661"/>
      <c r="GR82" s="661"/>
      <c r="GS82" s="661"/>
      <c r="GT82" s="661"/>
      <c r="GU82" s="661"/>
      <c r="GV82" s="661"/>
      <c r="GW82" s="661"/>
      <c r="GX82" s="661"/>
      <c r="GY82" s="661"/>
      <c r="GZ82" s="661"/>
      <c r="HA82" s="661"/>
      <c r="HB82" s="661"/>
      <c r="HC82" s="661"/>
      <c r="HD82" s="661"/>
      <c r="HE82" s="661"/>
      <c r="HF82" s="661"/>
      <c r="HG82" s="661"/>
      <c r="HH82" s="661"/>
      <c r="HI82" s="661"/>
      <c r="HJ82" s="661"/>
      <c r="HK82" s="661"/>
      <c r="HL82" s="661"/>
      <c r="HM82" s="661"/>
      <c r="HN82" s="661"/>
      <c r="HO82" s="661"/>
      <c r="HP82" s="661"/>
      <c r="HQ82" s="661"/>
      <c r="HR82" s="661"/>
      <c r="HS82" s="661"/>
      <c r="HT82" s="661"/>
      <c r="HU82" s="661"/>
      <c r="HV82" s="661"/>
      <c r="HW82" s="661"/>
      <c r="HX82" s="661"/>
      <c r="HY82" s="661"/>
      <c r="HZ82" s="661"/>
      <c r="IA82" s="661"/>
      <c r="IB82" s="662"/>
      <c r="IC82" s="661"/>
      <c r="ID82" s="661"/>
      <c r="IE82" s="661"/>
      <c r="IF82" s="661"/>
      <c r="IG82" s="661"/>
      <c r="IH82" s="661"/>
      <c r="II82" s="661"/>
      <c r="IJ82" s="661"/>
      <c r="IK82" s="661"/>
      <c r="IL82" s="661"/>
      <c r="IM82" s="661"/>
      <c r="IN82" s="661"/>
      <c r="IO82" s="661"/>
      <c r="IP82" s="661"/>
      <c r="IQ82" s="662"/>
      <c r="IR82" s="661"/>
      <c r="IS82" s="661"/>
      <c r="IT82" s="661"/>
      <c r="IU82" s="663"/>
      <c r="IV82" s="661"/>
      <c r="IW82" s="661"/>
      <c r="IX82" s="661"/>
      <c r="IY82" s="661"/>
      <c r="IZ82" s="661"/>
      <c r="JA82" s="661"/>
      <c r="JB82" s="661"/>
      <c r="JC82" s="661"/>
      <c r="JD82" s="661"/>
      <c r="JE82" s="661"/>
      <c r="JF82" s="661"/>
      <c r="JG82" s="661"/>
      <c r="JH82" s="661"/>
      <c r="JI82" s="661"/>
      <c r="JJ82" s="661"/>
      <c r="JK82" s="661"/>
      <c r="JL82" s="661"/>
      <c r="JM82" s="661"/>
      <c r="JN82" s="661"/>
      <c r="JO82" s="661"/>
      <c r="JP82" s="661"/>
      <c r="JQ82" s="661"/>
      <c r="JR82" s="661"/>
      <c r="JS82" s="661"/>
      <c r="JT82" s="661"/>
      <c r="JU82" s="661"/>
      <c r="JV82" s="661"/>
      <c r="JW82" s="664"/>
      <c r="JY82" s="225"/>
    </row>
    <row r="83" spans="1:287" ht="16" thickBot="1">
      <c r="A83" s="905" t="s">
        <v>5</v>
      </c>
      <c r="B83" s="79">
        <f t="shared" si="52"/>
        <v>3</v>
      </c>
      <c r="C83" s="871" t="s">
        <v>53</v>
      </c>
      <c r="D83" s="489" t="s">
        <v>185</v>
      </c>
      <c r="E83" s="1129" t="s">
        <v>186</v>
      </c>
      <c r="F83" s="888">
        <v>0.45</v>
      </c>
      <c r="G83" s="120">
        <f t="shared" si="90"/>
        <v>56.11999999999999</v>
      </c>
      <c r="H83" s="49">
        <v>0.45</v>
      </c>
      <c r="I83" s="2"/>
      <c r="J83" s="29"/>
      <c r="K83" s="18"/>
      <c r="L83" s="5"/>
      <c r="M83" s="170">
        <v>1</v>
      </c>
      <c r="N83" s="71">
        <v>1</v>
      </c>
      <c r="O83" s="739">
        <v>3</v>
      </c>
      <c r="P83" s="1107">
        <f t="shared" si="51"/>
        <v>5</v>
      </c>
      <c r="Q83" s="1108">
        <f t="shared" si="48"/>
        <v>3</v>
      </c>
      <c r="R83" s="30"/>
      <c r="S83" s="3">
        <f>H83</f>
        <v>0.45</v>
      </c>
      <c r="T83" s="25"/>
      <c r="U83" s="219">
        <f t="shared" si="50"/>
        <v>33750</v>
      </c>
      <c r="V83" s="219" t="s">
        <v>642</v>
      </c>
      <c r="W83" s="1042">
        <f t="shared" si="91"/>
        <v>33750</v>
      </c>
      <c r="X83" s="537">
        <f t="shared" si="92"/>
        <v>17023.199999999997</v>
      </c>
      <c r="Y83" s="538">
        <f t="shared" si="53"/>
        <v>500</v>
      </c>
      <c r="Z83" s="1090">
        <f t="shared" si="54"/>
        <v>51273.2</v>
      </c>
      <c r="AA83" s="1475">
        <f t="shared" si="93"/>
        <v>5275961.5665333327</v>
      </c>
      <c r="AB83" s="1098"/>
      <c r="AC83" s="600">
        <v>6</v>
      </c>
      <c r="AD83" s="1056">
        <f t="shared" si="55"/>
        <v>8923.1999999999989</v>
      </c>
      <c r="AE83" s="1063">
        <v>0.25</v>
      </c>
      <c r="AF83" s="747">
        <f t="shared" si="56"/>
        <v>8100</v>
      </c>
      <c r="AG83" s="600"/>
      <c r="AH83" s="1056">
        <f t="shared" si="57"/>
        <v>0</v>
      </c>
      <c r="AI83" s="1070"/>
      <c r="AJ83" s="747">
        <f t="shared" si="58"/>
        <v>0</v>
      </c>
      <c r="AK83" s="1051"/>
      <c r="AL83" s="270">
        <v>0</v>
      </c>
      <c r="AM83" s="902"/>
      <c r="AN83" s="902">
        <v>2026</v>
      </c>
      <c r="AO83" s="18" t="str">
        <f t="shared" si="59"/>
        <v xml:space="preserve"> </v>
      </c>
      <c r="AP83" s="747" t="str">
        <f t="shared" si="60"/>
        <v xml:space="preserve"> </v>
      </c>
      <c r="AQ83" s="4" t="str">
        <f t="shared" si="61"/>
        <v xml:space="preserve"> </v>
      </c>
      <c r="AR83" s="747" t="str">
        <f t="shared" si="62"/>
        <v xml:space="preserve"> </v>
      </c>
      <c r="AS83" s="4" t="str">
        <f t="shared" si="63"/>
        <v xml:space="preserve"> </v>
      </c>
      <c r="AT83" s="747" t="str">
        <f t="shared" si="64"/>
        <v xml:space="preserve"> </v>
      </c>
      <c r="AU83" s="4" t="str">
        <f t="shared" si="65"/>
        <v xml:space="preserve"> </v>
      </c>
      <c r="AV83" s="747" t="str">
        <f t="shared" si="66"/>
        <v xml:space="preserve"> </v>
      </c>
      <c r="AW83" s="4" t="str">
        <f t="shared" si="67"/>
        <v xml:space="preserve"> </v>
      </c>
      <c r="AX83" s="747" t="str">
        <f t="shared" si="68"/>
        <v xml:space="preserve"> </v>
      </c>
      <c r="AY83" s="4" t="str">
        <f t="shared" si="69"/>
        <v xml:space="preserve"> </v>
      </c>
      <c r="AZ83" s="747" t="str">
        <f t="shared" si="70"/>
        <v xml:space="preserve"> </v>
      </c>
      <c r="BA83" s="4" t="str">
        <f t="shared" si="71"/>
        <v xml:space="preserve"> </v>
      </c>
      <c r="BB83" s="747" t="str">
        <f t="shared" si="72"/>
        <v xml:space="preserve"> </v>
      </c>
      <c r="BC83" s="4" t="str">
        <f t="shared" si="73"/>
        <v xml:space="preserve"> </v>
      </c>
      <c r="BD83" s="747" t="str">
        <f t="shared" si="74"/>
        <v xml:space="preserve"> </v>
      </c>
      <c r="BE83" s="4">
        <f t="shared" si="75"/>
        <v>0.45</v>
      </c>
      <c r="BF83" s="747">
        <f t="shared" si="76"/>
        <v>51273.2</v>
      </c>
      <c r="BG83" s="4" t="str">
        <f t="shared" si="77"/>
        <v xml:space="preserve"> </v>
      </c>
      <c r="BH83" s="747" t="str">
        <f t="shared" si="78"/>
        <v xml:space="preserve"> </v>
      </c>
      <c r="BI83" s="4" t="str">
        <f t="shared" si="79"/>
        <v xml:space="preserve"> </v>
      </c>
      <c r="BJ83" s="747" t="str">
        <f t="shared" si="80"/>
        <v xml:space="preserve"> </v>
      </c>
      <c r="BK83" s="4" t="str">
        <f t="shared" si="81"/>
        <v xml:space="preserve"> </v>
      </c>
      <c r="BL83" s="747" t="str">
        <f t="shared" si="82"/>
        <v xml:space="preserve"> </v>
      </c>
      <c r="BM83" s="4" t="str">
        <f t="shared" si="83"/>
        <v xml:space="preserve"> </v>
      </c>
      <c r="BN83" s="747" t="str">
        <f t="shared" si="84"/>
        <v xml:space="preserve"> </v>
      </c>
      <c r="BO83" s="4" t="str">
        <f t="shared" si="85"/>
        <v xml:space="preserve"> </v>
      </c>
      <c r="BP83" s="747" t="str">
        <f t="shared" si="86"/>
        <v xml:space="preserve"> </v>
      </c>
      <c r="BQ83" s="4" t="str">
        <f t="shared" si="87"/>
        <v xml:space="preserve"> </v>
      </c>
      <c r="BR83" s="747" t="str">
        <f t="shared" si="88"/>
        <v xml:space="preserve"> </v>
      </c>
      <c r="BS83" s="133"/>
      <c r="BT83" s="133"/>
      <c r="BU83" s="389"/>
      <c r="BV83" s="389"/>
      <c r="BW83" s="389"/>
      <c r="BX83" s="389"/>
      <c r="BY83" s="389"/>
      <c r="BZ83" s="389"/>
      <c r="CA83" s="389"/>
      <c r="CB83" s="389"/>
      <c r="CC83" s="163">
        <f t="shared" si="89"/>
        <v>0</v>
      </c>
      <c r="CD83" s="389"/>
      <c r="CE83" s="389"/>
      <c r="CF83" s="389"/>
      <c r="CG83" s="389"/>
      <c r="CH83" s="389"/>
      <c r="CI83" s="389"/>
      <c r="CJ83" s="389"/>
      <c r="CK83" s="389"/>
      <c r="CL83" s="389"/>
      <c r="CM83" s="389"/>
      <c r="CN83" s="389"/>
      <c r="CO83" s="389"/>
      <c r="CP83" s="389"/>
      <c r="CQ83" s="389"/>
      <c r="CR83" s="389"/>
      <c r="CS83" s="389"/>
      <c r="CT83" s="389"/>
      <c r="CU83" s="389"/>
      <c r="CV83" s="389"/>
      <c r="CW83" s="389"/>
      <c r="CX83" s="389"/>
      <c r="CY83" s="389"/>
      <c r="CZ83" s="389"/>
      <c r="DA83" s="389"/>
      <c r="DB83" s="389"/>
      <c r="DC83" s="389"/>
      <c r="DD83" s="389"/>
      <c r="DE83" s="389"/>
      <c r="DF83" s="389"/>
      <c r="DG83" s="389"/>
      <c r="DH83" s="389"/>
      <c r="DI83" s="389"/>
      <c r="DJ83" s="389"/>
      <c r="DK83" s="389"/>
      <c r="DL83" s="389"/>
      <c r="DM83" s="389"/>
      <c r="DN83" s="389"/>
      <c r="DO83" s="389"/>
      <c r="DP83" s="389"/>
      <c r="DQ83" s="389"/>
      <c r="DR83" s="389"/>
      <c r="DS83" s="389"/>
      <c r="DT83" s="389"/>
      <c r="DU83" s="389"/>
      <c r="DV83" s="389"/>
      <c r="DW83" s="389"/>
      <c r="DX83" s="389"/>
      <c r="DY83" s="389"/>
      <c r="DZ83" s="389"/>
      <c r="EA83" s="389"/>
      <c r="EB83" s="389"/>
      <c r="EC83" s="389"/>
      <c r="ED83" s="389"/>
      <c r="EE83" s="389"/>
      <c r="EF83" s="389"/>
      <c r="EG83" s="389"/>
      <c r="EH83" s="389"/>
      <c r="EI83" s="389"/>
      <c r="EJ83" s="389"/>
      <c r="EK83" s="389"/>
      <c r="EL83" s="389"/>
      <c r="EM83" s="389"/>
      <c r="EN83" s="389"/>
      <c r="EO83" s="389"/>
      <c r="EP83" s="389"/>
      <c r="EQ83" s="389"/>
      <c r="ER83" s="389"/>
      <c r="ES83" s="389"/>
      <c r="ET83" s="389"/>
      <c r="EU83" s="389"/>
      <c r="EV83" s="389"/>
      <c r="EW83" s="389"/>
      <c r="EX83" s="389"/>
      <c r="EY83" s="389"/>
      <c r="EZ83" s="389"/>
      <c r="FA83" s="389"/>
      <c r="FB83" s="389"/>
      <c r="FC83" s="389"/>
      <c r="FD83" s="389"/>
      <c r="FE83" s="389"/>
      <c r="FF83" s="389"/>
      <c r="FG83" s="389"/>
      <c r="FH83" s="389"/>
      <c r="FI83" s="389"/>
      <c r="FJ83" s="389"/>
      <c r="FK83" s="389"/>
      <c r="FL83" s="389"/>
      <c r="FM83" s="389"/>
      <c r="FN83" s="389"/>
      <c r="FO83" s="389"/>
      <c r="FP83" s="389"/>
      <c r="FQ83" s="389"/>
      <c r="FR83" s="389"/>
      <c r="FS83" s="389"/>
      <c r="FT83" s="389"/>
      <c r="FU83" s="389"/>
      <c r="FV83" s="389"/>
      <c r="FW83" s="389"/>
      <c r="FX83" s="389"/>
      <c r="FY83" s="625" t="s">
        <v>907</v>
      </c>
      <c r="FZ83" s="626">
        <v>286</v>
      </c>
      <c r="GA83" s="626">
        <v>32434906</v>
      </c>
      <c r="GB83" s="626" t="s">
        <v>783</v>
      </c>
      <c r="GC83" s="626"/>
      <c r="GD83" s="626" t="s">
        <v>783</v>
      </c>
      <c r="GE83" s="626" t="s">
        <v>783</v>
      </c>
      <c r="GF83" s="626" t="s">
        <v>783</v>
      </c>
      <c r="GG83" s="626"/>
      <c r="GH83" s="626" t="s">
        <v>783</v>
      </c>
      <c r="GI83" s="626" t="s">
        <v>783</v>
      </c>
      <c r="GJ83" s="626"/>
      <c r="GK83" s="626" t="s">
        <v>783</v>
      </c>
      <c r="GL83" s="626" t="s">
        <v>781</v>
      </c>
      <c r="GM83" s="626" t="s">
        <v>783</v>
      </c>
      <c r="GN83" s="626" t="s">
        <v>783</v>
      </c>
      <c r="GO83" s="626" t="s">
        <v>783</v>
      </c>
      <c r="GP83" s="626" t="s">
        <v>783</v>
      </c>
      <c r="GQ83" s="626" t="s">
        <v>783</v>
      </c>
      <c r="GR83" s="626" t="s">
        <v>783</v>
      </c>
      <c r="GS83" s="626" t="s">
        <v>783</v>
      </c>
      <c r="GT83" s="626" t="s">
        <v>783</v>
      </c>
      <c r="GU83" s="626" t="s">
        <v>783</v>
      </c>
      <c r="GV83" s="626" t="s">
        <v>783</v>
      </c>
      <c r="GW83" s="626" t="s">
        <v>783</v>
      </c>
      <c r="GX83" s="626" t="s">
        <v>783</v>
      </c>
      <c r="GY83" s="626" t="s">
        <v>783</v>
      </c>
      <c r="GZ83" s="626">
        <v>1649</v>
      </c>
      <c r="HA83" s="626">
        <v>0</v>
      </c>
      <c r="HB83" s="626">
        <v>9</v>
      </c>
      <c r="HC83" s="626" t="s">
        <v>783</v>
      </c>
      <c r="HD83" s="626" t="s">
        <v>783</v>
      </c>
      <c r="HE83" s="626" t="s">
        <v>783</v>
      </c>
      <c r="HF83" s="626" t="s">
        <v>783</v>
      </c>
      <c r="HG83" s="626" t="s">
        <v>783</v>
      </c>
      <c r="HH83" s="626" t="s">
        <v>783</v>
      </c>
      <c r="HI83" s="626" t="s">
        <v>783</v>
      </c>
      <c r="HJ83" s="626" t="s">
        <v>783</v>
      </c>
      <c r="HK83" s="626" t="s">
        <v>783</v>
      </c>
      <c r="HL83" s="626" t="s">
        <v>783</v>
      </c>
      <c r="HM83" s="626" t="s">
        <v>783</v>
      </c>
      <c r="HN83" s="626" t="s">
        <v>783</v>
      </c>
      <c r="HO83" s="626" t="s">
        <v>783</v>
      </c>
      <c r="HP83" s="626" t="s">
        <v>783</v>
      </c>
      <c r="HQ83" s="626" t="s">
        <v>783</v>
      </c>
      <c r="HR83" s="626" t="s">
        <v>783</v>
      </c>
      <c r="HS83" s="626">
        <v>3978991</v>
      </c>
      <c r="HT83" s="626" t="s">
        <v>783</v>
      </c>
      <c r="HU83" s="626" t="s">
        <v>786</v>
      </c>
      <c r="HV83" s="626" t="s">
        <v>787</v>
      </c>
      <c r="HW83" s="626">
        <v>4</v>
      </c>
      <c r="HX83" s="626">
        <v>2016</v>
      </c>
      <c r="HY83" s="626">
        <v>63</v>
      </c>
      <c r="HZ83" s="626">
        <v>0</v>
      </c>
      <c r="IA83" s="626">
        <v>2323</v>
      </c>
      <c r="IB83" s="627">
        <v>42227.682129629633</v>
      </c>
      <c r="IC83" s="626" t="s">
        <v>788</v>
      </c>
      <c r="ID83" s="626">
        <v>3974513</v>
      </c>
      <c r="IE83" s="626" t="s">
        <v>783</v>
      </c>
      <c r="IF83" s="626">
        <v>1712</v>
      </c>
      <c r="IG83" s="626" t="s">
        <v>783</v>
      </c>
      <c r="IH83" s="626" t="s">
        <v>783</v>
      </c>
      <c r="II83" s="626" t="s">
        <v>783</v>
      </c>
      <c r="IJ83" s="626" t="s">
        <v>783</v>
      </c>
      <c r="IK83" s="626" t="s">
        <v>783</v>
      </c>
      <c r="IL83" s="626" t="s">
        <v>783</v>
      </c>
      <c r="IM83" s="626" t="s">
        <v>783</v>
      </c>
      <c r="IN83" s="626" t="s">
        <v>783</v>
      </c>
      <c r="IO83" s="626" t="s">
        <v>783</v>
      </c>
      <c r="IP83" s="626">
        <v>2108</v>
      </c>
      <c r="IQ83" s="627">
        <v>37477.341331018521</v>
      </c>
      <c r="IR83" s="626" t="s">
        <v>783</v>
      </c>
      <c r="IS83" s="626" t="s">
        <v>783</v>
      </c>
      <c r="IT83" s="626" t="s">
        <v>783</v>
      </c>
      <c r="IU83" s="626" t="s">
        <v>783</v>
      </c>
      <c r="IV83" s="626" t="s">
        <v>783</v>
      </c>
      <c r="IW83" s="626" t="s">
        <v>783</v>
      </c>
      <c r="IX83" s="626" t="s">
        <v>783</v>
      </c>
      <c r="IY83" s="626" t="s">
        <v>781</v>
      </c>
      <c r="IZ83" s="626" t="s">
        <v>783</v>
      </c>
      <c r="JA83" s="626" t="s">
        <v>783</v>
      </c>
      <c r="JB83" s="626" t="s">
        <v>783</v>
      </c>
      <c r="JC83" s="626" t="s">
        <v>783</v>
      </c>
      <c r="JD83" s="626" t="s">
        <v>783</v>
      </c>
      <c r="JE83" s="626">
        <v>329512</v>
      </c>
      <c r="JF83" s="626" t="s">
        <v>783</v>
      </c>
      <c r="JG83" s="626" t="s">
        <v>783</v>
      </c>
      <c r="JH83" s="626" t="s">
        <v>783</v>
      </c>
      <c r="JI83" s="626" t="s">
        <v>783</v>
      </c>
      <c r="JJ83" s="626" t="s">
        <v>783</v>
      </c>
      <c r="JK83" s="626" t="s">
        <v>783</v>
      </c>
      <c r="JL83" s="626" t="s">
        <v>783</v>
      </c>
      <c r="JM83" s="626" t="s">
        <v>783</v>
      </c>
      <c r="JN83" s="626">
        <v>4</v>
      </c>
      <c r="JO83" s="626" t="s">
        <v>783</v>
      </c>
      <c r="JP83" s="626" t="s">
        <v>783</v>
      </c>
      <c r="JQ83" s="626" t="s">
        <v>783</v>
      </c>
      <c r="JR83" s="626" t="s">
        <v>783</v>
      </c>
      <c r="JS83" s="626" t="s">
        <v>783</v>
      </c>
      <c r="JT83" s="626" t="s">
        <v>783</v>
      </c>
      <c r="JU83" s="626" t="s">
        <v>783</v>
      </c>
      <c r="JV83" s="626" t="s">
        <v>908</v>
      </c>
      <c r="JW83" s="628">
        <v>2320.8631970000001</v>
      </c>
      <c r="JX83">
        <f>JW83</f>
        <v>2320.8631970000001</v>
      </c>
      <c r="JY83" s="371">
        <v>0.43955742367424244</v>
      </c>
    </row>
    <row r="84" spans="1:287" ht="16" thickBot="1">
      <c r="A84" s="905" t="s">
        <v>5</v>
      </c>
      <c r="B84" s="79">
        <f t="shared" si="52"/>
        <v>3</v>
      </c>
      <c r="C84" s="871" t="s">
        <v>97</v>
      </c>
      <c r="D84" s="489" t="s">
        <v>185</v>
      </c>
      <c r="E84" s="1129" t="s">
        <v>194</v>
      </c>
      <c r="F84" s="888">
        <v>0.12</v>
      </c>
      <c r="G84" s="120">
        <f t="shared" si="90"/>
        <v>56.239999999999988</v>
      </c>
      <c r="H84" s="47">
        <v>0.12</v>
      </c>
      <c r="I84" s="2"/>
      <c r="J84" s="29"/>
      <c r="K84" s="18"/>
      <c r="L84" s="5"/>
      <c r="M84" s="170">
        <v>1</v>
      </c>
      <c r="N84" s="71">
        <v>1</v>
      </c>
      <c r="O84" s="739">
        <v>4</v>
      </c>
      <c r="P84" s="1107">
        <f t="shared" si="51"/>
        <v>6</v>
      </c>
      <c r="Q84" s="1108">
        <f t="shared" si="48"/>
        <v>4</v>
      </c>
      <c r="R84" s="46"/>
      <c r="S84" s="3">
        <v>0.12</v>
      </c>
      <c r="T84" s="25"/>
      <c r="U84" s="219">
        <f t="shared" si="50"/>
        <v>9000</v>
      </c>
      <c r="V84" s="219" t="s">
        <v>642</v>
      </c>
      <c r="W84" s="1042">
        <f t="shared" si="91"/>
        <v>9000</v>
      </c>
      <c r="X84" s="537">
        <f t="shared" si="92"/>
        <v>4539.5200000000004</v>
      </c>
      <c r="Y84" s="538">
        <f t="shared" si="53"/>
        <v>500</v>
      </c>
      <c r="Z84" s="1090">
        <f t="shared" si="54"/>
        <v>14039.52</v>
      </c>
      <c r="AA84" s="1475">
        <f t="shared" si="93"/>
        <v>5290001.0865333322</v>
      </c>
      <c r="AB84" s="1098"/>
      <c r="AC84" s="600">
        <v>6</v>
      </c>
      <c r="AD84" s="1056">
        <f t="shared" si="55"/>
        <v>2379.52</v>
      </c>
      <c r="AE84" s="1063">
        <v>0.25</v>
      </c>
      <c r="AF84" s="747">
        <f t="shared" si="56"/>
        <v>2160</v>
      </c>
      <c r="AG84" s="600"/>
      <c r="AH84" s="1056">
        <f t="shared" si="57"/>
        <v>0</v>
      </c>
      <c r="AI84" s="1070"/>
      <c r="AJ84" s="747">
        <f t="shared" si="58"/>
        <v>0</v>
      </c>
      <c r="AK84" s="1051"/>
      <c r="AL84" s="270">
        <v>0</v>
      </c>
      <c r="AM84" s="902"/>
      <c r="AN84" s="902">
        <v>2026</v>
      </c>
      <c r="AO84" s="18" t="str">
        <f t="shared" si="59"/>
        <v xml:space="preserve"> </v>
      </c>
      <c r="AP84" s="747" t="str">
        <f t="shared" si="60"/>
        <v xml:space="preserve"> </v>
      </c>
      <c r="AQ84" s="4" t="str">
        <f t="shared" si="61"/>
        <v xml:space="preserve"> </v>
      </c>
      <c r="AR84" s="747" t="str">
        <f t="shared" si="62"/>
        <v xml:space="preserve"> </v>
      </c>
      <c r="AS84" s="4" t="str">
        <f t="shared" si="63"/>
        <v xml:space="preserve"> </v>
      </c>
      <c r="AT84" s="747" t="str">
        <f t="shared" si="64"/>
        <v xml:space="preserve"> </v>
      </c>
      <c r="AU84" s="4" t="str">
        <f t="shared" si="65"/>
        <v xml:space="preserve"> </v>
      </c>
      <c r="AV84" s="747" t="str">
        <f t="shared" si="66"/>
        <v xml:space="preserve"> </v>
      </c>
      <c r="AW84" s="4" t="str">
        <f t="shared" si="67"/>
        <v xml:space="preserve"> </v>
      </c>
      <c r="AX84" s="747" t="str">
        <f t="shared" si="68"/>
        <v xml:space="preserve"> </v>
      </c>
      <c r="AY84" s="4" t="str">
        <f t="shared" si="69"/>
        <v xml:space="preserve"> </v>
      </c>
      <c r="AZ84" s="747" t="str">
        <f t="shared" si="70"/>
        <v xml:space="preserve"> </v>
      </c>
      <c r="BA84" s="4" t="str">
        <f t="shared" si="71"/>
        <v xml:space="preserve"> </v>
      </c>
      <c r="BB84" s="747" t="str">
        <f t="shared" si="72"/>
        <v xml:space="preserve"> </v>
      </c>
      <c r="BC84" s="4" t="str">
        <f t="shared" si="73"/>
        <v xml:space="preserve"> </v>
      </c>
      <c r="BD84" s="747" t="str">
        <f t="shared" si="74"/>
        <v xml:space="preserve"> </v>
      </c>
      <c r="BE84" s="4">
        <f t="shared" si="75"/>
        <v>0.12</v>
      </c>
      <c r="BF84" s="747">
        <f t="shared" si="76"/>
        <v>14039.52</v>
      </c>
      <c r="BG84" s="4" t="str">
        <f t="shared" si="77"/>
        <v xml:space="preserve"> </v>
      </c>
      <c r="BH84" s="747" t="str">
        <f t="shared" si="78"/>
        <v xml:space="preserve"> </v>
      </c>
      <c r="BI84" s="4" t="str">
        <f t="shared" si="79"/>
        <v xml:space="preserve"> </v>
      </c>
      <c r="BJ84" s="747" t="str">
        <f t="shared" si="80"/>
        <v xml:space="preserve"> </v>
      </c>
      <c r="BK84" s="4" t="str">
        <f t="shared" si="81"/>
        <v xml:space="preserve"> </v>
      </c>
      <c r="BL84" s="747" t="str">
        <f t="shared" si="82"/>
        <v xml:space="preserve"> </v>
      </c>
      <c r="BM84" s="4" t="str">
        <f t="shared" si="83"/>
        <v xml:space="preserve"> </v>
      </c>
      <c r="BN84" s="747" t="str">
        <f t="shared" si="84"/>
        <v xml:space="preserve"> </v>
      </c>
      <c r="BO84" s="4" t="str">
        <f t="shared" si="85"/>
        <v xml:space="preserve"> </v>
      </c>
      <c r="BP84" s="747" t="str">
        <f t="shared" si="86"/>
        <v xml:space="preserve"> </v>
      </c>
      <c r="BQ84" s="4" t="str">
        <f t="shared" si="87"/>
        <v xml:space="preserve"> </v>
      </c>
      <c r="BR84" s="747" t="str">
        <f t="shared" si="88"/>
        <v xml:space="preserve"> </v>
      </c>
      <c r="BS84" s="133"/>
      <c r="BT84" s="133"/>
      <c r="BU84" s="389"/>
      <c r="BV84" s="389"/>
      <c r="BW84" s="389"/>
      <c r="BX84" s="389"/>
      <c r="BY84" s="389"/>
      <c r="BZ84" s="389"/>
      <c r="CA84" s="389"/>
      <c r="CB84" s="389"/>
      <c r="CC84" s="163">
        <f t="shared" si="89"/>
        <v>0</v>
      </c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389"/>
      <c r="CT84" s="389"/>
      <c r="CU84" s="389"/>
      <c r="CV84" s="389"/>
      <c r="CW84" s="389"/>
      <c r="CX84" s="389"/>
      <c r="CY84" s="389"/>
      <c r="CZ84" s="389"/>
      <c r="DA84" s="389"/>
      <c r="DB84" s="389"/>
      <c r="DC84" s="389"/>
      <c r="DD84" s="389"/>
      <c r="DE84" s="389"/>
      <c r="DF84" s="389"/>
      <c r="DG84" s="389"/>
      <c r="DH84" s="389"/>
      <c r="DI84" s="389"/>
      <c r="DJ84" s="389"/>
      <c r="DK84" s="389"/>
      <c r="DL84" s="389"/>
      <c r="DM84" s="389"/>
      <c r="DN84" s="389"/>
      <c r="DO84" s="389"/>
      <c r="DP84" s="389"/>
      <c r="DQ84" s="389"/>
      <c r="DR84" s="389"/>
      <c r="DS84" s="389"/>
      <c r="DT84" s="389"/>
      <c r="DU84" s="389"/>
      <c r="DV84" s="389"/>
      <c r="DW84" s="389"/>
      <c r="DX84" s="389"/>
      <c r="DY84" s="389"/>
      <c r="DZ84" s="389"/>
      <c r="EA84" s="389"/>
      <c r="EB84" s="389"/>
      <c r="EC84" s="389"/>
      <c r="ED84" s="389"/>
      <c r="EE84" s="389"/>
      <c r="EF84" s="389"/>
      <c r="EG84" s="389"/>
      <c r="EH84" s="389"/>
      <c r="EI84" s="389"/>
      <c r="EJ84" s="389"/>
      <c r="EK84" s="389"/>
      <c r="EL84" s="389"/>
      <c r="EM84" s="389"/>
      <c r="EN84" s="389"/>
      <c r="EO84" s="389"/>
      <c r="EP84" s="389"/>
      <c r="EQ84" s="389"/>
      <c r="ER84" s="389"/>
      <c r="ES84" s="389"/>
      <c r="ET84" s="389"/>
      <c r="EU84" s="389"/>
      <c r="EV84" s="389"/>
      <c r="EW84" s="389"/>
      <c r="EX84" s="389"/>
      <c r="EY84" s="389"/>
      <c r="EZ84" s="389"/>
      <c r="FA84" s="389"/>
      <c r="FB84" s="389"/>
      <c r="FC84" s="389"/>
      <c r="FD84" s="389"/>
      <c r="FE84" s="389"/>
      <c r="FF84" s="389"/>
      <c r="FG84" s="389"/>
      <c r="FH84" s="389"/>
      <c r="FI84" s="389"/>
      <c r="FJ84" s="389"/>
      <c r="FK84" s="389"/>
      <c r="FL84" s="389"/>
      <c r="FM84" s="389"/>
      <c r="FN84" s="389"/>
      <c r="FO84" s="389"/>
      <c r="FP84" s="389"/>
      <c r="FQ84" s="389"/>
      <c r="FR84" s="389"/>
      <c r="FS84" s="389"/>
      <c r="FT84" s="389"/>
      <c r="FU84" s="389"/>
      <c r="FV84" s="389"/>
      <c r="FW84" s="389"/>
      <c r="FX84" s="389"/>
      <c r="FY84" s="666"/>
      <c r="FZ84" s="667"/>
      <c r="GA84" s="667"/>
      <c r="GB84" s="667"/>
      <c r="GC84" s="667"/>
      <c r="GD84" s="667"/>
      <c r="GE84" s="667"/>
      <c r="GF84" s="667"/>
      <c r="GG84" s="667"/>
      <c r="GH84" s="667"/>
      <c r="GI84" s="667"/>
      <c r="GJ84" s="667"/>
      <c r="GK84" s="667"/>
      <c r="GL84" s="667"/>
      <c r="GM84" s="667"/>
      <c r="GN84" s="667"/>
      <c r="GO84" s="667"/>
      <c r="GP84" s="667"/>
      <c r="GQ84" s="667"/>
      <c r="GR84" s="667"/>
      <c r="GS84" s="667"/>
      <c r="GT84" s="667"/>
      <c r="GU84" s="667"/>
      <c r="GV84" s="667"/>
      <c r="GW84" s="667"/>
      <c r="GX84" s="667"/>
      <c r="GY84" s="667"/>
      <c r="GZ84" s="667"/>
      <c r="HA84" s="667"/>
      <c r="HB84" s="667"/>
      <c r="HC84" s="667"/>
      <c r="HD84" s="667"/>
      <c r="HE84" s="667"/>
      <c r="HF84" s="667"/>
      <c r="HG84" s="667"/>
      <c r="HH84" s="667"/>
      <c r="HI84" s="667"/>
      <c r="HJ84" s="667"/>
      <c r="HK84" s="667"/>
      <c r="HL84" s="667"/>
      <c r="HM84" s="667"/>
      <c r="HN84" s="667"/>
      <c r="HO84" s="667"/>
      <c r="HP84" s="667"/>
      <c r="HQ84" s="667"/>
      <c r="HR84" s="667"/>
      <c r="HS84" s="667"/>
      <c r="HT84" s="667"/>
      <c r="HU84" s="667"/>
      <c r="HV84" s="667"/>
      <c r="HW84" s="667"/>
      <c r="HX84" s="667"/>
      <c r="HY84" s="667"/>
      <c r="HZ84" s="667"/>
      <c r="IA84" s="667"/>
      <c r="IB84" s="668"/>
      <c r="IC84" s="667"/>
      <c r="ID84" s="667"/>
      <c r="IE84" s="667"/>
      <c r="IF84" s="667"/>
      <c r="IG84" s="667"/>
      <c r="IH84" s="667"/>
      <c r="II84" s="667"/>
      <c r="IJ84" s="667"/>
      <c r="IK84" s="667"/>
      <c r="IL84" s="667"/>
      <c r="IM84" s="667"/>
      <c r="IN84" s="667"/>
      <c r="IO84" s="667"/>
      <c r="IP84" s="667"/>
      <c r="IQ84" s="668"/>
      <c r="IR84" s="667"/>
      <c r="IS84" s="667"/>
      <c r="IT84" s="667"/>
      <c r="IU84" s="669"/>
      <c r="IV84" s="667"/>
      <c r="IW84" s="667"/>
      <c r="IX84" s="667"/>
      <c r="IY84" s="667"/>
      <c r="IZ84" s="667"/>
      <c r="JA84" s="667"/>
      <c r="JB84" s="667"/>
      <c r="JC84" s="667"/>
      <c r="JD84" s="667"/>
      <c r="JE84" s="667"/>
      <c r="JF84" s="667"/>
      <c r="JG84" s="667"/>
      <c r="JH84" s="667"/>
      <c r="JI84" s="667"/>
      <c r="JJ84" s="667"/>
      <c r="JK84" s="667"/>
      <c r="JL84" s="667"/>
      <c r="JM84" s="667"/>
      <c r="JN84" s="667"/>
      <c r="JO84" s="667"/>
      <c r="JP84" s="667"/>
      <c r="JQ84" s="667"/>
      <c r="JR84" s="667"/>
      <c r="JS84" s="667"/>
      <c r="JT84" s="667"/>
      <c r="JU84" s="667"/>
      <c r="JV84" s="667"/>
      <c r="JW84" s="670"/>
      <c r="JY84" s="225"/>
    </row>
    <row r="85" spans="1:287" ht="16" thickBot="1">
      <c r="A85" s="905" t="s">
        <v>5</v>
      </c>
      <c r="B85" s="79">
        <f t="shared" si="52"/>
        <v>3</v>
      </c>
      <c r="C85" s="871" t="s">
        <v>1023</v>
      </c>
      <c r="D85" s="489" t="s">
        <v>135</v>
      </c>
      <c r="E85" s="1129" t="s">
        <v>213</v>
      </c>
      <c r="F85" s="888">
        <v>0.5</v>
      </c>
      <c r="G85" s="120">
        <f t="shared" si="90"/>
        <v>56.739999999999988</v>
      </c>
      <c r="H85" s="49">
        <v>0.5</v>
      </c>
      <c r="I85" s="2"/>
      <c r="J85" s="29"/>
      <c r="K85" s="18"/>
      <c r="L85" s="5"/>
      <c r="M85" s="735">
        <v>1</v>
      </c>
      <c r="N85" s="75">
        <v>0.5</v>
      </c>
      <c r="O85" s="740">
        <v>3</v>
      </c>
      <c r="P85" s="1109">
        <f t="shared" si="51"/>
        <v>4.5</v>
      </c>
      <c r="Q85" s="1108">
        <f t="shared" si="48"/>
        <v>1.5</v>
      </c>
      <c r="R85" s="30"/>
      <c r="S85" s="3">
        <f>H85</f>
        <v>0.5</v>
      </c>
      <c r="T85" s="25"/>
      <c r="U85" s="219">
        <f t="shared" si="50"/>
        <v>37500</v>
      </c>
      <c r="V85" s="219" t="s">
        <v>642</v>
      </c>
      <c r="W85" s="1042">
        <f t="shared" si="91"/>
        <v>37500</v>
      </c>
      <c r="X85" s="537">
        <f t="shared" si="92"/>
        <v>0</v>
      </c>
      <c r="Y85" s="538">
        <f t="shared" si="53"/>
        <v>500</v>
      </c>
      <c r="Z85" s="1090">
        <f t="shared" si="54"/>
        <v>38000</v>
      </c>
      <c r="AA85" s="1475">
        <f t="shared" si="93"/>
        <v>5328001.0865333322</v>
      </c>
      <c r="AB85" s="1098"/>
      <c r="AC85" s="600"/>
      <c r="AD85" s="1056">
        <f t="shared" si="55"/>
        <v>0</v>
      </c>
      <c r="AE85" s="1063"/>
      <c r="AF85" s="747">
        <f t="shared" si="56"/>
        <v>0</v>
      </c>
      <c r="AG85" s="600"/>
      <c r="AH85" s="1056">
        <f t="shared" si="57"/>
        <v>0</v>
      </c>
      <c r="AI85" s="1070"/>
      <c r="AJ85" s="747">
        <f t="shared" si="58"/>
        <v>0</v>
      </c>
      <c r="AK85" s="1051"/>
      <c r="AL85" s="270">
        <v>0</v>
      </c>
      <c r="AM85" s="902"/>
      <c r="AN85" s="902">
        <v>2027</v>
      </c>
      <c r="AO85" s="18" t="str">
        <f t="shared" si="59"/>
        <v xml:space="preserve"> </v>
      </c>
      <c r="AP85" s="747" t="str">
        <f t="shared" si="60"/>
        <v xml:space="preserve"> </v>
      </c>
      <c r="AQ85" s="4" t="str">
        <f t="shared" si="61"/>
        <v xml:space="preserve"> </v>
      </c>
      <c r="AR85" s="747" t="str">
        <f t="shared" si="62"/>
        <v xml:space="preserve"> </v>
      </c>
      <c r="AS85" s="4" t="str">
        <f t="shared" si="63"/>
        <v xml:space="preserve"> </v>
      </c>
      <c r="AT85" s="747" t="str">
        <f t="shared" si="64"/>
        <v xml:space="preserve"> </v>
      </c>
      <c r="AU85" s="4" t="str">
        <f t="shared" si="65"/>
        <v xml:space="preserve"> </v>
      </c>
      <c r="AV85" s="747" t="str">
        <f t="shared" si="66"/>
        <v xml:space="preserve"> </v>
      </c>
      <c r="AW85" s="4" t="str">
        <f t="shared" si="67"/>
        <v xml:space="preserve"> </v>
      </c>
      <c r="AX85" s="747" t="str">
        <f t="shared" si="68"/>
        <v xml:space="preserve"> </v>
      </c>
      <c r="AY85" s="4" t="str">
        <f t="shared" si="69"/>
        <v xml:space="preserve"> </v>
      </c>
      <c r="AZ85" s="747" t="str">
        <f t="shared" si="70"/>
        <v xml:space="preserve"> </v>
      </c>
      <c r="BA85" s="4" t="str">
        <f t="shared" si="71"/>
        <v xml:space="preserve"> </v>
      </c>
      <c r="BB85" s="747" t="str">
        <f t="shared" si="72"/>
        <v xml:space="preserve"> </v>
      </c>
      <c r="BC85" s="4" t="str">
        <f t="shared" si="73"/>
        <v xml:space="preserve"> </v>
      </c>
      <c r="BD85" s="747" t="str">
        <f t="shared" si="74"/>
        <v xml:space="preserve"> </v>
      </c>
      <c r="BE85" s="4" t="str">
        <f t="shared" si="75"/>
        <v xml:space="preserve"> </v>
      </c>
      <c r="BF85" s="747" t="str">
        <f t="shared" si="76"/>
        <v xml:space="preserve"> </v>
      </c>
      <c r="BG85" s="4">
        <f t="shared" si="77"/>
        <v>0.5</v>
      </c>
      <c r="BH85" s="747">
        <f t="shared" si="78"/>
        <v>38000</v>
      </c>
      <c r="BI85" s="4" t="str">
        <f t="shared" si="79"/>
        <v xml:space="preserve"> </v>
      </c>
      <c r="BJ85" s="747" t="str">
        <f t="shared" si="80"/>
        <v xml:space="preserve"> </v>
      </c>
      <c r="BK85" s="4" t="str">
        <f t="shared" si="81"/>
        <v xml:space="preserve"> </v>
      </c>
      <c r="BL85" s="747" t="str">
        <f t="shared" si="82"/>
        <v xml:space="preserve"> </v>
      </c>
      <c r="BM85" s="4" t="str">
        <f t="shared" si="83"/>
        <v xml:space="preserve"> </v>
      </c>
      <c r="BN85" s="747" t="str">
        <f t="shared" si="84"/>
        <v xml:space="preserve"> </v>
      </c>
      <c r="BO85" s="4" t="str">
        <f t="shared" si="85"/>
        <v xml:space="preserve"> </v>
      </c>
      <c r="BP85" s="747" t="str">
        <f t="shared" si="86"/>
        <v xml:space="preserve"> </v>
      </c>
      <c r="BQ85" s="4" t="str">
        <f t="shared" si="87"/>
        <v xml:space="preserve"> </v>
      </c>
      <c r="BR85" s="747" t="str">
        <f t="shared" si="88"/>
        <v xml:space="preserve"> </v>
      </c>
      <c r="BS85" s="133"/>
      <c r="BT85" s="133"/>
      <c r="BU85" s="389"/>
      <c r="BV85" s="389"/>
      <c r="BW85" s="389"/>
      <c r="BX85" s="389"/>
      <c r="BY85" s="389"/>
      <c r="BZ85" s="389"/>
      <c r="CA85" s="389"/>
      <c r="CB85" s="389"/>
      <c r="CC85" s="163">
        <f t="shared" si="89"/>
        <v>0</v>
      </c>
      <c r="CD85" s="389"/>
      <c r="CE85" s="389"/>
      <c r="CF85" s="389"/>
      <c r="CG85" s="389"/>
      <c r="CH85" s="389"/>
      <c r="CI85" s="389"/>
      <c r="CJ85" s="389"/>
      <c r="CK85" s="389"/>
      <c r="CL85" s="389"/>
      <c r="CM85" s="389"/>
      <c r="CN85" s="389"/>
      <c r="CO85" s="389"/>
      <c r="CP85" s="389"/>
      <c r="CQ85" s="389"/>
      <c r="CR85" s="389"/>
      <c r="CS85" s="389"/>
      <c r="CT85" s="389"/>
      <c r="CU85" s="389"/>
      <c r="CV85" s="389"/>
      <c r="CW85" s="389"/>
      <c r="CX85" s="389"/>
      <c r="CY85" s="389"/>
      <c r="CZ85" s="389"/>
      <c r="DA85" s="389"/>
      <c r="DB85" s="389"/>
      <c r="DC85" s="389"/>
      <c r="DD85" s="389"/>
      <c r="DE85" s="389"/>
      <c r="DF85" s="389"/>
      <c r="DG85" s="389"/>
      <c r="DH85" s="389"/>
      <c r="DI85" s="389"/>
      <c r="DJ85" s="389"/>
      <c r="DK85" s="389"/>
      <c r="DL85" s="389"/>
      <c r="DM85" s="389"/>
      <c r="DN85" s="389"/>
      <c r="DO85" s="389"/>
      <c r="DP85" s="389"/>
      <c r="DQ85" s="389"/>
      <c r="DR85" s="389"/>
      <c r="DS85" s="389"/>
      <c r="DT85" s="389"/>
      <c r="DU85" s="389"/>
      <c r="DV85" s="389"/>
      <c r="DW85" s="389"/>
      <c r="DX85" s="389"/>
      <c r="DY85" s="389"/>
      <c r="DZ85" s="389"/>
      <c r="EA85" s="389"/>
      <c r="EB85" s="389"/>
      <c r="EC85" s="389"/>
      <c r="ED85" s="389"/>
      <c r="EE85" s="389"/>
      <c r="EF85" s="389"/>
      <c r="EG85" s="389"/>
      <c r="EH85" s="389"/>
      <c r="EI85" s="389"/>
      <c r="EJ85" s="389"/>
      <c r="EK85" s="389"/>
      <c r="EL85" s="389"/>
      <c r="EM85" s="389"/>
      <c r="EN85" s="389"/>
      <c r="EO85" s="389"/>
      <c r="EP85" s="389"/>
      <c r="EQ85" s="389"/>
      <c r="ER85" s="389"/>
      <c r="ES85" s="389"/>
      <c r="ET85" s="389"/>
      <c r="EU85" s="389"/>
      <c r="EV85" s="389"/>
      <c r="EW85" s="389"/>
      <c r="EX85" s="389"/>
      <c r="EY85" s="389"/>
      <c r="EZ85" s="389"/>
      <c r="FA85" s="389"/>
      <c r="FB85" s="389"/>
      <c r="FC85" s="389"/>
      <c r="FD85" s="389"/>
      <c r="FE85" s="389"/>
      <c r="FF85" s="389"/>
      <c r="FG85" s="389"/>
      <c r="FH85" s="389"/>
      <c r="FI85" s="389"/>
      <c r="FJ85" s="389"/>
      <c r="FK85" s="389"/>
      <c r="FL85" s="389"/>
      <c r="FM85" s="389"/>
      <c r="FN85" s="389"/>
      <c r="FO85" s="389"/>
      <c r="FP85" s="389"/>
      <c r="FQ85" s="389"/>
      <c r="FR85" s="389"/>
      <c r="FS85" s="389"/>
      <c r="FT85" s="389"/>
      <c r="FU85" s="389"/>
      <c r="FV85" s="389"/>
      <c r="FW85" s="389"/>
      <c r="FX85" s="389"/>
      <c r="FY85" s="625" t="s">
        <v>364</v>
      </c>
      <c r="FZ85" s="626">
        <v>63</v>
      </c>
      <c r="GA85" s="626">
        <v>30289306</v>
      </c>
      <c r="GB85" s="626">
        <v>35</v>
      </c>
      <c r="GC85" s="626" t="s">
        <v>3</v>
      </c>
      <c r="GD85" s="626">
        <v>20</v>
      </c>
      <c r="GE85" s="626">
        <v>1970</v>
      </c>
      <c r="GF85" s="626">
        <v>0</v>
      </c>
      <c r="GG85" s="626" t="s">
        <v>792</v>
      </c>
      <c r="GH85" s="626">
        <v>0</v>
      </c>
      <c r="GI85" s="626">
        <v>0</v>
      </c>
      <c r="GJ85" s="626" t="s">
        <v>792</v>
      </c>
      <c r="GK85" s="626">
        <v>0</v>
      </c>
      <c r="GL85" s="626" t="s">
        <v>781</v>
      </c>
      <c r="GM85" s="626" t="s">
        <v>782</v>
      </c>
      <c r="GN85" s="626">
        <v>66</v>
      </c>
      <c r="GO85" s="626" t="s">
        <v>783</v>
      </c>
      <c r="GP85" s="626">
        <v>0</v>
      </c>
      <c r="GQ85" s="626">
        <v>0</v>
      </c>
      <c r="GR85" s="626">
        <v>4</v>
      </c>
      <c r="GS85" s="626">
        <v>2</v>
      </c>
      <c r="GT85" s="626">
        <v>2</v>
      </c>
      <c r="GU85" s="626" t="s">
        <v>783</v>
      </c>
      <c r="GV85" s="626" t="s">
        <v>783</v>
      </c>
      <c r="GW85" s="626" t="s">
        <v>783</v>
      </c>
      <c r="GX85" s="626" t="s">
        <v>783</v>
      </c>
      <c r="GY85" s="626" t="s">
        <v>783</v>
      </c>
      <c r="GZ85" s="626">
        <v>1649</v>
      </c>
      <c r="HA85" s="626">
        <v>0.46</v>
      </c>
      <c r="HB85" s="626">
        <v>5</v>
      </c>
      <c r="HC85" s="626" t="s">
        <v>783</v>
      </c>
      <c r="HD85" s="626" t="s">
        <v>782</v>
      </c>
      <c r="HE85" s="626">
        <v>35</v>
      </c>
      <c r="HF85" s="626" t="s">
        <v>783</v>
      </c>
      <c r="HG85" s="626">
        <v>0</v>
      </c>
      <c r="HH85" s="626" t="s">
        <v>783</v>
      </c>
      <c r="HI85" s="626">
        <v>0</v>
      </c>
      <c r="HJ85" s="626">
        <v>1</v>
      </c>
      <c r="HK85" s="626">
        <v>45</v>
      </c>
      <c r="HL85" s="626" t="s">
        <v>784</v>
      </c>
      <c r="HM85" s="626" t="s">
        <v>785</v>
      </c>
      <c r="HN85" s="626" t="s">
        <v>783</v>
      </c>
      <c r="HO85" s="626" t="s">
        <v>783</v>
      </c>
      <c r="HP85" s="626" t="s">
        <v>783</v>
      </c>
      <c r="HQ85" s="626" t="s">
        <v>783</v>
      </c>
      <c r="HR85" s="626" t="s">
        <v>783</v>
      </c>
      <c r="HS85" s="626">
        <v>3979509</v>
      </c>
      <c r="HT85" s="626" t="s">
        <v>783</v>
      </c>
      <c r="HU85" s="626" t="s">
        <v>786</v>
      </c>
      <c r="HV85" s="626" t="s">
        <v>787</v>
      </c>
      <c r="HW85" s="626">
        <v>4</v>
      </c>
      <c r="HX85" s="626">
        <v>2014</v>
      </c>
      <c r="HY85" s="626">
        <v>63</v>
      </c>
      <c r="HZ85" s="626">
        <v>9557</v>
      </c>
      <c r="IA85" s="626">
        <v>11986</v>
      </c>
      <c r="IB85" s="627">
        <v>41697.500081018516</v>
      </c>
      <c r="IC85" s="626" t="s">
        <v>788</v>
      </c>
      <c r="ID85" s="626">
        <v>3975031</v>
      </c>
      <c r="IE85" s="626">
        <v>2014</v>
      </c>
      <c r="IF85" s="626">
        <v>1712</v>
      </c>
      <c r="IG85" s="626" t="s">
        <v>783</v>
      </c>
      <c r="IH85" s="626" t="s">
        <v>783</v>
      </c>
      <c r="II85" s="626" t="s">
        <v>783</v>
      </c>
      <c r="IJ85" s="626" t="s">
        <v>783</v>
      </c>
      <c r="IK85" s="626" t="s">
        <v>783</v>
      </c>
      <c r="IL85" s="626" t="s">
        <v>783</v>
      </c>
      <c r="IM85" s="626" t="s">
        <v>783</v>
      </c>
      <c r="IN85" s="626" t="s">
        <v>783</v>
      </c>
      <c r="IO85" s="626" t="s">
        <v>783</v>
      </c>
      <c r="IP85" s="626">
        <v>1649</v>
      </c>
      <c r="IQ85" s="627">
        <v>40955.597627314812</v>
      </c>
      <c r="IR85" s="626">
        <v>4</v>
      </c>
      <c r="IS85" s="626" t="s">
        <v>793</v>
      </c>
      <c r="IT85" s="626">
        <v>2</v>
      </c>
      <c r="IU85" s="665">
        <v>41275</v>
      </c>
      <c r="IV85" s="626" t="s">
        <v>783</v>
      </c>
      <c r="IW85" s="626" t="s">
        <v>783</v>
      </c>
      <c r="IX85" s="626" t="s">
        <v>783</v>
      </c>
      <c r="IY85" s="626" t="s">
        <v>781</v>
      </c>
      <c r="IZ85" s="626">
        <v>45</v>
      </c>
      <c r="JA85" s="626" t="s">
        <v>789</v>
      </c>
      <c r="JB85" s="626" t="s">
        <v>783</v>
      </c>
      <c r="JC85" s="626" t="s">
        <v>783</v>
      </c>
      <c r="JD85" s="626" t="s">
        <v>783</v>
      </c>
      <c r="JE85" s="626">
        <v>329387</v>
      </c>
      <c r="JF85" s="626" t="s">
        <v>783</v>
      </c>
      <c r="JG85" s="626" t="s">
        <v>783</v>
      </c>
      <c r="JH85" s="626" t="s">
        <v>804</v>
      </c>
      <c r="JI85" s="626">
        <v>35</v>
      </c>
      <c r="JJ85" s="626" t="s">
        <v>783</v>
      </c>
      <c r="JK85" s="626" t="s">
        <v>783</v>
      </c>
      <c r="JL85" s="626" t="s">
        <v>783</v>
      </c>
      <c r="JM85" s="626" t="s">
        <v>790</v>
      </c>
      <c r="JN85" s="626">
        <v>4</v>
      </c>
      <c r="JO85" s="626">
        <v>1</v>
      </c>
      <c r="JP85" s="626" t="s">
        <v>783</v>
      </c>
      <c r="JQ85" s="626">
        <v>12683066</v>
      </c>
      <c r="JR85" s="626">
        <v>2013</v>
      </c>
      <c r="JS85" s="626">
        <v>12</v>
      </c>
      <c r="JT85" s="626" t="s">
        <v>783</v>
      </c>
      <c r="JU85" s="626" t="s">
        <v>783</v>
      </c>
      <c r="JV85" s="626" t="s">
        <v>818</v>
      </c>
      <c r="JW85" s="628">
        <v>2412.1152830000001</v>
      </c>
      <c r="JX85">
        <f>SUM(JW85:JW85)</f>
        <v>2412.1152830000001</v>
      </c>
      <c r="JY85" s="225">
        <v>1.9768212132575758</v>
      </c>
    </row>
    <row r="86" spans="1:287" ht="16" thickBot="1">
      <c r="A86" s="905" t="s">
        <v>5</v>
      </c>
      <c r="B86" s="79">
        <f t="shared" si="52"/>
        <v>4</v>
      </c>
      <c r="C86" s="1404" t="s">
        <v>76</v>
      </c>
      <c r="D86" s="489" t="s">
        <v>69</v>
      </c>
      <c r="E86" s="1129" t="s">
        <v>180</v>
      </c>
      <c r="F86" s="888">
        <v>0.22</v>
      </c>
      <c r="G86" s="120">
        <f t="shared" si="90"/>
        <v>56.959999999999987</v>
      </c>
      <c r="H86" s="50">
        <v>0.22</v>
      </c>
      <c r="I86" s="2"/>
      <c r="J86" s="29"/>
      <c r="K86" s="18"/>
      <c r="L86" s="5"/>
      <c r="M86" s="735">
        <v>1</v>
      </c>
      <c r="N86" s="75">
        <v>0.5</v>
      </c>
      <c r="O86" s="740">
        <v>3</v>
      </c>
      <c r="P86" s="1109">
        <f t="shared" si="51"/>
        <v>4.5</v>
      </c>
      <c r="Q86" s="1108">
        <f t="shared" si="48"/>
        <v>1.5</v>
      </c>
      <c r="R86" s="4">
        <v>0.22</v>
      </c>
      <c r="S86" s="547"/>
      <c r="T86" s="25"/>
      <c r="U86" s="219">
        <v>0</v>
      </c>
      <c r="V86" s="219" t="s">
        <v>642</v>
      </c>
      <c r="W86" s="1042">
        <f t="shared" si="91"/>
        <v>0</v>
      </c>
      <c r="X86" s="537">
        <f t="shared" si="92"/>
        <v>0</v>
      </c>
      <c r="Y86" s="538">
        <f t="shared" si="53"/>
        <v>0</v>
      </c>
      <c r="Z86" s="1090">
        <f>IF(R86+(S86+T86)=0,0,(X86+W86+Y86))</f>
        <v>0</v>
      </c>
      <c r="AA86" s="1475">
        <f t="shared" si="93"/>
        <v>5328001.0865333322</v>
      </c>
      <c r="AB86" s="1098"/>
      <c r="AC86" s="600"/>
      <c r="AD86" s="1056">
        <f t="shared" si="55"/>
        <v>0</v>
      </c>
      <c r="AE86" s="1063"/>
      <c r="AF86" s="747">
        <f t="shared" si="56"/>
        <v>0</v>
      </c>
      <c r="AG86" s="600"/>
      <c r="AH86" s="1056">
        <f t="shared" si="57"/>
        <v>0</v>
      </c>
      <c r="AI86" s="1070"/>
      <c r="AJ86" s="747">
        <f t="shared" si="58"/>
        <v>0</v>
      </c>
      <c r="AK86" s="1051"/>
      <c r="AL86" s="270">
        <v>0</v>
      </c>
      <c r="AM86" s="902"/>
      <c r="AN86" s="902">
        <v>2027</v>
      </c>
      <c r="AO86" s="18" t="str">
        <f t="shared" si="59"/>
        <v xml:space="preserve"> </v>
      </c>
      <c r="AP86" s="747" t="str">
        <f t="shared" si="60"/>
        <v xml:space="preserve"> </v>
      </c>
      <c r="AQ86" s="4" t="str">
        <f t="shared" si="61"/>
        <v xml:space="preserve"> </v>
      </c>
      <c r="AR86" s="747" t="str">
        <f t="shared" si="62"/>
        <v xml:space="preserve"> </v>
      </c>
      <c r="AS86" s="4" t="str">
        <f t="shared" si="63"/>
        <v xml:space="preserve"> </v>
      </c>
      <c r="AT86" s="747" t="str">
        <f t="shared" si="64"/>
        <v xml:space="preserve"> </v>
      </c>
      <c r="AU86" s="4" t="str">
        <f t="shared" si="65"/>
        <v xml:space="preserve"> </v>
      </c>
      <c r="AV86" s="747" t="str">
        <f t="shared" si="66"/>
        <v xml:space="preserve"> </v>
      </c>
      <c r="AW86" s="4" t="str">
        <f t="shared" si="67"/>
        <v xml:space="preserve"> </v>
      </c>
      <c r="AX86" s="747" t="str">
        <f t="shared" si="68"/>
        <v xml:space="preserve"> </v>
      </c>
      <c r="AY86" s="4" t="str">
        <f t="shared" si="69"/>
        <v xml:space="preserve"> </v>
      </c>
      <c r="AZ86" s="747" t="str">
        <f t="shared" si="70"/>
        <v xml:space="preserve"> </v>
      </c>
      <c r="BA86" s="4" t="str">
        <f t="shared" si="71"/>
        <v xml:space="preserve"> </v>
      </c>
      <c r="BB86" s="747" t="str">
        <f t="shared" si="72"/>
        <v xml:space="preserve"> </v>
      </c>
      <c r="BC86" s="4" t="str">
        <f t="shared" si="73"/>
        <v xml:space="preserve"> </v>
      </c>
      <c r="BD86" s="747" t="str">
        <f t="shared" si="74"/>
        <v xml:space="preserve"> </v>
      </c>
      <c r="BE86" s="4" t="str">
        <f t="shared" si="75"/>
        <v xml:space="preserve"> </v>
      </c>
      <c r="BF86" s="747" t="str">
        <f t="shared" si="76"/>
        <v xml:space="preserve"> </v>
      </c>
      <c r="BG86" s="4">
        <f t="shared" si="77"/>
        <v>0</v>
      </c>
      <c r="BH86" s="747">
        <f t="shared" si="78"/>
        <v>0</v>
      </c>
      <c r="BI86" s="4" t="str">
        <f t="shared" si="79"/>
        <v xml:space="preserve"> </v>
      </c>
      <c r="BJ86" s="747" t="str">
        <f t="shared" si="80"/>
        <v xml:space="preserve"> </v>
      </c>
      <c r="BK86" s="4" t="str">
        <f t="shared" si="81"/>
        <v xml:space="preserve"> </v>
      </c>
      <c r="BL86" s="747" t="str">
        <f t="shared" si="82"/>
        <v xml:space="preserve"> </v>
      </c>
      <c r="BM86" s="4" t="str">
        <f t="shared" si="83"/>
        <v xml:space="preserve"> </v>
      </c>
      <c r="BN86" s="747" t="str">
        <f t="shared" si="84"/>
        <v xml:space="preserve"> </v>
      </c>
      <c r="BO86" s="4" t="str">
        <f t="shared" si="85"/>
        <v xml:space="preserve"> </v>
      </c>
      <c r="BP86" s="747" t="str">
        <f t="shared" si="86"/>
        <v xml:space="preserve"> </v>
      </c>
      <c r="BQ86" s="4" t="str">
        <f t="shared" si="87"/>
        <v xml:space="preserve"> </v>
      </c>
      <c r="BR86" s="747" t="str">
        <f t="shared" si="88"/>
        <v xml:space="preserve"> </v>
      </c>
      <c r="BS86" s="133"/>
      <c r="BT86" s="133"/>
      <c r="BU86" s="389"/>
      <c r="BV86" s="389"/>
      <c r="BW86" s="389"/>
      <c r="BX86" s="389"/>
      <c r="BY86" s="389"/>
      <c r="BZ86" s="588"/>
      <c r="CA86" s="389"/>
      <c r="CB86" s="389"/>
      <c r="CC86" s="163">
        <f t="shared" si="89"/>
        <v>0</v>
      </c>
      <c r="CD86" s="389"/>
      <c r="CE86" s="389"/>
      <c r="CF86" s="389"/>
      <c r="CG86" s="389"/>
      <c r="CH86" s="389"/>
      <c r="CI86" s="389"/>
      <c r="CJ86" s="389"/>
      <c r="CK86" s="389"/>
      <c r="CL86" s="389"/>
      <c r="CM86" s="389"/>
      <c r="CN86" s="389"/>
      <c r="CO86" s="389"/>
      <c r="CP86" s="389"/>
      <c r="CQ86" s="389"/>
      <c r="CR86" s="389"/>
      <c r="CS86" s="389"/>
      <c r="CT86" s="389"/>
      <c r="CU86" s="389"/>
      <c r="CV86" s="389"/>
      <c r="CW86" s="389"/>
      <c r="CX86" s="389"/>
      <c r="CY86" s="389"/>
      <c r="CZ86" s="389"/>
      <c r="DA86" s="389"/>
      <c r="DB86" s="389"/>
      <c r="DC86" s="389"/>
      <c r="DD86" s="389"/>
      <c r="DE86" s="389"/>
      <c r="DF86" s="389"/>
      <c r="DG86" s="389"/>
      <c r="DH86" s="389"/>
      <c r="DI86" s="389"/>
      <c r="DJ86" s="389"/>
      <c r="DK86" s="389"/>
      <c r="DL86" s="389"/>
      <c r="DM86" s="389"/>
      <c r="DN86" s="389"/>
      <c r="DO86" s="389"/>
      <c r="DP86" s="389"/>
      <c r="DQ86" s="389"/>
      <c r="DR86" s="389"/>
      <c r="DS86" s="389"/>
      <c r="DT86" s="389"/>
      <c r="DU86" s="389"/>
      <c r="DV86" s="389"/>
      <c r="DW86" s="389"/>
      <c r="DX86" s="389"/>
      <c r="DY86" s="389"/>
      <c r="DZ86" s="389"/>
      <c r="EA86" s="389"/>
      <c r="EB86" s="389"/>
      <c r="EC86" s="389"/>
      <c r="ED86" s="389"/>
      <c r="EE86" s="389"/>
      <c r="EF86" s="389"/>
      <c r="EG86" s="389"/>
      <c r="EH86" s="389"/>
      <c r="EI86" s="389"/>
      <c r="EJ86" s="389"/>
      <c r="EK86" s="389"/>
      <c r="EL86" s="389"/>
      <c r="EM86" s="389"/>
      <c r="EN86" s="389"/>
      <c r="EO86" s="389"/>
      <c r="EP86" s="389"/>
      <c r="EQ86" s="389"/>
      <c r="ER86" s="389"/>
      <c r="ES86" s="389"/>
      <c r="ET86" s="389"/>
      <c r="EU86" s="389"/>
      <c r="EV86" s="389"/>
      <c r="EW86" s="389"/>
      <c r="EX86" s="389"/>
      <c r="EY86" s="389"/>
      <c r="EZ86" s="389"/>
      <c r="FA86" s="389"/>
      <c r="FB86" s="389"/>
      <c r="FC86" s="389"/>
      <c r="FD86" s="389"/>
      <c r="FE86" s="389"/>
      <c r="FF86" s="389"/>
      <c r="FG86" s="389"/>
      <c r="FH86" s="389"/>
      <c r="FI86" s="389"/>
      <c r="FJ86" s="389"/>
      <c r="FK86" s="389"/>
      <c r="FL86" s="389"/>
      <c r="FM86" s="389"/>
      <c r="FN86" s="389"/>
      <c r="FO86" s="389"/>
      <c r="FP86" s="389"/>
      <c r="FQ86" s="389"/>
      <c r="FR86" s="389"/>
      <c r="FS86" s="389"/>
      <c r="FT86" s="389"/>
      <c r="FU86" s="389"/>
      <c r="FV86" s="389"/>
      <c r="FW86" s="389"/>
      <c r="FX86" s="389"/>
      <c r="FY86" s="666" t="s">
        <v>841</v>
      </c>
      <c r="FZ86" s="667">
        <v>149</v>
      </c>
      <c r="GA86" s="667">
        <v>10315344</v>
      </c>
      <c r="GB86" s="667" t="s">
        <v>783</v>
      </c>
      <c r="GC86" s="667"/>
      <c r="GD86" s="667" t="s">
        <v>783</v>
      </c>
      <c r="GE86" s="667" t="s">
        <v>783</v>
      </c>
      <c r="GF86" s="667" t="s">
        <v>783</v>
      </c>
      <c r="GG86" s="667"/>
      <c r="GH86" s="667" t="s">
        <v>783</v>
      </c>
      <c r="GI86" s="667" t="s">
        <v>783</v>
      </c>
      <c r="GJ86" s="667"/>
      <c r="GK86" s="667" t="s">
        <v>783</v>
      </c>
      <c r="GL86" s="667" t="s">
        <v>781</v>
      </c>
      <c r="GM86" s="667" t="s">
        <v>783</v>
      </c>
      <c r="GN86" s="667" t="s">
        <v>783</v>
      </c>
      <c r="GO86" s="667" t="s">
        <v>783</v>
      </c>
      <c r="GP86" s="667" t="s">
        <v>783</v>
      </c>
      <c r="GQ86" s="667" t="s">
        <v>783</v>
      </c>
      <c r="GR86" s="667" t="s">
        <v>783</v>
      </c>
      <c r="GS86" s="667" t="s">
        <v>783</v>
      </c>
      <c r="GT86" s="667" t="s">
        <v>783</v>
      </c>
      <c r="GU86" s="667" t="s">
        <v>783</v>
      </c>
      <c r="GV86" s="667" t="s">
        <v>783</v>
      </c>
      <c r="GW86" s="667" t="s">
        <v>783</v>
      </c>
      <c r="GX86" s="667" t="s">
        <v>783</v>
      </c>
      <c r="GY86" s="667" t="s">
        <v>783</v>
      </c>
      <c r="GZ86" s="667">
        <v>1649</v>
      </c>
      <c r="HA86" s="667">
        <v>0</v>
      </c>
      <c r="HB86" s="667">
        <v>9</v>
      </c>
      <c r="HC86" s="667" t="s">
        <v>783</v>
      </c>
      <c r="HD86" s="667" t="s">
        <v>783</v>
      </c>
      <c r="HE86" s="667" t="s">
        <v>783</v>
      </c>
      <c r="HF86" s="667" t="s">
        <v>783</v>
      </c>
      <c r="HG86" s="667" t="s">
        <v>783</v>
      </c>
      <c r="HH86" s="667" t="s">
        <v>783</v>
      </c>
      <c r="HI86" s="667" t="s">
        <v>783</v>
      </c>
      <c r="HJ86" s="667" t="s">
        <v>783</v>
      </c>
      <c r="HK86" s="667" t="s">
        <v>783</v>
      </c>
      <c r="HL86" s="667" t="s">
        <v>783</v>
      </c>
      <c r="HM86" s="667" t="s">
        <v>783</v>
      </c>
      <c r="HN86" s="667" t="s">
        <v>783</v>
      </c>
      <c r="HO86" s="667" t="s">
        <v>783</v>
      </c>
      <c r="HP86" s="667" t="s">
        <v>783</v>
      </c>
      <c r="HQ86" s="667" t="s">
        <v>783</v>
      </c>
      <c r="HR86" s="667" t="s">
        <v>783</v>
      </c>
      <c r="HS86" s="667">
        <v>3980767</v>
      </c>
      <c r="HT86" s="667" t="s">
        <v>783</v>
      </c>
      <c r="HU86" s="667" t="s">
        <v>786</v>
      </c>
      <c r="HV86" s="667" t="s">
        <v>787</v>
      </c>
      <c r="HW86" s="667">
        <v>4</v>
      </c>
      <c r="HX86" s="667">
        <v>2006</v>
      </c>
      <c r="HY86" s="667">
        <v>63</v>
      </c>
      <c r="HZ86" s="667">
        <v>0</v>
      </c>
      <c r="IA86" s="667">
        <v>1214</v>
      </c>
      <c r="IB86" s="668">
        <v>38560.614988425928</v>
      </c>
      <c r="IC86" s="667" t="s">
        <v>788</v>
      </c>
      <c r="ID86" s="667">
        <v>3976289</v>
      </c>
      <c r="IE86" s="667" t="s">
        <v>783</v>
      </c>
      <c r="IF86" s="667">
        <v>1712</v>
      </c>
      <c r="IG86" s="667" t="s">
        <v>783</v>
      </c>
      <c r="IH86" s="667" t="s">
        <v>783</v>
      </c>
      <c r="II86" s="667" t="s">
        <v>783</v>
      </c>
      <c r="IJ86" s="667" t="s">
        <v>783</v>
      </c>
      <c r="IK86" s="667" t="s">
        <v>783</v>
      </c>
      <c r="IL86" s="667" t="s">
        <v>783</v>
      </c>
      <c r="IM86" s="667" t="s">
        <v>783</v>
      </c>
      <c r="IN86" s="667" t="s">
        <v>783</v>
      </c>
      <c r="IO86" s="667" t="s">
        <v>783</v>
      </c>
      <c r="IP86" s="667">
        <v>2108</v>
      </c>
      <c r="IQ86" s="668">
        <v>37477.341331018521</v>
      </c>
      <c r="IR86" s="667" t="s">
        <v>783</v>
      </c>
      <c r="IS86" s="667" t="s">
        <v>783</v>
      </c>
      <c r="IT86" s="667" t="s">
        <v>783</v>
      </c>
      <c r="IU86" s="667" t="s">
        <v>783</v>
      </c>
      <c r="IV86" s="667" t="s">
        <v>783</v>
      </c>
      <c r="IW86" s="667" t="s">
        <v>783</v>
      </c>
      <c r="IX86" s="667" t="s">
        <v>783</v>
      </c>
      <c r="IY86" s="667" t="s">
        <v>781</v>
      </c>
      <c r="IZ86" s="667" t="s">
        <v>783</v>
      </c>
      <c r="JA86" s="667" t="s">
        <v>783</v>
      </c>
      <c r="JB86" s="667" t="s">
        <v>783</v>
      </c>
      <c r="JC86" s="667" t="s">
        <v>783</v>
      </c>
      <c r="JD86" s="667" t="s">
        <v>783</v>
      </c>
      <c r="JE86" s="667">
        <v>329416</v>
      </c>
      <c r="JF86" s="667" t="s">
        <v>783</v>
      </c>
      <c r="JG86" s="667" t="s">
        <v>783</v>
      </c>
      <c r="JH86" s="667" t="s">
        <v>783</v>
      </c>
      <c r="JI86" s="667" t="s">
        <v>783</v>
      </c>
      <c r="JJ86" s="667" t="s">
        <v>783</v>
      </c>
      <c r="JK86" s="667" t="s">
        <v>783</v>
      </c>
      <c r="JL86" s="667" t="s">
        <v>783</v>
      </c>
      <c r="JM86" s="667" t="s">
        <v>783</v>
      </c>
      <c r="JN86" s="667">
        <v>4</v>
      </c>
      <c r="JO86" s="667" t="s">
        <v>783</v>
      </c>
      <c r="JP86" s="667" t="s">
        <v>783</v>
      </c>
      <c r="JQ86" s="667" t="s">
        <v>783</v>
      </c>
      <c r="JR86" s="667" t="s">
        <v>783</v>
      </c>
      <c r="JS86" s="667" t="s">
        <v>783</v>
      </c>
      <c r="JT86" s="667" t="s">
        <v>783</v>
      </c>
      <c r="JU86" s="667" t="s">
        <v>783</v>
      </c>
      <c r="JV86" s="667" t="s">
        <v>842</v>
      </c>
      <c r="JW86" s="670">
        <v>1200.8223499999999</v>
      </c>
      <c r="JX86">
        <f>JW86</f>
        <v>1200.8223499999999</v>
      </c>
      <c r="JY86" s="225">
        <v>0.22742847537878785</v>
      </c>
    </row>
    <row r="87" spans="1:287" ht="16" thickBot="1">
      <c r="A87" s="905" t="s">
        <v>5</v>
      </c>
      <c r="B87" s="79">
        <f t="shared" si="52"/>
        <v>4</v>
      </c>
      <c r="C87" s="1404" t="s">
        <v>69</v>
      </c>
      <c r="D87" s="489" t="s">
        <v>65</v>
      </c>
      <c r="E87" s="1129" t="s">
        <v>135</v>
      </c>
      <c r="F87" s="888">
        <v>2.91</v>
      </c>
      <c r="G87" s="120">
        <f t="shared" si="90"/>
        <v>59.86999999999999</v>
      </c>
      <c r="H87" s="49">
        <v>2.91</v>
      </c>
      <c r="I87" s="2"/>
      <c r="J87" s="29"/>
      <c r="K87" s="18"/>
      <c r="L87" s="5"/>
      <c r="M87" s="735">
        <v>1</v>
      </c>
      <c r="N87" s="75">
        <v>0.5</v>
      </c>
      <c r="O87" s="740">
        <v>3</v>
      </c>
      <c r="P87" s="1109">
        <f t="shared" si="51"/>
        <v>4.5</v>
      </c>
      <c r="Q87" s="1108">
        <f t="shared" si="48"/>
        <v>1.5</v>
      </c>
      <c r="R87" s="30">
        <v>2.91</v>
      </c>
      <c r="S87" s="3"/>
      <c r="T87" s="25"/>
      <c r="U87" s="219">
        <v>0</v>
      </c>
      <c r="V87" s="219" t="s">
        <v>642</v>
      </c>
      <c r="W87" s="1042">
        <f t="shared" si="91"/>
        <v>0</v>
      </c>
      <c r="X87" s="537">
        <f t="shared" si="92"/>
        <v>0</v>
      </c>
      <c r="Y87" s="538">
        <f t="shared" si="53"/>
        <v>0</v>
      </c>
      <c r="Z87" s="1090">
        <f>IF(R87+(S87+T87)=0,0,(X87+W87+Y87))</f>
        <v>0</v>
      </c>
      <c r="AA87" s="1475">
        <f t="shared" si="93"/>
        <v>5328001.0865333322</v>
      </c>
      <c r="AB87" s="1098"/>
      <c r="AC87" s="600"/>
      <c r="AD87" s="1056">
        <f t="shared" si="55"/>
        <v>0</v>
      </c>
      <c r="AE87" s="1063"/>
      <c r="AF87" s="747">
        <f t="shared" si="56"/>
        <v>0</v>
      </c>
      <c r="AG87" s="600"/>
      <c r="AH87" s="1056">
        <f t="shared" si="57"/>
        <v>0</v>
      </c>
      <c r="AI87" s="1070"/>
      <c r="AJ87" s="747">
        <f t="shared" si="58"/>
        <v>0</v>
      </c>
      <c r="AK87" s="1051"/>
      <c r="AL87" s="270">
        <v>0</v>
      </c>
      <c r="AM87" s="902"/>
      <c r="AN87" s="902">
        <v>2027</v>
      </c>
      <c r="AO87" s="18" t="str">
        <f t="shared" si="59"/>
        <v xml:space="preserve"> </v>
      </c>
      <c r="AP87" s="747" t="str">
        <f t="shared" si="60"/>
        <v xml:space="preserve"> </v>
      </c>
      <c r="AQ87" s="4" t="str">
        <f t="shared" si="61"/>
        <v xml:space="preserve"> </v>
      </c>
      <c r="AR87" s="747" t="str">
        <f t="shared" si="62"/>
        <v xml:space="preserve"> </v>
      </c>
      <c r="AS87" s="4" t="str">
        <f t="shared" si="63"/>
        <v xml:space="preserve"> </v>
      </c>
      <c r="AT87" s="747" t="str">
        <f t="shared" si="64"/>
        <v xml:space="preserve"> </v>
      </c>
      <c r="AU87" s="4" t="str">
        <f t="shared" si="65"/>
        <v xml:space="preserve"> </v>
      </c>
      <c r="AV87" s="747" t="str">
        <f t="shared" si="66"/>
        <v xml:space="preserve"> </v>
      </c>
      <c r="AW87" s="4" t="str">
        <f t="shared" si="67"/>
        <v xml:space="preserve"> </v>
      </c>
      <c r="AX87" s="747" t="str">
        <f t="shared" si="68"/>
        <v xml:space="preserve"> </v>
      </c>
      <c r="AY87" s="4" t="str">
        <f t="shared" si="69"/>
        <v xml:space="preserve"> </v>
      </c>
      <c r="AZ87" s="747" t="str">
        <f t="shared" si="70"/>
        <v xml:space="preserve"> </v>
      </c>
      <c r="BA87" s="4" t="str">
        <f t="shared" si="71"/>
        <v xml:space="preserve"> </v>
      </c>
      <c r="BB87" s="747" t="str">
        <f t="shared" si="72"/>
        <v xml:space="preserve"> </v>
      </c>
      <c r="BC87" s="4" t="str">
        <f t="shared" si="73"/>
        <v xml:space="preserve"> </v>
      </c>
      <c r="BD87" s="747" t="str">
        <f t="shared" si="74"/>
        <v xml:space="preserve"> </v>
      </c>
      <c r="BE87" s="4" t="str">
        <f t="shared" si="75"/>
        <v xml:space="preserve"> </v>
      </c>
      <c r="BF87" s="747" t="str">
        <f t="shared" si="76"/>
        <v xml:space="preserve"> </v>
      </c>
      <c r="BG87" s="4">
        <f t="shared" si="77"/>
        <v>0</v>
      </c>
      <c r="BH87" s="747">
        <f t="shared" si="78"/>
        <v>0</v>
      </c>
      <c r="BI87" s="4" t="str">
        <f t="shared" si="79"/>
        <v xml:space="preserve"> </v>
      </c>
      <c r="BJ87" s="747" t="str">
        <f t="shared" si="80"/>
        <v xml:space="preserve"> </v>
      </c>
      <c r="BK87" s="4" t="str">
        <f t="shared" si="81"/>
        <v xml:space="preserve"> </v>
      </c>
      <c r="BL87" s="747" t="str">
        <f t="shared" si="82"/>
        <v xml:space="preserve"> </v>
      </c>
      <c r="BM87" s="4" t="str">
        <f t="shared" si="83"/>
        <v xml:space="preserve"> </v>
      </c>
      <c r="BN87" s="747" t="str">
        <f t="shared" si="84"/>
        <v xml:space="preserve"> </v>
      </c>
      <c r="BO87" s="4" t="str">
        <f t="shared" si="85"/>
        <v xml:space="preserve"> </v>
      </c>
      <c r="BP87" s="747" t="str">
        <f t="shared" si="86"/>
        <v xml:space="preserve"> </v>
      </c>
      <c r="BQ87" s="4" t="str">
        <f t="shared" si="87"/>
        <v xml:space="preserve"> </v>
      </c>
      <c r="BR87" s="747" t="str">
        <f t="shared" si="88"/>
        <v xml:space="preserve"> </v>
      </c>
      <c r="BS87" s="133" t="s">
        <v>181</v>
      </c>
      <c r="BT87" s="133"/>
      <c r="BU87" s="389"/>
      <c r="BV87" s="389"/>
      <c r="BW87" s="389"/>
      <c r="BX87" s="389"/>
      <c r="BY87" s="389"/>
      <c r="BZ87" s="389"/>
      <c r="CA87" s="389"/>
      <c r="CB87" s="389"/>
      <c r="CC87" s="163">
        <f t="shared" si="89"/>
        <v>0</v>
      </c>
      <c r="CD87" s="389"/>
      <c r="CE87" s="389"/>
      <c r="CF87" s="389"/>
      <c r="CG87" s="389"/>
      <c r="CH87" s="389"/>
      <c r="CI87" s="389"/>
      <c r="CJ87" s="389"/>
      <c r="CK87" s="389"/>
      <c r="CL87" s="389"/>
      <c r="CM87" s="389"/>
      <c r="CN87" s="389"/>
      <c r="CO87" s="389"/>
      <c r="CP87" s="389"/>
      <c r="CQ87" s="389"/>
      <c r="CR87" s="389"/>
      <c r="CS87" s="389"/>
      <c r="CT87" s="389"/>
      <c r="CU87" s="389"/>
      <c r="CV87" s="389"/>
      <c r="CW87" s="389"/>
      <c r="CX87" s="389"/>
      <c r="CY87" s="389"/>
      <c r="CZ87" s="389"/>
      <c r="DA87" s="389"/>
      <c r="DB87" s="389"/>
      <c r="DC87" s="389"/>
      <c r="DD87" s="389"/>
      <c r="DE87" s="389"/>
      <c r="DF87" s="389"/>
      <c r="DG87" s="389"/>
      <c r="DH87" s="389"/>
      <c r="DI87" s="389"/>
      <c r="DJ87" s="389"/>
      <c r="DK87" s="389"/>
      <c r="DL87" s="389"/>
      <c r="DM87" s="389"/>
      <c r="DN87" s="389"/>
      <c r="DO87" s="389"/>
      <c r="DP87" s="389"/>
      <c r="DQ87" s="389"/>
      <c r="DR87" s="389"/>
      <c r="DS87" s="389"/>
      <c r="DT87" s="389"/>
      <c r="DU87" s="389"/>
      <c r="DV87" s="389"/>
      <c r="DW87" s="389"/>
      <c r="DX87" s="389"/>
      <c r="DY87" s="389"/>
      <c r="DZ87" s="389"/>
      <c r="EA87" s="389"/>
      <c r="EB87" s="389"/>
      <c r="EC87" s="389"/>
      <c r="ED87" s="389"/>
      <c r="EE87" s="389"/>
      <c r="EF87" s="389"/>
      <c r="EG87" s="389"/>
      <c r="EH87" s="389"/>
      <c r="EI87" s="389"/>
      <c r="EJ87" s="389"/>
      <c r="EK87" s="389"/>
      <c r="EL87" s="389"/>
      <c r="EM87" s="389"/>
      <c r="EN87" s="389"/>
      <c r="EO87" s="389"/>
      <c r="EP87" s="389"/>
      <c r="EQ87" s="389"/>
      <c r="ER87" s="389"/>
      <c r="ES87" s="389"/>
      <c r="ET87" s="389"/>
      <c r="EU87" s="389"/>
      <c r="EV87" s="389"/>
      <c r="EW87" s="389"/>
      <c r="EX87" s="389"/>
      <c r="EY87" s="389"/>
      <c r="EZ87" s="389"/>
      <c r="FA87" s="389"/>
      <c r="FB87" s="389"/>
      <c r="FC87" s="389"/>
      <c r="FD87" s="389"/>
      <c r="FE87" s="389"/>
      <c r="FF87" s="389"/>
      <c r="FG87" s="389"/>
      <c r="FH87" s="389"/>
      <c r="FI87" s="389"/>
      <c r="FJ87" s="389"/>
      <c r="FK87" s="389"/>
      <c r="FL87" s="389"/>
      <c r="FM87" s="389"/>
      <c r="FN87" s="389"/>
      <c r="FO87" s="389"/>
      <c r="FP87" s="389"/>
      <c r="FQ87" s="389"/>
      <c r="FR87" s="389"/>
      <c r="FS87" s="389"/>
      <c r="FT87" s="389"/>
      <c r="FU87" s="389"/>
      <c r="FV87" s="389"/>
      <c r="FW87" s="389"/>
      <c r="FX87" s="389"/>
      <c r="FY87" s="645" t="s">
        <v>889</v>
      </c>
      <c r="FZ87" s="646"/>
      <c r="GA87" s="646"/>
      <c r="GB87" s="646"/>
      <c r="GC87" s="646"/>
      <c r="GD87" s="646"/>
      <c r="GE87" s="646"/>
      <c r="GF87" s="646"/>
      <c r="GG87" s="646"/>
      <c r="GH87" s="646"/>
      <c r="GI87" s="646"/>
      <c r="GJ87" s="646"/>
      <c r="GK87" s="646"/>
      <c r="GL87" s="646"/>
      <c r="GM87" s="646"/>
      <c r="GN87" s="646"/>
      <c r="GO87" s="646"/>
      <c r="GP87" s="646"/>
      <c r="GQ87" s="646"/>
      <c r="GR87" s="646"/>
      <c r="GS87" s="646"/>
      <c r="GT87" s="646"/>
      <c r="GU87" s="646"/>
      <c r="GV87" s="646"/>
      <c r="GW87" s="646"/>
      <c r="GX87" s="646"/>
      <c r="GY87" s="646"/>
      <c r="GZ87" s="646"/>
      <c r="HA87" s="646"/>
      <c r="HB87" s="646"/>
      <c r="HC87" s="646"/>
      <c r="HD87" s="646"/>
      <c r="HE87" s="646"/>
      <c r="HF87" s="646"/>
      <c r="HG87" s="646"/>
      <c r="HH87" s="646"/>
      <c r="HI87" s="646"/>
      <c r="HJ87" s="646"/>
      <c r="HK87" s="646"/>
      <c r="HL87" s="646"/>
      <c r="HM87" s="646"/>
      <c r="HN87" s="646"/>
      <c r="HO87" s="646"/>
      <c r="HP87" s="646"/>
      <c r="HQ87" s="646"/>
      <c r="HR87" s="646"/>
      <c r="HS87" s="646"/>
      <c r="HT87" s="646"/>
      <c r="HU87" s="646"/>
      <c r="HV87" s="646"/>
      <c r="HW87" s="646"/>
      <c r="HX87" s="646"/>
      <c r="HY87" s="646"/>
      <c r="HZ87" s="646"/>
      <c r="IA87" s="646"/>
      <c r="IB87" s="647"/>
      <c r="IC87" s="646"/>
      <c r="ID87" s="646"/>
      <c r="IE87" s="646"/>
      <c r="IF87" s="646"/>
      <c r="IG87" s="646"/>
      <c r="IH87" s="646"/>
      <c r="II87" s="646"/>
      <c r="IJ87" s="646"/>
      <c r="IK87" s="646"/>
      <c r="IL87" s="646"/>
      <c r="IM87" s="646"/>
      <c r="IN87" s="646"/>
      <c r="IO87" s="646"/>
      <c r="IP87" s="646"/>
      <c r="IQ87" s="647"/>
      <c r="IR87" s="646"/>
      <c r="IS87" s="646"/>
      <c r="IT87" s="646"/>
      <c r="IU87" s="646"/>
      <c r="IV87" s="646"/>
      <c r="IW87" s="646"/>
      <c r="IX87" s="646"/>
      <c r="IY87" s="646"/>
      <c r="IZ87" s="646"/>
      <c r="JA87" s="646"/>
      <c r="JB87" s="646"/>
      <c r="JC87" s="646"/>
      <c r="JD87" s="646"/>
      <c r="JE87" s="646"/>
      <c r="JF87" s="646"/>
      <c r="JG87" s="646"/>
      <c r="JH87" s="646"/>
      <c r="JI87" s="646"/>
      <c r="JJ87" s="646"/>
      <c r="JK87" s="646"/>
      <c r="JL87" s="646"/>
      <c r="JM87" s="646"/>
      <c r="JN87" s="646"/>
      <c r="JO87" s="646"/>
      <c r="JP87" s="646"/>
      <c r="JQ87" s="646"/>
      <c r="JR87" s="646"/>
      <c r="JS87" s="646"/>
      <c r="JT87" s="646"/>
      <c r="JU87" s="646"/>
      <c r="JV87" s="646"/>
      <c r="JW87" s="649"/>
      <c r="JY87" s="225"/>
    </row>
    <row r="88" spans="1:287" ht="16" thickBot="1">
      <c r="A88" s="1508" t="s">
        <v>5</v>
      </c>
      <c r="B88" s="79">
        <f t="shared" si="52"/>
        <v>1</v>
      </c>
      <c r="C88" s="871" t="s">
        <v>59</v>
      </c>
      <c r="D88" s="489" t="s">
        <v>173</v>
      </c>
      <c r="E88" s="1129" t="s">
        <v>132</v>
      </c>
      <c r="F88" s="888">
        <v>0.27</v>
      </c>
      <c r="G88" s="120">
        <f t="shared" si="90"/>
        <v>60.139999999999993</v>
      </c>
      <c r="H88" s="46"/>
      <c r="I88" s="3">
        <v>0.27</v>
      </c>
      <c r="J88" s="29"/>
      <c r="K88" s="18"/>
      <c r="L88" s="5"/>
      <c r="M88" s="170">
        <v>4</v>
      </c>
      <c r="N88" s="71">
        <v>2</v>
      </c>
      <c r="O88" s="739">
        <v>3</v>
      </c>
      <c r="P88" s="1107">
        <f t="shared" si="51"/>
        <v>9</v>
      </c>
      <c r="Q88" s="1108">
        <f t="shared" si="48"/>
        <v>24</v>
      </c>
      <c r="R88" s="46"/>
      <c r="S88" s="3">
        <v>0.27</v>
      </c>
      <c r="T88" s="25"/>
      <c r="U88" s="219">
        <f t="shared" si="50"/>
        <v>20250</v>
      </c>
      <c r="V88" s="219" t="s">
        <v>642</v>
      </c>
      <c r="W88" s="1042">
        <f t="shared" si="91"/>
        <v>20250</v>
      </c>
      <c r="X88" s="537">
        <f t="shared" si="92"/>
        <v>4860</v>
      </c>
      <c r="Y88" s="538">
        <f t="shared" si="53"/>
        <v>500</v>
      </c>
      <c r="Z88" s="1090">
        <v>0</v>
      </c>
      <c r="AA88" s="1478">
        <f t="shared" si="93"/>
        <v>5328001.0865333322</v>
      </c>
      <c r="AB88" s="1098"/>
      <c r="AC88" s="600"/>
      <c r="AD88" s="1056">
        <f t="shared" si="55"/>
        <v>0</v>
      </c>
      <c r="AE88" s="1063">
        <v>0.25</v>
      </c>
      <c r="AF88" s="747">
        <f t="shared" si="56"/>
        <v>4860</v>
      </c>
      <c r="AG88" s="600"/>
      <c r="AH88" s="1056">
        <f t="shared" si="57"/>
        <v>0</v>
      </c>
      <c r="AI88" s="1070"/>
      <c r="AJ88" s="747">
        <f t="shared" si="58"/>
        <v>0</v>
      </c>
      <c r="AK88" s="1051"/>
      <c r="AL88" s="270">
        <v>0</v>
      </c>
      <c r="AM88" s="902">
        <v>2018</v>
      </c>
      <c r="AN88" s="902">
        <v>2027</v>
      </c>
      <c r="AO88" s="18" t="str">
        <f t="shared" si="59"/>
        <v xml:space="preserve"> </v>
      </c>
      <c r="AP88" s="747" t="str">
        <f t="shared" si="60"/>
        <v xml:space="preserve"> </v>
      </c>
      <c r="AQ88" s="4" t="str">
        <f t="shared" si="61"/>
        <v xml:space="preserve"> </v>
      </c>
      <c r="AR88" s="747" t="str">
        <f t="shared" si="62"/>
        <v xml:space="preserve"> </v>
      </c>
      <c r="AS88" s="4" t="str">
        <f t="shared" si="63"/>
        <v xml:space="preserve"> </v>
      </c>
      <c r="AT88" s="747" t="str">
        <f t="shared" si="64"/>
        <v xml:space="preserve"> </v>
      </c>
      <c r="AU88" s="4" t="str">
        <f t="shared" si="65"/>
        <v xml:space="preserve"> </v>
      </c>
      <c r="AV88" s="747" t="str">
        <f t="shared" si="66"/>
        <v xml:space="preserve"> </v>
      </c>
      <c r="AW88" s="4" t="str">
        <f t="shared" si="67"/>
        <v xml:space="preserve"> </v>
      </c>
      <c r="AX88" s="747" t="str">
        <f t="shared" si="68"/>
        <v xml:space="preserve"> </v>
      </c>
      <c r="AY88" s="4" t="str">
        <f t="shared" si="69"/>
        <v xml:space="preserve"> </v>
      </c>
      <c r="AZ88" s="747" t="str">
        <f t="shared" si="70"/>
        <v xml:space="preserve"> </v>
      </c>
      <c r="BA88" s="4" t="str">
        <f t="shared" si="71"/>
        <v xml:space="preserve"> </v>
      </c>
      <c r="BB88" s="747" t="str">
        <f t="shared" si="72"/>
        <v xml:space="preserve"> </v>
      </c>
      <c r="BC88" s="4" t="str">
        <f t="shared" si="73"/>
        <v xml:space="preserve"> </v>
      </c>
      <c r="BD88" s="747" t="str">
        <f t="shared" si="74"/>
        <v xml:space="preserve"> </v>
      </c>
      <c r="BE88" s="4" t="str">
        <f t="shared" si="75"/>
        <v xml:space="preserve"> </v>
      </c>
      <c r="BF88" s="747" t="str">
        <f t="shared" si="76"/>
        <v xml:space="preserve"> </v>
      </c>
      <c r="BG88" s="4">
        <f t="shared" si="77"/>
        <v>0.27</v>
      </c>
      <c r="BH88" s="747">
        <f t="shared" si="78"/>
        <v>0</v>
      </c>
      <c r="BI88" s="4" t="str">
        <f t="shared" si="79"/>
        <v xml:space="preserve"> </v>
      </c>
      <c r="BJ88" s="747" t="str">
        <f t="shared" si="80"/>
        <v xml:space="preserve"> </v>
      </c>
      <c r="BK88" s="4" t="str">
        <f t="shared" si="81"/>
        <v xml:space="preserve"> </v>
      </c>
      <c r="BL88" s="747" t="str">
        <f t="shared" si="82"/>
        <v xml:space="preserve"> </v>
      </c>
      <c r="BM88" s="4" t="str">
        <f t="shared" si="83"/>
        <v xml:space="preserve"> </v>
      </c>
      <c r="BN88" s="747" t="str">
        <f t="shared" si="84"/>
        <v xml:space="preserve"> </v>
      </c>
      <c r="BO88" s="4" t="str">
        <f t="shared" si="85"/>
        <v xml:space="preserve"> </v>
      </c>
      <c r="BP88" s="747" t="str">
        <f t="shared" si="86"/>
        <v xml:space="preserve"> </v>
      </c>
      <c r="BQ88" s="4" t="str">
        <f t="shared" si="87"/>
        <v xml:space="preserve"> </v>
      </c>
      <c r="BR88" s="747" t="str">
        <f t="shared" si="88"/>
        <v xml:space="preserve"> </v>
      </c>
      <c r="BS88" s="133"/>
      <c r="BT88" s="133"/>
      <c r="BU88" s="389"/>
      <c r="BV88" s="389"/>
      <c r="BW88" s="389"/>
      <c r="BX88" s="389"/>
      <c r="BY88" s="389"/>
      <c r="BZ88" s="389"/>
      <c r="CA88" s="389"/>
      <c r="CB88" s="389"/>
      <c r="CC88" s="163">
        <f t="shared" si="89"/>
        <v>0</v>
      </c>
      <c r="CD88" s="389"/>
      <c r="CE88" s="389"/>
      <c r="CF88" s="389"/>
      <c r="CG88" s="389"/>
      <c r="CH88" s="389"/>
      <c r="CI88" s="389"/>
      <c r="CJ88" s="389"/>
      <c r="CK88" s="389"/>
      <c r="CL88" s="389"/>
      <c r="CM88" s="389"/>
      <c r="CN88" s="389"/>
      <c r="CO88" s="389"/>
      <c r="CP88" s="389"/>
      <c r="CQ88" s="389"/>
      <c r="CR88" s="389"/>
      <c r="CS88" s="389"/>
      <c r="CT88" s="389"/>
      <c r="CU88" s="389"/>
      <c r="CV88" s="389"/>
      <c r="CW88" s="389"/>
      <c r="CX88" s="389"/>
      <c r="CY88" s="389"/>
      <c r="CZ88" s="389"/>
      <c r="DA88" s="389"/>
      <c r="DB88" s="389"/>
      <c r="DC88" s="389"/>
      <c r="DD88" s="389"/>
      <c r="DE88" s="389"/>
      <c r="DF88" s="389"/>
      <c r="DG88" s="389"/>
      <c r="DH88" s="389"/>
      <c r="DI88" s="389"/>
      <c r="DJ88" s="389"/>
      <c r="DK88" s="389"/>
      <c r="DL88" s="389"/>
      <c r="DM88" s="389"/>
      <c r="DN88" s="389"/>
      <c r="DO88" s="389"/>
      <c r="DP88" s="389"/>
      <c r="DQ88" s="389"/>
      <c r="DR88" s="389"/>
      <c r="DS88" s="389"/>
      <c r="DT88" s="389"/>
      <c r="DU88" s="389"/>
      <c r="DV88" s="389"/>
      <c r="DW88" s="389"/>
      <c r="DX88" s="389"/>
      <c r="DY88" s="389"/>
      <c r="DZ88" s="389"/>
      <c r="EA88" s="389"/>
      <c r="EB88" s="389"/>
      <c r="EC88" s="389"/>
      <c r="ED88" s="389"/>
      <c r="EE88" s="389"/>
      <c r="EF88" s="389"/>
      <c r="EG88" s="389"/>
      <c r="EH88" s="389"/>
      <c r="EI88" s="389"/>
      <c r="EJ88" s="389"/>
      <c r="EK88" s="389"/>
      <c r="EL88" s="389"/>
      <c r="EM88" s="389"/>
      <c r="EN88" s="389"/>
      <c r="EO88" s="389"/>
      <c r="EP88" s="389"/>
      <c r="EQ88" s="389"/>
      <c r="ER88" s="389"/>
      <c r="ES88" s="389"/>
      <c r="ET88" s="389"/>
      <c r="EU88" s="389"/>
      <c r="EV88" s="389"/>
      <c r="EW88" s="389"/>
      <c r="EX88" s="389"/>
      <c r="EY88" s="389"/>
      <c r="EZ88" s="389"/>
      <c r="FA88" s="389"/>
      <c r="FB88" s="389"/>
      <c r="FC88" s="389"/>
      <c r="FD88" s="389"/>
      <c r="FE88" s="389"/>
      <c r="FF88" s="389"/>
      <c r="FG88" s="389"/>
      <c r="FH88" s="389"/>
      <c r="FI88" s="389"/>
      <c r="FJ88" s="389"/>
      <c r="FK88" s="389"/>
      <c r="FL88" s="389"/>
      <c r="FM88" s="389"/>
      <c r="FN88" s="389"/>
      <c r="FO88" s="389"/>
      <c r="FP88" s="389"/>
      <c r="FQ88" s="389"/>
      <c r="FR88" s="389"/>
      <c r="FS88" s="389"/>
      <c r="FT88" s="389"/>
      <c r="FU88" s="389"/>
      <c r="FV88" s="389"/>
      <c r="FW88" s="389"/>
      <c r="FX88" s="389"/>
      <c r="FY88" s="1225" t="s">
        <v>476</v>
      </c>
      <c r="FZ88" s="1233">
        <v>178</v>
      </c>
      <c r="GA88" s="1233">
        <v>30289534</v>
      </c>
      <c r="GB88" s="1233">
        <v>55</v>
      </c>
      <c r="GC88" s="1233" t="s">
        <v>798</v>
      </c>
      <c r="GD88" s="1233">
        <v>20</v>
      </c>
      <c r="GE88" s="1233">
        <v>1979</v>
      </c>
      <c r="GF88" s="1233">
        <v>2</v>
      </c>
      <c r="GG88" s="1233" t="s">
        <v>148</v>
      </c>
      <c r="GH88" s="1233">
        <v>3</v>
      </c>
      <c r="GI88" s="1233">
        <v>2</v>
      </c>
      <c r="GJ88" s="1233" t="s">
        <v>148</v>
      </c>
      <c r="GK88" s="1233">
        <v>3</v>
      </c>
      <c r="GL88" s="1233" t="s">
        <v>781</v>
      </c>
      <c r="GM88" s="1233" t="s">
        <v>782</v>
      </c>
      <c r="GN88" s="1233">
        <v>66</v>
      </c>
      <c r="GO88" s="1233" t="s">
        <v>783</v>
      </c>
      <c r="GP88" s="1233">
        <v>0</v>
      </c>
      <c r="GQ88" s="1233">
        <v>0</v>
      </c>
      <c r="GR88" s="1233">
        <v>4</v>
      </c>
      <c r="GS88" s="1233">
        <v>2</v>
      </c>
      <c r="GT88" s="1233">
        <v>3</v>
      </c>
      <c r="GU88" s="1233" t="s">
        <v>783</v>
      </c>
      <c r="GV88" s="1233" t="s">
        <v>783</v>
      </c>
      <c r="GW88" s="1233" t="s">
        <v>783</v>
      </c>
      <c r="GX88" s="1233" t="s">
        <v>783</v>
      </c>
      <c r="GY88" s="1233" t="s">
        <v>783</v>
      </c>
      <c r="GZ88" s="1233">
        <v>1649</v>
      </c>
      <c r="HA88" s="1233">
        <v>0.28000000000000003</v>
      </c>
      <c r="HB88" s="1233">
        <v>5</v>
      </c>
      <c r="HC88" s="1233" t="s">
        <v>783</v>
      </c>
      <c r="HD88" s="1233" t="s">
        <v>782</v>
      </c>
      <c r="HE88" s="1233">
        <v>35</v>
      </c>
      <c r="HF88" s="1233" t="s">
        <v>783</v>
      </c>
      <c r="HG88" s="1233">
        <v>0</v>
      </c>
      <c r="HH88" s="1233" t="s">
        <v>783</v>
      </c>
      <c r="HI88" s="1233">
        <v>0</v>
      </c>
      <c r="HJ88" s="1233">
        <v>1</v>
      </c>
      <c r="HK88" s="1233">
        <v>45</v>
      </c>
      <c r="HL88" s="1233" t="s">
        <v>784</v>
      </c>
      <c r="HM88" s="1233" t="s">
        <v>785</v>
      </c>
      <c r="HN88" s="1233" t="s">
        <v>783</v>
      </c>
      <c r="HO88" s="1233" t="s">
        <v>783</v>
      </c>
      <c r="HP88" s="1233" t="s">
        <v>783</v>
      </c>
      <c r="HQ88" s="1233" t="s">
        <v>783</v>
      </c>
      <c r="HR88" s="1233" t="s">
        <v>783</v>
      </c>
      <c r="HS88" s="1233">
        <v>3980773</v>
      </c>
      <c r="HT88" s="1233" t="s">
        <v>783</v>
      </c>
      <c r="HU88" s="1233" t="s">
        <v>786</v>
      </c>
      <c r="HV88" s="1233" t="s">
        <v>787</v>
      </c>
      <c r="HW88" s="1233">
        <v>4</v>
      </c>
      <c r="HX88" s="1233">
        <v>2014</v>
      </c>
      <c r="HY88" s="1233">
        <v>63</v>
      </c>
      <c r="HZ88" s="1233">
        <v>0</v>
      </c>
      <c r="IA88" s="1233">
        <v>1478</v>
      </c>
      <c r="IB88" s="1241">
        <v>41697.500081018516</v>
      </c>
      <c r="IC88" s="1233" t="s">
        <v>788</v>
      </c>
      <c r="ID88" s="1233">
        <v>3976295</v>
      </c>
      <c r="IE88" s="1233">
        <v>2014</v>
      </c>
      <c r="IF88" s="1233">
        <v>1712</v>
      </c>
      <c r="IG88" s="1233" t="s">
        <v>783</v>
      </c>
      <c r="IH88" s="1233" t="s">
        <v>783</v>
      </c>
      <c r="II88" s="1233" t="s">
        <v>783</v>
      </c>
      <c r="IJ88" s="1233" t="s">
        <v>783</v>
      </c>
      <c r="IK88" s="1233" t="s">
        <v>783</v>
      </c>
      <c r="IL88" s="1233" t="s">
        <v>783</v>
      </c>
      <c r="IM88" s="1233" t="s">
        <v>783</v>
      </c>
      <c r="IN88" s="1233" t="s">
        <v>783</v>
      </c>
      <c r="IO88" s="1233" t="s">
        <v>783</v>
      </c>
      <c r="IP88" s="1233">
        <v>1649</v>
      </c>
      <c r="IQ88" s="1241">
        <v>37477.354571759257</v>
      </c>
      <c r="IR88" s="1233">
        <v>2</v>
      </c>
      <c r="IS88" s="1233" t="s">
        <v>793</v>
      </c>
      <c r="IT88" s="1233">
        <v>3</v>
      </c>
      <c r="IU88" s="1249">
        <v>41275</v>
      </c>
      <c r="IV88" s="1233" t="s">
        <v>783</v>
      </c>
      <c r="IW88" s="1233" t="s">
        <v>783</v>
      </c>
      <c r="IX88" s="1233" t="s">
        <v>783</v>
      </c>
      <c r="IY88" s="1233" t="s">
        <v>781</v>
      </c>
      <c r="IZ88" s="1233">
        <v>45</v>
      </c>
      <c r="JA88" s="1233" t="s">
        <v>789</v>
      </c>
      <c r="JB88" s="1233" t="s">
        <v>783</v>
      </c>
      <c r="JC88" s="1233" t="s">
        <v>783</v>
      </c>
      <c r="JD88" s="1233" t="s">
        <v>783</v>
      </c>
      <c r="JE88" s="1233">
        <v>329454</v>
      </c>
      <c r="JF88" s="1233" t="s">
        <v>783</v>
      </c>
      <c r="JG88" s="1233" t="s">
        <v>783</v>
      </c>
      <c r="JH88" s="1233" t="s">
        <v>804</v>
      </c>
      <c r="JI88" s="1233">
        <v>55</v>
      </c>
      <c r="JJ88" s="1233" t="s">
        <v>783</v>
      </c>
      <c r="JK88" s="1233" t="s">
        <v>783</v>
      </c>
      <c r="JL88" s="1233" t="s">
        <v>783</v>
      </c>
      <c r="JM88" s="1233" t="s">
        <v>790</v>
      </c>
      <c r="JN88" s="1233">
        <v>4</v>
      </c>
      <c r="JO88" s="1233">
        <v>3</v>
      </c>
      <c r="JP88" s="1233" t="s">
        <v>783</v>
      </c>
      <c r="JQ88" s="1233" t="s">
        <v>783</v>
      </c>
      <c r="JR88" s="1233" t="s">
        <v>783</v>
      </c>
      <c r="JS88" s="1233" t="s">
        <v>783</v>
      </c>
      <c r="JT88" s="1233" t="s">
        <v>783</v>
      </c>
      <c r="JU88" s="1233" t="s">
        <v>783</v>
      </c>
      <c r="JV88" s="1233" t="s">
        <v>915</v>
      </c>
      <c r="JW88" s="1257">
        <v>1506.416498</v>
      </c>
      <c r="JY88" s="371"/>
      <c r="JZ88" s="1492"/>
      <c r="KA88" s="1492"/>
    </row>
    <row r="89" spans="1:287" ht="16" thickBot="1">
      <c r="A89" s="1405" t="s">
        <v>5</v>
      </c>
      <c r="B89" s="79">
        <f t="shared" si="52"/>
        <v>4</v>
      </c>
      <c r="C89" s="1404" t="s">
        <v>43</v>
      </c>
      <c r="D89" s="489" t="s">
        <v>191</v>
      </c>
      <c r="E89" s="1129" t="s">
        <v>13</v>
      </c>
      <c r="F89" s="888">
        <v>1.31</v>
      </c>
      <c r="G89" s="120">
        <f t="shared" si="90"/>
        <v>61.449999999999996</v>
      </c>
      <c r="H89" s="51">
        <v>1.31</v>
      </c>
      <c r="I89" s="2"/>
      <c r="J89" s="29"/>
      <c r="K89" s="18"/>
      <c r="L89" s="5"/>
      <c r="M89" s="735">
        <v>1</v>
      </c>
      <c r="N89" s="75">
        <v>0.5</v>
      </c>
      <c r="O89" s="740">
        <v>5</v>
      </c>
      <c r="P89" s="1109">
        <f t="shared" si="51"/>
        <v>6.5</v>
      </c>
      <c r="Q89" s="1108">
        <f t="shared" si="48"/>
        <v>2.5</v>
      </c>
      <c r="R89" s="46">
        <v>1.31</v>
      </c>
      <c r="S89" s="547"/>
      <c r="T89" s="25"/>
      <c r="U89" s="219">
        <v>0</v>
      </c>
      <c r="V89" s="219" t="s">
        <v>642</v>
      </c>
      <c r="W89" s="1042">
        <f t="shared" si="91"/>
        <v>0</v>
      </c>
      <c r="X89" s="537">
        <f t="shared" si="92"/>
        <v>0</v>
      </c>
      <c r="Y89" s="538">
        <f t="shared" si="53"/>
        <v>0</v>
      </c>
      <c r="Z89" s="1090">
        <f>IF(R89+(S89+T89)=0,0,(X89+W89+Y89))</f>
        <v>0</v>
      </c>
      <c r="AA89" s="1475">
        <f t="shared" si="93"/>
        <v>5328001.0865333322</v>
      </c>
      <c r="AB89" s="1098"/>
      <c r="AC89" s="600"/>
      <c r="AD89" s="1056">
        <f t="shared" si="55"/>
        <v>0</v>
      </c>
      <c r="AE89" s="1063"/>
      <c r="AF89" s="747">
        <f t="shared" si="56"/>
        <v>0</v>
      </c>
      <c r="AG89" s="600"/>
      <c r="AH89" s="1056">
        <f t="shared" si="57"/>
        <v>0</v>
      </c>
      <c r="AI89" s="1070"/>
      <c r="AJ89" s="747">
        <f t="shared" si="58"/>
        <v>0</v>
      </c>
      <c r="AK89" s="1051"/>
      <c r="AL89" s="270">
        <v>0</v>
      </c>
      <c r="AM89" s="902"/>
      <c r="AN89" s="902">
        <v>2027</v>
      </c>
      <c r="AO89" s="18" t="str">
        <f t="shared" si="59"/>
        <v xml:space="preserve"> </v>
      </c>
      <c r="AP89" s="747" t="str">
        <f t="shared" si="60"/>
        <v xml:space="preserve"> </v>
      </c>
      <c r="AQ89" s="4" t="str">
        <f t="shared" si="61"/>
        <v xml:space="preserve"> </v>
      </c>
      <c r="AR89" s="747" t="str">
        <f t="shared" si="62"/>
        <v xml:space="preserve"> </v>
      </c>
      <c r="AS89" s="4" t="str">
        <f t="shared" si="63"/>
        <v xml:space="preserve"> </v>
      </c>
      <c r="AT89" s="747" t="str">
        <f t="shared" si="64"/>
        <v xml:space="preserve"> </v>
      </c>
      <c r="AU89" s="4" t="str">
        <f t="shared" si="65"/>
        <v xml:space="preserve"> </v>
      </c>
      <c r="AV89" s="747" t="str">
        <f t="shared" si="66"/>
        <v xml:space="preserve"> </v>
      </c>
      <c r="AW89" s="4" t="str">
        <f t="shared" si="67"/>
        <v xml:space="preserve"> </v>
      </c>
      <c r="AX89" s="747" t="str">
        <f t="shared" si="68"/>
        <v xml:space="preserve"> </v>
      </c>
      <c r="AY89" s="4" t="str">
        <f t="shared" si="69"/>
        <v xml:space="preserve"> </v>
      </c>
      <c r="AZ89" s="747" t="str">
        <f t="shared" si="70"/>
        <v xml:space="preserve"> </v>
      </c>
      <c r="BA89" s="4" t="str">
        <f t="shared" si="71"/>
        <v xml:space="preserve"> </v>
      </c>
      <c r="BB89" s="747" t="str">
        <f t="shared" si="72"/>
        <v xml:space="preserve"> </v>
      </c>
      <c r="BC89" s="4" t="str">
        <f t="shared" si="73"/>
        <v xml:space="preserve"> </v>
      </c>
      <c r="BD89" s="747" t="str">
        <f t="shared" si="74"/>
        <v xml:space="preserve"> </v>
      </c>
      <c r="BE89" s="4" t="str">
        <f t="shared" si="75"/>
        <v xml:space="preserve"> </v>
      </c>
      <c r="BF89" s="747" t="str">
        <f t="shared" si="76"/>
        <v xml:space="preserve"> </v>
      </c>
      <c r="BG89" s="4">
        <f t="shared" si="77"/>
        <v>0</v>
      </c>
      <c r="BH89" s="747">
        <f t="shared" si="78"/>
        <v>0</v>
      </c>
      <c r="BI89" s="4" t="str">
        <f t="shared" si="79"/>
        <v xml:space="preserve"> </v>
      </c>
      <c r="BJ89" s="747" t="str">
        <f t="shared" si="80"/>
        <v xml:space="preserve"> </v>
      </c>
      <c r="BK89" s="4" t="str">
        <f t="shared" si="81"/>
        <v xml:space="preserve"> </v>
      </c>
      <c r="BL89" s="747" t="str">
        <f t="shared" si="82"/>
        <v xml:space="preserve"> </v>
      </c>
      <c r="BM89" s="4" t="str">
        <f t="shared" si="83"/>
        <v xml:space="preserve"> </v>
      </c>
      <c r="BN89" s="747" t="str">
        <f t="shared" si="84"/>
        <v xml:space="preserve"> </v>
      </c>
      <c r="BO89" s="4" t="str">
        <f t="shared" si="85"/>
        <v xml:space="preserve"> </v>
      </c>
      <c r="BP89" s="747" t="str">
        <f t="shared" si="86"/>
        <v xml:space="preserve"> </v>
      </c>
      <c r="BQ89" s="4" t="str">
        <f t="shared" si="87"/>
        <v xml:space="preserve"> </v>
      </c>
      <c r="BR89" s="747" t="str">
        <f t="shared" si="88"/>
        <v xml:space="preserve"> </v>
      </c>
      <c r="BS89" s="133"/>
      <c r="BT89" s="133"/>
      <c r="BU89" s="389"/>
      <c r="BV89" s="389"/>
      <c r="BW89" s="389"/>
      <c r="BX89" s="389"/>
      <c r="BY89" s="389"/>
      <c r="BZ89" s="389"/>
      <c r="CA89" s="389"/>
      <c r="CB89" s="389"/>
      <c r="CC89" s="163">
        <f t="shared" si="89"/>
        <v>0</v>
      </c>
      <c r="CD89" s="389"/>
      <c r="CE89" s="389"/>
      <c r="CF89" s="725"/>
      <c r="CG89" s="725"/>
      <c r="CH89" s="725"/>
      <c r="CI89" s="725"/>
      <c r="CJ89" s="725"/>
      <c r="CK89" s="725"/>
      <c r="CL89" s="725"/>
      <c r="CM89" s="725"/>
      <c r="CN89" s="725"/>
      <c r="CO89" s="725"/>
      <c r="CP89" s="725"/>
      <c r="CQ89" s="725"/>
      <c r="CR89" s="725"/>
      <c r="CS89" s="725"/>
      <c r="CT89" s="725"/>
      <c r="CU89" s="725"/>
      <c r="CV89" s="725"/>
      <c r="CW89" s="725"/>
      <c r="CX89" s="725"/>
      <c r="CY89" s="725"/>
      <c r="CZ89" s="725"/>
      <c r="DA89" s="725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389"/>
      <c r="DN89" s="389"/>
      <c r="DO89" s="389"/>
      <c r="DP89" s="389"/>
      <c r="DQ89" s="389"/>
      <c r="DR89" s="389"/>
      <c r="DS89" s="389"/>
      <c r="DT89" s="389"/>
      <c r="DU89" s="389"/>
      <c r="DV89" s="389"/>
      <c r="DW89" s="389"/>
      <c r="DX89" s="389"/>
      <c r="DY89" s="389"/>
      <c r="DZ89" s="389"/>
      <c r="EA89" s="389"/>
      <c r="EB89" s="389"/>
      <c r="EC89" s="389"/>
      <c r="ED89" s="389"/>
      <c r="EE89" s="389"/>
      <c r="EF89" s="389"/>
      <c r="EG89" s="389"/>
      <c r="EH89" s="389"/>
      <c r="EI89" s="389"/>
      <c r="EJ89" s="389"/>
      <c r="EK89" s="389"/>
      <c r="EL89" s="389"/>
      <c r="EM89" s="389"/>
      <c r="EN89" s="389"/>
      <c r="EO89" s="389"/>
      <c r="EP89" s="389"/>
      <c r="EQ89" s="389"/>
      <c r="ER89" s="389"/>
      <c r="ES89" s="389"/>
      <c r="ET89" s="389"/>
      <c r="EU89" s="389"/>
      <c r="EV89" s="389"/>
      <c r="EW89" s="389"/>
      <c r="EX89" s="389"/>
      <c r="EY89" s="389"/>
      <c r="EZ89" s="389"/>
      <c r="FA89" s="389"/>
      <c r="FB89" s="389"/>
      <c r="FC89" s="389"/>
      <c r="FD89" s="389"/>
      <c r="FE89" s="389"/>
      <c r="FF89" s="389"/>
      <c r="FG89" s="389"/>
      <c r="FH89" s="389"/>
      <c r="FI89" s="389"/>
      <c r="FJ89" s="389"/>
      <c r="FK89" s="389"/>
      <c r="FL89" s="389"/>
      <c r="FM89" s="389"/>
      <c r="FN89" s="389"/>
      <c r="FO89" s="389"/>
      <c r="FP89" s="389"/>
      <c r="FQ89" s="389"/>
      <c r="FR89" s="389"/>
      <c r="FS89" s="389"/>
      <c r="FT89" s="389"/>
      <c r="FU89" s="389"/>
      <c r="FV89" s="389"/>
      <c r="FW89" s="389"/>
      <c r="FX89" s="389"/>
      <c r="FY89" s="655" t="s">
        <v>476</v>
      </c>
      <c r="FZ89" s="656">
        <v>228</v>
      </c>
      <c r="GA89" s="656">
        <v>30289532</v>
      </c>
      <c r="GB89" s="656">
        <v>55</v>
      </c>
      <c r="GC89" s="656" t="s">
        <v>798</v>
      </c>
      <c r="GD89" s="656">
        <v>20</v>
      </c>
      <c r="GE89" s="656">
        <v>1979</v>
      </c>
      <c r="GF89" s="656">
        <v>2</v>
      </c>
      <c r="GG89" s="656" t="s">
        <v>148</v>
      </c>
      <c r="GH89" s="656">
        <v>3</v>
      </c>
      <c r="GI89" s="656">
        <v>2</v>
      </c>
      <c r="GJ89" s="656" t="s">
        <v>148</v>
      </c>
      <c r="GK89" s="656">
        <v>3</v>
      </c>
      <c r="GL89" s="656" t="s">
        <v>781</v>
      </c>
      <c r="GM89" s="656" t="s">
        <v>782</v>
      </c>
      <c r="GN89" s="656">
        <v>66</v>
      </c>
      <c r="GO89" s="656" t="s">
        <v>783</v>
      </c>
      <c r="GP89" s="656">
        <v>0</v>
      </c>
      <c r="GQ89" s="656">
        <v>0</v>
      </c>
      <c r="GR89" s="656">
        <v>4</v>
      </c>
      <c r="GS89" s="656">
        <v>2</v>
      </c>
      <c r="GT89" s="656">
        <v>3</v>
      </c>
      <c r="GU89" s="656" t="s">
        <v>783</v>
      </c>
      <c r="GV89" s="656" t="s">
        <v>783</v>
      </c>
      <c r="GW89" s="656" t="s">
        <v>783</v>
      </c>
      <c r="GX89" s="656" t="s">
        <v>783</v>
      </c>
      <c r="GY89" s="656" t="s">
        <v>783</v>
      </c>
      <c r="GZ89" s="656">
        <v>1649</v>
      </c>
      <c r="HA89" s="656">
        <v>0.35</v>
      </c>
      <c r="HB89" s="656">
        <v>5</v>
      </c>
      <c r="HC89" s="656" t="s">
        <v>783</v>
      </c>
      <c r="HD89" s="656" t="s">
        <v>782</v>
      </c>
      <c r="HE89" s="656">
        <v>35</v>
      </c>
      <c r="HF89" s="656" t="s">
        <v>783</v>
      </c>
      <c r="HG89" s="656">
        <v>0</v>
      </c>
      <c r="HH89" s="656" t="s">
        <v>783</v>
      </c>
      <c r="HI89" s="656">
        <v>0</v>
      </c>
      <c r="HJ89" s="656">
        <v>1</v>
      </c>
      <c r="HK89" s="656">
        <v>45</v>
      </c>
      <c r="HL89" s="656" t="s">
        <v>784</v>
      </c>
      <c r="HM89" s="656" t="s">
        <v>785</v>
      </c>
      <c r="HN89" s="656" t="s">
        <v>783</v>
      </c>
      <c r="HO89" s="656" t="s">
        <v>783</v>
      </c>
      <c r="HP89" s="656" t="s">
        <v>783</v>
      </c>
      <c r="HQ89" s="656" t="s">
        <v>783</v>
      </c>
      <c r="HR89" s="656" t="s">
        <v>783</v>
      </c>
      <c r="HS89" s="656">
        <v>3980772</v>
      </c>
      <c r="HT89" s="656" t="s">
        <v>783</v>
      </c>
      <c r="HU89" s="656" t="s">
        <v>786</v>
      </c>
      <c r="HV89" s="656" t="s">
        <v>787</v>
      </c>
      <c r="HW89" s="656">
        <v>4</v>
      </c>
      <c r="HX89" s="656">
        <v>2014</v>
      </c>
      <c r="HY89" s="656">
        <v>63</v>
      </c>
      <c r="HZ89" s="656">
        <v>0</v>
      </c>
      <c r="IA89" s="656">
        <v>1848</v>
      </c>
      <c r="IB89" s="657">
        <v>41697.500081018516</v>
      </c>
      <c r="IC89" s="656" t="s">
        <v>788</v>
      </c>
      <c r="ID89" s="656">
        <v>3976294</v>
      </c>
      <c r="IE89" s="656">
        <v>2014</v>
      </c>
      <c r="IF89" s="656">
        <v>1712</v>
      </c>
      <c r="IG89" s="656" t="s">
        <v>783</v>
      </c>
      <c r="IH89" s="656" t="s">
        <v>783</v>
      </c>
      <c r="II89" s="656" t="s">
        <v>783</v>
      </c>
      <c r="IJ89" s="656" t="s">
        <v>783</v>
      </c>
      <c r="IK89" s="656" t="s">
        <v>783</v>
      </c>
      <c r="IL89" s="656" t="s">
        <v>783</v>
      </c>
      <c r="IM89" s="656" t="s">
        <v>783</v>
      </c>
      <c r="IN89" s="656" t="s">
        <v>783</v>
      </c>
      <c r="IO89" s="656" t="s">
        <v>783</v>
      </c>
      <c r="IP89" s="656">
        <v>1649</v>
      </c>
      <c r="IQ89" s="657">
        <v>37477.354571759257</v>
      </c>
      <c r="IR89" s="656">
        <v>2</v>
      </c>
      <c r="IS89" s="656" t="s">
        <v>793</v>
      </c>
      <c r="IT89" s="656">
        <v>3</v>
      </c>
      <c r="IU89" s="658">
        <v>41275</v>
      </c>
      <c r="IV89" s="656" t="s">
        <v>783</v>
      </c>
      <c r="IW89" s="656" t="s">
        <v>783</v>
      </c>
      <c r="IX89" s="656" t="s">
        <v>783</v>
      </c>
      <c r="IY89" s="656" t="s">
        <v>781</v>
      </c>
      <c r="IZ89" s="656">
        <v>45</v>
      </c>
      <c r="JA89" s="656" t="s">
        <v>789</v>
      </c>
      <c r="JB89" s="656" t="s">
        <v>783</v>
      </c>
      <c r="JC89" s="656" t="s">
        <v>783</v>
      </c>
      <c r="JD89" s="656" t="s">
        <v>783</v>
      </c>
      <c r="JE89" s="656">
        <v>329454</v>
      </c>
      <c r="JF89" s="656" t="s">
        <v>783</v>
      </c>
      <c r="JG89" s="656" t="s">
        <v>783</v>
      </c>
      <c r="JH89" s="656" t="s">
        <v>804</v>
      </c>
      <c r="JI89" s="656">
        <v>55</v>
      </c>
      <c r="JJ89" s="656" t="s">
        <v>783</v>
      </c>
      <c r="JK89" s="656" t="s">
        <v>783</v>
      </c>
      <c r="JL89" s="656" t="s">
        <v>783</v>
      </c>
      <c r="JM89" s="656" t="s">
        <v>790</v>
      </c>
      <c r="JN89" s="656">
        <v>4</v>
      </c>
      <c r="JO89" s="656">
        <v>3</v>
      </c>
      <c r="JP89" s="656" t="s">
        <v>783</v>
      </c>
      <c r="JQ89" s="656" t="s">
        <v>783</v>
      </c>
      <c r="JR89" s="656" t="s">
        <v>783</v>
      </c>
      <c r="JS89" s="656" t="s">
        <v>783</v>
      </c>
      <c r="JT89" s="656" t="s">
        <v>783</v>
      </c>
      <c r="JU89" s="656" t="s">
        <v>783</v>
      </c>
      <c r="JV89" s="656" t="s">
        <v>916</v>
      </c>
      <c r="JW89" s="659">
        <v>1827.008566</v>
      </c>
      <c r="JX89">
        <f>SUM(JW88:JW89)</f>
        <v>3333.425064</v>
      </c>
      <c r="JY89" s="225">
        <v>0.63133050454545458</v>
      </c>
      <c r="JZ89" s="1492"/>
    </row>
    <row r="90" spans="1:287" ht="16" thickBot="1">
      <c r="A90" s="905" t="s">
        <v>5</v>
      </c>
      <c r="B90" s="79">
        <f t="shared" si="52"/>
        <v>4</v>
      </c>
      <c r="C90" s="1404" t="s">
        <v>84</v>
      </c>
      <c r="D90" s="489" t="s">
        <v>162</v>
      </c>
      <c r="E90" s="1129" t="s">
        <v>158</v>
      </c>
      <c r="F90" s="888">
        <v>0.35</v>
      </c>
      <c r="G90" s="120">
        <f t="shared" si="90"/>
        <v>61.8</v>
      </c>
      <c r="H90" s="49">
        <v>0.35</v>
      </c>
      <c r="I90" s="2"/>
      <c r="J90" s="29"/>
      <c r="K90" s="18"/>
      <c r="L90" s="5"/>
      <c r="M90" s="170">
        <v>1</v>
      </c>
      <c r="N90" s="71">
        <v>1</v>
      </c>
      <c r="O90" s="739">
        <v>2</v>
      </c>
      <c r="P90" s="1107">
        <f t="shared" si="51"/>
        <v>4</v>
      </c>
      <c r="Q90" s="1108">
        <f t="shared" si="48"/>
        <v>2</v>
      </c>
      <c r="R90" s="30">
        <v>0.35</v>
      </c>
      <c r="S90" s="3"/>
      <c r="T90" s="25"/>
      <c r="U90" s="219">
        <v>0</v>
      </c>
      <c r="V90" s="219" t="s">
        <v>642</v>
      </c>
      <c r="W90" s="1042">
        <f t="shared" si="91"/>
        <v>0</v>
      </c>
      <c r="X90" s="537">
        <f t="shared" si="92"/>
        <v>0</v>
      </c>
      <c r="Y90" s="538">
        <f t="shared" si="53"/>
        <v>0</v>
      </c>
      <c r="Z90" s="1090">
        <f>IF(R90+(S90+T90)=0,0,(X90+W90+Y90))</f>
        <v>0</v>
      </c>
      <c r="AA90" s="1475">
        <f t="shared" si="93"/>
        <v>5328001.0865333322</v>
      </c>
      <c r="AB90" s="1098"/>
      <c r="AC90" s="600"/>
      <c r="AD90" s="1056">
        <f t="shared" si="55"/>
        <v>0</v>
      </c>
      <c r="AE90" s="1063"/>
      <c r="AF90" s="747">
        <f t="shared" si="56"/>
        <v>0</v>
      </c>
      <c r="AG90" s="600"/>
      <c r="AH90" s="1056">
        <f t="shared" si="57"/>
        <v>0</v>
      </c>
      <c r="AI90" s="1070"/>
      <c r="AJ90" s="747">
        <f t="shared" si="58"/>
        <v>0</v>
      </c>
      <c r="AK90" s="1051"/>
      <c r="AL90" s="270">
        <v>0</v>
      </c>
      <c r="AM90" s="902"/>
      <c r="AN90" s="902">
        <v>2027</v>
      </c>
      <c r="AO90" s="18" t="str">
        <f t="shared" si="59"/>
        <v xml:space="preserve"> </v>
      </c>
      <c r="AP90" s="747" t="str">
        <f t="shared" si="60"/>
        <v xml:space="preserve"> </v>
      </c>
      <c r="AQ90" s="4" t="str">
        <f t="shared" si="61"/>
        <v xml:space="preserve"> </v>
      </c>
      <c r="AR90" s="747" t="str">
        <f t="shared" si="62"/>
        <v xml:space="preserve"> </v>
      </c>
      <c r="AS90" s="4" t="str">
        <f t="shared" si="63"/>
        <v xml:space="preserve"> </v>
      </c>
      <c r="AT90" s="747" t="str">
        <f t="shared" si="64"/>
        <v xml:space="preserve"> </v>
      </c>
      <c r="AU90" s="4" t="str">
        <f t="shared" si="65"/>
        <v xml:space="preserve"> </v>
      </c>
      <c r="AV90" s="747" t="str">
        <f t="shared" si="66"/>
        <v xml:space="preserve"> </v>
      </c>
      <c r="AW90" s="4" t="str">
        <f t="shared" si="67"/>
        <v xml:space="preserve"> </v>
      </c>
      <c r="AX90" s="747" t="str">
        <f t="shared" si="68"/>
        <v xml:space="preserve"> </v>
      </c>
      <c r="AY90" s="4" t="str">
        <f t="shared" si="69"/>
        <v xml:space="preserve"> </v>
      </c>
      <c r="AZ90" s="747" t="str">
        <f t="shared" si="70"/>
        <v xml:space="preserve"> </v>
      </c>
      <c r="BA90" s="4" t="str">
        <f t="shared" si="71"/>
        <v xml:space="preserve"> </v>
      </c>
      <c r="BB90" s="747" t="str">
        <f t="shared" si="72"/>
        <v xml:space="preserve"> </v>
      </c>
      <c r="BC90" s="4" t="str">
        <f t="shared" si="73"/>
        <v xml:space="preserve"> </v>
      </c>
      <c r="BD90" s="747" t="str">
        <f t="shared" si="74"/>
        <v xml:space="preserve"> </v>
      </c>
      <c r="BE90" s="4" t="str">
        <f t="shared" si="75"/>
        <v xml:space="preserve"> </v>
      </c>
      <c r="BF90" s="747" t="str">
        <f t="shared" si="76"/>
        <v xml:space="preserve"> </v>
      </c>
      <c r="BG90" s="4">
        <f t="shared" si="77"/>
        <v>0</v>
      </c>
      <c r="BH90" s="747">
        <f t="shared" si="78"/>
        <v>0</v>
      </c>
      <c r="BI90" s="4" t="str">
        <f t="shared" si="79"/>
        <v xml:space="preserve"> </v>
      </c>
      <c r="BJ90" s="747" t="str">
        <f t="shared" si="80"/>
        <v xml:space="preserve"> </v>
      </c>
      <c r="BK90" s="4" t="str">
        <f t="shared" si="81"/>
        <v xml:space="preserve"> </v>
      </c>
      <c r="BL90" s="747" t="str">
        <f t="shared" si="82"/>
        <v xml:space="preserve"> </v>
      </c>
      <c r="BM90" s="4" t="str">
        <f t="shared" si="83"/>
        <v xml:space="preserve"> </v>
      </c>
      <c r="BN90" s="747" t="str">
        <f t="shared" si="84"/>
        <v xml:space="preserve"> </v>
      </c>
      <c r="BO90" s="4" t="str">
        <f t="shared" si="85"/>
        <v xml:space="preserve"> </v>
      </c>
      <c r="BP90" s="747" t="str">
        <f t="shared" si="86"/>
        <v xml:space="preserve"> </v>
      </c>
      <c r="BQ90" s="4" t="str">
        <f t="shared" si="87"/>
        <v xml:space="preserve"> </v>
      </c>
      <c r="BR90" s="747" t="str">
        <f t="shared" si="88"/>
        <v xml:space="preserve"> </v>
      </c>
      <c r="BS90" s="133"/>
      <c r="BT90" s="133"/>
      <c r="BU90" s="389"/>
      <c r="BV90" s="389"/>
      <c r="BW90" s="389"/>
      <c r="BX90" s="389"/>
      <c r="BY90" s="389"/>
      <c r="BZ90" s="389"/>
      <c r="CA90" s="389"/>
      <c r="CB90" s="389"/>
      <c r="CC90" s="163">
        <f t="shared" si="89"/>
        <v>0</v>
      </c>
      <c r="CD90" s="389"/>
      <c r="CE90" s="389"/>
      <c r="CF90" s="389"/>
      <c r="CG90" s="389"/>
      <c r="CH90" s="389"/>
      <c r="CI90" s="389"/>
      <c r="CJ90" s="389"/>
      <c r="CK90" s="389"/>
      <c r="CL90" s="389"/>
      <c r="CM90" s="389"/>
      <c r="CN90" s="389"/>
      <c r="CO90" s="389"/>
      <c r="CP90" s="389"/>
      <c r="CQ90" s="389"/>
      <c r="CR90" s="389"/>
      <c r="CS90" s="389"/>
      <c r="CT90" s="389"/>
      <c r="CU90" s="389"/>
      <c r="CV90" s="389"/>
      <c r="CW90" s="389"/>
      <c r="CX90" s="389"/>
      <c r="CY90" s="389"/>
      <c r="CZ90" s="389"/>
      <c r="DA90" s="389"/>
      <c r="DB90" s="389"/>
      <c r="DC90" s="389"/>
      <c r="DD90" s="389"/>
      <c r="DE90" s="389"/>
      <c r="DF90" s="389"/>
      <c r="DG90" s="389"/>
      <c r="DH90" s="389"/>
      <c r="DI90" s="389"/>
      <c r="DJ90" s="389"/>
      <c r="DK90" s="389"/>
      <c r="DL90" s="389"/>
      <c r="DM90" s="389"/>
      <c r="DN90" s="389"/>
      <c r="DO90" s="389"/>
      <c r="DP90" s="389"/>
      <c r="DQ90" s="389"/>
      <c r="DR90" s="389"/>
      <c r="DS90" s="389"/>
      <c r="DT90" s="389"/>
      <c r="DU90" s="389"/>
      <c r="DV90" s="389"/>
      <c r="DW90" s="389"/>
      <c r="DX90" s="389"/>
      <c r="DY90" s="389"/>
      <c r="DZ90" s="389"/>
      <c r="EA90" s="389"/>
      <c r="EB90" s="389"/>
      <c r="EC90" s="389"/>
      <c r="ED90" s="389"/>
      <c r="EE90" s="389"/>
      <c r="EF90" s="389"/>
      <c r="EG90" s="389"/>
      <c r="EH90" s="389"/>
      <c r="EI90" s="389"/>
      <c r="EJ90" s="389"/>
      <c r="EK90" s="389"/>
      <c r="EL90" s="389"/>
      <c r="EM90" s="389"/>
      <c r="EN90" s="389"/>
      <c r="EO90" s="389"/>
      <c r="EP90" s="389"/>
      <c r="EQ90" s="389"/>
      <c r="ER90" s="389"/>
      <c r="ES90" s="389"/>
      <c r="ET90" s="389"/>
      <c r="EU90" s="389"/>
      <c r="EV90" s="389"/>
      <c r="EW90" s="389"/>
      <c r="EX90" s="389"/>
      <c r="EY90" s="389"/>
      <c r="EZ90" s="389"/>
      <c r="FA90" s="389"/>
      <c r="FB90" s="389"/>
      <c r="FC90" s="389"/>
      <c r="FD90" s="389"/>
      <c r="FE90" s="389"/>
      <c r="FF90" s="389"/>
      <c r="FG90" s="389"/>
      <c r="FH90" s="389"/>
      <c r="FI90" s="389"/>
      <c r="FJ90" s="389"/>
      <c r="FK90" s="389"/>
      <c r="FL90" s="389"/>
      <c r="FM90" s="389"/>
      <c r="FN90" s="389"/>
      <c r="FO90" s="389"/>
      <c r="FP90" s="389"/>
      <c r="FQ90" s="389"/>
      <c r="FR90" s="389"/>
      <c r="FS90" s="389"/>
      <c r="FT90" s="389"/>
      <c r="FU90" s="389"/>
      <c r="FV90" s="389"/>
      <c r="FW90" s="389"/>
      <c r="FX90" s="389"/>
      <c r="FY90" s="1226" t="s">
        <v>308</v>
      </c>
      <c r="FZ90" s="1234">
        <v>82</v>
      </c>
      <c r="GA90" s="1234">
        <v>30289359</v>
      </c>
      <c r="GB90" s="1234" t="s">
        <v>783</v>
      </c>
      <c r="GC90" s="1234"/>
      <c r="GD90" s="1234" t="s">
        <v>783</v>
      </c>
      <c r="GE90" s="1234" t="s">
        <v>783</v>
      </c>
      <c r="GF90" s="1234" t="s">
        <v>783</v>
      </c>
      <c r="GG90" s="1234"/>
      <c r="GH90" s="1234" t="s">
        <v>783</v>
      </c>
      <c r="GI90" s="1234" t="s">
        <v>783</v>
      </c>
      <c r="GJ90" s="1234"/>
      <c r="GK90" s="1234" t="s">
        <v>783</v>
      </c>
      <c r="GL90" s="1234" t="s">
        <v>781</v>
      </c>
      <c r="GM90" s="1234" t="s">
        <v>783</v>
      </c>
      <c r="GN90" s="1234" t="s">
        <v>783</v>
      </c>
      <c r="GO90" s="1234" t="s">
        <v>783</v>
      </c>
      <c r="GP90" s="1234" t="s">
        <v>783</v>
      </c>
      <c r="GQ90" s="1234" t="s">
        <v>783</v>
      </c>
      <c r="GR90" s="1234" t="s">
        <v>783</v>
      </c>
      <c r="GS90" s="1234" t="s">
        <v>783</v>
      </c>
      <c r="GT90" s="1234" t="s">
        <v>783</v>
      </c>
      <c r="GU90" s="1234" t="s">
        <v>783</v>
      </c>
      <c r="GV90" s="1234" t="s">
        <v>783</v>
      </c>
      <c r="GW90" s="1234" t="s">
        <v>783</v>
      </c>
      <c r="GX90" s="1234" t="s">
        <v>783</v>
      </c>
      <c r="GY90" s="1234" t="s">
        <v>783</v>
      </c>
      <c r="GZ90" s="1234">
        <v>1649</v>
      </c>
      <c r="HA90" s="1234">
        <v>0</v>
      </c>
      <c r="HB90" s="1234">
        <v>9</v>
      </c>
      <c r="HC90" s="1234" t="s">
        <v>783</v>
      </c>
      <c r="HD90" s="1234" t="s">
        <v>783</v>
      </c>
      <c r="HE90" s="1234" t="s">
        <v>783</v>
      </c>
      <c r="HF90" s="1234" t="s">
        <v>783</v>
      </c>
      <c r="HG90" s="1234" t="s">
        <v>783</v>
      </c>
      <c r="HH90" s="1234" t="s">
        <v>783</v>
      </c>
      <c r="HI90" s="1234" t="s">
        <v>783</v>
      </c>
      <c r="HJ90" s="1234" t="s">
        <v>783</v>
      </c>
      <c r="HK90" s="1234" t="s">
        <v>783</v>
      </c>
      <c r="HL90" s="1234" t="s">
        <v>783</v>
      </c>
      <c r="HM90" s="1234" t="s">
        <v>783</v>
      </c>
      <c r="HN90" s="1234" t="s">
        <v>783</v>
      </c>
      <c r="HO90" s="1234" t="s">
        <v>783</v>
      </c>
      <c r="HP90" s="1234" t="s">
        <v>783</v>
      </c>
      <c r="HQ90" s="1234" t="s">
        <v>783</v>
      </c>
      <c r="HR90" s="1234" t="s">
        <v>783</v>
      </c>
      <c r="HS90" s="1234">
        <v>5074761</v>
      </c>
      <c r="HT90" s="1234" t="s">
        <v>783</v>
      </c>
      <c r="HU90" s="1234" t="s">
        <v>786</v>
      </c>
      <c r="HV90" s="1234" t="s">
        <v>787</v>
      </c>
      <c r="HW90" s="1234">
        <v>4</v>
      </c>
      <c r="HX90" s="1234">
        <v>2014</v>
      </c>
      <c r="HY90" s="1234">
        <v>63</v>
      </c>
      <c r="HZ90" s="1234">
        <v>0</v>
      </c>
      <c r="IA90" s="1234">
        <v>4805</v>
      </c>
      <c r="IB90" s="1242">
        <v>41697.500081018516</v>
      </c>
      <c r="IC90" s="1234" t="s">
        <v>788</v>
      </c>
      <c r="ID90" s="1234">
        <v>5074760</v>
      </c>
      <c r="IE90" s="1234">
        <v>2014</v>
      </c>
      <c r="IF90" s="1234">
        <v>1712</v>
      </c>
      <c r="IG90" s="1234" t="s">
        <v>783</v>
      </c>
      <c r="IH90" s="1234" t="s">
        <v>783</v>
      </c>
      <c r="II90" s="1234" t="s">
        <v>783</v>
      </c>
      <c r="IJ90" s="1234" t="s">
        <v>783</v>
      </c>
      <c r="IK90" s="1234" t="s">
        <v>783</v>
      </c>
      <c r="IL90" s="1234" t="s">
        <v>783</v>
      </c>
      <c r="IM90" s="1234" t="s">
        <v>783</v>
      </c>
      <c r="IN90" s="1234" t="s">
        <v>783</v>
      </c>
      <c r="IO90" s="1234" t="s">
        <v>783</v>
      </c>
      <c r="IP90" s="1234">
        <v>2108</v>
      </c>
      <c r="IQ90" s="1242">
        <v>38587.423726851855</v>
      </c>
      <c r="IR90" s="1234" t="s">
        <v>783</v>
      </c>
      <c r="IS90" s="1234" t="s">
        <v>783</v>
      </c>
      <c r="IT90" s="1234" t="s">
        <v>783</v>
      </c>
      <c r="IU90" s="1234" t="s">
        <v>783</v>
      </c>
      <c r="IV90" s="1234" t="s">
        <v>783</v>
      </c>
      <c r="IW90" s="1234" t="s">
        <v>783</v>
      </c>
      <c r="IX90" s="1234" t="s">
        <v>783</v>
      </c>
      <c r="IY90" s="1234" t="s">
        <v>781</v>
      </c>
      <c r="IZ90" s="1234" t="s">
        <v>783</v>
      </c>
      <c r="JA90" s="1234" t="s">
        <v>783</v>
      </c>
      <c r="JB90" s="1234" t="s">
        <v>783</v>
      </c>
      <c r="JC90" s="1234" t="s">
        <v>783</v>
      </c>
      <c r="JD90" s="1234" t="s">
        <v>783</v>
      </c>
      <c r="JE90" s="1234">
        <v>329412</v>
      </c>
      <c r="JF90" s="1234" t="s">
        <v>783</v>
      </c>
      <c r="JG90" s="1234" t="s">
        <v>783</v>
      </c>
      <c r="JH90" s="1234" t="s">
        <v>783</v>
      </c>
      <c r="JI90" s="1234" t="s">
        <v>783</v>
      </c>
      <c r="JJ90" s="1234" t="s">
        <v>783</v>
      </c>
      <c r="JK90" s="1234" t="s">
        <v>783</v>
      </c>
      <c r="JL90" s="1234" t="s">
        <v>783</v>
      </c>
      <c r="JM90" s="1234" t="s">
        <v>783</v>
      </c>
      <c r="JN90" s="1234">
        <v>4</v>
      </c>
      <c r="JO90" s="1234" t="s">
        <v>783</v>
      </c>
      <c r="JP90" s="1234" t="s">
        <v>783</v>
      </c>
      <c r="JQ90" s="1234">
        <v>10711928</v>
      </c>
      <c r="JR90" s="1234">
        <v>2011</v>
      </c>
      <c r="JS90" s="1234">
        <v>3</v>
      </c>
      <c r="JT90" s="1234" t="s">
        <v>783</v>
      </c>
      <c r="JU90" s="1234" t="s">
        <v>783</v>
      </c>
      <c r="JV90" s="1234" t="s">
        <v>837</v>
      </c>
      <c r="JW90" s="1258">
        <v>4811.9065680000003</v>
      </c>
      <c r="JX90">
        <f>SUM(JW90:JW90)</f>
        <v>4811.9065680000003</v>
      </c>
      <c r="JY90" s="225">
        <v>2.5384711204545454</v>
      </c>
    </row>
    <row r="91" spans="1:287" ht="16" thickBot="1">
      <c r="A91" s="905" t="s">
        <v>5</v>
      </c>
      <c r="B91" s="79">
        <f t="shared" si="52"/>
        <v>3</v>
      </c>
      <c r="C91" s="871" t="s">
        <v>110</v>
      </c>
      <c r="D91" s="489" t="s">
        <v>157</v>
      </c>
      <c r="E91" s="1129" t="s">
        <v>162</v>
      </c>
      <c r="F91" s="888">
        <v>1.04</v>
      </c>
      <c r="G91" s="120">
        <f t="shared" si="90"/>
        <v>62.839999999999996</v>
      </c>
      <c r="H91" s="47">
        <v>1.04</v>
      </c>
      <c r="I91" s="2"/>
      <c r="J91" s="29"/>
      <c r="K91" s="18"/>
      <c r="L91" s="5"/>
      <c r="M91" s="735">
        <v>1</v>
      </c>
      <c r="N91" s="75">
        <v>0.5</v>
      </c>
      <c r="O91" s="740">
        <v>3</v>
      </c>
      <c r="P91" s="1109">
        <f t="shared" si="51"/>
        <v>4.5</v>
      </c>
      <c r="Q91" s="1108">
        <f t="shared" si="48"/>
        <v>1.5</v>
      </c>
      <c r="R91" s="46"/>
      <c r="S91" s="3">
        <v>1.04</v>
      </c>
      <c r="T91" s="25"/>
      <c r="U91" s="219">
        <f t="shared" si="50"/>
        <v>78000</v>
      </c>
      <c r="V91" s="219" t="s">
        <v>642</v>
      </c>
      <c r="W91" s="1042">
        <f t="shared" si="91"/>
        <v>78000</v>
      </c>
      <c r="X91" s="537">
        <f t="shared" si="92"/>
        <v>0</v>
      </c>
      <c r="Y91" s="538">
        <f t="shared" si="53"/>
        <v>500</v>
      </c>
      <c r="Z91" s="1090">
        <f t="shared" si="54"/>
        <v>78500</v>
      </c>
      <c r="AA91" s="1475">
        <f t="shared" si="93"/>
        <v>5406501.0865333322</v>
      </c>
      <c r="AB91" s="1098"/>
      <c r="AC91" s="600"/>
      <c r="AD91" s="1056">
        <f t="shared" si="55"/>
        <v>0</v>
      </c>
      <c r="AE91" s="1063"/>
      <c r="AF91" s="747">
        <f t="shared" si="56"/>
        <v>0</v>
      </c>
      <c r="AG91" s="600"/>
      <c r="AH91" s="1056">
        <f t="shared" si="57"/>
        <v>0</v>
      </c>
      <c r="AI91" s="1070"/>
      <c r="AJ91" s="747">
        <f t="shared" si="58"/>
        <v>0</v>
      </c>
      <c r="AK91" s="1051"/>
      <c r="AL91" s="270">
        <v>0</v>
      </c>
      <c r="AM91" s="902"/>
      <c r="AN91" s="902">
        <v>2027</v>
      </c>
      <c r="AO91" s="18" t="str">
        <f t="shared" si="59"/>
        <v xml:space="preserve"> </v>
      </c>
      <c r="AP91" s="747" t="str">
        <f t="shared" si="60"/>
        <v xml:space="preserve"> </v>
      </c>
      <c r="AQ91" s="4" t="str">
        <f t="shared" si="61"/>
        <v xml:space="preserve"> </v>
      </c>
      <c r="AR91" s="747" t="str">
        <f t="shared" si="62"/>
        <v xml:space="preserve"> </v>
      </c>
      <c r="AS91" s="4" t="str">
        <f t="shared" si="63"/>
        <v xml:space="preserve"> </v>
      </c>
      <c r="AT91" s="747" t="str">
        <f t="shared" si="64"/>
        <v xml:space="preserve"> </v>
      </c>
      <c r="AU91" s="4" t="str">
        <f t="shared" si="65"/>
        <v xml:space="preserve"> </v>
      </c>
      <c r="AV91" s="747" t="str">
        <f t="shared" si="66"/>
        <v xml:space="preserve"> </v>
      </c>
      <c r="AW91" s="4" t="str">
        <f t="shared" si="67"/>
        <v xml:space="preserve"> </v>
      </c>
      <c r="AX91" s="747" t="str">
        <f t="shared" si="68"/>
        <v xml:space="preserve"> </v>
      </c>
      <c r="AY91" s="4" t="str">
        <f t="shared" si="69"/>
        <v xml:space="preserve"> </v>
      </c>
      <c r="AZ91" s="747" t="str">
        <f t="shared" si="70"/>
        <v xml:space="preserve"> </v>
      </c>
      <c r="BA91" s="4" t="str">
        <f t="shared" si="71"/>
        <v xml:space="preserve"> </v>
      </c>
      <c r="BB91" s="747" t="str">
        <f t="shared" si="72"/>
        <v xml:space="preserve"> </v>
      </c>
      <c r="BC91" s="4" t="str">
        <f t="shared" si="73"/>
        <v xml:space="preserve"> </v>
      </c>
      <c r="BD91" s="747" t="str">
        <f t="shared" si="74"/>
        <v xml:space="preserve"> </v>
      </c>
      <c r="BE91" s="4" t="str">
        <f t="shared" si="75"/>
        <v xml:space="preserve"> </v>
      </c>
      <c r="BF91" s="747" t="str">
        <f t="shared" si="76"/>
        <v xml:space="preserve"> </v>
      </c>
      <c r="BG91" s="4">
        <f t="shared" si="77"/>
        <v>1.04</v>
      </c>
      <c r="BH91" s="747">
        <f t="shared" si="78"/>
        <v>78500</v>
      </c>
      <c r="BI91" s="4" t="str">
        <f t="shared" si="79"/>
        <v xml:space="preserve"> </v>
      </c>
      <c r="BJ91" s="747" t="str">
        <f t="shared" si="80"/>
        <v xml:space="preserve"> </v>
      </c>
      <c r="BK91" s="4" t="str">
        <f t="shared" si="81"/>
        <v xml:space="preserve"> </v>
      </c>
      <c r="BL91" s="747" t="str">
        <f t="shared" si="82"/>
        <v xml:space="preserve"> </v>
      </c>
      <c r="BM91" s="4" t="str">
        <f t="shared" si="83"/>
        <v xml:space="preserve"> </v>
      </c>
      <c r="BN91" s="747" t="str">
        <f t="shared" si="84"/>
        <v xml:space="preserve"> </v>
      </c>
      <c r="BO91" s="4" t="str">
        <f t="shared" si="85"/>
        <v xml:space="preserve"> </v>
      </c>
      <c r="BP91" s="747" t="str">
        <f t="shared" si="86"/>
        <v xml:space="preserve"> </v>
      </c>
      <c r="BQ91" s="4" t="str">
        <f t="shared" si="87"/>
        <v xml:space="preserve"> </v>
      </c>
      <c r="BR91" s="747" t="str">
        <f t="shared" si="88"/>
        <v xml:space="preserve"> </v>
      </c>
      <c r="BS91" s="133" t="s">
        <v>169</v>
      </c>
      <c r="BT91" s="133"/>
      <c r="BU91" s="389"/>
      <c r="BV91" s="389"/>
      <c r="BW91" s="389"/>
      <c r="BX91" s="389"/>
      <c r="BY91" s="389"/>
      <c r="BZ91" s="389"/>
      <c r="CA91" s="389"/>
      <c r="CB91" s="389"/>
      <c r="CC91" s="163">
        <f t="shared" si="89"/>
        <v>0</v>
      </c>
      <c r="CD91" s="389"/>
      <c r="CE91" s="389"/>
      <c r="CF91" s="389"/>
      <c r="CG91" s="389"/>
      <c r="CH91" s="389"/>
      <c r="CI91" s="389"/>
      <c r="CJ91" s="389"/>
      <c r="CK91" s="389"/>
      <c r="CL91" s="389"/>
      <c r="CM91" s="389"/>
      <c r="CN91" s="389"/>
      <c r="CO91" s="389"/>
      <c r="CP91" s="389"/>
      <c r="CQ91" s="389"/>
      <c r="CR91" s="389"/>
      <c r="CS91" s="389"/>
      <c r="CT91" s="389"/>
      <c r="CU91" s="389"/>
      <c r="CV91" s="389"/>
      <c r="CW91" s="389"/>
      <c r="CX91" s="389"/>
      <c r="CY91" s="389"/>
      <c r="CZ91" s="389"/>
      <c r="DA91" s="389"/>
      <c r="DB91" s="389"/>
      <c r="DC91" s="389"/>
      <c r="DD91" s="389"/>
      <c r="DE91" s="389"/>
      <c r="DF91" s="389"/>
      <c r="DG91" s="389"/>
      <c r="DH91" s="389"/>
      <c r="DI91" s="389"/>
      <c r="DJ91" s="389"/>
      <c r="DK91" s="389"/>
      <c r="DL91" s="389"/>
      <c r="DM91" s="389"/>
      <c r="DN91" s="389"/>
      <c r="DO91" s="389"/>
      <c r="DP91" s="389"/>
      <c r="DQ91" s="389"/>
      <c r="DR91" s="389"/>
      <c r="DS91" s="389"/>
      <c r="DT91" s="389"/>
      <c r="DU91" s="389"/>
      <c r="DV91" s="389"/>
      <c r="DW91" s="389"/>
      <c r="DX91" s="389"/>
      <c r="DY91" s="389"/>
      <c r="DZ91" s="389"/>
      <c r="EA91" s="389"/>
      <c r="EB91" s="389"/>
      <c r="EC91" s="389"/>
      <c r="ED91" s="389"/>
      <c r="EE91" s="389"/>
      <c r="EF91" s="389"/>
      <c r="EG91" s="389"/>
      <c r="EH91" s="389"/>
      <c r="EI91" s="389"/>
      <c r="EJ91" s="389"/>
      <c r="EK91" s="389"/>
      <c r="EL91" s="389"/>
      <c r="EM91" s="389"/>
      <c r="EN91" s="389"/>
      <c r="EO91" s="389"/>
      <c r="EP91" s="389"/>
      <c r="EQ91" s="389"/>
      <c r="ER91" s="389"/>
      <c r="ES91" s="389"/>
      <c r="ET91" s="389"/>
      <c r="EU91" s="389"/>
      <c r="EV91" s="389"/>
      <c r="EW91" s="389"/>
      <c r="EX91" s="389"/>
      <c r="EY91" s="389"/>
      <c r="EZ91" s="389"/>
      <c r="FA91" s="389"/>
      <c r="FB91" s="389"/>
      <c r="FC91" s="389"/>
      <c r="FD91" s="389"/>
      <c r="FE91" s="389"/>
      <c r="FF91" s="389"/>
      <c r="FG91" s="389"/>
      <c r="FH91" s="389"/>
      <c r="FI91" s="389"/>
      <c r="FJ91" s="389"/>
      <c r="FK91" s="389"/>
      <c r="FL91" s="389"/>
      <c r="FM91" s="389"/>
      <c r="FN91" s="389"/>
      <c r="FO91" s="389"/>
      <c r="FP91" s="389"/>
      <c r="FQ91" s="389"/>
      <c r="FR91" s="389"/>
      <c r="FS91" s="389"/>
      <c r="FT91" s="389"/>
      <c r="FU91" s="389"/>
      <c r="FV91" s="389"/>
      <c r="FW91" s="389"/>
      <c r="FX91" s="389"/>
      <c r="FY91" s="1227" t="s">
        <v>468</v>
      </c>
      <c r="FZ91" s="1235"/>
      <c r="GA91" s="1235"/>
      <c r="GB91" s="1235"/>
      <c r="GC91" s="1235"/>
      <c r="GD91" s="1235"/>
      <c r="GE91" s="1235"/>
      <c r="GF91" s="1235"/>
      <c r="GG91" s="1235"/>
      <c r="GH91" s="1235"/>
      <c r="GI91" s="1235"/>
      <c r="GJ91" s="1235"/>
      <c r="GK91" s="1235"/>
      <c r="GL91" s="1235"/>
      <c r="GM91" s="1235"/>
      <c r="GN91" s="1235"/>
      <c r="GO91" s="1235"/>
      <c r="GP91" s="1235"/>
      <c r="GQ91" s="1235"/>
      <c r="GR91" s="1235"/>
      <c r="GS91" s="1235"/>
      <c r="GT91" s="1235"/>
      <c r="GU91" s="1235"/>
      <c r="GV91" s="1235"/>
      <c r="GW91" s="1235"/>
      <c r="GX91" s="1235"/>
      <c r="GY91" s="1235"/>
      <c r="GZ91" s="1235"/>
      <c r="HA91" s="1235"/>
      <c r="HB91" s="1235"/>
      <c r="HC91" s="1235"/>
      <c r="HD91" s="1235"/>
      <c r="HE91" s="1235"/>
      <c r="HF91" s="1235"/>
      <c r="HG91" s="1235"/>
      <c r="HH91" s="1235"/>
      <c r="HI91" s="1235"/>
      <c r="HJ91" s="1235"/>
      <c r="HK91" s="1235"/>
      <c r="HL91" s="1235"/>
      <c r="HM91" s="1235"/>
      <c r="HN91" s="1235"/>
      <c r="HO91" s="1235"/>
      <c r="HP91" s="1235"/>
      <c r="HQ91" s="1235"/>
      <c r="HR91" s="1235"/>
      <c r="HS91" s="1235"/>
      <c r="HT91" s="1235"/>
      <c r="HU91" s="1235"/>
      <c r="HV91" s="1235"/>
      <c r="HW91" s="1235"/>
      <c r="HX91" s="1235"/>
      <c r="HY91" s="1235"/>
      <c r="HZ91" s="1235"/>
      <c r="IA91" s="1235"/>
      <c r="IB91" s="1243"/>
      <c r="IC91" s="1235"/>
      <c r="ID91" s="1235"/>
      <c r="IE91" s="1235"/>
      <c r="IF91" s="1235"/>
      <c r="IG91" s="1235"/>
      <c r="IH91" s="1235"/>
      <c r="II91" s="1235"/>
      <c r="IJ91" s="1235"/>
      <c r="IK91" s="1235"/>
      <c r="IL91" s="1235"/>
      <c r="IM91" s="1235"/>
      <c r="IN91" s="1235"/>
      <c r="IO91" s="1235"/>
      <c r="IP91" s="1235"/>
      <c r="IQ91" s="1243"/>
      <c r="IR91" s="1235"/>
      <c r="IS91" s="1235"/>
      <c r="IT91" s="1235"/>
      <c r="IU91" s="1251"/>
      <c r="IV91" s="1235"/>
      <c r="IW91" s="1235"/>
      <c r="IX91" s="1235"/>
      <c r="IY91" s="1235"/>
      <c r="IZ91" s="1235"/>
      <c r="JA91" s="1235"/>
      <c r="JB91" s="1235"/>
      <c r="JC91" s="1235"/>
      <c r="JD91" s="1235"/>
      <c r="JE91" s="1235"/>
      <c r="JF91" s="1235"/>
      <c r="JG91" s="1235"/>
      <c r="JH91" s="1235"/>
      <c r="JI91" s="1235"/>
      <c r="JJ91" s="1235"/>
      <c r="JK91" s="1235"/>
      <c r="JL91" s="1235"/>
      <c r="JM91" s="1235"/>
      <c r="JN91" s="1235"/>
      <c r="JO91" s="1235"/>
      <c r="JP91" s="1235"/>
      <c r="JQ91" s="1235"/>
      <c r="JR91" s="1235"/>
      <c r="JS91" s="1235"/>
      <c r="JT91" s="1235"/>
      <c r="JU91" s="1235"/>
      <c r="JV91" s="1235"/>
      <c r="JW91" s="1259"/>
      <c r="JY91" s="225"/>
    </row>
    <row r="92" spans="1:287" ht="16" thickBot="1">
      <c r="A92" s="905" t="s">
        <v>5</v>
      </c>
      <c r="B92" s="79">
        <f t="shared" si="52"/>
        <v>3</v>
      </c>
      <c r="C92" s="871" t="s">
        <v>58</v>
      </c>
      <c r="D92" s="489" t="s">
        <v>162</v>
      </c>
      <c r="E92" s="1129" t="s">
        <v>158</v>
      </c>
      <c r="F92" s="888">
        <v>0.2</v>
      </c>
      <c r="G92" s="120">
        <f t="shared" si="90"/>
        <v>63.04</v>
      </c>
      <c r="H92" s="51">
        <v>0.2</v>
      </c>
      <c r="I92" s="2"/>
      <c r="J92" s="29"/>
      <c r="K92" s="18"/>
      <c r="L92" s="5"/>
      <c r="M92" s="170">
        <v>1</v>
      </c>
      <c r="N92" s="71">
        <v>1</v>
      </c>
      <c r="O92" s="739">
        <v>2</v>
      </c>
      <c r="P92" s="1107">
        <f t="shared" si="51"/>
        <v>4</v>
      </c>
      <c r="Q92" s="1108">
        <f t="shared" si="48"/>
        <v>2</v>
      </c>
      <c r="R92" s="51"/>
      <c r="S92" s="547">
        <f>H92</f>
        <v>0.2</v>
      </c>
      <c r="T92" s="25"/>
      <c r="U92" s="219">
        <f t="shared" si="50"/>
        <v>15000</v>
      </c>
      <c r="V92" s="219" t="s">
        <v>642</v>
      </c>
      <c r="W92" s="1042">
        <f t="shared" si="91"/>
        <v>15000</v>
      </c>
      <c r="X92" s="537">
        <f t="shared" si="92"/>
        <v>6243.9111111111106</v>
      </c>
      <c r="Y92" s="538">
        <f t="shared" si="53"/>
        <v>500</v>
      </c>
      <c r="Z92" s="1090">
        <f t="shared" si="54"/>
        <v>21743.911111111112</v>
      </c>
      <c r="AA92" s="1475">
        <f t="shared" si="93"/>
        <v>5428244.9976444431</v>
      </c>
      <c r="AB92" s="1098"/>
      <c r="AC92" s="600">
        <v>4</v>
      </c>
      <c r="AD92" s="1056">
        <f t="shared" si="55"/>
        <v>2643.911111111111</v>
      </c>
      <c r="AE92" s="1063">
        <v>0.25</v>
      </c>
      <c r="AF92" s="747">
        <f t="shared" si="56"/>
        <v>3600</v>
      </c>
      <c r="AG92" s="600"/>
      <c r="AH92" s="1056">
        <f t="shared" si="57"/>
        <v>0</v>
      </c>
      <c r="AI92" s="1070"/>
      <c r="AJ92" s="747">
        <f t="shared" si="58"/>
        <v>0</v>
      </c>
      <c r="AK92" s="1051"/>
      <c r="AL92" s="270">
        <v>0</v>
      </c>
      <c r="AM92" s="902"/>
      <c r="AN92" s="902">
        <v>2027</v>
      </c>
      <c r="AO92" s="18" t="str">
        <f t="shared" si="59"/>
        <v xml:space="preserve"> </v>
      </c>
      <c r="AP92" s="747" t="str">
        <f t="shared" si="60"/>
        <v xml:space="preserve"> </v>
      </c>
      <c r="AQ92" s="4" t="str">
        <f t="shared" si="61"/>
        <v xml:space="preserve"> </v>
      </c>
      <c r="AR92" s="747" t="str">
        <f t="shared" si="62"/>
        <v xml:space="preserve"> </v>
      </c>
      <c r="AS92" s="4" t="str">
        <f t="shared" si="63"/>
        <v xml:space="preserve"> </v>
      </c>
      <c r="AT92" s="747" t="str">
        <f t="shared" si="64"/>
        <v xml:space="preserve"> </v>
      </c>
      <c r="AU92" s="4" t="str">
        <f t="shared" si="65"/>
        <v xml:space="preserve"> </v>
      </c>
      <c r="AV92" s="747" t="str">
        <f t="shared" si="66"/>
        <v xml:space="preserve"> </v>
      </c>
      <c r="AW92" s="4" t="str">
        <f t="shared" si="67"/>
        <v xml:space="preserve"> </v>
      </c>
      <c r="AX92" s="747" t="str">
        <f t="shared" si="68"/>
        <v xml:space="preserve"> </v>
      </c>
      <c r="AY92" s="4" t="str">
        <f t="shared" si="69"/>
        <v xml:space="preserve"> </v>
      </c>
      <c r="AZ92" s="747" t="str">
        <f t="shared" si="70"/>
        <v xml:space="preserve"> </v>
      </c>
      <c r="BA92" s="4" t="str">
        <f t="shared" si="71"/>
        <v xml:space="preserve"> </v>
      </c>
      <c r="BB92" s="747" t="str">
        <f t="shared" si="72"/>
        <v xml:space="preserve"> </v>
      </c>
      <c r="BC92" s="4" t="str">
        <f t="shared" si="73"/>
        <v xml:space="preserve"> </v>
      </c>
      <c r="BD92" s="747" t="str">
        <f t="shared" si="74"/>
        <v xml:space="preserve"> </v>
      </c>
      <c r="BE92" s="4" t="str">
        <f t="shared" si="75"/>
        <v xml:space="preserve"> </v>
      </c>
      <c r="BF92" s="747" t="str">
        <f t="shared" si="76"/>
        <v xml:space="preserve"> </v>
      </c>
      <c r="BG92" s="4">
        <f t="shared" si="77"/>
        <v>0.2</v>
      </c>
      <c r="BH92" s="747">
        <f t="shared" si="78"/>
        <v>21743.911111111112</v>
      </c>
      <c r="BI92" s="4" t="str">
        <f t="shared" si="79"/>
        <v xml:space="preserve"> </v>
      </c>
      <c r="BJ92" s="747" t="str">
        <f t="shared" si="80"/>
        <v xml:space="preserve"> </v>
      </c>
      <c r="BK92" s="4" t="str">
        <f t="shared" si="81"/>
        <v xml:space="preserve"> </v>
      </c>
      <c r="BL92" s="747" t="str">
        <f t="shared" si="82"/>
        <v xml:space="preserve"> </v>
      </c>
      <c r="BM92" s="4" t="str">
        <f t="shared" si="83"/>
        <v xml:space="preserve"> </v>
      </c>
      <c r="BN92" s="747" t="str">
        <f t="shared" si="84"/>
        <v xml:space="preserve"> </v>
      </c>
      <c r="BO92" s="4" t="str">
        <f t="shared" si="85"/>
        <v xml:space="preserve"> </v>
      </c>
      <c r="BP92" s="747" t="str">
        <f t="shared" si="86"/>
        <v xml:space="preserve"> </v>
      </c>
      <c r="BQ92" s="4" t="str">
        <f t="shared" si="87"/>
        <v xml:space="preserve"> </v>
      </c>
      <c r="BR92" s="747" t="str">
        <f t="shared" si="88"/>
        <v xml:space="preserve"> </v>
      </c>
      <c r="BS92" s="133"/>
      <c r="BT92" s="133"/>
      <c r="BU92" s="389"/>
      <c r="BV92" s="389"/>
      <c r="BW92" s="389"/>
      <c r="BX92" s="389"/>
      <c r="BY92" s="389"/>
      <c r="BZ92" s="389"/>
      <c r="CA92" s="389"/>
      <c r="CB92" s="389"/>
      <c r="CC92" s="163">
        <f t="shared" si="89"/>
        <v>0</v>
      </c>
      <c r="CD92" s="389"/>
      <c r="CE92" s="389"/>
      <c r="CF92" s="389"/>
      <c r="CG92" s="389"/>
      <c r="CH92" s="389"/>
      <c r="CI92" s="389"/>
      <c r="CJ92" s="389"/>
      <c r="CK92" s="389"/>
      <c r="CL92" s="389"/>
      <c r="CM92" s="389"/>
      <c r="CN92" s="389"/>
      <c r="CO92" s="389"/>
      <c r="CP92" s="389"/>
      <c r="CQ92" s="389"/>
      <c r="CR92" s="389"/>
      <c r="CS92" s="389"/>
      <c r="CT92" s="389"/>
      <c r="CU92" s="389"/>
      <c r="CV92" s="389"/>
      <c r="CW92" s="389"/>
      <c r="CX92" s="389"/>
      <c r="CY92" s="389"/>
      <c r="CZ92" s="389"/>
      <c r="DA92" s="389"/>
      <c r="DB92" s="389"/>
      <c r="DC92" s="389"/>
      <c r="DD92" s="389"/>
      <c r="DE92" s="389"/>
      <c r="DF92" s="389"/>
      <c r="DG92" s="389"/>
      <c r="DH92" s="389"/>
      <c r="DI92" s="389"/>
      <c r="DJ92" s="389"/>
      <c r="DK92" s="389"/>
      <c r="DL92" s="389"/>
      <c r="DM92" s="389"/>
      <c r="DN92" s="389"/>
      <c r="DO92" s="389"/>
      <c r="DP92" s="389"/>
      <c r="DQ92" s="389"/>
      <c r="DR92" s="389"/>
      <c r="DS92" s="389"/>
      <c r="DT92" s="389"/>
      <c r="DU92" s="389"/>
      <c r="DV92" s="389"/>
      <c r="DW92" s="389"/>
      <c r="DX92" s="389"/>
      <c r="DY92" s="389"/>
      <c r="DZ92" s="389"/>
      <c r="EA92" s="389"/>
      <c r="EB92" s="389"/>
      <c r="EC92" s="389"/>
      <c r="ED92" s="389"/>
      <c r="EE92" s="389"/>
      <c r="EF92" s="389"/>
      <c r="EG92" s="389"/>
      <c r="EH92" s="389"/>
      <c r="EI92" s="389"/>
      <c r="EJ92" s="389"/>
      <c r="EK92" s="389"/>
      <c r="EL92" s="389"/>
      <c r="EM92" s="389"/>
      <c r="EN92" s="389"/>
      <c r="EO92" s="389"/>
      <c r="EP92" s="389"/>
      <c r="EQ92" s="389"/>
      <c r="ER92" s="389"/>
      <c r="ES92" s="389"/>
      <c r="ET92" s="389"/>
      <c r="EU92" s="389"/>
      <c r="EV92" s="389"/>
      <c r="EW92" s="389"/>
      <c r="EX92" s="389"/>
      <c r="EY92" s="389"/>
      <c r="EZ92" s="389"/>
      <c r="FA92" s="389"/>
      <c r="FB92" s="389"/>
      <c r="FC92" s="389"/>
      <c r="FD92" s="389"/>
      <c r="FE92" s="389"/>
      <c r="FF92" s="389"/>
      <c r="FG92" s="389"/>
      <c r="FH92" s="389"/>
      <c r="FI92" s="389"/>
      <c r="FJ92" s="389"/>
      <c r="FK92" s="389"/>
      <c r="FL92" s="389"/>
      <c r="FM92" s="389"/>
      <c r="FN92" s="389"/>
      <c r="FO92" s="389"/>
      <c r="FP92" s="389"/>
      <c r="FQ92" s="389"/>
      <c r="FR92" s="389"/>
      <c r="FS92" s="389"/>
      <c r="FT92" s="389"/>
      <c r="FU92" s="389"/>
      <c r="FV92" s="389"/>
      <c r="FW92" s="389"/>
      <c r="FX92" s="389"/>
      <c r="FY92" s="634" t="s">
        <v>198</v>
      </c>
      <c r="FZ92" s="635">
        <v>55</v>
      </c>
      <c r="GA92" s="635">
        <v>30289442</v>
      </c>
      <c r="GB92" s="635">
        <v>55</v>
      </c>
      <c r="GC92" s="635" t="s">
        <v>798</v>
      </c>
      <c r="GD92" s="635">
        <v>20</v>
      </c>
      <c r="GE92" s="635">
        <v>2010</v>
      </c>
      <c r="GF92" s="635">
        <v>1</v>
      </c>
      <c r="GG92" s="635" t="s">
        <v>780</v>
      </c>
      <c r="GH92" s="635">
        <v>2</v>
      </c>
      <c r="GI92" s="635">
        <v>1</v>
      </c>
      <c r="GJ92" s="635" t="s">
        <v>780</v>
      </c>
      <c r="GK92" s="635">
        <v>2</v>
      </c>
      <c r="GL92" s="635" t="s">
        <v>781</v>
      </c>
      <c r="GM92" s="635" t="s">
        <v>782</v>
      </c>
      <c r="GN92" s="635">
        <v>66</v>
      </c>
      <c r="GO92" s="635" t="s">
        <v>783</v>
      </c>
      <c r="GP92" s="635">
        <v>0</v>
      </c>
      <c r="GQ92" s="635">
        <v>0</v>
      </c>
      <c r="GR92" s="635">
        <v>4</v>
      </c>
      <c r="GS92" s="635">
        <v>2</v>
      </c>
      <c r="GT92" s="635">
        <v>9</v>
      </c>
      <c r="GU92" s="635" t="s">
        <v>783</v>
      </c>
      <c r="GV92" s="635" t="s">
        <v>783</v>
      </c>
      <c r="GW92" s="635" t="s">
        <v>783</v>
      </c>
      <c r="GX92" s="635" t="s">
        <v>783</v>
      </c>
      <c r="GY92" s="635" t="s">
        <v>783</v>
      </c>
      <c r="GZ92" s="635">
        <v>1649</v>
      </c>
      <c r="HA92" s="635">
        <v>1.21</v>
      </c>
      <c r="HB92" s="635">
        <v>5</v>
      </c>
      <c r="HC92" s="635" t="s">
        <v>783</v>
      </c>
      <c r="HD92" s="635" t="s">
        <v>782</v>
      </c>
      <c r="HE92" s="635">
        <v>150</v>
      </c>
      <c r="HF92" s="635" t="s">
        <v>783</v>
      </c>
      <c r="HG92" s="635">
        <v>0</v>
      </c>
      <c r="HH92" s="635" t="s">
        <v>783</v>
      </c>
      <c r="HI92" s="635">
        <v>0</v>
      </c>
      <c r="HJ92" s="635">
        <v>1</v>
      </c>
      <c r="HK92" s="635">
        <v>45</v>
      </c>
      <c r="HL92" s="635" t="s">
        <v>784</v>
      </c>
      <c r="HM92" s="635" t="s">
        <v>785</v>
      </c>
      <c r="HN92" s="635" t="s">
        <v>783</v>
      </c>
      <c r="HO92" s="635" t="s">
        <v>783</v>
      </c>
      <c r="HP92" s="635" t="s">
        <v>783</v>
      </c>
      <c r="HQ92" s="635" t="s">
        <v>783</v>
      </c>
      <c r="HR92" s="635" t="s">
        <v>783</v>
      </c>
      <c r="HS92" s="635">
        <v>3975627</v>
      </c>
      <c r="HT92" s="635" t="s">
        <v>783</v>
      </c>
      <c r="HU92" s="635" t="s">
        <v>786</v>
      </c>
      <c r="HV92" s="635" t="s">
        <v>787</v>
      </c>
      <c r="HW92" s="635">
        <v>4</v>
      </c>
      <c r="HX92" s="635">
        <v>2014</v>
      </c>
      <c r="HY92" s="635">
        <v>63</v>
      </c>
      <c r="HZ92" s="635">
        <v>0</v>
      </c>
      <c r="IA92" s="635">
        <v>6389</v>
      </c>
      <c r="IB92" s="636">
        <v>41697.500081018516</v>
      </c>
      <c r="IC92" s="635" t="s">
        <v>788</v>
      </c>
      <c r="ID92" s="635">
        <v>3980105</v>
      </c>
      <c r="IE92" s="635">
        <v>2014</v>
      </c>
      <c r="IF92" s="635">
        <v>1712</v>
      </c>
      <c r="IG92" s="635" t="s">
        <v>783</v>
      </c>
      <c r="IH92" s="635" t="s">
        <v>783</v>
      </c>
      <c r="II92" s="635" t="s">
        <v>783</v>
      </c>
      <c r="IJ92" s="635" t="s">
        <v>783</v>
      </c>
      <c r="IK92" s="635" t="s">
        <v>783</v>
      </c>
      <c r="IL92" s="635" t="s">
        <v>783</v>
      </c>
      <c r="IM92" s="635" t="s">
        <v>783</v>
      </c>
      <c r="IN92" s="635" t="s">
        <v>783</v>
      </c>
      <c r="IO92" s="635" t="s">
        <v>783</v>
      </c>
      <c r="IP92" s="635">
        <v>1649</v>
      </c>
      <c r="IQ92" s="636">
        <v>37477.354571759257</v>
      </c>
      <c r="IR92" s="635">
        <v>2</v>
      </c>
      <c r="IS92" s="635" t="s">
        <v>793</v>
      </c>
      <c r="IT92" s="635">
        <v>9</v>
      </c>
      <c r="IU92" s="637">
        <v>41275</v>
      </c>
      <c r="IV92" s="635" t="s">
        <v>783</v>
      </c>
      <c r="IW92" s="635" t="s">
        <v>783</v>
      </c>
      <c r="IX92" s="635" t="s">
        <v>783</v>
      </c>
      <c r="IY92" s="635" t="s">
        <v>781</v>
      </c>
      <c r="IZ92" s="635">
        <v>45</v>
      </c>
      <c r="JA92" s="635" t="s">
        <v>789</v>
      </c>
      <c r="JB92" s="635" t="s">
        <v>783</v>
      </c>
      <c r="JC92" s="635" t="s">
        <v>783</v>
      </c>
      <c r="JD92" s="635" t="s">
        <v>783</v>
      </c>
      <c r="JE92" s="635">
        <v>329429</v>
      </c>
      <c r="JF92" s="635" t="s">
        <v>783</v>
      </c>
      <c r="JG92" s="635" t="s">
        <v>783</v>
      </c>
      <c r="JH92" s="635" t="s">
        <v>815</v>
      </c>
      <c r="JI92" s="635">
        <v>55</v>
      </c>
      <c r="JJ92" s="635" t="s">
        <v>783</v>
      </c>
      <c r="JK92" s="635" t="s">
        <v>783</v>
      </c>
      <c r="JL92" s="635" t="s">
        <v>783</v>
      </c>
      <c r="JM92" s="635" t="s">
        <v>790</v>
      </c>
      <c r="JN92" s="635">
        <v>4</v>
      </c>
      <c r="JO92" s="635">
        <v>3</v>
      </c>
      <c r="JP92" s="635" t="s">
        <v>783</v>
      </c>
      <c r="JQ92" s="635" t="s">
        <v>783</v>
      </c>
      <c r="JR92" s="635" t="s">
        <v>783</v>
      </c>
      <c r="JS92" s="635" t="s">
        <v>783</v>
      </c>
      <c r="JT92" s="635" t="s">
        <v>783</v>
      </c>
      <c r="JU92" s="635" t="s">
        <v>783</v>
      </c>
      <c r="JV92" s="635" t="s">
        <v>864</v>
      </c>
      <c r="JW92" s="638">
        <v>6348.7940170000002</v>
      </c>
      <c r="JY92" s="225"/>
    </row>
    <row r="93" spans="1:287" ht="16" thickBot="1">
      <c r="A93" s="1507" t="s">
        <v>5</v>
      </c>
      <c r="B93" s="79">
        <f t="shared" si="52"/>
        <v>1</v>
      </c>
      <c r="C93" s="871" t="s">
        <v>66</v>
      </c>
      <c r="D93" s="489" t="s">
        <v>168</v>
      </c>
      <c r="E93" s="1129" t="s">
        <v>158</v>
      </c>
      <c r="F93" s="888">
        <v>0.6</v>
      </c>
      <c r="G93" s="120">
        <f t="shared" si="90"/>
        <v>63.64</v>
      </c>
      <c r="H93" s="46"/>
      <c r="I93" s="3">
        <v>0.6</v>
      </c>
      <c r="J93" s="29"/>
      <c r="K93" s="18"/>
      <c r="L93" s="5"/>
      <c r="M93" s="170">
        <v>3</v>
      </c>
      <c r="N93" s="71">
        <v>4</v>
      </c>
      <c r="O93" s="739">
        <v>3</v>
      </c>
      <c r="P93" s="1107">
        <f t="shared" si="51"/>
        <v>10</v>
      </c>
      <c r="Q93" s="1108">
        <f t="shared" ref="Q93:Q96" si="94">O93*N93*M93</f>
        <v>36</v>
      </c>
      <c r="R93" s="46"/>
      <c r="S93" s="3">
        <v>0.6</v>
      </c>
      <c r="T93" s="25"/>
      <c r="U93" s="219">
        <f t="shared" si="50"/>
        <v>45000</v>
      </c>
      <c r="V93" s="219" t="s">
        <v>642</v>
      </c>
      <c r="W93" s="1042">
        <f t="shared" si="91"/>
        <v>45000</v>
      </c>
      <c r="X93" s="537">
        <f t="shared" si="92"/>
        <v>22697.599999999999</v>
      </c>
      <c r="Y93" s="538">
        <f t="shared" si="53"/>
        <v>500</v>
      </c>
      <c r="Z93" s="1090">
        <v>0</v>
      </c>
      <c r="AA93" s="1475">
        <f t="shared" si="93"/>
        <v>5428244.9976444431</v>
      </c>
      <c r="AB93" s="1098"/>
      <c r="AC93" s="600">
        <v>6</v>
      </c>
      <c r="AD93" s="1056">
        <f t="shared" si="55"/>
        <v>11897.599999999999</v>
      </c>
      <c r="AE93" s="1063">
        <v>0.25</v>
      </c>
      <c r="AF93" s="747">
        <f t="shared" si="56"/>
        <v>10800</v>
      </c>
      <c r="AG93" s="600"/>
      <c r="AH93" s="1056">
        <f t="shared" si="57"/>
        <v>0</v>
      </c>
      <c r="AI93" s="1070"/>
      <c r="AJ93" s="747">
        <f t="shared" si="58"/>
        <v>0</v>
      </c>
      <c r="AK93" s="1051"/>
      <c r="AL93" s="270">
        <v>0</v>
      </c>
      <c r="AM93" s="902">
        <v>2018</v>
      </c>
      <c r="AN93" s="902">
        <v>2027</v>
      </c>
      <c r="AO93" s="18" t="str">
        <f t="shared" si="59"/>
        <v xml:space="preserve"> </v>
      </c>
      <c r="AP93" s="747" t="str">
        <f t="shared" si="60"/>
        <v xml:space="preserve"> </v>
      </c>
      <c r="AQ93" s="4" t="str">
        <f t="shared" si="61"/>
        <v xml:space="preserve"> </v>
      </c>
      <c r="AR93" s="747" t="str">
        <f t="shared" si="62"/>
        <v xml:space="preserve"> </v>
      </c>
      <c r="AS93" s="4" t="str">
        <f t="shared" si="63"/>
        <v xml:space="preserve"> </v>
      </c>
      <c r="AT93" s="747" t="str">
        <f t="shared" si="64"/>
        <v xml:space="preserve"> </v>
      </c>
      <c r="AU93" s="4" t="str">
        <f t="shared" si="65"/>
        <v xml:space="preserve"> </v>
      </c>
      <c r="AV93" s="747" t="str">
        <f t="shared" si="66"/>
        <v xml:space="preserve"> </v>
      </c>
      <c r="AW93" s="4" t="str">
        <f t="shared" si="67"/>
        <v xml:space="preserve"> </v>
      </c>
      <c r="AX93" s="747" t="str">
        <f t="shared" si="68"/>
        <v xml:space="preserve"> </v>
      </c>
      <c r="AY93" s="4" t="str">
        <f t="shared" si="69"/>
        <v xml:space="preserve"> </v>
      </c>
      <c r="AZ93" s="747" t="str">
        <f t="shared" si="70"/>
        <v xml:space="preserve"> </v>
      </c>
      <c r="BA93" s="4" t="str">
        <f t="shared" si="71"/>
        <v xml:space="preserve"> </v>
      </c>
      <c r="BB93" s="747" t="str">
        <f t="shared" si="72"/>
        <v xml:space="preserve"> </v>
      </c>
      <c r="BC93" s="4" t="str">
        <f t="shared" si="73"/>
        <v xml:space="preserve"> </v>
      </c>
      <c r="BD93" s="747" t="str">
        <f t="shared" si="74"/>
        <v xml:space="preserve"> </v>
      </c>
      <c r="BE93" s="4" t="str">
        <f t="shared" si="75"/>
        <v xml:space="preserve"> </v>
      </c>
      <c r="BF93" s="747" t="str">
        <f t="shared" si="76"/>
        <v xml:space="preserve"> </v>
      </c>
      <c r="BG93" s="4">
        <f t="shared" si="77"/>
        <v>0.6</v>
      </c>
      <c r="BH93" s="747">
        <f t="shared" si="78"/>
        <v>0</v>
      </c>
      <c r="BI93" s="4" t="str">
        <f t="shared" si="79"/>
        <v xml:space="preserve"> </v>
      </c>
      <c r="BJ93" s="747" t="str">
        <f t="shared" si="80"/>
        <v xml:space="preserve"> </v>
      </c>
      <c r="BK93" s="4" t="str">
        <f t="shared" si="81"/>
        <v xml:space="preserve"> </v>
      </c>
      <c r="BL93" s="747" t="str">
        <f t="shared" si="82"/>
        <v xml:space="preserve"> </v>
      </c>
      <c r="BM93" s="4" t="str">
        <f t="shared" si="83"/>
        <v xml:space="preserve"> </v>
      </c>
      <c r="BN93" s="747" t="str">
        <f t="shared" si="84"/>
        <v xml:space="preserve"> </v>
      </c>
      <c r="BO93" s="4" t="str">
        <f t="shared" si="85"/>
        <v xml:space="preserve"> </v>
      </c>
      <c r="BP93" s="747" t="str">
        <f t="shared" si="86"/>
        <v xml:space="preserve"> </v>
      </c>
      <c r="BQ93" s="4" t="str">
        <f t="shared" si="87"/>
        <v xml:space="preserve"> </v>
      </c>
      <c r="BR93" s="747" t="str">
        <f t="shared" si="88"/>
        <v xml:space="preserve"> </v>
      </c>
      <c r="BS93" s="133"/>
      <c r="BT93" s="133"/>
      <c r="BU93" s="389"/>
      <c r="BV93" s="389"/>
      <c r="BW93" s="389"/>
      <c r="BX93" s="389"/>
      <c r="BY93" s="389"/>
      <c r="BZ93" s="389"/>
      <c r="CA93" s="389"/>
      <c r="CB93" s="389"/>
      <c r="CC93" s="163">
        <f t="shared" si="89"/>
        <v>0</v>
      </c>
      <c r="CD93" s="389"/>
      <c r="CE93" s="389"/>
      <c r="CF93" s="389"/>
      <c r="CG93" s="389"/>
      <c r="CH93" s="389"/>
      <c r="CI93" s="389"/>
      <c r="CJ93" s="389"/>
      <c r="CK93" s="389"/>
      <c r="CL93" s="389"/>
      <c r="CM93" s="389"/>
      <c r="CN93" s="389"/>
      <c r="CO93" s="389"/>
      <c r="CP93" s="389"/>
      <c r="CQ93" s="389"/>
      <c r="CR93" s="389"/>
      <c r="CS93" s="389"/>
      <c r="CT93" s="389"/>
      <c r="CU93" s="389"/>
      <c r="CV93" s="389"/>
      <c r="CW93" s="389"/>
      <c r="CX93" s="389"/>
      <c r="CY93" s="389"/>
      <c r="CZ93" s="389"/>
      <c r="DA93" s="389"/>
      <c r="DB93" s="389"/>
      <c r="DC93" s="389"/>
      <c r="DD93" s="389"/>
      <c r="DE93" s="389"/>
      <c r="DF93" s="389"/>
      <c r="DG93" s="389"/>
      <c r="DH93" s="389"/>
      <c r="DI93" s="389"/>
      <c r="DJ93" s="389"/>
      <c r="DK93" s="389"/>
      <c r="DL93" s="389"/>
      <c r="DM93" s="389"/>
      <c r="DN93" s="389"/>
      <c r="DO93" s="389"/>
      <c r="DP93" s="389"/>
      <c r="DQ93" s="389"/>
      <c r="DR93" s="389"/>
      <c r="DS93" s="389"/>
      <c r="DT93" s="389"/>
      <c r="DU93" s="389"/>
      <c r="DV93" s="389"/>
      <c r="DW93" s="389"/>
      <c r="DX93" s="389"/>
      <c r="DY93" s="389"/>
      <c r="DZ93" s="389"/>
      <c r="EA93" s="389"/>
      <c r="EB93" s="389"/>
      <c r="EC93" s="389"/>
      <c r="ED93" s="389"/>
      <c r="EE93" s="389"/>
      <c r="EF93" s="389"/>
      <c r="EG93" s="389"/>
      <c r="EH93" s="389"/>
      <c r="EI93" s="389"/>
      <c r="EJ93" s="389"/>
      <c r="EK93" s="389"/>
      <c r="EL93" s="389"/>
      <c r="EM93" s="389"/>
      <c r="EN93" s="389"/>
      <c r="EO93" s="389"/>
      <c r="EP93" s="389"/>
      <c r="EQ93" s="389"/>
      <c r="ER93" s="389"/>
      <c r="ES93" s="389"/>
      <c r="ET93" s="389"/>
      <c r="EU93" s="389"/>
      <c r="EV93" s="389"/>
      <c r="EW93" s="389"/>
      <c r="EX93" s="389"/>
      <c r="EY93" s="389"/>
      <c r="EZ93" s="389"/>
      <c r="FA93" s="389"/>
      <c r="FB93" s="389"/>
      <c r="FC93" s="389"/>
      <c r="FD93" s="389"/>
      <c r="FE93" s="389"/>
      <c r="FF93" s="389"/>
      <c r="FG93" s="389"/>
      <c r="FH93" s="389"/>
      <c r="FI93" s="389"/>
      <c r="FJ93" s="389"/>
      <c r="FK93" s="389"/>
      <c r="FL93" s="389"/>
      <c r="FM93" s="389"/>
      <c r="FN93" s="389"/>
      <c r="FO93" s="389"/>
      <c r="FP93" s="389"/>
      <c r="FQ93" s="389"/>
      <c r="FR93" s="389"/>
      <c r="FS93" s="389"/>
      <c r="FT93" s="389"/>
      <c r="FU93" s="389"/>
      <c r="FV93" s="389"/>
      <c r="FW93" s="389"/>
      <c r="FX93" s="389"/>
      <c r="FY93" s="650" t="s">
        <v>324</v>
      </c>
      <c r="FZ93" s="651"/>
      <c r="GA93" s="651"/>
      <c r="GB93" s="651"/>
      <c r="GC93" s="651"/>
      <c r="GD93" s="651"/>
      <c r="GE93" s="651"/>
      <c r="GF93" s="651"/>
      <c r="GG93" s="651"/>
      <c r="GH93" s="651"/>
      <c r="GI93" s="651"/>
      <c r="GJ93" s="651"/>
      <c r="GK93" s="651"/>
      <c r="GL93" s="651"/>
      <c r="GM93" s="651"/>
      <c r="GN93" s="651"/>
      <c r="GO93" s="651"/>
      <c r="GP93" s="651"/>
      <c r="GQ93" s="651"/>
      <c r="GR93" s="651"/>
      <c r="GS93" s="651"/>
      <c r="GT93" s="651"/>
      <c r="GU93" s="651"/>
      <c r="GV93" s="651"/>
      <c r="GW93" s="651"/>
      <c r="GX93" s="651"/>
      <c r="GY93" s="651"/>
      <c r="GZ93" s="651"/>
      <c r="HA93" s="651"/>
      <c r="HB93" s="651"/>
      <c r="HC93" s="651"/>
      <c r="HD93" s="651"/>
      <c r="HE93" s="651"/>
      <c r="HF93" s="651"/>
      <c r="HG93" s="651"/>
      <c r="HH93" s="651"/>
      <c r="HI93" s="651"/>
      <c r="HJ93" s="651"/>
      <c r="HK93" s="651"/>
      <c r="HL93" s="651"/>
      <c r="HM93" s="651"/>
      <c r="HN93" s="651"/>
      <c r="HO93" s="651"/>
      <c r="HP93" s="651"/>
      <c r="HQ93" s="651"/>
      <c r="HR93" s="651"/>
      <c r="HS93" s="651"/>
      <c r="HT93" s="651"/>
      <c r="HU93" s="651"/>
      <c r="HV93" s="651"/>
      <c r="HW93" s="651"/>
      <c r="HX93" s="651"/>
      <c r="HY93" s="651"/>
      <c r="HZ93" s="651"/>
      <c r="IA93" s="651"/>
      <c r="IB93" s="652"/>
      <c r="IC93" s="651"/>
      <c r="ID93" s="651"/>
      <c r="IE93" s="651"/>
      <c r="IF93" s="651"/>
      <c r="IG93" s="651"/>
      <c r="IH93" s="651"/>
      <c r="II93" s="651"/>
      <c r="IJ93" s="651"/>
      <c r="IK93" s="651"/>
      <c r="IL93" s="651"/>
      <c r="IM93" s="651"/>
      <c r="IN93" s="651"/>
      <c r="IO93" s="651"/>
      <c r="IP93" s="651"/>
      <c r="IQ93" s="652"/>
      <c r="IR93" s="651"/>
      <c r="IS93" s="651"/>
      <c r="IT93" s="651"/>
      <c r="IU93" s="653"/>
      <c r="IV93" s="651"/>
      <c r="IW93" s="651"/>
      <c r="IX93" s="651"/>
      <c r="IY93" s="651"/>
      <c r="IZ93" s="651"/>
      <c r="JA93" s="651"/>
      <c r="JB93" s="651"/>
      <c r="JC93" s="651"/>
      <c r="JD93" s="651"/>
      <c r="JE93" s="651"/>
      <c r="JF93" s="651"/>
      <c r="JG93" s="651"/>
      <c r="JH93" s="651"/>
      <c r="JI93" s="651"/>
      <c r="JJ93" s="651"/>
      <c r="JK93" s="651"/>
      <c r="JL93" s="651"/>
      <c r="JM93" s="651"/>
      <c r="JN93" s="651"/>
      <c r="JO93" s="651"/>
      <c r="JP93" s="651"/>
      <c r="JQ93" s="651"/>
      <c r="JR93" s="651"/>
      <c r="JS93" s="651"/>
      <c r="JT93" s="651"/>
      <c r="JU93" s="651"/>
      <c r="JV93" s="651"/>
      <c r="JW93" s="654"/>
      <c r="JY93" s="225"/>
    </row>
    <row r="94" spans="1:287" ht="16" thickBot="1">
      <c r="A94" s="905" t="s">
        <v>5</v>
      </c>
      <c r="B94" s="79">
        <f t="shared" si="52"/>
        <v>3</v>
      </c>
      <c r="C94" s="871" t="s">
        <v>118</v>
      </c>
      <c r="D94" s="489" t="s">
        <v>168</v>
      </c>
      <c r="E94" s="1129" t="s">
        <v>66</v>
      </c>
      <c r="F94" s="888">
        <v>0.26</v>
      </c>
      <c r="G94" s="120">
        <f t="shared" si="90"/>
        <v>63.9</v>
      </c>
      <c r="H94" s="51">
        <v>0.26</v>
      </c>
      <c r="I94" s="2"/>
      <c r="J94" s="29"/>
      <c r="K94" s="18">
        <v>1987</v>
      </c>
      <c r="L94" s="5"/>
      <c r="M94" s="170">
        <v>1</v>
      </c>
      <c r="N94" s="71">
        <v>1</v>
      </c>
      <c r="O94" s="739">
        <v>2</v>
      </c>
      <c r="P94" s="1107">
        <f t="shared" si="51"/>
        <v>4</v>
      </c>
      <c r="Q94" s="1108">
        <f t="shared" si="94"/>
        <v>2</v>
      </c>
      <c r="R94" s="46"/>
      <c r="S94" s="547">
        <f>H94</f>
        <v>0.26</v>
      </c>
      <c r="T94" s="25"/>
      <c r="U94" s="219">
        <f t="shared" si="50"/>
        <v>19500</v>
      </c>
      <c r="V94" s="219" t="s">
        <v>642</v>
      </c>
      <c r="W94" s="1042">
        <f t="shared" si="91"/>
        <v>19500</v>
      </c>
      <c r="X94" s="537">
        <f t="shared" si="92"/>
        <v>0</v>
      </c>
      <c r="Y94" s="538">
        <f t="shared" si="53"/>
        <v>500</v>
      </c>
      <c r="Z94" s="1090">
        <f t="shared" si="54"/>
        <v>20000</v>
      </c>
      <c r="AA94" s="1475">
        <f t="shared" si="93"/>
        <v>5448244.9976444431</v>
      </c>
      <c r="AB94" s="1098"/>
      <c r="AC94" s="600"/>
      <c r="AD94" s="1056">
        <f t="shared" si="55"/>
        <v>0</v>
      </c>
      <c r="AE94" s="1063"/>
      <c r="AF94" s="747">
        <f t="shared" si="56"/>
        <v>0</v>
      </c>
      <c r="AG94" s="600"/>
      <c r="AH94" s="1056">
        <f t="shared" si="57"/>
        <v>0</v>
      </c>
      <c r="AI94" s="1070"/>
      <c r="AJ94" s="747">
        <f t="shared" si="58"/>
        <v>0</v>
      </c>
      <c r="AK94" s="1051"/>
      <c r="AL94" s="270">
        <v>0</v>
      </c>
      <c r="AM94" s="902"/>
      <c r="AN94" s="902">
        <v>2027</v>
      </c>
      <c r="AO94" s="18" t="str">
        <f t="shared" si="59"/>
        <v xml:space="preserve"> </v>
      </c>
      <c r="AP94" s="747" t="str">
        <f t="shared" si="60"/>
        <v xml:space="preserve"> </v>
      </c>
      <c r="AQ94" s="4" t="str">
        <f t="shared" si="61"/>
        <v xml:space="preserve"> </v>
      </c>
      <c r="AR94" s="747" t="str">
        <f t="shared" si="62"/>
        <v xml:space="preserve"> </v>
      </c>
      <c r="AS94" s="4" t="str">
        <f t="shared" si="63"/>
        <v xml:space="preserve"> </v>
      </c>
      <c r="AT94" s="747" t="str">
        <f t="shared" si="64"/>
        <v xml:space="preserve"> </v>
      </c>
      <c r="AU94" s="4" t="str">
        <f t="shared" si="65"/>
        <v xml:space="preserve"> </v>
      </c>
      <c r="AV94" s="747" t="str">
        <f t="shared" si="66"/>
        <v xml:space="preserve"> </v>
      </c>
      <c r="AW94" s="4" t="str">
        <f t="shared" si="67"/>
        <v xml:space="preserve"> </v>
      </c>
      <c r="AX94" s="747" t="str">
        <f t="shared" si="68"/>
        <v xml:space="preserve"> </v>
      </c>
      <c r="AY94" s="4" t="str">
        <f t="shared" si="69"/>
        <v xml:space="preserve"> </v>
      </c>
      <c r="AZ94" s="747" t="str">
        <f t="shared" si="70"/>
        <v xml:space="preserve"> </v>
      </c>
      <c r="BA94" s="4" t="str">
        <f t="shared" si="71"/>
        <v xml:space="preserve"> </v>
      </c>
      <c r="BB94" s="747" t="str">
        <f t="shared" si="72"/>
        <v xml:space="preserve"> </v>
      </c>
      <c r="BC94" s="4" t="str">
        <f t="shared" si="73"/>
        <v xml:space="preserve"> </v>
      </c>
      <c r="BD94" s="747" t="str">
        <f t="shared" si="74"/>
        <v xml:space="preserve"> </v>
      </c>
      <c r="BE94" s="4" t="str">
        <f t="shared" si="75"/>
        <v xml:space="preserve"> </v>
      </c>
      <c r="BF94" s="747" t="str">
        <f t="shared" si="76"/>
        <v xml:space="preserve"> </v>
      </c>
      <c r="BG94" s="4">
        <f t="shared" si="77"/>
        <v>0.26</v>
      </c>
      <c r="BH94" s="747">
        <f t="shared" si="78"/>
        <v>20000</v>
      </c>
      <c r="BI94" s="4" t="str">
        <f t="shared" si="79"/>
        <v xml:space="preserve"> </v>
      </c>
      <c r="BJ94" s="747" t="str">
        <f t="shared" si="80"/>
        <v xml:space="preserve"> </v>
      </c>
      <c r="BK94" s="4" t="str">
        <f t="shared" si="81"/>
        <v xml:space="preserve"> </v>
      </c>
      <c r="BL94" s="747" t="str">
        <f t="shared" si="82"/>
        <v xml:space="preserve"> </v>
      </c>
      <c r="BM94" s="4" t="str">
        <f t="shared" si="83"/>
        <v xml:space="preserve"> </v>
      </c>
      <c r="BN94" s="747" t="str">
        <f t="shared" si="84"/>
        <v xml:space="preserve"> </v>
      </c>
      <c r="BO94" s="4" t="str">
        <f t="shared" si="85"/>
        <v xml:space="preserve"> </v>
      </c>
      <c r="BP94" s="747" t="str">
        <f t="shared" si="86"/>
        <v xml:space="preserve"> </v>
      </c>
      <c r="BQ94" s="4" t="str">
        <f t="shared" si="87"/>
        <v xml:space="preserve"> </v>
      </c>
      <c r="BR94" s="747" t="str">
        <f t="shared" si="88"/>
        <v xml:space="preserve"> </v>
      </c>
      <c r="BS94" s="133"/>
      <c r="BT94" s="133"/>
      <c r="BU94" s="389"/>
      <c r="BV94" s="389"/>
      <c r="BW94" s="389"/>
      <c r="BX94" s="389"/>
      <c r="BY94" s="389"/>
      <c r="BZ94" s="389"/>
      <c r="CA94" s="389"/>
      <c r="CB94" s="389"/>
      <c r="CC94" s="163">
        <f t="shared" si="89"/>
        <v>0</v>
      </c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389"/>
      <c r="CO94" s="389"/>
      <c r="CP94" s="389"/>
      <c r="CQ94" s="389"/>
      <c r="CR94" s="389"/>
      <c r="CS94" s="389"/>
      <c r="CT94" s="389"/>
      <c r="CU94" s="389"/>
      <c r="CV94" s="389"/>
      <c r="CW94" s="389"/>
      <c r="CX94" s="389"/>
      <c r="CY94" s="389"/>
      <c r="CZ94" s="389"/>
      <c r="DA94" s="389"/>
      <c r="DB94" s="389"/>
      <c r="DC94" s="389"/>
      <c r="DD94" s="389"/>
      <c r="DE94" s="389"/>
      <c r="DF94" s="389"/>
      <c r="DG94" s="389"/>
      <c r="DH94" s="389"/>
      <c r="DI94" s="389"/>
      <c r="DJ94" s="389"/>
      <c r="DK94" s="389"/>
      <c r="DL94" s="389"/>
      <c r="DM94" s="389"/>
      <c r="DN94" s="389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89"/>
      <c r="EF94" s="389"/>
      <c r="EG94" s="389"/>
      <c r="EH94" s="389"/>
      <c r="EI94" s="389"/>
      <c r="EJ94" s="389"/>
      <c r="EK94" s="389"/>
      <c r="EL94" s="389"/>
      <c r="EM94" s="389"/>
      <c r="EN94" s="389"/>
      <c r="EO94" s="389"/>
      <c r="EP94" s="389"/>
      <c r="EQ94" s="389"/>
      <c r="ER94" s="389"/>
      <c r="ES94" s="389"/>
      <c r="ET94" s="389"/>
      <c r="EU94" s="389"/>
      <c r="EV94" s="389"/>
      <c r="EW94" s="389"/>
      <c r="EX94" s="389"/>
      <c r="EY94" s="389"/>
      <c r="EZ94" s="389"/>
      <c r="FA94" s="389"/>
      <c r="FB94" s="389"/>
      <c r="FC94" s="389"/>
      <c r="FD94" s="389"/>
      <c r="FE94" s="389"/>
      <c r="FF94" s="389"/>
      <c r="FG94" s="389"/>
      <c r="FH94" s="389"/>
      <c r="FI94" s="389"/>
      <c r="FJ94" s="389"/>
      <c r="FK94" s="389"/>
      <c r="FL94" s="389"/>
      <c r="FM94" s="389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89"/>
      <c r="FY94" s="655" t="s">
        <v>328</v>
      </c>
      <c r="FZ94" s="656">
        <v>208</v>
      </c>
      <c r="GA94" s="656">
        <v>30289248</v>
      </c>
      <c r="GB94" s="656">
        <v>55</v>
      </c>
      <c r="GC94" s="656" t="s">
        <v>798</v>
      </c>
      <c r="GD94" s="656">
        <v>18</v>
      </c>
      <c r="GE94" s="656">
        <v>1990</v>
      </c>
      <c r="GF94" s="656">
        <v>1</v>
      </c>
      <c r="GG94" s="656" t="s">
        <v>780</v>
      </c>
      <c r="GH94" s="656">
        <v>2</v>
      </c>
      <c r="GI94" s="656">
        <v>1</v>
      </c>
      <c r="GJ94" s="656" t="s">
        <v>780</v>
      </c>
      <c r="GK94" s="656">
        <v>2</v>
      </c>
      <c r="GL94" s="656" t="s">
        <v>781</v>
      </c>
      <c r="GM94" s="656" t="s">
        <v>782</v>
      </c>
      <c r="GN94" s="656">
        <v>66</v>
      </c>
      <c r="GO94" s="656" t="s">
        <v>783</v>
      </c>
      <c r="GP94" s="656">
        <v>0</v>
      </c>
      <c r="GQ94" s="656">
        <v>0</v>
      </c>
      <c r="GR94" s="656">
        <v>4</v>
      </c>
      <c r="GS94" s="656">
        <v>2</v>
      </c>
      <c r="GT94" s="656">
        <v>2</v>
      </c>
      <c r="GU94" s="656" t="s">
        <v>783</v>
      </c>
      <c r="GV94" s="656" t="s">
        <v>783</v>
      </c>
      <c r="GW94" s="656" t="s">
        <v>783</v>
      </c>
      <c r="GX94" s="656" t="s">
        <v>783</v>
      </c>
      <c r="GY94" s="656" t="s">
        <v>783</v>
      </c>
      <c r="GZ94" s="656">
        <v>1649</v>
      </c>
      <c r="HA94" s="656">
        <v>0.27</v>
      </c>
      <c r="HB94" s="656">
        <v>5</v>
      </c>
      <c r="HC94" s="656" t="s">
        <v>783</v>
      </c>
      <c r="HD94" s="656" t="s">
        <v>782</v>
      </c>
      <c r="HE94" s="656">
        <v>15</v>
      </c>
      <c r="HF94" s="656" t="s">
        <v>783</v>
      </c>
      <c r="HG94" s="656">
        <v>0</v>
      </c>
      <c r="HH94" s="656" t="s">
        <v>783</v>
      </c>
      <c r="HI94" s="656">
        <v>0</v>
      </c>
      <c r="HJ94" s="656">
        <v>1</v>
      </c>
      <c r="HK94" s="656">
        <v>45</v>
      </c>
      <c r="HL94" s="656" t="s">
        <v>784</v>
      </c>
      <c r="HM94" s="656" t="s">
        <v>785</v>
      </c>
      <c r="HN94" s="656" t="s">
        <v>783</v>
      </c>
      <c r="HO94" s="656" t="s">
        <v>783</v>
      </c>
      <c r="HP94" s="656" t="s">
        <v>783</v>
      </c>
      <c r="HQ94" s="656" t="s">
        <v>783</v>
      </c>
      <c r="HR94" s="656" t="s">
        <v>783</v>
      </c>
      <c r="HS94" s="656">
        <v>3980106</v>
      </c>
      <c r="HT94" s="656" t="s">
        <v>783</v>
      </c>
      <c r="HU94" s="656" t="s">
        <v>786</v>
      </c>
      <c r="HV94" s="656" t="s">
        <v>787</v>
      </c>
      <c r="HW94" s="656">
        <v>4</v>
      </c>
      <c r="HX94" s="656">
        <v>2014</v>
      </c>
      <c r="HY94" s="656">
        <v>63</v>
      </c>
      <c r="HZ94" s="656">
        <v>0</v>
      </c>
      <c r="IA94" s="656">
        <v>1426</v>
      </c>
      <c r="IB94" s="657">
        <v>41697.500081018516</v>
      </c>
      <c r="IC94" s="656" t="s">
        <v>788</v>
      </c>
      <c r="ID94" s="656">
        <v>3975628</v>
      </c>
      <c r="IE94" s="656">
        <v>2014</v>
      </c>
      <c r="IF94" s="656">
        <v>1712</v>
      </c>
      <c r="IG94" s="656" t="s">
        <v>783</v>
      </c>
      <c r="IH94" s="656" t="s">
        <v>783</v>
      </c>
      <c r="II94" s="656" t="s">
        <v>783</v>
      </c>
      <c r="IJ94" s="656" t="s">
        <v>783</v>
      </c>
      <c r="IK94" s="656" t="s">
        <v>783</v>
      </c>
      <c r="IL94" s="656" t="s">
        <v>783</v>
      </c>
      <c r="IM94" s="656" t="s">
        <v>783</v>
      </c>
      <c r="IN94" s="656" t="s">
        <v>783</v>
      </c>
      <c r="IO94" s="656" t="s">
        <v>783</v>
      </c>
      <c r="IP94" s="656">
        <v>1649</v>
      </c>
      <c r="IQ94" s="657">
        <v>37477.354571759257</v>
      </c>
      <c r="IR94" s="656">
        <v>2</v>
      </c>
      <c r="IS94" s="656" t="s">
        <v>793</v>
      </c>
      <c r="IT94" s="656">
        <v>2</v>
      </c>
      <c r="IU94" s="658">
        <v>41275</v>
      </c>
      <c r="IV94" s="656" t="s">
        <v>783</v>
      </c>
      <c r="IW94" s="656" t="s">
        <v>783</v>
      </c>
      <c r="IX94" s="656" t="s">
        <v>783</v>
      </c>
      <c r="IY94" s="656" t="s">
        <v>781</v>
      </c>
      <c r="IZ94" s="656">
        <v>45</v>
      </c>
      <c r="JA94" s="656" t="s">
        <v>789</v>
      </c>
      <c r="JB94" s="656" t="s">
        <v>783</v>
      </c>
      <c r="JC94" s="656" t="s">
        <v>783</v>
      </c>
      <c r="JD94" s="656" t="s">
        <v>783</v>
      </c>
      <c r="JE94" s="656">
        <v>329382</v>
      </c>
      <c r="JF94" s="656" t="s">
        <v>783</v>
      </c>
      <c r="JG94" s="656" t="s">
        <v>783</v>
      </c>
      <c r="JH94" s="656" t="s">
        <v>802</v>
      </c>
      <c r="JI94" s="656">
        <v>55</v>
      </c>
      <c r="JJ94" s="656" t="s">
        <v>783</v>
      </c>
      <c r="JK94" s="656" t="s">
        <v>783</v>
      </c>
      <c r="JL94" s="656" t="s">
        <v>783</v>
      </c>
      <c r="JM94" s="656" t="s">
        <v>790</v>
      </c>
      <c r="JN94" s="656">
        <v>4</v>
      </c>
      <c r="JO94" s="656">
        <v>3</v>
      </c>
      <c r="JP94" s="656" t="s">
        <v>783</v>
      </c>
      <c r="JQ94" s="656">
        <v>10711928</v>
      </c>
      <c r="JR94" s="656">
        <v>2011</v>
      </c>
      <c r="JS94" s="656">
        <v>3</v>
      </c>
      <c r="JT94" s="656" t="s">
        <v>783</v>
      </c>
      <c r="JU94" s="656" t="s">
        <v>783</v>
      </c>
      <c r="JV94" s="656" t="s">
        <v>807</v>
      </c>
      <c r="JW94" s="659">
        <v>1402.5875940000001</v>
      </c>
      <c r="JY94" s="225"/>
    </row>
    <row r="95" spans="1:287" ht="16" thickBot="1">
      <c r="A95" s="905" t="s">
        <v>5</v>
      </c>
      <c r="B95" s="79">
        <f t="shared" si="52"/>
        <v>3</v>
      </c>
      <c r="C95" s="871" t="s">
        <v>75</v>
      </c>
      <c r="D95" s="489" t="s">
        <v>157</v>
      </c>
      <c r="E95" s="1129" t="s">
        <v>158</v>
      </c>
      <c r="F95" s="888">
        <v>0.08</v>
      </c>
      <c r="G95" s="120">
        <f t="shared" si="90"/>
        <v>63.98</v>
      </c>
      <c r="H95" s="51">
        <v>0.08</v>
      </c>
      <c r="I95" s="2"/>
      <c r="J95" s="29"/>
      <c r="K95" s="18"/>
      <c r="L95" s="5"/>
      <c r="M95" s="170">
        <v>1</v>
      </c>
      <c r="N95" s="71">
        <v>0.5</v>
      </c>
      <c r="O95" s="739">
        <v>3</v>
      </c>
      <c r="P95" s="1107">
        <f t="shared" si="51"/>
        <v>4.5</v>
      </c>
      <c r="Q95" s="1108">
        <f t="shared" si="94"/>
        <v>1.5</v>
      </c>
      <c r="R95" s="51"/>
      <c r="S95" s="547">
        <f>H95</f>
        <v>0.08</v>
      </c>
      <c r="T95" s="25"/>
      <c r="U95" s="219">
        <f t="shared" si="50"/>
        <v>6000</v>
      </c>
      <c r="V95" s="219" t="s">
        <v>642</v>
      </c>
      <c r="W95" s="1042">
        <f t="shared" si="91"/>
        <v>6000</v>
      </c>
      <c r="X95" s="537">
        <f t="shared" si="92"/>
        <v>0</v>
      </c>
      <c r="Y95" s="538">
        <f t="shared" si="53"/>
        <v>500</v>
      </c>
      <c r="Z95" s="1090">
        <f t="shared" si="54"/>
        <v>6500</v>
      </c>
      <c r="AA95" s="1475">
        <f t="shared" si="93"/>
        <v>5454744.9976444431</v>
      </c>
      <c r="AB95" s="1098"/>
      <c r="AC95" s="600"/>
      <c r="AD95" s="1056">
        <f t="shared" si="55"/>
        <v>0</v>
      </c>
      <c r="AE95" s="1063"/>
      <c r="AF95" s="747">
        <f t="shared" si="56"/>
        <v>0</v>
      </c>
      <c r="AG95" s="600"/>
      <c r="AH95" s="1056">
        <f t="shared" si="57"/>
        <v>0</v>
      </c>
      <c r="AI95" s="1070"/>
      <c r="AJ95" s="747">
        <f t="shared" si="58"/>
        <v>0</v>
      </c>
      <c r="AK95" s="1051"/>
      <c r="AL95" s="270">
        <v>0</v>
      </c>
      <c r="AM95" s="902"/>
      <c r="AN95" s="902">
        <v>2027</v>
      </c>
      <c r="AO95" s="18" t="str">
        <f t="shared" si="59"/>
        <v xml:space="preserve"> </v>
      </c>
      <c r="AP95" s="747" t="str">
        <f t="shared" si="60"/>
        <v xml:space="preserve"> </v>
      </c>
      <c r="AQ95" s="4" t="str">
        <f t="shared" si="61"/>
        <v xml:space="preserve"> </v>
      </c>
      <c r="AR95" s="747" t="str">
        <f t="shared" si="62"/>
        <v xml:space="preserve"> </v>
      </c>
      <c r="AS95" s="4" t="str">
        <f t="shared" si="63"/>
        <v xml:space="preserve"> </v>
      </c>
      <c r="AT95" s="747" t="str">
        <f t="shared" si="64"/>
        <v xml:space="preserve"> </v>
      </c>
      <c r="AU95" s="4" t="str">
        <f t="shared" si="65"/>
        <v xml:space="preserve"> </v>
      </c>
      <c r="AV95" s="747" t="str">
        <f t="shared" si="66"/>
        <v xml:space="preserve"> </v>
      </c>
      <c r="AW95" s="4" t="str">
        <f t="shared" si="67"/>
        <v xml:space="preserve"> </v>
      </c>
      <c r="AX95" s="747" t="str">
        <f t="shared" si="68"/>
        <v xml:space="preserve"> </v>
      </c>
      <c r="AY95" s="4" t="str">
        <f t="shared" si="69"/>
        <v xml:space="preserve"> </v>
      </c>
      <c r="AZ95" s="747" t="str">
        <f t="shared" si="70"/>
        <v xml:space="preserve"> </v>
      </c>
      <c r="BA95" s="4" t="str">
        <f t="shared" si="71"/>
        <v xml:space="preserve"> </v>
      </c>
      <c r="BB95" s="747" t="str">
        <f t="shared" si="72"/>
        <v xml:space="preserve"> </v>
      </c>
      <c r="BC95" s="4" t="str">
        <f t="shared" si="73"/>
        <v xml:space="preserve"> </v>
      </c>
      <c r="BD95" s="747" t="str">
        <f t="shared" si="74"/>
        <v xml:space="preserve"> </v>
      </c>
      <c r="BE95" s="4" t="str">
        <f t="shared" si="75"/>
        <v xml:space="preserve"> </v>
      </c>
      <c r="BF95" s="747" t="str">
        <f t="shared" si="76"/>
        <v xml:space="preserve"> </v>
      </c>
      <c r="BG95" s="4">
        <f t="shared" si="77"/>
        <v>0.08</v>
      </c>
      <c r="BH95" s="747">
        <f t="shared" si="78"/>
        <v>6500</v>
      </c>
      <c r="BI95" s="4" t="str">
        <f t="shared" si="79"/>
        <v xml:space="preserve"> </v>
      </c>
      <c r="BJ95" s="747" t="str">
        <f t="shared" si="80"/>
        <v xml:space="preserve"> </v>
      </c>
      <c r="BK95" s="4" t="str">
        <f t="shared" si="81"/>
        <v xml:space="preserve"> </v>
      </c>
      <c r="BL95" s="747" t="str">
        <f t="shared" si="82"/>
        <v xml:space="preserve"> </v>
      </c>
      <c r="BM95" s="4" t="str">
        <f t="shared" si="83"/>
        <v xml:space="preserve"> </v>
      </c>
      <c r="BN95" s="747" t="str">
        <f t="shared" si="84"/>
        <v xml:space="preserve"> </v>
      </c>
      <c r="BO95" s="4" t="str">
        <f t="shared" si="85"/>
        <v xml:space="preserve"> </v>
      </c>
      <c r="BP95" s="747" t="str">
        <f t="shared" si="86"/>
        <v xml:space="preserve"> </v>
      </c>
      <c r="BQ95" s="4" t="str">
        <f t="shared" si="87"/>
        <v xml:space="preserve"> </v>
      </c>
      <c r="BR95" s="747" t="str">
        <f t="shared" si="88"/>
        <v xml:space="preserve"> </v>
      </c>
      <c r="BS95" s="133" t="s">
        <v>249</v>
      </c>
      <c r="BT95" s="133"/>
      <c r="BU95" s="389"/>
      <c r="BV95" s="389"/>
      <c r="BW95" s="389"/>
      <c r="BX95" s="389"/>
      <c r="BY95" s="389"/>
      <c r="BZ95" s="389"/>
      <c r="CA95" s="389"/>
      <c r="CB95" s="389"/>
      <c r="CC95" s="163">
        <f t="shared" si="89"/>
        <v>0</v>
      </c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389"/>
      <c r="CO95" s="389"/>
      <c r="CP95" s="389"/>
      <c r="CQ95" s="389"/>
      <c r="CR95" s="389"/>
      <c r="CS95" s="389"/>
      <c r="CT95" s="389"/>
      <c r="CU95" s="389"/>
      <c r="CV95" s="389"/>
      <c r="CW95" s="389"/>
      <c r="CX95" s="389"/>
      <c r="CY95" s="389"/>
      <c r="CZ95" s="389"/>
      <c r="DA95" s="389"/>
      <c r="DB95" s="389"/>
      <c r="DC95" s="389"/>
      <c r="DD95" s="389"/>
      <c r="DE95" s="389"/>
      <c r="DF95" s="389"/>
      <c r="DG95" s="389"/>
      <c r="DH95" s="389"/>
      <c r="DI95" s="389"/>
      <c r="DJ95" s="389"/>
      <c r="DK95" s="389"/>
      <c r="DL95" s="389"/>
      <c r="DM95" s="389"/>
      <c r="DN95" s="389"/>
      <c r="DO95" s="389"/>
      <c r="DP95" s="389"/>
      <c r="DQ95" s="389"/>
      <c r="DR95" s="389"/>
      <c r="DS95" s="389"/>
      <c r="DT95" s="389"/>
      <c r="DU95" s="389"/>
      <c r="DV95" s="389"/>
      <c r="DW95" s="389"/>
      <c r="DX95" s="389"/>
      <c r="DY95" s="389"/>
      <c r="DZ95" s="389"/>
      <c r="EA95" s="389"/>
      <c r="EB95" s="389"/>
      <c r="EC95" s="389"/>
      <c r="ED95" s="389"/>
      <c r="EE95" s="389"/>
      <c r="EF95" s="389"/>
      <c r="EG95" s="389"/>
      <c r="EH95" s="389"/>
      <c r="EI95" s="389"/>
      <c r="EJ95" s="389"/>
      <c r="EK95" s="389"/>
      <c r="EL95" s="389"/>
      <c r="EM95" s="389"/>
      <c r="EN95" s="389"/>
      <c r="EO95" s="389"/>
      <c r="EP95" s="389"/>
      <c r="EQ95" s="389"/>
      <c r="ER95" s="389"/>
      <c r="ES95" s="389"/>
      <c r="ET95" s="389"/>
      <c r="EU95" s="389"/>
      <c r="EV95" s="389"/>
      <c r="EW95" s="389"/>
      <c r="EX95" s="389"/>
      <c r="EY95" s="389"/>
      <c r="EZ95" s="389"/>
      <c r="FA95" s="389"/>
      <c r="FB95" s="389"/>
      <c r="FC95" s="389"/>
      <c r="FD95" s="389"/>
      <c r="FE95" s="389"/>
      <c r="FF95" s="389"/>
      <c r="FG95" s="389"/>
      <c r="FH95" s="389"/>
      <c r="FI95" s="389"/>
      <c r="FJ95" s="389"/>
      <c r="FK95" s="389"/>
      <c r="FL95" s="389"/>
      <c r="FM95" s="389"/>
      <c r="FN95" s="389"/>
      <c r="FO95" s="389"/>
      <c r="FP95" s="389"/>
      <c r="FQ95" s="389"/>
      <c r="FR95" s="389"/>
      <c r="FS95" s="389"/>
      <c r="FT95" s="389"/>
      <c r="FU95" s="389"/>
      <c r="FV95" s="389"/>
      <c r="FW95" s="389"/>
      <c r="FX95" s="389"/>
      <c r="FY95" s="666" t="s">
        <v>465</v>
      </c>
      <c r="FZ95" s="667">
        <v>12</v>
      </c>
      <c r="GA95" s="667">
        <v>30289503</v>
      </c>
      <c r="GB95" s="667">
        <v>55</v>
      </c>
      <c r="GC95" s="667" t="s">
        <v>798</v>
      </c>
      <c r="GD95" s="667">
        <v>18</v>
      </c>
      <c r="GE95" s="667">
        <v>1998</v>
      </c>
      <c r="GF95" s="667">
        <v>1</v>
      </c>
      <c r="GG95" s="667" t="s">
        <v>780</v>
      </c>
      <c r="GH95" s="667">
        <v>5</v>
      </c>
      <c r="GI95" s="667">
        <v>1</v>
      </c>
      <c r="GJ95" s="667" t="s">
        <v>780</v>
      </c>
      <c r="GK95" s="667">
        <v>5</v>
      </c>
      <c r="GL95" s="667" t="s">
        <v>781</v>
      </c>
      <c r="GM95" s="667" t="s">
        <v>782</v>
      </c>
      <c r="GN95" s="667">
        <v>100</v>
      </c>
      <c r="GO95" s="667" t="s">
        <v>783</v>
      </c>
      <c r="GP95" s="667">
        <v>0</v>
      </c>
      <c r="GQ95" s="667">
        <v>0</v>
      </c>
      <c r="GR95" s="667">
        <v>4</v>
      </c>
      <c r="GS95" s="667">
        <v>2</v>
      </c>
      <c r="GT95" s="667">
        <v>7</v>
      </c>
      <c r="GU95" s="667" t="s">
        <v>783</v>
      </c>
      <c r="GV95" s="667" t="s">
        <v>783</v>
      </c>
      <c r="GW95" s="667" t="s">
        <v>783</v>
      </c>
      <c r="GX95" s="667" t="s">
        <v>783</v>
      </c>
      <c r="GY95" s="667" t="s">
        <v>783</v>
      </c>
      <c r="GZ95" s="667">
        <v>1649</v>
      </c>
      <c r="HA95" s="667">
        <v>0.14000000000000001</v>
      </c>
      <c r="HB95" s="667">
        <v>5</v>
      </c>
      <c r="HC95" s="667" t="s">
        <v>783</v>
      </c>
      <c r="HD95" s="667" t="s">
        <v>782</v>
      </c>
      <c r="HE95" s="667">
        <v>35</v>
      </c>
      <c r="HF95" s="667" t="s">
        <v>783</v>
      </c>
      <c r="HG95" s="667">
        <v>0</v>
      </c>
      <c r="HH95" s="667" t="s">
        <v>783</v>
      </c>
      <c r="HI95" s="667">
        <v>0</v>
      </c>
      <c r="HJ95" s="667">
        <v>1</v>
      </c>
      <c r="HK95" s="667">
        <v>45</v>
      </c>
      <c r="HL95" s="667" t="s">
        <v>784</v>
      </c>
      <c r="HM95" s="667" t="s">
        <v>785</v>
      </c>
      <c r="HN95" s="667" t="s">
        <v>783</v>
      </c>
      <c r="HO95" s="667" t="s">
        <v>783</v>
      </c>
      <c r="HP95" s="667" t="s">
        <v>783</v>
      </c>
      <c r="HQ95" s="667" t="s">
        <v>783</v>
      </c>
      <c r="HR95" s="667" t="s">
        <v>783</v>
      </c>
      <c r="HS95" s="667">
        <v>3979001</v>
      </c>
      <c r="HT95" s="667" t="s">
        <v>783</v>
      </c>
      <c r="HU95" s="667" t="s">
        <v>786</v>
      </c>
      <c r="HV95" s="667" t="s">
        <v>787</v>
      </c>
      <c r="HW95" s="667">
        <v>4</v>
      </c>
      <c r="HX95" s="667">
        <v>2014</v>
      </c>
      <c r="HY95" s="667">
        <v>63</v>
      </c>
      <c r="HZ95" s="667">
        <v>0</v>
      </c>
      <c r="IA95" s="667">
        <v>739</v>
      </c>
      <c r="IB95" s="668">
        <v>41697.500081018516</v>
      </c>
      <c r="IC95" s="667" t="s">
        <v>788</v>
      </c>
      <c r="ID95" s="667">
        <v>3974523</v>
      </c>
      <c r="IE95" s="667">
        <v>2014</v>
      </c>
      <c r="IF95" s="667">
        <v>1712</v>
      </c>
      <c r="IG95" s="667" t="s">
        <v>783</v>
      </c>
      <c r="IH95" s="667" t="s">
        <v>783</v>
      </c>
      <c r="II95" s="667" t="s">
        <v>783</v>
      </c>
      <c r="IJ95" s="667" t="s">
        <v>783</v>
      </c>
      <c r="IK95" s="667" t="s">
        <v>783</v>
      </c>
      <c r="IL95" s="667" t="s">
        <v>783</v>
      </c>
      <c r="IM95" s="667" t="s">
        <v>783</v>
      </c>
      <c r="IN95" s="667" t="s">
        <v>783</v>
      </c>
      <c r="IO95" s="667" t="s">
        <v>783</v>
      </c>
      <c r="IP95" s="667">
        <v>1649</v>
      </c>
      <c r="IQ95" s="668">
        <v>37477.354571759257</v>
      </c>
      <c r="IR95" s="667">
        <v>2</v>
      </c>
      <c r="IS95" s="667" t="s">
        <v>793</v>
      </c>
      <c r="IT95" s="667">
        <v>7</v>
      </c>
      <c r="IU95" s="669">
        <v>41275</v>
      </c>
      <c r="IV95" s="667" t="s">
        <v>783</v>
      </c>
      <c r="IW95" s="667" t="s">
        <v>783</v>
      </c>
      <c r="IX95" s="667" t="s">
        <v>783</v>
      </c>
      <c r="IY95" s="667" t="s">
        <v>781</v>
      </c>
      <c r="IZ95" s="667">
        <v>45</v>
      </c>
      <c r="JA95" s="667" t="s">
        <v>789</v>
      </c>
      <c r="JB95" s="667" t="s">
        <v>783</v>
      </c>
      <c r="JC95" s="667" t="s">
        <v>783</v>
      </c>
      <c r="JD95" s="667" t="s">
        <v>783</v>
      </c>
      <c r="JE95" s="667">
        <v>329441</v>
      </c>
      <c r="JF95" s="667" t="s">
        <v>783</v>
      </c>
      <c r="JG95" s="667" t="s">
        <v>783</v>
      </c>
      <c r="JH95" s="667" t="s">
        <v>799</v>
      </c>
      <c r="JI95" s="667">
        <v>55</v>
      </c>
      <c r="JJ95" s="667" t="s">
        <v>783</v>
      </c>
      <c r="JK95" s="667" t="s">
        <v>783</v>
      </c>
      <c r="JL95" s="667" t="s">
        <v>783</v>
      </c>
      <c r="JM95" s="667" t="s">
        <v>790</v>
      </c>
      <c r="JN95" s="667">
        <v>4</v>
      </c>
      <c r="JO95" s="667">
        <v>3</v>
      </c>
      <c r="JP95" s="667" t="s">
        <v>783</v>
      </c>
      <c r="JQ95" s="667" t="s">
        <v>783</v>
      </c>
      <c r="JR95" s="667" t="s">
        <v>783</v>
      </c>
      <c r="JS95" s="667" t="s">
        <v>783</v>
      </c>
      <c r="JT95" s="667" t="s">
        <v>783</v>
      </c>
      <c r="JU95" s="667" t="s">
        <v>783</v>
      </c>
      <c r="JV95" s="667" t="s">
        <v>886</v>
      </c>
      <c r="JW95" s="670">
        <v>741.14919399999997</v>
      </c>
      <c r="JY95" s="225"/>
    </row>
    <row r="96" spans="1:287" ht="16" thickBot="1">
      <c r="A96" s="905" t="s">
        <v>5</v>
      </c>
      <c r="B96" s="79">
        <f t="shared" si="52"/>
        <v>3</v>
      </c>
      <c r="C96" s="871" t="s">
        <v>44</v>
      </c>
      <c r="D96" s="489" t="s">
        <v>162</v>
      </c>
      <c r="E96" s="1129" t="s">
        <v>158</v>
      </c>
      <c r="F96" s="888">
        <v>1.04</v>
      </c>
      <c r="G96" s="120">
        <f t="shared" si="90"/>
        <v>65.02</v>
      </c>
      <c r="H96" s="49">
        <v>1.04</v>
      </c>
      <c r="I96" s="2"/>
      <c r="J96" s="29"/>
      <c r="K96" s="18"/>
      <c r="L96" s="5"/>
      <c r="M96" s="170">
        <v>1</v>
      </c>
      <c r="N96" s="71">
        <v>1</v>
      </c>
      <c r="O96" s="739">
        <v>2</v>
      </c>
      <c r="P96" s="1107">
        <f t="shared" si="51"/>
        <v>4</v>
      </c>
      <c r="Q96" s="1108">
        <f t="shared" si="94"/>
        <v>2</v>
      </c>
      <c r="R96" s="30"/>
      <c r="S96" s="3">
        <f>H96</f>
        <v>1.04</v>
      </c>
      <c r="T96" s="25"/>
      <c r="U96" s="219">
        <f t="shared" si="50"/>
        <v>78000</v>
      </c>
      <c r="V96" s="219" t="s">
        <v>642</v>
      </c>
      <c r="W96" s="1042">
        <f t="shared" si="91"/>
        <v>78000</v>
      </c>
      <c r="X96" s="537">
        <f t="shared" si="92"/>
        <v>0</v>
      </c>
      <c r="Y96" s="538">
        <f t="shared" si="53"/>
        <v>500</v>
      </c>
      <c r="Z96" s="1090">
        <f t="shared" si="54"/>
        <v>78500</v>
      </c>
      <c r="AA96" s="1475">
        <f t="shared" si="93"/>
        <v>5533244.9976444431</v>
      </c>
      <c r="AB96" s="1098"/>
      <c r="AC96" s="600"/>
      <c r="AD96" s="1056">
        <f t="shared" si="55"/>
        <v>0</v>
      </c>
      <c r="AE96" s="1063"/>
      <c r="AF96" s="747">
        <f t="shared" si="56"/>
        <v>0</v>
      </c>
      <c r="AG96" s="600"/>
      <c r="AH96" s="1056">
        <f t="shared" si="57"/>
        <v>0</v>
      </c>
      <c r="AI96" s="1070"/>
      <c r="AJ96" s="747">
        <f t="shared" si="58"/>
        <v>0</v>
      </c>
      <c r="AK96" s="1051"/>
      <c r="AL96" s="270">
        <v>0</v>
      </c>
      <c r="AM96" s="902"/>
      <c r="AN96" s="902">
        <v>2027</v>
      </c>
      <c r="AO96" s="18" t="str">
        <f t="shared" si="59"/>
        <v xml:space="preserve"> </v>
      </c>
      <c r="AP96" s="747" t="str">
        <f t="shared" si="60"/>
        <v xml:space="preserve"> </v>
      </c>
      <c r="AQ96" s="4" t="str">
        <f t="shared" si="61"/>
        <v xml:space="preserve"> </v>
      </c>
      <c r="AR96" s="747" t="str">
        <f t="shared" si="62"/>
        <v xml:space="preserve"> </v>
      </c>
      <c r="AS96" s="4" t="str">
        <f t="shared" si="63"/>
        <v xml:space="preserve"> </v>
      </c>
      <c r="AT96" s="747" t="str">
        <f t="shared" si="64"/>
        <v xml:space="preserve"> </v>
      </c>
      <c r="AU96" s="4" t="str">
        <f t="shared" si="65"/>
        <v xml:space="preserve"> </v>
      </c>
      <c r="AV96" s="747" t="str">
        <f t="shared" si="66"/>
        <v xml:space="preserve"> </v>
      </c>
      <c r="AW96" s="4" t="str">
        <f t="shared" si="67"/>
        <v xml:space="preserve"> </v>
      </c>
      <c r="AX96" s="747" t="str">
        <f t="shared" si="68"/>
        <v xml:space="preserve"> </v>
      </c>
      <c r="AY96" s="4" t="str">
        <f t="shared" si="69"/>
        <v xml:space="preserve"> </v>
      </c>
      <c r="AZ96" s="747" t="str">
        <f t="shared" si="70"/>
        <v xml:space="preserve"> </v>
      </c>
      <c r="BA96" s="4" t="str">
        <f t="shared" si="71"/>
        <v xml:space="preserve"> </v>
      </c>
      <c r="BB96" s="747" t="str">
        <f t="shared" si="72"/>
        <v xml:space="preserve"> </v>
      </c>
      <c r="BC96" s="4" t="str">
        <f t="shared" si="73"/>
        <v xml:space="preserve"> </v>
      </c>
      <c r="BD96" s="747" t="str">
        <f t="shared" si="74"/>
        <v xml:space="preserve"> </v>
      </c>
      <c r="BE96" s="4" t="str">
        <f t="shared" si="75"/>
        <v xml:space="preserve"> </v>
      </c>
      <c r="BF96" s="747" t="str">
        <f t="shared" si="76"/>
        <v xml:space="preserve"> </v>
      </c>
      <c r="BG96" s="4">
        <f t="shared" si="77"/>
        <v>1.04</v>
      </c>
      <c r="BH96" s="747">
        <f t="shared" si="78"/>
        <v>78500</v>
      </c>
      <c r="BI96" s="4" t="str">
        <f t="shared" si="79"/>
        <v xml:space="preserve"> </v>
      </c>
      <c r="BJ96" s="747" t="str">
        <f t="shared" si="80"/>
        <v xml:space="preserve"> </v>
      </c>
      <c r="BK96" s="4" t="str">
        <f t="shared" si="81"/>
        <v xml:space="preserve"> </v>
      </c>
      <c r="BL96" s="747" t="str">
        <f t="shared" si="82"/>
        <v xml:space="preserve"> </v>
      </c>
      <c r="BM96" s="4" t="str">
        <f t="shared" si="83"/>
        <v xml:space="preserve"> </v>
      </c>
      <c r="BN96" s="747" t="str">
        <f t="shared" si="84"/>
        <v xml:space="preserve"> </v>
      </c>
      <c r="BO96" s="4" t="str">
        <f t="shared" si="85"/>
        <v xml:space="preserve"> </v>
      </c>
      <c r="BP96" s="747" t="str">
        <f t="shared" si="86"/>
        <v xml:space="preserve"> </v>
      </c>
      <c r="BQ96" s="4" t="str">
        <f t="shared" si="87"/>
        <v xml:space="preserve"> </v>
      </c>
      <c r="BR96" s="747" t="str">
        <f t="shared" si="88"/>
        <v xml:space="preserve"> </v>
      </c>
      <c r="BS96" s="133" t="s">
        <v>268</v>
      </c>
      <c r="BT96" s="133"/>
      <c r="BU96" s="389"/>
      <c r="BV96" s="389"/>
      <c r="BW96" s="389"/>
      <c r="BX96" s="389"/>
      <c r="BY96" s="389"/>
      <c r="BZ96" s="389"/>
      <c r="CA96" s="389"/>
      <c r="CB96" s="389"/>
      <c r="CC96" s="163">
        <f t="shared" si="89"/>
        <v>0</v>
      </c>
      <c r="CD96" s="389"/>
      <c r="CE96" s="389"/>
      <c r="CF96" s="389"/>
      <c r="CG96" s="389"/>
      <c r="CH96" s="389"/>
      <c r="CI96" s="389"/>
      <c r="CJ96" s="389"/>
      <c r="CK96" s="389"/>
      <c r="CL96" s="389"/>
      <c r="CM96" s="389"/>
      <c r="CN96" s="389"/>
      <c r="CO96" s="389"/>
      <c r="CP96" s="389"/>
      <c r="CQ96" s="389"/>
      <c r="CR96" s="389"/>
      <c r="CS96" s="389"/>
      <c r="CT96" s="389"/>
      <c r="CU96" s="389"/>
      <c r="CV96" s="389"/>
      <c r="CW96" s="389"/>
      <c r="CX96" s="389"/>
      <c r="CY96" s="389"/>
      <c r="CZ96" s="389"/>
      <c r="DA96" s="389"/>
      <c r="DB96" s="389"/>
      <c r="DC96" s="389"/>
      <c r="DD96" s="389"/>
      <c r="DE96" s="389"/>
      <c r="DF96" s="389"/>
      <c r="DG96" s="389"/>
      <c r="DH96" s="389"/>
      <c r="DI96" s="389"/>
      <c r="DJ96" s="389"/>
      <c r="DK96" s="389"/>
      <c r="DL96" s="389"/>
      <c r="DM96" s="389"/>
      <c r="DN96" s="389"/>
      <c r="DO96" s="389"/>
      <c r="DP96" s="389"/>
      <c r="DQ96" s="389"/>
      <c r="DR96" s="389"/>
      <c r="DS96" s="389"/>
      <c r="DT96" s="389"/>
      <c r="DU96" s="389"/>
      <c r="DV96" s="389"/>
      <c r="DW96" s="389"/>
      <c r="DX96" s="389"/>
      <c r="DY96" s="389"/>
      <c r="DZ96" s="389"/>
      <c r="EA96" s="389"/>
      <c r="EB96" s="389"/>
      <c r="EC96" s="389"/>
      <c r="ED96" s="389"/>
      <c r="EE96" s="389"/>
      <c r="EF96" s="389"/>
      <c r="EG96" s="389"/>
      <c r="EH96" s="389"/>
      <c r="EI96" s="389"/>
      <c r="EJ96" s="389"/>
      <c r="EK96" s="389"/>
      <c r="EL96" s="389"/>
      <c r="EM96" s="389"/>
      <c r="EN96" s="389"/>
      <c r="EO96" s="389"/>
      <c r="EP96" s="389"/>
      <c r="EQ96" s="389"/>
      <c r="ER96" s="389"/>
      <c r="ES96" s="389"/>
      <c r="ET96" s="389"/>
      <c r="EU96" s="389"/>
      <c r="EV96" s="389"/>
      <c r="EW96" s="389"/>
      <c r="EX96" s="389"/>
      <c r="EY96" s="389"/>
      <c r="EZ96" s="389"/>
      <c r="FA96" s="389"/>
      <c r="FB96" s="389"/>
      <c r="FC96" s="389"/>
      <c r="FD96" s="389"/>
      <c r="FE96" s="389"/>
      <c r="FF96" s="389"/>
      <c r="FG96" s="389"/>
      <c r="FH96" s="389"/>
      <c r="FI96" s="389"/>
      <c r="FJ96" s="389"/>
      <c r="FK96" s="389"/>
      <c r="FL96" s="389"/>
      <c r="FM96" s="389"/>
      <c r="FN96" s="389"/>
      <c r="FO96" s="389"/>
      <c r="FP96" s="389"/>
      <c r="FQ96" s="389"/>
      <c r="FR96" s="389"/>
      <c r="FS96" s="389"/>
      <c r="FT96" s="389"/>
      <c r="FU96" s="389"/>
      <c r="FV96" s="389"/>
      <c r="FW96" s="389"/>
      <c r="FX96" s="389"/>
      <c r="FY96" s="634" t="s">
        <v>198</v>
      </c>
      <c r="FZ96" s="635">
        <v>122</v>
      </c>
      <c r="GA96" s="635">
        <v>30289461</v>
      </c>
      <c r="GB96" s="635">
        <v>55</v>
      </c>
      <c r="GC96" s="635" t="s">
        <v>798</v>
      </c>
      <c r="GD96" s="635">
        <v>20</v>
      </c>
      <c r="GE96" s="635">
        <v>2011</v>
      </c>
      <c r="GF96" s="635">
        <v>1</v>
      </c>
      <c r="GG96" s="635" t="s">
        <v>780</v>
      </c>
      <c r="GH96" s="635">
        <v>2</v>
      </c>
      <c r="GI96" s="635">
        <v>1</v>
      </c>
      <c r="GJ96" s="635" t="s">
        <v>780</v>
      </c>
      <c r="GK96" s="635">
        <v>2</v>
      </c>
      <c r="GL96" s="635" t="s">
        <v>781</v>
      </c>
      <c r="GM96" s="635" t="s">
        <v>782</v>
      </c>
      <c r="GN96" s="635">
        <v>66</v>
      </c>
      <c r="GO96" s="635" t="s">
        <v>783</v>
      </c>
      <c r="GP96" s="635">
        <v>0</v>
      </c>
      <c r="GQ96" s="635">
        <v>0</v>
      </c>
      <c r="GR96" s="635">
        <v>4</v>
      </c>
      <c r="GS96" s="635">
        <v>2</v>
      </c>
      <c r="GT96" s="635">
        <v>9</v>
      </c>
      <c r="GU96" s="635" t="s">
        <v>783</v>
      </c>
      <c r="GV96" s="635" t="s">
        <v>783</v>
      </c>
      <c r="GW96" s="635" t="s">
        <v>783</v>
      </c>
      <c r="GX96" s="635" t="s">
        <v>783</v>
      </c>
      <c r="GY96" s="635" t="s">
        <v>783</v>
      </c>
      <c r="GZ96" s="635">
        <v>1649</v>
      </c>
      <c r="HA96" s="635">
        <v>0.23</v>
      </c>
      <c r="HB96" s="635">
        <v>5</v>
      </c>
      <c r="HC96" s="635" t="s">
        <v>783</v>
      </c>
      <c r="HD96" s="635" t="s">
        <v>782</v>
      </c>
      <c r="HE96" s="635">
        <v>35</v>
      </c>
      <c r="HF96" s="635" t="s">
        <v>783</v>
      </c>
      <c r="HG96" s="635">
        <v>0</v>
      </c>
      <c r="HH96" s="635" t="s">
        <v>783</v>
      </c>
      <c r="HI96" s="635">
        <v>0</v>
      </c>
      <c r="HJ96" s="635">
        <v>1</v>
      </c>
      <c r="HK96" s="635">
        <v>45</v>
      </c>
      <c r="HL96" s="635" t="s">
        <v>784</v>
      </c>
      <c r="HM96" s="635" t="s">
        <v>785</v>
      </c>
      <c r="HN96" s="635" t="s">
        <v>783</v>
      </c>
      <c r="HO96" s="635" t="s">
        <v>783</v>
      </c>
      <c r="HP96" s="635" t="s">
        <v>783</v>
      </c>
      <c r="HQ96" s="635" t="s">
        <v>783</v>
      </c>
      <c r="HR96" s="635" t="s">
        <v>783</v>
      </c>
      <c r="HS96" s="635">
        <v>3980094</v>
      </c>
      <c r="HT96" s="635" t="s">
        <v>783</v>
      </c>
      <c r="HU96" s="635" t="s">
        <v>786</v>
      </c>
      <c r="HV96" s="635" t="s">
        <v>787</v>
      </c>
      <c r="HW96" s="635">
        <v>4</v>
      </c>
      <c r="HX96" s="635">
        <v>2014</v>
      </c>
      <c r="HY96" s="635">
        <v>63</v>
      </c>
      <c r="HZ96" s="635">
        <v>0</v>
      </c>
      <c r="IA96" s="635">
        <v>1214</v>
      </c>
      <c r="IB96" s="636">
        <v>41697.500081018516</v>
      </c>
      <c r="IC96" s="635" t="s">
        <v>788</v>
      </c>
      <c r="ID96" s="635">
        <v>3975616</v>
      </c>
      <c r="IE96" s="635">
        <v>2014</v>
      </c>
      <c r="IF96" s="635">
        <v>1712</v>
      </c>
      <c r="IG96" s="635" t="s">
        <v>783</v>
      </c>
      <c r="IH96" s="635" t="s">
        <v>783</v>
      </c>
      <c r="II96" s="635" t="s">
        <v>783</v>
      </c>
      <c r="IJ96" s="635" t="s">
        <v>783</v>
      </c>
      <c r="IK96" s="635" t="s">
        <v>783</v>
      </c>
      <c r="IL96" s="635" t="s">
        <v>783</v>
      </c>
      <c r="IM96" s="635" t="s">
        <v>783</v>
      </c>
      <c r="IN96" s="635" t="s">
        <v>783</v>
      </c>
      <c r="IO96" s="635" t="s">
        <v>783</v>
      </c>
      <c r="IP96" s="635">
        <v>1649</v>
      </c>
      <c r="IQ96" s="636">
        <v>41004.418263888889</v>
      </c>
      <c r="IR96" s="635">
        <v>2</v>
      </c>
      <c r="IS96" s="635" t="s">
        <v>793</v>
      </c>
      <c r="IT96" s="635">
        <v>9</v>
      </c>
      <c r="IU96" s="637">
        <v>41275</v>
      </c>
      <c r="IV96" s="635" t="s">
        <v>783</v>
      </c>
      <c r="IW96" s="635" t="s">
        <v>783</v>
      </c>
      <c r="IX96" s="635" t="s">
        <v>783</v>
      </c>
      <c r="IY96" s="635" t="s">
        <v>781</v>
      </c>
      <c r="IZ96" s="635">
        <v>45</v>
      </c>
      <c r="JA96" s="635" t="s">
        <v>789</v>
      </c>
      <c r="JB96" s="635" t="s">
        <v>783</v>
      </c>
      <c r="JC96" s="635" t="s">
        <v>783</v>
      </c>
      <c r="JD96" s="635" t="s">
        <v>783</v>
      </c>
      <c r="JE96" s="635">
        <v>329429</v>
      </c>
      <c r="JF96" s="635" t="s">
        <v>783</v>
      </c>
      <c r="JG96" s="635" t="s">
        <v>783</v>
      </c>
      <c r="JH96" s="635" t="s">
        <v>815</v>
      </c>
      <c r="JI96" s="635">
        <v>55</v>
      </c>
      <c r="JJ96" s="635" t="s">
        <v>783</v>
      </c>
      <c r="JK96" s="635" t="s">
        <v>783</v>
      </c>
      <c r="JL96" s="635" t="s">
        <v>783</v>
      </c>
      <c r="JM96" s="635" t="s">
        <v>790</v>
      </c>
      <c r="JN96" s="635">
        <v>4</v>
      </c>
      <c r="JO96" s="635">
        <v>3</v>
      </c>
      <c r="JP96" s="635" t="s">
        <v>783</v>
      </c>
      <c r="JQ96" s="635">
        <v>10711928</v>
      </c>
      <c r="JR96" s="635">
        <v>2011</v>
      </c>
      <c r="JS96" s="635">
        <v>3</v>
      </c>
      <c r="JT96" s="635" t="s">
        <v>783</v>
      </c>
      <c r="JU96" s="635" t="s">
        <v>783</v>
      </c>
      <c r="JV96" s="635" t="s">
        <v>865</v>
      </c>
      <c r="JW96" s="638">
        <v>1223.418208</v>
      </c>
      <c r="JY96" s="225"/>
    </row>
    <row r="97" spans="1:286" ht="16" thickBot="1">
      <c r="A97" s="1507" t="s">
        <v>5</v>
      </c>
      <c r="B97" s="1509">
        <f t="shared" si="52"/>
        <v>1</v>
      </c>
      <c r="C97" s="1469" t="s">
        <v>47</v>
      </c>
      <c r="D97" s="489" t="s">
        <v>141</v>
      </c>
      <c r="E97" s="1129" t="s">
        <v>158</v>
      </c>
      <c r="F97" s="888">
        <v>1.55</v>
      </c>
      <c r="G97" s="120">
        <f t="shared" si="90"/>
        <v>66.569999999999993</v>
      </c>
      <c r="H97" s="46"/>
      <c r="I97" s="3">
        <v>1.55</v>
      </c>
      <c r="J97" s="29"/>
      <c r="K97" s="18" t="s">
        <v>49</v>
      </c>
      <c r="L97" s="5"/>
      <c r="M97" s="170">
        <v>4</v>
      </c>
      <c r="N97" s="71">
        <v>5</v>
      </c>
      <c r="O97" s="739">
        <v>2</v>
      </c>
      <c r="P97" s="1107">
        <v>15</v>
      </c>
      <c r="Q97" s="1108">
        <v>124</v>
      </c>
      <c r="R97" s="46"/>
      <c r="S97" s="11">
        <v>1.55</v>
      </c>
      <c r="T97" s="546"/>
      <c r="U97" s="219">
        <f t="shared" si="50"/>
        <v>116250</v>
      </c>
      <c r="V97" s="219" t="s">
        <v>643</v>
      </c>
      <c r="W97" s="1042">
        <f t="shared" si="91"/>
        <v>151125</v>
      </c>
      <c r="X97" s="537">
        <f t="shared" si="92"/>
        <v>58635.46666666666</v>
      </c>
      <c r="Y97" s="538">
        <f t="shared" si="53"/>
        <v>18878.441999999999</v>
      </c>
      <c r="Z97" s="1090">
        <v>0</v>
      </c>
      <c r="AA97" s="1475">
        <f t="shared" si="93"/>
        <v>5533244.9976444431</v>
      </c>
      <c r="AB97" s="1098"/>
      <c r="AC97" s="600">
        <v>6</v>
      </c>
      <c r="AD97" s="1056">
        <f t="shared" si="55"/>
        <v>30735.466666666664</v>
      </c>
      <c r="AE97" s="1063">
        <v>0.25</v>
      </c>
      <c r="AF97" s="747">
        <f t="shared" si="56"/>
        <v>27900</v>
      </c>
      <c r="AG97" s="600"/>
      <c r="AH97" s="1056">
        <f t="shared" si="57"/>
        <v>0</v>
      </c>
      <c r="AI97" s="1070"/>
      <c r="AJ97" s="747">
        <f t="shared" si="58"/>
        <v>0</v>
      </c>
      <c r="AK97" s="1051"/>
      <c r="AL97" s="270">
        <v>0</v>
      </c>
      <c r="AM97" s="902">
        <v>2018</v>
      </c>
      <c r="AN97" s="902">
        <f>AM97+10</f>
        <v>2028</v>
      </c>
      <c r="AO97" s="18" t="str">
        <f t="shared" si="59"/>
        <v xml:space="preserve"> </v>
      </c>
      <c r="AP97" s="747" t="str">
        <f t="shared" si="60"/>
        <v xml:space="preserve"> </v>
      </c>
      <c r="AQ97" s="4" t="str">
        <f t="shared" si="61"/>
        <v xml:space="preserve"> </v>
      </c>
      <c r="AR97" s="747" t="str">
        <f t="shared" si="62"/>
        <v xml:space="preserve"> </v>
      </c>
      <c r="AS97" s="4" t="str">
        <f t="shared" si="63"/>
        <v xml:space="preserve"> </v>
      </c>
      <c r="AT97" s="747" t="str">
        <f t="shared" si="64"/>
        <v xml:space="preserve"> </v>
      </c>
      <c r="AU97" s="4" t="str">
        <f t="shared" si="65"/>
        <v xml:space="preserve"> </v>
      </c>
      <c r="AV97" s="747" t="str">
        <f t="shared" si="66"/>
        <v xml:space="preserve"> </v>
      </c>
      <c r="AW97" s="4" t="str">
        <f t="shared" si="67"/>
        <v xml:space="preserve"> </v>
      </c>
      <c r="AX97" s="747" t="str">
        <f t="shared" si="68"/>
        <v xml:space="preserve"> </v>
      </c>
      <c r="AY97" s="4" t="str">
        <f t="shared" si="69"/>
        <v xml:space="preserve"> </v>
      </c>
      <c r="AZ97" s="747" t="str">
        <f t="shared" si="70"/>
        <v xml:space="preserve"> </v>
      </c>
      <c r="BA97" s="4" t="str">
        <f t="shared" si="71"/>
        <v xml:space="preserve"> </v>
      </c>
      <c r="BB97" s="747" t="str">
        <f t="shared" si="72"/>
        <v xml:space="preserve"> </v>
      </c>
      <c r="BC97" s="4" t="str">
        <f t="shared" si="73"/>
        <v xml:space="preserve"> </v>
      </c>
      <c r="BD97" s="747" t="str">
        <f t="shared" si="74"/>
        <v xml:space="preserve"> </v>
      </c>
      <c r="BE97" s="4" t="str">
        <f t="shared" si="75"/>
        <v xml:space="preserve"> </v>
      </c>
      <c r="BF97" s="747" t="str">
        <f t="shared" si="76"/>
        <v xml:space="preserve"> </v>
      </c>
      <c r="BG97" s="4" t="str">
        <f t="shared" si="77"/>
        <v xml:space="preserve"> </v>
      </c>
      <c r="BH97" s="747" t="str">
        <f t="shared" si="78"/>
        <v xml:space="preserve"> </v>
      </c>
      <c r="BI97" s="4">
        <f t="shared" si="79"/>
        <v>1.55</v>
      </c>
      <c r="BJ97" s="747">
        <f t="shared" si="80"/>
        <v>0</v>
      </c>
      <c r="BK97" s="4" t="str">
        <f t="shared" si="81"/>
        <v xml:space="preserve"> </v>
      </c>
      <c r="BL97" s="747" t="str">
        <f t="shared" si="82"/>
        <v xml:space="preserve"> </v>
      </c>
      <c r="BM97" s="4" t="str">
        <f t="shared" si="83"/>
        <v xml:space="preserve"> </v>
      </c>
      <c r="BN97" s="747" t="str">
        <f t="shared" si="84"/>
        <v xml:space="preserve"> </v>
      </c>
      <c r="BO97" s="4" t="str">
        <f t="shared" si="85"/>
        <v xml:space="preserve"> </v>
      </c>
      <c r="BP97" s="747" t="str">
        <f t="shared" si="86"/>
        <v xml:space="preserve"> </v>
      </c>
      <c r="BQ97" s="4" t="str">
        <f t="shared" si="87"/>
        <v xml:space="preserve"> </v>
      </c>
      <c r="BR97" s="747" t="str">
        <f t="shared" si="88"/>
        <v xml:space="preserve"> </v>
      </c>
      <c r="BS97" s="133" t="s">
        <v>615</v>
      </c>
      <c r="BT97" s="133"/>
      <c r="BU97" s="389"/>
      <c r="BV97" s="389"/>
      <c r="BW97" s="389"/>
      <c r="BX97" s="389"/>
      <c r="BY97" s="389"/>
      <c r="BZ97" s="389"/>
      <c r="CA97" s="389"/>
      <c r="CB97" s="389"/>
      <c r="CC97" s="163">
        <f t="shared" si="89"/>
        <v>0</v>
      </c>
      <c r="CD97" s="389"/>
      <c r="CE97" s="389"/>
      <c r="CF97" s="389"/>
      <c r="CG97" s="389"/>
      <c r="CH97" s="389"/>
      <c r="CI97" s="389"/>
      <c r="CJ97" s="389"/>
      <c r="CK97" s="389"/>
      <c r="CL97" s="389"/>
      <c r="CM97" s="389"/>
      <c r="CN97" s="389"/>
      <c r="CO97" s="389"/>
      <c r="CP97" s="389"/>
      <c r="CQ97" s="389"/>
      <c r="CR97" s="389"/>
      <c r="CS97" s="389"/>
      <c r="CT97" s="389"/>
      <c r="CU97" s="389"/>
      <c r="CV97" s="389"/>
      <c r="CW97" s="389"/>
      <c r="CX97" s="389"/>
      <c r="CY97" s="389"/>
      <c r="CZ97" s="389"/>
      <c r="DA97" s="389"/>
      <c r="DB97" s="389"/>
      <c r="DC97" s="389"/>
      <c r="DD97" s="389"/>
      <c r="DE97" s="389"/>
      <c r="DF97" s="389"/>
      <c r="DG97" s="389"/>
      <c r="DH97" s="389"/>
      <c r="DI97" s="389"/>
      <c r="DJ97" s="389"/>
      <c r="DK97" s="389"/>
      <c r="DL97" s="389"/>
      <c r="DM97" s="389"/>
      <c r="DN97" s="389"/>
      <c r="DO97" s="389"/>
      <c r="DP97" s="389"/>
      <c r="DQ97" s="389"/>
      <c r="DR97" s="389"/>
      <c r="DS97" s="389"/>
      <c r="DT97" s="389"/>
      <c r="DU97" s="389"/>
      <c r="DV97" s="389"/>
      <c r="DW97" s="389"/>
      <c r="DX97" s="389"/>
      <c r="DY97" s="389"/>
      <c r="DZ97" s="389"/>
      <c r="EA97" s="389"/>
      <c r="EB97" s="389"/>
      <c r="EC97" s="389"/>
      <c r="ED97" s="389"/>
      <c r="EE97" s="389"/>
      <c r="EF97" s="389"/>
      <c r="EG97" s="389"/>
      <c r="EH97" s="389"/>
      <c r="EI97" s="389"/>
      <c r="EJ97" s="389"/>
      <c r="EK97" s="389"/>
      <c r="EL97" s="389"/>
      <c r="EM97" s="389"/>
      <c r="EN97" s="389"/>
      <c r="EO97" s="389"/>
      <c r="EP97" s="389"/>
      <c r="EQ97" s="389"/>
      <c r="ER97" s="389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389"/>
      <c r="FL97" s="389"/>
      <c r="FM97" s="389"/>
      <c r="FN97" s="389"/>
      <c r="FO97" s="389"/>
      <c r="FP97" s="389"/>
      <c r="FQ97" s="389"/>
      <c r="FR97" s="389"/>
      <c r="FS97" s="389"/>
      <c r="FT97" s="389"/>
      <c r="FU97" s="389"/>
      <c r="FV97" s="389"/>
      <c r="FW97" s="389"/>
      <c r="FX97" s="389"/>
      <c r="FY97" s="1228" t="s">
        <v>198</v>
      </c>
      <c r="FZ97" s="1236">
        <v>201</v>
      </c>
      <c r="GA97" s="1236">
        <v>36244979</v>
      </c>
      <c r="GB97" s="1236">
        <v>55</v>
      </c>
      <c r="GC97" s="1236" t="s">
        <v>798</v>
      </c>
      <c r="GD97" s="1236">
        <v>20</v>
      </c>
      <c r="GE97" s="1236">
        <v>2011</v>
      </c>
      <c r="GF97" s="1236">
        <v>1</v>
      </c>
      <c r="GG97" s="1236" t="s">
        <v>780</v>
      </c>
      <c r="GH97" s="1236">
        <v>2</v>
      </c>
      <c r="GI97" s="1236">
        <v>1</v>
      </c>
      <c r="GJ97" s="1236" t="s">
        <v>780</v>
      </c>
      <c r="GK97" s="1236">
        <v>2</v>
      </c>
      <c r="GL97" s="1236" t="s">
        <v>781</v>
      </c>
      <c r="GM97" s="1236" t="s">
        <v>782</v>
      </c>
      <c r="GN97" s="1236">
        <v>66</v>
      </c>
      <c r="GO97" s="1236" t="s">
        <v>783</v>
      </c>
      <c r="GP97" s="1236">
        <v>0</v>
      </c>
      <c r="GQ97" s="1236">
        <v>0</v>
      </c>
      <c r="GR97" s="1236">
        <v>4</v>
      </c>
      <c r="GS97" s="1236">
        <v>2</v>
      </c>
      <c r="GT97" s="1236">
        <v>9</v>
      </c>
      <c r="GU97" s="1236" t="s">
        <v>783</v>
      </c>
      <c r="GV97" s="1236" t="s">
        <v>783</v>
      </c>
      <c r="GW97" s="1236" t="s">
        <v>783</v>
      </c>
      <c r="GX97" s="1236" t="s">
        <v>783</v>
      </c>
      <c r="GY97" s="1236" t="s">
        <v>783</v>
      </c>
      <c r="GZ97" s="1236">
        <v>1649</v>
      </c>
      <c r="HA97" s="1236">
        <v>0.31</v>
      </c>
      <c r="HB97" s="1236">
        <v>5</v>
      </c>
      <c r="HC97" s="1236" t="s">
        <v>783</v>
      </c>
      <c r="HD97" s="1236" t="s">
        <v>782</v>
      </c>
      <c r="HE97" s="1236">
        <v>35</v>
      </c>
      <c r="HF97" s="1236" t="s">
        <v>783</v>
      </c>
      <c r="HG97" s="1236">
        <v>0</v>
      </c>
      <c r="HH97" s="1236" t="s">
        <v>783</v>
      </c>
      <c r="HI97" s="1236">
        <v>0</v>
      </c>
      <c r="HJ97" s="1236">
        <v>1</v>
      </c>
      <c r="HK97" s="1236">
        <v>45</v>
      </c>
      <c r="HL97" s="1236" t="s">
        <v>784</v>
      </c>
      <c r="HM97" s="1236" t="s">
        <v>785</v>
      </c>
      <c r="HN97" s="1236" t="s">
        <v>783</v>
      </c>
      <c r="HO97" s="1236" t="s">
        <v>783</v>
      </c>
      <c r="HP97" s="1236" t="s">
        <v>783</v>
      </c>
      <c r="HQ97" s="1236" t="s">
        <v>783</v>
      </c>
      <c r="HR97" s="1236" t="s">
        <v>783</v>
      </c>
      <c r="HS97" s="1236">
        <v>3979236</v>
      </c>
      <c r="HT97" s="1236" t="s">
        <v>783</v>
      </c>
      <c r="HU97" s="1236" t="s">
        <v>786</v>
      </c>
      <c r="HV97" s="1236" t="s">
        <v>787</v>
      </c>
      <c r="HW97" s="1236">
        <v>4</v>
      </c>
      <c r="HX97" s="1236">
        <v>2016</v>
      </c>
      <c r="HY97" s="1236">
        <v>63</v>
      </c>
      <c r="HZ97" s="1236">
        <v>3432</v>
      </c>
      <c r="IA97" s="1236">
        <v>5069</v>
      </c>
      <c r="IB97" s="1244">
        <v>42374.403182870374</v>
      </c>
      <c r="IC97" s="1236" t="s">
        <v>788</v>
      </c>
      <c r="ID97" s="1236">
        <v>3974758</v>
      </c>
      <c r="IE97" s="1236">
        <v>2016</v>
      </c>
      <c r="IF97" s="1236">
        <v>1712</v>
      </c>
      <c r="IG97" s="1236" t="s">
        <v>783</v>
      </c>
      <c r="IH97" s="1236" t="s">
        <v>783</v>
      </c>
      <c r="II97" s="1236" t="s">
        <v>783</v>
      </c>
      <c r="IJ97" s="1236" t="s">
        <v>783</v>
      </c>
      <c r="IK97" s="1236" t="s">
        <v>783</v>
      </c>
      <c r="IL97" s="1236" t="s">
        <v>783</v>
      </c>
      <c r="IM97" s="1236" t="s">
        <v>783</v>
      </c>
      <c r="IN97" s="1236" t="s">
        <v>783</v>
      </c>
      <c r="IO97" s="1236" t="s">
        <v>783</v>
      </c>
      <c r="IP97" s="1236">
        <v>1649</v>
      </c>
      <c r="IQ97" s="1244">
        <v>41004.418078703704</v>
      </c>
      <c r="IR97" s="1236">
        <v>2</v>
      </c>
      <c r="IS97" s="1236" t="s">
        <v>793</v>
      </c>
      <c r="IT97" s="1236">
        <v>9</v>
      </c>
      <c r="IU97" s="1252">
        <v>41275</v>
      </c>
      <c r="IV97" s="1236" t="s">
        <v>783</v>
      </c>
      <c r="IW97" s="1236" t="s">
        <v>783</v>
      </c>
      <c r="IX97" s="1236" t="s">
        <v>783</v>
      </c>
      <c r="IY97" s="1236" t="s">
        <v>781</v>
      </c>
      <c r="IZ97" s="1236">
        <v>45</v>
      </c>
      <c r="JA97" s="1236" t="s">
        <v>789</v>
      </c>
      <c r="JB97" s="1236" t="s">
        <v>783</v>
      </c>
      <c r="JC97" s="1236" t="s">
        <v>783</v>
      </c>
      <c r="JD97" s="1236" t="s">
        <v>783</v>
      </c>
      <c r="JE97" s="1236">
        <v>329429</v>
      </c>
      <c r="JF97" s="1236" t="s">
        <v>783</v>
      </c>
      <c r="JG97" s="1236" t="s">
        <v>783</v>
      </c>
      <c r="JH97" s="1236" t="s">
        <v>815</v>
      </c>
      <c r="JI97" s="1236">
        <v>55</v>
      </c>
      <c r="JJ97" s="1236" t="s">
        <v>783</v>
      </c>
      <c r="JK97" s="1236" t="s">
        <v>783</v>
      </c>
      <c r="JL97" s="1236" t="s">
        <v>783</v>
      </c>
      <c r="JM97" s="1236" t="s">
        <v>790</v>
      </c>
      <c r="JN97" s="1236">
        <v>4</v>
      </c>
      <c r="JO97" s="1236">
        <v>3</v>
      </c>
      <c r="JP97" s="1236" t="s">
        <v>783</v>
      </c>
      <c r="JQ97" s="1236">
        <v>10711928</v>
      </c>
      <c r="JR97" s="1236">
        <v>2011</v>
      </c>
      <c r="JS97" s="1236">
        <v>3</v>
      </c>
      <c r="JT97" s="1236" t="s">
        <v>783</v>
      </c>
      <c r="JU97" s="1236" t="s">
        <v>783</v>
      </c>
      <c r="JV97" s="1236" t="s">
        <v>866</v>
      </c>
      <c r="JW97" s="1260">
        <v>1865.2195380000001</v>
      </c>
      <c r="JY97" s="225"/>
    </row>
    <row r="98" spans="1:286" ht="16" thickBot="1">
      <c r="A98" s="1507" t="s">
        <v>5</v>
      </c>
      <c r="B98" s="79">
        <f t="shared" si="52"/>
        <v>1</v>
      </c>
      <c r="C98" s="871" t="s">
        <v>23</v>
      </c>
      <c r="D98" s="489" t="s">
        <v>162</v>
      </c>
      <c r="E98" s="1129" t="s">
        <v>158</v>
      </c>
      <c r="F98" s="888">
        <v>1.58</v>
      </c>
      <c r="G98" s="120">
        <f t="shared" si="90"/>
        <v>68.149999999999991</v>
      </c>
      <c r="H98" s="46"/>
      <c r="I98" s="3">
        <f>F98</f>
        <v>1.58</v>
      </c>
      <c r="J98" s="29"/>
      <c r="K98" s="18">
        <v>1974</v>
      </c>
      <c r="L98" s="5"/>
      <c r="M98" s="170">
        <v>3</v>
      </c>
      <c r="N98" s="71">
        <v>2</v>
      </c>
      <c r="O98" s="739">
        <v>3</v>
      </c>
      <c r="P98" s="1107">
        <f t="shared" ref="P98:P126" si="95">SUM(M98:O98)</f>
        <v>8</v>
      </c>
      <c r="Q98" s="1108">
        <v>124</v>
      </c>
      <c r="R98" s="46"/>
      <c r="S98" s="3">
        <f>I98</f>
        <v>1.58</v>
      </c>
      <c r="T98" s="25"/>
      <c r="U98" s="219">
        <f t="shared" si="50"/>
        <v>118500</v>
      </c>
      <c r="V98" s="219" t="s">
        <v>642</v>
      </c>
      <c r="W98" s="1042">
        <f t="shared" si="91"/>
        <v>118500</v>
      </c>
      <c r="X98" s="537">
        <f t="shared" si="92"/>
        <v>0</v>
      </c>
      <c r="Y98" s="538">
        <f t="shared" si="53"/>
        <v>500</v>
      </c>
      <c r="Z98" s="1090">
        <v>0</v>
      </c>
      <c r="AA98" s="1475">
        <f t="shared" si="93"/>
        <v>5533244.9976444431</v>
      </c>
      <c r="AB98" s="1098"/>
      <c r="AC98" s="600"/>
      <c r="AD98" s="1056">
        <f t="shared" si="55"/>
        <v>0</v>
      </c>
      <c r="AE98" s="1063"/>
      <c r="AF98" s="747">
        <f t="shared" si="56"/>
        <v>0</v>
      </c>
      <c r="AG98" s="600"/>
      <c r="AH98" s="1056">
        <f t="shared" si="57"/>
        <v>0</v>
      </c>
      <c r="AI98" s="1070"/>
      <c r="AJ98" s="747">
        <f t="shared" si="58"/>
        <v>0</v>
      </c>
      <c r="AK98" s="1051"/>
      <c r="AL98" s="270">
        <v>0</v>
      </c>
      <c r="AM98" s="902">
        <v>2018</v>
      </c>
      <c r="AN98" s="902">
        <f>AM98+10</f>
        <v>2028</v>
      </c>
      <c r="AO98" s="18" t="str">
        <f t="shared" si="59"/>
        <v xml:space="preserve"> </v>
      </c>
      <c r="AP98" s="747" t="str">
        <f t="shared" si="60"/>
        <v xml:space="preserve"> </v>
      </c>
      <c r="AQ98" s="4" t="str">
        <f t="shared" si="61"/>
        <v xml:space="preserve"> </v>
      </c>
      <c r="AR98" s="747" t="str">
        <f t="shared" si="62"/>
        <v xml:space="preserve"> </v>
      </c>
      <c r="AS98" s="4" t="str">
        <f t="shared" si="63"/>
        <v xml:space="preserve"> </v>
      </c>
      <c r="AT98" s="747" t="str">
        <f t="shared" si="64"/>
        <v xml:space="preserve"> </v>
      </c>
      <c r="AU98" s="4" t="str">
        <f t="shared" si="65"/>
        <v xml:space="preserve"> </v>
      </c>
      <c r="AV98" s="747" t="str">
        <f t="shared" si="66"/>
        <v xml:space="preserve"> </v>
      </c>
      <c r="AW98" s="4" t="str">
        <f t="shared" si="67"/>
        <v xml:space="preserve"> </v>
      </c>
      <c r="AX98" s="747" t="str">
        <f t="shared" si="68"/>
        <v xml:space="preserve"> </v>
      </c>
      <c r="AY98" s="4" t="str">
        <f t="shared" si="69"/>
        <v xml:space="preserve"> </v>
      </c>
      <c r="AZ98" s="747" t="str">
        <f t="shared" si="70"/>
        <v xml:space="preserve"> </v>
      </c>
      <c r="BA98" s="4" t="str">
        <f t="shared" si="71"/>
        <v xml:space="preserve"> </v>
      </c>
      <c r="BB98" s="747" t="str">
        <f t="shared" si="72"/>
        <v xml:space="preserve"> </v>
      </c>
      <c r="BC98" s="4" t="str">
        <f t="shared" si="73"/>
        <v xml:space="preserve"> </v>
      </c>
      <c r="BD98" s="747" t="str">
        <f t="shared" si="74"/>
        <v xml:space="preserve"> </v>
      </c>
      <c r="BE98" s="4" t="str">
        <f t="shared" si="75"/>
        <v xml:space="preserve"> </v>
      </c>
      <c r="BF98" s="747" t="str">
        <f t="shared" si="76"/>
        <v xml:space="preserve"> </v>
      </c>
      <c r="BG98" s="4" t="str">
        <f t="shared" si="77"/>
        <v xml:space="preserve"> </v>
      </c>
      <c r="BH98" s="747" t="str">
        <f t="shared" si="78"/>
        <v xml:space="preserve"> </v>
      </c>
      <c r="BI98" s="4">
        <f t="shared" si="79"/>
        <v>1.58</v>
      </c>
      <c r="BJ98" s="747">
        <f t="shared" si="80"/>
        <v>0</v>
      </c>
      <c r="BK98" s="4" t="str">
        <f t="shared" si="81"/>
        <v xml:space="preserve"> </v>
      </c>
      <c r="BL98" s="747" t="str">
        <f t="shared" si="82"/>
        <v xml:space="preserve"> </v>
      </c>
      <c r="BM98" s="4" t="str">
        <f t="shared" si="83"/>
        <v xml:space="preserve"> </v>
      </c>
      <c r="BN98" s="747" t="str">
        <f t="shared" si="84"/>
        <v xml:space="preserve"> </v>
      </c>
      <c r="BO98" s="4" t="str">
        <f t="shared" si="85"/>
        <v xml:space="preserve"> </v>
      </c>
      <c r="BP98" s="747" t="str">
        <f t="shared" si="86"/>
        <v xml:space="preserve"> </v>
      </c>
      <c r="BQ98" s="4" t="str">
        <f t="shared" si="87"/>
        <v xml:space="preserve"> </v>
      </c>
      <c r="BR98" s="747" t="str">
        <f t="shared" si="88"/>
        <v xml:space="preserve"> </v>
      </c>
      <c r="BS98" s="133" t="s">
        <v>189</v>
      </c>
      <c r="BT98" s="133"/>
      <c r="BU98" s="389"/>
      <c r="BV98" s="389"/>
      <c r="BW98" s="389"/>
      <c r="BX98" s="389"/>
      <c r="BY98" s="389"/>
      <c r="BZ98" s="389"/>
      <c r="CA98" s="389"/>
      <c r="CB98" s="389"/>
      <c r="CC98" s="163">
        <f t="shared" si="89"/>
        <v>0</v>
      </c>
      <c r="CD98" s="389"/>
      <c r="CE98" s="389"/>
      <c r="CF98" s="389"/>
      <c r="CG98" s="389"/>
      <c r="CH98" s="389"/>
      <c r="CI98" s="389"/>
      <c r="CJ98" s="389"/>
      <c r="CK98" s="389"/>
      <c r="CL98" s="389"/>
      <c r="CM98" s="389"/>
      <c r="CN98" s="389"/>
      <c r="CO98" s="389"/>
      <c r="CP98" s="389"/>
      <c r="CQ98" s="389"/>
      <c r="CR98" s="389"/>
      <c r="CS98" s="389"/>
      <c r="CT98" s="389"/>
      <c r="CU98" s="389"/>
      <c r="CV98" s="389"/>
      <c r="CW98" s="389"/>
      <c r="CX98" s="389"/>
      <c r="CY98" s="389"/>
      <c r="CZ98" s="389"/>
      <c r="DA98" s="389"/>
      <c r="DB98" s="389"/>
      <c r="DC98" s="389"/>
      <c r="DD98" s="389"/>
      <c r="DE98" s="389"/>
      <c r="DF98" s="389"/>
      <c r="DG98" s="389"/>
      <c r="DH98" s="389"/>
      <c r="DI98" s="389"/>
      <c r="DJ98" s="389"/>
      <c r="DK98" s="389"/>
      <c r="DL98" s="389"/>
      <c r="DM98" s="389"/>
      <c r="DN98" s="389"/>
      <c r="DO98" s="389"/>
      <c r="DP98" s="389"/>
      <c r="DQ98" s="389"/>
      <c r="DR98" s="389"/>
      <c r="DS98" s="389"/>
      <c r="DT98" s="389"/>
      <c r="DU98" s="389"/>
      <c r="DV98" s="389"/>
      <c r="DW98" s="389"/>
      <c r="DX98" s="389"/>
      <c r="DY98" s="389"/>
      <c r="DZ98" s="389"/>
      <c r="EA98" s="389"/>
      <c r="EB98" s="389"/>
      <c r="EC98" s="389"/>
      <c r="ED98" s="389"/>
      <c r="EE98" s="389"/>
      <c r="EF98" s="389"/>
      <c r="EG98" s="389"/>
      <c r="EH98" s="389"/>
      <c r="EI98" s="389"/>
      <c r="EJ98" s="389"/>
      <c r="EK98" s="389"/>
      <c r="EL98" s="389"/>
      <c r="EM98" s="389"/>
      <c r="EN98" s="389"/>
      <c r="EO98" s="389"/>
      <c r="EP98" s="389"/>
      <c r="EQ98" s="389"/>
      <c r="ER98" s="389"/>
      <c r="ES98" s="389"/>
      <c r="ET98" s="389"/>
      <c r="EU98" s="389"/>
      <c r="EV98" s="389"/>
      <c r="EW98" s="389"/>
      <c r="EX98" s="389"/>
      <c r="EY98" s="389"/>
      <c r="EZ98" s="389"/>
      <c r="FA98" s="389"/>
      <c r="FB98" s="389"/>
      <c r="FC98" s="389"/>
      <c r="FD98" s="389"/>
      <c r="FE98" s="389"/>
      <c r="FF98" s="389"/>
      <c r="FG98" s="389"/>
      <c r="FH98" s="389"/>
      <c r="FI98" s="389"/>
      <c r="FJ98" s="389"/>
      <c r="FK98" s="389"/>
      <c r="FL98" s="389"/>
      <c r="FM98" s="389"/>
      <c r="FN98" s="389"/>
      <c r="FO98" s="389"/>
      <c r="FP98" s="389"/>
      <c r="FQ98" s="389"/>
      <c r="FR98" s="389"/>
      <c r="FS98" s="389"/>
      <c r="FT98" s="389"/>
      <c r="FU98" s="389"/>
      <c r="FV98" s="389"/>
      <c r="FW98" s="389"/>
      <c r="FX98" s="389"/>
      <c r="FY98" s="655" t="s">
        <v>473</v>
      </c>
      <c r="FZ98" s="656">
        <v>244</v>
      </c>
      <c r="GA98" s="656">
        <v>30289522</v>
      </c>
      <c r="GB98" s="656">
        <v>35</v>
      </c>
      <c r="GC98" s="656" t="s">
        <v>3</v>
      </c>
      <c r="GD98" s="656">
        <v>18</v>
      </c>
      <c r="GE98" s="656">
        <v>1981</v>
      </c>
      <c r="GF98" s="656">
        <v>0</v>
      </c>
      <c r="GG98" s="656" t="s">
        <v>792</v>
      </c>
      <c r="GH98" s="656">
        <v>0</v>
      </c>
      <c r="GI98" s="656">
        <v>0</v>
      </c>
      <c r="GJ98" s="656" t="s">
        <v>792</v>
      </c>
      <c r="GK98" s="656">
        <v>0</v>
      </c>
      <c r="GL98" s="656" t="s">
        <v>781</v>
      </c>
      <c r="GM98" s="656" t="s">
        <v>793</v>
      </c>
      <c r="GN98" s="656">
        <v>66</v>
      </c>
      <c r="GO98" s="656" t="s">
        <v>783</v>
      </c>
      <c r="GP98" s="656">
        <v>0</v>
      </c>
      <c r="GQ98" s="656">
        <v>0</v>
      </c>
      <c r="GR98" s="656">
        <v>4</v>
      </c>
      <c r="GS98" s="656">
        <v>2</v>
      </c>
      <c r="GT98" s="656">
        <v>1</v>
      </c>
      <c r="GU98" s="656" t="s">
        <v>783</v>
      </c>
      <c r="GV98" s="656" t="s">
        <v>783</v>
      </c>
      <c r="GW98" s="656" t="s">
        <v>783</v>
      </c>
      <c r="GX98" s="656" t="s">
        <v>783</v>
      </c>
      <c r="GY98" s="656" t="s">
        <v>783</v>
      </c>
      <c r="GZ98" s="656">
        <v>1649</v>
      </c>
      <c r="HA98" s="656">
        <v>1.97</v>
      </c>
      <c r="HB98" s="656">
        <v>5</v>
      </c>
      <c r="HC98" s="656" t="s">
        <v>783</v>
      </c>
      <c r="HD98" s="656" t="s">
        <v>782</v>
      </c>
      <c r="HE98" s="656">
        <v>15</v>
      </c>
      <c r="HF98" s="656" t="s">
        <v>783</v>
      </c>
      <c r="HG98" s="656">
        <v>0</v>
      </c>
      <c r="HH98" s="656" t="s">
        <v>783</v>
      </c>
      <c r="HI98" s="656">
        <v>0</v>
      </c>
      <c r="HJ98" s="656">
        <v>1</v>
      </c>
      <c r="HK98" s="656">
        <v>45</v>
      </c>
      <c r="HL98" s="656" t="s">
        <v>784</v>
      </c>
      <c r="HM98" s="656" t="s">
        <v>785</v>
      </c>
      <c r="HN98" s="656" t="s">
        <v>783</v>
      </c>
      <c r="HO98" s="656" t="s">
        <v>783</v>
      </c>
      <c r="HP98" s="656" t="s">
        <v>783</v>
      </c>
      <c r="HQ98" s="656" t="s">
        <v>783</v>
      </c>
      <c r="HR98" s="656" t="s">
        <v>783</v>
      </c>
      <c r="HS98" s="656">
        <v>3980128</v>
      </c>
      <c r="HT98" s="656" t="s">
        <v>783</v>
      </c>
      <c r="HU98" s="656" t="s">
        <v>786</v>
      </c>
      <c r="HV98" s="656" t="s">
        <v>787</v>
      </c>
      <c r="HW98" s="656">
        <v>4</v>
      </c>
      <c r="HX98" s="656">
        <v>2014</v>
      </c>
      <c r="HY98" s="656">
        <v>63</v>
      </c>
      <c r="HZ98" s="656">
        <v>11774</v>
      </c>
      <c r="IA98" s="656">
        <v>22176</v>
      </c>
      <c r="IB98" s="657">
        <v>41697.500081018516</v>
      </c>
      <c r="IC98" s="656" t="s">
        <v>788</v>
      </c>
      <c r="ID98" s="656">
        <v>3975650</v>
      </c>
      <c r="IE98" s="656">
        <v>2014</v>
      </c>
      <c r="IF98" s="656">
        <v>1712</v>
      </c>
      <c r="IG98" s="656" t="s">
        <v>783</v>
      </c>
      <c r="IH98" s="656" t="s">
        <v>783</v>
      </c>
      <c r="II98" s="656" t="s">
        <v>783</v>
      </c>
      <c r="IJ98" s="656" t="s">
        <v>783</v>
      </c>
      <c r="IK98" s="656" t="s">
        <v>783</v>
      </c>
      <c r="IL98" s="656" t="s">
        <v>783</v>
      </c>
      <c r="IM98" s="656" t="s">
        <v>783</v>
      </c>
      <c r="IN98" s="656" t="s">
        <v>783</v>
      </c>
      <c r="IO98" s="656" t="s">
        <v>783</v>
      </c>
      <c r="IP98" s="656">
        <v>1649</v>
      </c>
      <c r="IQ98" s="657">
        <v>40569.538182870368</v>
      </c>
      <c r="IR98" s="656">
        <v>4</v>
      </c>
      <c r="IS98" s="656" t="s">
        <v>793</v>
      </c>
      <c r="IT98" s="656">
        <v>1</v>
      </c>
      <c r="IU98" s="658">
        <v>41275</v>
      </c>
      <c r="IV98" s="656" t="s">
        <v>783</v>
      </c>
      <c r="IW98" s="656" t="s">
        <v>783</v>
      </c>
      <c r="IX98" s="656" t="s">
        <v>783</v>
      </c>
      <c r="IY98" s="656" t="s">
        <v>781</v>
      </c>
      <c r="IZ98" s="656">
        <v>45</v>
      </c>
      <c r="JA98" s="656" t="s">
        <v>789</v>
      </c>
      <c r="JB98" s="656" t="s">
        <v>783</v>
      </c>
      <c r="JC98" s="656" t="s">
        <v>783</v>
      </c>
      <c r="JD98" s="656" t="s">
        <v>783</v>
      </c>
      <c r="JE98" s="656">
        <v>329451</v>
      </c>
      <c r="JF98" s="656" t="s">
        <v>783</v>
      </c>
      <c r="JG98" s="656" t="s">
        <v>783</v>
      </c>
      <c r="JH98" s="656" t="s">
        <v>795</v>
      </c>
      <c r="JI98" s="656">
        <v>35</v>
      </c>
      <c r="JJ98" s="656" t="s">
        <v>783</v>
      </c>
      <c r="JK98" s="656" t="s">
        <v>783</v>
      </c>
      <c r="JL98" s="656" t="s">
        <v>783</v>
      </c>
      <c r="JM98" s="656" t="s">
        <v>790</v>
      </c>
      <c r="JN98" s="656">
        <v>4</v>
      </c>
      <c r="JO98" s="656">
        <v>1</v>
      </c>
      <c r="JP98" s="656" t="s">
        <v>783</v>
      </c>
      <c r="JQ98" s="656">
        <v>12683066</v>
      </c>
      <c r="JR98" s="656">
        <v>2013</v>
      </c>
      <c r="JS98" s="656">
        <v>12</v>
      </c>
      <c r="JT98" s="656" t="s">
        <v>783</v>
      </c>
      <c r="JU98" s="656" t="s">
        <v>783</v>
      </c>
      <c r="JV98" s="656" t="s">
        <v>909</v>
      </c>
      <c r="JW98" s="659">
        <v>10431.914323000001</v>
      </c>
      <c r="JX98">
        <f>JW98</f>
        <v>10431.914323000001</v>
      </c>
      <c r="JY98" s="371">
        <v>1.9757413490530304</v>
      </c>
    </row>
    <row r="99" spans="1:286" ht="16" thickBot="1">
      <c r="A99" s="1507" t="s">
        <v>5</v>
      </c>
      <c r="B99" s="79">
        <f t="shared" si="52"/>
        <v>1</v>
      </c>
      <c r="C99" s="871" t="s">
        <v>51</v>
      </c>
      <c r="D99" s="489" t="s">
        <v>185</v>
      </c>
      <c r="E99" s="1129" t="s">
        <v>130</v>
      </c>
      <c r="F99" s="888">
        <v>1.9</v>
      </c>
      <c r="G99" s="120">
        <f t="shared" si="90"/>
        <v>70.05</v>
      </c>
      <c r="H99" s="46"/>
      <c r="I99" s="33">
        <v>1.9</v>
      </c>
      <c r="J99" s="29"/>
      <c r="K99" s="18"/>
      <c r="L99" s="5"/>
      <c r="M99" s="170">
        <v>4</v>
      </c>
      <c r="N99" s="71">
        <v>5</v>
      </c>
      <c r="O99" s="739">
        <v>2</v>
      </c>
      <c r="P99" s="1107">
        <f t="shared" si="95"/>
        <v>11</v>
      </c>
      <c r="Q99" s="1108">
        <f t="shared" ref="Q99:Q112" si="96">O99*N99*M99</f>
        <v>40</v>
      </c>
      <c r="R99" s="46"/>
      <c r="S99" s="547">
        <f>I99</f>
        <v>1.9</v>
      </c>
      <c r="T99" s="25"/>
      <c r="U99" s="219">
        <f t="shared" si="50"/>
        <v>142500</v>
      </c>
      <c r="V99" s="219" t="s">
        <v>642</v>
      </c>
      <c r="W99" s="1042">
        <f t="shared" si="91"/>
        <v>142500</v>
      </c>
      <c r="X99" s="537">
        <f t="shared" si="92"/>
        <v>71875.733333333337</v>
      </c>
      <c r="Y99" s="538">
        <f t="shared" si="53"/>
        <v>500</v>
      </c>
      <c r="Z99" s="1090">
        <v>0</v>
      </c>
      <c r="AA99" s="1475">
        <f t="shared" si="93"/>
        <v>5533244.9976444431</v>
      </c>
      <c r="AB99" s="1098"/>
      <c r="AC99" s="600">
        <v>6</v>
      </c>
      <c r="AD99" s="1056">
        <f t="shared" si="55"/>
        <v>37675.73333333333</v>
      </c>
      <c r="AE99" s="1063">
        <v>0.25</v>
      </c>
      <c r="AF99" s="747">
        <f t="shared" si="56"/>
        <v>34200</v>
      </c>
      <c r="AG99" s="600"/>
      <c r="AH99" s="1056">
        <f t="shared" si="57"/>
        <v>0</v>
      </c>
      <c r="AI99" s="1070"/>
      <c r="AJ99" s="747">
        <f t="shared" si="58"/>
        <v>0</v>
      </c>
      <c r="AK99" s="1051"/>
      <c r="AL99" s="270">
        <v>0</v>
      </c>
      <c r="AM99" s="902">
        <v>2018</v>
      </c>
      <c r="AN99" s="902">
        <f>AM99+10</f>
        <v>2028</v>
      </c>
      <c r="AO99" s="18" t="str">
        <f t="shared" si="59"/>
        <v xml:space="preserve"> </v>
      </c>
      <c r="AP99" s="747" t="str">
        <f t="shared" si="60"/>
        <v xml:space="preserve"> </v>
      </c>
      <c r="AQ99" s="4" t="str">
        <f t="shared" si="61"/>
        <v xml:space="preserve"> </v>
      </c>
      <c r="AR99" s="747" t="str">
        <f t="shared" si="62"/>
        <v xml:space="preserve"> </v>
      </c>
      <c r="AS99" s="4" t="str">
        <f t="shared" si="63"/>
        <v xml:space="preserve"> </v>
      </c>
      <c r="AT99" s="747" t="str">
        <f t="shared" si="64"/>
        <v xml:space="preserve"> </v>
      </c>
      <c r="AU99" s="4" t="str">
        <f t="shared" si="65"/>
        <v xml:space="preserve"> </v>
      </c>
      <c r="AV99" s="747" t="str">
        <f t="shared" si="66"/>
        <v xml:space="preserve"> </v>
      </c>
      <c r="AW99" s="4" t="str">
        <f t="shared" si="67"/>
        <v xml:space="preserve"> </v>
      </c>
      <c r="AX99" s="747" t="str">
        <f t="shared" si="68"/>
        <v xml:space="preserve"> </v>
      </c>
      <c r="AY99" s="4" t="str">
        <f t="shared" si="69"/>
        <v xml:space="preserve"> </v>
      </c>
      <c r="AZ99" s="747" t="str">
        <f t="shared" si="70"/>
        <v xml:space="preserve"> </v>
      </c>
      <c r="BA99" s="4" t="str">
        <f t="shared" si="71"/>
        <v xml:space="preserve"> </v>
      </c>
      <c r="BB99" s="747" t="str">
        <f t="shared" si="72"/>
        <v xml:space="preserve"> </v>
      </c>
      <c r="BC99" s="4" t="str">
        <f t="shared" si="73"/>
        <v xml:space="preserve"> </v>
      </c>
      <c r="BD99" s="747" t="str">
        <f t="shared" si="74"/>
        <v xml:space="preserve"> </v>
      </c>
      <c r="BE99" s="4" t="str">
        <f t="shared" si="75"/>
        <v xml:space="preserve"> </v>
      </c>
      <c r="BF99" s="747" t="str">
        <f t="shared" si="76"/>
        <v xml:space="preserve"> </v>
      </c>
      <c r="BG99" s="4" t="str">
        <f t="shared" si="77"/>
        <v xml:space="preserve"> </v>
      </c>
      <c r="BH99" s="747" t="str">
        <f t="shared" si="78"/>
        <v xml:space="preserve"> </v>
      </c>
      <c r="BI99" s="4">
        <f t="shared" si="79"/>
        <v>1.9</v>
      </c>
      <c r="BJ99" s="747">
        <f t="shared" si="80"/>
        <v>0</v>
      </c>
      <c r="BK99" s="4" t="str">
        <f t="shared" si="81"/>
        <v xml:space="preserve"> </v>
      </c>
      <c r="BL99" s="747" t="str">
        <f t="shared" si="82"/>
        <v xml:space="preserve"> </v>
      </c>
      <c r="BM99" s="4" t="str">
        <f t="shared" si="83"/>
        <v xml:space="preserve"> </v>
      </c>
      <c r="BN99" s="747" t="str">
        <f t="shared" si="84"/>
        <v xml:space="preserve"> </v>
      </c>
      <c r="BO99" s="4" t="str">
        <f t="shared" si="85"/>
        <v xml:space="preserve"> </v>
      </c>
      <c r="BP99" s="747" t="str">
        <f t="shared" si="86"/>
        <v xml:space="preserve"> </v>
      </c>
      <c r="BQ99" s="4" t="str">
        <f t="shared" si="87"/>
        <v xml:space="preserve"> </v>
      </c>
      <c r="BR99" s="747" t="str">
        <f t="shared" si="88"/>
        <v xml:space="preserve"> </v>
      </c>
      <c r="BS99" s="133" t="s">
        <v>626</v>
      </c>
      <c r="BT99" s="133"/>
      <c r="BU99" s="389"/>
      <c r="BV99" s="389"/>
      <c r="BW99" s="389"/>
      <c r="BX99" s="389"/>
      <c r="BY99" s="389"/>
      <c r="BZ99" s="389"/>
      <c r="CA99" s="389"/>
      <c r="CB99" s="389"/>
      <c r="CC99" s="163">
        <f t="shared" si="89"/>
        <v>0</v>
      </c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89"/>
      <c r="EF99" s="389"/>
      <c r="EG99" s="389"/>
      <c r="EH99" s="389"/>
      <c r="EI99" s="389"/>
      <c r="EJ99" s="389"/>
      <c r="EK99" s="389"/>
      <c r="EL99" s="389"/>
      <c r="EM99" s="389"/>
      <c r="EN99" s="389"/>
      <c r="EO99" s="389"/>
      <c r="EP99" s="389"/>
      <c r="EQ99" s="389"/>
      <c r="ER99" s="389"/>
      <c r="ES99" s="389"/>
      <c r="ET99" s="389"/>
      <c r="EU99" s="389"/>
      <c r="EV99" s="389"/>
      <c r="EW99" s="389"/>
      <c r="EX99" s="389"/>
      <c r="EY99" s="389"/>
      <c r="EZ99" s="389"/>
      <c r="FA99" s="389"/>
      <c r="FB99" s="389"/>
      <c r="FC99" s="389"/>
      <c r="FD99" s="389"/>
      <c r="FE99" s="389"/>
      <c r="FF99" s="389"/>
      <c r="FG99" s="389"/>
      <c r="FH99" s="389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89"/>
      <c r="FY99" s="694" t="s">
        <v>198</v>
      </c>
      <c r="FZ99" s="695">
        <v>252</v>
      </c>
      <c r="GA99" s="695">
        <v>30289444</v>
      </c>
      <c r="GB99" s="695">
        <v>55</v>
      </c>
      <c r="GC99" s="695" t="s">
        <v>798</v>
      </c>
      <c r="GD99" s="695">
        <v>20</v>
      </c>
      <c r="GE99" s="695">
        <v>2011</v>
      </c>
      <c r="GF99" s="695">
        <v>1</v>
      </c>
      <c r="GG99" s="695" t="s">
        <v>780</v>
      </c>
      <c r="GH99" s="695">
        <v>2</v>
      </c>
      <c r="GI99" s="695">
        <v>1</v>
      </c>
      <c r="GJ99" s="695" t="s">
        <v>780</v>
      </c>
      <c r="GK99" s="695">
        <v>2</v>
      </c>
      <c r="GL99" s="695" t="s">
        <v>781</v>
      </c>
      <c r="GM99" s="695" t="s">
        <v>782</v>
      </c>
      <c r="GN99" s="695">
        <v>66</v>
      </c>
      <c r="GO99" s="695" t="s">
        <v>783</v>
      </c>
      <c r="GP99" s="695">
        <v>0</v>
      </c>
      <c r="GQ99" s="695">
        <v>0</v>
      </c>
      <c r="GR99" s="695">
        <v>4</v>
      </c>
      <c r="GS99" s="695">
        <v>2</v>
      </c>
      <c r="GT99" s="695">
        <v>9</v>
      </c>
      <c r="GU99" s="695" t="s">
        <v>783</v>
      </c>
      <c r="GV99" s="695" t="s">
        <v>783</v>
      </c>
      <c r="GW99" s="695" t="s">
        <v>783</v>
      </c>
      <c r="GX99" s="695" t="s">
        <v>783</v>
      </c>
      <c r="GY99" s="695" t="s">
        <v>783</v>
      </c>
      <c r="GZ99" s="695">
        <v>1649</v>
      </c>
      <c r="HA99" s="695">
        <v>0.42</v>
      </c>
      <c r="HB99" s="695">
        <v>5</v>
      </c>
      <c r="HC99" s="695" t="s">
        <v>783</v>
      </c>
      <c r="HD99" s="695" t="s">
        <v>782</v>
      </c>
      <c r="HE99" s="695">
        <v>150</v>
      </c>
      <c r="HF99" s="695" t="s">
        <v>783</v>
      </c>
      <c r="HG99" s="695">
        <v>0</v>
      </c>
      <c r="HH99" s="695" t="s">
        <v>783</v>
      </c>
      <c r="HI99" s="695">
        <v>0</v>
      </c>
      <c r="HJ99" s="695">
        <v>1</v>
      </c>
      <c r="HK99" s="695">
        <v>45</v>
      </c>
      <c r="HL99" s="695" t="s">
        <v>784</v>
      </c>
      <c r="HM99" s="695" t="s">
        <v>785</v>
      </c>
      <c r="HN99" s="695" t="s">
        <v>783</v>
      </c>
      <c r="HO99" s="695" t="s">
        <v>783</v>
      </c>
      <c r="HP99" s="695" t="s">
        <v>783</v>
      </c>
      <c r="HQ99" s="695" t="s">
        <v>783</v>
      </c>
      <c r="HR99" s="695" t="s">
        <v>783</v>
      </c>
      <c r="HS99" s="695">
        <v>3975626</v>
      </c>
      <c r="HT99" s="695" t="s">
        <v>783</v>
      </c>
      <c r="HU99" s="695" t="s">
        <v>786</v>
      </c>
      <c r="HV99" s="695" t="s">
        <v>787</v>
      </c>
      <c r="HW99" s="695">
        <v>4</v>
      </c>
      <c r="HX99" s="695">
        <v>2014</v>
      </c>
      <c r="HY99" s="695">
        <v>63</v>
      </c>
      <c r="HZ99" s="695">
        <v>0</v>
      </c>
      <c r="IA99" s="695">
        <v>2218</v>
      </c>
      <c r="IB99" s="696">
        <v>41697.500081018516</v>
      </c>
      <c r="IC99" s="695" t="s">
        <v>788</v>
      </c>
      <c r="ID99" s="695">
        <v>3980104</v>
      </c>
      <c r="IE99" s="695">
        <v>2014</v>
      </c>
      <c r="IF99" s="695">
        <v>1712</v>
      </c>
      <c r="IG99" s="695" t="s">
        <v>783</v>
      </c>
      <c r="IH99" s="695" t="s">
        <v>783</v>
      </c>
      <c r="II99" s="695" t="s">
        <v>783</v>
      </c>
      <c r="IJ99" s="695" t="s">
        <v>783</v>
      </c>
      <c r="IK99" s="695" t="s">
        <v>783</v>
      </c>
      <c r="IL99" s="695" t="s">
        <v>783</v>
      </c>
      <c r="IM99" s="695" t="s">
        <v>783</v>
      </c>
      <c r="IN99" s="695" t="s">
        <v>783</v>
      </c>
      <c r="IO99" s="695" t="s">
        <v>783</v>
      </c>
      <c r="IP99" s="695">
        <v>1649</v>
      </c>
      <c r="IQ99" s="696">
        <v>37477.354571759257</v>
      </c>
      <c r="IR99" s="695">
        <v>2</v>
      </c>
      <c r="IS99" s="695" t="s">
        <v>793</v>
      </c>
      <c r="IT99" s="695">
        <v>9</v>
      </c>
      <c r="IU99" s="697">
        <v>41275</v>
      </c>
      <c r="IV99" s="695" t="s">
        <v>783</v>
      </c>
      <c r="IW99" s="695" t="s">
        <v>783</v>
      </c>
      <c r="IX99" s="695" t="s">
        <v>783</v>
      </c>
      <c r="IY99" s="695" t="s">
        <v>781</v>
      </c>
      <c r="IZ99" s="695">
        <v>45</v>
      </c>
      <c r="JA99" s="695" t="s">
        <v>789</v>
      </c>
      <c r="JB99" s="695" t="s">
        <v>783</v>
      </c>
      <c r="JC99" s="695" t="s">
        <v>783</v>
      </c>
      <c r="JD99" s="695" t="s">
        <v>783</v>
      </c>
      <c r="JE99" s="695">
        <v>329429</v>
      </c>
      <c r="JF99" s="695" t="s">
        <v>783</v>
      </c>
      <c r="JG99" s="695" t="s">
        <v>783</v>
      </c>
      <c r="JH99" s="695" t="s">
        <v>815</v>
      </c>
      <c r="JI99" s="695">
        <v>55</v>
      </c>
      <c r="JJ99" s="695" t="s">
        <v>783</v>
      </c>
      <c r="JK99" s="695" t="s">
        <v>783</v>
      </c>
      <c r="JL99" s="695" t="s">
        <v>783</v>
      </c>
      <c r="JM99" s="695" t="s">
        <v>790</v>
      </c>
      <c r="JN99" s="695">
        <v>4</v>
      </c>
      <c r="JO99" s="695">
        <v>3</v>
      </c>
      <c r="JP99" s="695" t="s">
        <v>783</v>
      </c>
      <c r="JQ99" s="695" t="s">
        <v>783</v>
      </c>
      <c r="JR99" s="695" t="s">
        <v>783</v>
      </c>
      <c r="JS99" s="695" t="s">
        <v>783</v>
      </c>
      <c r="JT99" s="695" t="s">
        <v>783</v>
      </c>
      <c r="JU99" s="695" t="s">
        <v>783</v>
      </c>
      <c r="JV99" s="695" t="s">
        <v>867</v>
      </c>
      <c r="JW99" s="698">
        <v>2217.695663</v>
      </c>
      <c r="JY99" s="225"/>
    </row>
    <row r="100" spans="1:286" ht="16" thickBot="1">
      <c r="A100" s="1507" t="s">
        <v>5</v>
      </c>
      <c r="B100" s="79">
        <f t="shared" si="52"/>
        <v>1</v>
      </c>
      <c r="C100" s="871" t="s">
        <v>234</v>
      </c>
      <c r="D100" s="489" t="s">
        <v>168</v>
      </c>
      <c r="E100" s="1129" t="s">
        <v>129</v>
      </c>
      <c r="F100" s="888">
        <v>2.15</v>
      </c>
      <c r="G100" s="120">
        <f t="shared" si="90"/>
        <v>72.2</v>
      </c>
      <c r="H100" s="46"/>
      <c r="I100" s="33">
        <v>2.15</v>
      </c>
      <c r="J100" s="29"/>
      <c r="K100" s="18"/>
      <c r="L100" s="5"/>
      <c r="M100" s="170">
        <v>3</v>
      </c>
      <c r="N100" s="71">
        <v>3</v>
      </c>
      <c r="O100" s="739">
        <v>3</v>
      </c>
      <c r="P100" s="1107">
        <f t="shared" si="95"/>
        <v>9</v>
      </c>
      <c r="Q100" s="1108">
        <f t="shared" si="96"/>
        <v>27</v>
      </c>
      <c r="R100" s="46"/>
      <c r="S100" s="33">
        <f>I100</f>
        <v>2.15</v>
      </c>
      <c r="T100" s="25"/>
      <c r="U100" s="219">
        <f t="shared" si="50"/>
        <v>161250</v>
      </c>
      <c r="V100" s="219" t="s">
        <v>642</v>
      </c>
      <c r="W100" s="1042">
        <f t="shared" si="91"/>
        <v>161250</v>
      </c>
      <c r="X100" s="537">
        <f t="shared" si="92"/>
        <v>183222.04444444444</v>
      </c>
      <c r="Y100" s="538">
        <f t="shared" si="53"/>
        <v>500</v>
      </c>
      <c r="Z100" s="1090">
        <v>0</v>
      </c>
      <c r="AA100" s="1475">
        <f t="shared" si="93"/>
        <v>5533244.9976444431</v>
      </c>
      <c r="AB100" s="1098"/>
      <c r="AC100" s="600">
        <v>4</v>
      </c>
      <c r="AD100" s="1056">
        <f t="shared" si="55"/>
        <v>28422.044444444444</v>
      </c>
      <c r="AE100" s="1063">
        <v>1</v>
      </c>
      <c r="AF100" s="747">
        <f t="shared" si="56"/>
        <v>154800</v>
      </c>
      <c r="AG100" s="600"/>
      <c r="AH100" s="1056">
        <f t="shared" si="57"/>
        <v>0</v>
      </c>
      <c r="AI100" s="1070"/>
      <c r="AJ100" s="747">
        <f t="shared" si="58"/>
        <v>0</v>
      </c>
      <c r="AK100" s="1051"/>
      <c r="AL100" s="270">
        <v>0</v>
      </c>
      <c r="AM100" s="902">
        <v>2019</v>
      </c>
      <c r="AN100" s="902">
        <f>AM100+10</f>
        <v>2029</v>
      </c>
      <c r="AO100" s="18" t="str">
        <f t="shared" si="59"/>
        <v xml:space="preserve"> </v>
      </c>
      <c r="AP100" s="747" t="str">
        <f t="shared" si="60"/>
        <v xml:space="preserve"> </v>
      </c>
      <c r="AQ100" s="4" t="str">
        <f t="shared" si="61"/>
        <v xml:space="preserve"> </v>
      </c>
      <c r="AR100" s="747" t="str">
        <f t="shared" si="62"/>
        <v xml:space="preserve"> </v>
      </c>
      <c r="AS100" s="4" t="str">
        <f t="shared" si="63"/>
        <v xml:space="preserve"> </v>
      </c>
      <c r="AT100" s="747" t="str">
        <f t="shared" si="64"/>
        <v xml:space="preserve"> </v>
      </c>
      <c r="AU100" s="4" t="str">
        <f t="shared" si="65"/>
        <v xml:space="preserve"> </v>
      </c>
      <c r="AV100" s="747" t="str">
        <f t="shared" si="66"/>
        <v xml:space="preserve"> </v>
      </c>
      <c r="AW100" s="4" t="str">
        <f t="shared" si="67"/>
        <v xml:space="preserve"> </v>
      </c>
      <c r="AX100" s="747" t="str">
        <f t="shared" si="68"/>
        <v xml:space="preserve"> </v>
      </c>
      <c r="AY100" s="4" t="str">
        <f t="shared" si="69"/>
        <v xml:space="preserve"> </v>
      </c>
      <c r="AZ100" s="747" t="str">
        <f t="shared" si="70"/>
        <v xml:space="preserve"> </v>
      </c>
      <c r="BA100" s="4" t="str">
        <f t="shared" si="71"/>
        <v xml:space="preserve"> </v>
      </c>
      <c r="BB100" s="747" t="str">
        <f t="shared" si="72"/>
        <v xml:space="preserve"> </v>
      </c>
      <c r="BC100" s="4" t="str">
        <f t="shared" si="73"/>
        <v xml:space="preserve"> </v>
      </c>
      <c r="BD100" s="747" t="str">
        <f t="shared" si="74"/>
        <v xml:space="preserve"> </v>
      </c>
      <c r="BE100" s="4" t="str">
        <f t="shared" si="75"/>
        <v xml:space="preserve"> </v>
      </c>
      <c r="BF100" s="747" t="str">
        <f t="shared" si="76"/>
        <v xml:space="preserve"> </v>
      </c>
      <c r="BG100" s="4" t="str">
        <f t="shared" si="77"/>
        <v xml:space="preserve"> </v>
      </c>
      <c r="BH100" s="747" t="str">
        <f t="shared" si="78"/>
        <v xml:space="preserve"> </v>
      </c>
      <c r="BI100" s="4" t="str">
        <f t="shared" si="79"/>
        <v xml:space="preserve"> </v>
      </c>
      <c r="BJ100" s="747" t="str">
        <f t="shared" si="80"/>
        <v xml:space="preserve"> </v>
      </c>
      <c r="BK100" s="4">
        <f t="shared" si="81"/>
        <v>2.15</v>
      </c>
      <c r="BL100" s="747">
        <f t="shared" si="82"/>
        <v>0</v>
      </c>
      <c r="BM100" s="4" t="str">
        <f t="shared" si="83"/>
        <v xml:space="preserve"> </v>
      </c>
      <c r="BN100" s="747" t="str">
        <f t="shared" si="84"/>
        <v xml:space="preserve"> </v>
      </c>
      <c r="BO100" s="4" t="str">
        <f t="shared" si="85"/>
        <v xml:space="preserve"> </v>
      </c>
      <c r="BP100" s="747" t="str">
        <f t="shared" si="86"/>
        <v xml:space="preserve"> </v>
      </c>
      <c r="BQ100" s="4" t="str">
        <f t="shared" si="87"/>
        <v xml:space="preserve"> </v>
      </c>
      <c r="BR100" s="747" t="str">
        <f t="shared" si="88"/>
        <v xml:space="preserve"> </v>
      </c>
      <c r="BS100" s="133"/>
      <c r="BT100" s="133"/>
      <c r="BU100" s="389"/>
      <c r="BV100" s="389"/>
      <c r="BW100" s="389"/>
      <c r="BX100" s="389"/>
      <c r="BY100" s="389"/>
      <c r="BZ100" s="389"/>
      <c r="CA100" s="389"/>
      <c r="CB100" s="389"/>
      <c r="CC100" s="163">
        <f t="shared" si="89"/>
        <v>0</v>
      </c>
      <c r="CD100" s="389"/>
      <c r="CE100" s="389"/>
      <c r="CF100" s="589"/>
      <c r="CG100" s="589"/>
      <c r="CH100" s="589"/>
      <c r="CI100" s="589"/>
      <c r="CJ100" s="589"/>
      <c r="CK100" s="589"/>
      <c r="CL100" s="589"/>
      <c r="CM100" s="589"/>
      <c r="CN100" s="589"/>
      <c r="CO100" s="589"/>
      <c r="CP100" s="589"/>
      <c r="CQ100" s="589"/>
      <c r="CR100" s="589"/>
      <c r="CS100" s="589"/>
      <c r="CT100" s="589"/>
      <c r="CU100" s="589"/>
      <c r="CV100" s="589"/>
      <c r="CW100" s="589"/>
      <c r="CX100" s="589"/>
      <c r="CY100" s="589"/>
      <c r="CZ100" s="589"/>
      <c r="DA100" s="589"/>
      <c r="DB100" s="389"/>
      <c r="DC100" s="389"/>
      <c r="DD100" s="389"/>
      <c r="DE100" s="389"/>
      <c r="DF100" s="389"/>
      <c r="DG100" s="389"/>
      <c r="DH100" s="389"/>
      <c r="DI100" s="389"/>
      <c r="DJ100" s="389"/>
      <c r="DK100" s="389"/>
      <c r="DL100" s="389"/>
      <c r="DM100" s="389"/>
      <c r="DN100" s="389"/>
      <c r="DO100" s="389"/>
      <c r="DP100" s="389"/>
      <c r="DQ100" s="389"/>
      <c r="DR100" s="389"/>
      <c r="DS100" s="389"/>
      <c r="DT100" s="389"/>
      <c r="DU100" s="389"/>
      <c r="DV100" s="389"/>
      <c r="DW100" s="389"/>
      <c r="DX100" s="389"/>
      <c r="DY100" s="389"/>
      <c r="DZ100" s="389"/>
      <c r="EA100" s="389"/>
      <c r="EB100" s="389"/>
      <c r="EC100" s="389"/>
      <c r="ED100" s="389"/>
      <c r="EE100" s="389"/>
      <c r="EF100" s="389"/>
      <c r="EG100" s="389"/>
      <c r="EH100" s="389"/>
      <c r="EI100" s="389"/>
      <c r="EJ100" s="389"/>
      <c r="EK100" s="389"/>
      <c r="EL100" s="389"/>
      <c r="EM100" s="389"/>
      <c r="EN100" s="389"/>
      <c r="EO100" s="389"/>
      <c r="EP100" s="389"/>
      <c r="EQ100" s="389"/>
      <c r="ER100" s="389"/>
      <c r="ES100" s="389"/>
      <c r="ET100" s="389"/>
      <c r="EU100" s="389"/>
      <c r="EV100" s="389"/>
      <c r="EW100" s="389"/>
      <c r="EX100" s="389"/>
      <c r="EY100" s="389"/>
      <c r="EZ100" s="389"/>
      <c r="FA100" s="389"/>
      <c r="FB100" s="389"/>
      <c r="FC100" s="389"/>
      <c r="FD100" s="389"/>
      <c r="FE100" s="389"/>
      <c r="FF100" s="389"/>
      <c r="FG100" s="389"/>
      <c r="FH100" s="389"/>
      <c r="FI100" s="389"/>
      <c r="FJ100" s="389"/>
      <c r="FK100" s="389"/>
      <c r="FL100" s="389"/>
      <c r="FM100" s="389"/>
      <c r="FN100" s="389"/>
      <c r="FO100" s="389"/>
      <c r="FP100" s="389"/>
      <c r="FQ100" s="389"/>
      <c r="FR100" s="389"/>
      <c r="FS100" s="389"/>
      <c r="FT100" s="389"/>
      <c r="FU100" s="389"/>
      <c r="FV100" s="389"/>
      <c r="FW100" s="389"/>
      <c r="FX100" s="389"/>
      <c r="FY100" s="639" t="s">
        <v>198</v>
      </c>
      <c r="FZ100" s="640">
        <v>279</v>
      </c>
      <c r="GA100" s="640">
        <v>30289458</v>
      </c>
      <c r="GB100" s="640">
        <v>55</v>
      </c>
      <c r="GC100" s="640" t="s">
        <v>798</v>
      </c>
      <c r="GD100" s="640">
        <v>20</v>
      </c>
      <c r="GE100" s="640">
        <v>2011</v>
      </c>
      <c r="GF100" s="640">
        <v>1</v>
      </c>
      <c r="GG100" s="640" t="s">
        <v>780</v>
      </c>
      <c r="GH100" s="640">
        <v>2</v>
      </c>
      <c r="GI100" s="640">
        <v>1</v>
      </c>
      <c r="GJ100" s="640" t="s">
        <v>780</v>
      </c>
      <c r="GK100" s="640">
        <v>2</v>
      </c>
      <c r="GL100" s="640" t="s">
        <v>781</v>
      </c>
      <c r="GM100" s="640" t="s">
        <v>782</v>
      </c>
      <c r="GN100" s="640">
        <v>66</v>
      </c>
      <c r="GO100" s="640" t="s">
        <v>783</v>
      </c>
      <c r="GP100" s="640">
        <v>0</v>
      </c>
      <c r="GQ100" s="640">
        <v>0</v>
      </c>
      <c r="GR100" s="640">
        <v>4</v>
      </c>
      <c r="GS100" s="640">
        <v>2</v>
      </c>
      <c r="GT100" s="640">
        <v>9</v>
      </c>
      <c r="GU100" s="640" t="s">
        <v>783</v>
      </c>
      <c r="GV100" s="640" t="s">
        <v>783</v>
      </c>
      <c r="GW100" s="640" t="s">
        <v>783</v>
      </c>
      <c r="GX100" s="640" t="s">
        <v>783</v>
      </c>
      <c r="GY100" s="640" t="s">
        <v>783</v>
      </c>
      <c r="GZ100" s="640">
        <v>1649</v>
      </c>
      <c r="HA100" s="640">
        <v>0.1</v>
      </c>
      <c r="HB100" s="640">
        <v>5</v>
      </c>
      <c r="HC100" s="640" t="s">
        <v>783</v>
      </c>
      <c r="HD100" s="640" t="s">
        <v>782</v>
      </c>
      <c r="HE100" s="640">
        <v>35</v>
      </c>
      <c r="HF100" s="640" t="s">
        <v>783</v>
      </c>
      <c r="HG100" s="640">
        <v>0</v>
      </c>
      <c r="HH100" s="640" t="s">
        <v>783</v>
      </c>
      <c r="HI100" s="640">
        <v>0</v>
      </c>
      <c r="HJ100" s="640">
        <v>1</v>
      </c>
      <c r="HK100" s="640">
        <v>45</v>
      </c>
      <c r="HL100" s="640" t="s">
        <v>784</v>
      </c>
      <c r="HM100" s="640" t="s">
        <v>785</v>
      </c>
      <c r="HN100" s="640" t="s">
        <v>783</v>
      </c>
      <c r="HO100" s="640" t="s">
        <v>783</v>
      </c>
      <c r="HP100" s="640" t="s">
        <v>783</v>
      </c>
      <c r="HQ100" s="640" t="s">
        <v>783</v>
      </c>
      <c r="HR100" s="640" t="s">
        <v>783</v>
      </c>
      <c r="HS100" s="640">
        <v>3979237</v>
      </c>
      <c r="HT100" s="640" t="s">
        <v>783</v>
      </c>
      <c r="HU100" s="640" t="s">
        <v>786</v>
      </c>
      <c r="HV100" s="640" t="s">
        <v>787</v>
      </c>
      <c r="HW100" s="640">
        <v>4</v>
      </c>
      <c r="HX100" s="640">
        <v>2014</v>
      </c>
      <c r="HY100" s="640">
        <v>63</v>
      </c>
      <c r="HZ100" s="640">
        <v>0</v>
      </c>
      <c r="IA100" s="640">
        <v>528</v>
      </c>
      <c r="IB100" s="641">
        <v>41697.500081018516</v>
      </c>
      <c r="IC100" s="640" t="s">
        <v>788</v>
      </c>
      <c r="ID100" s="640">
        <v>3974759</v>
      </c>
      <c r="IE100" s="640">
        <v>2014</v>
      </c>
      <c r="IF100" s="640">
        <v>1712</v>
      </c>
      <c r="IG100" s="640" t="s">
        <v>783</v>
      </c>
      <c r="IH100" s="640" t="s">
        <v>783</v>
      </c>
      <c r="II100" s="640" t="s">
        <v>783</v>
      </c>
      <c r="IJ100" s="640" t="s">
        <v>783</v>
      </c>
      <c r="IK100" s="640" t="s">
        <v>783</v>
      </c>
      <c r="IL100" s="640" t="s">
        <v>783</v>
      </c>
      <c r="IM100" s="640" t="s">
        <v>783</v>
      </c>
      <c r="IN100" s="640" t="s">
        <v>783</v>
      </c>
      <c r="IO100" s="640" t="s">
        <v>783</v>
      </c>
      <c r="IP100" s="640">
        <v>1649</v>
      </c>
      <c r="IQ100" s="641">
        <v>41004.418171296296</v>
      </c>
      <c r="IR100" s="640">
        <v>2</v>
      </c>
      <c r="IS100" s="640" t="s">
        <v>793</v>
      </c>
      <c r="IT100" s="640">
        <v>9</v>
      </c>
      <c r="IU100" s="642">
        <v>41275</v>
      </c>
      <c r="IV100" s="640" t="s">
        <v>783</v>
      </c>
      <c r="IW100" s="640" t="s">
        <v>783</v>
      </c>
      <c r="IX100" s="640" t="s">
        <v>783</v>
      </c>
      <c r="IY100" s="640" t="s">
        <v>781</v>
      </c>
      <c r="IZ100" s="640">
        <v>45</v>
      </c>
      <c r="JA100" s="640" t="s">
        <v>789</v>
      </c>
      <c r="JB100" s="640" t="s">
        <v>783</v>
      </c>
      <c r="JC100" s="640" t="s">
        <v>783</v>
      </c>
      <c r="JD100" s="640" t="s">
        <v>783</v>
      </c>
      <c r="JE100" s="640">
        <v>329429</v>
      </c>
      <c r="JF100" s="640" t="s">
        <v>783</v>
      </c>
      <c r="JG100" s="640" t="s">
        <v>783</v>
      </c>
      <c r="JH100" s="640" t="s">
        <v>815</v>
      </c>
      <c r="JI100" s="640">
        <v>55</v>
      </c>
      <c r="JJ100" s="640" t="s">
        <v>783</v>
      </c>
      <c r="JK100" s="640" t="s">
        <v>783</v>
      </c>
      <c r="JL100" s="640" t="s">
        <v>783</v>
      </c>
      <c r="JM100" s="640" t="s">
        <v>790</v>
      </c>
      <c r="JN100" s="640">
        <v>4</v>
      </c>
      <c r="JO100" s="640">
        <v>3</v>
      </c>
      <c r="JP100" s="640" t="s">
        <v>783</v>
      </c>
      <c r="JQ100" s="640">
        <v>10711928</v>
      </c>
      <c r="JR100" s="640">
        <v>2011</v>
      </c>
      <c r="JS100" s="640">
        <v>3</v>
      </c>
      <c r="JT100" s="640" t="s">
        <v>783</v>
      </c>
      <c r="JU100" s="640" t="s">
        <v>783</v>
      </c>
      <c r="JV100" s="640" t="s">
        <v>868</v>
      </c>
      <c r="JW100" s="643">
        <v>533.31659000000002</v>
      </c>
      <c r="JX100">
        <f>SUM(JW27:JW100)</f>
        <v>158677.63593600004</v>
      </c>
      <c r="JY100" s="225">
        <v>4.5803907342803027</v>
      </c>
    </row>
    <row r="101" spans="1:286" ht="16" thickBot="1">
      <c r="A101" s="905" t="s">
        <v>5</v>
      </c>
      <c r="B101" s="79">
        <f t="shared" si="52"/>
        <v>1</v>
      </c>
      <c r="C101" s="871" t="s">
        <v>122</v>
      </c>
      <c r="D101" s="489" t="s">
        <v>185</v>
      </c>
      <c r="E101" s="1129" t="s">
        <v>197</v>
      </c>
      <c r="F101" s="888">
        <v>1.1000000000000001</v>
      </c>
      <c r="G101" s="120">
        <f t="shared" si="90"/>
        <v>73.3</v>
      </c>
      <c r="H101" s="46"/>
      <c r="I101" s="3">
        <v>1.1000000000000001</v>
      </c>
      <c r="J101" s="29"/>
      <c r="K101" s="18">
        <v>1978</v>
      </c>
      <c r="L101" s="5"/>
      <c r="M101" s="170">
        <v>3</v>
      </c>
      <c r="N101" s="71">
        <v>4</v>
      </c>
      <c r="O101" s="1134">
        <v>2</v>
      </c>
      <c r="P101" s="1107">
        <f t="shared" si="95"/>
        <v>9</v>
      </c>
      <c r="Q101" s="1108">
        <f t="shared" si="96"/>
        <v>24</v>
      </c>
      <c r="R101" s="46"/>
      <c r="S101" s="3">
        <v>1.1000000000000001</v>
      </c>
      <c r="T101" s="43"/>
      <c r="U101" s="219">
        <f>S101*$O$156</f>
        <v>82500</v>
      </c>
      <c r="V101" s="219" t="s">
        <v>642</v>
      </c>
      <c r="W101" s="1042">
        <f t="shared" si="91"/>
        <v>82500</v>
      </c>
      <c r="X101" s="537">
        <f t="shared" si="92"/>
        <v>0</v>
      </c>
      <c r="Y101" s="538">
        <f t="shared" si="53"/>
        <v>500</v>
      </c>
      <c r="Z101" s="1090">
        <f t="shared" si="54"/>
        <v>83000</v>
      </c>
      <c r="AA101" s="1475">
        <f t="shared" si="93"/>
        <v>5616244.9976444431</v>
      </c>
      <c r="AB101" s="1098"/>
      <c r="AC101" s="600"/>
      <c r="AD101" s="1056">
        <f t="shared" si="55"/>
        <v>0</v>
      </c>
      <c r="AE101" s="1063"/>
      <c r="AF101" s="747">
        <f t="shared" si="56"/>
        <v>0</v>
      </c>
      <c r="AG101" s="600"/>
      <c r="AH101" s="1056">
        <f t="shared" si="57"/>
        <v>0</v>
      </c>
      <c r="AI101" s="1070"/>
      <c r="AJ101" s="747">
        <f t="shared" si="58"/>
        <v>0</v>
      </c>
      <c r="AK101" s="1051"/>
      <c r="AL101" s="270">
        <v>0</v>
      </c>
      <c r="AM101" s="902">
        <v>2020</v>
      </c>
      <c r="AN101" s="902">
        <v>2029</v>
      </c>
      <c r="AO101" s="18" t="str">
        <f t="shared" si="59"/>
        <v xml:space="preserve"> </v>
      </c>
      <c r="AP101" s="747" t="str">
        <f t="shared" si="60"/>
        <v xml:space="preserve"> </v>
      </c>
      <c r="AQ101" s="4" t="str">
        <f t="shared" si="61"/>
        <v xml:space="preserve"> </v>
      </c>
      <c r="AR101" s="747" t="str">
        <f t="shared" si="62"/>
        <v xml:space="preserve"> </v>
      </c>
      <c r="AS101" s="4" t="str">
        <f t="shared" si="63"/>
        <v xml:space="preserve"> </v>
      </c>
      <c r="AT101" s="747" t="str">
        <f t="shared" si="64"/>
        <v xml:space="preserve"> </v>
      </c>
      <c r="AU101" s="4" t="str">
        <f t="shared" si="65"/>
        <v xml:space="preserve"> </v>
      </c>
      <c r="AV101" s="747" t="str">
        <f t="shared" si="66"/>
        <v xml:space="preserve"> </v>
      </c>
      <c r="AW101" s="4" t="str">
        <f t="shared" si="67"/>
        <v xml:space="preserve"> </v>
      </c>
      <c r="AX101" s="747" t="str">
        <f t="shared" si="68"/>
        <v xml:space="preserve"> </v>
      </c>
      <c r="AY101" s="4" t="str">
        <f t="shared" si="69"/>
        <v xml:space="preserve"> </v>
      </c>
      <c r="AZ101" s="747" t="str">
        <f t="shared" si="70"/>
        <v xml:space="preserve"> </v>
      </c>
      <c r="BA101" s="4" t="str">
        <f t="shared" si="71"/>
        <v xml:space="preserve"> </v>
      </c>
      <c r="BB101" s="747" t="str">
        <f t="shared" si="72"/>
        <v xml:space="preserve"> </v>
      </c>
      <c r="BC101" s="4" t="str">
        <f t="shared" si="73"/>
        <v xml:space="preserve"> </v>
      </c>
      <c r="BD101" s="747" t="str">
        <f t="shared" si="74"/>
        <v xml:space="preserve"> </v>
      </c>
      <c r="BE101" s="4" t="str">
        <f t="shared" si="75"/>
        <v xml:space="preserve"> </v>
      </c>
      <c r="BF101" s="747" t="str">
        <f t="shared" si="76"/>
        <v xml:space="preserve"> </v>
      </c>
      <c r="BG101" s="4" t="str">
        <f t="shared" si="77"/>
        <v xml:space="preserve"> </v>
      </c>
      <c r="BH101" s="747" t="str">
        <f t="shared" si="78"/>
        <v xml:space="preserve"> </v>
      </c>
      <c r="BI101" s="4" t="str">
        <f t="shared" si="79"/>
        <v xml:space="preserve"> </v>
      </c>
      <c r="BJ101" s="747" t="str">
        <f t="shared" si="80"/>
        <v xml:space="preserve"> </v>
      </c>
      <c r="BK101" s="4">
        <f t="shared" si="81"/>
        <v>1.1000000000000001</v>
      </c>
      <c r="BL101" s="747">
        <f t="shared" si="82"/>
        <v>83000</v>
      </c>
      <c r="BM101" s="4" t="str">
        <f t="shared" si="83"/>
        <v xml:space="preserve"> </v>
      </c>
      <c r="BN101" s="747" t="str">
        <f t="shared" si="84"/>
        <v xml:space="preserve"> </v>
      </c>
      <c r="BO101" s="4" t="str">
        <f t="shared" si="85"/>
        <v xml:space="preserve"> </v>
      </c>
      <c r="BP101" s="747" t="str">
        <f t="shared" si="86"/>
        <v xml:space="preserve"> </v>
      </c>
      <c r="BQ101" s="4" t="str">
        <f t="shared" si="87"/>
        <v xml:space="preserve"> </v>
      </c>
      <c r="BR101" s="747" t="str">
        <f t="shared" si="88"/>
        <v xml:space="preserve"> </v>
      </c>
      <c r="BS101" s="133" t="s">
        <v>202</v>
      </c>
      <c r="BT101" s="133"/>
      <c r="BU101" s="389"/>
      <c r="BV101" s="389"/>
      <c r="BW101" s="389"/>
      <c r="BX101" s="389"/>
      <c r="BY101" s="389"/>
      <c r="BZ101" s="389"/>
      <c r="CA101" s="389"/>
      <c r="CB101" s="389"/>
      <c r="CC101" s="163">
        <f t="shared" si="89"/>
        <v>0</v>
      </c>
      <c r="CD101" s="389"/>
      <c r="CE101" s="389"/>
      <c r="CF101" s="389"/>
      <c r="CG101" s="389"/>
      <c r="CH101" s="389"/>
      <c r="CI101" s="389"/>
      <c r="CJ101" s="389"/>
      <c r="CK101" s="389"/>
      <c r="CL101" s="389"/>
      <c r="CM101" s="389"/>
      <c r="CN101" s="389"/>
      <c r="CO101" s="389"/>
      <c r="CP101" s="389"/>
      <c r="CQ101" s="389"/>
      <c r="CR101" s="389"/>
      <c r="CS101" s="389"/>
      <c r="CT101" s="389"/>
      <c r="CU101" s="389"/>
      <c r="CV101" s="389"/>
      <c r="CW101" s="389"/>
      <c r="CX101" s="389"/>
      <c r="CY101" s="389"/>
      <c r="CZ101" s="389"/>
      <c r="DA101" s="389"/>
      <c r="DB101" s="389"/>
      <c r="DC101" s="389"/>
      <c r="DD101" s="389"/>
      <c r="DE101" s="389"/>
      <c r="DF101" s="389"/>
      <c r="DG101" s="389"/>
      <c r="DH101" s="389"/>
      <c r="DI101" s="389"/>
      <c r="DJ101" s="389"/>
      <c r="DK101" s="389"/>
      <c r="DL101" s="389"/>
      <c r="DM101" s="389"/>
      <c r="DN101" s="389"/>
      <c r="DO101" s="389"/>
      <c r="DP101" s="389"/>
      <c r="DQ101" s="389"/>
      <c r="DR101" s="389"/>
      <c r="DS101" s="389"/>
      <c r="DT101" s="389"/>
      <c r="DU101" s="389"/>
      <c r="DV101" s="389"/>
      <c r="DW101" s="389"/>
      <c r="DX101" s="389"/>
      <c r="DY101" s="389"/>
      <c r="DZ101" s="389"/>
      <c r="EA101" s="389"/>
      <c r="EB101" s="389"/>
      <c r="EC101" s="389"/>
      <c r="ED101" s="389"/>
      <c r="EE101" s="389"/>
      <c r="EF101" s="389"/>
      <c r="EG101" s="389"/>
      <c r="EH101" s="389"/>
      <c r="EI101" s="389"/>
      <c r="EJ101" s="389"/>
      <c r="EK101" s="389"/>
      <c r="EL101" s="389"/>
      <c r="EM101" s="389"/>
      <c r="EN101" s="389"/>
      <c r="EO101" s="389"/>
      <c r="EP101" s="389"/>
      <c r="EQ101" s="389"/>
      <c r="ER101" s="389"/>
      <c r="ES101" s="389"/>
      <c r="ET101" s="389"/>
      <c r="EU101" s="389"/>
      <c r="EV101" s="389"/>
      <c r="EW101" s="389"/>
      <c r="EX101" s="389"/>
      <c r="EY101" s="389"/>
      <c r="EZ101" s="389"/>
      <c r="FA101" s="389"/>
      <c r="FB101" s="389"/>
      <c r="FC101" s="389"/>
      <c r="FD101" s="389"/>
      <c r="FE101" s="389"/>
      <c r="FF101" s="389"/>
      <c r="FG101" s="389"/>
      <c r="FH101" s="389"/>
      <c r="FI101" s="389"/>
      <c r="FJ101" s="389"/>
      <c r="FK101" s="389"/>
      <c r="FL101" s="389"/>
      <c r="FM101" s="389"/>
      <c r="FN101" s="389"/>
      <c r="FO101" s="389"/>
      <c r="FP101" s="389"/>
      <c r="FQ101" s="389"/>
      <c r="FR101" s="389"/>
      <c r="FS101" s="389"/>
      <c r="FT101" s="389"/>
      <c r="FU101" s="389"/>
      <c r="FV101" s="389"/>
      <c r="FW101" s="389"/>
      <c r="FX101" s="389"/>
      <c r="FY101" s="655" t="s">
        <v>414</v>
      </c>
      <c r="FZ101" s="656">
        <v>106</v>
      </c>
      <c r="GA101" s="656">
        <v>30289381</v>
      </c>
      <c r="GB101" s="656">
        <v>40</v>
      </c>
      <c r="GC101" s="656" t="s">
        <v>779</v>
      </c>
      <c r="GD101" s="656">
        <v>22</v>
      </c>
      <c r="GE101" s="656">
        <v>2006</v>
      </c>
      <c r="GF101" s="656">
        <v>2</v>
      </c>
      <c r="GG101" s="656" t="s">
        <v>148</v>
      </c>
      <c r="GH101" s="656">
        <v>2</v>
      </c>
      <c r="GI101" s="656">
        <v>2</v>
      </c>
      <c r="GJ101" s="656" t="s">
        <v>148</v>
      </c>
      <c r="GK101" s="656">
        <v>2</v>
      </c>
      <c r="GL101" s="656" t="s">
        <v>781</v>
      </c>
      <c r="GM101" s="656" t="s">
        <v>782</v>
      </c>
      <c r="GN101" s="656">
        <v>66</v>
      </c>
      <c r="GO101" s="656" t="s">
        <v>783</v>
      </c>
      <c r="GP101" s="656">
        <v>0</v>
      </c>
      <c r="GQ101" s="656">
        <v>0</v>
      </c>
      <c r="GR101" s="656">
        <v>4</v>
      </c>
      <c r="GS101" s="656">
        <v>2</v>
      </c>
      <c r="GT101" s="656">
        <v>1</v>
      </c>
      <c r="GU101" s="656" t="s">
        <v>783</v>
      </c>
      <c r="GV101" s="656" t="s">
        <v>783</v>
      </c>
      <c r="GW101" s="656" t="s">
        <v>783</v>
      </c>
      <c r="GX101" s="656" t="s">
        <v>783</v>
      </c>
      <c r="GY101" s="656" t="s">
        <v>783</v>
      </c>
      <c r="GZ101" s="656">
        <v>1649</v>
      </c>
      <c r="HA101" s="656">
        <v>1.48</v>
      </c>
      <c r="HB101" s="656">
        <v>5</v>
      </c>
      <c r="HC101" s="656" t="s">
        <v>783</v>
      </c>
      <c r="HD101" s="656" t="s">
        <v>782</v>
      </c>
      <c r="HE101" s="656">
        <v>35</v>
      </c>
      <c r="HF101" s="656" t="s">
        <v>783</v>
      </c>
      <c r="HG101" s="656">
        <v>0</v>
      </c>
      <c r="HH101" s="656" t="s">
        <v>783</v>
      </c>
      <c r="HI101" s="656">
        <v>0</v>
      </c>
      <c r="HJ101" s="656">
        <v>1</v>
      </c>
      <c r="HK101" s="656">
        <v>45</v>
      </c>
      <c r="HL101" s="656" t="s">
        <v>784</v>
      </c>
      <c r="HM101" s="656" t="s">
        <v>785</v>
      </c>
      <c r="HN101" s="656" t="s">
        <v>783</v>
      </c>
      <c r="HO101" s="656" t="s">
        <v>783</v>
      </c>
      <c r="HP101" s="656" t="s">
        <v>783</v>
      </c>
      <c r="HQ101" s="656" t="s">
        <v>783</v>
      </c>
      <c r="HR101" s="656" t="s">
        <v>783</v>
      </c>
      <c r="HS101" s="656">
        <v>3980163</v>
      </c>
      <c r="HT101" s="656" t="s">
        <v>783</v>
      </c>
      <c r="HU101" s="656" t="s">
        <v>786</v>
      </c>
      <c r="HV101" s="656" t="s">
        <v>787</v>
      </c>
      <c r="HW101" s="656">
        <v>4</v>
      </c>
      <c r="HX101" s="656">
        <v>2014</v>
      </c>
      <c r="HY101" s="656">
        <v>63</v>
      </c>
      <c r="HZ101" s="656">
        <v>2640</v>
      </c>
      <c r="IA101" s="656">
        <v>10454</v>
      </c>
      <c r="IB101" s="657">
        <v>41697.500081018516</v>
      </c>
      <c r="IC101" s="656" t="s">
        <v>788</v>
      </c>
      <c r="ID101" s="656">
        <v>3975685</v>
      </c>
      <c r="IE101" s="656">
        <v>2014</v>
      </c>
      <c r="IF101" s="656">
        <v>1712</v>
      </c>
      <c r="IG101" s="656" t="s">
        <v>783</v>
      </c>
      <c r="IH101" s="656" t="s">
        <v>783</v>
      </c>
      <c r="II101" s="656" t="s">
        <v>783</v>
      </c>
      <c r="IJ101" s="656" t="s">
        <v>783</v>
      </c>
      <c r="IK101" s="656" t="s">
        <v>783</v>
      </c>
      <c r="IL101" s="656" t="s">
        <v>783</v>
      </c>
      <c r="IM101" s="656" t="s">
        <v>783</v>
      </c>
      <c r="IN101" s="656" t="s">
        <v>783</v>
      </c>
      <c r="IO101" s="656" t="s">
        <v>783</v>
      </c>
      <c r="IP101" s="656">
        <v>1649</v>
      </c>
      <c r="IQ101" s="657">
        <v>37477.354571759257</v>
      </c>
      <c r="IR101" s="656">
        <v>1</v>
      </c>
      <c r="IS101" s="656" t="s">
        <v>793</v>
      </c>
      <c r="IT101" s="656">
        <v>1</v>
      </c>
      <c r="IU101" s="658">
        <v>40544</v>
      </c>
      <c r="IV101" s="656" t="s">
        <v>783</v>
      </c>
      <c r="IW101" s="656" t="s">
        <v>783</v>
      </c>
      <c r="IX101" s="656" t="s">
        <v>783</v>
      </c>
      <c r="IY101" s="656" t="s">
        <v>781</v>
      </c>
      <c r="IZ101" s="656">
        <v>45</v>
      </c>
      <c r="JA101" s="656" t="s">
        <v>789</v>
      </c>
      <c r="JB101" s="656" t="s">
        <v>783</v>
      </c>
      <c r="JC101" s="656" t="s">
        <v>783</v>
      </c>
      <c r="JD101" s="656" t="s">
        <v>783</v>
      </c>
      <c r="JE101" s="656">
        <v>329417</v>
      </c>
      <c r="JF101" s="656" t="s">
        <v>783</v>
      </c>
      <c r="JG101" s="656" t="s">
        <v>783</v>
      </c>
      <c r="JH101" s="656" t="s">
        <v>795</v>
      </c>
      <c r="JI101" s="656">
        <v>40</v>
      </c>
      <c r="JJ101" s="656" t="s">
        <v>783</v>
      </c>
      <c r="JK101" s="656" t="s">
        <v>783</v>
      </c>
      <c r="JL101" s="656" t="s">
        <v>783</v>
      </c>
      <c r="JM101" s="656" t="s">
        <v>790</v>
      </c>
      <c r="JN101" s="656">
        <v>4</v>
      </c>
      <c r="JO101" s="656">
        <v>2</v>
      </c>
      <c r="JP101" s="656" t="s">
        <v>783</v>
      </c>
      <c r="JQ101" s="656">
        <v>10711928</v>
      </c>
      <c r="JR101" s="656">
        <v>2011</v>
      </c>
      <c r="JS101" s="656">
        <v>3</v>
      </c>
      <c r="JT101" s="656" t="s">
        <v>783</v>
      </c>
      <c r="JU101" s="656" t="s">
        <v>783</v>
      </c>
      <c r="JV101" s="656" t="s">
        <v>844</v>
      </c>
      <c r="JW101" s="659">
        <v>7772.1464219999998</v>
      </c>
      <c r="JX101">
        <f>SUM(JW101:JW101)</f>
        <v>7772.1464219999998</v>
      </c>
      <c r="JY101" s="225">
        <v>1.9693191092803028</v>
      </c>
    </row>
    <row r="102" spans="1:286" ht="16" thickBot="1">
      <c r="A102" s="1507" t="s">
        <v>5</v>
      </c>
      <c r="B102" s="79">
        <f t="shared" si="52"/>
        <v>1</v>
      </c>
      <c r="C102" s="871" t="s">
        <v>212</v>
      </c>
      <c r="D102" s="489" t="s">
        <v>135</v>
      </c>
      <c r="E102" s="1129" t="s">
        <v>213</v>
      </c>
      <c r="F102" s="888">
        <v>1.24</v>
      </c>
      <c r="G102" s="120">
        <f t="shared" si="90"/>
        <v>74.539999999999992</v>
      </c>
      <c r="H102" s="46"/>
      <c r="I102" s="3">
        <v>1.24</v>
      </c>
      <c r="J102" s="29"/>
      <c r="K102" s="18">
        <v>1970</v>
      </c>
      <c r="L102" s="5"/>
      <c r="M102" s="170">
        <v>3</v>
      </c>
      <c r="N102" s="71">
        <v>3</v>
      </c>
      <c r="O102" s="739">
        <v>3</v>
      </c>
      <c r="P102" s="1107">
        <f t="shared" si="95"/>
        <v>9</v>
      </c>
      <c r="Q102" s="1108">
        <f t="shared" si="96"/>
        <v>27</v>
      </c>
      <c r="R102" s="46"/>
      <c r="S102" s="3">
        <f>I102</f>
        <v>1.24</v>
      </c>
      <c r="T102" s="25"/>
      <c r="U102" s="219">
        <f t="shared" ref="U102:U137" si="97">S102*$O$156+T102*$P$156</f>
        <v>93000</v>
      </c>
      <c r="V102" s="219" t="s">
        <v>642</v>
      </c>
      <c r="W102" s="1042">
        <f t="shared" si="91"/>
        <v>93000</v>
      </c>
      <c r="X102" s="537">
        <f t="shared" si="92"/>
        <v>0</v>
      </c>
      <c r="Y102" s="538">
        <f t="shared" si="53"/>
        <v>500</v>
      </c>
      <c r="Z102" s="1090">
        <v>0</v>
      </c>
      <c r="AA102" s="1475">
        <f t="shared" si="93"/>
        <v>5616244.9976444431</v>
      </c>
      <c r="AB102" s="1098"/>
      <c r="AC102" s="600"/>
      <c r="AD102" s="1056">
        <f t="shared" si="55"/>
        <v>0</v>
      </c>
      <c r="AE102" s="1063"/>
      <c r="AF102" s="747">
        <f t="shared" si="56"/>
        <v>0</v>
      </c>
      <c r="AG102" s="600"/>
      <c r="AH102" s="1056">
        <f t="shared" si="57"/>
        <v>0</v>
      </c>
      <c r="AI102" s="1070"/>
      <c r="AJ102" s="747">
        <f t="shared" si="58"/>
        <v>0</v>
      </c>
      <c r="AK102" s="1051"/>
      <c r="AL102" s="270">
        <v>0</v>
      </c>
      <c r="AM102" s="902">
        <v>2019</v>
      </c>
      <c r="AN102" s="902">
        <f>AM102+10</f>
        <v>2029</v>
      </c>
      <c r="AO102" s="18" t="str">
        <f t="shared" si="59"/>
        <v xml:space="preserve"> </v>
      </c>
      <c r="AP102" s="747" t="str">
        <f t="shared" si="60"/>
        <v xml:space="preserve"> </v>
      </c>
      <c r="AQ102" s="4" t="str">
        <f t="shared" si="61"/>
        <v xml:space="preserve"> </v>
      </c>
      <c r="AR102" s="747" t="str">
        <f t="shared" si="62"/>
        <v xml:space="preserve"> </v>
      </c>
      <c r="AS102" s="4" t="str">
        <f t="shared" si="63"/>
        <v xml:space="preserve"> </v>
      </c>
      <c r="AT102" s="747" t="str">
        <f t="shared" si="64"/>
        <v xml:space="preserve"> </v>
      </c>
      <c r="AU102" s="4" t="str">
        <f t="shared" si="65"/>
        <v xml:space="preserve"> </v>
      </c>
      <c r="AV102" s="747" t="str">
        <f t="shared" si="66"/>
        <v xml:space="preserve"> </v>
      </c>
      <c r="AW102" s="4" t="str">
        <f t="shared" si="67"/>
        <v xml:space="preserve"> </v>
      </c>
      <c r="AX102" s="747" t="str">
        <f t="shared" si="68"/>
        <v xml:space="preserve"> </v>
      </c>
      <c r="AY102" s="4" t="str">
        <f t="shared" si="69"/>
        <v xml:space="preserve"> </v>
      </c>
      <c r="AZ102" s="747" t="str">
        <f t="shared" si="70"/>
        <v xml:space="preserve"> </v>
      </c>
      <c r="BA102" s="4" t="str">
        <f t="shared" si="71"/>
        <v xml:space="preserve"> </v>
      </c>
      <c r="BB102" s="747" t="str">
        <f t="shared" si="72"/>
        <v xml:space="preserve"> </v>
      </c>
      <c r="BC102" s="4" t="str">
        <f t="shared" si="73"/>
        <v xml:space="preserve"> </v>
      </c>
      <c r="BD102" s="747" t="str">
        <f t="shared" si="74"/>
        <v xml:space="preserve"> </v>
      </c>
      <c r="BE102" s="4" t="str">
        <f t="shared" si="75"/>
        <v xml:space="preserve"> </v>
      </c>
      <c r="BF102" s="747" t="str">
        <f t="shared" si="76"/>
        <v xml:space="preserve"> </v>
      </c>
      <c r="BG102" s="4" t="str">
        <f t="shared" si="77"/>
        <v xml:space="preserve"> </v>
      </c>
      <c r="BH102" s="747" t="str">
        <f t="shared" si="78"/>
        <v xml:space="preserve"> </v>
      </c>
      <c r="BI102" s="4" t="str">
        <f t="shared" si="79"/>
        <v xml:space="preserve"> </v>
      </c>
      <c r="BJ102" s="747" t="str">
        <f t="shared" si="80"/>
        <v xml:space="preserve"> </v>
      </c>
      <c r="BK102" s="4">
        <f t="shared" si="81"/>
        <v>1.24</v>
      </c>
      <c r="BL102" s="747">
        <f t="shared" si="82"/>
        <v>0</v>
      </c>
      <c r="BM102" s="4" t="str">
        <f t="shared" si="83"/>
        <v xml:space="preserve"> </v>
      </c>
      <c r="BN102" s="747" t="str">
        <f t="shared" si="84"/>
        <v xml:space="preserve"> </v>
      </c>
      <c r="BO102" s="4" t="str">
        <f t="shared" si="85"/>
        <v xml:space="preserve"> </v>
      </c>
      <c r="BP102" s="747" t="str">
        <f t="shared" si="86"/>
        <v xml:space="preserve"> </v>
      </c>
      <c r="BQ102" s="4" t="str">
        <f t="shared" si="87"/>
        <v xml:space="preserve"> </v>
      </c>
      <c r="BR102" s="747" t="str">
        <f t="shared" si="88"/>
        <v xml:space="preserve"> </v>
      </c>
      <c r="BS102" s="133" t="s">
        <v>214</v>
      </c>
      <c r="BT102" s="133"/>
      <c r="BU102" s="389"/>
      <c r="BV102" s="389"/>
      <c r="BW102" s="389"/>
      <c r="BX102" s="389"/>
      <c r="BY102" s="389"/>
      <c r="BZ102" s="389"/>
      <c r="CA102" s="389"/>
      <c r="CB102" s="389"/>
      <c r="CC102" s="163">
        <f t="shared" si="89"/>
        <v>0</v>
      </c>
      <c r="CD102" s="389"/>
      <c r="CE102" s="389"/>
      <c r="CF102" s="389"/>
      <c r="CG102" s="389"/>
      <c r="CH102" s="389"/>
      <c r="CI102" s="389"/>
      <c r="CJ102" s="389"/>
      <c r="CK102" s="389"/>
      <c r="CL102" s="389"/>
      <c r="CM102" s="389"/>
      <c r="CN102" s="389"/>
      <c r="CO102" s="389"/>
      <c r="CP102" s="389"/>
      <c r="CQ102" s="389"/>
      <c r="CR102" s="389"/>
      <c r="CS102" s="389"/>
      <c r="CT102" s="389"/>
      <c r="CU102" s="389"/>
      <c r="CV102" s="389"/>
      <c r="CW102" s="389"/>
      <c r="CX102" s="389"/>
      <c r="CY102" s="389"/>
      <c r="CZ102" s="389"/>
      <c r="DA102" s="389"/>
      <c r="DB102" s="389"/>
      <c r="DC102" s="389"/>
      <c r="DD102" s="389"/>
      <c r="DE102" s="389"/>
      <c r="DF102" s="389"/>
      <c r="DG102" s="389"/>
      <c r="DH102" s="389"/>
      <c r="DI102" s="389"/>
      <c r="DJ102" s="389"/>
      <c r="DK102" s="389"/>
      <c r="DL102" s="389"/>
      <c r="DM102" s="389"/>
      <c r="DN102" s="389"/>
      <c r="DO102" s="389"/>
      <c r="DP102" s="389"/>
      <c r="DQ102" s="389"/>
      <c r="DR102" s="389"/>
      <c r="DS102" s="389"/>
      <c r="DT102" s="389"/>
      <c r="DU102" s="389"/>
      <c r="DV102" s="389"/>
      <c r="DW102" s="389"/>
      <c r="DX102" s="389"/>
      <c r="DY102" s="389"/>
      <c r="DZ102" s="389"/>
      <c r="EA102" s="389"/>
      <c r="EB102" s="389"/>
      <c r="EC102" s="389"/>
      <c r="ED102" s="389"/>
      <c r="EE102" s="389"/>
      <c r="EF102" s="389"/>
      <c r="EG102" s="389"/>
      <c r="EH102" s="389"/>
      <c r="EI102" s="389"/>
      <c r="EJ102" s="389"/>
      <c r="EK102" s="389"/>
      <c r="EL102" s="389"/>
      <c r="EM102" s="389"/>
      <c r="EN102" s="389"/>
      <c r="EO102" s="389"/>
      <c r="EP102" s="389"/>
      <c r="EQ102" s="389"/>
      <c r="ER102" s="389"/>
      <c r="ES102" s="389"/>
      <c r="ET102" s="389"/>
      <c r="EU102" s="389"/>
      <c r="EV102" s="389"/>
      <c r="EW102" s="389"/>
      <c r="EX102" s="389"/>
      <c r="EY102" s="389"/>
      <c r="EZ102" s="389"/>
      <c r="FA102" s="389"/>
      <c r="FB102" s="389"/>
      <c r="FC102" s="389"/>
      <c r="FD102" s="389"/>
      <c r="FE102" s="389"/>
      <c r="FF102" s="389"/>
      <c r="FG102" s="389"/>
      <c r="FH102" s="389"/>
      <c r="FI102" s="389"/>
      <c r="FJ102" s="389"/>
      <c r="FK102" s="389"/>
      <c r="FL102" s="389"/>
      <c r="FM102" s="389"/>
      <c r="FN102" s="389"/>
      <c r="FO102" s="389"/>
      <c r="FP102" s="389"/>
      <c r="FQ102" s="389"/>
      <c r="FR102" s="389"/>
      <c r="FS102" s="389"/>
      <c r="FT102" s="389"/>
      <c r="FU102" s="389"/>
      <c r="FV102" s="389"/>
      <c r="FW102" s="389"/>
      <c r="FX102" s="389"/>
      <c r="FY102" s="666" t="s">
        <v>414</v>
      </c>
      <c r="FZ102" s="667">
        <v>106</v>
      </c>
      <c r="GA102" s="667">
        <v>30289381</v>
      </c>
      <c r="GB102" s="667">
        <v>40</v>
      </c>
      <c r="GC102" s="667" t="s">
        <v>779</v>
      </c>
      <c r="GD102" s="667">
        <v>22</v>
      </c>
      <c r="GE102" s="667">
        <v>2006</v>
      </c>
      <c r="GF102" s="667">
        <v>2</v>
      </c>
      <c r="GG102" s="667" t="s">
        <v>148</v>
      </c>
      <c r="GH102" s="667">
        <v>2</v>
      </c>
      <c r="GI102" s="667">
        <v>2</v>
      </c>
      <c r="GJ102" s="667" t="s">
        <v>148</v>
      </c>
      <c r="GK102" s="667">
        <v>2</v>
      </c>
      <c r="GL102" s="667" t="s">
        <v>781</v>
      </c>
      <c r="GM102" s="667" t="s">
        <v>782</v>
      </c>
      <c r="GN102" s="667">
        <v>66</v>
      </c>
      <c r="GO102" s="667" t="s">
        <v>783</v>
      </c>
      <c r="GP102" s="667">
        <v>0</v>
      </c>
      <c r="GQ102" s="667">
        <v>0</v>
      </c>
      <c r="GR102" s="667">
        <v>4</v>
      </c>
      <c r="GS102" s="667">
        <v>2</v>
      </c>
      <c r="GT102" s="667">
        <v>1</v>
      </c>
      <c r="GU102" s="667" t="s">
        <v>783</v>
      </c>
      <c r="GV102" s="667" t="s">
        <v>783</v>
      </c>
      <c r="GW102" s="667" t="s">
        <v>783</v>
      </c>
      <c r="GX102" s="667" t="s">
        <v>783</v>
      </c>
      <c r="GY102" s="667" t="s">
        <v>783</v>
      </c>
      <c r="GZ102" s="667">
        <v>1649</v>
      </c>
      <c r="HA102" s="667">
        <v>1.48</v>
      </c>
      <c r="HB102" s="667">
        <v>5</v>
      </c>
      <c r="HC102" s="667" t="s">
        <v>783</v>
      </c>
      <c r="HD102" s="667" t="s">
        <v>782</v>
      </c>
      <c r="HE102" s="667">
        <v>35</v>
      </c>
      <c r="HF102" s="667" t="s">
        <v>783</v>
      </c>
      <c r="HG102" s="667">
        <v>0</v>
      </c>
      <c r="HH102" s="667" t="s">
        <v>783</v>
      </c>
      <c r="HI102" s="667">
        <v>0</v>
      </c>
      <c r="HJ102" s="667">
        <v>1</v>
      </c>
      <c r="HK102" s="667">
        <v>45</v>
      </c>
      <c r="HL102" s="667" t="s">
        <v>784</v>
      </c>
      <c r="HM102" s="667" t="s">
        <v>785</v>
      </c>
      <c r="HN102" s="667" t="s">
        <v>783</v>
      </c>
      <c r="HO102" s="667" t="s">
        <v>783</v>
      </c>
      <c r="HP102" s="667" t="s">
        <v>783</v>
      </c>
      <c r="HQ102" s="667" t="s">
        <v>783</v>
      </c>
      <c r="HR102" s="667" t="s">
        <v>783</v>
      </c>
      <c r="HS102" s="667">
        <v>3980163</v>
      </c>
      <c r="HT102" s="667" t="s">
        <v>783</v>
      </c>
      <c r="HU102" s="667" t="s">
        <v>786</v>
      </c>
      <c r="HV102" s="667" t="s">
        <v>787</v>
      </c>
      <c r="HW102" s="667">
        <v>4</v>
      </c>
      <c r="HX102" s="667">
        <v>2014</v>
      </c>
      <c r="HY102" s="667">
        <v>63</v>
      </c>
      <c r="HZ102" s="667">
        <v>2640</v>
      </c>
      <c r="IA102" s="667">
        <v>10454</v>
      </c>
      <c r="IB102" s="668">
        <v>41697.500081018516</v>
      </c>
      <c r="IC102" s="667" t="s">
        <v>788</v>
      </c>
      <c r="ID102" s="667">
        <v>3975685</v>
      </c>
      <c r="IE102" s="667">
        <v>2014</v>
      </c>
      <c r="IF102" s="667">
        <v>1712</v>
      </c>
      <c r="IG102" s="667" t="s">
        <v>783</v>
      </c>
      <c r="IH102" s="667" t="s">
        <v>783</v>
      </c>
      <c r="II102" s="667" t="s">
        <v>783</v>
      </c>
      <c r="IJ102" s="667" t="s">
        <v>783</v>
      </c>
      <c r="IK102" s="667" t="s">
        <v>783</v>
      </c>
      <c r="IL102" s="667" t="s">
        <v>783</v>
      </c>
      <c r="IM102" s="667" t="s">
        <v>783</v>
      </c>
      <c r="IN102" s="667" t="s">
        <v>783</v>
      </c>
      <c r="IO102" s="667" t="s">
        <v>783</v>
      </c>
      <c r="IP102" s="667">
        <v>1649</v>
      </c>
      <c r="IQ102" s="668">
        <v>37477.354571759257</v>
      </c>
      <c r="IR102" s="667">
        <v>1</v>
      </c>
      <c r="IS102" s="667" t="s">
        <v>793</v>
      </c>
      <c r="IT102" s="667">
        <v>1</v>
      </c>
      <c r="IU102" s="669">
        <v>40544</v>
      </c>
      <c r="IV102" s="667" t="s">
        <v>783</v>
      </c>
      <c r="IW102" s="667" t="s">
        <v>783</v>
      </c>
      <c r="IX102" s="667" t="s">
        <v>783</v>
      </c>
      <c r="IY102" s="667" t="s">
        <v>781</v>
      </c>
      <c r="IZ102" s="667">
        <v>45</v>
      </c>
      <c r="JA102" s="667" t="s">
        <v>789</v>
      </c>
      <c r="JB102" s="667" t="s">
        <v>783</v>
      </c>
      <c r="JC102" s="667" t="s">
        <v>783</v>
      </c>
      <c r="JD102" s="667" t="s">
        <v>783</v>
      </c>
      <c r="JE102" s="667">
        <v>329417</v>
      </c>
      <c r="JF102" s="667" t="s">
        <v>783</v>
      </c>
      <c r="JG102" s="667" t="s">
        <v>783</v>
      </c>
      <c r="JH102" s="667" t="s">
        <v>795</v>
      </c>
      <c r="JI102" s="667">
        <v>40</v>
      </c>
      <c r="JJ102" s="667" t="s">
        <v>783</v>
      </c>
      <c r="JK102" s="667" t="s">
        <v>783</v>
      </c>
      <c r="JL102" s="667" t="s">
        <v>783</v>
      </c>
      <c r="JM102" s="667" t="s">
        <v>790</v>
      </c>
      <c r="JN102" s="667">
        <v>4</v>
      </c>
      <c r="JO102" s="667">
        <v>2</v>
      </c>
      <c r="JP102" s="667" t="s">
        <v>783</v>
      </c>
      <c r="JQ102" s="667">
        <v>10711928</v>
      </c>
      <c r="JR102" s="667">
        <v>2011</v>
      </c>
      <c r="JS102" s="667">
        <v>3</v>
      </c>
      <c r="JT102" s="667" t="s">
        <v>783</v>
      </c>
      <c r="JU102" s="667" t="s">
        <v>783</v>
      </c>
      <c r="JV102" s="667" t="s">
        <v>844</v>
      </c>
      <c r="JW102" s="670">
        <v>7772.1464219999998</v>
      </c>
      <c r="JX102">
        <f>SUM(JW102:JW102)</f>
        <v>7772.1464219999998</v>
      </c>
      <c r="JY102" s="225">
        <v>1.9693191092803028</v>
      </c>
    </row>
    <row r="103" spans="1:286" ht="16" thickBot="1">
      <c r="A103" s="1507" t="s">
        <v>5</v>
      </c>
      <c r="B103" s="79">
        <f t="shared" si="52"/>
        <v>1</v>
      </c>
      <c r="C103" s="871" t="s">
        <v>74</v>
      </c>
      <c r="D103" s="489" t="s">
        <v>157</v>
      </c>
      <c r="E103" s="1129" t="s">
        <v>158</v>
      </c>
      <c r="F103" s="888">
        <v>0.75</v>
      </c>
      <c r="G103" s="120">
        <f t="shared" si="90"/>
        <v>75.289999999999992</v>
      </c>
      <c r="H103" s="46"/>
      <c r="I103" s="3">
        <v>0.75</v>
      </c>
      <c r="J103" s="29"/>
      <c r="K103" s="18" t="s">
        <v>77</v>
      </c>
      <c r="L103" s="5"/>
      <c r="M103" s="170">
        <v>2</v>
      </c>
      <c r="N103" s="71">
        <v>3</v>
      </c>
      <c r="O103" s="739">
        <v>3</v>
      </c>
      <c r="P103" s="1107">
        <f t="shared" si="95"/>
        <v>8</v>
      </c>
      <c r="Q103" s="1108">
        <f t="shared" si="96"/>
        <v>18</v>
      </c>
      <c r="R103" s="46"/>
      <c r="S103" s="3">
        <v>0.75</v>
      </c>
      <c r="T103" s="25"/>
      <c r="U103" s="219">
        <f t="shared" si="97"/>
        <v>56250</v>
      </c>
      <c r="V103" s="219" t="s">
        <v>642</v>
      </c>
      <c r="W103" s="1042">
        <f t="shared" si="91"/>
        <v>56250</v>
      </c>
      <c r="X103" s="537">
        <f t="shared" si="92"/>
        <v>0</v>
      </c>
      <c r="Y103" s="538">
        <f t="shared" si="53"/>
        <v>500</v>
      </c>
      <c r="Z103" s="1090">
        <v>0</v>
      </c>
      <c r="AA103" s="1475">
        <f t="shared" si="93"/>
        <v>5616244.9976444431</v>
      </c>
      <c r="AB103" s="1098"/>
      <c r="AC103" s="600"/>
      <c r="AD103" s="1056">
        <f t="shared" si="55"/>
        <v>0</v>
      </c>
      <c r="AE103" s="1063"/>
      <c r="AF103" s="747">
        <f t="shared" si="56"/>
        <v>0</v>
      </c>
      <c r="AG103" s="600"/>
      <c r="AH103" s="1056">
        <f t="shared" si="57"/>
        <v>0</v>
      </c>
      <c r="AI103" s="1070"/>
      <c r="AJ103" s="747">
        <f t="shared" si="58"/>
        <v>0</v>
      </c>
      <c r="AK103" s="1051"/>
      <c r="AL103" s="270">
        <v>0</v>
      </c>
      <c r="AM103" s="902">
        <v>2020</v>
      </c>
      <c r="AN103" s="902">
        <v>2029</v>
      </c>
      <c r="AO103" s="18" t="str">
        <f t="shared" si="59"/>
        <v xml:space="preserve"> </v>
      </c>
      <c r="AP103" s="747" t="str">
        <f t="shared" si="60"/>
        <v xml:space="preserve"> </v>
      </c>
      <c r="AQ103" s="4" t="str">
        <f t="shared" si="61"/>
        <v xml:space="preserve"> </v>
      </c>
      <c r="AR103" s="747" t="str">
        <f t="shared" si="62"/>
        <v xml:space="preserve"> </v>
      </c>
      <c r="AS103" s="4" t="str">
        <f t="shared" si="63"/>
        <v xml:space="preserve"> </v>
      </c>
      <c r="AT103" s="747" t="str">
        <f t="shared" si="64"/>
        <v xml:space="preserve"> </v>
      </c>
      <c r="AU103" s="4" t="str">
        <f t="shared" si="65"/>
        <v xml:space="preserve"> </v>
      </c>
      <c r="AV103" s="747" t="str">
        <f t="shared" si="66"/>
        <v xml:space="preserve"> </v>
      </c>
      <c r="AW103" s="4" t="str">
        <f t="shared" si="67"/>
        <v xml:space="preserve"> </v>
      </c>
      <c r="AX103" s="747" t="str">
        <f t="shared" si="68"/>
        <v xml:space="preserve"> </v>
      </c>
      <c r="AY103" s="4" t="str">
        <f t="shared" si="69"/>
        <v xml:space="preserve"> </v>
      </c>
      <c r="AZ103" s="747" t="str">
        <f t="shared" si="70"/>
        <v xml:space="preserve"> </v>
      </c>
      <c r="BA103" s="4" t="str">
        <f t="shared" si="71"/>
        <v xml:space="preserve"> </v>
      </c>
      <c r="BB103" s="747" t="str">
        <f t="shared" si="72"/>
        <v xml:space="preserve"> </v>
      </c>
      <c r="BC103" s="4" t="str">
        <f t="shared" si="73"/>
        <v xml:space="preserve"> </v>
      </c>
      <c r="BD103" s="747" t="str">
        <f t="shared" si="74"/>
        <v xml:space="preserve"> </v>
      </c>
      <c r="BE103" s="4" t="str">
        <f t="shared" si="75"/>
        <v xml:space="preserve"> </v>
      </c>
      <c r="BF103" s="747" t="str">
        <f t="shared" si="76"/>
        <v xml:space="preserve"> </v>
      </c>
      <c r="BG103" s="4" t="str">
        <f t="shared" si="77"/>
        <v xml:space="preserve"> </v>
      </c>
      <c r="BH103" s="747" t="str">
        <f t="shared" si="78"/>
        <v xml:space="preserve"> </v>
      </c>
      <c r="BI103" s="4" t="str">
        <f t="shared" si="79"/>
        <v xml:space="preserve"> </v>
      </c>
      <c r="BJ103" s="747" t="str">
        <f t="shared" si="80"/>
        <v xml:space="preserve"> </v>
      </c>
      <c r="BK103" s="4">
        <f t="shared" si="81"/>
        <v>0.75</v>
      </c>
      <c r="BL103" s="747">
        <f t="shared" si="82"/>
        <v>0</v>
      </c>
      <c r="BM103" s="4" t="str">
        <f t="shared" si="83"/>
        <v xml:space="preserve"> </v>
      </c>
      <c r="BN103" s="747" t="str">
        <f t="shared" si="84"/>
        <v xml:space="preserve"> </v>
      </c>
      <c r="BO103" s="4" t="str">
        <f t="shared" si="85"/>
        <v xml:space="preserve"> </v>
      </c>
      <c r="BP103" s="747" t="str">
        <f t="shared" si="86"/>
        <v xml:space="preserve"> </v>
      </c>
      <c r="BQ103" s="4" t="str">
        <f t="shared" si="87"/>
        <v xml:space="preserve"> </v>
      </c>
      <c r="BR103" s="747" t="str">
        <f t="shared" si="88"/>
        <v xml:space="preserve"> </v>
      </c>
      <c r="BS103" s="133" t="s">
        <v>241</v>
      </c>
      <c r="BT103" s="133"/>
      <c r="BU103" s="389"/>
      <c r="BV103" s="389"/>
      <c r="BW103" s="389"/>
      <c r="BX103" s="389"/>
      <c r="BY103" s="389"/>
      <c r="BZ103" s="389"/>
      <c r="CA103" s="389"/>
      <c r="CB103" s="389"/>
      <c r="CC103" s="163">
        <f t="shared" si="89"/>
        <v>0</v>
      </c>
      <c r="CD103" s="389"/>
      <c r="CE103" s="389"/>
      <c r="CF103" s="389"/>
      <c r="CG103" s="389"/>
      <c r="CH103" s="389"/>
      <c r="CI103" s="389"/>
      <c r="CJ103" s="389"/>
      <c r="CK103" s="389"/>
      <c r="CL103" s="389"/>
      <c r="CM103" s="389"/>
      <c r="CN103" s="389"/>
      <c r="CO103" s="389"/>
      <c r="CP103" s="389"/>
      <c r="CQ103" s="389"/>
      <c r="CR103" s="389"/>
      <c r="CS103" s="389"/>
      <c r="CT103" s="389"/>
      <c r="CU103" s="389"/>
      <c r="CV103" s="389"/>
      <c r="CW103" s="389"/>
      <c r="CX103" s="389"/>
      <c r="CY103" s="389"/>
      <c r="CZ103" s="389"/>
      <c r="DA103" s="389"/>
      <c r="DB103" s="389"/>
      <c r="DC103" s="389"/>
      <c r="DD103" s="389"/>
      <c r="DE103" s="389"/>
      <c r="DF103" s="389"/>
      <c r="DG103" s="389"/>
      <c r="DH103" s="389"/>
      <c r="DI103" s="389"/>
      <c r="DJ103" s="389"/>
      <c r="DK103" s="389"/>
      <c r="DL103" s="389"/>
      <c r="DM103" s="389"/>
      <c r="DN103" s="389"/>
      <c r="DO103" s="389"/>
      <c r="DP103" s="389"/>
      <c r="DQ103" s="389"/>
      <c r="DR103" s="389"/>
      <c r="DS103" s="389"/>
      <c r="DT103" s="389"/>
      <c r="DU103" s="389"/>
      <c r="DV103" s="389"/>
      <c r="DW103" s="389"/>
      <c r="DX103" s="389"/>
      <c r="DY103" s="389"/>
      <c r="DZ103" s="389"/>
      <c r="EA103" s="389"/>
      <c r="EB103" s="389"/>
      <c r="EC103" s="389"/>
      <c r="ED103" s="389"/>
      <c r="EE103" s="389"/>
      <c r="EF103" s="389"/>
      <c r="EG103" s="389"/>
      <c r="EH103" s="389"/>
      <c r="EI103" s="389"/>
      <c r="EJ103" s="389"/>
      <c r="EK103" s="389"/>
      <c r="EL103" s="389"/>
      <c r="EM103" s="389"/>
      <c r="EN103" s="389"/>
      <c r="EO103" s="389"/>
      <c r="EP103" s="389"/>
      <c r="EQ103" s="389"/>
      <c r="ER103" s="389"/>
      <c r="ES103" s="389"/>
      <c r="ET103" s="389"/>
      <c r="EU103" s="389"/>
      <c r="EV103" s="389"/>
      <c r="EW103" s="389"/>
      <c r="EX103" s="389"/>
      <c r="EY103" s="389"/>
      <c r="EZ103" s="389"/>
      <c r="FA103" s="389"/>
      <c r="FB103" s="389"/>
      <c r="FC103" s="389"/>
      <c r="FD103" s="389"/>
      <c r="FE103" s="389"/>
      <c r="FF103" s="389"/>
      <c r="FG103" s="389"/>
      <c r="FH103" s="389"/>
      <c r="FI103" s="389"/>
      <c r="FJ103" s="389"/>
      <c r="FK103" s="389"/>
      <c r="FL103" s="389"/>
      <c r="FM103" s="389"/>
      <c r="FN103" s="389"/>
      <c r="FO103" s="389"/>
      <c r="FP103" s="389"/>
      <c r="FQ103" s="389"/>
      <c r="FR103" s="389"/>
      <c r="FS103" s="389"/>
      <c r="FT103" s="389"/>
      <c r="FU103" s="389"/>
      <c r="FV103" s="389"/>
      <c r="FW103" s="389"/>
      <c r="FX103" s="389"/>
      <c r="FY103" s="645" t="s">
        <v>473</v>
      </c>
      <c r="FZ103" s="646"/>
      <c r="GA103" s="646"/>
      <c r="GB103" s="646"/>
      <c r="GC103" s="646"/>
      <c r="GD103" s="646"/>
      <c r="GE103" s="646"/>
      <c r="GF103" s="646"/>
      <c r="GG103" s="646"/>
      <c r="GH103" s="646"/>
      <c r="GI103" s="646"/>
      <c r="GJ103" s="646"/>
      <c r="GK103" s="646"/>
      <c r="GL103" s="646"/>
      <c r="GM103" s="646"/>
      <c r="GN103" s="646"/>
      <c r="GO103" s="646"/>
      <c r="GP103" s="646"/>
      <c r="GQ103" s="646"/>
      <c r="GR103" s="646"/>
      <c r="GS103" s="646"/>
      <c r="GT103" s="646"/>
      <c r="GU103" s="646"/>
      <c r="GV103" s="646"/>
      <c r="GW103" s="646"/>
      <c r="GX103" s="646"/>
      <c r="GY103" s="646"/>
      <c r="GZ103" s="646"/>
      <c r="HA103" s="646"/>
      <c r="HB103" s="646"/>
      <c r="HC103" s="646"/>
      <c r="HD103" s="646"/>
      <c r="HE103" s="646"/>
      <c r="HF103" s="646"/>
      <c r="HG103" s="646"/>
      <c r="HH103" s="646"/>
      <c r="HI103" s="646"/>
      <c r="HJ103" s="646"/>
      <c r="HK103" s="646"/>
      <c r="HL103" s="646"/>
      <c r="HM103" s="646"/>
      <c r="HN103" s="646"/>
      <c r="HO103" s="646"/>
      <c r="HP103" s="646"/>
      <c r="HQ103" s="646"/>
      <c r="HR103" s="646"/>
      <c r="HS103" s="646"/>
      <c r="HT103" s="646"/>
      <c r="HU103" s="646"/>
      <c r="HV103" s="646"/>
      <c r="HW103" s="646"/>
      <c r="HX103" s="646"/>
      <c r="HY103" s="646"/>
      <c r="HZ103" s="646"/>
      <c r="IA103" s="646"/>
      <c r="IB103" s="647"/>
      <c r="IC103" s="646"/>
      <c r="ID103" s="646"/>
      <c r="IE103" s="646"/>
      <c r="IF103" s="646"/>
      <c r="IG103" s="646"/>
      <c r="IH103" s="646"/>
      <c r="II103" s="646"/>
      <c r="IJ103" s="646"/>
      <c r="IK103" s="646"/>
      <c r="IL103" s="646"/>
      <c r="IM103" s="646"/>
      <c r="IN103" s="646"/>
      <c r="IO103" s="646"/>
      <c r="IP103" s="646"/>
      <c r="IQ103" s="647"/>
      <c r="IR103" s="646"/>
      <c r="IS103" s="646"/>
      <c r="IT103" s="646"/>
      <c r="IU103" s="648"/>
      <c r="IV103" s="646"/>
      <c r="IW103" s="646"/>
      <c r="IX103" s="646"/>
      <c r="IY103" s="646"/>
      <c r="IZ103" s="646"/>
      <c r="JA103" s="646"/>
      <c r="JB103" s="646"/>
      <c r="JC103" s="646"/>
      <c r="JD103" s="646"/>
      <c r="JE103" s="646"/>
      <c r="JF103" s="646"/>
      <c r="JG103" s="646"/>
      <c r="JH103" s="646"/>
      <c r="JI103" s="646"/>
      <c r="JJ103" s="646"/>
      <c r="JK103" s="646"/>
      <c r="JL103" s="646"/>
      <c r="JM103" s="646"/>
      <c r="JN103" s="646"/>
      <c r="JO103" s="646"/>
      <c r="JP103" s="646"/>
      <c r="JQ103" s="646"/>
      <c r="JR103" s="646"/>
      <c r="JS103" s="646"/>
      <c r="JT103" s="646"/>
      <c r="JU103" s="646"/>
      <c r="JV103" s="646"/>
      <c r="JW103" s="649"/>
      <c r="JY103" s="225"/>
    </row>
    <row r="104" spans="1:286" ht="16" thickBot="1">
      <c r="A104" s="1507" t="s">
        <v>5</v>
      </c>
      <c r="B104" s="79">
        <f t="shared" si="52"/>
        <v>1</v>
      </c>
      <c r="C104" s="871" t="s">
        <v>226</v>
      </c>
      <c r="D104" s="489" t="s">
        <v>135</v>
      </c>
      <c r="E104" s="1129" t="s">
        <v>224</v>
      </c>
      <c r="F104" s="888">
        <v>1</v>
      </c>
      <c r="G104" s="120">
        <f t="shared" si="90"/>
        <v>76.289999999999992</v>
      </c>
      <c r="H104" s="46"/>
      <c r="I104" s="33">
        <v>1</v>
      </c>
      <c r="J104" s="29"/>
      <c r="K104" s="18">
        <v>1991</v>
      </c>
      <c r="L104" s="5"/>
      <c r="M104" s="170">
        <v>4</v>
      </c>
      <c r="N104" s="71">
        <v>4</v>
      </c>
      <c r="O104" s="739">
        <v>2</v>
      </c>
      <c r="P104" s="1107">
        <f t="shared" si="95"/>
        <v>10</v>
      </c>
      <c r="Q104" s="1108">
        <f t="shared" si="96"/>
        <v>32</v>
      </c>
      <c r="R104" s="46"/>
      <c r="S104" s="547">
        <f>I104</f>
        <v>1</v>
      </c>
      <c r="T104" s="25"/>
      <c r="U104" s="219">
        <f t="shared" si="97"/>
        <v>75000</v>
      </c>
      <c r="V104" s="219" t="s">
        <v>642</v>
      </c>
      <c r="W104" s="1042">
        <f t="shared" si="91"/>
        <v>75000</v>
      </c>
      <c r="X104" s="537">
        <f t="shared" si="92"/>
        <v>0</v>
      </c>
      <c r="Y104" s="538">
        <f t="shared" si="53"/>
        <v>500</v>
      </c>
      <c r="Z104" s="1090">
        <v>0</v>
      </c>
      <c r="AA104" s="1475">
        <f t="shared" si="93"/>
        <v>5616244.9976444431</v>
      </c>
      <c r="AB104" s="1098"/>
      <c r="AC104" s="600"/>
      <c r="AD104" s="1056">
        <f t="shared" si="55"/>
        <v>0</v>
      </c>
      <c r="AE104" s="1063"/>
      <c r="AF104" s="747">
        <f t="shared" si="56"/>
        <v>0</v>
      </c>
      <c r="AG104" s="600"/>
      <c r="AH104" s="1056">
        <f t="shared" si="57"/>
        <v>0</v>
      </c>
      <c r="AI104" s="1070"/>
      <c r="AJ104" s="747">
        <f t="shared" si="58"/>
        <v>0</v>
      </c>
      <c r="AK104" s="1051"/>
      <c r="AL104" s="270">
        <v>0</v>
      </c>
      <c r="AM104" s="902">
        <v>2019</v>
      </c>
      <c r="AN104" s="902">
        <f t="shared" ref="AN104:AN109" si="98">AM104+10</f>
        <v>2029</v>
      </c>
      <c r="AO104" s="18" t="str">
        <f t="shared" si="59"/>
        <v xml:space="preserve"> </v>
      </c>
      <c r="AP104" s="747" t="str">
        <f t="shared" si="60"/>
        <v xml:space="preserve"> </v>
      </c>
      <c r="AQ104" s="4" t="str">
        <f t="shared" si="61"/>
        <v xml:space="preserve"> </v>
      </c>
      <c r="AR104" s="747" t="str">
        <f t="shared" si="62"/>
        <v xml:space="preserve"> </v>
      </c>
      <c r="AS104" s="4" t="str">
        <f t="shared" si="63"/>
        <v xml:space="preserve"> </v>
      </c>
      <c r="AT104" s="747" t="str">
        <f t="shared" si="64"/>
        <v xml:space="preserve"> </v>
      </c>
      <c r="AU104" s="4" t="str">
        <f t="shared" si="65"/>
        <v xml:space="preserve"> </v>
      </c>
      <c r="AV104" s="747" t="str">
        <f t="shared" si="66"/>
        <v xml:space="preserve"> </v>
      </c>
      <c r="AW104" s="4" t="str">
        <f t="shared" si="67"/>
        <v xml:space="preserve"> </v>
      </c>
      <c r="AX104" s="747" t="str">
        <f t="shared" si="68"/>
        <v xml:space="preserve"> </v>
      </c>
      <c r="AY104" s="4" t="str">
        <f t="shared" si="69"/>
        <v xml:space="preserve"> </v>
      </c>
      <c r="AZ104" s="747" t="str">
        <f t="shared" si="70"/>
        <v xml:space="preserve"> </v>
      </c>
      <c r="BA104" s="4" t="str">
        <f t="shared" si="71"/>
        <v xml:space="preserve"> </v>
      </c>
      <c r="BB104" s="747" t="str">
        <f t="shared" si="72"/>
        <v xml:space="preserve"> </v>
      </c>
      <c r="BC104" s="4" t="str">
        <f t="shared" si="73"/>
        <v xml:space="preserve"> </v>
      </c>
      <c r="BD104" s="747" t="str">
        <f t="shared" si="74"/>
        <v xml:space="preserve"> </v>
      </c>
      <c r="BE104" s="4" t="str">
        <f t="shared" si="75"/>
        <v xml:space="preserve"> </v>
      </c>
      <c r="BF104" s="747" t="str">
        <f t="shared" si="76"/>
        <v xml:space="preserve"> </v>
      </c>
      <c r="BG104" s="4" t="str">
        <f t="shared" si="77"/>
        <v xml:space="preserve"> </v>
      </c>
      <c r="BH104" s="747" t="str">
        <f t="shared" si="78"/>
        <v xml:space="preserve"> </v>
      </c>
      <c r="BI104" s="4" t="str">
        <f t="shared" si="79"/>
        <v xml:space="preserve"> </v>
      </c>
      <c r="BJ104" s="747" t="str">
        <f t="shared" si="80"/>
        <v xml:space="preserve"> </v>
      </c>
      <c r="BK104" s="4">
        <f t="shared" si="81"/>
        <v>1</v>
      </c>
      <c r="BL104" s="747">
        <f t="shared" si="82"/>
        <v>0</v>
      </c>
      <c r="BM104" s="4" t="str">
        <f t="shared" si="83"/>
        <v xml:space="preserve"> </v>
      </c>
      <c r="BN104" s="747" t="str">
        <f t="shared" si="84"/>
        <v xml:space="preserve"> </v>
      </c>
      <c r="BO104" s="4" t="str">
        <f t="shared" si="85"/>
        <v xml:space="preserve"> </v>
      </c>
      <c r="BP104" s="747" t="str">
        <f t="shared" si="86"/>
        <v xml:space="preserve"> </v>
      </c>
      <c r="BQ104" s="4" t="str">
        <f t="shared" si="87"/>
        <v xml:space="preserve"> </v>
      </c>
      <c r="BR104" s="747" t="str">
        <f t="shared" si="88"/>
        <v xml:space="preserve"> </v>
      </c>
      <c r="BS104" s="133"/>
      <c r="BT104" s="133"/>
      <c r="BU104" s="389"/>
      <c r="BV104" s="389"/>
      <c r="BW104" s="389"/>
      <c r="BX104" s="389"/>
      <c r="BY104" s="389"/>
      <c r="BZ104" s="389"/>
      <c r="CA104" s="389"/>
      <c r="CB104" s="389"/>
      <c r="CC104" s="163">
        <f t="shared" si="89"/>
        <v>0</v>
      </c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89"/>
      <c r="EC104" s="389"/>
      <c r="ED104" s="389"/>
      <c r="EE104" s="389"/>
      <c r="EF104" s="389"/>
      <c r="EG104" s="389"/>
      <c r="EH104" s="389"/>
      <c r="EI104" s="389"/>
      <c r="EJ104" s="389"/>
      <c r="EK104" s="389"/>
      <c r="EL104" s="389"/>
      <c r="EM104" s="389"/>
      <c r="EN104" s="389"/>
      <c r="EO104" s="389"/>
      <c r="EP104" s="389"/>
      <c r="EQ104" s="389"/>
      <c r="ER104" s="389"/>
      <c r="ES104" s="389"/>
      <c r="ET104" s="389"/>
      <c r="EU104" s="389"/>
      <c r="EV104" s="389"/>
      <c r="EW104" s="389"/>
      <c r="EX104" s="389"/>
      <c r="EY104" s="389"/>
      <c r="EZ104" s="389"/>
      <c r="FA104" s="389"/>
      <c r="FB104" s="389"/>
      <c r="FC104" s="389"/>
      <c r="FD104" s="389"/>
      <c r="FE104" s="389"/>
      <c r="FF104" s="389"/>
      <c r="FG104" s="389"/>
      <c r="FH104" s="389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389"/>
      <c r="FY104" s="625" t="s">
        <v>428</v>
      </c>
      <c r="FZ104" s="626">
        <v>177</v>
      </c>
      <c r="GA104" s="626">
        <v>30289530</v>
      </c>
      <c r="GB104" s="626">
        <v>55</v>
      </c>
      <c r="GC104" s="626" t="s">
        <v>798</v>
      </c>
      <c r="GD104" s="626">
        <v>20</v>
      </c>
      <c r="GE104" s="626">
        <v>1990</v>
      </c>
      <c r="GF104" s="626">
        <v>1</v>
      </c>
      <c r="GG104" s="626" t="s">
        <v>780</v>
      </c>
      <c r="GH104" s="626">
        <v>2</v>
      </c>
      <c r="GI104" s="626">
        <v>1</v>
      </c>
      <c r="GJ104" s="626" t="s">
        <v>780</v>
      </c>
      <c r="GK104" s="626">
        <v>2</v>
      </c>
      <c r="GL104" s="626" t="s">
        <v>781</v>
      </c>
      <c r="GM104" s="626" t="s">
        <v>782</v>
      </c>
      <c r="GN104" s="626">
        <v>66</v>
      </c>
      <c r="GO104" s="626" t="s">
        <v>783</v>
      </c>
      <c r="GP104" s="626">
        <v>0</v>
      </c>
      <c r="GQ104" s="626">
        <v>0</v>
      </c>
      <c r="GR104" s="626">
        <v>4</v>
      </c>
      <c r="GS104" s="626">
        <v>2</v>
      </c>
      <c r="GT104" s="626">
        <v>1</v>
      </c>
      <c r="GU104" s="626" t="s">
        <v>783</v>
      </c>
      <c r="GV104" s="626" t="s">
        <v>783</v>
      </c>
      <c r="GW104" s="626" t="s">
        <v>783</v>
      </c>
      <c r="GX104" s="626" t="s">
        <v>783</v>
      </c>
      <c r="GY104" s="626" t="s">
        <v>783</v>
      </c>
      <c r="GZ104" s="626">
        <v>1649</v>
      </c>
      <c r="HA104" s="626">
        <v>0.13</v>
      </c>
      <c r="HB104" s="626">
        <v>5</v>
      </c>
      <c r="HC104" s="626" t="s">
        <v>783</v>
      </c>
      <c r="HD104" s="626" t="s">
        <v>793</v>
      </c>
      <c r="HE104" s="626">
        <v>25</v>
      </c>
      <c r="HF104" s="626" t="s">
        <v>783</v>
      </c>
      <c r="HG104" s="626">
        <v>0</v>
      </c>
      <c r="HH104" s="626" t="s">
        <v>783</v>
      </c>
      <c r="HI104" s="626">
        <v>0</v>
      </c>
      <c r="HJ104" s="626">
        <v>1</v>
      </c>
      <c r="HK104" s="626">
        <v>45</v>
      </c>
      <c r="HL104" s="626" t="s">
        <v>784</v>
      </c>
      <c r="HM104" s="626" t="s">
        <v>785</v>
      </c>
      <c r="HN104" s="626" t="s">
        <v>783</v>
      </c>
      <c r="HO104" s="626" t="s">
        <v>783</v>
      </c>
      <c r="HP104" s="626" t="s">
        <v>783</v>
      </c>
      <c r="HQ104" s="626" t="s">
        <v>783</v>
      </c>
      <c r="HR104" s="626" t="s">
        <v>783</v>
      </c>
      <c r="HS104" s="626">
        <v>3978942</v>
      </c>
      <c r="HT104" s="626" t="s">
        <v>783</v>
      </c>
      <c r="HU104" s="626" t="s">
        <v>786</v>
      </c>
      <c r="HV104" s="626" t="s">
        <v>787</v>
      </c>
      <c r="HW104" s="626">
        <v>4</v>
      </c>
      <c r="HX104" s="626">
        <v>2014</v>
      </c>
      <c r="HY104" s="626">
        <v>63</v>
      </c>
      <c r="HZ104" s="626">
        <v>0</v>
      </c>
      <c r="IA104" s="626">
        <v>686</v>
      </c>
      <c r="IB104" s="627">
        <v>41697.500081018516</v>
      </c>
      <c r="IC104" s="626" t="s">
        <v>788</v>
      </c>
      <c r="ID104" s="626">
        <v>3974464</v>
      </c>
      <c r="IE104" s="626">
        <v>2014</v>
      </c>
      <c r="IF104" s="626">
        <v>1712</v>
      </c>
      <c r="IG104" s="626" t="s">
        <v>783</v>
      </c>
      <c r="IH104" s="626" t="s">
        <v>783</v>
      </c>
      <c r="II104" s="626" t="s">
        <v>783</v>
      </c>
      <c r="IJ104" s="626" t="s">
        <v>783</v>
      </c>
      <c r="IK104" s="626" t="s">
        <v>783</v>
      </c>
      <c r="IL104" s="626" t="s">
        <v>783</v>
      </c>
      <c r="IM104" s="626" t="s">
        <v>783</v>
      </c>
      <c r="IN104" s="626" t="s">
        <v>783</v>
      </c>
      <c r="IO104" s="626" t="s">
        <v>783</v>
      </c>
      <c r="IP104" s="626">
        <v>1649</v>
      </c>
      <c r="IQ104" s="627">
        <v>37477.354571759257</v>
      </c>
      <c r="IR104" s="626">
        <v>2</v>
      </c>
      <c r="IS104" s="626" t="s">
        <v>793</v>
      </c>
      <c r="IT104" s="626">
        <v>1</v>
      </c>
      <c r="IU104" s="665">
        <v>41275</v>
      </c>
      <c r="IV104" s="626" t="s">
        <v>783</v>
      </c>
      <c r="IW104" s="626" t="s">
        <v>783</v>
      </c>
      <c r="IX104" s="626" t="s">
        <v>783</v>
      </c>
      <c r="IY104" s="626" t="s">
        <v>781</v>
      </c>
      <c r="IZ104" s="626">
        <v>45</v>
      </c>
      <c r="JA104" s="626" t="s">
        <v>789</v>
      </c>
      <c r="JB104" s="626" t="s">
        <v>783</v>
      </c>
      <c r="JC104" s="626" t="s">
        <v>783</v>
      </c>
      <c r="JD104" s="626" t="s">
        <v>783</v>
      </c>
      <c r="JE104" s="626">
        <v>329452</v>
      </c>
      <c r="JF104" s="626" t="s">
        <v>783</v>
      </c>
      <c r="JG104" s="626" t="s">
        <v>783</v>
      </c>
      <c r="JH104" s="626" t="s">
        <v>795</v>
      </c>
      <c r="JI104" s="626">
        <v>55</v>
      </c>
      <c r="JJ104" s="626" t="s">
        <v>783</v>
      </c>
      <c r="JK104" s="626" t="s">
        <v>783</v>
      </c>
      <c r="JL104" s="626" t="s">
        <v>783</v>
      </c>
      <c r="JM104" s="626" t="s">
        <v>790</v>
      </c>
      <c r="JN104" s="626">
        <v>4</v>
      </c>
      <c r="JO104" s="626">
        <v>3</v>
      </c>
      <c r="JP104" s="626" t="s">
        <v>783</v>
      </c>
      <c r="JQ104" s="626">
        <v>10711928</v>
      </c>
      <c r="JR104" s="626">
        <v>2011</v>
      </c>
      <c r="JS104" s="626">
        <v>3</v>
      </c>
      <c r="JT104" s="626" t="s">
        <v>783</v>
      </c>
      <c r="JU104" s="626" t="s">
        <v>783</v>
      </c>
      <c r="JV104" s="626" t="s">
        <v>910</v>
      </c>
      <c r="JW104" s="628">
        <v>630.92606799999999</v>
      </c>
      <c r="JY104" s="371"/>
    </row>
    <row r="105" spans="1:286" ht="16" thickBot="1">
      <c r="A105" s="1507" t="s">
        <v>5</v>
      </c>
      <c r="B105" s="79">
        <f t="shared" si="52"/>
        <v>1</v>
      </c>
      <c r="C105" s="871" t="s">
        <v>4</v>
      </c>
      <c r="D105" s="489" t="s">
        <v>135</v>
      </c>
      <c r="E105" s="1129" t="s">
        <v>158</v>
      </c>
      <c r="F105" s="888">
        <v>1.36</v>
      </c>
      <c r="G105" s="120">
        <f t="shared" si="90"/>
        <v>77.649999999999991</v>
      </c>
      <c r="H105" s="46"/>
      <c r="I105" s="33">
        <v>1.36</v>
      </c>
      <c r="J105" s="29"/>
      <c r="K105" s="18" t="s">
        <v>6</v>
      </c>
      <c r="L105" s="5"/>
      <c r="M105" s="170">
        <v>4</v>
      </c>
      <c r="N105" s="71">
        <v>5</v>
      </c>
      <c r="O105" s="739">
        <v>2</v>
      </c>
      <c r="P105" s="1107">
        <f t="shared" si="95"/>
        <v>11</v>
      </c>
      <c r="Q105" s="1108">
        <f t="shared" si="96"/>
        <v>40</v>
      </c>
      <c r="R105" s="46"/>
      <c r="S105" s="547">
        <f>I105</f>
        <v>1.36</v>
      </c>
      <c r="T105" s="25"/>
      <c r="U105" s="219">
        <f t="shared" si="97"/>
        <v>102000.00000000001</v>
      </c>
      <c r="V105" s="219" t="s">
        <v>642</v>
      </c>
      <c r="W105" s="1042">
        <f t="shared" si="91"/>
        <v>102000.00000000001</v>
      </c>
      <c r="X105" s="537">
        <f t="shared" si="92"/>
        <v>0</v>
      </c>
      <c r="Y105" s="538">
        <f t="shared" si="53"/>
        <v>500</v>
      </c>
      <c r="Z105" s="1090">
        <v>0</v>
      </c>
      <c r="AA105" s="1475">
        <f t="shared" si="93"/>
        <v>5616244.9976444431</v>
      </c>
      <c r="AB105" s="1098"/>
      <c r="AC105" s="600"/>
      <c r="AD105" s="1056">
        <f t="shared" si="55"/>
        <v>0</v>
      </c>
      <c r="AE105" s="1063"/>
      <c r="AF105" s="747">
        <f t="shared" si="56"/>
        <v>0</v>
      </c>
      <c r="AG105" s="600"/>
      <c r="AH105" s="1056">
        <f t="shared" si="57"/>
        <v>0</v>
      </c>
      <c r="AI105" s="1070"/>
      <c r="AJ105" s="747">
        <f t="shared" si="58"/>
        <v>0</v>
      </c>
      <c r="AK105" s="1051"/>
      <c r="AL105" s="270">
        <v>0</v>
      </c>
      <c r="AM105" s="902">
        <v>2019</v>
      </c>
      <c r="AN105" s="902">
        <f t="shared" si="98"/>
        <v>2029</v>
      </c>
      <c r="AO105" s="18" t="str">
        <f t="shared" si="59"/>
        <v xml:space="preserve"> </v>
      </c>
      <c r="AP105" s="747" t="str">
        <f t="shared" si="60"/>
        <v xml:space="preserve"> </v>
      </c>
      <c r="AQ105" s="4" t="str">
        <f t="shared" si="61"/>
        <v xml:space="preserve"> </v>
      </c>
      <c r="AR105" s="747" t="str">
        <f t="shared" si="62"/>
        <v xml:space="preserve"> </v>
      </c>
      <c r="AS105" s="4" t="str">
        <f t="shared" si="63"/>
        <v xml:space="preserve"> </v>
      </c>
      <c r="AT105" s="747" t="str">
        <f t="shared" si="64"/>
        <v xml:space="preserve"> </v>
      </c>
      <c r="AU105" s="4" t="str">
        <f t="shared" si="65"/>
        <v xml:space="preserve"> </v>
      </c>
      <c r="AV105" s="747" t="str">
        <f t="shared" si="66"/>
        <v xml:space="preserve"> </v>
      </c>
      <c r="AW105" s="4" t="str">
        <f t="shared" si="67"/>
        <v xml:space="preserve"> </v>
      </c>
      <c r="AX105" s="747" t="str">
        <f t="shared" si="68"/>
        <v xml:space="preserve"> </v>
      </c>
      <c r="AY105" s="4" t="str">
        <f t="shared" si="69"/>
        <v xml:space="preserve"> </v>
      </c>
      <c r="AZ105" s="747" t="str">
        <f t="shared" si="70"/>
        <v xml:space="preserve"> </v>
      </c>
      <c r="BA105" s="4" t="str">
        <f t="shared" si="71"/>
        <v xml:space="preserve"> </v>
      </c>
      <c r="BB105" s="747" t="str">
        <f t="shared" si="72"/>
        <v xml:space="preserve"> </v>
      </c>
      <c r="BC105" s="4" t="str">
        <f t="shared" si="73"/>
        <v xml:space="preserve"> </v>
      </c>
      <c r="BD105" s="747" t="str">
        <f t="shared" si="74"/>
        <v xml:space="preserve"> </v>
      </c>
      <c r="BE105" s="4" t="str">
        <f t="shared" si="75"/>
        <v xml:space="preserve"> </v>
      </c>
      <c r="BF105" s="747" t="str">
        <f t="shared" si="76"/>
        <v xml:space="preserve"> </v>
      </c>
      <c r="BG105" s="4" t="str">
        <f t="shared" si="77"/>
        <v xml:space="preserve"> </v>
      </c>
      <c r="BH105" s="747" t="str">
        <f t="shared" si="78"/>
        <v xml:space="preserve"> </v>
      </c>
      <c r="BI105" s="4" t="str">
        <f t="shared" si="79"/>
        <v xml:space="preserve"> </v>
      </c>
      <c r="BJ105" s="747" t="str">
        <f t="shared" si="80"/>
        <v xml:space="preserve"> </v>
      </c>
      <c r="BK105" s="4">
        <f t="shared" si="81"/>
        <v>1.36</v>
      </c>
      <c r="BL105" s="747">
        <f t="shared" si="82"/>
        <v>0</v>
      </c>
      <c r="BM105" s="4" t="str">
        <f t="shared" si="83"/>
        <v xml:space="preserve"> </v>
      </c>
      <c r="BN105" s="747" t="str">
        <f t="shared" si="84"/>
        <v xml:space="preserve"> </v>
      </c>
      <c r="BO105" s="4" t="str">
        <f t="shared" si="85"/>
        <v xml:space="preserve"> </v>
      </c>
      <c r="BP105" s="747" t="str">
        <f t="shared" si="86"/>
        <v xml:space="preserve"> </v>
      </c>
      <c r="BQ105" s="4" t="str">
        <f t="shared" si="87"/>
        <v xml:space="preserve"> </v>
      </c>
      <c r="BR105" s="747" t="str">
        <f t="shared" si="88"/>
        <v xml:space="preserve"> </v>
      </c>
      <c r="BS105" s="133"/>
      <c r="BT105" s="133"/>
      <c r="BU105" s="389"/>
      <c r="BV105" s="389"/>
      <c r="BW105" s="389"/>
      <c r="BX105" s="389"/>
      <c r="BY105" s="389"/>
      <c r="BZ105" s="389"/>
      <c r="CA105" s="389"/>
      <c r="CB105" s="389"/>
      <c r="CC105" s="163">
        <f t="shared" si="89"/>
        <v>0</v>
      </c>
      <c r="CD105" s="389"/>
      <c r="CE105" s="389"/>
      <c r="CF105" s="389"/>
      <c r="CG105" s="389"/>
      <c r="CH105" s="389"/>
      <c r="CI105" s="389"/>
      <c r="CJ105" s="389"/>
      <c r="CK105" s="389"/>
      <c r="CL105" s="389"/>
      <c r="CM105" s="389"/>
      <c r="CN105" s="389"/>
      <c r="CO105" s="389"/>
      <c r="CP105" s="389"/>
      <c r="CQ105" s="389"/>
      <c r="CR105" s="389"/>
      <c r="CS105" s="389"/>
      <c r="CT105" s="389"/>
      <c r="CU105" s="389"/>
      <c r="CV105" s="389"/>
      <c r="CW105" s="389"/>
      <c r="CX105" s="389"/>
      <c r="CY105" s="389"/>
      <c r="CZ105" s="389"/>
      <c r="DA105" s="389"/>
      <c r="DB105" s="389"/>
      <c r="DC105" s="389"/>
      <c r="DD105" s="389"/>
      <c r="DE105" s="389"/>
      <c r="DF105" s="389"/>
      <c r="DG105" s="389"/>
      <c r="DH105" s="389"/>
      <c r="DI105" s="389"/>
      <c r="DJ105" s="389"/>
      <c r="DK105" s="389"/>
      <c r="DL105" s="389"/>
      <c r="DM105" s="389"/>
      <c r="DN105" s="389"/>
      <c r="DO105" s="389"/>
      <c r="DP105" s="389"/>
      <c r="DQ105" s="389"/>
      <c r="DR105" s="389"/>
      <c r="DS105" s="389"/>
      <c r="DT105" s="389"/>
      <c r="DU105" s="389"/>
      <c r="DV105" s="389"/>
      <c r="DW105" s="389"/>
      <c r="DX105" s="389"/>
      <c r="DY105" s="389"/>
      <c r="DZ105" s="389"/>
      <c r="EA105" s="389"/>
      <c r="EB105" s="389"/>
      <c r="EC105" s="389"/>
      <c r="ED105" s="389"/>
      <c r="EE105" s="389"/>
      <c r="EF105" s="389"/>
      <c r="EG105" s="389"/>
      <c r="EH105" s="389"/>
      <c r="EI105" s="389"/>
      <c r="EJ105" s="389"/>
      <c r="EK105" s="389"/>
      <c r="EL105" s="389"/>
      <c r="EM105" s="389"/>
      <c r="EN105" s="389"/>
      <c r="EO105" s="389"/>
      <c r="EP105" s="389"/>
      <c r="EQ105" s="389"/>
      <c r="ER105" s="389"/>
      <c r="ES105" s="389"/>
      <c r="ET105" s="389"/>
      <c r="EU105" s="389"/>
      <c r="EV105" s="389"/>
      <c r="EW105" s="389"/>
      <c r="EX105" s="389"/>
      <c r="EY105" s="389"/>
      <c r="EZ105" s="389"/>
      <c r="FA105" s="389"/>
      <c r="FB105" s="389"/>
      <c r="FC105" s="389"/>
      <c r="FD105" s="389"/>
      <c r="FE105" s="389"/>
      <c r="FF105" s="389"/>
      <c r="FG105" s="389"/>
      <c r="FH105" s="389"/>
      <c r="FI105" s="389"/>
      <c r="FJ105" s="389"/>
      <c r="FK105" s="389"/>
      <c r="FL105" s="389"/>
      <c r="FM105" s="389"/>
      <c r="FN105" s="389"/>
      <c r="FO105" s="389"/>
      <c r="FP105" s="389"/>
      <c r="FQ105" s="389"/>
      <c r="FR105" s="389"/>
      <c r="FS105" s="389"/>
      <c r="FT105" s="389"/>
      <c r="FU105" s="389"/>
      <c r="FV105" s="389"/>
      <c r="FW105" s="389"/>
      <c r="FX105" s="389"/>
      <c r="FY105" s="666" t="s">
        <v>395</v>
      </c>
      <c r="FZ105" s="667">
        <v>126</v>
      </c>
      <c r="GA105" s="667">
        <v>35434488</v>
      </c>
      <c r="GB105" s="667">
        <v>55</v>
      </c>
      <c r="GC105" s="667" t="s">
        <v>798</v>
      </c>
      <c r="GD105" s="667">
        <v>22</v>
      </c>
      <c r="GE105" s="667">
        <v>1995</v>
      </c>
      <c r="GF105" s="667">
        <v>0</v>
      </c>
      <c r="GG105" s="667" t="s">
        <v>792</v>
      </c>
      <c r="GH105" s="667">
        <v>0</v>
      </c>
      <c r="GI105" s="667">
        <v>0</v>
      </c>
      <c r="GJ105" s="667" t="s">
        <v>792</v>
      </c>
      <c r="GK105" s="667">
        <v>0</v>
      </c>
      <c r="GL105" s="667" t="s">
        <v>781</v>
      </c>
      <c r="GM105" s="667" t="s">
        <v>782</v>
      </c>
      <c r="GN105" s="667">
        <v>66</v>
      </c>
      <c r="GO105" s="667" t="s">
        <v>783</v>
      </c>
      <c r="GP105" s="667">
        <v>0</v>
      </c>
      <c r="GQ105" s="667">
        <v>0</v>
      </c>
      <c r="GR105" s="667">
        <v>4</v>
      </c>
      <c r="GS105" s="667">
        <v>2</v>
      </c>
      <c r="GT105" s="667">
        <v>3</v>
      </c>
      <c r="GU105" s="667" t="s">
        <v>783</v>
      </c>
      <c r="GV105" s="667" t="s">
        <v>783</v>
      </c>
      <c r="GW105" s="667" t="s">
        <v>783</v>
      </c>
      <c r="GX105" s="667" t="s">
        <v>783</v>
      </c>
      <c r="GY105" s="667" t="s">
        <v>783</v>
      </c>
      <c r="GZ105" s="667">
        <v>1649</v>
      </c>
      <c r="HA105" s="667">
        <v>0.55000000000000004</v>
      </c>
      <c r="HB105" s="667">
        <v>5</v>
      </c>
      <c r="HC105" s="667" t="s">
        <v>783</v>
      </c>
      <c r="HD105" s="667" t="s">
        <v>782</v>
      </c>
      <c r="HE105" s="667">
        <v>15</v>
      </c>
      <c r="HF105" s="667" t="s">
        <v>783</v>
      </c>
      <c r="HG105" s="667">
        <v>0</v>
      </c>
      <c r="HH105" s="667" t="s">
        <v>783</v>
      </c>
      <c r="HI105" s="667">
        <v>0</v>
      </c>
      <c r="HJ105" s="667">
        <v>1</v>
      </c>
      <c r="HK105" s="667">
        <v>45</v>
      </c>
      <c r="HL105" s="667" t="s">
        <v>784</v>
      </c>
      <c r="HM105" s="667" t="s">
        <v>785</v>
      </c>
      <c r="HN105" s="667" t="s">
        <v>783</v>
      </c>
      <c r="HO105" s="667" t="s">
        <v>783</v>
      </c>
      <c r="HP105" s="667" t="s">
        <v>783</v>
      </c>
      <c r="HQ105" s="667" t="s">
        <v>783</v>
      </c>
      <c r="HR105" s="667" t="s">
        <v>783</v>
      </c>
      <c r="HS105" s="667">
        <v>3979924</v>
      </c>
      <c r="HT105" s="667" t="s">
        <v>783</v>
      </c>
      <c r="HU105" s="667" t="s">
        <v>786</v>
      </c>
      <c r="HV105" s="667" t="s">
        <v>787</v>
      </c>
      <c r="HW105" s="667">
        <v>4</v>
      </c>
      <c r="HX105" s="667">
        <v>2016</v>
      </c>
      <c r="HY105" s="667">
        <v>63</v>
      </c>
      <c r="HZ105" s="667">
        <v>1215</v>
      </c>
      <c r="IA105" s="667">
        <v>4119</v>
      </c>
      <c r="IB105" s="668">
        <v>42347.555590277778</v>
      </c>
      <c r="IC105" s="667" t="s">
        <v>788</v>
      </c>
      <c r="ID105" s="667">
        <v>3975446</v>
      </c>
      <c r="IE105" s="667">
        <v>2016</v>
      </c>
      <c r="IF105" s="667">
        <v>1712</v>
      </c>
      <c r="IG105" s="667" t="s">
        <v>783</v>
      </c>
      <c r="IH105" s="667" t="s">
        <v>783</v>
      </c>
      <c r="II105" s="667" t="s">
        <v>783</v>
      </c>
      <c r="IJ105" s="667" t="s">
        <v>783</v>
      </c>
      <c r="IK105" s="667" t="s">
        <v>783</v>
      </c>
      <c r="IL105" s="667" t="s">
        <v>783</v>
      </c>
      <c r="IM105" s="667" t="s">
        <v>783</v>
      </c>
      <c r="IN105" s="667" t="s">
        <v>783</v>
      </c>
      <c r="IO105" s="667" t="s">
        <v>783</v>
      </c>
      <c r="IP105" s="667">
        <v>1649</v>
      </c>
      <c r="IQ105" s="668">
        <v>37477.354571759257</v>
      </c>
      <c r="IR105" s="667">
        <v>2</v>
      </c>
      <c r="IS105" s="667" t="s">
        <v>793</v>
      </c>
      <c r="IT105" s="667">
        <v>3</v>
      </c>
      <c r="IU105" s="669">
        <v>41275</v>
      </c>
      <c r="IV105" s="667" t="s">
        <v>783</v>
      </c>
      <c r="IW105" s="667" t="s">
        <v>783</v>
      </c>
      <c r="IX105" s="667" t="s">
        <v>783</v>
      </c>
      <c r="IY105" s="667" t="s">
        <v>781</v>
      </c>
      <c r="IZ105" s="667">
        <v>45</v>
      </c>
      <c r="JA105" s="667" t="s">
        <v>789</v>
      </c>
      <c r="JB105" s="667" t="s">
        <v>783</v>
      </c>
      <c r="JC105" s="667" t="s">
        <v>783</v>
      </c>
      <c r="JD105" s="667" t="s">
        <v>783</v>
      </c>
      <c r="JE105" s="667">
        <v>329418</v>
      </c>
      <c r="JF105" s="667" t="s">
        <v>783</v>
      </c>
      <c r="JG105" s="667" t="s">
        <v>783</v>
      </c>
      <c r="JH105" s="667" t="s">
        <v>804</v>
      </c>
      <c r="JI105" s="667">
        <v>55</v>
      </c>
      <c r="JJ105" s="667" t="s">
        <v>783</v>
      </c>
      <c r="JK105" s="667" t="s">
        <v>783</v>
      </c>
      <c r="JL105" s="667" t="s">
        <v>783</v>
      </c>
      <c r="JM105" s="667" t="s">
        <v>790</v>
      </c>
      <c r="JN105" s="667">
        <v>4</v>
      </c>
      <c r="JO105" s="667">
        <v>3</v>
      </c>
      <c r="JP105" s="667" t="s">
        <v>783</v>
      </c>
      <c r="JQ105" s="667">
        <v>10711928</v>
      </c>
      <c r="JR105" s="667">
        <v>2011</v>
      </c>
      <c r="JS105" s="667">
        <v>3</v>
      </c>
      <c r="JT105" s="667" t="s">
        <v>783</v>
      </c>
      <c r="JU105" s="667" t="s">
        <v>783</v>
      </c>
      <c r="JV105" s="667" t="s">
        <v>845</v>
      </c>
      <c r="JW105" s="670">
        <v>2880.3597669999999</v>
      </c>
      <c r="JX105">
        <f>SUM(JW105:JW105)</f>
        <v>2880.3597669999999</v>
      </c>
      <c r="JY105" s="225">
        <v>2.0610491454545454</v>
      </c>
    </row>
    <row r="106" spans="1:286" ht="16" thickBot="1">
      <c r="A106" s="1507" t="s">
        <v>5</v>
      </c>
      <c r="B106" s="79">
        <f t="shared" si="52"/>
        <v>2</v>
      </c>
      <c r="C106" s="1469" t="s">
        <v>1034</v>
      </c>
      <c r="D106" s="489" t="s">
        <v>157</v>
      </c>
      <c r="E106" s="1129" t="s">
        <v>158</v>
      </c>
      <c r="F106" s="888">
        <v>1.7</v>
      </c>
      <c r="G106" s="120">
        <f t="shared" si="90"/>
        <v>79.349999999999994</v>
      </c>
      <c r="H106" s="46"/>
      <c r="I106" s="2"/>
      <c r="J106" s="32">
        <v>1.7</v>
      </c>
      <c r="K106" s="18"/>
      <c r="L106" s="5"/>
      <c r="M106" s="170">
        <v>4</v>
      </c>
      <c r="N106" s="71">
        <v>3</v>
      </c>
      <c r="O106" s="739">
        <v>2</v>
      </c>
      <c r="P106" s="1107">
        <f t="shared" si="95"/>
        <v>9</v>
      </c>
      <c r="Q106" s="1108">
        <f t="shared" si="96"/>
        <v>24</v>
      </c>
      <c r="R106" s="46"/>
      <c r="S106" s="2">
        <v>1.7</v>
      </c>
      <c r="T106" s="546"/>
      <c r="U106" s="1039">
        <f t="shared" si="97"/>
        <v>127500</v>
      </c>
      <c r="V106" s="219" t="s">
        <v>642</v>
      </c>
      <c r="W106" s="1042">
        <f t="shared" si="91"/>
        <v>127500</v>
      </c>
      <c r="X106" s="537">
        <f t="shared" si="92"/>
        <v>0</v>
      </c>
      <c r="Y106" s="538">
        <f t="shared" si="53"/>
        <v>500</v>
      </c>
      <c r="Z106" s="1090">
        <v>0</v>
      </c>
      <c r="AA106" s="1475">
        <f t="shared" si="93"/>
        <v>5616244.9976444431</v>
      </c>
      <c r="AB106" s="1098"/>
      <c r="AC106" s="600"/>
      <c r="AD106" s="1056">
        <f t="shared" si="55"/>
        <v>0</v>
      </c>
      <c r="AE106" s="1063"/>
      <c r="AF106" s="747">
        <f t="shared" si="56"/>
        <v>0</v>
      </c>
      <c r="AG106" s="600"/>
      <c r="AH106" s="1056">
        <f t="shared" si="57"/>
        <v>0</v>
      </c>
      <c r="AI106" s="1070"/>
      <c r="AJ106" s="747">
        <f t="shared" si="58"/>
        <v>0</v>
      </c>
      <c r="AK106" s="1051"/>
      <c r="AL106" s="270">
        <v>0</v>
      </c>
      <c r="AM106" s="902">
        <v>2020</v>
      </c>
      <c r="AN106" s="902">
        <f t="shared" si="98"/>
        <v>2030</v>
      </c>
      <c r="AO106" s="18" t="str">
        <f t="shared" si="59"/>
        <v xml:space="preserve"> </v>
      </c>
      <c r="AP106" s="747" t="str">
        <f t="shared" si="60"/>
        <v xml:space="preserve"> </v>
      </c>
      <c r="AQ106" s="4" t="str">
        <f t="shared" si="61"/>
        <v xml:space="preserve"> </v>
      </c>
      <c r="AR106" s="747" t="str">
        <f t="shared" si="62"/>
        <v xml:space="preserve"> </v>
      </c>
      <c r="AS106" s="4" t="str">
        <f t="shared" si="63"/>
        <v xml:space="preserve"> </v>
      </c>
      <c r="AT106" s="747" t="str">
        <f t="shared" si="64"/>
        <v xml:space="preserve"> </v>
      </c>
      <c r="AU106" s="4" t="str">
        <f t="shared" si="65"/>
        <v xml:space="preserve"> </v>
      </c>
      <c r="AV106" s="747" t="str">
        <f t="shared" si="66"/>
        <v xml:space="preserve"> </v>
      </c>
      <c r="AW106" s="4" t="str">
        <f t="shared" si="67"/>
        <v xml:space="preserve"> </v>
      </c>
      <c r="AX106" s="747" t="str">
        <f t="shared" si="68"/>
        <v xml:space="preserve"> </v>
      </c>
      <c r="AY106" s="4" t="str">
        <f t="shared" si="69"/>
        <v xml:space="preserve"> </v>
      </c>
      <c r="AZ106" s="747" t="str">
        <f t="shared" si="70"/>
        <v xml:space="preserve"> </v>
      </c>
      <c r="BA106" s="4" t="str">
        <f t="shared" si="71"/>
        <v xml:space="preserve"> </v>
      </c>
      <c r="BB106" s="747" t="str">
        <f t="shared" si="72"/>
        <v xml:space="preserve"> </v>
      </c>
      <c r="BC106" s="4" t="str">
        <f t="shared" si="73"/>
        <v xml:space="preserve"> </v>
      </c>
      <c r="BD106" s="747" t="str">
        <f t="shared" si="74"/>
        <v xml:space="preserve"> </v>
      </c>
      <c r="BE106" s="4" t="str">
        <f t="shared" si="75"/>
        <v xml:space="preserve"> </v>
      </c>
      <c r="BF106" s="747" t="str">
        <f t="shared" si="76"/>
        <v xml:space="preserve"> </v>
      </c>
      <c r="BG106" s="4" t="str">
        <f t="shared" si="77"/>
        <v xml:space="preserve"> </v>
      </c>
      <c r="BH106" s="747" t="str">
        <f t="shared" si="78"/>
        <v xml:space="preserve"> </v>
      </c>
      <c r="BI106" s="4" t="str">
        <f t="shared" si="79"/>
        <v xml:space="preserve"> </v>
      </c>
      <c r="BJ106" s="747" t="str">
        <f t="shared" si="80"/>
        <v xml:space="preserve"> </v>
      </c>
      <c r="BK106" s="4" t="str">
        <f t="shared" si="81"/>
        <v xml:space="preserve"> </v>
      </c>
      <c r="BL106" s="747" t="str">
        <f t="shared" si="82"/>
        <v xml:space="preserve"> </v>
      </c>
      <c r="BM106" s="4">
        <f t="shared" si="83"/>
        <v>1.7</v>
      </c>
      <c r="BN106" s="747">
        <f t="shared" si="84"/>
        <v>0</v>
      </c>
      <c r="BO106" s="4" t="str">
        <f t="shared" si="85"/>
        <v xml:space="preserve"> </v>
      </c>
      <c r="BP106" s="747" t="str">
        <f t="shared" si="86"/>
        <v xml:space="preserve"> </v>
      </c>
      <c r="BQ106" s="4" t="str">
        <f t="shared" si="87"/>
        <v xml:space="preserve"> </v>
      </c>
      <c r="BR106" s="747" t="str">
        <f t="shared" si="88"/>
        <v xml:space="preserve"> </v>
      </c>
      <c r="BS106" s="133" t="s">
        <v>626</v>
      </c>
      <c r="BT106" s="133"/>
      <c r="BU106" s="389"/>
      <c r="BV106" s="389"/>
      <c r="BW106" s="389"/>
      <c r="BX106" s="389"/>
      <c r="BY106" s="389"/>
      <c r="BZ106" s="389"/>
      <c r="CA106" s="389"/>
      <c r="CB106" s="389"/>
      <c r="CC106" s="163">
        <f t="shared" si="89"/>
        <v>0</v>
      </c>
      <c r="CD106" s="389"/>
      <c r="CE106" s="389"/>
      <c r="CF106" s="389"/>
      <c r="CG106" s="389"/>
      <c r="CH106" s="389"/>
      <c r="CI106" s="389"/>
      <c r="CJ106" s="389"/>
      <c r="CK106" s="389"/>
      <c r="CL106" s="389"/>
      <c r="CM106" s="389"/>
      <c r="CN106" s="389"/>
      <c r="CO106" s="389"/>
      <c r="CP106" s="389"/>
      <c r="CQ106" s="389"/>
      <c r="CR106" s="389"/>
      <c r="CS106" s="389"/>
      <c r="CT106" s="389"/>
      <c r="CU106" s="389"/>
      <c r="CV106" s="389"/>
      <c r="CW106" s="389"/>
      <c r="CX106" s="389"/>
      <c r="CY106" s="389"/>
      <c r="CZ106" s="389"/>
      <c r="DA106" s="389"/>
      <c r="DB106" s="389"/>
      <c r="DC106" s="389"/>
      <c r="DD106" s="389"/>
      <c r="DE106" s="389"/>
      <c r="DF106" s="389"/>
      <c r="DG106" s="389"/>
      <c r="DH106" s="389"/>
      <c r="DI106" s="389"/>
      <c r="DJ106" s="389"/>
      <c r="DK106" s="389"/>
      <c r="DL106" s="389"/>
      <c r="DM106" s="389"/>
      <c r="DN106" s="389"/>
      <c r="DO106" s="389"/>
      <c r="DP106" s="389"/>
      <c r="DQ106" s="389"/>
      <c r="DR106" s="389"/>
      <c r="DS106" s="389"/>
      <c r="DT106" s="389"/>
      <c r="DU106" s="389"/>
      <c r="DV106" s="389"/>
      <c r="DW106" s="389"/>
      <c r="DX106" s="389"/>
      <c r="DY106" s="389"/>
      <c r="DZ106" s="389"/>
      <c r="EA106" s="389"/>
      <c r="EB106" s="389"/>
      <c r="EC106" s="389"/>
      <c r="ED106" s="389"/>
      <c r="EE106" s="389"/>
      <c r="EF106" s="389"/>
      <c r="EG106" s="389"/>
      <c r="EH106" s="389"/>
      <c r="EI106" s="389"/>
      <c r="EJ106" s="389"/>
      <c r="EK106" s="389"/>
      <c r="EL106" s="389"/>
      <c r="EM106" s="389"/>
      <c r="EN106" s="389"/>
      <c r="EO106" s="389"/>
      <c r="EP106" s="389"/>
      <c r="EQ106" s="389"/>
      <c r="ER106" s="389"/>
      <c r="ES106" s="389"/>
      <c r="ET106" s="389"/>
      <c r="EU106" s="389"/>
      <c r="EV106" s="389"/>
      <c r="EW106" s="389"/>
      <c r="EX106" s="389"/>
      <c r="EY106" s="389"/>
      <c r="EZ106" s="389"/>
      <c r="FA106" s="389"/>
      <c r="FB106" s="389"/>
      <c r="FC106" s="389"/>
      <c r="FD106" s="389"/>
      <c r="FE106" s="389"/>
      <c r="FF106" s="389"/>
      <c r="FG106" s="389"/>
      <c r="FH106" s="389"/>
      <c r="FI106" s="389"/>
      <c r="FJ106" s="389"/>
      <c r="FK106" s="389"/>
      <c r="FL106" s="389"/>
      <c r="FM106" s="389"/>
      <c r="FN106" s="389"/>
      <c r="FO106" s="389"/>
      <c r="FP106" s="389"/>
      <c r="FQ106" s="389"/>
      <c r="FR106" s="389"/>
      <c r="FS106" s="389"/>
      <c r="FT106" s="389"/>
      <c r="FU106" s="389"/>
      <c r="FV106" s="389"/>
      <c r="FW106" s="389"/>
      <c r="FX106" s="389"/>
      <c r="FY106" s="625" t="s">
        <v>428</v>
      </c>
      <c r="FZ106" s="626">
        <v>250</v>
      </c>
      <c r="GA106" s="626">
        <v>30289529</v>
      </c>
      <c r="GB106" s="626">
        <v>55</v>
      </c>
      <c r="GC106" s="626" t="s">
        <v>798</v>
      </c>
      <c r="GD106" s="626">
        <v>20</v>
      </c>
      <c r="GE106" s="626">
        <v>1990</v>
      </c>
      <c r="GF106" s="626">
        <v>1</v>
      </c>
      <c r="GG106" s="626" t="s">
        <v>780</v>
      </c>
      <c r="GH106" s="626">
        <v>2</v>
      </c>
      <c r="GI106" s="626">
        <v>1</v>
      </c>
      <c r="GJ106" s="626" t="s">
        <v>780</v>
      </c>
      <c r="GK106" s="626">
        <v>2</v>
      </c>
      <c r="GL106" s="626" t="s">
        <v>781</v>
      </c>
      <c r="GM106" s="626" t="s">
        <v>782</v>
      </c>
      <c r="GN106" s="626">
        <v>66</v>
      </c>
      <c r="GO106" s="626" t="s">
        <v>783</v>
      </c>
      <c r="GP106" s="626">
        <v>0</v>
      </c>
      <c r="GQ106" s="626">
        <v>0</v>
      </c>
      <c r="GR106" s="626">
        <v>4</v>
      </c>
      <c r="GS106" s="626">
        <v>2</v>
      </c>
      <c r="GT106" s="626">
        <v>1</v>
      </c>
      <c r="GU106" s="626" t="s">
        <v>783</v>
      </c>
      <c r="GV106" s="626" t="s">
        <v>783</v>
      </c>
      <c r="GW106" s="626" t="s">
        <v>783</v>
      </c>
      <c r="GX106" s="626" t="s">
        <v>783</v>
      </c>
      <c r="GY106" s="626" t="s">
        <v>783</v>
      </c>
      <c r="GZ106" s="626">
        <v>1649</v>
      </c>
      <c r="HA106" s="626">
        <v>0.18</v>
      </c>
      <c r="HB106" s="626">
        <v>5</v>
      </c>
      <c r="HC106" s="626" t="s">
        <v>783</v>
      </c>
      <c r="HD106" s="626" t="s">
        <v>793</v>
      </c>
      <c r="HE106" s="626">
        <v>25</v>
      </c>
      <c r="HF106" s="626" t="s">
        <v>783</v>
      </c>
      <c r="HG106" s="626">
        <v>0</v>
      </c>
      <c r="HH106" s="626" t="s">
        <v>783</v>
      </c>
      <c r="HI106" s="626">
        <v>0</v>
      </c>
      <c r="HJ106" s="626">
        <v>1</v>
      </c>
      <c r="HK106" s="626">
        <v>45</v>
      </c>
      <c r="HL106" s="626" t="s">
        <v>784</v>
      </c>
      <c r="HM106" s="626" t="s">
        <v>785</v>
      </c>
      <c r="HN106" s="626" t="s">
        <v>783</v>
      </c>
      <c r="HO106" s="626" t="s">
        <v>783</v>
      </c>
      <c r="HP106" s="626" t="s">
        <v>783</v>
      </c>
      <c r="HQ106" s="626" t="s">
        <v>783</v>
      </c>
      <c r="HR106" s="626" t="s">
        <v>783</v>
      </c>
      <c r="HS106" s="626">
        <v>3978941</v>
      </c>
      <c r="HT106" s="626" t="s">
        <v>783</v>
      </c>
      <c r="HU106" s="626" t="s">
        <v>786</v>
      </c>
      <c r="HV106" s="626" t="s">
        <v>787</v>
      </c>
      <c r="HW106" s="626">
        <v>4</v>
      </c>
      <c r="HX106" s="626">
        <v>2014</v>
      </c>
      <c r="HY106" s="626">
        <v>63</v>
      </c>
      <c r="HZ106" s="626">
        <v>0</v>
      </c>
      <c r="IA106" s="626">
        <v>950</v>
      </c>
      <c r="IB106" s="627">
        <v>41697.500081018516</v>
      </c>
      <c r="IC106" s="626" t="s">
        <v>788</v>
      </c>
      <c r="ID106" s="626">
        <v>3974463</v>
      </c>
      <c r="IE106" s="626">
        <v>2014</v>
      </c>
      <c r="IF106" s="626">
        <v>1712</v>
      </c>
      <c r="IG106" s="626" t="s">
        <v>783</v>
      </c>
      <c r="IH106" s="626" t="s">
        <v>783</v>
      </c>
      <c r="II106" s="626" t="s">
        <v>783</v>
      </c>
      <c r="IJ106" s="626" t="s">
        <v>783</v>
      </c>
      <c r="IK106" s="626" t="s">
        <v>783</v>
      </c>
      <c r="IL106" s="626" t="s">
        <v>783</v>
      </c>
      <c r="IM106" s="626" t="s">
        <v>783</v>
      </c>
      <c r="IN106" s="626" t="s">
        <v>783</v>
      </c>
      <c r="IO106" s="626" t="s">
        <v>783</v>
      </c>
      <c r="IP106" s="626">
        <v>1649</v>
      </c>
      <c r="IQ106" s="627">
        <v>37477.354571759257</v>
      </c>
      <c r="IR106" s="626">
        <v>2</v>
      </c>
      <c r="IS106" s="626" t="s">
        <v>793</v>
      </c>
      <c r="IT106" s="626">
        <v>1</v>
      </c>
      <c r="IU106" s="665">
        <v>41275</v>
      </c>
      <c r="IV106" s="626" t="s">
        <v>783</v>
      </c>
      <c r="IW106" s="626" t="s">
        <v>783</v>
      </c>
      <c r="IX106" s="626" t="s">
        <v>783</v>
      </c>
      <c r="IY106" s="626" t="s">
        <v>781</v>
      </c>
      <c r="IZ106" s="626">
        <v>45</v>
      </c>
      <c r="JA106" s="626" t="s">
        <v>789</v>
      </c>
      <c r="JB106" s="626" t="s">
        <v>783</v>
      </c>
      <c r="JC106" s="626" t="s">
        <v>783</v>
      </c>
      <c r="JD106" s="626" t="s">
        <v>783</v>
      </c>
      <c r="JE106" s="626">
        <v>329452</v>
      </c>
      <c r="JF106" s="626" t="s">
        <v>783</v>
      </c>
      <c r="JG106" s="626" t="s">
        <v>783</v>
      </c>
      <c r="JH106" s="626" t="s">
        <v>795</v>
      </c>
      <c r="JI106" s="626">
        <v>55</v>
      </c>
      <c r="JJ106" s="626" t="s">
        <v>783</v>
      </c>
      <c r="JK106" s="626" t="s">
        <v>783</v>
      </c>
      <c r="JL106" s="626" t="s">
        <v>783</v>
      </c>
      <c r="JM106" s="626" t="s">
        <v>790</v>
      </c>
      <c r="JN106" s="626">
        <v>4</v>
      </c>
      <c r="JO106" s="626">
        <v>3</v>
      </c>
      <c r="JP106" s="626" t="s">
        <v>783</v>
      </c>
      <c r="JQ106" s="626">
        <v>10711928</v>
      </c>
      <c r="JR106" s="626">
        <v>2011</v>
      </c>
      <c r="JS106" s="626">
        <v>3</v>
      </c>
      <c r="JT106" s="626" t="s">
        <v>783</v>
      </c>
      <c r="JU106" s="626" t="s">
        <v>783</v>
      </c>
      <c r="JV106" s="626" t="s">
        <v>911</v>
      </c>
      <c r="JW106" s="628">
        <v>882.14652799999999</v>
      </c>
      <c r="JY106" s="371"/>
    </row>
    <row r="107" spans="1:286" ht="16" thickBot="1">
      <c r="A107" s="1507" t="s">
        <v>5</v>
      </c>
      <c r="B107" s="79">
        <f t="shared" si="52"/>
        <v>1</v>
      </c>
      <c r="C107" s="871" t="s">
        <v>27</v>
      </c>
      <c r="D107" s="489" t="s">
        <v>162</v>
      </c>
      <c r="E107" s="1129" t="s">
        <v>158</v>
      </c>
      <c r="F107" s="888">
        <v>0.5</v>
      </c>
      <c r="G107" s="120">
        <f t="shared" si="90"/>
        <v>79.849999999999994</v>
      </c>
      <c r="H107" s="46"/>
      <c r="I107" s="33">
        <v>0.5</v>
      </c>
      <c r="J107" s="29"/>
      <c r="K107" s="18"/>
      <c r="L107" s="5"/>
      <c r="M107" s="170">
        <v>2</v>
      </c>
      <c r="N107" s="71">
        <v>2</v>
      </c>
      <c r="O107" s="739">
        <v>2</v>
      </c>
      <c r="P107" s="1107">
        <f t="shared" si="95"/>
        <v>6</v>
      </c>
      <c r="Q107" s="1108">
        <f t="shared" si="96"/>
        <v>8</v>
      </c>
      <c r="R107" s="46"/>
      <c r="S107" s="547">
        <f>I107</f>
        <v>0.5</v>
      </c>
      <c r="T107" s="25"/>
      <c r="U107" s="219">
        <f t="shared" si="97"/>
        <v>37500</v>
      </c>
      <c r="V107" s="219" t="s">
        <v>642</v>
      </c>
      <c r="W107" s="1042">
        <f t="shared" si="91"/>
        <v>37500</v>
      </c>
      <c r="X107" s="537">
        <f t="shared" si="92"/>
        <v>18914.666666666664</v>
      </c>
      <c r="Y107" s="538">
        <f t="shared" si="53"/>
        <v>500</v>
      </c>
      <c r="Z107" s="1090">
        <v>0</v>
      </c>
      <c r="AA107" s="1475">
        <f t="shared" si="93"/>
        <v>5616244.9976444431</v>
      </c>
      <c r="AB107" s="1098"/>
      <c r="AC107" s="600">
        <v>6</v>
      </c>
      <c r="AD107" s="1056">
        <f t="shared" si="55"/>
        <v>9914.6666666666661</v>
      </c>
      <c r="AE107" s="1063">
        <v>0.25</v>
      </c>
      <c r="AF107" s="747">
        <f t="shared" si="56"/>
        <v>9000</v>
      </c>
      <c r="AG107" s="600"/>
      <c r="AH107" s="1056">
        <f t="shared" si="57"/>
        <v>0</v>
      </c>
      <c r="AI107" s="1070"/>
      <c r="AJ107" s="747">
        <f t="shared" si="58"/>
        <v>0</v>
      </c>
      <c r="AK107" s="1051"/>
      <c r="AL107" s="270">
        <v>0</v>
      </c>
      <c r="AM107" s="902">
        <v>2020</v>
      </c>
      <c r="AN107" s="902">
        <f t="shared" si="98"/>
        <v>2030</v>
      </c>
      <c r="AO107" s="18" t="str">
        <f t="shared" si="59"/>
        <v xml:space="preserve"> </v>
      </c>
      <c r="AP107" s="747" t="str">
        <f t="shared" si="60"/>
        <v xml:space="preserve"> </v>
      </c>
      <c r="AQ107" s="4" t="str">
        <f t="shared" si="61"/>
        <v xml:space="preserve"> </v>
      </c>
      <c r="AR107" s="747" t="str">
        <f t="shared" si="62"/>
        <v xml:space="preserve"> </v>
      </c>
      <c r="AS107" s="4" t="str">
        <f t="shared" si="63"/>
        <v xml:space="preserve"> </v>
      </c>
      <c r="AT107" s="747" t="str">
        <f t="shared" si="64"/>
        <v xml:space="preserve"> </v>
      </c>
      <c r="AU107" s="4" t="str">
        <f t="shared" si="65"/>
        <v xml:space="preserve"> </v>
      </c>
      <c r="AV107" s="747" t="str">
        <f t="shared" si="66"/>
        <v xml:space="preserve"> </v>
      </c>
      <c r="AW107" s="4" t="str">
        <f t="shared" si="67"/>
        <v xml:space="preserve"> </v>
      </c>
      <c r="AX107" s="747" t="str">
        <f t="shared" si="68"/>
        <v xml:space="preserve"> </v>
      </c>
      <c r="AY107" s="4" t="str">
        <f t="shared" si="69"/>
        <v xml:space="preserve"> </v>
      </c>
      <c r="AZ107" s="747" t="str">
        <f t="shared" si="70"/>
        <v xml:space="preserve"> </v>
      </c>
      <c r="BA107" s="4" t="str">
        <f t="shared" si="71"/>
        <v xml:space="preserve"> </v>
      </c>
      <c r="BB107" s="747" t="str">
        <f t="shared" si="72"/>
        <v xml:space="preserve"> </v>
      </c>
      <c r="BC107" s="4" t="str">
        <f t="shared" si="73"/>
        <v xml:space="preserve"> </v>
      </c>
      <c r="BD107" s="747" t="str">
        <f t="shared" si="74"/>
        <v xml:space="preserve"> </v>
      </c>
      <c r="BE107" s="4" t="str">
        <f t="shared" si="75"/>
        <v xml:space="preserve"> </v>
      </c>
      <c r="BF107" s="747" t="str">
        <f t="shared" si="76"/>
        <v xml:space="preserve"> </v>
      </c>
      <c r="BG107" s="4" t="str">
        <f t="shared" si="77"/>
        <v xml:space="preserve"> </v>
      </c>
      <c r="BH107" s="747" t="str">
        <f t="shared" si="78"/>
        <v xml:space="preserve"> </v>
      </c>
      <c r="BI107" s="4" t="str">
        <f t="shared" si="79"/>
        <v xml:space="preserve"> </v>
      </c>
      <c r="BJ107" s="747" t="str">
        <f t="shared" si="80"/>
        <v xml:space="preserve"> </v>
      </c>
      <c r="BK107" s="4" t="str">
        <f t="shared" si="81"/>
        <v xml:space="preserve"> </v>
      </c>
      <c r="BL107" s="747" t="str">
        <f t="shared" si="82"/>
        <v xml:space="preserve"> </v>
      </c>
      <c r="BM107" s="4">
        <f t="shared" si="83"/>
        <v>0.5</v>
      </c>
      <c r="BN107" s="747">
        <f t="shared" si="84"/>
        <v>0</v>
      </c>
      <c r="BO107" s="4" t="str">
        <f t="shared" si="85"/>
        <v xml:space="preserve"> </v>
      </c>
      <c r="BP107" s="747" t="str">
        <f t="shared" si="86"/>
        <v xml:space="preserve"> </v>
      </c>
      <c r="BQ107" s="4" t="str">
        <f t="shared" si="87"/>
        <v xml:space="preserve"> </v>
      </c>
      <c r="BR107" s="747" t="str">
        <f t="shared" si="88"/>
        <v xml:space="preserve"> </v>
      </c>
      <c r="BS107" s="133"/>
      <c r="BT107" s="133"/>
      <c r="BU107" s="389"/>
      <c r="BV107" s="389"/>
      <c r="BW107" s="389"/>
      <c r="BX107" s="389"/>
      <c r="BY107" s="389"/>
      <c r="BZ107" s="389"/>
      <c r="CA107" s="389"/>
      <c r="CB107" s="389"/>
      <c r="CC107" s="163">
        <f t="shared" si="89"/>
        <v>0</v>
      </c>
      <c r="CD107" s="389"/>
      <c r="CE107" s="389"/>
      <c r="CF107" s="389"/>
      <c r="CG107" s="389"/>
      <c r="CH107" s="389"/>
      <c r="CI107" s="389"/>
      <c r="CJ107" s="389"/>
      <c r="CK107" s="389"/>
      <c r="CL107" s="389"/>
      <c r="CM107" s="389"/>
      <c r="CN107" s="389"/>
      <c r="CO107" s="389"/>
      <c r="CP107" s="389"/>
      <c r="CQ107" s="389"/>
      <c r="CR107" s="389"/>
      <c r="CS107" s="389"/>
      <c r="CT107" s="389"/>
      <c r="CU107" s="389"/>
      <c r="CV107" s="389"/>
      <c r="CW107" s="389"/>
      <c r="CX107" s="389"/>
      <c r="CY107" s="389"/>
      <c r="CZ107" s="389"/>
      <c r="DA107" s="389"/>
      <c r="DB107" s="389"/>
      <c r="DC107" s="389"/>
      <c r="DD107" s="389"/>
      <c r="DE107" s="389"/>
      <c r="DF107" s="389"/>
      <c r="DG107" s="389"/>
      <c r="DH107" s="389"/>
      <c r="DI107" s="389"/>
      <c r="DJ107" s="389"/>
      <c r="DK107" s="389"/>
      <c r="DL107" s="389"/>
      <c r="DM107" s="389"/>
      <c r="DN107" s="389"/>
      <c r="DO107" s="389"/>
      <c r="DP107" s="389"/>
      <c r="DQ107" s="389"/>
      <c r="DR107" s="389"/>
      <c r="DS107" s="389"/>
      <c r="DT107" s="389"/>
      <c r="DU107" s="389"/>
      <c r="DV107" s="389"/>
      <c r="DW107" s="389"/>
      <c r="DX107" s="389"/>
      <c r="DY107" s="389"/>
      <c r="DZ107" s="389"/>
      <c r="EA107" s="389"/>
      <c r="EB107" s="389"/>
      <c r="EC107" s="389"/>
      <c r="ED107" s="389"/>
      <c r="EE107" s="389"/>
      <c r="EF107" s="389"/>
      <c r="EG107" s="389"/>
      <c r="EH107" s="389"/>
      <c r="EI107" s="389"/>
      <c r="EJ107" s="389"/>
      <c r="EK107" s="389"/>
      <c r="EL107" s="389"/>
      <c r="EM107" s="389"/>
      <c r="EN107" s="389"/>
      <c r="EO107" s="389"/>
      <c r="EP107" s="389"/>
      <c r="EQ107" s="389"/>
      <c r="ER107" s="389"/>
      <c r="ES107" s="389"/>
      <c r="ET107" s="389"/>
      <c r="EU107" s="389"/>
      <c r="EV107" s="389"/>
      <c r="EW107" s="389"/>
      <c r="EX107" s="389"/>
      <c r="EY107" s="389"/>
      <c r="EZ107" s="389"/>
      <c r="FA107" s="389"/>
      <c r="FB107" s="389"/>
      <c r="FC107" s="389"/>
      <c r="FD107" s="389"/>
      <c r="FE107" s="389"/>
      <c r="FF107" s="389"/>
      <c r="FG107" s="389"/>
      <c r="FH107" s="389"/>
      <c r="FI107" s="389"/>
      <c r="FJ107" s="389"/>
      <c r="FK107" s="389"/>
      <c r="FL107" s="389"/>
      <c r="FM107" s="389"/>
      <c r="FN107" s="389"/>
      <c r="FO107" s="389"/>
      <c r="FP107" s="389"/>
      <c r="FQ107" s="389"/>
      <c r="FR107" s="389"/>
      <c r="FS107" s="389"/>
      <c r="FT107" s="389"/>
      <c r="FU107" s="389"/>
      <c r="FV107" s="389"/>
      <c r="FW107" s="389"/>
      <c r="FX107" s="389"/>
      <c r="FY107" s="666" t="s">
        <v>408</v>
      </c>
      <c r="FZ107" s="667">
        <v>180</v>
      </c>
      <c r="GA107" s="667">
        <v>30289363</v>
      </c>
      <c r="GB107" s="667">
        <v>35</v>
      </c>
      <c r="GC107" s="667" t="s">
        <v>3</v>
      </c>
      <c r="GD107" s="667">
        <v>24</v>
      </c>
      <c r="GE107" s="667">
        <v>1970</v>
      </c>
      <c r="GF107" s="667">
        <v>0</v>
      </c>
      <c r="GG107" s="667" t="s">
        <v>792</v>
      </c>
      <c r="GH107" s="667">
        <v>0</v>
      </c>
      <c r="GI107" s="667">
        <v>0</v>
      </c>
      <c r="GJ107" s="667" t="s">
        <v>792</v>
      </c>
      <c r="GK107" s="667">
        <v>0</v>
      </c>
      <c r="GL107" s="667" t="s">
        <v>781</v>
      </c>
      <c r="GM107" s="667" t="s">
        <v>782</v>
      </c>
      <c r="GN107" s="667">
        <v>66</v>
      </c>
      <c r="GO107" s="667" t="s">
        <v>783</v>
      </c>
      <c r="GP107" s="667">
        <v>0</v>
      </c>
      <c r="GQ107" s="667">
        <v>0</v>
      </c>
      <c r="GR107" s="667">
        <v>4</v>
      </c>
      <c r="GS107" s="667">
        <v>2</v>
      </c>
      <c r="GT107" s="667">
        <v>1</v>
      </c>
      <c r="GU107" s="667" t="s">
        <v>783</v>
      </c>
      <c r="GV107" s="667" t="s">
        <v>783</v>
      </c>
      <c r="GW107" s="667" t="s">
        <v>783</v>
      </c>
      <c r="GX107" s="667" t="s">
        <v>783</v>
      </c>
      <c r="GY107" s="667" t="s">
        <v>783</v>
      </c>
      <c r="GZ107" s="667">
        <v>1649</v>
      </c>
      <c r="HA107" s="667">
        <v>0.8</v>
      </c>
      <c r="HB107" s="667">
        <v>5</v>
      </c>
      <c r="HC107" s="667" t="s">
        <v>783</v>
      </c>
      <c r="HD107" s="667" t="s">
        <v>782</v>
      </c>
      <c r="HE107" s="667">
        <v>15</v>
      </c>
      <c r="HF107" s="667" t="s">
        <v>783</v>
      </c>
      <c r="HG107" s="667">
        <v>0</v>
      </c>
      <c r="HH107" s="667" t="s">
        <v>783</v>
      </c>
      <c r="HI107" s="667">
        <v>0</v>
      </c>
      <c r="HJ107" s="667">
        <v>1</v>
      </c>
      <c r="HK107" s="667">
        <v>45</v>
      </c>
      <c r="HL107" s="667" t="s">
        <v>784</v>
      </c>
      <c r="HM107" s="667" t="s">
        <v>785</v>
      </c>
      <c r="HN107" s="667" t="s">
        <v>783</v>
      </c>
      <c r="HO107" s="667" t="s">
        <v>783</v>
      </c>
      <c r="HP107" s="667" t="s">
        <v>783</v>
      </c>
      <c r="HQ107" s="667" t="s">
        <v>783</v>
      </c>
      <c r="HR107" s="667" t="s">
        <v>783</v>
      </c>
      <c r="HS107" s="667">
        <v>3980101</v>
      </c>
      <c r="HT107" s="667" t="s">
        <v>783</v>
      </c>
      <c r="HU107" s="667" t="s">
        <v>786</v>
      </c>
      <c r="HV107" s="667" t="s">
        <v>787</v>
      </c>
      <c r="HW107" s="667">
        <v>4</v>
      </c>
      <c r="HX107" s="667">
        <v>2014</v>
      </c>
      <c r="HY107" s="667">
        <v>63</v>
      </c>
      <c r="HZ107" s="667">
        <v>0</v>
      </c>
      <c r="IA107" s="667">
        <v>4224</v>
      </c>
      <c r="IB107" s="668">
        <v>41697.500081018516</v>
      </c>
      <c r="IC107" s="667" t="s">
        <v>788</v>
      </c>
      <c r="ID107" s="667">
        <v>3975623</v>
      </c>
      <c r="IE107" s="667">
        <v>2014</v>
      </c>
      <c r="IF107" s="667">
        <v>1712</v>
      </c>
      <c r="IG107" s="667" t="s">
        <v>783</v>
      </c>
      <c r="IH107" s="667" t="s">
        <v>783</v>
      </c>
      <c r="II107" s="667" t="s">
        <v>783</v>
      </c>
      <c r="IJ107" s="667" t="s">
        <v>783</v>
      </c>
      <c r="IK107" s="667" t="s">
        <v>783</v>
      </c>
      <c r="IL107" s="667" t="s">
        <v>783</v>
      </c>
      <c r="IM107" s="667" t="s">
        <v>783</v>
      </c>
      <c r="IN107" s="667" t="s">
        <v>783</v>
      </c>
      <c r="IO107" s="667" t="s">
        <v>783</v>
      </c>
      <c r="IP107" s="667">
        <v>1649</v>
      </c>
      <c r="IQ107" s="668">
        <v>37477.354571759257</v>
      </c>
      <c r="IR107" s="667">
        <v>4</v>
      </c>
      <c r="IS107" s="667" t="s">
        <v>793</v>
      </c>
      <c r="IT107" s="667">
        <v>1</v>
      </c>
      <c r="IU107" s="669">
        <v>41275</v>
      </c>
      <c r="IV107" s="667" t="s">
        <v>783</v>
      </c>
      <c r="IW107" s="667" t="s">
        <v>783</v>
      </c>
      <c r="IX107" s="667" t="s">
        <v>783</v>
      </c>
      <c r="IY107" s="667" t="s">
        <v>781</v>
      </c>
      <c r="IZ107" s="667">
        <v>45</v>
      </c>
      <c r="JA107" s="667" t="s">
        <v>789</v>
      </c>
      <c r="JB107" s="667" t="s">
        <v>783</v>
      </c>
      <c r="JC107" s="667" t="s">
        <v>783</v>
      </c>
      <c r="JD107" s="667" t="s">
        <v>783</v>
      </c>
      <c r="JE107" s="667">
        <v>329413</v>
      </c>
      <c r="JF107" s="667" t="s">
        <v>783</v>
      </c>
      <c r="JG107" s="667" t="s">
        <v>783</v>
      </c>
      <c r="JH107" s="667" t="s">
        <v>795</v>
      </c>
      <c r="JI107" s="667">
        <v>35</v>
      </c>
      <c r="JJ107" s="667" t="s">
        <v>783</v>
      </c>
      <c r="JK107" s="667" t="s">
        <v>783</v>
      </c>
      <c r="JL107" s="667" t="s">
        <v>783</v>
      </c>
      <c r="JM107" s="667" t="s">
        <v>790</v>
      </c>
      <c r="JN107" s="667">
        <v>4</v>
      </c>
      <c r="JO107" s="667">
        <v>1</v>
      </c>
      <c r="JP107" s="667" t="s">
        <v>783</v>
      </c>
      <c r="JQ107" s="667">
        <v>12683066</v>
      </c>
      <c r="JR107" s="667">
        <v>2013</v>
      </c>
      <c r="JS107" s="667">
        <v>12</v>
      </c>
      <c r="JT107" s="667" t="s">
        <v>783</v>
      </c>
      <c r="JU107" s="667" t="s">
        <v>783</v>
      </c>
      <c r="JV107" s="667" t="s">
        <v>838</v>
      </c>
      <c r="JW107" s="670">
        <v>4205.3557680000004</v>
      </c>
      <c r="JX107">
        <f>JW107</f>
        <v>4205.3557680000004</v>
      </c>
      <c r="JY107" s="225">
        <v>0.79646889545454547</v>
      </c>
    </row>
    <row r="108" spans="1:286" ht="16" thickBot="1">
      <c r="A108" s="1507" t="s">
        <v>5</v>
      </c>
      <c r="B108" s="79">
        <f t="shared" si="52"/>
        <v>1</v>
      </c>
      <c r="C108" s="871" t="s">
        <v>90</v>
      </c>
      <c r="D108" s="489" t="s">
        <v>162</v>
      </c>
      <c r="E108" s="1129" t="s">
        <v>182</v>
      </c>
      <c r="F108" s="888">
        <v>0.25</v>
      </c>
      <c r="G108" s="120">
        <f t="shared" si="90"/>
        <v>80.099999999999994</v>
      </c>
      <c r="H108" s="46"/>
      <c r="I108" s="3">
        <v>0.25</v>
      </c>
      <c r="J108" s="29"/>
      <c r="K108" s="18">
        <v>1988</v>
      </c>
      <c r="L108" s="5"/>
      <c r="M108" s="170">
        <v>1</v>
      </c>
      <c r="N108" s="71">
        <v>3</v>
      </c>
      <c r="O108" s="739">
        <v>3</v>
      </c>
      <c r="P108" s="1107">
        <f t="shared" si="95"/>
        <v>7</v>
      </c>
      <c r="Q108" s="1108">
        <f t="shared" si="96"/>
        <v>9</v>
      </c>
      <c r="R108" s="30"/>
      <c r="S108" s="3">
        <v>0.25</v>
      </c>
      <c r="T108" s="25"/>
      <c r="U108" s="219">
        <f t="shared" si="97"/>
        <v>18750</v>
      </c>
      <c r="V108" s="219" t="s">
        <v>642</v>
      </c>
      <c r="W108" s="1042">
        <f t="shared" si="91"/>
        <v>18750</v>
      </c>
      <c r="X108" s="537">
        <f t="shared" si="92"/>
        <v>7804.8888888888887</v>
      </c>
      <c r="Y108" s="538">
        <f t="shared" si="53"/>
        <v>500</v>
      </c>
      <c r="Z108" s="1090">
        <v>0</v>
      </c>
      <c r="AA108" s="1475">
        <f t="shared" si="93"/>
        <v>5616244.9976444431</v>
      </c>
      <c r="AB108" s="1098"/>
      <c r="AC108" s="600">
        <v>4</v>
      </c>
      <c r="AD108" s="1056">
        <f t="shared" si="55"/>
        <v>3304.8888888888887</v>
      </c>
      <c r="AE108" s="1063">
        <v>0.25</v>
      </c>
      <c r="AF108" s="747">
        <f t="shared" si="56"/>
        <v>4500</v>
      </c>
      <c r="AG108" s="600"/>
      <c r="AH108" s="1056">
        <f t="shared" si="57"/>
        <v>0</v>
      </c>
      <c r="AI108" s="1070"/>
      <c r="AJ108" s="747">
        <f t="shared" si="58"/>
        <v>0</v>
      </c>
      <c r="AK108" s="1051"/>
      <c r="AL108" s="270">
        <v>0</v>
      </c>
      <c r="AM108" s="902">
        <v>2020</v>
      </c>
      <c r="AN108" s="902">
        <f t="shared" si="98"/>
        <v>2030</v>
      </c>
      <c r="AO108" s="18" t="str">
        <f t="shared" si="59"/>
        <v xml:space="preserve"> </v>
      </c>
      <c r="AP108" s="747" t="str">
        <f t="shared" si="60"/>
        <v xml:space="preserve"> </v>
      </c>
      <c r="AQ108" s="4" t="str">
        <f t="shared" si="61"/>
        <v xml:space="preserve"> </v>
      </c>
      <c r="AR108" s="747" t="str">
        <f t="shared" si="62"/>
        <v xml:space="preserve"> </v>
      </c>
      <c r="AS108" s="4" t="str">
        <f t="shared" si="63"/>
        <v xml:space="preserve"> </v>
      </c>
      <c r="AT108" s="747" t="str">
        <f t="shared" si="64"/>
        <v xml:space="preserve"> </v>
      </c>
      <c r="AU108" s="4" t="str">
        <f t="shared" si="65"/>
        <v xml:space="preserve"> </v>
      </c>
      <c r="AV108" s="747" t="str">
        <f t="shared" si="66"/>
        <v xml:space="preserve"> </v>
      </c>
      <c r="AW108" s="4" t="str">
        <f t="shared" si="67"/>
        <v xml:space="preserve"> </v>
      </c>
      <c r="AX108" s="747" t="str">
        <f t="shared" si="68"/>
        <v xml:space="preserve"> </v>
      </c>
      <c r="AY108" s="4" t="str">
        <f t="shared" si="69"/>
        <v xml:space="preserve"> </v>
      </c>
      <c r="AZ108" s="747" t="str">
        <f t="shared" si="70"/>
        <v xml:space="preserve"> </v>
      </c>
      <c r="BA108" s="4" t="str">
        <f t="shared" si="71"/>
        <v xml:space="preserve"> </v>
      </c>
      <c r="BB108" s="747" t="str">
        <f t="shared" si="72"/>
        <v xml:space="preserve"> </v>
      </c>
      <c r="BC108" s="4" t="str">
        <f t="shared" si="73"/>
        <v xml:space="preserve"> </v>
      </c>
      <c r="BD108" s="747" t="str">
        <f t="shared" si="74"/>
        <v xml:space="preserve"> </v>
      </c>
      <c r="BE108" s="4" t="str">
        <f t="shared" si="75"/>
        <v xml:space="preserve"> </v>
      </c>
      <c r="BF108" s="747" t="str">
        <f t="shared" si="76"/>
        <v xml:space="preserve"> </v>
      </c>
      <c r="BG108" s="4" t="str">
        <f t="shared" si="77"/>
        <v xml:space="preserve"> </v>
      </c>
      <c r="BH108" s="747" t="str">
        <f t="shared" si="78"/>
        <v xml:space="preserve"> </v>
      </c>
      <c r="BI108" s="4" t="str">
        <f t="shared" si="79"/>
        <v xml:space="preserve"> </v>
      </c>
      <c r="BJ108" s="747" t="str">
        <f t="shared" si="80"/>
        <v xml:space="preserve"> </v>
      </c>
      <c r="BK108" s="4" t="str">
        <f t="shared" si="81"/>
        <v xml:space="preserve"> </v>
      </c>
      <c r="BL108" s="747" t="str">
        <f t="shared" si="82"/>
        <v xml:space="preserve"> </v>
      </c>
      <c r="BM108" s="4">
        <f t="shared" si="83"/>
        <v>0.25</v>
      </c>
      <c r="BN108" s="747">
        <f t="shared" si="84"/>
        <v>0</v>
      </c>
      <c r="BO108" s="4" t="str">
        <f t="shared" si="85"/>
        <v xml:space="preserve"> </v>
      </c>
      <c r="BP108" s="747" t="str">
        <f t="shared" si="86"/>
        <v xml:space="preserve"> </v>
      </c>
      <c r="BQ108" s="4" t="str">
        <f t="shared" si="87"/>
        <v xml:space="preserve"> </v>
      </c>
      <c r="BR108" s="747" t="str">
        <f t="shared" si="88"/>
        <v xml:space="preserve"> </v>
      </c>
      <c r="BS108" s="133"/>
      <c r="BT108" s="133"/>
      <c r="BU108" s="389"/>
      <c r="BV108" s="389"/>
      <c r="BW108" s="389"/>
      <c r="BX108" s="389"/>
      <c r="BY108" s="389"/>
      <c r="BZ108" s="389"/>
      <c r="CA108" s="389"/>
      <c r="CB108" s="389"/>
      <c r="CC108" s="163">
        <f t="shared" si="89"/>
        <v>0</v>
      </c>
      <c r="CD108" s="389"/>
      <c r="CE108" s="389"/>
      <c r="CF108" s="389"/>
      <c r="CG108" s="389"/>
      <c r="CH108" s="389"/>
      <c r="CI108" s="389"/>
      <c r="CJ108" s="389"/>
      <c r="CK108" s="389"/>
      <c r="CL108" s="389"/>
      <c r="CM108" s="389"/>
      <c r="CN108" s="389"/>
      <c r="CO108" s="389"/>
      <c r="CP108" s="389"/>
      <c r="CQ108" s="389"/>
      <c r="CR108" s="389"/>
      <c r="CS108" s="389"/>
      <c r="CT108" s="389"/>
      <c r="CU108" s="389"/>
      <c r="CV108" s="389"/>
      <c r="CW108" s="389"/>
      <c r="CX108" s="389"/>
      <c r="CY108" s="389"/>
      <c r="CZ108" s="389"/>
      <c r="DA108" s="389"/>
      <c r="DB108" s="389"/>
      <c r="DC108" s="389"/>
      <c r="DD108" s="389"/>
      <c r="DE108" s="389"/>
      <c r="DF108" s="389"/>
      <c r="DG108" s="389"/>
      <c r="DH108" s="389"/>
      <c r="DI108" s="389"/>
      <c r="DJ108" s="389"/>
      <c r="DK108" s="389"/>
      <c r="DL108" s="389"/>
      <c r="DM108" s="389"/>
      <c r="DN108" s="389"/>
      <c r="DO108" s="389"/>
      <c r="DP108" s="389"/>
      <c r="DQ108" s="389"/>
      <c r="DR108" s="389"/>
      <c r="DS108" s="389"/>
      <c r="DT108" s="389"/>
      <c r="DU108" s="389"/>
      <c r="DV108" s="389"/>
      <c r="DW108" s="389"/>
      <c r="DX108" s="389"/>
      <c r="DY108" s="389"/>
      <c r="DZ108" s="389"/>
      <c r="EA108" s="389"/>
      <c r="EB108" s="389"/>
      <c r="EC108" s="389"/>
      <c r="ED108" s="389"/>
      <c r="EE108" s="389"/>
      <c r="EF108" s="389"/>
      <c r="EG108" s="389"/>
      <c r="EH108" s="389"/>
      <c r="EI108" s="389"/>
      <c r="EJ108" s="389"/>
      <c r="EK108" s="389"/>
      <c r="EL108" s="389"/>
      <c r="EM108" s="389"/>
      <c r="EN108" s="389"/>
      <c r="EO108" s="389"/>
      <c r="EP108" s="389"/>
      <c r="EQ108" s="389"/>
      <c r="ER108" s="389"/>
      <c r="ES108" s="389"/>
      <c r="ET108" s="389"/>
      <c r="EU108" s="389"/>
      <c r="EV108" s="389"/>
      <c r="EW108" s="389"/>
      <c r="EX108" s="389"/>
      <c r="EY108" s="389"/>
      <c r="EZ108" s="389"/>
      <c r="FA108" s="389"/>
      <c r="FB108" s="389"/>
      <c r="FC108" s="389"/>
      <c r="FD108" s="389"/>
      <c r="FE108" s="389"/>
      <c r="FF108" s="389"/>
      <c r="FG108" s="389"/>
      <c r="FH108" s="389"/>
      <c r="FI108" s="389"/>
      <c r="FJ108" s="389"/>
      <c r="FK108" s="389"/>
      <c r="FL108" s="389"/>
      <c r="FM108" s="389"/>
      <c r="FN108" s="389"/>
      <c r="FO108" s="389"/>
      <c r="FP108" s="389"/>
      <c r="FQ108" s="389"/>
      <c r="FR108" s="389"/>
      <c r="FS108" s="389"/>
      <c r="FT108" s="389"/>
      <c r="FU108" s="389"/>
      <c r="FV108" s="389"/>
      <c r="FW108" s="389"/>
      <c r="FX108" s="389"/>
      <c r="FY108" s="625" t="s">
        <v>460</v>
      </c>
      <c r="FZ108" s="626">
        <v>200</v>
      </c>
      <c r="GA108" s="626">
        <v>30289487</v>
      </c>
      <c r="GB108" s="626">
        <v>52</v>
      </c>
      <c r="GC108" s="626" t="s">
        <v>817</v>
      </c>
      <c r="GD108" s="626">
        <v>20</v>
      </c>
      <c r="GE108" s="626">
        <v>1970</v>
      </c>
      <c r="GF108" s="626">
        <v>1</v>
      </c>
      <c r="GG108" s="626" t="s">
        <v>780</v>
      </c>
      <c r="GH108" s="626">
        <v>2</v>
      </c>
      <c r="GI108" s="626">
        <v>1</v>
      </c>
      <c r="GJ108" s="626" t="s">
        <v>780</v>
      </c>
      <c r="GK108" s="626">
        <v>2</v>
      </c>
      <c r="GL108" s="626" t="s">
        <v>781</v>
      </c>
      <c r="GM108" s="626" t="s">
        <v>782</v>
      </c>
      <c r="GN108" s="626">
        <v>50</v>
      </c>
      <c r="GO108" s="626" t="s">
        <v>783</v>
      </c>
      <c r="GP108" s="626">
        <v>0</v>
      </c>
      <c r="GQ108" s="626">
        <v>0</v>
      </c>
      <c r="GR108" s="626">
        <v>4</v>
      </c>
      <c r="GS108" s="626">
        <v>2</v>
      </c>
      <c r="GT108" s="626">
        <v>1</v>
      </c>
      <c r="GU108" s="626" t="s">
        <v>783</v>
      </c>
      <c r="GV108" s="626" t="s">
        <v>783</v>
      </c>
      <c r="GW108" s="626" t="s">
        <v>783</v>
      </c>
      <c r="GX108" s="626" t="s">
        <v>783</v>
      </c>
      <c r="GY108" s="626" t="s">
        <v>783</v>
      </c>
      <c r="GZ108" s="626">
        <v>1649</v>
      </c>
      <c r="HA108" s="626">
        <v>0.67</v>
      </c>
      <c r="HB108" s="626">
        <v>5</v>
      </c>
      <c r="HC108" s="626" t="s">
        <v>783</v>
      </c>
      <c r="HD108" s="626" t="s">
        <v>782</v>
      </c>
      <c r="HE108" s="626">
        <v>75</v>
      </c>
      <c r="HF108" s="626" t="s">
        <v>783</v>
      </c>
      <c r="HG108" s="626">
        <v>0</v>
      </c>
      <c r="HH108" s="626" t="s">
        <v>783</v>
      </c>
      <c r="HI108" s="626">
        <v>0</v>
      </c>
      <c r="HJ108" s="626">
        <v>1</v>
      </c>
      <c r="HK108" s="626">
        <v>45</v>
      </c>
      <c r="HL108" s="626" t="s">
        <v>784</v>
      </c>
      <c r="HM108" s="626" t="s">
        <v>785</v>
      </c>
      <c r="HN108" s="626" t="s">
        <v>783</v>
      </c>
      <c r="HO108" s="626" t="s">
        <v>783</v>
      </c>
      <c r="HP108" s="626" t="s">
        <v>783</v>
      </c>
      <c r="HQ108" s="626" t="s">
        <v>783</v>
      </c>
      <c r="HR108" s="626" t="s">
        <v>783</v>
      </c>
      <c r="HS108" s="626">
        <v>3978912</v>
      </c>
      <c r="HT108" s="626" t="s">
        <v>783</v>
      </c>
      <c r="HU108" s="626" t="s">
        <v>786</v>
      </c>
      <c r="HV108" s="626" t="s">
        <v>787</v>
      </c>
      <c r="HW108" s="626">
        <v>4</v>
      </c>
      <c r="HX108" s="626">
        <v>2014</v>
      </c>
      <c r="HY108" s="626">
        <v>63</v>
      </c>
      <c r="HZ108" s="626">
        <v>0</v>
      </c>
      <c r="IA108" s="626">
        <v>3538</v>
      </c>
      <c r="IB108" s="627">
        <v>41697.500081018516</v>
      </c>
      <c r="IC108" s="626" t="s">
        <v>788</v>
      </c>
      <c r="ID108" s="626">
        <v>3974434</v>
      </c>
      <c r="IE108" s="626">
        <v>2014</v>
      </c>
      <c r="IF108" s="626">
        <v>1712</v>
      </c>
      <c r="IG108" s="626" t="s">
        <v>783</v>
      </c>
      <c r="IH108" s="626" t="s">
        <v>783</v>
      </c>
      <c r="II108" s="626" t="s">
        <v>783</v>
      </c>
      <c r="IJ108" s="626" t="s">
        <v>783</v>
      </c>
      <c r="IK108" s="626" t="s">
        <v>783</v>
      </c>
      <c r="IL108" s="626" t="s">
        <v>783</v>
      </c>
      <c r="IM108" s="626" t="s">
        <v>783</v>
      </c>
      <c r="IN108" s="626" t="s">
        <v>783</v>
      </c>
      <c r="IO108" s="626" t="s">
        <v>783</v>
      </c>
      <c r="IP108" s="626">
        <v>1649</v>
      </c>
      <c r="IQ108" s="627">
        <v>37477.354571759257</v>
      </c>
      <c r="IR108" s="626">
        <v>2</v>
      </c>
      <c r="IS108" s="626" t="s">
        <v>793</v>
      </c>
      <c r="IT108" s="626">
        <v>1</v>
      </c>
      <c r="IU108" s="665">
        <v>41275</v>
      </c>
      <c r="IV108" s="626" t="s">
        <v>783</v>
      </c>
      <c r="IW108" s="626" t="s">
        <v>783</v>
      </c>
      <c r="IX108" s="626" t="s">
        <v>783</v>
      </c>
      <c r="IY108" s="626" t="s">
        <v>781</v>
      </c>
      <c r="IZ108" s="626">
        <v>45</v>
      </c>
      <c r="JA108" s="626" t="s">
        <v>789</v>
      </c>
      <c r="JB108" s="626" t="s">
        <v>783</v>
      </c>
      <c r="JC108" s="626" t="s">
        <v>783</v>
      </c>
      <c r="JD108" s="626" t="s">
        <v>783</v>
      </c>
      <c r="JE108" s="626">
        <v>329437</v>
      </c>
      <c r="JF108" s="626" t="s">
        <v>783</v>
      </c>
      <c r="JG108" s="626" t="s">
        <v>783</v>
      </c>
      <c r="JH108" s="626" t="s">
        <v>795</v>
      </c>
      <c r="JI108" s="626">
        <v>52</v>
      </c>
      <c r="JJ108" s="626" t="s">
        <v>783</v>
      </c>
      <c r="JK108" s="626" t="s">
        <v>783</v>
      </c>
      <c r="JL108" s="626" t="s">
        <v>783</v>
      </c>
      <c r="JM108" s="626" t="s">
        <v>790</v>
      </c>
      <c r="JN108" s="626">
        <v>4</v>
      </c>
      <c r="JO108" s="626">
        <v>4</v>
      </c>
      <c r="JP108" s="626" t="s">
        <v>783</v>
      </c>
      <c r="JQ108" s="626">
        <v>10711928</v>
      </c>
      <c r="JR108" s="626">
        <v>2011</v>
      </c>
      <c r="JS108" s="626">
        <v>3</v>
      </c>
      <c r="JT108" s="626" t="s">
        <v>783</v>
      </c>
      <c r="JU108" s="626" t="s">
        <v>783</v>
      </c>
      <c r="JV108" s="626" t="s">
        <v>880</v>
      </c>
      <c r="JW108" s="628">
        <v>3608.6614890000001</v>
      </c>
      <c r="JY108" s="225"/>
    </row>
    <row r="109" spans="1:286" ht="16" thickBot="1">
      <c r="A109" s="1507" t="s">
        <v>5</v>
      </c>
      <c r="B109" s="79">
        <f t="shared" si="52"/>
        <v>1</v>
      </c>
      <c r="C109" s="871" t="s">
        <v>70</v>
      </c>
      <c r="D109" s="489" t="s">
        <v>243</v>
      </c>
      <c r="E109" s="1129" t="s">
        <v>158</v>
      </c>
      <c r="F109" s="888">
        <v>0.43</v>
      </c>
      <c r="G109" s="120">
        <f t="shared" si="90"/>
        <v>80.53</v>
      </c>
      <c r="H109" s="46"/>
      <c r="I109" s="3">
        <v>0.43</v>
      </c>
      <c r="J109" s="29"/>
      <c r="K109" s="18"/>
      <c r="L109" s="5"/>
      <c r="M109" s="170">
        <v>2</v>
      </c>
      <c r="N109" s="71">
        <v>3</v>
      </c>
      <c r="O109" s="739">
        <v>3</v>
      </c>
      <c r="P109" s="1107">
        <f t="shared" si="95"/>
        <v>8</v>
      </c>
      <c r="Q109" s="1108">
        <f t="shared" si="96"/>
        <v>18</v>
      </c>
      <c r="R109" s="46"/>
      <c r="S109" s="3">
        <v>0.43</v>
      </c>
      <c r="T109" s="25"/>
      <c r="U109" s="219">
        <f t="shared" si="97"/>
        <v>32250</v>
      </c>
      <c r="V109" s="219" t="s">
        <v>642</v>
      </c>
      <c r="W109" s="1042">
        <f t="shared" si="91"/>
        <v>32250</v>
      </c>
      <c r="X109" s="537">
        <f t="shared" si="92"/>
        <v>0</v>
      </c>
      <c r="Y109" s="538">
        <f t="shared" si="53"/>
        <v>500</v>
      </c>
      <c r="Z109" s="1090">
        <v>0</v>
      </c>
      <c r="AA109" s="1475">
        <f t="shared" si="93"/>
        <v>5616244.9976444431</v>
      </c>
      <c r="AB109" s="1098"/>
      <c r="AC109" s="600"/>
      <c r="AD109" s="1056">
        <f t="shared" si="55"/>
        <v>0</v>
      </c>
      <c r="AE109" s="1063"/>
      <c r="AF109" s="747">
        <f t="shared" si="56"/>
        <v>0</v>
      </c>
      <c r="AG109" s="600"/>
      <c r="AH109" s="1056">
        <f t="shared" si="57"/>
        <v>0</v>
      </c>
      <c r="AI109" s="1070"/>
      <c r="AJ109" s="747">
        <f t="shared" si="58"/>
        <v>0</v>
      </c>
      <c r="AK109" s="1051"/>
      <c r="AL109" s="270">
        <v>0</v>
      </c>
      <c r="AM109" s="902">
        <v>2020</v>
      </c>
      <c r="AN109" s="902">
        <f t="shared" si="98"/>
        <v>2030</v>
      </c>
      <c r="AO109" s="18" t="str">
        <f t="shared" si="59"/>
        <v xml:space="preserve"> </v>
      </c>
      <c r="AP109" s="747" t="str">
        <f t="shared" si="60"/>
        <v xml:space="preserve"> </v>
      </c>
      <c r="AQ109" s="4" t="str">
        <f t="shared" si="61"/>
        <v xml:space="preserve"> </v>
      </c>
      <c r="AR109" s="747" t="str">
        <f t="shared" si="62"/>
        <v xml:space="preserve"> </v>
      </c>
      <c r="AS109" s="4" t="str">
        <f t="shared" si="63"/>
        <v xml:space="preserve"> </v>
      </c>
      <c r="AT109" s="747" t="str">
        <f t="shared" si="64"/>
        <v xml:space="preserve"> </v>
      </c>
      <c r="AU109" s="4" t="str">
        <f t="shared" si="65"/>
        <v xml:space="preserve"> </v>
      </c>
      <c r="AV109" s="747" t="str">
        <f t="shared" si="66"/>
        <v xml:space="preserve"> </v>
      </c>
      <c r="AW109" s="4" t="str">
        <f t="shared" si="67"/>
        <v xml:space="preserve"> </v>
      </c>
      <c r="AX109" s="747" t="str">
        <f t="shared" si="68"/>
        <v xml:space="preserve"> </v>
      </c>
      <c r="AY109" s="4" t="str">
        <f t="shared" si="69"/>
        <v xml:space="preserve"> </v>
      </c>
      <c r="AZ109" s="747" t="str">
        <f t="shared" si="70"/>
        <v xml:space="preserve"> </v>
      </c>
      <c r="BA109" s="4" t="str">
        <f t="shared" si="71"/>
        <v xml:space="preserve"> </v>
      </c>
      <c r="BB109" s="747" t="str">
        <f t="shared" si="72"/>
        <v xml:space="preserve"> </v>
      </c>
      <c r="BC109" s="4" t="str">
        <f t="shared" si="73"/>
        <v xml:space="preserve"> </v>
      </c>
      <c r="BD109" s="747" t="str">
        <f t="shared" si="74"/>
        <v xml:space="preserve"> </v>
      </c>
      <c r="BE109" s="4" t="str">
        <f t="shared" si="75"/>
        <v xml:space="preserve"> </v>
      </c>
      <c r="BF109" s="747" t="str">
        <f t="shared" si="76"/>
        <v xml:space="preserve"> </v>
      </c>
      <c r="BG109" s="4" t="str">
        <f t="shared" si="77"/>
        <v xml:space="preserve"> </v>
      </c>
      <c r="BH109" s="747" t="str">
        <f t="shared" si="78"/>
        <v xml:space="preserve"> </v>
      </c>
      <c r="BI109" s="4" t="str">
        <f t="shared" si="79"/>
        <v xml:space="preserve"> </v>
      </c>
      <c r="BJ109" s="747" t="str">
        <f t="shared" si="80"/>
        <v xml:space="preserve"> </v>
      </c>
      <c r="BK109" s="4" t="str">
        <f t="shared" si="81"/>
        <v xml:space="preserve"> </v>
      </c>
      <c r="BL109" s="747" t="str">
        <f t="shared" si="82"/>
        <v xml:space="preserve"> </v>
      </c>
      <c r="BM109" s="4">
        <f t="shared" si="83"/>
        <v>0.43</v>
      </c>
      <c r="BN109" s="747">
        <f t="shared" si="84"/>
        <v>0</v>
      </c>
      <c r="BO109" s="4" t="str">
        <f t="shared" si="85"/>
        <v xml:space="preserve"> </v>
      </c>
      <c r="BP109" s="747" t="str">
        <f t="shared" si="86"/>
        <v xml:space="preserve"> </v>
      </c>
      <c r="BQ109" s="4" t="str">
        <f t="shared" si="87"/>
        <v xml:space="preserve"> </v>
      </c>
      <c r="BR109" s="747" t="str">
        <f t="shared" si="88"/>
        <v xml:space="preserve"> </v>
      </c>
      <c r="BS109" s="133"/>
      <c r="BT109" s="133"/>
      <c r="BU109" s="389"/>
      <c r="BV109" s="389"/>
      <c r="BW109" s="389"/>
      <c r="BX109" s="389"/>
      <c r="BY109" s="389"/>
      <c r="BZ109" s="389"/>
      <c r="CA109" s="389"/>
      <c r="CB109" s="389"/>
      <c r="CC109" s="163">
        <f t="shared" si="89"/>
        <v>0</v>
      </c>
      <c r="CD109" s="389"/>
      <c r="CE109" s="389"/>
      <c r="CF109" s="389"/>
      <c r="CG109" s="389"/>
      <c r="CH109" s="389"/>
      <c r="CI109" s="389"/>
      <c r="CJ109" s="389"/>
      <c r="CK109" s="389"/>
      <c r="CL109" s="389"/>
      <c r="CM109" s="389"/>
      <c r="CN109" s="389"/>
      <c r="CO109" s="389"/>
      <c r="CP109" s="389"/>
      <c r="CQ109" s="389"/>
      <c r="CR109" s="389"/>
      <c r="CS109" s="389"/>
      <c r="CT109" s="389"/>
      <c r="CU109" s="389"/>
      <c r="CV109" s="389"/>
      <c r="CW109" s="389"/>
      <c r="CX109" s="389"/>
      <c r="CY109" s="389"/>
      <c r="CZ109" s="389"/>
      <c r="DA109" s="389"/>
      <c r="DB109" s="389"/>
      <c r="DC109" s="389"/>
      <c r="DD109" s="389"/>
      <c r="DE109" s="389"/>
      <c r="DF109" s="389"/>
      <c r="DG109" s="389"/>
      <c r="DH109" s="389"/>
      <c r="DI109" s="389"/>
      <c r="DJ109" s="389"/>
      <c r="DK109" s="389"/>
      <c r="DL109" s="389"/>
      <c r="DM109" s="389"/>
      <c r="DN109" s="389"/>
      <c r="DO109" s="389"/>
      <c r="DP109" s="389"/>
      <c r="DQ109" s="389"/>
      <c r="DR109" s="389"/>
      <c r="DS109" s="389"/>
      <c r="DT109" s="389"/>
      <c r="DU109" s="389"/>
      <c r="DV109" s="389"/>
      <c r="DW109" s="389"/>
      <c r="DX109" s="389"/>
      <c r="DY109" s="389"/>
      <c r="DZ109" s="389"/>
      <c r="EA109" s="389"/>
      <c r="EB109" s="389"/>
      <c r="EC109" s="389"/>
      <c r="ED109" s="389"/>
      <c r="EE109" s="389"/>
      <c r="EF109" s="389"/>
      <c r="EG109" s="389"/>
      <c r="EH109" s="389"/>
      <c r="EI109" s="389"/>
      <c r="EJ109" s="389"/>
      <c r="EK109" s="389"/>
      <c r="EL109" s="389"/>
      <c r="EM109" s="389"/>
      <c r="EN109" s="389"/>
      <c r="EO109" s="389"/>
      <c r="EP109" s="389"/>
      <c r="EQ109" s="389"/>
      <c r="ER109" s="389"/>
      <c r="ES109" s="389"/>
      <c r="ET109" s="389"/>
      <c r="EU109" s="389"/>
      <c r="EV109" s="389"/>
      <c r="EW109" s="389"/>
      <c r="EX109" s="389"/>
      <c r="EY109" s="389"/>
      <c r="EZ109" s="389"/>
      <c r="FA109" s="389"/>
      <c r="FB109" s="389"/>
      <c r="FC109" s="389"/>
      <c r="FD109" s="389"/>
      <c r="FE109" s="389"/>
      <c r="FF109" s="389"/>
      <c r="FG109" s="389"/>
      <c r="FH109" s="389"/>
      <c r="FI109" s="389"/>
      <c r="FJ109" s="389"/>
      <c r="FK109" s="389"/>
      <c r="FL109" s="389"/>
      <c r="FM109" s="389"/>
      <c r="FN109" s="389"/>
      <c r="FO109" s="389"/>
      <c r="FP109" s="389"/>
      <c r="FQ109" s="389"/>
      <c r="FR109" s="389"/>
      <c r="FS109" s="389"/>
      <c r="FT109" s="389"/>
      <c r="FU109" s="389"/>
      <c r="FV109" s="389"/>
      <c r="FW109" s="389"/>
      <c r="FX109" s="389"/>
      <c r="FY109" s="1227" t="s">
        <v>468</v>
      </c>
      <c r="FZ109" s="1235"/>
      <c r="GA109" s="1235"/>
      <c r="GB109" s="1235"/>
      <c r="GC109" s="1235"/>
      <c r="GD109" s="1235"/>
      <c r="GE109" s="1235"/>
      <c r="GF109" s="1235"/>
      <c r="GG109" s="1235"/>
      <c r="GH109" s="1235"/>
      <c r="GI109" s="1235"/>
      <c r="GJ109" s="1235"/>
      <c r="GK109" s="1235"/>
      <c r="GL109" s="1235"/>
      <c r="GM109" s="1235"/>
      <c r="GN109" s="1235"/>
      <c r="GO109" s="1235"/>
      <c r="GP109" s="1235"/>
      <c r="GQ109" s="1235"/>
      <c r="GR109" s="1235"/>
      <c r="GS109" s="1235"/>
      <c r="GT109" s="1235"/>
      <c r="GU109" s="1235"/>
      <c r="GV109" s="1235"/>
      <c r="GW109" s="1235"/>
      <c r="GX109" s="1235"/>
      <c r="GY109" s="1235"/>
      <c r="GZ109" s="1235"/>
      <c r="HA109" s="1235"/>
      <c r="HB109" s="1235"/>
      <c r="HC109" s="1235"/>
      <c r="HD109" s="1235"/>
      <c r="HE109" s="1235"/>
      <c r="HF109" s="1235"/>
      <c r="HG109" s="1235"/>
      <c r="HH109" s="1235"/>
      <c r="HI109" s="1235"/>
      <c r="HJ109" s="1235"/>
      <c r="HK109" s="1235"/>
      <c r="HL109" s="1235"/>
      <c r="HM109" s="1235"/>
      <c r="HN109" s="1235"/>
      <c r="HO109" s="1235"/>
      <c r="HP109" s="1235"/>
      <c r="HQ109" s="1235"/>
      <c r="HR109" s="1235"/>
      <c r="HS109" s="1235"/>
      <c r="HT109" s="1235"/>
      <c r="HU109" s="1235"/>
      <c r="HV109" s="1235"/>
      <c r="HW109" s="1235"/>
      <c r="HX109" s="1235"/>
      <c r="HY109" s="1235"/>
      <c r="HZ109" s="1235"/>
      <c r="IA109" s="1235"/>
      <c r="IB109" s="1243"/>
      <c r="IC109" s="1235"/>
      <c r="ID109" s="1235"/>
      <c r="IE109" s="1235"/>
      <c r="IF109" s="1235"/>
      <c r="IG109" s="1235"/>
      <c r="IH109" s="1235"/>
      <c r="II109" s="1235"/>
      <c r="IJ109" s="1235"/>
      <c r="IK109" s="1235"/>
      <c r="IL109" s="1235"/>
      <c r="IM109" s="1235"/>
      <c r="IN109" s="1235"/>
      <c r="IO109" s="1235"/>
      <c r="IP109" s="1235"/>
      <c r="IQ109" s="1243"/>
      <c r="IR109" s="1235"/>
      <c r="IS109" s="1235"/>
      <c r="IT109" s="1235"/>
      <c r="IU109" s="1251"/>
      <c r="IV109" s="1235"/>
      <c r="IW109" s="1235"/>
      <c r="IX109" s="1235"/>
      <c r="IY109" s="1235"/>
      <c r="IZ109" s="1235"/>
      <c r="JA109" s="1235"/>
      <c r="JB109" s="1235"/>
      <c r="JC109" s="1235"/>
      <c r="JD109" s="1235"/>
      <c r="JE109" s="1235"/>
      <c r="JF109" s="1235"/>
      <c r="JG109" s="1235"/>
      <c r="JH109" s="1235"/>
      <c r="JI109" s="1235"/>
      <c r="JJ109" s="1235"/>
      <c r="JK109" s="1235"/>
      <c r="JL109" s="1235"/>
      <c r="JM109" s="1235"/>
      <c r="JN109" s="1235"/>
      <c r="JO109" s="1235"/>
      <c r="JP109" s="1235"/>
      <c r="JQ109" s="1235"/>
      <c r="JR109" s="1235"/>
      <c r="JS109" s="1235"/>
      <c r="JT109" s="1235"/>
      <c r="JU109" s="1235"/>
      <c r="JV109" s="1235"/>
      <c r="JW109" s="1259"/>
      <c r="JY109" s="225"/>
    </row>
    <row r="110" spans="1:286" ht="16" thickBot="1">
      <c r="A110" s="1507" t="s">
        <v>5</v>
      </c>
      <c r="B110" s="79">
        <f t="shared" si="52"/>
        <v>1</v>
      </c>
      <c r="C110" s="871" t="s">
        <v>1024</v>
      </c>
      <c r="D110" s="489" t="s">
        <v>135</v>
      </c>
      <c r="E110" s="1129" t="s">
        <v>230</v>
      </c>
      <c r="F110" s="888">
        <v>1.07</v>
      </c>
      <c r="G110" s="120">
        <f t="shared" si="90"/>
        <v>81.599999999999994</v>
      </c>
      <c r="H110" s="46"/>
      <c r="I110" s="33">
        <v>1.07</v>
      </c>
      <c r="J110" s="29"/>
      <c r="K110" s="18"/>
      <c r="L110" s="5"/>
      <c r="M110" s="170">
        <v>3</v>
      </c>
      <c r="N110" s="71">
        <v>1</v>
      </c>
      <c r="O110" s="739">
        <v>3</v>
      </c>
      <c r="P110" s="1107">
        <f t="shared" si="95"/>
        <v>7</v>
      </c>
      <c r="Q110" s="1108">
        <f t="shared" si="96"/>
        <v>9</v>
      </c>
      <c r="R110" s="46"/>
      <c r="S110" s="547">
        <f>I110</f>
        <v>1.07</v>
      </c>
      <c r="T110" s="25"/>
      <c r="U110" s="219">
        <f t="shared" si="97"/>
        <v>80250</v>
      </c>
      <c r="V110" s="219" t="s">
        <v>642</v>
      </c>
      <c r="W110" s="1042">
        <f t="shared" si="91"/>
        <v>80250</v>
      </c>
      <c r="X110" s="537">
        <f t="shared" si="92"/>
        <v>21848.924444444445</v>
      </c>
      <c r="Y110" s="538">
        <f t="shared" si="53"/>
        <v>500</v>
      </c>
      <c r="Z110" s="1090">
        <v>0</v>
      </c>
      <c r="AA110" s="1475">
        <f t="shared" si="93"/>
        <v>5616244.9976444431</v>
      </c>
      <c r="AB110" s="1098"/>
      <c r="AC110" s="600">
        <v>4</v>
      </c>
      <c r="AD110" s="1056">
        <f t="shared" si="55"/>
        <v>14144.924444444443</v>
      </c>
      <c r="AE110" s="1063">
        <v>0.1</v>
      </c>
      <c r="AF110" s="747">
        <f t="shared" si="56"/>
        <v>7704.0000000000009</v>
      </c>
      <c r="AG110" s="600"/>
      <c r="AH110" s="1056">
        <f t="shared" si="57"/>
        <v>0</v>
      </c>
      <c r="AI110" s="1070"/>
      <c r="AJ110" s="747">
        <f t="shared" si="58"/>
        <v>0</v>
      </c>
      <c r="AK110" s="1051"/>
      <c r="AL110" s="270">
        <v>0</v>
      </c>
      <c r="AM110" s="902">
        <v>2021</v>
      </c>
      <c r="AN110" s="902">
        <v>2030</v>
      </c>
      <c r="AO110" s="18" t="str">
        <f t="shared" si="59"/>
        <v xml:space="preserve"> </v>
      </c>
      <c r="AP110" s="747" t="str">
        <f t="shared" si="60"/>
        <v xml:space="preserve"> </v>
      </c>
      <c r="AQ110" s="4" t="str">
        <f t="shared" si="61"/>
        <v xml:space="preserve"> </v>
      </c>
      <c r="AR110" s="747" t="str">
        <f t="shared" si="62"/>
        <v xml:space="preserve"> </v>
      </c>
      <c r="AS110" s="4" t="str">
        <f t="shared" si="63"/>
        <v xml:space="preserve"> </v>
      </c>
      <c r="AT110" s="747" t="str">
        <f t="shared" si="64"/>
        <v xml:space="preserve"> </v>
      </c>
      <c r="AU110" s="4" t="str">
        <f t="shared" si="65"/>
        <v xml:space="preserve"> </v>
      </c>
      <c r="AV110" s="747" t="str">
        <f t="shared" si="66"/>
        <v xml:space="preserve"> </v>
      </c>
      <c r="AW110" s="4" t="str">
        <f t="shared" si="67"/>
        <v xml:space="preserve"> </v>
      </c>
      <c r="AX110" s="747" t="str">
        <f t="shared" si="68"/>
        <v xml:space="preserve"> </v>
      </c>
      <c r="AY110" s="4" t="str">
        <f t="shared" si="69"/>
        <v xml:space="preserve"> </v>
      </c>
      <c r="AZ110" s="747" t="str">
        <f t="shared" si="70"/>
        <v xml:space="preserve"> </v>
      </c>
      <c r="BA110" s="4" t="str">
        <f t="shared" si="71"/>
        <v xml:space="preserve"> </v>
      </c>
      <c r="BB110" s="747" t="str">
        <f t="shared" si="72"/>
        <v xml:space="preserve"> </v>
      </c>
      <c r="BC110" s="4" t="str">
        <f t="shared" si="73"/>
        <v xml:space="preserve"> </v>
      </c>
      <c r="BD110" s="747" t="str">
        <f t="shared" si="74"/>
        <v xml:space="preserve"> </v>
      </c>
      <c r="BE110" s="4" t="str">
        <f t="shared" si="75"/>
        <v xml:space="preserve"> </v>
      </c>
      <c r="BF110" s="747" t="str">
        <f t="shared" si="76"/>
        <v xml:space="preserve"> </v>
      </c>
      <c r="BG110" s="4" t="str">
        <f t="shared" si="77"/>
        <v xml:space="preserve"> </v>
      </c>
      <c r="BH110" s="747" t="str">
        <f t="shared" si="78"/>
        <v xml:space="preserve"> </v>
      </c>
      <c r="BI110" s="4" t="str">
        <f t="shared" si="79"/>
        <v xml:space="preserve"> </v>
      </c>
      <c r="BJ110" s="747" t="str">
        <f t="shared" si="80"/>
        <v xml:space="preserve"> </v>
      </c>
      <c r="BK110" s="4" t="str">
        <f t="shared" si="81"/>
        <v xml:space="preserve"> </v>
      </c>
      <c r="BL110" s="747" t="str">
        <f t="shared" si="82"/>
        <v xml:space="preserve"> </v>
      </c>
      <c r="BM110" s="4">
        <f t="shared" si="83"/>
        <v>1.07</v>
      </c>
      <c r="BN110" s="747">
        <f t="shared" si="84"/>
        <v>0</v>
      </c>
      <c r="BO110" s="4" t="str">
        <f t="shared" si="85"/>
        <v xml:space="preserve"> </v>
      </c>
      <c r="BP110" s="747" t="str">
        <f t="shared" si="86"/>
        <v xml:space="preserve"> </v>
      </c>
      <c r="BQ110" s="4" t="str">
        <f t="shared" si="87"/>
        <v xml:space="preserve"> </v>
      </c>
      <c r="BR110" s="747" t="str">
        <f t="shared" si="88"/>
        <v xml:space="preserve"> </v>
      </c>
      <c r="BS110" s="133"/>
      <c r="BT110" s="133"/>
      <c r="BU110" s="389"/>
      <c r="BV110" s="389"/>
      <c r="BW110" s="389"/>
      <c r="BX110" s="389"/>
      <c r="BY110" s="389"/>
      <c r="BZ110" s="389"/>
      <c r="CA110" s="389"/>
      <c r="CB110" s="389"/>
      <c r="CC110" s="163">
        <f t="shared" si="89"/>
        <v>0</v>
      </c>
      <c r="CD110" s="389"/>
      <c r="CE110" s="725"/>
      <c r="CF110" s="389"/>
      <c r="CG110" s="389"/>
      <c r="CH110" s="389"/>
      <c r="CI110" s="389"/>
      <c r="CJ110" s="389"/>
      <c r="CK110" s="389"/>
      <c r="CL110" s="389"/>
      <c r="CM110" s="389"/>
      <c r="CN110" s="389"/>
      <c r="CO110" s="389"/>
      <c r="CP110" s="389"/>
      <c r="CQ110" s="389"/>
      <c r="CR110" s="389"/>
      <c r="CS110" s="389"/>
      <c r="CT110" s="389"/>
      <c r="CU110" s="389"/>
      <c r="CV110" s="389"/>
      <c r="CW110" s="389"/>
      <c r="CX110" s="389"/>
      <c r="CY110" s="389"/>
      <c r="CZ110" s="389"/>
      <c r="DA110" s="389"/>
      <c r="DB110" s="725"/>
      <c r="DC110" s="725"/>
      <c r="DD110" s="725"/>
      <c r="DE110" s="725"/>
      <c r="DF110" s="725"/>
      <c r="DG110" s="725"/>
      <c r="DH110" s="725"/>
      <c r="DI110" s="725"/>
      <c r="DJ110" s="725"/>
      <c r="DK110" s="725"/>
      <c r="DL110" s="725"/>
      <c r="DM110" s="725"/>
      <c r="DN110" s="725"/>
      <c r="DO110" s="725"/>
      <c r="DP110" s="725"/>
      <c r="DQ110" s="725"/>
      <c r="DR110" s="725"/>
      <c r="DS110" s="725"/>
      <c r="DT110" s="725"/>
      <c r="DU110" s="725"/>
      <c r="DV110" s="725"/>
      <c r="DW110" s="725"/>
      <c r="DX110" s="725"/>
      <c r="DY110" s="725"/>
      <c r="DZ110" s="725"/>
      <c r="EA110" s="725"/>
      <c r="EB110" s="725"/>
      <c r="EC110" s="725"/>
      <c r="ED110" s="725"/>
      <c r="EE110" s="725"/>
      <c r="EF110" s="725"/>
      <c r="EG110" s="725"/>
      <c r="EH110" s="725"/>
      <c r="EI110" s="725"/>
      <c r="EJ110" s="725"/>
      <c r="EK110" s="725"/>
      <c r="EL110" s="725"/>
      <c r="EM110" s="725"/>
      <c r="EN110" s="725"/>
      <c r="EO110" s="725"/>
      <c r="EP110" s="725"/>
      <c r="EQ110" s="725"/>
      <c r="ER110" s="725"/>
      <c r="ES110" s="725"/>
      <c r="ET110" s="725"/>
      <c r="EU110" s="725"/>
      <c r="EV110" s="725"/>
      <c r="EW110" s="725"/>
      <c r="EX110" s="725"/>
      <c r="EY110" s="725"/>
      <c r="EZ110" s="725"/>
      <c r="FA110" s="725"/>
      <c r="FB110" s="725"/>
      <c r="FC110" s="725"/>
      <c r="FD110" s="725"/>
      <c r="FE110" s="725"/>
      <c r="FF110" s="725"/>
      <c r="FG110" s="725"/>
      <c r="FH110" s="725"/>
      <c r="FI110" s="725"/>
      <c r="FJ110" s="725"/>
      <c r="FK110" s="725"/>
      <c r="FL110" s="725"/>
      <c r="FM110" s="725"/>
      <c r="FN110" s="725"/>
      <c r="FO110" s="725"/>
      <c r="FP110" s="725"/>
      <c r="FQ110" s="725"/>
      <c r="FR110" s="725"/>
      <c r="FS110" s="725"/>
      <c r="FT110" s="725"/>
      <c r="FU110" s="725"/>
      <c r="FV110" s="725"/>
      <c r="FW110" s="725"/>
      <c r="FX110" s="725"/>
      <c r="FY110" s="660" t="s">
        <v>428</v>
      </c>
      <c r="FZ110" s="661">
        <v>61</v>
      </c>
      <c r="GA110" s="661">
        <v>30289527</v>
      </c>
      <c r="GB110" s="661">
        <v>57</v>
      </c>
      <c r="GC110" s="661" t="s">
        <v>801</v>
      </c>
      <c r="GD110" s="661">
        <v>20</v>
      </c>
      <c r="GE110" s="661">
        <v>1980</v>
      </c>
      <c r="GF110" s="661">
        <v>2</v>
      </c>
      <c r="GG110" s="661" t="s">
        <v>148</v>
      </c>
      <c r="GH110" s="661">
        <v>1</v>
      </c>
      <c r="GI110" s="661">
        <v>2</v>
      </c>
      <c r="GJ110" s="661" t="s">
        <v>148</v>
      </c>
      <c r="GK110" s="661">
        <v>1</v>
      </c>
      <c r="GL110" s="661" t="s">
        <v>781</v>
      </c>
      <c r="GM110" s="661" t="s">
        <v>782</v>
      </c>
      <c r="GN110" s="661">
        <v>66</v>
      </c>
      <c r="GO110" s="661" t="s">
        <v>783</v>
      </c>
      <c r="GP110" s="661">
        <v>0</v>
      </c>
      <c r="GQ110" s="661">
        <v>0</v>
      </c>
      <c r="GR110" s="661">
        <v>4</v>
      </c>
      <c r="GS110" s="661">
        <v>2</v>
      </c>
      <c r="GT110" s="661">
        <v>2</v>
      </c>
      <c r="GU110" s="661" t="s">
        <v>783</v>
      </c>
      <c r="GV110" s="661" t="s">
        <v>783</v>
      </c>
      <c r="GW110" s="661" t="s">
        <v>783</v>
      </c>
      <c r="GX110" s="661" t="s">
        <v>783</v>
      </c>
      <c r="GY110" s="661" t="s">
        <v>783</v>
      </c>
      <c r="GZ110" s="661">
        <v>1649</v>
      </c>
      <c r="HA110" s="661">
        <v>3.26</v>
      </c>
      <c r="HB110" s="661">
        <v>5</v>
      </c>
      <c r="HC110" s="661" t="s">
        <v>783</v>
      </c>
      <c r="HD110" s="661" t="s">
        <v>782</v>
      </c>
      <c r="HE110" s="661">
        <v>15</v>
      </c>
      <c r="HF110" s="661" t="s">
        <v>783</v>
      </c>
      <c r="HG110" s="661">
        <v>0</v>
      </c>
      <c r="HH110" s="661" t="s">
        <v>783</v>
      </c>
      <c r="HI110" s="661">
        <v>0</v>
      </c>
      <c r="HJ110" s="661">
        <v>1</v>
      </c>
      <c r="HK110" s="661">
        <v>45</v>
      </c>
      <c r="HL110" s="661" t="s">
        <v>784</v>
      </c>
      <c r="HM110" s="661" t="s">
        <v>785</v>
      </c>
      <c r="HN110" s="661" t="s">
        <v>783</v>
      </c>
      <c r="HO110" s="661" t="s">
        <v>783</v>
      </c>
      <c r="HP110" s="661" t="s">
        <v>783</v>
      </c>
      <c r="HQ110" s="661" t="s">
        <v>783</v>
      </c>
      <c r="HR110" s="661" t="s">
        <v>783</v>
      </c>
      <c r="HS110" s="661">
        <v>3980158</v>
      </c>
      <c r="HT110" s="661" t="s">
        <v>783</v>
      </c>
      <c r="HU110" s="661" t="s">
        <v>786</v>
      </c>
      <c r="HV110" s="661" t="s">
        <v>787</v>
      </c>
      <c r="HW110" s="661">
        <v>4</v>
      </c>
      <c r="HX110" s="661">
        <v>2014</v>
      </c>
      <c r="HY110" s="661">
        <v>63</v>
      </c>
      <c r="HZ110" s="661">
        <v>0</v>
      </c>
      <c r="IA110" s="661">
        <v>17213</v>
      </c>
      <c r="IB110" s="662">
        <v>41697.500081018516</v>
      </c>
      <c r="IC110" s="661" t="s">
        <v>788</v>
      </c>
      <c r="ID110" s="661">
        <v>3975680</v>
      </c>
      <c r="IE110" s="661">
        <v>2014</v>
      </c>
      <c r="IF110" s="661">
        <v>1712</v>
      </c>
      <c r="IG110" s="661" t="s">
        <v>783</v>
      </c>
      <c r="IH110" s="661" t="s">
        <v>783</v>
      </c>
      <c r="II110" s="661" t="s">
        <v>783</v>
      </c>
      <c r="IJ110" s="661" t="s">
        <v>783</v>
      </c>
      <c r="IK110" s="661" t="s">
        <v>783</v>
      </c>
      <c r="IL110" s="661" t="s">
        <v>783</v>
      </c>
      <c r="IM110" s="661" t="s">
        <v>783</v>
      </c>
      <c r="IN110" s="661" t="s">
        <v>783</v>
      </c>
      <c r="IO110" s="661" t="s">
        <v>783</v>
      </c>
      <c r="IP110" s="661">
        <v>1649</v>
      </c>
      <c r="IQ110" s="662">
        <v>37477.354571759257</v>
      </c>
      <c r="IR110" s="661">
        <v>2</v>
      </c>
      <c r="IS110" s="661" t="s">
        <v>793</v>
      </c>
      <c r="IT110" s="661">
        <v>2</v>
      </c>
      <c r="IU110" s="663">
        <v>41275</v>
      </c>
      <c r="IV110" s="661" t="s">
        <v>783</v>
      </c>
      <c r="IW110" s="661" t="s">
        <v>783</v>
      </c>
      <c r="IX110" s="661" t="s">
        <v>783</v>
      </c>
      <c r="IY110" s="661" t="s">
        <v>781</v>
      </c>
      <c r="IZ110" s="661">
        <v>45</v>
      </c>
      <c r="JA110" s="661" t="s">
        <v>789</v>
      </c>
      <c r="JB110" s="661" t="s">
        <v>783</v>
      </c>
      <c r="JC110" s="661" t="s">
        <v>783</v>
      </c>
      <c r="JD110" s="661" t="s">
        <v>783</v>
      </c>
      <c r="JE110" s="661">
        <v>329452</v>
      </c>
      <c r="JF110" s="661" t="s">
        <v>783</v>
      </c>
      <c r="JG110" s="661" t="s">
        <v>783</v>
      </c>
      <c r="JH110" s="661" t="s">
        <v>802</v>
      </c>
      <c r="JI110" s="661">
        <v>57</v>
      </c>
      <c r="JJ110" s="661" t="s">
        <v>783</v>
      </c>
      <c r="JK110" s="661" t="s">
        <v>783</v>
      </c>
      <c r="JL110" s="661" t="s">
        <v>783</v>
      </c>
      <c r="JM110" s="661" t="s">
        <v>790</v>
      </c>
      <c r="JN110" s="661">
        <v>4</v>
      </c>
      <c r="JO110" s="661">
        <v>4</v>
      </c>
      <c r="JP110" s="661" t="s">
        <v>783</v>
      </c>
      <c r="JQ110" s="661">
        <v>10711928</v>
      </c>
      <c r="JR110" s="661">
        <v>2011</v>
      </c>
      <c r="JS110" s="661">
        <v>3</v>
      </c>
      <c r="JT110" s="661" t="s">
        <v>783</v>
      </c>
      <c r="JU110" s="661" t="s">
        <v>783</v>
      </c>
      <c r="JV110" s="661" t="s">
        <v>912</v>
      </c>
      <c r="JW110" s="664">
        <v>17134.387939</v>
      </c>
      <c r="JX110">
        <f>SUM(JW108:JW110)</f>
        <v>20743.049427999998</v>
      </c>
      <c r="JY110" s="371">
        <v>3.5317160104166665</v>
      </c>
    </row>
    <row r="111" spans="1:286" ht="16" thickBot="1">
      <c r="A111" s="1507" t="s">
        <v>5</v>
      </c>
      <c r="B111" s="79">
        <f t="shared" si="52"/>
        <v>1</v>
      </c>
      <c r="C111" s="871" t="s">
        <v>30</v>
      </c>
      <c r="D111" s="489" t="s">
        <v>157</v>
      </c>
      <c r="E111" s="1129" t="s">
        <v>211</v>
      </c>
      <c r="F111" s="888">
        <v>0.54</v>
      </c>
      <c r="G111" s="120">
        <f t="shared" si="90"/>
        <v>82.14</v>
      </c>
      <c r="H111" s="46"/>
      <c r="I111" s="33">
        <v>0.54</v>
      </c>
      <c r="J111" s="29"/>
      <c r="K111" s="18" t="s">
        <v>36</v>
      </c>
      <c r="L111" s="5"/>
      <c r="M111" s="170">
        <v>2</v>
      </c>
      <c r="N111" s="71">
        <v>2</v>
      </c>
      <c r="O111" s="739">
        <v>2</v>
      </c>
      <c r="P111" s="1107">
        <f t="shared" si="95"/>
        <v>6</v>
      </c>
      <c r="Q111" s="1108">
        <f t="shared" si="96"/>
        <v>8</v>
      </c>
      <c r="R111" s="46"/>
      <c r="S111" s="547">
        <f>I111</f>
        <v>0.54</v>
      </c>
      <c r="T111" s="25"/>
      <c r="U111" s="219">
        <f t="shared" si="97"/>
        <v>40500</v>
      </c>
      <c r="V111" s="219" t="s">
        <v>642</v>
      </c>
      <c r="W111" s="1042">
        <f t="shared" si="91"/>
        <v>40500</v>
      </c>
      <c r="X111" s="537">
        <f t="shared" si="92"/>
        <v>20427.840000000004</v>
      </c>
      <c r="Y111" s="538">
        <f t="shared" si="53"/>
        <v>500</v>
      </c>
      <c r="Z111" s="1090">
        <v>0</v>
      </c>
      <c r="AA111" s="1475">
        <f t="shared" si="93"/>
        <v>5616244.9976444431</v>
      </c>
      <c r="AB111" s="1098"/>
      <c r="AC111" s="600">
        <v>6</v>
      </c>
      <c r="AD111" s="1056">
        <f t="shared" si="55"/>
        <v>10707.840000000002</v>
      </c>
      <c r="AE111" s="1063">
        <v>0.25</v>
      </c>
      <c r="AF111" s="747">
        <f t="shared" si="56"/>
        <v>9720</v>
      </c>
      <c r="AG111" s="600"/>
      <c r="AH111" s="1056">
        <f t="shared" si="57"/>
        <v>0</v>
      </c>
      <c r="AI111" s="1070"/>
      <c r="AJ111" s="747">
        <f t="shared" si="58"/>
        <v>0</v>
      </c>
      <c r="AK111" s="1051"/>
      <c r="AL111" s="270">
        <v>0</v>
      </c>
      <c r="AM111" s="902">
        <v>2020</v>
      </c>
      <c r="AN111" s="902">
        <f>AM111+10</f>
        <v>2030</v>
      </c>
      <c r="AO111" s="18" t="str">
        <f t="shared" si="59"/>
        <v xml:space="preserve"> </v>
      </c>
      <c r="AP111" s="747" t="str">
        <f t="shared" si="60"/>
        <v xml:space="preserve"> </v>
      </c>
      <c r="AQ111" s="4" t="str">
        <f t="shared" si="61"/>
        <v xml:space="preserve"> </v>
      </c>
      <c r="AR111" s="747" t="str">
        <f t="shared" si="62"/>
        <v xml:space="preserve"> </v>
      </c>
      <c r="AS111" s="4" t="str">
        <f t="shared" si="63"/>
        <v xml:space="preserve"> </v>
      </c>
      <c r="AT111" s="747" t="str">
        <f t="shared" si="64"/>
        <v xml:space="preserve"> </v>
      </c>
      <c r="AU111" s="4" t="str">
        <f t="shared" si="65"/>
        <v xml:space="preserve"> </v>
      </c>
      <c r="AV111" s="747" t="str">
        <f t="shared" si="66"/>
        <v xml:space="preserve"> </v>
      </c>
      <c r="AW111" s="4" t="str">
        <f t="shared" si="67"/>
        <v xml:space="preserve"> </v>
      </c>
      <c r="AX111" s="747" t="str">
        <f t="shared" si="68"/>
        <v xml:space="preserve"> </v>
      </c>
      <c r="AY111" s="4" t="str">
        <f t="shared" si="69"/>
        <v xml:space="preserve"> </v>
      </c>
      <c r="AZ111" s="747" t="str">
        <f t="shared" si="70"/>
        <v xml:space="preserve"> </v>
      </c>
      <c r="BA111" s="4" t="str">
        <f t="shared" si="71"/>
        <v xml:space="preserve"> </v>
      </c>
      <c r="BB111" s="747" t="str">
        <f t="shared" si="72"/>
        <v xml:space="preserve"> </v>
      </c>
      <c r="BC111" s="4" t="str">
        <f t="shared" si="73"/>
        <v xml:space="preserve"> </v>
      </c>
      <c r="BD111" s="747" t="str">
        <f t="shared" si="74"/>
        <v xml:space="preserve"> </v>
      </c>
      <c r="BE111" s="4" t="str">
        <f t="shared" si="75"/>
        <v xml:space="preserve"> </v>
      </c>
      <c r="BF111" s="747" t="str">
        <f t="shared" si="76"/>
        <v xml:space="preserve"> </v>
      </c>
      <c r="BG111" s="4" t="str">
        <f t="shared" si="77"/>
        <v xml:space="preserve"> </v>
      </c>
      <c r="BH111" s="747" t="str">
        <f t="shared" si="78"/>
        <v xml:space="preserve"> </v>
      </c>
      <c r="BI111" s="4" t="str">
        <f t="shared" si="79"/>
        <v xml:space="preserve"> </v>
      </c>
      <c r="BJ111" s="747" t="str">
        <f t="shared" si="80"/>
        <v xml:space="preserve"> </v>
      </c>
      <c r="BK111" s="4" t="str">
        <f t="shared" si="81"/>
        <v xml:space="preserve"> </v>
      </c>
      <c r="BL111" s="747" t="str">
        <f t="shared" si="82"/>
        <v xml:space="preserve"> </v>
      </c>
      <c r="BM111" s="4">
        <f t="shared" si="83"/>
        <v>0.54</v>
      </c>
      <c r="BN111" s="747">
        <f t="shared" si="84"/>
        <v>0</v>
      </c>
      <c r="BO111" s="4" t="str">
        <f t="shared" si="85"/>
        <v xml:space="preserve"> </v>
      </c>
      <c r="BP111" s="747" t="str">
        <f t="shared" si="86"/>
        <v xml:space="preserve"> </v>
      </c>
      <c r="BQ111" s="4" t="str">
        <f t="shared" si="87"/>
        <v xml:space="preserve"> </v>
      </c>
      <c r="BR111" s="747" t="str">
        <f t="shared" si="88"/>
        <v xml:space="preserve"> </v>
      </c>
      <c r="BS111" s="133" t="s">
        <v>627</v>
      </c>
      <c r="BT111" s="133"/>
      <c r="BU111" s="389"/>
      <c r="BV111" s="389"/>
      <c r="BW111" s="389"/>
      <c r="BX111" s="389"/>
      <c r="BY111" s="389"/>
      <c r="BZ111" s="725"/>
      <c r="CA111" s="389"/>
      <c r="CB111" s="389"/>
      <c r="CC111" s="163">
        <f t="shared" si="89"/>
        <v>0</v>
      </c>
      <c r="CD111" s="389"/>
      <c r="CE111" s="389"/>
      <c r="CF111" s="389"/>
      <c r="CG111" s="389"/>
      <c r="CH111" s="389"/>
      <c r="CI111" s="389"/>
      <c r="CJ111" s="389"/>
      <c r="CK111" s="389"/>
      <c r="CL111" s="389"/>
      <c r="CM111" s="389"/>
      <c r="CN111" s="389"/>
      <c r="CO111" s="389"/>
      <c r="CP111" s="389"/>
      <c r="CQ111" s="389"/>
      <c r="CR111" s="389"/>
      <c r="CS111" s="389"/>
      <c r="CT111" s="389"/>
      <c r="CU111" s="389"/>
      <c r="CV111" s="389"/>
      <c r="CW111" s="389"/>
      <c r="CX111" s="389"/>
      <c r="CY111" s="389"/>
      <c r="CZ111" s="389"/>
      <c r="DA111" s="389"/>
      <c r="DB111" s="389"/>
      <c r="DC111" s="389"/>
      <c r="DD111" s="389"/>
      <c r="DE111" s="389"/>
      <c r="DF111" s="389"/>
      <c r="DG111" s="389"/>
      <c r="DH111" s="389"/>
      <c r="DI111" s="389"/>
      <c r="DJ111" s="389"/>
      <c r="DK111" s="389"/>
      <c r="DL111" s="389"/>
      <c r="DM111" s="389"/>
      <c r="DN111" s="389"/>
      <c r="DO111" s="389"/>
      <c r="DP111" s="389"/>
      <c r="DQ111" s="389"/>
      <c r="DR111" s="389"/>
      <c r="DS111" s="389"/>
      <c r="DT111" s="389"/>
      <c r="DU111" s="389"/>
      <c r="DV111" s="389"/>
      <c r="DW111" s="389"/>
      <c r="DX111" s="389"/>
      <c r="DY111" s="389"/>
      <c r="DZ111" s="389"/>
      <c r="EA111" s="389"/>
      <c r="EB111" s="389"/>
      <c r="EC111" s="389"/>
      <c r="ED111" s="389"/>
      <c r="EE111" s="389"/>
      <c r="EF111" s="389"/>
      <c r="EG111" s="389"/>
      <c r="EH111" s="389"/>
      <c r="EI111" s="389"/>
      <c r="EJ111" s="389"/>
      <c r="EK111" s="389"/>
      <c r="EL111" s="389"/>
      <c r="EM111" s="389"/>
      <c r="EN111" s="389"/>
      <c r="EO111" s="389"/>
      <c r="EP111" s="389"/>
      <c r="EQ111" s="389"/>
      <c r="ER111" s="389"/>
      <c r="ES111" s="389"/>
      <c r="ET111" s="389"/>
      <c r="EU111" s="389"/>
      <c r="EV111" s="389"/>
      <c r="EW111" s="389"/>
      <c r="EX111" s="389"/>
      <c r="EY111" s="389"/>
      <c r="EZ111" s="389"/>
      <c r="FA111" s="389"/>
      <c r="FB111" s="389"/>
      <c r="FC111" s="389"/>
      <c r="FD111" s="389"/>
      <c r="FE111" s="389"/>
      <c r="FF111" s="389"/>
      <c r="FG111" s="389"/>
      <c r="FH111" s="389"/>
      <c r="FI111" s="389"/>
      <c r="FJ111" s="389"/>
      <c r="FK111" s="389"/>
      <c r="FL111" s="389"/>
      <c r="FM111" s="389"/>
      <c r="FN111" s="389"/>
      <c r="FO111" s="389"/>
      <c r="FP111" s="389"/>
      <c r="FQ111" s="389"/>
      <c r="FR111" s="389"/>
      <c r="FS111" s="389"/>
      <c r="FT111" s="389"/>
      <c r="FU111" s="389"/>
      <c r="FV111" s="389"/>
      <c r="FW111" s="389"/>
      <c r="FX111" s="389"/>
      <c r="FY111" s="625" t="s">
        <v>365</v>
      </c>
      <c r="FZ111" s="626">
        <v>151</v>
      </c>
      <c r="GA111" s="626">
        <v>10315237</v>
      </c>
      <c r="GB111" s="626" t="s">
        <v>783</v>
      </c>
      <c r="GC111" s="626"/>
      <c r="GD111" s="626" t="s">
        <v>783</v>
      </c>
      <c r="GE111" s="626" t="s">
        <v>783</v>
      </c>
      <c r="GF111" s="626" t="s">
        <v>783</v>
      </c>
      <c r="GG111" s="626"/>
      <c r="GH111" s="626" t="s">
        <v>783</v>
      </c>
      <c r="GI111" s="626" t="s">
        <v>783</v>
      </c>
      <c r="GJ111" s="626"/>
      <c r="GK111" s="626" t="s">
        <v>783</v>
      </c>
      <c r="GL111" s="626" t="s">
        <v>781</v>
      </c>
      <c r="GM111" s="626" t="s">
        <v>783</v>
      </c>
      <c r="GN111" s="626" t="s">
        <v>783</v>
      </c>
      <c r="GO111" s="626" t="s">
        <v>783</v>
      </c>
      <c r="GP111" s="626" t="s">
        <v>783</v>
      </c>
      <c r="GQ111" s="626" t="s">
        <v>783</v>
      </c>
      <c r="GR111" s="626" t="s">
        <v>783</v>
      </c>
      <c r="GS111" s="626" t="s">
        <v>783</v>
      </c>
      <c r="GT111" s="626" t="s">
        <v>783</v>
      </c>
      <c r="GU111" s="626" t="s">
        <v>783</v>
      </c>
      <c r="GV111" s="626" t="s">
        <v>783</v>
      </c>
      <c r="GW111" s="626" t="s">
        <v>783</v>
      </c>
      <c r="GX111" s="626" t="s">
        <v>783</v>
      </c>
      <c r="GY111" s="626" t="s">
        <v>783</v>
      </c>
      <c r="GZ111" s="626">
        <v>1649</v>
      </c>
      <c r="HA111" s="626">
        <v>0</v>
      </c>
      <c r="HB111" s="626">
        <v>9</v>
      </c>
      <c r="HC111" s="626" t="s">
        <v>783</v>
      </c>
      <c r="HD111" s="626" t="s">
        <v>783</v>
      </c>
      <c r="HE111" s="626" t="s">
        <v>783</v>
      </c>
      <c r="HF111" s="626" t="s">
        <v>783</v>
      </c>
      <c r="HG111" s="626" t="s">
        <v>783</v>
      </c>
      <c r="HH111" s="626" t="s">
        <v>783</v>
      </c>
      <c r="HI111" s="626" t="s">
        <v>783</v>
      </c>
      <c r="HJ111" s="626" t="s">
        <v>783</v>
      </c>
      <c r="HK111" s="626" t="s">
        <v>783</v>
      </c>
      <c r="HL111" s="626" t="s">
        <v>783</v>
      </c>
      <c r="HM111" s="626" t="s">
        <v>783</v>
      </c>
      <c r="HN111" s="626" t="s">
        <v>783</v>
      </c>
      <c r="HO111" s="626" t="s">
        <v>783</v>
      </c>
      <c r="HP111" s="626" t="s">
        <v>783</v>
      </c>
      <c r="HQ111" s="626" t="s">
        <v>783</v>
      </c>
      <c r="HR111" s="626" t="s">
        <v>783</v>
      </c>
      <c r="HS111" s="626">
        <v>3979003</v>
      </c>
      <c r="HT111" s="626" t="s">
        <v>783</v>
      </c>
      <c r="HU111" s="626" t="s">
        <v>786</v>
      </c>
      <c r="HV111" s="626" t="s">
        <v>787</v>
      </c>
      <c r="HW111" s="626">
        <v>4</v>
      </c>
      <c r="HX111" s="626">
        <v>2006</v>
      </c>
      <c r="HY111" s="626">
        <v>63</v>
      </c>
      <c r="HZ111" s="626">
        <v>0</v>
      </c>
      <c r="IA111" s="626">
        <v>264</v>
      </c>
      <c r="IB111" s="627">
        <v>38560.614988425928</v>
      </c>
      <c r="IC111" s="626" t="s">
        <v>788</v>
      </c>
      <c r="ID111" s="626">
        <v>3974525</v>
      </c>
      <c r="IE111" s="626" t="s">
        <v>783</v>
      </c>
      <c r="IF111" s="626">
        <v>1712</v>
      </c>
      <c r="IG111" s="626" t="s">
        <v>783</v>
      </c>
      <c r="IH111" s="626" t="s">
        <v>783</v>
      </c>
      <c r="II111" s="626" t="s">
        <v>783</v>
      </c>
      <c r="IJ111" s="626" t="s">
        <v>783</v>
      </c>
      <c r="IK111" s="626" t="s">
        <v>783</v>
      </c>
      <c r="IL111" s="626" t="s">
        <v>783</v>
      </c>
      <c r="IM111" s="626" t="s">
        <v>783</v>
      </c>
      <c r="IN111" s="626" t="s">
        <v>783</v>
      </c>
      <c r="IO111" s="626" t="s">
        <v>783</v>
      </c>
      <c r="IP111" s="626">
        <v>2108</v>
      </c>
      <c r="IQ111" s="627">
        <v>37477.341331018521</v>
      </c>
      <c r="IR111" s="626" t="s">
        <v>783</v>
      </c>
      <c r="IS111" s="626" t="s">
        <v>783</v>
      </c>
      <c r="IT111" s="626" t="s">
        <v>783</v>
      </c>
      <c r="IU111" s="626" t="s">
        <v>783</v>
      </c>
      <c r="IV111" s="626" t="s">
        <v>783</v>
      </c>
      <c r="IW111" s="626" t="s">
        <v>783</v>
      </c>
      <c r="IX111" s="626" t="s">
        <v>783</v>
      </c>
      <c r="IY111" s="626" t="s">
        <v>781</v>
      </c>
      <c r="IZ111" s="626" t="s">
        <v>783</v>
      </c>
      <c r="JA111" s="626" t="s">
        <v>783</v>
      </c>
      <c r="JB111" s="626" t="s">
        <v>783</v>
      </c>
      <c r="JC111" s="626" t="s">
        <v>783</v>
      </c>
      <c r="JD111" s="626" t="s">
        <v>783</v>
      </c>
      <c r="JE111" s="626">
        <v>329450</v>
      </c>
      <c r="JF111" s="626" t="s">
        <v>783</v>
      </c>
      <c r="JG111" s="626" t="s">
        <v>783</v>
      </c>
      <c r="JH111" s="626" t="s">
        <v>783</v>
      </c>
      <c r="JI111" s="626" t="s">
        <v>783</v>
      </c>
      <c r="JJ111" s="626" t="s">
        <v>783</v>
      </c>
      <c r="JK111" s="626" t="s">
        <v>783</v>
      </c>
      <c r="JL111" s="626" t="s">
        <v>783</v>
      </c>
      <c r="JM111" s="626" t="s">
        <v>783</v>
      </c>
      <c r="JN111" s="626">
        <v>4</v>
      </c>
      <c r="JO111" s="626" t="s">
        <v>783</v>
      </c>
      <c r="JP111" s="626" t="s">
        <v>783</v>
      </c>
      <c r="JQ111" s="626" t="s">
        <v>783</v>
      </c>
      <c r="JR111" s="626" t="s">
        <v>783</v>
      </c>
      <c r="JS111" s="626" t="s">
        <v>783</v>
      </c>
      <c r="JT111" s="626" t="s">
        <v>783</v>
      </c>
      <c r="JU111" s="626" t="s">
        <v>783</v>
      </c>
      <c r="JV111" s="626" t="s">
        <v>913</v>
      </c>
      <c r="JW111" s="628">
        <v>266.252568</v>
      </c>
      <c r="JY111" s="371"/>
      <c r="JZ111" s="1492"/>
    </row>
    <row r="112" spans="1:286" ht="16" thickBot="1">
      <c r="A112" s="1507" t="s">
        <v>5</v>
      </c>
      <c r="B112" s="79">
        <f t="shared" si="52"/>
        <v>1</v>
      </c>
      <c r="C112" s="871" t="s">
        <v>40</v>
      </c>
      <c r="D112" s="489" t="s">
        <v>141</v>
      </c>
      <c r="E112" s="1129" t="s">
        <v>32</v>
      </c>
      <c r="F112" s="888">
        <v>0.27</v>
      </c>
      <c r="G112" s="120">
        <f t="shared" si="90"/>
        <v>82.41</v>
      </c>
      <c r="H112" s="46"/>
      <c r="I112" s="33">
        <v>0.27</v>
      </c>
      <c r="J112" s="29"/>
      <c r="K112" s="18"/>
      <c r="L112" s="5"/>
      <c r="M112" s="170">
        <v>1</v>
      </c>
      <c r="N112" s="71">
        <v>3</v>
      </c>
      <c r="O112" s="739">
        <v>3</v>
      </c>
      <c r="P112" s="1107">
        <f t="shared" si="95"/>
        <v>7</v>
      </c>
      <c r="Q112" s="1108">
        <f t="shared" si="96"/>
        <v>9</v>
      </c>
      <c r="R112" s="51"/>
      <c r="S112" s="547">
        <f>I112</f>
        <v>0.27</v>
      </c>
      <c r="T112" s="25"/>
      <c r="U112" s="219">
        <f t="shared" si="97"/>
        <v>20250</v>
      </c>
      <c r="V112" s="219" t="s">
        <v>642</v>
      </c>
      <c r="W112" s="1042">
        <f t="shared" si="91"/>
        <v>20250</v>
      </c>
      <c r="X112" s="537">
        <f t="shared" si="92"/>
        <v>7536.9600000000009</v>
      </c>
      <c r="Y112" s="538">
        <f t="shared" si="53"/>
        <v>500</v>
      </c>
      <c r="Z112" s="1090">
        <v>0</v>
      </c>
      <c r="AA112" s="1475">
        <f t="shared" si="93"/>
        <v>5616244.9976444431</v>
      </c>
      <c r="AB112" s="1098"/>
      <c r="AC112" s="600">
        <v>3</v>
      </c>
      <c r="AD112" s="1056">
        <f t="shared" si="55"/>
        <v>2676.9600000000005</v>
      </c>
      <c r="AE112" s="1063">
        <v>0.25</v>
      </c>
      <c r="AF112" s="747">
        <f t="shared" si="56"/>
        <v>4860</v>
      </c>
      <c r="AG112" s="600"/>
      <c r="AH112" s="1056">
        <f t="shared" si="57"/>
        <v>0</v>
      </c>
      <c r="AI112" s="1070"/>
      <c r="AJ112" s="747">
        <f t="shared" si="58"/>
        <v>0</v>
      </c>
      <c r="AK112" s="1051"/>
      <c r="AL112" s="270">
        <v>0</v>
      </c>
      <c r="AM112" s="902">
        <v>2021</v>
      </c>
      <c r="AN112" s="902">
        <v>2030</v>
      </c>
      <c r="AO112" s="18" t="str">
        <f t="shared" si="59"/>
        <v xml:space="preserve"> </v>
      </c>
      <c r="AP112" s="747" t="str">
        <f t="shared" si="60"/>
        <v xml:space="preserve"> </v>
      </c>
      <c r="AQ112" s="4" t="str">
        <f t="shared" si="61"/>
        <v xml:space="preserve"> </v>
      </c>
      <c r="AR112" s="747" t="str">
        <f t="shared" si="62"/>
        <v xml:space="preserve"> </v>
      </c>
      <c r="AS112" s="4" t="str">
        <f t="shared" si="63"/>
        <v xml:space="preserve"> </v>
      </c>
      <c r="AT112" s="747" t="str">
        <f t="shared" si="64"/>
        <v xml:space="preserve"> </v>
      </c>
      <c r="AU112" s="4" t="str">
        <f t="shared" si="65"/>
        <v xml:space="preserve"> </v>
      </c>
      <c r="AV112" s="747" t="str">
        <f t="shared" si="66"/>
        <v xml:space="preserve"> </v>
      </c>
      <c r="AW112" s="4" t="str">
        <f t="shared" si="67"/>
        <v xml:space="preserve"> </v>
      </c>
      <c r="AX112" s="747" t="str">
        <f t="shared" si="68"/>
        <v xml:space="preserve"> </v>
      </c>
      <c r="AY112" s="4" t="str">
        <f t="shared" si="69"/>
        <v xml:space="preserve"> </v>
      </c>
      <c r="AZ112" s="747" t="str">
        <f t="shared" si="70"/>
        <v xml:space="preserve"> </v>
      </c>
      <c r="BA112" s="4" t="str">
        <f t="shared" si="71"/>
        <v xml:space="preserve"> </v>
      </c>
      <c r="BB112" s="747" t="str">
        <f t="shared" si="72"/>
        <v xml:space="preserve"> </v>
      </c>
      <c r="BC112" s="4" t="str">
        <f t="shared" si="73"/>
        <v xml:space="preserve"> </v>
      </c>
      <c r="BD112" s="747" t="str">
        <f t="shared" si="74"/>
        <v xml:space="preserve"> </v>
      </c>
      <c r="BE112" s="4" t="str">
        <f t="shared" si="75"/>
        <v xml:space="preserve"> </v>
      </c>
      <c r="BF112" s="747" t="str">
        <f t="shared" si="76"/>
        <v xml:space="preserve"> </v>
      </c>
      <c r="BG112" s="4" t="str">
        <f t="shared" si="77"/>
        <v xml:space="preserve"> </v>
      </c>
      <c r="BH112" s="747" t="str">
        <f t="shared" si="78"/>
        <v xml:space="preserve"> </v>
      </c>
      <c r="BI112" s="4" t="str">
        <f t="shared" si="79"/>
        <v xml:space="preserve"> </v>
      </c>
      <c r="BJ112" s="747" t="str">
        <f t="shared" si="80"/>
        <v xml:space="preserve"> </v>
      </c>
      <c r="BK112" s="4" t="str">
        <f t="shared" si="81"/>
        <v xml:space="preserve"> </v>
      </c>
      <c r="BL112" s="747" t="str">
        <f t="shared" si="82"/>
        <v xml:space="preserve"> </v>
      </c>
      <c r="BM112" s="4">
        <f t="shared" si="83"/>
        <v>0.27</v>
      </c>
      <c r="BN112" s="747">
        <f t="shared" si="84"/>
        <v>0</v>
      </c>
      <c r="BO112" s="4" t="str">
        <f t="shared" si="85"/>
        <v xml:space="preserve"> </v>
      </c>
      <c r="BP112" s="747" t="str">
        <f t="shared" si="86"/>
        <v xml:space="preserve"> </v>
      </c>
      <c r="BQ112" s="4" t="str">
        <f t="shared" si="87"/>
        <v xml:space="preserve"> </v>
      </c>
      <c r="BR112" s="747" t="str">
        <f t="shared" si="88"/>
        <v xml:space="preserve"> </v>
      </c>
      <c r="BS112" s="133"/>
      <c r="BT112" s="133"/>
      <c r="BU112" s="389"/>
      <c r="BV112" s="389"/>
      <c r="BW112" s="389"/>
      <c r="BX112" s="389"/>
      <c r="BY112" s="389"/>
      <c r="BZ112" s="389"/>
      <c r="CA112" s="389"/>
      <c r="CB112" s="389"/>
      <c r="CC112" s="163">
        <f t="shared" si="89"/>
        <v>0</v>
      </c>
      <c r="CD112" s="389"/>
      <c r="CE112" s="389"/>
      <c r="CF112" s="389"/>
      <c r="CG112" s="389"/>
      <c r="CH112" s="389"/>
      <c r="CI112" s="389"/>
      <c r="CJ112" s="389"/>
      <c r="CK112" s="389"/>
      <c r="CL112" s="389"/>
      <c r="CM112" s="389"/>
      <c r="CN112" s="389"/>
      <c r="CO112" s="389"/>
      <c r="CP112" s="389"/>
      <c r="CQ112" s="389"/>
      <c r="CR112" s="389"/>
      <c r="CS112" s="389"/>
      <c r="CT112" s="389"/>
      <c r="CU112" s="389"/>
      <c r="CV112" s="389"/>
      <c r="CW112" s="389"/>
      <c r="CX112" s="389"/>
      <c r="CY112" s="389"/>
      <c r="CZ112" s="389"/>
      <c r="DA112" s="389"/>
      <c r="DB112" s="389"/>
      <c r="DC112" s="389"/>
      <c r="DD112" s="389"/>
      <c r="DE112" s="389"/>
      <c r="DF112" s="389"/>
      <c r="DG112" s="389"/>
      <c r="DH112" s="389"/>
      <c r="DI112" s="389"/>
      <c r="DJ112" s="389"/>
      <c r="DK112" s="389"/>
      <c r="DL112" s="389"/>
      <c r="DM112" s="389"/>
      <c r="DN112" s="389"/>
      <c r="DO112" s="389"/>
      <c r="DP112" s="389"/>
      <c r="DQ112" s="389"/>
      <c r="DR112" s="389"/>
      <c r="DS112" s="389"/>
      <c r="DT112" s="389"/>
      <c r="DU112" s="389"/>
      <c r="DV112" s="389"/>
      <c r="DW112" s="389"/>
      <c r="DX112" s="389"/>
      <c r="DY112" s="389"/>
      <c r="DZ112" s="389"/>
      <c r="EA112" s="389"/>
      <c r="EB112" s="389"/>
      <c r="EC112" s="389"/>
      <c r="ED112" s="389"/>
      <c r="EE112" s="389"/>
      <c r="EF112" s="389"/>
      <c r="EG112" s="389"/>
      <c r="EH112" s="389"/>
      <c r="EI112" s="389"/>
      <c r="EJ112" s="389"/>
      <c r="EK112" s="389"/>
      <c r="EL112" s="389"/>
      <c r="EM112" s="389"/>
      <c r="EN112" s="389"/>
      <c r="EO112" s="389"/>
      <c r="EP112" s="389"/>
      <c r="EQ112" s="389"/>
      <c r="ER112" s="389"/>
      <c r="ES112" s="389"/>
      <c r="ET112" s="389"/>
      <c r="EU112" s="389"/>
      <c r="EV112" s="389"/>
      <c r="EW112" s="389"/>
      <c r="EX112" s="389"/>
      <c r="EY112" s="389"/>
      <c r="EZ112" s="389"/>
      <c r="FA112" s="389"/>
      <c r="FB112" s="389"/>
      <c r="FC112" s="389"/>
      <c r="FD112" s="389"/>
      <c r="FE112" s="389"/>
      <c r="FF112" s="389"/>
      <c r="FG112" s="389"/>
      <c r="FH112" s="389"/>
      <c r="FI112" s="389"/>
      <c r="FJ112" s="389"/>
      <c r="FK112" s="389"/>
      <c r="FL112" s="389"/>
      <c r="FM112" s="389"/>
      <c r="FN112" s="389"/>
      <c r="FO112" s="389"/>
      <c r="FP112" s="389"/>
      <c r="FQ112" s="389"/>
      <c r="FR112" s="389"/>
      <c r="FS112" s="389"/>
      <c r="FT112" s="389"/>
      <c r="FU112" s="389"/>
      <c r="FV112" s="389"/>
      <c r="FW112" s="389"/>
      <c r="FX112" s="389"/>
      <c r="FY112" s="666" t="s">
        <v>460</v>
      </c>
      <c r="FZ112" s="667">
        <v>81</v>
      </c>
      <c r="GA112" s="667">
        <v>30289485</v>
      </c>
      <c r="GB112" s="667" t="s">
        <v>783</v>
      </c>
      <c r="GC112" s="667"/>
      <c r="GD112" s="667" t="s">
        <v>783</v>
      </c>
      <c r="GE112" s="667" t="s">
        <v>783</v>
      </c>
      <c r="GF112" s="667" t="s">
        <v>783</v>
      </c>
      <c r="GG112" s="667"/>
      <c r="GH112" s="667" t="s">
        <v>783</v>
      </c>
      <c r="GI112" s="667" t="s">
        <v>783</v>
      </c>
      <c r="GJ112" s="667"/>
      <c r="GK112" s="667" t="s">
        <v>783</v>
      </c>
      <c r="GL112" s="667" t="s">
        <v>781</v>
      </c>
      <c r="GM112" s="667" t="s">
        <v>783</v>
      </c>
      <c r="GN112" s="667" t="s">
        <v>783</v>
      </c>
      <c r="GO112" s="667" t="s">
        <v>783</v>
      </c>
      <c r="GP112" s="667" t="s">
        <v>783</v>
      </c>
      <c r="GQ112" s="667" t="s">
        <v>783</v>
      </c>
      <c r="GR112" s="667" t="s">
        <v>783</v>
      </c>
      <c r="GS112" s="667" t="s">
        <v>783</v>
      </c>
      <c r="GT112" s="667" t="s">
        <v>783</v>
      </c>
      <c r="GU112" s="667" t="s">
        <v>783</v>
      </c>
      <c r="GV112" s="667" t="s">
        <v>783</v>
      </c>
      <c r="GW112" s="667" t="s">
        <v>783</v>
      </c>
      <c r="GX112" s="667" t="s">
        <v>783</v>
      </c>
      <c r="GY112" s="667" t="s">
        <v>783</v>
      </c>
      <c r="GZ112" s="667">
        <v>1649</v>
      </c>
      <c r="HA112" s="667">
        <v>0</v>
      </c>
      <c r="HB112" s="667">
        <v>9</v>
      </c>
      <c r="HC112" s="667" t="s">
        <v>783</v>
      </c>
      <c r="HD112" s="667" t="s">
        <v>783</v>
      </c>
      <c r="HE112" s="667" t="s">
        <v>783</v>
      </c>
      <c r="HF112" s="667" t="s">
        <v>783</v>
      </c>
      <c r="HG112" s="667" t="s">
        <v>783</v>
      </c>
      <c r="HH112" s="667" t="s">
        <v>783</v>
      </c>
      <c r="HI112" s="667" t="s">
        <v>783</v>
      </c>
      <c r="HJ112" s="667" t="s">
        <v>783</v>
      </c>
      <c r="HK112" s="667" t="s">
        <v>783</v>
      </c>
      <c r="HL112" s="667" t="s">
        <v>783</v>
      </c>
      <c r="HM112" s="667" t="s">
        <v>783</v>
      </c>
      <c r="HN112" s="667" t="s">
        <v>783</v>
      </c>
      <c r="HO112" s="667" t="s">
        <v>783</v>
      </c>
      <c r="HP112" s="667" t="s">
        <v>783</v>
      </c>
      <c r="HQ112" s="667" t="s">
        <v>783</v>
      </c>
      <c r="HR112" s="667" t="s">
        <v>783</v>
      </c>
      <c r="HS112" s="667">
        <v>5074771</v>
      </c>
      <c r="HT112" s="667" t="s">
        <v>783</v>
      </c>
      <c r="HU112" s="667" t="s">
        <v>786</v>
      </c>
      <c r="HV112" s="667" t="s">
        <v>787</v>
      </c>
      <c r="HW112" s="667">
        <v>4</v>
      </c>
      <c r="HX112" s="667">
        <v>2014</v>
      </c>
      <c r="HY112" s="667">
        <v>63</v>
      </c>
      <c r="HZ112" s="667">
        <v>3432</v>
      </c>
      <c r="IA112" s="667">
        <v>3854</v>
      </c>
      <c r="IB112" s="668">
        <v>41697.500081018516</v>
      </c>
      <c r="IC112" s="667" t="s">
        <v>788</v>
      </c>
      <c r="ID112" s="667">
        <v>5074770</v>
      </c>
      <c r="IE112" s="667" t="s">
        <v>783</v>
      </c>
      <c r="IF112" s="667">
        <v>1712</v>
      </c>
      <c r="IG112" s="667" t="s">
        <v>783</v>
      </c>
      <c r="IH112" s="667" t="s">
        <v>783</v>
      </c>
      <c r="II112" s="667" t="s">
        <v>783</v>
      </c>
      <c r="IJ112" s="667" t="s">
        <v>783</v>
      </c>
      <c r="IK112" s="667" t="s">
        <v>783</v>
      </c>
      <c r="IL112" s="667" t="s">
        <v>783</v>
      </c>
      <c r="IM112" s="667" t="s">
        <v>783</v>
      </c>
      <c r="IN112" s="667" t="s">
        <v>783</v>
      </c>
      <c r="IO112" s="667" t="s">
        <v>783</v>
      </c>
      <c r="IP112" s="667">
        <v>2108</v>
      </c>
      <c r="IQ112" s="668">
        <v>38670.58394675926</v>
      </c>
      <c r="IR112" s="667" t="s">
        <v>783</v>
      </c>
      <c r="IS112" s="667" t="s">
        <v>783</v>
      </c>
      <c r="IT112" s="667" t="s">
        <v>783</v>
      </c>
      <c r="IU112" s="667" t="s">
        <v>783</v>
      </c>
      <c r="IV112" s="667" t="s">
        <v>783</v>
      </c>
      <c r="IW112" s="667" t="s">
        <v>783</v>
      </c>
      <c r="IX112" s="667" t="s">
        <v>783</v>
      </c>
      <c r="IY112" s="667" t="s">
        <v>781</v>
      </c>
      <c r="IZ112" s="667" t="s">
        <v>783</v>
      </c>
      <c r="JA112" s="667" t="s">
        <v>783</v>
      </c>
      <c r="JB112" s="667" t="s">
        <v>783</v>
      </c>
      <c r="JC112" s="667" t="s">
        <v>783</v>
      </c>
      <c r="JD112" s="667" t="s">
        <v>783</v>
      </c>
      <c r="JE112" s="667">
        <v>329437</v>
      </c>
      <c r="JF112" s="667" t="s">
        <v>783</v>
      </c>
      <c r="JG112" s="667" t="s">
        <v>783</v>
      </c>
      <c r="JH112" s="667" t="s">
        <v>783</v>
      </c>
      <c r="JI112" s="667" t="s">
        <v>783</v>
      </c>
      <c r="JJ112" s="667" t="s">
        <v>783</v>
      </c>
      <c r="JK112" s="667" t="s">
        <v>783</v>
      </c>
      <c r="JL112" s="667" t="s">
        <v>783</v>
      </c>
      <c r="JM112" s="667" t="s">
        <v>783</v>
      </c>
      <c r="JN112" s="667">
        <v>4</v>
      </c>
      <c r="JO112" s="667" t="s">
        <v>783</v>
      </c>
      <c r="JP112" s="667" t="s">
        <v>783</v>
      </c>
      <c r="JQ112" s="667">
        <v>10711928</v>
      </c>
      <c r="JR112" s="667">
        <v>2011</v>
      </c>
      <c r="JS112" s="667">
        <v>3</v>
      </c>
      <c r="JT112" s="667" t="s">
        <v>783</v>
      </c>
      <c r="JU112" s="667" t="s">
        <v>783</v>
      </c>
      <c r="JV112" s="667" t="s">
        <v>881</v>
      </c>
      <c r="JW112" s="670">
        <v>440.67452800000001</v>
      </c>
      <c r="JX112">
        <f>SUM(JW110:JW112)</f>
        <v>17841.315035</v>
      </c>
      <c r="JY112" s="225">
        <v>1.4456830416666666</v>
      </c>
    </row>
    <row r="113" spans="1:287" ht="16" thickBot="1">
      <c r="A113" s="1507">
        <f>B113</f>
        <v>1</v>
      </c>
      <c r="B113" s="79">
        <f t="shared" si="52"/>
        <v>1</v>
      </c>
      <c r="C113" s="871" t="s">
        <v>33</v>
      </c>
      <c r="D113" s="489" t="s">
        <v>136</v>
      </c>
      <c r="E113" s="1129" t="s">
        <v>137</v>
      </c>
      <c r="F113" s="888">
        <v>0.25</v>
      </c>
      <c r="G113" s="120">
        <f t="shared" si="90"/>
        <v>82.66</v>
      </c>
      <c r="H113" s="46"/>
      <c r="I113" s="33">
        <v>0.25</v>
      </c>
      <c r="J113" s="29"/>
      <c r="K113" s="18"/>
      <c r="L113" s="5" t="s">
        <v>140</v>
      </c>
      <c r="M113" s="170">
        <v>1</v>
      </c>
      <c r="N113" s="71">
        <v>1</v>
      </c>
      <c r="O113" s="739">
        <v>2</v>
      </c>
      <c r="P113" s="1107">
        <f t="shared" si="95"/>
        <v>4</v>
      </c>
      <c r="Q113" s="1108">
        <v>0.5</v>
      </c>
      <c r="R113" s="46"/>
      <c r="S113" s="547">
        <v>0.25</v>
      </c>
      <c r="T113" s="25"/>
      <c r="U113" s="219">
        <f t="shared" si="97"/>
        <v>18750</v>
      </c>
      <c r="V113" s="219" t="s">
        <v>642</v>
      </c>
      <c r="W113" s="1042">
        <f t="shared" si="91"/>
        <v>18750</v>
      </c>
      <c r="X113" s="537">
        <f t="shared" si="92"/>
        <v>0</v>
      </c>
      <c r="Y113" s="538">
        <f t="shared" si="53"/>
        <v>500</v>
      </c>
      <c r="Z113" s="1090">
        <v>0</v>
      </c>
      <c r="AA113" s="1475">
        <f t="shared" si="93"/>
        <v>5616244.9976444431</v>
      </c>
      <c r="AB113" s="1098"/>
      <c r="AC113" s="600"/>
      <c r="AD113" s="1056">
        <f t="shared" si="55"/>
        <v>0</v>
      </c>
      <c r="AE113" s="1063"/>
      <c r="AF113" s="747">
        <f t="shared" si="56"/>
        <v>0</v>
      </c>
      <c r="AG113" s="600"/>
      <c r="AH113" s="1056">
        <f t="shared" si="57"/>
        <v>0</v>
      </c>
      <c r="AI113" s="1070"/>
      <c r="AJ113" s="747">
        <f t="shared" si="58"/>
        <v>0</v>
      </c>
      <c r="AK113" s="1051"/>
      <c r="AL113" s="270">
        <v>0</v>
      </c>
      <c r="AM113" s="902">
        <v>2021</v>
      </c>
      <c r="AN113" s="902">
        <f t="shared" ref="AN113:AN126" si="99">AM113+10</f>
        <v>2031</v>
      </c>
      <c r="AO113" s="18" t="str">
        <f t="shared" si="59"/>
        <v xml:space="preserve"> </v>
      </c>
      <c r="AP113" s="747" t="str">
        <f t="shared" si="60"/>
        <v xml:space="preserve"> </v>
      </c>
      <c r="AQ113" s="4" t="str">
        <f t="shared" si="61"/>
        <v xml:space="preserve"> </v>
      </c>
      <c r="AR113" s="747" t="str">
        <f t="shared" si="62"/>
        <v xml:space="preserve"> </v>
      </c>
      <c r="AS113" s="4" t="str">
        <f t="shared" si="63"/>
        <v xml:space="preserve"> </v>
      </c>
      <c r="AT113" s="747" t="str">
        <f t="shared" si="64"/>
        <v xml:space="preserve"> </v>
      </c>
      <c r="AU113" s="4" t="str">
        <f t="shared" si="65"/>
        <v xml:space="preserve"> </v>
      </c>
      <c r="AV113" s="747" t="str">
        <f t="shared" si="66"/>
        <v xml:space="preserve"> </v>
      </c>
      <c r="AW113" s="4" t="str">
        <f t="shared" si="67"/>
        <v xml:space="preserve"> </v>
      </c>
      <c r="AX113" s="747" t="str">
        <f t="shared" si="68"/>
        <v xml:space="preserve"> </v>
      </c>
      <c r="AY113" s="4" t="str">
        <f t="shared" si="69"/>
        <v xml:space="preserve"> </v>
      </c>
      <c r="AZ113" s="747" t="str">
        <f t="shared" si="70"/>
        <v xml:space="preserve"> </v>
      </c>
      <c r="BA113" s="4" t="str">
        <f t="shared" si="71"/>
        <v xml:space="preserve"> </v>
      </c>
      <c r="BB113" s="747" t="str">
        <f t="shared" si="72"/>
        <v xml:space="preserve"> </v>
      </c>
      <c r="BC113" s="4" t="str">
        <f t="shared" si="73"/>
        <v xml:space="preserve"> </v>
      </c>
      <c r="BD113" s="747" t="str">
        <f t="shared" si="74"/>
        <v xml:space="preserve"> </v>
      </c>
      <c r="BE113" s="4" t="str">
        <f t="shared" si="75"/>
        <v xml:space="preserve"> </v>
      </c>
      <c r="BF113" s="747" t="str">
        <f t="shared" si="76"/>
        <v xml:space="preserve"> </v>
      </c>
      <c r="BG113" s="4" t="str">
        <f t="shared" si="77"/>
        <v xml:space="preserve"> </v>
      </c>
      <c r="BH113" s="747" t="str">
        <f t="shared" si="78"/>
        <v xml:space="preserve"> </v>
      </c>
      <c r="BI113" s="4" t="str">
        <f t="shared" si="79"/>
        <v xml:space="preserve"> </v>
      </c>
      <c r="BJ113" s="747" t="str">
        <f t="shared" si="80"/>
        <v xml:space="preserve"> </v>
      </c>
      <c r="BK113" s="4" t="str">
        <f t="shared" si="81"/>
        <v xml:space="preserve"> </v>
      </c>
      <c r="BL113" s="747" t="str">
        <f t="shared" si="82"/>
        <v xml:space="preserve"> </v>
      </c>
      <c r="BM113" s="4" t="str">
        <f t="shared" si="83"/>
        <v xml:space="preserve"> </v>
      </c>
      <c r="BN113" s="747" t="str">
        <f t="shared" si="84"/>
        <v xml:space="preserve"> </v>
      </c>
      <c r="BO113" s="4">
        <f t="shared" si="85"/>
        <v>0.25</v>
      </c>
      <c r="BP113" s="747">
        <f t="shared" si="86"/>
        <v>0</v>
      </c>
      <c r="BQ113" s="4" t="str">
        <f t="shared" si="87"/>
        <v xml:space="preserve"> </v>
      </c>
      <c r="BR113" s="747" t="str">
        <f t="shared" si="88"/>
        <v xml:space="preserve"> </v>
      </c>
      <c r="BS113" s="133"/>
      <c r="BT113" s="133"/>
      <c r="BU113" s="389"/>
      <c r="BV113" s="389"/>
      <c r="BW113" s="389"/>
      <c r="BX113" s="389"/>
      <c r="BY113" s="389"/>
      <c r="BZ113" s="389"/>
      <c r="CA113" s="389"/>
      <c r="CB113" s="389"/>
      <c r="CC113" s="163">
        <f t="shared" si="89"/>
        <v>0</v>
      </c>
      <c r="CD113" s="389"/>
      <c r="CE113" s="389"/>
      <c r="CF113" s="389"/>
      <c r="CG113" s="389"/>
      <c r="CH113" s="389"/>
      <c r="CI113" s="389"/>
      <c r="CJ113" s="389"/>
      <c r="CK113" s="389"/>
      <c r="CL113" s="389"/>
      <c r="CM113" s="389"/>
      <c r="CN113" s="389"/>
      <c r="CO113" s="389"/>
      <c r="CP113" s="389"/>
      <c r="CQ113" s="389"/>
      <c r="CR113" s="389"/>
      <c r="CS113" s="389"/>
      <c r="CT113" s="389"/>
      <c r="CU113" s="389"/>
      <c r="CV113" s="389"/>
      <c r="CW113" s="389"/>
      <c r="CX113" s="389"/>
      <c r="CY113" s="389"/>
      <c r="CZ113" s="389"/>
      <c r="DA113" s="389"/>
      <c r="DB113" s="389"/>
      <c r="DC113" s="389"/>
      <c r="DD113" s="389"/>
      <c r="DE113" s="389"/>
      <c r="DF113" s="389"/>
      <c r="DG113" s="389"/>
      <c r="DH113" s="389"/>
      <c r="DI113" s="389"/>
      <c r="DJ113" s="389"/>
      <c r="DK113" s="389"/>
      <c r="DL113" s="389"/>
      <c r="DM113" s="389"/>
      <c r="DN113" s="389"/>
      <c r="DO113" s="389"/>
      <c r="DP113" s="389"/>
      <c r="DQ113" s="389"/>
      <c r="DR113" s="389"/>
      <c r="DS113" s="389"/>
      <c r="DT113" s="389"/>
      <c r="DU113" s="389"/>
      <c r="DV113" s="389"/>
      <c r="DW113" s="389"/>
      <c r="DX113" s="389"/>
      <c r="DY113" s="389"/>
      <c r="DZ113" s="389"/>
      <c r="EA113" s="389"/>
      <c r="EB113" s="389"/>
      <c r="EC113" s="389"/>
      <c r="ED113" s="389"/>
      <c r="EE113" s="389"/>
      <c r="EF113" s="389"/>
      <c r="EG113" s="389"/>
      <c r="EH113" s="389"/>
      <c r="EI113" s="389"/>
      <c r="EJ113" s="389"/>
      <c r="EK113" s="389"/>
      <c r="EL113" s="389"/>
      <c r="EM113" s="389"/>
      <c r="EN113" s="389"/>
      <c r="EO113" s="389"/>
      <c r="EP113" s="389"/>
      <c r="EQ113" s="389"/>
      <c r="ER113" s="389"/>
      <c r="ES113" s="389"/>
      <c r="ET113" s="389"/>
      <c r="EU113" s="389"/>
      <c r="EV113" s="389"/>
      <c r="EW113" s="389"/>
      <c r="EX113" s="389"/>
      <c r="EY113" s="389"/>
      <c r="EZ113" s="389"/>
      <c r="FA113" s="389"/>
      <c r="FB113" s="389"/>
      <c r="FC113" s="389"/>
      <c r="FD113" s="389"/>
      <c r="FE113" s="389"/>
      <c r="FF113" s="389"/>
      <c r="FG113" s="389"/>
      <c r="FH113" s="389"/>
      <c r="FI113" s="389"/>
      <c r="FJ113" s="389"/>
      <c r="FK113" s="389"/>
      <c r="FL113" s="389"/>
      <c r="FM113" s="389"/>
      <c r="FN113" s="389"/>
      <c r="FO113" s="389"/>
      <c r="FP113" s="389"/>
      <c r="FQ113" s="389"/>
      <c r="FR113" s="389"/>
      <c r="FS113" s="389"/>
      <c r="FT113" s="389"/>
      <c r="FU113" s="389"/>
      <c r="FV113" s="389"/>
      <c r="FW113" s="389"/>
      <c r="FX113" s="389"/>
      <c r="FY113" s="1225" t="s">
        <v>470</v>
      </c>
      <c r="FZ113" s="1233">
        <v>142</v>
      </c>
      <c r="GA113" s="1233">
        <v>30289518</v>
      </c>
      <c r="GB113" s="1233">
        <v>30</v>
      </c>
      <c r="GC113" s="1233" t="s">
        <v>813</v>
      </c>
      <c r="GD113" s="1233">
        <v>8</v>
      </c>
      <c r="GE113" s="1233">
        <v>1970</v>
      </c>
      <c r="GF113" s="1233">
        <v>0</v>
      </c>
      <c r="GG113" s="1233" t="s">
        <v>792</v>
      </c>
      <c r="GH113" s="1233">
        <v>0</v>
      </c>
      <c r="GI113" s="1233">
        <v>0</v>
      </c>
      <c r="GJ113" s="1233" t="s">
        <v>792</v>
      </c>
      <c r="GK113" s="1233">
        <v>0</v>
      </c>
      <c r="GL113" s="1233" t="s">
        <v>781</v>
      </c>
      <c r="GM113" s="1233" t="s">
        <v>782</v>
      </c>
      <c r="GN113" s="1233">
        <v>66</v>
      </c>
      <c r="GO113" s="1233" t="s">
        <v>783</v>
      </c>
      <c r="GP113" s="1233">
        <v>0</v>
      </c>
      <c r="GQ113" s="1233">
        <v>0</v>
      </c>
      <c r="GR113" s="1233">
        <v>4</v>
      </c>
      <c r="GS113" s="1233">
        <v>1</v>
      </c>
      <c r="GT113" s="1233">
        <v>1</v>
      </c>
      <c r="GU113" s="1233" t="s">
        <v>783</v>
      </c>
      <c r="GV113" s="1233" t="s">
        <v>783</v>
      </c>
      <c r="GW113" s="1233" t="s">
        <v>783</v>
      </c>
      <c r="GX113" s="1233" t="s">
        <v>783</v>
      </c>
      <c r="GY113" s="1233" t="s">
        <v>783</v>
      </c>
      <c r="GZ113" s="1233">
        <v>1649</v>
      </c>
      <c r="HA113" s="1233">
        <v>0.33</v>
      </c>
      <c r="HB113" s="1233">
        <v>5</v>
      </c>
      <c r="HC113" s="1233" t="s">
        <v>783</v>
      </c>
      <c r="HD113" s="1233" t="s">
        <v>782</v>
      </c>
      <c r="HE113" s="1233">
        <v>15</v>
      </c>
      <c r="HF113" s="1233" t="s">
        <v>783</v>
      </c>
      <c r="HG113" s="1233">
        <v>0</v>
      </c>
      <c r="HH113" s="1233" t="s">
        <v>783</v>
      </c>
      <c r="HI113" s="1233">
        <v>0</v>
      </c>
      <c r="HJ113" s="1233">
        <v>1</v>
      </c>
      <c r="HK113" s="1233">
        <v>45</v>
      </c>
      <c r="HL113" s="1233" t="s">
        <v>784</v>
      </c>
      <c r="HM113" s="1233" t="s">
        <v>785</v>
      </c>
      <c r="HN113" s="1233" t="s">
        <v>783</v>
      </c>
      <c r="HO113" s="1233" t="s">
        <v>783</v>
      </c>
      <c r="HP113" s="1233" t="s">
        <v>783</v>
      </c>
      <c r="HQ113" s="1233" t="s">
        <v>783</v>
      </c>
      <c r="HR113" s="1233" t="s">
        <v>783</v>
      </c>
      <c r="HS113" s="1233">
        <v>3980763</v>
      </c>
      <c r="HT113" s="1233" t="s">
        <v>783</v>
      </c>
      <c r="HU113" s="1233" t="s">
        <v>786</v>
      </c>
      <c r="HV113" s="1233" t="s">
        <v>787</v>
      </c>
      <c r="HW113" s="1233">
        <v>4</v>
      </c>
      <c r="HX113" s="1233">
        <v>2014</v>
      </c>
      <c r="HY113" s="1233">
        <v>63</v>
      </c>
      <c r="HZ113" s="1233">
        <v>0</v>
      </c>
      <c r="IA113" s="1233">
        <v>1742</v>
      </c>
      <c r="IB113" s="1241">
        <v>41697.500081018516</v>
      </c>
      <c r="IC113" s="1233" t="s">
        <v>788</v>
      </c>
      <c r="ID113" s="1233">
        <v>3976285</v>
      </c>
      <c r="IE113" s="1233">
        <v>2014</v>
      </c>
      <c r="IF113" s="1233">
        <v>1712</v>
      </c>
      <c r="IG113" s="1233" t="s">
        <v>783</v>
      </c>
      <c r="IH113" s="1233" t="s">
        <v>783</v>
      </c>
      <c r="II113" s="1233" t="s">
        <v>783</v>
      </c>
      <c r="IJ113" s="1233" t="s">
        <v>783</v>
      </c>
      <c r="IK113" s="1233" t="s">
        <v>783</v>
      </c>
      <c r="IL113" s="1233" t="s">
        <v>783</v>
      </c>
      <c r="IM113" s="1233" t="s">
        <v>783</v>
      </c>
      <c r="IN113" s="1233" t="s">
        <v>783</v>
      </c>
      <c r="IO113" s="1233" t="s">
        <v>783</v>
      </c>
      <c r="IP113" s="1233">
        <v>1649</v>
      </c>
      <c r="IQ113" s="1241">
        <v>37477.354571759257</v>
      </c>
      <c r="IR113" s="1233">
        <v>18</v>
      </c>
      <c r="IS113" s="1233" t="s">
        <v>793</v>
      </c>
      <c r="IT113" s="1233">
        <v>1</v>
      </c>
      <c r="IU113" s="1249">
        <v>41275</v>
      </c>
      <c r="IV113" s="1233" t="s">
        <v>783</v>
      </c>
      <c r="IW113" s="1233" t="s">
        <v>783</v>
      </c>
      <c r="IX113" s="1233" t="s">
        <v>783</v>
      </c>
      <c r="IY113" s="1233" t="s">
        <v>781</v>
      </c>
      <c r="IZ113" s="1233">
        <v>45</v>
      </c>
      <c r="JA113" s="1233" t="s">
        <v>789</v>
      </c>
      <c r="JB113" s="1233" t="s">
        <v>783</v>
      </c>
      <c r="JC113" s="1233" t="s">
        <v>783</v>
      </c>
      <c r="JD113" s="1233" t="s">
        <v>783</v>
      </c>
      <c r="JE113" s="1233">
        <v>329448</v>
      </c>
      <c r="JF113" s="1233" t="s">
        <v>783</v>
      </c>
      <c r="JG113" s="1233" t="s">
        <v>783</v>
      </c>
      <c r="JH113" s="1233" t="s">
        <v>804</v>
      </c>
      <c r="JI113" s="1233">
        <v>30</v>
      </c>
      <c r="JJ113" s="1233" t="s">
        <v>783</v>
      </c>
      <c r="JK113" s="1233" t="s">
        <v>783</v>
      </c>
      <c r="JL113" s="1233" t="s">
        <v>783</v>
      </c>
      <c r="JM113" s="1233" t="s">
        <v>790</v>
      </c>
      <c r="JN113" s="1233">
        <v>4</v>
      </c>
      <c r="JO113" s="1233">
        <v>1</v>
      </c>
      <c r="JP113" s="1233" t="s">
        <v>783</v>
      </c>
      <c r="JQ113" s="1233">
        <v>10915783</v>
      </c>
      <c r="JR113" s="1233">
        <v>2011</v>
      </c>
      <c r="JS113" s="1233">
        <v>11</v>
      </c>
      <c r="JT113" s="1233" t="s">
        <v>896</v>
      </c>
      <c r="JU113" s="1233" t="s">
        <v>897</v>
      </c>
      <c r="JV113" s="1233" t="s">
        <v>898</v>
      </c>
      <c r="JW113" s="1257">
        <v>1744.354619</v>
      </c>
      <c r="JX113">
        <f>JW113</f>
        <v>1744.354619</v>
      </c>
      <c r="JY113" s="225">
        <v>0.33037019299242426</v>
      </c>
    </row>
    <row r="114" spans="1:287" ht="16" thickBot="1">
      <c r="A114" s="1507" t="s">
        <v>5</v>
      </c>
      <c r="B114" s="79">
        <f t="shared" si="52"/>
        <v>1</v>
      </c>
      <c r="C114" s="871" t="s">
        <v>108</v>
      </c>
      <c r="D114" s="489" t="s">
        <v>141</v>
      </c>
      <c r="E114" s="1129" t="s">
        <v>32</v>
      </c>
      <c r="F114" s="888">
        <v>0.36</v>
      </c>
      <c r="G114" s="120">
        <f t="shared" si="90"/>
        <v>83.02</v>
      </c>
      <c r="H114" s="46"/>
      <c r="I114" s="33">
        <v>0.36</v>
      </c>
      <c r="J114" s="29"/>
      <c r="K114" s="18">
        <v>1984</v>
      </c>
      <c r="L114" s="5"/>
      <c r="M114" s="170">
        <v>1</v>
      </c>
      <c r="N114" s="71">
        <v>2</v>
      </c>
      <c r="O114" s="739">
        <v>2</v>
      </c>
      <c r="P114" s="1107">
        <f t="shared" si="95"/>
        <v>5</v>
      </c>
      <c r="Q114" s="1108">
        <f t="shared" ref="Q114:Q126" si="100">O114*N114*M114</f>
        <v>4</v>
      </c>
      <c r="R114" s="46"/>
      <c r="S114" s="547">
        <f>I114</f>
        <v>0.36</v>
      </c>
      <c r="T114" s="25"/>
      <c r="U114" s="219">
        <f t="shared" si="97"/>
        <v>27000</v>
      </c>
      <c r="V114" s="219" t="s">
        <v>642</v>
      </c>
      <c r="W114" s="1042">
        <f t="shared" si="91"/>
        <v>27000</v>
      </c>
      <c r="X114" s="537">
        <f t="shared" si="92"/>
        <v>0</v>
      </c>
      <c r="Y114" s="538">
        <f t="shared" si="53"/>
        <v>500</v>
      </c>
      <c r="Z114" s="1090">
        <v>0</v>
      </c>
      <c r="AA114" s="1475">
        <f t="shared" si="93"/>
        <v>5616244.9976444431</v>
      </c>
      <c r="AB114" s="1098"/>
      <c r="AC114" s="600"/>
      <c r="AD114" s="1056">
        <f t="shared" si="55"/>
        <v>0</v>
      </c>
      <c r="AE114" s="1063"/>
      <c r="AF114" s="747">
        <f t="shared" si="56"/>
        <v>0</v>
      </c>
      <c r="AG114" s="600"/>
      <c r="AH114" s="1056">
        <f t="shared" si="57"/>
        <v>0</v>
      </c>
      <c r="AI114" s="1070"/>
      <c r="AJ114" s="747">
        <f t="shared" si="58"/>
        <v>0</v>
      </c>
      <c r="AK114" s="1051"/>
      <c r="AL114" s="270">
        <v>0</v>
      </c>
      <c r="AM114" s="902">
        <v>2021</v>
      </c>
      <c r="AN114" s="902">
        <f t="shared" si="99"/>
        <v>2031</v>
      </c>
      <c r="AO114" s="18" t="str">
        <f t="shared" si="59"/>
        <v xml:space="preserve"> </v>
      </c>
      <c r="AP114" s="747" t="str">
        <f t="shared" si="60"/>
        <v xml:space="preserve"> </v>
      </c>
      <c r="AQ114" s="4" t="str">
        <f t="shared" si="61"/>
        <v xml:space="preserve"> </v>
      </c>
      <c r="AR114" s="747" t="str">
        <f t="shared" si="62"/>
        <v xml:space="preserve"> </v>
      </c>
      <c r="AS114" s="4" t="str">
        <f t="shared" si="63"/>
        <v xml:space="preserve"> </v>
      </c>
      <c r="AT114" s="747" t="str">
        <f t="shared" si="64"/>
        <v xml:space="preserve"> </v>
      </c>
      <c r="AU114" s="4" t="str">
        <f t="shared" si="65"/>
        <v xml:space="preserve"> </v>
      </c>
      <c r="AV114" s="747" t="str">
        <f t="shared" si="66"/>
        <v xml:space="preserve"> </v>
      </c>
      <c r="AW114" s="4" t="str">
        <f t="shared" si="67"/>
        <v xml:space="preserve"> </v>
      </c>
      <c r="AX114" s="747" t="str">
        <f t="shared" si="68"/>
        <v xml:space="preserve"> </v>
      </c>
      <c r="AY114" s="4" t="str">
        <f t="shared" si="69"/>
        <v xml:space="preserve"> </v>
      </c>
      <c r="AZ114" s="747" t="str">
        <f t="shared" si="70"/>
        <v xml:space="preserve"> </v>
      </c>
      <c r="BA114" s="4" t="str">
        <f t="shared" si="71"/>
        <v xml:space="preserve"> </v>
      </c>
      <c r="BB114" s="747" t="str">
        <f t="shared" si="72"/>
        <v xml:space="preserve"> </v>
      </c>
      <c r="BC114" s="4" t="str">
        <f t="shared" si="73"/>
        <v xml:space="preserve"> </v>
      </c>
      <c r="BD114" s="747" t="str">
        <f t="shared" si="74"/>
        <v xml:space="preserve"> </v>
      </c>
      <c r="BE114" s="4" t="str">
        <f t="shared" si="75"/>
        <v xml:space="preserve"> </v>
      </c>
      <c r="BF114" s="747" t="str">
        <f t="shared" si="76"/>
        <v xml:space="preserve"> </v>
      </c>
      <c r="BG114" s="4" t="str">
        <f t="shared" si="77"/>
        <v xml:space="preserve"> </v>
      </c>
      <c r="BH114" s="747" t="str">
        <f t="shared" si="78"/>
        <v xml:space="preserve"> </v>
      </c>
      <c r="BI114" s="4" t="str">
        <f t="shared" si="79"/>
        <v xml:space="preserve"> </v>
      </c>
      <c r="BJ114" s="747" t="str">
        <f t="shared" si="80"/>
        <v xml:space="preserve"> </v>
      </c>
      <c r="BK114" s="4" t="str">
        <f t="shared" si="81"/>
        <v xml:space="preserve"> </v>
      </c>
      <c r="BL114" s="747" t="str">
        <f t="shared" si="82"/>
        <v xml:space="preserve"> </v>
      </c>
      <c r="BM114" s="4" t="str">
        <f t="shared" si="83"/>
        <v xml:space="preserve"> </v>
      </c>
      <c r="BN114" s="747" t="str">
        <f t="shared" si="84"/>
        <v xml:space="preserve"> </v>
      </c>
      <c r="BO114" s="4">
        <f t="shared" si="85"/>
        <v>0.36</v>
      </c>
      <c r="BP114" s="747">
        <f t="shared" si="86"/>
        <v>0</v>
      </c>
      <c r="BQ114" s="4" t="str">
        <f t="shared" si="87"/>
        <v xml:space="preserve"> </v>
      </c>
      <c r="BR114" s="747" t="str">
        <f t="shared" si="88"/>
        <v xml:space="preserve"> </v>
      </c>
      <c r="BS114" s="133"/>
      <c r="BT114" s="133"/>
      <c r="BU114" s="389"/>
      <c r="BV114" s="389"/>
      <c r="BW114" s="389"/>
      <c r="BX114" s="389"/>
      <c r="BY114" s="389"/>
      <c r="BZ114" s="389"/>
      <c r="CA114" s="389"/>
      <c r="CB114" s="389"/>
      <c r="CC114" s="163">
        <f t="shared" si="89"/>
        <v>0</v>
      </c>
      <c r="CD114" s="389"/>
      <c r="CE114" s="725"/>
      <c r="CF114" s="389"/>
      <c r="CG114" s="389"/>
      <c r="CH114" s="389"/>
      <c r="CI114" s="389"/>
      <c r="CJ114" s="389"/>
      <c r="CK114" s="389"/>
      <c r="CL114" s="389"/>
      <c r="CM114" s="389"/>
      <c r="CN114" s="389"/>
      <c r="CO114" s="389"/>
      <c r="CP114" s="389"/>
      <c r="CQ114" s="389"/>
      <c r="CR114" s="389"/>
      <c r="CS114" s="389"/>
      <c r="CT114" s="389"/>
      <c r="CU114" s="389"/>
      <c r="CV114" s="389"/>
      <c r="CW114" s="389"/>
      <c r="CX114" s="389"/>
      <c r="CY114" s="389"/>
      <c r="CZ114" s="389"/>
      <c r="DA114" s="389"/>
      <c r="DB114" s="725"/>
      <c r="DC114" s="725"/>
      <c r="DD114" s="725"/>
      <c r="DE114" s="725"/>
      <c r="DF114" s="725"/>
      <c r="DG114" s="725"/>
      <c r="DH114" s="725"/>
      <c r="DI114" s="725"/>
      <c r="DJ114" s="725"/>
      <c r="DK114" s="725"/>
      <c r="DL114" s="725"/>
      <c r="DM114" s="725"/>
      <c r="DN114" s="725"/>
      <c r="DO114" s="725"/>
      <c r="DP114" s="725"/>
      <c r="DQ114" s="725"/>
      <c r="DR114" s="725"/>
      <c r="DS114" s="725"/>
      <c r="DT114" s="725"/>
      <c r="DU114" s="725"/>
      <c r="DV114" s="725"/>
      <c r="DW114" s="725"/>
      <c r="DX114" s="725"/>
      <c r="DY114" s="725"/>
      <c r="DZ114" s="725"/>
      <c r="EA114" s="725"/>
      <c r="EB114" s="725"/>
      <c r="EC114" s="725"/>
      <c r="ED114" s="725"/>
      <c r="EE114" s="725"/>
      <c r="EF114" s="725"/>
      <c r="EG114" s="725"/>
      <c r="EH114" s="725"/>
      <c r="EI114" s="725"/>
      <c r="EJ114" s="725"/>
      <c r="EK114" s="725"/>
      <c r="EL114" s="725"/>
      <c r="EM114" s="725"/>
      <c r="EN114" s="725"/>
      <c r="EO114" s="725"/>
      <c r="EP114" s="725"/>
      <c r="EQ114" s="725"/>
      <c r="ER114" s="725"/>
      <c r="ES114" s="725"/>
      <c r="ET114" s="725"/>
      <c r="EU114" s="725"/>
      <c r="EV114" s="725"/>
      <c r="EW114" s="725"/>
      <c r="EX114" s="725"/>
      <c r="EY114" s="725"/>
      <c r="EZ114" s="725"/>
      <c r="FA114" s="725"/>
      <c r="FB114" s="725"/>
      <c r="FC114" s="725"/>
      <c r="FD114" s="725"/>
      <c r="FE114" s="725"/>
      <c r="FF114" s="725"/>
      <c r="FG114" s="725"/>
      <c r="FH114" s="725"/>
      <c r="FI114" s="725"/>
      <c r="FJ114" s="725"/>
      <c r="FK114" s="725"/>
      <c r="FL114" s="725"/>
      <c r="FM114" s="725"/>
      <c r="FN114" s="725"/>
      <c r="FO114" s="725"/>
      <c r="FP114" s="725"/>
      <c r="FQ114" s="725"/>
      <c r="FR114" s="725"/>
      <c r="FS114" s="725"/>
      <c r="FT114" s="725"/>
      <c r="FU114" s="725"/>
      <c r="FV114" s="725"/>
      <c r="FW114" s="725"/>
      <c r="FX114" s="725"/>
      <c r="FY114" s="1232" t="s">
        <v>428</v>
      </c>
      <c r="FZ114" s="1240"/>
      <c r="GA114" s="1240"/>
      <c r="GB114" s="1240"/>
      <c r="GC114" s="1240"/>
      <c r="GD114" s="1240"/>
      <c r="GE114" s="1240"/>
      <c r="GF114" s="1240"/>
      <c r="GG114" s="1240"/>
      <c r="GH114" s="1240"/>
      <c r="GI114" s="1240"/>
      <c r="GJ114" s="1240"/>
      <c r="GK114" s="1240"/>
      <c r="GL114" s="1240"/>
      <c r="GM114" s="1240"/>
      <c r="GN114" s="1240"/>
      <c r="GO114" s="1240"/>
      <c r="GP114" s="1240"/>
      <c r="GQ114" s="1240"/>
      <c r="GR114" s="1240"/>
      <c r="GS114" s="1240"/>
      <c r="GT114" s="1240"/>
      <c r="GU114" s="1240"/>
      <c r="GV114" s="1240"/>
      <c r="GW114" s="1240"/>
      <c r="GX114" s="1240"/>
      <c r="GY114" s="1240"/>
      <c r="GZ114" s="1240"/>
      <c r="HA114" s="1240"/>
      <c r="HB114" s="1240"/>
      <c r="HC114" s="1240"/>
      <c r="HD114" s="1240"/>
      <c r="HE114" s="1240"/>
      <c r="HF114" s="1240"/>
      <c r="HG114" s="1240"/>
      <c r="HH114" s="1240"/>
      <c r="HI114" s="1240"/>
      <c r="HJ114" s="1240"/>
      <c r="HK114" s="1240"/>
      <c r="HL114" s="1240"/>
      <c r="HM114" s="1240"/>
      <c r="HN114" s="1240"/>
      <c r="HO114" s="1240"/>
      <c r="HP114" s="1240"/>
      <c r="HQ114" s="1240"/>
      <c r="HR114" s="1240"/>
      <c r="HS114" s="1240"/>
      <c r="HT114" s="1240"/>
      <c r="HU114" s="1240"/>
      <c r="HV114" s="1240"/>
      <c r="HW114" s="1240"/>
      <c r="HX114" s="1240"/>
      <c r="HY114" s="1240"/>
      <c r="HZ114" s="1240"/>
      <c r="IA114" s="1240"/>
      <c r="IB114" s="1248"/>
      <c r="IC114" s="1240"/>
      <c r="ID114" s="1240"/>
      <c r="IE114" s="1240"/>
      <c r="IF114" s="1240"/>
      <c r="IG114" s="1240"/>
      <c r="IH114" s="1240"/>
      <c r="II114" s="1240"/>
      <c r="IJ114" s="1240"/>
      <c r="IK114" s="1240"/>
      <c r="IL114" s="1240"/>
      <c r="IM114" s="1240"/>
      <c r="IN114" s="1240"/>
      <c r="IO114" s="1240"/>
      <c r="IP114" s="1240"/>
      <c r="IQ114" s="1248"/>
      <c r="IR114" s="1240"/>
      <c r="IS114" s="1240"/>
      <c r="IT114" s="1240"/>
      <c r="IU114" s="1256"/>
      <c r="IV114" s="1240"/>
      <c r="IW114" s="1240"/>
      <c r="IX114" s="1240"/>
      <c r="IY114" s="1240"/>
      <c r="IZ114" s="1240"/>
      <c r="JA114" s="1240"/>
      <c r="JB114" s="1240"/>
      <c r="JC114" s="1240"/>
      <c r="JD114" s="1240"/>
      <c r="JE114" s="1240"/>
      <c r="JF114" s="1240"/>
      <c r="JG114" s="1240"/>
      <c r="JH114" s="1240"/>
      <c r="JI114" s="1240"/>
      <c r="JJ114" s="1240"/>
      <c r="JK114" s="1240"/>
      <c r="JL114" s="1240"/>
      <c r="JM114" s="1240"/>
      <c r="JN114" s="1240"/>
      <c r="JO114" s="1240"/>
      <c r="JP114" s="1240"/>
      <c r="JQ114" s="1240"/>
      <c r="JR114" s="1240"/>
      <c r="JS114" s="1240"/>
      <c r="JT114" s="1240"/>
      <c r="JU114" s="1240"/>
      <c r="JV114" s="1240"/>
      <c r="JW114" s="1264"/>
      <c r="JY114" s="371"/>
    </row>
    <row r="115" spans="1:287" ht="16" thickBot="1">
      <c r="A115" s="1507" t="s">
        <v>5</v>
      </c>
      <c r="B115" s="79">
        <f t="shared" si="52"/>
        <v>1</v>
      </c>
      <c r="C115" s="871" t="s">
        <v>80</v>
      </c>
      <c r="D115" s="489" t="s">
        <v>164</v>
      </c>
      <c r="E115" s="1129" t="s">
        <v>165</v>
      </c>
      <c r="F115" s="888">
        <v>0.17</v>
      </c>
      <c r="G115" s="120">
        <f t="shared" si="90"/>
        <v>83.19</v>
      </c>
      <c r="H115" s="46"/>
      <c r="I115" s="33">
        <v>0.17</v>
      </c>
      <c r="J115" s="29"/>
      <c r="K115" s="18"/>
      <c r="L115" s="5"/>
      <c r="M115" s="170">
        <v>1</v>
      </c>
      <c r="N115" s="71">
        <v>1</v>
      </c>
      <c r="O115" s="739">
        <v>2</v>
      </c>
      <c r="P115" s="1107">
        <f t="shared" si="95"/>
        <v>4</v>
      </c>
      <c r="Q115" s="1108">
        <f t="shared" si="100"/>
        <v>2</v>
      </c>
      <c r="R115" s="46"/>
      <c r="S115" s="547">
        <f>I115</f>
        <v>0.17</v>
      </c>
      <c r="T115" s="25"/>
      <c r="U115" s="219">
        <f t="shared" si="97"/>
        <v>12750.000000000002</v>
      </c>
      <c r="V115" s="219" t="s">
        <v>642</v>
      </c>
      <c r="W115" s="1042">
        <f t="shared" si="91"/>
        <v>12750.000000000002</v>
      </c>
      <c r="X115" s="537">
        <f t="shared" si="92"/>
        <v>0</v>
      </c>
      <c r="Y115" s="538">
        <f t="shared" si="53"/>
        <v>500</v>
      </c>
      <c r="Z115" s="1090">
        <v>0</v>
      </c>
      <c r="AA115" s="1475">
        <f t="shared" si="93"/>
        <v>5616244.9976444431</v>
      </c>
      <c r="AB115" s="1098"/>
      <c r="AC115" s="600"/>
      <c r="AD115" s="1056">
        <f t="shared" si="55"/>
        <v>0</v>
      </c>
      <c r="AE115" s="1063"/>
      <c r="AF115" s="747">
        <f t="shared" si="56"/>
        <v>0</v>
      </c>
      <c r="AG115" s="600"/>
      <c r="AH115" s="1056">
        <f t="shared" si="57"/>
        <v>0</v>
      </c>
      <c r="AI115" s="1070"/>
      <c r="AJ115" s="747">
        <f t="shared" si="58"/>
        <v>0</v>
      </c>
      <c r="AK115" s="1051"/>
      <c r="AL115" s="270">
        <v>0</v>
      </c>
      <c r="AM115" s="902">
        <v>2021</v>
      </c>
      <c r="AN115" s="902">
        <f t="shared" si="99"/>
        <v>2031</v>
      </c>
      <c r="AO115" s="18" t="str">
        <f t="shared" si="59"/>
        <v xml:space="preserve"> </v>
      </c>
      <c r="AP115" s="747" t="str">
        <f t="shared" si="60"/>
        <v xml:space="preserve"> </v>
      </c>
      <c r="AQ115" s="4" t="str">
        <f t="shared" si="61"/>
        <v xml:space="preserve"> </v>
      </c>
      <c r="AR115" s="747" t="str">
        <f t="shared" si="62"/>
        <v xml:space="preserve"> </v>
      </c>
      <c r="AS115" s="4" t="str">
        <f t="shared" si="63"/>
        <v xml:space="preserve"> </v>
      </c>
      <c r="AT115" s="747" t="str">
        <f t="shared" si="64"/>
        <v xml:space="preserve"> </v>
      </c>
      <c r="AU115" s="4" t="str">
        <f t="shared" si="65"/>
        <v xml:space="preserve"> </v>
      </c>
      <c r="AV115" s="747" t="str">
        <f t="shared" si="66"/>
        <v xml:space="preserve"> </v>
      </c>
      <c r="AW115" s="4" t="str">
        <f t="shared" si="67"/>
        <v xml:space="preserve"> </v>
      </c>
      <c r="AX115" s="747" t="str">
        <f t="shared" si="68"/>
        <v xml:space="preserve"> </v>
      </c>
      <c r="AY115" s="4" t="str">
        <f t="shared" si="69"/>
        <v xml:space="preserve"> </v>
      </c>
      <c r="AZ115" s="747" t="str">
        <f t="shared" si="70"/>
        <v xml:space="preserve"> </v>
      </c>
      <c r="BA115" s="4" t="str">
        <f t="shared" si="71"/>
        <v xml:space="preserve"> </v>
      </c>
      <c r="BB115" s="747" t="str">
        <f t="shared" si="72"/>
        <v xml:space="preserve"> </v>
      </c>
      <c r="BC115" s="4" t="str">
        <f t="shared" si="73"/>
        <v xml:space="preserve"> </v>
      </c>
      <c r="BD115" s="747" t="str">
        <f t="shared" si="74"/>
        <v xml:space="preserve"> </v>
      </c>
      <c r="BE115" s="4" t="str">
        <f t="shared" si="75"/>
        <v xml:space="preserve"> </v>
      </c>
      <c r="BF115" s="747" t="str">
        <f t="shared" si="76"/>
        <v xml:space="preserve"> </v>
      </c>
      <c r="BG115" s="4" t="str">
        <f t="shared" si="77"/>
        <v xml:space="preserve"> </v>
      </c>
      <c r="BH115" s="747" t="str">
        <f t="shared" si="78"/>
        <v xml:space="preserve"> </v>
      </c>
      <c r="BI115" s="4" t="str">
        <f t="shared" si="79"/>
        <v xml:space="preserve"> </v>
      </c>
      <c r="BJ115" s="747" t="str">
        <f t="shared" si="80"/>
        <v xml:space="preserve"> </v>
      </c>
      <c r="BK115" s="4" t="str">
        <f t="shared" si="81"/>
        <v xml:space="preserve"> </v>
      </c>
      <c r="BL115" s="747" t="str">
        <f t="shared" si="82"/>
        <v xml:space="preserve"> </v>
      </c>
      <c r="BM115" s="4" t="str">
        <f t="shared" si="83"/>
        <v xml:space="preserve"> </v>
      </c>
      <c r="BN115" s="747" t="str">
        <f t="shared" si="84"/>
        <v xml:space="preserve"> </v>
      </c>
      <c r="BO115" s="4">
        <f t="shared" si="85"/>
        <v>0.17</v>
      </c>
      <c r="BP115" s="747">
        <f t="shared" si="86"/>
        <v>0</v>
      </c>
      <c r="BQ115" s="4" t="str">
        <f t="shared" si="87"/>
        <v xml:space="preserve"> </v>
      </c>
      <c r="BR115" s="747" t="str">
        <f t="shared" si="88"/>
        <v xml:space="preserve"> </v>
      </c>
      <c r="BS115" s="133"/>
      <c r="BT115" s="133"/>
      <c r="BU115" s="389"/>
      <c r="BV115" s="389"/>
      <c r="BW115" s="389"/>
      <c r="BX115" s="389"/>
      <c r="BY115" s="389"/>
      <c r="BZ115" s="389"/>
      <c r="CA115" s="389"/>
      <c r="CB115" s="389"/>
      <c r="CC115" s="163">
        <f t="shared" si="89"/>
        <v>0</v>
      </c>
      <c r="CD115" s="389"/>
      <c r="CE115" s="389"/>
      <c r="CF115" s="389"/>
      <c r="CG115" s="389"/>
      <c r="CH115" s="389"/>
      <c r="CI115" s="389"/>
      <c r="CJ115" s="389"/>
      <c r="CK115" s="389"/>
      <c r="CL115" s="389"/>
      <c r="CM115" s="389"/>
      <c r="CN115" s="389"/>
      <c r="CO115" s="389"/>
      <c r="CP115" s="389"/>
      <c r="CQ115" s="389"/>
      <c r="CR115" s="389"/>
      <c r="CS115" s="389"/>
      <c r="CT115" s="389"/>
      <c r="CU115" s="389"/>
      <c r="CV115" s="389"/>
      <c r="CW115" s="389"/>
      <c r="CX115" s="389"/>
      <c r="CY115" s="389"/>
      <c r="CZ115" s="389"/>
      <c r="DA115" s="389"/>
      <c r="DB115" s="389"/>
      <c r="DC115" s="389"/>
      <c r="DD115" s="389"/>
      <c r="DE115" s="389"/>
      <c r="DF115" s="389"/>
      <c r="DG115" s="389"/>
      <c r="DH115" s="389"/>
      <c r="DI115" s="389"/>
      <c r="DJ115" s="389"/>
      <c r="DK115" s="389"/>
      <c r="DL115" s="389"/>
      <c r="DM115" s="389"/>
      <c r="DN115" s="389"/>
      <c r="DO115" s="389"/>
      <c r="DP115" s="389"/>
      <c r="DQ115" s="389"/>
      <c r="DR115" s="389"/>
      <c r="DS115" s="389"/>
      <c r="DT115" s="389"/>
      <c r="DU115" s="389"/>
      <c r="DV115" s="389"/>
      <c r="DW115" s="389"/>
      <c r="DX115" s="389"/>
      <c r="DY115" s="389"/>
      <c r="DZ115" s="389"/>
      <c r="EA115" s="389"/>
      <c r="EB115" s="389"/>
      <c r="EC115" s="389"/>
      <c r="ED115" s="389"/>
      <c r="EE115" s="389"/>
      <c r="EF115" s="389"/>
      <c r="EG115" s="389"/>
      <c r="EH115" s="389"/>
      <c r="EI115" s="389"/>
      <c r="EJ115" s="389"/>
      <c r="EK115" s="389"/>
      <c r="EL115" s="389"/>
      <c r="EM115" s="389"/>
      <c r="EN115" s="389"/>
      <c r="EO115" s="389"/>
      <c r="EP115" s="389"/>
      <c r="EQ115" s="389"/>
      <c r="ER115" s="389"/>
      <c r="ES115" s="389"/>
      <c r="ET115" s="389"/>
      <c r="EU115" s="389"/>
      <c r="EV115" s="389"/>
      <c r="EW115" s="389"/>
      <c r="EX115" s="389"/>
      <c r="EY115" s="389"/>
      <c r="EZ115" s="389"/>
      <c r="FA115" s="389"/>
      <c r="FB115" s="389"/>
      <c r="FC115" s="389"/>
      <c r="FD115" s="389"/>
      <c r="FE115" s="389"/>
      <c r="FF115" s="389"/>
      <c r="FG115" s="389"/>
      <c r="FH115" s="389"/>
      <c r="FI115" s="389"/>
      <c r="FJ115" s="389"/>
      <c r="FK115" s="389"/>
      <c r="FL115" s="389"/>
      <c r="FM115" s="389"/>
      <c r="FN115" s="389"/>
      <c r="FO115" s="389"/>
      <c r="FP115" s="389"/>
      <c r="FQ115" s="389"/>
      <c r="FR115" s="389"/>
      <c r="FS115" s="389"/>
      <c r="FT115" s="389"/>
      <c r="FU115" s="389"/>
      <c r="FV115" s="389"/>
      <c r="FW115" s="389"/>
      <c r="FX115" s="389"/>
      <c r="FY115" s="666" t="s">
        <v>328</v>
      </c>
      <c r="FZ115" s="667">
        <v>208</v>
      </c>
      <c r="GA115" s="667">
        <v>30289248</v>
      </c>
      <c r="GB115" s="667">
        <v>55</v>
      </c>
      <c r="GC115" s="667" t="s">
        <v>798</v>
      </c>
      <c r="GD115" s="667">
        <v>18</v>
      </c>
      <c r="GE115" s="667">
        <v>1990</v>
      </c>
      <c r="GF115" s="667">
        <v>1</v>
      </c>
      <c r="GG115" s="667" t="s">
        <v>780</v>
      </c>
      <c r="GH115" s="667">
        <v>2</v>
      </c>
      <c r="GI115" s="667">
        <v>1</v>
      </c>
      <c r="GJ115" s="667" t="s">
        <v>780</v>
      </c>
      <c r="GK115" s="667">
        <v>2</v>
      </c>
      <c r="GL115" s="667" t="s">
        <v>781</v>
      </c>
      <c r="GM115" s="667" t="s">
        <v>782</v>
      </c>
      <c r="GN115" s="667">
        <v>66</v>
      </c>
      <c r="GO115" s="667" t="s">
        <v>783</v>
      </c>
      <c r="GP115" s="667">
        <v>0</v>
      </c>
      <c r="GQ115" s="667">
        <v>0</v>
      </c>
      <c r="GR115" s="667">
        <v>4</v>
      </c>
      <c r="GS115" s="667">
        <v>2</v>
      </c>
      <c r="GT115" s="667">
        <v>2</v>
      </c>
      <c r="GU115" s="667" t="s">
        <v>783</v>
      </c>
      <c r="GV115" s="667" t="s">
        <v>783</v>
      </c>
      <c r="GW115" s="667" t="s">
        <v>783</v>
      </c>
      <c r="GX115" s="667" t="s">
        <v>783</v>
      </c>
      <c r="GY115" s="667" t="s">
        <v>783</v>
      </c>
      <c r="GZ115" s="667">
        <v>1649</v>
      </c>
      <c r="HA115" s="667">
        <v>0.27</v>
      </c>
      <c r="HB115" s="667">
        <v>5</v>
      </c>
      <c r="HC115" s="667" t="s">
        <v>783</v>
      </c>
      <c r="HD115" s="667" t="s">
        <v>782</v>
      </c>
      <c r="HE115" s="667">
        <v>15</v>
      </c>
      <c r="HF115" s="667" t="s">
        <v>783</v>
      </c>
      <c r="HG115" s="667">
        <v>0</v>
      </c>
      <c r="HH115" s="667" t="s">
        <v>783</v>
      </c>
      <c r="HI115" s="667">
        <v>0</v>
      </c>
      <c r="HJ115" s="667">
        <v>1</v>
      </c>
      <c r="HK115" s="667">
        <v>45</v>
      </c>
      <c r="HL115" s="667" t="s">
        <v>784</v>
      </c>
      <c r="HM115" s="667" t="s">
        <v>785</v>
      </c>
      <c r="HN115" s="667" t="s">
        <v>783</v>
      </c>
      <c r="HO115" s="667" t="s">
        <v>783</v>
      </c>
      <c r="HP115" s="667" t="s">
        <v>783</v>
      </c>
      <c r="HQ115" s="667" t="s">
        <v>783</v>
      </c>
      <c r="HR115" s="667" t="s">
        <v>783</v>
      </c>
      <c r="HS115" s="667">
        <v>3980106</v>
      </c>
      <c r="HT115" s="667" t="s">
        <v>783</v>
      </c>
      <c r="HU115" s="667" t="s">
        <v>786</v>
      </c>
      <c r="HV115" s="667" t="s">
        <v>787</v>
      </c>
      <c r="HW115" s="667">
        <v>4</v>
      </c>
      <c r="HX115" s="667">
        <v>2014</v>
      </c>
      <c r="HY115" s="667">
        <v>63</v>
      </c>
      <c r="HZ115" s="667">
        <v>0</v>
      </c>
      <c r="IA115" s="667">
        <v>1426</v>
      </c>
      <c r="IB115" s="668">
        <v>41697.500081018516</v>
      </c>
      <c r="IC115" s="667" t="s">
        <v>788</v>
      </c>
      <c r="ID115" s="667">
        <v>3975628</v>
      </c>
      <c r="IE115" s="667">
        <v>2014</v>
      </c>
      <c r="IF115" s="667">
        <v>1712</v>
      </c>
      <c r="IG115" s="667" t="s">
        <v>783</v>
      </c>
      <c r="IH115" s="667" t="s">
        <v>783</v>
      </c>
      <c r="II115" s="667" t="s">
        <v>783</v>
      </c>
      <c r="IJ115" s="667" t="s">
        <v>783</v>
      </c>
      <c r="IK115" s="667" t="s">
        <v>783</v>
      </c>
      <c r="IL115" s="667" t="s">
        <v>783</v>
      </c>
      <c r="IM115" s="667" t="s">
        <v>783</v>
      </c>
      <c r="IN115" s="667" t="s">
        <v>783</v>
      </c>
      <c r="IO115" s="667" t="s">
        <v>783</v>
      </c>
      <c r="IP115" s="667">
        <v>1649</v>
      </c>
      <c r="IQ115" s="668">
        <v>37477.354571759257</v>
      </c>
      <c r="IR115" s="667">
        <v>2</v>
      </c>
      <c r="IS115" s="667" t="s">
        <v>793</v>
      </c>
      <c r="IT115" s="667">
        <v>2</v>
      </c>
      <c r="IU115" s="669">
        <v>41275</v>
      </c>
      <c r="IV115" s="667" t="s">
        <v>783</v>
      </c>
      <c r="IW115" s="667" t="s">
        <v>783</v>
      </c>
      <c r="IX115" s="667" t="s">
        <v>783</v>
      </c>
      <c r="IY115" s="667" t="s">
        <v>781</v>
      </c>
      <c r="IZ115" s="667">
        <v>45</v>
      </c>
      <c r="JA115" s="667" t="s">
        <v>789</v>
      </c>
      <c r="JB115" s="667" t="s">
        <v>783</v>
      </c>
      <c r="JC115" s="667" t="s">
        <v>783</v>
      </c>
      <c r="JD115" s="667" t="s">
        <v>783</v>
      </c>
      <c r="JE115" s="667">
        <v>329382</v>
      </c>
      <c r="JF115" s="667" t="s">
        <v>783</v>
      </c>
      <c r="JG115" s="667" t="s">
        <v>783</v>
      </c>
      <c r="JH115" s="667" t="s">
        <v>802</v>
      </c>
      <c r="JI115" s="667">
        <v>55</v>
      </c>
      <c r="JJ115" s="667" t="s">
        <v>783</v>
      </c>
      <c r="JK115" s="667" t="s">
        <v>783</v>
      </c>
      <c r="JL115" s="667" t="s">
        <v>783</v>
      </c>
      <c r="JM115" s="667" t="s">
        <v>790</v>
      </c>
      <c r="JN115" s="667">
        <v>4</v>
      </c>
      <c r="JO115" s="667">
        <v>3</v>
      </c>
      <c r="JP115" s="667" t="s">
        <v>783</v>
      </c>
      <c r="JQ115" s="667">
        <v>10711928</v>
      </c>
      <c r="JR115" s="667">
        <v>2011</v>
      </c>
      <c r="JS115" s="667">
        <v>3</v>
      </c>
      <c r="JT115" s="667" t="s">
        <v>783</v>
      </c>
      <c r="JU115" s="667" t="s">
        <v>783</v>
      </c>
      <c r="JV115" s="667" t="s">
        <v>807</v>
      </c>
      <c r="JW115" s="670">
        <v>1402.5875940000001</v>
      </c>
      <c r="JY115" s="225"/>
    </row>
    <row r="116" spans="1:287" ht="16" thickBot="1">
      <c r="A116" s="1507" t="s">
        <v>5</v>
      </c>
      <c r="B116" s="79">
        <f t="shared" si="52"/>
        <v>1</v>
      </c>
      <c r="C116" s="871" t="s">
        <v>81</v>
      </c>
      <c r="D116" s="489" t="s">
        <v>164</v>
      </c>
      <c r="E116" s="1129" t="s">
        <v>109</v>
      </c>
      <c r="F116" s="888">
        <v>0.25</v>
      </c>
      <c r="G116" s="120">
        <f t="shared" si="90"/>
        <v>83.44</v>
      </c>
      <c r="H116" s="46"/>
      <c r="I116" s="33">
        <v>0.25</v>
      </c>
      <c r="J116" s="29"/>
      <c r="K116" s="18"/>
      <c r="L116" s="5"/>
      <c r="M116" s="170">
        <v>2</v>
      </c>
      <c r="N116" s="71">
        <v>1</v>
      </c>
      <c r="O116" s="739">
        <v>2</v>
      </c>
      <c r="P116" s="1107">
        <f t="shared" si="95"/>
        <v>5</v>
      </c>
      <c r="Q116" s="1108">
        <f t="shared" si="100"/>
        <v>4</v>
      </c>
      <c r="R116" s="46"/>
      <c r="S116" s="547">
        <f>I116</f>
        <v>0.25</v>
      </c>
      <c r="T116" s="25"/>
      <c r="U116" s="219">
        <f t="shared" si="97"/>
        <v>18750</v>
      </c>
      <c r="V116" s="219" t="s">
        <v>642</v>
      </c>
      <c r="W116" s="1042">
        <f t="shared" si="91"/>
        <v>18750</v>
      </c>
      <c r="X116" s="537">
        <f t="shared" si="92"/>
        <v>0</v>
      </c>
      <c r="Y116" s="538">
        <f t="shared" si="53"/>
        <v>500</v>
      </c>
      <c r="Z116" s="1090">
        <v>0</v>
      </c>
      <c r="AA116" s="1475">
        <f t="shared" si="93"/>
        <v>5616244.9976444431</v>
      </c>
      <c r="AB116" s="1098"/>
      <c r="AC116" s="600"/>
      <c r="AD116" s="1056">
        <f t="shared" si="55"/>
        <v>0</v>
      </c>
      <c r="AE116" s="1063"/>
      <c r="AF116" s="747">
        <f t="shared" si="56"/>
        <v>0</v>
      </c>
      <c r="AG116" s="600"/>
      <c r="AH116" s="1056">
        <f t="shared" si="57"/>
        <v>0</v>
      </c>
      <c r="AI116" s="1070"/>
      <c r="AJ116" s="747">
        <f t="shared" si="58"/>
        <v>0</v>
      </c>
      <c r="AK116" s="1051"/>
      <c r="AL116" s="270">
        <v>0</v>
      </c>
      <c r="AM116" s="902">
        <v>2021</v>
      </c>
      <c r="AN116" s="902">
        <f t="shared" si="99"/>
        <v>2031</v>
      </c>
      <c r="AO116" s="18" t="str">
        <f t="shared" si="59"/>
        <v xml:space="preserve"> </v>
      </c>
      <c r="AP116" s="747" t="str">
        <f t="shared" si="60"/>
        <v xml:space="preserve"> </v>
      </c>
      <c r="AQ116" s="4" t="str">
        <f t="shared" si="61"/>
        <v xml:space="preserve"> </v>
      </c>
      <c r="AR116" s="747" t="str">
        <f t="shared" si="62"/>
        <v xml:space="preserve"> </v>
      </c>
      <c r="AS116" s="4" t="str">
        <f t="shared" si="63"/>
        <v xml:space="preserve"> </v>
      </c>
      <c r="AT116" s="747" t="str">
        <f t="shared" si="64"/>
        <v xml:space="preserve"> </v>
      </c>
      <c r="AU116" s="4" t="str">
        <f t="shared" si="65"/>
        <v xml:space="preserve"> </v>
      </c>
      <c r="AV116" s="747" t="str">
        <f t="shared" si="66"/>
        <v xml:space="preserve"> </v>
      </c>
      <c r="AW116" s="4" t="str">
        <f t="shared" si="67"/>
        <v xml:space="preserve"> </v>
      </c>
      <c r="AX116" s="747" t="str">
        <f t="shared" si="68"/>
        <v xml:space="preserve"> </v>
      </c>
      <c r="AY116" s="4" t="str">
        <f t="shared" si="69"/>
        <v xml:space="preserve"> </v>
      </c>
      <c r="AZ116" s="747" t="str">
        <f t="shared" si="70"/>
        <v xml:space="preserve"> </v>
      </c>
      <c r="BA116" s="4" t="str">
        <f t="shared" si="71"/>
        <v xml:space="preserve"> </v>
      </c>
      <c r="BB116" s="747" t="str">
        <f t="shared" si="72"/>
        <v xml:space="preserve"> </v>
      </c>
      <c r="BC116" s="4" t="str">
        <f t="shared" si="73"/>
        <v xml:space="preserve"> </v>
      </c>
      <c r="BD116" s="747" t="str">
        <f t="shared" si="74"/>
        <v xml:space="preserve"> </v>
      </c>
      <c r="BE116" s="4" t="str">
        <f t="shared" si="75"/>
        <v xml:space="preserve"> </v>
      </c>
      <c r="BF116" s="747" t="str">
        <f t="shared" si="76"/>
        <v xml:space="preserve"> </v>
      </c>
      <c r="BG116" s="4" t="str">
        <f t="shared" si="77"/>
        <v xml:space="preserve"> </v>
      </c>
      <c r="BH116" s="747" t="str">
        <f t="shared" si="78"/>
        <v xml:space="preserve"> </v>
      </c>
      <c r="BI116" s="4" t="str">
        <f t="shared" si="79"/>
        <v xml:space="preserve"> </v>
      </c>
      <c r="BJ116" s="747" t="str">
        <f t="shared" si="80"/>
        <v xml:space="preserve"> </v>
      </c>
      <c r="BK116" s="4" t="str">
        <f t="shared" si="81"/>
        <v xml:space="preserve"> </v>
      </c>
      <c r="BL116" s="747" t="str">
        <f t="shared" si="82"/>
        <v xml:space="preserve"> </v>
      </c>
      <c r="BM116" s="4" t="str">
        <f t="shared" si="83"/>
        <v xml:space="preserve"> </v>
      </c>
      <c r="BN116" s="747" t="str">
        <f t="shared" si="84"/>
        <v xml:space="preserve"> </v>
      </c>
      <c r="BO116" s="4">
        <f t="shared" si="85"/>
        <v>0.25</v>
      </c>
      <c r="BP116" s="747">
        <f t="shared" si="86"/>
        <v>0</v>
      </c>
      <c r="BQ116" s="4" t="str">
        <f t="shared" si="87"/>
        <v xml:space="preserve"> </v>
      </c>
      <c r="BR116" s="747" t="str">
        <f t="shared" si="88"/>
        <v xml:space="preserve"> </v>
      </c>
      <c r="BS116" s="133"/>
      <c r="BT116" s="133"/>
      <c r="BU116" s="389"/>
      <c r="BV116" s="389"/>
      <c r="BW116" s="389"/>
      <c r="BX116" s="389"/>
      <c r="BY116" s="389"/>
      <c r="BZ116" s="389"/>
      <c r="CA116" s="389"/>
      <c r="CB116" s="389"/>
      <c r="CC116" s="163">
        <f t="shared" si="89"/>
        <v>0</v>
      </c>
      <c r="CD116" s="389"/>
      <c r="CE116" s="389"/>
      <c r="CF116" s="389"/>
      <c r="CG116" s="389"/>
      <c r="CH116" s="389"/>
      <c r="CI116" s="389"/>
      <c r="CJ116" s="389"/>
      <c r="CK116" s="389"/>
      <c r="CL116" s="389"/>
      <c r="CM116" s="389"/>
      <c r="CN116" s="389"/>
      <c r="CO116" s="389"/>
      <c r="CP116" s="389"/>
      <c r="CQ116" s="389"/>
      <c r="CR116" s="389"/>
      <c r="CS116" s="389"/>
      <c r="CT116" s="389"/>
      <c r="CU116" s="389"/>
      <c r="CV116" s="389"/>
      <c r="CW116" s="389"/>
      <c r="CX116" s="389"/>
      <c r="CY116" s="389"/>
      <c r="CZ116" s="389"/>
      <c r="DA116" s="389"/>
      <c r="DB116" s="389"/>
      <c r="DC116" s="389"/>
      <c r="DD116" s="389"/>
      <c r="DE116" s="389"/>
      <c r="DF116" s="389"/>
      <c r="DG116" s="389"/>
      <c r="DH116" s="389"/>
      <c r="DI116" s="389"/>
      <c r="DJ116" s="389"/>
      <c r="DK116" s="389"/>
      <c r="DL116" s="389"/>
      <c r="DM116" s="389"/>
      <c r="DN116" s="389"/>
      <c r="DO116" s="389"/>
      <c r="DP116" s="389"/>
      <c r="DQ116" s="389"/>
      <c r="DR116" s="389"/>
      <c r="DS116" s="389"/>
      <c r="DT116" s="389"/>
      <c r="DU116" s="389"/>
      <c r="DV116" s="389"/>
      <c r="DW116" s="389"/>
      <c r="DX116" s="389"/>
      <c r="DY116" s="389"/>
      <c r="DZ116" s="389"/>
      <c r="EA116" s="389"/>
      <c r="EB116" s="389"/>
      <c r="EC116" s="389"/>
      <c r="ED116" s="389"/>
      <c r="EE116" s="389"/>
      <c r="EF116" s="389"/>
      <c r="EG116" s="389"/>
      <c r="EH116" s="389"/>
      <c r="EI116" s="389"/>
      <c r="EJ116" s="389"/>
      <c r="EK116" s="389"/>
      <c r="EL116" s="389"/>
      <c r="EM116" s="389"/>
      <c r="EN116" s="389"/>
      <c r="EO116" s="389"/>
      <c r="EP116" s="389"/>
      <c r="EQ116" s="389"/>
      <c r="ER116" s="389"/>
      <c r="ES116" s="389"/>
      <c r="ET116" s="389"/>
      <c r="EU116" s="389"/>
      <c r="EV116" s="389"/>
      <c r="EW116" s="389"/>
      <c r="EX116" s="389"/>
      <c r="EY116" s="389"/>
      <c r="EZ116" s="389"/>
      <c r="FA116" s="389"/>
      <c r="FB116" s="389"/>
      <c r="FC116" s="389"/>
      <c r="FD116" s="389"/>
      <c r="FE116" s="389"/>
      <c r="FF116" s="389"/>
      <c r="FG116" s="389"/>
      <c r="FH116" s="389"/>
      <c r="FI116" s="389"/>
      <c r="FJ116" s="389"/>
      <c r="FK116" s="389"/>
      <c r="FL116" s="389"/>
      <c r="FM116" s="389"/>
      <c r="FN116" s="389"/>
      <c r="FO116" s="389"/>
      <c r="FP116" s="389"/>
      <c r="FQ116" s="389"/>
      <c r="FR116" s="389"/>
      <c r="FS116" s="389"/>
      <c r="FT116" s="389"/>
      <c r="FU116" s="389"/>
      <c r="FV116" s="389"/>
      <c r="FW116" s="389"/>
      <c r="FX116" s="389"/>
      <c r="FY116" s="660" t="s">
        <v>328</v>
      </c>
      <c r="FZ116" s="661">
        <v>271</v>
      </c>
      <c r="GA116" s="661">
        <v>30289251</v>
      </c>
      <c r="GB116" s="661">
        <v>55</v>
      </c>
      <c r="GC116" s="661" t="s">
        <v>798</v>
      </c>
      <c r="GD116" s="661">
        <v>18</v>
      </c>
      <c r="GE116" s="661">
        <v>1990</v>
      </c>
      <c r="GF116" s="661">
        <v>1</v>
      </c>
      <c r="GG116" s="661" t="s">
        <v>780</v>
      </c>
      <c r="GH116" s="661">
        <v>2</v>
      </c>
      <c r="GI116" s="661">
        <v>1</v>
      </c>
      <c r="GJ116" s="661" t="s">
        <v>780</v>
      </c>
      <c r="GK116" s="661">
        <v>2</v>
      </c>
      <c r="GL116" s="661" t="s">
        <v>781</v>
      </c>
      <c r="GM116" s="661" t="s">
        <v>782</v>
      </c>
      <c r="GN116" s="661">
        <v>66</v>
      </c>
      <c r="GO116" s="661" t="s">
        <v>783</v>
      </c>
      <c r="GP116" s="661">
        <v>0</v>
      </c>
      <c r="GQ116" s="661">
        <v>0</v>
      </c>
      <c r="GR116" s="661">
        <v>4</v>
      </c>
      <c r="GS116" s="661">
        <v>2</v>
      </c>
      <c r="GT116" s="661">
        <v>2</v>
      </c>
      <c r="GU116" s="661" t="s">
        <v>783</v>
      </c>
      <c r="GV116" s="661" t="s">
        <v>783</v>
      </c>
      <c r="GW116" s="661" t="s">
        <v>783</v>
      </c>
      <c r="GX116" s="661" t="s">
        <v>783</v>
      </c>
      <c r="GY116" s="661" t="s">
        <v>783</v>
      </c>
      <c r="GZ116" s="661">
        <v>1649</v>
      </c>
      <c r="HA116" s="661">
        <v>0.09</v>
      </c>
      <c r="HB116" s="661">
        <v>5</v>
      </c>
      <c r="HC116" s="661" t="s">
        <v>783</v>
      </c>
      <c r="HD116" s="661" t="s">
        <v>782</v>
      </c>
      <c r="HE116" s="661">
        <v>15</v>
      </c>
      <c r="HF116" s="661" t="s">
        <v>783</v>
      </c>
      <c r="HG116" s="661">
        <v>0</v>
      </c>
      <c r="HH116" s="661" t="s">
        <v>783</v>
      </c>
      <c r="HI116" s="661">
        <v>0</v>
      </c>
      <c r="HJ116" s="661">
        <v>1</v>
      </c>
      <c r="HK116" s="661">
        <v>45</v>
      </c>
      <c r="HL116" s="661" t="s">
        <v>784</v>
      </c>
      <c r="HM116" s="661" t="s">
        <v>785</v>
      </c>
      <c r="HN116" s="661" t="s">
        <v>783</v>
      </c>
      <c r="HO116" s="661" t="s">
        <v>783</v>
      </c>
      <c r="HP116" s="661" t="s">
        <v>783</v>
      </c>
      <c r="HQ116" s="661" t="s">
        <v>783</v>
      </c>
      <c r="HR116" s="661" t="s">
        <v>783</v>
      </c>
      <c r="HS116" s="661">
        <v>3980107</v>
      </c>
      <c r="HT116" s="661" t="s">
        <v>783</v>
      </c>
      <c r="HU116" s="661" t="s">
        <v>786</v>
      </c>
      <c r="HV116" s="661" t="s">
        <v>787</v>
      </c>
      <c r="HW116" s="661">
        <v>4</v>
      </c>
      <c r="HX116" s="661">
        <v>2014</v>
      </c>
      <c r="HY116" s="661">
        <v>63</v>
      </c>
      <c r="HZ116" s="661">
        <v>0</v>
      </c>
      <c r="IA116" s="661">
        <v>475</v>
      </c>
      <c r="IB116" s="662">
        <v>41697.500081018516</v>
      </c>
      <c r="IC116" s="661" t="s">
        <v>788</v>
      </c>
      <c r="ID116" s="661">
        <v>3975629</v>
      </c>
      <c r="IE116" s="661">
        <v>2014</v>
      </c>
      <c r="IF116" s="661">
        <v>1712</v>
      </c>
      <c r="IG116" s="661" t="s">
        <v>783</v>
      </c>
      <c r="IH116" s="661" t="s">
        <v>783</v>
      </c>
      <c r="II116" s="661" t="s">
        <v>783</v>
      </c>
      <c r="IJ116" s="661" t="s">
        <v>783</v>
      </c>
      <c r="IK116" s="661" t="s">
        <v>783</v>
      </c>
      <c r="IL116" s="661" t="s">
        <v>783</v>
      </c>
      <c r="IM116" s="661" t="s">
        <v>783</v>
      </c>
      <c r="IN116" s="661" t="s">
        <v>783</v>
      </c>
      <c r="IO116" s="661" t="s">
        <v>783</v>
      </c>
      <c r="IP116" s="661">
        <v>1649</v>
      </c>
      <c r="IQ116" s="662">
        <v>37477.354571759257</v>
      </c>
      <c r="IR116" s="661">
        <v>2</v>
      </c>
      <c r="IS116" s="661" t="s">
        <v>793</v>
      </c>
      <c r="IT116" s="661">
        <v>2</v>
      </c>
      <c r="IU116" s="663">
        <v>41275</v>
      </c>
      <c r="IV116" s="661" t="s">
        <v>783</v>
      </c>
      <c r="IW116" s="661" t="s">
        <v>783</v>
      </c>
      <c r="IX116" s="661" t="s">
        <v>783</v>
      </c>
      <c r="IY116" s="661" t="s">
        <v>781</v>
      </c>
      <c r="IZ116" s="661">
        <v>45</v>
      </c>
      <c r="JA116" s="661" t="s">
        <v>789</v>
      </c>
      <c r="JB116" s="661" t="s">
        <v>783</v>
      </c>
      <c r="JC116" s="661" t="s">
        <v>783</v>
      </c>
      <c r="JD116" s="661" t="s">
        <v>783</v>
      </c>
      <c r="JE116" s="661">
        <v>329382</v>
      </c>
      <c r="JF116" s="661" t="s">
        <v>783</v>
      </c>
      <c r="JG116" s="661" t="s">
        <v>783</v>
      </c>
      <c r="JH116" s="661" t="s">
        <v>802</v>
      </c>
      <c r="JI116" s="661">
        <v>55</v>
      </c>
      <c r="JJ116" s="661" t="s">
        <v>783</v>
      </c>
      <c r="JK116" s="661" t="s">
        <v>783</v>
      </c>
      <c r="JL116" s="661" t="s">
        <v>783</v>
      </c>
      <c r="JM116" s="661" t="s">
        <v>790</v>
      </c>
      <c r="JN116" s="661">
        <v>4</v>
      </c>
      <c r="JO116" s="661">
        <v>3</v>
      </c>
      <c r="JP116" s="661" t="s">
        <v>783</v>
      </c>
      <c r="JQ116" s="661">
        <v>10711928</v>
      </c>
      <c r="JR116" s="661">
        <v>2011</v>
      </c>
      <c r="JS116" s="661">
        <v>3</v>
      </c>
      <c r="JT116" s="661" t="s">
        <v>783</v>
      </c>
      <c r="JU116" s="661" t="s">
        <v>783</v>
      </c>
      <c r="JV116" s="661" t="s">
        <v>808</v>
      </c>
      <c r="JW116" s="664">
        <v>465.04900199999997</v>
      </c>
      <c r="JX116">
        <f>SUM(JW114:JW116)</f>
        <v>1867.6365960000001</v>
      </c>
      <c r="JY116" s="225">
        <v>0.53617148787878799</v>
      </c>
    </row>
    <row r="117" spans="1:287" ht="16" thickBot="1">
      <c r="A117" s="1507" t="s">
        <v>5</v>
      </c>
      <c r="B117" s="79">
        <f t="shared" si="52"/>
        <v>1</v>
      </c>
      <c r="C117" s="871" t="s">
        <v>29</v>
      </c>
      <c r="D117" s="489" t="s">
        <v>162</v>
      </c>
      <c r="E117" s="1129" t="s">
        <v>158</v>
      </c>
      <c r="F117" s="888">
        <v>0.18</v>
      </c>
      <c r="G117" s="120">
        <f t="shared" si="90"/>
        <v>83.62</v>
      </c>
      <c r="H117" s="46"/>
      <c r="I117" s="33">
        <v>0.18</v>
      </c>
      <c r="J117" s="29"/>
      <c r="K117" s="18"/>
      <c r="L117" s="5"/>
      <c r="M117" s="735">
        <v>1</v>
      </c>
      <c r="N117" s="75">
        <v>0.5</v>
      </c>
      <c r="O117" s="740">
        <v>1</v>
      </c>
      <c r="P117" s="1109">
        <f t="shared" si="95"/>
        <v>2.5</v>
      </c>
      <c r="Q117" s="1108">
        <f t="shared" si="100"/>
        <v>0.5</v>
      </c>
      <c r="R117" s="46"/>
      <c r="S117" s="547">
        <f>I117</f>
        <v>0.18</v>
      </c>
      <c r="T117" s="25"/>
      <c r="U117" s="219">
        <f t="shared" si="97"/>
        <v>13500</v>
      </c>
      <c r="V117" s="219" t="s">
        <v>642</v>
      </c>
      <c r="W117" s="1042">
        <f t="shared" si="91"/>
        <v>13500</v>
      </c>
      <c r="X117" s="537">
        <f t="shared" si="92"/>
        <v>0</v>
      </c>
      <c r="Y117" s="538">
        <f t="shared" si="53"/>
        <v>500</v>
      </c>
      <c r="Z117" s="1090">
        <v>0</v>
      </c>
      <c r="AA117" s="1475">
        <f t="shared" si="93"/>
        <v>5616244.9976444431</v>
      </c>
      <c r="AB117" s="1098"/>
      <c r="AC117" s="600"/>
      <c r="AD117" s="1056">
        <f t="shared" si="55"/>
        <v>0</v>
      </c>
      <c r="AE117" s="1063"/>
      <c r="AF117" s="747">
        <f t="shared" si="56"/>
        <v>0</v>
      </c>
      <c r="AG117" s="600"/>
      <c r="AH117" s="1056">
        <f t="shared" si="57"/>
        <v>0</v>
      </c>
      <c r="AI117" s="1070"/>
      <c r="AJ117" s="747">
        <f t="shared" si="58"/>
        <v>0</v>
      </c>
      <c r="AK117" s="1051"/>
      <c r="AL117" s="270">
        <v>0</v>
      </c>
      <c r="AM117" s="902">
        <v>2021</v>
      </c>
      <c r="AN117" s="902">
        <f t="shared" si="99"/>
        <v>2031</v>
      </c>
      <c r="AO117" s="18" t="str">
        <f t="shared" si="59"/>
        <v xml:space="preserve"> </v>
      </c>
      <c r="AP117" s="747" t="str">
        <f t="shared" si="60"/>
        <v xml:space="preserve"> </v>
      </c>
      <c r="AQ117" s="4" t="str">
        <f t="shared" si="61"/>
        <v xml:space="preserve"> </v>
      </c>
      <c r="AR117" s="747" t="str">
        <f t="shared" si="62"/>
        <v xml:space="preserve"> </v>
      </c>
      <c r="AS117" s="4" t="str">
        <f t="shared" si="63"/>
        <v xml:space="preserve"> </v>
      </c>
      <c r="AT117" s="747" t="str">
        <f t="shared" si="64"/>
        <v xml:space="preserve"> </v>
      </c>
      <c r="AU117" s="4" t="str">
        <f t="shared" si="65"/>
        <v xml:space="preserve"> </v>
      </c>
      <c r="AV117" s="747" t="str">
        <f t="shared" si="66"/>
        <v xml:space="preserve"> </v>
      </c>
      <c r="AW117" s="4" t="str">
        <f t="shared" si="67"/>
        <v xml:space="preserve"> </v>
      </c>
      <c r="AX117" s="747" t="str">
        <f t="shared" si="68"/>
        <v xml:space="preserve"> </v>
      </c>
      <c r="AY117" s="4" t="str">
        <f t="shared" si="69"/>
        <v xml:space="preserve"> </v>
      </c>
      <c r="AZ117" s="747" t="str">
        <f t="shared" si="70"/>
        <v xml:space="preserve"> </v>
      </c>
      <c r="BA117" s="4" t="str">
        <f t="shared" si="71"/>
        <v xml:space="preserve"> </v>
      </c>
      <c r="BB117" s="747" t="str">
        <f t="shared" si="72"/>
        <v xml:space="preserve"> </v>
      </c>
      <c r="BC117" s="4" t="str">
        <f t="shared" si="73"/>
        <v xml:space="preserve"> </v>
      </c>
      <c r="BD117" s="747" t="str">
        <f t="shared" si="74"/>
        <v xml:space="preserve"> </v>
      </c>
      <c r="BE117" s="4" t="str">
        <f t="shared" si="75"/>
        <v xml:space="preserve"> </v>
      </c>
      <c r="BF117" s="747" t="str">
        <f t="shared" si="76"/>
        <v xml:space="preserve"> </v>
      </c>
      <c r="BG117" s="4" t="str">
        <f t="shared" si="77"/>
        <v xml:space="preserve"> </v>
      </c>
      <c r="BH117" s="747" t="str">
        <f t="shared" si="78"/>
        <v xml:space="preserve"> </v>
      </c>
      <c r="BI117" s="4" t="str">
        <f t="shared" si="79"/>
        <v xml:space="preserve"> </v>
      </c>
      <c r="BJ117" s="747" t="str">
        <f t="shared" si="80"/>
        <v xml:space="preserve"> </v>
      </c>
      <c r="BK117" s="4" t="str">
        <f t="shared" si="81"/>
        <v xml:space="preserve"> </v>
      </c>
      <c r="BL117" s="747" t="str">
        <f t="shared" si="82"/>
        <v xml:space="preserve"> </v>
      </c>
      <c r="BM117" s="4" t="str">
        <f t="shared" si="83"/>
        <v xml:space="preserve"> </v>
      </c>
      <c r="BN117" s="747" t="str">
        <f t="shared" si="84"/>
        <v xml:space="preserve"> </v>
      </c>
      <c r="BO117" s="4">
        <f t="shared" si="85"/>
        <v>0.18</v>
      </c>
      <c r="BP117" s="747">
        <f t="shared" si="86"/>
        <v>0</v>
      </c>
      <c r="BQ117" s="4" t="str">
        <f t="shared" si="87"/>
        <v xml:space="preserve"> </v>
      </c>
      <c r="BR117" s="747" t="str">
        <f t="shared" si="88"/>
        <v xml:space="preserve"> </v>
      </c>
      <c r="BS117" s="133"/>
      <c r="BT117" s="133"/>
      <c r="BU117" s="389"/>
      <c r="BV117" s="389"/>
      <c r="BW117" s="389"/>
      <c r="BX117" s="389"/>
      <c r="BY117" s="389"/>
      <c r="BZ117" s="389"/>
      <c r="CA117" s="389"/>
      <c r="CB117" s="389"/>
      <c r="CC117" s="163">
        <f t="shared" si="89"/>
        <v>0</v>
      </c>
      <c r="CD117" s="389"/>
      <c r="CE117" s="389"/>
      <c r="CF117" s="389"/>
      <c r="CG117" s="389"/>
      <c r="CH117" s="389"/>
      <c r="CI117" s="389"/>
      <c r="CJ117" s="389"/>
      <c r="CK117" s="389"/>
      <c r="CL117" s="389"/>
      <c r="CM117" s="389"/>
      <c r="CN117" s="389"/>
      <c r="CO117" s="389"/>
      <c r="CP117" s="389"/>
      <c r="CQ117" s="389"/>
      <c r="CR117" s="389"/>
      <c r="CS117" s="389"/>
      <c r="CT117" s="389"/>
      <c r="CU117" s="389"/>
      <c r="CV117" s="389"/>
      <c r="CW117" s="389"/>
      <c r="CX117" s="389"/>
      <c r="CY117" s="389"/>
      <c r="CZ117" s="389"/>
      <c r="DA117" s="389"/>
      <c r="DB117" s="389"/>
      <c r="DC117" s="389"/>
      <c r="DD117" s="389"/>
      <c r="DE117" s="389"/>
      <c r="DF117" s="389"/>
      <c r="DG117" s="389"/>
      <c r="DH117" s="389"/>
      <c r="DI117" s="389"/>
      <c r="DJ117" s="389"/>
      <c r="DK117" s="389"/>
      <c r="DL117" s="389"/>
      <c r="DM117" s="389"/>
      <c r="DN117" s="389"/>
      <c r="DO117" s="389"/>
      <c r="DP117" s="389"/>
      <c r="DQ117" s="389"/>
      <c r="DR117" s="389"/>
      <c r="DS117" s="389"/>
      <c r="DT117" s="389"/>
      <c r="DU117" s="389"/>
      <c r="DV117" s="389"/>
      <c r="DW117" s="389"/>
      <c r="DX117" s="389"/>
      <c r="DY117" s="389"/>
      <c r="DZ117" s="389"/>
      <c r="EA117" s="389"/>
      <c r="EB117" s="389"/>
      <c r="EC117" s="389"/>
      <c r="ED117" s="389"/>
      <c r="EE117" s="389"/>
      <c r="EF117" s="389"/>
      <c r="EG117" s="389"/>
      <c r="EH117" s="389"/>
      <c r="EI117" s="389"/>
      <c r="EJ117" s="389"/>
      <c r="EK117" s="389"/>
      <c r="EL117" s="389"/>
      <c r="EM117" s="389"/>
      <c r="EN117" s="389"/>
      <c r="EO117" s="389"/>
      <c r="EP117" s="389"/>
      <c r="EQ117" s="389"/>
      <c r="ER117" s="389"/>
      <c r="ES117" s="389"/>
      <c r="ET117" s="389"/>
      <c r="EU117" s="389"/>
      <c r="EV117" s="389"/>
      <c r="EW117" s="389"/>
      <c r="EX117" s="389"/>
      <c r="EY117" s="389"/>
      <c r="EZ117" s="389"/>
      <c r="FA117" s="389"/>
      <c r="FB117" s="389"/>
      <c r="FC117" s="389"/>
      <c r="FD117" s="389"/>
      <c r="FE117" s="389"/>
      <c r="FF117" s="389"/>
      <c r="FG117" s="389"/>
      <c r="FH117" s="389"/>
      <c r="FI117" s="389"/>
      <c r="FJ117" s="389"/>
      <c r="FK117" s="389"/>
      <c r="FL117" s="389"/>
      <c r="FM117" s="389"/>
      <c r="FN117" s="389"/>
      <c r="FO117" s="389"/>
      <c r="FP117" s="389"/>
      <c r="FQ117" s="389"/>
      <c r="FR117" s="389"/>
      <c r="FS117" s="389"/>
      <c r="FT117" s="389"/>
      <c r="FU117" s="389"/>
      <c r="FV117" s="389"/>
      <c r="FW117" s="389"/>
      <c r="FX117" s="389"/>
      <c r="FY117" s="660" t="s">
        <v>422</v>
      </c>
      <c r="FZ117" s="661">
        <v>281</v>
      </c>
      <c r="GA117" s="661">
        <v>30289403</v>
      </c>
      <c r="GB117" s="661" t="s">
        <v>783</v>
      </c>
      <c r="GC117" s="661"/>
      <c r="GD117" s="661" t="s">
        <v>783</v>
      </c>
      <c r="GE117" s="661" t="s">
        <v>783</v>
      </c>
      <c r="GF117" s="661" t="s">
        <v>783</v>
      </c>
      <c r="GG117" s="661"/>
      <c r="GH117" s="661" t="s">
        <v>783</v>
      </c>
      <c r="GI117" s="661" t="s">
        <v>783</v>
      </c>
      <c r="GJ117" s="661"/>
      <c r="GK117" s="661" t="s">
        <v>783</v>
      </c>
      <c r="GL117" s="661" t="s">
        <v>781</v>
      </c>
      <c r="GM117" s="661" t="s">
        <v>783</v>
      </c>
      <c r="GN117" s="661" t="s">
        <v>783</v>
      </c>
      <c r="GO117" s="661" t="s">
        <v>783</v>
      </c>
      <c r="GP117" s="661" t="s">
        <v>783</v>
      </c>
      <c r="GQ117" s="661" t="s">
        <v>783</v>
      </c>
      <c r="GR117" s="661" t="s">
        <v>783</v>
      </c>
      <c r="GS117" s="661" t="s">
        <v>783</v>
      </c>
      <c r="GT117" s="661" t="s">
        <v>783</v>
      </c>
      <c r="GU117" s="661" t="s">
        <v>783</v>
      </c>
      <c r="GV117" s="661" t="s">
        <v>783</v>
      </c>
      <c r="GW117" s="661" t="s">
        <v>783</v>
      </c>
      <c r="GX117" s="661" t="s">
        <v>783</v>
      </c>
      <c r="GY117" s="661" t="s">
        <v>783</v>
      </c>
      <c r="GZ117" s="661">
        <v>1649</v>
      </c>
      <c r="HA117" s="661">
        <v>0</v>
      </c>
      <c r="HB117" s="661">
        <v>9</v>
      </c>
      <c r="HC117" s="661" t="s">
        <v>783</v>
      </c>
      <c r="HD117" s="661" t="s">
        <v>783</v>
      </c>
      <c r="HE117" s="661" t="s">
        <v>783</v>
      </c>
      <c r="HF117" s="661" t="s">
        <v>783</v>
      </c>
      <c r="HG117" s="661" t="s">
        <v>783</v>
      </c>
      <c r="HH117" s="661" t="s">
        <v>783</v>
      </c>
      <c r="HI117" s="661" t="s">
        <v>783</v>
      </c>
      <c r="HJ117" s="661" t="s">
        <v>783</v>
      </c>
      <c r="HK117" s="661" t="s">
        <v>783</v>
      </c>
      <c r="HL117" s="661" t="s">
        <v>783</v>
      </c>
      <c r="HM117" s="661" t="s">
        <v>783</v>
      </c>
      <c r="HN117" s="661" t="s">
        <v>783</v>
      </c>
      <c r="HO117" s="661" t="s">
        <v>783</v>
      </c>
      <c r="HP117" s="661" t="s">
        <v>783</v>
      </c>
      <c r="HQ117" s="661" t="s">
        <v>783</v>
      </c>
      <c r="HR117" s="661" t="s">
        <v>783</v>
      </c>
      <c r="HS117" s="661">
        <v>5074702</v>
      </c>
      <c r="HT117" s="661" t="s">
        <v>783</v>
      </c>
      <c r="HU117" s="661" t="s">
        <v>786</v>
      </c>
      <c r="HV117" s="661" t="s">
        <v>787</v>
      </c>
      <c r="HW117" s="661">
        <v>4</v>
      </c>
      <c r="HX117" s="661">
        <v>2014</v>
      </c>
      <c r="HY117" s="661">
        <v>63</v>
      </c>
      <c r="HZ117" s="661">
        <v>4224</v>
      </c>
      <c r="IA117" s="661">
        <v>4699</v>
      </c>
      <c r="IB117" s="662">
        <v>41697.500081018516</v>
      </c>
      <c r="IC117" s="661" t="s">
        <v>788</v>
      </c>
      <c r="ID117" s="661">
        <v>5074703</v>
      </c>
      <c r="IE117" s="661" t="s">
        <v>783</v>
      </c>
      <c r="IF117" s="661">
        <v>1712</v>
      </c>
      <c r="IG117" s="661" t="s">
        <v>783</v>
      </c>
      <c r="IH117" s="661" t="s">
        <v>783</v>
      </c>
      <c r="II117" s="661" t="s">
        <v>783</v>
      </c>
      <c r="IJ117" s="661" t="s">
        <v>783</v>
      </c>
      <c r="IK117" s="661" t="s">
        <v>783</v>
      </c>
      <c r="IL117" s="661" t="s">
        <v>783</v>
      </c>
      <c r="IM117" s="661" t="s">
        <v>783</v>
      </c>
      <c r="IN117" s="661" t="s">
        <v>783</v>
      </c>
      <c r="IO117" s="661" t="s">
        <v>783</v>
      </c>
      <c r="IP117" s="661">
        <v>2108</v>
      </c>
      <c r="IQ117" s="662">
        <v>38587.423726851855</v>
      </c>
      <c r="IR117" s="661" t="s">
        <v>783</v>
      </c>
      <c r="IS117" s="661" t="s">
        <v>783</v>
      </c>
      <c r="IT117" s="661" t="s">
        <v>783</v>
      </c>
      <c r="IU117" s="661" t="s">
        <v>783</v>
      </c>
      <c r="IV117" s="661" t="s">
        <v>783</v>
      </c>
      <c r="IW117" s="661" t="s">
        <v>783</v>
      </c>
      <c r="IX117" s="661" t="s">
        <v>783</v>
      </c>
      <c r="IY117" s="661" t="s">
        <v>781</v>
      </c>
      <c r="IZ117" s="661" t="s">
        <v>783</v>
      </c>
      <c r="JA117" s="661" t="s">
        <v>783</v>
      </c>
      <c r="JB117" s="661" t="s">
        <v>783</v>
      </c>
      <c r="JC117" s="661" t="s">
        <v>783</v>
      </c>
      <c r="JD117" s="661" t="s">
        <v>783</v>
      </c>
      <c r="JE117" s="661">
        <v>329419</v>
      </c>
      <c r="JF117" s="661" t="s">
        <v>783</v>
      </c>
      <c r="JG117" s="661" t="s">
        <v>783</v>
      </c>
      <c r="JH117" s="661" t="s">
        <v>783</v>
      </c>
      <c r="JI117" s="661" t="s">
        <v>783</v>
      </c>
      <c r="JJ117" s="661" t="s">
        <v>783</v>
      </c>
      <c r="JK117" s="661" t="s">
        <v>783</v>
      </c>
      <c r="JL117" s="661" t="s">
        <v>783</v>
      </c>
      <c r="JM117" s="661" t="s">
        <v>783</v>
      </c>
      <c r="JN117" s="661">
        <v>4</v>
      </c>
      <c r="JO117" s="661" t="s">
        <v>783</v>
      </c>
      <c r="JP117" s="661" t="s">
        <v>783</v>
      </c>
      <c r="JQ117" s="661">
        <v>10711928</v>
      </c>
      <c r="JR117" s="661">
        <v>2011</v>
      </c>
      <c r="JS117" s="661">
        <v>3</v>
      </c>
      <c r="JT117" s="661" t="s">
        <v>783</v>
      </c>
      <c r="JU117" s="661" t="s">
        <v>783</v>
      </c>
      <c r="JV117" s="661" t="s">
        <v>846</v>
      </c>
      <c r="JW117" s="664">
        <v>476.336206</v>
      </c>
      <c r="JX117">
        <f>SUM(JW117:JW117)</f>
        <v>476.336206</v>
      </c>
      <c r="JY117" s="225">
        <v>2.1276688058712123</v>
      </c>
    </row>
    <row r="118" spans="1:287" ht="16" thickBot="1">
      <c r="A118" s="1507" t="s">
        <v>5</v>
      </c>
      <c r="B118" s="79">
        <f t="shared" si="52"/>
        <v>1</v>
      </c>
      <c r="C118" s="871" t="s">
        <v>109</v>
      </c>
      <c r="D118" s="489" t="s">
        <v>166</v>
      </c>
      <c r="E118" s="1129" t="s">
        <v>167</v>
      </c>
      <c r="F118" s="888">
        <v>0.31</v>
      </c>
      <c r="G118" s="120">
        <f t="shared" si="90"/>
        <v>83.93</v>
      </c>
      <c r="H118" s="46"/>
      <c r="I118" s="33">
        <v>0.31</v>
      </c>
      <c r="J118" s="29"/>
      <c r="K118" s="18"/>
      <c r="L118" s="5"/>
      <c r="M118" s="170">
        <v>2</v>
      </c>
      <c r="N118" s="71">
        <v>1</v>
      </c>
      <c r="O118" s="739">
        <v>2</v>
      </c>
      <c r="P118" s="1107">
        <f t="shared" si="95"/>
        <v>5</v>
      </c>
      <c r="Q118" s="1108">
        <f t="shared" si="100"/>
        <v>4</v>
      </c>
      <c r="R118" s="46"/>
      <c r="S118" s="547">
        <f>I118</f>
        <v>0.31</v>
      </c>
      <c r="T118" s="25"/>
      <c r="U118" s="219">
        <f t="shared" si="97"/>
        <v>23250</v>
      </c>
      <c r="V118" s="219" t="s">
        <v>642</v>
      </c>
      <c r="W118" s="1042">
        <f t="shared" si="91"/>
        <v>23250</v>
      </c>
      <c r="X118" s="537">
        <f t="shared" si="92"/>
        <v>0</v>
      </c>
      <c r="Y118" s="538">
        <f t="shared" si="53"/>
        <v>500</v>
      </c>
      <c r="Z118" s="1090">
        <v>0</v>
      </c>
      <c r="AA118" s="1475">
        <f t="shared" si="93"/>
        <v>5616244.9976444431</v>
      </c>
      <c r="AB118" s="1098"/>
      <c r="AC118" s="600"/>
      <c r="AD118" s="1056">
        <f t="shared" si="55"/>
        <v>0</v>
      </c>
      <c r="AE118" s="1063"/>
      <c r="AF118" s="747">
        <f t="shared" si="56"/>
        <v>0</v>
      </c>
      <c r="AG118" s="600"/>
      <c r="AH118" s="1056">
        <f t="shared" si="57"/>
        <v>0</v>
      </c>
      <c r="AI118" s="1070"/>
      <c r="AJ118" s="747">
        <f t="shared" si="58"/>
        <v>0</v>
      </c>
      <c r="AK118" s="1051"/>
      <c r="AL118" s="270">
        <v>0</v>
      </c>
      <c r="AM118" s="902">
        <v>2021</v>
      </c>
      <c r="AN118" s="902">
        <f t="shared" si="99"/>
        <v>2031</v>
      </c>
      <c r="AO118" s="18" t="str">
        <f t="shared" si="59"/>
        <v xml:space="preserve"> </v>
      </c>
      <c r="AP118" s="747" t="str">
        <f t="shared" si="60"/>
        <v xml:space="preserve"> </v>
      </c>
      <c r="AQ118" s="4" t="str">
        <f t="shared" si="61"/>
        <v xml:space="preserve"> </v>
      </c>
      <c r="AR118" s="747" t="str">
        <f t="shared" si="62"/>
        <v xml:space="preserve"> </v>
      </c>
      <c r="AS118" s="4" t="str">
        <f t="shared" si="63"/>
        <v xml:space="preserve"> </v>
      </c>
      <c r="AT118" s="747" t="str">
        <f t="shared" si="64"/>
        <v xml:space="preserve"> </v>
      </c>
      <c r="AU118" s="4" t="str">
        <f t="shared" si="65"/>
        <v xml:space="preserve"> </v>
      </c>
      <c r="AV118" s="747" t="str">
        <f t="shared" si="66"/>
        <v xml:space="preserve"> </v>
      </c>
      <c r="AW118" s="4" t="str">
        <f t="shared" si="67"/>
        <v xml:space="preserve"> </v>
      </c>
      <c r="AX118" s="747" t="str">
        <f t="shared" si="68"/>
        <v xml:space="preserve"> </v>
      </c>
      <c r="AY118" s="4" t="str">
        <f t="shared" si="69"/>
        <v xml:space="preserve"> </v>
      </c>
      <c r="AZ118" s="747" t="str">
        <f t="shared" si="70"/>
        <v xml:space="preserve"> </v>
      </c>
      <c r="BA118" s="4" t="str">
        <f t="shared" si="71"/>
        <v xml:space="preserve"> </v>
      </c>
      <c r="BB118" s="747" t="str">
        <f t="shared" si="72"/>
        <v xml:space="preserve"> </v>
      </c>
      <c r="BC118" s="4" t="str">
        <f t="shared" si="73"/>
        <v xml:space="preserve"> </v>
      </c>
      <c r="BD118" s="747" t="str">
        <f t="shared" si="74"/>
        <v xml:space="preserve"> </v>
      </c>
      <c r="BE118" s="4" t="str">
        <f t="shared" si="75"/>
        <v xml:space="preserve"> </v>
      </c>
      <c r="BF118" s="747" t="str">
        <f t="shared" si="76"/>
        <v xml:space="preserve"> </v>
      </c>
      <c r="BG118" s="4" t="str">
        <f t="shared" si="77"/>
        <v xml:space="preserve"> </v>
      </c>
      <c r="BH118" s="747" t="str">
        <f t="shared" si="78"/>
        <v xml:space="preserve"> </v>
      </c>
      <c r="BI118" s="4" t="str">
        <f t="shared" si="79"/>
        <v xml:space="preserve"> </v>
      </c>
      <c r="BJ118" s="747" t="str">
        <f t="shared" si="80"/>
        <v xml:space="preserve"> </v>
      </c>
      <c r="BK118" s="4" t="str">
        <f t="shared" si="81"/>
        <v xml:space="preserve"> </v>
      </c>
      <c r="BL118" s="747" t="str">
        <f t="shared" si="82"/>
        <v xml:space="preserve"> </v>
      </c>
      <c r="BM118" s="4" t="str">
        <f t="shared" si="83"/>
        <v xml:space="preserve"> </v>
      </c>
      <c r="BN118" s="747" t="str">
        <f t="shared" si="84"/>
        <v xml:space="preserve"> </v>
      </c>
      <c r="BO118" s="4">
        <f t="shared" si="85"/>
        <v>0.31</v>
      </c>
      <c r="BP118" s="747">
        <f t="shared" si="86"/>
        <v>0</v>
      </c>
      <c r="BQ118" s="4" t="str">
        <f t="shared" si="87"/>
        <v xml:space="preserve"> </v>
      </c>
      <c r="BR118" s="747" t="str">
        <f t="shared" si="88"/>
        <v xml:space="preserve"> </v>
      </c>
      <c r="BS118" s="133"/>
      <c r="BT118" s="133"/>
      <c r="BU118" s="389"/>
      <c r="BV118" s="389"/>
      <c r="BW118" s="389"/>
      <c r="BX118" s="389"/>
      <c r="BY118" s="389"/>
      <c r="BZ118" s="389"/>
      <c r="CA118" s="389"/>
      <c r="CB118" s="389"/>
      <c r="CC118" s="163">
        <f t="shared" si="89"/>
        <v>0</v>
      </c>
      <c r="CD118" s="389"/>
      <c r="CE118" s="389"/>
      <c r="CF118" s="389"/>
      <c r="CG118" s="389"/>
      <c r="CH118" s="389"/>
      <c r="CI118" s="389"/>
      <c r="CJ118" s="389"/>
      <c r="CK118" s="389"/>
      <c r="CL118" s="389"/>
      <c r="CM118" s="389"/>
      <c r="CN118" s="389"/>
      <c r="CO118" s="389"/>
      <c r="CP118" s="389"/>
      <c r="CQ118" s="389"/>
      <c r="CR118" s="389"/>
      <c r="CS118" s="389"/>
      <c r="CT118" s="389"/>
      <c r="CU118" s="389"/>
      <c r="CV118" s="389"/>
      <c r="CW118" s="389"/>
      <c r="CX118" s="389"/>
      <c r="CY118" s="389"/>
      <c r="CZ118" s="389"/>
      <c r="DA118" s="389"/>
      <c r="DB118" s="389"/>
      <c r="DC118" s="389"/>
      <c r="DD118" s="389"/>
      <c r="DE118" s="389"/>
      <c r="DF118" s="389"/>
      <c r="DG118" s="389"/>
      <c r="DH118" s="389"/>
      <c r="DI118" s="389"/>
      <c r="DJ118" s="389"/>
      <c r="DK118" s="389"/>
      <c r="DL118" s="389"/>
      <c r="DM118" s="389"/>
      <c r="DN118" s="389"/>
      <c r="DO118" s="389"/>
      <c r="DP118" s="389"/>
      <c r="DQ118" s="389"/>
      <c r="DR118" s="389"/>
      <c r="DS118" s="389"/>
      <c r="DT118" s="389"/>
      <c r="DU118" s="389"/>
      <c r="DV118" s="389"/>
      <c r="DW118" s="389"/>
      <c r="DX118" s="389"/>
      <c r="DY118" s="389"/>
      <c r="DZ118" s="389"/>
      <c r="EA118" s="389"/>
      <c r="EB118" s="389"/>
      <c r="EC118" s="389"/>
      <c r="ED118" s="389"/>
      <c r="EE118" s="389"/>
      <c r="EF118" s="389"/>
      <c r="EG118" s="389"/>
      <c r="EH118" s="389"/>
      <c r="EI118" s="389"/>
      <c r="EJ118" s="389"/>
      <c r="EK118" s="389"/>
      <c r="EL118" s="389"/>
      <c r="EM118" s="389"/>
      <c r="EN118" s="389"/>
      <c r="EO118" s="389"/>
      <c r="EP118" s="389"/>
      <c r="EQ118" s="389"/>
      <c r="ER118" s="389"/>
      <c r="ES118" s="389"/>
      <c r="ET118" s="389"/>
      <c r="EU118" s="389"/>
      <c r="EV118" s="389"/>
      <c r="EW118" s="389"/>
      <c r="EX118" s="389"/>
      <c r="EY118" s="389"/>
      <c r="EZ118" s="389"/>
      <c r="FA118" s="389"/>
      <c r="FB118" s="389"/>
      <c r="FC118" s="389"/>
      <c r="FD118" s="389"/>
      <c r="FE118" s="389"/>
      <c r="FF118" s="389"/>
      <c r="FG118" s="389"/>
      <c r="FH118" s="389"/>
      <c r="FI118" s="389"/>
      <c r="FJ118" s="389"/>
      <c r="FK118" s="389"/>
      <c r="FL118" s="389"/>
      <c r="FM118" s="389"/>
      <c r="FN118" s="389"/>
      <c r="FO118" s="389"/>
      <c r="FP118" s="389"/>
      <c r="FQ118" s="389"/>
      <c r="FR118" s="389"/>
      <c r="FS118" s="389"/>
      <c r="FT118" s="389"/>
      <c r="FU118" s="389"/>
      <c r="FV118" s="389"/>
      <c r="FW118" s="389"/>
      <c r="FX118" s="389"/>
      <c r="FY118" s="679"/>
      <c r="FZ118" s="680"/>
      <c r="GA118" s="680"/>
      <c r="GB118" s="680"/>
      <c r="GC118" s="680"/>
      <c r="GD118" s="680"/>
      <c r="GE118" s="680"/>
      <c r="GF118" s="680"/>
      <c r="GG118" s="680"/>
      <c r="GH118" s="680"/>
      <c r="GI118" s="680"/>
      <c r="GJ118" s="680"/>
      <c r="GK118" s="680"/>
      <c r="GL118" s="680"/>
      <c r="GM118" s="680"/>
      <c r="GN118" s="680"/>
      <c r="GO118" s="680"/>
      <c r="GP118" s="680"/>
      <c r="GQ118" s="680"/>
      <c r="GR118" s="680"/>
      <c r="GS118" s="680"/>
      <c r="GT118" s="680"/>
      <c r="GU118" s="680"/>
      <c r="GV118" s="680"/>
      <c r="GW118" s="680"/>
      <c r="GX118" s="680"/>
      <c r="GY118" s="680"/>
      <c r="GZ118" s="680"/>
      <c r="HA118" s="680"/>
      <c r="HB118" s="680"/>
      <c r="HC118" s="680"/>
      <c r="HD118" s="680"/>
      <c r="HE118" s="680"/>
      <c r="HF118" s="680"/>
      <c r="HG118" s="680"/>
      <c r="HH118" s="680"/>
      <c r="HI118" s="680"/>
      <c r="HJ118" s="680"/>
      <c r="HK118" s="680"/>
      <c r="HL118" s="680"/>
      <c r="HM118" s="680"/>
      <c r="HN118" s="680"/>
      <c r="HO118" s="680"/>
      <c r="HP118" s="680"/>
      <c r="HQ118" s="680"/>
      <c r="HR118" s="680"/>
      <c r="HS118" s="680"/>
      <c r="HT118" s="680"/>
      <c r="HU118" s="680"/>
      <c r="HV118" s="680"/>
      <c r="HW118" s="680"/>
      <c r="HX118" s="680"/>
      <c r="HY118" s="680"/>
      <c r="HZ118" s="680"/>
      <c r="IA118" s="680"/>
      <c r="IB118" s="681"/>
      <c r="IC118" s="680"/>
      <c r="ID118" s="680"/>
      <c r="IE118" s="680"/>
      <c r="IF118" s="680"/>
      <c r="IG118" s="680"/>
      <c r="IH118" s="680"/>
      <c r="II118" s="680"/>
      <c r="IJ118" s="680"/>
      <c r="IK118" s="680"/>
      <c r="IL118" s="680"/>
      <c r="IM118" s="680"/>
      <c r="IN118" s="680"/>
      <c r="IO118" s="680"/>
      <c r="IP118" s="680"/>
      <c r="IQ118" s="681"/>
      <c r="IR118" s="680"/>
      <c r="IS118" s="680"/>
      <c r="IT118" s="680"/>
      <c r="IU118" s="680"/>
      <c r="IV118" s="680"/>
      <c r="IW118" s="680"/>
      <c r="IX118" s="680"/>
      <c r="IY118" s="680"/>
      <c r="IZ118" s="680"/>
      <c r="JA118" s="680"/>
      <c r="JB118" s="680"/>
      <c r="JC118" s="680"/>
      <c r="JD118" s="680"/>
      <c r="JE118" s="680"/>
      <c r="JF118" s="680"/>
      <c r="JG118" s="680"/>
      <c r="JH118" s="680"/>
      <c r="JI118" s="680"/>
      <c r="JJ118" s="680"/>
      <c r="JK118" s="680"/>
      <c r="JL118" s="680"/>
      <c r="JM118" s="680"/>
      <c r="JN118" s="680"/>
      <c r="JO118" s="680"/>
      <c r="JP118" s="680"/>
      <c r="JQ118" s="680"/>
      <c r="JR118" s="680"/>
      <c r="JS118" s="680"/>
      <c r="JT118" s="680"/>
      <c r="JU118" s="680"/>
      <c r="JV118" s="680"/>
      <c r="JW118" s="682"/>
      <c r="JY118" s="225"/>
    </row>
    <row r="119" spans="1:287" ht="16" thickBot="1">
      <c r="A119" s="1507" t="s">
        <v>5</v>
      </c>
      <c r="B119" s="79">
        <f t="shared" si="52"/>
        <v>1</v>
      </c>
      <c r="C119" s="871" t="s">
        <v>107</v>
      </c>
      <c r="D119" s="489" t="s">
        <v>135</v>
      </c>
      <c r="E119" s="1129" t="s">
        <v>158</v>
      </c>
      <c r="F119" s="888">
        <v>0.25</v>
      </c>
      <c r="G119" s="120">
        <f t="shared" si="90"/>
        <v>84.18</v>
      </c>
      <c r="H119" s="46"/>
      <c r="I119" s="3">
        <v>0.25</v>
      </c>
      <c r="J119" s="29"/>
      <c r="K119" s="18"/>
      <c r="L119" s="5"/>
      <c r="M119" s="170">
        <v>1</v>
      </c>
      <c r="N119" s="71">
        <v>1</v>
      </c>
      <c r="O119" s="739">
        <v>3</v>
      </c>
      <c r="P119" s="1107">
        <f t="shared" si="95"/>
        <v>5</v>
      </c>
      <c r="Q119" s="1108">
        <f t="shared" si="100"/>
        <v>3</v>
      </c>
      <c r="R119" s="46"/>
      <c r="S119" s="3">
        <v>0.25</v>
      </c>
      <c r="T119" s="25"/>
      <c r="U119" s="219">
        <f t="shared" si="97"/>
        <v>18750</v>
      </c>
      <c r="V119" s="219" t="s">
        <v>642</v>
      </c>
      <c r="W119" s="1042">
        <f t="shared" si="91"/>
        <v>18750</v>
      </c>
      <c r="X119" s="537">
        <f t="shared" si="92"/>
        <v>6978.6666666666661</v>
      </c>
      <c r="Y119" s="538">
        <f t="shared" si="53"/>
        <v>500</v>
      </c>
      <c r="Z119" s="1090">
        <v>0</v>
      </c>
      <c r="AA119" s="1475">
        <f t="shared" si="93"/>
        <v>5616244.9976444431</v>
      </c>
      <c r="AB119" s="1098"/>
      <c r="AC119" s="600">
        <v>3</v>
      </c>
      <c r="AD119" s="1056">
        <f t="shared" si="55"/>
        <v>2478.6666666666665</v>
      </c>
      <c r="AE119" s="1063">
        <v>0.25</v>
      </c>
      <c r="AF119" s="747">
        <f t="shared" si="56"/>
        <v>4500</v>
      </c>
      <c r="AG119" s="600"/>
      <c r="AH119" s="1056">
        <f t="shared" si="57"/>
        <v>0</v>
      </c>
      <c r="AI119" s="1070"/>
      <c r="AJ119" s="747">
        <f t="shared" si="58"/>
        <v>0</v>
      </c>
      <c r="AK119" s="1051"/>
      <c r="AL119" s="270">
        <v>0</v>
      </c>
      <c r="AM119" s="902">
        <v>2021</v>
      </c>
      <c r="AN119" s="902">
        <f t="shared" si="99"/>
        <v>2031</v>
      </c>
      <c r="AO119" s="18" t="str">
        <f t="shared" si="59"/>
        <v xml:space="preserve"> </v>
      </c>
      <c r="AP119" s="747" t="str">
        <f t="shared" si="60"/>
        <v xml:space="preserve"> </v>
      </c>
      <c r="AQ119" s="4" t="str">
        <f t="shared" si="61"/>
        <v xml:space="preserve"> </v>
      </c>
      <c r="AR119" s="747" t="str">
        <f t="shared" si="62"/>
        <v xml:space="preserve"> </v>
      </c>
      <c r="AS119" s="4" t="str">
        <f t="shared" si="63"/>
        <v xml:space="preserve"> </v>
      </c>
      <c r="AT119" s="747" t="str">
        <f t="shared" si="64"/>
        <v xml:space="preserve"> </v>
      </c>
      <c r="AU119" s="4" t="str">
        <f t="shared" si="65"/>
        <v xml:space="preserve"> </v>
      </c>
      <c r="AV119" s="747" t="str">
        <f t="shared" si="66"/>
        <v xml:space="preserve"> </v>
      </c>
      <c r="AW119" s="4" t="str">
        <f t="shared" si="67"/>
        <v xml:space="preserve"> </v>
      </c>
      <c r="AX119" s="747" t="str">
        <f t="shared" si="68"/>
        <v xml:space="preserve"> </v>
      </c>
      <c r="AY119" s="4" t="str">
        <f t="shared" si="69"/>
        <v xml:space="preserve"> </v>
      </c>
      <c r="AZ119" s="747" t="str">
        <f t="shared" si="70"/>
        <v xml:space="preserve"> </v>
      </c>
      <c r="BA119" s="4" t="str">
        <f t="shared" si="71"/>
        <v xml:space="preserve"> </v>
      </c>
      <c r="BB119" s="747" t="str">
        <f t="shared" si="72"/>
        <v xml:space="preserve"> </v>
      </c>
      <c r="BC119" s="4" t="str">
        <f t="shared" si="73"/>
        <v xml:space="preserve"> </v>
      </c>
      <c r="BD119" s="747" t="str">
        <f t="shared" si="74"/>
        <v xml:space="preserve"> </v>
      </c>
      <c r="BE119" s="4" t="str">
        <f t="shared" si="75"/>
        <v xml:space="preserve"> </v>
      </c>
      <c r="BF119" s="747" t="str">
        <f t="shared" si="76"/>
        <v xml:space="preserve"> </v>
      </c>
      <c r="BG119" s="4" t="str">
        <f t="shared" si="77"/>
        <v xml:space="preserve"> </v>
      </c>
      <c r="BH119" s="747" t="str">
        <f t="shared" si="78"/>
        <v xml:space="preserve"> </v>
      </c>
      <c r="BI119" s="4" t="str">
        <f t="shared" si="79"/>
        <v xml:space="preserve"> </v>
      </c>
      <c r="BJ119" s="747" t="str">
        <f t="shared" si="80"/>
        <v xml:space="preserve"> </v>
      </c>
      <c r="BK119" s="4" t="str">
        <f t="shared" si="81"/>
        <v xml:space="preserve"> </v>
      </c>
      <c r="BL119" s="747" t="str">
        <f t="shared" si="82"/>
        <v xml:space="preserve"> </v>
      </c>
      <c r="BM119" s="4" t="str">
        <f t="shared" si="83"/>
        <v xml:space="preserve"> </v>
      </c>
      <c r="BN119" s="747" t="str">
        <f t="shared" si="84"/>
        <v xml:space="preserve"> </v>
      </c>
      <c r="BO119" s="4">
        <f t="shared" si="85"/>
        <v>0.25</v>
      </c>
      <c r="BP119" s="747">
        <f t="shared" si="86"/>
        <v>0</v>
      </c>
      <c r="BQ119" s="4" t="str">
        <f t="shared" si="87"/>
        <v xml:space="preserve"> </v>
      </c>
      <c r="BR119" s="747" t="str">
        <f t="shared" si="88"/>
        <v xml:space="preserve"> </v>
      </c>
      <c r="BS119" s="133"/>
      <c r="BT119" s="133"/>
      <c r="BU119" s="389"/>
      <c r="BV119" s="389"/>
      <c r="BW119" s="389"/>
      <c r="BX119" s="389"/>
      <c r="BY119" s="389"/>
      <c r="BZ119" s="389"/>
      <c r="CA119" s="389"/>
      <c r="CB119" s="389"/>
      <c r="CC119" s="163">
        <f t="shared" si="89"/>
        <v>0</v>
      </c>
      <c r="CD119" s="389"/>
      <c r="CE119" s="389"/>
      <c r="CF119" s="389"/>
      <c r="CG119" s="389"/>
      <c r="CH119" s="389"/>
      <c r="CI119" s="389"/>
      <c r="CJ119" s="389"/>
      <c r="CK119" s="389"/>
      <c r="CL119" s="389"/>
      <c r="CM119" s="389"/>
      <c r="CN119" s="389"/>
      <c r="CO119" s="389"/>
      <c r="CP119" s="389"/>
      <c r="CQ119" s="389"/>
      <c r="CR119" s="389"/>
      <c r="CS119" s="389"/>
      <c r="CT119" s="389"/>
      <c r="CU119" s="389"/>
      <c r="CV119" s="389"/>
      <c r="CW119" s="389"/>
      <c r="CX119" s="389"/>
      <c r="CY119" s="389"/>
      <c r="CZ119" s="389"/>
      <c r="DA119" s="389"/>
      <c r="DB119" s="389"/>
      <c r="DC119" s="389"/>
      <c r="DD119" s="389"/>
      <c r="DE119" s="389"/>
      <c r="DF119" s="389"/>
      <c r="DG119" s="389"/>
      <c r="DH119" s="389"/>
      <c r="DI119" s="389"/>
      <c r="DJ119" s="389"/>
      <c r="DK119" s="389"/>
      <c r="DL119" s="389"/>
      <c r="DM119" s="389"/>
      <c r="DN119" s="389"/>
      <c r="DO119" s="389"/>
      <c r="DP119" s="389"/>
      <c r="DQ119" s="389"/>
      <c r="DR119" s="389"/>
      <c r="DS119" s="389"/>
      <c r="DT119" s="389"/>
      <c r="DU119" s="389"/>
      <c r="DV119" s="389"/>
      <c r="DW119" s="389"/>
      <c r="DX119" s="389"/>
      <c r="DY119" s="389"/>
      <c r="DZ119" s="389"/>
      <c r="EA119" s="389"/>
      <c r="EB119" s="389"/>
      <c r="EC119" s="389"/>
      <c r="ED119" s="389"/>
      <c r="EE119" s="389"/>
      <c r="EF119" s="389"/>
      <c r="EG119" s="389"/>
      <c r="EH119" s="389"/>
      <c r="EI119" s="389"/>
      <c r="EJ119" s="389"/>
      <c r="EK119" s="389"/>
      <c r="EL119" s="389"/>
      <c r="EM119" s="389"/>
      <c r="EN119" s="389"/>
      <c r="EO119" s="389"/>
      <c r="EP119" s="389"/>
      <c r="EQ119" s="389"/>
      <c r="ER119" s="389"/>
      <c r="ES119" s="389"/>
      <c r="ET119" s="389"/>
      <c r="EU119" s="389"/>
      <c r="EV119" s="389"/>
      <c r="EW119" s="389"/>
      <c r="EX119" s="389"/>
      <c r="EY119" s="389"/>
      <c r="EZ119" s="389"/>
      <c r="FA119" s="389"/>
      <c r="FB119" s="389"/>
      <c r="FC119" s="389"/>
      <c r="FD119" s="389"/>
      <c r="FE119" s="389"/>
      <c r="FF119" s="389"/>
      <c r="FG119" s="389"/>
      <c r="FH119" s="389"/>
      <c r="FI119" s="389"/>
      <c r="FJ119" s="389"/>
      <c r="FK119" s="389"/>
      <c r="FL119" s="389"/>
      <c r="FM119" s="389"/>
      <c r="FN119" s="389"/>
      <c r="FO119" s="389"/>
      <c r="FP119" s="389"/>
      <c r="FQ119" s="389"/>
      <c r="FR119" s="389"/>
      <c r="FS119" s="389"/>
      <c r="FT119" s="389"/>
      <c r="FU119" s="389"/>
      <c r="FV119" s="389"/>
      <c r="FW119" s="389"/>
      <c r="FX119" s="389"/>
      <c r="FY119" s="660" t="s">
        <v>354</v>
      </c>
      <c r="FZ119" s="661">
        <v>247</v>
      </c>
      <c r="GA119" s="661">
        <v>30289488</v>
      </c>
      <c r="GB119" s="661">
        <v>30</v>
      </c>
      <c r="GC119" s="661" t="s">
        <v>813</v>
      </c>
      <c r="GD119" s="661">
        <v>16</v>
      </c>
      <c r="GE119" s="661">
        <v>1970</v>
      </c>
      <c r="GF119" s="661">
        <v>0</v>
      </c>
      <c r="GG119" s="661" t="s">
        <v>792</v>
      </c>
      <c r="GH119" s="661">
        <v>0</v>
      </c>
      <c r="GI119" s="661">
        <v>0</v>
      </c>
      <c r="GJ119" s="661" t="s">
        <v>792</v>
      </c>
      <c r="GK119" s="661">
        <v>0</v>
      </c>
      <c r="GL119" s="661" t="s">
        <v>781</v>
      </c>
      <c r="GM119" s="661" t="s">
        <v>782</v>
      </c>
      <c r="GN119" s="661">
        <v>66</v>
      </c>
      <c r="GO119" s="661" t="s">
        <v>783</v>
      </c>
      <c r="GP119" s="661">
        <v>0</v>
      </c>
      <c r="GQ119" s="661">
        <v>0</v>
      </c>
      <c r="GR119" s="661">
        <v>4</v>
      </c>
      <c r="GS119" s="661">
        <v>2</v>
      </c>
      <c r="GT119" s="661">
        <v>1</v>
      </c>
      <c r="GU119" s="661" t="s">
        <v>783</v>
      </c>
      <c r="GV119" s="661" t="s">
        <v>783</v>
      </c>
      <c r="GW119" s="661" t="s">
        <v>783</v>
      </c>
      <c r="GX119" s="661" t="s">
        <v>783</v>
      </c>
      <c r="GY119" s="661" t="s">
        <v>783</v>
      </c>
      <c r="GZ119" s="661">
        <v>1649</v>
      </c>
      <c r="HA119" s="661">
        <v>1.31</v>
      </c>
      <c r="HB119" s="661">
        <v>5</v>
      </c>
      <c r="HC119" s="661" t="s">
        <v>783</v>
      </c>
      <c r="HD119" s="661" t="s">
        <v>782</v>
      </c>
      <c r="HE119" s="661">
        <v>75</v>
      </c>
      <c r="HF119" s="661" t="s">
        <v>783</v>
      </c>
      <c r="HG119" s="661">
        <v>0</v>
      </c>
      <c r="HH119" s="661" t="s">
        <v>783</v>
      </c>
      <c r="HI119" s="661">
        <v>0</v>
      </c>
      <c r="HJ119" s="661">
        <v>1</v>
      </c>
      <c r="HK119" s="661">
        <v>45</v>
      </c>
      <c r="HL119" s="661" t="s">
        <v>784</v>
      </c>
      <c r="HM119" s="661" t="s">
        <v>785</v>
      </c>
      <c r="HN119" s="661" t="s">
        <v>783</v>
      </c>
      <c r="HO119" s="661" t="s">
        <v>783</v>
      </c>
      <c r="HP119" s="661" t="s">
        <v>783</v>
      </c>
      <c r="HQ119" s="661" t="s">
        <v>783</v>
      </c>
      <c r="HR119" s="661" t="s">
        <v>783</v>
      </c>
      <c r="HS119" s="661">
        <v>3979229</v>
      </c>
      <c r="HT119" s="661" t="s">
        <v>783</v>
      </c>
      <c r="HU119" s="661" t="s">
        <v>786</v>
      </c>
      <c r="HV119" s="661" t="s">
        <v>787</v>
      </c>
      <c r="HW119" s="661">
        <v>4</v>
      </c>
      <c r="HX119" s="661">
        <v>2014</v>
      </c>
      <c r="HY119" s="661">
        <v>63</v>
      </c>
      <c r="HZ119" s="661">
        <v>0</v>
      </c>
      <c r="IA119" s="661">
        <v>6917</v>
      </c>
      <c r="IB119" s="662">
        <v>41697.500081018516</v>
      </c>
      <c r="IC119" s="661" t="s">
        <v>788</v>
      </c>
      <c r="ID119" s="661">
        <v>3974751</v>
      </c>
      <c r="IE119" s="661">
        <v>2014</v>
      </c>
      <c r="IF119" s="661">
        <v>1712</v>
      </c>
      <c r="IG119" s="661" t="s">
        <v>783</v>
      </c>
      <c r="IH119" s="661" t="s">
        <v>783</v>
      </c>
      <c r="II119" s="661" t="s">
        <v>783</v>
      </c>
      <c r="IJ119" s="661" t="s">
        <v>783</v>
      </c>
      <c r="IK119" s="661" t="s">
        <v>783</v>
      </c>
      <c r="IL119" s="661" t="s">
        <v>783</v>
      </c>
      <c r="IM119" s="661" t="s">
        <v>783</v>
      </c>
      <c r="IN119" s="661" t="s">
        <v>783</v>
      </c>
      <c r="IO119" s="661" t="s">
        <v>783</v>
      </c>
      <c r="IP119" s="661">
        <v>1649</v>
      </c>
      <c r="IQ119" s="662">
        <v>37477.354571759257</v>
      </c>
      <c r="IR119" s="661">
        <v>18</v>
      </c>
      <c r="IS119" s="661" t="s">
        <v>793</v>
      </c>
      <c r="IT119" s="661">
        <v>1</v>
      </c>
      <c r="IU119" s="663">
        <v>41275</v>
      </c>
      <c r="IV119" s="661" t="s">
        <v>783</v>
      </c>
      <c r="IW119" s="661" t="s">
        <v>783</v>
      </c>
      <c r="IX119" s="661" t="s">
        <v>783</v>
      </c>
      <c r="IY119" s="661" t="s">
        <v>781</v>
      </c>
      <c r="IZ119" s="661">
        <v>45</v>
      </c>
      <c r="JA119" s="661" t="s">
        <v>789</v>
      </c>
      <c r="JB119" s="661" t="s">
        <v>783</v>
      </c>
      <c r="JC119" s="661" t="s">
        <v>783</v>
      </c>
      <c r="JD119" s="661" t="s">
        <v>783</v>
      </c>
      <c r="JE119" s="661">
        <v>329438</v>
      </c>
      <c r="JF119" s="661" t="s">
        <v>783</v>
      </c>
      <c r="JG119" s="661" t="s">
        <v>783</v>
      </c>
      <c r="JH119" s="661" t="s">
        <v>804</v>
      </c>
      <c r="JI119" s="661">
        <v>30</v>
      </c>
      <c r="JJ119" s="661" t="s">
        <v>783</v>
      </c>
      <c r="JK119" s="661" t="s">
        <v>783</v>
      </c>
      <c r="JL119" s="661" t="s">
        <v>783</v>
      </c>
      <c r="JM119" s="661" t="s">
        <v>790</v>
      </c>
      <c r="JN119" s="661">
        <v>4</v>
      </c>
      <c r="JO119" s="661">
        <v>1</v>
      </c>
      <c r="JP119" s="661" t="s">
        <v>783</v>
      </c>
      <c r="JQ119" s="661">
        <v>10915783</v>
      </c>
      <c r="JR119" s="661">
        <v>2011</v>
      </c>
      <c r="JS119" s="661">
        <v>11</v>
      </c>
      <c r="JT119" s="661" t="s">
        <v>783</v>
      </c>
      <c r="JU119" s="661" t="s">
        <v>783</v>
      </c>
      <c r="JV119" s="661" t="s">
        <v>882</v>
      </c>
      <c r="JW119" s="664">
        <v>6931.8508430000002</v>
      </c>
      <c r="JX119">
        <f>JW119</f>
        <v>6931.8508430000002</v>
      </c>
      <c r="JY119" s="225">
        <v>1.3128505384469698</v>
      </c>
    </row>
    <row r="120" spans="1:287" ht="16" thickBot="1">
      <c r="A120" s="1507" t="s">
        <v>5</v>
      </c>
      <c r="B120" s="79">
        <f t="shared" si="52"/>
        <v>1</v>
      </c>
      <c r="C120" s="871" t="s">
        <v>111</v>
      </c>
      <c r="D120" s="489" t="s">
        <v>132</v>
      </c>
      <c r="E120" s="1129" t="s">
        <v>59</v>
      </c>
      <c r="F120" s="888">
        <v>0.14000000000000001</v>
      </c>
      <c r="G120" s="120">
        <f t="shared" si="90"/>
        <v>84.320000000000007</v>
      </c>
      <c r="H120" s="46"/>
      <c r="I120" s="3">
        <v>0.14000000000000001</v>
      </c>
      <c r="J120" s="29"/>
      <c r="K120" s="18"/>
      <c r="L120" s="5"/>
      <c r="M120" s="170">
        <v>2</v>
      </c>
      <c r="N120" s="71">
        <v>1</v>
      </c>
      <c r="O120" s="739">
        <v>2</v>
      </c>
      <c r="P120" s="1107">
        <f t="shared" si="95"/>
        <v>5</v>
      </c>
      <c r="Q120" s="1108">
        <f t="shared" si="100"/>
        <v>4</v>
      </c>
      <c r="R120" s="46"/>
      <c r="S120" s="3">
        <v>0.14000000000000001</v>
      </c>
      <c r="T120" s="25"/>
      <c r="U120" s="219">
        <f t="shared" si="97"/>
        <v>10500.000000000002</v>
      </c>
      <c r="V120" s="219" t="s">
        <v>642</v>
      </c>
      <c r="W120" s="1042">
        <f t="shared" si="91"/>
        <v>10500.000000000002</v>
      </c>
      <c r="X120" s="537">
        <f t="shared" si="92"/>
        <v>0</v>
      </c>
      <c r="Y120" s="538">
        <f t="shared" si="53"/>
        <v>500</v>
      </c>
      <c r="Z120" s="1090">
        <v>0</v>
      </c>
      <c r="AA120" s="1475">
        <f t="shared" si="93"/>
        <v>5616244.9976444431</v>
      </c>
      <c r="AB120" s="1098"/>
      <c r="AC120" s="600"/>
      <c r="AD120" s="1056">
        <f t="shared" si="55"/>
        <v>0</v>
      </c>
      <c r="AE120" s="1063"/>
      <c r="AF120" s="747">
        <f t="shared" si="56"/>
        <v>0</v>
      </c>
      <c r="AG120" s="600"/>
      <c r="AH120" s="1056">
        <f t="shared" si="57"/>
        <v>0</v>
      </c>
      <c r="AI120" s="1070"/>
      <c r="AJ120" s="747">
        <f t="shared" si="58"/>
        <v>0</v>
      </c>
      <c r="AK120" s="1051"/>
      <c r="AL120" s="270">
        <v>0</v>
      </c>
      <c r="AM120" s="902">
        <v>2021</v>
      </c>
      <c r="AN120" s="902">
        <f t="shared" si="99"/>
        <v>2031</v>
      </c>
      <c r="AO120" s="18" t="str">
        <f t="shared" si="59"/>
        <v xml:space="preserve"> </v>
      </c>
      <c r="AP120" s="747" t="str">
        <f t="shared" si="60"/>
        <v xml:space="preserve"> </v>
      </c>
      <c r="AQ120" s="4" t="str">
        <f t="shared" si="61"/>
        <v xml:space="preserve"> </v>
      </c>
      <c r="AR120" s="747" t="str">
        <f t="shared" si="62"/>
        <v xml:space="preserve"> </v>
      </c>
      <c r="AS120" s="4" t="str">
        <f t="shared" si="63"/>
        <v xml:space="preserve"> </v>
      </c>
      <c r="AT120" s="747" t="str">
        <f t="shared" si="64"/>
        <v xml:space="preserve"> </v>
      </c>
      <c r="AU120" s="4" t="str">
        <f t="shared" si="65"/>
        <v xml:space="preserve"> </v>
      </c>
      <c r="AV120" s="747" t="str">
        <f t="shared" si="66"/>
        <v xml:space="preserve"> </v>
      </c>
      <c r="AW120" s="4" t="str">
        <f t="shared" si="67"/>
        <v xml:space="preserve"> </v>
      </c>
      <c r="AX120" s="747" t="str">
        <f t="shared" si="68"/>
        <v xml:space="preserve"> </v>
      </c>
      <c r="AY120" s="4" t="str">
        <f t="shared" si="69"/>
        <v xml:space="preserve"> </v>
      </c>
      <c r="AZ120" s="747" t="str">
        <f t="shared" si="70"/>
        <v xml:space="preserve"> </v>
      </c>
      <c r="BA120" s="4" t="str">
        <f t="shared" si="71"/>
        <v xml:space="preserve"> </v>
      </c>
      <c r="BB120" s="747" t="str">
        <f t="shared" si="72"/>
        <v xml:space="preserve"> </v>
      </c>
      <c r="BC120" s="4" t="str">
        <f t="shared" si="73"/>
        <v xml:space="preserve"> </v>
      </c>
      <c r="BD120" s="747" t="str">
        <f t="shared" si="74"/>
        <v xml:space="preserve"> </v>
      </c>
      <c r="BE120" s="4" t="str">
        <f t="shared" si="75"/>
        <v xml:space="preserve"> </v>
      </c>
      <c r="BF120" s="747" t="str">
        <f t="shared" si="76"/>
        <v xml:space="preserve"> </v>
      </c>
      <c r="BG120" s="4" t="str">
        <f t="shared" si="77"/>
        <v xml:space="preserve"> </v>
      </c>
      <c r="BH120" s="747" t="str">
        <f t="shared" si="78"/>
        <v xml:space="preserve"> </v>
      </c>
      <c r="BI120" s="4" t="str">
        <f t="shared" si="79"/>
        <v xml:space="preserve"> </v>
      </c>
      <c r="BJ120" s="747" t="str">
        <f t="shared" si="80"/>
        <v xml:space="preserve"> </v>
      </c>
      <c r="BK120" s="4" t="str">
        <f t="shared" si="81"/>
        <v xml:space="preserve"> </v>
      </c>
      <c r="BL120" s="747" t="str">
        <f t="shared" si="82"/>
        <v xml:space="preserve"> </v>
      </c>
      <c r="BM120" s="4" t="str">
        <f t="shared" si="83"/>
        <v xml:space="preserve"> </v>
      </c>
      <c r="BN120" s="747" t="str">
        <f t="shared" si="84"/>
        <v xml:space="preserve"> </v>
      </c>
      <c r="BO120" s="4">
        <f t="shared" si="85"/>
        <v>0.14000000000000001</v>
      </c>
      <c r="BP120" s="747">
        <f t="shared" si="86"/>
        <v>0</v>
      </c>
      <c r="BQ120" s="4" t="str">
        <f t="shared" si="87"/>
        <v xml:space="preserve"> </v>
      </c>
      <c r="BR120" s="747" t="str">
        <f t="shared" si="88"/>
        <v xml:space="preserve"> </v>
      </c>
      <c r="BS120" s="133"/>
      <c r="BT120" s="133"/>
      <c r="BU120" s="389"/>
      <c r="BV120" s="389"/>
      <c r="BW120" s="389"/>
      <c r="BX120" s="389"/>
      <c r="BY120" s="389"/>
      <c r="BZ120" s="389"/>
      <c r="CA120" s="389"/>
      <c r="CB120" s="389"/>
      <c r="CC120" s="163">
        <f t="shared" si="89"/>
        <v>0</v>
      </c>
      <c r="CD120" s="389"/>
      <c r="CE120" s="389"/>
      <c r="CF120" s="389"/>
      <c r="CG120" s="389"/>
      <c r="CH120" s="389"/>
      <c r="CI120" s="389"/>
      <c r="CJ120" s="389"/>
      <c r="CK120" s="389"/>
      <c r="CL120" s="389"/>
      <c r="CM120" s="389"/>
      <c r="CN120" s="389"/>
      <c r="CO120" s="389"/>
      <c r="CP120" s="389"/>
      <c r="CQ120" s="389"/>
      <c r="CR120" s="389"/>
      <c r="CS120" s="389"/>
      <c r="CT120" s="389"/>
      <c r="CU120" s="389"/>
      <c r="CV120" s="389"/>
      <c r="CW120" s="389"/>
      <c r="CX120" s="389"/>
      <c r="CY120" s="389"/>
      <c r="CZ120" s="389"/>
      <c r="DA120" s="389"/>
      <c r="DB120" s="389"/>
      <c r="DC120" s="389"/>
      <c r="DD120" s="389"/>
      <c r="DE120" s="389"/>
      <c r="DF120" s="389"/>
      <c r="DG120" s="389"/>
      <c r="DH120" s="389"/>
      <c r="DI120" s="389"/>
      <c r="DJ120" s="389"/>
      <c r="DK120" s="389"/>
      <c r="DL120" s="389"/>
      <c r="DM120" s="389"/>
      <c r="DN120" s="389"/>
      <c r="DO120" s="389"/>
      <c r="DP120" s="389"/>
      <c r="DQ120" s="389"/>
      <c r="DR120" s="389"/>
      <c r="DS120" s="389"/>
      <c r="DT120" s="389"/>
      <c r="DU120" s="389"/>
      <c r="DV120" s="389"/>
      <c r="DW120" s="389"/>
      <c r="DX120" s="389"/>
      <c r="DY120" s="389"/>
      <c r="DZ120" s="389"/>
      <c r="EA120" s="389"/>
      <c r="EB120" s="389"/>
      <c r="EC120" s="389"/>
      <c r="ED120" s="389"/>
      <c r="EE120" s="389"/>
      <c r="EF120" s="389"/>
      <c r="EG120" s="389"/>
      <c r="EH120" s="389"/>
      <c r="EI120" s="389"/>
      <c r="EJ120" s="389"/>
      <c r="EK120" s="389"/>
      <c r="EL120" s="389"/>
      <c r="EM120" s="389"/>
      <c r="EN120" s="389"/>
      <c r="EO120" s="389"/>
      <c r="EP120" s="389"/>
      <c r="EQ120" s="389"/>
      <c r="ER120" s="389"/>
      <c r="ES120" s="389"/>
      <c r="ET120" s="389"/>
      <c r="EU120" s="389"/>
      <c r="EV120" s="389"/>
      <c r="EW120" s="389"/>
      <c r="EX120" s="389"/>
      <c r="EY120" s="389"/>
      <c r="EZ120" s="389"/>
      <c r="FA120" s="389"/>
      <c r="FB120" s="389"/>
      <c r="FC120" s="389"/>
      <c r="FD120" s="389"/>
      <c r="FE120" s="389"/>
      <c r="FF120" s="389"/>
      <c r="FG120" s="389"/>
      <c r="FH120" s="389"/>
      <c r="FI120" s="389"/>
      <c r="FJ120" s="389"/>
      <c r="FK120" s="389"/>
      <c r="FL120" s="389"/>
      <c r="FM120" s="389"/>
      <c r="FN120" s="389"/>
      <c r="FO120" s="389"/>
      <c r="FP120" s="389"/>
      <c r="FQ120" s="389"/>
      <c r="FR120" s="389"/>
      <c r="FS120" s="389"/>
      <c r="FT120" s="389"/>
      <c r="FU120" s="389"/>
      <c r="FV120" s="389"/>
      <c r="FW120" s="389"/>
      <c r="FX120" s="389"/>
      <c r="FY120" s="625" t="s">
        <v>424</v>
      </c>
      <c r="FZ120" s="626">
        <v>73</v>
      </c>
      <c r="GA120" s="626">
        <v>30289414</v>
      </c>
      <c r="GB120" s="626">
        <v>55</v>
      </c>
      <c r="GC120" s="626" t="s">
        <v>798</v>
      </c>
      <c r="GD120" s="626">
        <v>18</v>
      </c>
      <c r="GE120" s="626">
        <v>2009</v>
      </c>
      <c r="GF120" s="626">
        <v>1</v>
      </c>
      <c r="GG120" s="626" t="s">
        <v>780</v>
      </c>
      <c r="GH120" s="626">
        <v>2</v>
      </c>
      <c r="GI120" s="626">
        <v>1</v>
      </c>
      <c r="GJ120" s="626" t="s">
        <v>780</v>
      </c>
      <c r="GK120" s="626">
        <v>2</v>
      </c>
      <c r="GL120" s="626" t="s">
        <v>781</v>
      </c>
      <c r="GM120" s="626" t="s">
        <v>782</v>
      </c>
      <c r="GN120" s="626">
        <v>66</v>
      </c>
      <c r="GO120" s="626" t="s">
        <v>783</v>
      </c>
      <c r="GP120" s="626">
        <v>0</v>
      </c>
      <c r="GQ120" s="626">
        <v>0</v>
      </c>
      <c r="GR120" s="626">
        <v>4</v>
      </c>
      <c r="GS120" s="626">
        <v>2</v>
      </c>
      <c r="GT120" s="626">
        <v>9</v>
      </c>
      <c r="GU120" s="626" t="s">
        <v>783</v>
      </c>
      <c r="GV120" s="626" t="s">
        <v>783</v>
      </c>
      <c r="GW120" s="626" t="s">
        <v>783</v>
      </c>
      <c r="GX120" s="626" t="s">
        <v>783</v>
      </c>
      <c r="GY120" s="626" t="s">
        <v>783</v>
      </c>
      <c r="GZ120" s="626">
        <v>1649</v>
      </c>
      <c r="HA120" s="626">
        <v>0.23</v>
      </c>
      <c r="HB120" s="626">
        <v>5</v>
      </c>
      <c r="HC120" s="626" t="s">
        <v>783</v>
      </c>
      <c r="HD120" s="626" t="s">
        <v>782</v>
      </c>
      <c r="HE120" s="626">
        <v>15</v>
      </c>
      <c r="HF120" s="626" t="s">
        <v>783</v>
      </c>
      <c r="HG120" s="626">
        <v>0</v>
      </c>
      <c r="HH120" s="626" t="s">
        <v>783</v>
      </c>
      <c r="HI120" s="626">
        <v>0</v>
      </c>
      <c r="HJ120" s="626">
        <v>1</v>
      </c>
      <c r="HK120" s="626">
        <v>45</v>
      </c>
      <c r="HL120" s="626" t="s">
        <v>784</v>
      </c>
      <c r="HM120" s="626" t="s">
        <v>785</v>
      </c>
      <c r="HN120" s="626" t="s">
        <v>783</v>
      </c>
      <c r="HO120" s="626" t="s">
        <v>783</v>
      </c>
      <c r="HP120" s="626" t="s">
        <v>783</v>
      </c>
      <c r="HQ120" s="626" t="s">
        <v>783</v>
      </c>
      <c r="HR120" s="626" t="s">
        <v>783</v>
      </c>
      <c r="HS120" s="626">
        <v>3980715</v>
      </c>
      <c r="HT120" s="626" t="s">
        <v>783</v>
      </c>
      <c r="HU120" s="626" t="s">
        <v>786</v>
      </c>
      <c r="HV120" s="626" t="s">
        <v>787</v>
      </c>
      <c r="HW120" s="626">
        <v>4</v>
      </c>
      <c r="HX120" s="626">
        <v>2014</v>
      </c>
      <c r="HY120" s="626">
        <v>63</v>
      </c>
      <c r="HZ120" s="626">
        <v>581</v>
      </c>
      <c r="IA120" s="626">
        <v>1795</v>
      </c>
      <c r="IB120" s="627">
        <v>41697.500081018516</v>
      </c>
      <c r="IC120" s="626" t="s">
        <v>788</v>
      </c>
      <c r="ID120" s="626">
        <v>3976237</v>
      </c>
      <c r="IE120" s="626">
        <v>2014</v>
      </c>
      <c r="IF120" s="626">
        <v>1712</v>
      </c>
      <c r="IG120" s="626" t="s">
        <v>783</v>
      </c>
      <c r="IH120" s="626" t="s">
        <v>783</v>
      </c>
      <c r="II120" s="626" t="s">
        <v>783</v>
      </c>
      <c r="IJ120" s="626" t="s">
        <v>783</v>
      </c>
      <c r="IK120" s="626" t="s">
        <v>783</v>
      </c>
      <c r="IL120" s="626" t="s">
        <v>783</v>
      </c>
      <c r="IM120" s="626" t="s">
        <v>783</v>
      </c>
      <c r="IN120" s="626" t="s">
        <v>783</v>
      </c>
      <c r="IO120" s="626" t="s">
        <v>783</v>
      </c>
      <c r="IP120" s="626">
        <v>1649</v>
      </c>
      <c r="IQ120" s="627">
        <v>39296.319722222222</v>
      </c>
      <c r="IR120" s="626">
        <v>2</v>
      </c>
      <c r="IS120" s="626" t="s">
        <v>793</v>
      </c>
      <c r="IT120" s="626">
        <v>9</v>
      </c>
      <c r="IU120" s="665">
        <v>41275</v>
      </c>
      <c r="IV120" s="626" t="s">
        <v>783</v>
      </c>
      <c r="IW120" s="626" t="s">
        <v>783</v>
      </c>
      <c r="IX120" s="626" t="s">
        <v>783</v>
      </c>
      <c r="IY120" s="626" t="s">
        <v>781</v>
      </c>
      <c r="IZ120" s="626">
        <v>45</v>
      </c>
      <c r="JA120" s="626" t="s">
        <v>789</v>
      </c>
      <c r="JB120" s="626" t="s">
        <v>783</v>
      </c>
      <c r="JC120" s="626" t="s">
        <v>783</v>
      </c>
      <c r="JD120" s="626" t="s">
        <v>783</v>
      </c>
      <c r="JE120" s="626">
        <v>329421</v>
      </c>
      <c r="JF120" s="626" t="s">
        <v>783</v>
      </c>
      <c r="JG120" s="626" t="s">
        <v>783</v>
      </c>
      <c r="JH120" s="626" t="s">
        <v>815</v>
      </c>
      <c r="JI120" s="626">
        <v>55</v>
      </c>
      <c r="JJ120" s="626" t="s">
        <v>783</v>
      </c>
      <c r="JK120" s="626" t="s">
        <v>783</v>
      </c>
      <c r="JL120" s="626" t="s">
        <v>783</v>
      </c>
      <c r="JM120" s="626" t="s">
        <v>790</v>
      </c>
      <c r="JN120" s="626">
        <v>4</v>
      </c>
      <c r="JO120" s="626">
        <v>3</v>
      </c>
      <c r="JP120" s="626" t="s">
        <v>783</v>
      </c>
      <c r="JQ120" s="626">
        <v>10711928</v>
      </c>
      <c r="JR120" s="626">
        <v>2011</v>
      </c>
      <c r="JS120" s="626">
        <v>3</v>
      </c>
      <c r="JT120" s="626" t="s">
        <v>783</v>
      </c>
      <c r="JU120" s="626" t="s">
        <v>783</v>
      </c>
      <c r="JV120" s="626" t="s">
        <v>847</v>
      </c>
      <c r="JW120" s="628">
        <v>1141.411891</v>
      </c>
      <c r="JY120" s="225"/>
    </row>
    <row r="121" spans="1:287" ht="16" thickBot="1">
      <c r="A121" s="1507" t="s">
        <v>5</v>
      </c>
      <c r="B121" s="79">
        <f t="shared" si="52"/>
        <v>1</v>
      </c>
      <c r="C121" s="871" t="s">
        <v>93</v>
      </c>
      <c r="D121" s="489" t="s">
        <v>162</v>
      </c>
      <c r="E121" s="1129" t="s">
        <v>80</v>
      </c>
      <c r="F121" s="888">
        <v>0.2</v>
      </c>
      <c r="G121" s="120">
        <f t="shared" si="90"/>
        <v>84.52000000000001</v>
      </c>
      <c r="H121" s="46"/>
      <c r="I121" s="33">
        <v>0.2</v>
      </c>
      <c r="J121" s="29"/>
      <c r="K121" s="18"/>
      <c r="L121" s="5"/>
      <c r="M121" s="170">
        <v>1</v>
      </c>
      <c r="N121" s="71">
        <v>1</v>
      </c>
      <c r="O121" s="739">
        <v>2</v>
      </c>
      <c r="P121" s="1107">
        <f t="shared" si="95"/>
        <v>4</v>
      </c>
      <c r="Q121" s="1108">
        <f t="shared" si="100"/>
        <v>2</v>
      </c>
      <c r="R121" s="46"/>
      <c r="S121" s="547">
        <f>I121</f>
        <v>0.2</v>
      </c>
      <c r="T121" s="25"/>
      <c r="U121" s="219">
        <f t="shared" si="97"/>
        <v>15000</v>
      </c>
      <c r="V121" s="219" t="s">
        <v>642</v>
      </c>
      <c r="W121" s="1042">
        <f t="shared" si="91"/>
        <v>15000</v>
      </c>
      <c r="X121" s="537">
        <f t="shared" si="92"/>
        <v>0</v>
      </c>
      <c r="Y121" s="538">
        <f t="shared" si="53"/>
        <v>500</v>
      </c>
      <c r="Z121" s="1090">
        <v>0</v>
      </c>
      <c r="AA121" s="1475">
        <f t="shared" si="93"/>
        <v>5616244.9976444431</v>
      </c>
      <c r="AB121" s="1098"/>
      <c r="AC121" s="600"/>
      <c r="AD121" s="1056">
        <f t="shared" si="55"/>
        <v>0</v>
      </c>
      <c r="AE121" s="1063"/>
      <c r="AF121" s="747">
        <f t="shared" si="56"/>
        <v>0</v>
      </c>
      <c r="AG121" s="600"/>
      <c r="AH121" s="1056">
        <f t="shared" si="57"/>
        <v>0</v>
      </c>
      <c r="AI121" s="1070"/>
      <c r="AJ121" s="747">
        <f t="shared" si="58"/>
        <v>0</v>
      </c>
      <c r="AK121" s="1051"/>
      <c r="AL121" s="270">
        <v>0</v>
      </c>
      <c r="AM121" s="902">
        <v>2021</v>
      </c>
      <c r="AN121" s="902">
        <f t="shared" si="99"/>
        <v>2031</v>
      </c>
      <c r="AO121" s="18" t="str">
        <f t="shared" si="59"/>
        <v xml:space="preserve"> </v>
      </c>
      <c r="AP121" s="747" t="str">
        <f t="shared" si="60"/>
        <v xml:space="preserve"> </v>
      </c>
      <c r="AQ121" s="4" t="str">
        <f t="shared" si="61"/>
        <v xml:space="preserve"> </v>
      </c>
      <c r="AR121" s="747" t="str">
        <f t="shared" si="62"/>
        <v xml:space="preserve"> </v>
      </c>
      <c r="AS121" s="4" t="str">
        <f t="shared" si="63"/>
        <v xml:space="preserve"> </v>
      </c>
      <c r="AT121" s="747" t="str">
        <f t="shared" si="64"/>
        <v xml:space="preserve"> </v>
      </c>
      <c r="AU121" s="4" t="str">
        <f t="shared" si="65"/>
        <v xml:space="preserve"> </v>
      </c>
      <c r="AV121" s="747" t="str">
        <f t="shared" si="66"/>
        <v xml:space="preserve"> </v>
      </c>
      <c r="AW121" s="4" t="str">
        <f t="shared" si="67"/>
        <v xml:space="preserve"> </v>
      </c>
      <c r="AX121" s="747" t="str">
        <f t="shared" si="68"/>
        <v xml:space="preserve"> </v>
      </c>
      <c r="AY121" s="4" t="str">
        <f t="shared" si="69"/>
        <v xml:space="preserve"> </v>
      </c>
      <c r="AZ121" s="747" t="str">
        <f t="shared" si="70"/>
        <v xml:space="preserve"> </v>
      </c>
      <c r="BA121" s="4" t="str">
        <f t="shared" si="71"/>
        <v xml:space="preserve"> </v>
      </c>
      <c r="BB121" s="747" t="str">
        <f t="shared" si="72"/>
        <v xml:space="preserve"> </v>
      </c>
      <c r="BC121" s="4" t="str">
        <f t="shared" si="73"/>
        <v xml:space="preserve"> </v>
      </c>
      <c r="BD121" s="747" t="str">
        <f t="shared" si="74"/>
        <v xml:space="preserve"> </v>
      </c>
      <c r="BE121" s="4" t="str">
        <f t="shared" si="75"/>
        <v xml:space="preserve"> </v>
      </c>
      <c r="BF121" s="747" t="str">
        <f t="shared" si="76"/>
        <v xml:space="preserve"> </v>
      </c>
      <c r="BG121" s="4" t="str">
        <f t="shared" si="77"/>
        <v xml:space="preserve"> </v>
      </c>
      <c r="BH121" s="747" t="str">
        <f t="shared" si="78"/>
        <v xml:space="preserve"> </v>
      </c>
      <c r="BI121" s="4" t="str">
        <f t="shared" si="79"/>
        <v xml:space="preserve"> </v>
      </c>
      <c r="BJ121" s="747" t="str">
        <f t="shared" si="80"/>
        <v xml:space="preserve"> </v>
      </c>
      <c r="BK121" s="4" t="str">
        <f t="shared" si="81"/>
        <v xml:space="preserve"> </v>
      </c>
      <c r="BL121" s="747" t="str">
        <f t="shared" si="82"/>
        <v xml:space="preserve"> </v>
      </c>
      <c r="BM121" s="4" t="str">
        <f t="shared" si="83"/>
        <v xml:space="preserve"> </v>
      </c>
      <c r="BN121" s="747" t="str">
        <f t="shared" si="84"/>
        <v xml:space="preserve"> </v>
      </c>
      <c r="BO121" s="4">
        <f t="shared" si="85"/>
        <v>0.2</v>
      </c>
      <c r="BP121" s="747">
        <f t="shared" si="86"/>
        <v>0</v>
      </c>
      <c r="BQ121" s="4" t="str">
        <f t="shared" si="87"/>
        <v xml:space="preserve"> </v>
      </c>
      <c r="BR121" s="747" t="str">
        <f t="shared" si="88"/>
        <v xml:space="preserve"> </v>
      </c>
      <c r="BS121" s="133"/>
      <c r="BT121" s="133"/>
      <c r="BU121" s="389"/>
      <c r="BV121" s="389"/>
      <c r="BW121" s="389"/>
      <c r="BX121" s="389"/>
      <c r="BY121" s="389"/>
      <c r="BZ121" s="389"/>
      <c r="CA121" s="389"/>
      <c r="CB121" s="389"/>
      <c r="CC121" s="163">
        <f t="shared" si="89"/>
        <v>0</v>
      </c>
      <c r="CD121" s="389"/>
      <c r="CE121" s="389"/>
      <c r="CF121" s="389"/>
      <c r="CG121" s="389"/>
      <c r="CH121" s="389"/>
      <c r="CI121" s="389"/>
      <c r="CJ121" s="389"/>
      <c r="CK121" s="389"/>
      <c r="CL121" s="389"/>
      <c r="CM121" s="389"/>
      <c r="CN121" s="389"/>
      <c r="CO121" s="389"/>
      <c r="CP121" s="389"/>
      <c r="CQ121" s="389"/>
      <c r="CR121" s="389"/>
      <c r="CS121" s="389"/>
      <c r="CT121" s="389"/>
      <c r="CU121" s="389"/>
      <c r="CV121" s="389"/>
      <c r="CW121" s="389"/>
      <c r="CX121" s="389"/>
      <c r="CY121" s="389"/>
      <c r="CZ121" s="389"/>
      <c r="DA121" s="389"/>
      <c r="DB121" s="389"/>
      <c r="DC121" s="389"/>
      <c r="DD121" s="389"/>
      <c r="DE121" s="389"/>
      <c r="DF121" s="389"/>
      <c r="DG121" s="389"/>
      <c r="DH121" s="389"/>
      <c r="DI121" s="389"/>
      <c r="DJ121" s="389"/>
      <c r="DK121" s="389"/>
      <c r="DL121" s="389"/>
      <c r="DM121" s="389"/>
      <c r="DN121" s="389"/>
      <c r="DO121" s="389"/>
      <c r="DP121" s="389"/>
      <c r="DQ121" s="389"/>
      <c r="DR121" s="389"/>
      <c r="DS121" s="389"/>
      <c r="DT121" s="389"/>
      <c r="DU121" s="389"/>
      <c r="DV121" s="389"/>
      <c r="DW121" s="389"/>
      <c r="DX121" s="389"/>
      <c r="DY121" s="389"/>
      <c r="DZ121" s="389"/>
      <c r="EA121" s="389"/>
      <c r="EB121" s="389"/>
      <c r="EC121" s="389"/>
      <c r="ED121" s="389"/>
      <c r="EE121" s="389"/>
      <c r="EF121" s="389"/>
      <c r="EG121" s="389"/>
      <c r="EH121" s="389"/>
      <c r="EI121" s="389"/>
      <c r="EJ121" s="389"/>
      <c r="EK121" s="389"/>
      <c r="EL121" s="389"/>
      <c r="EM121" s="389"/>
      <c r="EN121" s="389"/>
      <c r="EO121" s="389"/>
      <c r="EP121" s="389"/>
      <c r="EQ121" s="389"/>
      <c r="ER121" s="389"/>
      <c r="ES121" s="389"/>
      <c r="ET121" s="389"/>
      <c r="EU121" s="389"/>
      <c r="EV121" s="389"/>
      <c r="EW121" s="389"/>
      <c r="EX121" s="389"/>
      <c r="EY121" s="389"/>
      <c r="EZ121" s="389"/>
      <c r="FA121" s="389"/>
      <c r="FB121" s="389"/>
      <c r="FC121" s="389"/>
      <c r="FD121" s="389"/>
      <c r="FE121" s="389"/>
      <c r="FF121" s="389"/>
      <c r="FG121" s="389"/>
      <c r="FH121" s="389"/>
      <c r="FI121" s="389"/>
      <c r="FJ121" s="389"/>
      <c r="FK121" s="389"/>
      <c r="FL121" s="389"/>
      <c r="FM121" s="389"/>
      <c r="FN121" s="389"/>
      <c r="FO121" s="389"/>
      <c r="FP121" s="389"/>
      <c r="FQ121" s="389"/>
      <c r="FR121" s="389"/>
      <c r="FS121" s="389"/>
      <c r="FT121" s="389"/>
      <c r="FU121" s="389"/>
      <c r="FV121" s="389"/>
      <c r="FW121" s="389"/>
      <c r="FX121" s="389"/>
      <c r="FY121" s="666" t="s">
        <v>466</v>
      </c>
      <c r="FZ121" s="667">
        <v>212</v>
      </c>
      <c r="GA121" s="667">
        <v>30289508</v>
      </c>
      <c r="GB121" s="667">
        <v>55</v>
      </c>
      <c r="GC121" s="667" t="s">
        <v>798</v>
      </c>
      <c r="GD121" s="667">
        <v>18</v>
      </c>
      <c r="GE121" s="667">
        <v>1972</v>
      </c>
      <c r="GF121" s="667">
        <v>1</v>
      </c>
      <c r="GG121" s="667" t="s">
        <v>780</v>
      </c>
      <c r="GH121" s="667">
        <v>1</v>
      </c>
      <c r="GI121" s="667">
        <v>1</v>
      </c>
      <c r="GJ121" s="667" t="s">
        <v>780</v>
      </c>
      <c r="GK121" s="667">
        <v>1</v>
      </c>
      <c r="GL121" s="667" t="s">
        <v>781</v>
      </c>
      <c r="GM121" s="667" t="s">
        <v>782</v>
      </c>
      <c r="GN121" s="667">
        <v>50</v>
      </c>
      <c r="GO121" s="667" t="s">
        <v>783</v>
      </c>
      <c r="GP121" s="667">
        <v>0</v>
      </c>
      <c r="GQ121" s="667">
        <v>0</v>
      </c>
      <c r="GR121" s="667">
        <v>4</v>
      </c>
      <c r="GS121" s="667">
        <v>2</v>
      </c>
      <c r="GT121" s="667">
        <v>1</v>
      </c>
      <c r="GU121" s="667" t="s">
        <v>783</v>
      </c>
      <c r="GV121" s="667" t="s">
        <v>783</v>
      </c>
      <c r="GW121" s="667" t="s">
        <v>783</v>
      </c>
      <c r="GX121" s="667" t="s">
        <v>783</v>
      </c>
      <c r="GY121" s="667" t="s">
        <v>783</v>
      </c>
      <c r="GZ121" s="667">
        <v>1649</v>
      </c>
      <c r="HA121" s="667">
        <v>0.22</v>
      </c>
      <c r="HB121" s="667">
        <v>5</v>
      </c>
      <c r="HC121" s="667" t="s">
        <v>783</v>
      </c>
      <c r="HD121" s="667" t="s">
        <v>782</v>
      </c>
      <c r="HE121" s="667">
        <v>15</v>
      </c>
      <c r="HF121" s="667" t="s">
        <v>783</v>
      </c>
      <c r="HG121" s="667">
        <v>0</v>
      </c>
      <c r="HH121" s="667" t="s">
        <v>783</v>
      </c>
      <c r="HI121" s="667">
        <v>0</v>
      </c>
      <c r="HJ121" s="667">
        <v>1</v>
      </c>
      <c r="HK121" s="667">
        <v>45</v>
      </c>
      <c r="HL121" s="667" t="s">
        <v>784</v>
      </c>
      <c r="HM121" s="667" t="s">
        <v>785</v>
      </c>
      <c r="HN121" s="667" t="s">
        <v>783</v>
      </c>
      <c r="HO121" s="667" t="s">
        <v>783</v>
      </c>
      <c r="HP121" s="667" t="s">
        <v>783</v>
      </c>
      <c r="HQ121" s="667" t="s">
        <v>783</v>
      </c>
      <c r="HR121" s="667" t="s">
        <v>783</v>
      </c>
      <c r="HS121" s="667">
        <v>5074841</v>
      </c>
      <c r="HT121" s="667" t="s">
        <v>783</v>
      </c>
      <c r="HU121" s="667" t="s">
        <v>786</v>
      </c>
      <c r="HV121" s="667" t="s">
        <v>787</v>
      </c>
      <c r="HW121" s="667">
        <v>4</v>
      </c>
      <c r="HX121" s="667">
        <v>2014</v>
      </c>
      <c r="HY121" s="667">
        <v>63</v>
      </c>
      <c r="HZ121" s="667">
        <v>0</v>
      </c>
      <c r="IA121" s="667">
        <v>1162</v>
      </c>
      <c r="IB121" s="668">
        <v>41697.500081018516</v>
      </c>
      <c r="IC121" s="667" t="s">
        <v>788</v>
      </c>
      <c r="ID121" s="667">
        <v>5074840</v>
      </c>
      <c r="IE121" s="667">
        <v>2014</v>
      </c>
      <c r="IF121" s="667">
        <v>1712</v>
      </c>
      <c r="IG121" s="667" t="s">
        <v>783</v>
      </c>
      <c r="IH121" s="667" t="s">
        <v>783</v>
      </c>
      <c r="II121" s="667" t="s">
        <v>783</v>
      </c>
      <c r="IJ121" s="667" t="s">
        <v>783</v>
      </c>
      <c r="IK121" s="667" t="s">
        <v>783</v>
      </c>
      <c r="IL121" s="667" t="s">
        <v>783</v>
      </c>
      <c r="IM121" s="667" t="s">
        <v>783</v>
      </c>
      <c r="IN121" s="667" t="s">
        <v>783</v>
      </c>
      <c r="IO121" s="667" t="s">
        <v>783</v>
      </c>
      <c r="IP121" s="667">
        <v>1649</v>
      </c>
      <c r="IQ121" s="668">
        <v>38587.423726851855</v>
      </c>
      <c r="IR121" s="667">
        <v>2</v>
      </c>
      <c r="IS121" s="667" t="s">
        <v>793</v>
      </c>
      <c r="IT121" s="667">
        <v>1</v>
      </c>
      <c r="IU121" s="669">
        <v>41275</v>
      </c>
      <c r="IV121" s="667" t="s">
        <v>783</v>
      </c>
      <c r="IW121" s="667" t="s">
        <v>783</v>
      </c>
      <c r="IX121" s="667" t="s">
        <v>783</v>
      </c>
      <c r="IY121" s="667" t="s">
        <v>781</v>
      </c>
      <c r="IZ121" s="667">
        <v>45</v>
      </c>
      <c r="JA121" s="667" t="s">
        <v>789</v>
      </c>
      <c r="JB121" s="667" t="s">
        <v>783</v>
      </c>
      <c r="JC121" s="667" t="s">
        <v>783</v>
      </c>
      <c r="JD121" s="667" t="s">
        <v>783</v>
      </c>
      <c r="JE121" s="667">
        <v>329444</v>
      </c>
      <c r="JF121" s="667" t="s">
        <v>783</v>
      </c>
      <c r="JG121" s="667" t="s">
        <v>783</v>
      </c>
      <c r="JH121" s="667" t="s">
        <v>795</v>
      </c>
      <c r="JI121" s="667">
        <v>55</v>
      </c>
      <c r="JJ121" s="667" t="s">
        <v>783</v>
      </c>
      <c r="JK121" s="667" t="s">
        <v>783</v>
      </c>
      <c r="JL121" s="667" t="s">
        <v>783</v>
      </c>
      <c r="JM121" s="667" t="s">
        <v>790</v>
      </c>
      <c r="JN121" s="667">
        <v>4</v>
      </c>
      <c r="JO121" s="667">
        <v>3</v>
      </c>
      <c r="JP121" s="667" t="s">
        <v>783</v>
      </c>
      <c r="JQ121" s="667">
        <v>10711928</v>
      </c>
      <c r="JR121" s="667">
        <v>2011</v>
      </c>
      <c r="JS121" s="667">
        <v>3</v>
      </c>
      <c r="JT121" s="667" t="s">
        <v>783</v>
      </c>
      <c r="JU121" s="667" t="s">
        <v>783</v>
      </c>
      <c r="JV121" s="667" t="s">
        <v>891</v>
      </c>
      <c r="JW121" s="670">
        <v>1229.3601349999999</v>
      </c>
      <c r="JY121" s="225"/>
    </row>
    <row r="122" spans="1:287" ht="16" thickBot="1">
      <c r="A122" s="1507" t="s">
        <v>5</v>
      </c>
      <c r="B122" s="79">
        <f t="shared" si="52"/>
        <v>1</v>
      </c>
      <c r="C122" s="871" t="s">
        <v>61</v>
      </c>
      <c r="D122" s="489" t="s">
        <v>135</v>
      </c>
      <c r="E122" s="1129" t="s">
        <v>213</v>
      </c>
      <c r="F122" s="888">
        <v>0.54</v>
      </c>
      <c r="G122" s="120">
        <f t="shared" si="90"/>
        <v>85.060000000000016</v>
      </c>
      <c r="H122" s="46"/>
      <c r="I122" s="33">
        <v>0.54</v>
      </c>
      <c r="J122" s="29"/>
      <c r="K122" s="18"/>
      <c r="L122" s="5"/>
      <c r="M122" s="170">
        <v>1</v>
      </c>
      <c r="N122" s="71">
        <v>1</v>
      </c>
      <c r="O122" s="739">
        <v>3</v>
      </c>
      <c r="P122" s="1107">
        <f t="shared" si="95"/>
        <v>5</v>
      </c>
      <c r="Q122" s="1108">
        <f t="shared" si="100"/>
        <v>3</v>
      </c>
      <c r="R122" s="46"/>
      <c r="S122" s="585">
        <v>0.54</v>
      </c>
      <c r="T122" s="25"/>
      <c r="U122" s="219">
        <f t="shared" si="97"/>
        <v>40500</v>
      </c>
      <c r="V122" s="219" t="s">
        <v>642</v>
      </c>
      <c r="W122" s="1042">
        <f t="shared" si="91"/>
        <v>40500</v>
      </c>
      <c r="X122" s="537">
        <f t="shared" si="92"/>
        <v>0</v>
      </c>
      <c r="Y122" s="538">
        <f t="shared" si="53"/>
        <v>500</v>
      </c>
      <c r="Z122" s="1090">
        <v>0</v>
      </c>
      <c r="AA122" s="1475">
        <f t="shared" si="93"/>
        <v>5616244.9976444431</v>
      </c>
      <c r="AB122" s="1098"/>
      <c r="AC122" s="600"/>
      <c r="AD122" s="1056">
        <f t="shared" si="55"/>
        <v>0</v>
      </c>
      <c r="AE122" s="1063"/>
      <c r="AF122" s="747">
        <f t="shared" si="56"/>
        <v>0</v>
      </c>
      <c r="AG122" s="600"/>
      <c r="AH122" s="1056">
        <f t="shared" si="57"/>
        <v>0</v>
      </c>
      <c r="AI122" s="1070"/>
      <c r="AJ122" s="747">
        <f t="shared" si="58"/>
        <v>0</v>
      </c>
      <c r="AK122" s="1051"/>
      <c r="AL122" s="270">
        <v>0</v>
      </c>
      <c r="AM122" s="902">
        <v>2021</v>
      </c>
      <c r="AN122" s="902">
        <f t="shared" si="99"/>
        <v>2031</v>
      </c>
      <c r="AO122" s="18" t="str">
        <f t="shared" si="59"/>
        <v xml:space="preserve"> </v>
      </c>
      <c r="AP122" s="747" t="str">
        <f t="shared" si="60"/>
        <v xml:space="preserve"> </v>
      </c>
      <c r="AQ122" s="4" t="str">
        <f t="shared" si="61"/>
        <v xml:space="preserve"> </v>
      </c>
      <c r="AR122" s="747" t="str">
        <f t="shared" si="62"/>
        <v xml:space="preserve"> </v>
      </c>
      <c r="AS122" s="4" t="str">
        <f t="shared" si="63"/>
        <v xml:space="preserve"> </v>
      </c>
      <c r="AT122" s="747" t="str">
        <f t="shared" si="64"/>
        <v xml:space="preserve"> </v>
      </c>
      <c r="AU122" s="4" t="str">
        <f t="shared" si="65"/>
        <v xml:space="preserve"> </v>
      </c>
      <c r="AV122" s="747" t="str">
        <f t="shared" si="66"/>
        <v xml:space="preserve"> </v>
      </c>
      <c r="AW122" s="4" t="str">
        <f t="shared" si="67"/>
        <v xml:space="preserve"> </v>
      </c>
      <c r="AX122" s="747" t="str">
        <f t="shared" si="68"/>
        <v xml:space="preserve"> </v>
      </c>
      <c r="AY122" s="4" t="str">
        <f t="shared" si="69"/>
        <v xml:space="preserve"> </v>
      </c>
      <c r="AZ122" s="747" t="str">
        <f t="shared" si="70"/>
        <v xml:space="preserve"> </v>
      </c>
      <c r="BA122" s="4" t="str">
        <f t="shared" si="71"/>
        <v xml:space="preserve"> </v>
      </c>
      <c r="BB122" s="747" t="str">
        <f t="shared" si="72"/>
        <v xml:space="preserve"> </v>
      </c>
      <c r="BC122" s="4" t="str">
        <f t="shared" si="73"/>
        <v xml:space="preserve"> </v>
      </c>
      <c r="BD122" s="747" t="str">
        <f t="shared" si="74"/>
        <v xml:space="preserve"> </v>
      </c>
      <c r="BE122" s="4" t="str">
        <f t="shared" si="75"/>
        <v xml:space="preserve"> </v>
      </c>
      <c r="BF122" s="747" t="str">
        <f t="shared" si="76"/>
        <v xml:space="preserve"> </v>
      </c>
      <c r="BG122" s="4" t="str">
        <f t="shared" si="77"/>
        <v xml:space="preserve"> </v>
      </c>
      <c r="BH122" s="747" t="str">
        <f t="shared" si="78"/>
        <v xml:space="preserve"> </v>
      </c>
      <c r="BI122" s="4" t="str">
        <f t="shared" si="79"/>
        <v xml:space="preserve"> </v>
      </c>
      <c r="BJ122" s="747" t="str">
        <f t="shared" si="80"/>
        <v xml:space="preserve"> </v>
      </c>
      <c r="BK122" s="4" t="str">
        <f t="shared" si="81"/>
        <v xml:space="preserve"> </v>
      </c>
      <c r="BL122" s="747" t="str">
        <f t="shared" si="82"/>
        <v xml:space="preserve"> </v>
      </c>
      <c r="BM122" s="4" t="str">
        <f t="shared" si="83"/>
        <v xml:space="preserve"> </v>
      </c>
      <c r="BN122" s="747" t="str">
        <f t="shared" si="84"/>
        <v xml:space="preserve"> </v>
      </c>
      <c r="BO122" s="4">
        <f t="shared" si="85"/>
        <v>0.54</v>
      </c>
      <c r="BP122" s="747">
        <f t="shared" si="86"/>
        <v>0</v>
      </c>
      <c r="BQ122" s="4" t="str">
        <f t="shared" si="87"/>
        <v xml:space="preserve"> </v>
      </c>
      <c r="BR122" s="747" t="str">
        <f t="shared" si="88"/>
        <v xml:space="preserve"> </v>
      </c>
      <c r="BS122" s="133"/>
      <c r="BT122" s="133"/>
      <c r="BU122" s="389"/>
      <c r="BV122" s="389"/>
      <c r="BW122" s="389"/>
      <c r="BX122" s="389"/>
      <c r="BY122" s="389"/>
      <c r="BZ122" s="389"/>
      <c r="CA122" s="389"/>
      <c r="CB122" s="389"/>
      <c r="CC122" s="163">
        <f t="shared" si="89"/>
        <v>0</v>
      </c>
      <c r="CD122" s="389"/>
      <c r="CE122" s="389"/>
      <c r="CF122" s="588"/>
      <c r="CG122" s="588"/>
      <c r="CH122" s="588"/>
      <c r="CI122" s="588"/>
      <c r="CJ122" s="588"/>
      <c r="CK122" s="588"/>
      <c r="CL122" s="588"/>
      <c r="CM122" s="588"/>
      <c r="CN122" s="588"/>
      <c r="CO122" s="588"/>
      <c r="CP122" s="588"/>
      <c r="CQ122" s="588"/>
      <c r="CR122" s="588"/>
      <c r="CS122" s="588"/>
      <c r="CT122" s="588"/>
      <c r="CU122" s="588"/>
      <c r="CV122" s="588"/>
      <c r="CW122" s="588"/>
      <c r="CX122" s="588"/>
      <c r="CY122" s="588"/>
      <c r="CZ122" s="588"/>
      <c r="DA122" s="588"/>
      <c r="DB122" s="389"/>
      <c r="DC122" s="389"/>
      <c r="DD122" s="389"/>
      <c r="DE122" s="389"/>
      <c r="DF122" s="389"/>
      <c r="DG122" s="389"/>
      <c r="DH122" s="389"/>
      <c r="DI122" s="389"/>
      <c r="DJ122" s="389"/>
      <c r="DK122" s="389"/>
      <c r="DL122" s="389"/>
      <c r="DM122" s="389"/>
      <c r="DN122" s="389"/>
      <c r="DO122" s="389"/>
      <c r="DP122" s="389"/>
      <c r="DQ122" s="389"/>
      <c r="DR122" s="389"/>
      <c r="DS122" s="389"/>
      <c r="DT122" s="389"/>
      <c r="DU122" s="389"/>
      <c r="DV122" s="389"/>
      <c r="DW122" s="389"/>
      <c r="DX122" s="389"/>
      <c r="DY122" s="389"/>
      <c r="DZ122" s="389"/>
      <c r="EA122" s="389"/>
      <c r="EB122" s="389"/>
      <c r="EC122" s="389"/>
      <c r="ED122" s="389"/>
      <c r="EE122" s="389"/>
      <c r="EF122" s="389"/>
      <c r="EG122" s="389"/>
      <c r="EH122" s="389"/>
      <c r="EI122" s="389"/>
      <c r="EJ122" s="389"/>
      <c r="EK122" s="389"/>
      <c r="EL122" s="389"/>
      <c r="EM122" s="389"/>
      <c r="EN122" s="389"/>
      <c r="EO122" s="389"/>
      <c r="EP122" s="389"/>
      <c r="EQ122" s="389"/>
      <c r="ER122" s="389"/>
      <c r="ES122" s="389"/>
      <c r="ET122" s="389"/>
      <c r="EU122" s="389"/>
      <c r="EV122" s="389"/>
      <c r="EW122" s="389"/>
      <c r="EX122" s="389"/>
      <c r="EY122" s="389"/>
      <c r="EZ122" s="389"/>
      <c r="FA122" s="389"/>
      <c r="FB122" s="389"/>
      <c r="FC122" s="389"/>
      <c r="FD122" s="389"/>
      <c r="FE122" s="389"/>
      <c r="FF122" s="389"/>
      <c r="FG122" s="389"/>
      <c r="FH122" s="389"/>
      <c r="FI122" s="389"/>
      <c r="FJ122" s="389"/>
      <c r="FK122" s="389"/>
      <c r="FL122" s="389"/>
      <c r="FM122" s="389"/>
      <c r="FN122" s="389"/>
      <c r="FO122" s="389"/>
      <c r="FP122" s="389"/>
      <c r="FQ122" s="389"/>
      <c r="FR122" s="389"/>
      <c r="FS122" s="389"/>
      <c r="FT122" s="389"/>
      <c r="FU122" s="389"/>
      <c r="FV122" s="389"/>
      <c r="FW122" s="389"/>
      <c r="FX122" s="389"/>
      <c r="FY122" s="625" t="s">
        <v>449</v>
      </c>
      <c r="FZ122" s="626">
        <v>13</v>
      </c>
      <c r="GA122" s="626">
        <v>30289466</v>
      </c>
      <c r="GB122" s="626">
        <v>55</v>
      </c>
      <c r="GC122" s="626" t="s">
        <v>798</v>
      </c>
      <c r="GD122" s="626">
        <v>18</v>
      </c>
      <c r="GE122" s="626">
        <v>1979</v>
      </c>
      <c r="GF122" s="626">
        <v>1</v>
      </c>
      <c r="GG122" s="626" t="s">
        <v>780</v>
      </c>
      <c r="GH122" s="626">
        <v>1</v>
      </c>
      <c r="GI122" s="626">
        <v>1</v>
      </c>
      <c r="GJ122" s="626" t="s">
        <v>780</v>
      </c>
      <c r="GK122" s="626">
        <v>1</v>
      </c>
      <c r="GL122" s="626" t="s">
        <v>781</v>
      </c>
      <c r="GM122" s="626" t="s">
        <v>782</v>
      </c>
      <c r="GN122" s="626">
        <v>66</v>
      </c>
      <c r="GO122" s="626" t="s">
        <v>783</v>
      </c>
      <c r="GP122" s="626">
        <v>0</v>
      </c>
      <c r="GQ122" s="626">
        <v>0</v>
      </c>
      <c r="GR122" s="626">
        <v>4</v>
      </c>
      <c r="GS122" s="626">
        <v>2</v>
      </c>
      <c r="GT122" s="626">
        <v>2</v>
      </c>
      <c r="GU122" s="626" t="s">
        <v>783</v>
      </c>
      <c r="GV122" s="626" t="s">
        <v>783</v>
      </c>
      <c r="GW122" s="626" t="s">
        <v>783</v>
      </c>
      <c r="GX122" s="626" t="s">
        <v>783</v>
      </c>
      <c r="GY122" s="626" t="s">
        <v>783</v>
      </c>
      <c r="GZ122" s="626">
        <v>1649</v>
      </c>
      <c r="HA122" s="626">
        <v>0.82</v>
      </c>
      <c r="HB122" s="626">
        <v>5</v>
      </c>
      <c r="HC122" s="626" t="s">
        <v>783</v>
      </c>
      <c r="HD122" s="626" t="s">
        <v>782</v>
      </c>
      <c r="HE122" s="626">
        <v>35</v>
      </c>
      <c r="HF122" s="626" t="s">
        <v>783</v>
      </c>
      <c r="HG122" s="626">
        <v>0</v>
      </c>
      <c r="HH122" s="626" t="s">
        <v>783</v>
      </c>
      <c r="HI122" s="626">
        <v>0</v>
      </c>
      <c r="HJ122" s="626">
        <v>1</v>
      </c>
      <c r="HK122" s="626">
        <v>45</v>
      </c>
      <c r="HL122" s="626" t="s">
        <v>784</v>
      </c>
      <c r="HM122" s="626" t="s">
        <v>785</v>
      </c>
      <c r="HN122" s="626" t="s">
        <v>783</v>
      </c>
      <c r="HO122" s="626" t="s">
        <v>783</v>
      </c>
      <c r="HP122" s="626" t="s">
        <v>783</v>
      </c>
      <c r="HQ122" s="626" t="s">
        <v>783</v>
      </c>
      <c r="HR122" s="626" t="s">
        <v>783</v>
      </c>
      <c r="HS122" s="626">
        <v>5074795</v>
      </c>
      <c r="HT122" s="626" t="s">
        <v>783</v>
      </c>
      <c r="HU122" s="626" t="s">
        <v>786</v>
      </c>
      <c r="HV122" s="626" t="s">
        <v>787</v>
      </c>
      <c r="HW122" s="626">
        <v>4</v>
      </c>
      <c r="HX122" s="626">
        <v>2014</v>
      </c>
      <c r="HY122" s="626">
        <v>63</v>
      </c>
      <c r="HZ122" s="626">
        <v>1742</v>
      </c>
      <c r="IA122" s="626">
        <v>6072</v>
      </c>
      <c r="IB122" s="627">
        <v>41697.500081018516</v>
      </c>
      <c r="IC122" s="626" t="s">
        <v>788</v>
      </c>
      <c r="ID122" s="626">
        <v>5074794</v>
      </c>
      <c r="IE122" s="626">
        <v>2014</v>
      </c>
      <c r="IF122" s="626">
        <v>1712</v>
      </c>
      <c r="IG122" s="626" t="s">
        <v>783</v>
      </c>
      <c r="IH122" s="626" t="s">
        <v>783</v>
      </c>
      <c r="II122" s="626" t="s">
        <v>783</v>
      </c>
      <c r="IJ122" s="626" t="s">
        <v>783</v>
      </c>
      <c r="IK122" s="626" t="s">
        <v>783</v>
      </c>
      <c r="IL122" s="626" t="s">
        <v>783</v>
      </c>
      <c r="IM122" s="626" t="s">
        <v>783</v>
      </c>
      <c r="IN122" s="626" t="s">
        <v>783</v>
      </c>
      <c r="IO122" s="626" t="s">
        <v>783</v>
      </c>
      <c r="IP122" s="626">
        <v>1649</v>
      </c>
      <c r="IQ122" s="627">
        <v>38587.423726851855</v>
      </c>
      <c r="IR122" s="626">
        <v>2</v>
      </c>
      <c r="IS122" s="626" t="s">
        <v>793</v>
      </c>
      <c r="IT122" s="626">
        <v>2</v>
      </c>
      <c r="IU122" s="665">
        <v>41275</v>
      </c>
      <c r="IV122" s="626" t="s">
        <v>783</v>
      </c>
      <c r="IW122" s="626" t="s">
        <v>783</v>
      </c>
      <c r="IX122" s="626" t="s">
        <v>783</v>
      </c>
      <c r="IY122" s="626" t="s">
        <v>781</v>
      </c>
      <c r="IZ122" s="626">
        <v>45</v>
      </c>
      <c r="JA122" s="626" t="s">
        <v>789</v>
      </c>
      <c r="JB122" s="626" t="s">
        <v>783</v>
      </c>
      <c r="JC122" s="626" t="s">
        <v>783</v>
      </c>
      <c r="JD122" s="626" t="s">
        <v>783</v>
      </c>
      <c r="JE122" s="626">
        <v>329430</v>
      </c>
      <c r="JF122" s="626" t="s">
        <v>783</v>
      </c>
      <c r="JG122" s="626" t="s">
        <v>783</v>
      </c>
      <c r="JH122" s="626" t="s">
        <v>802</v>
      </c>
      <c r="JI122" s="626">
        <v>55</v>
      </c>
      <c r="JJ122" s="626" t="s">
        <v>783</v>
      </c>
      <c r="JK122" s="626" t="s">
        <v>783</v>
      </c>
      <c r="JL122" s="626" t="s">
        <v>783</v>
      </c>
      <c r="JM122" s="626" t="s">
        <v>790</v>
      </c>
      <c r="JN122" s="626">
        <v>4</v>
      </c>
      <c r="JO122" s="626">
        <v>3</v>
      </c>
      <c r="JP122" s="626" t="s">
        <v>783</v>
      </c>
      <c r="JQ122" s="626">
        <v>10711928</v>
      </c>
      <c r="JR122" s="626">
        <v>2011</v>
      </c>
      <c r="JS122" s="626">
        <v>3</v>
      </c>
      <c r="JT122" s="626" t="s">
        <v>783</v>
      </c>
      <c r="JU122" s="626" t="s">
        <v>783</v>
      </c>
      <c r="JV122" s="626" t="s">
        <v>869</v>
      </c>
      <c r="JW122" s="628">
        <v>4324.8232239999998</v>
      </c>
      <c r="JY122" s="225"/>
    </row>
    <row r="123" spans="1:287" ht="16" thickBot="1">
      <c r="A123" s="1507" t="s">
        <v>5</v>
      </c>
      <c r="B123" s="79">
        <f t="shared" si="52"/>
        <v>1</v>
      </c>
      <c r="C123" s="871" t="s">
        <v>21</v>
      </c>
      <c r="D123" s="489" t="s">
        <v>168</v>
      </c>
      <c r="E123" s="1129" t="s">
        <v>162</v>
      </c>
      <c r="F123" s="888">
        <v>0.63</v>
      </c>
      <c r="G123" s="120">
        <f t="shared" si="90"/>
        <v>85.690000000000012</v>
      </c>
      <c r="H123" s="46"/>
      <c r="I123" s="33">
        <v>0.63</v>
      </c>
      <c r="J123" s="29"/>
      <c r="K123" s="18"/>
      <c r="L123" s="5"/>
      <c r="M123" s="170">
        <v>2</v>
      </c>
      <c r="N123" s="71">
        <v>1</v>
      </c>
      <c r="O123" s="739">
        <v>3</v>
      </c>
      <c r="P123" s="1107">
        <f t="shared" si="95"/>
        <v>6</v>
      </c>
      <c r="Q123" s="1108">
        <f t="shared" si="100"/>
        <v>6</v>
      </c>
      <c r="R123" s="46"/>
      <c r="S123" s="547">
        <f>I123</f>
        <v>0.63</v>
      </c>
      <c r="T123" s="25"/>
      <c r="U123" s="219">
        <f t="shared" si="97"/>
        <v>47250</v>
      </c>
      <c r="V123" s="219" t="s">
        <v>642</v>
      </c>
      <c r="W123" s="1042">
        <f t="shared" si="91"/>
        <v>47250</v>
      </c>
      <c r="X123" s="537">
        <f t="shared" si="92"/>
        <v>0</v>
      </c>
      <c r="Y123" s="538">
        <f t="shared" si="53"/>
        <v>500</v>
      </c>
      <c r="Z123" s="1090">
        <v>0</v>
      </c>
      <c r="AA123" s="1475">
        <f t="shared" si="93"/>
        <v>5616244.9976444431</v>
      </c>
      <c r="AB123" s="1098"/>
      <c r="AC123" s="600"/>
      <c r="AD123" s="1056">
        <f t="shared" si="55"/>
        <v>0</v>
      </c>
      <c r="AE123" s="1063"/>
      <c r="AF123" s="747">
        <f t="shared" si="56"/>
        <v>0</v>
      </c>
      <c r="AG123" s="600"/>
      <c r="AH123" s="1056">
        <f t="shared" si="57"/>
        <v>0</v>
      </c>
      <c r="AI123" s="1070"/>
      <c r="AJ123" s="747">
        <f t="shared" si="58"/>
        <v>0</v>
      </c>
      <c r="AK123" s="1051"/>
      <c r="AL123" s="270">
        <v>0</v>
      </c>
      <c r="AM123" s="902">
        <v>2021</v>
      </c>
      <c r="AN123" s="902">
        <f t="shared" si="99"/>
        <v>2031</v>
      </c>
      <c r="AO123" s="18" t="str">
        <f t="shared" si="59"/>
        <v xml:space="preserve"> </v>
      </c>
      <c r="AP123" s="747" t="str">
        <f t="shared" si="60"/>
        <v xml:space="preserve"> </v>
      </c>
      <c r="AQ123" s="4" t="str">
        <f t="shared" si="61"/>
        <v xml:space="preserve"> </v>
      </c>
      <c r="AR123" s="747" t="str">
        <f t="shared" si="62"/>
        <v xml:space="preserve"> </v>
      </c>
      <c r="AS123" s="4" t="str">
        <f t="shared" si="63"/>
        <v xml:space="preserve"> </v>
      </c>
      <c r="AT123" s="747" t="str">
        <f t="shared" si="64"/>
        <v xml:space="preserve"> </v>
      </c>
      <c r="AU123" s="4" t="str">
        <f t="shared" si="65"/>
        <v xml:space="preserve"> </v>
      </c>
      <c r="AV123" s="747" t="str">
        <f t="shared" si="66"/>
        <v xml:space="preserve"> </v>
      </c>
      <c r="AW123" s="4" t="str">
        <f t="shared" si="67"/>
        <v xml:space="preserve"> </v>
      </c>
      <c r="AX123" s="747" t="str">
        <f t="shared" si="68"/>
        <v xml:space="preserve"> </v>
      </c>
      <c r="AY123" s="4" t="str">
        <f t="shared" si="69"/>
        <v xml:space="preserve"> </v>
      </c>
      <c r="AZ123" s="747" t="str">
        <f t="shared" si="70"/>
        <v xml:space="preserve"> </v>
      </c>
      <c r="BA123" s="4" t="str">
        <f t="shared" si="71"/>
        <v xml:space="preserve"> </v>
      </c>
      <c r="BB123" s="747" t="str">
        <f t="shared" si="72"/>
        <v xml:space="preserve"> </v>
      </c>
      <c r="BC123" s="4" t="str">
        <f t="shared" si="73"/>
        <v xml:space="preserve"> </v>
      </c>
      <c r="BD123" s="747" t="str">
        <f t="shared" si="74"/>
        <v xml:space="preserve"> </v>
      </c>
      <c r="BE123" s="4" t="str">
        <f t="shared" si="75"/>
        <v xml:space="preserve"> </v>
      </c>
      <c r="BF123" s="747" t="str">
        <f t="shared" si="76"/>
        <v xml:space="preserve"> </v>
      </c>
      <c r="BG123" s="4" t="str">
        <f t="shared" si="77"/>
        <v xml:space="preserve"> </v>
      </c>
      <c r="BH123" s="747" t="str">
        <f t="shared" si="78"/>
        <v xml:space="preserve"> </v>
      </c>
      <c r="BI123" s="4" t="str">
        <f t="shared" si="79"/>
        <v xml:space="preserve"> </v>
      </c>
      <c r="BJ123" s="747" t="str">
        <f t="shared" si="80"/>
        <v xml:space="preserve"> </v>
      </c>
      <c r="BK123" s="4" t="str">
        <f t="shared" si="81"/>
        <v xml:space="preserve"> </v>
      </c>
      <c r="BL123" s="747" t="str">
        <f t="shared" si="82"/>
        <v xml:space="preserve"> </v>
      </c>
      <c r="BM123" s="4" t="str">
        <f t="shared" si="83"/>
        <v xml:space="preserve"> </v>
      </c>
      <c r="BN123" s="747" t="str">
        <f t="shared" si="84"/>
        <v xml:space="preserve"> </v>
      </c>
      <c r="BO123" s="4">
        <f t="shared" si="85"/>
        <v>0.63</v>
      </c>
      <c r="BP123" s="747">
        <f t="shared" si="86"/>
        <v>0</v>
      </c>
      <c r="BQ123" s="4" t="str">
        <f t="shared" si="87"/>
        <v xml:space="preserve"> </v>
      </c>
      <c r="BR123" s="747" t="str">
        <f t="shared" si="88"/>
        <v xml:space="preserve"> </v>
      </c>
      <c r="BS123" s="133"/>
      <c r="BT123" s="133"/>
      <c r="BU123" s="389"/>
      <c r="BV123" s="596"/>
      <c r="BW123" s="596"/>
      <c r="BX123" s="389"/>
      <c r="BY123" s="389"/>
      <c r="BZ123" s="389"/>
      <c r="CA123" s="389"/>
      <c r="CB123" s="389"/>
      <c r="CC123" s="163">
        <f t="shared" si="89"/>
        <v>0</v>
      </c>
      <c r="CD123" s="389"/>
      <c r="CE123" s="389"/>
      <c r="CF123" s="389"/>
      <c r="CG123" s="389"/>
      <c r="CH123" s="389"/>
      <c r="CI123" s="389"/>
      <c r="CJ123" s="389"/>
      <c r="CK123" s="389"/>
      <c r="CL123" s="389"/>
      <c r="CM123" s="389"/>
      <c r="CN123" s="389"/>
      <c r="CO123" s="389"/>
      <c r="CP123" s="389"/>
      <c r="CQ123" s="389"/>
      <c r="CR123" s="389"/>
      <c r="CS123" s="389"/>
      <c r="CT123" s="389"/>
      <c r="CU123" s="389"/>
      <c r="CV123" s="389"/>
      <c r="CW123" s="389"/>
      <c r="CX123" s="389"/>
      <c r="CY123" s="389"/>
      <c r="CZ123" s="389"/>
      <c r="DA123" s="389"/>
      <c r="DB123" s="389"/>
      <c r="DC123" s="389"/>
      <c r="DD123" s="389"/>
      <c r="DE123" s="389"/>
      <c r="DF123" s="389"/>
      <c r="DG123" s="389"/>
      <c r="DH123" s="389"/>
      <c r="DI123" s="389"/>
      <c r="DJ123" s="389"/>
      <c r="DK123" s="389"/>
      <c r="DL123" s="389"/>
      <c r="DM123" s="389"/>
      <c r="DN123" s="389"/>
      <c r="DO123" s="389"/>
      <c r="DP123" s="389"/>
      <c r="DQ123" s="389"/>
      <c r="DR123" s="389"/>
      <c r="DS123" s="389"/>
      <c r="DT123" s="389"/>
      <c r="DU123" s="389"/>
      <c r="DV123" s="389"/>
      <c r="DW123" s="389"/>
      <c r="DX123" s="389"/>
      <c r="DY123" s="389"/>
      <c r="DZ123" s="389"/>
      <c r="EA123" s="389"/>
      <c r="EB123" s="389"/>
      <c r="EC123" s="389"/>
      <c r="ED123" s="389"/>
      <c r="EE123" s="389"/>
      <c r="EF123" s="389"/>
      <c r="EG123" s="389"/>
      <c r="EH123" s="389"/>
      <c r="EI123" s="389"/>
      <c r="EJ123" s="389"/>
      <c r="EK123" s="389"/>
      <c r="EL123" s="389"/>
      <c r="EM123" s="389"/>
      <c r="EN123" s="389"/>
      <c r="EO123" s="389"/>
      <c r="EP123" s="389"/>
      <c r="EQ123" s="389"/>
      <c r="ER123" s="389"/>
      <c r="ES123" s="389"/>
      <c r="ET123" s="389"/>
      <c r="EU123" s="389"/>
      <c r="EV123" s="389"/>
      <c r="EW123" s="389"/>
      <c r="EX123" s="389"/>
      <c r="EY123" s="389"/>
      <c r="EZ123" s="389"/>
      <c r="FA123" s="389"/>
      <c r="FB123" s="389"/>
      <c r="FC123" s="389"/>
      <c r="FD123" s="389"/>
      <c r="FE123" s="389"/>
      <c r="FF123" s="389"/>
      <c r="FG123" s="389"/>
      <c r="FH123" s="389"/>
      <c r="FI123" s="389"/>
      <c r="FJ123" s="389"/>
      <c r="FK123" s="389"/>
      <c r="FL123" s="389"/>
      <c r="FM123" s="389"/>
      <c r="FN123" s="389"/>
      <c r="FO123" s="389"/>
      <c r="FP123" s="389"/>
      <c r="FQ123" s="389"/>
      <c r="FR123" s="389"/>
      <c r="FS123" s="389"/>
      <c r="FT123" s="389"/>
      <c r="FU123" s="389"/>
      <c r="FV123" s="389"/>
      <c r="FW123" s="389"/>
      <c r="FX123" s="389"/>
      <c r="FY123" s="1226" t="s">
        <v>198</v>
      </c>
      <c r="FZ123" s="1234">
        <v>83</v>
      </c>
      <c r="GA123" s="1234">
        <v>30289439</v>
      </c>
      <c r="GB123" s="1234">
        <v>52</v>
      </c>
      <c r="GC123" s="1234" t="s">
        <v>817</v>
      </c>
      <c r="GD123" s="1234">
        <v>20</v>
      </c>
      <c r="GE123" s="1234">
        <v>1995</v>
      </c>
      <c r="GF123" s="1234">
        <v>1</v>
      </c>
      <c r="GG123" s="1234" t="s">
        <v>780</v>
      </c>
      <c r="GH123" s="1234">
        <v>2</v>
      </c>
      <c r="GI123" s="1234">
        <v>1</v>
      </c>
      <c r="GJ123" s="1234" t="s">
        <v>780</v>
      </c>
      <c r="GK123" s="1234">
        <v>2</v>
      </c>
      <c r="GL123" s="1234" t="s">
        <v>781</v>
      </c>
      <c r="GM123" s="1234" t="s">
        <v>782</v>
      </c>
      <c r="GN123" s="1234">
        <v>66</v>
      </c>
      <c r="GO123" s="1234" t="s">
        <v>783</v>
      </c>
      <c r="GP123" s="1234">
        <v>0</v>
      </c>
      <c r="GQ123" s="1234">
        <v>0</v>
      </c>
      <c r="GR123" s="1234">
        <v>4</v>
      </c>
      <c r="GS123" s="1234">
        <v>2</v>
      </c>
      <c r="GT123" s="1234">
        <v>3</v>
      </c>
      <c r="GU123" s="1234" t="s">
        <v>783</v>
      </c>
      <c r="GV123" s="1234" t="s">
        <v>783</v>
      </c>
      <c r="GW123" s="1234" t="s">
        <v>783</v>
      </c>
      <c r="GX123" s="1234" t="s">
        <v>783</v>
      </c>
      <c r="GY123" s="1234" t="s">
        <v>783</v>
      </c>
      <c r="GZ123" s="1234">
        <v>1649</v>
      </c>
      <c r="HA123" s="1234">
        <v>0.26</v>
      </c>
      <c r="HB123" s="1234">
        <v>5</v>
      </c>
      <c r="HC123" s="1234" t="s">
        <v>783</v>
      </c>
      <c r="HD123" s="1234" t="s">
        <v>782</v>
      </c>
      <c r="HE123" s="1234">
        <v>350</v>
      </c>
      <c r="HF123" s="1234" t="s">
        <v>783</v>
      </c>
      <c r="HG123" s="1234">
        <v>0</v>
      </c>
      <c r="HH123" s="1234" t="s">
        <v>783</v>
      </c>
      <c r="HI123" s="1234">
        <v>0</v>
      </c>
      <c r="HJ123" s="1234">
        <v>1</v>
      </c>
      <c r="HK123" s="1234">
        <v>45</v>
      </c>
      <c r="HL123" s="1234" t="s">
        <v>784</v>
      </c>
      <c r="HM123" s="1234" t="s">
        <v>785</v>
      </c>
      <c r="HN123" s="1234" t="s">
        <v>783</v>
      </c>
      <c r="HO123" s="1234" t="s">
        <v>783</v>
      </c>
      <c r="HP123" s="1234" t="s">
        <v>783</v>
      </c>
      <c r="HQ123" s="1234" t="s">
        <v>783</v>
      </c>
      <c r="HR123" s="1234" t="s">
        <v>783</v>
      </c>
      <c r="HS123" s="1234">
        <v>3974458</v>
      </c>
      <c r="HT123" s="1234" t="s">
        <v>783</v>
      </c>
      <c r="HU123" s="1234" t="s">
        <v>786</v>
      </c>
      <c r="HV123" s="1234" t="s">
        <v>787</v>
      </c>
      <c r="HW123" s="1234">
        <v>4</v>
      </c>
      <c r="HX123" s="1234">
        <v>2014</v>
      </c>
      <c r="HY123" s="1234">
        <v>63</v>
      </c>
      <c r="HZ123" s="1234">
        <v>0</v>
      </c>
      <c r="IA123" s="1234">
        <v>1373</v>
      </c>
      <c r="IB123" s="1242">
        <v>41697.500081018516</v>
      </c>
      <c r="IC123" s="1234" t="s">
        <v>788</v>
      </c>
      <c r="ID123" s="1234">
        <v>3978936</v>
      </c>
      <c r="IE123" s="1234">
        <v>2014</v>
      </c>
      <c r="IF123" s="1234">
        <v>1712</v>
      </c>
      <c r="IG123" s="1234" t="s">
        <v>783</v>
      </c>
      <c r="IH123" s="1234" t="s">
        <v>783</v>
      </c>
      <c r="II123" s="1234" t="s">
        <v>783</v>
      </c>
      <c r="IJ123" s="1234" t="s">
        <v>783</v>
      </c>
      <c r="IK123" s="1234" t="s">
        <v>783</v>
      </c>
      <c r="IL123" s="1234" t="s">
        <v>783</v>
      </c>
      <c r="IM123" s="1234" t="s">
        <v>783</v>
      </c>
      <c r="IN123" s="1234" t="s">
        <v>783</v>
      </c>
      <c r="IO123" s="1234" t="s">
        <v>783</v>
      </c>
      <c r="IP123" s="1234">
        <v>1649</v>
      </c>
      <c r="IQ123" s="1242">
        <v>37477.354571759257</v>
      </c>
      <c r="IR123" s="1234">
        <v>2</v>
      </c>
      <c r="IS123" s="1234" t="s">
        <v>793</v>
      </c>
      <c r="IT123" s="1234">
        <v>3</v>
      </c>
      <c r="IU123" s="1250">
        <v>41275</v>
      </c>
      <c r="IV123" s="1234" t="s">
        <v>783</v>
      </c>
      <c r="IW123" s="1234" t="s">
        <v>783</v>
      </c>
      <c r="IX123" s="1234" t="s">
        <v>783</v>
      </c>
      <c r="IY123" s="1234" t="s">
        <v>781</v>
      </c>
      <c r="IZ123" s="1234">
        <v>45</v>
      </c>
      <c r="JA123" s="1234" t="s">
        <v>789</v>
      </c>
      <c r="JB123" s="1234" t="s">
        <v>783</v>
      </c>
      <c r="JC123" s="1234" t="s">
        <v>783</v>
      </c>
      <c r="JD123" s="1234" t="s">
        <v>783</v>
      </c>
      <c r="JE123" s="1234">
        <v>329429</v>
      </c>
      <c r="JF123" s="1234" t="s">
        <v>783</v>
      </c>
      <c r="JG123" s="1234" t="s">
        <v>783</v>
      </c>
      <c r="JH123" s="1234" t="s">
        <v>804</v>
      </c>
      <c r="JI123" s="1234">
        <v>52</v>
      </c>
      <c r="JJ123" s="1234" t="s">
        <v>783</v>
      </c>
      <c r="JK123" s="1234" t="s">
        <v>783</v>
      </c>
      <c r="JL123" s="1234" t="s">
        <v>783</v>
      </c>
      <c r="JM123" s="1234" t="s">
        <v>790</v>
      </c>
      <c r="JN123" s="1234">
        <v>4</v>
      </c>
      <c r="JO123" s="1234">
        <v>4</v>
      </c>
      <c r="JP123" s="1234" t="s">
        <v>783</v>
      </c>
      <c r="JQ123" s="1234" t="s">
        <v>783</v>
      </c>
      <c r="JR123" s="1234" t="s">
        <v>783</v>
      </c>
      <c r="JS123" s="1234" t="s">
        <v>783</v>
      </c>
      <c r="JT123" s="1234" t="s">
        <v>783</v>
      </c>
      <c r="JU123" s="1234" t="s">
        <v>783</v>
      </c>
      <c r="JV123" s="1234" t="s">
        <v>860</v>
      </c>
      <c r="JW123" s="1258">
        <v>1323.657549</v>
      </c>
      <c r="JY123" s="225"/>
    </row>
    <row r="124" spans="1:287" ht="16" thickBot="1">
      <c r="A124" s="1507" t="s">
        <v>5</v>
      </c>
      <c r="B124" s="79">
        <f t="shared" si="52"/>
        <v>1</v>
      </c>
      <c r="C124" s="871" t="s">
        <v>10</v>
      </c>
      <c r="D124" s="489" t="s">
        <v>135</v>
      </c>
      <c r="E124" s="1129" t="s">
        <v>235</v>
      </c>
      <c r="F124" s="888">
        <v>0.45</v>
      </c>
      <c r="G124" s="120">
        <f t="shared" si="90"/>
        <v>86.140000000000015</v>
      </c>
      <c r="H124" s="46"/>
      <c r="I124" s="3">
        <v>0.45</v>
      </c>
      <c r="J124" s="29"/>
      <c r="K124" s="18">
        <v>1984</v>
      </c>
      <c r="L124" s="5"/>
      <c r="M124" s="170">
        <v>1</v>
      </c>
      <c r="N124" s="71">
        <v>2</v>
      </c>
      <c r="O124" s="739">
        <v>3</v>
      </c>
      <c r="P124" s="1107">
        <f t="shared" si="95"/>
        <v>6</v>
      </c>
      <c r="Q124" s="1108">
        <f t="shared" si="100"/>
        <v>6</v>
      </c>
      <c r="R124" s="46"/>
      <c r="S124" s="3">
        <v>0.45</v>
      </c>
      <c r="T124" s="25"/>
      <c r="U124" s="219">
        <f t="shared" si="97"/>
        <v>33750</v>
      </c>
      <c r="V124" s="219" t="s">
        <v>642</v>
      </c>
      <c r="W124" s="1042">
        <f t="shared" si="91"/>
        <v>33750</v>
      </c>
      <c r="X124" s="537">
        <f t="shared" si="92"/>
        <v>17023.199999999997</v>
      </c>
      <c r="Y124" s="538">
        <f t="shared" si="53"/>
        <v>500</v>
      </c>
      <c r="Z124" s="1090">
        <v>0</v>
      </c>
      <c r="AA124" s="1475">
        <f t="shared" si="93"/>
        <v>5616244.9976444431</v>
      </c>
      <c r="AB124" s="1098"/>
      <c r="AC124" s="600">
        <v>6</v>
      </c>
      <c r="AD124" s="1056">
        <f t="shared" si="55"/>
        <v>8923.1999999999989</v>
      </c>
      <c r="AE124" s="1063">
        <v>0.25</v>
      </c>
      <c r="AF124" s="747">
        <f t="shared" si="56"/>
        <v>8100</v>
      </c>
      <c r="AG124" s="600"/>
      <c r="AH124" s="1056">
        <f t="shared" si="57"/>
        <v>0</v>
      </c>
      <c r="AI124" s="1070"/>
      <c r="AJ124" s="747">
        <f t="shared" si="58"/>
        <v>0</v>
      </c>
      <c r="AK124" s="1051"/>
      <c r="AL124" s="270">
        <v>0</v>
      </c>
      <c r="AM124" s="902">
        <v>2021</v>
      </c>
      <c r="AN124" s="902">
        <f t="shared" si="99"/>
        <v>2031</v>
      </c>
      <c r="AO124" s="18" t="str">
        <f t="shared" si="59"/>
        <v xml:space="preserve"> </v>
      </c>
      <c r="AP124" s="747" t="str">
        <f t="shared" si="60"/>
        <v xml:space="preserve"> </v>
      </c>
      <c r="AQ124" s="4" t="str">
        <f t="shared" si="61"/>
        <v xml:space="preserve"> </v>
      </c>
      <c r="AR124" s="747" t="str">
        <f t="shared" si="62"/>
        <v xml:space="preserve"> </v>
      </c>
      <c r="AS124" s="4" t="str">
        <f t="shared" si="63"/>
        <v xml:space="preserve"> </v>
      </c>
      <c r="AT124" s="747" t="str">
        <f t="shared" si="64"/>
        <v xml:space="preserve"> </v>
      </c>
      <c r="AU124" s="4" t="str">
        <f t="shared" si="65"/>
        <v xml:space="preserve"> </v>
      </c>
      <c r="AV124" s="747" t="str">
        <f t="shared" si="66"/>
        <v xml:space="preserve"> </v>
      </c>
      <c r="AW124" s="4" t="str">
        <f t="shared" si="67"/>
        <v xml:space="preserve"> </v>
      </c>
      <c r="AX124" s="747" t="str">
        <f t="shared" si="68"/>
        <v xml:space="preserve"> </v>
      </c>
      <c r="AY124" s="4" t="str">
        <f t="shared" si="69"/>
        <v xml:space="preserve"> </v>
      </c>
      <c r="AZ124" s="747" t="str">
        <f t="shared" si="70"/>
        <v xml:space="preserve"> </v>
      </c>
      <c r="BA124" s="4" t="str">
        <f t="shared" si="71"/>
        <v xml:space="preserve"> </v>
      </c>
      <c r="BB124" s="747" t="str">
        <f t="shared" si="72"/>
        <v xml:space="preserve"> </v>
      </c>
      <c r="BC124" s="4" t="str">
        <f t="shared" si="73"/>
        <v xml:space="preserve"> </v>
      </c>
      <c r="BD124" s="747" t="str">
        <f t="shared" si="74"/>
        <v xml:space="preserve"> </v>
      </c>
      <c r="BE124" s="4" t="str">
        <f t="shared" si="75"/>
        <v xml:space="preserve"> </v>
      </c>
      <c r="BF124" s="747" t="str">
        <f t="shared" si="76"/>
        <v xml:space="preserve"> </v>
      </c>
      <c r="BG124" s="4" t="str">
        <f t="shared" si="77"/>
        <v xml:space="preserve"> </v>
      </c>
      <c r="BH124" s="747" t="str">
        <f t="shared" si="78"/>
        <v xml:space="preserve"> </v>
      </c>
      <c r="BI124" s="4" t="str">
        <f t="shared" si="79"/>
        <v xml:space="preserve"> </v>
      </c>
      <c r="BJ124" s="747" t="str">
        <f t="shared" si="80"/>
        <v xml:space="preserve"> </v>
      </c>
      <c r="BK124" s="4" t="str">
        <f t="shared" si="81"/>
        <v xml:space="preserve"> </v>
      </c>
      <c r="BL124" s="747" t="str">
        <f t="shared" si="82"/>
        <v xml:space="preserve"> </v>
      </c>
      <c r="BM124" s="4" t="str">
        <f t="shared" si="83"/>
        <v xml:space="preserve"> </v>
      </c>
      <c r="BN124" s="747" t="str">
        <f t="shared" si="84"/>
        <v xml:space="preserve"> </v>
      </c>
      <c r="BO124" s="4">
        <f t="shared" si="85"/>
        <v>0.45</v>
      </c>
      <c r="BP124" s="747">
        <f t="shared" si="86"/>
        <v>0</v>
      </c>
      <c r="BQ124" s="4" t="str">
        <f t="shared" si="87"/>
        <v xml:space="preserve"> </v>
      </c>
      <c r="BR124" s="747" t="str">
        <f t="shared" si="88"/>
        <v xml:space="preserve"> </v>
      </c>
      <c r="BS124" s="133" t="s">
        <v>237</v>
      </c>
      <c r="BT124" s="133"/>
      <c r="BU124" s="389"/>
      <c r="BV124" s="389"/>
      <c r="BW124" s="389"/>
      <c r="BX124" s="389"/>
      <c r="BY124" s="389"/>
      <c r="BZ124" s="389"/>
      <c r="CA124" s="389"/>
      <c r="CB124" s="389"/>
      <c r="CC124" s="163">
        <f t="shared" si="89"/>
        <v>0</v>
      </c>
      <c r="CD124" s="389"/>
      <c r="CE124" s="389"/>
      <c r="CF124" s="389"/>
      <c r="CG124" s="389"/>
      <c r="CH124" s="389"/>
      <c r="CI124" s="389"/>
      <c r="CJ124" s="389"/>
      <c r="CK124" s="389"/>
      <c r="CL124" s="389"/>
      <c r="CM124" s="389"/>
      <c r="CN124" s="389"/>
      <c r="CO124" s="389"/>
      <c r="CP124" s="389"/>
      <c r="CQ124" s="389"/>
      <c r="CR124" s="389"/>
      <c r="CS124" s="389"/>
      <c r="CT124" s="389"/>
      <c r="CU124" s="389"/>
      <c r="CV124" s="389"/>
      <c r="CW124" s="389"/>
      <c r="CX124" s="389"/>
      <c r="CY124" s="389"/>
      <c r="CZ124" s="389"/>
      <c r="DA124" s="389"/>
      <c r="DB124" s="389"/>
      <c r="DC124" s="389"/>
      <c r="DD124" s="389"/>
      <c r="DE124" s="389"/>
      <c r="DF124" s="389"/>
      <c r="DG124" s="389"/>
      <c r="DH124" s="389"/>
      <c r="DI124" s="389"/>
      <c r="DJ124" s="389"/>
      <c r="DK124" s="389"/>
      <c r="DL124" s="389"/>
      <c r="DM124" s="389"/>
      <c r="DN124" s="389"/>
      <c r="DO124" s="389"/>
      <c r="DP124" s="389"/>
      <c r="DQ124" s="389"/>
      <c r="DR124" s="389"/>
      <c r="DS124" s="389"/>
      <c r="DT124" s="389"/>
      <c r="DU124" s="389"/>
      <c r="DV124" s="389"/>
      <c r="DW124" s="389"/>
      <c r="DX124" s="389"/>
      <c r="DY124" s="389"/>
      <c r="DZ124" s="389"/>
      <c r="EA124" s="389"/>
      <c r="EB124" s="389"/>
      <c r="EC124" s="389"/>
      <c r="ED124" s="389"/>
      <c r="EE124" s="389"/>
      <c r="EF124" s="389"/>
      <c r="EG124" s="389"/>
      <c r="EH124" s="389"/>
      <c r="EI124" s="389"/>
      <c r="EJ124" s="389"/>
      <c r="EK124" s="389"/>
      <c r="EL124" s="389"/>
      <c r="EM124" s="389"/>
      <c r="EN124" s="389"/>
      <c r="EO124" s="389"/>
      <c r="EP124" s="389"/>
      <c r="EQ124" s="389"/>
      <c r="ER124" s="389"/>
      <c r="ES124" s="389"/>
      <c r="ET124" s="389"/>
      <c r="EU124" s="389"/>
      <c r="EV124" s="389"/>
      <c r="EW124" s="389"/>
      <c r="EX124" s="389"/>
      <c r="EY124" s="389"/>
      <c r="EZ124" s="389"/>
      <c r="FA124" s="389"/>
      <c r="FB124" s="389"/>
      <c r="FC124" s="389"/>
      <c r="FD124" s="389"/>
      <c r="FE124" s="389"/>
      <c r="FF124" s="389"/>
      <c r="FG124" s="389"/>
      <c r="FH124" s="389"/>
      <c r="FI124" s="389"/>
      <c r="FJ124" s="389"/>
      <c r="FK124" s="389"/>
      <c r="FL124" s="389"/>
      <c r="FM124" s="389"/>
      <c r="FN124" s="389"/>
      <c r="FO124" s="389"/>
      <c r="FP124" s="389"/>
      <c r="FQ124" s="389"/>
      <c r="FR124" s="389"/>
      <c r="FS124" s="389"/>
      <c r="FT124" s="389"/>
      <c r="FU124" s="389"/>
      <c r="FV124" s="389"/>
      <c r="FW124" s="389"/>
      <c r="FX124" s="389"/>
      <c r="FY124" s="666" t="s">
        <v>449</v>
      </c>
      <c r="FZ124" s="667">
        <v>290</v>
      </c>
      <c r="GA124" s="667">
        <v>30289463</v>
      </c>
      <c r="GB124" s="667">
        <v>55</v>
      </c>
      <c r="GC124" s="667" t="s">
        <v>798</v>
      </c>
      <c r="GD124" s="667">
        <v>20</v>
      </c>
      <c r="GE124" s="667">
        <v>1970</v>
      </c>
      <c r="GF124" s="667">
        <v>1</v>
      </c>
      <c r="GG124" s="667" t="s">
        <v>780</v>
      </c>
      <c r="GH124" s="667">
        <v>1</v>
      </c>
      <c r="GI124" s="667">
        <v>1</v>
      </c>
      <c r="GJ124" s="667" t="s">
        <v>780</v>
      </c>
      <c r="GK124" s="667">
        <v>1</v>
      </c>
      <c r="GL124" s="667" t="s">
        <v>781</v>
      </c>
      <c r="GM124" s="667" t="s">
        <v>782</v>
      </c>
      <c r="GN124" s="667">
        <v>50</v>
      </c>
      <c r="GO124" s="667" t="s">
        <v>783</v>
      </c>
      <c r="GP124" s="667">
        <v>0</v>
      </c>
      <c r="GQ124" s="667">
        <v>0</v>
      </c>
      <c r="GR124" s="667">
        <v>4</v>
      </c>
      <c r="GS124" s="667">
        <v>2</v>
      </c>
      <c r="GT124" s="667">
        <v>2</v>
      </c>
      <c r="GU124" s="667" t="s">
        <v>783</v>
      </c>
      <c r="GV124" s="667" t="s">
        <v>783</v>
      </c>
      <c r="GW124" s="667" t="s">
        <v>783</v>
      </c>
      <c r="GX124" s="667" t="s">
        <v>783</v>
      </c>
      <c r="GY124" s="667" t="s">
        <v>783</v>
      </c>
      <c r="GZ124" s="667">
        <v>1649</v>
      </c>
      <c r="HA124" s="667">
        <v>0.28000000000000003</v>
      </c>
      <c r="HB124" s="667">
        <v>5</v>
      </c>
      <c r="HC124" s="667" t="s">
        <v>783</v>
      </c>
      <c r="HD124" s="667" t="s">
        <v>782</v>
      </c>
      <c r="HE124" s="667">
        <v>35</v>
      </c>
      <c r="HF124" s="667" t="s">
        <v>783</v>
      </c>
      <c r="HG124" s="667">
        <v>0</v>
      </c>
      <c r="HH124" s="667" t="s">
        <v>783</v>
      </c>
      <c r="HI124" s="667">
        <v>0</v>
      </c>
      <c r="HJ124" s="667">
        <v>1</v>
      </c>
      <c r="HK124" s="667">
        <v>45</v>
      </c>
      <c r="HL124" s="667" t="s">
        <v>784</v>
      </c>
      <c r="HM124" s="667" t="s">
        <v>785</v>
      </c>
      <c r="HN124" s="667" t="s">
        <v>783</v>
      </c>
      <c r="HO124" s="667" t="s">
        <v>783</v>
      </c>
      <c r="HP124" s="667" t="s">
        <v>783</v>
      </c>
      <c r="HQ124" s="667" t="s">
        <v>783</v>
      </c>
      <c r="HR124" s="667" t="s">
        <v>783</v>
      </c>
      <c r="HS124" s="667">
        <v>3978903</v>
      </c>
      <c r="HT124" s="667" t="s">
        <v>783</v>
      </c>
      <c r="HU124" s="667" t="s">
        <v>786</v>
      </c>
      <c r="HV124" s="667" t="s">
        <v>787</v>
      </c>
      <c r="HW124" s="667">
        <v>4</v>
      </c>
      <c r="HX124" s="667">
        <v>2014</v>
      </c>
      <c r="HY124" s="667">
        <v>63</v>
      </c>
      <c r="HZ124" s="667">
        <v>0</v>
      </c>
      <c r="IA124" s="667">
        <v>1478</v>
      </c>
      <c r="IB124" s="668">
        <v>41697.500081018516</v>
      </c>
      <c r="IC124" s="667" t="s">
        <v>788</v>
      </c>
      <c r="ID124" s="667">
        <v>3974425</v>
      </c>
      <c r="IE124" s="667">
        <v>2014</v>
      </c>
      <c r="IF124" s="667">
        <v>1712</v>
      </c>
      <c r="IG124" s="667" t="s">
        <v>783</v>
      </c>
      <c r="IH124" s="667" t="s">
        <v>783</v>
      </c>
      <c r="II124" s="667" t="s">
        <v>783</v>
      </c>
      <c r="IJ124" s="667" t="s">
        <v>783</v>
      </c>
      <c r="IK124" s="667" t="s">
        <v>783</v>
      </c>
      <c r="IL124" s="667" t="s">
        <v>783</v>
      </c>
      <c r="IM124" s="667" t="s">
        <v>783</v>
      </c>
      <c r="IN124" s="667" t="s">
        <v>783</v>
      </c>
      <c r="IO124" s="667" t="s">
        <v>783</v>
      </c>
      <c r="IP124" s="667">
        <v>1649</v>
      </c>
      <c r="IQ124" s="668">
        <v>37477.354571759257</v>
      </c>
      <c r="IR124" s="667">
        <v>2</v>
      </c>
      <c r="IS124" s="667" t="s">
        <v>793</v>
      </c>
      <c r="IT124" s="667">
        <v>2</v>
      </c>
      <c r="IU124" s="669">
        <v>41275</v>
      </c>
      <c r="IV124" s="667" t="s">
        <v>783</v>
      </c>
      <c r="IW124" s="667" t="s">
        <v>783</v>
      </c>
      <c r="IX124" s="667" t="s">
        <v>783</v>
      </c>
      <c r="IY124" s="667" t="s">
        <v>781</v>
      </c>
      <c r="IZ124" s="667">
        <v>45</v>
      </c>
      <c r="JA124" s="667" t="s">
        <v>789</v>
      </c>
      <c r="JB124" s="667" t="s">
        <v>783</v>
      </c>
      <c r="JC124" s="667" t="s">
        <v>783</v>
      </c>
      <c r="JD124" s="667" t="s">
        <v>783</v>
      </c>
      <c r="JE124" s="667">
        <v>329430</v>
      </c>
      <c r="JF124" s="667" t="s">
        <v>783</v>
      </c>
      <c r="JG124" s="667" t="s">
        <v>783</v>
      </c>
      <c r="JH124" s="667" t="s">
        <v>802</v>
      </c>
      <c r="JI124" s="667">
        <v>55</v>
      </c>
      <c r="JJ124" s="667" t="s">
        <v>783</v>
      </c>
      <c r="JK124" s="667" t="s">
        <v>783</v>
      </c>
      <c r="JL124" s="667" t="s">
        <v>783</v>
      </c>
      <c r="JM124" s="667" t="s">
        <v>790</v>
      </c>
      <c r="JN124" s="667">
        <v>4</v>
      </c>
      <c r="JO124" s="667">
        <v>3</v>
      </c>
      <c r="JP124" s="667" t="s">
        <v>783</v>
      </c>
      <c r="JQ124" s="667">
        <v>10711928</v>
      </c>
      <c r="JR124" s="667">
        <v>2011</v>
      </c>
      <c r="JS124" s="667">
        <v>3</v>
      </c>
      <c r="JT124" s="667" t="s">
        <v>783</v>
      </c>
      <c r="JU124" s="667" t="s">
        <v>783</v>
      </c>
      <c r="JV124" s="667" t="s">
        <v>870</v>
      </c>
      <c r="JW124" s="670">
        <v>1490.2674939999999</v>
      </c>
      <c r="JY124" s="225"/>
    </row>
    <row r="125" spans="1:287" ht="16" thickBot="1">
      <c r="A125" s="1507" t="s">
        <v>5</v>
      </c>
      <c r="B125" s="79">
        <f t="shared" si="52"/>
        <v>1</v>
      </c>
      <c r="C125" s="871" t="s">
        <v>99</v>
      </c>
      <c r="D125" s="489" t="s">
        <v>185</v>
      </c>
      <c r="E125" s="1129" t="s">
        <v>194</v>
      </c>
      <c r="F125" s="888">
        <v>0.09</v>
      </c>
      <c r="G125" s="120">
        <f t="shared" si="90"/>
        <v>86.230000000000018</v>
      </c>
      <c r="H125" s="46"/>
      <c r="I125" s="3">
        <v>0.09</v>
      </c>
      <c r="J125" s="29"/>
      <c r="K125" s="18"/>
      <c r="L125" s="5"/>
      <c r="M125" s="170">
        <v>1</v>
      </c>
      <c r="N125" s="71">
        <v>1</v>
      </c>
      <c r="O125" s="739">
        <v>3</v>
      </c>
      <c r="P125" s="1107">
        <f t="shared" si="95"/>
        <v>5</v>
      </c>
      <c r="Q125" s="1108">
        <f t="shared" si="100"/>
        <v>3</v>
      </c>
      <c r="R125" s="46"/>
      <c r="S125" s="3">
        <v>0.09</v>
      </c>
      <c r="T125" s="25"/>
      <c r="U125" s="219">
        <f t="shared" si="97"/>
        <v>6750</v>
      </c>
      <c r="V125" s="219" t="s">
        <v>642</v>
      </c>
      <c r="W125" s="1042">
        <f t="shared" si="91"/>
        <v>6750</v>
      </c>
      <c r="X125" s="537">
        <f t="shared" si="92"/>
        <v>3404.64</v>
      </c>
      <c r="Y125" s="538">
        <f t="shared" si="53"/>
        <v>500</v>
      </c>
      <c r="Z125" s="1090">
        <v>0</v>
      </c>
      <c r="AA125" s="1475">
        <f t="shared" si="93"/>
        <v>5616244.9976444431</v>
      </c>
      <c r="AB125" s="1098"/>
      <c r="AC125" s="600">
        <v>6</v>
      </c>
      <c r="AD125" s="1056">
        <f t="shared" si="55"/>
        <v>1784.6399999999999</v>
      </c>
      <c r="AE125" s="1063">
        <v>0.25</v>
      </c>
      <c r="AF125" s="747">
        <f t="shared" si="56"/>
        <v>1620</v>
      </c>
      <c r="AG125" s="600"/>
      <c r="AH125" s="1056">
        <f t="shared" si="57"/>
        <v>0</v>
      </c>
      <c r="AI125" s="1070"/>
      <c r="AJ125" s="747">
        <f t="shared" si="58"/>
        <v>0</v>
      </c>
      <c r="AK125" s="1051"/>
      <c r="AL125" s="270">
        <v>0</v>
      </c>
      <c r="AM125" s="902">
        <v>2021</v>
      </c>
      <c r="AN125" s="902">
        <f t="shared" si="99"/>
        <v>2031</v>
      </c>
      <c r="AO125" s="18" t="str">
        <f t="shared" si="59"/>
        <v xml:space="preserve"> </v>
      </c>
      <c r="AP125" s="747" t="str">
        <f t="shared" si="60"/>
        <v xml:space="preserve"> </v>
      </c>
      <c r="AQ125" s="4" t="str">
        <f t="shared" si="61"/>
        <v xml:space="preserve"> </v>
      </c>
      <c r="AR125" s="747" t="str">
        <f t="shared" si="62"/>
        <v xml:space="preserve"> </v>
      </c>
      <c r="AS125" s="4" t="str">
        <f t="shared" si="63"/>
        <v xml:space="preserve"> </v>
      </c>
      <c r="AT125" s="747" t="str">
        <f t="shared" si="64"/>
        <v xml:space="preserve"> </v>
      </c>
      <c r="AU125" s="4" t="str">
        <f t="shared" si="65"/>
        <v xml:space="preserve"> </v>
      </c>
      <c r="AV125" s="747" t="str">
        <f t="shared" si="66"/>
        <v xml:space="preserve"> </v>
      </c>
      <c r="AW125" s="4" t="str">
        <f t="shared" si="67"/>
        <v xml:space="preserve"> </v>
      </c>
      <c r="AX125" s="747" t="str">
        <f t="shared" si="68"/>
        <v xml:space="preserve"> </v>
      </c>
      <c r="AY125" s="4" t="str">
        <f t="shared" si="69"/>
        <v xml:space="preserve"> </v>
      </c>
      <c r="AZ125" s="747" t="str">
        <f t="shared" si="70"/>
        <v xml:space="preserve"> </v>
      </c>
      <c r="BA125" s="4" t="str">
        <f t="shared" si="71"/>
        <v xml:space="preserve"> </v>
      </c>
      <c r="BB125" s="747" t="str">
        <f t="shared" si="72"/>
        <v xml:space="preserve"> </v>
      </c>
      <c r="BC125" s="4" t="str">
        <f t="shared" si="73"/>
        <v xml:space="preserve"> </v>
      </c>
      <c r="BD125" s="747" t="str">
        <f t="shared" si="74"/>
        <v xml:space="preserve"> </v>
      </c>
      <c r="BE125" s="4" t="str">
        <f t="shared" si="75"/>
        <v xml:space="preserve"> </v>
      </c>
      <c r="BF125" s="747" t="str">
        <f t="shared" si="76"/>
        <v xml:space="preserve"> </v>
      </c>
      <c r="BG125" s="4" t="str">
        <f t="shared" si="77"/>
        <v xml:space="preserve"> </v>
      </c>
      <c r="BH125" s="747" t="str">
        <f t="shared" si="78"/>
        <v xml:space="preserve"> </v>
      </c>
      <c r="BI125" s="4" t="str">
        <f t="shared" si="79"/>
        <v xml:space="preserve"> </v>
      </c>
      <c r="BJ125" s="747" t="str">
        <f t="shared" si="80"/>
        <v xml:space="preserve"> </v>
      </c>
      <c r="BK125" s="4" t="str">
        <f t="shared" si="81"/>
        <v xml:space="preserve"> </v>
      </c>
      <c r="BL125" s="747" t="str">
        <f t="shared" si="82"/>
        <v xml:space="preserve"> </v>
      </c>
      <c r="BM125" s="4" t="str">
        <f t="shared" si="83"/>
        <v xml:space="preserve"> </v>
      </c>
      <c r="BN125" s="747" t="str">
        <f t="shared" si="84"/>
        <v xml:space="preserve"> </v>
      </c>
      <c r="BO125" s="4">
        <f t="shared" si="85"/>
        <v>0.09</v>
      </c>
      <c r="BP125" s="747">
        <f t="shared" si="86"/>
        <v>0</v>
      </c>
      <c r="BQ125" s="4" t="str">
        <f t="shared" si="87"/>
        <v xml:space="preserve"> </v>
      </c>
      <c r="BR125" s="747" t="str">
        <f t="shared" si="88"/>
        <v xml:space="preserve"> </v>
      </c>
      <c r="BS125" s="133"/>
      <c r="BT125" s="133"/>
      <c r="BU125" s="389"/>
      <c r="BV125" s="389"/>
      <c r="BW125" s="389"/>
      <c r="BX125" s="389"/>
      <c r="BY125" s="389"/>
      <c r="BZ125" s="389"/>
      <c r="CA125" s="389"/>
      <c r="CB125" s="389"/>
      <c r="CC125" s="163">
        <f t="shared" si="89"/>
        <v>0</v>
      </c>
      <c r="CD125" s="389"/>
      <c r="CE125" s="389"/>
      <c r="CF125" s="389"/>
      <c r="CG125" s="389"/>
      <c r="CH125" s="389"/>
      <c r="CI125" s="389"/>
      <c r="CJ125" s="389"/>
      <c r="CK125" s="389"/>
      <c r="CL125" s="389"/>
      <c r="CM125" s="389"/>
      <c r="CN125" s="389"/>
      <c r="CO125" s="389"/>
      <c r="CP125" s="389"/>
      <c r="CQ125" s="389"/>
      <c r="CR125" s="389"/>
      <c r="CS125" s="389"/>
      <c r="CT125" s="389"/>
      <c r="CU125" s="389"/>
      <c r="CV125" s="389"/>
      <c r="CW125" s="389"/>
      <c r="CX125" s="389"/>
      <c r="CY125" s="389"/>
      <c r="CZ125" s="389"/>
      <c r="DA125" s="389"/>
      <c r="DB125" s="389"/>
      <c r="DC125" s="389"/>
      <c r="DD125" s="389"/>
      <c r="DE125" s="389"/>
      <c r="DF125" s="389"/>
      <c r="DG125" s="389"/>
      <c r="DH125" s="389"/>
      <c r="DI125" s="389"/>
      <c r="DJ125" s="389"/>
      <c r="DK125" s="389"/>
      <c r="DL125" s="389"/>
      <c r="DM125" s="389"/>
      <c r="DN125" s="389"/>
      <c r="DO125" s="389"/>
      <c r="DP125" s="389"/>
      <c r="DQ125" s="389"/>
      <c r="DR125" s="389"/>
      <c r="DS125" s="389"/>
      <c r="DT125" s="389"/>
      <c r="DU125" s="389"/>
      <c r="DV125" s="389"/>
      <c r="DW125" s="389"/>
      <c r="DX125" s="389"/>
      <c r="DY125" s="389"/>
      <c r="DZ125" s="389"/>
      <c r="EA125" s="389"/>
      <c r="EB125" s="389"/>
      <c r="EC125" s="389"/>
      <c r="ED125" s="389"/>
      <c r="EE125" s="389"/>
      <c r="EF125" s="389"/>
      <c r="EG125" s="389"/>
      <c r="EH125" s="389"/>
      <c r="EI125" s="389"/>
      <c r="EJ125" s="389"/>
      <c r="EK125" s="389"/>
      <c r="EL125" s="389"/>
      <c r="EM125" s="389"/>
      <c r="EN125" s="389"/>
      <c r="EO125" s="389"/>
      <c r="EP125" s="389"/>
      <c r="EQ125" s="389"/>
      <c r="ER125" s="389"/>
      <c r="ES125" s="389"/>
      <c r="ET125" s="389"/>
      <c r="EU125" s="389"/>
      <c r="EV125" s="389"/>
      <c r="EW125" s="389"/>
      <c r="EX125" s="389"/>
      <c r="EY125" s="389"/>
      <c r="EZ125" s="389"/>
      <c r="FA125" s="389"/>
      <c r="FB125" s="389"/>
      <c r="FC125" s="389"/>
      <c r="FD125" s="389"/>
      <c r="FE125" s="389"/>
      <c r="FF125" s="389"/>
      <c r="FG125" s="389"/>
      <c r="FH125" s="389"/>
      <c r="FI125" s="389"/>
      <c r="FJ125" s="389"/>
      <c r="FK125" s="389"/>
      <c r="FL125" s="389"/>
      <c r="FM125" s="389"/>
      <c r="FN125" s="389"/>
      <c r="FO125" s="389"/>
      <c r="FP125" s="389"/>
      <c r="FQ125" s="389"/>
      <c r="FR125" s="389"/>
      <c r="FS125" s="389"/>
      <c r="FT125" s="389"/>
      <c r="FU125" s="389"/>
      <c r="FV125" s="389"/>
      <c r="FW125" s="389"/>
      <c r="FX125" s="389"/>
      <c r="FY125" s="1225" t="s">
        <v>424</v>
      </c>
      <c r="FZ125" s="1233">
        <v>96</v>
      </c>
      <c r="GA125" s="1233">
        <v>30289408</v>
      </c>
      <c r="GB125" s="1233">
        <v>55</v>
      </c>
      <c r="GC125" s="1233" t="s">
        <v>798</v>
      </c>
      <c r="GD125" s="1233">
        <v>18</v>
      </c>
      <c r="GE125" s="1233">
        <v>2009</v>
      </c>
      <c r="GF125" s="1233">
        <v>1</v>
      </c>
      <c r="GG125" s="1233" t="s">
        <v>780</v>
      </c>
      <c r="GH125" s="1233">
        <v>2</v>
      </c>
      <c r="GI125" s="1233">
        <v>1</v>
      </c>
      <c r="GJ125" s="1233" t="s">
        <v>780</v>
      </c>
      <c r="GK125" s="1233">
        <v>2</v>
      </c>
      <c r="GL125" s="1233" t="s">
        <v>781</v>
      </c>
      <c r="GM125" s="1233" t="s">
        <v>782</v>
      </c>
      <c r="GN125" s="1233">
        <v>66</v>
      </c>
      <c r="GO125" s="1233" t="s">
        <v>783</v>
      </c>
      <c r="GP125" s="1233">
        <v>0</v>
      </c>
      <c r="GQ125" s="1233">
        <v>0</v>
      </c>
      <c r="GR125" s="1233">
        <v>4</v>
      </c>
      <c r="GS125" s="1233">
        <v>2</v>
      </c>
      <c r="GT125" s="1233">
        <v>9</v>
      </c>
      <c r="GU125" s="1233" t="s">
        <v>783</v>
      </c>
      <c r="GV125" s="1233" t="s">
        <v>783</v>
      </c>
      <c r="GW125" s="1233" t="s">
        <v>783</v>
      </c>
      <c r="GX125" s="1233" t="s">
        <v>783</v>
      </c>
      <c r="GY125" s="1233" t="s">
        <v>783</v>
      </c>
      <c r="GZ125" s="1233">
        <v>1649</v>
      </c>
      <c r="HA125" s="1233">
        <v>0.01</v>
      </c>
      <c r="HB125" s="1233">
        <v>5</v>
      </c>
      <c r="HC125" s="1233" t="s">
        <v>783</v>
      </c>
      <c r="HD125" s="1233" t="s">
        <v>782</v>
      </c>
      <c r="HE125" s="1233">
        <v>15</v>
      </c>
      <c r="HF125" s="1233" t="s">
        <v>783</v>
      </c>
      <c r="HG125" s="1233">
        <v>0</v>
      </c>
      <c r="HH125" s="1233" t="s">
        <v>783</v>
      </c>
      <c r="HI125" s="1233">
        <v>0</v>
      </c>
      <c r="HJ125" s="1233">
        <v>1</v>
      </c>
      <c r="HK125" s="1233">
        <v>45</v>
      </c>
      <c r="HL125" s="1233" t="s">
        <v>784</v>
      </c>
      <c r="HM125" s="1233" t="s">
        <v>785</v>
      </c>
      <c r="HN125" s="1233" t="s">
        <v>783</v>
      </c>
      <c r="HO125" s="1233" t="s">
        <v>783</v>
      </c>
      <c r="HP125" s="1233" t="s">
        <v>783</v>
      </c>
      <c r="HQ125" s="1233" t="s">
        <v>783</v>
      </c>
      <c r="HR125" s="1233" t="s">
        <v>783</v>
      </c>
      <c r="HS125" s="1233">
        <v>3978962</v>
      </c>
      <c r="HT125" s="1233" t="s">
        <v>783</v>
      </c>
      <c r="HU125" s="1233" t="s">
        <v>786</v>
      </c>
      <c r="HV125" s="1233" t="s">
        <v>787</v>
      </c>
      <c r="HW125" s="1233">
        <v>4</v>
      </c>
      <c r="HX125" s="1233">
        <v>2014</v>
      </c>
      <c r="HY125" s="1233">
        <v>63</v>
      </c>
      <c r="HZ125" s="1233">
        <v>0</v>
      </c>
      <c r="IA125" s="1233">
        <v>53</v>
      </c>
      <c r="IB125" s="1241">
        <v>41697.500081018516</v>
      </c>
      <c r="IC125" s="1233" t="s">
        <v>788</v>
      </c>
      <c r="ID125" s="1233">
        <v>3974484</v>
      </c>
      <c r="IE125" s="1233">
        <v>2014</v>
      </c>
      <c r="IF125" s="1233">
        <v>1712</v>
      </c>
      <c r="IG125" s="1233" t="s">
        <v>783</v>
      </c>
      <c r="IH125" s="1233" t="s">
        <v>783</v>
      </c>
      <c r="II125" s="1233" t="s">
        <v>783</v>
      </c>
      <c r="IJ125" s="1233" t="s">
        <v>783</v>
      </c>
      <c r="IK125" s="1233" t="s">
        <v>783</v>
      </c>
      <c r="IL125" s="1233" t="s">
        <v>783</v>
      </c>
      <c r="IM125" s="1233" t="s">
        <v>783</v>
      </c>
      <c r="IN125" s="1233" t="s">
        <v>783</v>
      </c>
      <c r="IO125" s="1233" t="s">
        <v>783</v>
      </c>
      <c r="IP125" s="1233">
        <v>1649</v>
      </c>
      <c r="IQ125" s="1241">
        <v>37477.354571759257</v>
      </c>
      <c r="IR125" s="1233">
        <v>2</v>
      </c>
      <c r="IS125" s="1233" t="s">
        <v>793</v>
      </c>
      <c r="IT125" s="1233">
        <v>9</v>
      </c>
      <c r="IU125" s="1249">
        <v>41275</v>
      </c>
      <c r="IV125" s="1233" t="s">
        <v>783</v>
      </c>
      <c r="IW125" s="1233" t="s">
        <v>783</v>
      </c>
      <c r="IX125" s="1233" t="s">
        <v>783</v>
      </c>
      <c r="IY125" s="1233" t="s">
        <v>781</v>
      </c>
      <c r="IZ125" s="1233">
        <v>45</v>
      </c>
      <c r="JA125" s="1233" t="s">
        <v>789</v>
      </c>
      <c r="JB125" s="1233" t="s">
        <v>783</v>
      </c>
      <c r="JC125" s="1233" t="s">
        <v>783</v>
      </c>
      <c r="JD125" s="1233" t="s">
        <v>783</v>
      </c>
      <c r="JE125" s="1233">
        <v>329421</v>
      </c>
      <c r="JF125" s="1233" t="s">
        <v>783</v>
      </c>
      <c r="JG125" s="1233" t="s">
        <v>783</v>
      </c>
      <c r="JH125" s="1233" t="s">
        <v>815</v>
      </c>
      <c r="JI125" s="1233">
        <v>55</v>
      </c>
      <c r="JJ125" s="1233" t="s">
        <v>783</v>
      </c>
      <c r="JK125" s="1233" t="s">
        <v>783</v>
      </c>
      <c r="JL125" s="1233" t="s">
        <v>783</v>
      </c>
      <c r="JM125" s="1233" t="s">
        <v>790</v>
      </c>
      <c r="JN125" s="1233">
        <v>4</v>
      </c>
      <c r="JO125" s="1233">
        <v>3</v>
      </c>
      <c r="JP125" s="1233" t="s">
        <v>783</v>
      </c>
      <c r="JQ125" s="1233" t="s">
        <v>783</v>
      </c>
      <c r="JR125" s="1233" t="s">
        <v>783</v>
      </c>
      <c r="JS125" s="1233" t="s">
        <v>783</v>
      </c>
      <c r="JT125" s="1233" t="s">
        <v>783</v>
      </c>
      <c r="JU125" s="1233" t="s">
        <v>783</v>
      </c>
      <c r="JV125" s="1233" t="s">
        <v>848</v>
      </c>
      <c r="JW125" s="1257">
        <v>25.130922000000002</v>
      </c>
      <c r="JY125" s="225"/>
    </row>
    <row r="126" spans="1:287" ht="16" thickBot="1">
      <c r="A126" s="1507" t="s">
        <v>5</v>
      </c>
      <c r="B126" s="79">
        <f t="shared" si="52"/>
        <v>1</v>
      </c>
      <c r="C126" s="871" t="s">
        <v>96</v>
      </c>
      <c r="D126" s="489" t="s">
        <v>132</v>
      </c>
      <c r="E126" s="1129" t="s">
        <v>158</v>
      </c>
      <c r="F126" s="888">
        <v>0.12</v>
      </c>
      <c r="G126" s="120">
        <f t="shared" si="90"/>
        <v>86.350000000000023</v>
      </c>
      <c r="H126" s="46"/>
      <c r="I126" s="3">
        <v>0.12</v>
      </c>
      <c r="J126" s="29"/>
      <c r="K126" s="18"/>
      <c r="L126" s="5"/>
      <c r="M126" s="170">
        <v>1</v>
      </c>
      <c r="N126" s="71">
        <v>1</v>
      </c>
      <c r="O126" s="739">
        <v>2</v>
      </c>
      <c r="P126" s="1107">
        <f t="shared" si="95"/>
        <v>4</v>
      </c>
      <c r="Q126" s="1108">
        <f t="shared" si="100"/>
        <v>2</v>
      </c>
      <c r="R126" s="46"/>
      <c r="S126" s="3">
        <v>0.12</v>
      </c>
      <c r="T126" s="25"/>
      <c r="U126" s="219">
        <f t="shared" si="97"/>
        <v>9000</v>
      </c>
      <c r="V126" s="219" t="s">
        <v>642</v>
      </c>
      <c r="W126" s="1042">
        <f t="shared" si="91"/>
        <v>9000</v>
      </c>
      <c r="X126" s="537">
        <f t="shared" si="92"/>
        <v>3746.3466666666664</v>
      </c>
      <c r="Y126" s="538">
        <f t="shared" si="53"/>
        <v>500</v>
      </c>
      <c r="Z126" s="1090">
        <v>0</v>
      </c>
      <c r="AA126" s="1475">
        <f t="shared" si="93"/>
        <v>5616244.9976444431</v>
      </c>
      <c r="AB126" s="1098"/>
      <c r="AC126" s="600">
        <v>4</v>
      </c>
      <c r="AD126" s="1056">
        <f t="shared" si="55"/>
        <v>1586.3466666666666</v>
      </c>
      <c r="AE126" s="1063">
        <v>0.25</v>
      </c>
      <c r="AF126" s="747">
        <f t="shared" si="56"/>
        <v>2160</v>
      </c>
      <c r="AG126" s="600"/>
      <c r="AH126" s="1056">
        <f t="shared" si="57"/>
        <v>0</v>
      </c>
      <c r="AI126" s="1070"/>
      <c r="AJ126" s="747">
        <f t="shared" si="58"/>
        <v>0</v>
      </c>
      <c r="AK126" s="1051"/>
      <c r="AL126" s="270">
        <v>0</v>
      </c>
      <c r="AM126" s="902">
        <v>2021</v>
      </c>
      <c r="AN126" s="902">
        <f t="shared" si="99"/>
        <v>2031</v>
      </c>
      <c r="AO126" s="18" t="str">
        <f t="shared" si="59"/>
        <v xml:space="preserve"> </v>
      </c>
      <c r="AP126" s="747" t="str">
        <f t="shared" si="60"/>
        <v xml:space="preserve"> </v>
      </c>
      <c r="AQ126" s="4" t="str">
        <f t="shared" si="61"/>
        <v xml:space="preserve"> </v>
      </c>
      <c r="AR126" s="747" t="str">
        <f t="shared" si="62"/>
        <v xml:space="preserve"> </v>
      </c>
      <c r="AS126" s="4" t="str">
        <f t="shared" si="63"/>
        <v xml:space="preserve"> </v>
      </c>
      <c r="AT126" s="747" t="str">
        <f t="shared" si="64"/>
        <v xml:space="preserve"> </v>
      </c>
      <c r="AU126" s="4" t="str">
        <f t="shared" si="65"/>
        <v xml:space="preserve"> </v>
      </c>
      <c r="AV126" s="747" t="str">
        <f t="shared" si="66"/>
        <v xml:space="preserve"> </v>
      </c>
      <c r="AW126" s="4" t="str">
        <f t="shared" si="67"/>
        <v xml:space="preserve"> </v>
      </c>
      <c r="AX126" s="747" t="str">
        <f t="shared" si="68"/>
        <v xml:space="preserve"> </v>
      </c>
      <c r="AY126" s="4" t="str">
        <f t="shared" si="69"/>
        <v xml:space="preserve"> </v>
      </c>
      <c r="AZ126" s="747" t="str">
        <f t="shared" si="70"/>
        <v xml:space="preserve"> </v>
      </c>
      <c r="BA126" s="4" t="str">
        <f t="shared" si="71"/>
        <v xml:space="preserve"> </v>
      </c>
      <c r="BB126" s="747" t="str">
        <f t="shared" si="72"/>
        <v xml:space="preserve"> </v>
      </c>
      <c r="BC126" s="4" t="str">
        <f t="shared" si="73"/>
        <v xml:space="preserve"> </v>
      </c>
      <c r="BD126" s="747" t="str">
        <f t="shared" si="74"/>
        <v xml:space="preserve"> </v>
      </c>
      <c r="BE126" s="4" t="str">
        <f t="shared" si="75"/>
        <v xml:space="preserve"> </v>
      </c>
      <c r="BF126" s="747" t="str">
        <f t="shared" si="76"/>
        <v xml:space="preserve"> </v>
      </c>
      <c r="BG126" s="4" t="str">
        <f t="shared" si="77"/>
        <v xml:space="preserve"> </v>
      </c>
      <c r="BH126" s="747" t="str">
        <f t="shared" si="78"/>
        <v xml:space="preserve"> </v>
      </c>
      <c r="BI126" s="4" t="str">
        <f t="shared" si="79"/>
        <v xml:space="preserve"> </v>
      </c>
      <c r="BJ126" s="747" t="str">
        <f t="shared" si="80"/>
        <v xml:space="preserve"> </v>
      </c>
      <c r="BK126" s="4" t="str">
        <f t="shared" si="81"/>
        <v xml:space="preserve"> </v>
      </c>
      <c r="BL126" s="747" t="str">
        <f t="shared" si="82"/>
        <v xml:space="preserve"> </v>
      </c>
      <c r="BM126" s="4" t="str">
        <f t="shared" si="83"/>
        <v xml:space="preserve"> </v>
      </c>
      <c r="BN126" s="747" t="str">
        <f t="shared" si="84"/>
        <v xml:space="preserve"> </v>
      </c>
      <c r="BO126" s="4">
        <f t="shared" si="85"/>
        <v>0.12</v>
      </c>
      <c r="BP126" s="747">
        <f t="shared" si="86"/>
        <v>0</v>
      </c>
      <c r="BQ126" s="4" t="str">
        <f t="shared" si="87"/>
        <v xml:space="preserve"> </v>
      </c>
      <c r="BR126" s="747" t="str">
        <f t="shared" si="88"/>
        <v xml:space="preserve"> </v>
      </c>
      <c r="BS126" s="133"/>
      <c r="BT126" s="133"/>
      <c r="BU126" s="389"/>
      <c r="BV126" s="389"/>
      <c r="BW126" s="389"/>
      <c r="BX126" s="389"/>
      <c r="BY126" s="389"/>
      <c r="BZ126" s="389"/>
      <c r="CA126" s="389"/>
      <c r="CB126" s="389"/>
      <c r="CC126" s="163">
        <f t="shared" si="89"/>
        <v>0</v>
      </c>
      <c r="CD126" s="389"/>
      <c r="CE126" s="389"/>
      <c r="CF126" s="389"/>
      <c r="CG126" s="389"/>
      <c r="CH126" s="389"/>
      <c r="CI126" s="389"/>
      <c r="CJ126" s="389"/>
      <c r="CK126" s="389"/>
      <c r="CL126" s="389"/>
      <c r="CM126" s="389"/>
      <c r="CN126" s="389"/>
      <c r="CO126" s="389"/>
      <c r="CP126" s="389"/>
      <c r="CQ126" s="389"/>
      <c r="CR126" s="389"/>
      <c r="CS126" s="389"/>
      <c r="CT126" s="389"/>
      <c r="CU126" s="389"/>
      <c r="CV126" s="389"/>
      <c r="CW126" s="389"/>
      <c r="CX126" s="389"/>
      <c r="CY126" s="389"/>
      <c r="CZ126" s="389"/>
      <c r="DA126" s="389"/>
      <c r="DB126" s="389"/>
      <c r="DC126" s="389"/>
      <c r="DD126" s="389"/>
      <c r="DE126" s="389"/>
      <c r="DF126" s="389"/>
      <c r="DG126" s="389"/>
      <c r="DH126" s="389"/>
      <c r="DI126" s="389"/>
      <c r="DJ126" s="389"/>
      <c r="DK126" s="389"/>
      <c r="DL126" s="389"/>
      <c r="DM126" s="389"/>
      <c r="DN126" s="389"/>
      <c r="DO126" s="389"/>
      <c r="DP126" s="389"/>
      <c r="DQ126" s="389"/>
      <c r="DR126" s="389"/>
      <c r="DS126" s="389"/>
      <c r="DT126" s="389"/>
      <c r="DU126" s="389"/>
      <c r="DV126" s="389"/>
      <c r="DW126" s="389"/>
      <c r="DX126" s="389"/>
      <c r="DY126" s="389"/>
      <c r="DZ126" s="389"/>
      <c r="EA126" s="389"/>
      <c r="EB126" s="389"/>
      <c r="EC126" s="389"/>
      <c r="ED126" s="389"/>
      <c r="EE126" s="389"/>
      <c r="EF126" s="389"/>
      <c r="EG126" s="389"/>
      <c r="EH126" s="389"/>
      <c r="EI126" s="389"/>
      <c r="EJ126" s="389"/>
      <c r="EK126" s="389"/>
      <c r="EL126" s="389"/>
      <c r="EM126" s="389"/>
      <c r="EN126" s="389"/>
      <c r="EO126" s="389"/>
      <c r="EP126" s="389"/>
      <c r="EQ126" s="389"/>
      <c r="ER126" s="389"/>
      <c r="ES126" s="389"/>
      <c r="ET126" s="389"/>
      <c r="EU126" s="389"/>
      <c r="EV126" s="389"/>
      <c r="EW126" s="389"/>
      <c r="EX126" s="389"/>
      <c r="EY126" s="389"/>
      <c r="EZ126" s="389"/>
      <c r="FA126" s="389"/>
      <c r="FB126" s="389"/>
      <c r="FC126" s="389"/>
      <c r="FD126" s="389"/>
      <c r="FE126" s="389"/>
      <c r="FF126" s="389"/>
      <c r="FG126" s="389"/>
      <c r="FH126" s="389"/>
      <c r="FI126" s="389"/>
      <c r="FJ126" s="389"/>
      <c r="FK126" s="389"/>
      <c r="FL126" s="389"/>
      <c r="FM126" s="389"/>
      <c r="FN126" s="389"/>
      <c r="FO126" s="389"/>
      <c r="FP126" s="389"/>
      <c r="FQ126" s="389"/>
      <c r="FR126" s="389"/>
      <c r="FS126" s="389"/>
      <c r="FT126" s="389"/>
      <c r="FU126" s="389"/>
      <c r="FV126" s="389"/>
      <c r="FW126" s="389"/>
      <c r="FX126" s="389"/>
      <c r="FY126" s="666" t="s">
        <v>365</v>
      </c>
      <c r="FZ126" s="667">
        <v>266</v>
      </c>
      <c r="GA126" s="667">
        <v>10313982</v>
      </c>
      <c r="GB126" s="667" t="s">
        <v>783</v>
      </c>
      <c r="GC126" s="667"/>
      <c r="GD126" s="667" t="s">
        <v>783</v>
      </c>
      <c r="GE126" s="667" t="s">
        <v>783</v>
      </c>
      <c r="GF126" s="667" t="s">
        <v>783</v>
      </c>
      <c r="GG126" s="667"/>
      <c r="GH126" s="667" t="s">
        <v>783</v>
      </c>
      <c r="GI126" s="667" t="s">
        <v>783</v>
      </c>
      <c r="GJ126" s="667"/>
      <c r="GK126" s="667" t="s">
        <v>783</v>
      </c>
      <c r="GL126" s="667" t="s">
        <v>781</v>
      </c>
      <c r="GM126" s="667" t="s">
        <v>783</v>
      </c>
      <c r="GN126" s="667" t="s">
        <v>783</v>
      </c>
      <c r="GO126" s="667" t="s">
        <v>783</v>
      </c>
      <c r="GP126" s="667" t="s">
        <v>783</v>
      </c>
      <c r="GQ126" s="667" t="s">
        <v>783</v>
      </c>
      <c r="GR126" s="667" t="s">
        <v>783</v>
      </c>
      <c r="GS126" s="667" t="s">
        <v>783</v>
      </c>
      <c r="GT126" s="667" t="s">
        <v>783</v>
      </c>
      <c r="GU126" s="667" t="s">
        <v>783</v>
      </c>
      <c r="GV126" s="667" t="s">
        <v>783</v>
      </c>
      <c r="GW126" s="667" t="s">
        <v>783</v>
      </c>
      <c r="GX126" s="667" t="s">
        <v>783</v>
      </c>
      <c r="GY126" s="667" t="s">
        <v>783</v>
      </c>
      <c r="GZ126" s="667">
        <v>1649</v>
      </c>
      <c r="HA126" s="667">
        <v>0</v>
      </c>
      <c r="HB126" s="667">
        <v>9</v>
      </c>
      <c r="HC126" s="667" t="s">
        <v>783</v>
      </c>
      <c r="HD126" s="667" t="s">
        <v>783</v>
      </c>
      <c r="HE126" s="667" t="s">
        <v>783</v>
      </c>
      <c r="HF126" s="667" t="s">
        <v>783</v>
      </c>
      <c r="HG126" s="667" t="s">
        <v>783</v>
      </c>
      <c r="HH126" s="667" t="s">
        <v>783</v>
      </c>
      <c r="HI126" s="667" t="s">
        <v>783</v>
      </c>
      <c r="HJ126" s="667" t="s">
        <v>783</v>
      </c>
      <c r="HK126" s="667" t="s">
        <v>783</v>
      </c>
      <c r="HL126" s="667" t="s">
        <v>783</v>
      </c>
      <c r="HM126" s="667" t="s">
        <v>783</v>
      </c>
      <c r="HN126" s="667" t="s">
        <v>783</v>
      </c>
      <c r="HO126" s="667" t="s">
        <v>783</v>
      </c>
      <c r="HP126" s="667" t="s">
        <v>783</v>
      </c>
      <c r="HQ126" s="667" t="s">
        <v>783</v>
      </c>
      <c r="HR126" s="667" t="s">
        <v>783</v>
      </c>
      <c r="HS126" s="667">
        <v>3974526</v>
      </c>
      <c r="HT126" s="667" t="s">
        <v>783</v>
      </c>
      <c r="HU126" s="667" t="s">
        <v>786</v>
      </c>
      <c r="HV126" s="667" t="s">
        <v>787</v>
      </c>
      <c r="HW126" s="667">
        <v>4</v>
      </c>
      <c r="HX126" s="667">
        <v>2006</v>
      </c>
      <c r="HY126" s="667">
        <v>63</v>
      </c>
      <c r="HZ126" s="667">
        <v>0</v>
      </c>
      <c r="IA126" s="667">
        <v>634</v>
      </c>
      <c r="IB126" s="668">
        <v>38560.579108796293</v>
      </c>
      <c r="IC126" s="667" t="s">
        <v>788</v>
      </c>
      <c r="ID126" s="667">
        <v>3979004</v>
      </c>
      <c r="IE126" s="667" t="s">
        <v>783</v>
      </c>
      <c r="IF126" s="667">
        <v>1712</v>
      </c>
      <c r="IG126" s="667" t="s">
        <v>783</v>
      </c>
      <c r="IH126" s="667" t="s">
        <v>783</v>
      </c>
      <c r="II126" s="667" t="s">
        <v>783</v>
      </c>
      <c r="IJ126" s="667" t="s">
        <v>783</v>
      </c>
      <c r="IK126" s="667" t="s">
        <v>783</v>
      </c>
      <c r="IL126" s="667" t="s">
        <v>783</v>
      </c>
      <c r="IM126" s="667" t="s">
        <v>783</v>
      </c>
      <c r="IN126" s="667" t="s">
        <v>783</v>
      </c>
      <c r="IO126" s="667" t="s">
        <v>783</v>
      </c>
      <c r="IP126" s="667">
        <v>2108</v>
      </c>
      <c r="IQ126" s="668">
        <v>37477.341331018521</v>
      </c>
      <c r="IR126" s="667" t="s">
        <v>783</v>
      </c>
      <c r="IS126" s="667" t="s">
        <v>783</v>
      </c>
      <c r="IT126" s="667" t="s">
        <v>783</v>
      </c>
      <c r="IU126" s="667" t="s">
        <v>783</v>
      </c>
      <c r="IV126" s="667" t="s">
        <v>783</v>
      </c>
      <c r="IW126" s="667" t="s">
        <v>783</v>
      </c>
      <c r="IX126" s="667" t="s">
        <v>783</v>
      </c>
      <c r="IY126" s="667" t="s">
        <v>781</v>
      </c>
      <c r="IZ126" s="667" t="s">
        <v>783</v>
      </c>
      <c r="JA126" s="667" t="s">
        <v>783</v>
      </c>
      <c r="JB126" s="667" t="s">
        <v>783</v>
      </c>
      <c r="JC126" s="667" t="s">
        <v>783</v>
      </c>
      <c r="JD126" s="667" t="s">
        <v>783</v>
      </c>
      <c r="JE126" s="667">
        <v>329450</v>
      </c>
      <c r="JF126" s="667" t="s">
        <v>783</v>
      </c>
      <c r="JG126" s="667" t="s">
        <v>783</v>
      </c>
      <c r="JH126" s="667" t="s">
        <v>783</v>
      </c>
      <c r="JI126" s="667" t="s">
        <v>783</v>
      </c>
      <c r="JJ126" s="667" t="s">
        <v>783</v>
      </c>
      <c r="JK126" s="667" t="s">
        <v>783</v>
      </c>
      <c r="JL126" s="667" t="s">
        <v>783</v>
      </c>
      <c r="JM126" s="667" t="s">
        <v>783</v>
      </c>
      <c r="JN126" s="667">
        <v>4</v>
      </c>
      <c r="JO126" s="667" t="s">
        <v>783</v>
      </c>
      <c r="JP126" s="667" t="s">
        <v>783</v>
      </c>
      <c r="JQ126" s="667" t="s">
        <v>783</v>
      </c>
      <c r="JR126" s="667" t="s">
        <v>783</v>
      </c>
      <c r="JS126" s="667" t="s">
        <v>783</v>
      </c>
      <c r="JT126" s="667" t="s">
        <v>783</v>
      </c>
      <c r="JU126" s="667" t="s">
        <v>783</v>
      </c>
      <c r="JV126" s="667" t="s">
        <v>914</v>
      </c>
      <c r="JW126" s="670">
        <v>660.43638799999997</v>
      </c>
      <c r="JX126">
        <f>SUM(JW125:JW126)</f>
        <v>685.56731000000002</v>
      </c>
      <c r="JY126" s="371">
        <v>0.17550927196969696</v>
      </c>
      <c r="KA126" s="1492"/>
    </row>
    <row r="127" spans="1:287" ht="16" thickBot="1">
      <c r="A127" s="1507" t="s">
        <v>5</v>
      </c>
      <c r="B127" s="79">
        <f t="shared" si="52"/>
        <v>1</v>
      </c>
      <c r="C127" s="871" t="s">
        <v>124</v>
      </c>
      <c r="D127" s="489" t="s">
        <v>185</v>
      </c>
      <c r="E127" s="1129" t="s">
        <v>198</v>
      </c>
      <c r="F127" s="888">
        <v>0.9</v>
      </c>
      <c r="G127" s="120">
        <f t="shared" si="90"/>
        <v>87.250000000000028</v>
      </c>
      <c r="H127" s="49"/>
      <c r="I127" s="3">
        <v>0.9</v>
      </c>
      <c r="J127" s="29"/>
      <c r="K127" s="18">
        <v>1983</v>
      </c>
      <c r="L127" s="5"/>
      <c r="M127" s="170">
        <v>3</v>
      </c>
      <c r="N127" s="71">
        <v>4</v>
      </c>
      <c r="O127" s="739">
        <v>1</v>
      </c>
      <c r="P127" s="1107">
        <v>15</v>
      </c>
      <c r="Q127" s="1108">
        <v>124</v>
      </c>
      <c r="R127" s="30"/>
      <c r="S127" s="3">
        <f>I127</f>
        <v>0.9</v>
      </c>
      <c r="T127" s="25"/>
      <c r="U127" s="219">
        <f t="shared" si="97"/>
        <v>67500</v>
      </c>
      <c r="V127" s="219" t="s">
        <v>642</v>
      </c>
      <c r="W127" s="1042">
        <f t="shared" si="91"/>
        <v>67500</v>
      </c>
      <c r="X127" s="537">
        <f t="shared" si="92"/>
        <v>28097.600000000002</v>
      </c>
      <c r="Y127" s="538">
        <f t="shared" si="53"/>
        <v>500</v>
      </c>
      <c r="Z127" s="1090">
        <v>0</v>
      </c>
      <c r="AA127" s="1475">
        <f t="shared" si="93"/>
        <v>5616244.9976444431</v>
      </c>
      <c r="AB127" s="1098"/>
      <c r="AC127" s="600">
        <v>4</v>
      </c>
      <c r="AD127" s="1056">
        <f t="shared" si="55"/>
        <v>11897.600000000002</v>
      </c>
      <c r="AE127" s="1063">
        <v>0.25</v>
      </c>
      <c r="AF127" s="747">
        <f t="shared" si="56"/>
        <v>16200</v>
      </c>
      <c r="AG127" s="600"/>
      <c r="AH127" s="1056">
        <f t="shared" si="57"/>
        <v>0</v>
      </c>
      <c r="AI127" s="1070"/>
      <c r="AJ127" s="747">
        <f t="shared" si="58"/>
        <v>0</v>
      </c>
      <c r="AK127" s="1051"/>
      <c r="AL127" s="270">
        <v>0</v>
      </c>
      <c r="AM127" s="902">
        <v>2022</v>
      </c>
      <c r="AN127" s="902">
        <v>2031</v>
      </c>
      <c r="AO127" s="18" t="str">
        <f t="shared" si="59"/>
        <v xml:space="preserve"> </v>
      </c>
      <c r="AP127" s="747" t="str">
        <f t="shared" si="60"/>
        <v xml:space="preserve"> </v>
      </c>
      <c r="AQ127" s="4" t="str">
        <f t="shared" si="61"/>
        <v xml:space="preserve"> </v>
      </c>
      <c r="AR127" s="747" t="str">
        <f t="shared" si="62"/>
        <v xml:space="preserve"> </v>
      </c>
      <c r="AS127" s="4" t="str">
        <f t="shared" si="63"/>
        <v xml:space="preserve"> </v>
      </c>
      <c r="AT127" s="747" t="str">
        <f t="shared" si="64"/>
        <v xml:space="preserve"> </v>
      </c>
      <c r="AU127" s="4" t="str">
        <f t="shared" si="65"/>
        <v xml:space="preserve"> </v>
      </c>
      <c r="AV127" s="747" t="str">
        <f t="shared" si="66"/>
        <v xml:space="preserve"> </v>
      </c>
      <c r="AW127" s="4" t="str">
        <f t="shared" si="67"/>
        <v xml:space="preserve"> </v>
      </c>
      <c r="AX127" s="747" t="str">
        <f t="shared" si="68"/>
        <v xml:space="preserve"> </v>
      </c>
      <c r="AY127" s="4" t="str">
        <f t="shared" si="69"/>
        <v xml:space="preserve"> </v>
      </c>
      <c r="AZ127" s="747" t="str">
        <f t="shared" si="70"/>
        <v xml:space="preserve"> </v>
      </c>
      <c r="BA127" s="4" t="str">
        <f t="shared" si="71"/>
        <v xml:space="preserve"> </v>
      </c>
      <c r="BB127" s="747" t="str">
        <f t="shared" si="72"/>
        <v xml:space="preserve"> </v>
      </c>
      <c r="BC127" s="4" t="str">
        <f t="shared" si="73"/>
        <v xml:space="preserve"> </v>
      </c>
      <c r="BD127" s="747" t="str">
        <f t="shared" si="74"/>
        <v xml:space="preserve"> </v>
      </c>
      <c r="BE127" s="4" t="str">
        <f t="shared" si="75"/>
        <v xml:space="preserve"> </v>
      </c>
      <c r="BF127" s="747" t="str">
        <f t="shared" si="76"/>
        <v xml:space="preserve"> </v>
      </c>
      <c r="BG127" s="4" t="str">
        <f t="shared" si="77"/>
        <v xml:space="preserve"> </v>
      </c>
      <c r="BH127" s="747" t="str">
        <f t="shared" si="78"/>
        <v xml:space="preserve"> </v>
      </c>
      <c r="BI127" s="4" t="str">
        <f t="shared" si="79"/>
        <v xml:space="preserve"> </v>
      </c>
      <c r="BJ127" s="747" t="str">
        <f t="shared" si="80"/>
        <v xml:space="preserve"> </v>
      </c>
      <c r="BK127" s="4" t="str">
        <f t="shared" si="81"/>
        <v xml:space="preserve"> </v>
      </c>
      <c r="BL127" s="747" t="str">
        <f t="shared" si="82"/>
        <v xml:space="preserve"> </v>
      </c>
      <c r="BM127" s="4" t="str">
        <f t="shared" si="83"/>
        <v xml:space="preserve"> </v>
      </c>
      <c r="BN127" s="747" t="str">
        <f t="shared" si="84"/>
        <v xml:space="preserve"> </v>
      </c>
      <c r="BO127" s="4">
        <f t="shared" si="85"/>
        <v>0.9</v>
      </c>
      <c r="BP127" s="747">
        <f t="shared" si="86"/>
        <v>0</v>
      </c>
      <c r="BQ127" s="4" t="str">
        <f t="shared" si="87"/>
        <v xml:space="preserve"> </v>
      </c>
      <c r="BR127" s="747" t="str">
        <f t="shared" si="88"/>
        <v xml:space="preserve"> </v>
      </c>
      <c r="BS127" s="133" t="s">
        <v>625</v>
      </c>
      <c r="BT127" s="133"/>
      <c r="BU127" s="389"/>
      <c r="BV127" s="389"/>
      <c r="BW127" s="389"/>
      <c r="BX127" s="389"/>
      <c r="BY127" s="389"/>
      <c r="BZ127" s="389"/>
      <c r="CA127" s="389"/>
      <c r="CB127" s="389"/>
      <c r="CC127" s="163">
        <f t="shared" si="89"/>
        <v>0</v>
      </c>
      <c r="CD127" s="389"/>
      <c r="CE127" s="389"/>
      <c r="CF127" s="389"/>
      <c r="CG127" s="389"/>
      <c r="CH127" s="389"/>
      <c r="CI127" s="389"/>
      <c r="CJ127" s="389"/>
      <c r="CK127" s="389"/>
      <c r="CL127" s="389"/>
      <c r="CM127" s="389"/>
      <c r="CN127" s="389"/>
      <c r="CO127" s="389"/>
      <c r="CP127" s="389"/>
      <c r="CQ127" s="389"/>
      <c r="CR127" s="389"/>
      <c r="CS127" s="389"/>
      <c r="CT127" s="389"/>
      <c r="CU127" s="389"/>
      <c r="CV127" s="389"/>
      <c r="CW127" s="389"/>
      <c r="CX127" s="389"/>
      <c r="CY127" s="389"/>
      <c r="CZ127" s="389"/>
      <c r="DA127" s="389"/>
      <c r="DB127" s="389"/>
      <c r="DC127" s="389"/>
      <c r="DD127" s="389"/>
      <c r="DE127" s="389"/>
      <c r="DF127" s="389"/>
      <c r="DG127" s="389"/>
      <c r="DH127" s="389"/>
      <c r="DI127" s="389"/>
      <c r="DJ127" s="389"/>
      <c r="DK127" s="389"/>
      <c r="DL127" s="389"/>
      <c r="DM127" s="389"/>
      <c r="DN127" s="389"/>
      <c r="DO127" s="389"/>
      <c r="DP127" s="389"/>
      <c r="DQ127" s="389"/>
      <c r="DR127" s="389"/>
      <c r="DS127" s="389"/>
      <c r="DT127" s="389"/>
      <c r="DU127" s="389"/>
      <c r="DV127" s="389"/>
      <c r="DW127" s="389"/>
      <c r="DX127" s="389"/>
      <c r="DY127" s="389"/>
      <c r="DZ127" s="389"/>
      <c r="EA127" s="389"/>
      <c r="EB127" s="389"/>
      <c r="EC127" s="389"/>
      <c r="ED127" s="389"/>
      <c r="EE127" s="389"/>
      <c r="EF127" s="389"/>
      <c r="EG127" s="389"/>
      <c r="EH127" s="389"/>
      <c r="EI127" s="389"/>
      <c r="EJ127" s="389"/>
      <c r="EK127" s="389"/>
      <c r="EL127" s="389"/>
      <c r="EM127" s="389"/>
      <c r="EN127" s="389"/>
      <c r="EO127" s="389"/>
      <c r="EP127" s="389"/>
      <c r="EQ127" s="389"/>
      <c r="ER127" s="389"/>
      <c r="ES127" s="389"/>
      <c r="ET127" s="389"/>
      <c r="EU127" s="389"/>
      <c r="EV127" s="389"/>
      <c r="EW127" s="389"/>
      <c r="EX127" s="389"/>
      <c r="EY127" s="389"/>
      <c r="EZ127" s="389"/>
      <c r="FA127" s="389"/>
      <c r="FB127" s="389"/>
      <c r="FC127" s="389"/>
      <c r="FD127" s="389"/>
      <c r="FE127" s="389"/>
      <c r="FF127" s="389"/>
      <c r="FG127" s="389"/>
      <c r="FH127" s="389"/>
      <c r="FI127" s="389"/>
      <c r="FJ127" s="389"/>
      <c r="FK127" s="389"/>
      <c r="FL127" s="389"/>
      <c r="FM127" s="389"/>
      <c r="FN127" s="389"/>
      <c r="FO127" s="389"/>
      <c r="FP127" s="389"/>
      <c r="FQ127" s="389"/>
      <c r="FR127" s="389"/>
      <c r="FS127" s="389"/>
      <c r="FT127" s="389"/>
      <c r="FU127" s="389"/>
      <c r="FV127" s="389"/>
      <c r="FW127" s="389"/>
      <c r="FX127" s="389"/>
      <c r="FY127" s="660" t="s">
        <v>424</v>
      </c>
      <c r="FZ127" s="661">
        <v>229</v>
      </c>
      <c r="GA127" s="661">
        <v>30289415</v>
      </c>
      <c r="GB127" s="661">
        <v>35</v>
      </c>
      <c r="GC127" s="661" t="s">
        <v>3</v>
      </c>
      <c r="GD127" s="661">
        <v>16</v>
      </c>
      <c r="GE127" s="661">
        <v>2009</v>
      </c>
      <c r="GF127" s="661">
        <v>0</v>
      </c>
      <c r="GG127" s="661" t="s">
        <v>792</v>
      </c>
      <c r="GH127" s="661">
        <v>0</v>
      </c>
      <c r="GI127" s="661">
        <v>0</v>
      </c>
      <c r="GJ127" s="661" t="s">
        <v>792</v>
      </c>
      <c r="GK127" s="661">
        <v>0</v>
      </c>
      <c r="GL127" s="661" t="s">
        <v>781</v>
      </c>
      <c r="GM127" s="661" t="s">
        <v>782</v>
      </c>
      <c r="GN127" s="661">
        <v>50</v>
      </c>
      <c r="GO127" s="661" t="s">
        <v>783</v>
      </c>
      <c r="GP127" s="661">
        <v>0</v>
      </c>
      <c r="GQ127" s="661">
        <v>0</v>
      </c>
      <c r="GR127" s="661">
        <v>4</v>
      </c>
      <c r="GS127" s="661">
        <v>2</v>
      </c>
      <c r="GT127" s="661">
        <v>1</v>
      </c>
      <c r="GU127" s="661" t="s">
        <v>783</v>
      </c>
      <c r="GV127" s="661" t="s">
        <v>783</v>
      </c>
      <c r="GW127" s="661" t="s">
        <v>783</v>
      </c>
      <c r="GX127" s="661" t="s">
        <v>783</v>
      </c>
      <c r="GY127" s="661" t="s">
        <v>783</v>
      </c>
      <c r="GZ127" s="661">
        <v>1649</v>
      </c>
      <c r="HA127" s="661">
        <v>0.11</v>
      </c>
      <c r="HB127" s="661">
        <v>5</v>
      </c>
      <c r="HC127" s="661" t="s">
        <v>783</v>
      </c>
      <c r="HD127" s="661" t="s">
        <v>782</v>
      </c>
      <c r="HE127" s="661">
        <v>15</v>
      </c>
      <c r="HF127" s="661" t="s">
        <v>783</v>
      </c>
      <c r="HG127" s="661">
        <v>0</v>
      </c>
      <c r="HH127" s="661" t="s">
        <v>783</v>
      </c>
      <c r="HI127" s="661">
        <v>0</v>
      </c>
      <c r="HJ127" s="661">
        <v>1</v>
      </c>
      <c r="HK127" s="661">
        <v>45</v>
      </c>
      <c r="HL127" s="661" t="s">
        <v>784</v>
      </c>
      <c r="HM127" s="661" t="s">
        <v>785</v>
      </c>
      <c r="HN127" s="661" t="s">
        <v>783</v>
      </c>
      <c r="HO127" s="661" t="s">
        <v>783</v>
      </c>
      <c r="HP127" s="661" t="s">
        <v>783</v>
      </c>
      <c r="HQ127" s="661" t="s">
        <v>783</v>
      </c>
      <c r="HR127" s="661" t="s">
        <v>783</v>
      </c>
      <c r="HS127" s="661">
        <v>3980715</v>
      </c>
      <c r="HT127" s="661" t="s">
        <v>783</v>
      </c>
      <c r="HU127" s="661" t="s">
        <v>786</v>
      </c>
      <c r="HV127" s="661" t="s">
        <v>787</v>
      </c>
      <c r="HW127" s="661">
        <v>4</v>
      </c>
      <c r="HX127" s="661">
        <v>2014</v>
      </c>
      <c r="HY127" s="661">
        <v>63</v>
      </c>
      <c r="HZ127" s="661">
        <v>0</v>
      </c>
      <c r="IA127" s="661">
        <v>581</v>
      </c>
      <c r="IB127" s="662">
        <v>41697.500081018516</v>
      </c>
      <c r="IC127" s="661" t="s">
        <v>788</v>
      </c>
      <c r="ID127" s="661">
        <v>3976237</v>
      </c>
      <c r="IE127" s="661">
        <v>2014</v>
      </c>
      <c r="IF127" s="661">
        <v>1712</v>
      </c>
      <c r="IG127" s="661" t="s">
        <v>783</v>
      </c>
      <c r="IH127" s="661" t="s">
        <v>783</v>
      </c>
      <c r="II127" s="661" t="s">
        <v>783</v>
      </c>
      <c r="IJ127" s="661" t="s">
        <v>783</v>
      </c>
      <c r="IK127" s="661" t="s">
        <v>783</v>
      </c>
      <c r="IL127" s="661" t="s">
        <v>783</v>
      </c>
      <c r="IM127" s="661" t="s">
        <v>783</v>
      </c>
      <c r="IN127" s="661" t="s">
        <v>783</v>
      </c>
      <c r="IO127" s="661" t="s">
        <v>783</v>
      </c>
      <c r="IP127" s="661">
        <v>1649</v>
      </c>
      <c r="IQ127" s="662">
        <v>39296.319722222222</v>
      </c>
      <c r="IR127" s="661">
        <v>4</v>
      </c>
      <c r="IS127" s="661" t="s">
        <v>793</v>
      </c>
      <c r="IT127" s="661">
        <v>1</v>
      </c>
      <c r="IU127" s="663">
        <v>41275</v>
      </c>
      <c r="IV127" s="661" t="s">
        <v>783</v>
      </c>
      <c r="IW127" s="661" t="s">
        <v>783</v>
      </c>
      <c r="IX127" s="661" t="s">
        <v>783</v>
      </c>
      <c r="IY127" s="661" t="s">
        <v>781</v>
      </c>
      <c r="IZ127" s="661">
        <v>45</v>
      </c>
      <c r="JA127" s="661" t="s">
        <v>789</v>
      </c>
      <c r="JB127" s="661" t="s">
        <v>783</v>
      </c>
      <c r="JC127" s="661" t="s">
        <v>783</v>
      </c>
      <c r="JD127" s="661" t="s">
        <v>783</v>
      </c>
      <c r="JE127" s="661">
        <v>329421</v>
      </c>
      <c r="JF127" s="661" t="s">
        <v>783</v>
      </c>
      <c r="JG127" s="661" t="s">
        <v>783</v>
      </c>
      <c r="JH127" s="661" t="s">
        <v>795</v>
      </c>
      <c r="JI127" s="661">
        <v>35</v>
      </c>
      <c r="JJ127" s="661" t="s">
        <v>783</v>
      </c>
      <c r="JK127" s="661" t="s">
        <v>783</v>
      </c>
      <c r="JL127" s="661" t="s">
        <v>783</v>
      </c>
      <c r="JM127" s="661" t="s">
        <v>790</v>
      </c>
      <c r="JN127" s="661">
        <v>4</v>
      </c>
      <c r="JO127" s="661">
        <v>1</v>
      </c>
      <c r="JP127" s="661" t="s">
        <v>783</v>
      </c>
      <c r="JQ127" s="661">
        <v>12683066</v>
      </c>
      <c r="JR127" s="661">
        <v>2013</v>
      </c>
      <c r="JS127" s="661">
        <v>12</v>
      </c>
      <c r="JT127" s="661" t="s">
        <v>783</v>
      </c>
      <c r="JU127" s="661" t="s">
        <v>783</v>
      </c>
      <c r="JV127" s="661" t="s">
        <v>849</v>
      </c>
      <c r="JW127" s="664">
        <v>546.25796300000002</v>
      </c>
      <c r="JX127">
        <f>SUM(JW125:JW127)</f>
        <v>1231.8252729999999</v>
      </c>
      <c r="JY127" s="225">
        <v>0.32439408636363637</v>
      </c>
    </row>
    <row r="128" spans="1:287" ht="16" thickBot="1">
      <c r="A128" s="1507" t="s">
        <v>5</v>
      </c>
      <c r="B128" s="79">
        <f t="shared" si="52"/>
        <v>1</v>
      </c>
      <c r="C128" s="871" t="s">
        <v>17</v>
      </c>
      <c r="D128" s="489" t="s">
        <v>162</v>
      </c>
      <c r="E128" s="1129" t="s">
        <v>45</v>
      </c>
      <c r="F128" s="888">
        <v>0.1</v>
      </c>
      <c r="G128" s="120">
        <f t="shared" si="90"/>
        <v>87.350000000000023</v>
      </c>
      <c r="H128" s="30"/>
      <c r="I128" s="33">
        <v>0.1</v>
      </c>
      <c r="J128" s="29"/>
      <c r="K128" s="18"/>
      <c r="L128" s="5"/>
      <c r="M128" s="735">
        <v>1</v>
      </c>
      <c r="N128" s="75">
        <v>0.5</v>
      </c>
      <c r="O128" s="740">
        <v>2</v>
      </c>
      <c r="P128" s="1109">
        <f t="shared" ref="P128:P139" si="101">SUM(M128:O128)</f>
        <v>3.5</v>
      </c>
      <c r="Q128" s="1108">
        <f>O128*N128*M128</f>
        <v>1</v>
      </c>
      <c r="R128" s="30"/>
      <c r="S128" s="547">
        <f>I128</f>
        <v>0.1</v>
      </c>
      <c r="T128" s="25"/>
      <c r="U128" s="219">
        <f t="shared" si="97"/>
        <v>7500</v>
      </c>
      <c r="V128" s="219" t="s">
        <v>642</v>
      </c>
      <c r="W128" s="1042">
        <f t="shared" si="91"/>
        <v>7500</v>
      </c>
      <c r="X128" s="537">
        <f t="shared" si="92"/>
        <v>0</v>
      </c>
      <c r="Y128" s="538">
        <f t="shared" si="53"/>
        <v>500</v>
      </c>
      <c r="Z128" s="1090">
        <v>0</v>
      </c>
      <c r="AA128" s="1475">
        <f t="shared" si="93"/>
        <v>5616244.9976444431</v>
      </c>
      <c r="AB128" s="1098"/>
      <c r="AC128" s="600"/>
      <c r="AD128" s="1056">
        <f t="shared" si="55"/>
        <v>0</v>
      </c>
      <c r="AE128" s="1063"/>
      <c r="AF128" s="747">
        <f t="shared" si="56"/>
        <v>0</v>
      </c>
      <c r="AG128" s="600"/>
      <c r="AH128" s="1056">
        <f t="shared" si="57"/>
        <v>0</v>
      </c>
      <c r="AI128" s="1070"/>
      <c r="AJ128" s="747">
        <f t="shared" si="58"/>
        <v>0</v>
      </c>
      <c r="AK128" s="1051"/>
      <c r="AL128" s="270">
        <v>0</v>
      </c>
      <c r="AM128" s="902">
        <v>2021</v>
      </c>
      <c r="AN128" s="902">
        <f>AM128+10</f>
        <v>2031</v>
      </c>
      <c r="AO128" s="18" t="str">
        <f t="shared" si="59"/>
        <v xml:space="preserve"> </v>
      </c>
      <c r="AP128" s="747" t="str">
        <f t="shared" si="60"/>
        <v xml:space="preserve"> </v>
      </c>
      <c r="AQ128" s="4" t="str">
        <f t="shared" si="61"/>
        <v xml:space="preserve"> </v>
      </c>
      <c r="AR128" s="747" t="str">
        <f t="shared" si="62"/>
        <v xml:space="preserve"> </v>
      </c>
      <c r="AS128" s="4" t="str">
        <f t="shared" si="63"/>
        <v xml:space="preserve"> </v>
      </c>
      <c r="AT128" s="747" t="str">
        <f t="shared" si="64"/>
        <v xml:space="preserve"> </v>
      </c>
      <c r="AU128" s="4" t="str">
        <f t="shared" si="65"/>
        <v xml:space="preserve"> </v>
      </c>
      <c r="AV128" s="747" t="str">
        <f t="shared" si="66"/>
        <v xml:space="preserve"> </v>
      </c>
      <c r="AW128" s="4" t="str">
        <f t="shared" si="67"/>
        <v xml:space="preserve"> </v>
      </c>
      <c r="AX128" s="747" t="str">
        <f t="shared" si="68"/>
        <v xml:space="preserve"> </v>
      </c>
      <c r="AY128" s="4" t="str">
        <f t="shared" si="69"/>
        <v xml:space="preserve"> </v>
      </c>
      <c r="AZ128" s="747" t="str">
        <f t="shared" si="70"/>
        <v xml:space="preserve"> </v>
      </c>
      <c r="BA128" s="4" t="str">
        <f t="shared" si="71"/>
        <v xml:space="preserve"> </v>
      </c>
      <c r="BB128" s="747" t="str">
        <f t="shared" si="72"/>
        <v xml:space="preserve"> </v>
      </c>
      <c r="BC128" s="4" t="str">
        <f t="shared" si="73"/>
        <v xml:space="preserve"> </v>
      </c>
      <c r="BD128" s="747" t="str">
        <f t="shared" si="74"/>
        <v xml:space="preserve"> </v>
      </c>
      <c r="BE128" s="4" t="str">
        <f t="shared" si="75"/>
        <v xml:space="preserve"> </v>
      </c>
      <c r="BF128" s="747" t="str">
        <f t="shared" si="76"/>
        <v xml:space="preserve"> </v>
      </c>
      <c r="BG128" s="4" t="str">
        <f t="shared" si="77"/>
        <v xml:space="preserve"> </v>
      </c>
      <c r="BH128" s="747" t="str">
        <f t="shared" si="78"/>
        <v xml:space="preserve"> </v>
      </c>
      <c r="BI128" s="4" t="str">
        <f t="shared" si="79"/>
        <v xml:space="preserve"> </v>
      </c>
      <c r="BJ128" s="747" t="str">
        <f t="shared" si="80"/>
        <v xml:space="preserve"> </v>
      </c>
      <c r="BK128" s="4" t="str">
        <f t="shared" si="81"/>
        <v xml:space="preserve"> </v>
      </c>
      <c r="BL128" s="747" t="str">
        <f t="shared" si="82"/>
        <v xml:space="preserve"> </v>
      </c>
      <c r="BM128" s="4" t="str">
        <f t="shared" si="83"/>
        <v xml:space="preserve"> </v>
      </c>
      <c r="BN128" s="747" t="str">
        <f t="shared" si="84"/>
        <v xml:space="preserve"> </v>
      </c>
      <c r="BO128" s="4">
        <f t="shared" si="85"/>
        <v>0.1</v>
      </c>
      <c r="BP128" s="747">
        <f t="shared" si="86"/>
        <v>0</v>
      </c>
      <c r="BQ128" s="4" t="str">
        <f t="shared" si="87"/>
        <v xml:space="preserve"> </v>
      </c>
      <c r="BR128" s="747" t="str">
        <f t="shared" si="88"/>
        <v xml:space="preserve"> </v>
      </c>
      <c r="BS128" s="133"/>
      <c r="BT128" s="133"/>
      <c r="BU128" s="389"/>
      <c r="BV128" s="389"/>
      <c r="BW128" s="389"/>
      <c r="BX128" s="389"/>
      <c r="BY128" s="389"/>
      <c r="BZ128" s="389"/>
      <c r="CA128" s="389"/>
      <c r="CB128" s="389"/>
      <c r="CC128" s="163">
        <f t="shared" si="89"/>
        <v>0</v>
      </c>
      <c r="CD128" s="389"/>
      <c r="CE128" s="389"/>
      <c r="CF128" s="389"/>
      <c r="CG128" s="389"/>
      <c r="CH128" s="389"/>
      <c r="CI128" s="389"/>
      <c r="CJ128" s="389"/>
      <c r="CK128" s="389"/>
      <c r="CL128" s="389"/>
      <c r="CM128" s="389"/>
      <c r="CN128" s="389"/>
      <c r="CO128" s="389"/>
      <c r="CP128" s="389"/>
      <c r="CQ128" s="389"/>
      <c r="CR128" s="389"/>
      <c r="CS128" s="389"/>
      <c r="CT128" s="389"/>
      <c r="CU128" s="389"/>
      <c r="CV128" s="389"/>
      <c r="CW128" s="389"/>
      <c r="CX128" s="389"/>
      <c r="CY128" s="389"/>
      <c r="CZ128" s="389"/>
      <c r="DA128" s="389"/>
      <c r="DB128" s="389"/>
      <c r="DC128" s="389"/>
      <c r="DD128" s="389"/>
      <c r="DE128" s="389"/>
      <c r="DF128" s="389"/>
      <c r="DG128" s="389"/>
      <c r="DH128" s="389"/>
      <c r="DI128" s="389"/>
      <c r="DJ128" s="389"/>
      <c r="DK128" s="389"/>
      <c r="DL128" s="389"/>
      <c r="DM128" s="389"/>
      <c r="DN128" s="389"/>
      <c r="DO128" s="389"/>
      <c r="DP128" s="389"/>
      <c r="DQ128" s="389"/>
      <c r="DR128" s="389"/>
      <c r="DS128" s="389"/>
      <c r="DT128" s="389"/>
      <c r="DU128" s="389"/>
      <c r="DV128" s="389"/>
      <c r="DW128" s="389"/>
      <c r="DX128" s="389"/>
      <c r="DY128" s="389"/>
      <c r="DZ128" s="389"/>
      <c r="EA128" s="389"/>
      <c r="EB128" s="389"/>
      <c r="EC128" s="389"/>
      <c r="ED128" s="389"/>
      <c r="EE128" s="389"/>
      <c r="EF128" s="389"/>
      <c r="EG128" s="389"/>
      <c r="EH128" s="389"/>
      <c r="EI128" s="389"/>
      <c r="EJ128" s="389"/>
      <c r="EK128" s="389"/>
      <c r="EL128" s="389"/>
      <c r="EM128" s="389"/>
      <c r="EN128" s="389"/>
      <c r="EO128" s="389"/>
      <c r="EP128" s="389"/>
      <c r="EQ128" s="389"/>
      <c r="ER128" s="389"/>
      <c r="ES128" s="389"/>
      <c r="ET128" s="389"/>
      <c r="EU128" s="389"/>
      <c r="EV128" s="389"/>
      <c r="EW128" s="389"/>
      <c r="EX128" s="389"/>
      <c r="EY128" s="389"/>
      <c r="EZ128" s="389"/>
      <c r="FA128" s="389"/>
      <c r="FB128" s="389"/>
      <c r="FC128" s="389"/>
      <c r="FD128" s="389"/>
      <c r="FE128" s="389"/>
      <c r="FF128" s="389"/>
      <c r="FG128" s="389"/>
      <c r="FH128" s="389"/>
      <c r="FI128" s="389"/>
      <c r="FJ128" s="389"/>
      <c r="FK128" s="389"/>
      <c r="FL128" s="389"/>
      <c r="FM128" s="389"/>
      <c r="FN128" s="389"/>
      <c r="FO128" s="389"/>
      <c r="FP128" s="389"/>
      <c r="FQ128" s="389"/>
      <c r="FR128" s="389"/>
      <c r="FS128" s="389"/>
      <c r="FT128" s="389"/>
      <c r="FU128" s="389"/>
      <c r="FV128" s="389"/>
      <c r="FW128" s="389"/>
      <c r="FX128" s="389"/>
      <c r="FY128" s="660" t="s">
        <v>337</v>
      </c>
      <c r="FZ128" s="661">
        <v>86</v>
      </c>
      <c r="GA128" s="661">
        <v>32434880</v>
      </c>
      <c r="GB128" s="661">
        <v>57</v>
      </c>
      <c r="GC128" s="661" t="s">
        <v>801</v>
      </c>
      <c r="GD128" s="661">
        <v>22</v>
      </c>
      <c r="GE128" s="661">
        <v>2002</v>
      </c>
      <c r="GF128" s="661">
        <v>1</v>
      </c>
      <c r="GG128" s="661" t="s">
        <v>780</v>
      </c>
      <c r="GH128" s="661">
        <v>2</v>
      </c>
      <c r="GI128" s="661">
        <v>1</v>
      </c>
      <c r="GJ128" s="661" t="s">
        <v>780</v>
      </c>
      <c r="GK128" s="661">
        <v>2</v>
      </c>
      <c r="GL128" s="661" t="s">
        <v>781</v>
      </c>
      <c r="GM128" s="661" t="s">
        <v>782</v>
      </c>
      <c r="GN128" s="661">
        <v>50</v>
      </c>
      <c r="GO128" s="661" t="s">
        <v>783</v>
      </c>
      <c r="GP128" s="661">
        <v>0</v>
      </c>
      <c r="GQ128" s="661">
        <v>0</v>
      </c>
      <c r="GR128" s="661">
        <v>4</v>
      </c>
      <c r="GS128" s="661">
        <v>2</v>
      </c>
      <c r="GT128" s="661">
        <v>4</v>
      </c>
      <c r="GU128" s="661" t="s">
        <v>783</v>
      </c>
      <c r="GV128" s="661" t="s">
        <v>783</v>
      </c>
      <c r="GW128" s="661" t="s">
        <v>783</v>
      </c>
      <c r="GX128" s="661" t="s">
        <v>783</v>
      </c>
      <c r="GY128" s="661" t="s">
        <v>783</v>
      </c>
      <c r="GZ128" s="661">
        <v>1649</v>
      </c>
      <c r="HA128" s="661">
        <v>0.55000000000000004</v>
      </c>
      <c r="HB128" s="661">
        <v>5</v>
      </c>
      <c r="HC128" s="661" t="s">
        <v>783</v>
      </c>
      <c r="HD128" s="661" t="s">
        <v>782</v>
      </c>
      <c r="HE128" s="661">
        <v>75</v>
      </c>
      <c r="HF128" s="661" t="s">
        <v>783</v>
      </c>
      <c r="HG128" s="661">
        <v>0</v>
      </c>
      <c r="HH128" s="661" t="s">
        <v>783</v>
      </c>
      <c r="HI128" s="661">
        <v>0</v>
      </c>
      <c r="HJ128" s="661">
        <v>1</v>
      </c>
      <c r="HK128" s="661">
        <v>45</v>
      </c>
      <c r="HL128" s="661" t="s">
        <v>784</v>
      </c>
      <c r="HM128" s="661" t="s">
        <v>785</v>
      </c>
      <c r="HN128" s="661" t="s">
        <v>783</v>
      </c>
      <c r="HO128" s="661" t="s">
        <v>783</v>
      </c>
      <c r="HP128" s="661" t="s">
        <v>783</v>
      </c>
      <c r="HQ128" s="661" t="s">
        <v>783</v>
      </c>
      <c r="HR128" s="661" t="s">
        <v>783</v>
      </c>
      <c r="HS128" s="661">
        <v>3976291</v>
      </c>
      <c r="HT128" s="661" t="s">
        <v>783</v>
      </c>
      <c r="HU128" s="661" t="s">
        <v>786</v>
      </c>
      <c r="HV128" s="661" t="s">
        <v>787</v>
      </c>
      <c r="HW128" s="661">
        <v>4</v>
      </c>
      <c r="HX128" s="661">
        <v>2016</v>
      </c>
      <c r="HY128" s="661">
        <v>63</v>
      </c>
      <c r="HZ128" s="661">
        <v>0</v>
      </c>
      <c r="IA128" s="661">
        <v>2904</v>
      </c>
      <c r="IB128" s="662">
        <v>42227.682129629633</v>
      </c>
      <c r="IC128" s="661" t="s">
        <v>788</v>
      </c>
      <c r="ID128" s="661">
        <v>3980769</v>
      </c>
      <c r="IE128" s="661">
        <v>2014</v>
      </c>
      <c r="IF128" s="661">
        <v>1712</v>
      </c>
      <c r="IG128" s="661" t="s">
        <v>783</v>
      </c>
      <c r="IH128" s="661" t="s">
        <v>783</v>
      </c>
      <c r="II128" s="661" t="s">
        <v>783</v>
      </c>
      <c r="IJ128" s="661" t="s">
        <v>783</v>
      </c>
      <c r="IK128" s="661" t="s">
        <v>783</v>
      </c>
      <c r="IL128" s="661" t="s">
        <v>783</v>
      </c>
      <c r="IM128" s="661" t="s">
        <v>783</v>
      </c>
      <c r="IN128" s="661" t="s">
        <v>783</v>
      </c>
      <c r="IO128" s="661" t="s">
        <v>783</v>
      </c>
      <c r="IP128" s="661">
        <v>1649</v>
      </c>
      <c r="IQ128" s="662">
        <v>37477.354571759257</v>
      </c>
      <c r="IR128" s="661">
        <v>2</v>
      </c>
      <c r="IS128" s="661" t="s">
        <v>793</v>
      </c>
      <c r="IT128" s="661">
        <v>4</v>
      </c>
      <c r="IU128" s="663">
        <v>41275</v>
      </c>
      <c r="IV128" s="661" t="s">
        <v>783</v>
      </c>
      <c r="IW128" s="661" t="s">
        <v>783</v>
      </c>
      <c r="IX128" s="661" t="s">
        <v>783</v>
      </c>
      <c r="IY128" s="661" t="s">
        <v>781</v>
      </c>
      <c r="IZ128" s="661">
        <v>45</v>
      </c>
      <c r="JA128" s="661" t="s">
        <v>789</v>
      </c>
      <c r="JB128" s="661" t="s">
        <v>783</v>
      </c>
      <c r="JC128" s="661" t="s">
        <v>783</v>
      </c>
      <c r="JD128" s="661" t="s">
        <v>783</v>
      </c>
      <c r="JE128" s="661">
        <v>329383</v>
      </c>
      <c r="JF128" s="661" t="s">
        <v>783</v>
      </c>
      <c r="JG128" s="661" t="s">
        <v>783</v>
      </c>
      <c r="JH128" s="661" t="s">
        <v>809</v>
      </c>
      <c r="JI128" s="661">
        <v>57</v>
      </c>
      <c r="JJ128" s="661" t="s">
        <v>783</v>
      </c>
      <c r="JK128" s="661" t="s">
        <v>783</v>
      </c>
      <c r="JL128" s="661" t="s">
        <v>783</v>
      </c>
      <c r="JM128" s="661" t="s">
        <v>790</v>
      </c>
      <c r="JN128" s="661">
        <v>4</v>
      </c>
      <c r="JO128" s="661">
        <v>4</v>
      </c>
      <c r="JP128" s="661" t="s">
        <v>783</v>
      </c>
      <c r="JQ128" s="661">
        <v>10711928</v>
      </c>
      <c r="JR128" s="661">
        <v>2011</v>
      </c>
      <c r="JS128" s="661">
        <v>3</v>
      </c>
      <c r="JT128" s="661" t="s">
        <v>783</v>
      </c>
      <c r="JU128" s="661" t="s">
        <v>783</v>
      </c>
      <c r="JV128" s="661" t="s">
        <v>810</v>
      </c>
      <c r="JW128" s="664">
        <v>2834.3252980000002</v>
      </c>
      <c r="JX128">
        <f>SUM(JW128:JW128)</f>
        <v>2834.3252980000002</v>
      </c>
      <c r="JY128" s="225">
        <f>JX128/5280</f>
        <v>0.53680403371212126</v>
      </c>
    </row>
    <row r="129" spans="1:287" ht="16" thickBot="1">
      <c r="A129" s="1507" t="s">
        <v>5</v>
      </c>
      <c r="B129" s="79">
        <f t="shared" si="52"/>
        <v>1</v>
      </c>
      <c r="C129" s="871" t="s">
        <v>112</v>
      </c>
      <c r="D129" s="489" t="s">
        <v>190</v>
      </c>
      <c r="E129" s="1129" t="s">
        <v>59</v>
      </c>
      <c r="F129" s="888">
        <v>0.2</v>
      </c>
      <c r="G129" s="120">
        <f t="shared" si="90"/>
        <v>87.550000000000026</v>
      </c>
      <c r="H129" s="46"/>
      <c r="I129" s="33">
        <v>0.2</v>
      </c>
      <c r="J129" s="29"/>
      <c r="K129" s="18"/>
      <c r="L129" s="5"/>
      <c r="M129" s="170">
        <v>1</v>
      </c>
      <c r="N129" s="71">
        <v>1</v>
      </c>
      <c r="O129" s="739">
        <v>3</v>
      </c>
      <c r="P129" s="1107">
        <f t="shared" si="101"/>
        <v>5</v>
      </c>
      <c r="Q129" s="1108">
        <f>O129*N129*M129</f>
        <v>3</v>
      </c>
      <c r="R129" s="46"/>
      <c r="S129" s="547">
        <f>I129</f>
        <v>0.2</v>
      </c>
      <c r="T129" s="25"/>
      <c r="U129" s="219">
        <f t="shared" si="97"/>
        <v>15000</v>
      </c>
      <c r="V129" s="219" t="s">
        <v>642</v>
      </c>
      <c r="W129" s="1042">
        <f t="shared" si="91"/>
        <v>15000</v>
      </c>
      <c r="X129" s="537">
        <f t="shared" si="92"/>
        <v>7565.8666666666668</v>
      </c>
      <c r="Y129" s="538">
        <f t="shared" si="53"/>
        <v>500</v>
      </c>
      <c r="Z129" s="1090">
        <v>0</v>
      </c>
      <c r="AA129" s="1475">
        <f t="shared" si="93"/>
        <v>5616244.9976444431</v>
      </c>
      <c r="AB129" s="1098"/>
      <c r="AC129" s="600">
        <v>6</v>
      </c>
      <c r="AD129" s="1056">
        <f t="shared" si="55"/>
        <v>3965.8666666666672</v>
      </c>
      <c r="AE129" s="1063">
        <v>0.25</v>
      </c>
      <c r="AF129" s="747">
        <f t="shared" si="56"/>
        <v>3600</v>
      </c>
      <c r="AG129" s="600"/>
      <c r="AH129" s="1056">
        <f t="shared" si="57"/>
        <v>0</v>
      </c>
      <c r="AI129" s="1070"/>
      <c r="AJ129" s="747">
        <f t="shared" si="58"/>
        <v>0</v>
      </c>
      <c r="AK129" s="1051"/>
      <c r="AL129" s="270">
        <v>0</v>
      </c>
      <c r="AM129" s="902">
        <v>2021</v>
      </c>
      <c r="AN129" s="902">
        <f>AM129+10</f>
        <v>2031</v>
      </c>
      <c r="AO129" s="18" t="str">
        <f t="shared" si="59"/>
        <v xml:space="preserve"> </v>
      </c>
      <c r="AP129" s="747" t="str">
        <f t="shared" si="60"/>
        <v xml:space="preserve"> </v>
      </c>
      <c r="AQ129" s="4" t="str">
        <f t="shared" si="61"/>
        <v xml:space="preserve"> </v>
      </c>
      <c r="AR129" s="747" t="str">
        <f t="shared" si="62"/>
        <v xml:space="preserve"> </v>
      </c>
      <c r="AS129" s="4" t="str">
        <f t="shared" si="63"/>
        <v xml:space="preserve"> </v>
      </c>
      <c r="AT129" s="747" t="str">
        <f t="shared" si="64"/>
        <v xml:space="preserve"> </v>
      </c>
      <c r="AU129" s="4" t="str">
        <f t="shared" si="65"/>
        <v xml:space="preserve"> </v>
      </c>
      <c r="AV129" s="747" t="str">
        <f t="shared" si="66"/>
        <v xml:space="preserve"> </v>
      </c>
      <c r="AW129" s="4" t="str">
        <f t="shared" si="67"/>
        <v xml:space="preserve"> </v>
      </c>
      <c r="AX129" s="747" t="str">
        <f t="shared" si="68"/>
        <v xml:space="preserve"> </v>
      </c>
      <c r="AY129" s="4" t="str">
        <f t="shared" si="69"/>
        <v xml:space="preserve"> </v>
      </c>
      <c r="AZ129" s="747" t="str">
        <f t="shared" si="70"/>
        <v xml:space="preserve"> </v>
      </c>
      <c r="BA129" s="4" t="str">
        <f t="shared" si="71"/>
        <v xml:space="preserve"> </v>
      </c>
      <c r="BB129" s="747" t="str">
        <f t="shared" si="72"/>
        <v xml:space="preserve"> </v>
      </c>
      <c r="BC129" s="4" t="str">
        <f t="shared" si="73"/>
        <v xml:space="preserve"> </v>
      </c>
      <c r="BD129" s="747" t="str">
        <f t="shared" si="74"/>
        <v xml:space="preserve"> </v>
      </c>
      <c r="BE129" s="4" t="str">
        <f t="shared" si="75"/>
        <v xml:space="preserve"> </v>
      </c>
      <c r="BF129" s="747" t="str">
        <f t="shared" si="76"/>
        <v xml:space="preserve"> </v>
      </c>
      <c r="BG129" s="4" t="str">
        <f t="shared" si="77"/>
        <v xml:space="preserve"> </v>
      </c>
      <c r="BH129" s="747" t="str">
        <f t="shared" si="78"/>
        <v xml:space="preserve"> </v>
      </c>
      <c r="BI129" s="4" t="str">
        <f t="shared" si="79"/>
        <v xml:space="preserve"> </v>
      </c>
      <c r="BJ129" s="747" t="str">
        <f t="shared" si="80"/>
        <v xml:space="preserve"> </v>
      </c>
      <c r="BK129" s="4" t="str">
        <f t="shared" si="81"/>
        <v xml:space="preserve"> </v>
      </c>
      <c r="BL129" s="747" t="str">
        <f t="shared" si="82"/>
        <v xml:space="preserve"> </v>
      </c>
      <c r="BM129" s="4" t="str">
        <f t="shared" si="83"/>
        <v xml:space="preserve"> </v>
      </c>
      <c r="BN129" s="747" t="str">
        <f t="shared" si="84"/>
        <v xml:space="preserve"> </v>
      </c>
      <c r="BO129" s="4">
        <f t="shared" si="85"/>
        <v>0.2</v>
      </c>
      <c r="BP129" s="747">
        <f t="shared" si="86"/>
        <v>0</v>
      </c>
      <c r="BQ129" s="4" t="str">
        <f t="shared" si="87"/>
        <v xml:space="preserve"> </v>
      </c>
      <c r="BR129" s="747" t="str">
        <f t="shared" si="88"/>
        <v xml:space="preserve"> </v>
      </c>
      <c r="BS129" s="133"/>
      <c r="BT129" s="133"/>
      <c r="BU129" s="389"/>
      <c r="BV129" s="389"/>
      <c r="BW129" s="389"/>
      <c r="BX129" s="389"/>
      <c r="BY129" s="389"/>
      <c r="BZ129" s="389"/>
      <c r="CA129" s="389"/>
      <c r="CB129" s="389"/>
      <c r="CC129" s="163">
        <f t="shared" si="89"/>
        <v>0</v>
      </c>
      <c r="CD129" s="389"/>
      <c r="CE129" s="389"/>
      <c r="CF129" s="389"/>
      <c r="CG129" s="389"/>
      <c r="CH129" s="389"/>
      <c r="CI129" s="389"/>
      <c r="CJ129" s="389"/>
      <c r="CK129" s="389"/>
      <c r="CL129" s="389"/>
      <c r="CM129" s="389"/>
      <c r="CN129" s="389"/>
      <c r="CO129" s="389"/>
      <c r="CP129" s="389"/>
      <c r="CQ129" s="389"/>
      <c r="CR129" s="389"/>
      <c r="CS129" s="389"/>
      <c r="CT129" s="389"/>
      <c r="CU129" s="389"/>
      <c r="CV129" s="389"/>
      <c r="CW129" s="389"/>
      <c r="CX129" s="389"/>
      <c r="CY129" s="389"/>
      <c r="CZ129" s="389"/>
      <c r="DA129" s="389"/>
      <c r="DB129" s="389"/>
      <c r="DC129" s="389"/>
      <c r="DD129" s="389"/>
      <c r="DE129" s="389"/>
      <c r="DF129" s="389"/>
      <c r="DG129" s="389"/>
      <c r="DH129" s="389"/>
      <c r="DI129" s="389"/>
      <c r="DJ129" s="389"/>
      <c r="DK129" s="389"/>
      <c r="DL129" s="389"/>
      <c r="DM129" s="389"/>
      <c r="DN129" s="389"/>
      <c r="DO129" s="389"/>
      <c r="DP129" s="389"/>
      <c r="DQ129" s="389"/>
      <c r="DR129" s="389"/>
      <c r="DS129" s="389"/>
      <c r="DT129" s="389"/>
      <c r="DU129" s="389"/>
      <c r="DV129" s="389"/>
      <c r="DW129" s="389"/>
      <c r="DX129" s="389"/>
      <c r="DY129" s="389"/>
      <c r="DZ129" s="389"/>
      <c r="EA129" s="389"/>
      <c r="EB129" s="389"/>
      <c r="EC129" s="389"/>
      <c r="ED129" s="389"/>
      <c r="EE129" s="389"/>
      <c r="EF129" s="389"/>
      <c r="EG129" s="389"/>
      <c r="EH129" s="389"/>
      <c r="EI129" s="389"/>
      <c r="EJ129" s="389"/>
      <c r="EK129" s="389"/>
      <c r="EL129" s="389"/>
      <c r="EM129" s="389"/>
      <c r="EN129" s="389"/>
      <c r="EO129" s="389"/>
      <c r="EP129" s="389"/>
      <c r="EQ129" s="389"/>
      <c r="ER129" s="389"/>
      <c r="ES129" s="389"/>
      <c r="ET129" s="389"/>
      <c r="EU129" s="389"/>
      <c r="EV129" s="389"/>
      <c r="EW129" s="389"/>
      <c r="EX129" s="389"/>
      <c r="EY129" s="389"/>
      <c r="EZ129" s="389"/>
      <c r="FA129" s="389"/>
      <c r="FB129" s="389"/>
      <c r="FC129" s="389"/>
      <c r="FD129" s="389"/>
      <c r="FE129" s="389"/>
      <c r="FF129" s="389"/>
      <c r="FG129" s="389"/>
      <c r="FH129" s="389"/>
      <c r="FI129" s="389"/>
      <c r="FJ129" s="389"/>
      <c r="FK129" s="389"/>
      <c r="FL129" s="389"/>
      <c r="FM129" s="389"/>
      <c r="FN129" s="389"/>
      <c r="FO129" s="389"/>
      <c r="FP129" s="389"/>
      <c r="FQ129" s="389"/>
      <c r="FR129" s="389"/>
      <c r="FS129" s="389"/>
      <c r="FT129" s="389"/>
      <c r="FU129" s="389"/>
      <c r="FV129" s="389"/>
      <c r="FW129" s="389"/>
      <c r="FX129" s="389"/>
      <c r="FY129" s="660" t="s">
        <v>424</v>
      </c>
      <c r="FZ129" s="661">
        <v>229</v>
      </c>
      <c r="GA129" s="661">
        <v>30289415</v>
      </c>
      <c r="GB129" s="661">
        <v>35</v>
      </c>
      <c r="GC129" s="661" t="s">
        <v>3</v>
      </c>
      <c r="GD129" s="661">
        <v>16</v>
      </c>
      <c r="GE129" s="661">
        <v>2009</v>
      </c>
      <c r="GF129" s="661">
        <v>0</v>
      </c>
      <c r="GG129" s="661" t="s">
        <v>792</v>
      </c>
      <c r="GH129" s="661">
        <v>0</v>
      </c>
      <c r="GI129" s="661">
        <v>0</v>
      </c>
      <c r="GJ129" s="661" t="s">
        <v>792</v>
      </c>
      <c r="GK129" s="661">
        <v>0</v>
      </c>
      <c r="GL129" s="661" t="s">
        <v>781</v>
      </c>
      <c r="GM129" s="661" t="s">
        <v>782</v>
      </c>
      <c r="GN129" s="661">
        <v>50</v>
      </c>
      <c r="GO129" s="661" t="s">
        <v>783</v>
      </c>
      <c r="GP129" s="661">
        <v>0</v>
      </c>
      <c r="GQ129" s="661">
        <v>0</v>
      </c>
      <c r="GR129" s="661">
        <v>4</v>
      </c>
      <c r="GS129" s="661">
        <v>2</v>
      </c>
      <c r="GT129" s="661">
        <v>1</v>
      </c>
      <c r="GU129" s="661" t="s">
        <v>783</v>
      </c>
      <c r="GV129" s="661" t="s">
        <v>783</v>
      </c>
      <c r="GW129" s="661" t="s">
        <v>783</v>
      </c>
      <c r="GX129" s="661" t="s">
        <v>783</v>
      </c>
      <c r="GY129" s="661" t="s">
        <v>783</v>
      </c>
      <c r="GZ129" s="661">
        <v>1649</v>
      </c>
      <c r="HA129" s="661">
        <v>0.11</v>
      </c>
      <c r="HB129" s="661">
        <v>5</v>
      </c>
      <c r="HC129" s="661" t="s">
        <v>783</v>
      </c>
      <c r="HD129" s="661" t="s">
        <v>782</v>
      </c>
      <c r="HE129" s="661">
        <v>15</v>
      </c>
      <c r="HF129" s="661" t="s">
        <v>783</v>
      </c>
      <c r="HG129" s="661">
        <v>0</v>
      </c>
      <c r="HH129" s="661" t="s">
        <v>783</v>
      </c>
      <c r="HI129" s="661">
        <v>0</v>
      </c>
      <c r="HJ129" s="661">
        <v>1</v>
      </c>
      <c r="HK129" s="661">
        <v>45</v>
      </c>
      <c r="HL129" s="661" t="s">
        <v>784</v>
      </c>
      <c r="HM129" s="661" t="s">
        <v>785</v>
      </c>
      <c r="HN129" s="661" t="s">
        <v>783</v>
      </c>
      <c r="HO129" s="661" t="s">
        <v>783</v>
      </c>
      <c r="HP129" s="661" t="s">
        <v>783</v>
      </c>
      <c r="HQ129" s="661" t="s">
        <v>783</v>
      </c>
      <c r="HR129" s="661" t="s">
        <v>783</v>
      </c>
      <c r="HS129" s="661">
        <v>3980715</v>
      </c>
      <c r="HT129" s="661" t="s">
        <v>783</v>
      </c>
      <c r="HU129" s="661" t="s">
        <v>786</v>
      </c>
      <c r="HV129" s="661" t="s">
        <v>787</v>
      </c>
      <c r="HW129" s="661">
        <v>4</v>
      </c>
      <c r="HX129" s="661">
        <v>2014</v>
      </c>
      <c r="HY129" s="661">
        <v>63</v>
      </c>
      <c r="HZ129" s="661">
        <v>0</v>
      </c>
      <c r="IA129" s="661">
        <v>581</v>
      </c>
      <c r="IB129" s="662">
        <v>41697.500081018516</v>
      </c>
      <c r="IC129" s="661" t="s">
        <v>788</v>
      </c>
      <c r="ID129" s="661">
        <v>3976237</v>
      </c>
      <c r="IE129" s="661">
        <v>2014</v>
      </c>
      <c r="IF129" s="661">
        <v>1712</v>
      </c>
      <c r="IG129" s="661" t="s">
        <v>783</v>
      </c>
      <c r="IH129" s="661" t="s">
        <v>783</v>
      </c>
      <c r="II129" s="661" t="s">
        <v>783</v>
      </c>
      <c r="IJ129" s="661" t="s">
        <v>783</v>
      </c>
      <c r="IK129" s="661" t="s">
        <v>783</v>
      </c>
      <c r="IL129" s="661" t="s">
        <v>783</v>
      </c>
      <c r="IM129" s="661" t="s">
        <v>783</v>
      </c>
      <c r="IN129" s="661" t="s">
        <v>783</v>
      </c>
      <c r="IO129" s="661" t="s">
        <v>783</v>
      </c>
      <c r="IP129" s="661">
        <v>1649</v>
      </c>
      <c r="IQ129" s="662">
        <v>39296.319722222222</v>
      </c>
      <c r="IR129" s="661">
        <v>4</v>
      </c>
      <c r="IS129" s="661" t="s">
        <v>793</v>
      </c>
      <c r="IT129" s="661">
        <v>1</v>
      </c>
      <c r="IU129" s="663">
        <v>41275</v>
      </c>
      <c r="IV129" s="661" t="s">
        <v>783</v>
      </c>
      <c r="IW129" s="661" t="s">
        <v>783</v>
      </c>
      <c r="IX129" s="661" t="s">
        <v>783</v>
      </c>
      <c r="IY129" s="661" t="s">
        <v>781</v>
      </c>
      <c r="IZ129" s="661">
        <v>45</v>
      </c>
      <c r="JA129" s="661" t="s">
        <v>789</v>
      </c>
      <c r="JB129" s="661" t="s">
        <v>783</v>
      </c>
      <c r="JC129" s="661" t="s">
        <v>783</v>
      </c>
      <c r="JD129" s="661" t="s">
        <v>783</v>
      </c>
      <c r="JE129" s="661">
        <v>329421</v>
      </c>
      <c r="JF129" s="661" t="s">
        <v>783</v>
      </c>
      <c r="JG129" s="661" t="s">
        <v>783</v>
      </c>
      <c r="JH129" s="661" t="s">
        <v>795</v>
      </c>
      <c r="JI129" s="661">
        <v>35</v>
      </c>
      <c r="JJ129" s="661" t="s">
        <v>783</v>
      </c>
      <c r="JK129" s="661" t="s">
        <v>783</v>
      </c>
      <c r="JL129" s="661" t="s">
        <v>783</v>
      </c>
      <c r="JM129" s="661" t="s">
        <v>790</v>
      </c>
      <c r="JN129" s="661">
        <v>4</v>
      </c>
      <c r="JO129" s="661">
        <v>1</v>
      </c>
      <c r="JP129" s="661" t="s">
        <v>783</v>
      </c>
      <c r="JQ129" s="661">
        <v>12683066</v>
      </c>
      <c r="JR129" s="661">
        <v>2013</v>
      </c>
      <c r="JS129" s="661">
        <v>12</v>
      </c>
      <c r="JT129" s="661" t="s">
        <v>783</v>
      </c>
      <c r="JU129" s="661" t="s">
        <v>783</v>
      </c>
      <c r="JV129" s="661" t="s">
        <v>849</v>
      </c>
      <c r="JW129" s="664">
        <v>546.25796300000002</v>
      </c>
      <c r="JX129">
        <f>SUM(JW127:JW129)</f>
        <v>3926.8412240000002</v>
      </c>
      <c r="JY129" s="225">
        <v>0.32439408636363637</v>
      </c>
    </row>
    <row r="130" spans="1:287" ht="16" thickBot="1">
      <c r="A130" s="1507" t="s">
        <v>5</v>
      </c>
      <c r="B130" s="79">
        <f t="shared" si="52"/>
        <v>2</v>
      </c>
      <c r="C130" s="1469" t="s">
        <v>71</v>
      </c>
      <c r="D130" s="489" t="s">
        <v>141</v>
      </c>
      <c r="E130" s="1129" t="s">
        <v>32</v>
      </c>
      <c r="F130" s="888">
        <v>0.44</v>
      </c>
      <c r="G130" s="120">
        <f t="shared" si="90"/>
        <v>87.990000000000023</v>
      </c>
      <c r="H130" s="46"/>
      <c r="I130" s="2"/>
      <c r="J130" s="32">
        <v>0.44</v>
      </c>
      <c r="K130" s="18"/>
      <c r="L130" s="5"/>
      <c r="M130" s="170">
        <v>1</v>
      </c>
      <c r="N130" s="71">
        <v>1</v>
      </c>
      <c r="O130" s="739">
        <v>1</v>
      </c>
      <c r="P130" s="1107">
        <f t="shared" si="101"/>
        <v>3</v>
      </c>
      <c r="Q130" s="1108">
        <f>O130*N130*M130</f>
        <v>1</v>
      </c>
      <c r="R130" s="46"/>
      <c r="S130" s="11">
        <v>0.44</v>
      </c>
      <c r="T130" s="546"/>
      <c r="U130" s="219">
        <f t="shared" si="97"/>
        <v>33000</v>
      </c>
      <c r="V130" s="219" t="s">
        <v>642</v>
      </c>
      <c r="W130" s="1042">
        <f t="shared" si="91"/>
        <v>33000</v>
      </c>
      <c r="X130" s="537">
        <f t="shared" si="92"/>
        <v>13736.604444444443</v>
      </c>
      <c r="Y130" s="538">
        <f t="shared" si="53"/>
        <v>500</v>
      </c>
      <c r="Z130" s="1090">
        <v>0</v>
      </c>
      <c r="AA130" s="1475">
        <f t="shared" si="93"/>
        <v>5616244.9976444431</v>
      </c>
      <c r="AB130" s="1098"/>
      <c r="AC130" s="600">
        <v>4</v>
      </c>
      <c r="AD130" s="1056">
        <f t="shared" si="55"/>
        <v>5816.6044444444433</v>
      </c>
      <c r="AE130" s="1063">
        <v>0.25</v>
      </c>
      <c r="AF130" s="747">
        <f t="shared" si="56"/>
        <v>7920</v>
      </c>
      <c r="AG130" s="600"/>
      <c r="AH130" s="1056">
        <f t="shared" si="57"/>
        <v>0</v>
      </c>
      <c r="AI130" s="1070"/>
      <c r="AJ130" s="747">
        <f t="shared" si="58"/>
        <v>0</v>
      </c>
      <c r="AK130" s="1051"/>
      <c r="AL130" s="270">
        <v>0</v>
      </c>
      <c r="AM130" s="902">
        <v>2022</v>
      </c>
      <c r="AN130" s="902">
        <f>AM130+10</f>
        <v>2032</v>
      </c>
      <c r="AO130" s="18" t="str">
        <f t="shared" si="59"/>
        <v xml:space="preserve"> </v>
      </c>
      <c r="AP130" s="747" t="str">
        <f t="shared" si="60"/>
        <v xml:space="preserve"> </v>
      </c>
      <c r="AQ130" s="4" t="str">
        <f t="shared" si="61"/>
        <v xml:space="preserve"> </v>
      </c>
      <c r="AR130" s="747" t="str">
        <f t="shared" si="62"/>
        <v xml:space="preserve"> </v>
      </c>
      <c r="AS130" s="4" t="str">
        <f t="shared" si="63"/>
        <v xml:space="preserve"> </v>
      </c>
      <c r="AT130" s="747" t="str">
        <f t="shared" si="64"/>
        <v xml:space="preserve"> </v>
      </c>
      <c r="AU130" s="4" t="str">
        <f t="shared" si="65"/>
        <v xml:space="preserve"> </v>
      </c>
      <c r="AV130" s="747" t="str">
        <f t="shared" si="66"/>
        <v xml:space="preserve"> </v>
      </c>
      <c r="AW130" s="4" t="str">
        <f t="shared" si="67"/>
        <v xml:space="preserve"> </v>
      </c>
      <c r="AX130" s="747" t="str">
        <f t="shared" si="68"/>
        <v xml:space="preserve"> </v>
      </c>
      <c r="AY130" s="4" t="str">
        <f t="shared" si="69"/>
        <v xml:space="preserve"> </v>
      </c>
      <c r="AZ130" s="747" t="str">
        <f t="shared" si="70"/>
        <v xml:space="preserve"> </v>
      </c>
      <c r="BA130" s="4" t="str">
        <f t="shared" si="71"/>
        <v xml:space="preserve"> </v>
      </c>
      <c r="BB130" s="747" t="str">
        <f t="shared" si="72"/>
        <v xml:space="preserve"> </v>
      </c>
      <c r="BC130" s="4" t="str">
        <f t="shared" si="73"/>
        <v xml:space="preserve"> </v>
      </c>
      <c r="BD130" s="747" t="str">
        <f t="shared" si="74"/>
        <v xml:space="preserve"> </v>
      </c>
      <c r="BE130" s="4" t="str">
        <f t="shared" si="75"/>
        <v xml:space="preserve"> </v>
      </c>
      <c r="BF130" s="747" t="str">
        <f t="shared" si="76"/>
        <v xml:space="preserve"> </v>
      </c>
      <c r="BG130" s="4" t="str">
        <f t="shared" si="77"/>
        <v xml:space="preserve"> </v>
      </c>
      <c r="BH130" s="747" t="str">
        <f t="shared" si="78"/>
        <v xml:space="preserve"> </v>
      </c>
      <c r="BI130" s="4" t="str">
        <f t="shared" si="79"/>
        <v xml:space="preserve"> </v>
      </c>
      <c r="BJ130" s="747" t="str">
        <f t="shared" si="80"/>
        <v xml:space="preserve"> </v>
      </c>
      <c r="BK130" s="4" t="str">
        <f t="shared" si="81"/>
        <v xml:space="preserve"> </v>
      </c>
      <c r="BL130" s="747" t="str">
        <f t="shared" si="82"/>
        <v xml:space="preserve"> </v>
      </c>
      <c r="BM130" s="4" t="str">
        <f t="shared" si="83"/>
        <v xml:space="preserve"> </v>
      </c>
      <c r="BN130" s="747" t="str">
        <f t="shared" si="84"/>
        <v xml:space="preserve"> </v>
      </c>
      <c r="BO130" s="4" t="str">
        <f t="shared" si="85"/>
        <v xml:space="preserve"> </v>
      </c>
      <c r="BP130" s="747" t="str">
        <f t="shared" si="86"/>
        <v xml:space="preserve"> </v>
      </c>
      <c r="BQ130" s="4">
        <f t="shared" si="87"/>
        <v>0.44</v>
      </c>
      <c r="BR130" s="747">
        <f t="shared" si="88"/>
        <v>0</v>
      </c>
      <c r="BS130" s="133"/>
      <c r="BT130" s="133"/>
      <c r="BU130" s="389"/>
      <c r="BV130" s="389"/>
      <c r="BW130" s="389"/>
      <c r="BX130" s="389"/>
      <c r="BY130" s="389"/>
      <c r="BZ130" s="389"/>
      <c r="CA130" s="725"/>
      <c r="CB130" s="725"/>
      <c r="CC130" s="163">
        <f t="shared" si="89"/>
        <v>0</v>
      </c>
      <c r="CD130" s="725"/>
      <c r="CE130" s="389"/>
      <c r="CF130" s="389"/>
      <c r="CG130" s="389"/>
      <c r="CH130" s="389"/>
      <c r="CI130" s="389"/>
      <c r="CJ130" s="389"/>
      <c r="CK130" s="389"/>
      <c r="CL130" s="389"/>
      <c r="CM130" s="389"/>
      <c r="CN130" s="389"/>
      <c r="CO130" s="389"/>
      <c r="CP130" s="389"/>
      <c r="CQ130" s="389"/>
      <c r="CR130" s="389"/>
      <c r="CS130" s="389"/>
      <c r="CT130" s="389"/>
      <c r="CU130" s="389"/>
      <c r="CV130" s="389"/>
      <c r="CW130" s="389"/>
      <c r="CX130" s="389"/>
      <c r="CY130" s="389"/>
      <c r="CZ130" s="389"/>
      <c r="DA130" s="389"/>
      <c r="DB130" s="389"/>
      <c r="DC130" s="389"/>
      <c r="DD130" s="389"/>
      <c r="DE130" s="389"/>
      <c r="DF130" s="389"/>
      <c r="DG130" s="389"/>
      <c r="DH130" s="389"/>
      <c r="DI130" s="389"/>
      <c r="DJ130" s="389"/>
      <c r="DK130" s="389"/>
      <c r="DL130" s="389"/>
      <c r="DM130" s="389"/>
      <c r="DN130" s="389"/>
      <c r="DO130" s="389"/>
      <c r="DP130" s="389"/>
      <c r="DQ130" s="389"/>
      <c r="DR130" s="389"/>
      <c r="DS130" s="389"/>
      <c r="DT130" s="389"/>
      <c r="DU130" s="389"/>
      <c r="DV130" s="389"/>
      <c r="DW130" s="389"/>
      <c r="DX130" s="389"/>
      <c r="DY130" s="389"/>
      <c r="DZ130" s="389"/>
      <c r="EA130" s="389"/>
      <c r="EB130" s="389"/>
      <c r="EC130" s="389"/>
      <c r="ED130" s="389"/>
      <c r="EE130" s="389"/>
      <c r="EF130" s="389"/>
      <c r="EG130" s="389"/>
      <c r="EH130" s="389"/>
      <c r="EI130" s="389"/>
      <c r="EJ130" s="389"/>
      <c r="EK130" s="389"/>
      <c r="EL130" s="389"/>
      <c r="EM130" s="389"/>
      <c r="EN130" s="389"/>
      <c r="EO130" s="389"/>
      <c r="EP130" s="389"/>
      <c r="EQ130" s="389"/>
      <c r="ER130" s="389"/>
      <c r="ES130" s="389"/>
      <c r="ET130" s="389"/>
      <c r="EU130" s="389"/>
      <c r="EV130" s="389"/>
      <c r="EW130" s="389"/>
      <c r="EX130" s="389"/>
      <c r="EY130" s="389"/>
      <c r="EZ130" s="389"/>
      <c r="FA130" s="389"/>
      <c r="FB130" s="389"/>
      <c r="FC130" s="389"/>
      <c r="FD130" s="389"/>
      <c r="FE130" s="389"/>
      <c r="FF130" s="389"/>
      <c r="FG130" s="389"/>
      <c r="FH130" s="389"/>
      <c r="FI130" s="389"/>
      <c r="FJ130" s="389"/>
      <c r="FK130" s="389"/>
      <c r="FL130" s="389"/>
      <c r="FM130" s="389"/>
      <c r="FN130" s="389"/>
      <c r="FO130" s="389"/>
      <c r="FP130" s="389"/>
      <c r="FQ130" s="389"/>
      <c r="FR130" s="389"/>
      <c r="FS130" s="389"/>
      <c r="FT130" s="389"/>
      <c r="FU130" s="389"/>
      <c r="FV130" s="389"/>
      <c r="FW130" s="389"/>
      <c r="FX130" s="389"/>
      <c r="FY130" s="660" t="s">
        <v>402</v>
      </c>
      <c r="FZ130" s="661">
        <v>282</v>
      </c>
      <c r="GA130" s="661">
        <v>30289490</v>
      </c>
      <c r="GB130" s="661">
        <v>55</v>
      </c>
      <c r="GC130" s="661" t="s">
        <v>798</v>
      </c>
      <c r="GD130" s="661">
        <v>20</v>
      </c>
      <c r="GE130" s="661">
        <v>1970</v>
      </c>
      <c r="GF130" s="661">
        <v>1</v>
      </c>
      <c r="GG130" s="661" t="s">
        <v>780</v>
      </c>
      <c r="GH130" s="661">
        <v>2</v>
      </c>
      <c r="GI130" s="661">
        <v>1</v>
      </c>
      <c r="GJ130" s="661" t="s">
        <v>780</v>
      </c>
      <c r="GK130" s="661">
        <v>2</v>
      </c>
      <c r="GL130" s="661" t="s">
        <v>781</v>
      </c>
      <c r="GM130" s="661" t="s">
        <v>782</v>
      </c>
      <c r="GN130" s="661">
        <v>66</v>
      </c>
      <c r="GO130" s="661" t="s">
        <v>783</v>
      </c>
      <c r="GP130" s="661">
        <v>0</v>
      </c>
      <c r="GQ130" s="661">
        <v>0</v>
      </c>
      <c r="GR130" s="661">
        <v>4</v>
      </c>
      <c r="GS130" s="661">
        <v>2</v>
      </c>
      <c r="GT130" s="661">
        <v>1</v>
      </c>
      <c r="GU130" s="661" t="s">
        <v>783</v>
      </c>
      <c r="GV130" s="661" t="s">
        <v>783</v>
      </c>
      <c r="GW130" s="661" t="s">
        <v>783</v>
      </c>
      <c r="GX130" s="661" t="s">
        <v>783</v>
      </c>
      <c r="GY130" s="661" t="s">
        <v>783</v>
      </c>
      <c r="GZ130" s="661">
        <v>1649</v>
      </c>
      <c r="HA130" s="661">
        <v>0.89</v>
      </c>
      <c r="HB130" s="661">
        <v>5</v>
      </c>
      <c r="HC130" s="661" t="s">
        <v>783</v>
      </c>
      <c r="HD130" s="661" t="s">
        <v>782</v>
      </c>
      <c r="HE130" s="661">
        <v>150</v>
      </c>
      <c r="HF130" s="661" t="s">
        <v>783</v>
      </c>
      <c r="HG130" s="661">
        <v>0</v>
      </c>
      <c r="HH130" s="661" t="s">
        <v>783</v>
      </c>
      <c r="HI130" s="661">
        <v>0</v>
      </c>
      <c r="HJ130" s="661">
        <v>1</v>
      </c>
      <c r="HK130" s="661">
        <v>45</v>
      </c>
      <c r="HL130" s="661" t="s">
        <v>784</v>
      </c>
      <c r="HM130" s="661" t="s">
        <v>785</v>
      </c>
      <c r="HN130" s="661" t="s">
        <v>783</v>
      </c>
      <c r="HO130" s="661" t="s">
        <v>783</v>
      </c>
      <c r="HP130" s="661" t="s">
        <v>783</v>
      </c>
      <c r="HQ130" s="661" t="s">
        <v>783</v>
      </c>
      <c r="HR130" s="661" t="s">
        <v>783</v>
      </c>
      <c r="HS130" s="661">
        <v>3980121</v>
      </c>
      <c r="HT130" s="661" t="s">
        <v>783</v>
      </c>
      <c r="HU130" s="661" t="s">
        <v>786</v>
      </c>
      <c r="HV130" s="661" t="s">
        <v>787</v>
      </c>
      <c r="HW130" s="661">
        <v>4</v>
      </c>
      <c r="HX130" s="661">
        <v>2014</v>
      </c>
      <c r="HY130" s="661">
        <v>63</v>
      </c>
      <c r="HZ130" s="661">
        <v>0</v>
      </c>
      <c r="IA130" s="661">
        <v>4699</v>
      </c>
      <c r="IB130" s="662">
        <v>41697.500081018516</v>
      </c>
      <c r="IC130" s="661" t="s">
        <v>788</v>
      </c>
      <c r="ID130" s="661">
        <v>3975643</v>
      </c>
      <c r="IE130" s="661">
        <v>2014</v>
      </c>
      <c r="IF130" s="661">
        <v>1712</v>
      </c>
      <c r="IG130" s="661" t="s">
        <v>783</v>
      </c>
      <c r="IH130" s="661" t="s">
        <v>783</v>
      </c>
      <c r="II130" s="661" t="s">
        <v>783</v>
      </c>
      <c r="IJ130" s="661" t="s">
        <v>783</v>
      </c>
      <c r="IK130" s="661" t="s">
        <v>783</v>
      </c>
      <c r="IL130" s="661" t="s">
        <v>783</v>
      </c>
      <c r="IM130" s="661" t="s">
        <v>783</v>
      </c>
      <c r="IN130" s="661" t="s">
        <v>783</v>
      </c>
      <c r="IO130" s="661" t="s">
        <v>783</v>
      </c>
      <c r="IP130" s="661">
        <v>1649</v>
      </c>
      <c r="IQ130" s="662">
        <v>37477.354571759257</v>
      </c>
      <c r="IR130" s="661">
        <v>2</v>
      </c>
      <c r="IS130" s="661" t="s">
        <v>793</v>
      </c>
      <c r="IT130" s="661">
        <v>1</v>
      </c>
      <c r="IU130" s="663">
        <v>41275</v>
      </c>
      <c r="IV130" s="661" t="s">
        <v>783</v>
      </c>
      <c r="IW130" s="661" t="s">
        <v>783</v>
      </c>
      <c r="IX130" s="661" t="s">
        <v>783</v>
      </c>
      <c r="IY130" s="661" t="s">
        <v>781</v>
      </c>
      <c r="IZ130" s="661">
        <v>45</v>
      </c>
      <c r="JA130" s="661" t="s">
        <v>789</v>
      </c>
      <c r="JB130" s="661" t="s">
        <v>783</v>
      </c>
      <c r="JC130" s="661" t="s">
        <v>783</v>
      </c>
      <c r="JD130" s="661" t="s">
        <v>783</v>
      </c>
      <c r="JE130" s="661">
        <v>329439</v>
      </c>
      <c r="JF130" s="661" t="s">
        <v>783</v>
      </c>
      <c r="JG130" s="661" t="s">
        <v>783</v>
      </c>
      <c r="JH130" s="661" t="s">
        <v>795</v>
      </c>
      <c r="JI130" s="661">
        <v>55</v>
      </c>
      <c r="JJ130" s="661" t="s">
        <v>783</v>
      </c>
      <c r="JK130" s="661" t="s">
        <v>783</v>
      </c>
      <c r="JL130" s="661" t="s">
        <v>783</v>
      </c>
      <c r="JM130" s="661" t="s">
        <v>790</v>
      </c>
      <c r="JN130" s="661">
        <v>4</v>
      </c>
      <c r="JO130" s="661">
        <v>3</v>
      </c>
      <c r="JP130" s="661" t="s">
        <v>783</v>
      </c>
      <c r="JQ130" s="661">
        <v>10711928</v>
      </c>
      <c r="JR130" s="661">
        <v>2011</v>
      </c>
      <c r="JS130" s="661">
        <v>3</v>
      </c>
      <c r="JT130" s="661" t="s">
        <v>783</v>
      </c>
      <c r="JU130" s="661" t="s">
        <v>783</v>
      </c>
      <c r="JV130" s="661" t="s">
        <v>883</v>
      </c>
      <c r="JW130" s="664">
        <v>4670.1777750000001</v>
      </c>
      <c r="JY130" s="225"/>
    </row>
    <row r="131" spans="1:287" ht="16" thickBot="1">
      <c r="A131" s="1507" t="s">
        <v>5</v>
      </c>
      <c r="B131" s="79">
        <f t="shared" si="52"/>
        <v>1</v>
      </c>
      <c r="C131" s="1469" t="s">
        <v>128</v>
      </c>
      <c r="D131" s="489" t="s">
        <v>141</v>
      </c>
      <c r="E131" s="1129" t="s">
        <v>158</v>
      </c>
      <c r="F131" s="888">
        <v>1.1000000000000001</v>
      </c>
      <c r="G131" s="120">
        <f t="shared" si="90"/>
        <v>89.090000000000018</v>
      </c>
      <c r="H131" s="46"/>
      <c r="I131" s="3">
        <v>1.1000000000000001</v>
      </c>
      <c r="J131" s="56"/>
      <c r="K131" s="18"/>
      <c r="L131" s="5"/>
      <c r="M131" s="170">
        <v>5</v>
      </c>
      <c r="N131" s="71">
        <v>5</v>
      </c>
      <c r="O131" s="739">
        <v>3</v>
      </c>
      <c r="P131" s="1107">
        <f t="shared" si="101"/>
        <v>13</v>
      </c>
      <c r="Q131" s="1108">
        <f>O131*N131*M131</f>
        <v>75</v>
      </c>
      <c r="R131" s="46"/>
      <c r="S131" s="3">
        <v>1.1000000000000001</v>
      </c>
      <c r="T131" s="43"/>
      <c r="U131" s="219">
        <f t="shared" si="97"/>
        <v>82500</v>
      </c>
      <c r="V131" s="219" t="s">
        <v>642</v>
      </c>
      <c r="W131" s="1042">
        <f t="shared" si="91"/>
        <v>82500</v>
      </c>
      <c r="X131" s="537">
        <f t="shared" si="92"/>
        <v>0</v>
      </c>
      <c r="Y131" s="538">
        <f t="shared" si="53"/>
        <v>500</v>
      </c>
      <c r="Z131" s="1090">
        <v>0</v>
      </c>
      <c r="AA131" s="1475">
        <f t="shared" si="93"/>
        <v>5616244.9976444431</v>
      </c>
      <c r="AB131" s="1098"/>
      <c r="AC131" s="600"/>
      <c r="AD131" s="1056">
        <f t="shared" si="55"/>
        <v>0</v>
      </c>
      <c r="AE131" s="1063"/>
      <c r="AF131" s="747">
        <f t="shared" si="56"/>
        <v>0</v>
      </c>
      <c r="AG131" s="600"/>
      <c r="AH131" s="1056">
        <f t="shared" si="57"/>
        <v>0</v>
      </c>
      <c r="AI131" s="1070"/>
      <c r="AJ131" s="747">
        <f t="shared" si="58"/>
        <v>0</v>
      </c>
      <c r="AK131" s="1051"/>
      <c r="AL131" s="270">
        <v>0</v>
      </c>
      <c r="AM131" s="902">
        <v>2022</v>
      </c>
      <c r="AN131" s="902">
        <f>AM131+10</f>
        <v>2032</v>
      </c>
      <c r="AO131" s="18" t="str">
        <f t="shared" si="59"/>
        <v xml:space="preserve"> </v>
      </c>
      <c r="AP131" s="747" t="str">
        <f t="shared" si="60"/>
        <v xml:space="preserve"> </v>
      </c>
      <c r="AQ131" s="4" t="str">
        <f t="shared" si="61"/>
        <v xml:space="preserve"> </v>
      </c>
      <c r="AR131" s="747" t="str">
        <f t="shared" si="62"/>
        <v xml:space="preserve"> </v>
      </c>
      <c r="AS131" s="4" t="str">
        <f t="shared" si="63"/>
        <v xml:space="preserve"> </v>
      </c>
      <c r="AT131" s="747" t="str">
        <f t="shared" si="64"/>
        <v xml:space="preserve"> </v>
      </c>
      <c r="AU131" s="4" t="str">
        <f t="shared" si="65"/>
        <v xml:space="preserve"> </v>
      </c>
      <c r="AV131" s="747" t="str">
        <f t="shared" si="66"/>
        <v xml:space="preserve"> </v>
      </c>
      <c r="AW131" s="4" t="str">
        <f t="shared" si="67"/>
        <v xml:space="preserve"> </v>
      </c>
      <c r="AX131" s="747" t="str">
        <f t="shared" si="68"/>
        <v xml:space="preserve"> </v>
      </c>
      <c r="AY131" s="4" t="str">
        <f t="shared" si="69"/>
        <v xml:space="preserve"> </v>
      </c>
      <c r="AZ131" s="747" t="str">
        <f t="shared" si="70"/>
        <v xml:space="preserve"> </v>
      </c>
      <c r="BA131" s="4" t="str">
        <f t="shared" si="71"/>
        <v xml:space="preserve"> </v>
      </c>
      <c r="BB131" s="747" t="str">
        <f t="shared" si="72"/>
        <v xml:space="preserve"> </v>
      </c>
      <c r="BC131" s="4" t="str">
        <f t="shared" si="73"/>
        <v xml:space="preserve"> </v>
      </c>
      <c r="BD131" s="747" t="str">
        <f t="shared" si="74"/>
        <v xml:space="preserve"> </v>
      </c>
      <c r="BE131" s="4" t="str">
        <f t="shared" si="75"/>
        <v xml:space="preserve"> </v>
      </c>
      <c r="BF131" s="747" t="str">
        <f t="shared" si="76"/>
        <v xml:space="preserve"> </v>
      </c>
      <c r="BG131" s="4" t="str">
        <f t="shared" si="77"/>
        <v xml:space="preserve"> </v>
      </c>
      <c r="BH131" s="747" t="str">
        <f t="shared" si="78"/>
        <v xml:space="preserve"> </v>
      </c>
      <c r="BI131" s="4" t="str">
        <f t="shared" si="79"/>
        <v xml:space="preserve"> </v>
      </c>
      <c r="BJ131" s="747" t="str">
        <f t="shared" si="80"/>
        <v xml:space="preserve"> </v>
      </c>
      <c r="BK131" s="4" t="str">
        <f t="shared" si="81"/>
        <v xml:space="preserve"> </v>
      </c>
      <c r="BL131" s="747" t="str">
        <f t="shared" si="82"/>
        <v xml:space="preserve"> </v>
      </c>
      <c r="BM131" s="4" t="str">
        <f t="shared" si="83"/>
        <v xml:space="preserve"> </v>
      </c>
      <c r="BN131" s="747" t="str">
        <f t="shared" si="84"/>
        <v xml:space="preserve"> </v>
      </c>
      <c r="BO131" s="4" t="str">
        <f t="shared" si="85"/>
        <v xml:space="preserve"> </v>
      </c>
      <c r="BP131" s="747" t="str">
        <f t="shared" si="86"/>
        <v xml:space="preserve"> </v>
      </c>
      <c r="BQ131" s="4">
        <f t="shared" si="87"/>
        <v>1.1000000000000001</v>
      </c>
      <c r="BR131" s="747">
        <f t="shared" si="88"/>
        <v>0</v>
      </c>
      <c r="BS131" s="133" t="s">
        <v>12</v>
      </c>
      <c r="BT131" s="133"/>
      <c r="BU131" s="389"/>
      <c r="BV131" s="389"/>
      <c r="BW131" s="389"/>
      <c r="BX131" s="389"/>
      <c r="BY131" s="389"/>
      <c r="BZ131" s="389"/>
      <c r="CA131" s="389"/>
      <c r="CB131" s="389"/>
      <c r="CC131" s="163">
        <f t="shared" si="89"/>
        <v>0</v>
      </c>
      <c r="CD131" s="389"/>
      <c r="CE131" s="389"/>
      <c r="CF131" s="389"/>
      <c r="CG131" s="389"/>
      <c r="CH131" s="389"/>
      <c r="CI131" s="389"/>
      <c r="CJ131" s="389"/>
      <c r="CK131" s="389"/>
      <c r="CL131" s="389"/>
      <c r="CM131" s="389"/>
      <c r="CN131" s="389"/>
      <c r="CO131" s="389"/>
      <c r="CP131" s="389"/>
      <c r="CQ131" s="389"/>
      <c r="CR131" s="389"/>
      <c r="CS131" s="389"/>
      <c r="CT131" s="389"/>
      <c r="CU131" s="389"/>
      <c r="CV131" s="389"/>
      <c r="CW131" s="389"/>
      <c r="CX131" s="389"/>
      <c r="CY131" s="389"/>
      <c r="CZ131" s="389"/>
      <c r="DA131" s="389"/>
      <c r="DB131" s="389"/>
      <c r="DC131" s="389"/>
      <c r="DD131" s="389"/>
      <c r="DE131" s="389"/>
      <c r="DF131" s="389"/>
      <c r="DG131" s="389"/>
      <c r="DH131" s="389"/>
      <c r="DI131" s="389"/>
      <c r="DJ131" s="389"/>
      <c r="DK131" s="389"/>
      <c r="DL131" s="389"/>
      <c r="DM131" s="389"/>
      <c r="DN131" s="389"/>
      <c r="DO131" s="389"/>
      <c r="DP131" s="389"/>
      <c r="DQ131" s="389"/>
      <c r="DR131" s="389"/>
      <c r="DS131" s="389"/>
      <c r="DT131" s="389"/>
      <c r="DU131" s="389"/>
      <c r="DV131" s="389"/>
      <c r="DW131" s="389"/>
      <c r="DX131" s="389"/>
      <c r="DY131" s="389"/>
      <c r="DZ131" s="389"/>
      <c r="EA131" s="389"/>
      <c r="EB131" s="389"/>
      <c r="EC131" s="389"/>
      <c r="ED131" s="389"/>
      <c r="EE131" s="389"/>
      <c r="EF131" s="389"/>
      <c r="EG131" s="389"/>
      <c r="EH131" s="389"/>
      <c r="EI131" s="389"/>
      <c r="EJ131" s="389"/>
      <c r="EK131" s="389"/>
      <c r="EL131" s="389"/>
      <c r="EM131" s="389"/>
      <c r="EN131" s="389"/>
      <c r="EO131" s="389"/>
      <c r="EP131" s="389"/>
      <c r="EQ131" s="389"/>
      <c r="ER131" s="389"/>
      <c r="ES131" s="389"/>
      <c r="ET131" s="389"/>
      <c r="EU131" s="389"/>
      <c r="EV131" s="389"/>
      <c r="EW131" s="389"/>
      <c r="EX131" s="389"/>
      <c r="EY131" s="389"/>
      <c r="EZ131" s="389"/>
      <c r="FA131" s="389"/>
      <c r="FB131" s="389"/>
      <c r="FC131" s="389"/>
      <c r="FD131" s="389"/>
      <c r="FE131" s="389"/>
      <c r="FF131" s="389"/>
      <c r="FG131" s="389"/>
      <c r="FH131" s="389"/>
      <c r="FI131" s="389"/>
      <c r="FJ131" s="389"/>
      <c r="FK131" s="389"/>
      <c r="FL131" s="389"/>
      <c r="FM131" s="389"/>
      <c r="FN131" s="389"/>
      <c r="FO131" s="389"/>
      <c r="FP131" s="389"/>
      <c r="FQ131" s="389"/>
      <c r="FR131" s="389"/>
      <c r="FS131" s="389"/>
      <c r="FT131" s="389"/>
      <c r="FU131" s="389"/>
      <c r="FV131" s="389"/>
      <c r="FW131" s="389"/>
      <c r="FX131" s="389"/>
      <c r="FY131" s="660" t="s">
        <v>402</v>
      </c>
      <c r="FZ131" s="661">
        <v>302</v>
      </c>
      <c r="GA131" s="661">
        <v>30289492</v>
      </c>
      <c r="GB131" s="661">
        <v>55</v>
      </c>
      <c r="GC131" s="661" t="s">
        <v>798</v>
      </c>
      <c r="GD131" s="661">
        <v>18</v>
      </c>
      <c r="GE131" s="661">
        <v>1970</v>
      </c>
      <c r="GF131" s="661">
        <v>1</v>
      </c>
      <c r="GG131" s="661" t="s">
        <v>780</v>
      </c>
      <c r="GH131" s="661">
        <v>2</v>
      </c>
      <c r="GI131" s="661">
        <v>1</v>
      </c>
      <c r="GJ131" s="661" t="s">
        <v>780</v>
      </c>
      <c r="GK131" s="661">
        <v>2</v>
      </c>
      <c r="GL131" s="661" t="s">
        <v>781</v>
      </c>
      <c r="GM131" s="661" t="s">
        <v>782</v>
      </c>
      <c r="GN131" s="661">
        <v>66</v>
      </c>
      <c r="GO131" s="661" t="s">
        <v>783</v>
      </c>
      <c r="GP131" s="661">
        <v>0</v>
      </c>
      <c r="GQ131" s="661">
        <v>0</v>
      </c>
      <c r="GR131" s="661">
        <v>4</v>
      </c>
      <c r="GS131" s="661">
        <v>2</v>
      </c>
      <c r="GT131" s="661">
        <v>1</v>
      </c>
      <c r="GU131" s="661" t="s">
        <v>783</v>
      </c>
      <c r="GV131" s="661" t="s">
        <v>783</v>
      </c>
      <c r="GW131" s="661" t="s">
        <v>783</v>
      </c>
      <c r="GX131" s="661" t="s">
        <v>783</v>
      </c>
      <c r="GY131" s="661" t="s">
        <v>783</v>
      </c>
      <c r="GZ131" s="661">
        <v>1649</v>
      </c>
      <c r="HA131" s="661">
        <v>0.25</v>
      </c>
      <c r="HB131" s="661">
        <v>5</v>
      </c>
      <c r="HC131" s="661" t="s">
        <v>783</v>
      </c>
      <c r="HD131" s="661" t="s">
        <v>782</v>
      </c>
      <c r="HE131" s="661">
        <v>35</v>
      </c>
      <c r="HF131" s="661" t="s">
        <v>783</v>
      </c>
      <c r="HG131" s="661">
        <v>0</v>
      </c>
      <c r="HH131" s="661" t="s">
        <v>783</v>
      </c>
      <c r="HI131" s="661">
        <v>0</v>
      </c>
      <c r="HJ131" s="661">
        <v>1</v>
      </c>
      <c r="HK131" s="661">
        <v>45</v>
      </c>
      <c r="HL131" s="661" t="s">
        <v>784</v>
      </c>
      <c r="HM131" s="661" t="s">
        <v>785</v>
      </c>
      <c r="HN131" s="661" t="s">
        <v>783</v>
      </c>
      <c r="HO131" s="661" t="s">
        <v>783</v>
      </c>
      <c r="HP131" s="661" t="s">
        <v>783</v>
      </c>
      <c r="HQ131" s="661" t="s">
        <v>783</v>
      </c>
      <c r="HR131" s="661" t="s">
        <v>783</v>
      </c>
      <c r="HS131" s="661">
        <v>3980122</v>
      </c>
      <c r="HT131" s="661" t="s">
        <v>783</v>
      </c>
      <c r="HU131" s="661" t="s">
        <v>786</v>
      </c>
      <c r="HV131" s="661" t="s">
        <v>787</v>
      </c>
      <c r="HW131" s="661">
        <v>4</v>
      </c>
      <c r="HX131" s="661">
        <v>2014</v>
      </c>
      <c r="HY131" s="661">
        <v>63</v>
      </c>
      <c r="HZ131" s="661">
        <v>0</v>
      </c>
      <c r="IA131" s="661">
        <v>1320</v>
      </c>
      <c r="IB131" s="662">
        <v>41697.500081018516</v>
      </c>
      <c r="IC131" s="661" t="s">
        <v>788</v>
      </c>
      <c r="ID131" s="661">
        <v>3975644</v>
      </c>
      <c r="IE131" s="661">
        <v>2014</v>
      </c>
      <c r="IF131" s="661">
        <v>1712</v>
      </c>
      <c r="IG131" s="661" t="s">
        <v>783</v>
      </c>
      <c r="IH131" s="661" t="s">
        <v>783</v>
      </c>
      <c r="II131" s="661" t="s">
        <v>783</v>
      </c>
      <c r="IJ131" s="661" t="s">
        <v>783</v>
      </c>
      <c r="IK131" s="661" t="s">
        <v>783</v>
      </c>
      <c r="IL131" s="661" t="s">
        <v>783</v>
      </c>
      <c r="IM131" s="661" t="s">
        <v>783</v>
      </c>
      <c r="IN131" s="661" t="s">
        <v>783</v>
      </c>
      <c r="IO131" s="661" t="s">
        <v>783</v>
      </c>
      <c r="IP131" s="661">
        <v>1649</v>
      </c>
      <c r="IQ131" s="662">
        <v>37477.354571759257</v>
      </c>
      <c r="IR131" s="661">
        <v>2</v>
      </c>
      <c r="IS131" s="661" t="s">
        <v>793</v>
      </c>
      <c r="IT131" s="661">
        <v>1</v>
      </c>
      <c r="IU131" s="663">
        <v>41275</v>
      </c>
      <c r="IV131" s="661" t="s">
        <v>783</v>
      </c>
      <c r="IW131" s="661" t="s">
        <v>783</v>
      </c>
      <c r="IX131" s="661" t="s">
        <v>783</v>
      </c>
      <c r="IY131" s="661" t="s">
        <v>781</v>
      </c>
      <c r="IZ131" s="661">
        <v>45</v>
      </c>
      <c r="JA131" s="661" t="s">
        <v>789</v>
      </c>
      <c r="JB131" s="661" t="s">
        <v>783</v>
      </c>
      <c r="JC131" s="661" t="s">
        <v>783</v>
      </c>
      <c r="JD131" s="661" t="s">
        <v>783</v>
      </c>
      <c r="JE131" s="661">
        <v>329439</v>
      </c>
      <c r="JF131" s="661" t="s">
        <v>783</v>
      </c>
      <c r="JG131" s="661" t="s">
        <v>783</v>
      </c>
      <c r="JH131" s="661" t="s">
        <v>795</v>
      </c>
      <c r="JI131" s="661">
        <v>55</v>
      </c>
      <c r="JJ131" s="661" t="s">
        <v>783</v>
      </c>
      <c r="JK131" s="661" t="s">
        <v>783</v>
      </c>
      <c r="JL131" s="661" t="s">
        <v>783</v>
      </c>
      <c r="JM131" s="661" t="s">
        <v>790</v>
      </c>
      <c r="JN131" s="661">
        <v>4</v>
      </c>
      <c r="JO131" s="661">
        <v>3</v>
      </c>
      <c r="JP131" s="661" t="s">
        <v>783</v>
      </c>
      <c r="JQ131" s="661">
        <v>10711928</v>
      </c>
      <c r="JR131" s="661">
        <v>2011</v>
      </c>
      <c r="JS131" s="661">
        <v>3</v>
      </c>
      <c r="JT131" s="661" t="s">
        <v>783</v>
      </c>
      <c r="JU131" s="661" t="s">
        <v>783</v>
      </c>
      <c r="JV131" s="661" t="s">
        <v>884</v>
      </c>
      <c r="JW131" s="664">
        <v>1358.8699160000001</v>
      </c>
      <c r="JX131">
        <f>SUM(JW130:JW131)</f>
        <v>6029.0476909999998</v>
      </c>
      <c r="JY131" s="225">
        <v>1.1418650929924241</v>
      </c>
    </row>
    <row r="132" spans="1:287" ht="16" thickBot="1">
      <c r="A132" s="905" t="s">
        <v>5</v>
      </c>
      <c r="B132" s="79">
        <f t="shared" si="52"/>
        <v>3</v>
      </c>
      <c r="C132" s="871" t="s">
        <v>64</v>
      </c>
      <c r="D132" s="489" t="s">
        <v>168</v>
      </c>
      <c r="E132" s="1129" t="s">
        <v>158</v>
      </c>
      <c r="F132" s="888">
        <v>0.08</v>
      </c>
      <c r="G132" s="120">
        <f t="shared" si="90"/>
        <v>89.170000000000016</v>
      </c>
      <c r="H132" s="51">
        <v>0.08</v>
      </c>
      <c r="I132" s="2"/>
      <c r="J132" s="29"/>
      <c r="K132" s="18"/>
      <c r="L132" s="5"/>
      <c r="M132" s="735">
        <v>1</v>
      </c>
      <c r="N132" s="75">
        <v>0.5</v>
      </c>
      <c r="O132" s="740">
        <v>2</v>
      </c>
      <c r="P132" s="1109">
        <f t="shared" si="101"/>
        <v>3.5</v>
      </c>
      <c r="Q132" s="1108">
        <f>O132*N132*M132</f>
        <v>1</v>
      </c>
      <c r="R132" s="46"/>
      <c r="S132" s="547">
        <f>H132</f>
        <v>0.08</v>
      </c>
      <c r="T132" s="25"/>
      <c r="U132" s="219">
        <f t="shared" si="97"/>
        <v>6000</v>
      </c>
      <c r="V132" s="219" t="s">
        <v>642</v>
      </c>
      <c r="W132" s="1042">
        <f t="shared" si="91"/>
        <v>6000</v>
      </c>
      <c r="X132" s="537">
        <f t="shared" si="92"/>
        <v>0</v>
      </c>
      <c r="Y132" s="538">
        <f t="shared" si="53"/>
        <v>500</v>
      </c>
      <c r="Z132" s="1090">
        <f t="shared" si="54"/>
        <v>6500</v>
      </c>
      <c r="AA132" s="1475">
        <f t="shared" si="93"/>
        <v>5622744.9976444431</v>
      </c>
      <c r="AB132" s="1098"/>
      <c r="AC132" s="600"/>
      <c r="AD132" s="1056">
        <f t="shared" si="55"/>
        <v>0</v>
      </c>
      <c r="AE132" s="1063"/>
      <c r="AF132" s="747">
        <f t="shared" si="56"/>
        <v>0</v>
      </c>
      <c r="AG132" s="600"/>
      <c r="AH132" s="1056">
        <f t="shared" si="57"/>
        <v>0</v>
      </c>
      <c r="AI132" s="1070"/>
      <c r="AJ132" s="747">
        <f t="shared" si="58"/>
        <v>0</v>
      </c>
      <c r="AK132" s="1051"/>
      <c r="AL132" s="270">
        <v>0</v>
      </c>
      <c r="AM132" s="902"/>
      <c r="AN132" s="902">
        <v>2032</v>
      </c>
      <c r="AO132" s="18" t="str">
        <f t="shared" si="59"/>
        <v xml:space="preserve"> </v>
      </c>
      <c r="AP132" s="747" t="str">
        <f t="shared" si="60"/>
        <v xml:space="preserve"> </v>
      </c>
      <c r="AQ132" s="4" t="str">
        <f t="shared" si="61"/>
        <v xml:space="preserve"> </v>
      </c>
      <c r="AR132" s="747" t="str">
        <f t="shared" si="62"/>
        <v xml:space="preserve"> </v>
      </c>
      <c r="AS132" s="4" t="str">
        <f t="shared" si="63"/>
        <v xml:space="preserve"> </v>
      </c>
      <c r="AT132" s="747" t="str">
        <f t="shared" si="64"/>
        <v xml:space="preserve"> </v>
      </c>
      <c r="AU132" s="4" t="str">
        <f t="shared" si="65"/>
        <v xml:space="preserve"> </v>
      </c>
      <c r="AV132" s="747" t="str">
        <f t="shared" si="66"/>
        <v xml:space="preserve"> </v>
      </c>
      <c r="AW132" s="4" t="str">
        <f t="shared" si="67"/>
        <v xml:space="preserve"> </v>
      </c>
      <c r="AX132" s="747" t="str">
        <f t="shared" si="68"/>
        <v xml:space="preserve"> </v>
      </c>
      <c r="AY132" s="4" t="str">
        <f t="shared" si="69"/>
        <v xml:space="preserve"> </v>
      </c>
      <c r="AZ132" s="747" t="str">
        <f t="shared" si="70"/>
        <v xml:space="preserve"> </v>
      </c>
      <c r="BA132" s="4" t="str">
        <f t="shared" si="71"/>
        <v xml:space="preserve"> </v>
      </c>
      <c r="BB132" s="747" t="str">
        <f t="shared" si="72"/>
        <v xml:space="preserve"> </v>
      </c>
      <c r="BC132" s="4" t="str">
        <f t="shared" si="73"/>
        <v xml:space="preserve"> </v>
      </c>
      <c r="BD132" s="747" t="str">
        <f t="shared" si="74"/>
        <v xml:space="preserve"> </v>
      </c>
      <c r="BE132" s="4" t="str">
        <f t="shared" si="75"/>
        <v xml:space="preserve"> </v>
      </c>
      <c r="BF132" s="747" t="str">
        <f t="shared" si="76"/>
        <v xml:space="preserve"> </v>
      </c>
      <c r="BG132" s="4" t="str">
        <f t="shared" si="77"/>
        <v xml:space="preserve"> </v>
      </c>
      <c r="BH132" s="747" t="str">
        <f t="shared" si="78"/>
        <v xml:space="preserve"> </v>
      </c>
      <c r="BI132" s="4" t="str">
        <f t="shared" si="79"/>
        <v xml:space="preserve"> </v>
      </c>
      <c r="BJ132" s="747" t="str">
        <f t="shared" si="80"/>
        <v xml:space="preserve"> </v>
      </c>
      <c r="BK132" s="4" t="str">
        <f t="shared" si="81"/>
        <v xml:space="preserve"> </v>
      </c>
      <c r="BL132" s="747" t="str">
        <f t="shared" si="82"/>
        <v xml:space="preserve"> </v>
      </c>
      <c r="BM132" s="4" t="str">
        <f t="shared" si="83"/>
        <v xml:space="preserve"> </v>
      </c>
      <c r="BN132" s="747" t="str">
        <f t="shared" si="84"/>
        <v xml:space="preserve"> </v>
      </c>
      <c r="BO132" s="4" t="str">
        <f t="shared" si="85"/>
        <v xml:space="preserve"> </v>
      </c>
      <c r="BP132" s="747" t="str">
        <f t="shared" si="86"/>
        <v xml:space="preserve"> </v>
      </c>
      <c r="BQ132" s="4">
        <f t="shared" si="87"/>
        <v>0.08</v>
      </c>
      <c r="BR132" s="747">
        <f t="shared" si="88"/>
        <v>6500</v>
      </c>
      <c r="BS132" s="133" t="s">
        <v>266</v>
      </c>
      <c r="BT132" s="133"/>
      <c r="BU132" s="389"/>
      <c r="BV132" s="389"/>
      <c r="BW132" s="389"/>
      <c r="BX132" s="389"/>
      <c r="BY132" s="389"/>
      <c r="BZ132" s="389"/>
      <c r="CA132" s="389"/>
      <c r="CB132" s="389"/>
      <c r="CC132" s="163">
        <f t="shared" si="89"/>
        <v>0</v>
      </c>
      <c r="CD132" s="389"/>
      <c r="CE132" s="389"/>
      <c r="CF132" s="389"/>
      <c r="CG132" s="389"/>
      <c r="CH132" s="389"/>
      <c r="CI132" s="389"/>
      <c r="CJ132" s="389"/>
      <c r="CK132" s="389"/>
      <c r="CL132" s="389"/>
      <c r="CM132" s="389"/>
      <c r="CN132" s="389"/>
      <c r="CO132" s="389"/>
      <c r="CP132" s="389"/>
      <c r="CQ132" s="389"/>
      <c r="CR132" s="389"/>
      <c r="CS132" s="389"/>
      <c r="CT132" s="389"/>
      <c r="CU132" s="389"/>
      <c r="CV132" s="389"/>
      <c r="CW132" s="389"/>
      <c r="CX132" s="389"/>
      <c r="CY132" s="389"/>
      <c r="CZ132" s="389"/>
      <c r="DA132" s="389"/>
      <c r="DB132" s="389"/>
      <c r="DC132" s="389"/>
      <c r="DD132" s="389"/>
      <c r="DE132" s="389"/>
      <c r="DF132" s="389"/>
      <c r="DG132" s="389"/>
      <c r="DH132" s="389"/>
      <c r="DI132" s="389"/>
      <c r="DJ132" s="389"/>
      <c r="DK132" s="389"/>
      <c r="DL132" s="389"/>
      <c r="DM132" s="389"/>
      <c r="DN132" s="389"/>
      <c r="DO132" s="389"/>
      <c r="DP132" s="389"/>
      <c r="DQ132" s="389"/>
      <c r="DR132" s="389"/>
      <c r="DS132" s="389"/>
      <c r="DT132" s="389"/>
      <c r="DU132" s="389"/>
      <c r="DV132" s="389"/>
      <c r="DW132" s="389"/>
      <c r="DX132" s="389"/>
      <c r="DY132" s="389"/>
      <c r="DZ132" s="389"/>
      <c r="EA132" s="389"/>
      <c r="EB132" s="389"/>
      <c r="EC132" s="389"/>
      <c r="ED132" s="389"/>
      <c r="EE132" s="389"/>
      <c r="EF132" s="389"/>
      <c r="EG132" s="389"/>
      <c r="EH132" s="389"/>
      <c r="EI132" s="389"/>
      <c r="EJ132" s="389"/>
      <c r="EK132" s="389"/>
      <c r="EL132" s="389"/>
      <c r="EM132" s="389"/>
      <c r="EN132" s="389"/>
      <c r="EO132" s="389"/>
      <c r="EP132" s="389"/>
      <c r="EQ132" s="389"/>
      <c r="ER132" s="389"/>
      <c r="ES132" s="389"/>
      <c r="ET132" s="389"/>
      <c r="EU132" s="389"/>
      <c r="EV132" s="389"/>
      <c r="EW132" s="389"/>
      <c r="EX132" s="389"/>
      <c r="EY132" s="389"/>
      <c r="EZ132" s="389"/>
      <c r="FA132" s="389"/>
      <c r="FB132" s="389"/>
      <c r="FC132" s="389"/>
      <c r="FD132" s="389"/>
      <c r="FE132" s="389"/>
      <c r="FF132" s="389"/>
      <c r="FG132" s="389"/>
      <c r="FH132" s="389"/>
      <c r="FI132" s="389"/>
      <c r="FJ132" s="389"/>
      <c r="FK132" s="389"/>
      <c r="FL132" s="389"/>
      <c r="FM132" s="389"/>
      <c r="FN132" s="389"/>
      <c r="FO132" s="389"/>
      <c r="FP132" s="389"/>
      <c r="FQ132" s="389"/>
      <c r="FR132" s="389"/>
      <c r="FS132" s="389"/>
      <c r="FT132" s="389"/>
      <c r="FU132" s="389"/>
      <c r="FV132" s="389"/>
      <c r="FW132" s="389"/>
      <c r="FX132" s="389"/>
      <c r="FY132" s="625" t="s">
        <v>449</v>
      </c>
      <c r="FZ132" s="626">
        <v>298</v>
      </c>
      <c r="GA132" s="626">
        <v>30289467</v>
      </c>
      <c r="GB132" s="626" t="s">
        <v>783</v>
      </c>
      <c r="GC132" s="626"/>
      <c r="GD132" s="626" t="s">
        <v>783</v>
      </c>
      <c r="GE132" s="626" t="s">
        <v>783</v>
      </c>
      <c r="GF132" s="626" t="s">
        <v>783</v>
      </c>
      <c r="GG132" s="626"/>
      <c r="GH132" s="626" t="s">
        <v>783</v>
      </c>
      <c r="GI132" s="626" t="s">
        <v>783</v>
      </c>
      <c r="GJ132" s="626"/>
      <c r="GK132" s="626" t="s">
        <v>783</v>
      </c>
      <c r="GL132" s="626" t="s">
        <v>781</v>
      </c>
      <c r="GM132" s="626" t="s">
        <v>783</v>
      </c>
      <c r="GN132" s="626" t="s">
        <v>783</v>
      </c>
      <c r="GO132" s="626" t="s">
        <v>783</v>
      </c>
      <c r="GP132" s="626" t="s">
        <v>783</v>
      </c>
      <c r="GQ132" s="626" t="s">
        <v>783</v>
      </c>
      <c r="GR132" s="626" t="s">
        <v>783</v>
      </c>
      <c r="GS132" s="626" t="s">
        <v>783</v>
      </c>
      <c r="GT132" s="626" t="s">
        <v>783</v>
      </c>
      <c r="GU132" s="626" t="s">
        <v>783</v>
      </c>
      <c r="GV132" s="626" t="s">
        <v>783</v>
      </c>
      <c r="GW132" s="626" t="s">
        <v>783</v>
      </c>
      <c r="GX132" s="626" t="s">
        <v>783</v>
      </c>
      <c r="GY132" s="626" t="s">
        <v>783</v>
      </c>
      <c r="GZ132" s="626">
        <v>1649</v>
      </c>
      <c r="HA132" s="626">
        <v>0</v>
      </c>
      <c r="HB132" s="626">
        <v>9</v>
      </c>
      <c r="HC132" s="626" t="s">
        <v>783</v>
      </c>
      <c r="HD132" s="626" t="s">
        <v>783</v>
      </c>
      <c r="HE132" s="626" t="s">
        <v>783</v>
      </c>
      <c r="HF132" s="626" t="s">
        <v>783</v>
      </c>
      <c r="HG132" s="626" t="s">
        <v>783</v>
      </c>
      <c r="HH132" s="626" t="s">
        <v>783</v>
      </c>
      <c r="HI132" s="626" t="s">
        <v>783</v>
      </c>
      <c r="HJ132" s="626" t="s">
        <v>783</v>
      </c>
      <c r="HK132" s="626" t="s">
        <v>783</v>
      </c>
      <c r="HL132" s="626" t="s">
        <v>783</v>
      </c>
      <c r="HM132" s="626" t="s">
        <v>783</v>
      </c>
      <c r="HN132" s="626" t="s">
        <v>783</v>
      </c>
      <c r="HO132" s="626" t="s">
        <v>783</v>
      </c>
      <c r="HP132" s="626" t="s">
        <v>783</v>
      </c>
      <c r="HQ132" s="626" t="s">
        <v>783</v>
      </c>
      <c r="HR132" s="626" t="s">
        <v>783</v>
      </c>
      <c r="HS132" s="626">
        <v>5074795</v>
      </c>
      <c r="HT132" s="626" t="s">
        <v>783</v>
      </c>
      <c r="HU132" s="626" t="s">
        <v>786</v>
      </c>
      <c r="HV132" s="626" t="s">
        <v>787</v>
      </c>
      <c r="HW132" s="626">
        <v>4</v>
      </c>
      <c r="HX132" s="626">
        <v>2014</v>
      </c>
      <c r="HY132" s="626">
        <v>63</v>
      </c>
      <c r="HZ132" s="626">
        <v>0</v>
      </c>
      <c r="IA132" s="626">
        <v>1742</v>
      </c>
      <c r="IB132" s="627">
        <v>41697.500081018516</v>
      </c>
      <c r="IC132" s="626" t="s">
        <v>788</v>
      </c>
      <c r="ID132" s="626">
        <v>5074794</v>
      </c>
      <c r="IE132" s="626">
        <v>2014</v>
      </c>
      <c r="IF132" s="626">
        <v>1712</v>
      </c>
      <c r="IG132" s="626" t="s">
        <v>783</v>
      </c>
      <c r="IH132" s="626" t="s">
        <v>783</v>
      </c>
      <c r="II132" s="626" t="s">
        <v>783</v>
      </c>
      <c r="IJ132" s="626" t="s">
        <v>783</v>
      </c>
      <c r="IK132" s="626" t="s">
        <v>783</v>
      </c>
      <c r="IL132" s="626" t="s">
        <v>783</v>
      </c>
      <c r="IM132" s="626" t="s">
        <v>783</v>
      </c>
      <c r="IN132" s="626" t="s">
        <v>783</v>
      </c>
      <c r="IO132" s="626" t="s">
        <v>783</v>
      </c>
      <c r="IP132" s="626">
        <v>2108</v>
      </c>
      <c r="IQ132" s="627">
        <v>38587.423726851855</v>
      </c>
      <c r="IR132" s="626" t="s">
        <v>783</v>
      </c>
      <c r="IS132" s="626" t="s">
        <v>783</v>
      </c>
      <c r="IT132" s="626" t="s">
        <v>783</v>
      </c>
      <c r="IU132" s="626" t="s">
        <v>783</v>
      </c>
      <c r="IV132" s="626" t="s">
        <v>783</v>
      </c>
      <c r="IW132" s="626" t="s">
        <v>783</v>
      </c>
      <c r="IX132" s="626" t="s">
        <v>783</v>
      </c>
      <c r="IY132" s="626" t="s">
        <v>781</v>
      </c>
      <c r="IZ132" s="626" t="s">
        <v>783</v>
      </c>
      <c r="JA132" s="626" t="s">
        <v>783</v>
      </c>
      <c r="JB132" s="626" t="s">
        <v>783</v>
      </c>
      <c r="JC132" s="626" t="s">
        <v>783</v>
      </c>
      <c r="JD132" s="626" t="s">
        <v>783</v>
      </c>
      <c r="JE132" s="626">
        <v>329430</v>
      </c>
      <c r="JF132" s="626" t="s">
        <v>783</v>
      </c>
      <c r="JG132" s="626" t="s">
        <v>783</v>
      </c>
      <c r="JH132" s="626" t="s">
        <v>783</v>
      </c>
      <c r="JI132" s="626" t="s">
        <v>783</v>
      </c>
      <c r="JJ132" s="626" t="s">
        <v>783</v>
      </c>
      <c r="JK132" s="626" t="s">
        <v>783</v>
      </c>
      <c r="JL132" s="626" t="s">
        <v>783</v>
      </c>
      <c r="JM132" s="626" t="s">
        <v>783</v>
      </c>
      <c r="JN132" s="626">
        <v>4</v>
      </c>
      <c r="JO132" s="626" t="s">
        <v>783</v>
      </c>
      <c r="JP132" s="626" t="s">
        <v>783</v>
      </c>
      <c r="JQ132" s="626">
        <v>10711928</v>
      </c>
      <c r="JR132" s="626">
        <v>2011</v>
      </c>
      <c r="JS132" s="626">
        <v>3</v>
      </c>
      <c r="JT132" s="626" t="s">
        <v>783</v>
      </c>
      <c r="JU132" s="626" t="s">
        <v>783</v>
      </c>
      <c r="JV132" s="626" t="s">
        <v>871</v>
      </c>
      <c r="JW132" s="628">
        <v>1739.91345</v>
      </c>
      <c r="JX132">
        <f>SUM(JW130:JW132)</f>
        <v>7768.9611409999998</v>
      </c>
      <c r="JY132" s="225">
        <v>1.4308720015151515</v>
      </c>
    </row>
    <row r="133" spans="1:287" ht="16" thickBot="1">
      <c r="A133" s="1507" t="s">
        <v>5</v>
      </c>
      <c r="B133" s="79">
        <f t="shared" ref="B133:B139" si="102">IF(AND(H133&gt;0,R133&gt;0),4,(IF(AND(H133&gt;0,R133=""),3,(IF(AND(I133&gt;0,S133&gt;0),1,(IF(AND(J133&gt;0,T133&gt;0),1,2)))))))</f>
        <v>1</v>
      </c>
      <c r="C133" s="871" t="s">
        <v>1022</v>
      </c>
      <c r="D133" s="489" t="s">
        <v>162</v>
      </c>
      <c r="E133" s="1129" t="s">
        <v>45</v>
      </c>
      <c r="F133" s="888">
        <v>1.25</v>
      </c>
      <c r="G133" s="120">
        <f t="shared" si="90"/>
        <v>90.420000000000016</v>
      </c>
      <c r="H133" s="30"/>
      <c r="I133" s="33">
        <v>1.25</v>
      </c>
      <c r="J133" s="29"/>
      <c r="K133" s="18"/>
      <c r="L133" s="5"/>
      <c r="M133" s="170"/>
      <c r="N133" s="71"/>
      <c r="O133" s="739"/>
      <c r="P133" s="1107">
        <f t="shared" si="101"/>
        <v>0</v>
      </c>
      <c r="Q133" s="1108">
        <v>0.5</v>
      </c>
      <c r="R133" s="30"/>
      <c r="S133" s="547">
        <f>I133</f>
        <v>1.25</v>
      </c>
      <c r="T133" s="25"/>
      <c r="U133" s="219">
        <f t="shared" si="97"/>
        <v>93750</v>
      </c>
      <c r="V133" s="219" t="s">
        <v>642</v>
      </c>
      <c r="W133" s="1042">
        <f t="shared" si="91"/>
        <v>93750</v>
      </c>
      <c r="X133" s="537">
        <f t="shared" si="92"/>
        <v>0</v>
      </c>
      <c r="Y133" s="538">
        <f t="shared" ref="Y133:Y137" si="103">IF(V133="RC",(IF(((W133+X133)*0.09)&gt;3000,((W133+X133)*0.09),3000)),(IF((X133+W133)=0,0,500)))</f>
        <v>500</v>
      </c>
      <c r="Z133" s="1090">
        <v>0</v>
      </c>
      <c r="AA133" s="1475">
        <f t="shared" si="93"/>
        <v>5622744.9976444431</v>
      </c>
      <c r="AB133" s="1098"/>
      <c r="AC133" s="600"/>
      <c r="AD133" s="1056">
        <f t="shared" ref="AD133:AD135" si="104">AC133*26*F133*440/27*$O$161</f>
        <v>0</v>
      </c>
      <c r="AE133" s="1063"/>
      <c r="AF133" s="747">
        <f t="shared" ref="AF133:AF135" si="105">F133*AE133*$O$162</f>
        <v>0</v>
      </c>
      <c r="AG133" s="600"/>
      <c r="AH133" s="1056">
        <f t="shared" ref="AH133:AH137" si="106">AG133*$O$163</f>
        <v>0</v>
      </c>
      <c r="AI133" s="1070"/>
      <c r="AJ133" s="747">
        <f t="shared" ref="AJ133:AJ137" si="107">IF(AI133="",AI133*0,10000)</f>
        <v>0</v>
      </c>
      <c r="AK133" s="1051"/>
      <c r="AL133" s="270">
        <v>0</v>
      </c>
      <c r="AM133" s="902"/>
      <c r="AN133" s="902">
        <v>2032</v>
      </c>
      <c r="AO133" s="877" t="str">
        <f t="shared" ref="AO133:AO139" si="108">IF(($AN133=2018),($S133+$T133)," ")</f>
        <v xml:space="preserve"> </v>
      </c>
      <c r="AP133" s="747" t="str">
        <f t="shared" ref="AP133:AP139" si="109">IF($AO133=" ", " ", $Z133)</f>
        <v xml:space="preserve"> </v>
      </c>
      <c r="AQ133" s="4" t="str">
        <f t="shared" ref="AQ133:AQ139" si="110">IF(($AN133=2019),($S133+$T133)," ")</f>
        <v xml:space="preserve"> </v>
      </c>
      <c r="AR133" s="747" t="str">
        <f t="shared" ref="AR133:AR139" si="111">IF($AQ133=" ", " ", $Z133)</f>
        <v xml:space="preserve"> </v>
      </c>
      <c r="AS133" s="4" t="str">
        <f t="shared" ref="AS133:AS139" si="112">IF(($AN133=2020),($S133+$T133)," ")</f>
        <v xml:space="preserve"> </v>
      </c>
      <c r="AT133" s="747" t="str">
        <f t="shared" ref="AT133:AT139" si="113">IF(AS133=" ", " ", $Z133)</f>
        <v xml:space="preserve"> </v>
      </c>
      <c r="AU133" s="4" t="str">
        <f t="shared" ref="AU133:AU139" si="114">IF(($AN133=2021),($S133+$T133)," ")</f>
        <v xml:space="preserve"> </v>
      </c>
      <c r="AV133" s="747" t="str">
        <f t="shared" ref="AV133:AV139" si="115">IF(AU133=" ", " ", $Z133)</f>
        <v xml:space="preserve"> </v>
      </c>
      <c r="AW133" s="4" t="str">
        <f t="shared" ref="AW133:AW139" si="116">IF(($AN133=2022),($S133+$T133)," ")</f>
        <v xml:space="preserve"> </v>
      </c>
      <c r="AX133" s="747" t="str">
        <f t="shared" ref="AX133:AX139" si="117">IF(AW133=" ", " ", $Z133)</f>
        <v xml:space="preserve"> </v>
      </c>
      <c r="AY133" s="4" t="str">
        <f t="shared" ref="AY133:AY139" si="118">IF(($AN133=2023),($S133+$T133)," ")</f>
        <v xml:space="preserve"> </v>
      </c>
      <c r="AZ133" s="747" t="str">
        <f t="shared" ref="AZ133:AZ139" si="119">IF(AY133=" ", " ", $Z133)</f>
        <v xml:space="preserve"> </v>
      </c>
      <c r="BA133" s="4" t="str">
        <f t="shared" ref="BA133:BA139" si="120">IF(($AN133=2024),($S133+$T133)," ")</f>
        <v xml:space="preserve"> </v>
      </c>
      <c r="BB133" s="747" t="str">
        <f t="shared" ref="BB133:BB139" si="121">IF(BA133=" ", " ", $Z133)</f>
        <v xml:space="preserve"> </v>
      </c>
      <c r="BC133" s="4" t="str">
        <f t="shared" ref="BC133:BC139" si="122">IF(($AN133=2025),($S133+$T133)," ")</f>
        <v xml:space="preserve"> </v>
      </c>
      <c r="BD133" s="747" t="str">
        <f t="shared" ref="BD133:BD139" si="123">IF(BC133=" ", " ", $Z133)</f>
        <v xml:space="preserve"> </v>
      </c>
      <c r="BE133" s="4" t="str">
        <f t="shared" ref="BE133:BE139" si="124">IF(($AN133=2026),($S133+$T133)," ")</f>
        <v xml:space="preserve"> </v>
      </c>
      <c r="BF133" s="747" t="str">
        <f t="shared" ref="BF133:BF139" si="125">IF(BE133=" ", " ", $Z133)</f>
        <v xml:space="preserve"> </v>
      </c>
      <c r="BG133" s="4" t="str">
        <f t="shared" ref="BG133:BG139" si="126">IF(($AN133=2027),($S133+$T133)," ")</f>
        <v xml:space="preserve"> </v>
      </c>
      <c r="BH133" s="747" t="str">
        <f t="shared" ref="BH133:BH139" si="127">IF(BG133=" ", " ", $Z133)</f>
        <v xml:space="preserve"> </v>
      </c>
      <c r="BI133" s="4" t="str">
        <f t="shared" ref="BI133:BI139" si="128">IF(($AN133=2028),($S133+$T133)," ")</f>
        <v xml:space="preserve"> </v>
      </c>
      <c r="BJ133" s="747" t="str">
        <f t="shared" ref="BJ133:BJ139" si="129">IF(BI133=" ", " ", $Z133)</f>
        <v xml:space="preserve"> </v>
      </c>
      <c r="BK133" s="4" t="str">
        <f t="shared" ref="BK133:BK139" si="130">IF(($AN133=2029),($S133+$T133)," ")</f>
        <v xml:space="preserve"> </v>
      </c>
      <c r="BL133" s="747" t="str">
        <f t="shared" ref="BL133:BL139" si="131">IF(BK133=" ", " ", $Z133)</f>
        <v xml:space="preserve"> </v>
      </c>
      <c r="BM133" s="4" t="str">
        <f t="shared" ref="BM133:BM139" si="132">IF(($AN133=2030),($S133+$T133)," ")</f>
        <v xml:space="preserve"> </v>
      </c>
      <c r="BN133" s="747" t="str">
        <f t="shared" ref="BN133:BN139" si="133">IF(BM133=" ", " ", $Z133)</f>
        <v xml:space="preserve"> </v>
      </c>
      <c r="BO133" s="4" t="str">
        <f t="shared" ref="BO133:BO139" si="134">IF(($AN133=2031),($S133+$T133)," ")</f>
        <v xml:space="preserve"> </v>
      </c>
      <c r="BP133" s="747" t="str">
        <f t="shared" ref="BP133:BP139" si="135">IF(BO133=" ", " ", $Z133)</f>
        <v xml:space="preserve"> </v>
      </c>
      <c r="BQ133" s="4">
        <f t="shared" ref="BQ133:BQ139" si="136">IF(($AN133=2032),($S133+$T133)," ")</f>
        <v>1.25</v>
      </c>
      <c r="BR133" s="747">
        <f t="shared" ref="BR133:BR139" si="137">IF(BQ133=" ", " ", $Z133)</f>
        <v>0</v>
      </c>
      <c r="BS133" s="133"/>
      <c r="BT133" s="133"/>
      <c r="BU133" s="389"/>
      <c r="BV133" s="389"/>
      <c r="BW133" s="389"/>
      <c r="BX133" s="725"/>
      <c r="BY133" s="725"/>
      <c r="BZ133" s="389"/>
      <c r="CA133" s="389"/>
      <c r="CB133" s="389"/>
      <c r="CC133" s="163">
        <f t="shared" ref="CC133:CC137" si="138">(F133+H133+I133+J133+R133+S133+T133)/3-F133</f>
        <v>0</v>
      </c>
      <c r="CD133" s="389"/>
      <c r="CE133" s="389"/>
      <c r="CF133" s="389"/>
      <c r="CG133" s="389"/>
      <c r="CH133" s="389"/>
      <c r="CI133" s="389"/>
      <c r="CJ133" s="389"/>
      <c r="CK133" s="389"/>
      <c r="CL133" s="389"/>
      <c r="CM133" s="389"/>
      <c r="CN133" s="389"/>
      <c r="CO133" s="389"/>
      <c r="CP133" s="389"/>
      <c r="CQ133" s="389"/>
      <c r="CR133" s="389"/>
      <c r="CS133" s="389"/>
      <c r="CT133" s="389"/>
      <c r="CU133" s="389"/>
      <c r="CV133" s="389"/>
      <c r="CW133" s="389"/>
      <c r="CX133" s="389"/>
      <c r="CY133" s="389"/>
      <c r="CZ133" s="389"/>
      <c r="DA133" s="389"/>
      <c r="DB133" s="389"/>
      <c r="DC133" s="389"/>
      <c r="DD133" s="389"/>
      <c r="DE133" s="389"/>
      <c r="DF133" s="389"/>
      <c r="DG133" s="389"/>
      <c r="DH133" s="389"/>
      <c r="DI133" s="389"/>
      <c r="DJ133" s="389"/>
      <c r="DK133" s="389"/>
      <c r="DL133" s="389"/>
      <c r="DM133" s="389"/>
      <c r="DN133" s="389"/>
      <c r="DO133" s="389"/>
      <c r="DP133" s="389"/>
      <c r="DQ133" s="389"/>
      <c r="DR133" s="389"/>
      <c r="DS133" s="389"/>
      <c r="DT133" s="389"/>
      <c r="DU133" s="389"/>
      <c r="DV133" s="389"/>
      <c r="DW133" s="389"/>
      <c r="DX133" s="389"/>
      <c r="DY133" s="389"/>
      <c r="DZ133" s="389"/>
      <c r="EA133" s="389"/>
      <c r="EB133" s="389"/>
      <c r="EC133" s="389"/>
      <c r="ED133" s="389"/>
      <c r="EE133" s="389"/>
      <c r="EF133" s="389"/>
      <c r="EG133" s="389"/>
      <c r="EH133" s="389"/>
      <c r="EI133" s="389"/>
      <c r="EJ133" s="389"/>
      <c r="EK133" s="389"/>
      <c r="EL133" s="389"/>
      <c r="EM133" s="389"/>
      <c r="EN133" s="389"/>
      <c r="EO133" s="389"/>
      <c r="EP133" s="389"/>
      <c r="EQ133" s="389"/>
      <c r="ER133" s="389"/>
      <c r="ES133" s="389"/>
      <c r="ET133" s="389"/>
      <c r="EU133" s="389"/>
      <c r="EV133" s="389"/>
      <c r="EW133" s="389"/>
      <c r="EX133" s="389"/>
      <c r="EY133" s="389"/>
      <c r="EZ133" s="389"/>
      <c r="FA133" s="389"/>
      <c r="FB133" s="389"/>
      <c r="FC133" s="389"/>
      <c r="FD133" s="389"/>
      <c r="FE133" s="389"/>
      <c r="FF133" s="389"/>
      <c r="FG133" s="389"/>
      <c r="FH133" s="389"/>
      <c r="FI133" s="389"/>
      <c r="FJ133" s="389"/>
      <c r="FK133" s="389"/>
      <c r="FL133" s="389"/>
      <c r="FM133" s="389"/>
      <c r="FN133" s="389"/>
      <c r="FO133" s="389"/>
      <c r="FP133" s="389"/>
      <c r="FQ133" s="389"/>
      <c r="FR133" s="389"/>
      <c r="FS133" s="389"/>
      <c r="FT133" s="389"/>
      <c r="FU133" s="389"/>
      <c r="FV133" s="389"/>
      <c r="FW133" s="389"/>
      <c r="FX133" s="389"/>
      <c r="FY133" s="666" t="s">
        <v>452</v>
      </c>
      <c r="FZ133" s="667">
        <v>120</v>
      </c>
      <c r="GA133" s="667">
        <v>30289471</v>
      </c>
      <c r="GB133" s="667">
        <v>55</v>
      </c>
      <c r="GC133" s="667" t="s">
        <v>798</v>
      </c>
      <c r="GD133" s="667">
        <v>18</v>
      </c>
      <c r="GE133" s="667">
        <v>1973</v>
      </c>
      <c r="GF133" s="667">
        <v>1</v>
      </c>
      <c r="GG133" s="667" t="s">
        <v>780</v>
      </c>
      <c r="GH133" s="667">
        <v>1</v>
      </c>
      <c r="GI133" s="667">
        <v>1</v>
      </c>
      <c r="GJ133" s="667" t="s">
        <v>780</v>
      </c>
      <c r="GK133" s="667">
        <v>1</v>
      </c>
      <c r="GL133" s="667" t="s">
        <v>781</v>
      </c>
      <c r="GM133" s="667" t="s">
        <v>782</v>
      </c>
      <c r="GN133" s="667">
        <v>66</v>
      </c>
      <c r="GO133" s="667" t="s">
        <v>783</v>
      </c>
      <c r="GP133" s="667">
        <v>0</v>
      </c>
      <c r="GQ133" s="667">
        <v>0</v>
      </c>
      <c r="GR133" s="667">
        <v>4</v>
      </c>
      <c r="GS133" s="667">
        <v>2</v>
      </c>
      <c r="GT133" s="667">
        <v>2</v>
      </c>
      <c r="GU133" s="667" t="s">
        <v>783</v>
      </c>
      <c r="GV133" s="667" t="s">
        <v>783</v>
      </c>
      <c r="GW133" s="667" t="s">
        <v>783</v>
      </c>
      <c r="GX133" s="667" t="s">
        <v>783</v>
      </c>
      <c r="GY133" s="667" t="s">
        <v>783</v>
      </c>
      <c r="GZ133" s="667">
        <v>1649</v>
      </c>
      <c r="HA133" s="667">
        <v>0.27</v>
      </c>
      <c r="HB133" s="667">
        <v>5</v>
      </c>
      <c r="HC133" s="667" t="s">
        <v>783</v>
      </c>
      <c r="HD133" s="667" t="s">
        <v>782</v>
      </c>
      <c r="HE133" s="667">
        <v>15</v>
      </c>
      <c r="HF133" s="667" t="s">
        <v>783</v>
      </c>
      <c r="HG133" s="667">
        <v>0</v>
      </c>
      <c r="HH133" s="667" t="s">
        <v>783</v>
      </c>
      <c r="HI133" s="667">
        <v>0</v>
      </c>
      <c r="HJ133" s="667">
        <v>1</v>
      </c>
      <c r="HK133" s="667">
        <v>45</v>
      </c>
      <c r="HL133" s="667" t="s">
        <v>784</v>
      </c>
      <c r="HM133" s="667" t="s">
        <v>785</v>
      </c>
      <c r="HN133" s="667" t="s">
        <v>783</v>
      </c>
      <c r="HO133" s="667" t="s">
        <v>783</v>
      </c>
      <c r="HP133" s="667" t="s">
        <v>783</v>
      </c>
      <c r="HQ133" s="667" t="s">
        <v>783</v>
      </c>
      <c r="HR133" s="667" t="s">
        <v>783</v>
      </c>
      <c r="HS133" s="667">
        <v>3978943</v>
      </c>
      <c r="HT133" s="667" t="s">
        <v>783</v>
      </c>
      <c r="HU133" s="667" t="s">
        <v>786</v>
      </c>
      <c r="HV133" s="667" t="s">
        <v>787</v>
      </c>
      <c r="HW133" s="667">
        <v>4</v>
      </c>
      <c r="HX133" s="667">
        <v>2014</v>
      </c>
      <c r="HY133" s="667">
        <v>63</v>
      </c>
      <c r="HZ133" s="667">
        <v>0</v>
      </c>
      <c r="IA133" s="667">
        <v>1426</v>
      </c>
      <c r="IB133" s="668">
        <v>41697.500081018516</v>
      </c>
      <c r="IC133" s="667" t="s">
        <v>788</v>
      </c>
      <c r="ID133" s="667">
        <v>3974465</v>
      </c>
      <c r="IE133" s="667">
        <v>2014</v>
      </c>
      <c r="IF133" s="667">
        <v>1712</v>
      </c>
      <c r="IG133" s="667" t="s">
        <v>783</v>
      </c>
      <c r="IH133" s="667" t="s">
        <v>783</v>
      </c>
      <c r="II133" s="667" t="s">
        <v>783</v>
      </c>
      <c r="IJ133" s="667" t="s">
        <v>783</v>
      </c>
      <c r="IK133" s="667" t="s">
        <v>783</v>
      </c>
      <c r="IL133" s="667" t="s">
        <v>783</v>
      </c>
      <c r="IM133" s="667" t="s">
        <v>783</v>
      </c>
      <c r="IN133" s="667" t="s">
        <v>783</v>
      </c>
      <c r="IO133" s="667" t="s">
        <v>783</v>
      </c>
      <c r="IP133" s="667">
        <v>1649</v>
      </c>
      <c r="IQ133" s="668">
        <v>37477.354571759257</v>
      </c>
      <c r="IR133" s="667">
        <v>2</v>
      </c>
      <c r="IS133" s="667" t="s">
        <v>793</v>
      </c>
      <c r="IT133" s="667">
        <v>2</v>
      </c>
      <c r="IU133" s="669">
        <v>41275</v>
      </c>
      <c r="IV133" s="667" t="s">
        <v>783</v>
      </c>
      <c r="IW133" s="667" t="s">
        <v>783</v>
      </c>
      <c r="IX133" s="667" t="s">
        <v>783</v>
      </c>
      <c r="IY133" s="667" t="s">
        <v>781</v>
      </c>
      <c r="IZ133" s="667">
        <v>45</v>
      </c>
      <c r="JA133" s="667" t="s">
        <v>789</v>
      </c>
      <c r="JB133" s="667" t="s">
        <v>783</v>
      </c>
      <c r="JC133" s="667" t="s">
        <v>783</v>
      </c>
      <c r="JD133" s="667" t="s">
        <v>783</v>
      </c>
      <c r="JE133" s="667">
        <v>329432</v>
      </c>
      <c r="JF133" s="667" t="s">
        <v>783</v>
      </c>
      <c r="JG133" s="667" t="s">
        <v>783</v>
      </c>
      <c r="JH133" s="667" t="s">
        <v>802</v>
      </c>
      <c r="JI133" s="667">
        <v>55</v>
      </c>
      <c r="JJ133" s="667" t="s">
        <v>783</v>
      </c>
      <c r="JK133" s="667" t="s">
        <v>783</v>
      </c>
      <c r="JL133" s="667" t="s">
        <v>783</v>
      </c>
      <c r="JM133" s="667" t="s">
        <v>790</v>
      </c>
      <c r="JN133" s="667">
        <v>4</v>
      </c>
      <c r="JO133" s="667">
        <v>3</v>
      </c>
      <c r="JP133" s="667" t="s">
        <v>783</v>
      </c>
      <c r="JQ133" s="667">
        <v>10711928</v>
      </c>
      <c r="JR133" s="667">
        <v>2011</v>
      </c>
      <c r="JS133" s="667">
        <v>3</v>
      </c>
      <c r="JT133" s="667" t="s">
        <v>783</v>
      </c>
      <c r="JU133" s="667" t="s">
        <v>783</v>
      </c>
      <c r="JV133" s="667" t="s">
        <v>872</v>
      </c>
      <c r="JW133" s="670">
        <v>1476.424902</v>
      </c>
      <c r="JY133" s="225"/>
    </row>
    <row r="134" spans="1:287" ht="16" thickBot="1">
      <c r="A134" s="905" t="s">
        <v>5</v>
      </c>
      <c r="B134" s="79">
        <f t="shared" si="102"/>
        <v>2</v>
      </c>
      <c r="C134" s="1469" t="s">
        <v>79</v>
      </c>
      <c r="D134" s="489" t="s">
        <v>250</v>
      </c>
      <c r="E134" s="1129"/>
      <c r="F134" s="888">
        <v>0.12</v>
      </c>
      <c r="G134" s="120">
        <f t="shared" si="90"/>
        <v>90.54000000000002</v>
      </c>
      <c r="H134" s="46"/>
      <c r="I134" s="2"/>
      <c r="J134" s="32">
        <v>0.12</v>
      </c>
      <c r="K134" s="18">
        <v>1987</v>
      </c>
      <c r="L134" s="5"/>
      <c r="M134" s="170">
        <v>4</v>
      </c>
      <c r="N134" s="71">
        <v>1</v>
      </c>
      <c r="O134" s="739">
        <v>1</v>
      </c>
      <c r="P134" s="1107">
        <f t="shared" si="101"/>
        <v>6</v>
      </c>
      <c r="Q134" s="1108">
        <f>O134*N134*M134</f>
        <v>4</v>
      </c>
      <c r="R134" s="46"/>
      <c r="S134" s="2">
        <v>0.12</v>
      </c>
      <c r="T134" s="546"/>
      <c r="U134" s="219">
        <f t="shared" si="97"/>
        <v>9000</v>
      </c>
      <c r="V134" s="219" t="s">
        <v>642</v>
      </c>
      <c r="W134" s="1042">
        <f t="shared" si="91"/>
        <v>9000</v>
      </c>
      <c r="X134" s="537">
        <f t="shared" si="92"/>
        <v>0</v>
      </c>
      <c r="Y134" s="538">
        <f t="shared" si="103"/>
        <v>500</v>
      </c>
      <c r="Z134" s="1090">
        <f t="shared" ref="Z134:Z139" si="139">IF((S134+T134)=0,0,(X134+W134+Y134))</f>
        <v>9500</v>
      </c>
      <c r="AA134" s="1475">
        <f t="shared" si="93"/>
        <v>5632244.9976444431</v>
      </c>
      <c r="AB134" s="1098"/>
      <c r="AC134" s="600"/>
      <c r="AD134" s="1056">
        <f t="shared" si="104"/>
        <v>0</v>
      </c>
      <c r="AE134" s="1063"/>
      <c r="AF134" s="747">
        <f t="shared" si="105"/>
        <v>0</v>
      </c>
      <c r="AG134" s="600"/>
      <c r="AH134" s="1056">
        <f t="shared" si="106"/>
        <v>0</v>
      </c>
      <c r="AI134" s="1070"/>
      <c r="AJ134" s="747">
        <f t="shared" si="107"/>
        <v>0</v>
      </c>
      <c r="AK134" s="1051"/>
      <c r="AL134" s="270">
        <v>0</v>
      </c>
      <c r="AM134" s="902">
        <v>2022</v>
      </c>
      <c r="AN134" s="902">
        <f>AM134+10</f>
        <v>2032</v>
      </c>
      <c r="AO134" s="18" t="str">
        <f t="shared" si="108"/>
        <v xml:space="preserve"> </v>
      </c>
      <c r="AP134" s="747" t="str">
        <f t="shared" si="109"/>
        <v xml:space="preserve"> </v>
      </c>
      <c r="AQ134" s="4" t="str">
        <f t="shared" si="110"/>
        <v xml:space="preserve"> </v>
      </c>
      <c r="AR134" s="747" t="str">
        <f t="shared" si="111"/>
        <v xml:space="preserve"> </v>
      </c>
      <c r="AS134" s="4" t="str">
        <f t="shared" si="112"/>
        <v xml:space="preserve"> </v>
      </c>
      <c r="AT134" s="747" t="str">
        <f t="shared" si="113"/>
        <v xml:space="preserve"> </v>
      </c>
      <c r="AU134" s="4" t="str">
        <f t="shared" si="114"/>
        <v xml:space="preserve"> </v>
      </c>
      <c r="AV134" s="747" t="str">
        <f t="shared" si="115"/>
        <v xml:space="preserve"> </v>
      </c>
      <c r="AW134" s="4" t="str">
        <f t="shared" si="116"/>
        <v xml:space="preserve"> </v>
      </c>
      <c r="AX134" s="747" t="str">
        <f t="shared" si="117"/>
        <v xml:space="preserve"> </v>
      </c>
      <c r="AY134" s="4" t="str">
        <f t="shared" si="118"/>
        <v xml:space="preserve"> </v>
      </c>
      <c r="AZ134" s="747" t="str">
        <f t="shared" si="119"/>
        <v xml:space="preserve"> </v>
      </c>
      <c r="BA134" s="4" t="str">
        <f t="shared" si="120"/>
        <v xml:space="preserve"> </v>
      </c>
      <c r="BB134" s="747" t="str">
        <f t="shared" si="121"/>
        <v xml:space="preserve"> </v>
      </c>
      <c r="BC134" s="4" t="str">
        <f t="shared" si="122"/>
        <v xml:space="preserve"> </v>
      </c>
      <c r="BD134" s="747" t="str">
        <f t="shared" si="123"/>
        <v xml:space="preserve"> </v>
      </c>
      <c r="BE134" s="4" t="str">
        <f t="shared" si="124"/>
        <v xml:space="preserve"> </v>
      </c>
      <c r="BF134" s="747" t="str">
        <f t="shared" si="125"/>
        <v xml:space="preserve"> </v>
      </c>
      <c r="BG134" s="4" t="str">
        <f t="shared" si="126"/>
        <v xml:space="preserve"> </v>
      </c>
      <c r="BH134" s="747" t="str">
        <f t="shared" si="127"/>
        <v xml:space="preserve"> </v>
      </c>
      <c r="BI134" s="4" t="str">
        <f t="shared" si="128"/>
        <v xml:space="preserve"> </v>
      </c>
      <c r="BJ134" s="747" t="str">
        <f t="shared" si="129"/>
        <v xml:space="preserve"> </v>
      </c>
      <c r="BK134" s="4" t="str">
        <f t="shared" si="130"/>
        <v xml:space="preserve"> </v>
      </c>
      <c r="BL134" s="747" t="str">
        <f t="shared" si="131"/>
        <v xml:space="preserve"> </v>
      </c>
      <c r="BM134" s="4" t="str">
        <f t="shared" si="132"/>
        <v xml:space="preserve"> </v>
      </c>
      <c r="BN134" s="747" t="str">
        <f t="shared" si="133"/>
        <v xml:space="preserve"> </v>
      </c>
      <c r="BO134" s="4" t="str">
        <f t="shared" si="134"/>
        <v xml:space="preserve"> </v>
      </c>
      <c r="BP134" s="747" t="str">
        <f t="shared" si="135"/>
        <v xml:space="preserve"> </v>
      </c>
      <c r="BQ134" s="4">
        <f t="shared" si="136"/>
        <v>0.12</v>
      </c>
      <c r="BR134" s="747">
        <f t="shared" si="137"/>
        <v>9500</v>
      </c>
      <c r="BS134" s="133"/>
      <c r="BT134" s="133"/>
      <c r="BU134" s="389"/>
      <c r="BV134" s="389"/>
      <c r="BW134" s="389"/>
      <c r="BX134" s="389"/>
      <c r="BY134" s="389"/>
      <c r="BZ134" s="596"/>
      <c r="CA134" s="389"/>
      <c r="CB134" s="389"/>
      <c r="CC134" s="163">
        <f t="shared" si="138"/>
        <v>0</v>
      </c>
      <c r="CD134" s="389"/>
      <c r="CE134" s="389"/>
      <c r="CF134" s="389"/>
      <c r="CG134" s="389"/>
      <c r="CH134" s="389"/>
      <c r="CI134" s="389"/>
      <c r="CJ134" s="389"/>
      <c r="CK134" s="389"/>
      <c r="CL134" s="389"/>
      <c r="CM134" s="389"/>
      <c r="CN134" s="389"/>
      <c r="CO134" s="389"/>
      <c r="CP134" s="389"/>
      <c r="CQ134" s="389"/>
      <c r="CR134" s="389"/>
      <c r="CS134" s="389"/>
      <c r="CT134" s="389"/>
      <c r="CU134" s="389"/>
      <c r="CV134" s="389"/>
      <c r="CW134" s="389"/>
      <c r="CX134" s="389"/>
      <c r="CY134" s="389"/>
      <c r="CZ134" s="389"/>
      <c r="DA134" s="389"/>
      <c r="DB134" s="389"/>
      <c r="DC134" s="389"/>
      <c r="DD134" s="389"/>
      <c r="DE134" s="389"/>
      <c r="DF134" s="389"/>
      <c r="DG134" s="389"/>
      <c r="DH134" s="389"/>
      <c r="DI134" s="389"/>
      <c r="DJ134" s="389"/>
      <c r="DK134" s="389"/>
      <c r="DL134" s="389"/>
      <c r="DM134" s="389"/>
      <c r="DN134" s="389"/>
      <c r="DO134" s="389"/>
      <c r="DP134" s="389"/>
      <c r="DQ134" s="389"/>
      <c r="DR134" s="389"/>
      <c r="DS134" s="389"/>
      <c r="DT134" s="389"/>
      <c r="DU134" s="389"/>
      <c r="DV134" s="389"/>
      <c r="DW134" s="389"/>
      <c r="DX134" s="389"/>
      <c r="DY134" s="389"/>
      <c r="DZ134" s="389"/>
      <c r="EA134" s="389"/>
      <c r="EB134" s="389"/>
      <c r="EC134" s="389"/>
      <c r="ED134" s="389"/>
      <c r="EE134" s="389"/>
      <c r="EF134" s="389"/>
      <c r="EG134" s="389"/>
      <c r="EH134" s="389"/>
      <c r="EI134" s="389"/>
      <c r="EJ134" s="389"/>
      <c r="EK134" s="389"/>
      <c r="EL134" s="389"/>
      <c r="EM134" s="389"/>
      <c r="EN134" s="389"/>
      <c r="EO134" s="389"/>
      <c r="EP134" s="389"/>
      <c r="EQ134" s="389"/>
      <c r="ER134" s="389"/>
      <c r="ES134" s="389"/>
      <c r="ET134" s="389"/>
      <c r="EU134" s="389"/>
      <c r="EV134" s="389"/>
      <c r="EW134" s="389"/>
      <c r="EX134" s="389"/>
      <c r="EY134" s="389"/>
      <c r="EZ134" s="389"/>
      <c r="FA134" s="389"/>
      <c r="FB134" s="389"/>
      <c r="FC134" s="389"/>
      <c r="FD134" s="389"/>
      <c r="FE134" s="389"/>
      <c r="FF134" s="389"/>
      <c r="FG134" s="389"/>
      <c r="FH134" s="389"/>
      <c r="FI134" s="389"/>
      <c r="FJ134" s="389"/>
      <c r="FK134" s="389"/>
      <c r="FL134" s="389"/>
      <c r="FM134" s="389"/>
      <c r="FN134" s="389"/>
      <c r="FO134" s="389"/>
      <c r="FP134" s="389"/>
      <c r="FQ134" s="389"/>
      <c r="FR134" s="389"/>
      <c r="FS134" s="389"/>
      <c r="FT134" s="389"/>
      <c r="FU134" s="389"/>
      <c r="FV134" s="389"/>
      <c r="FW134" s="389"/>
      <c r="FX134" s="389"/>
      <c r="FY134" s="625" t="s">
        <v>398</v>
      </c>
      <c r="FZ134" s="626">
        <v>6</v>
      </c>
      <c r="GA134" s="626">
        <v>10315230</v>
      </c>
      <c r="GB134" s="626" t="s">
        <v>783</v>
      </c>
      <c r="GC134" s="626"/>
      <c r="GD134" s="626" t="s">
        <v>783</v>
      </c>
      <c r="GE134" s="626" t="s">
        <v>783</v>
      </c>
      <c r="GF134" s="626" t="s">
        <v>783</v>
      </c>
      <c r="GG134" s="626"/>
      <c r="GH134" s="626" t="s">
        <v>783</v>
      </c>
      <c r="GI134" s="626" t="s">
        <v>783</v>
      </c>
      <c r="GJ134" s="626"/>
      <c r="GK134" s="626" t="s">
        <v>783</v>
      </c>
      <c r="GL134" s="626" t="s">
        <v>781</v>
      </c>
      <c r="GM134" s="626" t="s">
        <v>783</v>
      </c>
      <c r="GN134" s="626" t="s">
        <v>783</v>
      </c>
      <c r="GO134" s="626" t="s">
        <v>783</v>
      </c>
      <c r="GP134" s="626" t="s">
        <v>783</v>
      </c>
      <c r="GQ134" s="626" t="s">
        <v>783</v>
      </c>
      <c r="GR134" s="626" t="s">
        <v>783</v>
      </c>
      <c r="GS134" s="626" t="s">
        <v>783</v>
      </c>
      <c r="GT134" s="626" t="s">
        <v>783</v>
      </c>
      <c r="GU134" s="626" t="s">
        <v>783</v>
      </c>
      <c r="GV134" s="626" t="s">
        <v>783</v>
      </c>
      <c r="GW134" s="626" t="s">
        <v>783</v>
      </c>
      <c r="GX134" s="626" t="s">
        <v>783</v>
      </c>
      <c r="GY134" s="626" t="s">
        <v>783</v>
      </c>
      <c r="GZ134" s="626">
        <v>1649</v>
      </c>
      <c r="HA134" s="626">
        <v>0</v>
      </c>
      <c r="HB134" s="626">
        <v>9</v>
      </c>
      <c r="HC134" s="626" t="s">
        <v>783</v>
      </c>
      <c r="HD134" s="626" t="s">
        <v>783</v>
      </c>
      <c r="HE134" s="626" t="s">
        <v>783</v>
      </c>
      <c r="HF134" s="626" t="s">
        <v>783</v>
      </c>
      <c r="HG134" s="626" t="s">
        <v>783</v>
      </c>
      <c r="HH134" s="626" t="s">
        <v>783</v>
      </c>
      <c r="HI134" s="626" t="s">
        <v>783</v>
      </c>
      <c r="HJ134" s="626" t="s">
        <v>783</v>
      </c>
      <c r="HK134" s="626" t="s">
        <v>783</v>
      </c>
      <c r="HL134" s="626" t="s">
        <v>783</v>
      </c>
      <c r="HM134" s="626" t="s">
        <v>783</v>
      </c>
      <c r="HN134" s="626" t="s">
        <v>783</v>
      </c>
      <c r="HO134" s="626" t="s">
        <v>783</v>
      </c>
      <c r="HP134" s="626" t="s">
        <v>783</v>
      </c>
      <c r="HQ134" s="626" t="s">
        <v>783</v>
      </c>
      <c r="HR134" s="626" t="s">
        <v>783</v>
      </c>
      <c r="HS134" s="626">
        <v>3978970</v>
      </c>
      <c r="HT134" s="626" t="s">
        <v>783</v>
      </c>
      <c r="HU134" s="626" t="s">
        <v>786</v>
      </c>
      <c r="HV134" s="626" t="s">
        <v>787</v>
      </c>
      <c r="HW134" s="626">
        <v>4</v>
      </c>
      <c r="HX134" s="626">
        <v>2006</v>
      </c>
      <c r="HY134" s="626">
        <v>63</v>
      </c>
      <c r="HZ134" s="626">
        <v>0</v>
      </c>
      <c r="IA134" s="626">
        <v>13570</v>
      </c>
      <c r="IB134" s="627">
        <v>38560.614988425928</v>
      </c>
      <c r="IC134" s="626" t="s">
        <v>788</v>
      </c>
      <c r="ID134" s="626">
        <v>3974492</v>
      </c>
      <c r="IE134" s="626" t="s">
        <v>783</v>
      </c>
      <c r="IF134" s="626">
        <v>1712</v>
      </c>
      <c r="IG134" s="626" t="s">
        <v>783</v>
      </c>
      <c r="IH134" s="626" t="s">
        <v>783</v>
      </c>
      <c r="II134" s="626" t="s">
        <v>783</v>
      </c>
      <c r="IJ134" s="626" t="s">
        <v>783</v>
      </c>
      <c r="IK134" s="626" t="s">
        <v>783</v>
      </c>
      <c r="IL134" s="626" t="s">
        <v>783</v>
      </c>
      <c r="IM134" s="626" t="s">
        <v>783</v>
      </c>
      <c r="IN134" s="626" t="s">
        <v>783</v>
      </c>
      <c r="IO134" s="626" t="s">
        <v>783</v>
      </c>
      <c r="IP134" s="626">
        <v>2108</v>
      </c>
      <c r="IQ134" s="627">
        <v>37477.341331018521</v>
      </c>
      <c r="IR134" s="626" t="s">
        <v>783</v>
      </c>
      <c r="IS134" s="626" t="s">
        <v>783</v>
      </c>
      <c r="IT134" s="626" t="s">
        <v>783</v>
      </c>
      <c r="IU134" s="626" t="s">
        <v>783</v>
      </c>
      <c r="IV134" s="626" t="s">
        <v>783</v>
      </c>
      <c r="IW134" s="626" t="s">
        <v>783</v>
      </c>
      <c r="IX134" s="626" t="s">
        <v>783</v>
      </c>
      <c r="IY134" s="626" t="s">
        <v>781</v>
      </c>
      <c r="IZ134" s="626" t="s">
        <v>783</v>
      </c>
      <c r="JA134" s="626" t="s">
        <v>783</v>
      </c>
      <c r="JB134" s="626" t="s">
        <v>783</v>
      </c>
      <c r="JC134" s="626" t="s">
        <v>783</v>
      </c>
      <c r="JD134" s="626" t="s">
        <v>783</v>
      </c>
      <c r="JE134" s="626">
        <v>329422</v>
      </c>
      <c r="JF134" s="626" t="s">
        <v>783</v>
      </c>
      <c r="JG134" s="626" t="s">
        <v>783</v>
      </c>
      <c r="JH134" s="626" t="s">
        <v>783</v>
      </c>
      <c r="JI134" s="626" t="s">
        <v>783</v>
      </c>
      <c r="JJ134" s="626" t="s">
        <v>783</v>
      </c>
      <c r="JK134" s="626" t="s">
        <v>783</v>
      </c>
      <c r="JL134" s="626" t="s">
        <v>783</v>
      </c>
      <c r="JM134" s="626" t="s">
        <v>783</v>
      </c>
      <c r="JN134" s="626">
        <v>4</v>
      </c>
      <c r="JO134" s="626" t="s">
        <v>783</v>
      </c>
      <c r="JP134" s="626" t="s">
        <v>783</v>
      </c>
      <c r="JQ134" s="626" t="s">
        <v>783</v>
      </c>
      <c r="JR134" s="626" t="s">
        <v>783</v>
      </c>
      <c r="JS134" s="626" t="s">
        <v>783</v>
      </c>
      <c r="JT134" s="626" t="s">
        <v>783</v>
      </c>
      <c r="JU134" s="626" t="s">
        <v>783</v>
      </c>
      <c r="JV134" s="626" t="s">
        <v>850</v>
      </c>
      <c r="JW134" s="628">
        <v>13562.314313000001</v>
      </c>
      <c r="JX134">
        <f>JW134</f>
        <v>13562.314313000001</v>
      </c>
      <c r="JY134" s="225">
        <v>2.5686201350378788</v>
      </c>
    </row>
    <row r="135" spans="1:287" ht="16" thickBot="1">
      <c r="A135" s="1507" t="s">
        <v>5</v>
      </c>
      <c r="B135" s="79">
        <f t="shared" si="102"/>
        <v>2</v>
      </c>
      <c r="C135" s="1470" t="s">
        <v>45</v>
      </c>
      <c r="D135" s="489" t="s">
        <v>162</v>
      </c>
      <c r="E135" s="1129" t="s">
        <v>158</v>
      </c>
      <c r="F135" s="888">
        <v>3.26</v>
      </c>
      <c r="G135" s="120">
        <f t="shared" ref="G135" si="140">F135+G134</f>
        <v>93.800000000000026</v>
      </c>
      <c r="H135" s="46"/>
      <c r="I135" s="2"/>
      <c r="J135" s="32">
        <v>3.26</v>
      </c>
      <c r="K135" s="18" t="s">
        <v>48</v>
      </c>
      <c r="L135" s="5">
        <v>2015</v>
      </c>
      <c r="M135" s="170">
        <v>3</v>
      </c>
      <c r="N135" s="71">
        <v>3</v>
      </c>
      <c r="O135" s="739">
        <v>1</v>
      </c>
      <c r="P135" s="1107">
        <f t="shared" si="101"/>
        <v>7</v>
      </c>
      <c r="Q135" s="1108">
        <f>O135*N135*M135</f>
        <v>9</v>
      </c>
      <c r="R135" s="30"/>
      <c r="S135" s="2">
        <v>3.26</v>
      </c>
      <c r="T135" s="546"/>
      <c r="U135" s="1040">
        <f t="shared" si="97"/>
        <v>244499.99999999997</v>
      </c>
      <c r="V135" s="219" t="s">
        <v>642</v>
      </c>
      <c r="W135" s="1042">
        <f t="shared" ref="W135:W137" si="141">IF(V135="RC", (U135*1.1+15000*S135),U135)</f>
        <v>244499.99999999997</v>
      </c>
      <c r="X135" s="537">
        <f t="shared" si="92"/>
        <v>73680</v>
      </c>
      <c r="Y135" s="538">
        <f t="shared" si="103"/>
        <v>500</v>
      </c>
      <c r="Z135" s="1090">
        <v>0</v>
      </c>
      <c r="AA135" s="1475">
        <f t="shared" si="93"/>
        <v>5632244.9976444431</v>
      </c>
      <c r="AB135" s="1098"/>
      <c r="AC135" s="600"/>
      <c r="AD135" s="1056">
        <f t="shared" si="104"/>
        <v>0</v>
      </c>
      <c r="AE135" s="1063">
        <v>0.25</v>
      </c>
      <c r="AF135" s="747">
        <f t="shared" si="105"/>
        <v>58679.999999999993</v>
      </c>
      <c r="AG135" s="600">
        <v>250</v>
      </c>
      <c r="AH135" s="1056">
        <f t="shared" si="106"/>
        <v>15000</v>
      </c>
      <c r="AI135" s="1070"/>
      <c r="AJ135" s="747">
        <f t="shared" si="107"/>
        <v>0</v>
      </c>
      <c r="AK135" s="1051"/>
      <c r="AL135" s="270">
        <v>0</v>
      </c>
      <c r="AM135" s="902">
        <v>2022</v>
      </c>
      <c r="AN135" s="902">
        <f>AM135+15</f>
        <v>2037</v>
      </c>
      <c r="AO135" s="18" t="str">
        <f t="shared" si="108"/>
        <v xml:space="preserve"> </v>
      </c>
      <c r="AP135" s="747" t="str">
        <f t="shared" si="109"/>
        <v xml:space="preserve"> </v>
      </c>
      <c r="AQ135" s="4" t="str">
        <f t="shared" si="110"/>
        <v xml:space="preserve"> </v>
      </c>
      <c r="AR135" s="747" t="str">
        <f t="shared" si="111"/>
        <v xml:space="preserve"> </v>
      </c>
      <c r="AS135" s="4" t="str">
        <f t="shared" si="112"/>
        <v xml:space="preserve"> </v>
      </c>
      <c r="AT135" s="747" t="str">
        <f t="shared" si="113"/>
        <v xml:space="preserve"> </v>
      </c>
      <c r="AU135" s="4" t="str">
        <f t="shared" si="114"/>
        <v xml:space="preserve"> </v>
      </c>
      <c r="AV135" s="747" t="str">
        <f t="shared" si="115"/>
        <v xml:space="preserve"> </v>
      </c>
      <c r="AW135" s="4" t="str">
        <f t="shared" si="116"/>
        <v xml:space="preserve"> </v>
      </c>
      <c r="AX135" s="747" t="str">
        <f t="shared" si="117"/>
        <v xml:space="preserve"> </v>
      </c>
      <c r="AY135" s="4" t="str">
        <f t="shared" si="118"/>
        <v xml:space="preserve"> </v>
      </c>
      <c r="AZ135" s="747" t="str">
        <f t="shared" si="119"/>
        <v xml:space="preserve"> </v>
      </c>
      <c r="BA135" s="4" t="str">
        <f t="shared" si="120"/>
        <v xml:space="preserve"> </v>
      </c>
      <c r="BB135" s="747" t="str">
        <f t="shared" si="121"/>
        <v xml:space="preserve"> </v>
      </c>
      <c r="BC135" s="4" t="str">
        <f t="shared" si="122"/>
        <v xml:space="preserve"> </v>
      </c>
      <c r="BD135" s="747" t="str">
        <f t="shared" si="123"/>
        <v xml:space="preserve"> </v>
      </c>
      <c r="BE135" s="4" t="str">
        <f t="shared" si="124"/>
        <v xml:space="preserve"> </v>
      </c>
      <c r="BF135" s="747" t="str">
        <f t="shared" si="125"/>
        <v xml:space="preserve"> </v>
      </c>
      <c r="BG135" s="4" t="str">
        <f t="shared" si="126"/>
        <v xml:space="preserve"> </v>
      </c>
      <c r="BH135" s="747" t="str">
        <f t="shared" si="127"/>
        <v xml:space="preserve"> </v>
      </c>
      <c r="BI135" s="4" t="str">
        <f t="shared" si="128"/>
        <v xml:space="preserve"> </v>
      </c>
      <c r="BJ135" s="747" t="str">
        <f t="shared" si="129"/>
        <v xml:space="preserve"> </v>
      </c>
      <c r="BK135" s="4" t="str">
        <f t="shared" si="130"/>
        <v xml:space="preserve"> </v>
      </c>
      <c r="BL135" s="747" t="str">
        <f t="shared" si="131"/>
        <v xml:space="preserve"> </v>
      </c>
      <c r="BM135" s="4" t="str">
        <f t="shared" si="132"/>
        <v xml:space="preserve"> </v>
      </c>
      <c r="BN135" s="747" t="str">
        <f t="shared" si="133"/>
        <v xml:space="preserve"> </v>
      </c>
      <c r="BO135" s="4" t="str">
        <f t="shared" si="134"/>
        <v xml:space="preserve"> </v>
      </c>
      <c r="BP135" s="747" t="str">
        <f t="shared" si="135"/>
        <v xml:space="preserve"> </v>
      </c>
      <c r="BQ135" s="4" t="str">
        <f t="shared" si="136"/>
        <v xml:space="preserve"> </v>
      </c>
      <c r="BR135" s="747" t="str">
        <f t="shared" si="137"/>
        <v xml:space="preserve"> </v>
      </c>
      <c r="BS135" s="133" t="s">
        <v>265</v>
      </c>
      <c r="BT135" s="133"/>
      <c r="BU135" s="389"/>
      <c r="BV135" s="389"/>
      <c r="BW135" s="389"/>
      <c r="BX135" s="389"/>
      <c r="BY135" s="389"/>
      <c r="BZ135" s="389"/>
      <c r="CA135" s="389"/>
      <c r="CB135" s="389"/>
      <c r="CC135" s="163">
        <f t="shared" si="138"/>
        <v>0</v>
      </c>
      <c r="CD135" s="389"/>
      <c r="CE135" s="389"/>
      <c r="CF135" s="389"/>
      <c r="CG135" s="389"/>
      <c r="CH135" s="389"/>
      <c r="CI135" s="389"/>
      <c r="CJ135" s="389"/>
      <c r="CK135" s="389"/>
      <c r="CL135" s="389"/>
      <c r="CM135" s="389"/>
      <c r="CN135" s="389"/>
      <c r="CO135" s="389"/>
      <c r="CP135" s="389"/>
      <c r="CQ135" s="389"/>
      <c r="CR135" s="389"/>
      <c r="CS135" s="389"/>
      <c r="CT135" s="389"/>
      <c r="CU135" s="389"/>
      <c r="CV135" s="389"/>
      <c r="CW135" s="389"/>
      <c r="CX135" s="389"/>
      <c r="CY135" s="389"/>
      <c r="CZ135" s="389"/>
      <c r="DA135" s="389"/>
      <c r="DB135" s="389"/>
      <c r="DC135" s="389"/>
      <c r="DD135" s="389"/>
      <c r="DE135" s="389"/>
      <c r="DF135" s="389"/>
      <c r="DG135" s="389"/>
      <c r="DH135" s="389"/>
      <c r="DI135" s="389"/>
      <c r="DJ135" s="389"/>
      <c r="DK135" s="389"/>
      <c r="DL135" s="389"/>
      <c r="DM135" s="389"/>
      <c r="DN135" s="389"/>
      <c r="DO135" s="389"/>
      <c r="DP135" s="389"/>
      <c r="DQ135" s="389"/>
      <c r="DR135" s="389"/>
      <c r="DS135" s="389"/>
      <c r="DT135" s="389"/>
      <c r="DU135" s="389"/>
      <c r="DV135" s="389"/>
      <c r="DW135" s="389"/>
      <c r="DX135" s="389"/>
      <c r="DY135" s="389"/>
      <c r="DZ135" s="389"/>
      <c r="EA135" s="389"/>
      <c r="EB135" s="389"/>
      <c r="EC135" s="389"/>
      <c r="ED135" s="389"/>
      <c r="EE135" s="389"/>
      <c r="EF135" s="389"/>
      <c r="EG135" s="389"/>
      <c r="EH135" s="389"/>
      <c r="EI135" s="389"/>
      <c r="EJ135" s="389"/>
      <c r="EK135" s="389"/>
      <c r="EL135" s="389"/>
      <c r="EM135" s="389"/>
      <c r="EN135" s="389"/>
      <c r="EO135" s="389"/>
      <c r="EP135" s="389"/>
      <c r="EQ135" s="389"/>
      <c r="ER135" s="389"/>
      <c r="ES135" s="389"/>
      <c r="ET135" s="389"/>
      <c r="EU135" s="389"/>
      <c r="EV135" s="389"/>
      <c r="EW135" s="389"/>
      <c r="EX135" s="389"/>
      <c r="EY135" s="389"/>
      <c r="EZ135" s="389"/>
      <c r="FA135" s="389"/>
      <c r="FB135" s="389"/>
      <c r="FC135" s="389"/>
      <c r="FD135" s="389"/>
      <c r="FE135" s="389"/>
      <c r="FF135" s="389"/>
      <c r="FG135" s="389"/>
      <c r="FH135" s="389"/>
      <c r="FI135" s="389"/>
      <c r="FJ135" s="389"/>
      <c r="FK135" s="389"/>
      <c r="FL135" s="389"/>
      <c r="FM135" s="389"/>
      <c r="FN135" s="389"/>
      <c r="FO135" s="389"/>
      <c r="FP135" s="389"/>
      <c r="FQ135" s="389"/>
      <c r="FR135" s="389"/>
      <c r="FS135" s="389"/>
      <c r="FT135" s="389"/>
      <c r="FU135" s="389"/>
      <c r="FV135" s="389"/>
      <c r="FW135" s="389"/>
      <c r="FX135" s="389"/>
      <c r="FY135" s="666" t="s">
        <v>376</v>
      </c>
      <c r="FZ135" s="667">
        <v>124</v>
      </c>
      <c r="GA135" s="667">
        <v>30289317</v>
      </c>
      <c r="GB135" s="667">
        <v>55</v>
      </c>
      <c r="GC135" s="667" t="s">
        <v>798</v>
      </c>
      <c r="GD135" s="667">
        <v>20</v>
      </c>
      <c r="GE135" s="667">
        <v>1970</v>
      </c>
      <c r="GF135" s="667">
        <v>1</v>
      </c>
      <c r="GG135" s="667" t="s">
        <v>780</v>
      </c>
      <c r="GH135" s="667">
        <v>1</v>
      </c>
      <c r="GI135" s="667">
        <v>1</v>
      </c>
      <c r="GJ135" s="667" t="s">
        <v>780</v>
      </c>
      <c r="GK135" s="667">
        <v>1</v>
      </c>
      <c r="GL135" s="667" t="s">
        <v>781</v>
      </c>
      <c r="GM135" s="667" t="s">
        <v>782</v>
      </c>
      <c r="GN135" s="667">
        <v>66</v>
      </c>
      <c r="GO135" s="667" t="s">
        <v>783</v>
      </c>
      <c r="GP135" s="667">
        <v>0</v>
      </c>
      <c r="GQ135" s="667">
        <v>0</v>
      </c>
      <c r="GR135" s="667">
        <v>4</v>
      </c>
      <c r="GS135" s="667">
        <v>2</v>
      </c>
      <c r="GT135" s="667">
        <v>1</v>
      </c>
      <c r="GU135" s="667" t="s">
        <v>783</v>
      </c>
      <c r="GV135" s="667" t="s">
        <v>783</v>
      </c>
      <c r="GW135" s="667" t="s">
        <v>783</v>
      </c>
      <c r="GX135" s="667" t="s">
        <v>783</v>
      </c>
      <c r="GY135" s="667" t="s">
        <v>783</v>
      </c>
      <c r="GZ135" s="667">
        <v>1649</v>
      </c>
      <c r="HA135" s="667">
        <v>0.4</v>
      </c>
      <c r="HB135" s="667">
        <v>5</v>
      </c>
      <c r="HC135" s="667" t="s">
        <v>783</v>
      </c>
      <c r="HD135" s="667" t="s">
        <v>782</v>
      </c>
      <c r="HE135" s="667">
        <v>35</v>
      </c>
      <c r="HF135" s="667" t="s">
        <v>783</v>
      </c>
      <c r="HG135" s="667">
        <v>0</v>
      </c>
      <c r="HH135" s="667" t="s">
        <v>783</v>
      </c>
      <c r="HI135" s="667">
        <v>0</v>
      </c>
      <c r="HJ135" s="667">
        <v>1</v>
      </c>
      <c r="HK135" s="667">
        <v>45</v>
      </c>
      <c r="HL135" s="667" t="s">
        <v>784</v>
      </c>
      <c r="HM135" s="667" t="s">
        <v>785</v>
      </c>
      <c r="HN135" s="667" t="s">
        <v>783</v>
      </c>
      <c r="HO135" s="667" t="s">
        <v>783</v>
      </c>
      <c r="HP135" s="667" t="s">
        <v>783</v>
      </c>
      <c r="HQ135" s="667" t="s">
        <v>783</v>
      </c>
      <c r="HR135" s="667" t="s">
        <v>783</v>
      </c>
      <c r="HS135" s="667">
        <v>3980110</v>
      </c>
      <c r="HT135" s="667" t="s">
        <v>783</v>
      </c>
      <c r="HU135" s="667" t="s">
        <v>786</v>
      </c>
      <c r="HV135" s="667" t="s">
        <v>787</v>
      </c>
      <c r="HW135" s="667">
        <v>4</v>
      </c>
      <c r="HX135" s="667">
        <v>2014</v>
      </c>
      <c r="HY135" s="667">
        <v>63</v>
      </c>
      <c r="HZ135" s="667">
        <v>0</v>
      </c>
      <c r="IA135" s="667">
        <v>2112</v>
      </c>
      <c r="IB135" s="668">
        <v>41697.500081018516</v>
      </c>
      <c r="IC135" s="667" t="s">
        <v>788</v>
      </c>
      <c r="ID135" s="667">
        <v>3975632</v>
      </c>
      <c r="IE135" s="667">
        <v>2014</v>
      </c>
      <c r="IF135" s="667">
        <v>1712</v>
      </c>
      <c r="IG135" s="667" t="s">
        <v>783</v>
      </c>
      <c r="IH135" s="667" t="s">
        <v>783</v>
      </c>
      <c r="II135" s="667" t="s">
        <v>783</v>
      </c>
      <c r="IJ135" s="667" t="s">
        <v>783</v>
      </c>
      <c r="IK135" s="667" t="s">
        <v>783</v>
      </c>
      <c r="IL135" s="667" t="s">
        <v>783</v>
      </c>
      <c r="IM135" s="667" t="s">
        <v>783</v>
      </c>
      <c r="IN135" s="667" t="s">
        <v>783</v>
      </c>
      <c r="IO135" s="667" t="s">
        <v>783</v>
      </c>
      <c r="IP135" s="667">
        <v>1649</v>
      </c>
      <c r="IQ135" s="668">
        <v>37477.354571759257</v>
      </c>
      <c r="IR135" s="667">
        <v>2</v>
      </c>
      <c r="IS135" s="667" t="s">
        <v>793</v>
      </c>
      <c r="IT135" s="667">
        <v>1</v>
      </c>
      <c r="IU135" s="669">
        <v>41275</v>
      </c>
      <c r="IV135" s="667" t="s">
        <v>783</v>
      </c>
      <c r="IW135" s="667" t="s">
        <v>783</v>
      </c>
      <c r="IX135" s="667" t="s">
        <v>783</v>
      </c>
      <c r="IY135" s="667" t="s">
        <v>781</v>
      </c>
      <c r="IZ135" s="667">
        <v>45</v>
      </c>
      <c r="JA135" s="667" t="s">
        <v>789</v>
      </c>
      <c r="JB135" s="667" t="s">
        <v>783</v>
      </c>
      <c r="JC135" s="667" t="s">
        <v>783</v>
      </c>
      <c r="JD135" s="667" t="s">
        <v>783</v>
      </c>
      <c r="JE135" s="667">
        <v>329395</v>
      </c>
      <c r="JF135" s="667" t="s">
        <v>783</v>
      </c>
      <c r="JG135" s="667" t="s">
        <v>783</v>
      </c>
      <c r="JH135" s="667" t="s">
        <v>795</v>
      </c>
      <c r="JI135" s="667">
        <v>55</v>
      </c>
      <c r="JJ135" s="667" t="s">
        <v>783</v>
      </c>
      <c r="JK135" s="667" t="s">
        <v>783</v>
      </c>
      <c r="JL135" s="667" t="s">
        <v>783</v>
      </c>
      <c r="JM135" s="667" t="s">
        <v>790</v>
      </c>
      <c r="JN135" s="667">
        <v>4</v>
      </c>
      <c r="JO135" s="667">
        <v>3</v>
      </c>
      <c r="JP135" s="667" t="s">
        <v>783</v>
      </c>
      <c r="JQ135" s="667">
        <v>10711928</v>
      </c>
      <c r="JR135" s="667">
        <v>2011</v>
      </c>
      <c r="JS135" s="667">
        <v>3</v>
      </c>
      <c r="JT135" s="667" t="s">
        <v>783</v>
      </c>
      <c r="JU135" s="667" t="s">
        <v>783</v>
      </c>
      <c r="JV135" s="667" t="s">
        <v>825</v>
      </c>
      <c r="JW135" s="670">
        <v>2073.917809</v>
      </c>
      <c r="JX135">
        <f>JW135</f>
        <v>2073.917809</v>
      </c>
      <c r="JY135" s="225">
        <v>0.39278746382575758</v>
      </c>
    </row>
    <row r="136" spans="1:287" ht="16" hidden="1" thickBot="1">
      <c r="A136" s="905" t="s">
        <v>5</v>
      </c>
      <c r="B136" s="79">
        <f t="shared" si="102"/>
        <v>2</v>
      </c>
      <c r="C136" s="871" t="s">
        <v>63</v>
      </c>
      <c r="D136" s="489"/>
      <c r="E136" s="1129">
        <v>0.26</v>
      </c>
      <c r="F136" s="888">
        <v>0</v>
      </c>
      <c r="G136" s="120">
        <f>F136+G135</f>
        <v>93.800000000000026</v>
      </c>
      <c r="H136" s="46"/>
      <c r="I136" s="2"/>
      <c r="J136" s="29"/>
      <c r="K136" s="18"/>
      <c r="L136" s="5"/>
      <c r="M136" s="741"/>
      <c r="N136" s="65"/>
      <c r="O136" s="69"/>
      <c r="P136" s="1107">
        <f t="shared" si="101"/>
        <v>0</v>
      </c>
      <c r="Q136" s="1108">
        <v>0.5</v>
      </c>
      <c r="R136" s="46"/>
      <c r="S136" s="2"/>
      <c r="T136" s="25"/>
      <c r="U136" s="219">
        <f t="shared" si="97"/>
        <v>0</v>
      </c>
      <c r="V136" s="219" t="s">
        <v>642</v>
      </c>
      <c r="W136" s="1042">
        <f t="shared" si="141"/>
        <v>0</v>
      </c>
      <c r="X136" s="537">
        <f t="shared" ref="X136:X137" si="142">AD136+AF136+AH136+AJ136+AL136</f>
        <v>0</v>
      </c>
      <c r="Y136" s="538">
        <f t="shared" si="103"/>
        <v>0</v>
      </c>
      <c r="Z136" s="1090">
        <f t="shared" si="139"/>
        <v>0</v>
      </c>
      <c r="AA136" s="1475"/>
      <c r="AB136" s="1098"/>
      <c r="AC136" s="600"/>
      <c r="AD136" s="1056"/>
      <c r="AE136" s="1063"/>
      <c r="AF136" s="747"/>
      <c r="AG136" s="600"/>
      <c r="AH136" s="1056">
        <f t="shared" si="106"/>
        <v>0</v>
      </c>
      <c r="AI136" s="1070"/>
      <c r="AJ136" s="747">
        <f t="shared" si="107"/>
        <v>0</v>
      </c>
      <c r="AK136" s="1051"/>
      <c r="AL136" s="270">
        <v>0</v>
      </c>
      <c r="AM136" s="902"/>
      <c r="AN136" s="902"/>
      <c r="AO136" s="18" t="str">
        <f t="shared" si="108"/>
        <v xml:space="preserve"> </v>
      </c>
      <c r="AP136" s="747" t="str">
        <f t="shared" si="109"/>
        <v xml:space="preserve"> </v>
      </c>
      <c r="AQ136" s="4" t="str">
        <f t="shared" si="110"/>
        <v xml:space="preserve"> </v>
      </c>
      <c r="AR136" s="747" t="str">
        <f t="shared" si="111"/>
        <v xml:space="preserve"> </v>
      </c>
      <c r="AS136" s="4" t="str">
        <f t="shared" si="112"/>
        <v xml:space="preserve"> </v>
      </c>
      <c r="AT136" s="747" t="str">
        <f t="shared" si="113"/>
        <v xml:space="preserve"> </v>
      </c>
      <c r="AU136" s="4" t="str">
        <f t="shared" si="114"/>
        <v xml:space="preserve"> </v>
      </c>
      <c r="AV136" s="747" t="str">
        <f t="shared" si="115"/>
        <v xml:space="preserve"> </v>
      </c>
      <c r="AW136" s="4" t="str">
        <f t="shared" si="116"/>
        <v xml:space="preserve"> </v>
      </c>
      <c r="AX136" s="747" t="str">
        <f t="shared" si="117"/>
        <v xml:space="preserve"> </v>
      </c>
      <c r="AY136" s="4" t="str">
        <f t="shared" si="118"/>
        <v xml:space="preserve"> </v>
      </c>
      <c r="AZ136" s="747" t="str">
        <f t="shared" si="119"/>
        <v xml:space="preserve"> </v>
      </c>
      <c r="BA136" s="4" t="str">
        <f t="shared" si="120"/>
        <v xml:space="preserve"> </v>
      </c>
      <c r="BB136" s="747" t="str">
        <f t="shared" si="121"/>
        <v xml:space="preserve"> </v>
      </c>
      <c r="BC136" s="4" t="str">
        <f t="shared" si="122"/>
        <v xml:space="preserve"> </v>
      </c>
      <c r="BD136" s="747" t="str">
        <f t="shared" si="123"/>
        <v xml:space="preserve"> </v>
      </c>
      <c r="BE136" s="4" t="str">
        <f t="shared" si="124"/>
        <v xml:space="preserve"> </v>
      </c>
      <c r="BF136" s="747" t="str">
        <f t="shared" si="125"/>
        <v xml:space="preserve"> </v>
      </c>
      <c r="BG136" s="4" t="str">
        <f t="shared" si="126"/>
        <v xml:space="preserve"> </v>
      </c>
      <c r="BH136" s="747" t="str">
        <f t="shared" si="127"/>
        <v xml:space="preserve"> </v>
      </c>
      <c r="BI136" s="4" t="str">
        <f t="shared" si="128"/>
        <v xml:space="preserve"> </v>
      </c>
      <c r="BJ136" s="747" t="str">
        <f t="shared" si="129"/>
        <v xml:space="preserve"> </v>
      </c>
      <c r="BK136" s="4" t="str">
        <f t="shared" si="130"/>
        <v xml:space="preserve"> </v>
      </c>
      <c r="BL136" s="747" t="str">
        <f t="shared" si="131"/>
        <v xml:space="preserve"> </v>
      </c>
      <c r="BM136" s="4" t="str">
        <f t="shared" si="132"/>
        <v xml:space="preserve"> </v>
      </c>
      <c r="BN136" s="747" t="str">
        <f t="shared" si="133"/>
        <v xml:space="preserve"> </v>
      </c>
      <c r="BO136" s="4" t="str">
        <f t="shared" si="134"/>
        <v xml:space="preserve"> </v>
      </c>
      <c r="BP136" s="747" t="str">
        <f t="shared" si="135"/>
        <v xml:space="preserve"> </v>
      </c>
      <c r="BQ136" s="4" t="str">
        <f t="shared" si="136"/>
        <v xml:space="preserve"> </v>
      </c>
      <c r="BR136" s="747" t="str">
        <f t="shared" si="137"/>
        <v xml:space="preserve"> </v>
      </c>
      <c r="BS136" s="133"/>
      <c r="BT136" s="133"/>
      <c r="BU136" s="389"/>
      <c r="BV136" s="389"/>
      <c r="BW136" s="389"/>
      <c r="BX136" s="389"/>
      <c r="BY136" s="389"/>
      <c r="BZ136" s="389"/>
      <c r="CA136" s="389"/>
      <c r="CB136" s="389"/>
      <c r="CC136" s="163">
        <f t="shared" si="138"/>
        <v>0</v>
      </c>
      <c r="CD136" s="389"/>
      <c r="CE136" s="389"/>
      <c r="CF136" s="389"/>
      <c r="CG136" s="389"/>
      <c r="CH136" s="389"/>
      <c r="CI136" s="389"/>
      <c r="CJ136" s="389"/>
      <c r="CK136" s="389"/>
      <c r="CL136" s="389"/>
      <c r="CM136" s="389"/>
      <c r="CN136" s="389"/>
      <c r="CO136" s="389"/>
      <c r="CP136" s="389"/>
      <c r="CQ136" s="389"/>
      <c r="CR136" s="389"/>
      <c r="CS136" s="389"/>
      <c r="CT136" s="389"/>
      <c r="CU136" s="389"/>
      <c r="CV136" s="389"/>
      <c r="CW136" s="389"/>
      <c r="CX136" s="389"/>
      <c r="CY136" s="389"/>
      <c r="CZ136" s="389"/>
      <c r="DA136" s="389"/>
      <c r="DB136" s="389"/>
      <c r="DC136" s="389"/>
      <c r="DD136" s="389"/>
      <c r="DE136" s="389"/>
      <c r="DF136" s="389"/>
      <c r="DG136" s="389"/>
      <c r="DH136" s="389"/>
      <c r="DI136" s="389"/>
      <c r="DJ136" s="389"/>
      <c r="DK136" s="389"/>
      <c r="DL136" s="389"/>
      <c r="DM136" s="389"/>
      <c r="DN136" s="389"/>
      <c r="DO136" s="389"/>
      <c r="DP136" s="389"/>
      <c r="DQ136" s="389"/>
      <c r="DR136" s="389"/>
      <c r="DS136" s="389"/>
      <c r="DT136" s="389"/>
      <c r="DU136" s="389"/>
      <c r="DV136" s="389"/>
      <c r="DW136" s="389"/>
      <c r="DX136" s="389"/>
      <c r="DY136" s="389"/>
      <c r="DZ136" s="389"/>
      <c r="EA136" s="389"/>
      <c r="EB136" s="389"/>
      <c r="EC136" s="389"/>
      <c r="ED136" s="389"/>
      <c r="EE136" s="389"/>
      <c r="EF136" s="389"/>
      <c r="EG136" s="389"/>
      <c r="EH136" s="389"/>
      <c r="EI136" s="389"/>
      <c r="EJ136" s="389"/>
      <c r="EK136" s="389"/>
      <c r="EL136" s="389"/>
      <c r="EM136" s="389"/>
      <c r="EN136" s="389"/>
      <c r="EO136" s="389"/>
      <c r="EP136" s="389"/>
      <c r="EQ136" s="389"/>
      <c r="ER136" s="389"/>
      <c r="ES136" s="389"/>
      <c r="ET136" s="389"/>
      <c r="EU136" s="389"/>
      <c r="EV136" s="389"/>
      <c r="EW136" s="389"/>
      <c r="EX136" s="389"/>
      <c r="EY136" s="389"/>
      <c r="EZ136" s="389"/>
      <c r="FA136" s="389"/>
      <c r="FB136" s="389"/>
      <c r="FC136" s="389"/>
      <c r="FD136" s="389"/>
      <c r="FE136" s="389"/>
      <c r="FF136" s="389"/>
      <c r="FG136" s="389"/>
      <c r="FH136" s="389"/>
      <c r="FI136" s="389"/>
      <c r="FJ136" s="389"/>
      <c r="FK136" s="389"/>
      <c r="FL136" s="389"/>
      <c r="FM136" s="389"/>
      <c r="FN136" s="389"/>
      <c r="FO136" s="389"/>
      <c r="FP136" s="389"/>
      <c r="FQ136" s="389"/>
      <c r="FR136" s="389"/>
      <c r="FS136" s="389"/>
      <c r="FT136" s="389"/>
      <c r="FU136" s="389"/>
      <c r="FV136" s="389"/>
      <c r="FW136" s="389"/>
      <c r="FX136" s="389"/>
      <c r="FY136" s="625" t="s">
        <v>379</v>
      </c>
      <c r="FZ136" s="626">
        <v>288</v>
      </c>
      <c r="GA136" s="626">
        <v>30289318</v>
      </c>
      <c r="GB136" s="626">
        <v>55</v>
      </c>
      <c r="GC136" s="626" t="s">
        <v>798</v>
      </c>
      <c r="GD136" s="626">
        <v>18</v>
      </c>
      <c r="GE136" s="626">
        <v>2009</v>
      </c>
      <c r="GF136" s="626">
        <v>1</v>
      </c>
      <c r="GG136" s="626" t="s">
        <v>780</v>
      </c>
      <c r="GH136" s="626">
        <v>2</v>
      </c>
      <c r="GI136" s="626">
        <v>1</v>
      </c>
      <c r="GJ136" s="626" t="s">
        <v>780</v>
      </c>
      <c r="GK136" s="626">
        <v>2</v>
      </c>
      <c r="GL136" s="626" t="s">
        <v>781</v>
      </c>
      <c r="GM136" s="626" t="s">
        <v>782</v>
      </c>
      <c r="GN136" s="626">
        <v>50</v>
      </c>
      <c r="GO136" s="626" t="s">
        <v>783</v>
      </c>
      <c r="GP136" s="626">
        <v>0</v>
      </c>
      <c r="GQ136" s="626">
        <v>0</v>
      </c>
      <c r="GR136" s="626">
        <v>4</v>
      </c>
      <c r="GS136" s="626">
        <v>2</v>
      </c>
      <c r="GT136" s="626">
        <v>9</v>
      </c>
      <c r="GU136" s="626" t="s">
        <v>783</v>
      </c>
      <c r="GV136" s="626" t="s">
        <v>783</v>
      </c>
      <c r="GW136" s="626" t="s">
        <v>783</v>
      </c>
      <c r="GX136" s="626" t="s">
        <v>783</v>
      </c>
      <c r="GY136" s="626" t="s">
        <v>783</v>
      </c>
      <c r="GZ136" s="626">
        <v>1649</v>
      </c>
      <c r="HA136" s="626">
        <v>0.4</v>
      </c>
      <c r="HB136" s="626">
        <v>5</v>
      </c>
      <c r="HC136" s="626" t="s">
        <v>783</v>
      </c>
      <c r="HD136" s="626" t="s">
        <v>782</v>
      </c>
      <c r="HE136" s="626">
        <v>15</v>
      </c>
      <c r="HF136" s="626" t="s">
        <v>783</v>
      </c>
      <c r="HG136" s="626">
        <v>0</v>
      </c>
      <c r="HH136" s="626" t="s">
        <v>783</v>
      </c>
      <c r="HI136" s="626">
        <v>0</v>
      </c>
      <c r="HJ136" s="626">
        <v>1</v>
      </c>
      <c r="HK136" s="626">
        <v>45</v>
      </c>
      <c r="HL136" s="626" t="s">
        <v>784</v>
      </c>
      <c r="HM136" s="626" t="s">
        <v>785</v>
      </c>
      <c r="HN136" s="626" t="s">
        <v>783</v>
      </c>
      <c r="HO136" s="626" t="s">
        <v>783</v>
      </c>
      <c r="HP136" s="626" t="s">
        <v>783</v>
      </c>
      <c r="HQ136" s="626" t="s">
        <v>783</v>
      </c>
      <c r="HR136" s="626" t="s">
        <v>783</v>
      </c>
      <c r="HS136" s="626">
        <v>5074781</v>
      </c>
      <c r="HT136" s="626" t="s">
        <v>783</v>
      </c>
      <c r="HU136" s="626" t="s">
        <v>786</v>
      </c>
      <c r="HV136" s="626" t="s">
        <v>787</v>
      </c>
      <c r="HW136" s="626">
        <v>4</v>
      </c>
      <c r="HX136" s="626">
        <v>2014</v>
      </c>
      <c r="HY136" s="626">
        <v>63</v>
      </c>
      <c r="HZ136" s="626">
        <v>2587</v>
      </c>
      <c r="IA136" s="626">
        <v>4699</v>
      </c>
      <c r="IB136" s="627">
        <v>41697.500081018516</v>
      </c>
      <c r="IC136" s="626" t="s">
        <v>788</v>
      </c>
      <c r="ID136" s="626">
        <v>5074780</v>
      </c>
      <c r="IE136" s="626">
        <v>2014</v>
      </c>
      <c r="IF136" s="626">
        <v>1712</v>
      </c>
      <c r="IG136" s="626" t="s">
        <v>783</v>
      </c>
      <c r="IH136" s="626" t="s">
        <v>783</v>
      </c>
      <c r="II136" s="626" t="s">
        <v>783</v>
      </c>
      <c r="IJ136" s="626" t="s">
        <v>783</v>
      </c>
      <c r="IK136" s="626" t="s">
        <v>783</v>
      </c>
      <c r="IL136" s="626" t="s">
        <v>783</v>
      </c>
      <c r="IM136" s="626" t="s">
        <v>783</v>
      </c>
      <c r="IN136" s="626" t="s">
        <v>783</v>
      </c>
      <c r="IO136" s="626" t="s">
        <v>783</v>
      </c>
      <c r="IP136" s="626">
        <v>1649</v>
      </c>
      <c r="IQ136" s="627">
        <v>38587.423726851855</v>
      </c>
      <c r="IR136" s="626">
        <v>2</v>
      </c>
      <c r="IS136" s="626" t="s">
        <v>793</v>
      </c>
      <c r="IT136" s="626">
        <v>9</v>
      </c>
      <c r="IU136" s="665">
        <v>41275</v>
      </c>
      <c r="IV136" s="626" t="s">
        <v>783</v>
      </c>
      <c r="IW136" s="626" t="s">
        <v>783</v>
      </c>
      <c r="IX136" s="626" t="s">
        <v>783</v>
      </c>
      <c r="IY136" s="626" t="s">
        <v>781</v>
      </c>
      <c r="IZ136" s="626">
        <v>45</v>
      </c>
      <c r="JA136" s="626" t="s">
        <v>789</v>
      </c>
      <c r="JB136" s="626" t="s">
        <v>783</v>
      </c>
      <c r="JC136" s="626" t="s">
        <v>783</v>
      </c>
      <c r="JD136" s="626" t="s">
        <v>783</v>
      </c>
      <c r="JE136" s="626">
        <v>329400</v>
      </c>
      <c r="JF136" s="626" t="s">
        <v>783</v>
      </c>
      <c r="JG136" s="626" t="s">
        <v>783</v>
      </c>
      <c r="JH136" s="626" t="s">
        <v>815</v>
      </c>
      <c r="JI136" s="626">
        <v>55</v>
      </c>
      <c r="JJ136" s="626" t="s">
        <v>783</v>
      </c>
      <c r="JK136" s="626" t="s">
        <v>783</v>
      </c>
      <c r="JL136" s="626" t="s">
        <v>783</v>
      </c>
      <c r="JM136" s="626" t="s">
        <v>790</v>
      </c>
      <c r="JN136" s="626">
        <v>4</v>
      </c>
      <c r="JO136" s="626">
        <v>3</v>
      </c>
      <c r="JP136" s="626" t="s">
        <v>783</v>
      </c>
      <c r="JQ136" s="626" t="s">
        <v>783</v>
      </c>
      <c r="JR136" s="626" t="s">
        <v>783</v>
      </c>
      <c r="JS136" s="626" t="s">
        <v>783</v>
      </c>
      <c r="JT136" s="626" t="s">
        <v>783</v>
      </c>
      <c r="JU136" s="626" t="s">
        <v>783</v>
      </c>
      <c r="JV136" s="626" t="s">
        <v>826</v>
      </c>
      <c r="JW136" s="628">
        <v>2134.4923869999998</v>
      </c>
      <c r="JX136">
        <f>JW136</f>
        <v>2134.4923869999998</v>
      </c>
      <c r="JY136" s="225">
        <v>1.39278746382576</v>
      </c>
      <c r="JZ136" s="1501">
        <f>JW136/5280</f>
        <v>0.40425992178030301</v>
      </c>
    </row>
    <row r="137" spans="1:287" ht="16" hidden="1" thickBot="1">
      <c r="A137" s="907" t="s">
        <v>5</v>
      </c>
      <c r="B137" s="872">
        <f t="shared" si="102"/>
        <v>2</v>
      </c>
      <c r="C137" s="873" t="s">
        <v>67</v>
      </c>
      <c r="D137" s="489"/>
      <c r="E137" s="1129">
        <v>1.17</v>
      </c>
      <c r="F137" s="889">
        <v>0</v>
      </c>
      <c r="G137" s="120">
        <f>F137+G136</f>
        <v>93.800000000000026</v>
      </c>
      <c r="H137" s="48"/>
      <c r="I137" s="7"/>
      <c r="J137" s="31"/>
      <c r="K137" s="18"/>
      <c r="L137" s="5"/>
      <c r="M137" s="741"/>
      <c r="N137" s="65"/>
      <c r="O137" s="69"/>
      <c r="P137" s="1110">
        <f t="shared" si="101"/>
        <v>0</v>
      </c>
      <c r="Q137" s="1111">
        <v>0.5</v>
      </c>
      <c r="R137" s="48"/>
      <c r="S137" s="7"/>
      <c r="T137" s="26"/>
      <c r="U137" s="418">
        <f t="shared" si="97"/>
        <v>0</v>
      </c>
      <c r="V137" s="418" t="s">
        <v>642</v>
      </c>
      <c r="W137" s="1044">
        <f t="shared" si="141"/>
        <v>0</v>
      </c>
      <c r="X137" s="528">
        <f t="shared" si="142"/>
        <v>0</v>
      </c>
      <c r="Y137" s="529">
        <f t="shared" si="103"/>
        <v>0</v>
      </c>
      <c r="Z137" s="1095">
        <f t="shared" si="139"/>
        <v>0</v>
      </c>
      <c r="AA137" s="1475"/>
      <c r="AB137" s="1098"/>
      <c r="AC137" s="600"/>
      <c r="AD137" s="1056"/>
      <c r="AE137" s="1063"/>
      <c r="AF137" s="747"/>
      <c r="AG137" s="600"/>
      <c r="AH137" s="1056">
        <f t="shared" si="106"/>
        <v>0</v>
      </c>
      <c r="AI137" s="1070"/>
      <c r="AJ137" s="747">
        <f t="shared" si="107"/>
        <v>0</v>
      </c>
      <c r="AK137" s="1051"/>
      <c r="AL137" s="270">
        <v>0</v>
      </c>
      <c r="AM137" s="903"/>
      <c r="AN137" s="903"/>
      <c r="AO137" s="18" t="str">
        <f t="shared" si="108"/>
        <v xml:space="preserve"> </v>
      </c>
      <c r="AP137" s="747" t="str">
        <f t="shared" si="109"/>
        <v xml:space="preserve"> </v>
      </c>
      <c r="AQ137" s="4" t="str">
        <f t="shared" si="110"/>
        <v xml:space="preserve"> </v>
      </c>
      <c r="AR137" s="747" t="str">
        <f t="shared" si="111"/>
        <v xml:space="preserve"> </v>
      </c>
      <c r="AS137" s="4" t="str">
        <f t="shared" si="112"/>
        <v xml:space="preserve"> </v>
      </c>
      <c r="AT137" s="747" t="str">
        <f t="shared" si="113"/>
        <v xml:space="preserve"> </v>
      </c>
      <c r="AU137" s="4" t="str">
        <f t="shared" si="114"/>
        <v xml:space="preserve"> </v>
      </c>
      <c r="AV137" s="747" t="str">
        <f t="shared" si="115"/>
        <v xml:space="preserve"> </v>
      </c>
      <c r="AW137" s="4" t="str">
        <f t="shared" si="116"/>
        <v xml:space="preserve"> </v>
      </c>
      <c r="AX137" s="747" t="str">
        <f t="shared" si="117"/>
        <v xml:space="preserve"> </v>
      </c>
      <c r="AY137" s="4" t="str">
        <f t="shared" si="118"/>
        <v xml:space="preserve"> </v>
      </c>
      <c r="AZ137" s="747" t="str">
        <f t="shared" si="119"/>
        <v xml:space="preserve"> </v>
      </c>
      <c r="BA137" s="4" t="str">
        <f t="shared" si="120"/>
        <v xml:space="preserve"> </v>
      </c>
      <c r="BB137" s="747" t="str">
        <f t="shared" si="121"/>
        <v xml:space="preserve"> </v>
      </c>
      <c r="BC137" s="4" t="str">
        <f t="shared" si="122"/>
        <v xml:space="preserve"> </v>
      </c>
      <c r="BD137" s="747" t="str">
        <f t="shared" si="123"/>
        <v xml:space="preserve"> </v>
      </c>
      <c r="BE137" s="4" t="str">
        <f t="shared" si="124"/>
        <v xml:space="preserve"> </v>
      </c>
      <c r="BF137" s="747" t="str">
        <f t="shared" si="125"/>
        <v xml:space="preserve"> </v>
      </c>
      <c r="BG137" s="4" t="str">
        <f t="shared" si="126"/>
        <v xml:space="preserve"> </v>
      </c>
      <c r="BH137" s="747" t="str">
        <f t="shared" si="127"/>
        <v xml:space="preserve"> </v>
      </c>
      <c r="BI137" s="4" t="str">
        <f t="shared" si="128"/>
        <v xml:space="preserve"> </v>
      </c>
      <c r="BJ137" s="747" t="str">
        <f t="shared" si="129"/>
        <v xml:space="preserve"> </v>
      </c>
      <c r="BK137" s="4" t="str">
        <f t="shared" si="130"/>
        <v xml:space="preserve"> </v>
      </c>
      <c r="BL137" s="747" t="str">
        <f t="shared" si="131"/>
        <v xml:space="preserve"> </v>
      </c>
      <c r="BM137" s="4" t="str">
        <f t="shared" si="132"/>
        <v xml:space="preserve"> </v>
      </c>
      <c r="BN137" s="747" t="str">
        <f t="shared" si="133"/>
        <v xml:space="preserve"> </v>
      </c>
      <c r="BO137" s="4" t="str">
        <f t="shared" si="134"/>
        <v xml:space="preserve"> </v>
      </c>
      <c r="BP137" s="747" t="str">
        <f t="shared" si="135"/>
        <v xml:space="preserve"> </v>
      </c>
      <c r="BQ137" s="4" t="str">
        <f t="shared" si="136"/>
        <v xml:space="preserve"> </v>
      </c>
      <c r="BR137" s="747" t="str">
        <f t="shared" si="137"/>
        <v xml:space="preserve"> </v>
      </c>
      <c r="BS137" s="133"/>
      <c r="BT137" s="133"/>
      <c r="BU137" s="389"/>
      <c r="BV137" s="389"/>
      <c r="BW137" s="389"/>
      <c r="BX137" s="389"/>
      <c r="BY137" s="389"/>
      <c r="BZ137" s="389"/>
      <c r="CA137" s="389"/>
      <c r="CB137" s="389"/>
      <c r="CC137" s="163">
        <f t="shared" si="138"/>
        <v>0</v>
      </c>
      <c r="CD137" s="389"/>
      <c r="CE137" s="389"/>
      <c r="CF137" s="389"/>
      <c r="CG137" s="389"/>
      <c r="CH137" s="389"/>
      <c r="CI137" s="389"/>
      <c r="CJ137" s="389"/>
      <c r="CK137" s="389"/>
      <c r="CL137" s="389"/>
      <c r="CM137" s="389"/>
      <c r="CN137" s="389"/>
      <c r="CO137" s="389"/>
      <c r="CP137" s="389"/>
      <c r="CQ137" s="389"/>
      <c r="CR137" s="389"/>
      <c r="CS137" s="389"/>
      <c r="CT137" s="389"/>
      <c r="CU137" s="389"/>
      <c r="CV137" s="389"/>
      <c r="CW137" s="389"/>
      <c r="CX137" s="389"/>
      <c r="CY137" s="389"/>
      <c r="CZ137" s="389"/>
      <c r="DA137" s="389"/>
      <c r="DB137" s="389"/>
      <c r="DC137" s="389"/>
      <c r="DD137" s="389"/>
      <c r="DE137" s="389"/>
      <c r="DF137" s="389"/>
      <c r="DG137" s="389"/>
      <c r="DH137" s="389"/>
      <c r="DI137" s="389"/>
      <c r="DJ137" s="389"/>
      <c r="DK137" s="389"/>
      <c r="DL137" s="389"/>
      <c r="DM137" s="389"/>
      <c r="DN137" s="389"/>
      <c r="DO137" s="389"/>
      <c r="DP137" s="389"/>
      <c r="DQ137" s="389"/>
      <c r="DR137" s="389"/>
      <c r="DS137" s="389"/>
      <c r="DT137" s="389"/>
      <c r="DU137" s="389"/>
      <c r="DV137" s="389"/>
      <c r="DW137" s="389"/>
      <c r="DX137" s="389"/>
      <c r="DY137" s="389"/>
      <c r="DZ137" s="389"/>
      <c r="EA137" s="389"/>
      <c r="EB137" s="389"/>
      <c r="EC137" s="389"/>
      <c r="ED137" s="389"/>
      <c r="EE137" s="389"/>
      <c r="EF137" s="389"/>
      <c r="EG137" s="389"/>
      <c r="EH137" s="389"/>
      <c r="EI137" s="389"/>
      <c r="EJ137" s="389"/>
      <c r="EK137" s="389"/>
      <c r="EL137" s="389"/>
      <c r="EM137" s="389"/>
      <c r="EN137" s="389"/>
      <c r="EO137" s="389"/>
      <c r="EP137" s="389"/>
      <c r="EQ137" s="389"/>
      <c r="ER137" s="389"/>
      <c r="ES137" s="389"/>
      <c r="ET137" s="389"/>
      <c r="EU137" s="389"/>
      <c r="EV137" s="389"/>
      <c r="EW137" s="389"/>
      <c r="EX137" s="389"/>
      <c r="EY137" s="389"/>
      <c r="EZ137" s="389"/>
      <c r="FA137" s="389"/>
      <c r="FB137" s="389"/>
      <c r="FC137" s="389"/>
      <c r="FD137" s="389"/>
      <c r="FE137" s="389"/>
      <c r="FF137" s="389"/>
      <c r="FG137" s="389"/>
      <c r="FH137" s="389"/>
      <c r="FI137" s="389"/>
      <c r="FJ137" s="389"/>
      <c r="FK137" s="389"/>
      <c r="FL137" s="389"/>
      <c r="FM137" s="389"/>
      <c r="FN137" s="389"/>
      <c r="FO137" s="389"/>
      <c r="FP137" s="389"/>
      <c r="FQ137" s="389"/>
      <c r="FR137" s="389"/>
      <c r="FS137" s="389"/>
      <c r="FT137" s="389"/>
      <c r="FU137" s="389"/>
      <c r="FV137" s="389"/>
      <c r="FW137" s="389"/>
      <c r="FX137" s="389"/>
      <c r="FY137" s="666" t="s">
        <v>380</v>
      </c>
      <c r="FZ137" s="667">
        <v>70</v>
      </c>
      <c r="GA137" s="667">
        <v>30289322</v>
      </c>
      <c r="GB137" s="667">
        <v>55</v>
      </c>
      <c r="GC137" s="667" t="s">
        <v>798</v>
      </c>
      <c r="GD137" s="667">
        <v>18</v>
      </c>
      <c r="GE137" s="667">
        <v>2009</v>
      </c>
      <c r="GF137" s="667">
        <v>0</v>
      </c>
      <c r="GG137" s="667" t="s">
        <v>792</v>
      </c>
      <c r="GH137" s="667">
        <v>0</v>
      </c>
      <c r="GI137" s="667">
        <v>0</v>
      </c>
      <c r="GJ137" s="667" t="s">
        <v>792</v>
      </c>
      <c r="GK137" s="667">
        <v>0</v>
      </c>
      <c r="GL137" s="667" t="s">
        <v>781</v>
      </c>
      <c r="GM137" s="667" t="s">
        <v>782</v>
      </c>
      <c r="GN137" s="667">
        <v>66</v>
      </c>
      <c r="GO137" s="667" t="s">
        <v>783</v>
      </c>
      <c r="GP137" s="667">
        <v>0</v>
      </c>
      <c r="GQ137" s="667">
        <v>0</v>
      </c>
      <c r="GR137" s="667">
        <v>4</v>
      </c>
      <c r="GS137" s="667">
        <v>2</v>
      </c>
      <c r="GT137" s="667">
        <v>9</v>
      </c>
      <c r="GU137" s="667" t="s">
        <v>783</v>
      </c>
      <c r="GV137" s="667" t="s">
        <v>783</v>
      </c>
      <c r="GW137" s="667" t="s">
        <v>783</v>
      </c>
      <c r="GX137" s="667" t="s">
        <v>783</v>
      </c>
      <c r="GY137" s="667" t="s">
        <v>783</v>
      </c>
      <c r="GZ137" s="667">
        <v>1649</v>
      </c>
      <c r="HA137" s="667">
        <v>0.39</v>
      </c>
      <c r="HB137" s="667">
        <v>5</v>
      </c>
      <c r="HC137" s="667" t="s">
        <v>783</v>
      </c>
      <c r="HD137" s="667" t="s">
        <v>782</v>
      </c>
      <c r="HE137" s="667">
        <v>15</v>
      </c>
      <c r="HF137" s="667" t="s">
        <v>783</v>
      </c>
      <c r="HG137" s="667">
        <v>0</v>
      </c>
      <c r="HH137" s="667" t="s">
        <v>783</v>
      </c>
      <c r="HI137" s="667">
        <v>0</v>
      </c>
      <c r="HJ137" s="667">
        <v>1</v>
      </c>
      <c r="HK137" s="667">
        <v>45</v>
      </c>
      <c r="HL137" s="667" t="s">
        <v>784</v>
      </c>
      <c r="HM137" s="667" t="s">
        <v>785</v>
      </c>
      <c r="HN137" s="667" t="s">
        <v>783</v>
      </c>
      <c r="HO137" s="667" t="s">
        <v>783</v>
      </c>
      <c r="HP137" s="667" t="s">
        <v>783</v>
      </c>
      <c r="HQ137" s="667" t="s">
        <v>783</v>
      </c>
      <c r="HR137" s="667" t="s">
        <v>783</v>
      </c>
      <c r="HS137" s="667">
        <v>3979228</v>
      </c>
      <c r="HT137" s="667" t="s">
        <v>783</v>
      </c>
      <c r="HU137" s="667" t="s">
        <v>786</v>
      </c>
      <c r="HV137" s="667" t="s">
        <v>787</v>
      </c>
      <c r="HW137" s="667">
        <v>4</v>
      </c>
      <c r="HX137" s="667">
        <v>2014</v>
      </c>
      <c r="HY137" s="667">
        <v>63</v>
      </c>
      <c r="HZ137" s="667">
        <v>0</v>
      </c>
      <c r="IA137" s="667">
        <v>2059</v>
      </c>
      <c r="IB137" s="668">
        <v>41697.500081018516</v>
      </c>
      <c r="IC137" s="667" t="s">
        <v>788</v>
      </c>
      <c r="ID137" s="667">
        <v>3974750</v>
      </c>
      <c r="IE137" s="667">
        <v>2014</v>
      </c>
      <c r="IF137" s="667">
        <v>1712</v>
      </c>
      <c r="IG137" s="667" t="s">
        <v>783</v>
      </c>
      <c r="IH137" s="667" t="s">
        <v>783</v>
      </c>
      <c r="II137" s="667" t="s">
        <v>783</v>
      </c>
      <c r="IJ137" s="667" t="s">
        <v>783</v>
      </c>
      <c r="IK137" s="667" t="s">
        <v>783</v>
      </c>
      <c r="IL137" s="667" t="s">
        <v>783</v>
      </c>
      <c r="IM137" s="667" t="s">
        <v>783</v>
      </c>
      <c r="IN137" s="667" t="s">
        <v>783</v>
      </c>
      <c r="IO137" s="667" t="s">
        <v>783</v>
      </c>
      <c r="IP137" s="667">
        <v>1649</v>
      </c>
      <c r="IQ137" s="668">
        <v>37477.354571759257</v>
      </c>
      <c r="IR137" s="667">
        <v>2</v>
      </c>
      <c r="IS137" s="667" t="s">
        <v>793</v>
      </c>
      <c r="IT137" s="667">
        <v>9</v>
      </c>
      <c r="IU137" s="669">
        <v>41275</v>
      </c>
      <c r="IV137" s="667" t="s">
        <v>783</v>
      </c>
      <c r="IW137" s="667" t="s">
        <v>783</v>
      </c>
      <c r="IX137" s="667" t="s">
        <v>783</v>
      </c>
      <c r="IY137" s="667" t="s">
        <v>781</v>
      </c>
      <c r="IZ137" s="667">
        <v>45</v>
      </c>
      <c r="JA137" s="667" t="s">
        <v>789</v>
      </c>
      <c r="JB137" s="667" t="s">
        <v>783</v>
      </c>
      <c r="JC137" s="667" t="s">
        <v>783</v>
      </c>
      <c r="JD137" s="667" t="s">
        <v>783</v>
      </c>
      <c r="JE137" s="667">
        <v>329401</v>
      </c>
      <c r="JF137" s="667" t="s">
        <v>783</v>
      </c>
      <c r="JG137" s="667" t="s">
        <v>783</v>
      </c>
      <c r="JH137" s="667" t="s">
        <v>815</v>
      </c>
      <c r="JI137" s="667">
        <v>55</v>
      </c>
      <c r="JJ137" s="667" t="s">
        <v>783</v>
      </c>
      <c r="JK137" s="667" t="s">
        <v>783</v>
      </c>
      <c r="JL137" s="667" t="s">
        <v>783</v>
      </c>
      <c r="JM137" s="667" t="s">
        <v>790</v>
      </c>
      <c r="JN137" s="667">
        <v>4</v>
      </c>
      <c r="JO137" s="667">
        <v>3</v>
      </c>
      <c r="JP137" s="667" t="s">
        <v>783</v>
      </c>
      <c r="JQ137" s="667" t="s">
        <v>783</v>
      </c>
      <c r="JR137" s="667" t="s">
        <v>783</v>
      </c>
      <c r="JS137" s="667" t="s">
        <v>783</v>
      </c>
      <c r="JT137" s="667" t="s">
        <v>783</v>
      </c>
      <c r="JU137" s="667" t="s">
        <v>783</v>
      </c>
      <c r="JV137" s="667" t="s">
        <v>827</v>
      </c>
      <c r="JW137" s="670">
        <v>1403.200924</v>
      </c>
      <c r="JX137">
        <f>SUM(JW136:JW137)</f>
        <v>3537.693311</v>
      </c>
      <c r="JY137" s="225">
        <v>1.1651966587121212</v>
      </c>
    </row>
    <row r="138" spans="1:287" ht="16" hidden="1" thickBot="1">
      <c r="A138" s="426" t="s">
        <v>5</v>
      </c>
      <c r="B138" s="143">
        <f t="shared" si="102"/>
        <v>2</v>
      </c>
      <c r="C138" s="597" t="s">
        <v>94</v>
      </c>
      <c r="D138" s="102"/>
      <c r="E138" s="103"/>
      <c r="F138" s="42"/>
      <c r="G138" s="507">
        <f t="shared" ref="G138:G139" si="143">F138+G137</f>
        <v>93.800000000000026</v>
      </c>
      <c r="H138" s="45"/>
      <c r="I138" s="14"/>
      <c r="J138" s="28"/>
      <c r="K138" s="18"/>
      <c r="L138" s="5"/>
      <c r="M138" s="67"/>
      <c r="N138" s="67"/>
      <c r="O138" s="78"/>
      <c r="P138" s="1112">
        <f t="shared" si="101"/>
        <v>0</v>
      </c>
      <c r="Q138" s="1113"/>
      <c r="R138" s="885"/>
      <c r="S138" s="885"/>
      <c r="T138" s="886"/>
      <c r="U138" s="1035"/>
      <c r="V138" s="1036"/>
      <c r="W138" s="1037"/>
      <c r="X138" s="1038"/>
      <c r="Y138" s="526">
        <f t="shared" ref="Y138:Y139" si="144">IF(V138="RC",(IF(((W138+X138)*0.08)&gt;3000,(W138+X138),3000)),0)</f>
        <v>0</v>
      </c>
      <c r="Z138" s="1096">
        <f t="shared" si="139"/>
        <v>0</v>
      </c>
      <c r="AA138" s="1475"/>
      <c r="AB138" s="1098"/>
      <c r="AC138" s="1057"/>
      <c r="AD138" s="1058"/>
      <c r="AE138" s="1063"/>
      <c r="AF138" s="1064"/>
      <c r="AG138" s="1057"/>
      <c r="AH138" s="1058"/>
      <c r="AI138" s="1071"/>
      <c r="AJ138" s="1064"/>
      <c r="AK138" s="1052"/>
      <c r="AL138" s="577"/>
      <c r="AM138" s="786"/>
      <c r="AN138" s="786"/>
      <c r="AO138" s="4" t="str">
        <f t="shared" si="108"/>
        <v xml:space="preserve"> </v>
      </c>
      <c r="AP138" s="747" t="str">
        <f t="shared" si="109"/>
        <v xml:space="preserve"> </v>
      </c>
      <c r="AQ138" s="4" t="str">
        <f t="shared" si="110"/>
        <v xml:space="preserve"> </v>
      </c>
      <c r="AR138" s="747" t="str">
        <f t="shared" si="111"/>
        <v xml:space="preserve"> </v>
      </c>
      <c r="AS138" s="4" t="str">
        <f t="shared" si="112"/>
        <v xml:space="preserve"> </v>
      </c>
      <c r="AT138" s="747" t="str">
        <f t="shared" si="113"/>
        <v xml:space="preserve"> </v>
      </c>
      <c r="AU138" s="4" t="str">
        <f t="shared" si="114"/>
        <v xml:space="preserve"> </v>
      </c>
      <c r="AV138" s="747" t="str">
        <f t="shared" si="115"/>
        <v xml:space="preserve"> </v>
      </c>
      <c r="AW138" s="4" t="str">
        <f t="shared" si="116"/>
        <v xml:space="preserve"> </v>
      </c>
      <c r="AX138" s="747" t="str">
        <f t="shared" si="117"/>
        <v xml:space="preserve"> </v>
      </c>
      <c r="AY138" s="4" t="str">
        <f t="shared" si="118"/>
        <v xml:space="preserve"> </v>
      </c>
      <c r="AZ138" s="747" t="str">
        <f t="shared" si="119"/>
        <v xml:space="preserve"> </v>
      </c>
      <c r="BA138" s="4" t="str">
        <f t="shared" si="120"/>
        <v xml:space="preserve"> </v>
      </c>
      <c r="BB138" s="747" t="str">
        <f t="shared" si="121"/>
        <v xml:space="preserve"> </v>
      </c>
      <c r="BC138" s="4" t="str">
        <f t="shared" si="122"/>
        <v xml:space="preserve"> </v>
      </c>
      <c r="BD138" s="747" t="str">
        <f t="shared" si="123"/>
        <v xml:space="preserve"> </v>
      </c>
      <c r="BE138" s="4" t="str">
        <f t="shared" si="124"/>
        <v xml:space="preserve"> </v>
      </c>
      <c r="BF138" s="747" t="str">
        <f t="shared" si="125"/>
        <v xml:space="preserve"> </v>
      </c>
      <c r="BG138" s="4" t="str">
        <f t="shared" si="126"/>
        <v xml:space="preserve"> </v>
      </c>
      <c r="BH138" s="747" t="str">
        <f t="shared" si="127"/>
        <v xml:space="preserve"> </v>
      </c>
      <c r="BI138" s="4" t="str">
        <f t="shared" si="128"/>
        <v xml:space="preserve"> </v>
      </c>
      <c r="BJ138" s="747" t="str">
        <f t="shared" si="129"/>
        <v xml:space="preserve"> </v>
      </c>
      <c r="BK138" s="4" t="str">
        <f t="shared" si="130"/>
        <v xml:space="preserve"> </v>
      </c>
      <c r="BL138" s="747" t="str">
        <f t="shared" si="131"/>
        <v xml:space="preserve"> </v>
      </c>
      <c r="BM138" s="4" t="str">
        <f t="shared" si="132"/>
        <v xml:space="preserve"> </v>
      </c>
      <c r="BN138" s="747" t="str">
        <f t="shared" si="133"/>
        <v xml:space="preserve"> </v>
      </c>
      <c r="BO138" s="4" t="str">
        <f t="shared" si="134"/>
        <v xml:space="preserve"> </v>
      </c>
      <c r="BP138" s="747" t="str">
        <f t="shared" si="135"/>
        <v xml:space="preserve"> </v>
      </c>
      <c r="BQ138" s="4" t="str">
        <f t="shared" si="136"/>
        <v xml:space="preserve"> </v>
      </c>
      <c r="BR138" s="747" t="str">
        <f t="shared" si="137"/>
        <v xml:space="preserve"> </v>
      </c>
      <c r="BS138" s="580"/>
      <c r="BT138" s="580"/>
      <c r="BU138" s="725"/>
      <c r="BV138" s="725"/>
      <c r="BW138" s="725"/>
      <c r="BX138" s="725"/>
      <c r="BY138" s="725"/>
      <c r="BZ138" s="725"/>
      <c r="CA138" s="389"/>
      <c r="CB138" s="389"/>
      <c r="CC138" s="389"/>
      <c r="CD138" s="389"/>
      <c r="CE138" s="389"/>
      <c r="CF138" s="389"/>
      <c r="CG138" s="389"/>
      <c r="CH138" s="389"/>
      <c r="CI138" s="389"/>
      <c r="CJ138" s="389"/>
      <c r="CK138" s="389"/>
      <c r="CL138" s="389"/>
      <c r="CM138" s="389"/>
      <c r="CN138" s="389"/>
      <c r="CO138" s="389"/>
      <c r="CP138" s="389"/>
      <c r="CQ138" s="389"/>
      <c r="CR138" s="389"/>
      <c r="CS138" s="389"/>
      <c r="CT138" s="389"/>
      <c r="CU138" s="389"/>
      <c r="CV138" s="389"/>
      <c r="CW138" s="389"/>
      <c r="CX138" s="389"/>
      <c r="CY138" s="389"/>
      <c r="CZ138" s="389"/>
      <c r="DA138" s="389"/>
      <c r="DB138" s="389"/>
      <c r="DC138" s="389"/>
      <c r="DD138" s="389"/>
      <c r="DE138" s="389"/>
      <c r="DF138" s="389"/>
      <c r="DG138" s="389"/>
      <c r="DH138" s="389"/>
      <c r="DI138" s="389"/>
      <c r="DJ138" s="389"/>
      <c r="DK138" s="389"/>
      <c r="DL138" s="389"/>
      <c r="DM138" s="389"/>
      <c r="DN138" s="389"/>
      <c r="DO138" s="389"/>
      <c r="DP138" s="389"/>
      <c r="DQ138" s="389"/>
      <c r="DR138" s="389"/>
      <c r="DS138" s="389"/>
      <c r="DT138" s="389"/>
      <c r="DU138" s="389"/>
      <c r="DV138" s="389"/>
      <c r="DW138" s="389"/>
      <c r="DX138" s="389"/>
      <c r="DY138" s="389"/>
      <c r="DZ138" s="389"/>
      <c r="EA138" s="389"/>
      <c r="EB138" s="389"/>
      <c r="EC138" s="389"/>
      <c r="ED138" s="389"/>
      <c r="EE138" s="389"/>
      <c r="EF138" s="389"/>
      <c r="EG138" s="389"/>
      <c r="EH138" s="389"/>
      <c r="EI138" s="389"/>
      <c r="EJ138" s="389"/>
      <c r="EK138" s="389"/>
      <c r="EL138" s="389"/>
      <c r="EM138" s="389"/>
      <c r="EN138" s="389"/>
      <c r="EO138" s="389"/>
      <c r="EP138" s="389"/>
      <c r="EQ138" s="389"/>
      <c r="ER138" s="389"/>
      <c r="ES138" s="389"/>
      <c r="ET138" s="389"/>
      <c r="EU138" s="389"/>
      <c r="EV138" s="389"/>
      <c r="EW138" s="389"/>
      <c r="EX138" s="389"/>
      <c r="EY138" s="389"/>
      <c r="EZ138" s="389"/>
      <c r="FA138" s="389"/>
      <c r="FB138" s="389"/>
      <c r="FC138" s="389"/>
      <c r="FD138" s="389"/>
      <c r="FE138" s="389"/>
      <c r="FF138" s="389"/>
      <c r="FG138" s="389"/>
      <c r="FH138" s="389"/>
      <c r="FI138" s="389"/>
      <c r="FJ138" s="389"/>
      <c r="FK138" s="389"/>
      <c r="FL138" s="389"/>
      <c r="FM138" s="389"/>
      <c r="FN138" s="389"/>
      <c r="FO138" s="389"/>
      <c r="FP138" s="389"/>
      <c r="FQ138" s="389"/>
      <c r="FR138" s="389"/>
      <c r="FS138" s="389"/>
      <c r="FT138" s="389"/>
      <c r="FU138" s="389"/>
      <c r="FV138" s="389"/>
      <c r="FW138" s="389"/>
      <c r="FX138" s="389"/>
      <c r="FY138" s="625" t="s">
        <v>478</v>
      </c>
      <c r="FZ138" s="626">
        <v>187</v>
      </c>
      <c r="GA138" s="626">
        <v>30289545</v>
      </c>
      <c r="GB138" s="626">
        <v>35</v>
      </c>
      <c r="GC138" s="626" t="s">
        <v>3</v>
      </c>
      <c r="GD138" s="626">
        <v>18</v>
      </c>
      <c r="GE138" s="626">
        <v>1970</v>
      </c>
      <c r="GF138" s="626">
        <v>0</v>
      </c>
      <c r="GG138" s="626" t="s">
        <v>792</v>
      </c>
      <c r="GH138" s="626">
        <v>0</v>
      </c>
      <c r="GI138" s="626">
        <v>0</v>
      </c>
      <c r="GJ138" s="626" t="s">
        <v>792</v>
      </c>
      <c r="GK138" s="626">
        <v>0</v>
      </c>
      <c r="GL138" s="626" t="s">
        <v>781</v>
      </c>
      <c r="GM138" s="626" t="s">
        <v>782</v>
      </c>
      <c r="GN138" s="626">
        <v>66</v>
      </c>
      <c r="GO138" s="626" t="s">
        <v>783</v>
      </c>
      <c r="GP138" s="626">
        <v>0</v>
      </c>
      <c r="GQ138" s="626">
        <v>0</v>
      </c>
      <c r="GR138" s="626">
        <v>4</v>
      </c>
      <c r="GS138" s="626">
        <v>2</v>
      </c>
      <c r="GT138" s="626">
        <v>1</v>
      </c>
      <c r="GU138" s="626" t="s">
        <v>783</v>
      </c>
      <c r="GV138" s="626" t="s">
        <v>783</v>
      </c>
      <c r="GW138" s="626" t="s">
        <v>783</v>
      </c>
      <c r="GX138" s="626" t="s">
        <v>783</v>
      </c>
      <c r="GY138" s="626" t="s">
        <v>783</v>
      </c>
      <c r="GZ138" s="626">
        <v>1649</v>
      </c>
      <c r="HA138" s="626">
        <v>1.43</v>
      </c>
      <c r="HB138" s="626">
        <v>5</v>
      </c>
      <c r="HC138" s="626" t="s">
        <v>783</v>
      </c>
      <c r="HD138" s="626" t="s">
        <v>782</v>
      </c>
      <c r="HE138" s="626">
        <v>15</v>
      </c>
      <c r="HF138" s="626" t="s">
        <v>783</v>
      </c>
      <c r="HG138" s="626">
        <v>0</v>
      </c>
      <c r="HH138" s="626" t="s">
        <v>783</v>
      </c>
      <c r="HI138" s="626">
        <v>0</v>
      </c>
      <c r="HJ138" s="626">
        <v>1</v>
      </c>
      <c r="HK138" s="626">
        <v>45</v>
      </c>
      <c r="HL138" s="626" t="s">
        <v>784</v>
      </c>
      <c r="HM138" s="626" t="s">
        <v>785</v>
      </c>
      <c r="HN138" s="626" t="s">
        <v>783</v>
      </c>
      <c r="HO138" s="626" t="s">
        <v>783</v>
      </c>
      <c r="HP138" s="626" t="s">
        <v>783</v>
      </c>
      <c r="HQ138" s="626" t="s">
        <v>783</v>
      </c>
      <c r="HR138" s="626" t="s">
        <v>783</v>
      </c>
      <c r="HS138" s="626">
        <v>3979089</v>
      </c>
      <c r="HT138" s="626" t="s">
        <v>783</v>
      </c>
      <c r="HU138" s="626" t="s">
        <v>786</v>
      </c>
      <c r="HV138" s="626" t="s">
        <v>787</v>
      </c>
      <c r="HW138" s="626">
        <v>4</v>
      </c>
      <c r="HX138" s="626">
        <v>2014</v>
      </c>
      <c r="HY138" s="626">
        <v>63</v>
      </c>
      <c r="HZ138" s="626">
        <v>19431</v>
      </c>
      <c r="IA138" s="626">
        <v>26981</v>
      </c>
      <c r="IB138" s="627">
        <v>41697.500081018516</v>
      </c>
      <c r="IC138" s="626" t="s">
        <v>788</v>
      </c>
      <c r="ID138" s="626">
        <v>3974611</v>
      </c>
      <c r="IE138" s="626">
        <v>2014</v>
      </c>
      <c r="IF138" s="626">
        <v>1712</v>
      </c>
      <c r="IG138" s="626" t="s">
        <v>783</v>
      </c>
      <c r="IH138" s="626" t="s">
        <v>783</v>
      </c>
      <c r="II138" s="626" t="s">
        <v>783</v>
      </c>
      <c r="IJ138" s="626" t="s">
        <v>783</v>
      </c>
      <c r="IK138" s="626" t="s">
        <v>783</v>
      </c>
      <c r="IL138" s="626" t="s">
        <v>783</v>
      </c>
      <c r="IM138" s="626" t="s">
        <v>783</v>
      </c>
      <c r="IN138" s="626" t="s">
        <v>783</v>
      </c>
      <c r="IO138" s="626" t="s">
        <v>783</v>
      </c>
      <c r="IP138" s="626">
        <v>1649</v>
      </c>
      <c r="IQ138" s="627">
        <v>37477.354571759257</v>
      </c>
      <c r="IR138" s="626">
        <v>4</v>
      </c>
      <c r="IS138" s="626" t="s">
        <v>793</v>
      </c>
      <c r="IT138" s="626">
        <v>1</v>
      </c>
      <c r="IU138" s="665">
        <v>41275</v>
      </c>
      <c r="IV138" s="626" t="s">
        <v>783</v>
      </c>
      <c r="IW138" s="626" t="s">
        <v>783</v>
      </c>
      <c r="IX138" s="626" t="s">
        <v>783</v>
      </c>
      <c r="IY138" s="626" t="s">
        <v>781</v>
      </c>
      <c r="IZ138" s="626">
        <v>45</v>
      </c>
      <c r="JA138" s="626" t="s">
        <v>789</v>
      </c>
      <c r="JB138" s="626" t="s">
        <v>783</v>
      </c>
      <c r="JC138" s="626" t="s">
        <v>783</v>
      </c>
      <c r="JD138" s="626" t="s">
        <v>783</v>
      </c>
      <c r="JE138" s="626">
        <v>329455</v>
      </c>
      <c r="JF138" s="626" t="s">
        <v>783</v>
      </c>
      <c r="JG138" s="626" t="s">
        <v>783</v>
      </c>
      <c r="JH138" s="626" t="s">
        <v>795</v>
      </c>
      <c r="JI138" s="626">
        <v>35</v>
      </c>
      <c r="JJ138" s="626" t="s">
        <v>783</v>
      </c>
      <c r="JK138" s="626" t="s">
        <v>783</v>
      </c>
      <c r="JL138" s="626" t="s">
        <v>783</v>
      </c>
      <c r="JM138" s="626" t="s">
        <v>790</v>
      </c>
      <c r="JN138" s="626">
        <v>4</v>
      </c>
      <c r="JO138" s="626">
        <v>1</v>
      </c>
      <c r="JP138" s="626" t="s">
        <v>783</v>
      </c>
      <c r="JQ138" s="626">
        <v>12683066</v>
      </c>
      <c r="JR138" s="626">
        <v>2013</v>
      </c>
      <c r="JS138" s="626">
        <v>12</v>
      </c>
      <c r="JT138" s="626" t="s">
        <v>783</v>
      </c>
      <c r="JU138" s="626" t="s">
        <v>783</v>
      </c>
      <c r="JV138" s="626" t="s">
        <v>918</v>
      </c>
      <c r="JW138" s="628">
        <v>7550.3101790000001</v>
      </c>
      <c r="JX138">
        <f>SUM(JW137:JW138)</f>
        <v>8953.5111030000007</v>
      </c>
      <c r="JY138" s="225">
        <v>2.5858318515151515</v>
      </c>
      <c r="JZ138" s="1492"/>
      <c r="KA138" s="1492"/>
    </row>
    <row r="139" spans="1:287" ht="16" hidden="1" thickBot="1">
      <c r="A139" s="932" t="s">
        <v>5</v>
      </c>
      <c r="B139" s="227">
        <f t="shared" si="102"/>
        <v>2</v>
      </c>
      <c r="C139" s="608" t="s">
        <v>100</v>
      </c>
      <c r="D139" s="179"/>
      <c r="E139" s="180"/>
      <c r="F139" s="181"/>
      <c r="G139" s="477">
        <f t="shared" si="143"/>
        <v>93.800000000000026</v>
      </c>
      <c r="H139" s="182"/>
      <c r="I139" s="183"/>
      <c r="J139" s="184"/>
      <c r="K139" s="185"/>
      <c r="L139" s="186"/>
      <c r="M139" s="197"/>
      <c r="N139" s="197"/>
      <c r="O139" s="933"/>
      <c r="P139" s="1114">
        <f t="shared" si="101"/>
        <v>0</v>
      </c>
      <c r="Q139" s="1115"/>
      <c r="R139" s="930"/>
      <c r="S139" s="930"/>
      <c r="T139" s="936"/>
      <c r="U139" s="937"/>
      <c r="V139" s="938"/>
      <c r="W139" s="939"/>
      <c r="X139" s="940"/>
      <c r="Y139" s="532">
        <f t="shared" si="144"/>
        <v>0</v>
      </c>
      <c r="Z139" s="1097">
        <f t="shared" si="139"/>
        <v>0</v>
      </c>
      <c r="AA139" s="1475"/>
      <c r="AB139" s="1098"/>
      <c r="AC139" s="1059"/>
      <c r="AD139" s="1060"/>
      <c r="AE139" s="1065"/>
      <c r="AF139" s="1066"/>
      <c r="AG139" s="1059"/>
      <c r="AH139" s="1060"/>
      <c r="AI139" s="1072"/>
      <c r="AJ139" s="1066"/>
      <c r="AK139" s="1053"/>
      <c r="AL139" s="931"/>
      <c r="AM139" s="786"/>
      <c r="AN139" s="786"/>
      <c r="AO139" s="272" t="str">
        <f t="shared" si="108"/>
        <v xml:space="preserve"> </v>
      </c>
      <c r="AP139" s="925" t="str">
        <f t="shared" si="109"/>
        <v xml:space="preserve"> </v>
      </c>
      <c r="AQ139" s="272" t="str">
        <f t="shared" si="110"/>
        <v xml:space="preserve"> </v>
      </c>
      <c r="AR139" s="925" t="str">
        <f t="shared" si="111"/>
        <v xml:space="preserve"> </v>
      </c>
      <c r="AS139" s="272" t="str">
        <f t="shared" si="112"/>
        <v xml:space="preserve"> </v>
      </c>
      <c r="AT139" s="925" t="str">
        <f t="shared" si="113"/>
        <v xml:space="preserve"> </v>
      </c>
      <c r="AU139" s="272" t="str">
        <f t="shared" si="114"/>
        <v xml:space="preserve"> </v>
      </c>
      <c r="AV139" s="925" t="str">
        <f t="shared" si="115"/>
        <v xml:space="preserve"> </v>
      </c>
      <c r="AW139" s="272" t="str">
        <f t="shared" si="116"/>
        <v xml:space="preserve"> </v>
      </c>
      <c r="AX139" s="925" t="str">
        <f t="shared" si="117"/>
        <v xml:space="preserve"> </v>
      </c>
      <c r="AY139" s="272" t="str">
        <f t="shared" si="118"/>
        <v xml:space="preserve"> </v>
      </c>
      <c r="AZ139" s="925" t="str">
        <f t="shared" si="119"/>
        <v xml:space="preserve"> </v>
      </c>
      <c r="BA139" s="272" t="str">
        <f t="shared" si="120"/>
        <v xml:space="preserve"> </v>
      </c>
      <c r="BB139" s="925" t="str">
        <f t="shared" si="121"/>
        <v xml:space="preserve"> </v>
      </c>
      <c r="BC139" s="272" t="str">
        <f t="shared" si="122"/>
        <v xml:space="preserve"> </v>
      </c>
      <c r="BD139" s="925" t="str">
        <f t="shared" si="123"/>
        <v xml:space="preserve"> </v>
      </c>
      <c r="BE139" s="272" t="str">
        <f t="shared" si="124"/>
        <v xml:space="preserve"> </v>
      </c>
      <c r="BF139" s="925" t="str">
        <f t="shared" si="125"/>
        <v xml:space="preserve"> </v>
      </c>
      <c r="BG139" s="272" t="str">
        <f t="shared" si="126"/>
        <v xml:space="preserve"> </v>
      </c>
      <c r="BH139" s="925" t="str">
        <f t="shared" si="127"/>
        <v xml:space="preserve"> </v>
      </c>
      <c r="BI139" s="272" t="str">
        <f t="shared" si="128"/>
        <v xml:space="preserve"> </v>
      </c>
      <c r="BJ139" s="925" t="str">
        <f t="shared" si="129"/>
        <v xml:space="preserve"> </v>
      </c>
      <c r="BK139" s="272" t="str">
        <f t="shared" si="130"/>
        <v xml:space="preserve"> </v>
      </c>
      <c r="BL139" s="925" t="str">
        <f t="shared" si="131"/>
        <v xml:space="preserve"> </v>
      </c>
      <c r="BM139" s="272" t="str">
        <f t="shared" si="132"/>
        <v xml:space="preserve"> </v>
      </c>
      <c r="BN139" s="925" t="str">
        <f t="shared" si="133"/>
        <v xml:space="preserve"> </v>
      </c>
      <c r="BO139" s="272" t="str">
        <f t="shared" si="134"/>
        <v xml:space="preserve"> </v>
      </c>
      <c r="BP139" s="925" t="str">
        <f t="shared" si="135"/>
        <v xml:space="preserve"> </v>
      </c>
      <c r="BQ139" s="272" t="str">
        <f t="shared" si="136"/>
        <v xml:space="preserve"> </v>
      </c>
      <c r="BR139" s="925" t="str">
        <f t="shared" si="137"/>
        <v xml:space="preserve"> </v>
      </c>
      <c r="BS139" s="580"/>
      <c r="BT139" s="580"/>
      <c r="BU139" s="725"/>
      <c r="BV139" s="725"/>
      <c r="BW139" s="725"/>
      <c r="BX139" s="389"/>
      <c r="BY139" s="389"/>
      <c r="BZ139" s="389"/>
      <c r="CA139" s="389"/>
      <c r="CB139" s="389"/>
      <c r="CC139" s="389"/>
      <c r="CD139" s="389"/>
      <c r="CE139" s="389"/>
      <c r="CF139" s="389"/>
      <c r="CG139" s="389"/>
      <c r="CH139" s="389"/>
      <c r="CI139" s="389"/>
      <c r="CJ139" s="389"/>
      <c r="CK139" s="389"/>
      <c r="CL139" s="389"/>
      <c r="CM139" s="389"/>
      <c r="CN139" s="389"/>
      <c r="CO139" s="389"/>
      <c r="CP139" s="389"/>
      <c r="CQ139" s="389"/>
      <c r="CR139" s="389"/>
      <c r="CS139" s="389"/>
      <c r="CT139" s="389"/>
      <c r="CU139" s="389"/>
      <c r="CV139" s="389"/>
      <c r="CW139" s="389"/>
      <c r="CX139" s="389"/>
      <c r="CY139" s="389"/>
      <c r="CZ139" s="389"/>
      <c r="DA139" s="389"/>
      <c r="DB139" s="389"/>
      <c r="DC139" s="389"/>
      <c r="DD139" s="389"/>
      <c r="DE139" s="389"/>
      <c r="DF139" s="389"/>
      <c r="DG139" s="389"/>
      <c r="DH139" s="389"/>
      <c r="DI139" s="389"/>
      <c r="DJ139" s="389"/>
      <c r="DK139" s="389"/>
      <c r="DL139" s="389"/>
      <c r="DM139" s="389"/>
      <c r="DN139" s="389"/>
      <c r="DO139" s="389"/>
      <c r="DP139" s="389"/>
      <c r="DQ139" s="389"/>
      <c r="DR139" s="389"/>
      <c r="DS139" s="389"/>
      <c r="DT139" s="389"/>
      <c r="DU139" s="389"/>
      <c r="DV139" s="389"/>
      <c r="DW139" s="389"/>
      <c r="DX139" s="389"/>
      <c r="DY139" s="389"/>
      <c r="DZ139" s="389"/>
      <c r="EA139" s="389"/>
      <c r="EB139" s="389"/>
      <c r="EC139" s="389"/>
      <c r="ED139" s="389"/>
      <c r="EE139" s="389"/>
      <c r="EF139" s="389"/>
      <c r="EG139" s="389"/>
      <c r="EH139" s="389"/>
      <c r="EI139" s="389"/>
      <c r="EJ139" s="389"/>
      <c r="EK139" s="389"/>
      <c r="EL139" s="389"/>
      <c r="EM139" s="389"/>
      <c r="EN139" s="389"/>
      <c r="EO139" s="389"/>
      <c r="EP139" s="389"/>
      <c r="EQ139" s="389"/>
      <c r="ER139" s="389"/>
      <c r="ES139" s="389"/>
      <c r="ET139" s="389"/>
      <c r="EU139" s="389"/>
      <c r="EV139" s="389"/>
      <c r="EW139" s="389"/>
      <c r="EX139" s="389"/>
      <c r="EY139" s="389"/>
      <c r="EZ139" s="389"/>
      <c r="FA139" s="389"/>
      <c r="FB139" s="389"/>
      <c r="FC139" s="389"/>
      <c r="FD139" s="389"/>
      <c r="FE139" s="389"/>
      <c r="FF139" s="389"/>
      <c r="FG139" s="389"/>
      <c r="FH139" s="389"/>
      <c r="FI139" s="389"/>
      <c r="FJ139" s="389"/>
      <c r="FK139" s="389"/>
      <c r="FL139" s="389"/>
      <c r="FM139" s="389"/>
      <c r="FN139" s="389"/>
      <c r="FO139" s="389"/>
      <c r="FP139" s="389"/>
      <c r="FQ139" s="389"/>
      <c r="FR139" s="389"/>
      <c r="FS139" s="389"/>
      <c r="FT139" s="389"/>
      <c r="FU139" s="389"/>
      <c r="FV139" s="389"/>
      <c r="FW139" s="389"/>
      <c r="FX139" s="389"/>
      <c r="FY139" s="666" t="s">
        <v>345</v>
      </c>
      <c r="FZ139" s="667">
        <v>35</v>
      </c>
      <c r="GA139" s="667">
        <v>32434911</v>
      </c>
      <c r="GB139" s="667">
        <v>55</v>
      </c>
      <c r="GC139" s="667" t="s">
        <v>798</v>
      </c>
      <c r="GD139" s="667">
        <v>20</v>
      </c>
      <c r="GE139" s="667">
        <v>1979</v>
      </c>
      <c r="GF139" s="667">
        <v>2</v>
      </c>
      <c r="GG139" s="667" t="s">
        <v>148</v>
      </c>
      <c r="GH139" s="667">
        <v>2</v>
      </c>
      <c r="GI139" s="667">
        <v>2</v>
      </c>
      <c r="GJ139" s="667" t="s">
        <v>148</v>
      </c>
      <c r="GK139" s="667">
        <v>2</v>
      </c>
      <c r="GL139" s="667" t="s">
        <v>781</v>
      </c>
      <c r="GM139" s="667" t="s">
        <v>782</v>
      </c>
      <c r="GN139" s="667">
        <v>66</v>
      </c>
      <c r="GO139" s="667" t="s">
        <v>783</v>
      </c>
      <c r="GP139" s="667">
        <v>0</v>
      </c>
      <c r="GQ139" s="667">
        <v>0</v>
      </c>
      <c r="GR139" s="667">
        <v>4</v>
      </c>
      <c r="GS139" s="667">
        <v>2</v>
      </c>
      <c r="GT139" s="667">
        <v>3</v>
      </c>
      <c r="GU139" s="667" t="s">
        <v>783</v>
      </c>
      <c r="GV139" s="667" t="s">
        <v>783</v>
      </c>
      <c r="GW139" s="667" t="s">
        <v>783</v>
      </c>
      <c r="GX139" s="667" t="s">
        <v>783</v>
      </c>
      <c r="GY139" s="667" t="s">
        <v>783</v>
      </c>
      <c r="GZ139" s="667">
        <v>1649</v>
      </c>
      <c r="HA139" s="667">
        <v>0.52</v>
      </c>
      <c r="HB139" s="667">
        <v>5</v>
      </c>
      <c r="HC139" s="667" t="s">
        <v>783</v>
      </c>
      <c r="HD139" s="667" t="s">
        <v>782</v>
      </c>
      <c r="HE139" s="667">
        <v>150</v>
      </c>
      <c r="HF139" s="667" t="s">
        <v>783</v>
      </c>
      <c r="HG139" s="667">
        <v>0</v>
      </c>
      <c r="HH139" s="667" t="s">
        <v>783</v>
      </c>
      <c r="HI139" s="667">
        <v>0</v>
      </c>
      <c r="HJ139" s="667">
        <v>1</v>
      </c>
      <c r="HK139" s="667">
        <v>45</v>
      </c>
      <c r="HL139" s="667" t="s">
        <v>784</v>
      </c>
      <c r="HM139" s="667" t="s">
        <v>785</v>
      </c>
      <c r="HN139" s="667" t="s">
        <v>783</v>
      </c>
      <c r="HO139" s="667" t="s">
        <v>783</v>
      </c>
      <c r="HP139" s="667" t="s">
        <v>783</v>
      </c>
      <c r="HQ139" s="667" t="s">
        <v>783</v>
      </c>
      <c r="HR139" s="667" t="s">
        <v>783</v>
      </c>
      <c r="HS139" s="667">
        <v>3974506</v>
      </c>
      <c r="HT139" s="667" t="s">
        <v>783</v>
      </c>
      <c r="HU139" s="667" t="s">
        <v>786</v>
      </c>
      <c r="HV139" s="667" t="s">
        <v>787</v>
      </c>
      <c r="HW139" s="667">
        <v>4</v>
      </c>
      <c r="HX139" s="667">
        <v>2016</v>
      </c>
      <c r="HY139" s="667">
        <v>63</v>
      </c>
      <c r="HZ139" s="667">
        <v>0</v>
      </c>
      <c r="IA139" s="667">
        <v>2746</v>
      </c>
      <c r="IB139" s="668">
        <v>42227.682129629633</v>
      </c>
      <c r="IC139" s="667" t="s">
        <v>788</v>
      </c>
      <c r="ID139" s="667">
        <v>3978984</v>
      </c>
      <c r="IE139" s="667">
        <v>2014</v>
      </c>
      <c r="IF139" s="667">
        <v>1712</v>
      </c>
      <c r="IG139" s="667" t="s">
        <v>783</v>
      </c>
      <c r="IH139" s="667" t="s">
        <v>783</v>
      </c>
      <c r="II139" s="667" t="s">
        <v>783</v>
      </c>
      <c r="IJ139" s="667" t="s">
        <v>783</v>
      </c>
      <c r="IK139" s="667" t="s">
        <v>783</v>
      </c>
      <c r="IL139" s="667" t="s">
        <v>783</v>
      </c>
      <c r="IM139" s="667" t="s">
        <v>783</v>
      </c>
      <c r="IN139" s="667" t="s">
        <v>783</v>
      </c>
      <c r="IO139" s="667" t="s">
        <v>783</v>
      </c>
      <c r="IP139" s="667">
        <v>1649</v>
      </c>
      <c r="IQ139" s="668">
        <v>37477.354571759257</v>
      </c>
      <c r="IR139" s="667">
        <v>2</v>
      </c>
      <c r="IS139" s="667" t="s">
        <v>793</v>
      </c>
      <c r="IT139" s="667">
        <v>3</v>
      </c>
      <c r="IU139" s="669">
        <v>41275</v>
      </c>
      <c r="IV139" s="667" t="s">
        <v>783</v>
      </c>
      <c r="IW139" s="667" t="s">
        <v>783</v>
      </c>
      <c r="IX139" s="667" t="s">
        <v>783</v>
      </c>
      <c r="IY139" s="667" t="s">
        <v>781</v>
      </c>
      <c r="IZ139" s="667">
        <v>45</v>
      </c>
      <c r="JA139" s="667" t="s">
        <v>789</v>
      </c>
      <c r="JB139" s="667" t="s">
        <v>783</v>
      </c>
      <c r="JC139" s="667" t="s">
        <v>783</v>
      </c>
      <c r="JD139" s="667" t="s">
        <v>783</v>
      </c>
      <c r="JE139" s="667">
        <v>329457</v>
      </c>
      <c r="JF139" s="667" t="s">
        <v>783</v>
      </c>
      <c r="JG139" s="667" t="s">
        <v>783</v>
      </c>
      <c r="JH139" s="667" t="s">
        <v>804</v>
      </c>
      <c r="JI139" s="667">
        <v>55</v>
      </c>
      <c r="JJ139" s="667" t="s">
        <v>783</v>
      </c>
      <c r="JK139" s="667" t="s">
        <v>783</v>
      </c>
      <c r="JL139" s="667" t="s">
        <v>783</v>
      </c>
      <c r="JM139" s="667" t="s">
        <v>790</v>
      </c>
      <c r="JN139" s="667">
        <v>4</v>
      </c>
      <c r="JO139" s="667">
        <v>3</v>
      </c>
      <c r="JP139" s="667" t="s">
        <v>783</v>
      </c>
      <c r="JQ139" s="667" t="s">
        <v>783</v>
      </c>
      <c r="JR139" s="667" t="s">
        <v>783</v>
      </c>
      <c r="JS139" s="667" t="s">
        <v>783</v>
      </c>
      <c r="JT139" s="667" t="s">
        <v>783</v>
      </c>
      <c r="JU139" s="667" t="s">
        <v>783</v>
      </c>
      <c r="JV139" s="667" t="s">
        <v>919</v>
      </c>
      <c r="JW139" s="670">
        <v>2798.45147</v>
      </c>
      <c r="JY139" s="225"/>
      <c r="JZ139" s="1492"/>
      <c r="KA139" s="1492"/>
    </row>
    <row r="140" spans="1:287" ht="15" thickBot="1">
      <c r="A140" s="1499"/>
      <c r="B140" s="1500"/>
      <c r="C140" s="953"/>
      <c r="D140" s="951"/>
      <c r="E140" s="945"/>
      <c r="F140" s="954">
        <f>SUM(F5:F139)</f>
        <v>93.800000000000026</v>
      </c>
      <c r="G140" s="598"/>
      <c r="H140" s="956">
        <f>SUM(H5:H139)</f>
        <v>26.039999999999996</v>
      </c>
      <c r="I140" s="947">
        <f>SUM(I5:I139)</f>
        <v>61.740000000000023</v>
      </c>
      <c r="J140" s="957">
        <f>SUM(J5:J139)</f>
        <v>6.02</v>
      </c>
      <c r="K140" s="944"/>
      <c r="L140" s="944"/>
      <c r="M140" s="946"/>
      <c r="N140" s="946"/>
      <c r="O140" s="946"/>
      <c r="P140" s="1510"/>
      <c r="Q140" s="1117"/>
      <c r="R140" s="956">
        <f>SUM(R5:R139)</f>
        <v>7.8900000000000006</v>
      </c>
      <c r="S140" s="947">
        <f>SUM(S5:S139)</f>
        <v>84.260000000000019</v>
      </c>
      <c r="T140" s="957">
        <f>SUM(T5:T139)</f>
        <v>1.65</v>
      </c>
      <c r="U140" s="594">
        <f>SUM(U5:U139)</f>
        <v>6372300</v>
      </c>
      <c r="V140" s="509"/>
      <c r="W140" s="948">
        <f>SUM(W5:W139)</f>
        <v>6524505</v>
      </c>
      <c r="X140" s="949">
        <f>SUM(X5:X139)</f>
        <v>1734775.2533333336</v>
      </c>
      <c r="Y140" s="949">
        <f>SUM(Y5:Y139)</f>
        <v>160949.63520000002</v>
      </c>
      <c r="Z140" s="1091">
        <f>SUM(Z5:Z139)</f>
        <v>5632244.9976444431</v>
      </c>
      <c r="AA140" s="1476"/>
      <c r="AB140" s="1098"/>
      <c r="AC140" s="604"/>
      <c r="AD140" s="1061"/>
      <c r="AE140" s="1067"/>
      <c r="AF140" s="1061"/>
      <c r="AG140" s="604"/>
      <c r="AH140" s="1061"/>
      <c r="AI140" s="1073"/>
      <c r="AJ140" s="1061"/>
      <c r="AK140" s="382"/>
      <c r="AL140" s="382"/>
      <c r="AM140" s="379"/>
      <c r="AN140" s="379"/>
      <c r="AO140" s="952">
        <f t="shared" ref="AO140:BR140" si="145">SUM(AO5:AO139)</f>
        <v>5.0100000000000007</v>
      </c>
      <c r="AP140" s="926">
        <f t="shared" si="145"/>
        <v>632383.81288888888</v>
      </c>
      <c r="AQ140" s="927">
        <f t="shared" si="145"/>
        <v>2.4</v>
      </c>
      <c r="AR140" s="926">
        <f t="shared" si="145"/>
        <v>354021.53599999996</v>
      </c>
      <c r="AS140" s="927">
        <f t="shared" si="145"/>
        <v>7.9600000000000009</v>
      </c>
      <c r="AT140" s="926">
        <f t="shared" si="145"/>
        <v>721613.29777777777</v>
      </c>
      <c r="AU140" s="927">
        <f t="shared" si="145"/>
        <v>4.57</v>
      </c>
      <c r="AV140" s="926">
        <f t="shared" si="145"/>
        <v>479820.02666666667</v>
      </c>
      <c r="AW140" s="927">
        <f t="shared" si="145"/>
        <v>6</v>
      </c>
      <c r="AX140" s="926">
        <f t="shared" si="145"/>
        <v>684163.7333333334</v>
      </c>
      <c r="AY140" s="927">
        <f t="shared" si="145"/>
        <v>4.410000000000001</v>
      </c>
      <c r="AZ140" s="926">
        <f t="shared" si="145"/>
        <v>560101.76431111107</v>
      </c>
      <c r="BA140" s="927">
        <f t="shared" si="145"/>
        <v>8.0399999999999991</v>
      </c>
      <c r="BB140" s="926">
        <f t="shared" si="145"/>
        <v>693877.50222222228</v>
      </c>
      <c r="BC140" s="927">
        <f t="shared" si="145"/>
        <v>4.41</v>
      </c>
      <c r="BD140" s="926">
        <f t="shared" si="145"/>
        <v>449475.06666666671</v>
      </c>
      <c r="BE140" s="927">
        <f t="shared" si="145"/>
        <v>7.2500000000000009</v>
      </c>
      <c r="BF140" s="926">
        <f t="shared" si="145"/>
        <v>714544.34666666668</v>
      </c>
      <c r="BG140" s="927">
        <f t="shared" si="145"/>
        <v>3.99</v>
      </c>
      <c r="BH140" s="926">
        <f t="shared" si="145"/>
        <v>243243.91111111111</v>
      </c>
      <c r="BI140" s="928">
        <f t="shared" si="145"/>
        <v>5.0299999999999994</v>
      </c>
      <c r="BJ140" s="926">
        <f t="shared" si="145"/>
        <v>0</v>
      </c>
      <c r="BK140" s="928">
        <f t="shared" si="145"/>
        <v>7.6000000000000005</v>
      </c>
      <c r="BL140" s="926">
        <f t="shared" si="145"/>
        <v>83000</v>
      </c>
      <c r="BM140" s="928">
        <f t="shared" si="145"/>
        <v>4.76</v>
      </c>
      <c r="BN140" s="926">
        <f t="shared" si="145"/>
        <v>0</v>
      </c>
      <c r="BO140" s="928">
        <f t="shared" si="145"/>
        <v>5.1400000000000006</v>
      </c>
      <c r="BP140" s="926">
        <f t="shared" si="145"/>
        <v>0</v>
      </c>
      <c r="BQ140" s="928">
        <f t="shared" si="145"/>
        <v>2.99</v>
      </c>
      <c r="BR140" s="926">
        <f t="shared" si="145"/>
        <v>16000</v>
      </c>
      <c r="BS140" s="200" t="s">
        <v>163</v>
      </c>
      <c r="BT140" s="200" t="s">
        <v>163</v>
      </c>
      <c r="BU140" s="726"/>
      <c r="BV140" s="726"/>
      <c r="BW140" s="726"/>
      <c r="BX140" s="726"/>
      <c r="BY140" s="726"/>
      <c r="BZ140" s="726"/>
      <c r="CA140" s="726"/>
      <c r="CB140" s="726"/>
      <c r="CC140" s="726"/>
      <c r="CD140" s="726"/>
      <c r="CE140" s="726"/>
      <c r="CF140" s="726"/>
      <c r="CG140" s="726"/>
      <c r="CH140" s="726"/>
      <c r="CI140" s="726"/>
      <c r="CJ140" s="726"/>
      <c r="CK140" s="726"/>
      <c r="CL140" s="726"/>
      <c r="CM140" s="726"/>
      <c r="CN140" s="726"/>
      <c r="CO140" s="726"/>
      <c r="CP140" s="726"/>
      <c r="CQ140" s="726"/>
      <c r="CR140" s="726"/>
      <c r="CS140" s="726"/>
      <c r="CT140" s="726"/>
      <c r="CU140" s="726"/>
      <c r="CV140" s="726"/>
      <c r="CW140" s="726"/>
      <c r="CX140" s="726"/>
      <c r="CY140" s="726"/>
      <c r="CZ140" s="726"/>
      <c r="DA140" s="726"/>
      <c r="DB140" s="726"/>
      <c r="DC140" s="726"/>
      <c r="DD140" s="726"/>
      <c r="DE140" s="726"/>
      <c r="DF140" s="726"/>
      <c r="DG140" s="726"/>
      <c r="DH140" s="726"/>
      <c r="DI140" s="726"/>
      <c r="DJ140" s="726"/>
      <c r="DK140" s="726"/>
      <c r="DL140" s="726"/>
      <c r="DM140" s="726"/>
      <c r="DN140" s="726"/>
      <c r="DO140" s="726"/>
      <c r="DP140" s="726"/>
      <c r="DQ140" s="726"/>
      <c r="DR140" s="726"/>
      <c r="DS140" s="726"/>
      <c r="DT140" s="726"/>
      <c r="DU140" s="726"/>
      <c r="DV140" s="726"/>
      <c r="DW140" s="726"/>
      <c r="DX140" s="726"/>
      <c r="DY140" s="726"/>
      <c r="DZ140" s="726"/>
      <c r="EA140" s="726"/>
      <c r="EB140" s="726"/>
      <c r="EC140" s="726"/>
      <c r="ED140" s="726"/>
      <c r="EE140" s="726"/>
      <c r="EF140" s="726"/>
      <c r="EG140" s="726"/>
      <c r="EH140" s="726"/>
      <c r="EI140" s="726"/>
      <c r="EJ140" s="726"/>
      <c r="EK140" s="726"/>
      <c r="EL140" s="726"/>
      <c r="EM140" s="726"/>
      <c r="EN140" s="726"/>
      <c r="EO140" s="726"/>
      <c r="EP140" s="726"/>
      <c r="EQ140" s="726"/>
      <c r="ER140" s="726"/>
      <c r="ES140" s="726"/>
      <c r="ET140" s="726"/>
      <c r="EU140" s="726"/>
      <c r="EV140" s="726"/>
      <c r="EW140" s="726"/>
      <c r="EX140" s="726"/>
      <c r="EY140" s="726"/>
      <c r="EZ140" s="726"/>
      <c r="FA140" s="726"/>
      <c r="FB140" s="726"/>
      <c r="FC140" s="726"/>
      <c r="FD140" s="726"/>
      <c r="FE140" s="726"/>
      <c r="FF140" s="726"/>
      <c r="FG140" s="726"/>
      <c r="FH140" s="726"/>
      <c r="FI140" s="726"/>
      <c r="FJ140" s="726"/>
      <c r="FK140" s="726"/>
      <c r="FL140" s="726"/>
      <c r="FM140" s="726"/>
      <c r="FN140" s="726"/>
      <c r="FO140" s="726"/>
      <c r="FP140" s="726"/>
      <c r="FQ140" s="726"/>
      <c r="FR140" s="726"/>
      <c r="FS140" s="726"/>
      <c r="FT140" s="726"/>
      <c r="FU140" s="726"/>
      <c r="FV140" s="726"/>
      <c r="FW140" s="726"/>
      <c r="FX140" s="726"/>
      <c r="FY140" s="660" t="s">
        <v>345</v>
      </c>
      <c r="FZ140" s="661">
        <v>97</v>
      </c>
      <c r="GA140" s="661">
        <v>32435729</v>
      </c>
      <c r="GB140" s="661">
        <v>55</v>
      </c>
      <c r="GC140" s="661" t="s">
        <v>798</v>
      </c>
      <c r="GD140" s="661">
        <v>20</v>
      </c>
      <c r="GE140" s="661">
        <v>1977</v>
      </c>
      <c r="GF140" s="661">
        <v>2</v>
      </c>
      <c r="GG140" s="661" t="s">
        <v>148</v>
      </c>
      <c r="GH140" s="661">
        <v>2</v>
      </c>
      <c r="GI140" s="661">
        <v>2</v>
      </c>
      <c r="GJ140" s="661" t="s">
        <v>148</v>
      </c>
      <c r="GK140" s="661">
        <v>2</v>
      </c>
      <c r="GL140" s="661" t="s">
        <v>781</v>
      </c>
      <c r="GM140" s="661" t="s">
        <v>782</v>
      </c>
      <c r="GN140" s="661">
        <v>66</v>
      </c>
      <c r="GO140" s="661" t="s">
        <v>783</v>
      </c>
      <c r="GP140" s="661">
        <v>0</v>
      </c>
      <c r="GQ140" s="661">
        <v>0</v>
      </c>
      <c r="GR140" s="661">
        <v>4</v>
      </c>
      <c r="GS140" s="661">
        <v>2</v>
      </c>
      <c r="GT140" s="661">
        <v>2</v>
      </c>
      <c r="GU140" s="661" t="s">
        <v>783</v>
      </c>
      <c r="GV140" s="661" t="s">
        <v>783</v>
      </c>
      <c r="GW140" s="661" t="s">
        <v>783</v>
      </c>
      <c r="GX140" s="661" t="s">
        <v>783</v>
      </c>
      <c r="GY140" s="661" t="s">
        <v>783</v>
      </c>
      <c r="GZ140" s="661">
        <v>1649</v>
      </c>
      <c r="HA140" s="661">
        <v>0.15</v>
      </c>
      <c r="HB140" s="661">
        <v>5</v>
      </c>
      <c r="HC140" s="661" t="s">
        <v>783</v>
      </c>
      <c r="HD140" s="661" t="s">
        <v>782</v>
      </c>
      <c r="HE140" s="661">
        <v>35</v>
      </c>
      <c r="HF140" s="661" t="s">
        <v>783</v>
      </c>
      <c r="HG140" s="661">
        <v>0</v>
      </c>
      <c r="HH140" s="661" t="s">
        <v>783</v>
      </c>
      <c r="HI140" s="661">
        <v>0</v>
      </c>
      <c r="HJ140" s="661">
        <v>1</v>
      </c>
      <c r="HK140" s="661">
        <v>45</v>
      </c>
      <c r="HL140" s="661" t="s">
        <v>784</v>
      </c>
      <c r="HM140" s="661" t="s">
        <v>785</v>
      </c>
      <c r="HN140" s="661" t="s">
        <v>783</v>
      </c>
      <c r="HO140" s="661" t="s">
        <v>783</v>
      </c>
      <c r="HP140" s="661" t="s">
        <v>783</v>
      </c>
      <c r="HQ140" s="661" t="s">
        <v>783</v>
      </c>
      <c r="HR140" s="661" t="s">
        <v>783</v>
      </c>
      <c r="HS140" s="661">
        <v>3979912</v>
      </c>
      <c r="HT140" s="661" t="s">
        <v>783</v>
      </c>
      <c r="HU140" s="661" t="s">
        <v>786</v>
      </c>
      <c r="HV140" s="661" t="s">
        <v>787</v>
      </c>
      <c r="HW140" s="661">
        <v>4</v>
      </c>
      <c r="HX140" s="661">
        <v>2016</v>
      </c>
      <c r="HY140" s="661">
        <v>63</v>
      </c>
      <c r="HZ140" s="661">
        <v>0</v>
      </c>
      <c r="IA140" s="661">
        <v>792</v>
      </c>
      <c r="IB140" s="662">
        <v>42228.34574074074</v>
      </c>
      <c r="IC140" s="661" t="s">
        <v>788</v>
      </c>
      <c r="ID140" s="661">
        <v>3975434</v>
      </c>
      <c r="IE140" s="661">
        <v>2014</v>
      </c>
      <c r="IF140" s="661">
        <v>1712</v>
      </c>
      <c r="IG140" s="661" t="s">
        <v>783</v>
      </c>
      <c r="IH140" s="661" t="s">
        <v>783</v>
      </c>
      <c r="II140" s="661" t="s">
        <v>783</v>
      </c>
      <c r="IJ140" s="661" t="s">
        <v>783</v>
      </c>
      <c r="IK140" s="661" t="s">
        <v>783</v>
      </c>
      <c r="IL140" s="661" t="s">
        <v>783</v>
      </c>
      <c r="IM140" s="661" t="s">
        <v>783</v>
      </c>
      <c r="IN140" s="661" t="s">
        <v>783</v>
      </c>
      <c r="IO140" s="661" t="s">
        <v>783</v>
      </c>
      <c r="IP140" s="661">
        <v>1649</v>
      </c>
      <c r="IQ140" s="662">
        <v>37477.354571759257</v>
      </c>
      <c r="IR140" s="661">
        <v>2</v>
      </c>
      <c r="IS140" s="661" t="s">
        <v>793</v>
      </c>
      <c r="IT140" s="661">
        <v>2</v>
      </c>
      <c r="IU140" s="663">
        <v>41275</v>
      </c>
      <c r="IV140" s="661" t="s">
        <v>783</v>
      </c>
      <c r="IW140" s="661" t="s">
        <v>783</v>
      </c>
      <c r="IX140" s="661" t="s">
        <v>783</v>
      </c>
      <c r="IY140" s="661" t="s">
        <v>781</v>
      </c>
      <c r="IZ140" s="661">
        <v>45</v>
      </c>
      <c r="JA140" s="661" t="s">
        <v>789</v>
      </c>
      <c r="JB140" s="661" t="s">
        <v>783</v>
      </c>
      <c r="JC140" s="661" t="s">
        <v>783</v>
      </c>
      <c r="JD140" s="661" t="s">
        <v>783</v>
      </c>
      <c r="JE140" s="661">
        <v>329457</v>
      </c>
      <c r="JF140" s="661" t="s">
        <v>783</v>
      </c>
      <c r="JG140" s="661" t="s">
        <v>783</v>
      </c>
      <c r="JH140" s="661" t="s">
        <v>802</v>
      </c>
      <c r="JI140" s="661">
        <v>55</v>
      </c>
      <c r="JJ140" s="661" t="s">
        <v>783</v>
      </c>
      <c r="JK140" s="661" t="s">
        <v>783</v>
      </c>
      <c r="JL140" s="661" t="s">
        <v>783</v>
      </c>
      <c r="JM140" s="661" t="s">
        <v>790</v>
      </c>
      <c r="JN140" s="661">
        <v>4</v>
      </c>
      <c r="JO140" s="661">
        <v>3</v>
      </c>
      <c r="JP140" s="661" t="s">
        <v>783</v>
      </c>
      <c r="JQ140" s="661" t="s">
        <v>783</v>
      </c>
      <c r="JR140" s="661" t="s">
        <v>783</v>
      </c>
      <c r="JS140" s="661" t="s">
        <v>783</v>
      </c>
      <c r="JT140" s="661" t="s">
        <v>783</v>
      </c>
      <c r="JU140" s="661" t="s">
        <v>783</v>
      </c>
      <c r="JV140" s="661" t="s">
        <v>920</v>
      </c>
      <c r="JW140" s="664">
        <v>796.54033400000003</v>
      </c>
      <c r="JY140" s="225"/>
      <c r="JZ140" s="1492"/>
      <c r="KA140" s="1492"/>
    </row>
    <row r="141" spans="1:287">
      <c r="A141" s="137"/>
      <c r="B141" s="1162"/>
      <c r="C141" s="1078"/>
      <c r="D141" s="1078"/>
      <c r="E141" s="1078"/>
      <c r="F141" s="1079"/>
      <c r="G141" s="1079"/>
      <c r="H141" s="1080"/>
      <c r="I141" s="1081"/>
      <c r="J141" s="1082">
        <f>SUM(H140:J140)</f>
        <v>93.800000000000011</v>
      </c>
      <c r="K141" s="1079"/>
      <c r="L141" s="1079"/>
      <c r="M141" s="1080"/>
      <c r="N141" s="1080"/>
      <c r="O141" s="1080"/>
      <c r="P141" s="1511"/>
      <c r="Q141" s="1511"/>
      <c r="R141" s="1080"/>
      <c r="S141" s="1080"/>
      <c r="T141" s="1082">
        <f>SUM(R140:T140)</f>
        <v>93.800000000000026</v>
      </c>
      <c r="U141" s="1088"/>
      <c r="V141" s="1088"/>
      <c r="W141" s="1083"/>
      <c r="X141" s="1084"/>
      <c r="Y141" s="1084"/>
      <c r="Z141" s="1084"/>
      <c r="AA141" s="542"/>
      <c r="AB141" s="1077"/>
      <c r="AC141" s="1085"/>
      <c r="AD141" s="1162"/>
      <c r="AE141" s="1079"/>
      <c r="AF141" s="1086"/>
      <c r="AG141" s="1085"/>
      <c r="AH141" s="1162"/>
      <c r="AI141" s="1162"/>
      <c r="AJ141" s="1086"/>
      <c r="AK141" s="1162"/>
      <c r="AL141" s="1502"/>
      <c r="AM141" s="1502"/>
      <c r="AN141" s="1502"/>
      <c r="AO141" s="1502"/>
      <c r="AQ141" s="1502"/>
      <c r="AR141" s="565"/>
      <c r="AS141" s="1502"/>
      <c r="AT141" s="565"/>
      <c r="AU141" s="1502"/>
      <c r="AV141" s="565"/>
      <c r="AW141" s="1502"/>
      <c r="AX141" s="565"/>
      <c r="AY141" s="1502"/>
      <c r="AZ141" s="565"/>
      <c r="BA141" s="1502"/>
      <c r="BB141" s="565"/>
      <c r="BC141" s="1502"/>
      <c r="BD141" s="565"/>
      <c r="BE141" s="1502"/>
      <c r="BF141" s="565"/>
      <c r="BG141" s="1502"/>
      <c r="BH141" s="565"/>
      <c r="BI141" s="1502"/>
      <c r="BJ141" s="565"/>
      <c r="BK141" s="1502"/>
      <c r="BL141" s="565"/>
      <c r="BM141" s="1502"/>
      <c r="BN141" s="565"/>
      <c r="BO141" s="1502"/>
      <c r="BP141" s="565"/>
      <c r="BQ141" s="1502"/>
      <c r="BR141" s="565"/>
      <c r="BS141" s="210"/>
      <c r="BT141" s="210"/>
      <c r="BU141" s="389"/>
      <c r="BV141" s="389"/>
      <c r="BW141" s="389"/>
      <c r="BX141" s="389"/>
      <c r="BY141" s="389"/>
      <c r="BZ141" s="389"/>
      <c r="CA141" s="389"/>
      <c r="CB141" s="389"/>
      <c r="CC141" s="389"/>
      <c r="CD141" s="389"/>
      <c r="CE141" s="389"/>
      <c r="CF141" s="389"/>
      <c r="CG141" s="389"/>
      <c r="CH141" s="389"/>
      <c r="CI141" s="389"/>
      <c r="CJ141" s="389"/>
      <c r="CK141" s="389"/>
      <c r="CL141" s="389"/>
      <c r="CM141" s="389"/>
      <c r="CN141" s="389"/>
      <c r="CO141" s="389"/>
      <c r="CP141" s="389"/>
      <c r="CQ141" s="389"/>
      <c r="CR141" s="389"/>
      <c r="CS141" s="389"/>
      <c r="CT141" s="389"/>
      <c r="CU141" s="389"/>
      <c r="CV141" s="389"/>
      <c r="CW141" s="389"/>
      <c r="CX141" s="389"/>
      <c r="CY141" s="389"/>
      <c r="CZ141" s="389"/>
      <c r="DA141" s="389"/>
      <c r="DB141" s="389"/>
      <c r="DC141" s="389"/>
      <c r="DD141" s="389"/>
      <c r="DE141" s="389"/>
      <c r="DF141" s="389"/>
      <c r="DG141" s="389"/>
      <c r="DH141" s="389"/>
      <c r="DI141" s="389"/>
      <c r="DJ141" s="389"/>
      <c r="DK141" s="389"/>
      <c r="DL141" s="389"/>
      <c r="DM141" s="389"/>
      <c r="DN141" s="389"/>
      <c r="DO141" s="389"/>
      <c r="DP141" s="389"/>
      <c r="DQ141" s="389"/>
      <c r="DR141" s="389"/>
      <c r="DS141" s="389"/>
      <c r="DT141" s="389"/>
      <c r="DU141" s="389"/>
      <c r="DV141" s="389"/>
      <c r="DW141" s="389"/>
      <c r="DX141" s="389"/>
      <c r="DY141" s="389"/>
      <c r="DZ141" s="389"/>
      <c r="EA141" s="389"/>
      <c r="EB141" s="389"/>
      <c r="EC141" s="389"/>
      <c r="ED141" s="389"/>
      <c r="EE141" s="389"/>
      <c r="EF141" s="389"/>
      <c r="EG141" s="389"/>
      <c r="EH141" s="389"/>
      <c r="EI141" s="389"/>
      <c r="EJ141" s="389"/>
      <c r="EK141" s="389"/>
      <c r="EL141" s="389"/>
      <c r="EM141" s="389"/>
      <c r="EN141" s="389"/>
      <c r="EO141" s="389"/>
      <c r="EP141" s="389"/>
      <c r="EQ141" s="389"/>
      <c r="ER141" s="389"/>
      <c r="ES141" s="389"/>
      <c r="ET141" s="389"/>
      <c r="EU141" s="389"/>
      <c r="EV141" s="389"/>
      <c r="EW141" s="389"/>
      <c r="EX141" s="389"/>
      <c r="EY141" s="389"/>
      <c r="EZ141" s="389"/>
      <c r="FA141" s="389"/>
      <c r="FB141" s="389"/>
      <c r="FC141" s="389"/>
      <c r="FD141" s="389"/>
      <c r="FE141" s="389"/>
      <c r="FF141" s="389"/>
      <c r="FG141" s="389"/>
      <c r="FH141" s="389"/>
      <c r="FI141" s="389"/>
      <c r="FJ141" s="389"/>
      <c r="FK141" s="389"/>
      <c r="FL141" s="389"/>
      <c r="FM141" s="389"/>
      <c r="FN141" s="389"/>
      <c r="FO141" s="389"/>
      <c r="FP141" s="389"/>
      <c r="FQ141" s="389"/>
      <c r="FR141" s="389"/>
      <c r="FS141" s="389"/>
      <c r="FT141" s="389"/>
      <c r="FU141" s="389"/>
      <c r="FV141" s="389"/>
      <c r="FW141" s="389"/>
      <c r="FX141" s="389"/>
      <c r="FY141" s="660" t="s">
        <v>345</v>
      </c>
      <c r="FZ141" s="661">
        <v>144</v>
      </c>
      <c r="GA141" s="661">
        <v>32434975</v>
      </c>
      <c r="GB141" s="661">
        <v>55</v>
      </c>
      <c r="GC141" s="661" t="s">
        <v>798</v>
      </c>
      <c r="GD141" s="661">
        <v>18</v>
      </c>
      <c r="GE141" s="661">
        <v>1980</v>
      </c>
      <c r="GF141" s="661">
        <v>2</v>
      </c>
      <c r="GG141" s="661" t="s">
        <v>148</v>
      </c>
      <c r="GH141" s="661">
        <v>3</v>
      </c>
      <c r="GI141" s="661">
        <v>2</v>
      </c>
      <c r="GJ141" s="661" t="s">
        <v>148</v>
      </c>
      <c r="GK141" s="661">
        <v>3</v>
      </c>
      <c r="GL141" s="661" t="s">
        <v>781</v>
      </c>
      <c r="GM141" s="661" t="s">
        <v>782</v>
      </c>
      <c r="GN141" s="661">
        <v>66</v>
      </c>
      <c r="GO141" s="661" t="s">
        <v>783</v>
      </c>
      <c r="GP141" s="661">
        <v>0</v>
      </c>
      <c r="GQ141" s="661">
        <v>0</v>
      </c>
      <c r="GR141" s="661">
        <v>4</v>
      </c>
      <c r="GS141" s="661">
        <v>2</v>
      </c>
      <c r="GT141" s="661">
        <v>3</v>
      </c>
      <c r="GU141" s="661" t="s">
        <v>783</v>
      </c>
      <c r="GV141" s="661" t="s">
        <v>783</v>
      </c>
      <c r="GW141" s="661" t="s">
        <v>783</v>
      </c>
      <c r="GX141" s="661" t="s">
        <v>783</v>
      </c>
      <c r="GY141" s="661" t="s">
        <v>783</v>
      </c>
      <c r="GZ141" s="661">
        <v>1649</v>
      </c>
      <c r="HA141" s="661">
        <v>0.02</v>
      </c>
      <c r="HB141" s="661">
        <v>5</v>
      </c>
      <c r="HC141" s="661" t="s">
        <v>783</v>
      </c>
      <c r="HD141" s="661" t="s">
        <v>782</v>
      </c>
      <c r="HE141" s="661">
        <v>75</v>
      </c>
      <c r="HF141" s="661" t="s">
        <v>783</v>
      </c>
      <c r="HG141" s="661">
        <v>0</v>
      </c>
      <c r="HH141" s="661" t="s">
        <v>783</v>
      </c>
      <c r="HI141" s="661">
        <v>0</v>
      </c>
      <c r="HJ141" s="661">
        <v>1</v>
      </c>
      <c r="HK141" s="661">
        <v>45</v>
      </c>
      <c r="HL141" s="661" t="s">
        <v>784</v>
      </c>
      <c r="HM141" s="661" t="s">
        <v>785</v>
      </c>
      <c r="HN141" s="661" t="s">
        <v>783</v>
      </c>
      <c r="HO141" s="661" t="s">
        <v>783</v>
      </c>
      <c r="HP141" s="661" t="s">
        <v>783</v>
      </c>
      <c r="HQ141" s="661" t="s">
        <v>783</v>
      </c>
      <c r="HR141" s="661" t="s">
        <v>783</v>
      </c>
      <c r="HS141" s="661">
        <v>3980138</v>
      </c>
      <c r="HT141" s="661" t="s">
        <v>783</v>
      </c>
      <c r="HU141" s="661" t="s">
        <v>786</v>
      </c>
      <c r="HV141" s="661" t="s">
        <v>787</v>
      </c>
      <c r="HW141" s="661">
        <v>4</v>
      </c>
      <c r="HX141" s="661">
        <v>2016</v>
      </c>
      <c r="HY141" s="661">
        <v>63</v>
      </c>
      <c r="HZ141" s="661">
        <v>0</v>
      </c>
      <c r="IA141" s="661">
        <v>106</v>
      </c>
      <c r="IB141" s="662">
        <v>42227.682129629633</v>
      </c>
      <c r="IC141" s="661" t="s">
        <v>788</v>
      </c>
      <c r="ID141" s="661">
        <v>3975660</v>
      </c>
      <c r="IE141" s="661">
        <v>2014</v>
      </c>
      <c r="IF141" s="661">
        <v>1712</v>
      </c>
      <c r="IG141" s="661" t="s">
        <v>783</v>
      </c>
      <c r="IH141" s="661" t="s">
        <v>783</v>
      </c>
      <c r="II141" s="661" t="s">
        <v>783</v>
      </c>
      <c r="IJ141" s="661" t="s">
        <v>783</v>
      </c>
      <c r="IK141" s="661" t="s">
        <v>783</v>
      </c>
      <c r="IL141" s="661" t="s">
        <v>783</v>
      </c>
      <c r="IM141" s="661" t="s">
        <v>783</v>
      </c>
      <c r="IN141" s="661" t="s">
        <v>783</v>
      </c>
      <c r="IO141" s="661" t="s">
        <v>783</v>
      </c>
      <c r="IP141" s="661">
        <v>1649</v>
      </c>
      <c r="IQ141" s="662">
        <v>37477.354571759257</v>
      </c>
      <c r="IR141" s="661">
        <v>2</v>
      </c>
      <c r="IS141" s="661" t="s">
        <v>793</v>
      </c>
      <c r="IT141" s="661">
        <v>3</v>
      </c>
      <c r="IU141" s="663">
        <v>41275</v>
      </c>
      <c r="IV141" s="661" t="s">
        <v>783</v>
      </c>
      <c r="IW141" s="661" t="s">
        <v>783</v>
      </c>
      <c r="IX141" s="661" t="s">
        <v>783</v>
      </c>
      <c r="IY141" s="661" t="s">
        <v>781</v>
      </c>
      <c r="IZ141" s="661">
        <v>45</v>
      </c>
      <c r="JA141" s="661" t="s">
        <v>789</v>
      </c>
      <c r="JB141" s="661" t="s">
        <v>783</v>
      </c>
      <c r="JC141" s="661" t="s">
        <v>783</v>
      </c>
      <c r="JD141" s="661" t="s">
        <v>783</v>
      </c>
      <c r="JE141" s="661">
        <v>329457</v>
      </c>
      <c r="JF141" s="661" t="s">
        <v>783</v>
      </c>
      <c r="JG141" s="661" t="s">
        <v>783</v>
      </c>
      <c r="JH141" s="661" t="s">
        <v>804</v>
      </c>
      <c r="JI141" s="661">
        <v>55</v>
      </c>
      <c r="JJ141" s="661" t="s">
        <v>783</v>
      </c>
      <c r="JK141" s="661" t="s">
        <v>783</v>
      </c>
      <c r="JL141" s="661" t="s">
        <v>783</v>
      </c>
      <c r="JM141" s="661" t="s">
        <v>790</v>
      </c>
      <c r="JN141" s="661">
        <v>4</v>
      </c>
      <c r="JO141" s="661">
        <v>3</v>
      </c>
      <c r="JP141" s="661" t="s">
        <v>783</v>
      </c>
      <c r="JQ141" s="661" t="s">
        <v>783</v>
      </c>
      <c r="JR141" s="661" t="s">
        <v>783</v>
      </c>
      <c r="JS141" s="661" t="s">
        <v>783</v>
      </c>
      <c r="JT141" s="661" t="s">
        <v>783</v>
      </c>
      <c r="JU141" s="661" t="s">
        <v>783</v>
      </c>
      <c r="JV141" s="661" t="s">
        <v>921</v>
      </c>
      <c r="JW141" s="664">
        <v>105.51145699999999</v>
      </c>
      <c r="JY141" s="225"/>
      <c r="JZ141" s="1492"/>
      <c r="KA141" s="1492"/>
    </row>
    <row r="142" spans="1:287" ht="15">
      <c r="A142" s="140"/>
      <c r="B142" s="1502"/>
      <c r="C142" s="36"/>
      <c r="D142" s="36"/>
      <c r="E142" s="36"/>
      <c r="F142" s="37"/>
      <c r="G142" s="38"/>
      <c r="H142" s="39"/>
      <c r="I142" s="37"/>
      <c r="J142" s="37"/>
      <c r="K142" s="37"/>
      <c r="L142" s="37"/>
      <c r="M142" s="112"/>
      <c r="N142" s="112"/>
      <c r="O142" s="112"/>
      <c r="P142" s="1119"/>
      <c r="Q142" s="1512"/>
      <c r="R142" s="942"/>
      <c r="S142" s="942"/>
      <c r="T142" s="1513" t="s">
        <v>1051</v>
      </c>
      <c r="U142" s="174">
        <f>Z140*0.9</f>
        <v>5069020.4978799988</v>
      </c>
      <c r="V142" s="306"/>
      <c r="W142" s="542"/>
      <c r="X142" s="542"/>
      <c r="Y142" s="591"/>
      <c r="Z142" s="542"/>
      <c r="AA142" s="542"/>
      <c r="AB142" s="1077"/>
      <c r="AC142" s="521"/>
      <c r="AD142" s="1502"/>
      <c r="AE142" s="37"/>
      <c r="AF142" s="565"/>
      <c r="AG142" s="521"/>
      <c r="AH142" s="1502"/>
      <c r="AI142" s="1502"/>
      <c r="AJ142" s="565"/>
      <c r="AK142" s="1502"/>
      <c r="AL142" s="141"/>
      <c r="AM142" s="141"/>
      <c r="AN142" s="141"/>
      <c r="AO142" s="141"/>
      <c r="AP142" s="929">
        <f>AP140+AR140+AT140+AV140+AX140+AZ140+BB140+BD140+BF140+BH140+BJ140+BL140+BN140+BP140+BR140</f>
        <v>5632244.997644444</v>
      </c>
      <c r="AQ142" s="924" t="s">
        <v>1013</v>
      </c>
      <c r="AR142" s="564"/>
      <c r="AS142" s="141"/>
      <c r="AT142" s="564"/>
      <c r="AU142" s="141"/>
      <c r="AV142" s="564"/>
      <c r="AW142" s="141"/>
      <c r="AX142" s="564"/>
      <c r="AY142" s="141"/>
      <c r="AZ142" s="564"/>
      <c r="BA142" s="141"/>
      <c r="BB142" s="564"/>
      <c r="BC142" s="141"/>
      <c r="BD142" s="564"/>
      <c r="BE142" s="141"/>
      <c r="BF142" s="564"/>
      <c r="BG142" s="141"/>
      <c r="BH142" s="564"/>
      <c r="BI142" s="141"/>
      <c r="BJ142" s="564"/>
      <c r="BK142" s="141"/>
      <c r="BL142" s="564"/>
      <c r="BM142" s="141"/>
      <c r="BN142" s="564"/>
      <c r="BO142" s="141"/>
      <c r="BP142" s="564"/>
      <c r="BQ142" s="141"/>
      <c r="BR142" s="564"/>
      <c r="BS142" s="149"/>
      <c r="BT142" s="149"/>
      <c r="BU142" s="389"/>
      <c r="BV142" s="389"/>
      <c r="BW142" s="389"/>
      <c r="BX142" s="389"/>
      <c r="BY142" s="389"/>
      <c r="BZ142" s="389"/>
      <c r="CA142" s="389"/>
      <c r="CB142" s="389"/>
      <c r="CC142" s="389"/>
      <c r="CD142" s="389"/>
      <c r="CE142" s="389"/>
      <c r="CF142" s="389"/>
      <c r="CG142" s="389"/>
      <c r="CH142" s="389"/>
      <c r="CI142" s="389"/>
      <c r="CJ142" s="389"/>
      <c r="CK142" s="389"/>
      <c r="CL142" s="389"/>
      <c r="CM142" s="389"/>
      <c r="CN142" s="389"/>
      <c r="CO142" s="389"/>
      <c r="CP142" s="389"/>
      <c r="CQ142" s="389"/>
      <c r="CR142" s="389"/>
      <c r="CS142" s="389"/>
      <c r="CT142" s="389"/>
      <c r="CU142" s="389"/>
      <c r="CV142" s="389"/>
      <c r="CW142" s="389"/>
      <c r="CX142" s="389"/>
      <c r="CY142" s="389"/>
      <c r="CZ142" s="389"/>
      <c r="DA142" s="389"/>
      <c r="DB142" s="389"/>
      <c r="DC142" s="389"/>
      <c r="DD142" s="389"/>
      <c r="DE142" s="389"/>
      <c r="DF142" s="389"/>
      <c r="DG142" s="389"/>
      <c r="DH142" s="389"/>
      <c r="DI142" s="389"/>
      <c r="DJ142" s="389"/>
      <c r="DK142" s="389"/>
      <c r="DL142" s="389"/>
      <c r="DM142" s="389"/>
      <c r="DN142" s="389"/>
      <c r="DO142" s="389"/>
      <c r="DP142" s="389"/>
      <c r="DQ142" s="389"/>
      <c r="DR142" s="389"/>
      <c r="DS142" s="389"/>
      <c r="DT142" s="389"/>
      <c r="DU142" s="389"/>
      <c r="DV142" s="389"/>
      <c r="DW142" s="389"/>
      <c r="DX142" s="389"/>
      <c r="DY142" s="389"/>
      <c r="DZ142" s="389"/>
      <c r="EA142" s="389"/>
      <c r="EB142" s="389"/>
      <c r="EC142" s="389"/>
      <c r="ED142" s="389"/>
      <c r="EE142" s="389"/>
      <c r="EF142" s="389"/>
      <c r="EG142" s="389"/>
      <c r="EH142" s="389"/>
      <c r="EI142" s="389"/>
      <c r="EJ142" s="389"/>
      <c r="EK142" s="389"/>
      <c r="EL142" s="389"/>
      <c r="EM142" s="389"/>
      <c r="EN142" s="389"/>
      <c r="EO142" s="389"/>
      <c r="EP142" s="389"/>
      <c r="EQ142" s="389"/>
      <c r="ER142" s="389"/>
      <c r="ES142" s="389"/>
      <c r="ET142" s="389"/>
      <c r="EU142" s="389"/>
      <c r="EV142" s="389"/>
      <c r="EW142" s="389"/>
      <c r="EX142" s="389"/>
      <c r="EY142" s="389"/>
      <c r="EZ142" s="389"/>
      <c r="FA142" s="389"/>
      <c r="FB142" s="389"/>
      <c r="FC142" s="389"/>
      <c r="FD142" s="389"/>
      <c r="FE142" s="389"/>
      <c r="FF142" s="389"/>
      <c r="FG142" s="389"/>
      <c r="FH142" s="389"/>
      <c r="FI142" s="389"/>
      <c r="FJ142" s="389"/>
      <c r="FK142" s="389"/>
      <c r="FL142" s="389"/>
      <c r="FM142" s="389"/>
      <c r="FN142" s="389"/>
      <c r="FO142" s="389"/>
      <c r="FP142" s="389"/>
      <c r="FQ142" s="389"/>
      <c r="FR142" s="389"/>
      <c r="FS142" s="389"/>
      <c r="FT142" s="389"/>
      <c r="FU142" s="389"/>
      <c r="FV142" s="389"/>
      <c r="FW142" s="389"/>
      <c r="FX142" s="389"/>
      <c r="FY142" s="660" t="s">
        <v>345</v>
      </c>
      <c r="FZ142" s="661">
        <v>145</v>
      </c>
      <c r="GA142" s="661">
        <v>32434954</v>
      </c>
      <c r="GB142" s="661">
        <v>55</v>
      </c>
      <c r="GC142" s="661" t="s">
        <v>798</v>
      </c>
      <c r="GD142" s="661">
        <v>18</v>
      </c>
      <c r="GE142" s="661">
        <v>1980</v>
      </c>
      <c r="GF142" s="661">
        <v>2</v>
      </c>
      <c r="GG142" s="661" t="s">
        <v>148</v>
      </c>
      <c r="GH142" s="661">
        <v>3</v>
      </c>
      <c r="GI142" s="661">
        <v>2</v>
      </c>
      <c r="GJ142" s="661" t="s">
        <v>148</v>
      </c>
      <c r="GK142" s="661">
        <v>3</v>
      </c>
      <c r="GL142" s="661" t="s">
        <v>781</v>
      </c>
      <c r="GM142" s="661" t="s">
        <v>782</v>
      </c>
      <c r="GN142" s="661">
        <v>66</v>
      </c>
      <c r="GO142" s="661" t="s">
        <v>783</v>
      </c>
      <c r="GP142" s="661">
        <v>0</v>
      </c>
      <c r="GQ142" s="661">
        <v>0</v>
      </c>
      <c r="GR142" s="661">
        <v>4</v>
      </c>
      <c r="GS142" s="661">
        <v>2</v>
      </c>
      <c r="GT142" s="661">
        <v>3</v>
      </c>
      <c r="GU142" s="661" t="s">
        <v>783</v>
      </c>
      <c r="GV142" s="661" t="s">
        <v>783</v>
      </c>
      <c r="GW142" s="661" t="s">
        <v>783</v>
      </c>
      <c r="GX142" s="661" t="s">
        <v>783</v>
      </c>
      <c r="GY142" s="661" t="s">
        <v>783</v>
      </c>
      <c r="GZ142" s="661">
        <v>1649</v>
      </c>
      <c r="HA142" s="661">
        <v>0.85</v>
      </c>
      <c r="HB142" s="661">
        <v>5</v>
      </c>
      <c r="HC142" s="661" t="s">
        <v>783</v>
      </c>
      <c r="HD142" s="661" t="s">
        <v>782</v>
      </c>
      <c r="HE142" s="661">
        <v>75</v>
      </c>
      <c r="HF142" s="661" t="s">
        <v>783</v>
      </c>
      <c r="HG142" s="661">
        <v>0</v>
      </c>
      <c r="HH142" s="661" t="s">
        <v>783</v>
      </c>
      <c r="HI142" s="661">
        <v>0</v>
      </c>
      <c r="HJ142" s="661">
        <v>1</v>
      </c>
      <c r="HK142" s="661">
        <v>45</v>
      </c>
      <c r="HL142" s="661" t="s">
        <v>784</v>
      </c>
      <c r="HM142" s="661" t="s">
        <v>785</v>
      </c>
      <c r="HN142" s="661" t="s">
        <v>783</v>
      </c>
      <c r="HO142" s="661" t="s">
        <v>783</v>
      </c>
      <c r="HP142" s="661" t="s">
        <v>783</v>
      </c>
      <c r="HQ142" s="661" t="s">
        <v>783</v>
      </c>
      <c r="HR142" s="661" t="s">
        <v>783</v>
      </c>
      <c r="HS142" s="661">
        <v>3980137</v>
      </c>
      <c r="HT142" s="661" t="s">
        <v>783</v>
      </c>
      <c r="HU142" s="661" t="s">
        <v>786</v>
      </c>
      <c r="HV142" s="661" t="s">
        <v>787</v>
      </c>
      <c r="HW142" s="661">
        <v>4</v>
      </c>
      <c r="HX142" s="661">
        <v>2016</v>
      </c>
      <c r="HY142" s="661">
        <v>63</v>
      </c>
      <c r="HZ142" s="661">
        <v>0</v>
      </c>
      <c r="IA142" s="661">
        <v>4488</v>
      </c>
      <c r="IB142" s="662">
        <v>42227.682129629633</v>
      </c>
      <c r="IC142" s="661" t="s">
        <v>788</v>
      </c>
      <c r="ID142" s="661">
        <v>3975659</v>
      </c>
      <c r="IE142" s="661">
        <v>2014</v>
      </c>
      <c r="IF142" s="661">
        <v>1712</v>
      </c>
      <c r="IG142" s="661" t="s">
        <v>783</v>
      </c>
      <c r="IH142" s="661" t="s">
        <v>783</v>
      </c>
      <c r="II142" s="661" t="s">
        <v>783</v>
      </c>
      <c r="IJ142" s="661" t="s">
        <v>783</v>
      </c>
      <c r="IK142" s="661" t="s">
        <v>783</v>
      </c>
      <c r="IL142" s="661" t="s">
        <v>783</v>
      </c>
      <c r="IM142" s="661" t="s">
        <v>783</v>
      </c>
      <c r="IN142" s="661" t="s">
        <v>783</v>
      </c>
      <c r="IO142" s="661" t="s">
        <v>783</v>
      </c>
      <c r="IP142" s="661">
        <v>1649</v>
      </c>
      <c r="IQ142" s="662">
        <v>37477.354571759257</v>
      </c>
      <c r="IR142" s="661">
        <v>2</v>
      </c>
      <c r="IS142" s="661" t="s">
        <v>793</v>
      </c>
      <c r="IT142" s="661">
        <v>3</v>
      </c>
      <c r="IU142" s="663">
        <v>41275</v>
      </c>
      <c r="IV142" s="661" t="s">
        <v>783</v>
      </c>
      <c r="IW142" s="661" t="s">
        <v>783</v>
      </c>
      <c r="IX142" s="661" t="s">
        <v>783</v>
      </c>
      <c r="IY142" s="661" t="s">
        <v>781</v>
      </c>
      <c r="IZ142" s="661">
        <v>45</v>
      </c>
      <c r="JA142" s="661" t="s">
        <v>789</v>
      </c>
      <c r="JB142" s="661" t="s">
        <v>783</v>
      </c>
      <c r="JC142" s="661" t="s">
        <v>783</v>
      </c>
      <c r="JD142" s="661" t="s">
        <v>783</v>
      </c>
      <c r="JE142" s="661">
        <v>329457</v>
      </c>
      <c r="JF142" s="661" t="s">
        <v>783</v>
      </c>
      <c r="JG142" s="661" t="s">
        <v>783</v>
      </c>
      <c r="JH142" s="661" t="s">
        <v>804</v>
      </c>
      <c r="JI142" s="661">
        <v>55</v>
      </c>
      <c r="JJ142" s="661" t="s">
        <v>783</v>
      </c>
      <c r="JK142" s="661" t="s">
        <v>783</v>
      </c>
      <c r="JL142" s="661" t="s">
        <v>783</v>
      </c>
      <c r="JM142" s="661" t="s">
        <v>790</v>
      </c>
      <c r="JN142" s="661">
        <v>4</v>
      </c>
      <c r="JO142" s="661">
        <v>3</v>
      </c>
      <c r="JP142" s="661" t="s">
        <v>783</v>
      </c>
      <c r="JQ142" s="661" t="s">
        <v>783</v>
      </c>
      <c r="JR142" s="661" t="s">
        <v>783</v>
      </c>
      <c r="JS142" s="661" t="s">
        <v>783</v>
      </c>
      <c r="JT142" s="661" t="s">
        <v>783</v>
      </c>
      <c r="JU142" s="661" t="s">
        <v>783</v>
      </c>
      <c r="JV142" s="661" t="s">
        <v>922</v>
      </c>
      <c r="JW142" s="664">
        <v>4507.1723400000001</v>
      </c>
      <c r="JY142" s="225"/>
      <c r="JZ142" s="1492"/>
      <c r="KA142" s="1492"/>
    </row>
    <row r="143" spans="1:287" ht="15">
      <c r="A143" s="1502"/>
      <c r="B143" s="1502"/>
      <c r="C143" s="36"/>
      <c r="D143" s="36"/>
      <c r="E143" s="36"/>
      <c r="F143" s="37"/>
      <c r="G143" s="38"/>
      <c r="H143" s="39"/>
      <c r="I143" s="37"/>
      <c r="J143" s="37"/>
      <c r="K143" s="1502"/>
      <c r="L143" s="1502"/>
      <c r="M143" s="100"/>
      <c r="N143" s="100"/>
      <c r="O143" s="100"/>
      <c r="P143" s="1121"/>
      <c r="Q143" s="1514"/>
      <c r="R143" s="316"/>
      <c r="S143" s="316"/>
      <c r="T143" s="1515" t="s">
        <v>1220</v>
      </c>
      <c r="U143" s="174">
        <f>Z140*0.1</f>
        <v>563224.49976444431</v>
      </c>
      <c r="V143" s="306"/>
      <c r="W143" s="542"/>
      <c r="X143" s="542"/>
      <c r="Y143" s="542"/>
      <c r="Z143" s="542"/>
      <c r="AA143" s="542"/>
      <c r="AB143" s="1077"/>
      <c r="AC143" s="521"/>
      <c r="AD143" s="1502"/>
      <c r="AE143" s="37"/>
      <c r="AF143" s="565"/>
      <c r="AG143" s="521"/>
      <c r="AH143" s="1502"/>
      <c r="AI143" s="1502"/>
      <c r="AJ143" s="565"/>
      <c r="AK143" s="1502"/>
      <c r="AL143" s="1502"/>
      <c r="AM143" s="1502"/>
      <c r="AN143" s="1502"/>
      <c r="AO143" s="1502"/>
      <c r="AP143" s="958">
        <f>AP142/15</f>
        <v>375482.99984296295</v>
      </c>
      <c r="AQ143" s="959" t="s">
        <v>1014</v>
      </c>
      <c r="AR143" s="565"/>
      <c r="AS143" s="1502"/>
      <c r="AT143" s="565"/>
      <c r="AU143" s="1502"/>
      <c r="AV143" s="565"/>
      <c r="AW143" s="1502"/>
      <c r="AX143" s="565"/>
      <c r="AY143" s="1502"/>
      <c r="AZ143" s="565"/>
      <c r="BA143" s="1502"/>
      <c r="BB143" s="565"/>
      <c r="BC143" s="1502"/>
      <c r="BD143" s="565"/>
      <c r="BE143" s="1502"/>
      <c r="BF143" s="565"/>
      <c r="BG143" s="1502"/>
      <c r="BH143" s="565"/>
      <c r="BI143" s="1502"/>
      <c r="BJ143" s="565"/>
      <c r="BK143" s="1502"/>
      <c r="BL143" s="565"/>
      <c r="BM143" s="1502"/>
      <c r="BN143" s="565"/>
      <c r="BO143" s="1502"/>
      <c r="BP143" s="565"/>
      <c r="BQ143" s="1502"/>
      <c r="BR143" s="565"/>
      <c r="BS143" s="100"/>
      <c r="BT143" s="100"/>
      <c r="BU143" s="100"/>
      <c r="BV143" s="100"/>
      <c r="BW143" s="100"/>
      <c r="BX143" s="100"/>
      <c r="BY143" s="100"/>
      <c r="BZ143" s="100"/>
      <c r="CA143" s="100"/>
      <c r="CB143" s="100"/>
      <c r="CC143" s="100"/>
      <c r="CD143" s="100"/>
      <c r="CE143" s="100"/>
      <c r="CF143" s="100"/>
      <c r="CG143" s="100"/>
      <c r="CH143" s="100"/>
      <c r="CI143" s="100"/>
      <c r="CJ143" s="100"/>
      <c r="CK143" s="100"/>
      <c r="CL143" s="100"/>
      <c r="CM143" s="100"/>
      <c r="CN143" s="100"/>
      <c r="CO143" s="100"/>
      <c r="CP143" s="100"/>
      <c r="CQ143" s="100"/>
      <c r="CR143" s="100"/>
      <c r="CS143" s="100"/>
      <c r="CT143" s="100"/>
      <c r="CU143" s="100"/>
      <c r="CV143" s="100"/>
      <c r="CW143" s="100"/>
      <c r="CX143" s="100"/>
      <c r="CY143" s="100"/>
      <c r="CZ143" s="100"/>
      <c r="DA143" s="100"/>
      <c r="DB143" s="100"/>
      <c r="DC143" s="100"/>
      <c r="DD143" s="100"/>
      <c r="DE143" s="100"/>
      <c r="DF143" s="100"/>
      <c r="DG143" s="100"/>
      <c r="DH143" s="100"/>
      <c r="DI143" s="100"/>
      <c r="DJ143" s="100"/>
      <c r="DK143" s="100"/>
      <c r="DL143" s="100"/>
      <c r="DM143" s="100"/>
      <c r="DN143" s="100"/>
      <c r="DO143" s="100"/>
      <c r="DP143" s="100"/>
      <c r="DQ143" s="100"/>
      <c r="DR143" s="100"/>
      <c r="DS143" s="100"/>
      <c r="DT143" s="100"/>
      <c r="DU143" s="100"/>
      <c r="DV143" s="100"/>
      <c r="DW143" s="100"/>
      <c r="DX143" s="100"/>
      <c r="DY143" s="100"/>
      <c r="DZ143" s="100"/>
      <c r="EA143" s="100"/>
      <c r="EB143" s="100"/>
      <c r="EC143" s="100"/>
      <c r="ED143" s="100"/>
      <c r="EE143" s="100"/>
      <c r="EF143" s="100"/>
      <c r="EG143" s="100"/>
      <c r="EH143" s="100"/>
      <c r="EI143" s="100"/>
      <c r="EJ143" s="100"/>
      <c r="EK143" s="100"/>
      <c r="EL143" s="100"/>
      <c r="EM143" s="100"/>
      <c r="EN143" s="100"/>
      <c r="EO143" s="100"/>
      <c r="EP143" s="100"/>
      <c r="EQ143" s="100"/>
      <c r="ER143" s="100"/>
      <c r="ES143" s="100"/>
      <c r="ET143" s="100"/>
      <c r="EU143" s="100"/>
      <c r="EV143" s="100"/>
      <c r="EW143" s="100"/>
      <c r="EX143" s="100"/>
      <c r="EY143" s="100"/>
      <c r="EZ143" s="100"/>
      <c r="FA143" s="100"/>
      <c r="FB143" s="100"/>
      <c r="FC143" s="100"/>
      <c r="FD143" s="100"/>
      <c r="FE143" s="100"/>
      <c r="FF143" s="100"/>
      <c r="FG143" s="100"/>
      <c r="FH143" s="100"/>
      <c r="FI143" s="100"/>
      <c r="FJ143" s="100"/>
      <c r="FK143" s="100"/>
      <c r="FL143" s="100"/>
      <c r="FM143" s="100"/>
      <c r="FN143" s="100"/>
      <c r="FO143" s="100"/>
      <c r="FP143" s="100"/>
      <c r="FQ143" s="100"/>
      <c r="FR143" s="100"/>
      <c r="FS143" s="100"/>
      <c r="FT143" s="100"/>
      <c r="FU143" s="100"/>
      <c r="FV143" s="100"/>
      <c r="FW143" s="100"/>
      <c r="FX143" s="100"/>
      <c r="FY143" s="660" t="s">
        <v>345</v>
      </c>
      <c r="FZ143" s="661">
        <v>189</v>
      </c>
      <c r="GA143" s="661">
        <v>32434912</v>
      </c>
      <c r="GB143" s="661">
        <v>55</v>
      </c>
      <c r="GC143" s="661" t="s">
        <v>798</v>
      </c>
      <c r="GD143" s="661">
        <v>20</v>
      </c>
      <c r="GE143" s="661">
        <v>1979</v>
      </c>
      <c r="GF143" s="661">
        <v>2</v>
      </c>
      <c r="GG143" s="661" t="s">
        <v>148</v>
      </c>
      <c r="GH143" s="661">
        <v>2</v>
      </c>
      <c r="GI143" s="661">
        <v>2</v>
      </c>
      <c r="GJ143" s="661" t="s">
        <v>148</v>
      </c>
      <c r="GK143" s="661">
        <v>2</v>
      </c>
      <c r="GL143" s="661" t="s">
        <v>781</v>
      </c>
      <c r="GM143" s="661" t="s">
        <v>782</v>
      </c>
      <c r="GN143" s="661">
        <v>66</v>
      </c>
      <c r="GO143" s="661" t="s">
        <v>783</v>
      </c>
      <c r="GP143" s="661">
        <v>0</v>
      </c>
      <c r="GQ143" s="661">
        <v>0</v>
      </c>
      <c r="GR143" s="661">
        <v>4</v>
      </c>
      <c r="GS143" s="661">
        <v>2</v>
      </c>
      <c r="GT143" s="661">
        <v>3</v>
      </c>
      <c r="GU143" s="661" t="s">
        <v>783</v>
      </c>
      <c r="GV143" s="661" t="s">
        <v>783</v>
      </c>
      <c r="GW143" s="661" t="s">
        <v>783</v>
      </c>
      <c r="GX143" s="661" t="s">
        <v>783</v>
      </c>
      <c r="GY143" s="661" t="s">
        <v>783</v>
      </c>
      <c r="GZ143" s="661">
        <v>1649</v>
      </c>
      <c r="HA143" s="661">
        <v>0.47</v>
      </c>
      <c r="HB143" s="661">
        <v>5</v>
      </c>
      <c r="HC143" s="661" t="s">
        <v>783</v>
      </c>
      <c r="HD143" s="661" t="s">
        <v>782</v>
      </c>
      <c r="HE143" s="661">
        <v>150</v>
      </c>
      <c r="HF143" s="661" t="s">
        <v>783</v>
      </c>
      <c r="HG143" s="661">
        <v>0</v>
      </c>
      <c r="HH143" s="661" t="s">
        <v>783</v>
      </c>
      <c r="HI143" s="661">
        <v>0</v>
      </c>
      <c r="HJ143" s="661">
        <v>1</v>
      </c>
      <c r="HK143" s="661">
        <v>45</v>
      </c>
      <c r="HL143" s="661" t="s">
        <v>784</v>
      </c>
      <c r="HM143" s="661" t="s">
        <v>785</v>
      </c>
      <c r="HN143" s="661" t="s">
        <v>783</v>
      </c>
      <c r="HO143" s="661" t="s">
        <v>783</v>
      </c>
      <c r="HP143" s="661" t="s">
        <v>783</v>
      </c>
      <c r="HQ143" s="661" t="s">
        <v>783</v>
      </c>
      <c r="HR143" s="661" t="s">
        <v>783</v>
      </c>
      <c r="HS143" s="661">
        <v>3974508</v>
      </c>
      <c r="HT143" s="661" t="s">
        <v>783</v>
      </c>
      <c r="HU143" s="661" t="s">
        <v>786</v>
      </c>
      <c r="HV143" s="661" t="s">
        <v>787</v>
      </c>
      <c r="HW143" s="661">
        <v>4</v>
      </c>
      <c r="HX143" s="661">
        <v>2016</v>
      </c>
      <c r="HY143" s="661">
        <v>63</v>
      </c>
      <c r="HZ143" s="661">
        <v>0</v>
      </c>
      <c r="IA143" s="661">
        <v>2482</v>
      </c>
      <c r="IB143" s="662">
        <v>42227.682129629633</v>
      </c>
      <c r="IC143" s="661" t="s">
        <v>788</v>
      </c>
      <c r="ID143" s="661">
        <v>3978986</v>
      </c>
      <c r="IE143" s="661">
        <v>2014</v>
      </c>
      <c r="IF143" s="661">
        <v>1712</v>
      </c>
      <c r="IG143" s="661" t="s">
        <v>783</v>
      </c>
      <c r="IH143" s="661" t="s">
        <v>783</v>
      </c>
      <c r="II143" s="661" t="s">
        <v>783</v>
      </c>
      <c r="IJ143" s="661" t="s">
        <v>783</v>
      </c>
      <c r="IK143" s="661" t="s">
        <v>783</v>
      </c>
      <c r="IL143" s="661" t="s">
        <v>783</v>
      </c>
      <c r="IM143" s="661" t="s">
        <v>783</v>
      </c>
      <c r="IN143" s="661" t="s">
        <v>783</v>
      </c>
      <c r="IO143" s="661" t="s">
        <v>783</v>
      </c>
      <c r="IP143" s="661">
        <v>1649</v>
      </c>
      <c r="IQ143" s="662">
        <v>37477.354571759257</v>
      </c>
      <c r="IR143" s="661">
        <v>2</v>
      </c>
      <c r="IS143" s="661" t="s">
        <v>793</v>
      </c>
      <c r="IT143" s="661">
        <v>3</v>
      </c>
      <c r="IU143" s="663">
        <v>41275</v>
      </c>
      <c r="IV143" s="661" t="s">
        <v>783</v>
      </c>
      <c r="IW143" s="661" t="s">
        <v>783</v>
      </c>
      <c r="IX143" s="661" t="s">
        <v>783</v>
      </c>
      <c r="IY143" s="661" t="s">
        <v>781</v>
      </c>
      <c r="IZ143" s="661">
        <v>45</v>
      </c>
      <c r="JA143" s="661" t="s">
        <v>789</v>
      </c>
      <c r="JB143" s="661" t="s">
        <v>783</v>
      </c>
      <c r="JC143" s="661" t="s">
        <v>783</v>
      </c>
      <c r="JD143" s="661" t="s">
        <v>783</v>
      </c>
      <c r="JE143" s="661">
        <v>329457</v>
      </c>
      <c r="JF143" s="661" t="s">
        <v>783</v>
      </c>
      <c r="JG143" s="661" t="s">
        <v>783</v>
      </c>
      <c r="JH143" s="661" t="s">
        <v>804</v>
      </c>
      <c r="JI143" s="661">
        <v>55</v>
      </c>
      <c r="JJ143" s="661" t="s">
        <v>783</v>
      </c>
      <c r="JK143" s="661" t="s">
        <v>783</v>
      </c>
      <c r="JL143" s="661" t="s">
        <v>783</v>
      </c>
      <c r="JM143" s="661" t="s">
        <v>790</v>
      </c>
      <c r="JN143" s="661">
        <v>4</v>
      </c>
      <c r="JO143" s="661">
        <v>3</v>
      </c>
      <c r="JP143" s="661" t="s">
        <v>783</v>
      </c>
      <c r="JQ143" s="661" t="s">
        <v>783</v>
      </c>
      <c r="JR143" s="661" t="s">
        <v>783</v>
      </c>
      <c r="JS143" s="661" t="s">
        <v>783</v>
      </c>
      <c r="JT143" s="661" t="s">
        <v>783</v>
      </c>
      <c r="JU143" s="661" t="s">
        <v>783</v>
      </c>
      <c r="JV143" s="661" t="s">
        <v>923</v>
      </c>
      <c r="JW143" s="664">
        <v>2524.6097570000002</v>
      </c>
      <c r="JY143" s="225"/>
      <c r="JZ143" s="1492"/>
      <c r="KA143" s="1492"/>
    </row>
    <row r="144" spans="1:287">
      <c r="A144" s="1502"/>
      <c r="C144" s="316" t="s">
        <v>144</v>
      </c>
      <c r="D144" s="36"/>
      <c r="E144" s="36"/>
      <c r="F144" s="37"/>
      <c r="G144" s="1502"/>
      <c r="H144" s="319"/>
      <c r="I144" s="100"/>
      <c r="J144" s="1502"/>
      <c r="K144" s="1502"/>
      <c r="L144" s="1502"/>
      <c r="M144" s="100"/>
      <c r="N144" s="100"/>
      <c r="O144" s="100"/>
      <c r="P144" s="1121"/>
      <c r="Q144" s="1121"/>
      <c r="R144" s="100"/>
      <c r="S144" s="316"/>
      <c r="T144" s="328" t="s">
        <v>1221</v>
      </c>
      <c r="V144" s="306"/>
      <c r="W144" s="224"/>
      <c r="X144" s="1548" t="s">
        <v>152</v>
      </c>
      <c r="Y144" s="1548"/>
      <c r="Z144" s="1548"/>
      <c r="AA144" s="1494"/>
      <c r="AB144" s="1077"/>
      <c r="AC144" s="521"/>
      <c r="AD144" s="1502"/>
      <c r="AE144" s="37"/>
      <c r="AF144" s="565"/>
      <c r="AG144" s="521"/>
      <c r="AH144" s="1502"/>
      <c r="AI144" s="1502"/>
      <c r="AJ144" s="565"/>
      <c r="AK144" s="1502"/>
      <c r="AL144" s="1502"/>
      <c r="AM144" s="1502"/>
      <c r="AN144" s="1502"/>
      <c r="AO144" s="1502"/>
      <c r="AP144" s="565"/>
      <c r="AQ144" s="1502"/>
      <c r="AR144" s="565"/>
      <c r="AS144" s="1502"/>
      <c r="AT144" s="565"/>
      <c r="AU144" s="1502"/>
      <c r="AV144" s="565"/>
      <c r="AW144" s="1502"/>
      <c r="AX144" s="565"/>
      <c r="AY144" s="1502"/>
      <c r="AZ144" s="565"/>
      <c r="BA144" s="1502"/>
      <c r="BB144" s="565"/>
      <c r="BC144" s="1502"/>
      <c r="BD144" s="565"/>
      <c r="BE144" s="1502"/>
      <c r="BF144" s="565"/>
      <c r="BG144" s="1502"/>
      <c r="BH144" s="565"/>
      <c r="BI144" s="1502"/>
      <c r="BJ144" s="565"/>
      <c r="BK144" s="1502"/>
      <c r="BL144" s="565"/>
      <c r="BM144" s="1502"/>
      <c r="BN144" s="565"/>
      <c r="BO144" s="1502"/>
      <c r="BP144" s="565"/>
      <c r="BQ144" s="1502"/>
      <c r="BR144" s="565"/>
      <c r="BS144" s="100" t="s">
        <v>629</v>
      </c>
      <c r="BT144" s="100" t="s">
        <v>629</v>
      </c>
      <c r="BU144" s="100"/>
      <c r="BV144" s="100"/>
      <c r="BW144" s="100"/>
      <c r="BX144" s="100"/>
      <c r="BY144" s="100"/>
      <c r="BZ144" s="100"/>
      <c r="CA144" s="100"/>
      <c r="CB144" s="100"/>
      <c r="CC144" s="100"/>
      <c r="CD144" s="100"/>
      <c r="CE144" s="100"/>
      <c r="CF144" s="100"/>
      <c r="CG144" s="100"/>
      <c r="CH144" s="100"/>
      <c r="CI144" s="100"/>
      <c r="CJ144" s="100"/>
      <c r="CK144" s="100"/>
      <c r="CL144" s="100"/>
      <c r="CM144" s="100"/>
      <c r="CN144" s="100"/>
      <c r="CO144" s="100"/>
      <c r="CP144" s="100"/>
      <c r="CQ144" s="100"/>
      <c r="CR144" s="100"/>
      <c r="CS144" s="100"/>
      <c r="CT144" s="100"/>
      <c r="CU144" s="100"/>
      <c r="CV144" s="100"/>
      <c r="CW144" s="100"/>
      <c r="CX144" s="100"/>
      <c r="CY144" s="100"/>
      <c r="CZ144" s="100"/>
      <c r="DA144" s="100"/>
      <c r="DB144" s="100"/>
      <c r="DC144" s="100"/>
      <c r="DD144" s="100"/>
      <c r="DE144" s="100"/>
      <c r="DF144" s="100"/>
      <c r="DG144" s="100"/>
      <c r="DH144" s="100"/>
      <c r="DI144" s="100"/>
      <c r="DJ144" s="100"/>
      <c r="DK144" s="100"/>
      <c r="DL144" s="100"/>
      <c r="DM144" s="100"/>
      <c r="DN144" s="100"/>
      <c r="DO144" s="100"/>
      <c r="DP144" s="100"/>
      <c r="DQ144" s="100"/>
      <c r="DR144" s="100"/>
      <c r="DS144" s="100"/>
      <c r="DT144" s="100"/>
      <c r="DU144" s="100"/>
      <c r="DV144" s="100"/>
      <c r="DW144" s="100"/>
      <c r="DX144" s="100"/>
      <c r="DY144" s="100"/>
      <c r="DZ144" s="100"/>
      <c r="EA144" s="100"/>
      <c r="EB144" s="100"/>
      <c r="EC144" s="100"/>
      <c r="ED144" s="100"/>
      <c r="EE144" s="100"/>
      <c r="EF144" s="100"/>
      <c r="EG144" s="100"/>
      <c r="EH144" s="100"/>
      <c r="EI144" s="100"/>
      <c r="EJ144" s="100"/>
      <c r="EK144" s="100"/>
      <c r="EL144" s="100"/>
      <c r="EM144" s="100"/>
      <c r="EN144" s="100"/>
      <c r="EO144" s="100"/>
      <c r="EP144" s="100"/>
      <c r="EQ144" s="100"/>
      <c r="ER144" s="100"/>
      <c r="ES144" s="100"/>
      <c r="ET144" s="100"/>
      <c r="EU144" s="100"/>
      <c r="EV144" s="100"/>
      <c r="EW144" s="100"/>
      <c r="EX144" s="100"/>
      <c r="EY144" s="100"/>
      <c r="EZ144" s="100"/>
      <c r="FA144" s="100"/>
      <c r="FB144" s="100"/>
      <c r="FC144" s="100"/>
      <c r="FD144" s="100"/>
      <c r="FE144" s="100"/>
      <c r="FF144" s="100"/>
      <c r="FG144" s="100"/>
      <c r="FH144" s="100"/>
      <c r="FI144" s="100"/>
      <c r="FJ144" s="100"/>
      <c r="FK144" s="100"/>
      <c r="FL144" s="100"/>
      <c r="FM144" s="100"/>
      <c r="FN144" s="100"/>
      <c r="FO144" s="100"/>
      <c r="FP144" s="100"/>
      <c r="FQ144" s="100"/>
      <c r="FR144" s="100"/>
      <c r="FS144" s="100"/>
      <c r="FT144" s="100"/>
      <c r="FU144" s="100"/>
      <c r="FV144" s="100"/>
      <c r="FW144" s="100"/>
      <c r="FX144" s="100"/>
      <c r="FY144" s="660" t="s">
        <v>345</v>
      </c>
      <c r="FZ144" s="661">
        <v>269</v>
      </c>
      <c r="GA144" s="661">
        <v>32434976</v>
      </c>
      <c r="GB144" s="661">
        <v>35</v>
      </c>
      <c r="GC144" s="661" t="s">
        <v>3</v>
      </c>
      <c r="GD144" s="661">
        <v>18</v>
      </c>
      <c r="GE144" s="661">
        <v>1970</v>
      </c>
      <c r="GF144" s="661">
        <v>0</v>
      </c>
      <c r="GG144" s="661" t="s">
        <v>792</v>
      </c>
      <c r="GH144" s="661">
        <v>0</v>
      </c>
      <c r="GI144" s="661">
        <v>0</v>
      </c>
      <c r="GJ144" s="661" t="s">
        <v>792</v>
      </c>
      <c r="GK144" s="661">
        <v>0</v>
      </c>
      <c r="GL144" s="661" t="s">
        <v>781</v>
      </c>
      <c r="GM144" s="661" t="s">
        <v>782</v>
      </c>
      <c r="GN144" s="661">
        <v>66</v>
      </c>
      <c r="GO144" s="661" t="s">
        <v>783</v>
      </c>
      <c r="GP144" s="661">
        <v>0</v>
      </c>
      <c r="GQ144" s="661">
        <v>0</v>
      </c>
      <c r="GR144" s="661">
        <v>4</v>
      </c>
      <c r="GS144" s="661">
        <v>2</v>
      </c>
      <c r="GT144" s="661">
        <v>1</v>
      </c>
      <c r="GU144" s="661" t="s">
        <v>783</v>
      </c>
      <c r="GV144" s="661" t="s">
        <v>783</v>
      </c>
      <c r="GW144" s="661" t="s">
        <v>783</v>
      </c>
      <c r="GX144" s="661" t="s">
        <v>783</v>
      </c>
      <c r="GY144" s="661" t="s">
        <v>783</v>
      </c>
      <c r="GZ144" s="661">
        <v>1649</v>
      </c>
      <c r="HA144" s="661">
        <v>1.49</v>
      </c>
      <c r="HB144" s="661">
        <v>5</v>
      </c>
      <c r="HC144" s="661" t="s">
        <v>783</v>
      </c>
      <c r="HD144" s="661" t="s">
        <v>782</v>
      </c>
      <c r="HE144" s="661">
        <v>15</v>
      </c>
      <c r="HF144" s="661" t="s">
        <v>783</v>
      </c>
      <c r="HG144" s="661">
        <v>0</v>
      </c>
      <c r="HH144" s="661" t="s">
        <v>783</v>
      </c>
      <c r="HI144" s="661">
        <v>0</v>
      </c>
      <c r="HJ144" s="661">
        <v>1</v>
      </c>
      <c r="HK144" s="661">
        <v>45</v>
      </c>
      <c r="HL144" s="661" t="s">
        <v>784</v>
      </c>
      <c r="HM144" s="661" t="s">
        <v>785</v>
      </c>
      <c r="HN144" s="661" t="s">
        <v>783</v>
      </c>
      <c r="HO144" s="661" t="s">
        <v>783</v>
      </c>
      <c r="HP144" s="661" t="s">
        <v>783</v>
      </c>
      <c r="HQ144" s="661" t="s">
        <v>783</v>
      </c>
      <c r="HR144" s="661" t="s">
        <v>783</v>
      </c>
      <c r="HS144" s="661">
        <v>3978985</v>
      </c>
      <c r="HT144" s="661" t="s">
        <v>783</v>
      </c>
      <c r="HU144" s="661" t="s">
        <v>786</v>
      </c>
      <c r="HV144" s="661" t="s">
        <v>787</v>
      </c>
      <c r="HW144" s="661">
        <v>4</v>
      </c>
      <c r="HX144" s="661">
        <v>2016</v>
      </c>
      <c r="HY144" s="661">
        <v>63</v>
      </c>
      <c r="HZ144" s="661">
        <v>0</v>
      </c>
      <c r="IA144" s="661">
        <v>7867</v>
      </c>
      <c r="IB144" s="662">
        <v>42227.682129629633</v>
      </c>
      <c r="IC144" s="661" t="s">
        <v>788</v>
      </c>
      <c r="ID144" s="661">
        <v>3974507</v>
      </c>
      <c r="IE144" s="661">
        <v>2014</v>
      </c>
      <c r="IF144" s="661">
        <v>1712</v>
      </c>
      <c r="IG144" s="661" t="s">
        <v>783</v>
      </c>
      <c r="IH144" s="661" t="s">
        <v>783</v>
      </c>
      <c r="II144" s="661" t="s">
        <v>783</v>
      </c>
      <c r="IJ144" s="661" t="s">
        <v>783</v>
      </c>
      <c r="IK144" s="661" t="s">
        <v>783</v>
      </c>
      <c r="IL144" s="661" t="s">
        <v>783</v>
      </c>
      <c r="IM144" s="661" t="s">
        <v>783</v>
      </c>
      <c r="IN144" s="661" t="s">
        <v>783</v>
      </c>
      <c r="IO144" s="661" t="s">
        <v>783</v>
      </c>
      <c r="IP144" s="661">
        <v>1649</v>
      </c>
      <c r="IQ144" s="662">
        <v>37477.354571759257</v>
      </c>
      <c r="IR144" s="661">
        <v>4</v>
      </c>
      <c r="IS144" s="661" t="s">
        <v>793</v>
      </c>
      <c r="IT144" s="661">
        <v>1</v>
      </c>
      <c r="IU144" s="663">
        <v>41275</v>
      </c>
      <c r="IV144" s="661" t="s">
        <v>783</v>
      </c>
      <c r="IW144" s="661" t="s">
        <v>783</v>
      </c>
      <c r="IX144" s="661" t="s">
        <v>783</v>
      </c>
      <c r="IY144" s="661" t="s">
        <v>781</v>
      </c>
      <c r="IZ144" s="661">
        <v>45</v>
      </c>
      <c r="JA144" s="661" t="s">
        <v>789</v>
      </c>
      <c r="JB144" s="661" t="s">
        <v>783</v>
      </c>
      <c r="JC144" s="661" t="s">
        <v>783</v>
      </c>
      <c r="JD144" s="661" t="s">
        <v>783</v>
      </c>
      <c r="JE144" s="661">
        <v>329457</v>
      </c>
      <c r="JF144" s="661" t="s">
        <v>783</v>
      </c>
      <c r="JG144" s="661" t="s">
        <v>783</v>
      </c>
      <c r="JH144" s="661" t="s">
        <v>795</v>
      </c>
      <c r="JI144" s="661">
        <v>35</v>
      </c>
      <c r="JJ144" s="661" t="s">
        <v>783</v>
      </c>
      <c r="JK144" s="661" t="s">
        <v>783</v>
      </c>
      <c r="JL144" s="661" t="s">
        <v>783</v>
      </c>
      <c r="JM144" s="661" t="s">
        <v>790</v>
      </c>
      <c r="JN144" s="661">
        <v>4</v>
      </c>
      <c r="JO144" s="661">
        <v>1</v>
      </c>
      <c r="JP144" s="661" t="s">
        <v>783</v>
      </c>
      <c r="JQ144" s="661">
        <v>12683066</v>
      </c>
      <c r="JR144" s="661">
        <v>2013</v>
      </c>
      <c r="JS144" s="661">
        <v>12</v>
      </c>
      <c r="JT144" s="661" t="s">
        <v>783</v>
      </c>
      <c r="JU144" s="661" t="s">
        <v>783</v>
      </c>
      <c r="JV144" s="661" t="s">
        <v>924</v>
      </c>
      <c r="JW144" s="664">
        <v>7860.2409680000001</v>
      </c>
      <c r="JY144" s="225"/>
      <c r="JZ144" s="1492"/>
      <c r="KA144" s="1492"/>
    </row>
    <row r="145" spans="1:288" ht="15" thickBot="1">
      <c r="A145" s="1502"/>
      <c r="B145" s="111">
        <v>1</v>
      </c>
      <c r="C145" s="114" t="s">
        <v>159</v>
      </c>
      <c r="D145" s="114" t="s">
        <v>159</v>
      </c>
      <c r="E145" s="114" t="s">
        <v>159</v>
      </c>
      <c r="F145" s="114"/>
      <c r="G145" s="114"/>
      <c r="H145" s="114"/>
      <c r="I145" s="114"/>
      <c r="J145" s="114"/>
      <c r="K145" s="114"/>
      <c r="L145" s="114"/>
      <c r="M145" s="224"/>
      <c r="N145" s="224"/>
      <c r="O145" s="224"/>
      <c r="P145" s="1102"/>
      <c r="Q145" s="1102"/>
      <c r="R145" s="224"/>
      <c r="S145" s="224"/>
      <c r="T145" s="1516">
        <f>T141-'MAINTENANCE PRIORITY'!AO128</f>
        <v>65.03000000000003</v>
      </c>
      <c r="V145" s="306"/>
      <c r="W145" s="224"/>
      <c r="X145" s="913"/>
      <c r="Y145" s="1494" t="s">
        <v>1017</v>
      </c>
      <c r="Z145" s="911"/>
      <c r="AA145" s="911"/>
      <c r="AB145" s="1077"/>
      <c r="AC145" s="521"/>
      <c r="AD145" s="1502"/>
      <c r="AE145" s="37"/>
      <c r="AF145" s="565"/>
      <c r="AG145" s="521"/>
      <c r="AH145" s="1502"/>
      <c r="AI145" s="1502"/>
      <c r="AJ145" s="565"/>
      <c r="AK145" s="1502"/>
      <c r="AL145" s="1502"/>
      <c r="AM145" s="1502"/>
      <c r="AN145" s="1502"/>
      <c r="AO145" s="1502"/>
      <c r="AP145" s="565"/>
      <c r="AQ145" s="1502"/>
      <c r="AR145" s="565"/>
      <c r="AS145" s="1502"/>
      <c r="AT145" s="565"/>
      <c r="AU145" s="1502"/>
      <c r="AV145" s="565"/>
      <c r="AW145" s="1502"/>
      <c r="AX145" s="565"/>
      <c r="AY145" s="1502"/>
      <c r="AZ145" s="565"/>
      <c r="BA145" s="1502"/>
      <c r="BB145" s="565"/>
      <c r="BC145" s="1502"/>
      <c r="BD145" s="565"/>
      <c r="BE145" s="1502"/>
      <c r="BF145" s="565"/>
      <c r="BG145" s="1502"/>
      <c r="BH145" s="565"/>
      <c r="BI145" s="1502"/>
      <c r="BJ145" s="565"/>
      <c r="BK145" s="1502"/>
      <c r="BL145" s="565"/>
      <c r="BM145" s="1502"/>
      <c r="BN145" s="565"/>
      <c r="BO145" s="1502"/>
      <c r="BP145" s="565"/>
      <c r="BQ145" s="1502"/>
      <c r="BR145" s="565"/>
      <c r="BS145" s="100" t="s">
        <v>630</v>
      </c>
      <c r="BT145" s="100" t="s">
        <v>630</v>
      </c>
      <c r="BU145" s="100"/>
      <c r="BV145" s="100"/>
      <c r="BW145" s="100"/>
      <c r="BX145" s="100"/>
      <c r="BY145" s="100"/>
      <c r="BZ145" s="100"/>
      <c r="CA145" s="100"/>
      <c r="CB145" s="100"/>
      <c r="CC145" s="100"/>
      <c r="CD145" s="100"/>
      <c r="CE145" s="100"/>
      <c r="CF145" s="100"/>
      <c r="CG145" s="100"/>
      <c r="CH145" s="100"/>
      <c r="CI145" s="100"/>
      <c r="CJ145" s="100"/>
      <c r="CK145" s="100"/>
      <c r="CL145" s="100"/>
      <c r="CM145" s="100"/>
      <c r="CN145" s="100"/>
      <c r="CO145" s="100"/>
      <c r="CP145" s="100"/>
      <c r="CQ145" s="100"/>
      <c r="CR145" s="100"/>
      <c r="CS145" s="100"/>
      <c r="CT145" s="100"/>
      <c r="CU145" s="100"/>
      <c r="CV145" s="100"/>
      <c r="CW145" s="100"/>
      <c r="CX145" s="100"/>
      <c r="CY145" s="100"/>
      <c r="CZ145" s="100"/>
      <c r="DA145" s="100"/>
      <c r="DB145" s="100"/>
      <c r="DC145" s="100"/>
      <c r="DD145" s="100"/>
      <c r="DE145" s="100"/>
      <c r="DF145" s="100"/>
      <c r="DG145" s="100"/>
      <c r="DH145" s="100"/>
      <c r="DI145" s="100"/>
      <c r="DJ145" s="100"/>
      <c r="DK145" s="100"/>
      <c r="DL145" s="100"/>
      <c r="DM145" s="100"/>
      <c r="DN145" s="100"/>
      <c r="DO145" s="100"/>
      <c r="DP145" s="100"/>
      <c r="DQ145" s="100"/>
      <c r="DR145" s="100"/>
      <c r="DS145" s="100"/>
      <c r="DT145" s="100"/>
      <c r="DU145" s="100"/>
      <c r="DV145" s="100"/>
      <c r="DW145" s="100"/>
      <c r="DX145" s="100"/>
      <c r="DY145" s="100"/>
      <c r="DZ145" s="100"/>
      <c r="EA145" s="100"/>
      <c r="EB145" s="100"/>
      <c r="EC145" s="100"/>
      <c r="ED145" s="100"/>
      <c r="EE145" s="100"/>
      <c r="EF145" s="100"/>
      <c r="EG145" s="100"/>
      <c r="EH145" s="100"/>
      <c r="EI145" s="100"/>
      <c r="EJ145" s="100"/>
      <c r="EK145" s="100"/>
      <c r="EL145" s="100"/>
      <c r="EM145" s="100"/>
      <c r="EN145" s="100"/>
      <c r="EO145" s="100"/>
      <c r="EP145" s="100"/>
      <c r="EQ145" s="100"/>
      <c r="ER145" s="100"/>
      <c r="ES145" s="100"/>
      <c r="ET145" s="100"/>
      <c r="EU145" s="100"/>
      <c r="EV145" s="100"/>
      <c r="EW145" s="100"/>
      <c r="EX145" s="100"/>
      <c r="EY145" s="100"/>
      <c r="EZ145" s="100"/>
      <c r="FA145" s="100"/>
      <c r="FB145" s="100"/>
      <c r="FC145" s="100"/>
      <c r="FD145" s="100"/>
      <c r="FE145" s="100"/>
      <c r="FF145" s="100"/>
      <c r="FG145" s="100"/>
      <c r="FH145" s="100"/>
      <c r="FI145" s="100"/>
      <c r="FJ145" s="100"/>
      <c r="FK145" s="100"/>
      <c r="FL145" s="100"/>
      <c r="FM145" s="100"/>
      <c r="FN145" s="100"/>
      <c r="FO145" s="100"/>
      <c r="FP145" s="100"/>
      <c r="FQ145" s="100"/>
      <c r="FR145" s="100"/>
      <c r="FS145" s="100"/>
      <c r="FT145" s="100"/>
      <c r="FU145" s="100"/>
      <c r="FV145" s="100"/>
      <c r="FW145" s="100"/>
      <c r="FX145" s="100"/>
      <c r="FY145" s="625" t="s">
        <v>345</v>
      </c>
      <c r="FZ145" s="626">
        <v>295</v>
      </c>
      <c r="GA145" s="626">
        <v>32434988</v>
      </c>
      <c r="GB145" s="626">
        <v>35</v>
      </c>
      <c r="GC145" s="626" t="s">
        <v>3</v>
      </c>
      <c r="GD145" s="626">
        <v>18</v>
      </c>
      <c r="GE145" s="626">
        <v>1970</v>
      </c>
      <c r="GF145" s="626">
        <v>0</v>
      </c>
      <c r="GG145" s="626" t="s">
        <v>792</v>
      </c>
      <c r="GH145" s="626">
        <v>0</v>
      </c>
      <c r="GI145" s="626">
        <v>0</v>
      </c>
      <c r="GJ145" s="626" t="s">
        <v>792</v>
      </c>
      <c r="GK145" s="626">
        <v>0</v>
      </c>
      <c r="GL145" s="626" t="s">
        <v>781</v>
      </c>
      <c r="GM145" s="626" t="s">
        <v>782</v>
      </c>
      <c r="GN145" s="626">
        <v>66</v>
      </c>
      <c r="GO145" s="626" t="s">
        <v>783</v>
      </c>
      <c r="GP145" s="626">
        <v>0</v>
      </c>
      <c r="GQ145" s="626">
        <v>0</v>
      </c>
      <c r="GR145" s="626">
        <v>4</v>
      </c>
      <c r="GS145" s="626">
        <v>2</v>
      </c>
      <c r="GT145" s="626">
        <v>1</v>
      </c>
      <c r="GU145" s="626" t="s">
        <v>783</v>
      </c>
      <c r="GV145" s="626" t="s">
        <v>783</v>
      </c>
      <c r="GW145" s="626" t="s">
        <v>783</v>
      </c>
      <c r="GX145" s="626" t="s">
        <v>783</v>
      </c>
      <c r="GY145" s="626" t="s">
        <v>783</v>
      </c>
      <c r="GZ145" s="626">
        <v>1649</v>
      </c>
      <c r="HA145" s="626">
        <v>0.5</v>
      </c>
      <c r="HB145" s="626">
        <v>5</v>
      </c>
      <c r="HC145" s="626" t="s">
        <v>783</v>
      </c>
      <c r="HD145" s="626" t="s">
        <v>782</v>
      </c>
      <c r="HE145" s="626">
        <v>15</v>
      </c>
      <c r="HF145" s="626" t="s">
        <v>783</v>
      </c>
      <c r="HG145" s="626">
        <v>0</v>
      </c>
      <c r="HH145" s="626" t="s">
        <v>783</v>
      </c>
      <c r="HI145" s="626">
        <v>0</v>
      </c>
      <c r="HJ145" s="626">
        <v>1</v>
      </c>
      <c r="HK145" s="626">
        <v>45</v>
      </c>
      <c r="HL145" s="626" t="s">
        <v>784</v>
      </c>
      <c r="HM145" s="626" t="s">
        <v>785</v>
      </c>
      <c r="HN145" s="626" t="s">
        <v>783</v>
      </c>
      <c r="HO145" s="626" t="s">
        <v>783</v>
      </c>
      <c r="HP145" s="626" t="s">
        <v>783</v>
      </c>
      <c r="HQ145" s="626" t="s">
        <v>783</v>
      </c>
      <c r="HR145" s="626" t="s">
        <v>783</v>
      </c>
      <c r="HS145" s="626">
        <v>3978972</v>
      </c>
      <c r="HT145" s="626" t="s">
        <v>783</v>
      </c>
      <c r="HU145" s="626" t="s">
        <v>786</v>
      </c>
      <c r="HV145" s="626" t="s">
        <v>787</v>
      </c>
      <c r="HW145" s="626">
        <v>4</v>
      </c>
      <c r="HX145" s="626">
        <v>2016</v>
      </c>
      <c r="HY145" s="626">
        <v>63</v>
      </c>
      <c r="HZ145" s="626">
        <v>0</v>
      </c>
      <c r="IA145" s="626">
        <v>2640</v>
      </c>
      <c r="IB145" s="627">
        <v>42227.682129629633</v>
      </c>
      <c r="IC145" s="626" t="s">
        <v>788</v>
      </c>
      <c r="ID145" s="626">
        <v>3974494</v>
      </c>
      <c r="IE145" s="626">
        <v>2014</v>
      </c>
      <c r="IF145" s="626">
        <v>1712</v>
      </c>
      <c r="IG145" s="626" t="s">
        <v>783</v>
      </c>
      <c r="IH145" s="626" t="s">
        <v>783</v>
      </c>
      <c r="II145" s="626" t="s">
        <v>783</v>
      </c>
      <c r="IJ145" s="626" t="s">
        <v>783</v>
      </c>
      <c r="IK145" s="626" t="s">
        <v>783</v>
      </c>
      <c r="IL145" s="626" t="s">
        <v>783</v>
      </c>
      <c r="IM145" s="626" t="s">
        <v>783</v>
      </c>
      <c r="IN145" s="626" t="s">
        <v>783</v>
      </c>
      <c r="IO145" s="626" t="s">
        <v>783</v>
      </c>
      <c r="IP145" s="626">
        <v>1649</v>
      </c>
      <c r="IQ145" s="627">
        <v>37477.354571759257</v>
      </c>
      <c r="IR145" s="626">
        <v>4</v>
      </c>
      <c r="IS145" s="626" t="s">
        <v>793</v>
      </c>
      <c r="IT145" s="626">
        <v>1</v>
      </c>
      <c r="IU145" s="665">
        <v>41275</v>
      </c>
      <c r="IV145" s="626" t="s">
        <v>783</v>
      </c>
      <c r="IW145" s="626" t="s">
        <v>783</v>
      </c>
      <c r="IX145" s="626" t="s">
        <v>783</v>
      </c>
      <c r="IY145" s="626" t="s">
        <v>781</v>
      </c>
      <c r="IZ145" s="626">
        <v>45</v>
      </c>
      <c r="JA145" s="626" t="s">
        <v>789</v>
      </c>
      <c r="JB145" s="626" t="s">
        <v>783</v>
      </c>
      <c r="JC145" s="626" t="s">
        <v>783</v>
      </c>
      <c r="JD145" s="626" t="s">
        <v>783</v>
      </c>
      <c r="JE145" s="626">
        <v>329457</v>
      </c>
      <c r="JF145" s="626" t="s">
        <v>783</v>
      </c>
      <c r="JG145" s="626" t="s">
        <v>783</v>
      </c>
      <c r="JH145" s="626" t="s">
        <v>795</v>
      </c>
      <c r="JI145" s="626">
        <v>35</v>
      </c>
      <c r="JJ145" s="626" t="s">
        <v>783</v>
      </c>
      <c r="JK145" s="626" t="s">
        <v>783</v>
      </c>
      <c r="JL145" s="626" t="s">
        <v>783</v>
      </c>
      <c r="JM145" s="626" t="s">
        <v>790</v>
      </c>
      <c r="JN145" s="626">
        <v>4</v>
      </c>
      <c r="JO145" s="626">
        <v>1</v>
      </c>
      <c r="JP145" s="626" t="s">
        <v>783</v>
      </c>
      <c r="JQ145" s="626">
        <v>12683066</v>
      </c>
      <c r="JR145" s="626">
        <v>2013</v>
      </c>
      <c r="JS145" s="626">
        <v>12</v>
      </c>
      <c r="JT145" s="626" t="s">
        <v>783</v>
      </c>
      <c r="JU145" s="626" t="s">
        <v>783</v>
      </c>
      <c r="JV145" s="626" t="s">
        <v>925</v>
      </c>
      <c r="JW145" s="628">
        <v>2607.8903639999999</v>
      </c>
      <c r="JX145">
        <f>SUM(JW139:JW145)</f>
        <v>21200.416689999998</v>
      </c>
      <c r="JY145" s="225">
        <v>4.0152304337121212</v>
      </c>
      <c r="KA145" s="1492"/>
    </row>
    <row r="146" spans="1:288" ht="15" thickBot="1">
      <c r="A146" s="1502"/>
      <c r="B146" s="111">
        <v>2</v>
      </c>
      <c r="C146" s="234" t="s">
        <v>160</v>
      </c>
      <c r="D146" s="234" t="s">
        <v>160</v>
      </c>
      <c r="E146" s="234" t="s">
        <v>160</v>
      </c>
      <c r="F146" s="234"/>
      <c r="G146" s="234"/>
      <c r="H146" s="234"/>
      <c r="I146" s="234"/>
      <c r="J146" s="234"/>
      <c r="K146" s="234"/>
      <c r="L146" s="234"/>
      <c r="M146" s="224"/>
      <c r="N146" s="224"/>
      <c r="O146" s="224"/>
      <c r="P146" s="1102"/>
      <c r="Q146" s="1102"/>
      <c r="R146" s="224"/>
      <c r="S146" s="224"/>
      <c r="T146" s="224"/>
      <c r="U146" s="306"/>
      <c r="V146" s="306"/>
      <c r="W146" s="16"/>
      <c r="X146" s="311" t="s">
        <v>3</v>
      </c>
      <c r="Y146" s="311" t="s">
        <v>151</v>
      </c>
      <c r="Z146" s="311" t="s">
        <v>139</v>
      </c>
      <c r="AA146" s="1477"/>
      <c r="AB146" s="1077"/>
      <c r="AC146" s="521"/>
      <c r="AD146" s="1502"/>
      <c r="AE146" s="37"/>
      <c r="AF146" s="565"/>
      <c r="AG146" s="521"/>
      <c r="AH146" s="1502"/>
      <c r="AI146" s="1502"/>
      <c r="AJ146" s="565"/>
      <c r="AK146" s="1502"/>
      <c r="AL146" s="1502"/>
      <c r="AM146" s="1502"/>
      <c r="AN146" s="1502"/>
      <c r="AO146" s="1502"/>
      <c r="AP146" s="565"/>
      <c r="AQ146" s="1502"/>
      <c r="AR146" s="565"/>
      <c r="AS146" s="1502"/>
      <c r="AT146" s="565"/>
      <c r="AU146" s="1502"/>
      <c r="AV146" s="565"/>
      <c r="AW146" s="1502"/>
      <c r="AX146" s="565"/>
      <c r="AY146" s="1502"/>
      <c r="AZ146" s="565"/>
      <c r="BA146" s="1502"/>
      <c r="BB146" s="565"/>
      <c r="BC146" s="1502"/>
      <c r="BD146" s="565"/>
      <c r="BE146" s="1502"/>
      <c r="BF146" s="565"/>
      <c r="BG146" s="1502"/>
      <c r="BH146" s="565"/>
      <c r="BI146" s="1502"/>
      <c r="BJ146" s="565"/>
      <c r="BK146" s="1502"/>
      <c r="BL146" s="565"/>
      <c r="BM146" s="1502"/>
      <c r="BN146" s="565"/>
      <c r="BO146" s="1502"/>
      <c r="BP146" s="565"/>
      <c r="BQ146" s="1502"/>
      <c r="BR146" s="565"/>
      <c r="BS146" s="100"/>
      <c r="BT146" s="100"/>
      <c r="BU146" s="100"/>
      <c r="BV146" s="100"/>
      <c r="BW146" s="100"/>
      <c r="BX146" s="100"/>
      <c r="BY146" s="100"/>
      <c r="BZ146" s="100"/>
      <c r="CA146" s="100"/>
      <c r="CB146" s="100"/>
      <c r="CC146" s="100"/>
      <c r="CD146" s="100"/>
      <c r="CE146" s="100"/>
      <c r="CF146" s="100"/>
      <c r="CG146" s="100"/>
      <c r="CH146" s="100"/>
      <c r="CI146" s="100"/>
      <c r="CJ146" s="100"/>
      <c r="CK146" s="100"/>
      <c r="CL146" s="100"/>
      <c r="CM146" s="100"/>
      <c r="CN146" s="100"/>
      <c r="CO146" s="100"/>
      <c r="CP146" s="100"/>
      <c r="CQ146" s="100"/>
      <c r="CR146" s="100"/>
      <c r="CS146" s="100"/>
      <c r="CT146" s="100"/>
      <c r="CU146" s="100"/>
      <c r="CV146" s="100"/>
      <c r="CW146" s="100"/>
      <c r="CX146" s="100"/>
      <c r="CY146" s="100"/>
      <c r="CZ146" s="100"/>
      <c r="DA146" s="100"/>
      <c r="DB146" s="100"/>
      <c r="DC146" s="100"/>
      <c r="DD146" s="100"/>
      <c r="DE146" s="100"/>
      <c r="DF146" s="100"/>
      <c r="DG146" s="100"/>
      <c r="DH146" s="100"/>
      <c r="DI146" s="100"/>
      <c r="DJ146" s="100"/>
      <c r="DK146" s="100"/>
      <c r="DL146" s="100"/>
      <c r="DM146" s="100"/>
      <c r="DN146" s="100"/>
      <c r="DO146" s="100"/>
      <c r="DP146" s="100"/>
      <c r="DQ146" s="100"/>
      <c r="DR146" s="100"/>
      <c r="DS146" s="100"/>
      <c r="DT146" s="100"/>
      <c r="DU146" s="100"/>
      <c r="DV146" s="100"/>
      <c r="DW146" s="100"/>
      <c r="DX146" s="100"/>
      <c r="DY146" s="100"/>
      <c r="DZ146" s="100"/>
      <c r="EA146" s="100"/>
      <c r="EB146" s="100"/>
      <c r="EC146" s="100"/>
      <c r="ED146" s="100"/>
      <c r="EE146" s="100"/>
      <c r="EF146" s="100"/>
      <c r="EG146" s="100"/>
      <c r="EH146" s="100"/>
      <c r="EI146" s="100"/>
      <c r="EJ146" s="100"/>
      <c r="EK146" s="100"/>
      <c r="EL146" s="100"/>
      <c r="EM146" s="100"/>
      <c r="EN146" s="100"/>
      <c r="EO146" s="100"/>
      <c r="EP146" s="100"/>
      <c r="EQ146" s="100"/>
      <c r="ER146" s="100"/>
      <c r="ES146" s="100"/>
      <c r="ET146" s="100"/>
      <c r="EU146" s="100"/>
      <c r="EV146" s="100"/>
      <c r="EW146" s="100"/>
      <c r="EX146" s="100"/>
      <c r="EY146" s="100"/>
      <c r="EZ146" s="100"/>
      <c r="FA146" s="100"/>
      <c r="FB146" s="100"/>
      <c r="FC146" s="100"/>
      <c r="FD146" s="100"/>
      <c r="FE146" s="100"/>
      <c r="FF146" s="100"/>
      <c r="FG146" s="100"/>
      <c r="FH146" s="100"/>
      <c r="FI146" s="100"/>
      <c r="FJ146" s="100"/>
      <c r="FK146" s="100"/>
      <c r="FL146" s="100"/>
      <c r="FM146" s="100"/>
      <c r="FN146" s="100"/>
      <c r="FO146" s="100"/>
      <c r="FP146" s="100"/>
      <c r="FQ146" s="100"/>
      <c r="FR146" s="100"/>
      <c r="FS146" s="100"/>
      <c r="FT146" s="100"/>
      <c r="FU146" s="100"/>
      <c r="FV146" s="100"/>
      <c r="FW146" s="100"/>
      <c r="FX146" s="100"/>
      <c r="FY146" s="655" t="s">
        <v>484</v>
      </c>
      <c r="FZ146" s="656">
        <v>223</v>
      </c>
      <c r="GA146" s="656">
        <v>32434925</v>
      </c>
      <c r="GB146" s="656">
        <v>35</v>
      </c>
      <c r="GC146" s="656" t="s">
        <v>3</v>
      </c>
      <c r="GD146" s="656">
        <v>20</v>
      </c>
      <c r="GE146" s="656">
        <v>1970</v>
      </c>
      <c r="GF146" s="656">
        <v>0</v>
      </c>
      <c r="GG146" s="656" t="s">
        <v>792</v>
      </c>
      <c r="GH146" s="656">
        <v>0</v>
      </c>
      <c r="GI146" s="656">
        <v>0</v>
      </c>
      <c r="GJ146" s="656" t="s">
        <v>792</v>
      </c>
      <c r="GK146" s="656">
        <v>0</v>
      </c>
      <c r="GL146" s="656" t="s">
        <v>781</v>
      </c>
      <c r="GM146" s="656" t="s">
        <v>782</v>
      </c>
      <c r="GN146" s="656">
        <v>66</v>
      </c>
      <c r="GO146" s="656" t="s">
        <v>783</v>
      </c>
      <c r="GP146" s="656">
        <v>0</v>
      </c>
      <c r="GQ146" s="656">
        <v>0</v>
      </c>
      <c r="GR146" s="656">
        <v>4</v>
      </c>
      <c r="GS146" s="656">
        <v>2</v>
      </c>
      <c r="GT146" s="656">
        <v>1</v>
      </c>
      <c r="GU146" s="656" t="s">
        <v>783</v>
      </c>
      <c r="GV146" s="656" t="s">
        <v>783</v>
      </c>
      <c r="GW146" s="656" t="s">
        <v>783</v>
      </c>
      <c r="GX146" s="656" t="s">
        <v>783</v>
      </c>
      <c r="GY146" s="656" t="s">
        <v>783</v>
      </c>
      <c r="GZ146" s="656">
        <v>1649</v>
      </c>
      <c r="HA146" s="656">
        <v>0.26</v>
      </c>
      <c r="HB146" s="656">
        <v>5</v>
      </c>
      <c r="HC146" s="656" t="s">
        <v>783</v>
      </c>
      <c r="HD146" s="656" t="s">
        <v>782</v>
      </c>
      <c r="HE146" s="656">
        <v>5</v>
      </c>
      <c r="HF146" s="656" t="s">
        <v>783</v>
      </c>
      <c r="HG146" s="656">
        <v>0</v>
      </c>
      <c r="HH146" s="656" t="s">
        <v>783</v>
      </c>
      <c r="HI146" s="656">
        <v>0</v>
      </c>
      <c r="HJ146" s="656">
        <v>1</v>
      </c>
      <c r="HK146" s="656">
        <v>45</v>
      </c>
      <c r="HL146" s="656" t="s">
        <v>784</v>
      </c>
      <c r="HM146" s="656" t="s">
        <v>785</v>
      </c>
      <c r="HN146" s="656" t="s">
        <v>783</v>
      </c>
      <c r="HO146" s="656" t="s">
        <v>783</v>
      </c>
      <c r="HP146" s="656" t="s">
        <v>783</v>
      </c>
      <c r="HQ146" s="656" t="s">
        <v>783</v>
      </c>
      <c r="HR146" s="656" t="s">
        <v>783</v>
      </c>
      <c r="HS146" s="656">
        <v>3979221</v>
      </c>
      <c r="HT146" s="656" t="s">
        <v>783</v>
      </c>
      <c r="HU146" s="656" t="s">
        <v>786</v>
      </c>
      <c r="HV146" s="656" t="s">
        <v>787</v>
      </c>
      <c r="HW146" s="656">
        <v>4</v>
      </c>
      <c r="HX146" s="656">
        <v>2016</v>
      </c>
      <c r="HY146" s="656">
        <v>63</v>
      </c>
      <c r="HZ146" s="656">
        <v>0</v>
      </c>
      <c r="IA146" s="656">
        <v>1373</v>
      </c>
      <c r="IB146" s="657">
        <v>42227.682129629633</v>
      </c>
      <c r="IC146" s="656" t="s">
        <v>788</v>
      </c>
      <c r="ID146" s="656">
        <v>3974743</v>
      </c>
      <c r="IE146" s="656">
        <v>2014</v>
      </c>
      <c r="IF146" s="656">
        <v>1712</v>
      </c>
      <c r="IG146" s="656" t="s">
        <v>783</v>
      </c>
      <c r="IH146" s="656" t="s">
        <v>783</v>
      </c>
      <c r="II146" s="656" t="s">
        <v>783</v>
      </c>
      <c r="IJ146" s="656" t="s">
        <v>783</v>
      </c>
      <c r="IK146" s="656" t="s">
        <v>783</v>
      </c>
      <c r="IL146" s="656" t="s">
        <v>783</v>
      </c>
      <c r="IM146" s="656" t="s">
        <v>783</v>
      </c>
      <c r="IN146" s="656" t="s">
        <v>783</v>
      </c>
      <c r="IO146" s="656" t="s">
        <v>783</v>
      </c>
      <c r="IP146" s="656">
        <v>1649</v>
      </c>
      <c r="IQ146" s="657">
        <v>37477.354571759257</v>
      </c>
      <c r="IR146" s="656">
        <v>4</v>
      </c>
      <c r="IS146" s="656" t="s">
        <v>793</v>
      </c>
      <c r="IT146" s="656">
        <v>1</v>
      </c>
      <c r="IU146" s="658">
        <v>41275</v>
      </c>
      <c r="IV146" s="656" t="s">
        <v>783</v>
      </c>
      <c r="IW146" s="656" t="s">
        <v>783</v>
      </c>
      <c r="IX146" s="656" t="s">
        <v>783</v>
      </c>
      <c r="IY146" s="656" t="s">
        <v>781</v>
      </c>
      <c r="IZ146" s="656">
        <v>45</v>
      </c>
      <c r="JA146" s="656" t="s">
        <v>789</v>
      </c>
      <c r="JB146" s="656" t="s">
        <v>783</v>
      </c>
      <c r="JC146" s="656" t="s">
        <v>783</v>
      </c>
      <c r="JD146" s="656" t="s">
        <v>783</v>
      </c>
      <c r="JE146" s="656">
        <v>329458</v>
      </c>
      <c r="JF146" s="656" t="s">
        <v>783</v>
      </c>
      <c r="JG146" s="656" t="s">
        <v>783</v>
      </c>
      <c r="JH146" s="656" t="s">
        <v>795</v>
      </c>
      <c r="JI146" s="656">
        <v>35</v>
      </c>
      <c r="JJ146" s="656" t="s">
        <v>783</v>
      </c>
      <c r="JK146" s="656" t="s">
        <v>783</v>
      </c>
      <c r="JL146" s="656" t="s">
        <v>783</v>
      </c>
      <c r="JM146" s="656" t="s">
        <v>790</v>
      </c>
      <c r="JN146" s="656">
        <v>4</v>
      </c>
      <c r="JO146" s="656">
        <v>1</v>
      </c>
      <c r="JP146" s="656" t="s">
        <v>783</v>
      </c>
      <c r="JQ146" s="656">
        <v>12683066</v>
      </c>
      <c r="JR146" s="656">
        <v>2013</v>
      </c>
      <c r="JS146" s="656">
        <v>12</v>
      </c>
      <c r="JT146" s="656" t="s">
        <v>783</v>
      </c>
      <c r="JU146" s="656" t="s">
        <v>783</v>
      </c>
      <c r="JV146" s="656" t="s">
        <v>926</v>
      </c>
      <c r="JW146" s="659">
        <v>1453.8853650000001</v>
      </c>
      <c r="JX146">
        <f>JW146</f>
        <v>1453.8853650000001</v>
      </c>
      <c r="JY146" s="225">
        <v>0.27535707670454546</v>
      </c>
      <c r="KA146" s="1492"/>
      <c r="KB146" s="1492"/>
    </row>
    <row r="147" spans="1:288" ht="15" thickBot="1">
      <c r="B147" s="111">
        <v>3</v>
      </c>
      <c r="C147" s="236" t="s">
        <v>147</v>
      </c>
      <c r="D147" s="236" t="s">
        <v>147</v>
      </c>
      <c r="E147" s="236" t="s">
        <v>147</v>
      </c>
      <c r="F147" s="236"/>
      <c r="G147" s="236"/>
      <c r="H147" s="236"/>
      <c r="I147" s="236"/>
      <c r="J147" s="236"/>
      <c r="K147" s="236"/>
      <c r="L147" s="236"/>
      <c r="M147" s="224"/>
      <c r="N147" s="224"/>
      <c r="O147" s="224"/>
      <c r="P147" s="1102"/>
      <c r="Q147" s="1102"/>
      <c r="R147" s="224"/>
      <c r="S147" s="224"/>
      <c r="T147" s="224"/>
      <c r="U147" s="306"/>
      <c r="V147" s="306"/>
      <c r="W147" s="16" t="s">
        <v>148</v>
      </c>
      <c r="X147" s="1279">
        <v>40000</v>
      </c>
      <c r="Y147" s="1279">
        <v>65000</v>
      </c>
      <c r="Z147" s="1279">
        <v>197000</v>
      </c>
      <c r="AA147" s="1503"/>
      <c r="AB147" s="1077"/>
      <c r="AC147" s="521"/>
      <c r="AD147" s="1502"/>
      <c r="AE147" s="37"/>
      <c r="AF147" s="565"/>
      <c r="AG147" s="521"/>
      <c r="AH147" s="1502"/>
      <c r="AI147" s="1502"/>
      <c r="AJ147" s="565"/>
      <c r="AK147" s="1502"/>
      <c r="AL147" s="1502"/>
      <c r="AM147" s="1502"/>
      <c r="AN147" s="1502"/>
      <c r="AO147" s="1502"/>
      <c r="AP147" s="565"/>
      <c r="AQ147" s="1502"/>
      <c r="AR147" s="565"/>
      <c r="AS147" s="1502"/>
      <c r="AT147" s="565"/>
      <c r="AU147" s="1502"/>
      <c r="AV147" s="565"/>
      <c r="AW147" s="1502"/>
      <c r="AX147" s="565"/>
      <c r="AY147" s="1502"/>
      <c r="AZ147" s="565"/>
      <c r="BA147" s="1502"/>
      <c r="BB147" s="565"/>
      <c r="BC147" s="1502"/>
      <c r="BD147" s="565"/>
      <c r="BE147" s="1502"/>
      <c r="BF147" s="565"/>
      <c r="BG147" s="1502"/>
      <c r="BH147" s="565"/>
      <c r="BI147" s="1502"/>
      <c r="BJ147" s="565"/>
      <c r="BK147" s="1502"/>
      <c r="BL147" s="565"/>
      <c r="BM147" s="1502"/>
      <c r="BN147" s="565"/>
      <c r="BO147" s="1502"/>
      <c r="BP147" s="565"/>
      <c r="BQ147" s="1502"/>
      <c r="BR147" s="565"/>
      <c r="BS147" s="100"/>
      <c r="BT147" s="100"/>
      <c r="BU147" s="100"/>
      <c r="BV147" s="100"/>
      <c r="BW147" s="100"/>
      <c r="BX147" s="100"/>
      <c r="BY147" s="100"/>
      <c r="BZ147" s="100"/>
      <c r="CA147" s="100"/>
      <c r="CB147" s="100"/>
      <c r="CC147" s="100"/>
      <c r="CD147" s="100"/>
      <c r="CE147" s="100"/>
      <c r="CF147" s="100"/>
      <c r="CG147" s="100"/>
      <c r="CH147" s="100"/>
      <c r="CI147" s="100"/>
      <c r="CJ147" s="100"/>
      <c r="CK147" s="100"/>
      <c r="CL147" s="100"/>
      <c r="CM147" s="100"/>
      <c r="CN147" s="100"/>
      <c r="CO147" s="100"/>
      <c r="CP147" s="100"/>
      <c r="CQ147" s="100"/>
      <c r="CR147" s="100"/>
      <c r="CS147" s="100"/>
      <c r="CT147" s="100"/>
      <c r="CU147" s="100"/>
      <c r="CV147" s="100"/>
      <c r="CW147" s="100"/>
      <c r="CX147" s="100"/>
      <c r="CY147" s="100"/>
      <c r="CZ147" s="100"/>
      <c r="DA147" s="100"/>
      <c r="DB147" s="100"/>
      <c r="DC147" s="100"/>
      <c r="DD147" s="100"/>
      <c r="DE147" s="100"/>
      <c r="DF147" s="100"/>
      <c r="DG147" s="100"/>
      <c r="DH147" s="100"/>
      <c r="DI147" s="100"/>
      <c r="DJ147" s="100"/>
      <c r="DK147" s="100"/>
      <c r="DL147" s="100"/>
      <c r="DM147" s="100"/>
      <c r="DN147" s="100"/>
      <c r="DO147" s="100"/>
      <c r="DP147" s="100"/>
      <c r="DQ147" s="100"/>
      <c r="DR147" s="100"/>
      <c r="DS147" s="100"/>
      <c r="DT147" s="100"/>
      <c r="DU147" s="100"/>
      <c r="DV147" s="100"/>
      <c r="DW147" s="100"/>
      <c r="DX147" s="100"/>
      <c r="DY147" s="100"/>
      <c r="DZ147" s="100"/>
      <c r="EA147" s="100"/>
      <c r="EB147" s="100"/>
      <c r="EC147" s="100"/>
      <c r="ED147" s="100"/>
      <c r="EE147" s="100"/>
      <c r="EF147" s="100"/>
      <c r="EG147" s="100"/>
      <c r="EH147" s="100"/>
      <c r="EI147" s="100"/>
      <c r="EJ147" s="100"/>
      <c r="EK147" s="100"/>
      <c r="EL147" s="100"/>
      <c r="EM147" s="100"/>
      <c r="EN147" s="100"/>
      <c r="EO147" s="100"/>
      <c r="EP147" s="100"/>
      <c r="EQ147" s="100"/>
      <c r="ER147" s="100"/>
      <c r="ES147" s="100"/>
      <c r="ET147" s="100"/>
      <c r="EU147" s="100"/>
      <c r="EV147" s="100"/>
      <c r="EW147" s="100"/>
      <c r="EX147" s="100"/>
      <c r="EY147" s="100"/>
      <c r="EZ147" s="100"/>
      <c r="FA147" s="100"/>
      <c r="FB147" s="100"/>
      <c r="FC147" s="100"/>
      <c r="FD147" s="100"/>
      <c r="FE147" s="100"/>
      <c r="FF147" s="100"/>
      <c r="FG147" s="100"/>
      <c r="FH147" s="100"/>
      <c r="FI147" s="100"/>
      <c r="FJ147" s="100"/>
      <c r="FK147" s="100"/>
      <c r="FL147" s="100"/>
      <c r="FM147" s="100"/>
      <c r="FN147" s="100"/>
      <c r="FO147" s="100"/>
      <c r="FP147" s="100"/>
      <c r="FQ147" s="100"/>
      <c r="FR147" s="100"/>
      <c r="FS147" s="100"/>
      <c r="FT147" s="100"/>
      <c r="FU147" s="100"/>
      <c r="FV147" s="100"/>
      <c r="FW147" s="100"/>
      <c r="FX147" s="100"/>
      <c r="FY147" s="699" t="s">
        <v>483</v>
      </c>
      <c r="FZ147" s="700">
        <v>38</v>
      </c>
      <c r="GA147" s="700">
        <v>32434952</v>
      </c>
      <c r="GB147" s="700">
        <v>30</v>
      </c>
      <c r="GC147" s="700" t="s">
        <v>813</v>
      </c>
      <c r="GD147" s="700">
        <v>8</v>
      </c>
      <c r="GE147" s="700">
        <v>1986</v>
      </c>
      <c r="GF147" s="700">
        <v>0</v>
      </c>
      <c r="GG147" s="700" t="s">
        <v>792</v>
      </c>
      <c r="GH147" s="700">
        <v>0</v>
      </c>
      <c r="GI147" s="700">
        <v>0</v>
      </c>
      <c r="GJ147" s="700" t="s">
        <v>792</v>
      </c>
      <c r="GK147" s="700">
        <v>0</v>
      </c>
      <c r="GL147" s="700" t="s">
        <v>781</v>
      </c>
      <c r="GM147" s="700" t="s">
        <v>782</v>
      </c>
      <c r="GN147" s="700">
        <v>66</v>
      </c>
      <c r="GO147" s="700" t="s">
        <v>783</v>
      </c>
      <c r="GP147" s="700">
        <v>0</v>
      </c>
      <c r="GQ147" s="700">
        <v>0</v>
      </c>
      <c r="GR147" s="700">
        <v>4</v>
      </c>
      <c r="GS147" s="700">
        <v>1</v>
      </c>
      <c r="GT147" s="700">
        <v>1</v>
      </c>
      <c r="GU147" s="700" t="s">
        <v>783</v>
      </c>
      <c r="GV147" s="700" t="s">
        <v>783</v>
      </c>
      <c r="GW147" s="700" t="s">
        <v>783</v>
      </c>
      <c r="GX147" s="700" t="s">
        <v>783</v>
      </c>
      <c r="GY147" s="700" t="s">
        <v>783</v>
      </c>
      <c r="GZ147" s="700">
        <v>1649</v>
      </c>
      <c r="HA147" s="700">
        <v>0.74</v>
      </c>
      <c r="HB147" s="700">
        <v>5</v>
      </c>
      <c r="HC147" s="700" t="s">
        <v>783</v>
      </c>
      <c r="HD147" s="700" t="s">
        <v>782</v>
      </c>
      <c r="HE147" s="700">
        <v>15</v>
      </c>
      <c r="HF147" s="700" t="s">
        <v>783</v>
      </c>
      <c r="HG147" s="700">
        <v>0</v>
      </c>
      <c r="HH147" s="700" t="s">
        <v>783</v>
      </c>
      <c r="HI147" s="700">
        <v>0</v>
      </c>
      <c r="HJ147" s="700">
        <v>1</v>
      </c>
      <c r="HK147" s="700">
        <v>45</v>
      </c>
      <c r="HL147" s="700" t="s">
        <v>784</v>
      </c>
      <c r="HM147" s="700" t="s">
        <v>785</v>
      </c>
      <c r="HN147" s="700" t="s">
        <v>783</v>
      </c>
      <c r="HO147" s="700" t="s">
        <v>783</v>
      </c>
      <c r="HP147" s="700" t="s">
        <v>783</v>
      </c>
      <c r="HQ147" s="700" t="s">
        <v>783</v>
      </c>
      <c r="HR147" s="700" t="s">
        <v>783</v>
      </c>
      <c r="HS147" s="700">
        <v>3978995</v>
      </c>
      <c r="HT147" s="700" t="s">
        <v>783</v>
      </c>
      <c r="HU147" s="700" t="s">
        <v>786</v>
      </c>
      <c r="HV147" s="700" t="s">
        <v>787</v>
      </c>
      <c r="HW147" s="700">
        <v>4</v>
      </c>
      <c r="HX147" s="700">
        <v>2016</v>
      </c>
      <c r="HY147" s="700">
        <v>63</v>
      </c>
      <c r="HZ147" s="700">
        <v>0</v>
      </c>
      <c r="IA147" s="700">
        <v>3907</v>
      </c>
      <c r="IB147" s="701">
        <v>42227.682129629633</v>
      </c>
      <c r="IC147" s="700" t="s">
        <v>788</v>
      </c>
      <c r="ID147" s="700">
        <v>3974517</v>
      </c>
      <c r="IE147" s="700">
        <v>2014</v>
      </c>
      <c r="IF147" s="700">
        <v>1712</v>
      </c>
      <c r="IG147" s="700" t="s">
        <v>783</v>
      </c>
      <c r="IH147" s="700" t="s">
        <v>783</v>
      </c>
      <c r="II147" s="700" t="s">
        <v>783</v>
      </c>
      <c r="IJ147" s="700" t="s">
        <v>783</v>
      </c>
      <c r="IK147" s="700" t="s">
        <v>783</v>
      </c>
      <c r="IL147" s="700" t="s">
        <v>783</v>
      </c>
      <c r="IM147" s="700" t="s">
        <v>783</v>
      </c>
      <c r="IN147" s="700" t="s">
        <v>783</v>
      </c>
      <c r="IO147" s="700" t="s">
        <v>783</v>
      </c>
      <c r="IP147" s="700">
        <v>1649</v>
      </c>
      <c r="IQ147" s="701">
        <v>37477.354571759257</v>
      </c>
      <c r="IR147" s="700">
        <v>18</v>
      </c>
      <c r="IS147" s="700" t="s">
        <v>793</v>
      </c>
      <c r="IT147" s="700">
        <v>1</v>
      </c>
      <c r="IU147" s="702">
        <v>41275</v>
      </c>
      <c r="IV147" s="700" t="s">
        <v>783</v>
      </c>
      <c r="IW147" s="700" t="s">
        <v>783</v>
      </c>
      <c r="IX147" s="700" t="s">
        <v>783</v>
      </c>
      <c r="IY147" s="700" t="s">
        <v>781</v>
      </c>
      <c r="IZ147" s="700">
        <v>45</v>
      </c>
      <c r="JA147" s="700" t="s">
        <v>789</v>
      </c>
      <c r="JB147" s="700" t="s">
        <v>783</v>
      </c>
      <c r="JC147" s="700" t="s">
        <v>783</v>
      </c>
      <c r="JD147" s="700" t="s">
        <v>783</v>
      </c>
      <c r="JE147" s="700">
        <v>329459</v>
      </c>
      <c r="JF147" s="700" t="s">
        <v>783</v>
      </c>
      <c r="JG147" s="700" t="s">
        <v>783</v>
      </c>
      <c r="JH147" s="700" t="s">
        <v>804</v>
      </c>
      <c r="JI147" s="700">
        <v>30</v>
      </c>
      <c r="JJ147" s="700" t="s">
        <v>783</v>
      </c>
      <c r="JK147" s="700" t="s">
        <v>783</v>
      </c>
      <c r="JL147" s="700" t="s">
        <v>783</v>
      </c>
      <c r="JM147" s="700" t="s">
        <v>790</v>
      </c>
      <c r="JN147" s="700">
        <v>4</v>
      </c>
      <c r="JO147" s="700">
        <v>1</v>
      </c>
      <c r="JP147" s="700" t="s">
        <v>783</v>
      </c>
      <c r="JQ147" s="700" t="s">
        <v>783</v>
      </c>
      <c r="JR147" s="700" t="s">
        <v>783</v>
      </c>
      <c r="JS147" s="700" t="s">
        <v>783</v>
      </c>
      <c r="JT147" s="700" t="s">
        <v>783</v>
      </c>
      <c r="JU147" s="700" t="s">
        <v>783</v>
      </c>
      <c r="JV147" s="700" t="s">
        <v>927</v>
      </c>
      <c r="JW147" s="703">
        <v>3925.6215010000001</v>
      </c>
      <c r="JX147">
        <f>JW147</f>
        <v>3925.6215010000001</v>
      </c>
      <c r="JY147" s="225">
        <v>0.74348892064393945</v>
      </c>
      <c r="KB147" s="1492"/>
    </row>
    <row r="148" spans="1:288">
      <c r="B148" s="111">
        <v>4</v>
      </c>
      <c r="C148" s="115" t="s">
        <v>175</v>
      </c>
      <c r="D148" s="115" t="s">
        <v>175</v>
      </c>
      <c r="E148" s="115" t="s">
        <v>175</v>
      </c>
      <c r="F148" s="115"/>
      <c r="G148" s="115"/>
      <c r="H148" s="115"/>
      <c r="I148" s="115"/>
      <c r="J148" s="115"/>
      <c r="K148" s="115"/>
      <c r="L148" s="115"/>
      <c r="M148" s="224"/>
      <c r="N148" s="224"/>
      <c r="O148" s="224"/>
      <c r="P148" s="1102"/>
      <c r="Q148" s="1102"/>
      <c r="R148" s="224"/>
      <c r="S148" s="224"/>
      <c r="T148" s="224"/>
      <c r="U148" s="306"/>
      <c r="V148" s="306"/>
      <c r="W148" s="16" t="s">
        <v>149</v>
      </c>
      <c r="X148" s="1279">
        <v>40000</v>
      </c>
      <c r="Y148" s="1279">
        <v>75000</v>
      </c>
      <c r="Z148" s="1279">
        <v>207000</v>
      </c>
      <c r="AA148" s="1503"/>
      <c r="AB148" s="1077"/>
      <c r="AC148" s="521"/>
      <c r="AD148" s="1502"/>
      <c r="AE148" s="37"/>
      <c r="AF148" s="565"/>
      <c r="AG148" s="521"/>
      <c r="AH148" s="1502"/>
      <c r="AI148" s="1502"/>
      <c r="AJ148" s="565"/>
      <c r="AK148" s="1502"/>
      <c r="AL148" s="1502"/>
      <c r="AM148" s="1502"/>
      <c r="AN148" s="1502"/>
      <c r="AO148" s="1502"/>
      <c r="AP148" s="565"/>
      <c r="AQ148" s="1502"/>
      <c r="AR148" s="565"/>
      <c r="AS148" s="1502"/>
      <c r="AT148" s="565"/>
      <c r="AU148" s="1502"/>
      <c r="AV148" s="565"/>
      <c r="AW148" s="1502"/>
      <c r="AX148" s="565"/>
      <c r="AY148" s="1502"/>
      <c r="AZ148" s="565"/>
      <c r="BA148" s="1502"/>
      <c r="BB148" s="565"/>
      <c r="BC148" s="1502"/>
      <c r="BD148" s="565"/>
      <c r="BE148" s="1502"/>
      <c r="BF148" s="565"/>
      <c r="BG148" s="1502"/>
      <c r="BH148" s="565"/>
      <c r="BI148" s="1502"/>
      <c r="BJ148" s="565"/>
      <c r="BK148" s="1502"/>
      <c r="BL148" s="565"/>
      <c r="BM148" s="1502"/>
      <c r="BN148" s="565"/>
      <c r="BO148" s="1502"/>
      <c r="BP148" s="565"/>
      <c r="BQ148" s="1502"/>
      <c r="BR148" s="565"/>
      <c r="BS148" s="100"/>
      <c r="BT148" s="100"/>
      <c r="BU148" s="100"/>
      <c r="BV148" s="100"/>
      <c r="BW148" s="100"/>
      <c r="BX148" s="100"/>
      <c r="BY148" s="100"/>
      <c r="BZ148" s="100"/>
      <c r="CA148" s="100"/>
      <c r="CB148" s="100"/>
      <c r="CC148" s="100"/>
      <c r="CD148" s="100"/>
      <c r="CE148" s="100"/>
      <c r="CF148" s="100"/>
      <c r="CG148" s="100"/>
      <c r="CH148" s="100"/>
      <c r="CI148" s="100"/>
      <c r="CJ148" s="100"/>
      <c r="CK148" s="100"/>
      <c r="CL148" s="100"/>
      <c r="CM148" s="100"/>
      <c r="CN148" s="100"/>
      <c r="CO148" s="100"/>
      <c r="CP148" s="100"/>
      <c r="CQ148" s="100"/>
      <c r="CR148" s="100"/>
      <c r="CS148" s="100"/>
      <c r="CT148" s="100"/>
      <c r="CU148" s="100"/>
      <c r="CV148" s="100"/>
      <c r="CW148" s="100"/>
      <c r="CX148" s="100"/>
      <c r="CY148" s="100"/>
      <c r="CZ148" s="100"/>
      <c r="DA148" s="100"/>
      <c r="DB148" s="100"/>
      <c r="DC148" s="100"/>
      <c r="DD148" s="100"/>
      <c r="DE148" s="100"/>
      <c r="DF148" s="100"/>
      <c r="DG148" s="100"/>
      <c r="DH148" s="100"/>
      <c r="DI148" s="100"/>
      <c r="DJ148" s="100"/>
      <c r="DK148" s="100"/>
      <c r="DL148" s="100"/>
      <c r="DM148" s="100"/>
      <c r="DN148" s="100"/>
      <c r="DO148" s="100"/>
      <c r="DP148" s="100"/>
      <c r="DQ148" s="100"/>
      <c r="DR148" s="100"/>
      <c r="DS148" s="100"/>
      <c r="DT148" s="100"/>
      <c r="DU148" s="100"/>
      <c r="DV148" s="100"/>
      <c r="DW148" s="100"/>
      <c r="DX148" s="100"/>
      <c r="DY148" s="100"/>
      <c r="DZ148" s="100"/>
      <c r="EA148" s="100"/>
      <c r="EB148" s="100"/>
      <c r="EC148" s="100"/>
      <c r="ED148" s="100"/>
      <c r="EE148" s="100"/>
      <c r="EF148" s="100"/>
      <c r="EG148" s="100"/>
      <c r="EH148" s="100"/>
      <c r="EI148" s="100"/>
      <c r="EJ148" s="100"/>
      <c r="EK148" s="100"/>
      <c r="EL148" s="100"/>
      <c r="EM148" s="100"/>
      <c r="EN148" s="100"/>
      <c r="EO148" s="100"/>
      <c r="EP148" s="100"/>
      <c r="EQ148" s="100"/>
      <c r="ER148" s="100"/>
      <c r="ES148" s="100"/>
      <c r="ET148" s="100"/>
      <c r="EU148" s="100"/>
      <c r="EV148" s="100"/>
      <c r="EW148" s="100"/>
      <c r="EX148" s="100"/>
      <c r="EY148" s="100"/>
      <c r="EZ148" s="100"/>
      <c r="FA148" s="100"/>
      <c r="FB148" s="100"/>
      <c r="FC148" s="100"/>
      <c r="FD148" s="100"/>
      <c r="FE148" s="100"/>
      <c r="FF148" s="100"/>
      <c r="FG148" s="100"/>
      <c r="FH148" s="100"/>
      <c r="FI148" s="100"/>
      <c r="FJ148" s="100"/>
      <c r="FK148" s="100"/>
      <c r="FL148" s="100"/>
      <c r="FM148" s="100"/>
      <c r="FN148" s="100"/>
      <c r="FO148" s="100"/>
      <c r="FP148" s="100"/>
      <c r="FQ148" s="100"/>
      <c r="FR148" s="100"/>
      <c r="FS148" s="100"/>
      <c r="FT148" s="100"/>
      <c r="FU148" s="100"/>
      <c r="FV148" s="100"/>
      <c r="FW148" s="100"/>
      <c r="FX148" s="100"/>
      <c r="FY148" s="694" t="s">
        <v>325</v>
      </c>
      <c r="FZ148" s="695">
        <v>99</v>
      </c>
      <c r="GA148" s="695">
        <v>30289585</v>
      </c>
      <c r="GB148" s="695">
        <v>55</v>
      </c>
      <c r="GC148" s="695" t="s">
        <v>798</v>
      </c>
      <c r="GD148" s="695">
        <v>18</v>
      </c>
      <c r="GE148" s="695">
        <v>1970</v>
      </c>
      <c r="GF148" s="695">
        <v>1</v>
      </c>
      <c r="GG148" s="695" t="s">
        <v>780</v>
      </c>
      <c r="GH148" s="695">
        <v>2</v>
      </c>
      <c r="GI148" s="695">
        <v>1</v>
      </c>
      <c r="GJ148" s="695" t="s">
        <v>780</v>
      </c>
      <c r="GK148" s="695">
        <v>2</v>
      </c>
      <c r="GL148" s="695" t="s">
        <v>781</v>
      </c>
      <c r="GM148" s="695" t="s">
        <v>782</v>
      </c>
      <c r="GN148" s="695">
        <v>66</v>
      </c>
      <c r="GO148" s="695" t="s">
        <v>783</v>
      </c>
      <c r="GP148" s="695">
        <v>0</v>
      </c>
      <c r="GQ148" s="695">
        <v>0</v>
      </c>
      <c r="GR148" s="695">
        <v>4</v>
      </c>
      <c r="GS148" s="695">
        <v>2</v>
      </c>
      <c r="GT148" s="695">
        <v>2</v>
      </c>
      <c r="GU148" s="695" t="s">
        <v>783</v>
      </c>
      <c r="GV148" s="695" t="s">
        <v>783</v>
      </c>
      <c r="GW148" s="695" t="s">
        <v>783</v>
      </c>
      <c r="GX148" s="695" t="s">
        <v>783</v>
      </c>
      <c r="GY148" s="695" t="s">
        <v>783</v>
      </c>
      <c r="GZ148" s="695">
        <v>1649</v>
      </c>
      <c r="HA148" s="695">
        <v>1.63</v>
      </c>
      <c r="HB148" s="695">
        <v>5</v>
      </c>
      <c r="HC148" s="695" t="s">
        <v>783</v>
      </c>
      <c r="HD148" s="695" t="s">
        <v>782</v>
      </c>
      <c r="HE148" s="695">
        <v>350</v>
      </c>
      <c r="HF148" s="695" t="s">
        <v>783</v>
      </c>
      <c r="HG148" s="695">
        <v>0</v>
      </c>
      <c r="HH148" s="695" t="s">
        <v>783</v>
      </c>
      <c r="HI148" s="695">
        <v>0</v>
      </c>
      <c r="HJ148" s="695">
        <v>1</v>
      </c>
      <c r="HK148" s="695">
        <v>45</v>
      </c>
      <c r="HL148" s="695" t="s">
        <v>784</v>
      </c>
      <c r="HM148" s="695" t="s">
        <v>785</v>
      </c>
      <c r="HN148" s="695" t="s">
        <v>783</v>
      </c>
      <c r="HO148" s="695" t="s">
        <v>783</v>
      </c>
      <c r="HP148" s="695" t="s">
        <v>783</v>
      </c>
      <c r="HQ148" s="695" t="s">
        <v>783</v>
      </c>
      <c r="HR148" s="695" t="s">
        <v>783</v>
      </c>
      <c r="HS148" s="695">
        <v>3980778</v>
      </c>
      <c r="HT148" s="695" t="s">
        <v>783</v>
      </c>
      <c r="HU148" s="695" t="s">
        <v>786</v>
      </c>
      <c r="HV148" s="695" t="s">
        <v>787</v>
      </c>
      <c r="HW148" s="695">
        <v>4</v>
      </c>
      <c r="HX148" s="695">
        <v>2014</v>
      </c>
      <c r="HY148" s="695">
        <v>63</v>
      </c>
      <c r="HZ148" s="695">
        <v>0</v>
      </c>
      <c r="IA148" s="695">
        <v>8606</v>
      </c>
      <c r="IB148" s="696">
        <v>41697.500081018516</v>
      </c>
      <c r="IC148" s="695" t="s">
        <v>788</v>
      </c>
      <c r="ID148" s="695">
        <v>3976300</v>
      </c>
      <c r="IE148" s="695">
        <v>2014</v>
      </c>
      <c r="IF148" s="695">
        <v>1712</v>
      </c>
      <c r="IG148" s="695" t="s">
        <v>783</v>
      </c>
      <c r="IH148" s="695" t="s">
        <v>783</v>
      </c>
      <c r="II148" s="695" t="s">
        <v>783</v>
      </c>
      <c r="IJ148" s="695" t="s">
        <v>783</v>
      </c>
      <c r="IK148" s="695" t="s">
        <v>783</v>
      </c>
      <c r="IL148" s="695" t="s">
        <v>783</v>
      </c>
      <c r="IM148" s="695" t="s">
        <v>783</v>
      </c>
      <c r="IN148" s="695" t="s">
        <v>783</v>
      </c>
      <c r="IO148" s="695" t="s">
        <v>783</v>
      </c>
      <c r="IP148" s="695">
        <v>1649</v>
      </c>
      <c r="IQ148" s="696">
        <v>37477.354571759257</v>
      </c>
      <c r="IR148" s="695">
        <v>2</v>
      </c>
      <c r="IS148" s="695" t="s">
        <v>793</v>
      </c>
      <c r="IT148" s="695">
        <v>2</v>
      </c>
      <c r="IU148" s="697">
        <v>41275</v>
      </c>
      <c r="IV148" s="695" t="s">
        <v>783</v>
      </c>
      <c r="IW148" s="695" t="s">
        <v>783</v>
      </c>
      <c r="IX148" s="695" t="s">
        <v>783</v>
      </c>
      <c r="IY148" s="695" t="s">
        <v>781</v>
      </c>
      <c r="IZ148" s="695">
        <v>45</v>
      </c>
      <c r="JA148" s="695" t="s">
        <v>789</v>
      </c>
      <c r="JB148" s="695" t="s">
        <v>783</v>
      </c>
      <c r="JC148" s="695" t="s">
        <v>783</v>
      </c>
      <c r="JD148" s="695" t="s">
        <v>783</v>
      </c>
      <c r="JE148" s="695">
        <v>329460</v>
      </c>
      <c r="JF148" s="695" t="s">
        <v>783</v>
      </c>
      <c r="JG148" s="695" t="s">
        <v>783</v>
      </c>
      <c r="JH148" s="695" t="s">
        <v>802</v>
      </c>
      <c r="JI148" s="695">
        <v>55</v>
      </c>
      <c r="JJ148" s="695" t="s">
        <v>783</v>
      </c>
      <c r="JK148" s="695" t="s">
        <v>783</v>
      </c>
      <c r="JL148" s="695" t="s">
        <v>783</v>
      </c>
      <c r="JM148" s="695" t="s">
        <v>790</v>
      </c>
      <c r="JN148" s="695">
        <v>4</v>
      </c>
      <c r="JO148" s="695">
        <v>3</v>
      </c>
      <c r="JP148" s="695" t="s">
        <v>783</v>
      </c>
      <c r="JQ148" s="695">
        <v>10711928</v>
      </c>
      <c r="JR148" s="695">
        <v>2011</v>
      </c>
      <c r="JS148" s="695">
        <v>3</v>
      </c>
      <c r="JT148" s="695" t="s">
        <v>783</v>
      </c>
      <c r="JU148" s="695" t="s">
        <v>783</v>
      </c>
      <c r="JV148" s="695" t="s">
        <v>928</v>
      </c>
      <c r="JW148" s="698">
        <v>8541.4476649999997</v>
      </c>
      <c r="JY148" s="225"/>
    </row>
    <row r="149" spans="1:288">
      <c r="B149" s="111"/>
      <c r="C149" s="224"/>
      <c r="D149" s="224"/>
      <c r="E149" s="224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1102"/>
      <c r="Q149" s="1102"/>
      <c r="R149" s="224"/>
      <c r="S149" s="224"/>
      <c r="T149" s="224"/>
      <c r="U149" s="306"/>
      <c r="V149" s="306"/>
      <c r="W149" s="16" t="s">
        <v>150</v>
      </c>
      <c r="X149" s="1279">
        <v>40000</v>
      </c>
      <c r="Y149" s="1279">
        <v>84000</v>
      </c>
      <c r="Z149" s="1279">
        <v>216000</v>
      </c>
      <c r="AA149" s="1503"/>
      <c r="AB149" s="1077"/>
      <c r="AC149" s="521"/>
      <c r="AD149" s="1502"/>
      <c r="AE149" s="37"/>
      <c r="AF149" s="565"/>
      <c r="AG149" s="521"/>
      <c r="AH149" s="1502"/>
      <c r="AI149" s="1502"/>
      <c r="AJ149" s="565"/>
      <c r="AK149" s="1502"/>
      <c r="AL149" s="1502"/>
      <c r="AM149" s="1502"/>
      <c r="AN149" s="1502"/>
      <c r="AO149" s="1502"/>
      <c r="AP149" s="565"/>
      <c r="AQ149" s="1502"/>
      <c r="AR149" s="565"/>
      <c r="AS149" s="1502"/>
      <c r="AT149" s="565"/>
      <c r="AU149" s="1502"/>
      <c r="AV149" s="565"/>
      <c r="AW149" s="1502"/>
      <c r="AX149" s="565"/>
      <c r="AY149" s="1502"/>
      <c r="AZ149" s="565"/>
      <c r="BA149" s="1502"/>
      <c r="BB149" s="565"/>
      <c r="BC149" s="1502"/>
      <c r="BD149" s="565"/>
      <c r="BE149" s="1502"/>
      <c r="BF149" s="565"/>
      <c r="BG149" s="1502"/>
      <c r="BH149" s="565"/>
      <c r="BI149" s="1502"/>
      <c r="BJ149" s="565"/>
      <c r="BK149" s="1502"/>
      <c r="BL149" s="565"/>
      <c r="BM149" s="1502"/>
      <c r="BN149" s="565"/>
      <c r="BO149" s="1502"/>
      <c r="BP149" s="565"/>
      <c r="BQ149" s="1502"/>
      <c r="BR149" s="565"/>
      <c r="BS149" s="100"/>
      <c r="BT149" s="100"/>
      <c r="BU149" s="100"/>
      <c r="BV149" s="100"/>
      <c r="BW149" s="100"/>
      <c r="BX149" s="100"/>
      <c r="BY149" s="100"/>
      <c r="BZ149" s="100"/>
      <c r="CA149" s="100"/>
      <c r="CB149" s="100"/>
      <c r="CC149" s="100"/>
      <c r="CD149" s="100"/>
      <c r="CE149" s="100"/>
      <c r="CF149" s="100"/>
      <c r="CG149" s="100"/>
      <c r="CH149" s="100"/>
      <c r="CI149" s="100"/>
      <c r="CJ149" s="100"/>
      <c r="CK149" s="100"/>
      <c r="CL149" s="100"/>
      <c r="CM149" s="100"/>
      <c r="CN149" s="100"/>
      <c r="CO149" s="100"/>
      <c r="CP149" s="100"/>
      <c r="CQ149" s="100"/>
      <c r="CR149" s="100"/>
      <c r="CS149" s="100"/>
      <c r="CT149" s="100"/>
      <c r="CU149" s="100"/>
      <c r="CV149" s="100"/>
      <c r="CW149" s="100"/>
      <c r="CX149" s="100"/>
      <c r="CY149" s="100"/>
      <c r="CZ149" s="100"/>
      <c r="DA149" s="100"/>
      <c r="DB149" s="100"/>
      <c r="DC149" s="100"/>
      <c r="DD149" s="100"/>
      <c r="DE149" s="100"/>
      <c r="DF149" s="100"/>
      <c r="DG149" s="100"/>
      <c r="DH149" s="100"/>
      <c r="DI149" s="100"/>
      <c r="DJ149" s="100"/>
      <c r="DK149" s="100"/>
      <c r="DL149" s="100"/>
      <c r="DM149" s="100"/>
      <c r="DN149" s="100"/>
      <c r="DO149" s="100"/>
      <c r="DP149" s="100"/>
      <c r="DQ149" s="100"/>
      <c r="DR149" s="100"/>
      <c r="DS149" s="100"/>
      <c r="DT149" s="100"/>
      <c r="DU149" s="100"/>
      <c r="DV149" s="100"/>
      <c r="DW149" s="100"/>
      <c r="DX149" s="100"/>
      <c r="DY149" s="100"/>
      <c r="DZ149" s="100"/>
      <c r="EA149" s="100"/>
      <c r="EB149" s="100"/>
      <c r="EC149" s="100"/>
      <c r="ED149" s="100"/>
      <c r="EE149" s="100"/>
      <c r="EF149" s="100"/>
      <c r="EG149" s="100"/>
      <c r="EH149" s="100"/>
      <c r="EI149" s="100"/>
      <c r="EJ149" s="100"/>
      <c r="EK149" s="100"/>
      <c r="EL149" s="100"/>
      <c r="EM149" s="100"/>
      <c r="EN149" s="100"/>
      <c r="EO149" s="100"/>
      <c r="EP149" s="100"/>
      <c r="EQ149" s="100"/>
      <c r="ER149" s="100"/>
      <c r="ES149" s="100"/>
      <c r="ET149" s="100"/>
      <c r="EU149" s="100"/>
      <c r="EV149" s="100"/>
      <c r="EW149" s="100"/>
      <c r="EX149" s="100"/>
      <c r="EY149" s="100"/>
      <c r="EZ149" s="100"/>
      <c r="FA149" s="100"/>
      <c r="FB149" s="100"/>
      <c r="FC149" s="100"/>
      <c r="FD149" s="100"/>
      <c r="FE149" s="100"/>
      <c r="FF149" s="100"/>
      <c r="FG149" s="100"/>
      <c r="FH149" s="100"/>
      <c r="FI149" s="100"/>
      <c r="FJ149" s="100"/>
      <c r="FK149" s="100"/>
      <c r="FL149" s="100"/>
      <c r="FM149" s="100"/>
      <c r="FN149" s="100"/>
      <c r="FO149" s="100"/>
      <c r="FP149" s="100"/>
      <c r="FQ149" s="100"/>
      <c r="FR149" s="100"/>
      <c r="FS149" s="100"/>
      <c r="FT149" s="100"/>
      <c r="FU149" s="100"/>
      <c r="FV149" s="100"/>
      <c r="FW149" s="100"/>
      <c r="FX149" s="100"/>
      <c r="FY149" s="629"/>
      <c r="FZ149" s="630"/>
      <c r="GA149" s="630"/>
      <c r="GB149" s="630"/>
      <c r="GC149" s="630"/>
      <c r="GD149" s="630"/>
      <c r="GE149" s="630"/>
      <c r="GF149" s="630"/>
      <c r="GG149" s="630"/>
      <c r="GH149" s="630"/>
      <c r="GI149" s="630"/>
      <c r="GJ149" s="630"/>
      <c r="GK149" s="630"/>
      <c r="GL149" s="630"/>
      <c r="GM149" s="630"/>
      <c r="GN149" s="630"/>
      <c r="GO149" s="630"/>
      <c r="GP149" s="630"/>
      <c r="GQ149" s="630"/>
      <c r="GR149" s="630"/>
      <c r="GS149" s="630"/>
      <c r="GT149" s="630"/>
      <c r="GU149" s="630"/>
      <c r="GV149" s="630"/>
      <c r="GW149" s="630"/>
      <c r="GX149" s="630"/>
      <c r="GY149" s="630"/>
      <c r="GZ149" s="630"/>
      <c r="HA149" s="630"/>
      <c r="HB149" s="630"/>
      <c r="HC149" s="630"/>
      <c r="HD149" s="630"/>
      <c r="HE149" s="630"/>
      <c r="HF149" s="630"/>
      <c r="HG149" s="630"/>
      <c r="HH149" s="630"/>
      <c r="HI149" s="630"/>
      <c r="HJ149" s="630"/>
      <c r="HK149" s="630"/>
      <c r="HL149" s="630"/>
      <c r="HM149" s="630"/>
      <c r="HN149" s="630"/>
      <c r="HO149" s="630"/>
      <c r="HP149" s="630"/>
      <c r="HQ149" s="630"/>
      <c r="HR149" s="630"/>
      <c r="HS149" s="630"/>
      <c r="HT149" s="630"/>
      <c r="HU149" s="630"/>
      <c r="HV149" s="630"/>
      <c r="HW149" s="630"/>
      <c r="HX149" s="630"/>
      <c r="HY149" s="630"/>
      <c r="HZ149" s="630"/>
      <c r="IA149" s="630"/>
      <c r="IB149" s="631"/>
      <c r="IC149" s="630"/>
      <c r="ID149" s="630"/>
      <c r="IE149" s="630"/>
      <c r="IF149" s="630"/>
      <c r="IG149" s="630"/>
      <c r="IH149" s="630"/>
      <c r="II149" s="630"/>
      <c r="IJ149" s="630"/>
      <c r="IK149" s="630"/>
      <c r="IL149" s="630"/>
      <c r="IM149" s="630"/>
      <c r="IN149" s="630"/>
      <c r="IO149" s="630"/>
      <c r="IP149" s="630"/>
      <c r="IQ149" s="631"/>
      <c r="IR149" s="630"/>
      <c r="IS149" s="630"/>
      <c r="IT149" s="630"/>
      <c r="IU149" s="632"/>
      <c r="IV149" s="630"/>
      <c r="IW149" s="630"/>
      <c r="IX149" s="630"/>
      <c r="IY149" s="630"/>
      <c r="IZ149" s="630"/>
      <c r="JA149" s="630"/>
      <c r="JB149" s="630"/>
      <c r="JC149" s="630"/>
      <c r="JD149" s="630"/>
      <c r="JE149" s="630"/>
      <c r="JF149" s="630"/>
      <c r="JG149" s="630"/>
      <c r="JH149" s="630"/>
      <c r="JI149" s="630"/>
      <c r="JJ149" s="630"/>
      <c r="JK149" s="630"/>
      <c r="JL149" s="630"/>
      <c r="JM149" s="630"/>
      <c r="JN149" s="630"/>
      <c r="JO149" s="630"/>
      <c r="JP149" s="630"/>
      <c r="JQ149" s="630"/>
      <c r="JR149" s="630"/>
      <c r="JS149" s="630"/>
      <c r="JT149" s="630"/>
      <c r="JU149" s="630"/>
      <c r="JV149" s="630"/>
      <c r="JW149" s="633"/>
      <c r="JY149" s="225"/>
    </row>
    <row r="150" spans="1:288">
      <c r="C150" s="908" t="s">
        <v>1011</v>
      </c>
      <c r="D150" s="908" t="s">
        <v>1011</v>
      </c>
      <c r="E150" s="908" t="s">
        <v>1011</v>
      </c>
      <c r="F150" s="908" t="s">
        <v>1011</v>
      </c>
      <c r="G150" s="908" t="s">
        <v>1011</v>
      </c>
      <c r="H150" s="908"/>
      <c r="I150" s="908"/>
      <c r="J150" s="908"/>
      <c r="K150" s="908"/>
      <c r="L150" s="908"/>
      <c r="M150" s="912"/>
      <c r="N150" s="912"/>
      <c r="O150" s="912"/>
      <c r="P150" s="1126"/>
      <c r="Q150" s="1126"/>
      <c r="R150" s="912"/>
      <c r="S150" s="912"/>
      <c r="T150" s="912"/>
      <c r="AA150" s="915"/>
      <c r="FY150" s="634" t="s">
        <v>325</v>
      </c>
      <c r="FZ150" s="635">
        <v>305</v>
      </c>
      <c r="GA150" s="635">
        <v>30289583</v>
      </c>
      <c r="GB150" s="635">
        <v>55</v>
      </c>
      <c r="GC150" s="635" t="s">
        <v>798</v>
      </c>
      <c r="GD150" s="635">
        <v>20</v>
      </c>
      <c r="GE150" s="635">
        <v>1998</v>
      </c>
      <c r="GF150" s="635">
        <v>1</v>
      </c>
      <c r="GG150" s="635" t="s">
        <v>780</v>
      </c>
      <c r="GH150" s="635">
        <v>2</v>
      </c>
      <c r="GI150" s="635">
        <v>1</v>
      </c>
      <c r="GJ150" s="635" t="s">
        <v>780</v>
      </c>
      <c r="GK150" s="635">
        <v>2</v>
      </c>
      <c r="GL150" s="635" t="s">
        <v>781</v>
      </c>
      <c r="GM150" s="635" t="s">
        <v>782</v>
      </c>
      <c r="GN150" s="635">
        <v>66</v>
      </c>
      <c r="GO150" s="635" t="s">
        <v>783</v>
      </c>
      <c r="GP150" s="635">
        <v>0</v>
      </c>
      <c r="GQ150" s="635">
        <v>0</v>
      </c>
      <c r="GR150" s="635">
        <v>4</v>
      </c>
      <c r="GS150" s="635">
        <v>2</v>
      </c>
      <c r="GT150" s="635">
        <v>7</v>
      </c>
      <c r="GU150" s="635" t="s">
        <v>783</v>
      </c>
      <c r="GV150" s="635" t="s">
        <v>783</v>
      </c>
      <c r="GW150" s="635" t="s">
        <v>783</v>
      </c>
      <c r="GX150" s="635" t="s">
        <v>783</v>
      </c>
      <c r="GY150" s="635" t="s">
        <v>783</v>
      </c>
      <c r="GZ150" s="635">
        <v>1649</v>
      </c>
      <c r="HA150" s="635">
        <v>1</v>
      </c>
      <c r="HB150" s="635">
        <v>5</v>
      </c>
      <c r="HC150" s="635" t="s">
        <v>783</v>
      </c>
      <c r="HD150" s="635" t="s">
        <v>782</v>
      </c>
      <c r="HE150" s="635">
        <v>350</v>
      </c>
      <c r="HF150" s="635" t="s">
        <v>783</v>
      </c>
      <c r="HG150" s="635">
        <v>0</v>
      </c>
      <c r="HH150" s="635" t="s">
        <v>783</v>
      </c>
      <c r="HI150" s="635">
        <v>0</v>
      </c>
      <c r="HJ150" s="635">
        <v>1</v>
      </c>
      <c r="HK150" s="635">
        <v>45</v>
      </c>
      <c r="HL150" s="635" t="s">
        <v>784</v>
      </c>
      <c r="HM150" s="635" t="s">
        <v>785</v>
      </c>
      <c r="HN150" s="635" t="s">
        <v>783</v>
      </c>
      <c r="HO150" s="635" t="s">
        <v>783</v>
      </c>
      <c r="HP150" s="635" t="s">
        <v>783</v>
      </c>
      <c r="HQ150" s="635" t="s">
        <v>783</v>
      </c>
      <c r="HR150" s="635" t="s">
        <v>783</v>
      </c>
      <c r="HS150" s="635">
        <v>3980777</v>
      </c>
      <c r="HT150" s="635" t="s">
        <v>783</v>
      </c>
      <c r="HU150" s="635" t="s">
        <v>786</v>
      </c>
      <c r="HV150" s="635" t="s">
        <v>787</v>
      </c>
      <c r="HW150" s="635">
        <v>4</v>
      </c>
      <c r="HX150" s="635">
        <v>2014</v>
      </c>
      <c r="HY150" s="635">
        <v>63</v>
      </c>
      <c r="HZ150" s="635">
        <v>0</v>
      </c>
      <c r="IA150" s="635">
        <v>5280</v>
      </c>
      <c r="IB150" s="636">
        <v>41697.500081018516</v>
      </c>
      <c r="IC150" s="635" t="s">
        <v>788</v>
      </c>
      <c r="ID150" s="635">
        <v>3976299</v>
      </c>
      <c r="IE150" s="635">
        <v>2014</v>
      </c>
      <c r="IF150" s="635">
        <v>1712</v>
      </c>
      <c r="IG150" s="635" t="s">
        <v>783</v>
      </c>
      <c r="IH150" s="635" t="s">
        <v>783</v>
      </c>
      <c r="II150" s="635" t="s">
        <v>783</v>
      </c>
      <c r="IJ150" s="635" t="s">
        <v>783</v>
      </c>
      <c r="IK150" s="635" t="s">
        <v>783</v>
      </c>
      <c r="IL150" s="635" t="s">
        <v>783</v>
      </c>
      <c r="IM150" s="635" t="s">
        <v>783</v>
      </c>
      <c r="IN150" s="635" t="s">
        <v>783</v>
      </c>
      <c r="IO150" s="635" t="s">
        <v>783</v>
      </c>
      <c r="IP150" s="635">
        <v>1649</v>
      </c>
      <c r="IQ150" s="636">
        <v>37477.354571759257</v>
      </c>
      <c r="IR150" s="635">
        <v>2</v>
      </c>
      <c r="IS150" s="635" t="s">
        <v>793</v>
      </c>
      <c r="IT150" s="635">
        <v>7</v>
      </c>
      <c r="IU150" s="637">
        <v>41275</v>
      </c>
      <c r="IV150" s="635" t="s">
        <v>783</v>
      </c>
      <c r="IW150" s="635" t="s">
        <v>783</v>
      </c>
      <c r="IX150" s="635" t="s">
        <v>783</v>
      </c>
      <c r="IY150" s="635" t="s">
        <v>781</v>
      </c>
      <c r="IZ150" s="635">
        <v>45</v>
      </c>
      <c r="JA150" s="635" t="s">
        <v>789</v>
      </c>
      <c r="JB150" s="635" t="s">
        <v>783</v>
      </c>
      <c r="JC150" s="635" t="s">
        <v>783</v>
      </c>
      <c r="JD150" s="635" t="s">
        <v>783</v>
      </c>
      <c r="JE150" s="635">
        <v>329460</v>
      </c>
      <c r="JF150" s="635" t="s">
        <v>783</v>
      </c>
      <c r="JG150" s="635" t="s">
        <v>783</v>
      </c>
      <c r="JH150" s="635" t="s">
        <v>799</v>
      </c>
      <c r="JI150" s="635">
        <v>55</v>
      </c>
      <c r="JJ150" s="635" t="s">
        <v>783</v>
      </c>
      <c r="JK150" s="635" t="s">
        <v>783</v>
      </c>
      <c r="JL150" s="635" t="s">
        <v>783</v>
      </c>
      <c r="JM150" s="635" t="s">
        <v>790</v>
      </c>
      <c r="JN150" s="635">
        <v>4</v>
      </c>
      <c r="JO150" s="635">
        <v>3</v>
      </c>
      <c r="JP150" s="635" t="s">
        <v>783</v>
      </c>
      <c r="JQ150" s="635">
        <v>10711928</v>
      </c>
      <c r="JR150" s="635">
        <v>2011</v>
      </c>
      <c r="JS150" s="635">
        <v>3</v>
      </c>
      <c r="JT150" s="635" t="s">
        <v>783</v>
      </c>
      <c r="JU150" s="635" t="s">
        <v>783</v>
      </c>
      <c r="JV150" s="635" t="s">
        <v>929</v>
      </c>
      <c r="JW150" s="638">
        <v>5232.0604789999998</v>
      </c>
      <c r="JY150" s="225"/>
      <c r="KB150" s="1492"/>
    </row>
    <row r="151" spans="1:288">
      <c r="C151" s="1099" t="s">
        <v>1012</v>
      </c>
      <c r="D151" s="1099" t="s">
        <v>1025</v>
      </c>
      <c r="E151" s="1099" t="s">
        <v>1026</v>
      </c>
      <c r="F151" s="1099" t="s">
        <v>1027</v>
      </c>
      <c r="G151" s="1099" t="s">
        <v>1028</v>
      </c>
      <c r="H151" s="1099"/>
      <c r="I151" s="1099"/>
      <c r="J151" s="1099"/>
      <c r="K151" s="1099"/>
      <c r="L151" s="1099"/>
      <c r="M151" s="912"/>
      <c r="N151" s="912"/>
      <c r="O151" s="912"/>
      <c r="P151" s="1126"/>
      <c r="Q151" s="1126"/>
      <c r="R151" s="912"/>
      <c r="S151" s="912"/>
      <c r="T151" s="912"/>
      <c r="X151" s="860"/>
      <c r="Y151" s="1549" t="s">
        <v>650</v>
      </c>
      <c r="Z151" s="1549"/>
      <c r="AA151" s="1494"/>
      <c r="FY151" s="634" t="s">
        <v>325</v>
      </c>
      <c r="FZ151" s="635">
        <v>49</v>
      </c>
      <c r="GA151" s="635">
        <v>30289582</v>
      </c>
      <c r="GB151" s="635">
        <v>70</v>
      </c>
      <c r="GC151" s="635" t="s">
        <v>830</v>
      </c>
      <c r="GD151" s="635">
        <v>38</v>
      </c>
      <c r="GE151" s="635">
        <v>2007</v>
      </c>
      <c r="GF151" s="635">
        <v>0</v>
      </c>
      <c r="GG151" s="635" t="s">
        <v>792</v>
      </c>
      <c r="GH151" s="635">
        <v>0</v>
      </c>
      <c r="GI151" s="635">
        <v>0</v>
      </c>
      <c r="GJ151" s="635" t="s">
        <v>792</v>
      </c>
      <c r="GK151" s="635">
        <v>0</v>
      </c>
      <c r="GL151" s="635" t="s">
        <v>781</v>
      </c>
      <c r="GM151" s="635" t="s">
        <v>782</v>
      </c>
      <c r="GN151" s="635">
        <v>90</v>
      </c>
      <c r="GO151" s="635" t="s">
        <v>783</v>
      </c>
      <c r="GP151" s="635">
        <v>0</v>
      </c>
      <c r="GQ151" s="635">
        <v>0</v>
      </c>
      <c r="GR151" s="635">
        <v>4</v>
      </c>
      <c r="GS151" s="635">
        <v>2</v>
      </c>
      <c r="GT151" s="635">
        <v>7</v>
      </c>
      <c r="GU151" s="635" t="s">
        <v>783</v>
      </c>
      <c r="GV151" s="635" t="s">
        <v>783</v>
      </c>
      <c r="GW151" s="635" t="s">
        <v>783</v>
      </c>
      <c r="GX151" s="635" t="s">
        <v>783</v>
      </c>
      <c r="GY151" s="635" t="s">
        <v>783</v>
      </c>
      <c r="GZ151" s="635">
        <v>1649</v>
      </c>
      <c r="HA151" s="635">
        <v>0.04</v>
      </c>
      <c r="HB151" s="635">
        <v>5</v>
      </c>
      <c r="HC151" s="635" t="s">
        <v>783</v>
      </c>
      <c r="HD151" s="635" t="s">
        <v>782</v>
      </c>
      <c r="HE151" s="635">
        <v>350</v>
      </c>
      <c r="HF151" s="635" t="s">
        <v>783</v>
      </c>
      <c r="HG151" s="635">
        <v>0</v>
      </c>
      <c r="HH151" s="635" t="s">
        <v>783</v>
      </c>
      <c r="HI151" s="635">
        <v>0</v>
      </c>
      <c r="HJ151" s="635">
        <v>1</v>
      </c>
      <c r="HK151" s="635">
        <v>45</v>
      </c>
      <c r="HL151" s="635" t="s">
        <v>784</v>
      </c>
      <c r="HM151" s="635" t="s">
        <v>785</v>
      </c>
      <c r="HN151" s="635" t="s">
        <v>783</v>
      </c>
      <c r="HO151" s="635" t="s">
        <v>783</v>
      </c>
      <c r="HP151" s="635" t="s">
        <v>783</v>
      </c>
      <c r="HQ151" s="635" t="s">
        <v>783</v>
      </c>
      <c r="HR151" s="635" t="s">
        <v>783</v>
      </c>
      <c r="HS151" s="635">
        <v>3980777</v>
      </c>
      <c r="HT151" s="635" t="s">
        <v>783</v>
      </c>
      <c r="HU151" s="635" t="s">
        <v>786</v>
      </c>
      <c r="HV151" s="635" t="s">
        <v>787</v>
      </c>
      <c r="HW151" s="635">
        <v>4</v>
      </c>
      <c r="HX151" s="635">
        <v>2014</v>
      </c>
      <c r="HY151" s="635">
        <v>63</v>
      </c>
      <c r="HZ151" s="635">
        <v>5280</v>
      </c>
      <c r="IA151" s="635">
        <v>5491</v>
      </c>
      <c r="IB151" s="636">
        <v>41697.500081018516</v>
      </c>
      <c r="IC151" s="635" t="s">
        <v>788</v>
      </c>
      <c r="ID151" s="635">
        <v>3976299</v>
      </c>
      <c r="IE151" s="635">
        <v>2014</v>
      </c>
      <c r="IF151" s="635">
        <v>1712</v>
      </c>
      <c r="IG151" s="635" t="s">
        <v>783</v>
      </c>
      <c r="IH151" s="635" t="s">
        <v>783</v>
      </c>
      <c r="II151" s="635" t="s">
        <v>783</v>
      </c>
      <c r="IJ151" s="635" t="s">
        <v>783</v>
      </c>
      <c r="IK151" s="635" t="s">
        <v>783</v>
      </c>
      <c r="IL151" s="635" t="s">
        <v>783</v>
      </c>
      <c r="IM151" s="635" t="s">
        <v>783</v>
      </c>
      <c r="IN151" s="635" t="s">
        <v>783</v>
      </c>
      <c r="IO151" s="635" t="s">
        <v>783</v>
      </c>
      <c r="IP151" s="635">
        <v>1649</v>
      </c>
      <c r="IQ151" s="636">
        <v>37477.354571759257</v>
      </c>
      <c r="IR151" s="635">
        <v>2</v>
      </c>
      <c r="IS151" s="635" t="s">
        <v>793</v>
      </c>
      <c r="IT151" s="635">
        <v>7</v>
      </c>
      <c r="IU151" s="637">
        <v>41275</v>
      </c>
      <c r="IV151" s="635" t="s">
        <v>783</v>
      </c>
      <c r="IW151" s="635" t="s">
        <v>783</v>
      </c>
      <c r="IX151" s="635" t="s">
        <v>783</v>
      </c>
      <c r="IY151" s="635" t="s">
        <v>781</v>
      </c>
      <c r="IZ151" s="635">
        <v>45</v>
      </c>
      <c r="JA151" s="635" t="s">
        <v>789</v>
      </c>
      <c r="JB151" s="635" t="s">
        <v>783</v>
      </c>
      <c r="JC151" s="635" t="s">
        <v>783</v>
      </c>
      <c r="JD151" s="635" t="s">
        <v>783</v>
      </c>
      <c r="JE151" s="635">
        <v>329460</v>
      </c>
      <c r="JF151" s="635" t="s">
        <v>783</v>
      </c>
      <c r="JG151" s="635" t="s">
        <v>783</v>
      </c>
      <c r="JH151" s="635" t="s">
        <v>799</v>
      </c>
      <c r="JI151" s="635">
        <v>70</v>
      </c>
      <c r="JJ151" s="635" t="s">
        <v>783</v>
      </c>
      <c r="JK151" s="635" t="s">
        <v>783</v>
      </c>
      <c r="JL151" s="635" t="s">
        <v>783</v>
      </c>
      <c r="JM151" s="635" t="s">
        <v>790</v>
      </c>
      <c r="JN151" s="635">
        <v>4</v>
      </c>
      <c r="JO151" s="635">
        <v>4</v>
      </c>
      <c r="JP151" s="635" t="s">
        <v>783</v>
      </c>
      <c r="JQ151" s="635">
        <v>10711928</v>
      </c>
      <c r="JR151" s="635">
        <v>2011</v>
      </c>
      <c r="JS151" s="635">
        <v>3</v>
      </c>
      <c r="JT151" s="635" t="s">
        <v>783</v>
      </c>
      <c r="JU151" s="635" t="s">
        <v>783</v>
      </c>
      <c r="JV151" s="635" t="s">
        <v>930</v>
      </c>
      <c r="JW151" s="638">
        <v>209.084608</v>
      </c>
      <c r="JY151" s="225"/>
      <c r="KB151" s="1492"/>
    </row>
    <row r="152" spans="1:288" s="224" customFormat="1">
      <c r="A152" s="911"/>
      <c r="B152" s="911"/>
      <c r="F152" s="911"/>
      <c r="G152" s="911"/>
      <c r="H152" s="911"/>
      <c r="I152" s="912"/>
      <c r="J152" s="911"/>
      <c r="K152" s="911"/>
      <c r="L152" s="911"/>
      <c r="N152" s="913" t="s">
        <v>152</v>
      </c>
      <c r="O152" s="911"/>
      <c r="P152" s="1123"/>
      <c r="Q152" s="1102"/>
      <c r="S152" s="911"/>
      <c r="T152" s="911"/>
      <c r="U152" s="914"/>
      <c r="V152" s="911"/>
      <c r="X152" s="860"/>
      <c r="Y152" s="859" t="s">
        <v>652</v>
      </c>
      <c r="Z152" s="859" t="s">
        <v>653</v>
      </c>
      <c r="AA152" s="1504"/>
      <c r="AC152" s="916"/>
      <c r="AD152" s="911"/>
      <c r="AE152" s="911"/>
      <c r="AF152" s="917"/>
      <c r="AG152" s="916"/>
      <c r="AH152" s="911"/>
      <c r="AI152" s="911"/>
      <c r="AJ152" s="917"/>
      <c r="AK152" s="911"/>
      <c r="AL152" s="911"/>
      <c r="AM152" s="911"/>
      <c r="AN152" s="911"/>
      <c r="AO152" s="911"/>
      <c r="AP152" s="917"/>
      <c r="AQ152" s="911"/>
      <c r="AR152" s="917"/>
      <c r="AS152" s="911"/>
      <c r="AT152" s="917"/>
      <c r="AU152" s="911"/>
      <c r="AV152" s="917"/>
      <c r="AW152" s="911"/>
      <c r="AX152" s="917"/>
      <c r="AY152" s="911"/>
      <c r="AZ152" s="917"/>
      <c r="BA152" s="911"/>
      <c r="BB152" s="917"/>
      <c r="BC152" s="911"/>
      <c r="BD152" s="917"/>
      <c r="BE152" s="911"/>
      <c r="BF152" s="917"/>
      <c r="BG152" s="911"/>
      <c r="BH152" s="917"/>
      <c r="BI152" s="911"/>
      <c r="BJ152" s="917"/>
      <c r="BK152" s="911"/>
      <c r="BL152" s="917"/>
      <c r="BM152" s="911"/>
      <c r="BN152" s="917"/>
      <c r="BO152" s="911"/>
      <c r="BP152" s="917"/>
      <c r="BQ152" s="911"/>
      <c r="BR152" s="917"/>
      <c r="FY152" s="918"/>
      <c r="FZ152" s="919"/>
      <c r="GA152" s="919"/>
      <c r="GB152" s="919"/>
      <c r="GC152" s="919"/>
      <c r="GD152" s="919"/>
      <c r="GE152" s="919"/>
      <c r="GF152" s="919"/>
      <c r="GG152" s="919"/>
      <c r="GH152" s="919"/>
      <c r="GI152" s="919"/>
      <c r="GJ152" s="919"/>
      <c r="GK152" s="919"/>
      <c r="GL152" s="919"/>
      <c r="GM152" s="919"/>
      <c r="GN152" s="919"/>
      <c r="GO152" s="919"/>
      <c r="GP152" s="919"/>
      <c r="GQ152" s="919"/>
      <c r="GR152" s="919"/>
      <c r="GS152" s="919"/>
      <c r="GT152" s="919"/>
      <c r="GU152" s="919"/>
      <c r="GV152" s="919"/>
      <c r="GW152" s="919"/>
      <c r="GX152" s="919"/>
      <c r="GY152" s="919"/>
      <c r="GZ152" s="919"/>
      <c r="HA152" s="919"/>
      <c r="HB152" s="919"/>
      <c r="HC152" s="919"/>
      <c r="HD152" s="919"/>
      <c r="HE152" s="919"/>
      <c r="HF152" s="919"/>
      <c r="HG152" s="919"/>
      <c r="HH152" s="919"/>
      <c r="HI152" s="919"/>
      <c r="HJ152" s="919"/>
      <c r="HK152" s="919"/>
      <c r="HL152" s="919"/>
      <c r="HM152" s="919"/>
      <c r="HN152" s="919"/>
      <c r="HO152" s="919"/>
      <c r="HP152" s="919"/>
      <c r="HQ152" s="919"/>
      <c r="HR152" s="919"/>
      <c r="HS152" s="919"/>
      <c r="HT152" s="919"/>
      <c r="HU152" s="919"/>
      <c r="HV152" s="919"/>
      <c r="HW152" s="919"/>
      <c r="HX152" s="919"/>
      <c r="HY152" s="919"/>
      <c r="HZ152" s="919"/>
      <c r="IA152" s="919"/>
      <c r="IB152" s="920"/>
      <c r="IC152" s="919"/>
      <c r="ID152" s="919"/>
      <c r="IE152" s="919"/>
      <c r="IF152" s="919"/>
      <c r="IG152" s="919"/>
      <c r="IH152" s="919"/>
      <c r="II152" s="919"/>
      <c r="IJ152" s="919"/>
      <c r="IK152" s="919"/>
      <c r="IL152" s="919"/>
      <c r="IM152" s="919"/>
      <c r="IN152" s="919"/>
      <c r="IO152" s="919"/>
      <c r="IP152" s="919"/>
      <c r="IQ152" s="920"/>
      <c r="IR152" s="919"/>
      <c r="IS152" s="919"/>
      <c r="IT152" s="919"/>
      <c r="IU152" s="921"/>
      <c r="IV152" s="919"/>
      <c r="IW152" s="919"/>
      <c r="IX152" s="919"/>
      <c r="IY152" s="919"/>
      <c r="IZ152" s="919"/>
      <c r="JA152" s="919"/>
      <c r="JB152" s="919"/>
      <c r="JC152" s="919"/>
      <c r="JD152" s="919"/>
      <c r="JE152" s="919"/>
      <c r="JF152" s="919"/>
      <c r="JG152" s="919"/>
      <c r="JH152" s="919"/>
      <c r="JI152" s="919"/>
      <c r="JJ152" s="919"/>
      <c r="JK152" s="919"/>
      <c r="JL152" s="919"/>
      <c r="JM152" s="919"/>
      <c r="JN152" s="919"/>
      <c r="JO152" s="919"/>
      <c r="JP152" s="919"/>
      <c r="JQ152" s="919"/>
      <c r="JR152" s="919"/>
      <c r="JS152" s="919"/>
      <c r="JT152" s="919"/>
      <c r="JU152" s="919"/>
      <c r="JV152" s="919"/>
      <c r="JW152" s="922"/>
      <c r="JX152" s="310"/>
      <c r="JY152" s="923"/>
      <c r="KB152" s="911"/>
    </row>
    <row r="153" spans="1:288">
      <c r="M153" s="224"/>
      <c r="N153" s="913"/>
      <c r="O153" s="1494" t="s">
        <v>1017</v>
      </c>
      <c r="P153" s="1123"/>
      <c r="V153" s="1492"/>
      <c r="X153" s="862" t="s">
        <v>1029</v>
      </c>
      <c r="Y153" s="1280" t="s">
        <v>1030</v>
      </c>
      <c r="Z153" s="1281">
        <v>7.8</v>
      </c>
      <c r="AA153" s="1505"/>
      <c r="FY153" s="634" t="s">
        <v>325</v>
      </c>
      <c r="FZ153" s="635">
        <v>59</v>
      </c>
      <c r="GA153" s="635">
        <v>30289572</v>
      </c>
      <c r="GB153" s="635">
        <v>70</v>
      </c>
      <c r="GC153" s="635" t="s">
        <v>830</v>
      </c>
      <c r="GD153" s="635">
        <v>38</v>
      </c>
      <c r="GE153" s="635">
        <v>2007</v>
      </c>
      <c r="GF153" s="635">
        <v>0</v>
      </c>
      <c r="GG153" s="635" t="s">
        <v>792</v>
      </c>
      <c r="GH153" s="635">
        <v>0</v>
      </c>
      <c r="GI153" s="635">
        <v>0</v>
      </c>
      <c r="GJ153" s="635" t="s">
        <v>792</v>
      </c>
      <c r="GK153" s="635">
        <v>0</v>
      </c>
      <c r="GL153" s="635" t="s">
        <v>781</v>
      </c>
      <c r="GM153" s="635" t="s">
        <v>782</v>
      </c>
      <c r="GN153" s="635">
        <v>90</v>
      </c>
      <c r="GO153" s="635" t="s">
        <v>783</v>
      </c>
      <c r="GP153" s="635">
        <v>0</v>
      </c>
      <c r="GQ153" s="635">
        <v>0</v>
      </c>
      <c r="GR153" s="635">
        <v>4</v>
      </c>
      <c r="GS153" s="635">
        <v>2</v>
      </c>
      <c r="GT153" s="635">
        <v>7</v>
      </c>
      <c r="GU153" s="635" t="s">
        <v>783</v>
      </c>
      <c r="GV153" s="635" t="s">
        <v>783</v>
      </c>
      <c r="GW153" s="635" t="s">
        <v>783</v>
      </c>
      <c r="GX153" s="635" t="s">
        <v>783</v>
      </c>
      <c r="GY153" s="635" t="s">
        <v>783</v>
      </c>
      <c r="GZ153" s="635">
        <v>1649</v>
      </c>
      <c r="HA153" s="635">
        <v>0.04</v>
      </c>
      <c r="HB153" s="635">
        <v>5</v>
      </c>
      <c r="HC153" s="635" t="s">
        <v>783</v>
      </c>
      <c r="HD153" s="635" t="s">
        <v>782</v>
      </c>
      <c r="HE153" s="635">
        <v>350</v>
      </c>
      <c r="HF153" s="635" t="s">
        <v>783</v>
      </c>
      <c r="HG153" s="635">
        <v>0</v>
      </c>
      <c r="HH153" s="635" t="s">
        <v>783</v>
      </c>
      <c r="HI153" s="635">
        <v>0</v>
      </c>
      <c r="HJ153" s="635">
        <v>1</v>
      </c>
      <c r="HK153" s="635">
        <v>45</v>
      </c>
      <c r="HL153" s="635" t="s">
        <v>784</v>
      </c>
      <c r="HM153" s="635" t="s">
        <v>785</v>
      </c>
      <c r="HN153" s="635" t="s">
        <v>783</v>
      </c>
      <c r="HO153" s="635" t="s">
        <v>783</v>
      </c>
      <c r="HP153" s="635" t="s">
        <v>783</v>
      </c>
      <c r="HQ153" s="635" t="s">
        <v>783</v>
      </c>
      <c r="HR153" s="635" t="s">
        <v>783</v>
      </c>
      <c r="HS153" s="635">
        <v>3980775</v>
      </c>
      <c r="HT153" s="635" t="s">
        <v>783</v>
      </c>
      <c r="HU153" s="635" t="s">
        <v>786</v>
      </c>
      <c r="HV153" s="635" t="s">
        <v>787</v>
      </c>
      <c r="HW153" s="635">
        <v>4</v>
      </c>
      <c r="HX153" s="635">
        <v>2014</v>
      </c>
      <c r="HY153" s="635">
        <v>63</v>
      </c>
      <c r="HZ153" s="635">
        <v>0</v>
      </c>
      <c r="IA153" s="635">
        <v>211</v>
      </c>
      <c r="IB153" s="636">
        <v>41697.500081018516</v>
      </c>
      <c r="IC153" s="635" t="s">
        <v>788</v>
      </c>
      <c r="ID153" s="635">
        <v>3976297</v>
      </c>
      <c r="IE153" s="635">
        <v>2014</v>
      </c>
      <c r="IF153" s="635">
        <v>1712</v>
      </c>
      <c r="IG153" s="635" t="s">
        <v>783</v>
      </c>
      <c r="IH153" s="635" t="s">
        <v>783</v>
      </c>
      <c r="II153" s="635" t="s">
        <v>783</v>
      </c>
      <c r="IJ153" s="635" t="s">
        <v>783</v>
      </c>
      <c r="IK153" s="635" t="s">
        <v>783</v>
      </c>
      <c r="IL153" s="635" t="s">
        <v>783</v>
      </c>
      <c r="IM153" s="635" t="s">
        <v>783</v>
      </c>
      <c r="IN153" s="635" t="s">
        <v>783</v>
      </c>
      <c r="IO153" s="635" t="s">
        <v>783</v>
      </c>
      <c r="IP153" s="635">
        <v>1649</v>
      </c>
      <c r="IQ153" s="636">
        <v>37477.354571759257</v>
      </c>
      <c r="IR153" s="635">
        <v>2</v>
      </c>
      <c r="IS153" s="635" t="s">
        <v>793</v>
      </c>
      <c r="IT153" s="635">
        <v>7</v>
      </c>
      <c r="IU153" s="637">
        <v>41275</v>
      </c>
      <c r="IV153" s="635" t="s">
        <v>783</v>
      </c>
      <c r="IW153" s="635" t="s">
        <v>783</v>
      </c>
      <c r="IX153" s="635" t="s">
        <v>783</v>
      </c>
      <c r="IY153" s="635" t="s">
        <v>781</v>
      </c>
      <c r="IZ153" s="635">
        <v>45</v>
      </c>
      <c r="JA153" s="635" t="s">
        <v>789</v>
      </c>
      <c r="JB153" s="635" t="s">
        <v>783</v>
      </c>
      <c r="JC153" s="635" t="s">
        <v>783</v>
      </c>
      <c r="JD153" s="635" t="s">
        <v>783</v>
      </c>
      <c r="JE153" s="635">
        <v>329460</v>
      </c>
      <c r="JF153" s="635" t="s">
        <v>783</v>
      </c>
      <c r="JG153" s="635" t="s">
        <v>783</v>
      </c>
      <c r="JH153" s="635" t="s">
        <v>799</v>
      </c>
      <c r="JI153" s="635">
        <v>70</v>
      </c>
      <c r="JJ153" s="635" t="s">
        <v>783</v>
      </c>
      <c r="JK153" s="635" t="s">
        <v>783</v>
      </c>
      <c r="JL153" s="635" t="s">
        <v>783</v>
      </c>
      <c r="JM153" s="635" t="s">
        <v>790</v>
      </c>
      <c r="JN153" s="635">
        <v>4</v>
      </c>
      <c r="JO153" s="635">
        <v>4</v>
      </c>
      <c r="JP153" s="635" t="s">
        <v>783</v>
      </c>
      <c r="JQ153" s="635">
        <v>10711928</v>
      </c>
      <c r="JR153" s="635">
        <v>2011</v>
      </c>
      <c r="JS153" s="635">
        <v>3</v>
      </c>
      <c r="JT153" s="635" t="s">
        <v>783</v>
      </c>
      <c r="JU153" s="635" t="s">
        <v>783</v>
      </c>
      <c r="JV153" s="635" t="s">
        <v>931</v>
      </c>
      <c r="JW153" s="638">
        <v>222.93396100000001</v>
      </c>
      <c r="JY153" s="225"/>
      <c r="KB153" s="1492"/>
    </row>
    <row r="154" spans="1:288">
      <c r="C154" s="1501" t="s">
        <v>1143</v>
      </c>
      <c r="M154" s="16" t="s">
        <v>153</v>
      </c>
      <c r="N154" s="311" t="s">
        <v>3</v>
      </c>
      <c r="O154" s="311" t="s">
        <v>151</v>
      </c>
      <c r="P154" s="1124" t="s">
        <v>139</v>
      </c>
      <c r="V154" s="1492"/>
      <c r="X154" s="862" t="s">
        <v>636</v>
      </c>
      <c r="Y154" s="1280" t="s">
        <v>656</v>
      </c>
      <c r="Z154" s="1281">
        <v>72000</v>
      </c>
      <c r="AA154" s="1505"/>
      <c r="FY154" s="634" t="s">
        <v>325</v>
      </c>
      <c r="FZ154" s="635">
        <v>135</v>
      </c>
      <c r="GA154" s="635">
        <v>30289575</v>
      </c>
      <c r="GB154" s="635">
        <v>70</v>
      </c>
      <c r="GC154" s="635" t="s">
        <v>830</v>
      </c>
      <c r="GD154" s="635">
        <v>38</v>
      </c>
      <c r="GE154" s="635">
        <v>2007</v>
      </c>
      <c r="GF154" s="635">
        <v>0</v>
      </c>
      <c r="GG154" s="635" t="s">
        <v>792</v>
      </c>
      <c r="GH154" s="635">
        <v>0</v>
      </c>
      <c r="GI154" s="635">
        <v>0</v>
      </c>
      <c r="GJ154" s="635" t="s">
        <v>792</v>
      </c>
      <c r="GK154" s="635">
        <v>0</v>
      </c>
      <c r="GL154" s="635" t="s">
        <v>781</v>
      </c>
      <c r="GM154" s="635" t="s">
        <v>782</v>
      </c>
      <c r="GN154" s="635">
        <v>90</v>
      </c>
      <c r="GO154" s="635" t="s">
        <v>783</v>
      </c>
      <c r="GP154" s="635">
        <v>0</v>
      </c>
      <c r="GQ154" s="635">
        <v>0</v>
      </c>
      <c r="GR154" s="635">
        <v>4</v>
      </c>
      <c r="GS154" s="635">
        <v>2</v>
      </c>
      <c r="GT154" s="635">
        <v>7</v>
      </c>
      <c r="GU154" s="635" t="s">
        <v>783</v>
      </c>
      <c r="GV154" s="635" t="s">
        <v>783</v>
      </c>
      <c r="GW154" s="635" t="s">
        <v>783</v>
      </c>
      <c r="GX154" s="635" t="s">
        <v>783</v>
      </c>
      <c r="GY154" s="635" t="s">
        <v>783</v>
      </c>
      <c r="GZ154" s="635">
        <v>1649</v>
      </c>
      <c r="HA154" s="635">
        <v>0.03</v>
      </c>
      <c r="HB154" s="635">
        <v>5</v>
      </c>
      <c r="HC154" s="635" t="s">
        <v>783</v>
      </c>
      <c r="HD154" s="635" t="s">
        <v>782</v>
      </c>
      <c r="HE154" s="635">
        <v>350</v>
      </c>
      <c r="HF154" s="635" t="s">
        <v>783</v>
      </c>
      <c r="HG154" s="635">
        <v>0</v>
      </c>
      <c r="HH154" s="635" t="s">
        <v>783</v>
      </c>
      <c r="HI154" s="635">
        <v>0</v>
      </c>
      <c r="HJ154" s="635">
        <v>1</v>
      </c>
      <c r="HK154" s="635">
        <v>45</v>
      </c>
      <c r="HL154" s="635" t="s">
        <v>784</v>
      </c>
      <c r="HM154" s="635" t="s">
        <v>785</v>
      </c>
      <c r="HN154" s="635" t="s">
        <v>783</v>
      </c>
      <c r="HO154" s="635" t="s">
        <v>783</v>
      </c>
      <c r="HP154" s="635" t="s">
        <v>783</v>
      </c>
      <c r="HQ154" s="635" t="s">
        <v>783</v>
      </c>
      <c r="HR154" s="635" t="s">
        <v>783</v>
      </c>
      <c r="HS154" s="635">
        <v>3980776</v>
      </c>
      <c r="HT154" s="635" t="s">
        <v>783</v>
      </c>
      <c r="HU154" s="635" t="s">
        <v>786</v>
      </c>
      <c r="HV154" s="635" t="s">
        <v>787</v>
      </c>
      <c r="HW154" s="635">
        <v>4</v>
      </c>
      <c r="HX154" s="635">
        <v>2014</v>
      </c>
      <c r="HY154" s="635">
        <v>63</v>
      </c>
      <c r="HZ154" s="635">
        <v>0</v>
      </c>
      <c r="IA154" s="635">
        <v>158</v>
      </c>
      <c r="IB154" s="636">
        <v>41697.500081018516</v>
      </c>
      <c r="IC154" s="635" t="s">
        <v>788</v>
      </c>
      <c r="ID154" s="635">
        <v>3976298</v>
      </c>
      <c r="IE154" s="635">
        <v>2014</v>
      </c>
      <c r="IF154" s="635">
        <v>1712</v>
      </c>
      <c r="IG154" s="635" t="s">
        <v>783</v>
      </c>
      <c r="IH154" s="635" t="s">
        <v>783</v>
      </c>
      <c r="II154" s="635" t="s">
        <v>783</v>
      </c>
      <c r="IJ154" s="635" t="s">
        <v>783</v>
      </c>
      <c r="IK154" s="635" t="s">
        <v>783</v>
      </c>
      <c r="IL154" s="635" t="s">
        <v>783</v>
      </c>
      <c r="IM154" s="635" t="s">
        <v>783</v>
      </c>
      <c r="IN154" s="635" t="s">
        <v>783</v>
      </c>
      <c r="IO154" s="635" t="s">
        <v>783</v>
      </c>
      <c r="IP154" s="635">
        <v>1649</v>
      </c>
      <c r="IQ154" s="636">
        <v>37477.354571759257</v>
      </c>
      <c r="IR154" s="635">
        <v>2</v>
      </c>
      <c r="IS154" s="635" t="s">
        <v>793</v>
      </c>
      <c r="IT154" s="635">
        <v>7</v>
      </c>
      <c r="IU154" s="637">
        <v>41275</v>
      </c>
      <c r="IV154" s="635" t="s">
        <v>783</v>
      </c>
      <c r="IW154" s="635" t="s">
        <v>783</v>
      </c>
      <c r="IX154" s="635" t="s">
        <v>783</v>
      </c>
      <c r="IY154" s="635" t="s">
        <v>781</v>
      </c>
      <c r="IZ154" s="635">
        <v>45</v>
      </c>
      <c r="JA154" s="635" t="s">
        <v>789</v>
      </c>
      <c r="JB154" s="635" t="s">
        <v>783</v>
      </c>
      <c r="JC154" s="635" t="s">
        <v>783</v>
      </c>
      <c r="JD154" s="635" t="s">
        <v>783</v>
      </c>
      <c r="JE154" s="635">
        <v>329460</v>
      </c>
      <c r="JF154" s="635" t="s">
        <v>783</v>
      </c>
      <c r="JG154" s="635" t="s">
        <v>783</v>
      </c>
      <c r="JH154" s="635" t="s">
        <v>799</v>
      </c>
      <c r="JI154" s="635">
        <v>70</v>
      </c>
      <c r="JJ154" s="635" t="s">
        <v>783</v>
      </c>
      <c r="JK154" s="635" t="s">
        <v>783</v>
      </c>
      <c r="JL154" s="635" t="s">
        <v>783</v>
      </c>
      <c r="JM154" s="635" t="s">
        <v>790</v>
      </c>
      <c r="JN154" s="635">
        <v>4</v>
      </c>
      <c r="JO154" s="635">
        <v>4</v>
      </c>
      <c r="JP154" s="635" t="s">
        <v>783</v>
      </c>
      <c r="JQ154" s="635">
        <v>10711928</v>
      </c>
      <c r="JR154" s="635">
        <v>2011</v>
      </c>
      <c r="JS154" s="635">
        <v>3</v>
      </c>
      <c r="JT154" s="635" t="s">
        <v>783</v>
      </c>
      <c r="JU154" s="635" t="s">
        <v>783</v>
      </c>
      <c r="JV154" s="635" t="s">
        <v>932</v>
      </c>
      <c r="JW154" s="638">
        <v>191.33043000000001</v>
      </c>
      <c r="JY154" s="225"/>
      <c r="KB154" s="1492"/>
    </row>
    <row r="155" spans="1:288">
      <c r="C155" s="1501" t="s">
        <v>1144</v>
      </c>
      <c r="M155" s="16" t="s">
        <v>148</v>
      </c>
      <c r="N155" s="312">
        <v>40000</v>
      </c>
      <c r="O155" s="312">
        <v>65000</v>
      </c>
      <c r="P155" s="1125">
        <v>197000</v>
      </c>
      <c r="S155" s="316"/>
      <c r="T155" s="328"/>
      <c r="U155" s="306"/>
      <c r="V155" s="1492"/>
      <c r="X155" s="862" t="s">
        <v>635</v>
      </c>
      <c r="Y155" s="1280" t="s">
        <v>657</v>
      </c>
      <c r="Z155" s="1281">
        <v>60</v>
      </c>
      <c r="AA155" s="1505"/>
      <c r="AC155" s="521"/>
      <c r="AD155" s="1502"/>
      <c r="AE155" s="37"/>
      <c r="AF155" s="565"/>
      <c r="AG155" s="521"/>
      <c r="AH155" s="1502"/>
      <c r="AI155" s="1502"/>
      <c r="AJ155" s="565"/>
      <c r="AK155" s="1502"/>
      <c r="AL155" s="1502"/>
      <c r="AM155" s="1502"/>
      <c r="AN155" s="1502"/>
      <c r="AO155" s="1502"/>
      <c r="AP155" s="565"/>
      <c r="AQ155" s="1502"/>
      <c r="AR155" s="565"/>
      <c r="AS155" s="1502"/>
      <c r="AT155" s="565"/>
      <c r="AU155" s="1502"/>
      <c r="AV155" s="565"/>
      <c r="AW155" s="1502"/>
      <c r="AX155" s="565"/>
      <c r="AY155" s="1502"/>
      <c r="AZ155" s="565"/>
      <c r="BA155" s="1502"/>
      <c r="BB155" s="565"/>
      <c r="BC155" s="1502"/>
      <c r="BD155" s="565"/>
      <c r="BE155" s="1502"/>
      <c r="BF155" s="565"/>
      <c r="BG155" s="1502"/>
      <c r="BH155" s="565"/>
      <c r="BI155" s="1502"/>
      <c r="BJ155" s="565"/>
      <c r="BK155" s="1502"/>
      <c r="BL155" s="565"/>
      <c r="BM155" s="1502"/>
      <c r="BN155" s="565"/>
      <c r="BO155" s="1502"/>
      <c r="BP155" s="565"/>
      <c r="BQ155" s="1502"/>
      <c r="BR155" s="565"/>
      <c r="BS155" s="100" t="s">
        <v>630</v>
      </c>
      <c r="BT155" s="100" t="s">
        <v>630</v>
      </c>
      <c r="BU155" s="100"/>
      <c r="BV155" s="100"/>
      <c r="BW155" s="100"/>
      <c r="BX155" s="100"/>
      <c r="BY155" s="100"/>
      <c r="BZ155" s="100"/>
      <c r="CA155" s="100"/>
      <c r="CB155" s="100"/>
      <c r="CC155" s="100"/>
      <c r="CD155" s="100"/>
      <c r="CE155" s="100"/>
      <c r="CF155" s="100"/>
      <c r="CG155" s="100"/>
      <c r="CH155" s="100"/>
      <c r="CI155" s="100"/>
      <c r="CJ155" s="100"/>
      <c r="CK155" s="100"/>
      <c r="CL155" s="100"/>
      <c r="CM155" s="100"/>
      <c r="CN155" s="100"/>
      <c r="CO155" s="100"/>
      <c r="CP155" s="100"/>
      <c r="CQ155" s="100"/>
      <c r="CR155" s="100"/>
      <c r="CS155" s="100"/>
      <c r="CT155" s="100"/>
      <c r="CU155" s="100"/>
      <c r="CV155" s="100"/>
      <c r="CW155" s="100"/>
      <c r="CX155" s="100"/>
      <c r="CY155" s="100"/>
      <c r="CZ155" s="100"/>
      <c r="DA155" s="100"/>
      <c r="DB155" s="100"/>
      <c r="DC155" s="100"/>
      <c r="DD155" s="100"/>
      <c r="DE155" s="100"/>
      <c r="DF155" s="100"/>
      <c r="DG155" s="100"/>
      <c r="DH155" s="100"/>
      <c r="DI155" s="100"/>
      <c r="DJ155" s="100"/>
      <c r="DK155" s="100"/>
      <c r="DL155" s="100"/>
      <c r="DM155" s="100"/>
      <c r="DN155" s="100"/>
      <c r="DO155" s="100"/>
      <c r="DP155" s="100"/>
      <c r="DQ155" s="100"/>
      <c r="DR155" s="100"/>
      <c r="DS155" s="100"/>
      <c r="DT155" s="100"/>
      <c r="DU155" s="100"/>
      <c r="DV155" s="100"/>
      <c r="DW155" s="100"/>
      <c r="DX155" s="100"/>
      <c r="DY155" s="100"/>
      <c r="DZ155" s="100"/>
      <c r="EA155" s="100"/>
      <c r="EB155" s="100"/>
      <c r="EC155" s="100"/>
      <c r="ED155" s="100"/>
      <c r="EE155" s="100"/>
      <c r="EF155" s="100"/>
      <c r="EG155" s="100"/>
      <c r="EH155" s="100"/>
      <c r="EI155" s="100"/>
      <c r="EJ155" s="100"/>
      <c r="EK155" s="100"/>
      <c r="EL155" s="100"/>
      <c r="EM155" s="100"/>
      <c r="EN155" s="100"/>
      <c r="EO155" s="100"/>
      <c r="EP155" s="100"/>
      <c r="EQ155" s="100"/>
      <c r="ER155" s="100"/>
      <c r="ES155" s="100"/>
      <c r="ET155" s="100"/>
      <c r="EU155" s="100"/>
      <c r="EV155" s="100"/>
      <c r="EW155" s="100"/>
      <c r="EX155" s="100"/>
      <c r="EY155" s="100"/>
      <c r="EZ155" s="100"/>
      <c r="FA155" s="100"/>
      <c r="FB155" s="100"/>
      <c r="FC155" s="100"/>
      <c r="FD155" s="100"/>
      <c r="FE155" s="100"/>
      <c r="FF155" s="100"/>
      <c r="FG155" s="100"/>
      <c r="FH155" s="100"/>
      <c r="FI155" s="100"/>
      <c r="FJ155" s="100"/>
      <c r="FK155" s="100"/>
      <c r="FL155" s="100"/>
      <c r="FM155" s="100"/>
      <c r="FN155" s="100"/>
      <c r="FO155" s="100"/>
      <c r="FP155" s="100"/>
      <c r="FQ155" s="100"/>
      <c r="FR155" s="100"/>
      <c r="FS155" s="100"/>
      <c r="FT155" s="100"/>
      <c r="FU155" s="100"/>
      <c r="FV155" s="100"/>
      <c r="FW155" s="100"/>
      <c r="FX155" s="100"/>
      <c r="FY155" s="634" t="s">
        <v>325</v>
      </c>
      <c r="FZ155" s="635">
        <v>251</v>
      </c>
      <c r="GA155" s="635">
        <v>30289571</v>
      </c>
      <c r="GB155" s="635">
        <v>70</v>
      </c>
      <c r="GC155" s="635" t="s">
        <v>830</v>
      </c>
      <c r="GD155" s="635">
        <v>38</v>
      </c>
      <c r="GE155" s="635">
        <v>2007</v>
      </c>
      <c r="GF155" s="635">
        <v>0</v>
      </c>
      <c r="GG155" s="635" t="s">
        <v>792</v>
      </c>
      <c r="GH155" s="635">
        <v>0</v>
      </c>
      <c r="GI155" s="635">
        <v>0</v>
      </c>
      <c r="GJ155" s="635" t="s">
        <v>792</v>
      </c>
      <c r="GK155" s="635">
        <v>0</v>
      </c>
      <c r="GL155" s="635" t="s">
        <v>781</v>
      </c>
      <c r="GM155" s="635" t="s">
        <v>782</v>
      </c>
      <c r="GN155" s="635">
        <v>90</v>
      </c>
      <c r="GO155" s="635" t="s">
        <v>783</v>
      </c>
      <c r="GP155" s="635">
        <v>0</v>
      </c>
      <c r="GQ155" s="635">
        <v>0</v>
      </c>
      <c r="GR155" s="635">
        <v>4</v>
      </c>
      <c r="GS155" s="635">
        <v>2</v>
      </c>
      <c r="GT155" s="635">
        <v>2</v>
      </c>
      <c r="GU155" s="635" t="s">
        <v>783</v>
      </c>
      <c r="GV155" s="635" t="s">
        <v>783</v>
      </c>
      <c r="GW155" s="635" t="s">
        <v>783</v>
      </c>
      <c r="GX155" s="635" t="s">
        <v>783</v>
      </c>
      <c r="GY155" s="635" t="s">
        <v>783</v>
      </c>
      <c r="GZ155" s="635">
        <v>1649</v>
      </c>
      <c r="HA155" s="635">
        <v>7.0000000000000007E-2</v>
      </c>
      <c r="HB155" s="635">
        <v>5</v>
      </c>
      <c r="HC155" s="635" t="s">
        <v>783</v>
      </c>
      <c r="HD155" s="635" t="s">
        <v>782</v>
      </c>
      <c r="HE155" s="635">
        <v>350</v>
      </c>
      <c r="HF155" s="635" t="s">
        <v>783</v>
      </c>
      <c r="HG155" s="635">
        <v>0</v>
      </c>
      <c r="HH155" s="635" t="s">
        <v>783</v>
      </c>
      <c r="HI155" s="635">
        <v>0</v>
      </c>
      <c r="HJ155" s="635">
        <v>1</v>
      </c>
      <c r="HK155" s="635">
        <v>45</v>
      </c>
      <c r="HL155" s="635" t="s">
        <v>784</v>
      </c>
      <c r="HM155" s="635" t="s">
        <v>785</v>
      </c>
      <c r="HN155" s="635" t="s">
        <v>783</v>
      </c>
      <c r="HO155" s="635" t="s">
        <v>783</v>
      </c>
      <c r="HP155" s="635" t="s">
        <v>783</v>
      </c>
      <c r="HQ155" s="635" t="s">
        <v>783</v>
      </c>
      <c r="HR155" s="635" t="s">
        <v>783</v>
      </c>
      <c r="HS155" s="635">
        <v>3980774</v>
      </c>
      <c r="HT155" s="635" t="s">
        <v>783</v>
      </c>
      <c r="HU155" s="635" t="s">
        <v>786</v>
      </c>
      <c r="HV155" s="635" t="s">
        <v>787</v>
      </c>
      <c r="HW155" s="635">
        <v>4</v>
      </c>
      <c r="HX155" s="635">
        <v>2014</v>
      </c>
      <c r="HY155" s="635">
        <v>63</v>
      </c>
      <c r="HZ155" s="635">
        <v>0</v>
      </c>
      <c r="IA155" s="635">
        <v>370</v>
      </c>
      <c r="IB155" s="636">
        <v>41697.500081018516</v>
      </c>
      <c r="IC155" s="635" t="s">
        <v>788</v>
      </c>
      <c r="ID155" s="635">
        <v>3976296</v>
      </c>
      <c r="IE155" s="635">
        <v>2014</v>
      </c>
      <c r="IF155" s="635">
        <v>1712</v>
      </c>
      <c r="IG155" s="635" t="s">
        <v>783</v>
      </c>
      <c r="IH155" s="635" t="s">
        <v>783</v>
      </c>
      <c r="II155" s="635" t="s">
        <v>783</v>
      </c>
      <c r="IJ155" s="635" t="s">
        <v>783</v>
      </c>
      <c r="IK155" s="635" t="s">
        <v>783</v>
      </c>
      <c r="IL155" s="635" t="s">
        <v>783</v>
      </c>
      <c r="IM155" s="635" t="s">
        <v>783</v>
      </c>
      <c r="IN155" s="635" t="s">
        <v>783</v>
      </c>
      <c r="IO155" s="635" t="s">
        <v>783</v>
      </c>
      <c r="IP155" s="635">
        <v>1649</v>
      </c>
      <c r="IQ155" s="636">
        <v>37477.354571759257</v>
      </c>
      <c r="IR155" s="635">
        <v>2</v>
      </c>
      <c r="IS155" s="635" t="s">
        <v>793</v>
      </c>
      <c r="IT155" s="635">
        <v>2</v>
      </c>
      <c r="IU155" s="637">
        <v>41275</v>
      </c>
      <c r="IV155" s="635" t="s">
        <v>783</v>
      </c>
      <c r="IW155" s="635" t="s">
        <v>783</v>
      </c>
      <c r="IX155" s="635" t="s">
        <v>783</v>
      </c>
      <c r="IY155" s="635" t="s">
        <v>781</v>
      </c>
      <c r="IZ155" s="635">
        <v>45</v>
      </c>
      <c r="JA155" s="635" t="s">
        <v>789</v>
      </c>
      <c r="JB155" s="635" t="s">
        <v>783</v>
      </c>
      <c r="JC155" s="635" t="s">
        <v>783</v>
      </c>
      <c r="JD155" s="635" t="s">
        <v>783</v>
      </c>
      <c r="JE155" s="635">
        <v>329460</v>
      </c>
      <c r="JF155" s="635" t="s">
        <v>783</v>
      </c>
      <c r="JG155" s="635" t="s">
        <v>783</v>
      </c>
      <c r="JH155" s="635" t="s">
        <v>802</v>
      </c>
      <c r="JI155" s="635">
        <v>70</v>
      </c>
      <c r="JJ155" s="635" t="s">
        <v>783</v>
      </c>
      <c r="JK155" s="635" t="s">
        <v>783</v>
      </c>
      <c r="JL155" s="635" t="s">
        <v>783</v>
      </c>
      <c r="JM155" s="635" t="s">
        <v>790</v>
      </c>
      <c r="JN155" s="635">
        <v>4</v>
      </c>
      <c r="JO155" s="635">
        <v>4</v>
      </c>
      <c r="JP155" s="635" t="s">
        <v>783</v>
      </c>
      <c r="JQ155" s="635">
        <v>10711928</v>
      </c>
      <c r="JR155" s="635">
        <v>2011</v>
      </c>
      <c r="JS155" s="635">
        <v>3</v>
      </c>
      <c r="JT155" s="635" t="s">
        <v>783</v>
      </c>
      <c r="JU155" s="635" t="s">
        <v>783</v>
      </c>
      <c r="JV155" s="635" t="s">
        <v>933</v>
      </c>
      <c r="JW155" s="638">
        <v>349.90079100000003</v>
      </c>
      <c r="JX155">
        <f>SUM(JW148:JW155)</f>
        <v>14746.757933999999</v>
      </c>
      <c r="JY155" s="225">
        <v>2.792946578409091</v>
      </c>
      <c r="KB155" s="1492"/>
    </row>
    <row r="156" spans="1:288" ht="15" thickBot="1">
      <c r="M156" s="16" t="s">
        <v>149</v>
      </c>
      <c r="N156" s="609">
        <v>40000</v>
      </c>
      <c r="O156" s="312">
        <v>75000</v>
      </c>
      <c r="P156" s="1125">
        <v>207000</v>
      </c>
      <c r="S156" s="316"/>
      <c r="T156" s="328"/>
      <c r="U156" s="306"/>
      <c r="V156" s="1492"/>
      <c r="X156" s="862" t="s">
        <v>651</v>
      </c>
      <c r="Y156" s="1280" t="s">
        <v>658</v>
      </c>
      <c r="Z156" s="1281">
        <v>10000</v>
      </c>
      <c r="AA156" s="1505"/>
      <c r="AC156" s="521"/>
      <c r="AD156" s="1502"/>
      <c r="AE156" s="37"/>
      <c r="AF156" s="565"/>
      <c r="AG156" s="521"/>
      <c r="AH156" s="1502"/>
      <c r="AI156" s="1502"/>
      <c r="AJ156" s="565"/>
      <c r="AK156" s="1502"/>
      <c r="AL156" s="1502"/>
      <c r="AM156" s="1502"/>
      <c r="AN156" s="1502"/>
      <c r="AO156" s="1502"/>
      <c r="AP156" s="565"/>
      <c r="AQ156" s="1502"/>
      <c r="AR156" s="565"/>
      <c r="AS156" s="1502"/>
      <c r="AT156" s="565"/>
      <c r="AU156" s="1502"/>
      <c r="AV156" s="565"/>
      <c r="AW156" s="1502"/>
      <c r="AX156" s="565"/>
      <c r="AY156" s="1502"/>
      <c r="AZ156" s="565"/>
      <c r="BA156" s="1502"/>
      <c r="BB156" s="565"/>
      <c r="BC156" s="1502"/>
      <c r="BD156" s="565"/>
      <c r="BE156" s="1502"/>
      <c r="BF156" s="565"/>
      <c r="BG156" s="1502"/>
      <c r="BH156" s="565"/>
      <c r="BI156" s="1502"/>
      <c r="BJ156" s="565"/>
      <c r="BK156" s="1502"/>
      <c r="BL156" s="565"/>
      <c r="BM156" s="1502"/>
      <c r="BN156" s="565"/>
      <c r="BO156" s="1502"/>
      <c r="BP156" s="565"/>
      <c r="BQ156" s="1502"/>
      <c r="BR156" s="565"/>
      <c r="BS156" s="100"/>
      <c r="BT156" s="100"/>
      <c r="BU156" s="100"/>
      <c r="BV156" s="100"/>
      <c r="BW156" s="100"/>
      <c r="BX156" s="100"/>
      <c r="BY156" s="100"/>
      <c r="BZ156" s="100"/>
      <c r="CA156" s="100"/>
      <c r="CB156" s="100"/>
      <c r="CC156" s="100"/>
      <c r="CD156" s="100"/>
      <c r="CE156" s="100"/>
      <c r="CF156" s="100"/>
      <c r="CG156" s="100"/>
      <c r="CH156" s="100"/>
      <c r="CI156" s="100"/>
      <c r="CJ156" s="100"/>
      <c r="CK156" s="100"/>
      <c r="CL156" s="100"/>
      <c r="CM156" s="100"/>
      <c r="CN156" s="100"/>
      <c r="CO156" s="100"/>
      <c r="CP156" s="100"/>
      <c r="CQ156" s="100"/>
      <c r="CR156" s="100"/>
      <c r="CS156" s="100"/>
      <c r="CT156" s="100"/>
      <c r="CU156" s="100"/>
      <c r="CV156" s="100"/>
      <c r="CW156" s="100"/>
      <c r="CX156" s="100"/>
      <c r="CY156" s="100"/>
      <c r="CZ156" s="100"/>
      <c r="DA156" s="100"/>
      <c r="DB156" s="100"/>
      <c r="DC156" s="100"/>
      <c r="DD156" s="100"/>
      <c r="DE156" s="100"/>
      <c r="DF156" s="100"/>
      <c r="DG156" s="100"/>
      <c r="DH156" s="100"/>
      <c r="DI156" s="100"/>
      <c r="DJ156" s="100"/>
      <c r="DK156" s="100"/>
      <c r="DL156" s="100"/>
      <c r="DM156" s="100"/>
      <c r="DN156" s="100"/>
      <c r="DO156" s="100"/>
      <c r="DP156" s="100"/>
      <c r="DQ156" s="100"/>
      <c r="DR156" s="100"/>
      <c r="DS156" s="100"/>
      <c r="DT156" s="100"/>
      <c r="DU156" s="100"/>
      <c r="DV156" s="100"/>
      <c r="DW156" s="100"/>
      <c r="DX156" s="100"/>
      <c r="DY156" s="100"/>
      <c r="DZ156" s="100"/>
      <c r="EA156" s="100"/>
      <c r="EB156" s="100"/>
      <c r="EC156" s="100"/>
      <c r="ED156" s="100"/>
      <c r="EE156" s="100"/>
      <c r="EF156" s="100"/>
      <c r="EG156" s="100"/>
      <c r="EH156" s="100"/>
      <c r="EI156" s="100"/>
      <c r="EJ156" s="100"/>
      <c r="EK156" s="100"/>
      <c r="EL156" s="100"/>
      <c r="EM156" s="100"/>
      <c r="EN156" s="100"/>
      <c r="EO156" s="100"/>
      <c r="EP156" s="100"/>
      <c r="EQ156" s="100"/>
      <c r="ER156" s="100"/>
      <c r="ES156" s="100"/>
      <c r="ET156" s="100"/>
      <c r="EU156" s="100"/>
      <c r="EV156" s="100"/>
      <c r="EW156" s="100"/>
      <c r="EX156" s="100"/>
      <c r="EY156" s="100"/>
      <c r="EZ156" s="100"/>
      <c r="FA156" s="100"/>
      <c r="FB156" s="100"/>
      <c r="FC156" s="100"/>
      <c r="FD156" s="100"/>
      <c r="FE156" s="100"/>
      <c r="FF156" s="100"/>
      <c r="FG156" s="100"/>
      <c r="FH156" s="100"/>
      <c r="FI156" s="100"/>
      <c r="FJ156" s="100"/>
      <c r="FK156" s="100"/>
      <c r="FL156" s="100"/>
      <c r="FM156" s="100"/>
      <c r="FN156" s="100"/>
      <c r="FO156" s="100"/>
      <c r="FP156" s="100"/>
      <c r="FQ156" s="100"/>
      <c r="FR156" s="100"/>
      <c r="FS156" s="100"/>
      <c r="FT156" s="100"/>
      <c r="FU156" s="100"/>
      <c r="FV156" s="100"/>
      <c r="FW156" s="100"/>
      <c r="FX156" s="100"/>
      <c r="FY156" s="639" t="s">
        <v>325</v>
      </c>
      <c r="FZ156" s="640"/>
      <c r="GA156" s="640"/>
      <c r="GB156" s="640"/>
      <c r="GC156" s="640"/>
      <c r="GD156" s="640"/>
      <c r="GE156" s="640"/>
      <c r="GF156" s="640"/>
      <c r="GG156" s="640"/>
      <c r="GH156" s="640"/>
      <c r="GI156" s="640"/>
      <c r="GJ156" s="640"/>
      <c r="GK156" s="640"/>
      <c r="GL156" s="640"/>
      <c r="GM156" s="640"/>
      <c r="GN156" s="640"/>
      <c r="GO156" s="640"/>
      <c r="GP156" s="640"/>
      <c r="GQ156" s="640"/>
      <c r="GR156" s="640"/>
      <c r="GS156" s="640"/>
      <c r="GT156" s="640"/>
      <c r="GU156" s="640"/>
      <c r="GV156" s="640"/>
      <c r="GW156" s="640"/>
      <c r="GX156" s="640"/>
      <c r="GY156" s="640"/>
      <c r="GZ156" s="640"/>
      <c r="HA156" s="640"/>
      <c r="HB156" s="640"/>
      <c r="HC156" s="640"/>
      <c r="HD156" s="640"/>
      <c r="HE156" s="640"/>
      <c r="HF156" s="640"/>
      <c r="HG156" s="640"/>
      <c r="HH156" s="640"/>
      <c r="HI156" s="640"/>
      <c r="HJ156" s="640"/>
      <c r="HK156" s="640"/>
      <c r="HL156" s="640"/>
      <c r="HM156" s="640"/>
      <c r="HN156" s="640"/>
      <c r="HO156" s="640"/>
      <c r="HP156" s="640"/>
      <c r="HQ156" s="640"/>
      <c r="HR156" s="640"/>
      <c r="HS156" s="640"/>
      <c r="HT156" s="640"/>
      <c r="HU156" s="640"/>
      <c r="HV156" s="640"/>
      <c r="HW156" s="640"/>
      <c r="HX156" s="640"/>
      <c r="HY156" s="640"/>
      <c r="HZ156" s="640"/>
      <c r="IA156" s="640"/>
      <c r="IB156" s="641"/>
      <c r="IC156" s="640"/>
      <c r="ID156" s="640"/>
      <c r="IE156" s="640"/>
      <c r="IF156" s="640"/>
      <c r="IG156" s="640"/>
      <c r="IH156" s="640"/>
      <c r="II156" s="640"/>
      <c r="IJ156" s="640"/>
      <c r="IK156" s="640"/>
      <c r="IL156" s="640"/>
      <c r="IM156" s="640"/>
      <c r="IN156" s="640"/>
      <c r="IO156" s="640"/>
      <c r="IP156" s="640"/>
      <c r="IQ156" s="641"/>
      <c r="IR156" s="640"/>
      <c r="IS156" s="640"/>
      <c r="IT156" s="640"/>
      <c r="IU156" s="642"/>
      <c r="IV156" s="640"/>
      <c r="IW156" s="640"/>
      <c r="IX156" s="640"/>
      <c r="IY156" s="640"/>
      <c r="IZ156" s="640"/>
      <c r="JA156" s="640"/>
      <c r="JB156" s="640"/>
      <c r="JC156" s="640"/>
      <c r="JD156" s="640"/>
      <c r="JE156" s="640"/>
      <c r="JF156" s="640"/>
      <c r="JG156" s="640"/>
      <c r="JH156" s="640"/>
      <c r="JI156" s="640"/>
      <c r="JJ156" s="640"/>
      <c r="JK156" s="640"/>
      <c r="JL156" s="640"/>
      <c r="JM156" s="640"/>
      <c r="JN156" s="640"/>
      <c r="JO156" s="640"/>
      <c r="JP156" s="640"/>
      <c r="JQ156" s="640"/>
      <c r="JR156" s="640"/>
      <c r="JS156" s="640"/>
      <c r="JT156" s="640"/>
      <c r="JU156" s="640"/>
      <c r="JV156" s="640"/>
      <c r="JW156" s="643"/>
      <c r="JY156" s="225"/>
      <c r="KB156" s="1492"/>
    </row>
    <row r="157" spans="1:288">
      <c r="M157" s="16" t="s">
        <v>150</v>
      </c>
      <c r="N157" s="609">
        <v>40000</v>
      </c>
      <c r="O157" s="610">
        <v>84000</v>
      </c>
      <c r="P157" s="1125">
        <v>216000</v>
      </c>
      <c r="S157" s="316"/>
      <c r="T157" s="328"/>
      <c r="U157" s="306"/>
      <c r="V157" s="1492"/>
      <c r="W157" s="1501"/>
      <c r="X157" s="1501"/>
      <c r="Y157" s="1501"/>
      <c r="Z157" s="1501"/>
      <c r="AA157" s="1501"/>
      <c r="AC157" s="521"/>
      <c r="AD157" s="1502"/>
      <c r="AE157" s="37"/>
      <c r="AF157" s="565"/>
      <c r="AG157" s="521"/>
      <c r="AH157" s="1502"/>
      <c r="AI157" s="1502"/>
      <c r="AJ157" s="565"/>
      <c r="AK157" s="1502"/>
      <c r="AL157" s="1502"/>
      <c r="AM157" s="1502"/>
      <c r="AN157" s="1502"/>
      <c r="AO157" s="1502"/>
      <c r="AP157" s="565"/>
      <c r="AQ157" s="1502"/>
      <c r="AR157" s="565"/>
      <c r="AS157" s="1502"/>
      <c r="AT157" s="565"/>
      <c r="AU157" s="1502"/>
      <c r="AV157" s="565"/>
      <c r="AW157" s="1502"/>
      <c r="AX157" s="565"/>
      <c r="AY157" s="1502"/>
      <c r="AZ157" s="565"/>
      <c r="BA157" s="1502"/>
      <c r="BB157" s="565"/>
      <c r="BC157" s="1502"/>
      <c r="BD157" s="565"/>
      <c r="BE157" s="1502"/>
      <c r="BF157" s="565"/>
      <c r="BG157" s="1502"/>
      <c r="BH157" s="565"/>
      <c r="BI157" s="1502"/>
      <c r="BJ157" s="565"/>
      <c r="BK157" s="1502"/>
      <c r="BL157" s="565"/>
      <c r="BM157" s="1502"/>
      <c r="BN157" s="565"/>
      <c r="BO157" s="1502"/>
      <c r="BP157" s="565"/>
      <c r="BQ157" s="1502"/>
      <c r="BR157" s="565"/>
      <c r="BS157" s="100"/>
      <c r="BT157" s="100"/>
      <c r="BU157" s="100"/>
      <c r="BV157" s="100"/>
      <c r="BW157" s="100"/>
      <c r="BX157" s="100"/>
      <c r="BY157" s="100"/>
      <c r="BZ157" s="100"/>
      <c r="CA157" s="100"/>
      <c r="CB157" s="100"/>
      <c r="CC157" s="100"/>
      <c r="CD157" s="100"/>
      <c r="CE157" s="100"/>
      <c r="CF157" s="100"/>
      <c r="CG157" s="100"/>
      <c r="CH157" s="100"/>
      <c r="CI157" s="100"/>
      <c r="CJ157" s="100"/>
      <c r="CK157" s="100"/>
      <c r="CL157" s="100"/>
      <c r="CM157" s="100"/>
      <c r="CN157" s="100"/>
      <c r="CO157" s="100"/>
      <c r="CP157" s="100"/>
      <c r="CQ157" s="100"/>
      <c r="CR157" s="100"/>
      <c r="CS157" s="100"/>
      <c r="CT157" s="100"/>
      <c r="CU157" s="100"/>
      <c r="CV157" s="100"/>
      <c r="CW157" s="100"/>
      <c r="CX157" s="100"/>
      <c r="CY157" s="100"/>
      <c r="CZ157" s="100"/>
      <c r="DA157" s="100"/>
      <c r="DB157" s="100"/>
      <c r="DC157" s="100"/>
      <c r="DD157" s="100"/>
      <c r="DE157" s="100"/>
      <c r="DF157" s="100"/>
      <c r="DG157" s="100"/>
      <c r="DH157" s="100"/>
      <c r="DI157" s="100"/>
      <c r="DJ157" s="100"/>
      <c r="DK157" s="100"/>
      <c r="DL157" s="100"/>
      <c r="DM157" s="100"/>
      <c r="DN157" s="100"/>
      <c r="DO157" s="100"/>
      <c r="DP157" s="100"/>
      <c r="DQ157" s="100"/>
      <c r="DR157" s="100"/>
      <c r="DS157" s="100"/>
      <c r="DT157" s="100"/>
      <c r="DU157" s="100"/>
      <c r="DV157" s="100"/>
      <c r="DW157" s="100"/>
      <c r="DX157" s="100"/>
      <c r="DY157" s="100"/>
      <c r="DZ157" s="100"/>
      <c r="EA157" s="100"/>
      <c r="EB157" s="100"/>
      <c r="EC157" s="100"/>
      <c r="ED157" s="100"/>
      <c r="EE157" s="100"/>
      <c r="EF157" s="100"/>
      <c r="EG157" s="100"/>
      <c r="EH157" s="100"/>
      <c r="EI157" s="100"/>
      <c r="EJ157" s="100"/>
      <c r="EK157" s="100"/>
      <c r="EL157" s="100"/>
      <c r="EM157" s="100"/>
      <c r="EN157" s="100"/>
      <c r="EO157" s="100"/>
      <c r="EP157" s="100"/>
      <c r="EQ157" s="100"/>
      <c r="ER157" s="100"/>
      <c r="ES157" s="100"/>
      <c r="ET157" s="100"/>
      <c r="EU157" s="100"/>
      <c r="EV157" s="100"/>
      <c r="EW157" s="100"/>
      <c r="EX157" s="100"/>
      <c r="EY157" s="100"/>
      <c r="EZ157" s="100"/>
      <c r="FA157" s="100"/>
      <c r="FB157" s="100"/>
      <c r="FC157" s="100"/>
      <c r="FD157" s="100"/>
      <c r="FE157" s="100"/>
      <c r="FF157" s="100"/>
      <c r="FG157" s="100"/>
      <c r="FH157" s="100"/>
      <c r="FI157" s="100"/>
      <c r="FJ157" s="100"/>
      <c r="FK157" s="100"/>
      <c r="FL157" s="100"/>
      <c r="FM157" s="100"/>
      <c r="FN157" s="100"/>
      <c r="FO157" s="100"/>
      <c r="FP157" s="100"/>
      <c r="FQ157" s="100"/>
      <c r="FR157" s="100"/>
      <c r="FS157" s="100"/>
      <c r="FT157" s="100"/>
      <c r="FU157" s="100"/>
      <c r="FV157" s="100"/>
      <c r="FW157" s="100"/>
      <c r="FX157" s="100"/>
      <c r="FY157" s="675" t="s">
        <v>329</v>
      </c>
      <c r="FZ157" s="676">
        <v>11</v>
      </c>
      <c r="GA157" s="676">
        <v>30289590</v>
      </c>
      <c r="GB157" s="676">
        <v>55</v>
      </c>
      <c r="GC157" s="676" t="s">
        <v>798</v>
      </c>
      <c r="GD157" s="676">
        <v>20</v>
      </c>
      <c r="GE157" s="676">
        <v>2009</v>
      </c>
      <c r="GF157" s="676">
        <v>2</v>
      </c>
      <c r="GG157" s="676" t="s">
        <v>148</v>
      </c>
      <c r="GH157" s="676">
        <v>2</v>
      </c>
      <c r="GI157" s="676">
        <v>2</v>
      </c>
      <c r="GJ157" s="676" t="s">
        <v>148</v>
      </c>
      <c r="GK157" s="676">
        <v>2</v>
      </c>
      <c r="GL157" s="676" t="s">
        <v>781</v>
      </c>
      <c r="GM157" s="676" t="s">
        <v>782</v>
      </c>
      <c r="GN157" s="676">
        <v>66</v>
      </c>
      <c r="GO157" s="676" t="s">
        <v>783</v>
      </c>
      <c r="GP157" s="676">
        <v>0</v>
      </c>
      <c r="GQ157" s="676">
        <v>0</v>
      </c>
      <c r="GR157" s="676">
        <v>4</v>
      </c>
      <c r="GS157" s="676">
        <v>2</v>
      </c>
      <c r="GT157" s="676">
        <v>8</v>
      </c>
      <c r="GU157" s="676" t="s">
        <v>783</v>
      </c>
      <c r="GV157" s="676" t="s">
        <v>783</v>
      </c>
      <c r="GW157" s="676" t="s">
        <v>783</v>
      </c>
      <c r="GX157" s="676" t="s">
        <v>783</v>
      </c>
      <c r="GY157" s="676" t="s">
        <v>783</v>
      </c>
      <c r="GZ157" s="676">
        <v>1649</v>
      </c>
      <c r="HA157" s="676">
        <v>0.26</v>
      </c>
      <c r="HB157" s="676">
        <v>5</v>
      </c>
      <c r="HC157" s="676" t="s">
        <v>783</v>
      </c>
      <c r="HD157" s="676" t="s">
        <v>782</v>
      </c>
      <c r="HE157" s="676">
        <v>35</v>
      </c>
      <c r="HF157" s="676" t="s">
        <v>783</v>
      </c>
      <c r="HG157" s="676">
        <v>0</v>
      </c>
      <c r="HH157" s="676" t="s">
        <v>783</v>
      </c>
      <c r="HI157" s="676">
        <v>0</v>
      </c>
      <c r="HJ157" s="676">
        <v>1</v>
      </c>
      <c r="HK157" s="676">
        <v>45</v>
      </c>
      <c r="HL157" s="676" t="s">
        <v>784</v>
      </c>
      <c r="HM157" s="676" t="s">
        <v>785</v>
      </c>
      <c r="HN157" s="676" t="s">
        <v>783</v>
      </c>
      <c r="HO157" s="676" t="s">
        <v>783</v>
      </c>
      <c r="HP157" s="676" t="s">
        <v>783</v>
      </c>
      <c r="HQ157" s="676" t="s">
        <v>783</v>
      </c>
      <c r="HR157" s="676" t="s">
        <v>783</v>
      </c>
      <c r="HS157" s="676">
        <v>3978920</v>
      </c>
      <c r="HT157" s="676" t="s">
        <v>783</v>
      </c>
      <c r="HU157" s="676" t="s">
        <v>786</v>
      </c>
      <c r="HV157" s="676" t="s">
        <v>787</v>
      </c>
      <c r="HW157" s="676">
        <v>4</v>
      </c>
      <c r="HX157" s="676">
        <v>2014</v>
      </c>
      <c r="HY157" s="676">
        <v>63</v>
      </c>
      <c r="HZ157" s="676">
        <v>0</v>
      </c>
      <c r="IA157" s="676">
        <v>1373</v>
      </c>
      <c r="IB157" s="677">
        <v>41697.500081018516</v>
      </c>
      <c r="IC157" s="676" t="s">
        <v>788</v>
      </c>
      <c r="ID157" s="676">
        <v>3974442</v>
      </c>
      <c r="IE157" s="676">
        <v>2014</v>
      </c>
      <c r="IF157" s="676">
        <v>1712</v>
      </c>
      <c r="IG157" s="676" t="s">
        <v>783</v>
      </c>
      <c r="IH157" s="676" t="s">
        <v>783</v>
      </c>
      <c r="II157" s="676" t="s">
        <v>783</v>
      </c>
      <c r="IJ157" s="676" t="s">
        <v>783</v>
      </c>
      <c r="IK157" s="676" t="s">
        <v>783</v>
      </c>
      <c r="IL157" s="676" t="s">
        <v>783</v>
      </c>
      <c r="IM157" s="676" t="s">
        <v>783</v>
      </c>
      <c r="IN157" s="676" t="s">
        <v>783</v>
      </c>
      <c r="IO157" s="676" t="s">
        <v>783</v>
      </c>
      <c r="IP157" s="676">
        <v>1649</v>
      </c>
      <c r="IQ157" s="677">
        <v>39696.595601851855</v>
      </c>
      <c r="IR157" s="676">
        <v>2</v>
      </c>
      <c r="IS157" s="676" t="s">
        <v>793</v>
      </c>
      <c r="IT157" s="676">
        <v>8</v>
      </c>
      <c r="IU157" s="683">
        <v>41275</v>
      </c>
      <c r="IV157" s="676" t="s">
        <v>783</v>
      </c>
      <c r="IW157" s="676" t="s">
        <v>783</v>
      </c>
      <c r="IX157" s="676" t="s">
        <v>783</v>
      </c>
      <c r="IY157" s="676" t="s">
        <v>781</v>
      </c>
      <c r="IZ157" s="676">
        <v>45</v>
      </c>
      <c r="JA157" s="676" t="s">
        <v>789</v>
      </c>
      <c r="JB157" s="676" t="s">
        <v>783</v>
      </c>
      <c r="JC157" s="676" t="s">
        <v>783</v>
      </c>
      <c r="JD157" s="676" t="s">
        <v>783</v>
      </c>
      <c r="JE157" s="676">
        <v>547757</v>
      </c>
      <c r="JF157" s="676" t="s">
        <v>783</v>
      </c>
      <c r="JG157" s="676" t="s">
        <v>783</v>
      </c>
      <c r="JH157" s="676" t="s">
        <v>843</v>
      </c>
      <c r="JI157" s="676">
        <v>55</v>
      </c>
      <c r="JJ157" s="676" t="s">
        <v>783</v>
      </c>
      <c r="JK157" s="676" t="s">
        <v>783</v>
      </c>
      <c r="JL157" s="676" t="s">
        <v>783</v>
      </c>
      <c r="JM157" s="676" t="s">
        <v>790</v>
      </c>
      <c r="JN157" s="676">
        <v>4</v>
      </c>
      <c r="JO157" s="676">
        <v>3</v>
      </c>
      <c r="JP157" s="676" t="s">
        <v>783</v>
      </c>
      <c r="JQ157" s="676" t="s">
        <v>783</v>
      </c>
      <c r="JR157" s="676" t="s">
        <v>783</v>
      </c>
      <c r="JS157" s="676" t="s">
        <v>783</v>
      </c>
      <c r="JT157" s="676" t="s">
        <v>783</v>
      </c>
      <c r="JU157" s="676" t="s">
        <v>783</v>
      </c>
      <c r="JV157" s="676" t="s">
        <v>934</v>
      </c>
      <c r="JW157" s="678">
        <v>1412.516574</v>
      </c>
      <c r="JY157" s="225"/>
      <c r="KB157" s="1492"/>
    </row>
    <row r="158" spans="1:288">
      <c r="A158" s="1501"/>
      <c r="H158" s="554"/>
      <c r="L158" s="859"/>
      <c r="S158" s="316"/>
      <c r="T158" s="328"/>
      <c r="U158" s="306"/>
      <c r="V158" s="306"/>
      <c r="W158" s="542"/>
      <c r="X158" s="542"/>
      <c r="Y158" s="542"/>
      <c r="Z158" s="542"/>
      <c r="AA158" s="542"/>
      <c r="AB158" s="1077"/>
      <c r="AC158" s="521"/>
      <c r="AD158" s="1502"/>
      <c r="AE158" s="37"/>
      <c r="AF158" s="565"/>
      <c r="AG158" s="521"/>
      <c r="AH158" s="1502"/>
      <c r="AI158" s="1502"/>
      <c r="AJ158" s="565"/>
      <c r="AK158" s="1502"/>
      <c r="AL158" s="1502"/>
      <c r="AM158" s="1502"/>
      <c r="AN158" s="1502"/>
      <c r="AO158" s="1502"/>
      <c r="AP158" s="565"/>
      <c r="AQ158" s="1502"/>
      <c r="AR158" s="565"/>
      <c r="AS158" s="1502"/>
      <c r="AT158" s="565"/>
      <c r="AU158" s="1502"/>
      <c r="AV158" s="565"/>
      <c r="AW158" s="1502"/>
      <c r="AX158" s="565"/>
      <c r="AY158" s="1502"/>
      <c r="AZ158" s="565"/>
      <c r="BA158" s="1502"/>
      <c r="BB158" s="565"/>
      <c r="BC158" s="1502"/>
      <c r="BD158" s="565"/>
      <c r="BE158" s="1502"/>
      <c r="BF158" s="565"/>
      <c r="BG158" s="1502"/>
      <c r="BH158" s="565"/>
      <c r="BI158" s="1502"/>
      <c r="BJ158" s="565"/>
      <c r="BK158" s="1502"/>
      <c r="BL158" s="565"/>
      <c r="BM158" s="1502"/>
      <c r="BN158" s="565"/>
      <c r="BO158" s="1502"/>
      <c r="BP158" s="565"/>
      <c r="BQ158" s="1502"/>
      <c r="BR158" s="565"/>
      <c r="BS158" s="100"/>
      <c r="BT158" s="100"/>
      <c r="BU158" s="100"/>
      <c r="BV158" s="100"/>
      <c r="BW158" s="100"/>
      <c r="BX158" s="100"/>
      <c r="BY158" s="100"/>
      <c r="BZ158" s="100"/>
      <c r="CA158" s="100"/>
      <c r="CB158" s="100"/>
      <c r="CC158" s="100"/>
      <c r="CD158" s="100"/>
      <c r="CE158" s="100"/>
      <c r="CF158" s="100"/>
      <c r="CG158" s="100"/>
      <c r="CH158" s="100"/>
      <c r="CI158" s="100"/>
      <c r="CJ158" s="100"/>
      <c r="CK158" s="100"/>
      <c r="CL158" s="100"/>
      <c r="CM158" s="100"/>
      <c r="CN158" s="100"/>
      <c r="CO158" s="100"/>
      <c r="CP158" s="100"/>
      <c r="CQ158" s="100"/>
      <c r="CR158" s="100"/>
      <c r="CS158" s="100"/>
      <c r="CT158" s="100"/>
      <c r="CU158" s="100"/>
      <c r="CV158" s="100"/>
      <c r="CW158" s="100"/>
      <c r="CX158" s="100"/>
      <c r="CY158" s="100"/>
      <c r="CZ158" s="100"/>
      <c r="DA158" s="100"/>
      <c r="DB158" s="100"/>
      <c r="DC158" s="100"/>
      <c r="DD158" s="100"/>
      <c r="DE158" s="100"/>
      <c r="DF158" s="100"/>
      <c r="DG158" s="100"/>
      <c r="DH158" s="100"/>
      <c r="DI158" s="100"/>
      <c r="DJ158" s="100"/>
      <c r="DK158" s="100"/>
      <c r="DL158" s="100"/>
      <c r="DM158" s="100"/>
      <c r="DN158" s="100"/>
      <c r="DO158" s="100"/>
      <c r="DP158" s="100"/>
      <c r="DQ158" s="100"/>
      <c r="DR158" s="100"/>
      <c r="DS158" s="100"/>
      <c r="DT158" s="100"/>
      <c r="DU158" s="100"/>
      <c r="DV158" s="100"/>
      <c r="DW158" s="100"/>
      <c r="DX158" s="100"/>
      <c r="DY158" s="100"/>
      <c r="DZ158" s="100"/>
      <c r="EA158" s="100"/>
      <c r="EB158" s="100"/>
      <c r="EC158" s="100"/>
      <c r="ED158" s="100"/>
      <c r="EE158" s="100"/>
      <c r="EF158" s="100"/>
      <c r="EG158" s="100"/>
      <c r="EH158" s="100"/>
      <c r="EI158" s="100"/>
      <c r="EJ158" s="100"/>
      <c r="EK158" s="100"/>
      <c r="EL158" s="100"/>
      <c r="EM158" s="100"/>
      <c r="EN158" s="100"/>
      <c r="EO158" s="100"/>
      <c r="EP158" s="100"/>
      <c r="EQ158" s="100"/>
      <c r="ER158" s="100"/>
      <c r="ES158" s="100"/>
      <c r="ET158" s="100"/>
      <c r="EU158" s="100"/>
      <c r="EV158" s="100"/>
      <c r="EW158" s="100"/>
      <c r="EX158" s="100"/>
      <c r="EY158" s="100"/>
      <c r="EZ158" s="100"/>
      <c r="FA158" s="100"/>
      <c r="FB158" s="100"/>
      <c r="FC158" s="100"/>
      <c r="FD158" s="100"/>
      <c r="FE158" s="100"/>
      <c r="FF158" s="100"/>
      <c r="FG158" s="100"/>
      <c r="FH158" s="100"/>
      <c r="FI158" s="100"/>
      <c r="FJ158" s="100"/>
      <c r="FK158" s="100"/>
      <c r="FL158" s="100"/>
      <c r="FM158" s="100"/>
      <c r="FN158" s="100"/>
      <c r="FO158" s="100"/>
      <c r="FP158" s="100"/>
      <c r="FQ158" s="100"/>
      <c r="FR158" s="100"/>
      <c r="FS158" s="100"/>
      <c r="FT158" s="100"/>
      <c r="FU158" s="100"/>
      <c r="FV158" s="100"/>
      <c r="FW158" s="100"/>
      <c r="FX158" s="100"/>
      <c r="FY158" s="679" t="s">
        <v>329</v>
      </c>
      <c r="FZ158" s="680">
        <v>129</v>
      </c>
      <c r="GA158" s="680">
        <v>30289587</v>
      </c>
      <c r="GB158" s="680">
        <v>55</v>
      </c>
      <c r="GC158" s="680" t="s">
        <v>798</v>
      </c>
      <c r="GD158" s="680">
        <v>20</v>
      </c>
      <c r="GE158" s="680">
        <v>2009</v>
      </c>
      <c r="GF158" s="680">
        <v>2</v>
      </c>
      <c r="GG158" s="680" t="s">
        <v>148</v>
      </c>
      <c r="GH158" s="680">
        <v>2</v>
      </c>
      <c r="GI158" s="680">
        <v>2</v>
      </c>
      <c r="GJ158" s="680" t="s">
        <v>148</v>
      </c>
      <c r="GK158" s="680">
        <v>2</v>
      </c>
      <c r="GL158" s="680" t="s">
        <v>781</v>
      </c>
      <c r="GM158" s="680" t="s">
        <v>782</v>
      </c>
      <c r="GN158" s="680">
        <v>66</v>
      </c>
      <c r="GO158" s="680" t="s">
        <v>783</v>
      </c>
      <c r="GP158" s="680">
        <v>0</v>
      </c>
      <c r="GQ158" s="680">
        <v>0</v>
      </c>
      <c r="GR158" s="680">
        <v>4</v>
      </c>
      <c r="GS158" s="680">
        <v>2</v>
      </c>
      <c r="GT158" s="680">
        <v>8</v>
      </c>
      <c r="GU158" s="680" t="s">
        <v>783</v>
      </c>
      <c r="GV158" s="680" t="s">
        <v>783</v>
      </c>
      <c r="GW158" s="680" t="s">
        <v>783</v>
      </c>
      <c r="GX158" s="680" t="s">
        <v>783</v>
      </c>
      <c r="GY158" s="680" t="s">
        <v>783</v>
      </c>
      <c r="GZ158" s="680">
        <v>1649</v>
      </c>
      <c r="HA158" s="680">
        <v>0.4</v>
      </c>
      <c r="HB158" s="680">
        <v>5</v>
      </c>
      <c r="HC158" s="680" t="s">
        <v>783</v>
      </c>
      <c r="HD158" s="680" t="s">
        <v>782</v>
      </c>
      <c r="HE158" s="680">
        <v>35</v>
      </c>
      <c r="HF158" s="680" t="s">
        <v>783</v>
      </c>
      <c r="HG158" s="680">
        <v>0</v>
      </c>
      <c r="HH158" s="680" t="s">
        <v>783</v>
      </c>
      <c r="HI158" s="680">
        <v>0</v>
      </c>
      <c r="HJ158" s="680">
        <v>1</v>
      </c>
      <c r="HK158" s="680">
        <v>45</v>
      </c>
      <c r="HL158" s="680" t="s">
        <v>784</v>
      </c>
      <c r="HM158" s="680" t="s">
        <v>785</v>
      </c>
      <c r="HN158" s="680" t="s">
        <v>783</v>
      </c>
      <c r="HO158" s="680" t="s">
        <v>783</v>
      </c>
      <c r="HP158" s="680" t="s">
        <v>783</v>
      </c>
      <c r="HQ158" s="680" t="s">
        <v>783</v>
      </c>
      <c r="HR158" s="680" t="s">
        <v>783</v>
      </c>
      <c r="HS158" s="680">
        <v>3978931</v>
      </c>
      <c r="HT158" s="680" t="s">
        <v>783</v>
      </c>
      <c r="HU158" s="680" t="s">
        <v>786</v>
      </c>
      <c r="HV158" s="680" t="s">
        <v>787</v>
      </c>
      <c r="HW158" s="680">
        <v>4</v>
      </c>
      <c r="HX158" s="680">
        <v>2014</v>
      </c>
      <c r="HY158" s="680">
        <v>63</v>
      </c>
      <c r="HZ158" s="680">
        <v>0</v>
      </c>
      <c r="IA158" s="680">
        <v>2112</v>
      </c>
      <c r="IB158" s="681">
        <v>41697.500081018516</v>
      </c>
      <c r="IC158" s="680" t="s">
        <v>788</v>
      </c>
      <c r="ID158" s="680">
        <v>3974453</v>
      </c>
      <c r="IE158" s="680">
        <v>2014</v>
      </c>
      <c r="IF158" s="680">
        <v>1712</v>
      </c>
      <c r="IG158" s="680" t="s">
        <v>783</v>
      </c>
      <c r="IH158" s="680" t="s">
        <v>783</v>
      </c>
      <c r="II158" s="680" t="s">
        <v>783</v>
      </c>
      <c r="IJ158" s="680" t="s">
        <v>783</v>
      </c>
      <c r="IK158" s="680" t="s">
        <v>783</v>
      </c>
      <c r="IL158" s="680" t="s">
        <v>783</v>
      </c>
      <c r="IM158" s="680" t="s">
        <v>783</v>
      </c>
      <c r="IN158" s="680" t="s">
        <v>783</v>
      </c>
      <c r="IO158" s="680" t="s">
        <v>783</v>
      </c>
      <c r="IP158" s="680">
        <v>1649</v>
      </c>
      <c r="IQ158" s="681">
        <v>39696.595601851855</v>
      </c>
      <c r="IR158" s="680">
        <v>2</v>
      </c>
      <c r="IS158" s="680" t="s">
        <v>793</v>
      </c>
      <c r="IT158" s="680">
        <v>8</v>
      </c>
      <c r="IU158" s="684">
        <v>41275</v>
      </c>
      <c r="IV158" s="680" t="s">
        <v>783</v>
      </c>
      <c r="IW158" s="680" t="s">
        <v>783</v>
      </c>
      <c r="IX158" s="680" t="s">
        <v>783</v>
      </c>
      <c r="IY158" s="680" t="s">
        <v>781</v>
      </c>
      <c r="IZ158" s="680">
        <v>45</v>
      </c>
      <c r="JA158" s="680" t="s">
        <v>789</v>
      </c>
      <c r="JB158" s="680" t="s">
        <v>783</v>
      </c>
      <c r="JC158" s="680" t="s">
        <v>783</v>
      </c>
      <c r="JD158" s="680" t="s">
        <v>783</v>
      </c>
      <c r="JE158" s="680">
        <v>547757</v>
      </c>
      <c r="JF158" s="680" t="s">
        <v>783</v>
      </c>
      <c r="JG158" s="680" t="s">
        <v>783</v>
      </c>
      <c r="JH158" s="680" t="s">
        <v>843</v>
      </c>
      <c r="JI158" s="680">
        <v>55</v>
      </c>
      <c r="JJ158" s="680" t="s">
        <v>783</v>
      </c>
      <c r="JK158" s="680" t="s">
        <v>783</v>
      </c>
      <c r="JL158" s="680" t="s">
        <v>783</v>
      </c>
      <c r="JM158" s="680" t="s">
        <v>790</v>
      </c>
      <c r="JN158" s="680">
        <v>4</v>
      </c>
      <c r="JO158" s="680">
        <v>3</v>
      </c>
      <c r="JP158" s="680" t="s">
        <v>783</v>
      </c>
      <c r="JQ158" s="680" t="s">
        <v>783</v>
      </c>
      <c r="JR158" s="680" t="s">
        <v>783</v>
      </c>
      <c r="JS158" s="680" t="s">
        <v>783</v>
      </c>
      <c r="JT158" s="680" t="s">
        <v>783</v>
      </c>
      <c r="JU158" s="680" t="s">
        <v>783</v>
      </c>
      <c r="JV158" s="680" t="s">
        <v>935</v>
      </c>
      <c r="JW158" s="682">
        <v>2149.802909</v>
      </c>
      <c r="JY158" s="225"/>
      <c r="KB158" s="1492"/>
    </row>
    <row r="159" spans="1:288">
      <c r="A159" s="1501"/>
      <c r="H159" s="554"/>
      <c r="L159" s="859"/>
      <c r="M159" s="860"/>
      <c r="N159" s="861" t="s">
        <v>650</v>
      </c>
      <c r="O159" s="861"/>
      <c r="S159" s="316"/>
      <c r="T159" s="328"/>
      <c r="U159" s="306"/>
      <c r="V159" s="306"/>
      <c r="W159" s="542"/>
      <c r="X159" s="542"/>
      <c r="Y159" s="542"/>
      <c r="Z159" s="542"/>
      <c r="AA159" s="542"/>
      <c r="AB159" s="1077"/>
      <c r="AC159" s="521"/>
      <c r="AD159" s="1502"/>
      <c r="AE159" s="37"/>
      <c r="AF159" s="565"/>
      <c r="AG159" s="521"/>
      <c r="AH159" s="1502"/>
      <c r="AI159" s="1502"/>
      <c r="AJ159" s="565"/>
      <c r="AK159" s="1502"/>
      <c r="AL159" s="1502"/>
      <c r="AM159" s="1502"/>
      <c r="AN159" s="1502"/>
      <c r="AO159" s="1502"/>
      <c r="AP159" s="565"/>
      <c r="AQ159" s="1502"/>
      <c r="AR159" s="565"/>
      <c r="AS159" s="1502"/>
      <c r="AT159" s="565"/>
      <c r="AU159" s="1502"/>
      <c r="AV159" s="565"/>
      <c r="AW159" s="1502"/>
      <c r="AX159" s="565"/>
      <c r="AY159" s="1502"/>
      <c r="AZ159" s="565"/>
      <c r="BA159" s="1502"/>
      <c r="BB159" s="565"/>
      <c r="BC159" s="1502"/>
      <c r="BD159" s="565"/>
      <c r="BE159" s="1502"/>
      <c r="BF159" s="565"/>
      <c r="BG159" s="1502"/>
      <c r="BH159" s="565"/>
      <c r="BI159" s="1502"/>
      <c r="BJ159" s="565"/>
      <c r="BK159" s="1502"/>
      <c r="BL159" s="565"/>
      <c r="BM159" s="1502"/>
      <c r="BN159" s="565"/>
      <c r="BO159" s="1502"/>
      <c r="BP159" s="565"/>
      <c r="BQ159" s="1502"/>
      <c r="BR159" s="565"/>
      <c r="BS159" s="100"/>
      <c r="BT159" s="100"/>
      <c r="BU159" s="100"/>
      <c r="BV159" s="100"/>
      <c r="BW159" s="100"/>
      <c r="BX159" s="100"/>
      <c r="BY159" s="100"/>
      <c r="BZ159" s="100"/>
      <c r="CA159" s="100"/>
      <c r="CB159" s="100"/>
      <c r="CC159" s="100"/>
      <c r="CD159" s="100"/>
      <c r="CE159" s="100"/>
      <c r="CF159" s="100"/>
      <c r="CG159" s="100"/>
      <c r="CH159" s="100"/>
      <c r="CI159" s="100"/>
      <c r="CJ159" s="100"/>
      <c r="CK159" s="100"/>
      <c r="CL159" s="100"/>
      <c r="CM159" s="100"/>
      <c r="CN159" s="100"/>
      <c r="CO159" s="100"/>
      <c r="CP159" s="100"/>
      <c r="CQ159" s="100"/>
      <c r="CR159" s="100"/>
      <c r="CS159" s="100"/>
      <c r="CT159" s="100"/>
      <c r="CU159" s="100"/>
      <c r="CV159" s="100"/>
      <c r="CW159" s="100"/>
      <c r="CX159" s="100"/>
      <c r="CY159" s="100"/>
      <c r="CZ159" s="100"/>
      <c r="DA159" s="100"/>
      <c r="DB159" s="100"/>
      <c r="DC159" s="100"/>
      <c r="DD159" s="100"/>
      <c r="DE159" s="100"/>
      <c r="DF159" s="100"/>
      <c r="DG159" s="100"/>
      <c r="DH159" s="100"/>
      <c r="DI159" s="100"/>
      <c r="DJ159" s="100"/>
      <c r="DK159" s="100"/>
      <c r="DL159" s="100"/>
      <c r="DM159" s="100"/>
      <c r="DN159" s="100"/>
      <c r="DO159" s="100"/>
      <c r="DP159" s="100"/>
      <c r="DQ159" s="100"/>
      <c r="DR159" s="100"/>
      <c r="DS159" s="100"/>
      <c r="DT159" s="100"/>
      <c r="DU159" s="100"/>
      <c r="DV159" s="100"/>
      <c r="DW159" s="100"/>
      <c r="DX159" s="100"/>
      <c r="DY159" s="100"/>
      <c r="DZ159" s="100"/>
      <c r="EA159" s="100"/>
      <c r="EB159" s="100"/>
      <c r="EC159" s="100"/>
      <c r="ED159" s="100"/>
      <c r="EE159" s="100"/>
      <c r="EF159" s="100"/>
      <c r="EG159" s="100"/>
      <c r="EH159" s="100"/>
      <c r="EI159" s="100"/>
      <c r="EJ159" s="100"/>
      <c r="EK159" s="100"/>
      <c r="EL159" s="100"/>
      <c r="EM159" s="100"/>
      <c r="EN159" s="100"/>
      <c r="EO159" s="100"/>
      <c r="EP159" s="100"/>
      <c r="EQ159" s="100"/>
      <c r="ER159" s="100"/>
      <c r="ES159" s="100"/>
      <c r="ET159" s="100"/>
      <c r="EU159" s="100"/>
      <c r="EV159" s="100"/>
      <c r="EW159" s="100"/>
      <c r="EX159" s="100"/>
      <c r="EY159" s="100"/>
      <c r="EZ159" s="100"/>
      <c r="FA159" s="100"/>
      <c r="FB159" s="100"/>
      <c r="FC159" s="100"/>
      <c r="FD159" s="100"/>
      <c r="FE159" s="100"/>
      <c r="FF159" s="100"/>
      <c r="FG159" s="100"/>
      <c r="FH159" s="100"/>
      <c r="FI159" s="100"/>
      <c r="FJ159" s="100"/>
      <c r="FK159" s="100"/>
      <c r="FL159" s="100"/>
      <c r="FM159" s="100"/>
      <c r="FN159" s="100"/>
      <c r="FO159" s="100"/>
      <c r="FP159" s="100"/>
      <c r="FQ159" s="100"/>
      <c r="FR159" s="100"/>
      <c r="FS159" s="100"/>
      <c r="FT159" s="100"/>
      <c r="FU159" s="100"/>
      <c r="FV159" s="100"/>
      <c r="FW159" s="100"/>
      <c r="FX159" s="100"/>
      <c r="FY159" s="679" t="s">
        <v>329</v>
      </c>
      <c r="FZ159" s="680">
        <v>174</v>
      </c>
      <c r="GA159" s="680">
        <v>30289593</v>
      </c>
      <c r="GB159" s="680">
        <v>55</v>
      </c>
      <c r="GC159" s="680" t="s">
        <v>798</v>
      </c>
      <c r="GD159" s="680">
        <v>20</v>
      </c>
      <c r="GE159" s="680">
        <v>2009</v>
      </c>
      <c r="GF159" s="680">
        <v>2</v>
      </c>
      <c r="GG159" s="680" t="s">
        <v>148</v>
      </c>
      <c r="GH159" s="680">
        <v>2</v>
      </c>
      <c r="GI159" s="680">
        <v>2</v>
      </c>
      <c r="GJ159" s="680" t="s">
        <v>148</v>
      </c>
      <c r="GK159" s="680">
        <v>2</v>
      </c>
      <c r="GL159" s="680" t="s">
        <v>781</v>
      </c>
      <c r="GM159" s="680" t="s">
        <v>782</v>
      </c>
      <c r="GN159" s="680">
        <v>66</v>
      </c>
      <c r="GO159" s="680" t="s">
        <v>783</v>
      </c>
      <c r="GP159" s="680">
        <v>0</v>
      </c>
      <c r="GQ159" s="680">
        <v>0</v>
      </c>
      <c r="GR159" s="680">
        <v>4</v>
      </c>
      <c r="GS159" s="680">
        <v>2</v>
      </c>
      <c r="GT159" s="680">
        <v>8</v>
      </c>
      <c r="GU159" s="680" t="s">
        <v>783</v>
      </c>
      <c r="GV159" s="680" t="s">
        <v>783</v>
      </c>
      <c r="GW159" s="680" t="s">
        <v>783</v>
      </c>
      <c r="GX159" s="680" t="s">
        <v>783</v>
      </c>
      <c r="GY159" s="680" t="s">
        <v>783</v>
      </c>
      <c r="GZ159" s="680">
        <v>1649</v>
      </c>
      <c r="HA159" s="680">
        <v>0.32</v>
      </c>
      <c r="HB159" s="680">
        <v>5</v>
      </c>
      <c r="HC159" s="680" t="s">
        <v>783</v>
      </c>
      <c r="HD159" s="680" t="s">
        <v>782</v>
      </c>
      <c r="HE159" s="680">
        <v>35</v>
      </c>
      <c r="HF159" s="680" t="s">
        <v>783</v>
      </c>
      <c r="HG159" s="680">
        <v>0</v>
      </c>
      <c r="HH159" s="680" t="s">
        <v>783</v>
      </c>
      <c r="HI159" s="680">
        <v>0</v>
      </c>
      <c r="HJ159" s="680">
        <v>1</v>
      </c>
      <c r="HK159" s="680">
        <v>45</v>
      </c>
      <c r="HL159" s="680" t="s">
        <v>784</v>
      </c>
      <c r="HM159" s="680" t="s">
        <v>785</v>
      </c>
      <c r="HN159" s="680" t="s">
        <v>783</v>
      </c>
      <c r="HO159" s="680" t="s">
        <v>783</v>
      </c>
      <c r="HP159" s="680" t="s">
        <v>783</v>
      </c>
      <c r="HQ159" s="680" t="s">
        <v>783</v>
      </c>
      <c r="HR159" s="680" t="s">
        <v>783</v>
      </c>
      <c r="HS159" s="680">
        <v>3978919</v>
      </c>
      <c r="HT159" s="680" t="s">
        <v>783</v>
      </c>
      <c r="HU159" s="680" t="s">
        <v>786</v>
      </c>
      <c r="HV159" s="680" t="s">
        <v>787</v>
      </c>
      <c r="HW159" s="680">
        <v>4</v>
      </c>
      <c r="HX159" s="680">
        <v>2014</v>
      </c>
      <c r="HY159" s="680">
        <v>63</v>
      </c>
      <c r="HZ159" s="680">
        <v>0</v>
      </c>
      <c r="IA159" s="680">
        <v>1690</v>
      </c>
      <c r="IB159" s="681">
        <v>41697.500081018516</v>
      </c>
      <c r="IC159" s="680" t="s">
        <v>788</v>
      </c>
      <c r="ID159" s="680">
        <v>3974441</v>
      </c>
      <c r="IE159" s="680">
        <v>2014</v>
      </c>
      <c r="IF159" s="680">
        <v>1712</v>
      </c>
      <c r="IG159" s="680" t="s">
        <v>783</v>
      </c>
      <c r="IH159" s="680" t="s">
        <v>783</v>
      </c>
      <c r="II159" s="680" t="s">
        <v>783</v>
      </c>
      <c r="IJ159" s="680" t="s">
        <v>783</v>
      </c>
      <c r="IK159" s="680" t="s">
        <v>783</v>
      </c>
      <c r="IL159" s="680" t="s">
        <v>783</v>
      </c>
      <c r="IM159" s="680" t="s">
        <v>783</v>
      </c>
      <c r="IN159" s="680" t="s">
        <v>783</v>
      </c>
      <c r="IO159" s="680" t="s">
        <v>783</v>
      </c>
      <c r="IP159" s="680">
        <v>1649</v>
      </c>
      <c r="IQ159" s="681">
        <v>39696.595601851855</v>
      </c>
      <c r="IR159" s="680">
        <v>2</v>
      </c>
      <c r="IS159" s="680" t="s">
        <v>793</v>
      </c>
      <c r="IT159" s="680">
        <v>8</v>
      </c>
      <c r="IU159" s="684">
        <v>41275</v>
      </c>
      <c r="IV159" s="680" t="s">
        <v>783</v>
      </c>
      <c r="IW159" s="680" t="s">
        <v>783</v>
      </c>
      <c r="IX159" s="680" t="s">
        <v>783</v>
      </c>
      <c r="IY159" s="680" t="s">
        <v>781</v>
      </c>
      <c r="IZ159" s="680">
        <v>45</v>
      </c>
      <c r="JA159" s="680" t="s">
        <v>789</v>
      </c>
      <c r="JB159" s="680" t="s">
        <v>783</v>
      </c>
      <c r="JC159" s="680" t="s">
        <v>783</v>
      </c>
      <c r="JD159" s="680" t="s">
        <v>783</v>
      </c>
      <c r="JE159" s="680">
        <v>547757</v>
      </c>
      <c r="JF159" s="680" t="s">
        <v>783</v>
      </c>
      <c r="JG159" s="680" t="s">
        <v>783</v>
      </c>
      <c r="JH159" s="680" t="s">
        <v>843</v>
      </c>
      <c r="JI159" s="680">
        <v>55</v>
      </c>
      <c r="JJ159" s="680" t="s">
        <v>783</v>
      </c>
      <c r="JK159" s="680" t="s">
        <v>783</v>
      </c>
      <c r="JL159" s="680" t="s">
        <v>783</v>
      </c>
      <c r="JM159" s="680" t="s">
        <v>790</v>
      </c>
      <c r="JN159" s="680">
        <v>4</v>
      </c>
      <c r="JO159" s="680">
        <v>3</v>
      </c>
      <c r="JP159" s="680" t="s">
        <v>783</v>
      </c>
      <c r="JQ159" s="680" t="s">
        <v>783</v>
      </c>
      <c r="JR159" s="680" t="s">
        <v>783</v>
      </c>
      <c r="JS159" s="680" t="s">
        <v>783</v>
      </c>
      <c r="JT159" s="680" t="s">
        <v>783</v>
      </c>
      <c r="JU159" s="680" t="s">
        <v>783</v>
      </c>
      <c r="JV159" s="680" t="s">
        <v>936</v>
      </c>
      <c r="JW159" s="682">
        <v>1722.4713320000001</v>
      </c>
      <c r="JY159" s="225"/>
      <c r="KB159" s="1492"/>
    </row>
    <row r="160" spans="1:288">
      <c r="A160" s="1501"/>
      <c r="L160" s="859"/>
      <c r="M160" s="860"/>
      <c r="N160" s="859" t="s">
        <v>652</v>
      </c>
      <c r="O160" s="859" t="s">
        <v>653</v>
      </c>
      <c r="FY160" s="679" t="s">
        <v>329</v>
      </c>
      <c r="FZ160" s="680">
        <v>190</v>
      </c>
      <c r="GA160" s="680">
        <v>30289594</v>
      </c>
      <c r="GB160" s="680">
        <v>55</v>
      </c>
      <c r="GC160" s="680" t="s">
        <v>798</v>
      </c>
      <c r="GD160" s="680">
        <v>20</v>
      </c>
      <c r="GE160" s="680">
        <v>2009</v>
      </c>
      <c r="GF160" s="680">
        <v>2</v>
      </c>
      <c r="GG160" s="680" t="s">
        <v>148</v>
      </c>
      <c r="GH160" s="680">
        <v>2</v>
      </c>
      <c r="GI160" s="680">
        <v>2</v>
      </c>
      <c r="GJ160" s="680" t="s">
        <v>148</v>
      </c>
      <c r="GK160" s="680">
        <v>2</v>
      </c>
      <c r="GL160" s="680" t="s">
        <v>781</v>
      </c>
      <c r="GM160" s="680" t="s">
        <v>782</v>
      </c>
      <c r="GN160" s="680">
        <v>66</v>
      </c>
      <c r="GO160" s="680" t="s">
        <v>783</v>
      </c>
      <c r="GP160" s="680">
        <v>0</v>
      </c>
      <c r="GQ160" s="680">
        <v>0</v>
      </c>
      <c r="GR160" s="680">
        <v>4</v>
      </c>
      <c r="GS160" s="680">
        <v>2</v>
      </c>
      <c r="GT160" s="680">
        <v>8</v>
      </c>
      <c r="GU160" s="680" t="s">
        <v>783</v>
      </c>
      <c r="GV160" s="680" t="s">
        <v>783</v>
      </c>
      <c r="GW160" s="680" t="s">
        <v>783</v>
      </c>
      <c r="GX160" s="680" t="s">
        <v>783</v>
      </c>
      <c r="GY160" s="680" t="s">
        <v>783</v>
      </c>
      <c r="GZ160" s="680">
        <v>1649</v>
      </c>
      <c r="HA160" s="680">
        <v>0.87</v>
      </c>
      <c r="HB160" s="680">
        <v>5</v>
      </c>
      <c r="HC160" s="680" t="s">
        <v>783</v>
      </c>
      <c r="HD160" s="680" t="s">
        <v>782</v>
      </c>
      <c r="HE160" s="680">
        <v>35</v>
      </c>
      <c r="HF160" s="680" t="s">
        <v>783</v>
      </c>
      <c r="HG160" s="680">
        <v>0</v>
      </c>
      <c r="HH160" s="680" t="s">
        <v>783</v>
      </c>
      <c r="HI160" s="680">
        <v>0</v>
      </c>
      <c r="HJ160" s="680">
        <v>1</v>
      </c>
      <c r="HK160" s="680">
        <v>45</v>
      </c>
      <c r="HL160" s="680" t="s">
        <v>784</v>
      </c>
      <c r="HM160" s="680" t="s">
        <v>785</v>
      </c>
      <c r="HN160" s="680" t="s">
        <v>783</v>
      </c>
      <c r="HO160" s="680" t="s">
        <v>783</v>
      </c>
      <c r="HP160" s="680" t="s">
        <v>783</v>
      </c>
      <c r="HQ160" s="680" t="s">
        <v>783</v>
      </c>
      <c r="HR160" s="680" t="s">
        <v>783</v>
      </c>
      <c r="HS160" s="680">
        <v>3980089</v>
      </c>
      <c r="HT160" s="680" t="s">
        <v>783</v>
      </c>
      <c r="HU160" s="680" t="s">
        <v>786</v>
      </c>
      <c r="HV160" s="680" t="s">
        <v>787</v>
      </c>
      <c r="HW160" s="680">
        <v>4</v>
      </c>
      <c r="HX160" s="680">
        <v>2014</v>
      </c>
      <c r="HY160" s="680">
        <v>63</v>
      </c>
      <c r="HZ160" s="680">
        <v>0</v>
      </c>
      <c r="IA160" s="680">
        <v>4594</v>
      </c>
      <c r="IB160" s="681">
        <v>41697.500081018516</v>
      </c>
      <c r="IC160" s="680" t="s">
        <v>788</v>
      </c>
      <c r="ID160" s="680">
        <v>3975611</v>
      </c>
      <c r="IE160" s="680">
        <v>2014</v>
      </c>
      <c r="IF160" s="680">
        <v>1712</v>
      </c>
      <c r="IG160" s="680" t="s">
        <v>783</v>
      </c>
      <c r="IH160" s="680" t="s">
        <v>783</v>
      </c>
      <c r="II160" s="680" t="s">
        <v>783</v>
      </c>
      <c r="IJ160" s="680" t="s">
        <v>783</v>
      </c>
      <c r="IK160" s="680" t="s">
        <v>783</v>
      </c>
      <c r="IL160" s="680" t="s">
        <v>783</v>
      </c>
      <c r="IM160" s="680" t="s">
        <v>783</v>
      </c>
      <c r="IN160" s="680" t="s">
        <v>783</v>
      </c>
      <c r="IO160" s="680" t="s">
        <v>783</v>
      </c>
      <c r="IP160" s="680">
        <v>1649</v>
      </c>
      <c r="IQ160" s="681">
        <v>39696.595601851855</v>
      </c>
      <c r="IR160" s="680">
        <v>2</v>
      </c>
      <c r="IS160" s="680" t="s">
        <v>793</v>
      </c>
      <c r="IT160" s="680">
        <v>8</v>
      </c>
      <c r="IU160" s="684">
        <v>41275</v>
      </c>
      <c r="IV160" s="680" t="s">
        <v>783</v>
      </c>
      <c r="IW160" s="680" t="s">
        <v>783</v>
      </c>
      <c r="IX160" s="680" t="s">
        <v>783</v>
      </c>
      <c r="IY160" s="680" t="s">
        <v>781</v>
      </c>
      <c r="IZ160" s="680">
        <v>45</v>
      </c>
      <c r="JA160" s="680" t="s">
        <v>789</v>
      </c>
      <c r="JB160" s="680" t="s">
        <v>783</v>
      </c>
      <c r="JC160" s="680" t="s">
        <v>783</v>
      </c>
      <c r="JD160" s="680" t="s">
        <v>783</v>
      </c>
      <c r="JE160" s="680">
        <v>547757</v>
      </c>
      <c r="JF160" s="680" t="s">
        <v>783</v>
      </c>
      <c r="JG160" s="680" t="s">
        <v>783</v>
      </c>
      <c r="JH160" s="680" t="s">
        <v>843</v>
      </c>
      <c r="JI160" s="680">
        <v>55</v>
      </c>
      <c r="JJ160" s="680" t="s">
        <v>783</v>
      </c>
      <c r="JK160" s="680" t="s">
        <v>783</v>
      </c>
      <c r="JL160" s="680" t="s">
        <v>783</v>
      </c>
      <c r="JM160" s="680" t="s">
        <v>790</v>
      </c>
      <c r="JN160" s="680">
        <v>4</v>
      </c>
      <c r="JO160" s="680">
        <v>3</v>
      </c>
      <c r="JP160" s="680" t="s">
        <v>783</v>
      </c>
      <c r="JQ160" s="680" t="s">
        <v>783</v>
      </c>
      <c r="JR160" s="680" t="s">
        <v>783</v>
      </c>
      <c r="JS160" s="680" t="s">
        <v>783</v>
      </c>
      <c r="JT160" s="680" t="s">
        <v>783</v>
      </c>
      <c r="JU160" s="680" t="s">
        <v>783</v>
      </c>
      <c r="JV160" s="680" t="s">
        <v>937</v>
      </c>
      <c r="JW160" s="682">
        <v>4679.1204349999998</v>
      </c>
      <c r="JY160" s="225"/>
      <c r="KB160" s="1492"/>
    </row>
    <row r="161" spans="1:289">
      <c r="A161" s="1501"/>
      <c r="L161" s="859"/>
      <c r="M161" s="862" t="s">
        <v>655</v>
      </c>
      <c r="N161" s="311" t="s">
        <v>654</v>
      </c>
      <c r="O161" s="863">
        <v>7.8</v>
      </c>
      <c r="FY161" s="679" t="s">
        <v>329</v>
      </c>
      <c r="FZ161" s="680">
        <v>297</v>
      </c>
      <c r="GA161" s="680">
        <v>30289589</v>
      </c>
      <c r="GB161" s="680">
        <v>55</v>
      </c>
      <c r="GC161" s="680" t="s">
        <v>798</v>
      </c>
      <c r="GD161" s="680">
        <v>20</v>
      </c>
      <c r="GE161" s="680">
        <v>2009</v>
      </c>
      <c r="GF161" s="680">
        <v>2</v>
      </c>
      <c r="GG161" s="680" t="s">
        <v>148</v>
      </c>
      <c r="GH161" s="680">
        <v>2</v>
      </c>
      <c r="GI161" s="680">
        <v>2</v>
      </c>
      <c r="GJ161" s="680" t="s">
        <v>148</v>
      </c>
      <c r="GK161" s="680">
        <v>2</v>
      </c>
      <c r="GL161" s="680" t="s">
        <v>781</v>
      </c>
      <c r="GM161" s="680" t="s">
        <v>782</v>
      </c>
      <c r="GN161" s="680">
        <v>66</v>
      </c>
      <c r="GO161" s="680" t="s">
        <v>783</v>
      </c>
      <c r="GP161" s="680">
        <v>0</v>
      </c>
      <c r="GQ161" s="680">
        <v>0</v>
      </c>
      <c r="GR161" s="680">
        <v>4</v>
      </c>
      <c r="GS161" s="680">
        <v>2</v>
      </c>
      <c r="GT161" s="680">
        <v>8</v>
      </c>
      <c r="GU161" s="680" t="s">
        <v>783</v>
      </c>
      <c r="GV161" s="680" t="s">
        <v>783</v>
      </c>
      <c r="GW161" s="680" t="s">
        <v>783</v>
      </c>
      <c r="GX161" s="680" t="s">
        <v>783</v>
      </c>
      <c r="GY161" s="680" t="s">
        <v>783</v>
      </c>
      <c r="GZ161" s="680">
        <v>1649</v>
      </c>
      <c r="HA161" s="680">
        <v>7.0000000000000007E-2</v>
      </c>
      <c r="HB161" s="680">
        <v>5</v>
      </c>
      <c r="HC161" s="680" t="s">
        <v>783</v>
      </c>
      <c r="HD161" s="680" t="s">
        <v>782</v>
      </c>
      <c r="HE161" s="680">
        <v>35</v>
      </c>
      <c r="HF161" s="680" t="s">
        <v>783</v>
      </c>
      <c r="HG161" s="680">
        <v>0</v>
      </c>
      <c r="HH161" s="680" t="s">
        <v>783</v>
      </c>
      <c r="HI161" s="680">
        <v>0</v>
      </c>
      <c r="HJ161" s="680">
        <v>1</v>
      </c>
      <c r="HK161" s="680">
        <v>45</v>
      </c>
      <c r="HL161" s="680" t="s">
        <v>784</v>
      </c>
      <c r="HM161" s="680" t="s">
        <v>785</v>
      </c>
      <c r="HN161" s="680" t="s">
        <v>783</v>
      </c>
      <c r="HO161" s="680" t="s">
        <v>783</v>
      </c>
      <c r="HP161" s="680" t="s">
        <v>783</v>
      </c>
      <c r="HQ161" s="680" t="s">
        <v>783</v>
      </c>
      <c r="HR161" s="680" t="s">
        <v>783</v>
      </c>
      <c r="HS161" s="680">
        <v>3978923</v>
      </c>
      <c r="HT161" s="680" t="s">
        <v>783</v>
      </c>
      <c r="HU161" s="680" t="s">
        <v>786</v>
      </c>
      <c r="HV161" s="680" t="s">
        <v>787</v>
      </c>
      <c r="HW161" s="680">
        <v>4</v>
      </c>
      <c r="HX161" s="680">
        <v>2014</v>
      </c>
      <c r="HY161" s="680">
        <v>63</v>
      </c>
      <c r="HZ161" s="680">
        <v>0</v>
      </c>
      <c r="IA161" s="680">
        <v>370</v>
      </c>
      <c r="IB161" s="681">
        <v>41697.500081018516</v>
      </c>
      <c r="IC161" s="680" t="s">
        <v>788</v>
      </c>
      <c r="ID161" s="680">
        <v>3974445</v>
      </c>
      <c r="IE161" s="680">
        <v>2014</v>
      </c>
      <c r="IF161" s="680">
        <v>1712</v>
      </c>
      <c r="IG161" s="680" t="s">
        <v>783</v>
      </c>
      <c r="IH161" s="680" t="s">
        <v>783</v>
      </c>
      <c r="II161" s="680" t="s">
        <v>783</v>
      </c>
      <c r="IJ161" s="680" t="s">
        <v>783</v>
      </c>
      <c r="IK161" s="680" t="s">
        <v>783</v>
      </c>
      <c r="IL161" s="680" t="s">
        <v>783</v>
      </c>
      <c r="IM161" s="680" t="s">
        <v>783</v>
      </c>
      <c r="IN161" s="680" t="s">
        <v>783</v>
      </c>
      <c r="IO161" s="680" t="s">
        <v>783</v>
      </c>
      <c r="IP161" s="680">
        <v>1649</v>
      </c>
      <c r="IQ161" s="681">
        <v>39696.595601851855</v>
      </c>
      <c r="IR161" s="680">
        <v>2</v>
      </c>
      <c r="IS161" s="680" t="s">
        <v>793</v>
      </c>
      <c r="IT161" s="680">
        <v>8</v>
      </c>
      <c r="IU161" s="684">
        <v>41275</v>
      </c>
      <c r="IV161" s="680" t="s">
        <v>783</v>
      </c>
      <c r="IW161" s="680" t="s">
        <v>783</v>
      </c>
      <c r="IX161" s="680" t="s">
        <v>783</v>
      </c>
      <c r="IY161" s="680" t="s">
        <v>781</v>
      </c>
      <c r="IZ161" s="680">
        <v>45</v>
      </c>
      <c r="JA161" s="680" t="s">
        <v>789</v>
      </c>
      <c r="JB161" s="680" t="s">
        <v>783</v>
      </c>
      <c r="JC161" s="680" t="s">
        <v>783</v>
      </c>
      <c r="JD161" s="680" t="s">
        <v>783</v>
      </c>
      <c r="JE161" s="680">
        <v>547757</v>
      </c>
      <c r="JF161" s="680" t="s">
        <v>783</v>
      </c>
      <c r="JG161" s="680" t="s">
        <v>783</v>
      </c>
      <c r="JH161" s="680" t="s">
        <v>843</v>
      </c>
      <c r="JI161" s="680">
        <v>55</v>
      </c>
      <c r="JJ161" s="680" t="s">
        <v>783</v>
      </c>
      <c r="JK161" s="680" t="s">
        <v>783</v>
      </c>
      <c r="JL161" s="680" t="s">
        <v>783</v>
      </c>
      <c r="JM161" s="680" t="s">
        <v>790</v>
      </c>
      <c r="JN161" s="680">
        <v>4</v>
      </c>
      <c r="JO161" s="680">
        <v>3</v>
      </c>
      <c r="JP161" s="680" t="s">
        <v>783</v>
      </c>
      <c r="JQ161" s="680" t="s">
        <v>783</v>
      </c>
      <c r="JR161" s="680" t="s">
        <v>783</v>
      </c>
      <c r="JS161" s="680" t="s">
        <v>783</v>
      </c>
      <c r="JT161" s="680" t="s">
        <v>783</v>
      </c>
      <c r="JU161" s="680" t="s">
        <v>783</v>
      </c>
      <c r="JV161" s="680" t="s">
        <v>938</v>
      </c>
      <c r="JW161" s="682">
        <v>361.39618200000001</v>
      </c>
      <c r="JY161" s="225"/>
    </row>
    <row r="162" spans="1:289" ht="15" thickBot="1">
      <c r="L162" s="859"/>
      <c r="M162" s="862" t="s">
        <v>636</v>
      </c>
      <c r="N162" s="311" t="s">
        <v>656</v>
      </c>
      <c r="O162" s="863">
        <v>72000</v>
      </c>
      <c r="FY162" s="625" t="s">
        <v>489</v>
      </c>
      <c r="FZ162" s="626">
        <v>257</v>
      </c>
      <c r="GA162" s="626">
        <v>22876689</v>
      </c>
      <c r="GB162" s="626" t="s">
        <v>783</v>
      </c>
      <c r="GC162" s="626"/>
      <c r="GD162" s="626" t="s">
        <v>783</v>
      </c>
      <c r="GE162" s="626" t="s">
        <v>783</v>
      </c>
      <c r="GF162" s="626" t="s">
        <v>783</v>
      </c>
      <c r="GG162" s="626"/>
      <c r="GH162" s="626" t="s">
        <v>783</v>
      </c>
      <c r="GI162" s="626" t="s">
        <v>783</v>
      </c>
      <c r="GJ162" s="626"/>
      <c r="GK162" s="626" t="s">
        <v>783</v>
      </c>
      <c r="GL162" s="626" t="s">
        <v>781</v>
      </c>
      <c r="GM162" s="626" t="s">
        <v>783</v>
      </c>
      <c r="GN162" s="626" t="s">
        <v>783</v>
      </c>
      <c r="GO162" s="626" t="s">
        <v>783</v>
      </c>
      <c r="GP162" s="626" t="s">
        <v>783</v>
      </c>
      <c r="GQ162" s="626" t="s">
        <v>783</v>
      </c>
      <c r="GR162" s="626" t="s">
        <v>783</v>
      </c>
      <c r="GS162" s="626" t="s">
        <v>783</v>
      </c>
      <c r="GT162" s="626" t="s">
        <v>783</v>
      </c>
      <c r="GU162" s="626" t="s">
        <v>783</v>
      </c>
      <c r="GV162" s="626" t="s">
        <v>783</v>
      </c>
      <c r="GW162" s="626" t="s">
        <v>783</v>
      </c>
      <c r="GX162" s="626" t="s">
        <v>783</v>
      </c>
      <c r="GY162" s="626" t="s">
        <v>783</v>
      </c>
      <c r="GZ162" s="626">
        <v>1649</v>
      </c>
      <c r="HA162" s="626">
        <v>0</v>
      </c>
      <c r="HB162" s="626">
        <v>9</v>
      </c>
      <c r="HC162" s="626" t="s">
        <v>783</v>
      </c>
      <c r="HD162" s="626" t="s">
        <v>783</v>
      </c>
      <c r="HE162" s="626" t="s">
        <v>783</v>
      </c>
      <c r="HF162" s="626" t="s">
        <v>783</v>
      </c>
      <c r="HG162" s="626" t="s">
        <v>783</v>
      </c>
      <c r="HH162" s="626" t="s">
        <v>783</v>
      </c>
      <c r="HI162" s="626" t="s">
        <v>783</v>
      </c>
      <c r="HJ162" s="626" t="s">
        <v>783</v>
      </c>
      <c r="HK162" s="626" t="s">
        <v>783</v>
      </c>
      <c r="HL162" s="626" t="s">
        <v>783</v>
      </c>
      <c r="HM162" s="626" t="s">
        <v>783</v>
      </c>
      <c r="HN162" s="626" t="s">
        <v>783</v>
      </c>
      <c r="HO162" s="626" t="s">
        <v>783</v>
      </c>
      <c r="HP162" s="626" t="s">
        <v>783</v>
      </c>
      <c r="HQ162" s="626" t="s">
        <v>783</v>
      </c>
      <c r="HR162" s="626" t="s">
        <v>783</v>
      </c>
      <c r="HS162" s="626">
        <v>3975630</v>
      </c>
      <c r="HT162" s="626" t="s">
        <v>783</v>
      </c>
      <c r="HU162" s="626" t="s">
        <v>786</v>
      </c>
      <c r="HV162" s="626" t="s">
        <v>787</v>
      </c>
      <c r="HW162" s="626">
        <v>4</v>
      </c>
      <c r="HX162" s="626">
        <v>2010</v>
      </c>
      <c r="HY162" s="626">
        <v>63</v>
      </c>
      <c r="HZ162" s="626">
        <v>0</v>
      </c>
      <c r="IA162" s="626">
        <v>211</v>
      </c>
      <c r="IB162" s="627">
        <v>40214.425567129627</v>
      </c>
      <c r="IC162" s="626" t="s">
        <v>788</v>
      </c>
      <c r="ID162" s="626">
        <v>3980108</v>
      </c>
      <c r="IE162" s="626" t="s">
        <v>783</v>
      </c>
      <c r="IF162" s="626">
        <v>1712</v>
      </c>
      <c r="IG162" s="626" t="s">
        <v>783</v>
      </c>
      <c r="IH162" s="626" t="s">
        <v>783</v>
      </c>
      <c r="II162" s="626" t="s">
        <v>783</v>
      </c>
      <c r="IJ162" s="626" t="s">
        <v>783</v>
      </c>
      <c r="IK162" s="626" t="s">
        <v>783</v>
      </c>
      <c r="IL162" s="626" t="s">
        <v>783</v>
      </c>
      <c r="IM162" s="626" t="s">
        <v>783</v>
      </c>
      <c r="IN162" s="626" t="s">
        <v>783</v>
      </c>
      <c r="IO162" s="626" t="s">
        <v>783</v>
      </c>
      <c r="IP162" s="626">
        <v>2108</v>
      </c>
      <c r="IQ162" s="627">
        <v>39696.595092592594</v>
      </c>
      <c r="IR162" s="626" t="s">
        <v>783</v>
      </c>
      <c r="IS162" s="626" t="s">
        <v>783</v>
      </c>
      <c r="IT162" s="626" t="s">
        <v>783</v>
      </c>
      <c r="IU162" s="626" t="s">
        <v>783</v>
      </c>
      <c r="IV162" s="626" t="s">
        <v>783</v>
      </c>
      <c r="IW162" s="626" t="s">
        <v>783</v>
      </c>
      <c r="IX162" s="626" t="s">
        <v>783</v>
      </c>
      <c r="IY162" s="626" t="s">
        <v>781</v>
      </c>
      <c r="IZ162" s="626" t="s">
        <v>783</v>
      </c>
      <c r="JA162" s="626" t="s">
        <v>783</v>
      </c>
      <c r="JB162" s="626" t="s">
        <v>783</v>
      </c>
      <c r="JC162" s="626" t="s">
        <v>783</v>
      </c>
      <c r="JD162" s="626" t="s">
        <v>783</v>
      </c>
      <c r="JE162" s="626">
        <v>547756</v>
      </c>
      <c r="JF162" s="626" t="s">
        <v>783</v>
      </c>
      <c r="JG162" s="626" t="s">
        <v>783</v>
      </c>
      <c r="JH162" s="626" t="s">
        <v>783</v>
      </c>
      <c r="JI162" s="626" t="s">
        <v>783</v>
      </c>
      <c r="JJ162" s="626" t="s">
        <v>783</v>
      </c>
      <c r="JK162" s="626" t="s">
        <v>783</v>
      </c>
      <c r="JL162" s="626" t="s">
        <v>783</v>
      </c>
      <c r="JM162" s="626" t="s">
        <v>783</v>
      </c>
      <c r="JN162" s="626">
        <v>4</v>
      </c>
      <c r="JO162" s="626" t="s">
        <v>783</v>
      </c>
      <c r="JP162" s="626" t="s">
        <v>783</v>
      </c>
      <c r="JQ162" s="626" t="s">
        <v>783</v>
      </c>
      <c r="JR162" s="626" t="s">
        <v>783</v>
      </c>
      <c r="JS162" s="626" t="s">
        <v>783</v>
      </c>
      <c r="JT162" s="626" t="s">
        <v>783</v>
      </c>
      <c r="JU162" s="626" t="s">
        <v>783</v>
      </c>
      <c r="JV162" s="626" t="s">
        <v>939</v>
      </c>
      <c r="JW162" s="628">
        <v>223.00934799999999</v>
      </c>
      <c r="JX162">
        <f>SUM(JW157:JW162)</f>
        <v>10548.316780000001</v>
      </c>
      <c r="JY162" s="225">
        <v>1.9977872689393941</v>
      </c>
    </row>
    <row r="163" spans="1:289">
      <c r="L163" s="859"/>
      <c r="M163" s="862" t="s">
        <v>635</v>
      </c>
      <c r="N163" s="311" t="s">
        <v>657</v>
      </c>
      <c r="O163" s="863">
        <v>60</v>
      </c>
      <c r="FY163" s="666" t="s">
        <v>444</v>
      </c>
      <c r="FZ163" s="667">
        <v>213</v>
      </c>
      <c r="GA163" s="667">
        <v>31476968</v>
      </c>
      <c r="GB163" s="667">
        <v>35</v>
      </c>
      <c r="GC163" s="667" t="s">
        <v>3</v>
      </c>
      <c r="GD163" s="667">
        <v>20</v>
      </c>
      <c r="GE163" s="667">
        <v>1970</v>
      </c>
      <c r="GF163" s="667">
        <v>0</v>
      </c>
      <c r="GG163" s="667" t="s">
        <v>792</v>
      </c>
      <c r="GH163" s="667">
        <v>0</v>
      </c>
      <c r="GI163" s="667">
        <v>0</v>
      </c>
      <c r="GJ163" s="667" t="s">
        <v>792</v>
      </c>
      <c r="GK163" s="667">
        <v>0</v>
      </c>
      <c r="GL163" s="667" t="s">
        <v>781</v>
      </c>
      <c r="GM163" s="667" t="s">
        <v>782</v>
      </c>
      <c r="GN163" s="667">
        <v>66</v>
      </c>
      <c r="GO163" s="667" t="s">
        <v>783</v>
      </c>
      <c r="GP163" s="667">
        <v>0</v>
      </c>
      <c r="GQ163" s="667">
        <v>0</v>
      </c>
      <c r="GR163" s="667">
        <v>4</v>
      </c>
      <c r="GS163" s="667">
        <v>2</v>
      </c>
      <c r="GT163" s="667">
        <v>1</v>
      </c>
      <c r="GU163" s="667" t="s">
        <v>783</v>
      </c>
      <c r="GV163" s="667" t="s">
        <v>783</v>
      </c>
      <c r="GW163" s="667" t="s">
        <v>783</v>
      </c>
      <c r="GX163" s="667" t="s">
        <v>783</v>
      </c>
      <c r="GY163" s="667" t="s">
        <v>783</v>
      </c>
      <c r="GZ163" s="667">
        <v>1649</v>
      </c>
      <c r="HA163" s="667">
        <v>1.1000000000000001</v>
      </c>
      <c r="HB163" s="667">
        <v>5</v>
      </c>
      <c r="HC163" s="667" t="s">
        <v>783</v>
      </c>
      <c r="HD163" s="667" t="s">
        <v>782</v>
      </c>
      <c r="HE163" s="667">
        <v>15</v>
      </c>
      <c r="HF163" s="667" t="s">
        <v>783</v>
      </c>
      <c r="HG163" s="667">
        <v>0</v>
      </c>
      <c r="HH163" s="667" t="s">
        <v>783</v>
      </c>
      <c r="HI163" s="667">
        <v>0</v>
      </c>
      <c r="HJ163" s="667">
        <v>1</v>
      </c>
      <c r="HK163" s="667">
        <v>45</v>
      </c>
      <c r="HL163" s="667" t="s">
        <v>784</v>
      </c>
      <c r="HM163" s="667" t="s">
        <v>785</v>
      </c>
      <c r="HN163" s="667" t="s">
        <v>783</v>
      </c>
      <c r="HO163" s="667" t="s">
        <v>783</v>
      </c>
      <c r="HP163" s="667" t="s">
        <v>783</v>
      </c>
      <c r="HQ163" s="667" t="s">
        <v>783</v>
      </c>
      <c r="HR163" s="667" t="s">
        <v>783</v>
      </c>
      <c r="HS163" s="667">
        <v>3980093</v>
      </c>
      <c r="HT163" s="667" t="s">
        <v>783</v>
      </c>
      <c r="HU163" s="667" t="s">
        <v>786</v>
      </c>
      <c r="HV163" s="667" t="s">
        <v>787</v>
      </c>
      <c r="HW163" s="667">
        <v>4</v>
      </c>
      <c r="HX163" s="667">
        <v>2015</v>
      </c>
      <c r="HY163" s="667">
        <v>63</v>
      </c>
      <c r="HZ163" s="667">
        <v>0</v>
      </c>
      <c r="IA163" s="667">
        <v>5808</v>
      </c>
      <c r="IB163" s="668">
        <v>42089.480439814812</v>
      </c>
      <c r="IC163" s="667" t="s">
        <v>788</v>
      </c>
      <c r="ID163" s="667">
        <v>3975615</v>
      </c>
      <c r="IE163" s="667">
        <v>2015</v>
      </c>
      <c r="IF163" s="667">
        <v>1712</v>
      </c>
      <c r="IG163" s="667" t="s">
        <v>783</v>
      </c>
      <c r="IH163" s="667" t="s">
        <v>783</v>
      </c>
      <c r="II163" s="667" t="s">
        <v>783</v>
      </c>
      <c r="IJ163" s="667" t="s">
        <v>783</v>
      </c>
      <c r="IK163" s="667" t="s">
        <v>783</v>
      </c>
      <c r="IL163" s="667" t="s">
        <v>783</v>
      </c>
      <c r="IM163" s="667" t="s">
        <v>783</v>
      </c>
      <c r="IN163" s="667" t="s">
        <v>783</v>
      </c>
      <c r="IO163" s="667" t="s">
        <v>783</v>
      </c>
      <c r="IP163" s="667">
        <v>1649</v>
      </c>
      <c r="IQ163" s="668">
        <v>37477.354571759257</v>
      </c>
      <c r="IR163" s="667">
        <v>4</v>
      </c>
      <c r="IS163" s="667" t="s">
        <v>793</v>
      </c>
      <c r="IT163" s="667">
        <v>1</v>
      </c>
      <c r="IU163" s="669">
        <v>40544</v>
      </c>
      <c r="IV163" s="667" t="s">
        <v>783</v>
      </c>
      <c r="IW163" s="667" t="s">
        <v>783</v>
      </c>
      <c r="IX163" s="667" t="s">
        <v>783</v>
      </c>
      <c r="IY163" s="667" t="s">
        <v>781</v>
      </c>
      <c r="IZ163" s="667">
        <v>45</v>
      </c>
      <c r="JA163" s="667" t="s">
        <v>789</v>
      </c>
      <c r="JB163" s="667" t="s">
        <v>783</v>
      </c>
      <c r="JC163" s="667" t="s">
        <v>783</v>
      </c>
      <c r="JD163" s="667" t="s">
        <v>783</v>
      </c>
      <c r="JE163" s="667">
        <v>329463</v>
      </c>
      <c r="JF163" s="667" t="s">
        <v>783</v>
      </c>
      <c r="JG163" s="667" t="s">
        <v>783</v>
      </c>
      <c r="JH163" s="667" t="s">
        <v>795</v>
      </c>
      <c r="JI163" s="667">
        <v>35</v>
      </c>
      <c r="JJ163" s="667" t="s">
        <v>783</v>
      </c>
      <c r="JK163" s="667" t="s">
        <v>783</v>
      </c>
      <c r="JL163" s="667" t="s">
        <v>783</v>
      </c>
      <c r="JM163" s="667" t="s">
        <v>790</v>
      </c>
      <c r="JN163" s="667">
        <v>4</v>
      </c>
      <c r="JO163" s="667">
        <v>1</v>
      </c>
      <c r="JP163" s="667" t="s">
        <v>783</v>
      </c>
      <c r="JQ163" s="667">
        <v>14287383</v>
      </c>
      <c r="JR163" s="667">
        <v>2014</v>
      </c>
      <c r="JS163" s="667">
        <v>12</v>
      </c>
      <c r="JT163" s="667" t="s">
        <v>783</v>
      </c>
      <c r="JU163" s="667" t="s">
        <v>783</v>
      </c>
      <c r="JV163" s="667" t="s">
        <v>940</v>
      </c>
      <c r="JW163" s="670">
        <v>5845.9092099999998</v>
      </c>
      <c r="JX163">
        <f>JW163</f>
        <v>5845.9092099999998</v>
      </c>
      <c r="JY163" s="225">
        <v>1.107179774621212</v>
      </c>
    </row>
    <row r="164" spans="1:289" ht="15" thickBot="1">
      <c r="C164" s="1492"/>
      <c r="M164" s="862" t="s">
        <v>651</v>
      </c>
      <c r="N164" s="311" t="s">
        <v>658</v>
      </c>
      <c r="O164" s="863">
        <v>10000</v>
      </c>
      <c r="FY164" s="650" t="s">
        <v>444</v>
      </c>
      <c r="FZ164" s="651"/>
      <c r="GA164" s="651"/>
      <c r="GB164" s="651"/>
      <c r="GC164" s="651"/>
      <c r="GD164" s="651"/>
      <c r="GE164" s="651"/>
      <c r="GF164" s="651"/>
      <c r="GG164" s="651"/>
      <c r="GH164" s="651"/>
      <c r="GI164" s="651"/>
      <c r="GJ164" s="651"/>
      <c r="GK164" s="651"/>
      <c r="GL164" s="651"/>
      <c r="GM164" s="651"/>
      <c r="GN164" s="651"/>
      <c r="GO164" s="651"/>
      <c r="GP164" s="651"/>
      <c r="GQ164" s="651"/>
      <c r="GR164" s="651"/>
      <c r="GS164" s="651"/>
      <c r="GT164" s="651"/>
      <c r="GU164" s="651"/>
      <c r="GV164" s="651"/>
      <c r="GW164" s="651"/>
      <c r="GX164" s="651"/>
      <c r="GY164" s="651"/>
      <c r="GZ164" s="651"/>
      <c r="HA164" s="651"/>
      <c r="HB164" s="651"/>
      <c r="HC164" s="651"/>
      <c r="HD164" s="651"/>
      <c r="HE164" s="651"/>
      <c r="HF164" s="651"/>
      <c r="HG164" s="651"/>
      <c r="HH164" s="651"/>
      <c r="HI164" s="651"/>
      <c r="HJ164" s="651"/>
      <c r="HK164" s="651"/>
      <c r="HL164" s="651"/>
      <c r="HM164" s="651"/>
      <c r="HN164" s="651"/>
      <c r="HO164" s="651"/>
      <c r="HP164" s="651"/>
      <c r="HQ164" s="651"/>
      <c r="HR164" s="651"/>
      <c r="HS164" s="651"/>
      <c r="HT164" s="651"/>
      <c r="HU164" s="651"/>
      <c r="HV164" s="651"/>
      <c r="HW164" s="651"/>
      <c r="HX164" s="651"/>
      <c r="HY164" s="651"/>
      <c r="HZ164" s="651"/>
      <c r="IA164" s="651"/>
      <c r="IB164" s="652"/>
      <c r="IC164" s="651"/>
      <c r="ID164" s="651"/>
      <c r="IE164" s="651"/>
      <c r="IF164" s="651"/>
      <c r="IG164" s="651"/>
      <c r="IH164" s="651"/>
      <c r="II164" s="651"/>
      <c r="IJ164" s="651"/>
      <c r="IK164" s="651"/>
      <c r="IL164" s="651"/>
      <c r="IM164" s="651"/>
      <c r="IN164" s="651"/>
      <c r="IO164" s="651"/>
      <c r="IP164" s="651"/>
      <c r="IQ164" s="652"/>
      <c r="IR164" s="651"/>
      <c r="IS164" s="651"/>
      <c r="IT164" s="651"/>
      <c r="IU164" s="653"/>
      <c r="IV164" s="651"/>
      <c r="IW164" s="651"/>
      <c r="IX164" s="651"/>
      <c r="IY164" s="651"/>
      <c r="IZ164" s="651"/>
      <c r="JA164" s="651"/>
      <c r="JB164" s="651"/>
      <c r="JC164" s="651"/>
      <c r="JD164" s="651"/>
      <c r="JE164" s="651"/>
      <c r="JF164" s="651"/>
      <c r="JG164" s="651"/>
      <c r="JH164" s="651"/>
      <c r="JI164" s="651"/>
      <c r="JJ164" s="651"/>
      <c r="JK164" s="651"/>
      <c r="JL164" s="651"/>
      <c r="JM164" s="651"/>
      <c r="JN164" s="651"/>
      <c r="JO164" s="651"/>
      <c r="JP164" s="651"/>
      <c r="JQ164" s="651"/>
      <c r="JR164" s="651"/>
      <c r="JS164" s="651"/>
      <c r="JT164" s="651"/>
      <c r="JU164" s="651"/>
      <c r="JV164" s="651"/>
      <c r="JW164" s="654"/>
      <c r="JY164" s="225"/>
    </row>
    <row r="165" spans="1:289" ht="15" thickBot="1">
      <c r="B165" s="16"/>
      <c r="C165" s="1492"/>
      <c r="FY165" s="655" t="s">
        <v>492</v>
      </c>
      <c r="FZ165" s="656">
        <v>51</v>
      </c>
      <c r="GA165" s="656">
        <v>30289599</v>
      </c>
      <c r="GB165" s="656">
        <v>35</v>
      </c>
      <c r="GC165" s="656" t="s">
        <v>3</v>
      </c>
      <c r="GD165" s="656">
        <v>16</v>
      </c>
      <c r="GE165" s="656">
        <v>1974</v>
      </c>
      <c r="GF165" s="656">
        <v>0</v>
      </c>
      <c r="GG165" s="656" t="s">
        <v>792</v>
      </c>
      <c r="GH165" s="656">
        <v>0</v>
      </c>
      <c r="GI165" s="656">
        <v>0</v>
      </c>
      <c r="GJ165" s="656" t="s">
        <v>792</v>
      </c>
      <c r="GK165" s="656">
        <v>0</v>
      </c>
      <c r="GL165" s="656" t="s">
        <v>781</v>
      </c>
      <c r="GM165" s="656" t="s">
        <v>782</v>
      </c>
      <c r="GN165" s="656">
        <v>66</v>
      </c>
      <c r="GO165" s="656" t="s">
        <v>783</v>
      </c>
      <c r="GP165" s="656">
        <v>0</v>
      </c>
      <c r="GQ165" s="656">
        <v>0</v>
      </c>
      <c r="GR165" s="656">
        <v>4</v>
      </c>
      <c r="GS165" s="656">
        <v>2</v>
      </c>
      <c r="GT165" s="656">
        <v>1</v>
      </c>
      <c r="GU165" s="656" t="s">
        <v>783</v>
      </c>
      <c r="GV165" s="656" t="s">
        <v>783</v>
      </c>
      <c r="GW165" s="656" t="s">
        <v>783</v>
      </c>
      <c r="GX165" s="656" t="s">
        <v>783</v>
      </c>
      <c r="GY165" s="656" t="s">
        <v>783</v>
      </c>
      <c r="GZ165" s="656">
        <v>1649</v>
      </c>
      <c r="HA165" s="656">
        <v>0.23</v>
      </c>
      <c r="HB165" s="656">
        <v>5</v>
      </c>
      <c r="HC165" s="656" t="s">
        <v>783</v>
      </c>
      <c r="HD165" s="656" t="s">
        <v>782</v>
      </c>
      <c r="HE165" s="656">
        <v>15</v>
      </c>
      <c r="HF165" s="656" t="s">
        <v>783</v>
      </c>
      <c r="HG165" s="656">
        <v>0</v>
      </c>
      <c r="HH165" s="656" t="s">
        <v>783</v>
      </c>
      <c r="HI165" s="656">
        <v>0</v>
      </c>
      <c r="HJ165" s="656">
        <v>1</v>
      </c>
      <c r="HK165" s="656">
        <v>45</v>
      </c>
      <c r="HL165" s="656" t="s">
        <v>784</v>
      </c>
      <c r="HM165" s="656" t="s">
        <v>785</v>
      </c>
      <c r="HN165" s="656" t="s">
        <v>783</v>
      </c>
      <c r="HO165" s="656" t="s">
        <v>783</v>
      </c>
      <c r="HP165" s="656" t="s">
        <v>783</v>
      </c>
      <c r="HQ165" s="656" t="s">
        <v>783</v>
      </c>
      <c r="HR165" s="656" t="s">
        <v>783</v>
      </c>
      <c r="HS165" s="656">
        <v>3979005</v>
      </c>
      <c r="HT165" s="656" t="s">
        <v>783</v>
      </c>
      <c r="HU165" s="656" t="s">
        <v>786</v>
      </c>
      <c r="HV165" s="656" t="s">
        <v>787</v>
      </c>
      <c r="HW165" s="656">
        <v>4</v>
      </c>
      <c r="HX165" s="656">
        <v>2014</v>
      </c>
      <c r="HY165" s="656">
        <v>63</v>
      </c>
      <c r="HZ165" s="656">
        <v>0</v>
      </c>
      <c r="IA165" s="656">
        <v>1214</v>
      </c>
      <c r="IB165" s="657">
        <v>41697.500081018516</v>
      </c>
      <c r="IC165" s="656" t="s">
        <v>788</v>
      </c>
      <c r="ID165" s="656">
        <v>3974527</v>
      </c>
      <c r="IE165" s="656">
        <v>2014</v>
      </c>
      <c r="IF165" s="656">
        <v>1712</v>
      </c>
      <c r="IG165" s="656" t="s">
        <v>783</v>
      </c>
      <c r="IH165" s="656" t="s">
        <v>783</v>
      </c>
      <c r="II165" s="656" t="s">
        <v>783</v>
      </c>
      <c r="IJ165" s="656" t="s">
        <v>783</v>
      </c>
      <c r="IK165" s="656" t="s">
        <v>783</v>
      </c>
      <c r="IL165" s="656" t="s">
        <v>783</v>
      </c>
      <c r="IM165" s="656" t="s">
        <v>783</v>
      </c>
      <c r="IN165" s="656" t="s">
        <v>783</v>
      </c>
      <c r="IO165" s="656" t="s">
        <v>783</v>
      </c>
      <c r="IP165" s="656">
        <v>1649</v>
      </c>
      <c r="IQ165" s="657">
        <v>37477.354571759257</v>
      </c>
      <c r="IR165" s="656">
        <v>4</v>
      </c>
      <c r="IS165" s="656" t="s">
        <v>793</v>
      </c>
      <c r="IT165" s="656">
        <v>1</v>
      </c>
      <c r="IU165" s="658">
        <v>41275</v>
      </c>
      <c r="IV165" s="656" t="s">
        <v>783</v>
      </c>
      <c r="IW165" s="656" t="s">
        <v>783</v>
      </c>
      <c r="IX165" s="656" t="s">
        <v>783</v>
      </c>
      <c r="IY165" s="656" t="s">
        <v>781</v>
      </c>
      <c r="IZ165" s="656">
        <v>45</v>
      </c>
      <c r="JA165" s="656" t="s">
        <v>789</v>
      </c>
      <c r="JB165" s="656" t="s">
        <v>783</v>
      </c>
      <c r="JC165" s="656" t="s">
        <v>783</v>
      </c>
      <c r="JD165" s="656" t="s">
        <v>783</v>
      </c>
      <c r="JE165" s="656">
        <v>329464</v>
      </c>
      <c r="JF165" s="656" t="s">
        <v>783</v>
      </c>
      <c r="JG165" s="656" t="s">
        <v>783</v>
      </c>
      <c r="JH165" s="656" t="s">
        <v>795</v>
      </c>
      <c r="JI165" s="656">
        <v>35</v>
      </c>
      <c r="JJ165" s="656" t="s">
        <v>783</v>
      </c>
      <c r="JK165" s="656" t="s">
        <v>783</v>
      </c>
      <c r="JL165" s="656" t="s">
        <v>783</v>
      </c>
      <c r="JM165" s="656" t="s">
        <v>790</v>
      </c>
      <c r="JN165" s="656">
        <v>4</v>
      </c>
      <c r="JO165" s="656">
        <v>1</v>
      </c>
      <c r="JP165" s="656" t="s">
        <v>783</v>
      </c>
      <c r="JQ165" s="656">
        <v>12683066</v>
      </c>
      <c r="JR165" s="656">
        <v>2013</v>
      </c>
      <c r="JS165" s="656">
        <v>12</v>
      </c>
      <c r="JT165" s="656" t="s">
        <v>783</v>
      </c>
      <c r="JU165" s="656" t="s">
        <v>783</v>
      </c>
      <c r="JV165" s="656" t="s">
        <v>941</v>
      </c>
      <c r="JW165" s="659">
        <v>1597.1326819999999</v>
      </c>
      <c r="JX165">
        <f>JW165</f>
        <v>1597.1326819999999</v>
      </c>
      <c r="JY165" s="225">
        <v>0.30248725037878788</v>
      </c>
    </row>
    <row r="166" spans="1:289">
      <c r="B166" s="16"/>
      <c r="C166" s="1492"/>
      <c r="FY166" s="666" t="s">
        <v>342</v>
      </c>
      <c r="FZ166" s="667">
        <v>2</v>
      </c>
      <c r="GA166" s="667">
        <v>32434944</v>
      </c>
      <c r="GB166" s="667">
        <v>55</v>
      </c>
      <c r="GC166" s="667" t="s">
        <v>798</v>
      </c>
      <c r="GD166" s="667">
        <v>20</v>
      </c>
      <c r="GE166" s="667">
        <v>1973</v>
      </c>
      <c r="GF166" s="667">
        <v>1</v>
      </c>
      <c r="GG166" s="667" t="s">
        <v>780</v>
      </c>
      <c r="GH166" s="667">
        <v>1</v>
      </c>
      <c r="GI166" s="667">
        <v>1</v>
      </c>
      <c r="GJ166" s="667" t="s">
        <v>780</v>
      </c>
      <c r="GK166" s="667">
        <v>1</v>
      </c>
      <c r="GL166" s="667" t="s">
        <v>781</v>
      </c>
      <c r="GM166" s="667" t="s">
        <v>782</v>
      </c>
      <c r="GN166" s="667">
        <v>66</v>
      </c>
      <c r="GO166" s="667" t="s">
        <v>783</v>
      </c>
      <c r="GP166" s="667">
        <v>0</v>
      </c>
      <c r="GQ166" s="667">
        <v>0</v>
      </c>
      <c r="GR166" s="667">
        <v>4</v>
      </c>
      <c r="GS166" s="667">
        <v>2</v>
      </c>
      <c r="GT166" s="667">
        <v>1</v>
      </c>
      <c r="GU166" s="667" t="s">
        <v>783</v>
      </c>
      <c r="GV166" s="667" t="s">
        <v>783</v>
      </c>
      <c r="GW166" s="667" t="s">
        <v>783</v>
      </c>
      <c r="GX166" s="667" t="s">
        <v>783</v>
      </c>
      <c r="GY166" s="667" t="s">
        <v>783</v>
      </c>
      <c r="GZ166" s="667">
        <v>1649</v>
      </c>
      <c r="HA166" s="667">
        <v>0.52</v>
      </c>
      <c r="HB166" s="667">
        <v>5</v>
      </c>
      <c r="HC166" s="667" t="s">
        <v>783</v>
      </c>
      <c r="HD166" s="667" t="s">
        <v>782</v>
      </c>
      <c r="HE166" s="667">
        <v>15</v>
      </c>
      <c r="HF166" s="667" t="s">
        <v>783</v>
      </c>
      <c r="HG166" s="667">
        <v>0</v>
      </c>
      <c r="HH166" s="667" t="s">
        <v>783</v>
      </c>
      <c r="HI166" s="667">
        <v>0</v>
      </c>
      <c r="HJ166" s="667">
        <v>1</v>
      </c>
      <c r="HK166" s="667">
        <v>45</v>
      </c>
      <c r="HL166" s="667" t="s">
        <v>784</v>
      </c>
      <c r="HM166" s="667" t="s">
        <v>785</v>
      </c>
      <c r="HN166" s="667" t="s">
        <v>783</v>
      </c>
      <c r="HO166" s="667" t="s">
        <v>783</v>
      </c>
      <c r="HP166" s="667" t="s">
        <v>783</v>
      </c>
      <c r="HQ166" s="667" t="s">
        <v>783</v>
      </c>
      <c r="HR166" s="667" t="s">
        <v>783</v>
      </c>
      <c r="HS166" s="667">
        <v>5074691</v>
      </c>
      <c r="HT166" s="667" t="s">
        <v>783</v>
      </c>
      <c r="HU166" s="667" t="s">
        <v>786</v>
      </c>
      <c r="HV166" s="667" t="s">
        <v>787</v>
      </c>
      <c r="HW166" s="667">
        <v>4</v>
      </c>
      <c r="HX166" s="667">
        <v>2016</v>
      </c>
      <c r="HY166" s="667">
        <v>63</v>
      </c>
      <c r="HZ166" s="667">
        <v>1109</v>
      </c>
      <c r="IA166" s="667">
        <v>3855</v>
      </c>
      <c r="IB166" s="668">
        <v>42227.682129629633</v>
      </c>
      <c r="IC166" s="667" t="s">
        <v>788</v>
      </c>
      <c r="ID166" s="667">
        <v>5074690</v>
      </c>
      <c r="IE166" s="667">
        <v>2014</v>
      </c>
      <c r="IF166" s="667">
        <v>1712</v>
      </c>
      <c r="IG166" s="667" t="s">
        <v>783</v>
      </c>
      <c r="IH166" s="667" t="s">
        <v>783</v>
      </c>
      <c r="II166" s="667" t="s">
        <v>783</v>
      </c>
      <c r="IJ166" s="667" t="s">
        <v>783</v>
      </c>
      <c r="IK166" s="667" t="s">
        <v>783</v>
      </c>
      <c r="IL166" s="667" t="s">
        <v>783</v>
      </c>
      <c r="IM166" s="667" t="s">
        <v>783</v>
      </c>
      <c r="IN166" s="667" t="s">
        <v>783</v>
      </c>
      <c r="IO166" s="667" t="s">
        <v>783</v>
      </c>
      <c r="IP166" s="667">
        <v>1649</v>
      </c>
      <c r="IQ166" s="668">
        <v>38587.423726851855</v>
      </c>
      <c r="IR166" s="667">
        <v>2</v>
      </c>
      <c r="IS166" s="667" t="s">
        <v>793</v>
      </c>
      <c r="IT166" s="667">
        <v>1</v>
      </c>
      <c r="IU166" s="669">
        <v>41275</v>
      </c>
      <c r="IV166" s="667" t="s">
        <v>783</v>
      </c>
      <c r="IW166" s="667" t="s">
        <v>783</v>
      </c>
      <c r="IX166" s="667" t="s">
        <v>783</v>
      </c>
      <c r="IY166" s="667" t="s">
        <v>781</v>
      </c>
      <c r="IZ166" s="667">
        <v>45</v>
      </c>
      <c r="JA166" s="667" t="s">
        <v>789</v>
      </c>
      <c r="JB166" s="667" t="s">
        <v>783</v>
      </c>
      <c r="JC166" s="667" t="s">
        <v>783</v>
      </c>
      <c r="JD166" s="667" t="s">
        <v>783</v>
      </c>
      <c r="JE166" s="667">
        <v>329465</v>
      </c>
      <c r="JF166" s="667" t="s">
        <v>783</v>
      </c>
      <c r="JG166" s="667" t="s">
        <v>783</v>
      </c>
      <c r="JH166" s="667" t="s">
        <v>795</v>
      </c>
      <c r="JI166" s="667">
        <v>55</v>
      </c>
      <c r="JJ166" s="667" t="s">
        <v>783</v>
      </c>
      <c r="JK166" s="667" t="s">
        <v>783</v>
      </c>
      <c r="JL166" s="667" t="s">
        <v>783</v>
      </c>
      <c r="JM166" s="667" t="s">
        <v>790</v>
      </c>
      <c r="JN166" s="667">
        <v>4</v>
      </c>
      <c r="JO166" s="667">
        <v>3</v>
      </c>
      <c r="JP166" s="667" t="s">
        <v>783</v>
      </c>
      <c r="JQ166" s="667">
        <v>10711928</v>
      </c>
      <c r="JR166" s="667">
        <v>2011</v>
      </c>
      <c r="JS166" s="667">
        <v>3</v>
      </c>
      <c r="JT166" s="667" t="s">
        <v>783</v>
      </c>
      <c r="JU166" s="667" t="s">
        <v>783</v>
      </c>
      <c r="JV166" s="667" t="s">
        <v>942</v>
      </c>
      <c r="JW166" s="670">
        <v>3888.7342090000002</v>
      </c>
      <c r="JY166" s="225"/>
    </row>
    <row r="167" spans="1:289" ht="15" thickBot="1">
      <c r="B167" s="16"/>
      <c r="C167" s="1492"/>
      <c r="FY167" s="625" t="s">
        <v>342</v>
      </c>
      <c r="FZ167" s="626">
        <v>214</v>
      </c>
      <c r="GA167" s="626">
        <v>32434945</v>
      </c>
      <c r="GB167" s="626" t="s">
        <v>783</v>
      </c>
      <c r="GC167" s="626"/>
      <c r="GD167" s="626" t="s">
        <v>783</v>
      </c>
      <c r="GE167" s="626" t="s">
        <v>783</v>
      </c>
      <c r="GF167" s="626" t="s">
        <v>783</v>
      </c>
      <c r="GG167" s="626"/>
      <c r="GH167" s="626" t="s">
        <v>783</v>
      </c>
      <c r="GI167" s="626" t="s">
        <v>783</v>
      </c>
      <c r="GJ167" s="626"/>
      <c r="GK167" s="626" t="s">
        <v>783</v>
      </c>
      <c r="GL167" s="626" t="s">
        <v>781</v>
      </c>
      <c r="GM167" s="626" t="s">
        <v>783</v>
      </c>
      <c r="GN167" s="626" t="s">
        <v>783</v>
      </c>
      <c r="GO167" s="626" t="s">
        <v>783</v>
      </c>
      <c r="GP167" s="626" t="s">
        <v>783</v>
      </c>
      <c r="GQ167" s="626" t="s">
        <v>783</v>
      </c>
      <c r="GR167" s="626" t="s">
        <v>783</v>
      </c>
      <c r="GS167" s="626" t="s">
        <v>783</v>
      </c>
      <c r="GT167" s="626" t="s">
        <v>783</v>
      </c>
      <c r="GU167" s="626" t="s">
        <v>783</v>
      </c>
      <c r="GV167" s="626" t="s">
        <v>783</v>
      </c>
      <c r="GW167" s="626" t="s">
        <v>783</v>
      </c>
      <c r="GX167" s="626" t="s">
        <v>783</v>
      </c>
      <c r="GY167" s="626" t="s">
        <v>783</v>
      </c>
      <c r="GZ167" s="626">
        <v>1649</v>
      </c>
      <c r="HA167" s="626">
        <v>0</v>
      </c>
      <c r="HB167" s="626">
        <v>9</v>
      </c>
      <c r="HC167" s="626" t="s">
        <v>783</v>
      </c>
      <c r="HD167" s="626" t="s">
        <v>783</v>
      </c>
      <c r="HE167" s="626" t="s">
        <v>783</v>
      </c>
      <c r="HF167" s="626" t="s">
        <v>783</v>
      </c>
      <c r="HG167" s="626" t="s">
        <v>783</v>
      </c>
      <c r="HH167" s="626" t="s">
        <v>783</v>
      </c>
      <c r="HI167" s="626" t="s">
        <v>783</v>
      </c>
      <c r="HJ167" s="626" t="s">
        <v>783</v>
      </c>
      <c r="HK167" s="626" t="s">
        <v>783</v>
      </c>
      <c r="HL167" s="626" t="s">
        <v>783</v>
      </c>
      <c r="HM167" s="626" t="s">
        <v>783</v>
      </c>
      <c r="HN167" s="626" t="s">
        <v>783</v>
      </c>
      <c r="HO167" s="626" t="s">
        <v>783</v>
      </c>
      <c r="HP167" s="626" t="s">
        <v>783</v>
      </c>
      <c r="HQ167" s="626" t="s">
        <v>783</v>
      </c>
      <c r="HR167" s="626" t="s">
        <v>783</v>
      </c>
      <c r="HS167" s="626">
        <v>5074691</v>
      </c>
      <c r="HT167" s="626" t="s">
        <v>783</v>
      </c>
      <c r="HU167" s="626" t="s">
        <v>786</v>
      </c>
      <c r="HV167" s="626" t="s">
        <v>787</v>
      </c>
      <c r="HW167" s="626">
        <v>4</v>
      </c>
      <c r="HX167" s="626">
        <v>2016</v>
      </c>
      <c r="HY167" s="626">
        <v>63</v>
      </c>
      <c r="HZ167" s="626">
        <v>0</v>
      </c>
      <c r="IA167" s="626">
        <v>1109</v>
      </c>
      <c r="IB167" s="627">
        <v>42227.682129629633</v>
      </c>
      <c r="IC167" s="626" t="s">
        <v>788</v>
      </c>
      <c r="ID167" s="626">
        <v>5074690</v>
      </c>
      <c r="IE167" s="626">
        <v>2014</v>
      </c>
      <c r="IF167" s="626">
        <v>1712</v>
      </c>
      <c r="IG167" s="626" t="s">
        <v>783</v>
      </c>
      <c r="IH167" s="626" t="s">
        <v>783</v>
      </c>
      <c r="II167" s="626" t="s">
        <v>783</v>
      </c>
      <c r="IJ167" s="626" t="s">
        <v>783</v>
      </c>
      <c r="IK167" s="626" t="s">
        <v>783</v>
      </c>
      <c r="IL167" s="626" t="s">
        <v>783</v>
      </c>
      <c r="IM167" s="626" t="s">
        <v>783</v>
      </c>
      <c r="IN167" s="626" t="s">
        <v>783</v>
      </c>
      <c r="IO167" s="626" t="s">
        <v>783</v>
      </c>
      <c r="IP167" s="626">
        <v>2108</v>
      </c>
      <c r="IQ167" s="627">
        <v>38587.423726851855</v>
      </c>
      <c r="IR167" s="626" t="s">
        <v>783</v>
      </c>
      <c r="IS167" s="626" t="s">
        <v>783</v>
      </c>
      <c r="IT167" s="626" t="s">
        <v>783</v>
      </c>
      <c r="IU167" s="626" t="s">
        <v>783</v>
      </c>
      <c r="IV167" s="626" t="s">
        <v>783</v>
      </c>
      <c r="IW167" s="626" t="s">
        <v>783</v>
      </c>
      <c r="IX167" s="626" t="s">
        <v>783</v>
      </c>
      <c r="IY167" s="626" t="s">
        <v>781</v>
      </c>
      <c r="IZ167" s="626" t="s">
        <v>783</v>
      </c>
      <c r="JA167" s="626" t="s">
        <v>783</v>
      </c>
      <c r="JB167" s="626" t="s">
        <v>783</v>
      </c>
      <c r="JC167" s="626" t="s">
        <v>783</v>
      </c>
      <c r="JD167" s="626" t="s">
        <v>783</v>
      </c>
      <c r="JE167" s="626">
        <v>329465</v>
      </c>
      <c r="JF167" s="626" t="s">
        <v>783</v>
      </c>
      <c r="JG167" s="626" t="s">
        <v>783</v>
      </c>
      <c r="JH167" s="626" t="s">
        <v>783</v>
      </c>
      <c r="JI167" s="626" t="s">
        <v>783</v>
      </c>
      <c r="JJ167" s="626" t="s">
        <v>783</v>
      </c>
      <c r="JK167" s="626" t="s">
        <v>783</v>
      </c>
      <c r="JL167" s="626" t="s">
        <v>783</v>
      </c>
      <c r="JM167" s="626" t="s">
        <v>783</v>
      </c>
      <c r="JN167" s="626">
        <v>4</v>
      </c>
      <c r="JO167" s="626" t="s">
        <v>783</v>
      </c>
      <c r="JP167" s="626" t="s">
        <v>783</v>
      </c>
      <c r="JQ167" s="626">
        <v>10711928</v>
      </c>
      <c r="JR167" s="626">
        <v>2011</v>
      </c>
      <c r="JS167" s="626">
        <v>3</v>
      </c>
      <c r="JT167" s="626" t="s">
        <v>783</v>
      </c>
      <c r="JU167" s="626" t="s">
        <v>783</v>
      </c>
      <c r="JV167" s="626" t="s">
        <v>943</v>
      </c>
      <c r="JW167" s="628">
        <v>1134.7545419999999</v>
      </c>
      <c r="JX167">
        <f>SUM(JW166:JW167)</f>
        <v>5023.4887509999999</v>
      </c>
      <c r="JY167" s="225">
        <v>0.95141832405303028</v>
      </c>
    </row>
    <row r="168" spans="1:289" ht="15" thickBot="1">
      <c r="B168" s="16"/>
      <c r="FY168" s="655" t="s">
        <v>493</v>
      </c>
      <c r="FZ168" s="656">
        <v>198</v>
      </c>
      <c r="GA168" s="656">
        <v>32434942</v>
      </c>
      <c r="GB168" s="656">
        <v>35</v>
      </c>
      <c r="GC168" s="656" t="s">
        <v>3</v>
      </c>
      <c r="GD168" s="656">
        <v>16</v>
      </c>
      <c r="GE168" s="656">
        <v>1970</v>
      </c>
      <c r="GF168" s="656">
        <v>0</v>
      </c>
      <c r="GG168" s="656" t="s">
        <v>792</v>
      </c>
      <c r="GH168" s="656">
        <v>0</v>
      </c>
      <c r="GI168" s="656">
        <v>0</v>
      </c>
      <c r="GJ168" s="656" t="s">
        <v>792</v>
      </c>
      <c r="GK168" s="656">
        <v>0</v>
      </c>
      <c r="GL168" s="656" t="s">
        <v>781</v>
      </c>
      <c r="GM168" s="656" t="s">
        <v>782</v>
      </c>
      <c r="GN168" s="656">
        <v>66</v>
      </c>
      <c r="GO168" s="656" t="s">
        <v>783</v>
      </c>
      <c r="GP168" s="656">
        <v>0</v>
      </c>
      <c r="GQ168" s="656">
        <v>0</v>
      </c>
      <c r="GR168" s="656">
        <v>4</v>
      </c>
      <c r="GS168" s="656">
        <v>2</v>
      </c>
      <c r="GT168" s="656">
        <v>1</v>
      </c>
      <c r="GU168" s="656" t="s">
        <v>783</v>
      </c>
      <c r="GV168" s="656" t="s">
        <v>783</v>
      </c>
      <c r="GW168" s="656" t="s">
        <v>783</v>
      </c>
      <c r="GX168" s="656" t="s">
        <v>783</v>
      </c>
      <c r="GY168" s="656" t="s">
        <v>783</v>
      </c>
      <c r="GZ168" s="656">
        <v>1649</v>
      </c>
      <c r="HA168" s="656">
        <v>0.06</v>
      </c>
      <c r="HB168" s="656">
        <v>5</v>
      </c>
      <c r="HC168" s="656" t="s">
        <v>783</v>
      </c>
      <c r="HD168" s="656" t="s">
        <v>782</v>
      </c>
      <c r="HE168" s="656">
        <v>15</v>
      </c>
      <c r="HF168" s="656" t="s">
        <v>783</v>
      </c>
      <c r="HG168" s="656">
        <v>0</v>
      </c>
      <c r="HH168" s="656" t="s">
        <v>783</v>
      </c>
      <c r="HI168" s="656">
        <v>0</v>
      </c>
      <c r="HJ168" s="656">
        <v>1</v>
      </c>
      <c r="HK168" s="656">
        <v>45</v>
      </c>
      <c r="HL168" s="656" t="s">
        <v>784</v>
      </c>
      <c r="HM168" s="656" t="s">
        <v>785</v>
      </c>
      <c r="HN168" s="656" t="s">
        <v>783</v>
      </c>
      <c r="HO168" s="656" t="s">
        <v>783</v>
      </c>
      <c r="HP168" s="656" t="s">
        <v>783</v>
      </c>
      <c r="HQ168" s="656" t="s">
        <v>783</v>
      </c>
      <c r="HR168" s="656" t="s">
        <v>783</v>
      </c>
      <c r="HS168" s="656">
        <v>3980770</v>
      </c>
      <c r="HT168" s="656" t="s">
        <v>783</v>
      </c>
      <c r="HU168" s="656" t="s">
        <v>786</v>
      </c>
      <c r="HV168" s="656" t="s">
        <v>787</v>
      </c>
      <c r="HW168" s="656">
        <v>4</v>
      </c>
      <c r="HX168" s="656">
        <v>2016</v>
      </c>
      <c r="HY168" s="656">
        <v>63</v>
      </c>
      <c r="HZ168" s="656">
        <v>0</v>
      </c>
      <c r="IA168" s="656">
        <v>317</v>
      </c>
      <c r="IB168" s="657">
        <v>42227.682129629633</v>
      </c>
      <c r="IC168" s="656" t="s">
        <v>788</v>
      </c>
      <c r="ID168" s="656">
        <v>3976292</v>
      </c>
      <c r="IE168" s="656">
        <v>2014</v>
      </c>
      <c r="IF168" s="656">
        <v>1712</v>
      </c>
      <c r="IG168" s="656" t="s">
        <v>783</v>
      </c>
      <c r="IH168" s="656" t="s">
        <v>783</v>
      </c>
      <c r="II168" s="656" t="s">
        <v>783</v>
      </c>
      <c r="IJ168" s="656" t="s">
        <v>783</v>
      </c>
      <c r="IK168" s="656" t="s">
        <v>783</v>
      </c>
      <c r="IL168" s="656" t="s">
        <v>783</v>
      </c>
      <c r="IM168" s="656" t="s">
        <v>783</v>
      </c>
      <c r="IN168" s="656" t="s">
        <v>783</v>
      </c>
      <c r="IO168" s="656" t="s">
        <v>783</v>
      </c>
      <c r="IP168" s="656">
        <v>1649</v>
      </c>
      <c r="IQ168" s="657">
        <v>37477.354571759257</v>
      </c>
      <c r="IR168" s="656">
        <v>4</v>
      </c>
      <c r="IS168" s="656" t="s">
        <v>793</v>
      </c>
      <c r="IT168" s="656">
        <v>1</v>
      </c>
      <c r="IU168" s="658">
        <v>41275</v>
      </c>
      <c r="IV168" s="656" t="s">
        <v>783</v>
      </c>
      <c r="IW168" s="656" t="s">
        <v>783</v>
      </c>
      <c r="IX168" s="656" t="s">
        <v>783</v>
      </c>
      <c r="IY168" s="656" t="s">
        <v>781</v>
      </c>
      <c r="IZ168" s="656">
        <v>45</v>
      </c>
      <c r="JA168" s="656" t="s">
        <v>789</v>
      </c>
      <c r="JB168" s="656" t="s">
        <v>783</v>
      </c>
      <c r="JC168" s="656" t="s">
        <v>783</v>
      </c>
      <c r="JD168" s="656" t="s">
        <v>783</v>
      </c>
      <c r="JE168" s="656">
        <v>329466</v>
      </c>
      <c r="JF168" s="656" t="s">
        <v>783</v>
      </c>
      <c r="JG168" s="656" t="s">
        <v>783</v>
      </c>
      <c r="JH168" s="656" t="s">
        <v>795</v>
      </c>
      <c r="JI168" s="656">
        <v>35</v>
      </c>
      <c r="JJ168" s="656" t="s">
        <v>783</v>
      </c>
      <c r="JK168" s="656" t="s">
        <v>783</v>
      </c>
      <c r="JL168" s="656" t="s">
        <v>783</v>
      </c>
      <c r="JM168" s="656" t="s">
        <v>790</v>
      </c>
      <c r="JN168" s="656">
        <v>4</v>
      </c>
      <c r="JO168" s="656">
        <v>1</v>
      </c>
      <c r="JP168" s="656" t="s">
        <v>783</v>
      </c>
      <c r="JQ168" s="656">
        <v>12683066</v>
      </c>
      <c r="JR168" s="656">
        <v>2013</v>
      </c>
      <c r="JS168" s="656">
        <v>12</v>
      </c>
      <c r="JT168" s="656" t="s">
        <v>783</v>
      </c>
      <c r="JU168" s="656" t="s">
        <v>783</v>
      </c>
      <c r="JV168" s="656" t="s">
        <v>944</v>
      </c>
      <c r="JW168" s="659">
        <v>348.20420999999999</v>
      </c>
      <c r="JX168">
        <f t="shared" ref="JX168:JX171" si="146">JW168</f>
        <v>348.20420999999999</v>
      </c>
      <c r="JY168" s="225">
        <v>6.5947767045454547E-2</v>
      </c>
      <c r="KC168" s="1492"/>
    </row>
    <row r="169" spans="1:289" ht="15" thickBot="1">
      <c r="B169" s="16"/>
      <c r="FY169" s="655" t="s">
        <v>451</v>
      </c>
      <c r="FZ169" s="656">
        <v>53</v>
      </c>
      <c r="GA169" s="656">
        <v>30289606</v>
      </c>
      <c r="GB169" s="656">
        <v>35</v>
      </c>
      <c r="GC169" s="656" t="s">
        <v>3</v>
      </c>
      <c r="GD169" s="656">
        <v>18</v>
      </c>
      <c r="GE169" s="656">
        <v>1970</v>
      </c>
      <c r="GF169" s="656">
        <v>0</v>
      </c>
      <c r="GG169" s="656" t="s">
        <v>792</v>
      </c>
      <c r="GH169" s="656">
        <v>0</v>
      </c>
      <c r="GI169" s="656">
        <v>0</v>
      </c>
      <c r="GJ169" s="656" t="s">
        <v>792</v>
      </c>
      <c r="GK169" s="656">
        <v>0</v>
      </c>
      <c r="GL169" s="656" t="s">
        <v>781</v>
      </c>
      <c r="GM169" s="656" t="s">
        <v>782</v>
      </c>
      <c r="GN169" s="656">
        <v>50</v>
      </c>
      <c r="GO169" s="656" t="s">
        <v>783</v>
      </c>
      <c r="GP169" s="656">
        <v>0</v>
      </c>
      <c r="GQ169" s="656">
        <v>0</v>
      </c>
      <c r="GR169" s="656">
        <v>4</v>
      </c>
      <c r="GS169" s="656">
        <v>2</v>
      </c>
      <c r="GT169" s="656">
        <v>1</v>
      </c>
      <c r="GU169" s="656" t="s">
        <v>783</v>
      </c>
      <c r="GV169" s="656" t="s">
        <v>783</v>
      </c>
      <c r="GW169" s="656" t="s">
        <v>783</v>
      </c>
      <c r="GX169" s="656" t="s">
        <v>783</v>
      </c>
      <c r="GY169" s="656" t="s">
        <v>783</v>
      </c>
      <c r="GZ169" s="656">
        <v>1649</v>
      </c>
      <c r="HA169" s="656">
        <v>0.12</v>
      </c>
      <c r="HB169" s="656">
        <v>5</v>
      </c>
      <c r="HC169" s="656" t="s">
        <v>783</v>
      </c>
      <c r="HD169" s="656" t="s">
        <v>782</v>
      </c>
      <c r="HE169" s="656">
        <v>15</v>
      </c>
      <c r="HF169" s="656" t="s">
        <v>783</v>
      </c>
      <c r="HG169" s="656">
        <v>0</v>
      </c>
      <c r="HH169" s="656" t="s">
        <v>783</v>
      </c>
      <c r="HI169" s="656">
        <v>0</v>
      </c>
      <c r="HJ169" s="656">
        <v>1</v>
      </c>
      <c r="HK169" s="656">
        <v>45</v>
      </c>
      <c r="HL169" s="656" t="s">
        <v>784</v>
      </c>
      <c r="HM169" s="656" t="s">
        <v>785</v>
      </c>
      <c r="HN169" s="656" t="s">
        <v>783</v>
      </c>
      <c r="HO169" s="656" t="s">
        <v>783</v>
      </c>
      <c r="HP169" s="656" t="s">
        <v>783</v>
      </c>
      <c r="HQ169" s="656" t="s">
        <v>783</v>
      </c>
      <c r="HR169" s="656" t="s">
        <v>783</v>
      </c>
      <c r="HS169" s="656">
        <v>3978906</v>
      </c>
      <c r="HT169" s="656" t="s">
        <v>783</v>
      </c>
      <c r="HU169" s="656" t="s">
        <v>786</v>
      </c>
      <c r="HV169" s="656" t="s">
        <v>787</v>
      </c>
      <c r="HW169" s="656">
        <v>4</v>
      </c>
      <c r="HX169" s="656">
        <v>2014</v>
      </c>
      <c r="HY169" s="656">
        <v>63</v>
      </c>
      <c r="HZ169" s="656">
        <v>0</v>
      </c>
      <c r="IA169" s="656">
        <v>634</v>
      </c>
      <c r="IB169" s="657">
        <v>41697.500081018516</v>
      </c>
      <c r="IC169" s="656" t="s">
        <v>788</v>
      </c>
      <c r="ID169" s="656">
        <v>3974428</v>
      </c>
      <c r="IE169" s="656">
        <v>2014</v>
      </c>
      <c r="IF169" s="656">
        <v>1712</v>
      </c>
      <c r="IG169" s="656" t="s">
        <v>783</v>
      </c>
      <c r="IH169" s="656" t="s">
        <v>783</v>
      </c>
      <c r="II169" s="656" t="s">
        <v>783</v>
      </c>
      <c r="IJ169" s="656" t="s">
        <v>783</v>
      </c>
      <c r="IK169" s="656" t="s">
        <v>783</v>
      </c>
      <c r="IL169" s="656" t="s">
        <v>783</v>
      </c>
      <c r="IM169" s="656" t="s">
        <v>783</v>
      </c>
      <c r="IN169" s="656" t="s">
        <v>783</v>
      </c>
      <c r="IO169" s="656" t="s">
        <v>783</v>
      </c>
      <c r="IP169" s="656">
        <v>1649</v>
      </c>
      <c r="IQ169" s="657">
        <v>37477.354571759257</v>
      </c>
      <c r="IR169" s="656">
        <v>4</v>
      </c>
      <c r="IS169" s="656" t="s">
        <v>793</v>
      </c>
      <c r="IT169" s="656">
        <v>1</v>
      </c>
      <c r="IU169" s="658">
        <v>41275</v>
      </c>
      <c r="IV169" s="656" t="s">
        <v>783</v>
      </c>
      <c r="IW169" s="656" t="s">
        <v>783</v>
      </c>
      <c r="IX169" s="656" t="s">
        <v>783</v>
      </c>
      <c r="IY169" s="656" t="s">
        <v>781</v>
      </c>
      <c r="IZ169" s="656">
        <v>45</v>
      </c>
      <c r="JA169" s="656" t="s">
        <v>789</v>
      </c>
      <c r="JB169" s="656" t="s">
        <v>783</v>
      </c>
      <c r="JC169" s="656" t="s">
        <v>783</v>
      </c>
      <c r="JD169" s="656" t="s">
        <v>783</v>
      </c>
      <c r="JE169" s="656">
        <v>329467</v>
      </c>
      <c r="JF169" s="656" t="s">
        <v>783</v>
      </c>
      <c r="JG169" s="656" t="s">
        <v>783</v>
      </c>
      <c r="JH169" s="656" t="s">
        <v>795</v>
      </c>
      <c r="JI169" s="656">
        <v>35</v>
      </c>
      <c r="JJ169" s="656" t="s">
        <v>783</v>
      </c>
      <c r="JK169" s="656" t="s">
        <v>783</v>
      </c>
      <c r="JL169" s="656" t="s">
        <v>783</v>
      </c>
      <c r="JM169" s="656" t="s">
        <v>790</v>
      </c>
      <c r="JN169" s="656">
        <v>4</v>
      </c>
      <c r="JO169" s="656">
        <v>1</v>
      </c>
      <c r="JP169" s="656" t="s">
        <v>783</v>
      </c>
      <c r="JQ169" s="656">
        <v>12683066</v>
      </c>
      <c r="JR169" s="656">
        <v>2013</v>
      </c>
      <c r="JS169" s="656">
        <v>12</v>
      </c>
      <c r="JT169" s="656" t="s">
        <v>783</v>
      </c>
      <c r="JU169" s="656" t="s">
        <v>783</v>
      </c>
      <c r="JV169" s="656" t="s">
        <v>945</v>
      </c>
      <c r="JW169" s="659">
        <v>633.60009100000002</v>
      </c>
      <c r="JX169">
        <f t="shared" si="146"/>
        <v>633.60009100000002</v>
      </c>
      <c r="JY169" s="225">
        <v>0.12000001723484849</v>
      </c>
      <c r="KC169" s="1492"/>
    </row>
    <row r="170" spans="1:289" s="1492" customFormat="1" ht="15" thickBot="1">
      <c r="C170" s="16" t="s">
        <v>144</v>
      </c>
      <c r="G170" s="1501"/>
      <c r="H170" s="1501"/>
      <c r="I170" s="1501"/>
      <c r="J170" s="1501"/>
      <c r="K170" s="1501"/>
      <c r="L170" s="1501"/>
      <c r="M170" s="327"/>
      <c r="N170" s="328"/>
      <c r="O170" s="1501"/>
      <c r="P170" s="1101"/>
      <c r="Q170" s="1101"/>
      <c r="R170" s="1501"/>
      <c r="U170" s="59"/>
      <c r="V170" s="59"/>
      <c r="W170" s="496"/>
      <c r="X170" s="496"/>
      <c r="Y170" s="496"/>
      <c r="Z170" s="496"/>
      <c r="AA170" s="496"/>
      <c r="AB170" s="915"/>
      <c r="AC170" s="512"/>
      <c r="AE170" s="911"/>
      <c r="AF170" s="555"/>
      <c r="AG170" s="512"/>
      <c r="AJ170" s="555"/>
      <c r="AP170" s="555"/>
      <c r="AR170" s="555"/>
      <c r="AT170" s="555"/>
      <c r="AV170" s="555"/>
      <c r="AX170" s="555"/>
      <c r="AZ170" s="555"/>
      <c r="BB170" s="555"/>
      <c r="BD170" s="555"/>
      <c r="BF170" s="555"/>
      <c r="BH170" s="555"/>
      <c r="BJ170" s="555"/>
      <c r="BL170" s="555"/>
      <c r="BN170" s="555"/>
      <c r="BP170" s="555"/>
      <c r="BR170" s="555"/>
      <c r="BS170" s="1501"/>
      <c r="BT170" s="1501"/>
      <c r="BU170" s="1501"/>
      <c r="BV170" s="1501"/>
      <c r="BW170" s="1501"/>
      <c r="BX170" s="1501"/>
      <c r="BY170" s="1501"/>
      <c r="BZ170" s="1501"/>
      <c r="CA170" s="1501"/>
      <c r="CB170" s="1501"/>
      <c r="CC170" s="1501"/>
      <c r="CD170" s="1501"/>
      <c r="CE170" s="1501"/>
      <c r="CF170" s="1501"/>
      <c r="CG170" s="1501"/>
      <c r="CH170" s="1501"/>
      <c r="CI170" s="1501"/>
      <c r="CJ170" s="1501"/>
      <c r="CK170" s="1501"/>
      <c r="CL170" s="1501"/>
      <c r="CM170" s="1501"/>
      <c r="CN170" s="1501"/>
      <c r="CO170" s="1501"/>
      <c r="CP170" s="1501"/>
      <c r="CQ170" s="1501"/>
      <c r="CR170" s="1501"/>
      <c r="CS170" s="1501"/>
      <c r="CT170" s="1501"/>
      <c r="CU170" s="1501"/>
      <c r="CV170" s="1501"/>
      <c r="CW170" s="1501"/>
      <c r="CX170" s="1501"/>
      <c r="CY170" s="1501"/>
      <c r="CZ170" s="1501"/>
      <c r="DA170" s="1501"/>
      <c r="DB170" s="1501"/>
      <c r="DC170" s="1501"/>
      <c r="DD170" s="1501"/>
      <c r="DE170" s="1501"/>
      <c r="DF170" s="1501"/>
      <c r="DG170" s="1501"/>
      <c r="DH170" s="1501"/>
      <c r="DI170" s="1501"/>
      <c r="DJ170" s="1501"/>
      <c r="DK170" s="1501"/>
      <c r="DL170" s="1501"/>
      <c r="DM170" s="1501"/>
      <c r="DN170" s="1501"/>
      <c r="DO170" s="1501"/>
      <c r="DP170" s="1501"/>
      <c r="DQ170" s="1501"/>
      <c r="DR170" s="1501"/>
      <c r="DS170" s="1501"/>
      <c r="DT170" s="1501"/>
      <c r="DU170" s="1501"/>
      <c r="DV170" s="1501"/>
      <c r="DW170" s="1501"/>
      <c r="DX170" s="1501"/>
      <c r="DY170" s="1501"/>
      <c r="DZ170" s="1501"/>
      <c r="EA170" s="1501"/>
      <c r="EB170" s="1501"/>
      <c r="EC170" s="1501"/>
      <c r="ED170" s="1501"/>
      <c r="EE170" s="1501"/>
      <c r="EF170" s="1501"/>
      <c r="EG170" s="1501"/>
      <c r="EH170" s="1501"/>
      <c r="EI170" s="1501"/>
      <c r="EJ170" s="1501"/>
      <c r="EK170" s="1501"/>
      <c r="EL170" s="1501"/>
      <c r="EM170" s="1501"/>
      <c r="EN170" s="1501"/>
      <c r="EO170" s="1501"/>
      <c r="EP170" s="1501"/>
      <c r="EQ170" s="1501"/>
      <c r="ER170" s="1501"/>
      <c r="ES170" s="1501"/>
      <c r="ET170" s="1501"/>
      <c r="EU170" s="1501"/>
      <c r="EV170" s="1501"/>
      <c r="EW170" s="1501"/>
      <c r="EX170" s="1501"/>
      <c r="EY170" s="1501"/>
      <c r="EZ170" s="1501"/>
      <c r="FA170" s="1501"/>
      <c r="FB170" s="1501"/>
      <c r="FC170" s="1501"/>
      <c r="FD170" s="1501"/>
      <c r="FE170" s="1501"/>
      <c r="FF170" s="1501"/>
      <c r="FG170" s="1501"/>
      <c r="FH170" s="1501"/>
      <c r="FI170" s="1501"/>
      <c r="FJ170" s="1501"/>
      <c r="FK170" s="1501"/>
      <c r="FL170" s="1501"/>
      <c r="FM170" s="1501"/>
      <c r="FN170" s="1501"/>
      <c r="FO170" s="1501"/>
      <c r="FP170" s="1501"/>
      <c r="FQ170" s="1501"/>
      <c r="FR170" s="1501"/>
      <c r="FS170" s="1501"/>
      <c r="FT170" s="1501"/>
      <c r="FU170" s="1501"/>
      <c r="FV170" s="1501"/>
      <c r="FW170" s="1501"/>
      <c r="FX170" s="1501"/>
      <c r="FY170" s="655" t="s">
        <v>498</v>
      </c>
      <c r="FZ170" s="656">
        <v>284</v>
      </c>
      <c r="GA170" s="656">
        <v>30289614</v>
      </c>
      <c r="GB170" s="656">
        <v>55</v>
      </c>
      <c r="GC170" s="656" t="s">
        <v>798</v>
      </c>
      <c r="GD170" s="656">
        <v>20</v>
      </c>
      <c r="GE170" s="656">
        <v>1974</v>
      </c>
      <c r="GF170" s="656">
        <v>1</v>
      </c>
      <c r="GG170" s="656" t="s">
        <v>780</v>
      </c>
      <c r="GH170" s="656">
        <v>2</v>
      </c>
      <c r="GI170" s="656">
        <v>1</v>
      </c>
      <c r="GJ170" s="656" t="s">
        <v>780</v>
      </c>
      <c r="GK170" s="656">
        <v>2</v>
      </c>
      <c r="GL170" s="656" t="s">
        <v>781</v>
      </c>
      <c r="GM170" s="656" t="s">
        <v>782</v>
      </c>
      <c r="GN170" s="656">
        <v>66</v>
      </c>
      <c r="GO170" s="656" t="s">
        <v>783</v>
      </c>
      <c r="GP170" s="656">
        <v>0</v>
      </c>
      <c r="GQ170" s="656">
        <v>0</v>
      </c>
      <c r="GR170" s="656">
        <v>4</v>
      </c>
      <c r="GS170" s="656">
        <v>2</v>
      </c>
      <c r="GT170" s="656">
        <v>2</v>
      </c>
      <c r="GU170" s="656" t="s">
        <v>783</v>
      </c>
      <c r="GV170" s="656" t="s">
        <v>783</v>
      </c>
      <c r="GW170" s="656" t="s">
        <v>783</v>
      </c>
      <c r="GX170" s="656" t="s">
        <v>783</v>
      </c>
      <c r="GY170" s="656" t="s">
        <v>783</v>
      </c>
      <c r="GZ170" s="656">
        <v>1649</v>
      </c>
      <c r="HA170" s="656">
        <v>0.12</v>
      </c>
      <c r="HB170" s="656">
        <v>5</v>
      </c>
      <c r="HC170" s="656" t="s">
        <v>783</v>
      </c>
      <c r="HD170" s="656" t="s">
        <v>782</v>
      </c>
      <c r="HE170" s="656">
        <v>15</v>
      </c>
      <c r="HF170" s="656" t="s">
        <v>783</v>
      </c>
      <c r="HG170" s="656">
        <v>0</v>
      </c>
      <c r="HH170" s="656" t="s">
        <v>783</v>
      </c>
      <c r="HI170" s="656">
        <v>0</v>
      </c>
      <c r="HJ170" s="656">
        <v>1</v>
      </c>
      <c r="HK170" s="656">
        <v>45</v>
      </c>
      <c r="HL170" s="656" t="s">
        <v>784</v>
      </c>
      <c r="HM170" s="656" t="s">
        <v>785</v>
      </c>
      <c r="HN170" s="656" t="s">
        <v>783</v>
      </c>
      <c r="HO170" s="656" t="s">
        <v>783</v>
      </c>
      <c r="HP170" s="656" t="s">
        <v>783</v>
      </c>
      <c r="HQ170" s="656" t="s">
        <v>783</v>
      </c>
      <c r="HR170" s="656" t="s">
        <v>783</v>
      </c>
      <c r="HS170" s="656">
        <v>3980115</v>
      </c>
      <c r="HT170" s="656" t="s">
        <v>783</v>
      </c>
      <c r="HU170" s="656" t="s">
        <v>786</v>
      </c>
      <c r="HV170" s="656" t="s">
        <v>787</v>
      </c>
      <c r="HW170" s="656">
        <v>4</v>
      </c>
      <c r="HX170" s="656">
        <v>2014</v>
      </c>
      <c r="HY170" s="656">
        <v>63</v>
      </c>
      <c r="HZ170" s="656">
        <v>0</v>
      </c>
      <c r="IA170" s="656">
        <v>634</v>
      </c>
      <c r="IB170" s="657">
        <v>41697.500081018516</v>
      </c>
      <c r="IC170" s="656" t="s">
        <v>788</v>
      </c>
      <c r="ID170" s="656">
        <v>3975637</v>
      </c>
      <c r="IE170" s="656">
        <v>2014</v>
      </c>
      <c r="IF170" s="656">
        <v>1712</v>
      </c>
      <c r="IG170" s="656" t="s">
        <v>783</v>
      </c>
      <c r="IH170" s="656" t="s">
        <v>783</v>
      </c>
      <c r="II170" s="656" t="s">
        <v>783</v>
      </c>
      <c r="IJ170" s="656" t="s">
        <v>783</v>
      </c>
      <c r="IK170" s="656" t="s">
        <v>783</v>
      </c>
      <c r="IL170" s="656" t="s">
        <v>783</v>
      </c>
      <c r="IM170" s="656" t="s">
        <v>783</v>
      </c>
      <c r="IN170" s="656" t="s">
        <v>783</v>
      </c>
      <c r="IO170" s="656" t="s">
        <v>783</v>
      </c>
      <c r="IP170" s="656">
        <v>1649</v>
      </c>
      <c r="IQ170" s="657">
        <v>37477.354571759257</v>
      </c>
      <c r="IR170" s="656">
        <v>2</v>
      </c>
      <c r="IS170" s="656" t="s">
        <v>793</v>
      </c>
      <c r="IT170" s="656">
        <v>2</v>
      </c>
      <c r="IU170" s="658">
        <v>41275</v>
      </c>
      <c r="IV170" s="656" t="s">
        <v>783</v>
      </c>
      <c r="IW170" s="656" t="s">
        <v>783</v>
      </c>
      <c r="IX170" s="656" t="s">
        <v>783</v>
      </c>
      <c r="IY170" s="656" t="s">
        <v>781</v>
      </c>
      <c r="IZ170" s="656">
        <v>45</v>
      </c>
      <c r="JA170" s="656" t="s">
        <v>789</v>
      </c>
      <c r="JB170" s="656" t="s">
        <v>783</v>
      </c>
      <c r="JC170" s="656" t="s">
        <v>783</v>
      </c>
      <c r="JD170" s="656" t="s">
        <v>783</v>
      </c>
      <c r="JE170" s="656">
        <v>329473</v>
      </c>
      <c r="JF170" s="656" t="s">
        <v>783</v>
      </c>
      <c r="JG170" s="656" t="s">
        <v>783</v>
      </c>
      <c r="JH170" s="656" t="s">
        <v>802</v>
      </c>
      <c r="JI170" s="656">
        <v>55</v>
      </c>
      <c r="JJ170" s="656" t="s">
        <v>783</v>
      </c>
      <c r="JK170" s="656" t="s">
        <v>783</v>
      </c>
      <c r="JL170" s="656" t="s">
        <v>783</v>
      </c>
      <c r="JM170" s="656" t="s">
        <v>790</v>
      </c>
      <c r="JN170" s="656">
        <v>4</v>
      </c>
      <c r="JO170" s="656">
        <v>3</v>
      </c>
      <c r="JP170" s="656" t="s">
        <v>783</v>
      </c>
      <c r="JQ170" s="656">
        <v>10711928</v>
      </c>
      <c r="JR170" s="656">
        <v>2011</v>
      </c>
      <c r="JS170" s="656">
        <v>3</v>
      </c>
      <c r="JT170" s="656" t="s">
        <v>783</v>
      </c>
      <c r="JU170" s="656" t="s">
        <v>783</v>
      </c>
      <c r="JV170" s="656" t="s">
        <v>950</v>
      </c>
      <c r="JW170" s="659">
        <v>621.90235099999995</v>
      </c>
      <c r="JX170">
        <f t="shared" si="146"/>
        <v>621.90235099999995</v>
      </c>
      <c r="JY170" s="225">
        <v>0.11778453617424242</v>
      </c>
      <c r="JZ170" s="1501"/>
      <c r="KA170" s="1501"/>
      <c r="KB170" s="1501"/>
    </row>
    <row r="171" spans="1:289" s="1492" customFormat="1" ht="15" thickBot="1">
      <c r="B171" s="111">
        <v>1</v>
      </c>
      <c r="C171" s="114" t="s">
        <v>159</v>
      </c>
      <c r="D171" s="1164"/>
      <c r="E171" s="1164"/>
      <c r="F171" s="1164"/>
      <c r="G171" s="114"/>
      <c r="H171" s="114"/>
      <c r="I171" s="114"/>
      <c r="J171" s="114"/>
      <c r="K171" s="114"/>
      <c r="L171" s="114"/>
      <c r="M171" s="114"/>
      <c r="N171" s="114"/>
      <c r="O171" s="1501"/>
      <c r="P171" s="1101"/>
      <c r="Q171" s="1184"/>
      <c r="R171" s="114"/>
      <c r="S171" s="1164"/>
      <c r="T171" s="1164"/>
      <c r="U171" s="914"/>
      <c r="V171" s="914"/>
      <c r="W171" s="915"/>
      <c r="X171" s="915"/>
      <c r="Y171" s="915"/>
      <c r="Z171" s="915"/>
      <c r="AA171" s="915"/>
      <c r="AB171" s="915"/>
      <c r="AC171" s="916"/>
      <c r="AD171" s="911"/>
      <c r="AE171" s="911"/>
      <c r="AF171" s="917"/>
      <c r="AG171" s="916"/>
      <c r="AH171" s="911"/>
      <c r="AI171" s="911"/>
      <c r="AJ171" s="917"/>
      <c r="AK171" s="911"/>
      <c r="AL171" s="911"/>
      <c r="AM171" s="911"/>
      <c r="AN171" s="911"/>
      <c r="AO171" s="911"/>
      <c r="AP171" s="917"/>
      <c r="AQ171" s="911"/>
      <c r="AR171" s="917"/>
      <c r="AS171" s="911"/>
      <c r="AT171" s="917"/>
      <c r="AU171" s="911"/>
      <c r="AV171" s="917"/>
      <c r="AW171" s="911"/>
      <c r="AX171" s="917"/>
      <c r="AY171" s="911"/>
      <c r="AZ171" s="917"/>
      <c r="BA171" s="911"/>
      <c r="BB171" s="917"/>
      <c r="BC171" s="911"/>
      <c r="BD171" s="917"/>
      <c r="BE171" s="911"/>
      <c r="BF171" s="917"/>
      <c r="BG171" s="911"/>
      <c r="BH171" s="917"/>
      <c r="BI171" s="911"/>
      <c r="BJ171" s="917"/>
      <c r="BK171" s="911"/>
      <c r="BL171" s="555"/>
      <c r="BN171" s="555"/>
      <c r="BP171" s="555"/>
      <c r="BR171" s="555"/>
      <c r="BS171" s="1501"/>
      <c r="BT171" s="1501"/>
      <c r="BU171" s="1501"/>
      <c r="BV171" s="1501"/>
      <c r="BW171" s="1501"/>
      <c r="BX171" s="1501"/>
      <c r="BY171" s="1501"/>
      <c r="BZ171" s="1501"/>
      <c r="CA171" s="1501"/>
      <c r="CB171" s="1501"/>
      <c r="CC171" s="1501"/>
      <c r="CD171" s="1501"/>
      <c r="CE171" s="1501"/>
      <c r="CF171" s="1501"/>
      <c r="CG171" s="1501"/>
      <c r="CH171" s="1501"/>
      <c r="CI171" s="1501"/>
      <c r="CJ171" s="1501"/>
      <c r="CK171" s="1501"/>
      <c r="CL171" s="1501"/>
      <c r="CM171" s="1501"/>
      <c r="CN171" s="1501"/>
      <c r="CO171" s="1501"/>
      <c r="CP171" s="1501"/>
      <c r="CQ171" s="1501"/>
      <c r="CR171" s="1501"/>
      <c r="CS171" s="1501"/>
      <c r="CT171" s="1501"/>
      <c r="CU171" s="1501"/>
      <c r="CV171" s="1501"/>
      <c r="CW171" s="1501"/>
      <c r="CX171" s="1501"/>
      <c r="CY171" s="1501"/>
      <c r="CZ171" s="1501"/>
      <c r="DA171" s="1501"/>
      <c r="DB171" s="1501"/>
      <c r="DC171" s="1501"/>
      <c r="DD171" s="1501"/>
      <c r="DE171" s="1501"/>
      <c r="DF171" s="1501"/>
      <c r="DG171" s="1501"/>
      <c r="DH171" s="1501"/>
      <c r="DI171" s="1501"/>
      <c r="DJ171" s="1501"/>
      <c r="DK171" s="1501"/>
      <c r="DL171" s="1501"/>
      <c r="DM171" s="1501"/>
      <c r="DN171" s="1501"/>
      <c r="DO171" s="1501"/>
      <c r="DP171" s="1501"/>
      <c r="DQ171" s="1501"/>
      <c r="DR171" s="1501"/>
      <c r="DS171" s="1501"/>
      <c r="DT171" s="1501"/>
      <c r="DU171" s="1501"/>
      <c r="DV171" s="1501"/>
      <c r="DW171" s="1501"/>
      <c r="DX171" s="1501"/>
      <c r="DY171" s="1501"/>
      <c r="DZ171" s="1501"/>
      <c r="EA171" s="1501"/>
      <c r="EB171" s="1501"/>
      <c r="EC171" s="1501"/>
      <c r="ED171" s="1501"/>
      <c r="EE171" s="1501"/>
      <c r="EF171" s="1501"/>
      <c r="EG171" s="1501"/>
      <c r="EH171" s="1501"/>
      <c r="EI171" s="1501"/>
      <c r="EJ171" s="1501"/>
      <c r="EK171" s="1501"/>
      <c r="EL171" s="1501"/>
      <c r="EM171" s="1501"/>
      <c r="EN171" s="1501"/>
      <c r="EO171" s="1501"/>
      <c r="EP171" s="1501"/>
      <c r="EQ171" s="1501"/>
      <c r="ER171" s="1501"/>
      <c r="ES171" s="1501"/>
      <c r="ET171" s="1501"/>
      <c r="EU171" s="1501"/>
      <c r="EV171" s="1501"/>
      <c r="EW171" s="1501"/>
      <c r="EX171" s="1501"/>
      <c r="EY171" s="1501"/>
      <c r="EZ171" s="1501"/>
      <c r="FA171" s="1501"/>
      <c r="FB171" s="1501"/>
      <c r="FC171" s="1501"/>
      <c r="FD171" s="1501"/>
      <c r="FE171" s="1501"/>
      <c r="FF171" s="1501"/>
      <c r="FG171" s="1501"/>
      <c r="FH171" s="1501"/>
      <c r="FI171" s="1501"/>
      <c r="FJ171" s="1501"/>
      <c r="FK171" s="1501"/>
      <c r="FL171" s="1501"/>
      <c r="FM171" s="1501"/>
      <c r="FN171" s="1501"/>
      <c r="FO171" s="1501"/>
      <c r="FP171" s="1501"/>
      <c r="FQ171" s="1501"/>
      <c r="FR171" s="1501"/>
      <c r="FS171" s="1501"/>
      <c r="FT171" s="1501"/>
      <c r="FU171" s="1501"/>
      <c r="FV171" s="1501"/>
      <c r="FW171" s="1501"/>
      <c r="FX171" s="1501"/>
      <c r="FY171" s="699" t="s">
        <v>507</v>
      </c>
      <c r="FZ171" s="700">
        <v>125</v>
      </c>
      <c r="GA171" s="700">
        <v>32434941</v>
      </c>
      <c r="GB171" s="700" t="s">
        <v>783</v>
      </c>
      <c r="GC171" s="700"/>
      <c r="GD171" s="700" t="s">
        <v>783</v>
      </c>
      <c r="GE171" s="700" t="s">
        <v>783</v>
      </c>
      <c r="GF171" s="700" t="s">
        <v>783</v>
      </c>
      <c r="GG171" s="700"/>
      <c r="GH171" s="700" t="s">
        <v>783</v>
      </c>
      <c r="GI171" s="700" t="s">
        <v>783</v>
      </c>
      <c r="GJ171" s="700"/>
      <c r="GK171" s="700" t="s">
        <v>783</v>
      </c>
      <c r="GL171" s="700" t="s">
        <v>781</v>
      </c>
      <c r="GM171" s="700" t="s">
        <v>783</v>
      </c>
      <c r="GN171" s="700" t="s">
        <v>783</v>
      </c>
      <c r="GO171" s="700" t="s">
        <v>783</v>
      </c>
      <c r="GP171" s="700" t="s">
        <v>783</v>
      </c>
      <c r="GQ171" s="700" t="s">
        <v>783</v>
      </c>
      <c r="GR171" s="700" t="s">
        <v>783</v>
      </c>
      <c r="GS171" s="700" t="s">
        <v>783</v>
      </c>
      <c r="GT171" s="700" t="s">
        <v>783</v>
      </c>
      <c r="GU171" s="700" t="s">
        <v>783</v>
      </c>
      <c r="GV171" s="700" t="s">
        <v>783</v>
      </c>
      <c r="GW171" s="700" t="s">
        <v>783</v>
      </c>
      <c r="GX171" s="700" t="s">
        <v>783</v>
      </c>
      <c r="GY171" s="700" t="s">
        <v>783</v>
      </c>
      <c r="GZ171" s="700">
        <v>1649</v>
      </c>
      <c r="HA171" s="700">
        <v>0</v>
      </c>
      <c r="HB171" s="700">
        <v>9</v>
      </c>
      <c r="HC171" s="700" t="s">
        <v>783</v>
      </c>
      <c r="HD171" s="700" t="s">
        <v>783</v>
      </c>
      <c r="HE171" s="700" t="s">
        <v>783</v>
      </c>
      <c r="HF171" s="700" t="s">
        <v>783</v>
      </c>
      <c r="HG171" s="700" t="s">
        <v>783</v>
      </c>
      <c r="HH171" s="700" t="s">
        <v>783</v>
      </c>
      <c r="HI171" s="700" t="s">
        <v>783</v>
      </c>
      <c r="HJ171" s="700" t="s">
        <v>783</v>
      </c>
      <c r="HK171" s="700" t="s">
        <v>783</v>
      </c>
      <c r="HL171" s="700" t="s">
        <v>783</v>
      </c>
      <c r="HM171" s="700" t="s">
        <v>783</v>
      </c>
      <c r="HN171" s="700" t="s">
        <v>783</v>
      </c>
      <c r="HO171" s="700" t="s">
        <v>783</v>
      </c>
      <c r="HP171" s="700" t="s">
        <v>783</v>
      </c>
      <c r="HQ171" s="700" t="s">
        <v>783</v>
      </c>
      <c r="HR171" s="700" t="s">
        <v>783</v>
      </c>
      <c r="HS171" s="700">
        <v>3978971</v>
      </c>
      <c r="HT171" s="700" t="s">
        <v>783</v>
      </c>
      <c r="HU171" s="700" t="s">
        <v>786</v>
      </c>
      <c r="HV171" s="700" t="s">
        <v>787</v>
      </c>
      <c r="HW171" s="700">
        <v>4</v>
      </c>
      <c r="HX171" s="700">
        <v>2016</v>
      </c>
      <c r="HY171" s="700">
        <v>63</v>
      </c>
      <c r="HZ171" s="700">
        <v>0</v>
      </c>
      <c r="IA171" s="700">
        <v>1848</v>
      </c>
      <c r="IB171" s="701">
        <v>42227.682129629633</v>
      </c>
      <c r="IC171" s="700" t="s">
        <v>788</v>
      </c>
      <c r="ID171" s="700">
        <v>3974493</v>
      </c>
      <c r="IE171" s="700" t="s">
        <v>783</v>
      </c>
      <c r="IF171" s="700">
        <v>1712</v>
      </c>
      <c r="IG171" s="700" t="s">
        <v>783</v>
      </c>
      <c r="IH171" s="700" t="s">
        <v>783</v>
      </c>
      <c r="II171" s="700" t="s">
        <v>783</v>
      </c>
      <c r="IJ171" s="700" t="s">
        <v>783</v>
      </c>
      <c r="IK171" s="700" t="s">
        <v>783</v>
      </c>
      <c r="IL171" s="700" t="s">
        <v>783</v>
      </c>
      <c r="IM171" s="700" t="s">
        <v>783</v>
      </c>
      <c r="IN171" s="700" t="s">
        <v>783</v>
      </c>
      <c r="IO171" s="700" t="s">
        <v>783</v>
      </c>
      <c r="IP171" s="700">
        <v>2108</v>
      </c>
      <c r="IQ171" s="701">
        <v>37477.341331018521</v>
      </c>
      <c r="IR171" s="700" t="s">
        <v>783</v>
      </c>
      <c r="IS171" s="700" t="s">
        <v>783</v>
      </c>
      <c r="IT171" s="700" t="s">
        <v>783</v>
      </c>
      <c r="IU171" s="700" t="s">
        <v>783</v>
      </c>
      <c r="IV171" s="700" t="s">
        <v>783</v>
      </c>
      <c r="IW171" s="700" t="s">
        <v>783</v>
      </c>
      <c r="IX171" s="700" t="s">
        <v>783</v>
      </c>
      <c r="IY171" s="700" t="s">
        <v>781</v>
      </c>
      <c r="IZ171" s="700" t="s">
        <v>783</v>
      </c>
      <c r="JA171" s="700" t="s">
        <v>783</v>
      </c>
      <c r="JB171" s="700" t="s">
        <v>783</v>
      </c>
      <c r="JC171" s="700" t="s">
        <v>783</v>
      </c>
      <c r="JD171" s="700" t="s">
        <v>783</v>
      </c>
      <c r="JE171" s="700">
        <v>329471</v>
      </c>
      <c r="JF171" s="700" t="s">
        <v>783</v>
      </c>
      <c r="JG171" s="700" t="s">
        <v>783</v>
      </c>
      <c r="JH171" s="700" t="s">
        <v>783</v>
      </c>
      <c r="JI171" s="700" t="s">
        <v>783</v>
      </c>
      <c r="JJ171" s="700" t="s">
        <v>783</v>
      </c>
      <c r="JK171" s="700" t="s">
        <v>783</v>
      </c>
      <c r="JL171" s="700" t="s">
        <v>783</v>
      </c>
      <c r="JM171" s="700" t="s">
        <v>783</v>
      </c>
      <c r="JN171" s="700">
        <v>4</v>
      </c>
      <c r="JO171" s="700" t="s">
        <v>783</v>
      </c>
      <c r="JP171" s="700" t="s">
        <v>783</v>
      </c>
      <c r="JQ171" s="700" t="s">
        <v>783</v>
      </c>
      <c r="JR171" s="700" t="s">
        <v>783</v>
      </c>
      <c r="JS171" s="700" t="s">
        <v>783</v>
      </c>
      <c r="JT171" s="700" t="s">
        <v>783</v>
      </c>
      <c r="JU171" s="700" t="s">
        <v>783</v>
      </c>
      <c r="JV171" s="700" t="s">
        <v>951</v>
      </c>
      <c r="JW171" s="703">
        <v>1841.654937</v>
      </c>
      <c r="JX171">
        <f t="shared" si="146"/>
        <v>1841.654937</v>
      </c>
      <c r="JY171" s="225">
        <v>0.34879828352272729</v>
      </c>
      <c r="JZ171" s="1501"/>
      <c r="KA171" s="1501"/>
      <c r="KB171" s="1501"/>
    </row>
    <row r="172" spans="1:289">
      <c r="B172" s="111">
        <v>2</v>
      </c>
      <c r="C172" s="234" t="s">
        <v>160</v>
      </c>
      <c r="D172" s="235"/>
      <c r="E172" s="235"/>
      <c r="F172" s="235"/>
      <c r="G172" s="234"/>
      <c r="H172" s="234"/>
      <c r="I172" s="234"/>
      <c r="J172" s="234"/>
      <c r="K172" s="234"/>
      <c r="L172" s="234"/>
      <c r="M172" s="234"/>
      <c r="N172" s="234"/>
      <c r="Q172" s="1185"/>
      <c r="R172" s="1186"/>
      <c r="S172" s="1187"/>
      <c r="T172" s="1187"/>
      <c r="U172" s="914"/>
      <c r="V172" s="914"/>
      <c r="W172" s="915"/>
      <c r="X172" s="915"/>
      <c r="Y172" s="915"/>
      <c r="Z172" s="915"/>
      <c r="AA172" s="915"/>
      <c r="AC172" s="916"/>
      <c r="AD172" s="911"/>
      <c r="AF172" s="917"/>
      <c r="AG172" s="916"/>
      <c r="AH172" s="911"/>
      <c r="AI172" s="911"/>
      <c r="AJ172" s="917"/>
      <c r="AK172" s="911"/>
      <c r="AL172" s="911"/>
      <c r="AM172" s="911"/>
      <c r="AN172" s="911"/>
      <c r="AO172" s="911"/>
      <c r="AP172" s="917"/>
      <c r="AQ172" s="911"/>
      <c r="AR172" s="917"/>
      <c r="AS172" s="911"/>
      <c r="AT172" s="917"/>
      <c r="AU172" s="911"/>
      <c r="AV172" s="917"/>
      <c r="AW172" s="911"/>
      <c r="AX172" s="917"/>
      <c r="AY172" s="911"/>
      <c r="AZ172" s="917"/>
      <c r="BA172" s="911"/>
      <c r="BB172" s="917"/>
      <c r="BC172" s="911"/>
      <c r="BD172" s="917"/>
      <c r="BE172" s="911"/>
      <c r="BF172" s="917"/>
      <c r="BG172" s="911"/>
      <c r="BH172" s="917"/>
      <c r="BI172" s="911"/>
      <c r="BJ172" s="917"/>
      <c r="BK172" s="911"/>
      <c r="FY172" s="666" t="s">
        <v>450</v>
      </c>
      <c r="FZ172" s="667">
        <v>143</v>
      </c>
      <c r="GA172" s="667">
        <v>30289616</v>
      </c>
      <c r="GB172" s="667">
        <v>55</v>
      </c>
      <c r="GC172" s="667" t="s">
        <v>798</v>
      </c>
      <c r="GD172" s="667">
        <v>20</v>
      </c>
      <c r="GE172" s="667">
        <v>2010</v>
      </c>
      <c r="GF172" s="667">
        <v>1</v>
      </c>
      <c r="GG172" s="667" t="s">
        <v>780</v>
      </c>
      <c r="GH172" s="667">
        <v>1</v>
      </c>
      <c r="GI172" s="667">
        <v>1</v>
      </c>
      <c r="GJ172" s="667" t="s">
        <v>780</v>
      </c>
      <c r="GK172" s="667">
        <v>1</v>
      </c>
      <c r="GL172" s="667" t="s">
        <v>781</v>
      </c>
      <c r="GM172" s="667" t="s">
        <v>782</v>
      </c>
      <c r="GN172" s="667">
        <v>50</v>
      </c>
      <c r="GO172" s="667" t="s">
        <v>783</v>
      </c>
      <c r="GP172" s="667">
        <v>0</v>
      </c>
      <c r="GQ172" s="667">
        <v>0</v>
      </c>
      <c r="GR172" s="667">
        <v>4</v>
      </c>
      <c r="GS172" s="667">
        <v>2</v>
      </c>
      <c r="GT172" s="667">
        <v>10</v>
      </c>
      <c r="GU172" s="667" t="s">
        <v>783</v>
      </c>
      <c r="GV172" s="667" t="s">
        <v>783</v>
      </c>
      <c r="GW172" s="667" t="s">
        <v>783</v>
      </c>
      <c r="GX172" s="667" t="s">
        <v>783</v>
      </c>
      <c r="GY172" s="667" t="s">
        <v>783</v>
      </c>
      <c r="GZ172" s="667">
        <v>1649</v>
      </c>
      <c r="HA172" s="667">
        <v>0.92</v>
      </c>
      <c r="HB172" s="667">
        <v>5</v>
      </c>
      <c r="HC172" s="667" t="s">
        <v>783</v>
      </c>
      <c r="HD172" s="667" t="s">
        <v>782</v>
      </c>
      <c r="HE172" s="667">
        <v>75</v>
      </c>
      <c r="HF172" s="667" t="s">
        <v>783</v>
      </c>
      <c r="HG172" s="667">
        <v>0</v>
      </c>
      <c r="HH172" s="667" t="s">
        <v>783</v>
      </c>
      <c r="HI172" s="667">
        <v>0</v>
      </c>
      <c r="HJ172" s="667">
        <v>1</v>
      </c>
      <c r="HK172" s="667">
        <v>45</v>
      </c>
      <c r="HL172" s="667" t="s">
        <v>784</v>
      </c>
      <c r="HM172" s="667" t="s">
        <v>785</v>
      </c>
      <c r="HN172" s="667" t="s">
        <v>783</v>
      </c>
      <c r="HO172" s="667" t="s">
        <v>783</v>
      </c>
      <c r="HP172" s="667" t="s">
        <v>783</v>
      </c>
      <c r="HQ172" s="667" t="s">
        <v>783</v>
      </c>
      <c r="HR172" s="667" t="s">
        <v>783</v>
      </c>
      <c r="HS172" s="667">
        <v>3975625</v>
      </c>
      <c r="HT172" s="667" t="s">
        <v>783</v>
      </c>
      <c r="HU172" s="667" t="s">
        <v>786</v>
      </c>
      <c r="HV172" s="667" t="s">
        <v>787</v>
      </c>
      <c r="HW172" s="667">
        <v>4</v>
      </c>
      <c r="HX172" s="667">
        <v>2014</v>
      </c>
      <c r="HY172" s="667">
        <v>63</v>
      </c>
      <c r="HZ172" s="667">
        <v>0</v>
      </c>
      <c r="IA172" s="667">
        <v>4858</v>
      </c>
      <c r="IB172" s="668">
        <v>41697.500081018516</v>
      </c>
      <c r="IC172" s="667" t="s">
        <v>788</v>
      </c>
      <c r="ID172" s="667">
        <v>3980103</v>
      </c>
      <c r="IE172" s="667">
        <v>2014</v>
      </c>
      <c r="IF172" s="667">
        <v>1712</v>
      </c>
      <c r="IG172" s="667" t="s">
        <v>783</v>
      </c>
      <c r="IH172" s="667" t="s">
        <v>783</v>
      </c>
      <c r="II172" s="667" t="s">
        <v>783</v>
      </c>
      <c r="IJ172" s="667" t="s">
        <v>783</v>
      </c>
      <c r="IK172" s="667" t="s">
        <v>783</v>
      </c>
      <c r="IL172" s="667" t="s">
        <v>783</v>
      </c>
      <c r="IM172" s="667" t="s">
        <v>783</v>
      </c>
      <c r="IN172" s="667" t="s">
        <v>783</v>
      </c>
      <c r="IO172" s="667" t="s">
        <v>783</v>
      </c>
      <c r="IP172" s="667">
        <v>1649</v>
      </c>
      <c r="IQ172" s="668">
        <v>41004.417800925927</v>
      </c>
      <c r="IR172" s="667">
        <v>2</v>
      </c>
      <c r="IS172" s="667" t="s">
        <v>793</v>
      </c>
      <c r="IT172" s="667">
        <v>10</v>
      </c>
      <c r="IU172" s="669">
        <v>41275</v>
      </c>
      <c r="IV172" s="667" t="s">
        <v>783</v>
      </c>
      <c r="IW172" s="667" t="s">
        <v>783</v>
      </c>
      <c r="IX172" s="667" t="s">
        <v>783</v>
      </c>
      <c r="IY172" s="667" t="s">
        <v>781</v>
      </c>
      <c r="IZ172" s="667">
        <v>45</v>
      </c>
      <c r="JA172" s="667" t="s">
        <v>789</v>
      </c>
      <c r="JB172" s="667" t="s">
        <v>783</v>
      </c>
      <c r="JC172" s="667" t="s">
        <v>783</v>
      </c>
      <c r="JD172" s="667" t="s">
        <v>783</v>
      </c>
      <c r="JE172" s="667">
        <v>329474</v>
      </c>
      <c r="JF172" s="667" t="s">
        <v>783</v>
      </c>
      <c r="JG172" s="667" t="s">
        <v>783</v>
      </c>
      <c r="JH172" s="667" t="s">
        <v>815</v>
      </c>
      <c r="JI172" s="667">
        <v>55</v>
      </c>
      <c r="JJ172" s="667" t="s">
        <v>783</v>
      </c>
      <c r="JK172" s="667" t="s">
        <v>783</v>
      </c>
      <c r="JL172" s="667" t="s">
        <v>783</v>
      </c>
      <c r="JM172" s="667" t="s">
        <v>790</v>
      </c>
      <c r="JN172" s="667">
        <v>4</v>
      </c>
      <c r="JO172" s="667">
        <v>3</v>
      </c>
      <c r="JP172" s="667" t="s">
        <v>783</v>
      </c>
      <c r="JQ172" s="667" t="s">
        <v>783</v>
      </c>
      <c r="JR172" s="667" t="s">
        <v>783</v>
      </c>
      <c r="JS172" s="667" t="s">
        <v>783</v>
      </c>
      <c r="JT172" s="667" t="s">
        <v>783</v>
      </c>
      <c r="JU172" s="667" t="s">
        <v>783</v>
      </c>
      <c r="JV172" s="667" t="s">
        <v>952</v>
      </c>
      <c r="JW172" s="670">
        <v>4797.0649480000002</v>
      </c>
      <c r="JY172" s="225"/>
      <c r="KC172" s="1492"/>
    </row>
    <row r="173" spans="1:289" s="1492" customFormat="1" ht="15" thickBot="1">
      <c r="B173" s="111">
        <v>3</v>
      </c>
      <c r="C173" s="1188" t="s">
        <v>147</v>
      </c>
      <c r="D173" s="1189"/>
      <c r="E173" s="1189"/>
      <c r="F173" s="1189"/>
      <c r="G173" s="1188"/>
      <c r="H173" s="1188"/>
      <c r="I173" s="1188"/>
      <c r="J173" s="1188"/>
      <c r="K173" s="1188"/>
      <c r="L173" s="1188"/>
      <c r="M173" s="1188"/>
      <c r="N173" s="1188"/>
      <c r="O173" s="1188"/>
      <c r="P173" s="1190"/>
      <c r="Q173" s="1190"/>
      <c r="R173" s="1188"/>
      <c r="S173" s="1189"/>
      <c r="T173" s="1189"/>
      <c r="U173" s="914"/>
      <c r="V173" s="914"/>
      <c r="W173" s="915"/>
      <c r="X173" s="915"/>
      <c r="Y173" s="915"/>
      <c r="Z173" s="915"/>
      <c r="AA173" s="915"/>
      <c r="AB173" s="915"/>
      <c r="AC173" s="916"/>
      <c r="AD173" s="911"/>
      <c r="AE173" s="911"/>
      <c r="AF173" s="917"/>
      <c r="AG173" s="916"/>
      <c r="AH173" s="911"/>
      <c r="AI173" s="911"/>
      <c r="AJ173" s="917"/>
      <c r="AK173" s="911"/>
      <c r="AL173" s="911"/>
      <c r="AM173" s="911"/>
      <c r="AN173" s="911"/>
      <c r="AO173" s="911"/>
      <c r="AP173" s="917"/>
      <c r="AQ173" s="911"/>
      <c r="AR173" s="917"/>
      <c r="AS173" s="911"/>
      <c r="AT173" s="917"/>
      <c r="AU173" s="911"/>
      <c r="AV173" s="917"/>
      <c r="AW173" s="911"/>
      <c r="AX173" s="917"/>
      <c r="AY173" s="911"/>
      <c r="AZ173" s="917"/>
      <c r="BA173" s="911"/>
      <c r="BB173" s="917"/>
      <c r="BC173" s="911"/>
      <c r="BD173" s="917"/>
      <c r="BE173" s="911"/>
      <c r="BF173" s="917"/>
      <c r="BG173" s="911"/>
      <c r="BH173" s="917"/>
      <c r="BI173" s="911"/>
      <c r="BJ173" s="917"/>
      <c r="BK173" s="911"/>
      <c r="BL173" s="555"/>
      <c r="BN173" s="555"/>
      <c r="BP173" s="555"/>
      <c r="BR173" s="555"/>
      <c r="BS173" s="1501"/>
      <c r="BT173" s="1501"/>
      <c r="BU173" s="1501"/>
      <c r="BV173" s="1501"/>
      <c r="BW173" s="1501"/>
      <c r="BX173" s="1501"/>
      <c r="BY173" s="1501"/>
      <c r="BZ173" s="1501"/>
      <c r="CA173" s="1501"/>
      <c r="CB173" s="1501"/>
      <c r="CC173" s="1501"/>
      <c r="CD173" s="1501"/>
      <c r="CE173" s="1501"/>
      <c r="CF173" s="1501"/>
      <c r="CG173" s="1501"/>
      <c r="CH173" s="1501"/>
      <c r="CI173" s="1501"/>
      <c r="CJ173" s="1501"/>
      <c r="CK173" s="1501"/>
      <c r="CL173" s="1501"/>
      <c r="CM173" s="1501"/>
      <c r="CN173" s="1501"/>
      <c r="CO173" s="1501"/>
      <c r="CP173" s="1501"/>
      <c r="CQ173" s="1501"/>
      <c r="CR173" s="1501"/>
      <c r="CS173" s="1501"/>
      <c r="CT173" s="1501"/>
      <c r="CU173" s="1501"/>
      <c r="CV173" s="1501"/>
      <c r="CW173" s="1501"/>
      <c r="CX173" s="1501"/>
      <c r="CY173" s="1501"/>
      <c r="CZ173" s="1501"/>
      <c r="DA173" s="1501"/>
      <c r="DB173" s="1501"/>
      <c r="DC173" s="1501"/>
      <c r="DD173" s="1501"/>
      <c r="DE173" s="1501"/>
      <c r="DF173" s="1501"/>
      <c r="DG173" s="1501"/>
      <c r="DH173" s="1501"/>
      <c r="DI173" s="1501"/>
      <c r="DJ173" s="1501"/>
      <c r="DK173" s="1501"/>
      <c r="DL173" s="1501"/>
      <c r="DM173" s="1501"/>
      <c r="DN173" s="1501"/>
      <c r="DO173" s="1501"/>
      <c r="DP173" s="1501"/>
      <c r="DQ173" s="1501"/>
      <c r="DR173" s="1501"/>
      <c r="DS173" s="1501"/>
      <c r="DT173" s="1501"/>
      <c r="DU173" s="1501"/>
      <c r="DV173" s="1501"/>
      <c r="DW173" s="1501"/>
      <c r="DX173" s="1501"/>
      <c r="DY173" s="1501"/>
      <c r="DZ173" s="1501"/>
      <c r="EA173" s="1501"/>
      <c r="EB173" s="1501"/>
      <c r="EC173" s="1501"/>
      <c r="ED173" s="1501"/>
      <c r="EE173" s="1501"/>
      <c r="EF173" s="1501"/>
      <c r="EG173" s="1501"/>
      <c r="EH173" s="1501"/>
      <c r="EI173" s="1501"/>
      <c r="EJ173" s="1501"/>
      <c r="EK173" s="1501"/>
      <c r="EL173" s="1501"/>
      <c r="EM173" s="1501"/>
      <c r="EN173" s="1501"/>
      <c r="EO173" s="1501"/>
      <c r="EP173" s="1501"/>
      <c r="EQ173" s="1501"/>
      <c r="ER173" s="1501"/>
      <c r="ES173" s="1501"/>
      <c r="ET173" s="1501"/>
      <c r="EU173" s="1501"/>
      <c r="EV173" s="1501"/>
      <c r="EW173" s="1501"/>
      <c r="EX173" s="1501"/>
      <c r="EY173" s="1501"/>
      <c r="EZ173" s="1501"/>
      <c r="FA173" s="1501"/>
      <c r="FB173" s="1501"/>
      <c r="FC173" s="1501"/>
      <c r="FD173" s="1501"/>
      <c r="FE173" s="1501"/>
      <c r="FF173" s="1501"/>
      <c r="FG173" s="1501"/>
      <c r="FH173" s="1501"/>
      <c r="FI173" s="1501"/>
      <c r="FJ173" s="1501"/>
      <c r="FK173" s="1501"/>
      <c r="FL173" s="1501"/>
      <c r="FM173" s="1501"/>
      <c r="FN173" s="1501"/>
      <c r="FO173" s="1501"/>
      <c r="FP173" s="1501"/>
      <c r="FQ173" s="1501"/>
      <c r="FR173" s="1501"/>
      <c r="FS173" s="1501"/>
      <c r="FT173" s="1501"/>
      <c r="FU173" s="1501"/>
      <c r="FV173" s="1501"/>
      <c r="FW173" s="1501"/>
      <c r="FX173" s="1501"/>
      <c r="FY173" s="625" t="s">
        <v>450</v>
      </c>
      <c r="FZ173" s="626">
        <v>253</v>
      </c>
      <c r="GA173" s="626">
        <v>30289619</v>
      </c>
      <c r="GB173" s="626">
        <v>50</v>
      </c>
      <c r="GC173" s="626" t="s">
        <v>953</v>
      </c>
      <c r="GD173" s="626">
        <v>20</v>
      </c>
      <c r="GE173" s="626">
        <v>2011</v>
      </c>
      <c r="GF173" s="626">
        <v>0</v>
      </c>
      <c r="GG173" s="626" t="s">
        <v>792</v>
      </c>
      <c r="GH173" s="626">
        <v>0</v>
      </c>
      <c r="GI173" s="626">
        <v>0</v>
      </c>
      <c r="GJ173" s="626" t="s">
        <v>792</v>
      </c>
      <c r="GK173" s="626">
        <v>0</v>
      </c>
      <c r="GL173" s="626" t="s">
        <v>781</v>
      </c>
      <c r="GM173" s="626" t="s">
        <v>782</v>
      </c>
      <c r="GN173" s="626">
        <v>66</v>
      </c>
      <c r="GO173" s="626" t="s">
        <v>783</v>
      </c>
      <c r="GP173" s="626">
        <v>0</v>
      </c>
      <c r="GQ173" s="626">
        <v>0</v>
      </c>
      <c r="GR173" s="626">
        <v>4</v>
      </c>
      <c r="GS173" s="626">
        <v>2</v>
      </c>
      <c r="GT173" s="626">
        <v>3</v>
      </c>
      <c r="GU173" s="626" t="s">
        <v>783</v>
      </c>
      <c r="GV173" s="626" t="s">
        <v>783</v>
      </c>
      <c r="GW173" s="626" t="s">
        <v>783</v>
      </c>
      <c r="GX173" s="626" t="s">
        <v>783</v>
      </c>
      <c r="GY173" s="626" t="s">
        <v>783</v>
      </c>
      <c r="GZ173" s="626">
        <v>1649</v>
      </c>
      <c r="HA173" s="626">
        <v>0.42</v>
      </c>
      <c r="HB173" s="626">
        <v>5</v>
      </c>
      <c r="HC173" s="626" t="s">
        <v>783</v>
      </c>
      <c r="HD173" s="626" t="s">
        <v>782</v>
      </c>
      <c r="HE173" s="626">
        <v>50</v>
      </c>
      <c r="HF173" s="626" t="s">
        <v>783</v>
      </c>
      <c r="HG173" s="626">
        <v>0</v>
      </c>
      <c r="HH173" s="626" t="s">
        <v>783</v>
      </c>
      <c r="HI173" s="626">
        <v>0</v>
      </c>
      <c r="HJ173" s="626">
        <v>1</v>
      </c>
      <c r="HK173" s="626">
        <v>45</v>
      </c>
      <c r="HL173" s="626" t="s">
        <v>784</v>
      </c>
      <c r="HM173" s="626" t="s">
        <v>785</v>
      </c>
      <c r="HN173" s="626" t="s">
        <v>783</v>
      </c>
      <c r="HO173" s="626" t="s">
        <v>783</v>
      </c>
      <c r="HP173" s="626" t="s">
        <v>783</v>
      </c>
      <c r="HQ173" s="626" t="s">
        <v>783</v>
      </c>
      <c r="HR173" s="626" t="s">
        <v>783</v>
      </c>
      <c r="HS173" s="626">
        <v>3975624</v>
      </c>
      <c r="HT173" s="626" t="s">
        <v>783</v>
      </c>
      <c r="HU173" s="626" t="s">
        <v>786</v>
      </c>
      <c r="HV173" s="626" t="s">
        <v>787</v>
      </c>
      <c r="HW173" s="626">
        <v>4</v>
      </c>
      <c r="HX173" s="626">
        <v>2014</v>
      </c>
      <c r="HY173" s="626">
        <v>63</v>
      </c>
      <c r="HZ173" s="626">
        <v>0</v>
      </c>
      <c r="IA173" s="626">
        <v>2218</v>
      </c>
      <c r="IB173" s="627">
        <v>41697.500081018516</v>
      </c>
      <c r="IC173" s="626" t="s">
        <v>788</v>
      </c>
      <c r="ID173" s="626">
        <v>3980102</v>
      </c>
      <c r="IE173" s="626">
        <v>2014</v>
      </c>
      <c r="IF173" s="626">
        <v>1712</v>
      </c>
      <c r="IG173" s="626" t="s">
        <v>783</v>
      </c>
      <c r="IH173" s="626" t="s">
        <v>783</v>
      </c>
      <c r="II173" s="626" t="s">
        <v>783</v>
      </c>
      <c r="IJ173" s="626" t="s">
        <v>783</v>
      </c>
      <c r="IK173" s="626" t="s">
        <v>783</v>
      </c>
      <c r="IL173" s="626" t="s">
        <v>783</v>
      </c>
      <c r="IM173" s="626" t="s">
        <v>783</v>
      </c>
      <c r="IN173" s="626" t="s">
        <v>783</v>
      </c>
      <c r="IO173" s="626" t="s">
        <v>783</v>
      </c>
      <c r="IP173" s="626">
        <v>1649</v>
      </c>
      <c r="IQ173" s="627">
        <v>41004.417916666665</v>
      </c>
      <c r="IR173" s="626">
        <v>2</v>
      </c>
      <c r="IS173" s="626" t="s">
        <v>793</v>
      </c>
      <c r="IT173" s="626">
        <v>3</v>
      </c>
      <c r="IU173" s="665">
        <v>41275</v>
      </c>
      <c r="IV173" s="626" t="s">
        <v>783</v>
      </c>
      <c r="IW173" s="626" t="s">
        <v>783</v>
      </c>
      <c r="IX173" s="626" t="s">
        <v>783</v>
      </c>
      <c r="IY173" s="626" t="s">
        <v>781</v>
      </c>
      <c r="IZ173" s="626">
        <v>45</v>
      </c>
      <c r="JA173" s="626" t="s">
        <v>789</v>
      </c>
      <c r="JB173" s="626" t="s">
        <v>783</v>
      </c>
      <c r="JC173" s="626" t="s">
        <v>783</v>
      </c>
      <c r="JD173" s="626" t="s">
        <v>783</v>
      </c>
      <c r="JE173" s="626">
        <v>329474</v>
      </c>
      <c r="JF173" s="626" t="s">
        <v>783</v>
      </c>
      <c r="JG173" s="626" t="s">
        <v>783</v>
      </c>
      <c r="JH173" s="626" t="s">
        <v>804</v>
      </c>
      <c r="JI173" s="626">
        <v>50</v>
      </c>
      <c r="JJ173" s="626" t="s">
        <v>783</v>
      </c>
      <c r="JK173" s="626" t="s">
        <v>783</v>
      </c>
      <c r="JL173" s="626" t="s">
        <v>783</v>
      </c>
      <c r="JM173" s="626" t="s">
        <v>790</v>
      </c>
      <c r="JN173" s="626">
        <v>4</v>
      </c>
      <c r="JO173" s="626">
        <v>3</v>
      </c>
      <c r="JP173" s="626" t="s">
        <v>783</v>
      </c>
      <c r="JQ173" s="626">
        <v>12944295</v>
      </c>
      <c r="JR173" s="626">
        <v>2013</v>
      </c>
      <c r="JS173" s="626">
        <v>7</v>
      </c>
      <c r="JT173" s="626" t="s">
        <v>783</v>
      </c>
      <c r="JU173" s="626" t="s">
        <v>783</v>
      </c>
      <c r="JV173" s="626" t="s">
        <v>954</v>
      </c>
      <c r="JW173" s="628">
        <v>2125.5590240000001</v>
      </c>
      <c r="JX173">
        <f>SUM(JW172:JW173)</f>
        <v>6922.6239720000003</v>
      </c>
      <c r="JY173" s="225">
        <v>1.311103025</v>
      </c>
      <c r="JZ173" s="1501"/>
      <c r="KA173" s="1501"/>
      <c r="KB173" s="1501"/>
    </row>
    <row r="174" spans="1:289" s="1492" customFormat="1">
      <c r="B174" s="111">
        <v>4</v>
      </c>
      <c r="C174" s="1191" t="s">
        <v>175</v>
      </c>
      <c r="D174" s="1192"/>
      <c r="E174" s="1192"/>
      <c r="F174" s="1192"/>
      <c r="G174" s="1191"/>
      <c r="H174" s="1191"/>
      <c r="I174" s="1191"/>
      <c r="J174" s="1191"/>
      <c r="K174" s="1191"/>
      <c r="L174" s="1191"/>
      <c r="M174" s="1191"/>
      <c r="N174" s="1191"/>
      <c r="O174" s="1191"/>
      <c r="P174" s="1193"/>
      <c r="Q174" s="1193"/>
      <c r="R174" s="1191"/>
      <c r="S174" s="1192"/>
      <c r="T174" s="1192"/>
      <c r="U174" s="914"/>
      <c r="V174" s="914"/>
      <c r="W174" s="915"/>
      <c r="X174" s="915"/>
      <c r="Y174" s="915"/>
      <c r="Z174" s="915"/>
      <c r="AA174" s="915"/>
      <c r="AB174" s="915"/>
      <c r="AC174" s="916"/>
      <c r="AD174" s="911"/>
      <c r="AE174" s="911"/>
      <c r="AF174" s="917"/>
      <c r="AG174" s="916"/>
      <c r="AH174" s="911"/>
      <c r="AI174" s="911"/>
      <c r="AJ174" s="917"/>
      <c r="AK174" s="911"/>
      <c r="AL174" s="911"/>
      <c r="AM174" s="911"/>
      <c r="AN174" s="911"/>
      <c r="AO174" s="911"/>
      <c r="AP174" s="917"/>
      <c r="AQ174" s="911"/>
      <c r="AR174" s="917"/>
      <c r="AS174" s="911"/>
      <c r="AT174" s="917"/>
      <c r="AU174" s="911"/>
      <c r="AV174" s="917"/>
      <c r="AW174" s="911"/>
      <c r="AX174" s="917"/>
      <c r="AY174" s="911"/>
      <c r="AZ174" s="917"/>
      <c r="BA174" s="911"/>
      <c r="BB174" s="917"/>
      <c r="BC174" s="911"/>
      <c r="BD174" s="917"/>
      <c r="BE174" s="911"/>
      <c r="BF174" s="917"/>
      <c r="BG174" s="911"/>
      <c r="BH174" s="917"/>
      <c r="BI174" s="911"/>
      <c r="BJ174" s="917"/>
      <c r="BK174" s="911"/>
      <c r="BL174" s="555"/>
      <c r="BN174" s="555"/>
      <c r="BP174" s="555"/>
      <c r="BR174" s="555"/>
      <c r="BS174" s="1501"/>
      <c r="BT174" s="1501"/>
      <c r="BU174" s="1501"/>
      <c r="BV174" s="1501"/>
      <c r="BW174" s="1501"/>
      <c r="BX174" s="1501"/>
      <c r="BY174" s="1501"/>
      <c r="BZ174" s="1501"/>
      <c r="CA174" s="1501"/>
      <c r="CB174" s="1501"/>
      <c r="CC174" s="1501"/>
      <c r="CD174" s="1501"/>
      <c r="CE174" s="1501"/>
      <c r="CF174" s="1501"/>
      <c r="CG174" s="1501"/>
      <c r="CH174" s="1501"/>
      <c r="CI174" s="1501"/>
      <c r="CJ174" s="1501"/>
      <c r="CK174" s="1501"/>
      <c r="CL174" s="1501"/>
      <c r="CM174" s="1501"/>
      <c r="CN174" s="1501"/>
      <c r="CO174" s="1501"/>
      <c r="CP174" s="1501"/>
      <c r="CQ174" s="1501"/>
      <c r="CR174" s="1501"/>
      <c r="CS174" s="1501"/>
      <c r="CT174" s="1501"/>
      <c r="CU174" s="1501"/>
      <c r="CV174" s="1501"/>
      <c r="CW174" s="1501"/>
      <c r="CX174" s="1501"/>
      <c r="CY174" s="1501"/>
      <c r="CZ174" s="1501"/>
      <c r="DA174" s="1501"/>
      <c r="DB174" s="1501"/>
      <c r="DC174" s="1501"/>
      <c r="DD174" s="1501"/>
      <c r="DE174" s="1501"/>
      <c r="DF174" s="1501"/>
      <c r="DG174" s="1501"/>
      <c r="DH174" s="1501"/>
      <c r="DI174" s="1501"/>
      <c r="DJ174" s="1501"/>
      <c r="DK174" s="1501"/>
      <c r="DL174" s="1501"/>
      <c r="DM174" s="1501"/>
      <c r="DN174" s="1501"/>
      <c r="DO174" s="1501"/>
      <c r="DP174" s="1501"/>
      <c r="DQ174" s="1501"/>
      <c r="DR174" s="1501"/>
      <c r="DS174" s="1501"/>
      <c r="DT174" s="1501"/>
      <c r="DU174" s="1501"/>
      <c r="DV174" s="1501"/>
      <c r="DW174" s="1501"/>
      <c r="DX174" s="1501"/>
      <c r="DY174" s="1501"/>
      <c r="DZ174" s="1501"/>
      <c r="EA174" s="1501"/>
      <c r="EB174" s="1501"/>
      <c r="EC174" s="1501"/>
      <c r="ED174" s="1501"/>
      <c r="EE174" s="1501"/>
      <c r="EF174" s="1501"/>
      <c r="EG174" s="1501"/>
      <c r="EH174" s="1501"/>
      <c r="EI174" s="1501"/>
      <c r="EJ174" s="1501"/>
      <c r="EK174" s="1501"/>
      <c r="EL174" s="1501"/>
      <c r="EM174" s="1501"/>
      <c r="EN174" s="1501"/>
      <c r="EO174" s="1501"/>
      <c r="EP174" s="1501"/>
      <c r="EQ174" s="1501"/>
      <c r="ER174" s="1501"/>
      <c r="ES174" s="1501"/>
      <c r="ET174" s="1501"/>
      <c r="EU174" s="1501"/>
      <c r="EV174" s="1501"/>
      <c r="EW174" s="1501"/>
      <c r="EX174" s="1501"/>
      <c r="EY174" s="1501"/>
      <c r="EZ174" s="1501"/>
      <c r="FA174" s="1501"/>
      <c r="FB174" s="1501"/>
      <c r="FC174" s="1501"/>
      <c r="FD174" s="1501"/>
      <c r="FE174" s="1501"/>
      <c r="FF174" s="1501"/>
      <c r="FG174" s="1501"/>
      <c r="FH174" s="1501"/>
      <c r="FI174" s="1501"/>
      <c r="FJ174" s="1501"/>
      <c r="FK174" s="1501"/>
      <c r="FL174" s="1501"/>
      <c r="FM174" s="1501"/>
      <c r="FN174" s="1501"/>
      <c r="FO174" s="1501"/>
      <c r="FP174" s="1501"/>
      <c r="FQ174" s="1501"/>
      <c r="FR174" s="1501"/>
      <c r="FS174" s="1501"/>
      <c r="FT174" s="1501"/>
      <c r="FU174" s="1501"/>
      <c r="FV174" s="1501"/>
      <c r="FW174" s="1501"/>
      <c r="FX174" s="1501"/>
      <c r="FY174" s="666" t="s">
        <v>420</v>
      </c>
      <c r="FZ174" s="667">
        <v>267</v>
      </c>
      <c r="GA174" s="667">
        <v>30289624</v>
      </c>
      <c r="GB174" s="667">
        <v>35</v>
      </c>
      <c r="GC174" s="667" t="s">
        <v>3</v>
      </c>
      <c r="GD174" s="667">
        <v>18</v>
      </c>
      <c r="GE174" s="667">
        <v>1970</v>
      </c>
      <c r="GF174" s="667">
        <v>0</v>
      </c>
      <c r="GG174" s="667" t="s">
        <v>792</v>
      </c>
      <c r="GH174" s="667">
        <v>0</v>
      </c>
      <c r="GI174" s="667">
        <v>0</v>
      </c>
      <c r="GJ174" s="667" t="s">
        <v>792</v>
      </c>
      <c r="GK174" s="667">
        <v>0</v>
      </c>
      <c r="GL174" s="667" t="s">
        <v>781</v>
      </c>
      <c r="GM174" s="667" t="s">
        <v>782</v>
      </c>
      <c r="GN174" s="667">
        <v>66</v>
      </c>
      <c r="GO174" s="667" t="s">
        <v>783</v>
      </c>
      <c r="GP174" s="667">
        <v>0</v>
      </c>
      <c r="GQ174" s="667">
        <v>0</v>
      </c>
      <c r="GR174" s="667">
        <v>4</v>
      </c>
      <c r="GS174" s="667">
        <v>2</v>
      </c>
      <c r="GT174" s="667">
        <v>3</v>
      </c>
      <c r="GU174" s="667" t="s">
        <v>783</v>
      </c>
      <c r="GV174" s="667" t="s">
        <v>783</v>
      </c>
      <c r="GW174" s="667" t="s">
        <v>783</v>
      </c>
      <c r="GX174" s="667" t="s">
        <v>783</v>
      </c>
      <c r="GY174" s="667" t="s">
        <v>783</v>
      </c>
      <c r="GZ174" s="667">
        <v>1649</v>
      </c>
      <c r="HA174" s="667">
        <v>0.39</v>
      </c>
      <c r="HB174" s="667">
        <v>5</v>
      </c>
      <c r="HC174" s="667" t="s">
        <v>783</v>
      </c>
      <c r="HD174" s="667" t="s">
        <v>782</v>
      </c>
      <c r="HE174" s="667">
        <v>15</v>
      </c>
      <c r="HF174" s="667" t="s">
        <v>783</v>
      </c>
      <c r="HG174" s="667">
        <v>0</v>
      </c>
      <c r="HH174" s="667" t="s">
        <v>783</v>
      </c>
      <c r="HI174" s="667">
        <v>0</v>
      </c>
      <c r="HJ174" s="667">
        <v>1</v>
      </c>
      <c r="HK174" s="667">
        <v>45</v>
      </c>
      <c r="HL174" s="667" t="s">
        <v>784</v>
      </c>
      <c r="HM174" s="667" t="s">
        <v>785</v>
      </c>
      <c r="HN174" s="667" t="s">
        <v>783</v>
      </c>
      <c r="HO174" s="667" t="s">
        <v>783</v>
      </c>
      <c r="HP174" s="667" t="s">
        <v>783</v>
      </c>
      <c r="HQ174" s="667" t="s">
        <v>783</v>
      </c>
      <c r="HR174" s="667" t="s">
        <v>783</v>
      </c>
      <c r="HS174" s="667">
        <v>3978915</v>
      </c>
      <c r="HT174" s="667" t="s">
        <v>783</v>
      </c>
      <c r="HU174" s="667" t="s">
        <v>786</v>
      </c>
      <c r="HV174" s="667" t="s">
        <v>787</v>
      </c>
      <c r="HW174" s="667">
        <v>4</v>
      </c>
      <c r="HX174" s="667">
        <v>2014</v>
      </c>
      <c r="HY174" s="667">
        <v>63</v>
      </c>
      <c r="HZ174" s="667">
        <v>0</v>
      </c>
      <c r="IA174" s="667">
        <v>2059</v>
      </c>
      <c r="IB174" s="668">
        <v>41697.500081018516</v>
      </c>
      <c r="IC174" s="667" t="s">
        <v>788</v>
      </c>
      <c r="ID174" s="667">
        <v>3974437</v>
      </c>
      <c r="IE174" s="667">
        <v>2014</v>
      </c>
      <c r="IF174" s="667">
        <v>1712</v>
      </c>
      <c r="IG174" s="667" t="s">
        <v>783</v>
      </c>
      <c r="IH174" s="667" t="s">
        <v>783</v>
      </c>
      <c r="II174" s="667" t="s">
        <v>783</v>
      </c>
      <c r="IJ174" s="667" t="s">
        <v>783</v>
      </c>
      <c r="IK174" s="667" t="s">
        <v>783</v>
      </c>
      <c r="IL174" s="667" t="s">
        <v>783</v>
      </c>
      <c r="IM174" s="667" t="s">
        <v>783</v>
      </c>
      <c r="IN174" s="667" t="s">
        <v>783</v>
      </c>
      <c r="IO174" s="667" t="s">
        <v>783</v>
      </c>
      <c r="IP174" s="667">
        <v>1649</v>
      </c>
      <c r="IQ174" s="668">
        <v>37477.354571759257</v>
      </c>
      <c r="IR174" s="667">
        <v>4</v>
      </c>
      <c r="IS174" s="667" t="s">
        <v>793</v>
      </c>
      <c r="IT174" s="667">
        <v>3</v>
      </c>
      <c r="IU174" s="669">
        <v>41275</v>
      </c>
      <c r="IV174" s="667" t="s">
        <v>783</v>
      </c>
      <c r="IW174" s="667" t="s">
        <v>783</v>
      </c>
      <c r="IX174" s="667" t="s">
        <v>783</v>
      </c>
      <c r="IY174" s="667" t="s">
        <v>781</v>
      </c>
      <c r="IZ174" s="667">
        <v>45</v>
      </c>
      <c r="JA174" s="667" t="s">
        <v>789</v>
      </c>
      <c r="JB174" s="667" t="s">
        <v>783</v>
      </c>
      <c r="JC174" s="667" t="s">
        <v>783</v>
      </c>
      <c r="JD174" s="667" t="s">
        <v>783</v>
      </c>
      <c r="JE174" s="667">
        <v>329476</v>
      </c>
      <c r="JF174" s="667" t="s">
        <v>783</v>
      </c>
      <c r="JG174" s="667" t="s">
        <v>783</v>
      </c>
      <c r="JH174" s="667" t="s">
        <v>809</v>
      </c>
      <c r="JI174" s="667">
        <v>35</v>
      </c>
      <c r="JJ174" s="667" t="s">
        <v>783</v>
      </c>
      <c r="JK174" s="667" t="s">
        <v>783</v>
      </c>
      <c r="JL174" s="667" t="s">
        <v>783</v>
      </c>
      <c r="JM174" s="667" t="s">
        <v>790</v>
      </c>
      <c r="JN174" s="667">
        <v>4</v>
      </c>
      <c r="JO174" s="667">
        <v>1</v>
      </c>
      <c r="JP174" s="667" t="s">
        <v>783</v>
      </c>
      <c r="JQ174" s="667">
        <v>12683066</v>
      </c>
      <c r="JR174" s="667">
        <v>2013</v>
      </c>
      <c r="JS174" s="667">
        <v>12</v>
      </c>
      <c r="JT174" s="667" t="s">
        <v>783</v>
      </c>
      <c r="JU174" s="667" t="s">
        <v>783</v>
      </c>
      <c r="JV174" s="667" t="s">
        <v>955</v>
      </c>
      <c r="JW174" s="670">
        <v>2095.3714880000002</v>
      </c>
      <c r="JX174"/>
      <c r="JY174" s="225"/>
      <c r="JZ174" s="1501"/>
      <c r="KA174" s="1501"/>
      <c r="KB174" s="1501"/>
    </row>
    <row r="175" spans="1:289" s="1492" customFormat="1" ht="15" thickBot="1">
      <c r="C175" s="908" t="s">
        <v>1011</v>
      </c>
      <c r="D175" s="393"/>
      <c r="E175" s="393"/>
      <c r="F175" s="393"/>
      <c r="G175" s="394"/>
      <c r="H175" s="394"/>
      <c r="I175" s="394"/>
      <c r="J175" s="394"/>
      <c r="K175" s="394"/>
      <c r="L175" s="394"/>
      <c r="M175" s="394"/>
      <c r="N175" s="394"/>
      <c r="O175" s="1501"/>
      <c r="P175" s="1101"/>
      <c r="Q175" s="1194"/>
      <c r="R175" s="394"/>
      <c r="S175" s="393"/>
      <c r="T175" s="393"/>
      <c r="U175" s="914"/>
      <c r="V175" s="914"/>
      <c r="W175" s="915"/>
      <c r="X175" s="915"/>
      <c r="Y175" s="915"/>
      <c r="Z175" s="915"/>
      <c r="AA175" s="915"/>
      <c r="AB175" s="915"/>
      <c r="AC175" s="916"/>
      <c r="AD175" s="911"/>
      <c r="AE175" s="911"/>
      <c r="AF175" s="917"/>
      <c r="AG175" s="916"/>
      <c r="AH175" s="911"/>
      <c r="AI175" s="911"/>
      <c r="AJ175" s="917"/>
      <c r="AK175" s="911"/>
      <c r="AL175" s="911"/>
      <c r="AM175" s="911"/>
      <c r="AN175" s="911"/>
      <c r="AO175" s="911"/>
      <c r="AP175" s="917"/>
      <c r="AQ175" s="911"/>
      <c r="AR175" s="917"/>
      <c r="AS175" s="911"/>
      <c r="AT175" s="917"/>
      <c r="AU175" s="911"/>
      <c r="AV175" s="917"/>
      <c r="AW175" s="911"/>
      <c r="AX175" s="917"/>
      <c r="AY175" s="911"/>
      <c r="AZ175" s="917"/>
      <c r="BA175" s="911"/>
      <c r="BB175" s="917"/>
      <c r="BC175" s="911"/>
      <c r="BD175" s="917"/>
      <c r="BE175" s="911"/>
      <c r="BF175" s="917"/>
      <c r="BG175" s="911"/>
      <c r="BH175" s="917"/>
      <c r="BI175" s="911"/>
      <c r="BJ175" s="917"/>
      <c r="BK175" s="911"/>
      <c r="BL175" s="555"/>
      <c r="BN175" s="555"/>
      <c r="BP175" s="555"/>
      <c r="BR175" s="555"/>
      <c r="BS175" s="1501"/>
      <c r="BT175" s="1501"/>
      <c r="BU175" s="1501"/>
      <c r="BV175" s="1501"/>
      <c r="BW175" s="1501"/>
      <c r="BX175" s="1501"/>
      <c r="BY175" s="1501"/>
      <c r="BZ175" s="1501"/>
      <c r="CA175" s="1501"/>
      <c r="CB175" s="1501"/>
      <c r="CC175" s="1501"/>
      <c r="CD175" s="1501"/>
      <c r="CE175" s="1501"/>
      <c r="CF175" s="1501"/>
      <c r="CG175" s="1501"/>
      <c r="CH175" s="1501"/>
      <c r="CI175" s="1501"/>
      <c r="CJ175" s="1501"/>
      <c r="CK175" s="1501"/>
      <c r="CL175" s="1501"/>
      <c r="CM175" s="1501"/>
      <c r="CN175" s="1501"/>
      <c r="CO175" s="1501"/>
      <c r="CP175" s="1501"/>
      <c r="CQ175" s="1501"/>
      <c r="CR175" s="1501"/>
      <c r="CS175" s="1501"/>
      <c r="CT175" s="1501"/>
      <c r="CU175" s="1501"/>
      <c r="CV175" s="1501"/>
      <c r="CW175" s="1501"/>
      <c r="CX175" s="1501"/>
      <c r="CY175" s="1501"/>
      <c r="CZ175" s="1501"/>
      <c r="DA175" s="1501"/>
      <c r="DB175" s="1501"/>
      <c r="DC175" s="1501"/>
      <c r="DD175" s="1501"/>
      <c r="DE175" s="1501"/>
      <c r="DF175" s="1501"/>
      <c r="DG175" s="1501"/>
      <c r="DH175" s="1501"/>
      <c r="DI175" s="1501"/>
      <c r="DJ175" s="1501"/>
      <c r="DK175" s="1501"/>
      <c r="DL175" s="1501"/>
      <c r="DM175" s="1501"/>
      <c r="DN175" s="1501"/>
      <c r="DO175" s="1501"/>
      <c r="DP175" s="1501"/>
      <c r="DQ175" s="1501"/>
      <c r="DR175" s="1501"/>
      <c r="DS175" s="1501"/>
      <c r="DT175" s="1501"/>
      <c r="DU175" s="1501"/>
      <c r="DV175" s="1501"/>
      <c r="DW175" s="1501"/>
      <c r="DX175" s="1501"/>
      <c r="DY175" s="1501"/>
      <c r="DZ175" s="1501"/>
      <c r="EA175" s="1501"/>
      <c r="EB175" s="1501"/>
      <c r="EC175" s="1501"/>
      <c r="ED175" s="1501"/>
      <c r="EE175" s="1501"/>
      <c r="EF175" s="1501"/>
      <c r="EG175" s="1501"/>
      <c r="EH175" s="1501"/>
      <c r="EI175" s="1501"/>
      <c r="EJ175" s="1501"/>
      <c r="EK175" s="1501"/>
      <c r="EL175" s="1501"/>
      <c r="EM175" s="1501"/>
      <c r="EN175" s="1501"/>
      <c r="EO175" s="1501"/>
      <c r="EP175" s="1501"/>
      <c r="EQ175" s="1501"/>
      <c r="ER175" s="1501"/>
      <c r="ES175" s="1501"/>
      <c r="ET175" s="1501"/>
      <c r="EU175" s="1501"/>
      <c r="EV175" s="1501"/>
      <c r="EW175" s="1501"/>
      <c r="EX175" s="1501"/>
      <c r="EY175" s="1501"/>
      <c r="EZ175" s="1501"/>
      <c r="FA175" s="1501"/>
      <c r="FB175" s="1501"/>
      <c r="FC175" s="1501"/>
      <c r="FD175" s="1501"/>
      <c r="FE175" s="1501"/>
      <c r="FF175" s="1501"/>
      <c r="FG175" s="1501"/>
      <c r="FH175" s="1501"/>
      <c r="FI175" s="1501"/>
      <c r="FJ175" s="1501"/>
      <c r="FK175" s="1501"/>
      <c r="FL175" s="1501"/>
      <c r="FM175" s="1501"/>
      <c r="FN175" s="1501"/>
      <c r="FO175" s="1501"/>
      <c r="FP175" s="1501"/>
      <c r="FQ175" s="1501"/>
      <c r="FR175" s="1501"/>
      <c r="FS175" s="1501"/>
      <c r="FT175" s="1501"/>
      <c r="FU175" s="1501"/>
      <c r="FV175" s="1501"/>
      <c r="FW175" s="1501"/>
      <c r="FX175" s="1501"/>
      <c r="FY175" s="625" t="s">
        <v>420</v>
      </c>
      <c r="FZ175" s="626">
        <v>310</v>
      </c>
      <c r="GA175" s="626">
        <v>35528665</v>
      </c>
      <c r="GB175" s="626">
        <v>35</v>
      </c>
      <c r="GC175" s="626" t="s">
        <v>3</v>
      </c>
      <c r="GD175" s="626">
        <v>18</v>
      </c>
      <c r="GE175" s="626">
        <v>1970</v>
      </c>
      <c r="GF175" s="626">
        <v>0</v>
      </c>
      <c r="GG175" s="626" t="s">
        <v>792</v>
      </c>
      <c r="GH175" s="626">
        <v>0</v>
      </c>
      <c r="GI175" s="626">
        <v>0</v>
      </c>
      <c r="GJ175" s="626" t="s">
        <v>792</v>
      </c>
      <c r="GK175" s="626">
        <v>0</v>
      </c>
      <c r="GL175" s="626" t="s">
        <v>781</v>
      </c>
      <c r="GM175" s="626" t="s">
        <v>782</v>
      </c>
      <c r="GN175" s="626">
        <v>66</v>
      </c>
      <c r="GO175" s="626" t="s">
        <v>783</v>
      </c>
      <c r="GP175" s="626">
        <v>0</v>
      </c>
      <c r="GQ175" s="626">
        <v>0</v>
      </c>
      <c r="GR175" s="626">
        <v>4</v>
      </c>
      <c r="GS175" s="626">
        <v>2</v>
      </c>
      <c r="GT175" s="626">
        <v>3</v>
      </c>
      <c r="GU175" s="626" t="s">
        <v>783</v>
      </c>
      <c r="GV175" s="626" t="s">
        <v>783</v>
      </c>
      <c r="GW175" s="626" t="s">
        <v>783</v>
      </c>
      <c r="GX175" s="626" t="s">
        <v>783</v>
      </c>
      <c r="GY175" s="626" t="s">
        <v>783</v>
      </c>
      <c r="GZ175" s="626">
        <v>1649</v>
      </c>
      <c r="HA175" s="626">
        <v>0.21</v>
      </c>
      <c r="HB175" s="626">
        <v>5</v>
      </c>
      <c r="HC175" s="626" t="s">
        <v>783</v>
      </c>
      <c r="HD175" s="626" t="s">
        <v>782</v>
      </c>
      <c r="HE175" s="626">
        <v>15</v>
      </c>
      <c r="HF175" s="626" t="s">
        <v>783</v>
      </c>
      <c r="HG175" s="626">
        <v>0</v>
      </c>
      <c r="HH175" s="626" t="s">
        <v>783</v>
      </c>
      <c r="HI175" s="626">
        <v>0</v>
      </c>
      <c r="HJ175" s="626">
        <v>1</v>
      </c>
      <c r="HK175" s="626">
        <v>45</v>
      </c>
      <c r="HL175" s="626" t="s">
        <v>784</v>
      </c>
      <c r="HM175" s="626" t="s">
        <v>785</v>
      </c>
      <c r="HN175" s="626" t="s">
        <v>783</v>
      </c>
      <c r="HO175" s="626" t="s">
        <v>783</v>
      </c>
      <c r="HP175" s="626" t="s">
        <v>783</v>
      </c>
      <c r="HQ175" s="626" t="s">
        <v>783</v>
      </c>
      <c r="HR175" s="626" t="s">
        <v>783</v>
      </c>
      <c r="HS175" s="626">
        <v>3979921</v>
      </c>
      <c r="HT175" s="626" t="s">
        <v>783</v>
      </c>
      <c r="HU175" s="626" t="s">
        <v>786</v>
      </c>
      <c r="HV175" s="626" t="s">
        <v>787</v>
      </c>
      <c r="HW175" s="626">
        <v>4</v>
      </c>
      <c r="HX175" s="626">
        <v>2016</v>
      </c>
      <c r="HY175" s="626">
        <v>63</v>
      </c>
      <c r="HZ175" s="626">
        <v>0</v>
      </c>
      <c r="IA175" s="626">
        <v>1109</v>
      </c>
      <c r="IB175" s="627">
        <v>42348.42765046296</v>
      </c>
      <c r="IC175" s="626" t="s">
        <v>788</v>
      </c>
      <c r="ID175" s="626">
        <v>3975443</v>
      </c>
      <c r="IE175" s="626">
        <v>2016</v>
      </c>
      <c r="IF175" s="626">
        <v>1712</v>
      </c>
      <c r="IG175" s="626" t="s">
        <v>783</v>
      </c>
      <c r="IH175" s="626" t="s">
        <v>783</v>
      </c>
      <c r="II175" s="626" t="s">
        <v>783</v>
      </c>
      <c r="IJ175" s="626" t="s">
        <v>783</v>
      </c>
      <c r="IK175" s="626" t="s">
        <v>783</v>
      </c>
      <c r="IL175" s="626" t="s">
        <v>783</v>
      </c>
      <c r="IM175" s="626" t="s">
        <v>783</v>
      </c>
      <c r="IN175" s="626" t="s">
        <v>783</v>
      </c>
      <c r="IO175" s="626" t="s">
        <v>783</v>
      </c>
      <c r="IP175" s="626">
        <v>1649</v>
      </c>
      <c r="IQ175" s="627">
        <v>37477.354571759257</v>
      </c>
      <c r="IR175" s="626">
        <v>4</v>
      </c>
      <c r="IS175" s="626" t="s">
        <v>793</v>
      </c>
      <c r="IT175" s="626">
        <v>3</v>
      </c>
      <c r="IU175" s="665">
        <v>41275</v>
      </c>
      <c r="IV175" s="626" t="s">
        <v>783</v>
      </c>
      <c r="IW175" s="626" t="s">
        <v>783</v>
      </c>
      <c r="IX175" s="626" t="s">
        <v>783</v>
      </c>
      <c r="IY175" s="626" t="s">
        <v>781</v>
      </c>
      <c r="IZ175" s="626">
        <v>45</v>
      </c>
      <c r="JA175" s="626" t="s">
        <v>789</v>
      </c>
      <c r="JB175" s="626" t="s">
        <v>783</v>
      </c>
      <c r="JC175" s="626" t="s">
        <v>783</v>
      </c>
      <c r="JD175" s="626" t="s">
        <v>783</v>
      </c>
      <c r="JE175" s="626">
        <v>329476</v>
      </c>
      <c r="JF175" s="626" t="s">
        <v>783</v>
      </c>
      <c r="JG175" s="626" t="s">
        <v>783</v>
      </c>
      <c r="JH175" s="626" t="s">
        <v>809</v>
      </c>
      <c r="JI175" s="626">
        <v>35</v>
      </c>
      <c r="JJ175" s="626" t="s">
        <v>783</v>
      </c>
      <c r="JK175" s="626" t="s">
        <v>783</v>
      </c>
      <c r="JL175" s="626" t="s">
        <v>783</v>
      </c>
      <c r="JM175" s="626" t="s">
        <v>790</v>
      </c>
      <c r="JN175" s="626">
        <v>4</v>
      </c>
      <c r="JO175" s="626">
        <v>1</v>
      </c>
      <c r="JP175" s="626" t="s">
        <v>783</v>
      </c>
      <c r="JQ175" s="626">
        <v>12683066</v>
      </c>
      <c r="JR175" s="626">
        <v>2013</v>
      </c>
      <c r="JS175" s="626">
        <v>12</v>
      </c>
      <c r="JT175" s="626" t="s">
        <v>783</v>
      </c>
      <c r="JU175" s="626" t="s">
        <v>783</v>
      </c>
      <c r="JV175" s="626" t="s">
        <v>956</v>
      </c>
      <c r="JW175" s="628">
        <v>1115.567391</v>
      </c>
      <c r="JX175">
        <f>SUM(JW174:JW175)</f>
        <v>3210.9388790000003</v>
      </c>
      <c r="JY175" s="225">
        <v>0.60813236344696975</v>
      </c>
      <c r="JZ175" s="1501"/>
      <c r="KA175" s="1501"/>
      <c r="KB175" s="1501"/>
    </row>
    <row r="176" spans="1:289" s="1492" customFormat="1" ht="15" thickBot="1">
      <c r="C176" s="1099" t="s">
        <v>1012</v>
      </c>
      <c r="D176" s="1195"/>
      <c r="E176" s="1195"/>
      <c r="F176" s="1195"/>
      <c r="G176" s="1196"/>
      <c r="H176" s="1197" t="s">
        <v>152</v>
      </c>
      <c r="I176" s="1195"/>
      <c r="J176" s="1195"/>
      <c r="K176" s="1196"/>
      <c r="L176" s="1196"/>
      <c r="M176" s="1196"/>
      <c r="N176" s="1196"/>
      <c r="O176" s="1196"/>
      <c r="P176" s="1198"/>
      <c r="Q176" s="1198"/>
      <c r="R176" s="1196"/>
      <c r="S176" s="1195"/>
      <c r="T176" s="1195"/>
      <c r="U176" s="914"/>
      <c r="V176" s="914"/>
      <c r="W176" s="915"/>
      <c r="X176" s="915"/>
      <c r="Y176" s="915"/>
      <c r="Z176" s="915"/>
      <c r="AA176" s="915"/>
      <c r="AB176" s="915"/>
      <c r="AC176" s="916"/>
      <c r="AD176" s="911"/>
      <c r="AE176" s="911"/>
      <c r="AF176" s="917"/>
      <c r="AG176" s="916"/>
      <c r="AH176" s="911"/>
      <c r="AI176" s="911"/>
      <c r="AJ176" s="917"/>
      <c r="AK176" s="911"/>
      <c r="AL176" s="911"/>
      <c r="AM176" s="911"/>
      <c r="AN176" s="911"/>
      <c r="AO176" s="911"/>
      <c r="AP176" s="917"/>
      <c r="AQ176" s="911"/>
      <c r="AR176" s="917"/>
      <c r="AS176" s="911"/>
      <c r="AT176" s="917"/>
      <c r="AU176" s="911"/>
      <c r="AV176" s="917"/>
      <c r="AW176" s="911"/>
      <c r="AX176" s="917"/>
      <c r="AY176" s="911"/>
      <c r="AZ176" s="917"/>
      <c r="BA176" s="911"/>
      <c r="BB176" s="917"/>
      <c r="BC176" s="911"/>
      <c r="BD176" s="917"/>
      <c r="BE176" s="911"/>
      <c r="BF176" s="917"/>
      <c r="BG176" s="911"/>
      <c r="BH176" s="917"/>
      <c r="BI176" s="911"/>
      <c r="BJ176" s="917"/>
      <c r="BK176" s="911"/>
      <c r="BL176" s="555"/>
      <c r="BN176" s="555"/>
      <c r="BP176" s="555"/>
      <c r="BR176" s="555"/>
      <c r="BS176" s="1501"/>
      <c r="BT176" s="1501"/>
      <c r="BU176" s="1501"/>
      <c r="BV176" s="1501"/>
      <c r="BW176" s="1501"/>
      <c r="BX176" s="1501"/>
      <c r="BY176" s="1501"/>
      <c r="BZ176" s="1501"/>
      <c r="CA176" s="1501"/>
      <c r="CB176" s="1501"/>
      <c r="CC176" s="1501"/>
      <c r="CD176" s="1501"/>
      <c r="CE176" s="1501"/>
      <c r="CF176" s="1501"/>
      <c r="CG176" s="1501"/>
      <c r="CH176" s="1501"/>
      <c r="CI176" s="1501"/>
      <c r="CJ176" s="1501"/>
      <c r="CK176" s="1501"/>
      <c r="CL176" s="1501"/>
      <c r="CM176" s="1501"/>
      <c r="CN176" s="1501"/>
      <c r="CO176" s="1501"/>
      <c r="CP176" s="1501"/>
      <c r="CQ176" s="1501"/>
      <c r="CR176" s="1501"/>
      <c r="CS176" s="1501"/>
      <c r="CT176" s="1501"/>
      <c r="CU176" s="1501"/>
      <c r="CV176" s="1501"/>
      <c r="CW176" s="1501"/>
      <c r="CX176" s="1501"/>
      <c r="CY176" s="1501"/>
      <c r="CZ176" s="1501"/>
      <c r="DA176" s="1501"/>
      <c r="DB176" s="1501"/>
      <c r="DC176" s="1501"/>
      <c r="DD176" s="1501"/>
      <c r="DE176" s="1501"/>
      <c r="DF176" s="1501"/>
      <c r="DG176" s="1501"/>
      <c r="DH176" s="1501"/>
      <c r="DI176" s="1501"/>
      <c r="DJ176" s="1501"/>
      <c r="DK176" s="1501"/>
      <c r="DL176" s="1501"/>
      <c r="DM176" s="1501"/>
      <c r="DN176" s="1501"/>
      <c r="DO176" s="1501"/>
      <c r="DP176" s="1501"/>
      <c r="DQ176" s="1501"/>
      <c r="DR176" s="1501"/>
      <c r="DS176" s="1501"/>
      <c r="DT176" s="1501"/>
      <c r="DU176" s="1501"/>
      <c r="DV176" s="1501"/>
      <c r="DW176" s="1501"/>
      <c r="DX176" s="1501"/>
      <c r="DY176" s="1501"/>
      <c r="DZ176" s="1501"/>
      <c r="EA176" s="1501"/>
      <c r="EB176" s="1501"/>
      <c r="EC176" s="1501"/>
      <c r="ED176" s="1501"/>
      <c r="EE176" s="1501"/>
      <c r="EF176" s="1501"/>
      <c r="EG176" s="1501"/>
      <c r="EH176" s="1501"/>
      <c r="EI176" s="1501"/>
      <c r="EJ176" s="1501"/>
      <c r="EK176" s="1501"/>
      <c r="EL176" s="1501"/>
      <c r="EM176" s="1501"/>
      <c r="EN176" s="1501"/>
      <c r="EO176" s="1501"/>
      <c r="EP176" s="1501"/>
      <c r="EQ176" s="1501"/>
      <c r="ER176" s="1501"/>
      <c r="ES176" s="1501"/>
      <c r="ET176" s="1501"/>
      <c r="EU176" s="1501"/>
      <c r="EV176" s="1501"/>
      <c r="EW176" s="1501"/>
      <c r="EX176" s="1501"/>
      <c r="EY176" s="1501"/>
      <c r="EZ176" s="1501"/>
      <c r="FA176" s="1501"/>
      <c r="FB176" s="1501"/>
      <c r="FC176" s="1501"/>
      <c r="FD176" s="1501"/>
      <c r="FE176" s="1501"/>
      <c r="FF176" s="1501"/>
      <c r="FG176" s="1501"/>
      <c r="FH176" s="1501"/>
      <c r="FI176" s="1501"/>
      <c r="FJ176" s="1501"/>
      <c r="FK176" s="1501"/>
      <c r="FL176" s="1501"/>
      <c r="FM176" s="1501"/>
      <c r="FN176" s="1501"/>
      <c r="FO176" s="1501"/>
      <c r="FP176" s="1501"/>
      <c r="FQ176" s="1501"/>
      <c r="FR176" s="1501"/>
      <c r="FS176" s="1501"/>
      <c r="FT176" s="1501"/>
      <c r="FU176" s="1501"/>
      <c r="FV176" s="1501"/>
      <c r="FW176" s="1501"/>
      <c r="FX176" s="1501"/>
      <c r="FY176" s="655" t="s">
        <v>501</v>
      </c>
      <c r="FZ176" s="656">
        <v>104</v>
      </c>
      <c r="GA176" s="656">
        <v>30289627</v>
      </c>
      <c r="GB176" s="656">
        <v>35</v>
      </c>
      <c r="GC176" s="656" t="s">
        <v>3</v>
      </c>
      <c r="GD176" s="656">
        <v>16</v>
      </c>
      <c r="GE176" s="656">
        <v>1983</v>
      </c>
      <c r="GF176" s="656">
        <v>0</v>
      </c>
      <c r="GG176" s="656" t="s">
        <v>792</v>
      </c>
      <c r="GH176" s="656">
        <v>0</v>
      </c>
      <c r="GI176" s="656">
        <v>0</v>
      </c>
      <c r="GJ176" s="656" t="s">
        <v>792</v>
      </c>
      <c r="GK176" s="656">
        <v>0</v>
      </c>
      <c r="GL176" s="656" t="s">
        <v>781</v>
      </c>
      <c r="GM176" s="656" t="s">
        <v>782</v>
      </c>
      <c r="GN176" s="656">
        <v>66</v>
      </c>
      <c r="GO176" s="656" t="s">
        <v>783</v>
      </c>
      <c r="GP176" s="656">
        <v>0</v>
      </c>
      <c r="GQ176" s="656">
        <v>0</v>
      </c>
      <c r="GR176" s="656">
        <v>4</v>
      </c>
      <c r="GS176" s="656">
        <v>2</v>
      </c>
      <c r="GT176" s="656">
        <v>1</v>
      </c>
      <c r="GU176" s="656" t="s">
        <v>783</v>
      </c>
      <c r="GV176" s="656" t="s">
        <v>783</v>
      </c>
      <c r="GW176" s="656" t="s">
        <v>783</v>
      </c>
      <c r="GX176" s="656" t="s">
        <v>783</v>
      </c>
      <c r="GY176" s="656" t="s">
        <v>783</v>
      </c>
      <c r="GZ176" s="656">
        <v>1649</v>
      </c>
      <c r="HA176" s="656">
        <v>0.2</v>
      </c>
      <c r="HB176" s="656">
        <v>5</v>
      </c>
      <c r="HC176" s="656" t="s">
        <v>783</v>
      </c>
      <c r="HD176" s="656" t="s">
        <v>782</v>
      </c>
      <c r="HE176" s="656">
        <v>15</v>
      </c>
      <c r="HF176" s="656" t="s">
        <v>783</v>
      </c>
      <c r="HG176" s="656">
        <v>0</v>
      </c>
      <c r="HH176" s="656" t="s">
        <v>783</v>
      </c>
      <c r="HI176" s="656">
        <v>0</v>
      </c>
      <c r="HJ176" s="656">
        <v>1</v>
      </c>
      <c r="HK176" s="656">
        <v>45</v>
      </c>
      <c r="HL176" s="656" t="s">
        <v>784</v>
      </c>
      <c r="HM176" s="656" t="s">
        <v>785</v>
      </c>
      <c r="HN176" s="656" t="s">
        <v>783</v>
      </c>
      <c r="HO176" s="656" t="s">
        <v>783</v>
      </c>
      <c r="HP176" s="656" t="s">
        <v>783</v>
      </c>
      <c r="HQ176" s="656" t="s">
        <v>783</v>
      </c>
      <c r="HR176" s="656" t="s">
        <v>783</v>
      </c>
      <c r="HS176" s="656">
        <v>3980148</v>
      </c>
      <c r="HT176" s="656" t="s">
        <v>783</v>
      </c>
      <c r="HU176" s="656" t="s">
        <v>786</v>
      </c>
      <c r="HV176" s="656" t="s">
        <v>787</v>
      </c>
      <c r="HW176" s="656">
        <v>4</v>
      </c>
      <c r="HX176" s="656">
        <v>2014</v>
      </c>
      <c r="HY176" s="656">
        <v>63</v>
      </c>
      <c r="HZ176" s="656">
        <v>0</v>
      </c>
      <c r="IA176" s="656">
        <v>1056</v>
      </c>
      <c r="IB176" s="657">
        <v>41697.500081018516</v>
      </c>
      <c r="IC176" s="656" t="s">
        <v>788</v>
      </c>
      <c r="ID176" s="656">
        <v>3975670</v>
      </c>
      <c r="IE176" s="656">
        <v>2014</v>
      </c>
      <c r="IF176" s="656">
        <v>1712</v>
      </c>
      <c r="IG176" s="656" t="s">
        <v>783</v>
      </c>
      <c r="IH176" s="656" t="s">
        <v>783</v>
      </c>
      <c r="II176" s="656" t="s">
        <v>783</v>
      </c>
      <c r="IJ176" s="656" t="s">
        <v>783</v>
      </c>
      <c r="IK176" s="656" t="s">
        <v>783</v>
      </c>
      <c r="IL176" s="656" t="s">
        <v>783</v>
      </c>
      <c r="IM176" s="656" t="s">
        <v>783</v>
      </c>
      <c r="IN176" s="656" t="s">
        <v>783</v>
      </c>
      <c r="IO176" s="656" t="s">
        <v>783</v>
      </c>
      <c r="IP176" s="656">
        <v>1649</v>
      </c>
      <c r="IQ176" s="657">
        <v>37477.354571759257</v>
      </c>
      <c r="IR176" s="656">
        <v>4</v>
      </c>
      <c r="IS176" s="656" t="s">
        <v>793</v>
      </c>
      <c r="IT176" s="656">
        <v>1</v>
      </c>
      <c r="IU176" s="658">
        <v>41275</v>
      </c>
      <c r="IV176" s="656" t="s">
        <v>783</v>
      </c>
      <c r="IW176" s="656" t="s">
        <v>783</v>
      </c>
      <c r="IX176" s="656" t="s">
        <v>783</v>
      </c>
      <c r="IY176" s="656" t="s">
        <v>781</v>
      </c>
      <c r="IZ176" s="656">
        <v>45</v>
      </c>
      <c r="JA176" s="656" t="s">
        <v>789</v>
      </c>
      <c r="JB176" s="656" t="s">
        <v>783</v>
      </c>
      <c r="JC176" s="656" t="s">
        <v>783</v>
      </c>
      <c r="JD176" s="656" t="s">
        <v>783</v>
      </c>
      <c r="JE176" s="656">
        <v>329477</v>
      </c>
      <c r="JF176" s="656" t="s">
        <v>783</v>
      </c>
      <c r="JG176" s="656" t="s">
        <v>783</v>
      </c>
      <c r="JH176" s="656" t="s">
        <v>795</v>
      </c>
      <c r="JI176" s="656">
        <v>35</v>
      </c>
      <c r="JJ176" s="656" t="s">
        <v>783</v>
      </c>
      <c r="JK176" s="656" t="s">
        <v>783</v>
      </c>
      <c r="JL176" s="656" t="s">
        <v>783</v>
      </c>
      <c r="JM176" s="656" t="s">
        <v>790</v>
      </c>
      <c r="JN176" s="656">
        <v>4</v>
      </c>
      <c r="JO176" s="656">
        <v>1</v>
      </c>
      <c r="JP176" s="656" t="s">
        <v>783</v>
      </c>
      <c r="JQ176" s="656">
        <v>12683066</v>
      </c>
      <c r="JR176" s="656">
        <v>2013</v>
      </c>
      <c r="JS176" s="656">
        <v>12</v>
      </c>
      <c r="JT176" s="656" t="s">
        <v>783</v>
      </c>
      <c r="JU176" s="656" t="s">
        <v>783</v>
      </c>
      <c r="JV176" s="656" t="s">
        <v>957</v>
      </c>
      <c r="JW176" s="659">
        <v>1150.228541</v>
      </c>
      <c r="JX176">
        <f>JW176</f>
        <v>1150.228541</v>
      </c>
      <c r="JY176" s="225">
        <v>0.21784631458333331</v>
      </c>
      <c r="JZ176" s="1501"/>
      <c r="KA176" s="1501"/>
      <c r="KB176" s="1501"/>
    </row>
    <row r="177" spans="3:289" s="1492" customFormat="1" ht="15" thickBot="1">
      <c r="C177" s="1501"/>
      <c r="D177" s="1501"/>
      <c r="E177" s="1501"/>
      <c r="M177" s="1501"/>
      <c r="N177" s="1501"/>
      <c r="O177" s="1501"/>
      <c r="P177" s="1101"/>
      <c r="Q177" s="1101"/>
      <c r="R177" s="1501"/>
      <c r="U177" s="59"/>
      <c r="V177" s="59"/>
      <c r="W177" s="496"/>
      <c r="X177" s="496"/>
      <c r="Y177" s="496"/>
      <c r="Z177" s="496"/>
      <c r="AA177" s="496"/>
      <c r="AB177" s="915"/>
      <c r="AC177" s="512"/>
      <c r="AE177" s="911"/>
      <c r="AF177" s="555"/>
      <c r="AG177" s="512"/>
      <c r="AJ177" s="555"/>
      <c r="AP177" s="555"/>
      <c r="AR177" s="555"/>
      <c r="AT177" s="555"/>
      <c r="AV177" s="555"/>
      <c r="AX177" s="555"/>
      <c r="AZ177" s="555"/>
      <c r="BB177" s="555"/>
      <c r="BD177" s="555"/>
      <c r="BF177" s="555"/>
      <c r="BH177" s="555"/>
      <c r="BJ177" s="555"/>
      <c r="BL177" s="555"/>
      <c r="BN177" s="555"/>
      <c r="BP177" s="555"/>
      <c r="BR177" s="555"/>
      <c r="BS177" s="1501"/>
      <c r="BT177" s="1501"/>
      <c r="BU177" s="1501"/>
      <c r="BV177" s="1501"/>
      <c r="BW177" s="1501"/>
      <c r="BX177" s="1501"/>
      <c r="BY177" s="1501"/>
      <c r="BZ177" s="1501"/>
      <c r="CA177" s="1501"/>
      <c r="CB177" s="1501"/>
      <c r="CC177" s="1501"/>
      <c r="CD177" s="1501"/>
      <c r="CE177" s="1501"/>
      <c r="CF177" s="1501"/>
      <c r="CG177" s="1501"/>
      <c r="CH177" s="1501"/>
      <c r="CI177" s="1501"/>
      <c r="CJ177" s="1501"/>
      <c r="CK177" s="1501"/>
      <c r="CL177" s="1501"/>
      <c r="CM177" s="1501"/>
      <c r="CN177" s="1501"/>
      <c r="CO177" s="1501"/>
      <c r="CP177" s="1501"/>
      <c r="CQ177" s="1501"/>
      <c r="CR177" s="1501"/>
      <c r="CS177" s="1501"/>
      <c r="CT177" s="1501"/>
      <c r="CU177" s="1501"/>
      <c r="CV177" s="1501"/>
      <c r="CW177" s="1501"/>
      <c r="CX177" s="1501"/>
      <c r="CY177" s="1501"/>
      <c r="CZ177" s="1501"/>
      <c r="DA177" s="1501"/>
      <c r="DB177" s="1501"/>
      <c r="DC177" s="1501"/>
      <c r="DD177" s="1501"/>
      <c r="DE177" s="1501"/>
      <c r="DF177" s="1501"/>
      <c r="DG177" s="1501"/>
      <c r="DH177" s="1501"/>
      <c r="DI177" s="1501"/>
      <c r="DJ177" s="1501"/>
      <c r="DK177" s="1501"/>
      <c r="DL177" s="1501"/>
      <c r="DM177" s="1501"/>
      <c r="DN177" s="1501"/>
      <c r="DO177" s="1501"/>
      <c r="DP177" s="1501"/>
      <c r="DQ177" s="1501"/>
      <c r="DR177" s="1501"/>
      <c r="DS177" s="1501"/>
      <c r="DT177" s="1501"/>
      <c r="DU177" s="1501"/>
      <c r="DV177" s="1501"/>
      <c r="DW177" s="1501"/>
      <c r="DX177" s="1501"/>
      <c r="DY177" s="1501"/>
      <c r="DZ177" s="1501"/>
      <c r="EA177" s="1501"/>
      <c r="EB177" s="1501"/>
      <c r="EC177" s="1501"/>
      <c r="ED177" s="1501"/>
      <c r="EE177" s="1501"/>
      <c r="EF177" s="1501"/>
      <c r="EG177" s="1501"/>
      <c r="EH177" s="1501"/>
      <c r="EI177" s="1501"/>
      <c r="EJ177" s="1501"/>
      <c r="EK177" s="1501"/>
      <c r="EL177" s="1501"/>
      <c r="EM177" s="1501"/>
      <c r="EN177" s="1501"/>
      <c r="EO177" s="1501"/>
      <c r="EP177" s="1501"/>
      <c r="EQ177" s="1501"/>
      <c r="ER177" s="1501"/>
      <c r="ES177" s="1501"/>
      <c r="ET177" s="1501"/>
      <c r="EU177" s="1501"/>
      <c r="EV177" s="1501"/>
      <c r="EW177" s="1501"/>
      <c r="EX177" s="1501"/>
      <c r="EY177" s="1501"/>
      <c r="EZ177" s="1501"/>
      <c r="FA177" s="1501"/>
      <c r="FB177" s="1501"/>
      <c r="FC177" s="1501"/>
      <c r="FD177" s="1501"/>
      <c r="FE177" s="1501"/>
      <c r="FF177" s="1501"/>
      <c r="FG177" s="1501"/>
      <c r="FH177" s="1501"/>
      <c r="FI177" s="1501"/>
      <c r="FJ177" s="1501"/>
      <c r="FK177" s="1501"/>
      <c r="FL177" s="1501"/>
      <c r="FM177" s="1501"/>
      <c r="FN177" s="1501"/>
      <c r="FO177" s="1501"/>
      <c r="FP177" s="1501"/>
      <c r="FQ177" s="1501"/>
      <c r="FR177" s="1501"/>
      <c r="FS177" s="1501"/>
      <c r="FT177" s="1501"/>
      <c r="FU177" s="1501"/>
      <c r="FV177" s="1501"/>
      <c r="FW177" s="1501"/>
      <c r="FX177" s="1501"/>
      <c r="FY177" s="655" t="s">
        <v>502</v>
      </c>
      <c r="FZ177" s="656">
        <v>194</v>
      </c>
      <c r="GA177" s="656">
        <v>30289628</v>
      </c>
      <c r="GB177" s="656">
        <v>55</v>
      </c>
      <c r="GC177" s="656" t="s">
        <v>798</v>
      </c>
      <c r="GD177" s="656">
        <v>18</v>
      </c>
      <c r="GE177" s="656">
        <v>1973</v>
      </c>
      <c r="GF177" s="656">
        <v>1</v>
      </c>
      <c r="GG177" s="656" t="s">
        <v>780</v>
      </c>
      <c r="GH177" s="656">
        <v>2</v>
      </c>
      <c r="GI177" s="656">
        <v>1</v>
      </c>
      <c r="GJ177" s="656" t="s">
        <v>780</v>
      </c>
      <c r="GK177" s="656">
        <v>2</v>
      </c>
      <c r="GL177" s="656" t="s">
        <v>781</v>
      </c>
      <c r="GM177" s="656" t="s">
        <v>782</v>
      </c>
      <c r="GN177" s="656">
        <v>66</v>
      </c>
      <c r="GO177" s="656" t="s">
        <v>783</v>
      </c>
      <c r="GP177" s="656">
        <v>0</v>
      </c>
      <c r="GQ177" s="656">
        <v>0</v>
      </c>
      <c r="GR177" s="656">
        <v>4</v>
      </c>
      <c r="GS177" s="656">
        <v>2</v>
      </c>
      <c r="GT177" s="656">
        <v>2</v>
      </c>
      <c r="GU177" s="656" t="s">
        <v>783</v>
      </c>
      <c r="GV177" s="656" t="s">
        <v>783</v>
      </c>
      <c r="GW177" s="656" t="s">
        <v>783</v>
      </c>
      <c r="GX177" s="656" t="s">
        <v>783</v>
      </c>
      <c r="GY177" s="656" t="s">
        <v>783</v>
      </c>
      <c r="GZ177" s="656">
        <v>1649</v>
      </c>
      <c r="HA177" s="656">
        <v>0.54</v>
      </c>
      <c r="HB177" s="656">
        <v>5</v>
      </c>
      <c r="HC177" s="656" t="s">
        <v>783</v>
      </c>
      <c r="HD177" s="656" t="s">
        <v>782</v>
      </c>
      <c r="HE177" s="656">
        <v>50</v>
      </c>
      <c r="HF177" s="656" t="s">
        <v>783</v>
      </c>
      <c r="HG177" s="656">
        <v>0</v>
      </c>
      <c r="HH177" s="656" t="s">
        <v>783</v>
      </c>
      <c r="HI177" s="656">
        <v>0</v>
      </c>
      <c r="HJ177" s="656">
        <v>1</v>
      </c>
      <c r="HK177" s="656">
        <v>45</v>
      </c>
      <c r="HL177" s="656" t="s">
        <v>784</v>
      </c>
      <c r="HM177" s="656" t="s">
        <v>785</v>
      </c>
      <c r="HN177" s="656" t="s">
        <v>783</v>
      </c>
      <c r="HO177" s="656" t="s">
        <v>783</v>
      </c>
      <c r="HP177" s="656" t="s">
        <v>783</v>
      </c>
      <c r="HQ177" s="656" t="s">
        <v>783</v>
      </c>
      <c r="HR177" s="656" t="s">
        <v>783</v>
      </c>
      <c r="HS177" s="656">
        <v>3979006</v>
      </c>
      <c r="HT177" s="656" t="s">
        <v>783</v>
      </c>
      <c r="HU177" s="656" t="s">
        <v>786</v>
      </c>
      <c r="HV177" s="656" t="s">
        <v>787</v>
      </c>
      <c r="HW177" s="656">
        <v>4</v>
      </c>
      <c r="HX177" s="656">
        <v>2014</v>
      </c>
      <c r="HY177" s="656">
        <v>63</v>
      </c>
      <c r="HZ177" s="656">
        <v>0</v>
      </c>
      <c r="IA177" s="656">
        <v>2851</v>
      </c>
      <c r="IB177" s="657">
        <v>41697.500081018516</v>
      </c>
      <c r="IC177" s="656" t="s">
        <v>788</v>
      </c>
      <c r="ID177" s="656">
        <v>3974528</v>
      </c>
      <c r="IE177" s="656">
        <v>2014</v>
      </c>
      <c r="IF177" s="656">
        <v>1712</v>
      </c>
      <c r="IG177" s="656" t="s">
        <v>783</v>
      </c>
      <c r="IH177" s="656" t="s">
        <v>783</v>
      </c>
      <c r="II177" s="656" t="s">
        <v>783</v>
      </c>
      <c r="IJ177" s="656" t="s">
        <v>783</v>
      </c>
      <c r="IK177" s="656" t="s">
        <v>783</v>
      </c>
      <c r="IL177" s="656" t="s">
        <v>783</v>
      </c>
      <c r="IM177" s="656" t="s">
        <v>783</v>
      </c>
      <c r="IN177" s="656" t="s">
        <v>783</v>
      </c>
      <c r="IO177" s="656" t="s">
        <v>783</v>
      </c>
      <c r="IP177" s="656">
        <v>1649</v>
      </c>
      <c r="IQ177" s="657">
        <v>37477.354571759257</v>
      </c>
      <c r="IR177" s="656">
        <v>2</v>
      </c>
      <c r="IS177" s="656" t="s">
        <v>793</v>
      </c>
      <c r="IT177" s="656">
        <v>2</v>
      </c>
      <c r="IU177" s="658">
        <v>41275</v>
      </c>
      <c r="IV177" s="656" t="s">
        <v>783</v>
      </c>
      <c r="IW177" s="656" t="s">
        <v>783</v>
      </c>
      <c r="IX177" s="656" t="s">
        <v>783</v>
      </c>
      <c r="IY177" s="656" t="s">
        <v>781</v>
      </c>
      <c r="IZ177" s="656">
        <v>45</v>
      </c>
      <c r="JA177" s="656" t="s">
        <v>789</v>
      </c>
      <c r="JB177" s="656" t="s">
        <v>783</v>
      </c>
      <c r="JC177" s="656" t="s">
        <v>783</v>
      </c>
      <c r="JD177" s="656" t="s">
        <v>783</v>
      </c>
      <c r="JE177" s="656">
        <v>329478</v>
      </c>
      <c r="JF177" s="656" t="s">
        <v>783</v>
      </c>
      <c r="JG177" s="656" t="s">
        <v>783</v>
      </c>
      <c r="JH177" s="656" t="s">
        <v>802</v>
      </c>
      <c r="JI177" s="656">
        <v>55</v>
      </c>
      <c r="JJ177" s="656" t="s">
        <v>783</v>
      </c>
      <c r="JK177" s="656" t="s">
        <v>783</v>
      </c>
      <c r="JL177" s="656" t="s">
        <v>783</v>
      </c>
      <c r="JM177" s="656" t="s">
        <v>790</v>
      </c>
      <c r="JN177" s="656">
        <v>4</v>
      </c>
      <c r="JO177" s="656">
        <v>3</v>
      </c>
      <c r="JP177" s="656" t="s">
        <v>783</v>
      </c>
      <c r="JQ177" s="656" t="s">
        <v>783</v>
      </c>
      <c r="JR177" s="656" t="s">
        <v>783</v>
      </c>
      <c r="JS177" s="656" t="s">
        <v>783</v>
      </c>
      <c r="JT177" s="656" t="s">
        <v>783</v>
      </c>
      <c r="JU177" s="656" t="s">
        <v>783</v>
      </c>
      <c r="JV177" s="656" t="s">
        <v>958</v>
      </c>
      <c r="JW177" s="659">
        <v>2767.2947380000001</v>
      </c>
      <c r="JX177">
        <f>JW177</f>
        <v>2767.2947380000001</v>
      </c>
      <c r="JY177" s="225">
        <v>0.52410885189393941</v>
      </c>
      <c r="JZ177" s="1501"/>
      <c r="KA177" s="1501"/>
      <c r="KB177" s="1501"/>
      <c r="KC177" s="1501"/>
    </row>
    <row r="178" spans="3:289" s="1492" customFormat="1" ht="15" thickBot="1">
      <c r="C178" s="1501"/>
      <c r="D178" s="1501"/>
      <c r="E178" s="1501"/>
      <c r="M178" s="1501"/>
      <c r="N178" s="1501"/>
      <c r="O178" s="1501"/>
      <c r="P178" s="1101"/>
      <c r="Q178" s="1101"/>
      <c r="R178" s="1501"/>
      <c r="U178" s="59"/>
      <c r="V178" s="59"/>
      <c r="W178" s="496"/>
      <c r="X178" s="496"/>
      <c r="Y178" s="496"/>
      <c r="Z178" s="496"/>
      <c r="AA178" s="496"/>
      <c r="AB178" s="915"/>
      <c r="AC178" s="512"/>
      <c r="AE178" s="911"/>
      <c r="AF178" s="555"/>
      <c r="AG178" s="512"/>
      <c r="AJ178" s="555"/>
      <c r="AP178" s="555"/>
      <c r="AR178" s="555"/>
      <c r="AT178" s="555"/>
      <c r="AV178" s="555"/>
      <c r="AX178" s="555"/>
      <c r="AZ178" s="555"/>
      <c r="BB178" s="555"/>
      <c r="BD178" s="555"/>
      <c r="BF178" s="555"/>
      <c r="BH178" s="555"/>
      <c r="BJ178" s="555"/>
      <c r="BL178" s="555"/>
      <c r="BN178" s="555"/>
      <c r="BP178" s="555"/>
      <c r="BR178" s="555"/>
      <c r="BS178" s="1501"/>
      <c r="BT178" s="1501"/>
      <c r="BU178" s="1501"/>
      <c r="BV178" s="1501"/>
      <c r="BW178" s="1501"/>
      <c r="BX178" s="1501"/>
      <c r="BY178" s="1501"/>
      <c r="BZ178" s="1501"/>
      <c r="CA178" s="1501"/>
      <c r="CB178" s="1501"/>
      <c r="CC178" s="1501"/>
      <c r="CD178" s="1501"/>
      <c r="CE178" s="1501"/>
      <c r="CF178" s="1501"/>
      <c r="CG178" s="1501"/>
      <c r="CH178" s="1501"/>
      <c r="CI178" s="1501"/>
      <c r="CJ178" s="1501"/>
      <c r="CK178" s="1501"/>
      <c r="CL178" s="1501"/>
      <c r="CM178" s="1501"/>
      <c r="CN178" s="1501"/>
      <c r="CO178" s="1501"/>
      <c r="CP178" s="1501"/>
      <c r="CQ178" s="1501"/>
      <c r="CR178" s="1501"/>
      <c r="CS178" s="1501"/>
      <c r="CT178" s="1501"/>
      <c r="CU178" s="1501"/>
      <c r="CV178" s="1501"/>
      <c r="CW178" s="1501"/>
      <c r="CX178" s="1501"/>
      <c r="CY178" s="1501"/>
      <c r="CZ178" s="1501"/>
      <c r="DA178" s="1501"/>
      <c r="DB178" s="1501"/>
      <c r="DC178" s="1501"/>
      <c r="DD178" s="1501"/>
      <c r="DE178" s="1501"/>
      <c r="DF178" s="1501"/>
      <c r="DG178" s="1501"/>
      <c r="DH178" s="1501"/>
      <c r="DI178" s="1501"/>
      <c r="DJ178" s="1501"/>
      <c r="DK178" s="1501"/>
      <c r="DL178" s="1501"/>
      <c r="DM178" s="1501"/>
      <c r="DN178" s="1501"/>
      <c r="DO178" s="1501"/>
      <c r="DP178" s="1501"/>
      <c r="DQ178" s="1501"/>
      <c r="DR178" s="1501"/>
      <c r="DS178" s="1501"/>
      <c r="DT178" s="1501"/>
      <c r="DU178" s="1501"/>
      <c r="DV178" s="1501"/>
      <c r="DW178" s="1501"/>
      <c r="DX178" s="1501"/>
      <c r="DY178" s="1501"/>
      <c r="DZ178" s="1501"/>
      <c r="EA178" s="1501"/>
      <c r="EB178" s="1501"/>
      <c r="EC178" s="1501"/>
      <c r="ED178" s="1501"/>
      <c r="EE178" s="1501"/>
      <c r="EF178" s="1501"/>
      <c r="EG178" s="1501"/>
      <c r="EH178" s="1501"/>
      <c r="EI178" s="1501"/>
      <c r="EJ178" s="1501"/>
      <c r="EK178" s="1501"/>
      <c r="EL178" s="1501"/>
      <c r="EM178" s="1501"/>
      <c r="EN178" s="1501"/>
      <c r="EO178" s="1501"/>
      <c r="EP178" s="1501"/>
      <c r="EQ178" s="1501"/>
      <c r="ER178" s="1501"/>
      <c r="ES178" s="1501"/>
      <c r="ET178" s="1501"/>
      <c r="EU178" s="1501"/>
      <c r="EV178" s="1501"/>
      <c r="EW178" s="1501"/>
      <c r="EX178" s="1501"/>
      <c r="EY178" s="1501"/>
      <c r="EZ178" s="1501"/>
      <c r="FA178" s="1501"/>
      <c r="FB178" s="1501"/>
      <c r="FC178" s="1501"/>
      <c r="FD178" s="1501"/>
      <c r="FE178" s="1501"/>
      <c r="FF178" s="1501"/>
      <c r="FG178" s="1501"/>
      <c r="FH178" s="1501"/>
      <c r="FI178" s="1501"/>
      <c r="FJ178" s="1501"/>
      <c r="FK178" s="1501"/>
      <c r="FL178" s="1501"/>
      <c r="FM178" s="1501"/>
      <c r="FN178" s="1501"/>
      <c r="FO178" s="1501"/>
      <c r="FP178" s="1501"/>
      <c r="FQ178" s="1501"/>
      <c r="FR178" s="1501"/>
      <c r="FS178" s="1501"/>
      <c r="FT178" s="1501"/>
      <c r="FU178" s="1501"/>
      <c r="FV178" s="1501"/>
      <c r="FW178" s="1501"/>
      <c r="FX178" s="1501"/>
      <c r="FY178" s="655" t="s">
        <v>357</v>
      </c>
      <c r="FZ178" s="656">
        <v>246</v>
      </c>
      <c r="GA178" s="656">
        <v>36245110</v>
      </c>
      <c r="GB178" s="656">
        <v>35</v>
      </c>
      <c r="GC178" s="656" t="s">
        <v>3</v>
      </c>
      <c r="GD178" s="656">
        <v>16</v>
      </c>
      <c r="GE178" s="656">
        <v>1970</v>
      </c>
      <c r="GF178" s="656">
        <v>0</v>
      </c>
      <c r="GG178" s="656" t="s">
        <v>792</v>
      </c>
      <c r="GH178" s="656">
        <v>0</v>
      </c>
      <c r="GI178" s="656">
        <v>0</v>
      </c>
      <c r="GJ178" s="656" t="s">
        <v>792</v>
      </c>
      <c r="GK178" s="656">
        <v>0</v>
      </c>
      <c r="GL178" s="656" t="s">
        <v>781</v>
      </c>
      <c r="GM178" s="656" t="s">
        <v>782</v>
      </c>
      <c r="GN178" s="656">
        <v>66</v>
      </c>
      <c r="GO178" s="656" t="s">
        <v>783</v>
      </c>
      <c r="GP178" s="656">
        <v>0</v>
      </c>
      <c r="GQ178" s="656">
        <v>0</v>
      </c>
      <c r="GR178" s="656">
        <v>4</v>
      </c>
      <c r="GS178" s="656">
        <v>2</v>
      </c>
      <c r="GT178" s="656">
        <v>1</v>
      </c>
      <c r="GU178" s="656" t="s">
        <v>783</v>
      </c>
      <c r="GV178" s="656" t="s">
        <v>783</v>
      </c>
      <c r="GW178" s="656" t="s">
        <v>783</v>
      </c>
      <c r="GX178" s="656" t="s">
        <v>783</v>
      </c>
      <c r="GY178" s="656" t="s">
        <v>783</v>
      </c>
      <c r="GZ178" s="656">
        <v>1649</v>
      </c>
      <c r="HA178" s="656">
        <v>0.1</v>
      </c>
      <c r="HB178" s="656">
        <v>5</v>
      </c>
      <c r="HC178" s="656" t="s">
        <v>783</v>
      </c>
      <c r="HD178" s="656" t="s">
        <v>782</v>
      </c>
      <c r="HE178" s="656">
        <v>15</v>
      </c>
      <c r="HF178" s="656" t="s">
        <v>783</v>
      </c>
      <c r="HG178" s="656">
        <v>0</v>
      </c>
      <c r="HH178" s="656" t="s">
        <v>783</v>
      </c>
      <c r="HI178" s="656">
        <v>0</v>
      </c>
      <c r="HJ178" s="656">
        <v>1</v>
      </c>
      <c r="HK178" s="656">
        <v>45</v>
      </c>
      <c r="HL178" s="656" t="s">
        <v>784</v>
      </c>
      <c r="HM178" s="656" t="s">
        <v>785</v>
      </c>
      <c r="HN178" s="656" t="s">
        <v>783</v>
      </c>
      <c r="HO178" s="656" t="s">
        <v>783</v>
      </c>
      <c r="HP178" s="656" t="s">
        <v>783</v>
      </c>
      <c r="HQ178" s="656" t="s">
        <v>783</v>
      </c>
      <c r="HR178" s="656" t="s">
        <v>783</v>
      </c>
      <c r="HS178" s="656">
        <v>3980052</v>
      </c>
      <c r="HT178" s="656" t="s">
        <v>783</v>
      </c>
      <c r="HU178" s="656" t="s">
        <v>786</v>
      </c>
      <c r="HV178" s="656" t="s">
        <v>787</v>
      </c>
      <c r="HW178" s="656">
        <v>4</v>
      </c>
      <c r="HX178" s="656">
        <v>2016</v>
      </c>
      <c r="HY178" s="656">
        <v>63</v>
      </c>
      <c r="HZ178" s="656">
        <v>6019</v>
      </c>
      <c r="IA178" s="656">
        <v>6547</v>
      </c>
      <c r="IB178" s="657">
        <v>42374.403182870374</v>
      </c>
      <c r="IC178" s="656" t="s">
        <v>788</v>
      </c>
      <c r="ID178" s="656">
        <v>3975574</v>
      </c>
      <c r="IE178" s="656">
        <v>2016</v>
      </c>
      <c r="IF178" s="656">
        <v>1712</v>
      </c>
      <c r="IG178" s="656" t="s">
        <v>783</v>
      </c>
      <c r="IH178" s="656" t="s">
        <v>783</v>
      </c>
      <c r="II178" s="656" t="s">
        <v>783</v>
      </c>
      <c r="IJ178" s="656" t="s">
        <v>783</v>
      </c>
      <c r="IK178" s="656" t="s">
        <v>783</v>
      </c>
      <c r="IL178" s="656" t="s">
        <v>783</v>
      </c>
      <c r="IM178" s="656" t="s">
        <v>783</v>
      </c>
      <c r="IN178" s="656" t="s">
        <v>783</v>
      </c>
      <c r="IO178" s="656" t="s">
        <v>783</v>
      </c>
      <c r="IP178" s="656">
        <v>1649</v>
      </c>
      <c r="IQ178" s="657">
        <v>39498.469108796293</v>
      </c>
      <c r="IR178" s="656">
        <v>4</v>
      </c>
      <c r="IS178" s="656" t="s">
        <v>793</v>
      </c>
      <c r="IT178" s="656">
        <v>1</v>
      </c>
      <c r="IU178" s="658">
        <v>40544</v>
      </c>
      <c r="IV178" s="656" t="s">
        <v>783</v>
      </c>
      <c r="IW178" s="656" t="s">
        <v>783</v>
      </c>
      <c r="IX178" s="656" t="s">
        <v>783</v>
      </c>
      <c r="IY178" s="656" t="s">
        <v>781</v>
      </c>
      <c r="IZ178" s="656">
        <v>45</v>
      </c>
      <c r="JA178" s="656" t="s">
        <v>789</v>
      </c>
      <c r="JB178" s="656" t="s">
        <v>783</v>
      </c>
      <c r="JC178" s="656" t="s">
        <v>783</v>
      </c>
      <c r="JD178" s="656" t="s">
        <v>783</v>
      </c>
      <c r="JE178" s="656">
        <v>329479</v>
      </c>
      <c r="JF178" s="656" t="s">
        <v>783</v>
      </c>
      <c r="JG178" s="656" t="s">
        <v>783</v>
      </c>
      <c r="JH178" s="656" t="s">
        <v>795</v>
      </c>
      <c r="JI178" s="656">
        <v>35</v>
      </c>
      <c r="JJ178" s="656" t="s">
        <v>783</v>
      </c>
      <c r="JK178" s="656" t="s">
        <v>783</v>
      </c>
      <c r="JL178" s="656" t="s">
        <v>783</v>
      </c>
      <c r="JM178" s="656" t="s">
        <v>790</v>
      </c>
      <c r="JN178" s="656">
        <v>4</v>
      </c>
      <c r="JO178" s="656">
        <v>1</v>
      </c>
      <c r="JP178" s="656" t="s">
        <v>783</v>
      </c>
      <c r="JQ178" s="656">
        <v>12683066</v>
      </c>
      <c r="JR178" s="656">
        <v>2013</v>
      </c>
      <c r="JS178" s="656">
        <v>12</v>
      </c>
      <c r="JT178" s="656" t="s">
        <v>783</v>
      </c>
      <c r="JU178" s="656" t="s">
        <v>783</v>
      </c>
      <c r="JV178" s="656" t="s">
        <v>959</v>
      </c>
      <c r="JW178" s="659">
        <v>528.74483899999996</v>
      </c>
      <c r="JX178">
        <f>JW178</f>
        <v>528.74483899999996</v>
      </c>
      <c r="JY178" s="225">
        <v>0.10014106799242424</v>
      </c>
      <c r="JZ178" s="1501"/>
      <c r="KA178" s="1501"/>
      <c r="KB178" s="1501"/>
      <c r="KC178" s="1501"/>
    </row>
    <row r="179" spans="3:289" s="1492" customFormat="1">
      <c r="C179" s="1501"/>
      <c r="D179" s="1501"/>
      <c r="E179" s="1501"/>
      <c r="M179" s="1501"/>
      <c r="N179" s="1501"/>
      <c r="O179" s="1501"/>
      <c r="P179" s="1101"/>
      <c r="Q179" s="1101"/>
      <c r="R179" s="1501"/>
      <c r="U179" s="59"/>
      <c r="V179" s="59"/>
      <c r="W179" s="496"/>
      <c r="X179" s="496"/>
      <c r="Y179" s="496"/>
      <c r="Z179" s="496"/>
      <c r="AA179" s="496"/>
      <c r="AB179" s="915"/>
      <c r="AC179" s="512"/>
      <c r="AE179" s="911"/>
      <c r="AF179" s="555"/>
      <c r="AG179" s="512"/>
      <c r="AJ179" s="555"/>
      <c r="AP179" s="555"/>
      <c r="AR179" s="555"/>
      <c r="AT179" s="555"/>
      <c r="AV179" s="555"/>
      <c r="AX179" s="555"/>
      <c r="AZ179" s="555"/>
      <c r="BB179" s="555"/>
      <c r="BD179" s="555"/>
      <c r="BF179" s="555"/>
      <c r="BH179" s="555"/>
      <c r="BJ179" s="555"/>
      <c r="BL179" s="555"/>
      <c r="BN179" s="555"/>
      <c r="BP179" s="555"/>
      <c r="BR179" s="555"/>
      <c r="BS179" s="1501"/>
      <c r="BT179" s="1501"/>
      <c r="BU179" s="1501"/>
      <c r="BV179" s="1501"/>
      <c r="BW179" s="1501"/>
      <c r="BX179" s="1501"/>
      <c r="BY179" s="1501"/>
      <c r="BZ179" s="1501"/>
      <c r="CA179" s="1501"/>
      <c r="CB179" s="1501"/>
      <c r="CC179" s="1501"/>
      <c r="CD179" s="1501"/>
      <c r="CE179" s="1501"/>
      <c r="CF179" s="1501"/>
      <c r="CG179" s="1501"/>
      <c r="CH179" s="1501"/>
      <c r="CI179" s="1501"/>
      <c r="CJ179" s="1501"/>
      <c r="CK179" s="1501"/>
      <c r="CL179" s="1501"/>
      <c r="CM179" s="1501"/>
      <c r="CN179" s="1501"/>
      <c r="CO179" s="1501"/>
      <c r="CP179" s="1501"/>
      <c r="CQ179" s="1501"/>
      <c r="CR179" s="1501"/>
      <c r="CS179" s="1501"/>
      <c r="CT179" s="1501"/>
      <c r="CU179" s="1501"/>
      <c r="CV179" s="1501"/>
      <c r="CW179" s="1501"/>
      <c r="CX179" s="1501"/>
      <c r="CY179" s="1501"/>
      <c r="CZ179" s="1501"/>
      <c r="DA179" s="1501"/>
      <c r="DB179" s="1501"/>
      <c r="DC179" s="1501"/>
      <c r="DD179" s="1501"/>
      <c r="DE179" s="1501"/>
      <c r="DF179" s="1501"/>
      <c r="DG179" s="1501"/>
      <c r="DH179" s="1501"/>
      <c r="DI179" s="1501"/>
      <c r="DJ179" s="1501"/>
      <c r="DK179" s="1501"/>
      <c r="DL179" s="1501"/>
      <c r="DM179" s="1501"/>
      <c r="DN179" s="1501"/>
      <c r="DO179" s="1501"/>
      <c r="DP179" s="1501"/>
      <c r="DQ179" s="1501"/>
      <c r="DR179" s="1501"/>
      <c r="DS179" s="1501"/>
      <c r="DT179" s="1501"/>
      <c r="DU179" s="1501"/>
      <c r="DV179" s="1501"/>
      <c r="DW179" s="1501"/>
      <c r="DX179" s="1501"/>
      <c r="DY179" s="1501"/>
      <c r="DZ179" s="1501"/>
      <c r="EA179" s="1501"/>
      <c r="EB179" s="1501"/>
      <c r="EC179" s="1501"/>
      <c r="ED179" s="1501"/>
      <c r="EE179" s="1501"/>
      <c r="EF179" s="1501"/>
      <c r="EG179" s="1501"/>
      <c r="EH179" s="1501"/>
      <c r="EI179" s="1501"/>
      <c r="EJ179" s="1501"/>
      <c r="EK179" s="1501"/>
      <c r="EL179" s="1501"/>
      <c r="EM179" s="1501"/>
      <c r="EN179" s="1501"/>
      <c r="EO179" s="1501"/>
      <c r="EP179" s="1501"/>
      <c r="EQ179" s="1501"/>
      <c r="ER179" s="1501"/>
      <c r="ES179" s="1501"/>
      <c r="ET179" s="1501"/>
      <c r="EU179" s="1501"/>
      <c r="EV179" s="1501"/>
      <c r="EW179" s="1501"/>
      <c r="EX179" s="1501"/>
      <c r="EY179" s="1501"/>
      <c r="EZ179" s="1501"/>
      <c r="FA179" s="1501"/>
      <c r="FB179" s="1501"/>
      <c r="FC179" s="1501"/>
      <c r="FD179" s="1501"/>
      <c r="FE179" s="1501"/>
      <c r="FF179" s="1501"/>
      <c r="FG179" s="1501"/>
      <c r="FH179" s="1501"/>
      <c r="FI179" s="1501"/>
      <c r="FJ179" s="1501"/>
      <c r="FK179" s="1501"/>
      <c r="FL179" s="1501"/>
      <c r="FM179" s="1501"/>
      <c r="FN179" s="1501"/>
      <c r="FO179" s="1501"/>
      <c r="FP179" s="1501"/>
      <c r="FQ179" s="1501"/>
      <c r="FR179" s="1501"/>
      <c r="FS179" s="1501"/>
      <c r="FT179" s="1501"/>
      <c r="FU179" s="1501"/>
      <c r="FV179" s="1501"/>
      <c r="FW179" s="1501"/>
      <c r="FX179" s="1501"/>
      <c r="FY179" s="666" t="s">
        <v>505</v>
      </c>
      <c r="FZ179" s="667">
        <v>131</v>
      </c>
      <c r="GA179" s="667">
        <v>32434950</v>
      </c>
      <c r="GB179" s="667">
        <v>55</v>
      </c>
      <c r="GC179" s="667" t="s">
        <v>798</v>
      </c>
      <c r="GD179" s="667">
        <v>20</v>
      </c>
      <c r="GE179" s="667">
        <v>1972</v>
      </c>
      <c r="GF179" s="667">
        <v>1</v>
      </c>
      <c r="GG179" s="667" t="s">
        <v>780</v>
      </c>
      <c r="GH179" s="667">
        <v>1</v>
      </c>
      <c r="GI179" s="667">
        <v>1</v>
      </c>
      <c r="GJ179" s="667" t="s">
        <v>780</v>
      </c>
      <c r="GK179" s="667">
        <v>1</v>
      </c>
      <c r="GL179" s="667" t="s">
        <v>781</v>
      </c>
      <c r="GM179" s="667" t="s">
        <v>782</v>
      </c>
      <c r="GN179" s="667">
        <v>66</v>
      </c>
      <c r="GO179" s="667" t="s">
        <v>783</v>
      </c>
      <c r="GP179" s="667">
        <v>0</v>
      </c>
      <c r="GQ179" s="667">
        <v>0</v>
      </c>
      <c r="GR179" s="667">
        <v>4</v>
      </c>
      <c r="GS179" s="667">
        <v>2</v>
      </c>
      <c r="GT179" s="667">
        <v>2</v>
      </c>
      <c r="GU179" s="667" t="s">
        <v>783</v>
      </c>
      <c r="GV179" s="667" t="s">
        <v>783</v>
      </c>
      <c r="GW179" s="667" t="s">
        <v>783</v>
      </c>
      <c r="GX179" s="667" t="s">
        <v>783</v>
      </c>
      <c r="GY179" s="667" t="s">
        <v>783</v>
      </c>
      <c r="GZ179" s="667">
        <v>1649</v>
      </c>
      <c r="HA179" s="667">
        <v>0.15</v>
      </c>
      <c r="HB179" s="667">
        <v>5</v>
      </c>
      <c r="HC179" s="667" t="s">
        <v>783</v>
      </c>
      <c r="HD179" s="667" t="s">
        <v>782</v>
      </c>
      <c r="HE179" s="667">
        <v>15</v>
      </c>
      <c r="HF179" s="667" t="s">
        <v>783</v>
      </c>
      <c r="HG179" s="667">
        <v>0</v>
      </c>
      <c r="HH179" s="667" t="s">
        <v>783</v>
      </c>
      <c r="HI179" s="667">
        <v>0</v>
      </c>
      <c r="HJ179" s="667">
        <v>1</v>
      </c>
      <c r="HK179" s="667">
        <v>45</v>
      </c>
      <c r="HL179" s="667" t="s">
        <v>784</v>
      </c>
      <c r="HM179" s="667" t="s">
        <v>785</v>
      </c>
      <c r="HN179" s="667" t="s">
        <v>783</v>
      </c>
      <c r="HO179" s="667" t="s">
        <v>783</v>
      </c>
      <c r="HP179" s="667" t="s">
        <v>783</v>
      </c>
      <c r="HQ179" s="667" t="s">
        <v>783</v>
      </c>
      <c r="HR179" s="667" t="s">
        <v>783</v>
      </c>
      <c r="HS179" s="667">
        <v>3980152</v>
      </c>
      <c r="HT179" s="667" t="s">
        <v>783</v>
      </c>
      <c r="HU179" s="667" t="s">
        <v>786</v>
      </c>
      <c r="HV179" s="667" t="s">
        <v>787</v>
      </c>
      <c r="HW179" s="667">
        <v>4</v>
      </c>
      <c r="HX179" s="667">
        <v>2016</v>
      </c>
      <c r="HY179" s="667">
        <v>63</v>
      </c>
      <c r="HZ179" s="667">
        <v>0</v>
      </c>
      <c r="IA179" s="667">
        <v>792</v>
      </c>
      <c r="IB179" s="668">
        <v>42227.682129629633</v>
      </c>
      <c r="IC179" s="667" t="s">
        <v>788</v>
      </c>
      <c r="ID179" s="667">
        <v>3975674</v>
      </c>
      <c r="IE179" s="667">
        <v>2014</v>
      </c>
      <c r="IF179" s="667">
        <v>1712</v>
      </c>
      <c r="IG179" s="667" t="s">
        <v>783</v>
      </c>
      <c r="IH179" s="667" t="s">
        <v>783</v>
      </c>
      <c r="II179" s="667" t="s">
        <v>783</v>
      </c>
      <c r="IJ179" s="667" t="s">
        <v>783</v>
      </c>
      <c r="IK179" s="667" t="s">
        <v>783</v>
      </c>
      <c r="IL179" s="667" t="s">
        <v>783</v>
      </c>
      <c r="IM179" s="667" t="s">
        <v>783</v>
      </c>
      <c r="IN179" s="667" t="s">
        <v>783</v>
      </c>
      <c r="IO179" s="667" t="s">
        <v>783</v>
      </c>
      <c r="IP179" s="667">
        <v>1649</v>
      </c>
      <c r="IQ179" s="668">
        <v>37477.354571759257</v>
      </c>
      <c r="IR179" s="667">
        <v>2</v>
      </c>
      <c r="IS179" s="667" t="s">
        <v>793</v>
      </c>
      <c r="IT179" s="667">
        <v>2</v>
      </c>
      <c r="IU179" s="669">
        <v>41275</v>
      </c>
      <c r="IV179" s="667" t="s">
        <v>783</v>
      </c>
      <c r="IW179" s="667" t="s">
        <v>783</v>
      </c>
      <c r="IX179" s="667" t="s">
        <v>783</v>
      </c>
      <c r="IY179" s="667" t="s">
        <v>781</v>
      </c>
      <c r="IZ179" s="667">
        <v>45</v>
      </c>
      <c r="JA179" s="667" t="s">
        <v>789</v>
      </c>
      <c r="JB179" s="667" t="s">
        <v>783</v>
      </c>
      <c r="JC179" s="667" t="s">
        <v>783</v>
      </c>
      <c r="JD179" s="667" t="s">
        <v>783</v>
      </c>
      <c r="JE179" s="667">
        <v>329480</v>
      </c>
      <c r="JF179" s="667" t="s">
        <v>783</v>
      </c>
      <c r="JG179" s="667" t="s">
        <v>783</v>
      </c>
      <c r="JH179" s="667" t="s">
        <v>802</v>
      </c>
      <c r="JI179" s="667">
        <v>55</v>
      </c>
      <c r="JJ179" s="667" t="s">
        <v>783</v>
      </c>
      <c r="JK179" s="667" t="s">
        <v>783</v>
      </c>
      <c r="JL179" s="667" t="s">
        <v>783</v>
      </c>
      <c r="JM179" s="667" t="s">
        <v>790</v>
      </c>
      <c r="JN179" s="667">
        <v>4</v>
      </c>
      <c r="JO179" s="667">
        <v>3</v>
      </c>
      <c r="JP179" s="667" t="s">
        <v>783</v>
      </c>
      <c r="JQ179" s="667">
        <v>10711928</v>
      </c>
      <c r="JR179" s="667">
        <v>2011</v>
      </c>
      <c r="JS179" s="667">
        <v>3</v>
      </c>
      <c r="JT179" s="667" t="s">
        <v>783</v>
      </c>
      <c r="JU179" s="667" t="s">
        <v>783</v>
      </c>
      <c r="JV179" s="667" t="s">
        <v>960</v>
      </c>
      <c r="JW179" s="670">
        <v>782.95124799999996</v>
      </c>
      <c r="JX179"/>
      <c r="JY179" s="225"/>
      <c r="JZ179" s="1501"/>
      <c r="KA179" s="1501"/>
      <c r="KB179" s="1501"/>
      <c r="KC179" s="1501"/>
    </row>
    <row r="180" spans="3:289" s="1492" customFormat="1">
      <c r="C180" s="1501"/>
      <c r="D180" s="1501"/>
      <c r="E180" s="1501"/>
      <c r="M180" s="1501"/>
      <c r="N180" s="1501"/>
      <c r="O180" s="1501"/>
      <c r="P180" s="1101"/>
      <c r="Q180" s="1101"/>
      <c r="R180" s="1501"/>
      <c r="U180" s="59"/>
      <c r="V180" s="59"/>
      <c r="W180" s="496"/>
      <c r="X180" s="496"/>
      <c r="Y180" s="496"/>
      <c r="Z180" s="496"/>
      <c r="AA180" s="496"/>
      <c r="AB180" s="915"/>
      <c r="AC180" s="512"/>
      <c r="AE180" s="911"/>
      <c r="AF180" s="555"/>
      <c r="AG180" s="512"/>
      <c r="AJ180" s="555"/>
      <c r="AP180" s="555"/>
      <c r="AR180" s="555"/>
      <c r="AT180" s="555"/>
      <c r="AV180" s="555"/>
      <c r="AX180" s="555"/>
      <c r="AZ180" s="555"/>
      <c r="BB180" s="555"/>
      <c r="BD180" s="555"/>
      <c r="BF180" s="555"/>
      <c r="BH180" s="555"/>
      <c r="BJ180" s="555"/>
      <c r="BL180" s="555"/>
      <c r="BN180" s="555"/>
      <c r="BP180" s="555"/>
      <c r="BR180" s="555"/>
      <c r="BS180" s="1501"/>
      <c r="BT180" s="1501"/>
      <c r="BU180" s="1501"/>
      <c r="BV180" s="1501"/>
      <c r="BW180" s="1501"/>
      <c r="BX180" s="1501"/>
      <c r="BY180" s="1501"/>
      <c r="BZ180" s="1501"/>
      <c r="CA180" s="1501"/>
      <c r="CB180" s="1501"/>
      <c r="CC180" s="1501"/>
      <c r="CD180" s="1501"/>
      <c r="CE180" s="1501"/>
      <c r="CF180" s="1501"/>
      <c r="CG180" s="1501"/>
      <c r="CH180" s="1501"/>
      <c r="CI180" s="1501"/>
      <c r="CJ180" s="1501"/>
      <c r="CK180" s="1501"/>
      <c r="CL180" s="1501"/>
      <c r="CM180" s="1501"/>
      <c r="CN180" s="1501"/>
      <c r="CO180" s="1501"/>
      <c r="CP180" s="1501"/>
      <c r="CQ180" s="1501"/>
      <c r="CR180" s="1501"/>
      <c r="CS180" s="1501"/>
      <c r="CT180" s="1501"/>
      <c r="CU180" s="1501"/>
      <c r="CV180" s="1501"/>
      <c r="CW180" s="1501"/>
      <c r="CX180" s="1501"/>
      <c r="CY180" s="1501"/>
      <c r="CZ180" s="1501"/>
      <c r="DA180" s="1501"/>
      <c r="DB180" s="1501"/>
      <c r="DC180" s="1501"/>
      <c r="DD180" s="1501"/>
      <c r="DE180" s="1501"/>
      <c r="DF180" s="1501"/>
      <c r="DG180" s="1501"/>
      <c r="DH180" s="1501"/>
      <c r="DI180" s="1501"/>
      <c r="DJ180" s="1501"/>
      <c r="DK180" s="1501"/>
      <c r="DL180" s="1501"/>
      <c r="DM180" s="1501"/>
      <c r="DN180" s="1501"/>
      <c r="DO180" s="1501"/>
      <c r="DP180" s="1501"/>
      <c r="DQ180" s="1501"/>
      <c r="DR180" s="1501"/>
      <c r="DS180" s="1501"/>
      <c r="DT180" s="1501"/>
      <c r="DU180" s="1501"/>
      <c r="DV180" s="1501"/>
      <c r="DW180" s="1501"/>
      <c r="DX180" s="1501"/>
      <c r="DY180" s="1501"/>
      <c r="DZ180" s="1501"/>
      <c r="EA180" s="1501"/>
      <c r="EB180" s="1501"/>
      <c r="EC180" s="1501"/>
      <c r="ED180" s="1501"/>
      <c r="EE180" s="1501"/>
      <c r="EF180" s="1501"/>
      <c r="EG180" s="1501"/>
      <c r="EH180" s="1501"/>
      <c r="EI180" s="1501"/>
      <c r="EJ180" s="1501"/>
      <c r="EK180" s="1501"/>
      <c r="EL180" s="1501"/>
      <c r="EM180" s="1501"/>
      <c r="EN180" s="1501"/>
      <c r="EO180" s="1501"/>
      <c r="EP180" s="1501"/>
      <c r="EQ180" s="1501"/>
      <c r="ER180" s="1501"/>
      <c r="ES180" s="1501"/>
      <c r="ET180" s="1501"/>
      <c r="EU180" s="1501"/>
      <c r="EV180" s="1501"/>
      <c r="EW180" s="1501"/>
      <c r="EX180" s="1501"/>
      <c r="EY180" s="1501"/>
      <c r="EZ180" s="1501"/>
      <c r="FA180" s="1501"/>
      <c r="FB180" s="1501"/>
      <c r="FC180" s="1501"/>
      <c r="FD180" s="1501"/>
      <c r="FE180" s="1501"/>
      <c r="FF180" s="1501"/>
      <c r="FG180" s="1501"/>
      <c r="FH180" s="1501"/>
      <c r="FI180" s="1501"/>
      <c r="FJ180" s="1501"/>
      <c r="FK180" s="1501"/>
      <c r="FL180" s="1501"/>
      <c r="FM180" s="1501"/>
      <c r="FN180" s="1501"/>
      <c r="FO180" s="1501"/>
      <c r="FP180" s="1501"/>
      <c r="FQ180" s="1501"/>
      <c r="FR180" s="1501"/>
      <c r="FS180" s="1501"/>
      <c r="FT180" s="1501"/>
      <c r="FU180" s="1501"/>
      <c r="FV180" s="1501"/>
      <c r="FW180" s="1501"/>
      <c r="FX180" s="1501"/>
      <c r="FY180" s="660" t="s">
        <v>505</v>
      </c>
      <c r="FZ180" s="661">
        <v>132</v>
      </c>
      <c r="GA180" s="661">
        <v>32434918</v>
      </c>
      <c r="GB180" s="661">
        <v>55</v>
      </c>
      <c r="GC180" s="661" t="s">
        <v>798</v>
      </c>
      <c r="GD180" s="661">
        <v>20</v>
      </c>
      <c r="GE180" s="661">
        <v>1972</v>
      </c>
      <c r="GF180" s="661">
        <v>1</v>
      </c>
      <c r="GG180" s="661" t="s">
        <v>780</v>
      </c>
      <c r="GH180" s="661">
        <v>1</v>
      </c>
      <c r="GI180" s="661">
        <v>1</v>
      </c>
      <c r="GJ180" s="661" t="s">
        <v>780</v>
      </c>
      <c r="GK180" s="661">
        <v>1</v>
      </c>
      <c r="GL180" s="661" t="s">
        <v>781</v>
      </c>
      <c r="GM180" s="661" t="s">
        <v>782</v>
      </c>
      <c r="GN180" s="661">
        <v>66</v>
      </c>
      <c r="GO180" s="661" t="s">
        <v>783</v>
      </c>
      <c r="GP180" s="661">
        <v>0</v>
      </c>
      <c r="GQ180" s="661">
        <v>0</v>
      </c>
      <c r="GR180" s="661">
        <v>4</v>
      </c>
      <c r="GS180" s="661">
        <v>2</v>
      </c>
      <c r="GT180" s="661">
        <v>2</v>
      </c>
      <c r="GU180" s="661" t="s">
        <v>783</v>
      </c>
      <c r="GV180" s="661" t="s">
        <v>783</v>
      </c>
      <c r="GW180" s="661" t="s">
        <v>783</v>
      </c>
      <c r="GX180" s="661" t="s">
        <v>783</v>
      </c>
      <c r="GY180" s="661" t="s">
        <v>783</v>
      </c>
      <c r="GZ180" s="661">
        <v>1649</v>
      </c>
      <c r="HA180" s="661">
        <v>0.41</v>
      </c>
      <c r="HB180" s="661">
        <v>5</v>
      </c>
      <c r="HC180" s="661" t="s">
        <v>783</v>
      </c>
      <c r="HD180" s="661" t="s">
        <v>782</v>
      </c>
      <c r="HE180" s="661">
        <v>15</v>
      </c>
      <c r="HF180" s="661" t="s">
        <v>783</v>
      </c>
      <c r="HG180" s="661">
        <v>0</v>
      </c>
      <c r="HH180" s="661" t="s">
        <v>783</v>
      </c>
      <c r="HI180" s="661">
        <v>0</v>
      </c>
      <c r="HJ180" s="661">
        <v>1</v>
      </c>
      <c r="HK180" s="661">
        <v>45</v>
      </c>
      <c r="HL180" s="661" t="s">
        <v>784</v>
      </c>
      <c r="HM180" s="661" t="s">
        <v>785</v>
      </c>
      <c r="HN180" s="661" t="s">
        <v>783</v>
      </c>
      <c r="HO180" s="661" t="s">
        <v>783</v>
      </c>
      <c r="HP180" s="661" t="s">
        <v>783</v>
      </c>
      <c r="HQ180" s="661" t="s">
        <v>783</v>
      </c>
      <c r="HR180" s="661" t="s">
        <v>783</v>
      </c>
      <c r="HS180" s="661">
        <v>3980151</v>
      </c>
      <c r="HT180" s="661" t="s">
        <v>783</v>
      </c>
      <c r="HU180" s="661" t="s">
        <v>786</v>
      </c>
      <c r="HV180" s="661" t="s">
        <v>787</v>
      </c>
      <c r="HW180" s="661">
        <v>4</v>
      </c>
      <c r="HX180" s="661">
        <v>2016</v>
      </c>
      <c r="HY180" s="661">
        <v>63</v>
      </c>
      <c r="HZ180" s="661">
        <v>0</v>
      </c>
      <c r="IA180" s="661">
        <v>2165</v>
      </c>
      <c r="IB180" s="662">
        <v>42227.682129629633</v>
      </c>
      <c r="IC180" s="661" t="s">
        <v>788</v>
      </c>
      <c r="ID180" s="661">
        <v>3975673</v>
      </c>
      <c r="IE180" s="661">
        <v>2014</v>
      </c>
      <c r="IF180" s="661">
        <v>1712</v>
      </c>
      <c r="IG180" s="661" t="s">
        <v>783</v>
      </c>
      <c r="IH180" s="661" t="s">
        <v>783</v>
      </c>
      <c r="II180" s="661" t="s">
        <v>783</v>
      </c>
      <c r="IJ180" s="661" t="s">
        <v>783</v>
      </c>
      <c r="IK180" s="661" t="s">
        <v>783</v>
      </c>
      <c r="IL180" s="661" t="s">
        <v>783</v>
      </c>
      <c r="IM180" s="661" t="s">
        <v>783</v>
      </c>
      <c r="IN180" s="661" t="s">
        <v>783</v>
      </c>
      <c r="IO180" s="661" t="s">
        <v>783</v>
      </c>
      <c r="IP180" s="661">
        <v>1649</v>
      </c>
      <c r="IQ180" s="662">
        <v>37477.354571759257</v>
      </c>
      <c r="IR180" s="661">
        <v>2</v>
      </c>
      <c r="IS180" s="661" t="s">
        <v>793</v>
      </c>
      <c r="IT180" s="661">
        <v>2</v>
      </c>
      <c r="IU180" s="663">
        <v>41275</v>
      </c>
      <c r="IV180" s="661" t="s">
        <v>783</v>
      </c>
      <c r="IW180" s="661" t="s">
        <v>783</v>
      </c>
      <c r="IX180" s="661" t="s">
        <v>783</v>
      </c>
      <c r="IY180" s="661" t="s">
        <v>781</v>
      </c>
      <c r="IZ180" s="661">
        <v>45</v>
      </c>
      <c r="JA180" s="661" t="s">
        <v>789</v>
      </c>
      <c r="JB180" s="661" t="s">
        <v>783</v>
      </c>
      <c r="JC180" s="661" t="s">
        <v>783</v>
      </c>
      <c r="JD180" s="661" t="s">
        <v>783</v>
      </c>
      <c r="JE180" s="661">
        <v>329480</v>
      </c>
      <c r="JF180" s="661" t="s">
        <v>783</v>
      </c>
      <c r="JG180" s="661" t="s">
        <v>783</v>
      </c>
      <c r="JH180" s="661" t="s">
        <v>802</v>
      </c>
      <c r="JI180" s="661">
        <v>55</v>
      </c>
      <c r="JJ180" s="661" t="s">
        <v>783</v>
      </c>
      <c r="JK180" s="661" t="s">
        <v>783</v>
      </c>
      <c r="JL180" s="661" t="s">
        <v>783</v>
      </c>
      <c r="JM180" s="661" t="s">
        <v>790</v>
      </c>
      <c r="JN180" s="661">
        <v>4</v>
      </c>
      <c r="JO180" s="661">
        <v>3</v>
      </c>
      <c r="JP180" s="661" t="s">
        <v>783</v>
      </c>
      <c r="JQ180" s="661">
        <v>10711928</v>
      </c>
      <c r="JR180" s="661">
        <v>2011</v>
      </c>
      <c r="JS180" s="661">
        <v>3</v>
      </c>
      <c r="JT180" s="661" t="s">
        <v>783</v>
      </c>
      <c r="JU180" s="661" t="s">
        <v>783</v>
      </c>
      <c r="JV180" s="661" t="s">
        <v>961</v>
      </c>
      <c r="JW180" s="664">
        <v>2139.0225719999999</v>
      </c>
      <c r="JX180">
        <f>SUM(JW179:JW180)</f>
        <v>2921.9738199999997</v>
      </c>
      <c r="JY180" s="225">
        <v>0.55340413257575749</v>
      </c>
      <c r="JZ180" s="1501"/>
      <c r="KA180" s="1501"/>
      <c r="KB180" s="1501"/>
      <c r="KC180" s="1501"/>
    </row>
    <row r="181" spans="3:289" s="1492" customFormat="1" ht="15" thickBot="1">
      <c r="C181" s="1501"/>
      <c r="D181" s="1501"/>
      <c r="E181" s="1501"/>
      <c r="M181" s="1501"/>
      <c r="N181" s="1501"/>
      <c r="O181" s="1501"/>
      <c r="P181" s="1101"/>
      <c r="Q181" s="1101"/>
      <c r="R181" s="1501"/>
      <c r="U181" s="59"/>
      <c r="V181" s="59"/>
      <c r="W181" s="496"/>
      <c r="X181" s="496"/>
      <c r="Y181" s="496"/>
      <c r="Z181" s="496"/>
      <c r="AA181" s="496"/>
      <c r="AB181" s="915"/>
      <c r="AC181" s="512"/>
      <c r="AE181" s="911"/>
      <c r="AF181" s="555"/>
      <c r="AG181" s="512"/>
      <c r="AJ181" s="555"/>
      <c r="AP181" s="555"/>
      <c r="AR181" s="555"/>
      <c r="AT181" s="555"/>
      <c r="AV181" s="555"/>
      <c r="AX181" s="555"/>
      <c r="AZ181" s="555"/>
      <c r="BB181" s="555"/>
      <c r="BD181" s="555"/>
      <c r="BF181" s="555"/>
      <c r="BH181" s="555"/>
      <c r="BJ181" s="555"/>
      <c r="BL181" s="555"/>
      <c r="BN181" s="555"/>
      <c r="BP181" s="555"/>
      <c r="BR181" s="555"/>
      <c r="BS181" s="1501"/>
      <c r="BT181" s="1501"/>
      <c r="BU181" s="1501"/>
      <c r="BV181" s="1501"/>
      <c r="BW181" s="1501"/>
      <c r="BX181" s="1501"/>
      <c r="BY181" s="1501"/>
      <c r="BZ181" s="1501"/>
      <c r="CA181" s="1501"/>
      <c r="CB181" s="1501"/>
      <c r="CC181" s="1501"/>
      <c r="CD181" s="1501"/>
      <c r="CE181" s="1501"/>
      <c r="CF181" s="1501"/>
      <c r="CG181" s="1501"/>
      <c r="CH181" s="1501"/>
      <c r="CI181" s="1501"/>
      <c r="CJ181" s="1501"/>
      <c r="CK181" s="1501"/>
      <c r="CL181" s="1501"/>
      <c r="CM181" s="1501"/>
      <c r="CN181" s="1501"/>
      <c r="CO181" s="1501"/>
      <c r="CP181" s="1501"/>
      <c r="CQ181" s="1501"/>
      <c r="CR181" s="1501"/>
      <c r="CS181" s="1501"/>
      <c r="CT181" s="1501"/>
      <c r="CU181" s="1501"/>
      <c r="CV181" s="1501"/>
      <c r="CW181" s="1501"/>
      <c r="CX181" s="1501"/>
      <c r="CY181" s="1501"/>
      <c r="CZ181" s="1501"/>
      <c r="DA181" s="1501"/>
      <c r="DB181" s="1501"/>
      <c r="DC181" s="1501"/>
      <c r="DD181" s="1501"/>
      <c r="DE181" s="1501"/>
      <c r="DF181" s="1501"/>
      <c r="DG181" s="1501"/>
      <c r="DH181" s="1501"/>
      <c r="DI181" s="1501"/>
      <c r="DJ181" s="1501"/>
      <c r="DK181" s="1501"/>
      <c r="DL181" s="1501"/>
      <c r="DM181" s="1501"/>
      <c r="DN181" s="1501"/>
      <c r="DO181" s="1501"/>
      <c r="DP181" s="1501"/>
      <c r="DQ181" s="1501"/>
      <c r="DR181" s="1501"/>
      <c r="DS181" s="1501"/>
      <c r="DT181" s="1501"/>
      <c r="DU181" s="1501"/>
      <c r="DV181" s="1501"/>
      <c r="DW181" s="1501"/>
      <c r="DX181" s="1501"/>
      <c r="DY181" s="1501"/>
      <c r="DZ181" s="1501"/>
      <c r="EA181" s="1501"/>
      <c r="EB181" s="1501"/>
      <c r="EC181" s="1501"/>
      <c r="ED181" s="1501"/>
      <c r="EE181" s="1501"/>
      <c r="EF181" s="1501"/>
      <c r="EG181" s="1501"/>
      <c r="EH181" s="1501"/>
      <c r="EI181" s="1501"/>
      <c r="EJ181" s="1501"/>
      <c r="EK181" s="1501"/>
      <c r="EL181" s="1501"/>
      <c r="EM181" s="1501"/>
      <c r="EN181" s="1501"/>
      <c r="EO181" s="1501"/>
      <c r="EP181" s="1501"/>
      <c r="EQ181" s="1501"/>
      <c r="ER181" s="1501"/>
      <c r="ES181" s="1501"/>
      <c r="ET181" s="1501"/>
      <c r="EU181" s="1501"/>
      <c r="EV181" s="1501"/>
      <c r="EW181" s="1501"/>
      <c r="EX181" s="1501"/>
      <c r="EY181" s="1501"/>
      <c r="EZ181" s="1501"/>
      <c r="FA181" s="1501"/>
      <c r="FB181" s="1501"/>
      <c r="FC181" s="1501"/>
      <c r="FD181" s="1501"/>
      <c r="FE181" s="1501"/>
      <c r="FF181" s="1501"/>
      <c r="FG181" s="1501"/>
      <c r="FH181" s="1501"/>
      <c r="FI181" s="1501"/>
      <c r="FJ181" s="1501"/>
      <c r="FK181" s="1501"/>
      <c r="FL181" s="1501"/>
      <c r="FM181" s="1501"/>
      <c r="FN181" s="1501"/>
      <c r="FO181" s="1501"/>
      <c r="FP181" s="1501"/>
      <c r="FQ181" s="1501"/>
      <c r="FR181" s="1501"/>
      <c r="FS181" s="1501"/>
      <c r="FT181" s="1501"/>
      <c r="FU181" s="1501"/>
      <c r="FV181" s="1501"/>
      <c r="FW181" s="1501"/>
      <c r="FX181" s="1501"/>
      <c r="FY181" s="650" t="s">
        <v>505</v>
      </c>
      <c r="FZ181" s="651"/>
      <c r="GA181" s="651"/>
      <c r="GB181" s="651"/>
      <c r="GC181" s="651"/>
      <c r="GD181" s="651"/>
      <c r="GE181" s="651"/>
      <c r="GF181" s="651"/>
      <c r="GG181" s="651"/>
      <c r="GH181" s="651"/>
      <c r="GI181" s="651"/>
      <c r="GJ181" s="651"/>
      <c r="GK181" s="651"/>
      <c r="GL181" s="651"/>
      <c r="GM181" s="651"/>
      <c r="GN181" s="651"/>
      <c r="GO181" s="651"/>
      <c r="GP181" s="651"/>
      <c r="GQ181" s="651"/>
      <c r="GR181" s="651"/>
      <c r="GS181" s="651"/>
      <c r="GT181" s="651"/>
      <c r="GU181" s="651"/>
      <c r="GV181" s="651"/>
      <c r="GW181" s="651"/>
      <c r="GX181" s="651"/>
      <c r="GY181" s="651"/>
      <c r="GZ181" s="651"/>
      <c r="HA181" s="651"/>
      <c r="HB181" s="651"/>
      <c r="HC181" s="651"/>
      <c r="HD181" s="651"/>
      <c r="HE181" s="651"/>
      <c r="HF181" s="651"/>
      <c r="HG181" s="651"/>
      <c r="HH181" s="651"/>
      <c r="HI181" s="651"/>
      <c r="HJ181" s="651"/>
      <c r="HK181" s="651"/>
      <c r="HL181" s="651"/>
      <c r="HM181" s="651"/>
      <c r="HN181" s="651"/>
      <c r="HO181" s="651"/>
      <c r="HP181" s="651"/>
      <c r="HQ181" s="651"/>
      <c r="HR181" s="651"/>
      <c r="HS181" s="651"/>
      <c r="HT181" s="651"/>
      <c r="HU181" s="651"/>
      <c r="HV181" s="651"/>
      <c r="HW181" s="651"/>
      <c r="HX181" s="651"/>
      <c r="HY181" s="651"/>
      <c r="HZ181" s="651"/>
      <c r="IA181" s="651"/>
      <c r="IB181" s="652"/>
      <c r="IC181" s="651"/>
      <c r="ID181" s="651"/>
      <c r="IE181" s="651"/>
      <c r="IF181" s="651"/>
      <c r="IG181" s="651"/>
      <c r="IH181" s="651"/>
      <c r="II181" s="651"/>
      <c r="IJ181" s="651"/>
      <c r="IK181" s="651"/>
      <c r="IL181" s="651"/>
      <c r="IM181" s="651"/>
      <c r="IN181" s="651"/>
      <c r="IO181" s="651"/>
      <c r="IP181" s="651"/>
      <c r="IQ181" s="652"/>
      <c r="IR181" s="651"/>
      <c r="IS181" s="651"/>
      <c r="IT181" s="651"/>
      <c r="IU181" s="653"/>
      <c r="IV181" s="651"/>
      <c r="IW181" s="651"/>
      <c r="IX181" s="651"/>
      <c r="IY181" s="651"/>
      <c r="IZ181" s="651"/>
      <c r="JA181" s="651"/>
      <c r="JB181" s="651"/>
      <c r="JC181" s="651"/>
      <c r="JD181" s="651"/>
      <c r="JE181" s="651"/>
      <c r="JF181" s="651"/>
      <c r="JG181" s="651"/>
      <c r="JH181" s="651"/>
      <c r="JI181" s="651"/>
      <c r="JJ181" s="651"/>
      <c r="JK181" s="651"/>
      <c r="JL181" s="651"/>
      <c r="JM181" s="651"/>
      <c r="JN181" s="651"/>
      <c r="JO181" s="651"/>
      <c r="JP181" s="651"/>
      <c r="JQ181" s="651"/>
      <c r="JR181" s="651"/>
      <c r="JS181" s="651"/>
      <c r="JT181" s="651"/>
      <c r="JU181" s="651"/>
      <c r="JV181" s="651"/>
      <c r="JW181" s="654"/>
      <c r="JX181"/>
      <c r="JY181" s="225"/>
      <c r="JZ181" s="1501"/>
      <c r="KA181" s="1501"/>
      <c r="KB181" s="1501"/>
      <c r="KC181" s="1501"/>
    </row>
    <row r="182" spans="3:289" s="1492" customFormat="1">
      <c r="C182" s="1501"/>
      <c r="D182" s="1501"/>
      <c r="E182" s="1501"/>
      <c r="M182" s="1501"/>
      <c r="N182" s="1501"/>
      <c r="O182" s="1501"/>
      <c r="P182" s="1101"/>
      <c r="Q182" s="1101"/>
      <c r="R182" s="1501"/>
      <c r="U182" s="59"/>
      <c r="V182" s="59"/>
      <c r="W182" s="496"/>
      <c r="X182" s="496"/>
      <c r="Y182" s="496"/>
      <c r="Z182" s="496"/>
      <c r="AA182" s="496"/>
      <c r="AB182" s="915"/>
      <c r="AC182" s="512"/>
      <c r="AE182" s="911"/>
      <c r="AF182" s="555"/>
      <c r="AG182" s="512"/>
      <c r="AJ182" s="555"/>
      <c r="AP182" s="555"/>
      <c r="AR182" s="555"/>
      <c r="AT182" s="555"/>
      <c r="AV182" s="555"/>
      <c r="AX182" s="555"/>
      <c r="AZ182" s="555"/>
      <c r="BB182" s="555"/>
      <c r="BD182" s="555"/>
      <c r="BF182" s="555"/>
      <c r="BH182" s="555"/>
      <c r="BJ182" s="555"/>
      <c r="BL182" s="555"/>
      <c r="BN182" s="555"/>
      <c r="BP182" s="555"/>
      <c r="BR182" s="555"/>
      <c r="BS182" s="1501"/>
      <c r="BT182" s="1501"/>
      <c r="BU182" s="1501"/>
      <c r="BV182" s="1501"/>
      <c r="BW182" s="1501"/>
      <c r="BX182" s="1501"/>
      <c r="BY182" s="1501"/>
      <c r="BZ182" s="1501"/>
      <c r="CA182" s="1501"/>
      <c r="CB182" s="1501"/>
      <c r="CC182" s="1501"/>
      <c r="CD182" s="1501"/>
      <c r="CE182" s="1501"/>
      <c r="CF182" s="1501"/>
      <c r="CG182" s="1501"/>
      <c r="CH182" s="1501"/>
      <c r="CI182" s="1501"/>
      <c r="CJ182" s="1501"/>
      <c r="CK182" s="1501"/>
      <c r="CL182" s="1501"/>
      <c r="CM182" s="1501"/>
      <c r="CN182" s="1501"/>
      <c r="CO182" s="1501"/>
      <c r="CP182" s="1501"/>
      <c r="CQ182" s="1501"/>
      <c r="CR182" s="1501"/>
      <c r="CS182" s="1501"/>
      <c r="CT182" s="1501"/>
      <c r="CU182" s="1501"/>
      <c r="CV182" s="1501"/>
      <c r="CW182" s="1501"/>
      <c r="CX182" s="1501"/>
      <c r="CY182" s="1501"/>
      <c r="CZ182" s="1501"/>
      <c r="DA182" s="1501"/>
      <c r="DB182" s="1501"/>
      <c r="DC182" s="1501"/>
      <c r="DD182" s="1501"/>
      <c r="DE182" s="1501"/>
      <c r="DF182" s="1501"/>
      <c r="DG182" s="1501"/>
      <c r="DH182" s="1501"/>
      <c r="DI182" s="1501"/>
      <c r="DJ182" s="1501"/>
      <c r="DK182" s="1501"/>
      <c r="DL182" s="1501"/>
      <c r="DM182" s="1501"/>
      <c r="DN182" s="1501"/>
      <c r="DO182" s="1501"/>
      <c r="DP182" s="1501"/>
      <c r="DQ182" s="1501"/>
      <c r="DR182" s="1501"/>
      <c r="DS182" s="1501"/>
      <c r="DT182" s="1501"/>
      <c r="DU182" s="1501"/>
      <c r="DV182" s="1501"/>
      <c r="DW182" s="1501"/>
      <c r="DX182" s="1501"/>
      <c r="DY182" s="1501"/>
      <c r="DZ182" s="1501"/>
      <c r="EA182" s="1501"/>
      <c r="EB182" s="1501"/>
      <c r="EC182" s="1501"/>
      <c r="ED182" s="1501"/>
      <c r="EE182" s="1501"/>
      <c r="EF182" s="1501"/>
      <c r="EG182" s="1501"/>
      <c r="EH182" s="1501"/>
      <c r="EI182" s="1501"/>
      <c r="EJ182" s="1501"/>
      <c r="EK182" s="1501"/>
      <c r="EL182" s="1501"/>
      <c r="EM182" s="1501"/>
      <c r="EN182" s="1501"/>
      <c r="EO182" s="1501"/>
      <c r="EP182" s="1501"/>
      <c r="EQ182" s="1501"/>
      <c r="ER182" s="1501"/>
      <c r="ES182" s="1501"/>
      <c r="ET182" s="1501"/>
      <c r="EU182" s="1501"/>
      <c r="EV182" s="1501"/>
      <c r="EW182" s="1501"/>
      <c r="EX182" s="1501"/>
      <c r="EY182" s="1501"/>
      <c r="EZ182" s="1501"/>
      <c r="FA182" s="1501"/>
      <c r="FB182" s="1501"/>
      <c r="FC182" s="1501"/>
      <c r="FD182" s="1501"/>
      <c r="FE182" s="1501"/>
      <c r="FF182" s="1501"/>
      <c r="FG182" s="1501"/>
      <c r="FH182" s="1501"/>
      <c r="FI182" s="1501"/>
      <c r="FJ182" s="1501"/>
      <c r="FK182" s="1501"/>
      <c r="FL182" s="1501"/>
      <c r="FM182" s="1501"/>
      <c r="FN182" s="1501"/>
      <c r="FO182" s="1501"/>
      <c r="FP182" s="1501"/>
      <c r="FQ182" s="1501"/>
      <c r="FR182" s="1501"/>
      <c r="FS182" s="1501"/>
      <c r="FT182" s="1501"/>
      <c r="FU182" s="1501"/>
      <c r="FV182" s="1501"/>
      <c r="FW182" s="1501"/>
      <c r="FX182" s="1501"/>
      <c r="FY182" s="675" t="s">
        <v>306</v>
      </c>
      <c r="FZ182" s="676">
        <v>176</v>
      </c>
      <c r="GA182" s="676">
        <v>30289636</v>
      </c>
      <c r="GB182" s="676">
        <v>55</v>
      </c>
      <c r="GC182" s="676" t="s">
        <v>798</v>
      </c>
      <c r="GD182" s="676">
        <v>20</v>
      </c>
      <c r="GE182" s="676">
        <v>2004</v>
      </c>
      <c r="GF182" s="676">
        <v>2</v>
      </c>
      <c r="GG182" s="676" t="s">
        <v>148</v>
      </c>
      <c r="GH182" s="676">
        <v>2</v>
      </c>
      <c r="GI182" s="676">
        <v>2</v>
      </c>
      <c r="GJ182" s="676" t="s">
        <v>148</v>
      </c>
      <c r="GK182" s="676">
        <v>2</v>
      </c>
      <c r="GL182" s="676" t="s">
        <v>781</v>
      </c>
      <c r="GM182" s="676" t="s">
        <v>782</v>
      </c>
      <c r="GN182" s="676">
        <v>50</v>
      </c>
      <c r="GO182" s="676" t="s">
        <v>783</v>
      </c>
      <c r="GP182" s="676">
        <v>0</v>
      </c>
      <c r="GQ182" s="676">
        <v>0</v>
      </c>
      <c r="GR182" s="676">
        <v>4</v>
      </c>
      <c r="GS182" s="676">
        <v>2</v>
      </c>
      <c r="GT182" s="676">
        <v>6</v>
      </c>
      <c r="GU182" s="676" t="s">
        <v>783</v>
      </c>
      <c r="GV182" s="676" t="s">
        <v>783</v>
      </c>
      <c r="GW182" s="676" t="s">
        <v>783</v>
      </c>
      <c r="GX182" s="676" t="s">
        <v>783</v>
      </c>
      <c r="GY182" s="676" t="s">
        <v>783</v>
      </c>
      <c r="GZ182" s="676">
        <v>1649</v>
      </c>
      <c r="HA182" s="676">
        <v>0.08</v>
      </c>
      <c r="HB182" s="676">
        <v>5</v>
      </c>
      <c r="HC182" s="676" t="s">
        <v>783</v>
      </c>
      <c r="HD182" s="676" t="s">
        <v>782</v>
      </c>
      <c r="HE182" s="676">
        <v>15</v>
      </c>
      <c r="HF182" s="676" t="s">
        <v>783</v>
      </c>
      <c r="HG182" s="676">
        <v>0</v>
      </c>
      <c r="HH182" s="676" t="s">
        <v>783</v>
      </c>
      <c r="HI182" s="676">
        <v>0</v>
      </c>
      <c r="HJ182" s="676">
        <v>1</v>
      </c>
      <c r="HK182" s="676">
        <v>45</v>
      </c>
      <c r="HL182" s="676" t="s">
        <v>784</v>
      </c>
      <c r="HM182" s="676" t="s">
        <v>785</v>
      </c>
      <c r="HN182" s="676" t="s">
        <v>783</v>
      </c>
      <c r="HO182" s="676" t="s">
        <v>783</v>
      </c>
      <c r="HP182" s="676" t="s">
        <v>783</v>
      </c>
      <c r="HQ182" s="676" t="s">
        <v>783</v>
      </c>
      <c r="HR182" s="676" t="s">
        <v>783</v>
      </c>
      <c r="HS182" s="676">
        <v>3978934</v>
      </c>
      <c r="HT182" s="676" t="s">
        <v>783</v>
      </c>
      <c r="HU182" s="676" t="s">
        <v>786</v>
      </c>
      <c r="HV182" s="676" t="s">
        <v>787</v>
      </c>
      <c r="HW182" s="676">
        <v>4</v>
      </c>
      <c r="HX182" s="676">
        <v>2014</v>
      </c>
      <c r="HY182" s="676">
        <v>63</v>
      </c>
      <c r="HZ182" s="676">
        <v>0</v>
      </c>
      <c r="IA182" s="676">
        <v>422</v>
      </c>
      <c r="IB182" s="677">
        <v>41697.500081018516</v>
      </c>
      <c r="IC182" s="676" t="s">
        <v>788</v>
      </c>
      <c r="ID182" s="676">
        <v>3974456</v>
      </c>
      <c r="IE182" s="676">
        <v>2014</v>
      </c>
      <c r="IF182" s="676">
        <v>1712</v>
      </c>
      <c r="IG182" s="676" t="s">
        <v>783</v>
      </c>
      <c r="IH182" s="676" t="s">
        <v>783</v>
      </c>
      <c r="II182" s="676" t="s">
        <v>783</v>
      </c>
      <c r="IJ182" s="676" t="s">
        <v>783</v>
      </c>
      <c r="IK182" s="676" t="s">
        <v>783</v>
      </c>
      <c r="IL182" s="676" t="s">
        <v>783</v>
      </c>
      <c r="IM182" s="676" t="s">
        <v>783</v>
      </c>
      <c r="IN182" s="676" t="s">
        <v>783</v>
      </c>
      <c r="IO182" s="676" t="s">
        <v>783</v>
      </c>
      <c r="IP182" s="676">
        <v>1649</v>
      </c>
      <c r="IQ182" s="677">
        <v>37477.354571759257</v>
      </c>
      <c r="IR182" s="676">
        <v>2</v>
      </c>
      <c r="IS182" s="676" t="s">
        <v>793</v>
      </c>
      <c r="IT182" s="676">
        <v>6</v>
      </c>
      <c r="IU182" s="683">
        <v>41275</v>
      </c>
      <c r="IV182" s="676" t="s">
        <v>783</v>
      </c>
      <c r="IW182" s="676" t="s">
        <v>783</v>
      </c>
      <c r="IX182" s="676" t="s">
        <v>783</v>
      </c>
      <c r="IY182" s="676" t="s">
        <v>781</v>
      </c>
      <c r="IZ182" s="676">
        <v>45</v>
      </c>
      <c r="JA182" s="676" t="s">
        <v>789</v>
      </c>
      <c r="JB182" s="676" t="s">
        <v>783</v>
      </c>
      <c r="JC182" s="676" t="s">
        <v>783</v>
      </c>
      <c r="JD182" s="676" t="s">
        <v>783</v>
      </c>
      <c r="JE182" s="676">
        <v>329481</v>
      </c>
      <c r="JF182" s="676" t="s">
        <v>783</v>
      </c>
      <c r="JG182" s="676" t="s">
        <v>783</v>
      </c>
      <c r="JH182" s="676" t="s">
        <v>799</v>
      </c>
      <c r="JI182" s="676">
        <v>55</v>
      </c>
      <c r="JJ182" s="676" t="s">
        <v>783</v>
      </c>
      <c r="JK182" s="676" t="s">
        <v>783</v>
      </c>
      <c r="JL182" s="676" t="s">
        <v>783</v>
      </c>
      <c r="JM182" s="676" t="s">
        <v>790</v>
      </c>
      <c r="JN182" s="676">
        <v>4</v>
      </c>
      <c r="JO182" s="676">
        <v>3</v>
      </c>
      <c r="JP182" s="676" t="s">
        <v>783</v>
      </c>
      <c r="JQ182" s="676">
        <v>10711928</v>
      </c>
      <c r="JR182" s="676">
        <v>2011</v>
      </c>
      <c r="JS182" s="676">
        <v>3</v>
      </c>
      <c r="JT182" s="676" t="s">
        <v>783</v>
      </c>
      <c r="JU182" s="676" t="s">
        <v>783</v>
      </c>
      <c r="JV182" s="676" t="s">
        <v>962</v>
      </c>
      <c r="JW182" s="678">
        <v>427.082289</v>
      </c>
      <c r="JX182"/>
      <c r="JY182" s="225"/>
      <c r="JZ182" s="1501"/>
      <c r="KA182" s="1501"/>
      <c r="KB182" s="1501"/>
      <c r="KC182" s="1501"/>
    </row>
    <row r="183" spans="3:289" s="1501" customFormat="1">
      <c r="F183" s="1492"/>
      <c r="G183" s="1492"/>
      <c r="H183" s="1492"/>
      <c r="I183" s="1492"/>
      <c r="J183" s="1492"/>
      <c r="K183" s="1492"/>
      <c r="L183" s="1492"/>
      <c r="P183" s="1101"/>
      <c r="Q183" s="1101"/>
      <c r="S183" s="1492"/>
      <c r="T183" s="1492"/>
      <c r="U183" s="59"/>
      <c r="V183" s="59"/>
      <c r="W183" s="496"/>
      <c r="X183" s="496"/>
      <c r="Y183" s="496"/>
      <c r="Z183" s="496"/>
      <c r="AA183" s="496"/>
      <c r="AB183" s="915"/>
      <c r="AC183" s="512"/>
      <c r="AD183" s="1492"/>
      <c r="AE183" s="911"/>
      <c r="AF183" s="555"/>
      <c r="AG183" s="512"/>
      <c r="AH183" s="1492"/>
      <c r="AI183" s="1492"/>
      <c r="AJ183" s="555"/>
      <c r="AK183" s="1492"/>
      <c r="AL183" s="1492"/>
      <c r="AM183" s="1492"/>
      <c r="AN183" s="1492"/>
      <c r="AO183" s="1492"/>
      <c r="AP183" s="555"/>
      <c r="AQ183" s="1492"/>
      <c r="AR183" s="555"/>
      <c r="AS183" s="1492"/>
      <c r="AT183" s="555"/>
      <c r="AU183" s="1492"/>
      <c r="AV183" s="555"/>
      <c r="AW183" s="1492"/>
      <c r="AX183" s="555"/>
      <c r="AY183" s="1492"/>
      <c r="AZ183" s="555"/>
      <c r="BA183" s="1492"/>
      <c r="BB183" s="555"/>
      <c r="BC183" s="1492"/>
      <c r="BD183" s="555"/>
      <c r="BE183" s="1492"/>
      <c r="BF183" s="555"/>
      <c r="BG183" s="1492"/>
      <c r="BH183" s="555"/>
      <c r="BI183" s="1492"/>
      <c r="BJ183" s="555"/>
      <c r="BK183" s="1492"/>
      <c r="BL183" s="555"/>
      <c r="BM183" s="1492"/>
      <c r="BN183" s="555"/>
      <c r="BO183" s="1492"/>
      <c r="BP183" s="555"/>
      <c r="BQ183" s="1492"/>
      <c r="BR183" s="555"/>
      <c r="FY183" s="660" t="s">
        <v>306</v>
      </c>
      <c r="FZ183" s="661">
        <v>225</v>
      </c>
      <c r="GA183" s="661">
        <v>30289639</v>
      </c>
      <c r="GB183" s="661">
        <v>55</v>
      </c>
      <c r="GC183" s="661" t="s">
        <v>798</v>
      </c>
      <c r="GD183" s="661">
        <v>20</v>
      </c>
      <c r="GE183" s="661">
        <v>2004</v>
      </c>
      <c r="GF183" s="661">
        <v>2</v>
      </c>
      <c r="GG183" s="661" t="s">
        <v>148</v>
      </c>
      <c r="GH183" s="661">
        <v>2</v>
      </c>
      <c r="GI183" s="661">
        <v>2</v>
      </c>
      <c r="GJ183" s="661" t="s">
        <v>148</v>
      </c>
      <c r="GK183" s="661">
        <v>2</v>
      </c>
      <c r="GL183" s="661" t="s">
        <v>781</v>
      </c>
      <c r="GM183" s="661" t="s">
        <v>782</v>
      </c>
      <c r="GN183" s="661">
        <v>50</v>
      </c>
      <c r="GO183" s="661" t="s">
        <v>783</v>
      </c>
      <c r="GP183" s="661">
        <v>0</v>
      </c>
      <c r="GQ183" s="661">
        <v>0</v>
      </c>
      <c r="GR183" s="661">
        <v>4</v>
      </c>
      <c r="GS183" s="661">
        <v>2</v>
      </c>
      <c r="GT183" s="661">
        <v>1</v>
      </c>
      <c r="GU183" s="661" t="s">
        <v>783</v>
      </c>
      <c r="GV183" s="661" t="s">
        <v>783</v>
      </c>
      <c r="GW183" s="661" t="s">
        <v>783</v>
      </c>
      <c r="GX183" s="661" t="s">
        <v>783</v>
      </c>
      <c r="GY183" s="661" t="s">
        <v>783</v>
      </c>
      <c r="GZ183" s="661">
        <v>1649</v>
      </c>
      <c r="HA183" s="661">
        <v>0.22</v>
      </c>
      <c r="HB183" s="661">
        <v>5</v>
      </c>
      <c r="HC183" s="661" t="s">
        <v>783</v>
      </c>
      <c r="HD183" s="661" t="s">
        <v>782</v>
      </c>
      <c r="HE183" s="661">
        <v>15</v>
      </c>
      <c r="HF183" s="661" t="s">
        <v>783</v>
      </c>
      <c r="HG183" s="661">
        <v>0</v>
      </c>
      <c r="HH183" s="661" t="s">
        <v>783</v>
      </c>
      <c r="HI183" s="661">
        <v>0</v>
      </c>
      <c r="HJ183" s="661">
        <v>1</v>
      </c>
      <c r="HK183" s="661">
        <v>45</v>
      </c>
      <c r="HL183" s="661" t="s">
        <v>784</v>
      </c>
      <c r="HM183" s="661" t="s">
        <v>785</v>
      </c>
      <c r="HN183" s="661" t="s">
        <v>783</v>
      </c>
      <c r="HO183" s="661" t="s">
        <v>783</v>
      </c>
      <c r="HP183" s="661" t="s">
        <v>783</v>
      </c>
      <c r="HQ183" s="661" t="s">
        <v>783</v>
      </c>
      <c r="HR183" s="661" t="s">
        <v>783</v>
      </c>
      <c r="HS183" s="661">
        <v>3980765</v>
      </c>
      <c r="HT183" s="661" t="s">
        <v>783</v>
      </c>
      <c r="HU183" s="661" t="s">
        <v>786</v>
      </c>
      <c r="HV183" s="661" t="s">
        <v>787</v>
      </c>
      <c r="HW183" s="661">
        <v>4</v>
      </c>
      <c r="HX183" s="661">
        <v>2014</v>
      </c>
      <c r="HY183" s="661">
        <v>63</v>
      </c>
      <c r="HZ183" s="661">
        <v>0</v>
      </c>
      <c r="IA183" s="661">
        <v>1162</v>
      </c>
      <c r="IB183" s="662">
        <v>41697.500081018516</v>
      </c>
      <c r="IC183" s="661" t="s">
        <v>788</v>
      </c>
      <c r="ID183" s="661">
        <v>3976287</v>
      </c>
      <c r="IE183" s="661">
        <v>2014</v>
      </c>
      <c r="IF183" s="661">
        <v>1712</v>
      </c>
      <c r="IG183" s="661" t="s">
        <v>783</v>
      </c>
      <c r="IH183" s="661" t="s">
        <v>783</v>
      </c>
      <c r="II183" s="661" t="s">
        <v>783</v>
      </c>
      <c r="IJ183" s="661" t="s">
        <v>783</v>
      </c>
      <c r="IK183" s="661" t="s">
        <v>783</v>
      </c>
      <c r="IL183" s="661" t="s">
        <v>783</v>
      </c>
      <c r="IM183" s="661" t="s">
        <v>783</v>
      </c>
      <c r="IN183" s="661" t="s">
        <v>783</v>
      </c>
      <c r="IO183" s="661" t="s">
        <v>783</v>
      </c>
      <c r="IP183" s="661">
        <v>1649</v>
      </c>
      <c r="IQ183" s="662">
        <v>37477.354571759257</v>
      </c>
      <c r="IR183" s="661">
        <v>2</v>
      </c>
      <c r="IS183" s="661" t="s">
        <v>793</v>
      </c>
      <c r="IT183" s="661">
        <v>1</v>
      </c>
      <c r="IU183" s="663">
        <v>41275</v>
      </c>
      <c r="IV183" s="661" t="s">
        <v>783</v>
      </c>
      <c r="IW183" s="661" t="s">
        <v>783</v>
      </c>
      <c r="IX183" s="661" t="s">
        <v>783</v>
      </c>
      <c r="IY183" s="661" t="s">
        <v>781</v>
      </c>
      <c r="IZ183" s="661">
        <v>45</v>
      </c>
      <c r="JA183" s="661" t="s">
        <v>789</v>
      </c>
      <c r="JB183" s="661" t="s">
        <v>783</v>
      </c>
      <c r="JC183" s="661" t="s">
        <v>783</v>
      </c>
      <c r="JD183" s="661" t="s">
        <v>783</v>
      </c>
      <c r="JE183" s="661">
        <v>329481</v>
      </c>
      <c r="JF183" s="661" t="s">
        <v>783</v>
      </c>
      <c r="JG183" s="661" t="s">
        <v>783</v>
      </c>
      <c r="JH183" s="661" t="s">
        <v>795</v>
      </c>
      <c r="JI183" s="661">
        <v>55</v>
      </c>
      <c r="JJ183" s="661" t="s">
        <v>783</v>
      </c>
      <c r="JK183" s="661" t="s">
        <v>783</v>
      </c>
      <c r="JL183" s="661" t="s">
        <v>783</v>
      </c>
      <c r="JM183" s="661" t="s">
        <v>790</v>
      </c>
      <c r="JN183" s="661">
        <v>4</v>
      </c>
      <c r="JO183" s="661">
        <v>3</v>
      </c>
      <c r="JP183" s="661" t="s">
        <v>783</v>
      </c>
      <c r="JQ183" s="661">
        <v>10711928</v>
      </c>
      <c r="JR183" s="661">
        <v>2011</v>
      </c>
      <c r="JS183" s="661">
        <v>3</v>
      </c>
      <c r="JT183" s="661" t="s">
        <v>783</v>
      </c>
      <c r="JU183" s="661" t="s">
        <v>783</v>
      </c>
      <c r="JV183" s="661" t="s">
        <v>963</v>
      </c>
      <c r="JW183" s="664">
        <v>1157.7966550000001</v>
      </c>
      <c r="JX183"/>
      <c r="JY183" s="225"/>
    </row>
    <row r="184" spans="3:289" s="1501" customFormat="1" ht="15" thickBot="1">
      <c r="F184" s="1492"/>
      <c r="G184" s="1492"/>
      <c r="H184" s="1492"/>
      <c r="I184" s="1492"/>
      <c r="J184" s="1492"/>
      <c r="K184" s="1492"/>
      <c r="L184" s="1492"/>
      <c r="P184" s="1101"/>
      <c r="Q184" s="1101"/>
      <c r="S184" s="1492"/>
      <c r="T184" s="1492"/>
      <c r="U184" s="59"/>
      <c r="V184" s="59"/>
      <c r="W184" s="496"/>
      <c r="X184" s="496"/>
      <c r="Y184" s="496"/>
      <c r="Z184" s="496"/>
      <c r="AA184" s="496"/>
      <c r="AB184" s="915"/>
      <c r="AC184" s="512"/>
      <c r="AD184" s="1492"/>
      <c r="AE184" s="911"/>
      <c r="AF184" s="555"/>
      <c r="AG184" s="512"/>
      <c r="AH184" s="1492"/>
      <c r="AI184" s="1492"/>
      <c r="AJ184" s="555"/>
      <c r="AK184" s="1492"/>
      <c r="AL184" s="1492"/>
      <c r="AM184" s="1492"/>
      <c r="AN184" s="1492"/>
      <c r="AO184" s="1492"/>
      <c r="AP184" s="555"/>
      <c r="AQ184" s="1492"/>
      <c r="AR184" s="555"/>
      <c r="AS184" s="1492"/>
      <c r="AT184" s="555"/>
      <c r="AU184" s="1492"/>
      <c r="AV184" s="555"/>
      <c r="AW184" s="1492"/>
      <c r="AX184" s="555"/>
      <c r="AY184" s="1492"/>
      <c r="AZ184" s="555"/>
      <c r="BA184" s="1492"/>
      <c r="BB184" s="555"/>
      <c r="BC184" s="1492"/>
      <c r="BD184" s="555"/>
      <c r="BE184" s="1492"/>
      <c r="BF184" s="555"/>
      <c r="BG184" s="1492"/>
      <c r="BH184" s="555"/>
      <c r="BI184" s="1492"/>
      <c r="BJ184" s="555"/>
      <c r="BK184" s="1492"/>
      <c r="BL184" s="555"/>
      <c r="BM184" s="1492"/>
      <c r="BN184" s="555"/>
      <c r="BO184" s="1492"/>
      <c r="BP184" s="555"/>
      <c r="BQ184" s="1492"/>
      <c r="BR184" s="555"/>
      <c r="FY184" s="625" t="s">
        <v>509</v>
      </c>
      <c r="FZ184" s="626">
        <v>261</v>
      </c>
      <c r="GA184" s="626">
        <v>10315341</v>
      </c>
      <c r="GB184" s="626" t="s">
        <v>783</v>
      </c>
      <c r="GC184" s="626"/>
      <c r="GD184" s="626" t="s">
        <v>783</v>
      </c>
      <c r="GE184" s="626" t="s">
        <v>783</v>
      </c>
      <c r="GF184" s="626" t="s">
        <v>783</v>
      </c>
      <c r="GG184" s="626"/>
      <c r="GH184" s="626" t="s">
        <v>783</v>
      </c>
      <c r="GI184" s="626" t="s">
        <v>783</v>
      </c>
      <c r="GJ184" s="626"/>
      <c r="GK184" s="626" t="s">
        <v>783</v>
      </c>
      <c r="GL184" s="626" t="s">
        <v>781</v>
      </c>
      <c r="GM184" s="626" t="s">
        <v>783</v>
      </c>
      <c r="GN184" s="626" t="s">
        <v>783</v>
      </c>
      <c r="GO184" s="626" t="s">
        <v>783</v>
      </c>
      <c r="GP184" s="626" t="s">
        <v>783</v>
      </c>
      <c r="GQ184" s="626" t="s">
        <v>783</v>
      </c>
      <c r="GR184" s="626" t="s">
        <v>783</v>
      </c>
      <c r="GS184" s="626" t="s">
        <v>783</v>
      </c>
      <c r="GT184" s="626" t="s">
        <v>783</v>
      </c>
      <c r="GU184" s="626" t="s">
        <v>783</v>
      </c>
      <c r="GV184" s="626" t="s">
        <v>783</v>
      </c>
      <c r="GW184" s="626" t="s">
        <v>783</v>
      </c>
      <c r="GX184" s="626" t="s">
        <v>783</v>
      </c>
      <c r="GY184" s="626" t="s">
        <v>783</v>
      </c>
      <c r="GZ184" s="626">
        <v>1649</v>
      </c>
      <c r="HA184" s="626">
        <v>0</v>
      </c>
      <c r="HB184" s="626">
        <v>9</v>
      </c>
      <c r="HC184" s="626" t="s">
        <v>783</v>
      </c>
      <c r="HD184" s="626" t="s">
        <v>783</v>
      </c>
      <c r="HE184" s="626" t="s">
        <v>783</v>
      </c>
      <c r="HF184" s="626" t="s">
        <v>783</v>
      </c>
      <c r="HG184" s="626" t="s">
        <v>783</v>
      </c>
      <c r="HH184" s="626" t="s">
        <v>783</v>
      </c>
      <c r="HI184" s="626" t="s">
        <v>783</v>
      </c>
      <c r="HJ184" s="626" t="s">
        <v>783</v>
      </c>
      <c r="HK184" s="626" t="s">
        <v>783</v>
      </c>
      <c r="HL184" s="626" t="s">
        <v>783</v>
      </c>
      <c r="HM184" s="626" t="s">
        <v>783</v>
      </c>
      <c r="HN184" s="626" t="s">
        <v>783</v>
      </c>
      <c r="HO184" s="626" t="s">
        <v>783</v>
      </c>
      <c r="HP184" s="626" t="s">
        <v>783</v>
      </c>
      <c r="HQ184" s="626" t="s">
        <v>783</v>
      </c>
      <c r="HR184" s="626" t="s">
        <v>783</v>
      </c>
      <c r="HS184" s="626">
        <v>3980760</v>
      </c>
      <c r="HT184" s="626" t="s">
        <v>783</v>
      </c>
      <c r="HU184" s="626" t="s">
        <v>786</v>
      </c>
      <c r="HV184" s="626" t="s">
        <v>787</v>
      </c>
      <c r="HW184" s="626">
        <v>4</v>
      </c>
      <c r="HX184" s="626">
        <v>2006</v>
      </c>
      <c r="HY184" s="626">
        <v>63</v>
      </c>
      <c r="HZ184" s="626">
        <v>0</v>
      </c>
      <c r="IA184" s="626">
        <v>739</v>
      </c>
      <c r="IB184" s="627">
        <v>38560.614988425928</v>
      </c>
      <c r="IC184" s="626" t="s">
        <v>788</v>
      </c>
      <c r="ID184" s="626">
        <v>3976282</v>
      </c>
      <c r="IE184" s="626" t="s">
        <v>783</v>
      </c>
      <c r="IF184" s="626">
        <v>1712</v>
      </c>
      <c r="IG184" s="626" t="s">
        <v>783</v>
      </c>
      <c r="IH184" s="626" t="s">
        <v>783</v>
      </c>
      <c r="II184" s="626" t="s">
        <v>783</v>
      </c>
      <c r="IJ184" s="626" t="s">
        <v>783</v>
      </c>
      <c r="IK184" s="626" t="s">
        <v>783</v>
      </c>
      <c r="IL184" s="626" t="s">
        <v>783</v>
      </c>
      <c r="IM184" s="626" t="s">
        <v>783</v>
      </c>
      <c r="IN184" s="626" t="s">
        <v>783</v>
      </c>
      <c r="IO184" s="626" t="s">
        <v>783</v>
      </c>
      <c r="IP184" s="626">
        <v>2108</v>
      </c>
      <c r="IQ184" s="627">
        <v>37477.341331018521</v>
      </c>
      <c r="IR184" s="626" t="s">
        <v>783</v>
      </c>
      <c r="IS184" s="626" t="s">
        <v>783</v>
      </c>
      <c r="IT184" s="626" t="s">
        <v>783</v>
      </c>
      <c r="IU184" s="626" t="s">
        <v>783</v>
      </c>
      <c r="IV184" s="626" t="s">
        <v>783</v>
      </c>
      <c r="IW184" s="626" t="s">
        <v>783</v>
      </c>
      <c r="IX184" s="626" t="s">
        <v>783</v>
      </c>
      <c r="IY184" s="626" t="s">
        <v>781</v>
      </c>
      <c r="IZ184" s="626" t="s">
        <v>783</v>
      </c>
      <c r="JA184" s="626" t="s">
        <v>783</v>
      </c>
      <c r="JB184" s="626" t="s">
        <v>783</v>
      </c>
      <c r="JC184" s="626" t="s">
        <v>783</v>
      </c>
      <c r="JD184" s="626" t="s">
        <v>783</v>
      </c>
      <c r="JE184" s="626">
        <v>329482</v>
      </c>
      <c r="JF184" s="626" t="s">
        <v>783</v>
      </c>
      <c r="JG184" s="626" t="s">
        <v>783</v>
      </c>
      <c r="JH184" s="626" t="s">
        <v>783</v>
      </c>
      <c r="JI184" s="626" t="s">
        <v>783</v>
      </c>
      <c r="JJ184" s="626" t="s">
        <v>783</v>
      </c>
      <c r="JK184" s="626" t="s">
        <v>783</v>
      </c>
      <c r="JL184" s="626" t="s">
        <v>783</v>
      </c>
      <c r="JM184" s="626" t="s">
        <v>783</v>
      </c>
      <c r="JN184" s="626">
        <v>4</v>
      </c>
      <c r="JO184" s="626" t="s">
        <v>783</v>
      </c>
      <c r="JP184" s="626" t="s">
        <v>783</v>
      </c>
      <c r="JQ184" s="626" t="s">
        <v>783</v>
      </c>
      <c r="JR184" s="626" t="s">
        <v>783</v>
      </c>
      <c r="JS184" s="626" t="s">
        <v>783</v>
      </c>
      <c r="JT184" s="626" t="s">
        <v>783</v>
      </c>
      <c r="JU184" s="626" t="s">
        <v>783</v>
      </c>
      <c r="JV184" s="626" t="s">
        <v>964</v>
      </c>
      <c r="JW184" s="628">
        <v>742.79008199999998</v>
      </c>
      <c r="JX184">
        <f>SUM(JW182:JW184)</f>
        <v>2327.669026</v>
      </c>
      <c r="JY184" s="225">
        <v>0.44084640643939393</v>
      </c>
    </row>
    <row r="185" spans="3:289" s="1501" customFormat="1" ht="15" thickBot="1">
      <c r="F185" s="1492"/>
      <c r="G185" s="1492"/>
      <c r="H185" s="1492"/>
      <c r="I185" s="1492"/>
      <c r="J185" s="1492"/>
      <c r="K185" s="1492"/>
      <c r="L185" s="1492"/>
      <c r="P185" s="1101"/>
      <c r="Q185" s="1101"/>
      <c r="S185" s="1492"/>
      <c r="T185" s="1492"/>
      <c r="U185" s="59"/>
      <c r="V185" s="59"/>
      <c r="W185" s="496"/>
      <c r="X185" s="496"/>
      <c r="Y185" s="496"/>
      <c r="Z185" s="496"/>
      <c r="AA185" s="496"/>
      <c r="AB185" s="915"/>
      <c r="AC185" s="512"/>
      <c r="AD185" s="1492"/>
      <c r="AE185" s="911"/>
      <c r="AF185" s="555"/>
      <c r="AG185" s="512"/>
      <c r="AH185" s="1492"/>
      <c r="AI185" s="1492"/>
      <c r="AJ185" s="555"/>
      <c r="AK185" s="1492"/>
      <c r="AL185" s="1492"/>
      <c r="AM185" s="1492"/>
      <c r="AN185" s="1492"/>
      <c r="AO185" s="1492"/>
      <c r="AP185" s="555"/>
      <c r="AQ185" s="1492"/>
      <c r="AR185" s="555"/>
      <c r="AS185" s="1492"/>
      <c r="AT185" s="555"/>
      <c r="AU185" s="1492"/>
      <c r="AV185" s="555"/>
      <c r="AW185" s="1492"/>
      <c r="AX185" s="555"/>
      <c r="AY185" s="1492"/>
      <c r="AZ185" s="555"/>
      <c r="BA185" s="1492"/>
      <c r="BB185" s="555"/>
      <c r="BC185" s="1492"/>
      <c r="BD185" s="555"/>
      <c r="BE185" s="1492"/>
      <c r="BF185" s="555"/>
      <c r="BG185" s="1492"/>
      <c r="BH185" s="555"/>
      <c r="BI185" s="1492"/>
      <c r="BJ185" s="555"/>
      <c r="BK185" s="1492"/>
      <c r="BL185" s="555"/>
      <c r="BM185" s="1492"/>
      <c r="BN185" s="555"/>
      <c r="BO185" s="1492"/>
      <c r="BP185" s="555"/>
      <c r="BQ185" s="1492"/>
      <c r="BR185" s="555"/>
      <c r="FY185" s="655" t="s">
        <v>506</v>
      </c>
      <c r="FZ185" s="656">
        <v>280</v>
      </c>
      <c r="GA185" s="656">
        <v>32434914</v>
      </c>
      <c r="GB185" s="656">
        <v>35</v>
      </c>
      <c r="GC185" s="656" t="s">
        <v>3</v>
      </c>
      <c r="GD185" s="656">
        <v>8</v>
      </c>
      <c r="GE185" s="656">
        <v>1983</v>
      </c>
      <c r="GF185" s="656">
        <v>0</v>
      </c>
      <c r="GG185" s="656" t="s">
        <v>792</v>
      </c>
      <c r="GH185" s="656">
        <v>0</v>
      </c>
      <c r="GI185" s="656">
        <v>0</v>
      </c>
      <c r="GJ185" s="656" t="s">
        <v>792</v>
      </c>
      <c r="GK185" s="656">
        <v>0</v>
      </c>
      <c r="GL185" s="656" t="s">
        <v>781</v>
      </c>
      <c r="GM185" s="656" t="s">
        <v>782</v>
      </c>
      <c r="GN185" s="656">
        <v>66</v>
      </c>
      <c r="GO185" s="656" t="s">
        <v>783</v>
      </c>
      <c r="GP185" s="656">
        <v>0</v>
      </c>
      <c r="GQ185" s="656">
        <v>0</v>
      </c>
      <c r="GR185" s="656">
        <v>4</v>
      </c>
      <c r="GS185" s="656">
        <v>1</v>
      </c>
      <c r="GT185" s="656">
        <v>2</v>
      </c>
      <c r="GU185" s="656" t="s">
        <v>783</v>
      </c>
      <c r="GV185" s="656" t="s">
        <v>783</v>
      </c>
      <c r="GW185" s="656" t="s">
        <v>783</v>
      </c>
      <c r="GX185" s="656" t="s">
        <v>783</v>
      </c>
      <c r="GY185" s="656" t="s">
        <v>783</v>
      </c>
      <c r="GZ185" s="656">
        <v>1649</v>
      </c>
      <c r="HA185" s="656">
        <v>0.26</v>
      </c>
      <c r="HB185" s="656">
        <v>5</v>
      </c>
      <c r="HC185" s="656" t="s">
        <v>783</v>
      </c>
      <c r="HD185" s="656" t="s">
        <v>782</v>
      </c>
      <c r="HE185" s="656">
        <v>15</v>
      </c>
      <c r="HF185" s="656" t="s">
        <v>783</v>
      </c>
      <c r="HG185" s="656">
        <v>0</v>
      </c>
      <c r="HH185" s="656" t="s">
        <v>783</v>
      </c>
      <c r="HI185" s="656">
        <v>0</v>
      </c>
      <c r="HJ185" s="656">
        <v>1</v>
      </c>
      <c r="HK185" s="656">
        <v>45</v>
      </c>
      <c r="HL185" s="656" t="s">
        <v>784</v>
      </c>
      <c r="HM185" s="656" t="s">
        <v>785</v>
      </c>
      <c r="HN185" s="656" t="s">
        <v>783</v>
      </c>
      <c r="HO185" s="656" t="s">
        <v>783</v>
      </c>
      <c r="HP185" s="656" t="s">
        <v>783</v>
      </c>
      <c r="HQ185" s="656" t="s">
        <v>783</v>
      </c>
      <c r="HR185" s="656" t="s">
        <v>783</v>
      </c>
      <c r="HS185" s="656">
        <v>3980153</v>
      </c>
      <c r="HT185" s="656" t="s">
        <v>783</v>
      </c>
      <c r="HU185" s="656" t="s">
        <v>786</v>
      </c>
      <c r="HV185" s="656" t="s">
        <v>787</v>
      </c>
      <c r="HW185" s="656">
        <v>4</v>
      </c>
      <c r="HX185" s="656">
        <v>2016</v>
      </c>
      <c r="HY185" s="656">
        <v>63</v>
      </c>
      <c r="HZ185" s="656">
        <v>0</v>
      </c>
      <c r="IA185" s="656">
        <v>1373</v>
      </c>
      <c r="IB185" s="657">
        <v>42227.682129629633</v>
      </c>
      <c r="IC185" s="656" t="s">
        <v>788</v>
      </c>
      <c r="ID185" s="656">
        <v>3975675</v>
      </c>
      <c r="IE185" s="656">
        <v>2014</v>
      </c>
      <c r="IF185" s="656">
        <v>1712</v>
      </c>
      <c r="IG185" s="656" t="s">
        <v>783</v>
      </c>
      <c r="IH185" s="656" t="s">
        <v>783</v>
      </c>
      <c r="II185" s="656" t="s">
        <v>783</v>
      </c>
      <c r="IJ185" s="656" t="s">
        <v>783</v>
      </c>
      <c r="IK185" s="656" t="s">
        <v>783</v>
      </c>
      <c r="IL185" s="656" t="s">
        <v>783</v>
      </c>
      <c r="IM185" s="656" t="s">
        <v>783</v>
      </c>
      <c r="IN185" s="656" t="s">
        <v>783</v>
      </c>
      <c r="IO185" s="656" t="s">
        <v>783</v>
      </c>
      <c r="IP185" s="656">
        <v>1649</v>
      </c>
      <c r="IQ185" s="657">
        <v>37477.354571759257</v>
      </c>
      <c r="IR185" s="656">
        <v>4</v>
      </c>
      <c r="IS185" s="656" t="s">
        <v>793</v>
      </c>
      <c r="IT185" s="656">
        <v>2</v>
      </c>
      <c r="IU185" s="658">
        <v>41275</v>
      </c>
      <c r="IV185" s="656" t="s">
        <v>783</v>
      </c>
      <c r="IW185" s="656" t="s">
        <v>783</v>
      </c>
      <c r="IX185" s="656" t="s">
        <v>783</v>
      </c>
      <c r="IY185" s="656" t="s">
        <v>781</v>
      </c>
      <c r="IZ185" s="656">
        <v>45</v>
      </c>
      <c r="JA185" s="656" t="s">
        <v>789</v>
      </c>
      <c r="JB185" s="656" t="s">
        <v>783</v>
      </c>
      <c r="JC185" s="656" t="s">
        <v>783</v>
      </c>
      <c r="JD185" s="656" t="s">
        <v>783</v>
      </c>
      <c r="JE185" s="656">
        <v>329513</v>
      </c>
      <c r="JF185" s="656" t="s">
        <v>783</v>
      </c>
      <c r="JG185" s="656" t="s">
        <v>783</v>
      </c>
      <c r="JH185" s="656" t="s">
        <v>804</v>
      </c>
      <c r="JI185" s="656">
        <v>35</v>
      </c>
      <c r="JJ185" s="656" t="s">
        <v>783</v>
      </c>
      <c r="JK185" s="656" t="s">
        <v>783</v>
      </c>
      <c r="JL185" s="656" t="s">
        <v>783</v>
      </c>
      <c r="JM185" s="656" t="s">
        <v>790</v>
      </c>
      <c r="JN185" s="656">
        <v>4</v>
      </c>
      <c r="JO185" s="656">
        <v>1</v>
      </c>
      <c r="JP185" s="656" t="s">
        <v>783</v>
      </c>
      <c r="JQ185" s="656">
        <v>12683066</v>
      </c>
      <c r="JR185" s="656">
        <v>2013</v>
      </c>
      <c r="JS185" s="656">
        <v>12</v>
      </c>
      <c r="JT185" s="656" t="s">
        <v>783</v>
      </c>
      <c r="JU185" s="656" t="s">
        <v>783</v>
      </c>
      <c r="JV185" s="656" t="s">
        <v>965</v>
      </c>
      <c r="JW185" s="659">
        <v>1294.3874920000001</v>
      </c>
      <c r="JX185">
        <f>JW185</f>
        <v>1294.3874920000001</v>
      </c>
      <c r="JY185" s="225">
        <v>0.24514914621212122</v>
      </c>
    </row>
    <row r="186" spans="3:289" s="1501" customFormat="1" ht="15" thickBot="1">
      <c r="F186" s="1492"/>
      <c r="G186" s="1492"/>
      <c r="H186" s="1492"/>
      <c r="I186" s="1492"/>
      <c r="J186" s="1492"/>
      <c r="K186" s="1492"/>
      <c r="L186" s="1492"/>
      <c r="P186" s="1101"/>
      <c r="Q186" s="1101"/>
      <c r="S186" s="1492"/>
      <c r="T186" s="1492"/>
      <c r="U186" s="59"/>
      <c r="V186" s="59"/>
      <c r="W186" s="496"/>
      <c r="X186" s="496"/>
      <c r="Y186" s="496"/>
      <c r="Z186" s="496"/>
      <c r="AA186" s="496"/>
      <c r="AB186" s="915"/>
      <c r="AC186" s="512"/>
      <c r="AD186" s="1492"/>
      <c r="AE186" s="911"/>
      <c r="AF186" s="555"/>
      <c r="AG186" s="512"/>
      <c r="AH186" s="1492"/>
      <c r="AI186" s="1492"/>
      <c r="AJ186" s="555"/>
      <c r="AK186" s="1492"/>
      <c r="AL186" s="1492"/>
      <c r="AM186" s="1492"/>
      <c r="AN186" s="1492"/>
      <c r="AO186" s="1492"/>
      <c r="AP186" s="555"/>
      <c r="AQ186" s="1492"/>
      <c r="AR186" s="555"/>
      <c r="AS186" s="1492"/>
      <c r="AT186" s="555"/>
      <c r="AU186" s="1492"/>
      <c r="AV186" s="555"/>
      <c r="AW186" s="1492"/>
      <c r="AX186" s="555"/>
      <c r="AY186" s="1492"/>
      <c r="AZ186" s="555"/>
      <c r="BA186" s="1492"/>
      <c r="BB186" s="555"/>
      <c r="BC186" s="1492"/>
      <c r="BD186" s="555"/>
      <c r="BE186" s="1492"/>
      <c r="BF186" s="555"/>
      <c r="BG186" s="1492"/>
      <c r="BH186" s="555"/>
      <c r="BI186" s="1492"/>
      <c r="BJ186" s="555"/>
      <c r="BK186" s="1492"/>
      <c r="BL186" s="555"/>
      <c r="BM186" s="1492"/>
      <c r="BN186" s="555"/>
      <c r="BO186" s="1492"/>
      <c r="BP186" s="555"/>
      <c r="BQ186" s="1492"/>
      <c r="BR186" s="555"/>
      <c r="FY186" s="655" t="s">
        <v>513</v>
      </c>
      <c r="FZ186" s="656">
        <v>221</v>
      </c>
      <c r="GA186" s="656">
        <v>30289651</v>
      </c>
      <c r="GB186" s="656">
        <v>57</v>
      </c>
      <c r="GC186" s="656" t="s">
        <v>801</v>
      </c>
      <c r="GD186" s="656">
        <v>12</v>
      </c>
      <c r="GE186" s="656">
        <v>1983</v>
      </c>
      <c r="GF186" s="656">
        <v>0</v>
      </c>
      <c r="GG186" s="656" t="s">
        <v>792</v>
      </c>
      <c r="GH186" s="656">
        <v>0</v>
      </c>
      <c r="GI186" s="656">
        <v>0</v>
      </c>
      <c r="GJ186" s="656" t="s">
        <v>792</v>
      </c>
      <c r="GK186" s="656">
        <v>0</v>
      </c>
      <c r="GL186" s="656" t="s">
        <v>781</v>
      </c>
      <c r="GM186" s="656" t="s">
        <v>782</v>
      </c>
      <c r="GN186" s="656">
        <v>60</v>
      </c>
      <c r="GO186" s="656" t="s">
        <v>783</v>
      </c>
      <c r="GP186" s="656">
        <v>0</v>
      </c>
      <c r="GQ186" s="656">
        <v>0</v>
      </c>
      <c r="GR186" s="656">
        <v>4</v>
      </c>
      <c r="GS186" s="656">
        <v>1</v>
      </c>
      <c r="GT186" s="656">
        <v>2</v>
      </c>
      <c r="GU186" s="656" t="s">
        <v>783</v>
      </c>
      <c r="GV186" s="656" t="s">
        <v>783</v>
      </c>
      <c r="GW186" s="656" t="s">
        <v>783</v>
      </c>
      <c r="GX186" s="656" t="s">
        <v>783</v>
      </c>
      <c r="GY186" s="656" t="s">
        <v>783</v>
      </c>
      <c r="GZ186" s="656">
        <v>1649</v>
      </c>
      <c r="HA186" s="656">
        <v>0.15</v>
      </c>
      <c r="HB186" s="656">
        <v>5</v>
      </c>
      <c r="HC186" s="656" t="s">
        <v>783</v>
      </c>
      <c r="HD186" s="656" t="s">
        <v>782</v>
      </c>
      <c r="HE186" s="656">
        <v>15</v>
      </c>
      <c r="HF186" s="656" t="s">
        <v>783</v>
      </c>
      <c r="HG186" s="656">
        <v>0</v>
      </c>
      <c r="HH186" s="656" t="s">
        <v>783</v>
      </c>
      <c r="HI186" s="656">
        <v>0</v>
      </c>
      <c r="HJ186" s="656">
        <v>1</v>
      </c>
      <c r="HK186" s="656">
        <v>45</v>
      </c>
      <c r="HL186" s="656" t="s">
        <v>784</v>
      </c>
      <c r="HM186" s="656" t="s">
        <v>785</v>
      </c>
      <c r="HN186" s="656" t="s">
        <v>783</v>
      </c>
      <c r="HO186" s="656" t="s">
        <v>783</v>
      </c>
      <c r="HP186" s="656" t="s">
        <v>783</v>
      </c>
      <c r="HQ186" s="656" t="s">
        <v>783</v>
      </c>
      <c r="HR186" s="656" t="s">
        <v>783</v>
      </c>
      <c r="HS186" s="656">
        <v>3979220</v>
      </c>
      <c r="HT186" s="656" t="s">
        <v>783</v>
      </c>
      <c r="HU186" s="656" t="s">
        <v>786</v>
      </c>
      <c r="HV186" s="656" t="s">
        <v>787</v>
      </c>
      <c r="HW186" s="656">
        <v>4</v>
      </c>
      <c r="HX186" s="656">
        <v>2014</v>
      </c>
      <c r="HY186" s="656">
        <v>63</v>
      </c>
      <c r="HZ186" s="656">
        <v>0</v>
      </c>
      <c r="IA186" s="656">
        <v>792</v>
      </c>
      <c r="IB186" s="657">
        <v>41697.500081018516</v>
      </c>
      <c r="IC186" s="656" t="s">
        <v>788</v>
      </c>
      <c r="ID186" s="656">
        <v>3974742</v>
      </c>
      <c r="IE186" s="656">
        <v>2014</v>
      </c>
      <c r="IF186" s="656">
        <v>1712</v>
      </c>
      <c r="IG186" s="656" t="s">
        <v>783</v>
      </c>
      <c r="IH186" s="656" t="s">
        <v>783</v>
      </c>
      <c r="II186" s="656" t="s">
        <v>783</v>
      </c>
      <c r="IJ186" s="656" t="s">
        <v>783</v>
      </c>
      <c r="IK186" s="656" t="s">
        <v>783</v>
      </c>
      <c r="IL186" s="656" t="s">
        <v>783</v>
      </c>
      <c r="IM186" s="656" t="s">
        <v>783</v>
      </c>
      <c r="IN186" s="656" t="s">
        <v>783</v>
      </c>
      <c r="IO186" s="656" t="s">
        <v>783</v>
      </c>
      <c r="IP186" s="656">
        <v>1649</v>
      </c>
      <c r="IQ186" s="657">
        <v>37477.354571759257</v>
      </c>
      <c r="IR186" s="656">
        <v>2</v>
      </c>
      <c r="IS186" s="656" t="s">
        <v>793</v>
      </c>
      <c r="IT186" s="656">
        <v>2</v>
      </c>
      <c r="IU186" s="658">
        <v>41275</v>
      </c>
      <c r="IV186" s="656" t="s">
        <v>783</v>
      </c>
      <c r="IW186" s="656" t="s">
        <v>783</v>
      </c>
      <c r="IX186" s="656" t="s">
        <v>783</v>
      </c>
      <c r="IY186" s="656" t="s">
        <v>781</v>
      </c>
      <c r="IZ186" s="656">
        <v>45</v>
      </c>
      <c r="JA186" s="656" t="s">
        <v>789</v>
      </c>
      <c r="JB186" s="656" t="s">
        <v>783</v>
      </c>
      <c r="JC186" s="656" t="s">
        <v>783</v>
      </c>
      <c r="JD186" s="656" t="s">
        <v>783</v>
      </c>
      <c r="JE186" s="656">
        <v>329514</v>
      </c>
      <c r="JF186" s="656" t="s">
        <v>783</v>
      </c>
      <c r="JG186" s="656" t="s">
        <v>783</v>
      </c>
      <c r="JH186" s="656" t="s">
        <v>802</v>
      </c>
      <c r="JI186" s="656">
        <v>57</v>
      </c>
      <c r="JJ186" s="656" t="s">
        <v>783</v>
      </c>
      <c r="JK186" s="656" t="s">
        <v>783</v>
      </c>
      <c r="JL186" s="656" t="s">
        <v>783</v>
      </c>
      <c r="JM186" s="656" t="s">
        <v>790</v>
      </c>
      <c r="JN186" s="656">
        <v>4</v>
      </c>
      <c r="JO186" s="656">
        <v>4</v>
      </c>
      <c r="JP186" s="656" t="s">
        <v>783</v>
      </c>
      <c r="JQ186" s="656">
        <v>10711928</v>
      </c>
      <c r="JR186" s="656">
        <v>2011</v>
      </c>
      <c r="JS186" s="656">
        <v>3</v>
      </c>
      <c r="JT186" s="656" t="s">
        <v>783</v>
      </c>
      <c r="JU186" s="656" t="s">
        <v>783</v>
      </c>
      <c r="JV186" s="656" t="s">
        <v>966</v>
      </c>
      <c r="JW186" s="659">
        <v>724.11881400000004</v>
      </c>
      <c r="JX186">
        <f>JW186</f>
        <v>724.11881400000004</v>
      </c>
      <c r="JY186" s="225">
        <v>0.13714371477272727</v>
      </c>
    </row>
    <row r="187" spans="3:289" s="1501" customFormat="1" ht="15" thickBot="1">
      <c r="F187" s="1492"/>
      <c r="G187" s="1492"/>
      <c r="H187" s="1492"/>
      <c r="I187" s="1492"/>
      <c r="J187" s="1492"/>
      <c r="K187" s="1492"/>
      <c r="L187" s="1492"/>
      <c r="P187" s="1101"/>
      <c r="Q187" s="1101"/>
      <c r="S187" s="1492"/>
      <c r="T187" s="1492"/>
      <c r="U187" s="59"/>
      <c r="V187" s="59"/>
      <c r="W187" s="496"/>
      <c r="X187" s="496"/>
      <c r="Y187" s="496"/>
      <c r="Z187" s="496"/>
      <c r="AA187" s="496"/>
      <c r="AB187" s="915"/>
      <c r="AC187" s="512"/>
      <c r="AD187" s="1492"/>
      <c r="AE187" s="911"/>
      <c r="AF187" s="555"/>
      <c r="AG187" s="512"/>
      <c r="AH187" s="1492"/>
      <c r="AI187" s="1492"/>
      <c r="AJ187" s="555"/>
      <c r="AK187" s="1492"/>
      <c r="AL187" s="1492"/>
      <c r="AM187" s="1492"/>
      <c r="AN187" s="1492"/>
      <c r="AO187" s="1492"/>
      <c r="AP187" s="555"/>
      <c r="AQ187" s="1492"/>
      <c r="AR187" s="555"/>
      <c r="AS187" s="1492"/>
      <c r="AT187" s="555"/>
      <c r="AU187" s="1492"/>
      <c r="AV187" s="555"/>
      <c r="AW187" s="1492"/>
      <c r="AX187" s="555"/>
      <c r="AY187" s="1492"/>
      <c r="AZ187" s="555"/>
      <c r="BA187" s="1492"/>
      <c r="BB187" s="555"/>
      <c r="BC187" s="1492"/>
      <c r="BD187" s="555"/>
      <c r="BE187" s="1492"/>
      <c r="BF187" s="555"/>
      <c r="BG187" s="1492"/>
      <c r="BH187" s="555"/>
      <c r="BI187" s="1492"/>
      <c r="BJ187" s="555"/>
      <c r="BK187" s="1492"/>
      <c r="BL187" s="555"/>
      <c r="BM187" s="1492"/>
      <c r="BN187" s="555"/>
      <c r="BO187" s="1492"/>
      <c r="BP187" s="555"/>
      <c r="BQ187" s="1492"/>
      <c r="BR187" s="555"/>
      <c r="FY187" s="685" t="s">
        <v>438</v>
      </c>
      <c r="FZ187" s="686">
        <v>79</v>
      </c>
      <c r="GA187" s="686">
        <v>30289641</v>
      </c>
      <c r="GB187" s="686">
        <v>35</v>
      </c>
      <c r="GC187" s="686" t="s">
        <v>3</v>
      </c>
      <c r="GD187" s="686">
        <v>22</v>
      </c>
      <c r="GE187" s="686">
        <v>1993</v>
      </c>
      <c r="GF187" s="686">
        <v>0</v>
      </c>
      <c r="GG187" s="686" t="s">
        <v>792</v>
      </c>
      <c r="GH187" s="686">
        <v>0</v>
      </c>
      <c r="GI187" s="686">
        <v>0</v>
      </c>
      <c r="GJ187" s="686" t="s">
        <v>792</v>
      </c>
      <c r="GK187" s="686">
        <v>0</v>
      </c>
      <c r="GL187" s="686" t="s">
        <v>781</v>
      </c>
      <c r="GM187" s="686" t="s">
        <v>793</v>
      </c>
      <c r="GN187" s="686">
        <v>66</v>
      </c>
      <c r="GO187" s="686" t="s">
        <v>783</v>
      </c>
      <c r="GP187" s="686">
        <v>0</v>
      </c>
      <c r="GQ187" s="686">
        <v>0</v>
      </c>
      <c r="GR187" s="686">
        <v>4</v>
      </c>
      <c r="GS187" s="686">
        <v>2</v>
      </c>
      <c r="GT187" s="686">
        <v>3</v>
      </c>
      <c r="GU187" s="686" t="s">
        <v>783</v>
      </c>
      <c r="GV187" s="686" t="s">
        <v>783</v>
      </c>
      <c r="GW187" s="686" t="s">
        <v>783</v>
      </c>
      <c r="GX187" s="686" t="s">
        <v>783</v>
      </c>
      <c r="GY187" s="686" t="s">
        <v>783</v>
      </c>
      <c r="GZ187" s="686">
        <v>1649</v>
      </c>
      <c r="HA187" s="686">
        <v>0.15</v>
      </c>
      <c r="HB187" s="686">
        <v>5</v>
      </c>
      <c r="HC187" s="686" t="s">
        <v>783</v>
      </c>
      <c r="HD187" s="686" t="s">
        <v>782</v>
      </c>
      <c r="HE187" s="686">
        <v>25</v>
      </c>
      <c r="HF187" s="686" t="s">
        <v>783</v>
      </c>
      <c r="HG187" s="686">
        <v>0</v>
      </c>
      <c r="HH187" s="686" t="s">
        <v>783</v>
      </c>
      <c r="HI187" s="686">
        <v>0</v>
      </c>
      <c r="HJ187" s="686">
        <v>1</v>
      </c>
      <c r="HK187" s="686">
        <v>45</v>
      </c>
      <c r="HL187" s="686" t="s">
        <v>784</v>
      </c>
      <c r="HM187" s="686" t="s">
        <v>785</v>
      </c>
      <c r="HN187" s="686" t="s">
        <v>783</v>
      </c>
      <c r="HO187" s="686" t="s">
        <v>783</v>
      </c>
      <c r="HP187" s="686" t="s">
        <v>783</v>
      </c>
      <c r="HQ187" s="686" t="s">
        <v>783</v>
      </c>
      <c r="HR187" s="686" t="s">
        <v>783</v>
      </c>
      <c r="HS187" s="686">
        <v>3978961</v>
      </c>
      <c r="HT187" s="686" t="s">
        <v>783</v>
      </c>
      <c r="HU187" s="686" t="s">
        <v>786</v>
      </c>
      <c r="HV187" s="686" t="s">
        <v>787</v>
      </c>
      <c r="HW187" s="686">
        <v>4</v>
      </c>
      <c r="HX187" s="686">
        <v>2014</v>
      </c>
      <c r="HY187" s="686">
        <v>63</v>
      </c>
      <c r="HZ187" s="686">
        <v>0</v>
      </c>
      <c r="IA187" s="686">
        <v>792</v>
      </c>
      <c r="IB187" s="687">
        <v>41697.500081018516</v>
      </c>
      <c r="IC187" s="686" t="s">
        <v>788</v>
      </c>
      <c r="ID187" s="686">
        <v>3974483</v>
      </c>
      <c r="IE187" s="686">
        <v>2014</v>
      </c>
      <c r="IF187" s="686">
        <v>1712</v>
      </c>
      <c r="IG187" s="686" t="s">
        <v>783</v>
      </c>
      <c r="IH187" s="686" t="s">
        <v>783</v>
      </c>
      <c r="II187" s="686" t="s">
        <v>783</v>
      </c>
      <c r="IJ187" s="686" t="s">
        <v>783</v>
      </c>
      <c r="IK187" s="686" t="s">
        <v>783</v>
      </c>
      <c r="IL187" s="686" t="s">
        <v>783</v>
      </c>
      <c r="IM187" s="686" t="s">
        <v>783</v>
      </c>
      <c r="IN187" s="686" t="s">
        <v>783</v>
      </c>
      <c r="IO187" s="686" t="s">
        <v>783</v>
      </c>
      <c r="IP187" s="686">
        <v>1649</v>
      </c>
      <c r="IQ187" s="687">
        <v>37477.354571759257</v>
      </c>
      <c r="IR187" s="686">
        <v>4</v>
      </c>
      <c r="IS187" s="686" t="s">
        <v>793</v>
      </c>
      <c r="IT187" s="686">
        <v>3</v>
      </c>
      <c r="IU187" s="704">
        <v>41275</v>
      </c>
      <c r="IV187" s="686" t="s">
        <v>783</v>
      </c>
      <c r="IW187" s="686" t="s">
        <v>783</v>
      </c>
      <c r="IX187" s="686" t="s">
        <v>783</v>
      </c>
      <c r="IY187" s="686" t="s">
        <v>781</v>
      </c>
      <c r="IZ187" s="686">
        <v>45</v>
      </c>
      <c r="JA187" s="686" t="s">
        <v>789</v>
      </c>
      <c r="JB187" s="686" t="s">
        <v>783</v>
      </c>
      <c r="JC187" s="686" t="s">
        <v>783</v>
      </c>
      <c r="JD187" s="686" t="s">
        <v>783</v>
      </c>
      <c r="JE187" s="686">
        <v>329483</v>
      </c>
      <c r="JF187" s="686" t="s">
        <v>783</v>
      </c>
      <c r="JG187" s="686" t="s">
        <v>783</v>
      </c>
      <c r="JH187" s="686" t="s">
        <v>809</v>
      </c>
      <c r="JI187" s="686">
        <v>35</v>
      </c>
      <c r="JJ187" s="686" t="s">
        <v>783</v>
      </c>
      <c r="JK187" s="686" t="s">
        <v>783</v>
      </c>
      <c r="JL187" s="686" t="s">
        <v>783</v>
      </c>
      <c r="JM187" s="686" t="s">
        <v>790</v>
      </c>
      <c r="JN187" s="686">
        <v>4</v>
      </c>
      <c r="JO187" s="686">
        <v>1</v>
      </c>
      <c r="JP187" s="686" t="s">
        <v>783</v>
      </c>
      <c r="JQ187" s="686">
        <v>12683066</v>
      </c>
      <c r="JR187" s="686">
        <v>2013</v>
      </c>
      <c r="JS187" s="686">
        <v>12</v>
      </c>
      <c r="JT187" s="686" t="s">
        <v>783</v>
      </c>
      <c r="JU187" s="686" t="s">
        <v>783</v>
      </c>
      <c r="JV187" s="686" t="s">
        <v>967</v>
      </c>
      <c r="JW187" s="688">
        <v>639.82037200000002</v>
      </c>
      <c r="JX187">
        <f>JW187</f>
        <v>639.82037200000002</v>
      </c>
      <c r="JY187" s="225">
        <v>0.12117810075757576</v>
      </c>
    </row>
    <row r="188" spans="3:289" s="1501" customFormat="1">
      <c r="F188" s="1492"/>
      <c r="G188" s="1492"/>
      <c r="H188" s="1492"/>
      <c r="I188" s="1492"/>
      <c r="J188" s="1492"/>
      <c r="K188" s="1492"/>
      <c r="L188" s="1492"/>
      <c r="P188" s="1101"/>
      <c r="Q188" s="1101"/>
      <c r="S188" s="1492"/>
      <c r="T188" s="1492"/>
      <c r="U188" s="59"/>
      <c r="V188" s="59"/>
      <c r="W188" s="496"/>
      <c r="X188" s="496"/>
      <c r="Y188" s="496"/>
      <c r="Z188" s="496"/>
      <c r="AA188" s="496"/>
      <c r="AB188" s="915"/>
      <c r="AC188" s="512"/>
      <c r="AD188" s="1492"/>
      <c r="AE188" s="911"/>
      <c r="AF188" s="555"/>
      <c r="AG188" s="512"/>
      <c r="AH188" s="1492"/>
      <c r="AI188" s="1492"/>
      <c r="AJ188" s="555"/>
      <c r="AK188" s="1492"/>
      <c r="AL188" s="1492"/>
      <c r="AM188" s="1492"/>
      <c r="AN188" s="1492"/>
      <c r="AO188" s="1492"/>
      <c r="AP188" s="555"/>
      <c r="AQ188" s="1492"/>
      <c r="AR188" s="555"/>
      <c r="AS188" s="1492"/>
      <c r="AT188" s="555"/>
      <c r="AU188" s="1492"/>
      <c r="AV188" s="555"/>
      <c r="AW188" s="1492"/>
      <c r="AX188" s="555"/>
      <c r="AY188" s="1492"/>
      <c r="AZ188" s="555"/>
      <c r="BA188" s="1492"/>
      <c r="BB188" s="555"/>
      <c r="BC188" s="1492"/>
      <c r="BD188" s="555"/>
      <c r="BE188" s="1492"/>
      <c r="BF188" s="555"/>
      <c r="BG188" s="1492"/>
      <c r="BH188" s="555"/>
      <c r="BI188" s="1492"/>
      <c r="BJ188" s="555"/>
      <c r="BK188" s="1492"/>
      <c r="BL188" s="555"/>
      <c r="BM188" s="1492"/>
      <c r="BN188" s="555"/>
      <c r="BO188" s="1492"/>
      <c r="BP188" s="555"/>
      <c r="BQ188" s="1492"/>
      <c r="BR188" s="555"/>
      <c r="FY188" s="666" t="s">
        <v>431</v>
      </c>
      <c r="FZ188" s="667">
        <v>69</v>
      </c>
      <c r="GA188" s="667">
        <v>30289647</v>
      </c>
      <c r="GB188" s="667">
        <v>55</v>
      </c>
      <c r="GC188" s="667" t="s">
        <v>798</v>
      </c>
      <c r="GD188" s="667">
        <v>20</v>
      </c>
      <c r="GE188" s="667">
        <v>1970</v>
      </c>
      <c r="GF188" s="667">
        <v>1</v>
      </c>
      <c r="GG188" s="667" t="s">
        <v>780</v>
      </c>
      <c r="GH188" s="667">
        <v>1</v>
      </c>
      <c r="GI188" s="667">
        <v>1</v>
      </c>
      <c r="GJ188" s="667" t="s">
        <v>780</v>
      </c>
      <c r="GK188" s="667">
        <v>1</v>
      </c>
      <c r="GL188" s="667" t="s">
        <v>781</v>
      </c>
      <c r="GM188" s="667" t="s">
        <v>782</v>
      </c>
      <c r="GN188" s="667">
        <v>50</v>
      </c>
      <c r="GO188" s="667" t="s">
        <v>783</v>
      </c>
      <c r="GP188" s="667">
        <v>0</v>
      </c>
      <c r="GQ188" s="667">
        <v>0</v>
      </c>
      <c r="GR188" s="667">
        <v>4</v>
      </c>
      <c r="GS188" s="667">
        <v>2</v>
      </c>
      <c r="GT188" s="667">
        <v>2</v>
      </c>
      <c r="GU188" s="667" t="s">
        <v>783</v>
      </c>
      <c r="GV188" s="667" t="s">
        <v>783</v>
      </c>
      <c r="GW188" s="667" t="s">
        <v>783</v>
      </c>
      <c r="GX188" s="667" t="s">
        <v>783</v>
      </c>
      <c r="GY188" s="667" t="s">
        <v>783</v>
      </c>
      <c r="GZ188" s="667">
        <v>1649</v>
      </c>
      <c r="HA188" s="667">
        <v>0.23</v>
      </c>
      <c r="HB188" s="667">
        <v>5</v>
      </c>
      <c r="HC188" s="667" t="s">
        <v>783</v>
      </c>
      <c r="HD188" s="667" t="s">
        <v>782</v>
      </c>
      <c r="HE188" s="667">
        <v>35</v>
      </c>
      <c r="HF188" s="667" t="s">
        <v>783</v>
      </c>
      <c r="HG188" s="667">
        <v>0</v>
      </c>
      <c r="HH188" s="667" t="s">
        <v>783</v>
      </c>
      <c r="HI188" s="667">
        <v>0</v>
      </c>
      <c r="HJ188" s="667">
        <v>1</v>
      </c>
      <c r="HK188" s="667">
        <v>45</v>
      </c>
      <c r="HL188" s="667" t="s">
        <v>784</v>
      </c>
      <c r="HM188" s="667" t="s">
        <v>785</v>
      </c>
      <c r="HN188" s="667" t="s">
        <v>783</v>
      </c>
      <c r="HO188" s="667" t="s">
        <v>783</v>
      </c>
      <c r="HP188" s="667" t="s">
        <v>783</v>
      </c>
      <c r="HQ188" s="667" t="s">
        <v>783</v>
      </c>
      <c r="HR188" s="667" t="s">
        <v>783</v>
      </c>
      <c r="HS188" s="667">
        <v>3980114</v>
      </c>
      <c r="HT188" s="667" t="s">
        <v>783</v>
      </c>
      <c r="HU188" s="667" t="s">
        <v>786</v>
      </c>
      <c r="HV188" s="667" t="s">
        <v>787</v>
      </c>
      <c r="HW188" s="667">
        <v>4</v>
      </c>
      <c r="HX188" s="667">
        <v>2014</v>
      </c>
      <c r="HY188" s="667">
        <v>63</v>
      </c>
      <c r="HZ188" s="667">
        <v>0</v>
      </c>
      <c r="IA188" s="667">
        <v>1214</v>
      </c>
      <c r="IB188" s="668">
        <v>41697.500081018516</v>
      </c>
      <c r="IC188" s="667" t="s">
        <v>788</v>
      </c>
      <c r="ID188" s="667">
        <v>3975636</v>
      </c>
      <c r="IE188" s="667">
        <v>2014</v>
      </c>
      <c r="IF188" s="667">
        <v>1712</v>
      </c>
      <c r="IG188" s="667" t="s">
        <v>783</v>
      </c>
      <c r="IH188" s="667" t="s">
        <v>783</v>
      </c>
      <c r="II188" s="667" t="s">
        <v>783</v>
      </c>
      <c r="IJ188" s="667" t="s">
        <v>783</v>
      </c>
      <c r="IK188" s="667" t="s">
        <v>783</v>
      </c>
      <c r="IL188" s="667" t="s">
        <v>783</v>
      </c>
      <c r="IM188" s="667" t="s">
        <v>783</v>
      </c>
      <c r="IN188" s="667" t="s">
        <v>783</v>
      </c>
      <c r="IO188" s="667" t="s">
        <v>783</v>
      </c>
      <c r="IP188" s="667">
        <v>1649</v>
      </c>
      <c r="IQ188" s="668">
        <v>37477.354571759257</v>
      </c>
      <c r="IR188" s="667">
        <v>2</v>
      </c>
      <c r="IS188" s="667" t="s">
        <v>793</v>
      </c>
      <c r="IT188" s="667">
        <v>2</v>
      </c>
      <c r="IU188" s="669">
        <v>41275</v>
      </c>
      <c r="IV188" s="667" t="s">
        <v>783</v>
      </c>
      <c r="IW188" s="667" t="s">
        <v>783</v>
      </c>
      <c r="IX188" s="667" t="s">
        <v>783</v>
      </c>
      <c r="IY188" s="667" t="s">
        <v>781</v>
      </c>
      <c r="IZ188" s="667">
        <v>45</v>
      </c>
      <c r="JA188" s="667" t="s">
        <v>789</v>
      </c>
      <c r="JB188" s="667" t="s">
        <v>783</v>
      </c>
      <c r="JC188" s="667" t="s">
        <v>783</v>
      </c>
      <c r="JD188" s="667" t="s">
        <v>783</v>
      </c>
      <c r="JE188" s="667">
        <v>329484</v>
      </c>
      <c r="JF188" s="667" t="s">
        <v>783</v>
      </c>
      <c r="JG188" s="667" t="s">
        <v>783</v>
      </c>
      <c r="JH188" s="667" t="s">
        <v>802</v>
      </c>
      <c r="JI188" s="667">
        <v>55</v>
      </c>
      <c r="JJ188" s="667" t="s">
        <v>783</v>
      </c>
      <c r="JK188" s="667" t="s">
        <v>783</v>
      </c>
      <c r="JL188" s="667" t="s">
        <v>783</v>
      </c>
      <c r="JM188" s="667" t="s">
        <v>790</v>
      </c>
      <c r="JN188" s="667">
        <v>4</v>
      </c>
      <c r="JO188" s="667">
        <v>3</v>
      </c>
      <c r="JP188" s="667" t="s">
        <v>783</v>
      </c>
      <c r="JQ188" s="667">
        <v>10711928</v>
      </c>
      <c r="JR188" s="667">
        <v>2011</v>
      </c>
      <c r="JS188" s="667">
        <v>3</v>
      </c>
      <c r="JT188" s="667" t="s">
        <v>783</v>
      </c>
      <c r="JU188" s="667" t="s">
        <v>783</v>
      </c>
      <c r="JV188" s="667" t="s">
        <v>968</v>
      </c>
      <c r="JW188" s="670">
        <v>1066.7419789999999</v>
      </c>
      <c r="JX188"/>
      <c r="JY188" s="225"/>
    </row>
    <row r="189" spans="3:289" s="1501" customFormat="1">
      <c r="F189" s="1492"/>
      <c r="G189" s="1492"/>
      <c r="H189" s="1492"/>
      <c r="I189" s="1492"/>
      <c r="J189" s="1492"/>
      <c r="K189" s="1492"/>
      <c r="L189" s="1492"/>
      <c r="P189" s="1101"/>
      <c r="Q189" s="1101"/>
      <c r="S189" s="1492"/>
      <c r="T189" s="1492"/>
      <c r="U189" s="59"/>
      <c r="V189" s="59"/>
      <c r="W189" s="496"/>
      <c r="X189" s="496"/>
      <c r="Y189" s="496"/>
      <c r="Z189" s="496"/>
      <c r="AA189" s="496"/>
      <c r="AB189" s="915"/>
      <c r="AC189" s="512"/>
      <c r="AD189" s="1492"/>
      <c r="AE189" s="911"/>
      <c r="AF189" s="555"/>
      <c r="AG189" s="512"/>
      <c r="AH189" s="1492"/>
      <c r="AI189" s="1492"/>
      <c r="AJ189" s="555"/>
      <c r="AK189" s="1492"/>
      <c r="AL189" s="1492"/>
      <c r="AM189" s="1492"/>
      <c r="AN189" s="1492"/>
      <c r="AO189" s="1492"/>
      <c r="AP189" s="555"/>
      <c r="AQ189" s="1492"/>
      <c r="AR189" s="555"/>
      <c r="AS189" s="1492"/>
      <c r="AT189" s="555"/>
      <c r="AU189" s="1492"/>
      <c r="AV189" s="555"/>
      <c r="AW189" s="1492"/>
      <c r="AX189" s="555"/>
      <c r="AY189" s="1492"/>
      <c r="AZ189" s="555"/>
      <c r="BA189" s="1492"/>
      <c r="BB189" s="555"/>
      <c r="BC189" s="1492"/>
      <c r="BD189" s="555"/>
      <c r="BE189" s="1492"/>
      <c r="BF189" s="555"/>
      <c r="BG189" s="1492"/>
      <c r="BH189" s="555"/>
      <c r="BI189" s="1492"/>
      <c r="BJ189" s="555"/>
      <c r="BK189" s="1492"/>
      <c r="BL189" s="555"/>
      <c r="BM189" s="1492"/>
      <c r="BN189" s="555"/>
      <c r="BO189" s="1492"/>
      <c r="BP189" s="555"/>
      <c r="BQ189" s="1492"/>
      <c r="BR189" s="555"/>
      <c r="FY189" s="660" t="s">
        <v>431</v>
      </c>
      <c r="FZ189" s="661">
        <v>291</v>
      </c>
      <c r="GA189" s="661">
        <v>30289644</v>
      </c>
      <c r="GB189" s="661">
        <v>55</v>
      </c>
      <c r="GC189" s="661" t="s">
        <v>798</v>
      </c>
      <c r="GD189" s="661">
        <v>20</v>
      </c>
      <c r="GE189" s="661">
        <v>1970</v>
      </c>
      <c r="GF189" s="661">
        <v>1</v>
      </c>
      <c r="GG189" s="661" t="s">
        <v>780</v>
      </c>
      <c r="GH189" s="661">
        <v>1</v>
      </c>
      <c r="GI189" s="661">
        <v>1</v>
      </c>
      <c r="GJ189" s="661" t="s">
        <v>780</v>
      </c>
      <c r="GK189" s="661">
        <v>1</v>
      </c>
      <c r="GL189" s="661" t="s">
        <v>781</v>
      </c>
      <c r="GM189" s="661" t="s">
        <v>782</v>
      </c>
      <c r="GN189" s="661">
        <v>50</v>
      </c>
      <c r="GO189" s="661" t="s">
        <v>783</v>
      </c>
      <c r="GP189" s="661">
        <v>0</v>
      </c>
      <c r="GQ189" s="661">
        <v>0</v>
      </c>
      <c r="GR189" s="661">
        <v>4</v>
      </c>
      <c r="GS189" s="661">
        <v>2</v>
      </c>
      <c r="GT189" s="661">
        <v>2</v>
      </c>
      <c r="GU189" s="661" t="s">
        <v>783</v>
      </c>
      <c r="GV189" s="661" t="s">
        <v>783</v>
      </c>
      <c r="GW189" s="661" t="s">
        <v>783</v>
      </c>
      <c r="GX189" s="661" t="s">
        <v>783</v>
      </c>
      <c r="GY189" s="661" t="s">
        <v>783</v>
      </c>
      <c r="GZ189" s="661">
        <v>1649</v>
      </c>
      <c r="HA189" s="661">
        <v>0.11</v>
      </c>
      <c r="HB189" s="661">
        <v>5</v>
      </c>
      <c r="HC189" s="661" t="s">
        <v>783</v>
      </c>
      <c r="HD189" s="661" t="s">
        <v>782</v>
      </c>
      <c r="HE189" s="661">
        <v>35</v>
      </c>
      <c r="HF189" s="661" t="s">
        <v>783</v>
      </c>
      <c r="HG189" s="661">
        <v>0</v>
      </c>
      <c r="HH189" s="661" t="s">
        <v>783</v>
      </c>
      <c r="HI189" s="661">
        <v>0</v>
      </c>
      <c r="HJ189" s="661">
        <v>1</v>
      </c>
      <c r="HK189" s="661">
        <v>45</v>
      </c>
      <c r="HL189" s="661" t="s">
        <v>784</v>
      </c>
      <c r="HM189" s="661" t="s">
        <v>785</v>
      </c>
      <c r="HN189" s="661" t="s">
        <v>783</v>
      </c>
      <c r="HO189" s="661" t="s">
        <v>783</v>
      </c>
      <c r="HP189" s="661" t="s">
        <v>783</v>
      </c>
      <c r="HQ189" s="661" t="s">
        <v>783</v>
      </c>
      <c r="HR189" s="661" t="s">
        <v>783</v>
      </c>
      <c r="HS189" s="661">
        <v>3980113</v>
      </c>
      <c r="HT189" s="661" t="s">
        <v>783</v>
      </c>
      <c r="HU189" s="661" t="s">
        <v>786</v>
      </c>
      <c r="HV189" s="661" t="s">
        <v>787</v>
      </c>
      <c r="HW189" s="661">
        <v>4</v>
      </c>
      <c r="HX189" s="661">
        <v>2014</v>
      </c>
      <c r="HY189" s="661">
        <v>63</v>
      </c>
      <c r="HZ189" s="661">
        <v>0</v>
      </c>
      <c r="IA189" s="661">
        <v>581</v>
      </c>
      <c r="IB189" s="662">
        <v>41697.500081018516</v>
      </c>
      <c r="IC189" s="661" t="s">
        <v>788</v>
      </c>
      <c r="ID189" s="661">
        <v>3975635</v>
      </c>
      <c r="IE189" s="661">
        <v>2014</v>
      </c>
      <c r="IF189" s="661">
        <v>1712</v>
      </c>
      <c r="IG189" s="661" t="s">
        <v>783</v>
      </c>
      <c r="IH189" s="661" t="s">
        <v>783</v>
      </c>
      <c r="II189" s="661" t="s">
        <v>783</v>
      </c>
      <c r="IJ189" s="661" t="s">
        <v>783</v>
      </c>
      <c r="IK189" s="661" t="s">
        <v>783</v>
      </c>
      <c r="IL189" s="661" t="s">
        <v>783</v>
      </c>
      <c r="IM189" s="661" t="s">
        <v>783</v>
      </c>
      <c r="IN189" s="661" t="s">
        <v>783</v>
      </c>
      <c r="IO189" s="661" t="s">
        <v>783</v>
      </c>
      <c r="IP189" s="661">
        <v>1649</v>
      </c>
      <c r="IQ189" s="662">
        <v>37477.354571759257</v>
      </c>
      <c r="IR189" s="661">
        <v>2</v>
      </c>
      <c r="IS189" s="661" t="s">
        <v>793</v>
      </c>
      <c r="IT189" s="661">
        <v>2</v>
      </c>
      <c r="IU189" s="663">
        <v>41275</v>
      </c>
      <c r="IV189" s="661" t="s">
        <v>783</v>
      </c>
      <c r="IW189" s="661" t="s">
        <v>783</v>
      </c>
      <c r="IX189" s="661" t="s">
        <v>783</v>
      </c>
      <c r="IY189" s="661" t="s">
        <v>781</v>
      </c>
      <c r="IZ189" s="661">
        <v>45</v>
      </c>
      <c r="JA189" s="661" t="s">
        <v>789</v>
      </c>
      <c r="JB189" s="661" t="s">
        <v>783</v>
      </c>
      <c r="JC189" s="661" t="s">
        <v>783</v>
      </c>
      <c r="JD189" s="661" t="s">
        <v>783</v>
      </c>
      <c r="JE189" s="661">
        <v>329484</v>
      </c>
      <c r="JF189" s="661" t="s">
        <v>783</v>
      </c>
      <c r="JG189" s="661" t="s">
        <v>783</v>
      </c>
      <c r="JH189" s="661" t="s">
        <v>802</v>
      </c>
      <c r="JI189" s="661">
        <v>55</v>
      </c>
      <c r="JJ189" s="661" t="s">
        <v>783</v>
      </c>
      <c r="JK189" s="661" t="s">
        <v>783</v>
      </c>
      <c r="JL189" s="661" t="s">
        <v>783</v>
      </c>
      <c r="JM189" s="661" t="s">
        <v>790</v>
      </c>
      <c r="JN189" s="661">
        <v>4</v>
      </c>
      <c r="JO189" s="661">
        <v>3</v>
      </c>
      <c r="JP189" s="661" t="s">
        <v>783</v>
      </c>
      <c r="JQ189" s="661">
        <v>10711928</v>
      </c>
      <c r="JR189" s="661">
        <v>2011</v>
      </c>
      <c r="JS189" s="661">
        <v>3</v>
      </c>
      <c r="JT189" s="661" t="s">
        <v>783</v>
      </c>
      <c r="JU189" s="661" t="s">
        <v>783</v>
      </c>
      <c r="JV189" s="661" t="s">
        <v>969</v>
      </c>
      <c r="JW189" s="664">
        <v>490.52189099999998</v>
      </c>
      <c r="JX189"/>
      <c r="JY189" s="225"/>
    </row>
    <row r="190" spans="3:289" s="1501" customFormat="1" ht="15" thickBot="1">
      <c r="F190" s="1492"/>
      <c r="G190" s="1492"/>
      <c r="H190" s="1492"/>
      <c r="I190" s="1492"/>
      <c r="J190" s="1492"/>
      <c r="K190" s="1492"/>
      <c r="L190" s="1492"/>
      <c r="P190" s="1101"/>
      <c r="Q190" s="1101"/>
      <c r="S190" s="1492"/>
      <c r="T190" s="1492"/>
      <c r="U190" s="59"/>
      <c r="V190" s="59"/>
      <c r="W190" s="496"/>
      <c r="X190" s="496"/>
      <c r="Y190" s="496"/>
      <c r="Z190" s="496"/>
      <c r="AA190" s="496"/>
      <c r="AB190" s="915"/>
      <c r="AC190" s="512"/>
      <c r="AD190" s="1492"/>
      <c r="AE190" s="911"/>
      <c r="AF190" s="555"/>
      <c r="AG190" s="512"/>
      <c r="AH190" s="1492"/>
      <c r="AI190" s="1492"/>
      <c r="AJ190" s="555"/>
      <c r="AK190" s="1492"/>
      <c r="AL190" s="1492"/>
      <c r="AM190" s="1492"/>
      <c r="AN190" s="1492"/>
      <c r="AO190" s="1492"/>
      <c r="AP190" s="555"/>
      <c r="AQ190" s="1492"/>
      <c r="AR190" s="555"/>
      <c r="AS190" s="1492"/>
      <c r="AT190" s="555"/>
      <c r="AU190" s="1492"/>
      <c r="AV190" s="555"/>
      <c r="AW190" s="1492"/>
      <c r="AX190" s="555"/>
      <c r="AY190" s="1492"/>
      <c r="AZ190" s="555"/>
      <c r="BA190" s="1492"/>
      <c r="BB190" s="555"/>
      <c r="BC190" s="1492"/>
      <c r="BD190" s="555"/>
      <c r="BE190" s="1492"/>
      <c r="BF190" s="555"/>
      <c r="BG190" s="1492"/>
      <c r="BH190" s="555"/>
      <c r="BI190" s="1492"/>
      <c r="BJ190" s="555"/>
      <c r="BK190" s="1492"/>
      <c r="BL190" s="555"/>
      <c r="BM190" s="1492"/>
      <c r="BN190" s="555"/>
      <c r="BO190" s="1492"/>
      <c r="BP190" s="555"/>
      <c r="BQ190" s="1492"/>
      <c r="BR190" s="555"/>
      <c r="FY190" s="625" t="s">
        <v>431</v>
      </c>
      <c r="FZ190" s="626">
        <v>308</v>
      </c>
      <c r="GA190" s="626">
        <v>30289642</v>
      </c>
      <c r="GB190" s="626">
        <v>55</v>
      </c>
      <c r="GC190" s="626" t="s">
        <v>798</v>
      </c>
      <c r="GD190" s="626">
        <v>20</v>
      </c>
      <c r="GE190" s="626">
        <v>1970</v>
      </c>
      <c r="GF190" s="626">
        <v>1</v>
      </c>
      <c r="GG190" s="626" t="s">
        <v>780</v>
      </c>
      <c r="GH190" s="626">
        <v>1</v>
      </c>
      <c r="GI190" s="626">
        <v>1</v>
      </c>
      <c r="GJ190" s="626" t="s">
        <v>780</v>
      </c>
      <c r="GK190" s="626">
        <v>1</v>
      </c>
      <c r="GL190" s="626" t="s">
        <v>781</v>
      </c>
      <c r="GM190" s="626" t="s">
        <v>782</v>
      </c>
      <c r="GN190" s="626">
        <v>50</v>
      </c>
      <c r="GO190" s="626" t="s">
        <v>783</v>
      </c>
      <c r="GP190" s="626">
        <v>0</v>
      </c>
      <c r="GQ190" s="626">
        <v>0</v>
      </c>
      <c r="GR190" s="626">
        <v>4</v>
      </c>
      <c r="GS190" s="626">
        <v>2</v>
      </c>
      <c r="GT190" s="626">
        <v>2</v>
      </c>
      <c r="GU190" s="626" t="s">
        <v>783</v>
      </c>
      <c r="GV190" s="626" t="s">
        <v>783</v>
      </c>
      <c r="GW190" s="626" t="s">
        <v>783</v>
      </c>
      <c r="GX190" s="626" t="s">
        <v>783</v>
      </c>
      <c r="GY190" s="626" t="s">
        <v>783</v>
      </c>
      <c r="GZ190" s="626">
        <v>1649</v>
      </c>
      <c r="HA190" s="626">
        <v>0.09</v>
      </c>
      <c r="HB190" s="626">
        <v>5</v>
      </c>
      <c r="HC190" s="626" t="s">
        <v>783</v>
      </c>
      <c r="HD190" s="626" t="s">
        <v>782</v>
      </c>
      <c r="HE190" s="626">
        <v>35</v>
      </c>
      <c r="HF190" s="626" t="s">
        <v>783</v>
      </c>
      <c r="HG190" s="626">
        <v>0</v>
      </c>
      <c r="HH190" s="626" t="s">
        <v>783</v>
      </c>
      <c r="HI190" s="626">
        <v>0</v>
      </c>
      <c r="HJ190" s="626">
        <v>1</v>
      </c>
      <c r="HK190" s="626">
        <v>45</v>
      </c>
      <c r="HL190" s="626" t="s">
        <v>784</v>
      </c>
      <c r="HM190" s="626" t="s">
        <v>785</v>
      </c>
      <c r="HN190" s="626" t="s">
        <v>783</v>
      </c>
      <c r="HO190" s="626" t="s">
        <v>783</v>
      </c>
      <c r="HP190" s="626" t="s">
        <v>783</v>
      </c>
      <c r="HQ190" s="626" t="s">
        <v>783</v>
      </c>
      <c r="HR190" s="626" t="s">
        <v>783</v>
      </c>
      <c r="HS190" s="626">
        <v>3978950</v>
      </c>
      <c r="HT190" s="626" t="s">
        <v>783</v>
      </c>
      <c r="HU190" s="626" t="s">
        <v>786</v>
      </c>
      <c r="HV190" s="626" t="s">
        <v>787</v>
      </c>
      <c r="HW190" s="626">
        <v>4</v>
      </c>
      <c r="HX190" s="626">
        <v>2014</v>
      </c>
      <c r="HY190" s="626">
        <v>63</v>
      </c>
      <c r="HZ190" s="626">
        <v>0</v>
      </c>
      <c r="IA190" s="626">
        <v>475</v>
      </c>
      <c r="IB190" s="627">
        <v>41697.500081018516</v>
      </c>
      <c r="IC190" s="626" t="s">
        <v>788</v>
      </c>
      <c r="ID190" s="626">
        <v>3974472</v>
      </c>
      <c r="IE190" s="626">
        <v>2014</v>
      </c>
      <c r="IF190" s="626">
        <v>1712</v>
      </c>
      <c r="IG190" s="626" t="s">
        <v>783</v>
      </c>
      <c r="IH190" s="626" t="s">
        <v>783</v>
      </c>
      <c r="II190" s="626" t="s">
        <v>783</v>
      </c>
      <c r="IJ190" s="626" t="s">
        <v>783</v>
      </c>
      <c r="IK190" s="626" t="s">
        <v>783</v>
      </c>
      <c r="IL190" s="626" t="s">
        <v>783</v>
      </c>
      <c r="IM190" s="626" t="s">
        <v>783</v>
      </c>
      <c r="IN190" s="626" t="s">
        <v>783</v>
      </c>
      <c r="IO190" s="626" t="s">
        <v>783</v>
      </c>
      <c r="IP190" s="626">
        <v>1649</v>
      </c>
      <c r="IQ190" s="627">
        <v>37477.354571759257</v>
      </c>
      <c r="IR190" s="626">
        <v>2</v>
      </c>
      <c r="IS190" s="626" t="s">
        <v>793</v>
      </c>
      <c r="IT190" s="626">
        <v>2</v>
      </c>
      <c r="IU190" s="665">
        <v>41275</v>
      </c>
      <c r="IV190" s="626" t="s">
        <v>783</v>
      </c>
      <c r="IW190" s="626" t="s">
        <v>783</v>
      </c>
      <c r="IX190" s="626" t="s">
        <v>783</v>
      </c>
      <c r="IY190" s="626" t="s">
        <v>781</v>
      </c>
      <c r="IZ190" s="626">
        <v>45</v>
      </c>
      <c r="JA190" s="626" t="s">
        <v>789</v>
      </c>
      <c r="JB190" s="626" t="s">
        <v>783</v>
      </c>
      <c r="JC190" s="626" t="s">
        <v>783</v>
      </c>
      <c r="JD190" s="626" t="s">
        <v>783</v>
      </c>
      <c r="JE190" s="626">
        <v>329484</v>
      </c>
      <c r="JF190" s="626" t="s">
        <v>783</v>
      </c>
      <c r="JG190" s="626" t="s">
        <v>783</v>
      </c>
      <c r="JH190" s="626" t="s">
        <v>802</v>
      </c>
      <c r="JI190" s="626">
        <v>55</v>
      </c>
      <c r="JJ190" s="626" t="s">
        <v>783</v>
      </c>
      <c r="JK190" s="626" t="s">
        <v>783</v>
      </c>
      <c r="JL190" s="626" t="s">
        <v>783</v>
      </c>
      <c r="JM190" s="626" t="s">
        <v>790</v>
      </c>
      <c r="JN190" s="626">
        <v>4</v>
      </c>
      <c r="JO190" s="626">
        <v>3</v>
      </c>
      <c r="JP190" s="626" t="s">
        <v>783</v>
      </c>
      <c r="JQ190" s="626">
        <v>10711928</v>
      </c>
      <c r="JR190" s="626">
        <v>2011</v>
      </c>
      <c r="JS190" s="626">
        <v>3</v>
      </c>
      <c r="JT190" s="626" t="s">
        <v>783</v>
      </c>
      <c r="JU190" s="626" t="s">
        <v>783</v>
      </c>
      <c r="JV190" s="626" t="s">
        <v>970</v>
      </c>
      <c r="JW190" s="628">
        <v>424.483901</v>
      </c>
      <c r="JX190">
        <f>SUM(JW188:JW190)</f>
        <v>1981.7477709999998</v>
      </c>
      <c r="JY190" s="225">
        <v>0.37533101723484846</v>
      </c>
    </row>
    <row r="191" spans="3:289" s="1501" customFormat="1" ht="15" thickBot="1">
      <c r="F191" s="1492"/>
      <c r="G191" s="1492"/>
      <c r="H191" s="1492"/>
      <c r="I191" s="1492"/>
      <c r="J191" s="1492"/>
      <c r="K191" s="1492"/>
      <c r="L191" s="1492"/>
      <c r="P191" s="1101"/>
      <c r="Q191" s="1101"/>
      <c r="S191" s="1492"/>
      <c r="T191" s="1492"/>
      <c r="U191" s="59"/>
      <c r="V191" s="59"/>
      <c r="W191" s="496"/>
      <c r="X191" s="496"/>
      <c r="Y191" s="496"/>
      <c r="Z191" s="496"/>
      <c r="AA191" s="496"/>
      <c r="AB191" s="915"/>
      <c r="AC191" s="512"/>
      <c r="AD191" s="1492"/>
      <c r="AE191" s="911"/>
      <c r="AF191" s="555"/>
      <c r="AG191" s="512"/>
      <c r="AH191" s="1492"/>
      <c r="AI191" s="1492"/>
      <c r="AJ191" s="555"/>
      <c r="AK191" s="1492"/>
      <c r="AL191" s="1492"/>
      <c r="AM191" s="1492"/>
      <c r="AN191" s="1492"/>
      <c r="AO191" s="1492"/>
      <c r="AP191" s="555"/>
      <c r="AQ191" s="1492"/>
      <c r="AR191" s="555"/>
      <c r="AS191" s="1492"/>
      <c r="AT191" s="555"/>
      <c r="AU191" s="1492"/>
      <c r="AV191" s="555"/>
      <c r="AW191" s="1492"/>
      <c r="AX191" s="555"/>
      <c r="AY191" s="1492"/>
      <c r="AZ191" s="555"/>
      <c r="BA191" s="1492"/>
      <c r="BB191" s="555"/>
      <c r="BC191" s="1492"/>
      <c r="BD191" s="555"/>
      <c r="BE191" s="1492"/>
      <c r="BF191" s="555"/>
      <c r="BG191" s="1492"/>
      <c r="BH191" s="555"/>
      <c r="BI191" s="1492"/>
      <c r="BJ191" s="555"/>
      <c r="BK191" s="1492"/>
      <c r="BL191" s="555"/>
      <c r="BM191" s="1492"/>
      <c r="BN191" s="555"/>
      <c r="BO191" s="1492"/>
      <c r="BP191" s="555"/>
      <c r="BQ191" s="1492"/>
      <c r="BR191" s="555"/>
      <c r="FY191" s="655" t="s">
        <v>511</v>
      </c>
      <c r="FZ191" s="656">
        <v>196</v>
      </c>
      <c r="GA191" s="656">
        <v>30289649</v>
      </c>
      <c r="GB191" s="656">
        <v>40</v>
      </c>
      <c r="GC191" s="656" t="s">
        <v>779</v>
      </c>
      <c r="GD191" s="656">
        <v>20</v>
      </c>
      <c r="GE191" s="656">
        <v>2000</v>
      </c>
      <c r="GF191" s="656">
        <v>0</v>
      </c>
      <c r="GG191" s="656" t="s">
        <v>792</v>
      </c>
      <c r="GH191" s="656">
        <v>0</v>
      </c>
      <c r="GI191" s="656">
        <v>0</v>
      </c>
      <c r="GJ191" s="656" t="s">
        <v>792</v>
      </c>
      <c r="GK191" s="656">
        <v>0</v>
      </c>
      <c r="GL191" s="656" t="s">
        <v>781</v>
      </c>
      <c r="GM191" s="656" t="s">
        <v>793</v>
      </c>
      <c r="GN191" s="656">
        <v>66</v>
      </c>
      <c r="GO191" s="656" t="s">
        <v>783</v>
      </c>
      <c r="GP191" s="656">
        <v>0</v>
      </c>
      <c r="GQ191" s="656">
        <v>0</v>
      </c>
      <c r="GR191" s="656">
        <v>4</v>
      </c>
      <c r="GS191" s="656">
        <v>2</v>
      </c>
      <c r="GT191" s="656">
        <v>5</v>
      </c>
      <c r="GU191" s="656" t="s">
        <v>783</v>
      </c>
      <c r="GV191" s="656" t="s">
        <v>783</v>
      </c>
      <c r="GW191" s="656" t="s">
        <v>783</v>
      </c>
      <c r="GX191" s="656" t="s">
        <v>783</v>
      </c>
      <c r="GY191" s="656" t="s">
        <v>783</v>
      </c>
      <c r="GZ191" s="656">
        <v>1649</v>
      </c>
      <c r="HA191" s="656">
        <v>7.0000000000000007E-2</v>
      </c>
      <c r="HB191" s="656">
        <v>5</v>
      </c>
      <c r="HC191" s="656" t="s">
        <v>783</v>
      </c>
      <c r="HD191" s="656" t="s">
        <v>782</v>
      </c>
      <c r="HE191" s="656">
        <v>15</v>
      </c>
      <c r="HF191" s="656" t="s">
        <v>783</v>
      </c>
      <c r="HG191" s="656">
        <v>0</v>
      </c>
      <c r="HH191" s="656" t="s">
        <v>783</v>
      </c>
      <c r="HI191" s="656">
        <v>0</v>
      </c>
      <c r="HJ191" s="656">
        <v>1</v>
      </c>
      <c r="HK191" s="656">
        <v>45</v>
      </c>
      <c r="HL191" s="656" t="s">
        <v>784</v>
      </c>
      <c r="HM191" s="656" t="s">
        <v>785</v>
      </c>
      <c r="HN191" s="656" t="s">
        <v>783</v>
      </c>
      <c r="HO191" s="656" t="s">
        <v>783</v>
      </c>
      <c r="HP191" s="656" t="s">
        <v>783</v>
      </c>
      <c r="HQ191" s="656" t="s">
        <v>783</v>
      </c>
      <c r="HR191" s="656" t="s">
        <v>783</v>
      </c>
      <c r="HS191" s="656">
        <v>4870888</v>
      </c>
      <c r="HT191" s="656" t="s">
        <v>783</v>
      </c>
      <c r="HU191" s="656" t="s">
        <v>786</v>
      </c>
      <c r="HV191" s="656" t="s">
        <v>787</v>
      </c>
      <c r="HW191" s="656">
        <v>4</v>
      </c>
      <c r="HX191" s="656">
        <v>2014</v>
      </c>
      <c r="HY191" s="656">
        <v>63</v>
      </c>
      <c r="HZ191" s="656">
        <v>0</v>
      </c>
      <c r="IA191" s="656">
        <v>370</v>
      </c>
      <c r="IB191" s="657">
        <v>41697.500081018516</v>
      </c>
      <c r="IC191" s="656" t="s">
        <v>788</v>
      </c>
      <c r="ID191" s="656">
        <v>4870887</v>
      </c>
      <c r="IE191" s="656">
        <v>2014</v>
      </c>
      <c r="IF191" s="656">
        <v>1712</v>
      </c>
      <c r="IG191" s="656" t="s">
        <v>783</v>
      </c>
      <c r="IH191" s="656" t="s">
        <v>783</v>
      </c>
      <c r="II191" s="656" t="s">
        <v>783</v>
      </c>
      <c r="IJ191" s="656" t="s">
        <v>783</v>
      </c>
      <c r="IK191" s="656" t="s">
        <v>783</v>
      </c>
      <c r="IL191" s="656" t="s">
        <v>783</v>
      </c>
      <c r="IM191" s="656" t="s">
        <v>783</v>
      </c>
      <c r="IN191" s="656" t="s">
        <v>783</v>
      </c>
      <c r="IO191" s="656" t="s">
        <v>783</v>
      </c>
      <c r="IP191" s="656">
        <v>1649</v>
      </c>
      <c r="IQ191" s="657">
        <v>37477.354571759257</v>
      </c>
      <c r="IR191" s="656">
        <v>1</v>
      </c>
      <c r="IS191" s="656" t="s">
        <v>793</v>
      </c>
      <c r="IT191" s="656">
        <v>5</v>
      </c>
      <c r="IU191" s="658">
        <v>41275</v>
      </c>
      <c r="IV191" s="656" t="s">
        <v>783</v>
      </c>
      <c r="IW191" s="656" t="s">
        <v>783</v>
      </c>
      <c r="IX191" s="656" t="s">
        <v>783</v>
      </c>
      <c r="IY191" s="656" t="s">
        <v>781</v>
      </c>
      <c r="IZ191" s="656">
        <v>45</v>
      </c>
      <c r="JA191" s="656" t="s">
        <v>789</v>
      </c>
      <c r="JB191" s="656" t="s">
        <v>783</v>
      </c>
      <c r="JC191" s="656" t="s">
        <v>783</v>
      </c>
      <c r="JD191" s="656" t="s">
        <v>783</v>
      </c>
      <c r="JE191" s="656">
        <v>329485</v>
      </c>
      <c r="JF191" s="656" t="s">
        <v>783</v>
      </c>
      <c r="JG191" s="656" t="s">
        <v>783</v>
      </c>
      <c r="JH191" s="656" t="s">
        <v>815</v>
      </c>
      <c r="JI191" s="656">
        <v>40</v>
      </c>
      <c r="JJ191" s="656" t="s">
        <v>783</v>
      </c>
      <c r="JK191" s="656" t="s">
        <v>783</v>
      </c>
      <c r="JL191" s="656" t="s">
        <v>783</v>
      </c>
      <c r="JM191" s="656" t="s">
        <v>790</v>
      </c>
      <c r="JN191" s="656">
        <v>4</v>
      </c>
      <c r="JO191" s="656">
        <v>2</v>
      </c>
      <c r="JP191" s="656" t="s">
        <v>783</v>
      </c>
      <c r="JQ191" s="656">
        <v>10711928</v>
      </c>
      <c r="JR191" s="656">
        <v>2011</v>
      </c>
      <c r="JS191" s="656">
        <v>3</v>
      </c>
      <c r="JT191" s="656" t="s">
        <v>783</v>
      </c>
      <c r="JU191" s="656" t="s">
        <v>783</v>
      </c>
      <c r="JV191" s="656" t="s">
        <v>971</v>
      </c>
      <c r="JW191" s="659">
        <v>319.02499599999999</v>
      </c>
      <c r="JX191">
        <f>JW191</f>
        <v>319.02499599999999</v>
      </c>
      <c r="JY191" s="225">
        <v>6.0421400757575752E-2</v>
      </c>
    </row>
    <row r="192" spans="3:289" s="1501" customFormat="1">
      <c r="F192" s="1492"/>
      <c r="G192" s="1492"/>
      <c r="H192" s="1492"/>
      <c r="I192" s="1492"/>
      <c r="J192" s="1492"/>
      <c r="K192" s="1492"/>
      <c r="L192" s="1492"/>
      <c r="P192" s="1101"/>
      <c r="Q192" s="1101"/>
      <c r="S192" s="1492"/>
      <c r="T192" s="1492"/>
      <c r="U192" s="59"/>
      <c r="V192" s="59"/>
      <c r="W192" s="496"/>
      <c r="X192" s="496"/>
      <c r="Y192" s="496"/>
      <c r="Z192" s="496"/>
      <c r="AA192" s="496"/>
      <c r="AB192" s="915"/>
      <c r="AC192" s="512"/>
      <c r="AD192" s="1492"/>
      <c r="AE192" s="911"/>
      <c r="AF192" s="555"/>
      <c r="AG192" s="512"/>
      <c r="AH192" s="1492"/>
      <c r="AI192" s="1492"/>
      <c r="AJ192" s="555"/>
      <c r="AK192" s="1492"/>
      <c r="AL192" s="1492"/>
      <c r="AM192" s="1492"/>
      <c r="AN192" s="1492"/>
      <c r="AO192" s="1492"/>
      <c r="AP192" s="555"/>
      <c r="AQ192" s="1492"/>
      <c r="AR192" s="555"/>
      <c r="AS192" s="1492"/>
      <c r="AT192" s="555"/>
      <c r="AU192" s="1492"/>
      <c r="AV192" s="555"/>
      <c r="AW192" s="1492"/>
      <c r="AX192" s="555"/>
      <c r="AY192" s="1492"/>
      <c r="AZ192" s="555"/>
      <c r="BA192" s="1492"/>
      <c r="BB192" s="555"/>
      <c r="BC192" s="1492"/>
      <c r="BD192" s="555"/>
      <c r="BE192" s="1492"/>
      <c r="BF192" s="555"/>
      <c r="BG192" s="1492"/>
      <c r="BH192" s="555"/>
      <c r="BI192" s="1492"/>
      <c r="BJ192" s="555"/>
      <c r="BK192" s="1492"/>
      <c r="BL192" s="555"/>
      <c r="BM192" s="1492"/>
      <c r="BN192" s="555"/>
      <c r="BO192" s="1492"/>
      <c r="BP192" s="555"/>
      <c r="BQ192" s="1492"/>
      <c r="BR192" s="555"/>
      <c r="FY192" s="666" t="s">
        <v>475</v>
      </c>
      <c r="FZ192" s="667">
        <v>101</v>
      </c>
      <c r="GA192" s="667">
        <v>30289653</v>
      </c>
      <c r="GB192" s="667">
        <v>55</v>
      </c>
      <c r="GC192" s="667" t="s">
        <v>798</v>
      </c>
      <c r="GD192" s="667">
        <v>20</v>
      </c>
      <c r="GE192" s="667">
        <v>1991</v>
      </c>
      <c r="GF192" s="667">
        <v>1</v>
      </c>
      <c r="GG192" s="667" t="s">
        <v>780</v>
      </c>
      <c r="GH192" s="667">
        <v>2</v>
      </c>
      <c r="GI192" s="667">
        <v>1</v>
      </c>
      <c r="GJ192" s="667" t="s">
        <v>780</v>
      </c>
      <c r="GK192" s="667">
        <v>2</v>
      </c>
      <c r="GL192" s="667" t="s">
        <v>781</v>
      </c>
      <c r="GM192" s="667" t="s">
        <v>782</v>
      </c>
      <c r="GN192" s="667">
        <v>60</v>
      </c>
      <c r="GO192" s="667" t="s">
        <v>783</v>
      </c>
      <c r="GP192" s="667">
        <v>0</v>
      </c>
      <c r="GQ192" s="667">
        <v>0</v>
      </c>
      <c r="GR192" s="667">
        <v>4</v>
      </c>
      <c r="GS192" s="667">
        <v>2</v>
      </c>
      <c r="GT192" s="667">
        <v>2</v>
      </c>
      <c r="GU192" s="667" t="s">
        <v>783</v>
      </c>
      <c r="GV192" s="667" t="s">
        <v>783</v>
      </c>
      <c r="GW192" s="667" t="s">
        <v>783</v>
      </c>
      <c r="GX192" s="667" t="s">
        <v>783</v>
      </c>
      <c r="GY192" s="667" t="s">
        <v>783</v>
      </c>
      <c r="GZ192" s="667">
        <v>1649</v>
      </c>
      <c r="HA192" s="667">
        <v>1.03</v>
      </c>
      <c r="HB192" s="667">
        <v>5</v>
      </c>
      <c r="HC192" s="667" t="s">
        <v>783</v>
      </c>
      <c r="HD192" s="667" t="s">
        <v>782</v>
      </c>
      <c r="HE192" s="667">
        <v>15</v>
      </c>
      <c r="HF192" s="667" t="s">
        <v>783</v>
      </c>
      <c r="HG192" s="667">
        <v>0</v>
      </c>
      <c r="HH192" s="667" t="s">
        <v>783</v>
      </c>
      <c r="HI192" s="667">
        <v>0</v>
      </c>
      <c r="HJ192" s="667">
        <v>1</v>
      </c>
      <c r="HK192" s="667">
        <v>45</v>
      </c>
      <c r="HL192" s="667" t="s">
        <v>784</v>
      </c>
      <c r="HM192" s="667" t="s">
        <v>785</v>
      </c>
      <c r="HN192" s="667" t="s">
        <v>783</v>
      </c>
      <c r="HO192" s="667" t="s">
        <v>783</v>
      </c>
      <c r="HP192" s="667" t="s">
        <v>783</v>
      </c>
      <c r="HQ192" s="667" t="s">
        <v>783</v>
      </c>
      <c r="HR192" s="667" t="s">
        <v>783</v>
      </c>
      <c r="HS192" s="667">
        <v>3978940</v>
      </c>
      <c r="HT192" s="667" t="s">
        <v>783</v>
      </c>
      <c r="HU192" s="667" t="s">
        <v>786</v>
      </c>
      <c r="HV192" s="667" t="s">
        <v>787</v>
      </c>
      <c r="HW192" s="667">
        <v>4</v>
      </c>
      <c r="HX192" s="667">
        <v>2014</v>
      </c>
      <c r="HY192" s="667">
        <v>63</v>
      </c>
      <c r="HZ192" s="667">
        <v>0</v>
      </c>
      <c r="IA192" s="667">
        <v>5438</v>
      </c>
      <c r="IB192" s="668">
        <v>41697.500081018516</v>
      </c>
      <c r="IC192" s="667" t="s">
        <v>788</v>
      </c>
      <c r="ID192" s="667">
        <v>3974462</v>
      </c>
      <c r="IE192" s="667">
        <v>2014</v>
      </c>
      <c r="IF192" s="667">
        <v>1712</v>
      </c>
      <c r="IG192" s="667" t="s">
        <v>783</v>
      </c>
      <c r="IH192" s="667" t="s">
        <v>783</v>
      </c>
      <c r="II192" s="667" t="s">
        <v>783</v>
      </c>
      <c r="IJ192" s="667" t="s">
        <v>783</v>
      </c>
      <c r="IK192" s="667" t="s">
        <v>783</v>
      </c>
      <c r="IL192" s="667" t="s">
        <v>783</v>
      </c>
      <c r="IM192" s="667" t="s">
        <v>783</v>
      </c>
      <c r="IN192" s="667" t="s">
        <v>783</v>
      </c>
      <c r="IO192" s="667" t="s">
        <v>783</v>
      </c>
      <c r="IP192" s="667">
        <v>1649</v>
      </c>
      <c r="IQ192" s="668">
        <v>37477.354571759257</v>
      </c>
      <c r="IR192" s="667">
        <v>2</v>
      </c>
      <c r="IS192" s="667" t="s">
        <v>793</v>
      </c>
      <c r="IT192" s="667">
        <v>2</v>
      </c>
      <c r="IU192" s="669">
        <v>41275</v>
      </c>
      <c r="IV192" s="667" t="s">
        <v>783</v>
      </c>
      <c r="IW192" s="667" t="s">
        <v>783</v>
      </c>
      <c r="IX192" s="667" t="s">
        <v>783</v>
      </c>
      <c r="IY192" s="667" t="s">
        <v>781</v>
      </c>
      <c r="IZ192" s="667">
        <v>45</v>
      </c>
      <c r="JA192" s="667" t="s">
        <v>789</v>
      </c>
      <c r="JB192" s="667" t="s">
        <v>783</v>
      </c>
      <c r="JC192" s="667" t="s">
        <v>783</v>
      </c>
      <c r="JD192" s="667" t="s">
        <v>783</v>
      </c>
      <c r="JE192" s="667">
        <v>329486</v>
      </c>
      <c r="JF192" s="667" t="s">
        <v>783</v>
      </c>
      <c r="JG192" s="667" t="s">
        <v>783</v>
      </c>
      <c r="JH192" s="667" t="s">
        <v>802</v>
      </c>
      <c r="JI192" s="667">
        <v>55</v>
      </c>
      <c r="JJ192" s="667" t="s">
        <v>783</v>
      </c>
      <c r="JK192" s="667" t="s">
        <v>783</v>
      </c>
      <c r="JL192" s="667" t="s">
        <v>783</v>
      </c>
      <c r="JM192" s="667" t="s">
        <v>790</v>
      </c>
      <c r="JN192" s="667">
        <v>4</v>
      </c>
      <c r="JO192" s="667">
        <v>3</v>
      </c>
      <c r="JP192" s="667" t="s">
        <v>783</v>
      </c>
      <c r="JQ192" s="667">
        <v>10711928</v>
      </c>
      <c r="JR192" s="667">
        <v>2011</v>
      </c>
      <c r="JS192" s="667">
        <v>3</v>
      </c>
      <c r="JT192" s="667" t="s">
        <v>783</v>
      </c>
      <c r="JU192" s="667" t="s">
        <v>783</v>
      </c>
      <c r="JV192" s="667" t="s">
        <v>972</v>
      </c>
      <c r="JW192" s="670">
        <v>5628.9812320000001</v>
      </c>
      <c r="JX192">
        <f>JW192</f>
        <v>5628.9812320000001</v>
      </c>
      <c r="JY192" s="225">
        <v>1.0660949303030303</v>
      </c>
    </row>
    <row r="193" spans="181:285" s="1501" customFormat="1">
      <c r="FY193" s="645" t="s">
        <v>475</v>
      </c>
      <c r="FZ193" s="646"/>
      <c r="GA193" s="646"/>
      <c r="GB193" s="646"/>
      <c r="GC193" s="646"/>
      <c r="GD193" s="646"/>
      <c r="GE193" s="646"/>
      <c r="GF193" s="646"/>
      <c r="GG193" s="646"/>
      <c r="GH193" s="646"/>
      <c r="GI193" s="646"/>
      <c r="GJ193" s="646"/>
      <c r="GK193" s="646"/>
      <c r="GL193" s="646"/>
      <c r="GM193" s="646"/>
      <c r="GN193" s="646"/>
      <c r="GO193" s="646"/>
      <c r="GP193" s="646"/>
      <c r="GQ193" s="646"/>
      <c r="GR193" s="646"/>
      <c r="GS193" s="646"/>
      <c r="GT193" s="646"/>
      <c r="GU193" s="646"/>
      <c r="GV193" s="646"/>
      <c r="GW193" s="646"/>
      <c r="GX193" s="646"/>
      <c r="GY193" s="646"/>
      <c r="GZ193" s="646"/>
      <c r="HA193" s="646"/>
      <c r="HB193" s="646"/>
      <c r="HC193" s="646"/>
      <c r="HD193" s="646"/>
      <c r="HE193" s="646"/>
      <c r="HF193" s="646"/>
      <c r="HG193" s="646"/>
      <c r="HH193" s="646"/>
      <c r="HI193" s="646"/>
      <c r="HJ193" s="646"/>
      <c r="HK193" s="646"/>
      <c r="HL193" s="646"/>
      <c r="HM193" s="646"/>
      <c r="HN193" s="646"/>
      <c r="HO193" s="646"/>
      <c r="HP193" s="646"/>
      <c r="HQ193" s="646"/>
      <c r="HR193" s="646"/>
      <c r="HS193" s="646"/>
      <c r="HT193" s="646"/>
      <c r="HU193" s="646"/>
      <c r="HV193" s="646"/>
      <c r="HW193" s="646"/>
      <c r="HX193" s="646"/>
      <c r="HY193" s="646"/>
      <c r="HZ193" s="646"/>
      <c r="IA193" s="646"/>
      <c r="IB193" s="647"/>
      <c r="IC193" s="646"/>
      <c r="ID193" s="646"/>
      <c r="IE193" s="646"/>
      <c r="IF193" s="646"/>
      <c r="IG193" s="646"/>
      <c r="IH193" s="646"/>
      <c r="II193" s="646"/>
      <c r="IJ193" s="646"/>
      <c r="IK193" s="646"/>
      <c r="IL193" s="646"/>
      <c r="IM193" s="646"/>
      <c r="IN193" s="646"/>
      <c r="IO193" s="646"/>
      <c r="IP193" s="646"/>
      <c r="IQ193" s="647"/>
      <c r="IR193" s="646"/>
      <c r="IS193" s="646"/>
      <c r="IT193" s="646"/>
      <c r="IU193" s="648"/>
      <c r="IV193" s="646"/>
      <c r="IW193" s="646"/>
      <c r="IX193" s="646"/>
      <c r="IY193" s="646"/>
      <c r="IZ193" s="646"/>
      <c r="JA193" s="646"/>
      <c r="JB193" s="646"/>
      <c r="JC193" s="646"/>
      <c r="JD193" s="646"/>
      <c r="JE193" s="646"/>
      <c r="JF193" s="646"/>
      <c r="JG193" s="646"/>
      <c r="JH193" s="646"/>
      <c r="JI193" s="646"/>
      <c r="JJ193" s="646"/>
      <c r="JK193" s="646"/>
      <c r="JL193" s="646"/>
      <c r="JM193" s="646"/>
      <c r="JN193" s="646"/>
      <c r="JO193" s="646"/>
      <c r="JP193" s="646"/>
      <c r="JQ193" s="646"/>
      <c r="JR193" s="646"/>
      <c r="JS193" s="646"/>
      <c r="JT193" s="646"/>
      <c r="JU193" s="646"/>
      <c r="JV193" s="646"/>
      <c r="JW193" s="649"/>
      <c r="JX193"/>
      <c r="JY193" s="225"/>
    </row>
    <row r="194" spans="181:285" s="1501" customFormat="1" ht="15" thickBot="1">
      <c r="FY194" s="689" t="s">
        <v>475</v>
      </c>
      <c r="FZ194" s="690"/>
      <c r="GA194" s="690"/>
      <c r="GB194" s="690"/>
      <c r="GC194" s="690"/>
      <c r="GD194" s="690"/>
      <c r="GE194" s="690"/>
      <c r="GF194" s="690"/>
      <c r="GG194" s="690"/>
      <c r="GH194" s="690"/>
      <c r="GI194" s="690"/>
      <c r="GJ194" s="690"/>
      <c r="GK194" s="690"/>
      <c r="GL194" s="690"/>
      <c r="GM194" s="690"/>
      <c r="GN194" s="690"/>
      <c r="GO194" s="690"/>
      <c r="GP194" s="690"/>
      <c r="GQ194" s="690"/>
      <c r="GR194" s="690"/>
      <c r="GS194" s="690"/>
      <c r="GT194" s="690"/>
      <c r="GU194" s="690"/>
      <c r="GV194" s="690"/>
      <c r="GW194" s="690"/>
      <c r="GX194" s="690"/>
      <c r="GY194" s="690"/>
      <c r="GZ194" s="690"/>
      <c r="HA194" s="690"/>
      <c r="HB194" s="690"/>
      <c r="HC194" s="690"/>
      <c r="HD194" s="690"/>
      <c r="HE194" s="690"/>
      <c r="HF194" s="690"/>
      <c r="HG194" s="690"/>
      <c r="HH194" s="690"/>
      <c r="HI194" s="690"/>
      <c r="HJ194" s="690"/>
      <c r="HK194" s="690"/>
      <c r="HL194" s="690"/>
      <c r="HM194" s="690"/>
      <c r="HN194" s="690"/>
      <c r="HO194" s="690"/>
      <c r="HP194" s="690"/>
      <c r="HQ194" s="690"/>
      <c r="HR194" s="690"/>
      <c r="HS194" s="690"/>
      <c r="HT194" s="690"/>
      <c r="HU194" s="690"/>
      <c r="HV194" s="690"/>
      <c r="HW194" s="690"/>
      <c r="HX194" s="690"/>
      <c r="HY194" s="690"/>
      <c r="HZ194" s="690"/>
      <c r="IA194" s="690"/>
      <c r="IB194" s="691"/>
      <c r="IC194" s="690"/>
      <c r="ID194" s="690"/>
      <c r="IE194" s="690"/>
      <c r="IF194" s="690"/>
      <c r="IG194" s="690"/>
      <c r="IH194" s="690"/>
      <c r="II194" s="690"/>
      <c r="IJ194" s="690"/>
      <c r="IK194" s="690"/>
      <c r="IL194" s="690"/>
      <c r="IM194" s="690"/>
      <c r="IN194" s="690"/>
      <c r="IO194" s="690"/>
      <c r="IP194" s="690"/>
      <c r="IQ194" s="691"/>
      <c r="IR194" s="690"/>
      <c r="IS194" s="690"/>
      <c r="IT194" s="690"/>
      <c r="IU194" s="692"/>
      <c r="IV194" s="690"/>
      <c r="IW194" s="690"/>
      <c r="IX194" s="690"/>
      <c r="IY194" s="690"/>
      <c r="IZ194" s="690"/>
      <c r="JA194" s="690"/>
      <c r="JB194" s="690"/>
      <c r="JC194" s="690"/>
      <c r="JD194" s="690"/>
      <c r="JE194" s="690"/>
      <c r="JF194" s="690"/>
      <c r="JG194" s="690"/>
      <c r="JH194" s="690"/>
      <c r="JI194" s="690"/>
      <c r="JJ194" s="690"/>
      <c r="JK194" s="690"/>
      <c r="JL194" s="690"/>
      <c r="JM194" s="690"/>
      <c r="JN194" s="690"/>
      <c r="JO194" s="690"/>
      <c r="JP194" s="690"/>
      <c r="JQ194" s="690"/>
      <c r="JR194" s="690"/>
      <c r="JS194" s="690"/>
      <c r="JT194" s="690"/>
      <c r="JU194" s="690"/>
      <c r="JV194" s="690"/>
      <c r="JW194" s="693"/>
      <c r="JX194"/>
      <c r="JY194" s="225"/>
    </row>
    <row r="195" spans="181:285" s="1501" customFormat="1">
      <c r="FY195" s="666" t="s">
        <v>512</v>
      </c>
      <c r="FZ195" s="667">
        <v>54</v>
      </c>
      <c r="GA195" s="667">
        <v>30289654</v>
      </c>
      <c r="GB195" s="667">
        <v>40</v>
      </c>
      <c r="GC195" s="667" t="s">
        <v>779</v>
      </c>
      <c r="GD195" s="667">
        <v>20</v>
      </c>
      <c r="GE195" s="667">
        <v>2000</v>
      </c>
      <c r="GF195" s="667">
        <v>0</v>
      </c>
      <c r="GG195" s="667" t="s">
        <v>792</v>
      </c>
      <c r="GH195" s="667">
        <v>0</v>
      </c>
      <c r="GI195" s="667">
        <v>0</v>
      </c>
      <c r="GJ195" s="667" t="s">
        <v>792</v>
      </c>
      <c r="GK195" s="667">
        <v>0</v>
      </c>
      <c r="GL195" s="667" t="s">
        <v>781</v>
      </c>
      <c r="GM195" s="667" t="s">
        <v>793</v>
      </c>
      <c r="GN195" s="667">
        <v>66</v>
      </c>
      <c r="GO195" s="667" t="s">
        <v>783</v>
      </c>
      <c r="GP195" s="667">
        <v>0</v>
      </c>
      <c r="GQ195" s="667">
        <v>0</v>
      </c>
      <c r="GR195" s="667">
        <v>4</v>
      </c>
      <c r="GS195" s="667">
        <v>2</v>
      </c>
      <c r="GT195" s="667">
        <v>1</v>
      </c>
      <c r="GU195" s="667" t="s">
        <v>783</v>
      </c>
      <c r="GV195" s="667" t="s">
        <v>783</v>
      </c>
      <c r="GW195" s="667" t="s">
        <v>783</v>
      </c>
      <c r="GX195" s="667" t="s">
        <v>783</v>
      </c>
      <c r="GY195" s="667" t="s">
        <v>783</v>
      </c>
      <c r="GZ195" s="667">
        <v>1649</v>
      </c>
      <c r="HA195" s="667">
        <v>0.15</v>
      </c>
      <c r="HB195" s="667">
        <v>5</v>
      </c>
      <c r="HC195" s="667" t="s">
        <v>783</v>
      </c>
      <c r="HD195" s="667" t="s">
        <v>782</v>
      </c>
      <c r="HE195" s="667">
        <v>15</v>
      </c>
      <c r="HF195" s="667" t="s">
        <v>783</v>
      </c>
      <c r="HG195" s="667">
        <v>0</v>
      </c>
      <c r="HH195" s="667" t="s">
        <v>783</v>
      </c>
      <c r="HI195" s="667">
        <v>0</v>
      </c>
      <c r="HJ195" s="667">
        <v>1</v>
      </c>
      <c r="HK195" s="667">
        <v>45</v>
      </c>
      <c r="HL195" s="667" t="s">
        <v>784</v>
      </c>
      <c r="HM195" s="667" t="s">
        <v>785</v>
      </c>
      <c r="HN195" s="667" t="s">
        <v>783</v>
      </c>
      <c r="HO195" s="667" t="s">
        <v>783</v>
      </c>
      <c r="HP195" s="667" t="s">
        <v>783</v>
      </c>
      <c r="HQ195" s="667" t="s">
        <v>783</v>
      </c>
      <c r="HR195" s="667" t="s">
        <v>783</v>
      </c>
      <c r="HS195" s="667">
        <v>3976895</v>
      </c>
      <c r="HT195" s="667" t="s">
        <v>783</v>
      </c>
      <c r="HU195" s="667" t="s">
        <v>786</v>
      </c>
      <c r="HV195" s="667" t="s">
        <v>787</v>
      </c>
      <c r="HW195" s="667">
        <v>4</v>
      </c>
      <c r="HX195" s="667">
        <v>2014</v>
      </c>
      <c r="HY195" s="667">
        <v>63</v>
      </c>
      <c r="HZ195" s="667">
        <v>0</v>
      </c>
      <c r="IA195" s="667">
        <v>792</v>
      </c>
      <c r="IB195" s="668">
        <v>41697.500081018516</v>
      </c>
      <c r="IC195" s="667" t="s">
        <v>788</v>
      </c>
      <c r="ID195" s="667">
        <v>3972417</v>
      </c>
      <c r="IE195" s="667">
        <v>2014</v>
      </c>
      <c r="IF195" s="667">
        <v>1712</v>
      </c>
      <c r="IG195" s="667" t="s">
        <v>783</v>
      </c>
      <c r="IH195" s="667" t="s">
        <v>783</v>
      </c>
      <c r="II195" s="667" t="s">
        <v>783</v>
      </c>
      <c r="IJ195" s="667" t="s">
        <v>783</v>
      </c>
      <c r="IK195" s="667" t="s">
        <v>783</v>
      </c>
      <c r="IL195" s="667" t="s">
        <v>783</v>
      </c>
      <c r="IM195" s="667" t="s">
        <v>783</v>
      </c>
      <c r="IN195" s="667" t="s">
        <v>783</v>
      </c>
      <c r="IO195" s="667" t="s">
        <v>783</v>
      </c>
      <c r="IP195" s="667">
        <v>1649</v>
      </c>
      <c r="IQ195" s="668">
        <v>37477.354571759257</v>
      </c>
      <c r="IR195" s="667">
        <v>1</v>
      </c>
      <c r="IS195" s="667" t="s">
        <v>793</v>
      </c>
      <c r="IT195" s="667">
        <v>1</v>
      </c>
      <c r="IU195" s="669">
        <v>41275</v>
      </c>
      <c r="IV195" s="667" t="s">
        <v>783</v>
      </c>
      <c r="IW195" s="667" t="s">
        <v>783</v>
      </c>
      <c r="IX195" s="667" t="s">
        <v>783</v>
      </c>
      <c r="IY195" s="667" t="s">
        <v>781</v>
      </c>
      <c r="IZ195" s="667">
        <v>45</v>
      </c>
      <c r="JA195" s="667" t="s">
        <v>789</v>
      </c>
      <c r="JB195" s="667" t="s">
        <v>783</v>
      </c>
      <c r="JC195" s="667" t="s">
        <v>783</v>
      </c>
      <c r="JD195" s="667" t="s">
        <v>783</v>
      </c>
      <c r="JE195" s="667">
        <v>329487</v>
      </c>
      <c r="JF195" s="667" t="s">
        <v>783</v>
      </c>
      <c r="JG195" s="667" t="s">
        <v>783</v>
      </c>
      <c r="JH195" s="667" t="s">
        <v>795</v>
      </c>
      <c r="JI195" s="667">
        <v>40</v>
      </c>
      <c r="JJ195" s="667" t="s">
        <v>783</v>
      </c>
      <c r="JK195" s="667" t="s">
        <v>783</v>
      </c>
      <c r="JL195" s="667" t="s">
        <v>783</v>
      </c>
      <c r="JM195" s="667" t="s">
        <v>790</v>
      </c>
      <c r="JN195" s="667">
        <v>4</v>
      </c>
      <c r="JO195" s="667">
        <v>2</v>
      </c>
      <c r="JP195" s="667" t="s">
        <v>783</v>
      </c>
      <c r="JQ195" s="667" t="s">
        <v>783</v>
      </c>
      <c r="JR195" s="667" t="s">
        <v>783</v>
      </c>
      <c r="JS195" s="667" t="s">
        <v>783</v>
      </c>
      <c r="JT195" s="667" t="s">
        <v>783</v>
      </c>
      <c r="JU195" s="667" t="s">
        <v>783</v>
      </c>
      <c r="JV195" s="667" t="s">
        <v>973</v>
      </c>
      <c r="JW195" s="670">
        <v>685.306288</v>
      </c>
      <c r="JX195"/>
      <c r="JY195" s="225"/>
    </row>
    <row r="196" spans="181:285" s="1501" customFormat="1" ht="15" thickBot="1">
      <c r="FY196" s="625" t="s">
        <v>512</v>
      </c>
      <c r="FZ196" s="626">
        <v>80</v>
      </c>
      <c r="GA196" s="626">
        <v>30289656</v>
      </c>
      <c r="GB196" s="626">
        <v>40</v>
      </c>
      <c r="GC196" s="626" t="s">
        <v>779</v>
      </c>
      <c r="GD196" s="626">
        <v>20</v>
      </c>
      <c r="GE196" s="626">
        <v>2000</v>
      </c>
      <c r="GF196" s="626">
        <v>0</v>
      </c>
      <c r="GG196" s="626" t="s">
        <v>792</v>
      </c>
      <c r="GH196" s="626">
        <v>0</v>
      </c>
      <c r="GI196" s="626">
        <v>0</v>
      </c>
      <c r="GJ196" s="626" t="s">
        <v>792</v>
      </c>
      <c r="GK196" s="626">
        <v>0</v>
      </c>
      <c r="GL196" s="626" t="s">
        <v>781</v>
      </c>
      <c r="GM196" s="626" t="s">
        <v>793</v>
      </c>
      <c r="GN196" s="626">
        <v>66</v>
      </c>
      <c r="GO196" s="626" t="s">
        <v>783</v>
      </c>
      <c r="GP196" s="626">
        <v>0</v>
      </c>
      <c r="GQ196" s="626">
        <v>0</v>
      </c>
      <c r="GR196" s="626">
        <v>4</v>
      </c>
      <c r="GS196" s="626">
        <v>2</v>
      </c>
      <c r="GT196" s="626">
        <v>1</v>
      </c>
      <c r="GU196" s="626" t="s">
        <v>783</v>
      </c>
      <c r="GV196" s="626" t="s">
        <v>783</v>
      </c>
      <c r="GW196" s="626" t="s">
        <v>783</v>
      </c>
      <c r="GX196" s="626" t="s">
        <v>783</v>
      </c>
      <c r="GY196" s="626" t="s">
        <v>783</v>
      </c>
      <c r="GZ196" s="626">
        <v>1649</v>
      </c>
      <c r="HA196" s="626">
        <v>7.0000000000000007E-2</v>
      </c>
      <c r="HB196" s="626">
        <v>5</v>
      </c>
      <c r="HC196" s="626" t="s">
        <v>783</v>
      </c>
      <c r="HD196" s="626" t="s">
        <v>782</v>
      </c>
      <c r="HE196" s="626">
        <v>15</v>
      </c>
      <c r="HF196" s="626" t="s">
        <v>783</v>
      </c>
      <c r="HG196" s="626">
        <v>0</v>
      </c>
      <c r="HH196" s="626" t="s">
        <v>783</v>
      </c>
      <c r="HI196" s="626">
        <v>0</v>
      </c>
      <c r="HJ196" s="626">
        <v>1</v>
      </c>
      <c r="HK196" s="626">
        <v>45</v>
      </c>
      <c r="HL196" s="626" t="s">
        <v>784</v>
      </c>
      <c r="HM196" s="626" t="s">
        <v>785</v>
      </c>
      <c r="HN196" s="626" t="s">
        <v>783</v>
      </c>
      <c r="HO196" s="626" t="s">
        <v>783</v>
      </c>
      <c r="HP196" s="626" t="s">
        <v>783</v>
      </c>
      <c r="HQ196" s="626" t="s">
        <v>783</v>
      </c>
      <c r="HR196" s="626" t="s">
        <v>783</v>
      </c>
      <c r="HS196" s="626">
        <v>3976896</v>
      </c>
      <c r="HT196" s="626" t="s">
        <v>783</v>
      </c>
      <c r="HU196" s="626" t="s">
        <v>786</v>
      </c>
      <c r="HV196" s="626" t="s">
        <v>787</v>
      </c>
      <c r="HW196" s="626">
        <v>4</v>
      </c>
      <c r="HX196" s="626">
        <v>2014</v>
      </c>
      <c r="HY196" s="626">
        <v>63</v>
      </c>
      <c r="HZ196" s="626">
        <v>0</v>
      </c>
      <c r="IA196" s="626">
        <v>370</v>
      </c>
      <c r="IB196" s="627">
        <v>41697.500081018516</v>
      </c>
      <c r="IC196" s="626" t="s">
        <v>788</v>
      </c>
      <c r="ID196" s="626">
        <v>3972418</v>
      </c>
      <c r="IE196" s="626">
        <v>2014</v>
      </c>
      <c r="IF196" s="626">
        <v>1712</v>
      </c>
      <c r="IG196" s="626" t="s">
        <v>783</v>
      </c>
      <c r="IH196" s="626" t="s">
        <v>783</v>
      </c>
      <c r="II196" s="626" t="s">
        <v>783</v>
      </c>
      <c r="IJ196" s="626" t="s">
        <v>783</v>
      </c>
      <c r="IK196" s="626" t="s">
        <v>783</v>
      </c>
      <c r="IL196" s="626" t="s">
        <v>783</v>
      </c>
      <c r="IM196" s="626" t="s">
        <v>783</v>
      </c>
      <c r="IN196" s="626" t="s">
        <v>783</v>
      </c>
      <c r="IO196" s="626" t="s">
        <v>783</v>
      </c>
      <c r="IP196" s="626">
        <v>1649</v>
      </c>
      <c r="IQ196" s="627">
        <v>37477.354571759257</v>
      </c>
      <c r="IR196" s="626">
        <v>1</v>
      </c>
      <c r="IS196" s="626" t="s">
        <v>793</v>
      </c>
      <c r="IT196" s="626">
        <v>1</v>
      </c>
      <c r="IU196" s="665">
        <v>41275</v>
      </c>
      <c r="IV196" s="626" t="s">
        <v>783</v>
      </c>
      <c r="IW196" s="626" t="s">
        <v>783</v>
      </c>
      <c r="IX196" s="626" t="s">
        <v>783</v>
      </c>
      <c r="IY196" s="626" t="s">
        <v>781</v>
      </c>
      <c r="IZ196" s="626">
        <v>45</v>
      </c>
      <c r="JA196" s="626" t="s">
        <v>789</v>
      </c>
      <c r="JB196" s="626" t="s">
        <v>783</v>
      </c>
      <c r="JC196" s="626" t="s">
        <v>783</v>
      </c>
      <c r="JD196" s="626" t="s">
        <v>783</v>
      </c>
      <c r="JE196" s="626">
        <v>329487</v>
      </c>
      <c r="JF196" s="626" t="s">
        <v>783</v>
      </c>
      <c r="JG196" s="626" t="s">
        <v>783</v>
      </c>
      <c r="JH196" s="626" t="s">
        <v>795</v>
      </c>
      <c r="JI196" s="626">
        <v>40</v>
      </c>
      <c r="JJ196" s="626" t="s">
        <v>783</v>
      </c>
      <c r="JK196" s="626" t="s">
        <v>783</v>
      </c>
      <c r="JL196" s="626" t="s">
        <v>783</v>
      </c>
      <c r="JM196" s="626" t="s">
        <v>790</v>
      </c>
      <c r="JN196" s="626">
        <v>4</v>
      </c>
      <c r="JO196" s="626">
        <v>2</v>
      </c>
      <c r="JP196" s="626" t="s">
        <v>783</v>
      </c>
      <c r="JQ196" s="626" t="s">
        <v>783</v>
      </c>
      <c r="JR196" s="626" t="s">
        <v>783</v>
      </c>
      <c r="JS196" s="626" t="s">
        <v>783</v>
      </c>
      <c r="JT196" s="626" t="s">
        <v>783</v>
      </c>
      <c r="JU196" s="626" t="s">
        <v>783</v>
      </c>
      <c r="JV196" s="626" t="s">
        <v>974</v>
      </c>
      <c r="JW196" s="628">
        <v>339.66912100000002</v>
      </c>
      <c r="JX196">
        <f>SUM(JW195:JW196)</f>
        <v>1024.9754090000001</v>
      </c>
      <c r="JY196" s="225">
        <v>0.19412413049242427</v>
      </c>
    </row>
    <row r="197" spans="181:285" s="1501" customFormat="1">
      <c r="FY197" s="666" t="s">
        <v>423</v>
      </c>
      <c r="FZ197" s="667">
        <v>107</v>
      </c>
      <c r="GA197" s="667">
        <v>30289659</v>
      </c>
      <c r="GB197" s="667">
        <v>55</v>
      </c>
      <c r="GC197" s="667" t="s">
        <v>798</v>
      </c>
      <c r="GD197" s="667">
        <v>20</v>
      </c>
      <c r="GE197" s="667">
        <v>1970</v>
      </c>
      <c r="GF197" s="667">
        <v>1</v>
      </c>
      <c r="GG197" s="667" t="s">
        <v>780</v>
      </c>
      <c r="GH197" s="667">
        <v>2</v>
      </c>
      <c r="GI197" s="667">
        <v>1</v>
      </c>
      <c r="GJ197" s="667" t="s">
        <v>780</v>
      </c>
      <c r="GK197" s="667">
        <v>2</v>
      </c>
      <c r="GL197" s="667" t="s">
        <v>781</v>
      </c>
      <c r="GM197" s="667" t="s">
        <v>782</v>
      </c>
      <c r="GN197" s="667">
        <v>66</v>
      </c>
      <c r="GO197" s="667" t="s">
        <v>783</v>
      </c>
      <c r="GP197" s="667">
        <v>0</v>
      </c>
      <c r="GQ197" s="667">
        <v>0</v>
      </c>
      <c r="GR197" s="667">
        <v>4</v>
      </c>
      <c r="GS197" s="667">
        <v>2</v>
      </c>
      <c r="GT197" s="667">
        <v>1</v>
      </c>
      <c r="GU197" s="667" t="s">
        <v>783</v>
      </c>
      <c r="GV197" s="667" t="s">
        <v>783</v>
      </c>
      <c r="GW197" s="667" t="s">
        <v>783</v>
      </c>
      <c r="GX197" s="667" t="s">
        <v>783</v>
      </c>
      <c r="GY197" s="667" t="s">
        <v>783</v>
      </c>
      <c r="GZ197" s="667">
        <v>1649</v>
      </c>
      <c r="HA197" s="667">
        <v>0.37</v>
      </c>
      <c r="HB197" s="667">
        <v>5</v>
      </c>
      <c r="HC197" s="667" t="s">
        <v>783</v>
      </c>
      <c r="HD197" s="667" t="s">
        <v>782</v>
      </c>
      <c r="HE197" s="667">
        <v>15</v>
      </c>
      <c r="HF197" s="667" t="s">
        <v>783</v>
      </c>
      <c r="HG197" s="667">
        <v>0</v>
      </c>
      <c r="HH197" s="667" t="s">
        <v>783</v>
      </c>
      <c r="HI197" s="667">
        <v>0</v>
      </c>
      <c r="HJ197" s="667">
        <v>1</v>
      </c>
      <c r="HK197" s="667">
        <v>45</v>
      </c>
      <c r="HL197" s="667" t="s">
        <v>784</v>
      </c>
      <c r="HM197" s="667" t="s">
        <v>785</v>
      </c>
      <c r="HN197" s="667" t="s">
        <v>783</v>
      </c>
      <c r="HO197" s="667" t="s">
        <v>783</v>
      </c>
      <c r="HP197" s="667" t="s">
        <v>783</v>
      </c>
      <c r="HQ197" s="667" t="s">
        <v>783</v>
      </c>
      <c r="HR197" s="667" t="s">
        <v>783</v>
      </c>
      <c r="HS197" s="667">
        <v>3980099</v>
      </c>
      <c r="HT197" s="667" t="s">
        <v>783</v>
      </c>
      <c r="HU197" s="667" t="s">
        <v>786</v>
      </c>
      <c r="HV197" s="667" t="s">
        <v>787</v>
      </c>
      <c r="HW197" s="667">
        <v>4</v>
      </c>
      <c r="HX197" s="667">
        <v>2014</v>
      </c>
      <c r="HY197" s="667">
        <v>63</v>
      </c>
      <c r="HZ197" s="667">
        <v>0</v>
      </c>
      <c r="IA197" s="667">
        <v>1954</v>
      </c>
      <c r="IB197" s="668">
        <v>41697.500081018516</v>
      </c>
      <c r="IC197" s="667" t="s">
        <v>788</v>
      </c>
      <c r="ID197" s="667">
        <v>3975621</v>
      </c>
      <c r="IE197" s="667">
        <v>2014</v>
      </c>
      <c r="IF197" s="667">
        <v>1712</v>
      </c>
      <c r="IG197" s="667" t="s">
        <v>783</v>
      </c>
      <c r="IH197" s="667" t="s">
        <v>783</v>
      </c>
      <c r="II197" s="667" t="s">
        <v>783</v>
      </c>
      <c r="IJ197" s="667" t="s">
        <v>783</v>
      </c>
      <c r="IK197" s="667" t="s">
        <v>783</v>
      </c>
      <c r="IL197" s="667" t="s">
        <v>783</v>
      </c>
      <c r="IM197" s="667" t="s">
        <v>783</v>
      </c>
      <c r="IN197" s="667" t="s">
        <v>783</v>
      </c>
      <c r="IO197" s="667" t="s">
        <v>783</v>
      </c>
      <c r="IP197" s="667">
        <v>1649</v>
      </c>
      <c r="IQ197" s="668">
        <v>37477.354571759257</v>
      </c>
      <c r="IR197" s="667">
        <v>2</v>
      </c>
      <c r="IS197" s="667" t="s">
        <v>793</v>
      </c>
      <c r="IT197" s="667">
        <v>1</v>
      </c>
      <c r="IU197" s="669">
        <v>41275</v>
      </c>
      <c r="IV197" s="667" t="s">
        <v>783</v>
      </c>
      <c r="IW197" s="667" t="s">
        <v>783</v>
      </c>
      <c r="IX197" s="667" t="s">
        <v>783</v>
      </c>
      <c r="IY197" s="667" t="s">
        <v>781</v>
      </c>
      <c r="IZ197" s="667">
        <v>45</v>
      </c>
      <c r="JA197" s="667" t="s">
        <v>789</v>
      </c>
      <c r="JB197" s="667" t="s">
        <v>783</v>
      </c>
      <c r="JC197" s="667" t="s">
        <v>783</v>
      </c>
      <c r="JD197" s="667" t="s">
        <v>783</v>
      </c>
      <c r="JE197" s="667">
        <v>329488</v>
      </c>
      <c r="JF197" s="667" t="s">
        <v>783</v>
      </c>
      <c r="JG197" s="667" t="s">
        <v>783</v>
      </c>
      <c r="JH197" s="667" t="s">
        <v>795</v>
      </c>
      <c r="JI197" s="667">
        <v>55</v>
      </c>
      <c r="JJ197" s="667" t="s">
        <v>783</v>
      </c>
      <c r="JK197" s="667" t="s">
        <v>783</v>
      </c>
      <c r="JL197" s="667" t="s">
        <v>783</v>
      </c>
      <c r="JM197" s="667" t="s">
        <v>790</v>
      </c>
      <c r="JN197" s="667">
        <v>4</v>
      </c>
      <c r="JO197" s="667">
        <v>3</v>
      </c>
      <c r="JP197" s="667" t="s">
        <v>783</v>
      </c>
      <c r="JQ197" s="667">
        <v>10711928</v>
      </c>
      <c r="JR197" s="667">
        <v>2011</v>
      </c>
      <c r="JS197" s="667">
        <v>3</v>
      </c>
      <c r="JT197" s="667" t="s">
        <v>783</v>
      </c>
      <c r="JU197" s="667" t="s">
        <v>783</v>
      </c>
      <c r="JV197" s="667" t="s">
        <v>975</v>
      </c>
      <c r="JW197" s="670">
        <v>2087.5034649999998</v>
      </c>
      <c r="JX197"/>
      <c r="JY197" s="225"/>
    </row>
    <row r="198" spans="181:285" s="1501" customFormat="1">
      <c r="FY198" s="660" t="s">
        <v>516</v>
      </c>
      <c r="FZ198" s="661">
        <v>170</v>
      </c>
      <c r="GA198" s="661">
        <v>10315130</v>
      </c>
      <c r="GB198" s="661" t="s">
        <v>783</v>
      </c>
      <c r="GC198" s="661"/>
      <c r="GD198" s="661" t="s">
        <v>783</v>
      </c>
      <c r="GE198" s="661" t="s">
        <v>783</v>
      </c>
      <c r="GF198" s="661" t="s">
        <v>783</v>
      </c>
      <c r="GG198" s="661"/>
      <c r="GH198" s="661" t="s">
        <v>783</v>
      </c>
      <c r="GI198" s="661" t="s">
        <v>783</v>
      </c>
      <c r="GJ198" s="661"/>
      <c r="GK198" s="661" t="s">
        <v>783</v>
      </c>
      <c r="GL198" s="661" t="s">
        <v>781</v>
      </c>
      <c r="GM198" s="661" t="s">
        <v>783</v>
      </c>
      <c r="GN198" s="661" t="s">
        <v>783</v>
      </c>
      <c r="GO198" s="661" t="s">
        <v>783</v>
      </c>
      <c r="GP198" s="661" t="s">
        <v>783</v>
      </c>
      <c r="GQ198" s="661" t="s">
        <v>783</v>
      </c>
      <c r="GR198" s="661" t="s">
        <v>783</v>
      </c>
      <c r="GS198" s="661" t="s">
        <v>783</v>
      </c>
      <c r="GT198" s="661" t="s">
        <v>783</v>
      </c>
      <c r="GU198" s="661" t="s">
        <v>783</v>
      </c>
      <c r="GV198" s="661" t="s">
        <v>783</v>
      </c>
      <c r="GW198" s="661" t="s">
        <v>783</v>
      </c>
      <c r="GX198" s="661" t="s">
        <v>783</v>
      </c>
      <c r="GY198" s="661" t="s">
        <v>783</v>
      </c>
      <c r="GZ198" s="661">
        <v>1649</v>
      </c>
      <c r="HA198" s="661">
        <v>0</v>
      </c>
      <c r="HB198" s="661">
        <v>9</v>
      </c>
      <c r="HC198" s="661" t="s">
        <v>783</v>
      </c>
      <c r="HD198" s="661" t="s">
        <v>783</v>
      </c>
      <c r="HE198" s="661" t="s">
        <v>783</v>
      </c>
      <c r="HF198" s="661" t="s">
        <v>783</v>
      </c>
      <c r="HG198" s="661" t="s">
        <v>783</v>
      </c>
      <c r="HH198" s="661" t="s">
        <v>783</v>
      </c>
      <c r="HI198" s="661" t="s">
        <v>783</v>
      </c>
      <c r="HJ198" s="661" t="s">
        <v>783</v>
      </c>
      <c r="HK198" s="661" t="s">
        <v>783</v>
      </c>
      <c r="HL198" s="661" t="s">
        <v>783</v>
      </c>
      <c r="HM198" s="661" t="s">
        <v>783</v>
      </c>
      <c r="HN198" s="661" t="s">
        <v>783</v>
      </c>
      <c r="HO198" s="661" t="s">
        <v>783</v>
      </c>
      <c r="HP198" s="661" t="s">
        <v>783</v>
      </c>
      <c r="HQ198" s="661" t="s">
        <v>783</v>
      </c>
      <c r="HR198" s="661" t="s">
        <v>783</v>
      </c>
      <c r="HS198" s="661">
        <v>3980100</v>
      </c>
      <c r="HT198" s="661" t="s">
        <v>783</v>
      </c>
      <c r="HU198" s="661" t="s">
        <v>786</v>
      </c>
      <c r="HV198" s="661" t="s">
        <v>787</v>
      </c>
      <c r="HW198" s="661">
        <v>4</v>
      </c>
      <c r="HX198" s="661">
        <v>2006</v>
      </c>
      <c r="HY198" s="661">
        <v>63</v>
      </c>
      <c r="HZ198" s="661">
        <v>475</v>
      </c>
      <c r="IA198" s="661">
        <v>1214</v>
      </c>
      <c r="IB198" s="662">
        <v>38560.579108796293</v>
      </c>
      <c r="IC198" s="661" t="s">
        <v>788</v>
      </c>
      <c r="ID198" s="661">
        <v>3975622</v>
      </c>
      <c r="IE198" s="661" t="s">
        <v>783</v>
      </c>
      <c r="IF198" s="661">
        <v>1712</v>
      </c>
      <c r="IG198" s="661" t="s">
        <v>783</v>
      </c>
      <c r="IH198" s="661" t="s">
        <v>783</v>
      </c>
      <c r="II198" s="661" t="s">
        <v>783</v>
      </c>
      <c r="IJ198" s="661" t="s">
        <v>783</v>
      </c>
      <c r="IK198" s="661" t="s">
        <v>783</v>
      </c>
      <c r="IL198" s="661" t="s">
        <v>783</v>
      </c>
      <c r="IM198" s="661" t="s">
        <v>783</v>
      </c>
      <c r="IN198" s="661" t="s">
        <v>783</v>
      </c>
      <c r="IO198" s="661" t="s">
        <v>783</v>
      </c>
      <c r="IP198" s="661">
        <v>2108</v>
      </c>
      <c r="IQ198" s="662">
        <v>37600.566631944443</v>
      </c>
      <c r="IR198" s="661" t="s">
        <v>783</v>
      </c>
      <c r="IS198" s="661" t="s">
        <v>783</v>
      </c>
      <c r="IT198" s="661" t="s">
        <v>783</v>
      </c>
      <c r="IU198" s="661" t="s">
        <v>783</v>
      </c>
      <c r="IV198" s="661" t="s">
        <v>783</v>
      </c>
      <c r="IW198" s="661" t="s">
        <v>783</v>
      </c>
      <c r="IX198" s="661" t="s">
        <v>783</v>
      </c>
      <c r="IY198" s="661" t="s">
        <v>781</v>
      </c>
      <c r="IZ198" s="661" t="s">
        <v>783</v>
      </c>
      <c r="JA198" s="661" t="s">
        <v>783</v>
      </c>
      <c r="JB198" s="661" t="s">
        <v>783</v>
      </c>
      <c r="JC198" s="661" t="s">
        <v>783</v>
      </c>
      <c r="JD198" s="661" t="s">
        <v>783</v>
      </c>
      <c r="JE198" s="661">
        <v>329489</v>
      </c>
      <c r="JF198" s="661" t="s">
        <v>783</v>
      </c>
      <c r="JG198" s="661" t="s">
        <v>783</v>
      </c>
      <c r="JH198" s="661" t="s">
        <v>783</v>
      </c>
      <c r="JI198" s="661" t="s">
        <v>783</v>
      </c>
      <c r="JJ198" s="661" t="s">
        <v>783</v>
      </c>
      <c r="JK198" s="661" t="s">
        <v>783</v>
      </c>
      <c r="JL198" s="661" t="s">
        <v>783</v>
      </c>
      <c r="JM198" s="661" t="s">
        <v>783</v>
      </c>
      <c r="JN198" s="661">
        <v>4</v>
      </c>
      <c r="JO198" s="661" t="s">
        <v>783</v>
      </c>
      <c r="JP198" s="661" t="s">
        <v>783</v>
      </c>
      <c r="JQ198" s="661" t="s">
        <v>783</v>
      </c>
      <c r="JR198" s="661" t="s">
        <v>783</v>
      </c>
      <c r="JS198" s="661" t="s">
        <v>783</v>
      </c>
      <c r="JT198" s="661" t="s">
        <v>783</v>
      </c>
      <c r="JU198" s="661" t="s">
        <v>783</v>
      </c>
      <c r="JV198" s="661" t="s">
        <v>976</v>
      </c>
      <c r="JW198" s="664">
        <v>738.071281</v>
      </c>
      <c r="JX198"/>
      <c r="JY198" s="225"/>
    </row>
    <row r="199" spans="181:285" s="1501" customFormat="1" ht="15" thickBot="1">
      <c r="FY199" s="625" t="s">
        <v>516</v>
      </c>
      <c r="FZ199" s="626">
        <v>256</v>
      </c>
      <c r="GA199" s="626">
        <v>10315131</v>
      </c>
      <c r="GB199" s="626" t="s">
        <v>783</v>
      </c>
      <c r="GC199" s="626"/>
      <c r="GD199" s="626" t="s">
        <v>783</v>
      </c>
      <c r="GE199" s="626" t="s">
        <v>783</v>
      </c>
      <c r="GF199" s="626" t="s">
        <v>783</v>
      </c>
      <c r="GG199" s="626"/>
      <c r="GH199" s="626" t="s">
        <v>783</v>
      </c>
      <c r="GI199" s="626" t="s">
        <v>783</v>
      </c>
      <c r="GJ199" s="626"/>
      <c r="GK199" s="626" t="s">
        <v>783</v>
      </c>
      <c r="GL199" s="626" t="s">
        <v>781</v>
      </c>
      <c r="GM199" s="626" t="s">
        <v>783</v>
      </c>
      <c r="GN199" s="626" t="s">
        <v>783</v>
      </c>
      <c r="GO199" s="626" t="s">
        <v>783</v>
      </c>
      <c r="GP199" s="626" t="s">
        <v>783</v>
      </c>
      <c r="GQ199" s="626" t="s">
        <v>783</v>
      </c>
      <c r="GR199" s="626" t="s">
        <v>783</v>
      </c>
      <c r="GS199" s="626" t="s">
        <v>783</v>
      </c>
      <c r="GT199" s="626" t="s">
        <v>783</v>
      </c>
      <c r="GU199" s="626" t="s">
        <v>783</v>
      </c>
      <c r="GV199" s="626" t="s">
        <v>783</v>
      </c>
      <c r="GW199" s="626" t="s">
        <v>783</v>
      </c>
      <c r="GX199" s="626" t="s">
        <v>783</v>
      </c>
      <c r="GY199" s="626" t="s">
        <v>783</v>
      </c>
      <c r="GZ199" s="626">
        <v>1649</v>
      </c>
      <c r="HA199" s="626">
        <v>0</v>
      </c>
      <c r="HB199" s="626">
        <v>9</v>
      </c>
      <c r="HC199" s="626" t="s">
        <v>783</v>
      </c>
      <c r="HD199" s="626" t="s">
        <v>783</v>
      </c>
      <c r="HE199" s="626" t="s">
        <v>783</v>
      </c>
      <c r="HF199" s="626" t="s">
        <v>783</v>
      </c>
      <c r="HG199" s="626" t="s">
        <v>783</v>
      </c>
      <c r="HH199" s="626" t="s">
        <v>783</v>
      </c>
      <c r="HI199" s="626" t="s">
        <v>783</v>
      </c>
      <c r="HJ199" s="626" t="s">
        <v>783</v>
      </c>
      <c r="HK199" s="626" t="s">
        <v>783</v>
      </c>
      <c r="HL199" s="626" t="s">
        <v>783</v>
      </c>
      <c r="HM199" s="626" t="s">
        <v>783</v>
      </c>
      <c r="HN199" s="626" t="s">
        <v>783</v>
      </c>
      <c r="HO199" s="626" t="s">
        <v>783</v>
      </c>
      <c r="HP199" s="626" t="s">
        <v>783</v>
      </c>
      <c r="HQ199" s="626" t="s">
        <v>783</v>
      </c>
      <c r="HR199" s="626" t="s">
        <v>783</v>
      </c>
      <c r="HS199" s="626">
        <v>3980100</v>
      </c>
      <c r="HT199" s="626" t="s">
        <v>783</v>
      </c>
      <c r="HU199" s="626" t="s">
        <v>786</v>
      </c>
      <c r="HV199" s="626" t="s">
        <v>787</v>
      </c>
      <c r="HW199" s="626">
        <v>4</v>
      </c>
      <c r="HX199" s="626">
        <v>2006</v>
      </c>
      <c r="HY199" s="626">
        <v>63</v>
      </c>
      <c r="HZ199" s="626">
        <v>0</v>
      </c>
      <c r="IA199" s="626">
        <v>475</v>
      </c>
      <c r="IB199" s="627">
        <v>38560.579108796293</v>
      </c>
      <c r="IC199" s="626" t="s">
        <v>788</v>
      </c>
      <c r="ID199" s="626">
        <v>3975622</v>
      </c>
      <c r="IE199" s="626" t="s">
        <v>783</v>
      </c>
      <c r="IF199" s="626">
        <v>1712</v>
      </c>
      <c r="IG199" s="626" t="s">
        <v>783</v>
      </c>
      <c r="IH199" s="626" t="s">
        <v>783</v>
      </c>
      <c r="II199" s="626" t="s">
        <v>783</v>
      </c>
      <c r="IJ199" s="626" t="s">
        <v>783</v>
      </c>
      <c r="IK199" s="626" t="s">
        <v>783</v>
      </c>
      <c r="IL199" s="626" t="s">
        <v>783</v>
      </c>
      <c r="IM199" s="626" t="s">
        <v>783</v>
      </c>
      <c r="IN199" s="626" t="s">
        <v>783</v>
      </c>
      <c r="IO199" s="626" t="s">
        <v>783</v>
      </c>
      <c r="IP199" s="626">
        <v>2108</v>
      </c>
      <c r="IQ199" s="627">
        <v>37600.566631944443</v>
      </c>
      <c r="IR199" s="626" t="s">
        <v>783</v>
      </c>
      <c r="IS199" s="626" t="s">
        <v>783</v>
      </c>
      <c r="IT199" s="626" t="s">
        <v>783</v>
      </c>
      <c r="IU199" s="626" t="s">
        <v>783</v>
      </c>
      <c r="IV199" s="626" t="s">
        <v>783</v>
      </c>
      <c r="IW199" s="626" t="s">
        <v>783</v>
      </c>
      <c r="IX199" s="626" t="s">
        <v>783</v>
      </c>
      <c r="IY199" s="626" t="s">
        <v>781</v>
      </c>
      <c r="IZ199" s="626" t="s">
        <v>783</v>
      </c>
      <c r="JA199" s="626" t="s">
        <v>783</v>
      </c>
      <c r="JB199" s="626" t="s">
        <v>783</v>
      </c>
      <c r="JC199" s="626" t="s">
        <v>783</v>
      </c>
      <c r="JD199" s="626" t="s">
        <v>783</v>
      </c>
      <c r="JE199" s="626">
        <v>329489</v>
      </c>
      <c r="JF199" s="626" t="s">
        <v>783</v>
      </c>
      <c r="JG199" s="626" t="s">
        <v>783</v>
      </c>
      <c r="JH199" s="626" t="s">
        <v>783</v>
      </c>
      <c r="JI199" s="626" t="s">
        <v>783</v>
      </c>
      <c r="JJ199" s="626" t="s">
        <v>783</v>
      </c>
      <c r="JK199" s="626" t="s">
        <v>783</v>
      </c>
      <c r="JL199" s="626" t="s">
        <v>783</v>
      </c>
      <c r="JM199" s="626" t="s">
        <v>783</v>
      </c>
      <c r="JN199" s="626">
        <v>4</v>
      </c>
      <c r="JO199" s="626" t="s">
        <v>783</v>
      </c>
      <c r="JP199" s="626" t="s">
        <v>783</v>
      </c>
      <c r="JQ199" s="626" t="s">
        <v>783</v>
      </c>
      <c r="JR199" s="626" t="s">
        <v>783</v>
      </c>
      <c r="JS199" s="626" t="s">
        <v>783</v>
      </c>
      <c r="JT199" s="626" t="s">
        <v>783</v>
      </c>
      <c r="JU199" s="626" t="s">
        <v>783</v>
      </c>
      <c r="JV199" s="626" t="s">
        <v>977</v>
      </c>
      <c r="JW199" s="628">
        <v>474.39977499999998</v>
      </c>
      <c r="JX199">
        <f>SUM(JW197:JW199)</f>
        <v>3299.9745209999996</v>
      </c>
      <c r="JY199" s="225">
        <v>0.62499517443181807</v>
      </c>
    </row>
    <row r="200" spans="181:285" s="1501" customFormat="1" ht="15" thickBot="1">
      <c r="FY200" s="655" t="s">
        <v>517</v>
      </c>
      <c r="FZ200" s="656">
        <v>93</v>
      </c>
      <c r="GA200" s="656">
        <v>32434994</v>
      </c>
      <c r="GB200" s="656">
        <v>35</v>
      </c>
      <c r="GC200" s="656" t="s">
        <v>3</v>
      </c>
      <c r="GD200" s="656">
        <v>20</v>
      </c>
      <c r="GE200" s="656">
        <v>1979</v>
      </c>
      <c r="GF200" s="656">
        <v>0</v>
      </c>
      <c r="GG200" s="656" t="s">
        <v>792</v>
      </c>
      <c r="GH200" s="656">
        <v>0</v>
      </c>
      <c r="GI200" s="656">
        <v>0</v>
      </c>
      <c r="GJ200" s="656" t="s">
        <v>792</v>
      </c>
      <c r="GK200" s="656">
        <v>0</v>
      </c>
      <c r="GL200" s="656" t="s">
        <v>781</v>
      </c>
      <c r="GM200" s="656" t="s">
        <v>782</v>
      </c>
      <c r="GN200" s="656">
        <v>66</v>
      </c>
      <c r="GO200" s="656" t="s">
        <v>783</v>
      </c>
      <c r="GP200" s="656">
        <v>0</v>
      </c>
      <c r="GQ200" s="656">
        <v>0</v>
      </c>
      <c r="GR200" s="656">
        <v>4</v>
      </c>
      <c r="GS200" s="656">
        <v>2</v>
      </c>
      <c r="GT200" s="656">
        <v>3</v>
      </c>
      <c r="GU200" s="656" t="s">
        <v>783</v>
      </c>
      <c r="GV200" s="656" t="s">
        <v>783</v>
      </c>
      <c r="GW200" s="656" t="s">
        <v>783</v>
      </c>
      <c r="GX200" s="656" t="s">
        <v>783</v>
      </c>
      <c r="GY200" s="656" t="s">
        <v>783</v>
      </c>
      <c r="GZ200" s="656">
        <v>1649</v>
      </c>
      <c r="HA200" s="656">
        <v>0.65</v>
      </c>
      <c r="HB200" s="656">
        <v>5</v>
      </c>
      <c r="HC200" s="656" t="s">
        <v>783</v>
      </c>
      <c r="HD200" s="656" t="s">
        <v>782</v>
      </c>
      <c r="HE200" s="656">
        <v>15</v>
      </c>
      <c r="HF200" s="656" t="s">
        <v>783</v>
      </c>
      <c r="HG200" s="656">
        <v>0</v>
      </c>
      <c r="HH200" s="656" t="s">
        <v>783</v>
      </c>
      <c r="HI200" s="656">
        <v>0</v>
      </c>
      <c r="HJ200" s="656">
        <v>1</v>
      </c>
      <c r="HK200" s="656">
        <v>45</v>
      </c>
      <c r="HL200" s="656" t="s">
        <v>784</v>
      </c>
      <c r="HM200" s="656" t="s">
        <v>785</v>
      </c>
      <c r="HN200" s="656" t="s">
        <v>783</v>
      </c>
      <c r="HO200" s="656" t="s">
        <v>783</v>
      </c>
      <c r="HP200" s="656" t="s">
        <v>783</v>
      </c>
      <c r="HQ200" s="656" t="s">
        <v>783</v>
      </c>
      <c r="HR200" s="656" t="s">
        <v>783</v>
      </c>
      <c r="HS200" s="656">
        <v>3980779</v>
      </c>
      <c r="HT200" s="656" t="s">
        <v>783</v>
      </c>
      <c r="HU200" s="656" t="s">
        <v>786</v>
      </c>
      <c r="HV200" s="656" t="s">
        <v>787</v>
      </c>
      <c r="HW200" s="656">
        <v>4</v>
      </c>
      <c r="HX200" s="656">
        <v>2016</v>
      </c>
      <c r="HY200" s="656">
        <v>63</v>
      </c>
      <c r="HZ200" s="656">
        <v>0</v>
      </c>
      <c r="IA200" s="656">
        <v>3432</v>
      </c>
      <c r="IB200" s="657">
        <v>42227.682129629633</v>
      </c>
      <c r="IC200" s="656" t="s">
        <v>788</v>
      </c>
      <c r="ID200" s="656">
        <v>3976301</v>
      </c>
      <c r="IE200" s="656">
        <v>2014</v>
      </c>
      <c r="IF200" s="656">
        <v>1712</v>
      </c>
      <c r="IG200" s="656" t="s">
        <v>783</v>
      </c>
      <c r="IH200" s="656" t="s">
        <v>783</v>
      </c>
      <c r="II200" s="656" t="s">
        <v>783</v>
      </c>
      <c r="IJ200" s="656" t="s">
        <v>783</v>
      </c>
      <c r="IK200" s="656" t="s">
        <v>783</v>
      </c>
      <c r="IL200" s="656" t="s">
        <v>783</v>
      </c>
      <c r="IM200" s="656" t="s">
        <v>783</v>
      </c>
      <c r="IN200" s="656" t="s">
        <v>783</v>
      </c>
      <c r="IO200" s="656" t="s">
        <v>783</v>
      </c>
      <c r="IP200" s="656">
        <v>1649</v>
      </c>
      <c r="IQ200" s="657">
        <v>37477.354571759257</v>
      </c>
      <c r="IR200" s="656">
        <v>4</v>
      </c>
      <c r="IS200" s="656" t="s">
        <v>793</v>
      </c>
      <c r="IT200" s="656">
        <v>3</v>
      </c>
      <c r="IU200" s="658">
        <v>41275</v>
      </c>
      <c r="IV200" s="656" t="s">
        <v>783</v>
      </c>
      <c r="IW200" s="656" t="s">
        <v>783</v>
      </c>
      <c r="IX200" s="656" t="s">
        <v>783</v>
      </c>
      <c r="IY200" s="656" t="s">
        <v>781</v>
      </c>
      <c r="IZ200" s="656">
        <v>45</v>
      </c>
      <c r="JA200" s="656" t="s">
        <v>789</v>
      </c>
      <c r="JB200" s="656" t="s">
        <v>783</v>
      </c>
      <c r="JC200" s="656" t="s">
        <v>783</v>
      </c>
      <c r="JD200" s="656" t="s">
        <v>783</v>
      </c>
      <c r="JE200" s="656">
        <v>329490</v>
      </c>
      <c r="JF200" s="656" t="s">
        <v>783</v>
      </c>
      <c r="JG200" s="656" t="s">
        <v>783</v>
      </c>
      <c r="JH200" s="656" t="s">
        <v>809</v>
      </c>
      <c r="JI200" s="656">
        <v>35</v>
      </c>
      <c r="JJ200" s="656" t="s">
        <v>783</v>
      </c>
      <c r="JK200" s="656" t="s">
        <v>783</v>
      </c>
      <c r="JL200" s="656" t="s">
        <v>783</v>
      </c>
      <c r="JM200" s="656" t="s">
        <v>790</v>
      </c>
      <c r="JN200" s="656">
        <v>4</v>
      </c>
      <c r="JO200" s="656">
        <v>1</v>
      </c>
      <c r="JP200" s="656" t="s">
        <v>783</v>
      </c>
      <c r="JQ200" s="656">
        <v>12683066</v>
      </c>
      <c r="JR200" s="656">
        <v>2013</v>
      </c>
      <c r="JS200" s="656">
        <v>12</v>
      </c>
      <c r="JT200" s="656" t="s">
        <v>783</v>
      </c>
      <c r="JU200" s="656" t="s">
        <v>783</v>
      </c>
      <c r="JV200" s="656" t="s">
        <v>978</v>
      </c>
      <c r="JW200" s="659">
        <v>3455.280953</v>
      </c>
      <c r="JX200">
        <f>JW200</f>
        <v>3455.280953</v>
      </c>
      <c r="JY200" s="225">
        <v>0.65440927140151517</v>
      </c>
    </row>
    <row r="201" spans="181:285" s="1501" customFormat="1">
      <c r="FY201" s="666" t="s">
        <v>518</v>
      </c>
      <c r="FZ201" s="667">
        <v>50</v>
      </c>
      <c r="GA201" s="667">
        <v>30289705</v>
      </c>
      <c r="GB201" s="667">
        <v>55</v>
      </c>
      <c r="GC201" s="667" t="s">
        <v>798</v>
      </c>
      <c r="GD201" s="667">
        <v>18</v>
      </c>
      <c r="GE201" s="667">
        <v>1970</v>
      </c>
      <c r="GF201" s="667">
        <v>1</v>
      </c>
      <c r="GG201" s="667" t="s">
        <v>780</v>
      </c>
      <c r="GH201" s="667">
        <v>2</v>
      </c>
      <c r="GI201" s="667">
        <v>1</v>
      </c>
      <c r="GJ201" s="667" t="s">
        <v>780</v>
      </c>
      <c r="GK201" s="667">
        <v>2</v>
      </c>
      <c r="GL201" s="667" t="s">
        <v>781</v>
      </c>
      <c r="GM201" s="667" t="s">
        <v>782</v>
      </c>
      <c r="GN201" s="667">
        <v>66</v>
      </c>
      <c r="GO201" s="667" t="s">
        <v>783</v>
      </c>
      <c r="GP201" s="667">
        <v>0</v>
      </c>
      <c r="GQ201" s="667">
        <v>0</v>
      </c>
      <c r="GR201" s="667">
        <v>4</v>
      </c>
      <c r="GS201" s="667">
        <v>2</v>
      </c>
      <c r="GT201" s="667">
        <v>3</v>
      </c>
      <c r="GU201" s="667" t="s">
        <v>783</v>
      </c>
      <c r="GV201" s="667" t="s">
        <v>783</v>
      </c>
      <c r="GW201" s="667" t="s">
        <v>783</v>
      </c>
      <c r="GX201" s="667" t="s">
        <v>783</v>
      </c>
      <c r="GY201" s="667" t="s">
        <v>783</v>
      </c>
      <c r="GZ201" s="667">
        <v>1649</v>
      </c>
      <c r="HA201" s="667">
        <v>0.01</v>
      </c>
      <c r="HB201" s="667">
        <v>5</v>
      </c>
      <c r="HC201" s="667" t="s">
        <v>783</v>
      </c>
      <c r="HD201" s="667" t="s">
        <v>782</v>
      </c>
      <c r="HE201" s="667">
        <v>35</v>
      </c>
      <c r="HF201" s="667" t="s">
        <v>783</v>
      </c>
      <c r="HG201" s="667">
        <v>0</v>
      </c>
      <c r="HH201" s="667" t="s">
        <v>783</v>
      </c>
      <c r="HI201" s="667">
        <v>0</v>
      </c>
      <c r="HJ201" s="667">
        <v>1</v>
      </c>
      <c r="HK201" s="667">
        <v>45</v>
      </c>
      <c r="HL201" s="667" t="s">
        <v>784</v>
      </c>
      <c r="HM201" s="667" t="s">
        <v>785</v>
      </c>
      <c r="HN201" s="667" t="s">
        <v>783</v>
      </c>
      <c r="HO201" s="667" t="s">
        <v>783</v>
      </c>
      <c r="HP201" s="667" t="s">
        <v>783</v>
      </c>
      <c r="HQ201" s="667" t="s">
        <v>783</v>
      </c>
      <c r="HR201" s="667" t="s">
        <v>783</v>
      </c>
      <c r="HS201" s="667">
        <v>3980126</v>
      </c>
      <c r="HT201" s="667" t="s">
        <v>783</v>
      </c>
      <c r="HU201" s="667" t="s">
        <v>786</v>
      </c>
      <c r="HV201" s="667" t="s">
        <v>787</v>
      </c>
      <c r="HW201" s="667">
        <v>4</v>
      </c>
      <c r="HX201" s="667">
        <v>2014</v>
      </c>
      <c r="HY201" s="667">
        <v>63</v>
      </c>
      <c r="HZ201" s="667">
        <v>2006</v>
      </c>
      <c r="IA201" s="667">
        <v>2059</v>
      </c>
      <c r="IB201" s="668">
        <v>41697.500081018516</v>
      </c>
      <c r="IC201" s="667" t="s">
        <v>788</v>
      </c>
      <c r="ID201" s="667">
        <v>3975648</v>
      </c>
      <c r="IE201" s="667">
        <v>2014</v>
      </c>
      <c r="IF201" s="667">
        <v>1712</v>
      </c>
      <c r="IG201" s="667" t="s">
        <v>783</v>
      </c>
      <c r="IH201" s="667" t="s">
        <v>783</v>
      </c>
      <c r="II201" s="667" t="s">
        <v>783</v>
      </c>
      <c r="IJ201" s="667" t="s">
        <v>783</v>
      </c>
      <c r="IK201" s="667" t="s">
        <v>783</v>
      </c>
      <c r="IL201" s="667" t="s">
        <v>783</v>
      </c>
      <c r="IM201" s="667" t="s">
        <v>783</v>
      </c>
      <c r="IN201" s="667" t="s">
        <v>783</v>
      </c>
      <c r="IO201" s="667" t="s">
        <v>783</v>
      </c>
      <c r="IP201" s="667">
        <v>1649</v>
      </c>
      <c r="IQ201" s="668">
        <v>37600.566631944443</v>
      </c>
      <c r="IR201" s="667">
        <v>2</v>
      </c>
      <c r="IS201" s="667" t="s">
        <v>793</v>
      </c>
      <c r="IT201" s="667">
        <v>3</v>
      </c>
      <c r="IU201" s="669">
        <v>41275</v>
      </c>
      <c r="IV201" s="667" t="s">
        <v>783</v>
      </c>
      <c r="IW201" s="667" t="s">
        <v>783</v>
      </c>
      <c r="IX201" s="667" t="s">
        <v>783</v>
      </c>
      <c r="IY201" s="667" t="s">
        <v>781</v>
      </c>
      <c r="IZ201" s="667">
        <v>45</v>
      </c>
      <c r="JA201" s="667" t="s">
        <v>789</v>
      </c>
      <c r="JB201" s="667" t="s">
        <v>783</v>
      </c>
      <c r="JC201" s="667" t="s">
        <v>783</v>
      </c>
      <c r="JD201" s="667" t="s">
        <v>783</v>
      </c>
      <c r="JE201" s="667">
        <v>329491</v>
      </c>
      <c r="JF201" s="667" t="s">
        <v>783</v>
      </c>
      <c r="JG201" s="667" t="s">
        <v>783</v>
      </c>
      <c r="JH201" s="667" t="s">
        <v>804</v>
      </c>
      <c r="JI201" s="667">
        <v>55</v>
      </c>
      <c r="JJ201" s="667" t="s">
        <v>783</v>
      </c>
      <c r="JK201" s="667" t="s">
        <v>783</v>
      </c>
      <c r="JL201" s="667" t="s">
        <v>783</v>
      </c>
      <c r="JM201" s="667" t="s">
        <v>790</v>
      </c>
      <c r="JN201" s="667">
        <v>4</v>
      </c>
      <c r="JO201" s="667">
        <v>3</v>
      </c>
      <c r="JP201" s="667" t="s">
        <v>783</v>
      </c>
      <c r="JQ201" s="667" t="s">
        <v>783</v>
      </c>
      <c r="JR201" s="667" t="s">
        <v>783</v>
      </c>
      <c r="JS201" s="667" t="s">
        <v>783</v>
      </c>
      <c r="JT201" s="667" t="s">
        <v>783</v>
      </c>
      <c r="JU201" s="667" t="s">
        <v>783</v>
      </c>
      <c r="JV201" s="667" t="s">
        <v>979</v>
      </c>
      <c r="JW201" s="670">
        <v>53.486271000000002</v>
      </c>
      <c r="JX201"/>
      <c r="JY201" s="225"/>
    </row>
    <row r="202" spans="181:285" s="1501" customFormat="1" ht="15" thickBot="1">
      <c r="FY202" s="625" t="s">
        <v>518</v>
      </c>
      <c r="FZ202" s="626">
        <v>68</v>
      </c>
      <c r="GA202" s="626">
        <v>30289706</v>
      </c>
      <c r="GB202" s="626">
        <v>35</v>
      </c>
      <c r="GC202" s="626" t="s">
        <v>3</v>
      </c>
      <c r="GD202" s="626">
        <v>14</v>
      </c>
      <c r="GE202" s="626">
        <v>1970</v>
      </c>
      <c r="GF202" s="626">
        <v>0</v>
      </c>
      <c r="GG202" s="626" t="s">
        <v>792</v>
      </c>
      <c r="GH202" s="626">
        <v>0</v>
      </c>
      <c r="GI202" s="626">
        <v>0</v>
      </c>
      <c r="GJ202" s="626" t="s">
        <v>792</v>
      </c>
      <c r="GK202" s="626">
        <v>0</v>
      </c>
      <c r="GL202" s="626" t="s">
        <v>781</v>
      </c>
      <c r="GM202" s="626" t="s">
        <v>782</v>
      </c>
      <c r="GN202" s="626">
        <v>50</v>
      </c>
      <c r="GO202" s="626" t="s">
        <v>783</v>
      </c>
      <c r="GP202" s="626">
        <v>0</v>
      </c>
      <c r="GQ202" s="626">
        <v>0</v>
      </c>
      <c r="GR202" s="626">
        <v>4</v>
      </c>
      <c r="GS202" s="626">
        <v>1</v>
      </c>
      <c r="GT202" s="626">
        <v>3</v>
      </c>
      <c r="GU202" s="626" t="s">
        <v>783</v>
      </c>
      <c r="GV202" s="626" t="s">
        <v>783</v>
      </c>
      <c r="GW202" s="626" t="s">
        <v>783</v>
      </c>
      <c r="GX202" s="626" t="s">
        <v>783</v>
      </c>
      <c r="GY202" s="626" t="s">
        <v>783</v>
      </c>
      <c r="GZ202" s="626">
        <v>1649</v>
      </c>
      <c r="HA202" s="626">
        <v>0.38</v>
      </c>
      <c r="HB202" s="626">
        <v>5</v>
      </c>
      <c r="HC202" s="626" t="s">
        <v>783</v>
      </c>
      <c r="HD202" s="626" t="s">
        <v>782</v>
      </c>
      <c r="HE202" s="626">
        <v>35</v>
      </c>
      <c r="HF202" s="626" t="s">
        <v>783</v>
      </c>
      <c r="HG202" s="626">
        <v>0</v>
      </c>
      <c r="HH202" s="626" t="s">
        <v>783</v>
      </c>
      <c r="HI202" s="626">
        <v>0</v>
      </c>
      <c r="HJ202" s="626">
        <v>1</v>
      </c>
      <c r="HK202" s="626">
        <v>45</v>
      </c>
      <c r="HL202" s="626" t="s">
        <v>784</v>
      </c>
      <c r="HM202" s="626" t="s">
        <v>785</v>
      </c>
      <c r="HN202" s="626" t="s">
        <v>783</v>
      </c>
      <c r="HO202" s="626" t="s">
        <v>783</v>
      </c>
      <c r="HP202" s="626" t="s">
        <v>783</v>
      </c>
      <c r="HQ202" s="626" t="s">
        <v>783</v>
      </c>
      <c r="HR202" s="626" t="s">
        <v>783</v>
      </c>
      <c r="HS202" s="626">
        <v>3980126</v>
      </c>
      <c r="HT202" s="626" t="s">
        <v>783</v>
      </c>
      <c r="HU202" s="626" t="s">
        <v>786</v>
      </c>
      <c r="HV202" s="626" t="s">
        <v>787</v>
      </c>
      <c r="HW202" s="626">
        <v>4</v>
      </c>
      <c r="HX202" s="626">
        <v>2014</v>
      </c>
      <c r="HY202" s="626">
        <v>63</v>
      </c>
      <c r="HZ202" s="626">
        <v>0</v>
      </c>
      <c r="IA202" s="626">
        <v>2006</v>
      </c>
      <c r="IB202" s="627">
        <v>41697.500081018516</v>
      </c>
      <c r="IC202" s="626" t="s">
        <v>788</v>
      </c>
      <c r="ID202" s="626">
        <v>3975648</v>
      </c>
      <c r="IE202" s="626">
        <v>2014</v>
      </c>
      <c r="IF202" s="626">
        <v>1712</v>
      </c>
      <c r="IG202" s="626" t="s">
        <v>783</v>
      </c>
      <c r="IH202" s="626" t="s">
        <v>783</v>
      </c>
      <c r="II202" s="626" t="s">
        <v>783</v>
      </c>
      <c r="IJ202" s="626" t="s">
        <v>783</v>
      </c>
      <c r="IK202" s="626" t="s">
        <v>783</v>
      </c>
      <c r="IL202" s="626" t="s">
        <v>783</v>
      </c>
      <c r="IM202" s="626" t="s">
        <v>783</v>
      </c>
      <c r="IN202" s="626" t="s">
        <v>783</v>
      </c>
      <c r="IO202" s="626" t="s">
        <v>783</v>
      </c>
      <c r="IP202" s="626">
        <v>1649</v>
      </c>
      <c r="IQ202" s="627">
        <v>37600.566631944443</v>
      </c>
      <c r="IR202" s="626">
        <v>4</v>
      </c>
      <c r="IS202" s="626" t="s">
        <v>793</v>
      </c>
      <c r="IT202" s="626">
        <v>3</v>
      </c>
      <c r="IU202" s="665">
        <v>41275</v>
      </c>
      <c r="IV202" s="626" t="s">
        <v>783</v>
      </c>
      <c r="IW202" s="626" t="s">
        <v>783</v>
      </c>
      <c r="IX202" s="626" t="s">
        <v>783</v>
      </c>
      <c r="IY202" s="626" t="s">
        <v>781</v>
      </c>
      <c r="IZ202" s="626">
        <v>45</v>
      </c>
      <c r="JA202" s="626" t="s">
        <v>789</v>
      </c>
      <c r="JB202" s="626" t="s">
        <v>783</v>
      </c>
      <c r="JC202" s="626" t="s">
        <v>783</v>
      </c>
      <c r="JD202" s="626" t="s">
        <v>783</v>
      </c>
      <c r="JE202" s="626">
        <v>329491</v>
      </c>
      <c r="JF202" s="626" t="s">
        <v>783</v>
      </c>
      <c r="JG202" s="626" t="s">
        <v>783</v>
      </c>
      <c r="JH202" s="626" t="s">
        <v>809</v>
      </c>
      <c r="JI202" s="626">
        <v>35</v>
      </c>
      <c r="JJ202" s="626" t="s">
        <v>783</v>
      </c>
      <c r="JK202" s="626" t="s">
        <v>783</v>
      </c>
      <c r="JL202" s="626" t="s">
        <v>783</v>
      </c>
      <c r="JM202" s="626" t="s">
        <v>790</v>
      </c>
      <c r="JN202" s="626">
        <v>4</v>
      </c>
      <c r="JO202" s="626">
        <v>1</v>
      </c>
      <c r="JP202" s="626" t="s">
        <v>783</v>
      </c>
      <c r="JQ202" s="626">
        <v>12683066</v>
      </c>
      <c r="JR202" s="626">
        <v>2013</v>
      </c>
      <c r="JS202" s="626">
        <v>12</v>
      </c>
      <c r="JT202" s="626" t="s">
        <v>783</v>
      </c>
      <c r="JU202" s="626" t="s">
        <v>783</v>
      </c>
      <c r="JV202" s="626" t="s">
        <v>980</v>
      </c>
      <c r="JW202" s="628">
        <v>2024.385898</v>
      </c>
      <c r="JX202">
        <f>SUM(JW201:JW202)</f>
        <v>2077.8721690000002</v>
      </c>
      <c r="JY202" s="225">
        <v>0.39353639564393944</v>
      </c>
    </row>
    <row r="203" spans="181:285" s="1501" customFormat="1" ht="15" thickBot="1">
      <c r="FY203" s="655" t="s">
        <v>519</v>
      </c>
      <c r="FZ203" s="656">
        <v>109</v>
      </c>
      <c r="GA203" s="656">
        <v>30289674</v>
      </c>
      <c r="GB203" s="656">
        <v>35</v>
      </c>
      <c r="GC203" s="656" t="s">
        <v>3</v>
      </c>
      <c r="GD203" s="656">
        <v>16</v>
      </c>
      <c r="GE203" s="656">
        <v>1970</v>
      </c>
      <c r="GF203" s="656">
        <v>0</v>
      </c>
      <c r="GG203" s="656" t="s">
        <v>792</v>
      </c>
      <c r="GH203" s="656">
        <v>0</v>
      </c>
      <c r="GI203" s="656">
        <v>0</v>
      </c>
      <c r="GJ203" s="656" t="s">
        <v>792</v>
      </c>
      <c r="GK203" s="656">
        <v>0</v>
      </c>
      <c r="GL203" s="656" t="s">
        <v>781</v>
      </c>
      <c r="GM203" s="656" t="s">
        <v>782</v>
      </c>
      <c r="GN203" s="656">
        <v>50</v>
      </c>
      <c r="GO203" s="656" t="s">
        <v>783</v>
      </c>
      <c r="GP203" s="656">
        <v>0</v>
      </c>
      <c r="GQ203" s="656">
        <v>0</v>
      </c>
      <c r="GR203" s="656">
        <v>4</v>
      </c>
      <c r="GS203" s="656">
        <v>2</v>
      </c>
      <c r="GT203" s="656">
        <v>1</v>
      </c>
      <c r="GU203" s="656" t="s">
        <v>783</v>
      </c>
      <c r="GV203" s="656" t="s">
        <v>783</v>
      </c>
      <c r="GW203" s="656" t="s">
        <v>783</v>
      </c>
      <c r="GX203" s="656" t="s">
        <v>783</v>
      </c>
      <c r="GY203" s="656" t="s">
        <v>783</v>
      </c>
      <c r="GZ203" s="656">
        <v>1649</v>
      </c>
      <c r="HA203" s="656">
        <v>1</v>
      </c>
      <c r="HB203" s="656">
        <v>5</v>
      </c>
      <c r="HC203" s="656" t="s">
        <v>783</v>
      </c>
      <c r="HD203" s="656" t="s">
        <v>782</v>
      </c>
      <c r="HE203" s="656">
        <v>15</v>
      </c>
      <c r="HF203" s="656" t="s">
        <v>783</v>
      </c>
      <c r="HG203" s="656">
        <v>0</v>
      </c>
      <c r="HH203" s="656" t="s">
        <v>783</v>
      </c>
      <c r="HI203" s="656">
        <v>0</v>
      </c>
      <c r="HJ203" s="656">
        <v>1</v>
      </c>
      <c r="HK203" s="656">
        <v>45</v>
      </c>
      <c r="HL203" s="656" t="s">
        <v>784</v>
      </c>
      <c r="HM203" s="656" t="s">
        <v>785</v>
      </c>
      <c r="HN203" s="656" t="s">
        <v>783</v>
      </c>
      <c r="HO203" s="656" t="s">
        <v>783</v>
      </c>
      <c r="HP203" s="656" t="s">
        <v>783</v>
      </c>
      <c r="HQ203" s="656" t="s">
        <v>783</v>
      </c>
      <c r="HR203" s="656" t="s">
        <v>783</v>
      </c>
      <c r="HS203" s="656">
        <v>3980111</v>
      </c>
      <c r="HT203" s="656" t="s">
        <v>783</v>
      </c>
      <c r="HU203" s="656" t="s">
        <v>786</v>
      </c>
      <c r="HV203" s="656" t="s">
        <v>787</v>
      </c>
      <c r="HW203" s="656">
        <v>4</v>
      </c>
      <c r="HX203" s="656">
        <v>2014</v>
      </c>
      <c r="HY203" s="656">
        <v>63</v>
      </c>
      <c r="HZ203" s="656">
        <v>0</v>
      </c>
      <c r="IA203" s="656">
        <v>5280</v>
      </c>
      <c r="IB203" s="657">
        <v>41697.500081018516</v>
      </c>
      <c r="IC203" s="656" t="s">
        <v>788</v>
      </c>
      <c r="ID203" s="656">
        <v>3975633</v>
      </c>
      <c r="IE203" s="656">
        <v>2014</v>
      </c>
      <c r="IF203" s="656">
        <v>1712</v>
      </c>
      <c r="IG203" s="656" t="s">
        <v>783</v>
      </c>
      <c r="IH203" s="656" t="s">
        <v>783</v>
      </c>
      <c r="II203" s="656" t="s">
        <v>783</v>
      </c>
      <c r="IJ203" s="656" t="s">
        <v>783</v>
      </c>
      <c r="IK203" s="656" t="s">
        <v>783</v>
      </c>
      <c r="IL203" s="656" t="s">
        <v>783</v>
      </c>
      <c r="IM203" s="656" t="s">
        <v>783</v>
      </c>
      <c r="IN203" s="656" t="s">
        <v>783</v>
      </c>
      <c r="IO203" s="656" t="s">
        <v>783</v>
      </c>
      <c r="IP203" s="656">
        <v>1649</v>
      </c>
      <c r="IQ203" s="657">
        <v>37477.354571759257</v>
      </c>
      <c r="IR203" s="656">
        <v>4</v>
      </c>
      <c r="IS203" s="656" t="s">
        <v>793</v>
      </c>
      <c r="IT203" s="656">
        <v>1</v>
      </c>
      <c r="IU203" s="658">
        <v>41275</v>
      </c>
      <c r="IV203" s="656" t="s">
        <v>783</v>
      </c>
      <c r="IW203" s="656" t="s">
        <v>783</v>
      </c>
      <c r="IX203" s="656" t="s">
        <v>783</v>
      </c>
      <c r="IY203" s="656" t="s">
        <v>781</v>
      </c>
      <c r="IZ203" s="656">
        <v>45</v>
      </c>
      <c r="JA203" s="656" t="s">
        <v>789</v>
      </c>
      <c r="JB203" s="656" t="s">
        <v>783</v>
      </c>
      <c r="JC203" s="656" t="s">
        <v>783</v>
      </c>
      <c r="JD203" s="656" t="s">
        <v>783</v>
      </c>
      <c r="JE203" s="656">
        <v>329492</v>
      </c>
      <c r="JF203" s="656" t="s">
        <v>783</v>
      </c>
      <c r="JG203" s="656" t="s">
        <v>783</v>
      </c>
      <c r="JH203" s="656" t="s">
        <v>795</v>
      </c>
      <c r="JI203" s="656">
        <v>35</v>
      </c>
      <c r="JJ203" s="656" t="s">
        <v>783</v>
      </c>
      <c r="JK203" s="656" t="s">
        <v>783</v>
      </c>
      <c r="JL203" s="656" t="s">
        <v>783</v>
      </c>
      <c r="JM203" s="656" t="s">
        <v>790</v>
      </c>
      <c r="JN203" s="656">
        <v>4</v>
      </c>
      <c r="JO203" s="656">
        <v>1</v>
      </c>
      <c r="JP203" s="656" t="s">
        <v>783</v>
      </c>
      <c r="JQ203" s="656">
        <v>12683066</v>
      </c>
      <c r="JR203" s="656">
        <v>2013</v>
      </c>
      <c r="JS203" s="656">
        <v>12</v>
      </c>
      <c r="JT203" s="656" t="s">
        <v>783</v>
      </c>
      <c r="JU203" s="656" t="s">
        <v>783</v>
      </c>
      <c r="JV203" s="656" t="s">
        <v>981</v>
      </c>
      <c r="JW203" s="659">
        <v>5268.337039</v>
      </c>
      <c r="JX203">
        <f>JW203</f>
        <v>5268.337039</v>
      </c>
      <c r="JY203" s="225">
        <v>0.99779110587121211</v>
      </c>
    </row>
    <row r="204" spans="181:285" s="1501" customFormat="1" ht="15" thickBot="1">
      <c r="FY204" s="655" t="s">
        <v>396</v>
      </c>
      <c r="FZ204" s="656">
        <v>154</v>
      </c>
      <c r="GA204" s="656">
        <v>30289677</v>
      </c>
      <c r="GB204" s="656">
        <v>35</v>
      </c>
      <c r="GC204" s="656" t="s">
        <v>3</v>
      </c>
      <c r="GD204" s="656">
        <v>20</v>
      </c>
      <c r="GE204" s="656">
        <v>1979</v>
      </c>
      <c r="GF204" s="656">
        <v>0</v>
      </c>
      <c r="GG204" s="656" t="s">
        <v>792</v>
      </c>
      <c r="GH204" s="656">
        <v>0</v>
      </c>
      <c r="GI204" s="656">
        <v>0</v>
      </c>
      <c r="GJ204" s="656" t="s">
        <v>792</v>
      </c>
      <c r="GK204" s="656">
        <v>0</v>
      </c>
      <c r="GL204" s="656" t="s">
        <v>781</v>
      </c>
      <c r="GM204" s="656" t="s">
        <v>782</v>
      </c>
      <c r="GN204" s="656">
        <v>66</v>
      </c>
      <c r="GO204" s="656" t="s">
        <v>783</v>
      </c>
      <c r="GP204" s="656">
        <v>0</v>
      </c>
      <c r="GQ204" s="656">
        <v>0</v>
      </c>
      <c r="GR204" s="656">
        <v>4</v>
      </c>
      <c r="GS204" s="656">
        <v>2</v>
      </c>
      <c r="GT204" s="656">
        <v>1</v>
      </c>
      <c r="GU204" s="656" t="s">
        <v>783</v>
      </c>
      <c r="GV204" s="656" t="s">
        <v>783</v>
      </c>
      <c r="GW204" s="656" t="s">
        <v>783</v>
      </c>
      <c r="GX204" s="656" t="s">
        <v>783</v>
      </c>
      <c r="GY204" s="656" t="s">
        <v>783</v>
      </c>
      <c r="GZ204" s="656">
        <v>1649</v>
      </c>
      <c r="HA204" s="656">
        <v>0.14000000000000001</v>
      </c>
      <c r="HB204" s="656">
        <v>5</v>
      </c>
      <c r="HC204" s="656" t="s">
        <v>783</v>
      </c>
      <c r="HD204" s="656" t="s">
        <v>782</v>
      </c>
      <c r="HE204" s="656">
        <v>15</v>
      </c>
      <c r="HF204" s="656" t="s">
        <v>783</v>
      </c>
      <c r="HG204" s="656">
        <v>0</v>
      </c>
      <c r="HH204" s="656" t="s">
        <v>783</v>
      </c>
      <c r="HI204" s="656">
        <v>0</v>
      </c>
      <c r="HJ204" s="656">
        <v>1</v>
      </c>
      <c r="HK204" s="656">
        <v>45</v>
      </c>
      <c r="HL204" s="656" t="s">
        <v>784</v>
      </c>
      <c r="HM204" s="656" t="s">
        <v>785</v>
      </c>
      <c r="HN204" s="656" t="s">
        <v>783</v>
      </c>
      <c r="HO204" s="656" t="s">
        <v>783</v>
      </c>
      <c r="HP204" s="656" t="s">
        <v>783</v>
      </c>
      <c r="HQ204" s="656" t="s">
        <v>783</v>
      </c>
      <c r="HR204" s="656" t="s">
        <v>783</v>
      </c>
      <c r="HS204" s="656">
        <v>3978909</v>
      </c>
      <c r="HT204" s="656" t="s">
        <v>783</v>
      </c>
      <c r="HU204" s="656" t="s">
        <v>786</v>
      </c>
      <c r="HV204" s="656" t="s">
        <v>787</v>
      </c>
      <c r="HW204" s="656">
        <v>4</v>
      </c>
      <c r="HX204" s="656">
        <v>2014</v>
      </c>
      <c r="HY204" s="656">
        <v>63</v>
      </c>
      <c r="HZ204" s="656">
        <v>0</v>
      </c>
      <c r="IA204" s="656">
        <v>739</v>
      </c>
      <c r="IB204" s="657">
        <v>41697.500081018516</v>
      </c>
      <c r="IC204" s="656" t="s">
        <v>788</v>
      </c>
      <c r="ID204" s="656">
        <v>3974431</v>
      </c>
      <c r="IE204" s="656">
        <v>2014</v>
      </c>
      <c r="IF204" s="656">
        <v>1712</v>
      </c>
      <c r="IG204" s="656" t="s">
        <v>783</v>
      </c>
      <c r="IH204" s="656" t="s">
        <v>783</v>
      </c>
      <c r="II204" s="656" t="s">
        <v>783</v>
      </c>
      <c r="IJ204" s="656" t="s">
        <v>783</v>
      </c>
      <c r="IK204" s="656" t="s">
        <v>783</v>
      </c>
      <c r="IL204" s="656" t="s">
        <v>783</v>
      </c>
      <c r="IM204" s="656" t="s">
        <v>783</v>
      </c>
      <c r="IN204" s="656" t="s">
        <v>783</v>
      </c>
      <c r="IO204" s="656" t="s">
        <v>783</v>
      </c>
      <c r="IP204" s="656">
        <v>1649</v>
      </c>
      <c r="IQ204" s="657">
        <v>37477.354571759257</v>
      </c>
      <c r="IR204" s="656">
        <v>4</v>
      </c>
      <c r="IS204" s="656" t="s">
        <v>793</v>
      </c>
      <c r="IT204" s="656">
        <v>1</v>
      </c>
      <c r="IU204" s="658">
        <v>41275</v>
      </c>
      <c r="IV204" s="656" t="s">
        <v>783</v>
      </c>
      <c r="IW204" s="656" t="s">
        <v>783</v>
      </c>
      <c r="IX204" s="656" t="s">
        <v>783</v>
      </c>
      <c r="IY204" s="656" t="s">
        <v>781</v>
      </c>
      <c r="IZ204" s="656">
        <v>45</v>
      </c>
      <c r="JA204" s="656" t="s">
        <v>789</v>
      </c>
      <c r="JB204" s="656" t="s">
        <v>783</v>
      </c>
      <c r="JC204" s="656" t="s">
        <v>783</v>
      </c>
      <c r="JD204" s="656" t="s">
        <v>783</v>
      </c>
      <c r="JE204" s="656">
        <v>329493</v>
      </c>
      <c r="JF204" s="656" t="s">
        <v>783</v>
      </c>
      <c r="JG204" s="656" t="s">
        <v>783</v>
      </c>
      <c r="JH204" s="656" t="s">
        <v>795</v>
      </c>
      <c r="JI204" s="656">
        <v>35</v>
      </c>
      <c r="JJ204" s="656" t="s">
        <v>783</v>
      </c>
      <c r="JK204" s="656" t="s">
        <v>783</v>
      </c>
      <c r="JL204" s="656" t="s">
        <v>783</v>
      </c>
      <c r="JM204" s="656" t="s">
        <v>790</v>
      </c>
      <c r="JN204" s="656">
        <v>4</v>
      </c>
      <c r="JO204" s="656">
        <v>1</v>
      </c>
      <c r="JP204" s="656" t="s">
        <v>783</v>
      </c>
      <c r="JQ204" s="656">
        <v>12683066</v>
      </c>
      <c r="JR204" s="656">
        <v>2013</v>
      </c>
      <c r="JS204" s="656">
        <v>12</v>
      </c>
      <c r="JT204" s="656" t="s">
        <v>783</v>
      </c>
      <c r="JU204" s="656" t="s">
        <v>783</v>
      </c>
      <c r="JV204" s="656" t="s">
        <v>982</v>
      </c>
      <c r="JW204" s="659">
        <v>739.20224399999995</v>
      </c>
      <c r="JX204">
        <f>JW204</f>
        <v>739.20224399999995</v>
      </c>
      <c r="JY204" s="225">
        <v>0.14000042499999998</v>
      </c>
    </row>
    <row r="205" spans="181:285" s="1501" customFormat="1" ht="15" thickBot="1">
      <c r="FY205" s="655" t="s">
        <v>520</v>
      </c>
      <c r="FZ205" s="656">
        <v>36</v>
      </c>
      <c r="GA205" s="656">
        <v>30289679</v>
      </c>
      <c r="GB205" s="656">
        <v>35</v>
      </c>
      <c r="GC205" s="656" t="s">
        <v>3</v>
      </c>
      <c r="GD205" s="656">
        <v>12</v>
      </c>
      <c r="GE205" s="656">
        <v>1972</v>
      </c>
      <c r="GF205" s="656">
        <v>0</v>
      </c>
      <c r="GG205" s="656" t="s">
        <v>792</v>
      </c>
      <c r="GH205" s="656">
        <v>0</v>
      </c>
      <c r="GI205" s="656">
        <v>0</v>
      </c>
      <c r="GJ205" s="656" t="s">
        <v>792</v>
      </c>
      <c r="GK205" s="656">
        <v>0</v>
      </c>
      <c r="GL205" s="656" t="s">
        <v>781</v>
      </c>
      <c r="GM205" s="656" t="s">
        <v>782</v>
      </c>
      <c r="GN205" s="656">
        <v>66</v>
      </c>
      <c r="GO205" s="656" t="s">
        <v>783</v>
      </c>
      <c r="GP205" s="656">
        <v>0</v>
      </c>
      <c r="GQ205" s="656">
        <v>0</v>
      </c>
      <c r="GR205" s="656">
        <v>4</v>
      </c>
      <c r="GS205" s="656">
        <v>1</v>
      </c>
      <c r="GT205" s="656">
        <v>1</v>
      </c>
      <c r="GU205" s="656" t="s">
        <v>783</v>
      </c>
      <c r="GV205" s="656" t="s">
        <v>783</v>
      </c>
      <c r="GW205" s="656" t="s">
        <v>783</v>
      </c>
      <c r="GX205" s="656" t="s">
        <v>783</v>
      </c>
      <c r="GY205" s="656" t="s">
        <v>783</v>
      </c>
      <c r="GZ205" s="656">
        <v>1649</v>
      </c>
      <c r="HA205" s="656">
        <v>0.1</v>
      </c>
      <c r="HB205" s="656">
        <v>5</v>
      </c>
      <c r="HC205" s="656" t="s">
        <v>783</v>
      </c>
      <c r="HD205" s="656" t="s">
        <v>782</v>
      </c>
      <c r="HE205" s="656">
        <v>15</v>
      </c>
      <c r="HF205" s="656" t="s">
        <v>783</v>
      </c>
      <c r="HG205" s="656">
        <v>0</v>
      </c>
      <c r="HH205" s="656" t="s">
        <v>783</v>
      </c>
      <c r="HI205" s="656">
        <v>0</v>
      </c>
      <c r="HJ205" s="656">
        <v>1</v>
      </c>
      <c r="HK205" s="656">
        <v>45</v>
      </c>
      <c r="HL205" s="656" t="s">
        <v>784</v>
      </c>
      <c r="HM205" s="656" t="s">
        <v>785</v>
      </c>
      <c r="HN205" s="656" t="s">
        <v>783</v>
      </c>
      <c r="HO205" s="656" t="s">
        <v>783</v>
      </c>
      <c r="HP205" s="656" t="s">
        <v>783</v>
      </c>
      <c r="HQ205" s="656" t="s">
        <v>783</v>
      </c>
      <c r="HR205" s="656" t="s">
        <v>783</v>
      </c>
      <c r="HS205" s="656">
        <v>3979226</v>
      </c>
      <c r="HT205" s="656" t="s">
        <v>783</v>
      </c>
      <c r="HU205" s="656" t="s">
        <v>786</v>
      </c>
      <c r="HV205" s="656" t="s">
        <v>787</v>
      </c>
      <c r="HW205" s="656">
        <v>4</v>
      </c>
      <c r="HX205" s="656">
        <v>2014</v>
      </c>
      <c r="HY205" s="656">
        <v>63</v>
      </c>
      <c r="HZ205" s="656">
        <v>0</v>
      </c>
      <c r="IA205" s="656">
        <v>528</v>
      </c>
      <c r="IB205" s="657">
        <v>41697.500081018516</v>
      </c>
      <c r="IC205" s="656" t="s">
        <v>788</v>
      </c>
      <c r="ID205" s="656">
        <v>3974748</v>
      </c>
      <c r="IE205" s="656">
        <v>2014</v>
      </c>
      <c r="IF205" s="656">
        <v>1712</v>
      </c>
      <c r="IG205" s="656" t="s">
        <v>783</v>
      </c>
      <c r="IH205" s="656" t="s">
        <v>783</v>
      </c>
      <c r="II205" s="656" t="s">
        <v>783</v>
      </c>
      <c r="IJ205" s="656" t="s">
        <v>783</v>
      </c>
      <c r="IK205" s="656" t="s">
        <v>783</v>
      </c>
      <c r="IL205" s="656" t="s">
        <v>783</v>
      </c>
      <c r="IM205" s="656" t="s">
        <v>783</v>
      </c>
      <c r="IN205" s="656" t="s">
        <v>783</v>
      </c>
      <c r="IO205" s="656" t="s">
        <v>783</v>
      </c>
      <c r="IP205" s="656">
        <v>1649</v>
      </c>
      <c r="IQ205" s="657">
        <v>37477.354571759257</v>
      </c>
      <c r="IR205" s="656">
        <v>4</v>
      </c>
      <c r="IS205" s="656" t="s">
        <v>793</v>
      </c>
      <c r="IT205" s="656">
        <v>1</v>
      </c>
      <c r="IU205" s="658">
        <v>41275</v>
      </c>
      <c r="IV205" s="656" t="s">
        <v>783</v>
      </c>
      <c r="IW205" s="656" t="s">
        <v>783</v>
      </c>
      <c r="IX205" s="656" t="s">
        <v>783</v>
      </c>
      <c r="IY205" s="656" t="s">
        <v>781</v>
      </c>
      <c r="IZ205" s="656">
        <v>45</v>
      </c>
      <c r="JA205" s="656" t="s">
        <v>789</v>
      </c>
      <c r="JB205" s="656" t="s">
        <v>783</v>
      </c>
      <c r="JC205" s="656" t="s">
        <v>783</v>
      </c>
      <c r="JD205" s="656" t="s">
        <v>783</v>
      </c>
      <c r="JE205" s="656">
        <v>329494</v>
      </c>
      <c r="JF205" s="656" t="s">
        <v>783</v>
      </c>
      <c r="JG205" s="656" t="s">
        <v>783</v>
      </c>
      <c r="JH205" s="656" t="s">
        <v>795</v>
      </c>
      <c r="JI205" s="656">
        <v>35</v>
      </c>
      <c r="JJ205" s="656" t="s">
        <v>783</v>
      </c>
      <c r="JK205" s="656" t="s">
        <v>783</v>
      </c>
      <c r="JL205" s="656" t="s">
        <v>783</v>
      </c>
      <c r="JM205" s="656" t="s">
        <v>790</v>
      </c>
      <c r="JN205" s="656">
        <v>4</v>
      </c>
      <c r="JO205" s="656">
        <v>1</v>
      </c>
      <c r="JP205" s="656" t="s">
        <v>783</v>
      </c>
      <c r="JQ205" s="656">
        <v>12683066</v>
      </c>
      <c r="JR205" s="656">
        <v>2013</v>
      </c>
      <c r="JS205" s="656">
        <v>12</v>
      </c>
      <c r="JT205" s="656" t="s">
        <v>783</v>
      </c>
      <c r="JU205" s="656" t="s">
        <v>783</v>
      </c>
      <c r="JV205" s="656" t="s">
        <v>983</v>
      </c>
      <c r="JW205" s="659">
        <v>743.04699400000004</v>
      </c>
      <c r="JX205">
        <f>JW205</f>
        <v>743.04699400000004</v>
      </c>
      <c r="JY205" s="225">
        <v>0.14072859734848486</v>
      </c>
    </row>
    <row r="206" spans="181:285" s="1501" customFormat="1" ht="15" thickBot="1">
      <c r="FY206" s="655" t="s">
        <v>522</v>
      </c>
      <c r="FZ206" s="656">
        <v>172</v>
      </c>
      <c r="GA206" s="656">
        <v>36245159</v>
      </c>
      <c r="GB206" s="656">
        <v>35</v>
      </c>
      <c r="GC206" s="656" t="s">
        <v>3</v>
      </c>
      <c r="GD206" s="656">
        <v>22</v>
      </c>
      <c r="GE206" s="656">
        <v>1999</v>
      </c>
      <c r="GF206" s="656">
        <v>0</v>
      </c>
      <c r="GG206" s="656" t="s">
        <v>792</v>
      </c>
      <c r="GH206" s="656">
        <v>0</v>
      </c>
      <c r="GI206" s="656">
        <v>0</v>
      </c>
      <c r="GJ206" s="656" t="s">
        <v>792</v>
      </c>
      <c r="GK206" s="656">
        <v>0</v>
      </c>
      <c r="GL206" s="656" t="s">
        <v>781</v>
      </c>
      <c r="GM206" s="656" t="s">
        <v>782</v>
      </c>
      <c r="GN206" s="656">
        <v>66</v>
      </c>
      <c r="GO206" s="656" t="s">
        <v>783</v>
      </c>
      <c r="GP206" s="656">
        <v>0</v>
      </c>
      <c r="GQ206" s="656">
        <v>0</v>
      </c>
      <c r="GR206" s="656">
        <v>4</v>
      </c>
      <c r="GS206" s="656">
        <v>2</v>
      </c>
      <c r="GT206" s="656">
        <v>1</v>
      </c>
      <c r="GU206" s="656" t="s">
        <v>783</v>
      </c>
      <c r="GV206" s="656" t="s">
        <v>783</v>
      </c>
      <c r="GW206" s="656" t="s">
        <v>783</v>
      </c>
      <c r="GX206" s="656" t="s">
        <v>783</v>
      </c>
      <c r="GY206" s="656" t="s">
        <v>783</v>
      </c>
      <c r="GZ206" s="656">
        <v>1649</v>
      </c>
      <c r="HA206" s="656">
        <v>0.3</v>
      </c>
      <c r="HB206" s="656">
        <v>5</v>
      </c>
      <c r="HC206" s="656" t="s">
        <v>783</v>
      </c>
      <c r="HD206" s="656" t="s">
        <v>782</v>
      </c>
      <c r="HE206" s="656">
        <v>10</v>
      </c>
      <c r="HF206" s="656" t="s">
        <v>783</v>
      </c>
      <c r="HG206" s="656">
        <v>0</v>
      </c>
      <c r="HH206" s="656" t="s">
        <v>783</v>
      </c>
      <c r="HI206" s="656">
        <v>0</v>
      </c>
      <c r="HJ206" s="656">
        <v>1</v>
      </c>
      <c r="HK206" s="656">
        <v>45</v>
      </c>
      <c r="HL206" s="656" t="s">
        <v>784</v>
      </c>
      <c r="HM206" s="656" t="s">
        <v>785</v>
      </c>
      <c r="HN206" s="656" t="s">
        <v>783</v>
      </c>
      <c r="HO206" s="656" t="s">
        <v>783</v>
      </c>
      <c r="HP206" s="656" t="s">
        <v>783</v>
      </c>
      <c r="HQ206" s="656" t="s">
        <v>783</v>
      </c>
      <c r="HR206" s="656" t="s">
        <v>783</v>
      </c>
      <c r="HS206" s="656">
        <v>5151129</v>
      </c>
      <c r="HT206" s="656" t="s">
        <v>783</v>
      </c>
      <c r="HU206" s="656" t="s">
        <v>786</v>
      </c>
      <c r="HV206" s="656" t="s">
        <v>787</v>
      </c>
      <c r="HW206" s="656">
        <v>4</v>
      </c>
      <c r="HX206" s="656">
        <v>2016</v>
      </c>
      <c r="HY206" s="656">
        <v>63</v>
      </c>
      <c r="HZ206" s="656">
        <v>0</v>
      </c>
      <c r="IA206" s="656">
        <v>1584</v>
      </c>
      <c r="IB206" s="657">
        <v>42374.403182870374</v>
      </c>
      <c r="IC206" s="656" t="s">
        <v>788</v>
      </c>
      <c r="ID206" s="656">
        <v>5151128</v>
      </c>
      <c r="IE206" s="656">
        <v>2016</v>
      </c>
      <c r="IF206" s="656">
        <v>1712</v>
      </c>
      <c r="IG206" s="656" t="s">
        <v>783</v>
      </c>
      <c r="IH206" s="656" t="s">
        <v>783</v>
      </c>
      <c r="II206" s="656" t="s">
        <v>783</v>
      </c>
      <c r="IJ206" s="656" t="s">
        <v>783</v>
      </c>
      <c r="IK206" s="656" t="s">
        <v>783</v>
      </c>
      <c r="IL206" s="656" t="s">
        <v>783</v>
      </c>
      <c r="IM206" s="656" t="s">
        <v>783</v>
      </c>
      <c r="IN206" s="656" t="s">
        <v>783</v>
      </c>
      <c r="IO206" s="656" t="s">
        <v>783</v>
      </c>
      <c r="IP206" s="656">
        <v>1649</v>
      </c>
      <c r="IQ206" s="657">
        <v>42361.316701388889</v>
      </c>
      <c r="IR206" s="656">
        <v>4</v>
      </c>
      <c r="IS206" s="656" t="s">
        <v>793</v>
      </c>
      <c r="IT206" s="656">
        <v>1</v>
      </c>
      <c r="IU206" s="658">
        <v>41275</v>
      </c>
      <c r="IV206" s="656" t="s">
        <v>783</v>
      </c>
      <c r="IW206" s="656" t="s">
        <v>783</v>
      </c>
      <c r="IX206" s="656" t="s">
        <v>783</v>
      </c>
      <c r="IY206" s="656" t="s">
        <v>781</v>
      </c>
      <c r="IZ206" s="656">
        <v>45</v>
      </c>
      <c r="JA206" s="656" t="s">
        <v>789</v>
      </c>
      <c r="JB206" s="656" t="s">
        <v>783</v>
      </c>
      <c r="JC206" s="656" t="s">
        <v>783</v>
      </c>
      <c r="JD206" s="656" t="s">
        <v>783</v>
      </c>
      <c r="JE206" s="656">
        <v>329495</v>
      </c>
      <c r="JF206" s="656" t="s">
        <v>783</v>
      </c>
      <c r="JG206" s="656" t="s">
        <v>783</v>
      </c>
      <c r="JH206" s="656" t="s">
        <v>795</v>
      </c>
      <c r="JI206" s="656">
        <v>35</v>
      </c>
      <c r="JJ206" s="656" t="s">
        <v>783</v>
      </c>
      <c r="JK206" s="656" t="s">
        <v>783</v>
      </c>
      <c r="JL206" s="656" t="s">
        <v>783</v>
      </c>
      <c r="JM206" s="656" t="s">
        <v>790</v>
      </c>
      <c r="JN206" s="656">
        <v>4</v>
      </c>
      <c r="JO206" s="656">
        <v>1</v>
      </c>
      <c r="JP206" s="656" t="s">
        <v>783</v>
      </c>
      <c r="JQ206" s="656">
        <v>12683066</v>
      </c>
      <c r="JR206" s="656">
        <v>2013</v>
      </c>
      <c r="JS206" s="656">
        <v>12</v>
      </c>
      <c r="JT206" s="656" t="s">
        <v>783</v>
      </c>
      <c r="JU206" s="656" t="s">
        <v>783</v>
      </c>
      <c r="JV206" s="656" t="s">
        <v>984</v>
      </c>
      <c r="JW206" s="659">
        <v>1587.6369589999999</v>
      </c>
      <c r="JX206">
        <f>JW206</f>
        <v>1587.6369589999999</v>
      </c>
      <c r="JY206" s="225">
        <v>0.30068881799242425</v>
      </c>
    </row>
    <row r="207" spans="181:285" s="1501" customFormat="1" ht="15" thickBot="1">
      <c r="FY207" s="655" t="s">
        <v>524</v>
      </c>
      <c r="FZ207" s="656">
        <v>245</v>
      </c>
      <c r="GA207" s="656">
        <v>32434932</v>
      </c>
      <c r="GB207" s="656">
        <v>35</v>
      </c>
      <c r="GC207" s="656" t="s">
        <v>3</v>
      </c>
      <c r="GD207" s="656">
        <v>20</v>
      </c>
      <c r="GE207" s="656">
        <v>1999</v>
      </c>
      <c r="GF207" s="656">
        <v>0</v>
      </c>
      <c r="GG207" s="656" t="s">
        <v>792</v>
      </c>
      <c r="GH207" s="656">
        <v>0</v>
      </c>
      <c r="GI207" s="656">
        <v>0</v>
      </c>
      <c r="GJ207" s="656" t="s">
        <v>792</v>
      </c>
      <c r="GK207" s="656">
        <v>0</v>
      </c>
      <c r="GL207" s="656" t="s">
        <v>781</v>
      </c>
      <c r="GM207" s="656" t="s">
        <v>782</v>
      </c>
      <c r="GN207" s="656">
        <v>66</v>
      </c>
      <c r="GO207" s="656" t="s">
        <v>783</v>
      </c>
      <c r="GP207" s="656">
        <v>0</v>
      </c>
      <c r="GQ207" s="656">
        <v>0</v>
      </c>
      <c r="GR207" s="656">
        <v>4</v>
      </c>
      <c r="GS207" s="656">
        <v>2</v>
      </c>
      <c r="GT207" s="656">
        <v>2</v>
      </c>
      <c r="GU207" s="656" t="s">
        <v>783</v>
      </c>
      <c r="GV207" s="656" t="s">
        <v>783</v>
      </c>
      <c r="GW207" s="656" t="s">
        <v>783</v>
      </c>
      <c r="GX207" s="656" t="s">
        <v>783</v>
      </c>
      <c r="GY207" s="656" t="s">
        <v>783</v>
      </c>
      <c r="GZ207" s="656">
        <v>1649</v>
      </c>
      <c r="HA207" s="656">
        <v>0.1</v>
      </c>
      <c r="HB207" s="656">
        <v>5</v>
      </c>
      <c r="HC207" s="656" t="s">
        <v>783</v>
      </c>
      <c r="HD207" s="656" t="s">
        <v>782</v>
      </c>
      <c r="HE207" s="656">
        <v>4</v>
      </c>
      <c r="HF207" s="656" t="s">
        <v>783</v>
      </c>
      <c r="HG207" s="656">
        <v>0</v>
      </c>
      <c r="HH207" s="656" t="s">
        <v>783</v>
      </c>
      <c r="HI207" s="656">
        <v>0</v>
      </c>
      <c r="HJ207" s="656">
        <v>1</v>
      </c>
      <c r="HK207" s="656">
        <v>45</v>
      </c>
      <c r="HL207" s="656" t="s">
        <v>784</v>
      </c>
      <c r="HM207" s="656" t="s">
        <v>785</v>
      </c>
      <c r="HN207" s="656" t="s">
        <v>783</v>
      </c>
      <c r="HO207" s="656" t="s">
        <v>783</v>
      </c>
      <c r="HP207" s="656" t="s">
        <v>783</v>
      </c>
      <c r="HQ207" s="656" t="s">
        <v>783</v>
      </c>
      <c r="HR207" s="656" t="s">
        <v>783</v>
      </c>
      <c r="HS207" s="656">
        <v>3980771</v>
      </c>
      <c r="HT207" s="656" t="s">
        <v>783</v>
      </c>
      <c r="HU207" s="656" t="s">
        <v>786</v>
      </c>
      <c r="HV207" s="656" t="s">
        <v>787</v>
      </c>
      <c r="HW207" s="656">
        <v>4</v>
      </c>
      <c r="HX207" s="656">
        <v>2016</v>
      </c>
      <c r="HY207" s="656">
        <v>63</v>
      </c>
      <c r="HZ207" s="656">
        <v>0</v>
      </c>
      <c r="IA207" s="656">
        <v>528</v>
      </c>
      <c r="IB207" s="657">
        <v>42227.682129629633</v>
      </c>
      <c r="IC207" s="656" t="s">
        <v>788</v>
      </c>
      <c r="ID207" s="656">
        <v>3976293</v>
      </c>
      <c r="IE207" s="656">
        <v>2014</v>
      </c>
      <c r="IF207" s="656">
        <v>1712</v>
      </c>
      <c r="IG207" s="656" t="s">
        <v>783</v>
      </c>
      <c r="IH207" s="656" t="s">
        <v>783</v>
      </c>
      <c r="II207" s="656" t="s">
        <v>783</v>
      </c>
      <c r="IJ207" s="656" t="s">
        <v>783</v>
      </c>
      <c r="IK207" s="656" t="s">
        <v>783</v>
      </c>
      <c r="IL207" s="656" t="s">
        <v>783</v>
      </c>
      <c r="IM207" s="656" t="s">
        <v>783</v>
      </c>
      <c r="IN207" s="656" t="s">
        <v>783</v>
      </c>
      <c r="IO207" s="656" t="s">
        <v>783</v>
      </c>
      <c r="IP207" s="656">
        <v>1649</v>
      </c>
      <c r="IQ207" s="657">
        <v>37477.354571759257</v>
      </c>
      <c r="IR207" s="656">
        <v>4</v>
      </c>
      <c r="IS207" s="656" t="s">
        <v>793</v>
      </c>
      <c r="IT207" s="656">
        <v>2</v>
      </c>
      <c r="IU207" s="658">
        <v>41275</v>
      </c>
      <c r="IV207" s="656" t="s">
        <v>783</v>
      </c>
      <c r="IW207" s="656" t="s">
        <v>783</v>
      </c>
      <c r="IX207" s="656" t="s">
        <v>783</v>
      </c>
      <c r="IY207" s="656" t="s">
        <v>781</v>
      </c>
      <c r="IZ207" s="656">
        <v>45</v>
      </c>
      <c r="JA207" s="656" t="s">
        <v>789</v>
      </c>
      <c r="JB207" s="656" t="s">
        <v>783</v>
      </c>
      <c r="JC207" s="656" t="s">
        <v>783</v>
      </c>
      <c r="JD207" s="656" t="s">
        <v>783</v>
      </c>
      <c r="JE207" s="656">
        <v>329496</v>
      </c>
      <c r="JF207" s="656" t="s">
        <v>783</v>
      </c>
      <c r="JG207" s="656" t="s">
        <v>783</v>
      </c>
      <c r="JH207" s="656" t="s">
        <v>804</v>
      </c>
      <c r="JI207" s="656">
        <v>35</v>
      </c>
      <c r="JJ207" s="656" t="s">
        <v>783</v>
      </c>
      <c r="JK207" s="656" t="s">
        <v>783</v>
      </c>
      <c r="JL207" s="656" t="s">
        <v>783</v>
      </c>
      <c r="JM207" s="656" t="s">
        <v>790</v>
      </c>
      <c r="JN207" s="656">
        <v>4</v>
      </c>
      <c r="JO207" s="656">
        <v>1</v>
      </c>
      <c r="JP207" s="656" t="s">
        <v>783</v>
      </c>
      <c r="JQ207" s="656">
        <v>12683066</v>
      </c>
      <c r="JR207" s="656">
        <v>2013</v>
      </c>
      <c r="JS207" s="656">
        <v>12</v>
      </c>
      <c r="JT207" s="656" t="s">
        <v>783</v>
      </c>
      <c r="JU207" s="656" t="s">
        <v>783</v>
      </c>
      <c r="JV207" s="656" t="s">
        <v>985</v>
      </c>
      <c r="JW207" s="659">
        <v>530.06732999999997</v>
      </c>
      <c r="JX207">
        <f>JW207</f>
        <v>530.06732999999997</v>
      </c>
      <c r="JY207" s="225">
        <v>0.10039153977272727</v>
      </c>
    </row>
    <row r="208" spans="181:285" s="1501" customFormat="1">
      <c r="FY208" s="666" t="s">
        <v>526</v>
      </c>
      <c r="FZ208" s="667">
        <v>78</v>
      </c>
      <c r="GA208" s="667">
        <v>30289689</v>
      </c>
      <c r="GB208" s="667">
        <v>55</v>
      </c>
      <c r="GC208" s="667" t="s">
        <v>798</v>
      </c>
      <c r="GD208" s="667">
        <v>20</v>
      </c>
      <c r="GE208" s="667">
        <v>1970</v>
      </c>
      <c r="GF208" s="667">
        <v>0</v>
      </c>
      <c r="GG208" s="667" t="s">
        <v>792</v>
      </c>
      <c r="GH208" s="667">
        <v>0</v>
      </c>
      <c r="GI208" s="667">
        <v>0</v>
      </c>
      <c r="GJ208" s="667" t="s">
        <v>792</v>
      </c>
      <c r="GK208" s="667">
        <v>0</v>
      </c>
      <c r="GL208" s="667" t="s">
        <v>781</v>
      </c>
      <c r="GM208" s="667" t="s">
        <v>782</v>
      </c>
      <c r="GN208" s="667">
        <v>50</v>
      </c>
      <c r="GO208" s="667" t="s">
        <v>783</v>
      </c>
      <c r="GP208" s="667">
        <v>0</v>
      </c>
      <c r="GQ208" s="667">
        <v>0</v>
      </c>
      <c r="GR208" s="667">
        <v>4</v>
      </c>
      <c r="GS208" s="667">
        <v>2</v>
      </c>
      <c r="GT208" s="667">
        <v>3</v>
      </c>
      <c r="GU208" s="667" t="s">
        <v>783</v>
      </c>
      <c r="GV208" s="667" t="s">
        <v>783</v>
      </c>
      <c r="GW208" s="667" t="s">
        <v>783</v>
      </c>
      <c r="GX208" s="667" t="s">
        <v>783</v>
      </c>
      <c r="GY208" s="667" t="s">
        <v>783</v>
      </c>
      <c r="GZ208" s="667">
        <v>1649</v>
      </c>
      <c r="HA208" s="667">
        <v>0.12</v>
      </c>
      <c r="HB208" s="667">
        <v>5</v>
      </c>
      <c r="HC208" s="667" t="s">
        <v>783</v>
      </c>
      <c r="HD208" s="667" t="s">
        <v>782</v>
      </c>
      <c r="HE208" s="667">
        <v>35</v>
      </c>
      <c r="HF208" s="667" t="s">
        <v>783</v>
      </c>
      <c r="HG208" s="667">
        <v>0</v>
      </c>
      <c r="HH208" s="667" t="s">
        <v>783</v>
      </c>
      <c r="HI208" s="667">
        <v>0</v>
      </c>
      <c r="HJ208" s="667">
        <v>1</v>
      </c>
      <c r="HK208" s="667">
        <v>45</v>
      </c>
      <c r="HL208" s="667" t="s">
        <v>784</v>
      </c>
      <c r="HM208" s="667" t="s">
        <v>785</v>
      </c>
      <c r="HN208" s="667" t="s">
        <v>783</v>
      </c>
      <c r="HO208" s="667" t="s">
        <v>783</v>
      </c>
      <c r="HP208" s="667" t="s">
        <v>783</v>
      </c>
      <c r="HQ208" s="667" t="s">
        <v>783</v>
      </c>
      <c r="HR208" s="667" t="s">
        <v>783</v>
      </c>
      <c r="HS208" s="667">
        <v>3979235</v>
      </c>
      <c r="HT208" s="667" t="s">
        <v>783</v>
      </c>
      <c r="HU208" s="667" t="s">
        <v>786</v>
      </c>
      <c r="HV208" s="667" t="s">
        <v>787</v>
      </c>
      <c r="HW208" s="667">
        <v>4</v>
      </c>
      <c r="HX208" s="667">
        <v>2014</v>
      </c>
      <c r="HY208" s="667">
        <v>63</v>
      </c>
      <c r="HZ208" s="667">
        <v>0</v>
      </c>
      <c r="IA208" s="667">
        <v>634</v>
      </c>
      <c r="IB208" s="668">
        <v>41697.500081018516</v>
      </c>
      <c r="IC208" s="667" t="s">
        <v>788</v>
      </c>
      <c r="ID208" s="667">
        <v>3974757</v>
      </c>
      <c r="IE208" s="667">
        <v>2014</v>
      </c>
      <c r="IF208" s="667">
        <v>1712</v>
      </c>
      <c r="IG208" s="667" t="s">
        <v>783</v>
      </c>
      <c r="IH208" s="667" t="s">
        <v>783</v>
      </c>
      <c r="II208" s="667" t="s">
        <v>783</v>
      </c>
      <c r="IJ208" s="667" t="s">
        <v>783</v>
      </c>
      <c r="IK208" s="667" t="s">
        <v>783</v>
      </c>
      <c r="IL208" s="667" t="s">
        <v>783</v>
      </c>
      <c r="IM208" s="667" t="s">
        <v>783</v>
      </c>
      <c r="IN208" s="667" t="s">
        <v>783</v>
      </c>
      <c r="IO208" s="667" t="s">
        <v>783</v>
      </c>
      <c r="IP208" s="667">
        <v>1649</v>
      </c>
      <c r="IQ208" s="668">
        <v>37477.354571759257</v>
      </c>
      <c r="IR208" s="667">
        <v>2</v>
      </c>
      <c r="IS208" s="667" t="s">
        <v>793</v>
      </c>
      <c r="IT208" s="667">
        <v>3</v>
      </c>
      <c r="IU208" s="669">
        <v>41275</v>
      </c>
      <c r="IV208" s="667" t="s">
        <v>783</v>
      </c>
      <c r="IW208" s="667" t="s">
        <v>783</v>
      </c>
      <c r="IX208" s="667" t="s">
        <v>783</v>
      </c>
      <c r="IY208" s="667" t="s">
        <v>781</v>
      </c>
      <c r="IZ208" s="667">
        <v>45</v>
      </c>
      <c r="JA208" s="667" t="s">
        <v>789</v>
      </c>
      <c r="JB208" s="667" t="s">
        <v>783</v>
      </c>
      <c r="JC208" s="667" t="s">
        <v>783</v>
      </c>
      <c r="JD208" s="667" t="s">
        <v>783</v>
      </c>
      <c r="JE208" s="667">
        <v>329497</v>
      </c>
      <c r="JF208" s="667" t="s">
        <v>783</v>
      </c>
      <c r="JG208" s="667" t="s">
        <v>783</v>
      </c>
      <c r="JH208" s="667" t="s">
        <v>804</v>
      </c>
      <c r="JI208" s="667">
        <v>55</v>
      </c>
      <c r="JJ208" s="667" t="s">
        <v>783</v>
      </c>
      <c r="JK208" s="667" t="s">
        <v>783</v>
      </c>
      <c r="JL208" s="667" t="s">
        <v>783</v>
      </c>
      <c r="JM208" s="667" t="s">
        <v>790</v>
      </c>
      <c r="JN208" s="667">
        <v>4</v>
      </c>
      <c r="JO208" s="667">
        <v>3</v>
      </c>
      <c r="JP208" s="667" t="s">
        <v>783</v>
      </c>
      <c r="JQ208" s="667">
        <v>10711928</v>
      </c>
      <c r="JR208" s="667">
        <v>2011</v>
      </c>
      <c r="JS208" s="667">
        <v>3</v>
      </c>
      <c r="JT208" s="667" t="s">
        <v>783</v>
      </c>
      <c r="JU208" s="667" t="s">
        <v>783</v>
      </c>
      <c r="JV208" s="667" t="s">
        <v>986</v>
      </c>
      <c r="JW208" s="670">
        <v>1127.2266</v>
      </c>
      <c r="JX208"/>
      <c r="JY208" s="225"/>
    </row>
    <row r="209" spans="181:285" s="1501" customFormat="1">
      <c r="FY209" s="660" t="s">
        <v>338</v>
      </c>
      <c r="FZ209" s="661">
        <v>4</v>
      </c>
      <c r="GA209" s="661">
        <v>30289700</v>
      </c>
      <c r="GB209" s="661">
        <v>70</v>
      </c>
      <c r="GC209" s="661" t="s">
        <v>830</v>
      </c>
      <c r="GD209" s="661">
        <v>20</v>
      </c>
      <c r="GE209" s="661">
        <v>2012</v>
      </c>
      <c r="GF209" s="661">
        <v>2</v>
      </c>
      <c r="GG209" s="661" t="s">
        <v>148</v>
      </c>
      <c r="GH209" s="661">
        <v>3</v>
      </c>
      <c r="GI209" s="661">
        <v>2</v>
      </c>
      <c r="GJ209" s="661" t="s">
        <v>148</v>
      </c>
      <c r="GK209" s="661">
        <v>3</v>
      </c>
      <c r="GL209" s="661" t="s">
        <v>781</v>
      </c>
      <c r="GM209" s="661" t="s">
        <v>782</v>
      </c>
      <c r="GN209" s="661">
        <v>66</v>
      </c>
      <c r="GO209" s="661" t="s">
        <v>783</v>
      </c>
      <c r="GP209" s="661">
        <v>0</v>
      </c>
      <c r="GQ209" s="661">
        <v>0</v>
      </c>
      <c r="GR209" s="661">
        <v>4</v>
      </c>
      <c r="GS209" s="661">
        <v>2</v>
      </c>
      <c r="GT209" s="661">
        <v>10</v>
      </c>
      <c r="GU209" s="661" t="s">
        <v>783</v>
      </c>
      <c r="GV209" s="661" t="s">
        <v>783</v>
      </c>
      <c r="GW209" s="661" t="s">
        <v>783</v>
      </c>
      <c r="GX209" s="661" t="s">
        <v>783</v>
      </c>
      <c r="GY209" s="661" t="s">
        <v>783</v>
      </c>
      <c r="GZ209" s="661">
        <v>1649</v>
      </c>
      <c r="HA209" s="661">
        <v>0.61</v>
      </c>
      <c r="HB209" s="661">
        <v>5</v>
      </c>
      <c r="HC209" s="661" t="s">
        <v>783</v>
      </c>
      <c r="HD209" s="661" t="s">
        <v>793</v>
      </c>
      <c r="HE209" s="661">
        <v>150</v>
      </c>
      <c r="HF209" s="661" t="s">
        <v>783</v>
      </c>
      <c r="HG209" s="661">
        <v>0</v>
      </c>
      <c r="HH209" s="661" t="s">
        <v>783</v>
      </c>
      <c r="HI209" s="661">
        <v>0</v>
      </c>
      <c r="HJ209" s="661">
        <v>1</v>
      </c>
      <c r="HK209" s="661">
        <v>45</v>
      </c>
      <c r="HL209" s="661" t="s">
        <v>784</v>
      </c>
      <c r="HM209" s="661" t="s">
        <v>785</v>
      </c>
      <c r="HN209" s="661" t="s">
        <v>783</v>
      </c>
      <c r="HO209" s="661" t="s">
        <v>783</v>
      </c>
      <c r="HP209" s="661" t="s">
        <v>783</v>
      </c>
      <c r="HQ209" s="661" t="s">
        <v>783</v>
      </c>
      <c r="HR209" s="661" t="s">
        <v>783</v>
      </c>
      <c r="HS209" s="661">
        <v>3974644</v>
      </c>
      <c r="HT209" s="661" t="s">
        <v>783</v>
      </c>
      <c r="HU209" s="661" t="s">
        <v>786</v>
      </c>
      <c r="HV209" s="661" t="s">
        <v>787</v>
      </c>
      <c r="HW209" s="661">
        <v>4</v>
      </c>
      <c r="HX209" s="661">
        <v>2014</v>
      </c>
      <c r="HY209" s="661">
        <v>63</v>
      </c>
      <c r="HZ209" s="661">
        <v>0</v>
      </c>
      <c r="IA209" s="661">
        <v>3221</v>
      </c>
      <c r="IB209" s="662">
        <v>41697.500081018516</v>
      </c>
      <c r="IC209" s="661" t="s">
        <v>788</v>
      </c>
      <c r="ID209" s="661">
        <v>3979122</v>
      </c>
      <c r="IE209" s="661">
        <v>2014</v>
      </c>
      <c r="IF209" s="661">
        <v>1712</v>
      </c>
      <c r="IG209" s="661" t="s">
        <v>783</v>
      </c>
      <c r="IH209" s="661" t="s">
        <v>783</v>
      </c>
      <c r="II209" s="661" t="s">
        <v>783</v>
      </c>
      <c r="IJ209" s="661" t="s">
        <v>783</v>
      </c>
      <c r="IK209" s="661" t="s">
        <v>783</v>
      </c>
      <c r="IL209" s="661" t="s">
        <v>783</v>
      </c>
      <c r="IM209" s="661" t="s">
        <v>783</v>
      </c>
      <c r="IN209" s="661" t="s">
        <v>783</v>
      </c>
      <c r="IO209" s="661" t="s">
        <v>783</v>
      </c>
      <c r="IP209" s="661">
        <v>1649</v>
      </c>
      <c r="IQ209" s="662">
        <v>37477.354571759257</v>
      </c>
      <c r="IR209" s="661">
        <v>2</v>
      </c>
      <c r="IS209" s="661" t="s">
        <v>793</v>
      </c>
      <c r="IT209" s="661">
        <v>10</v>
      </c>
      <c r="IU209" s="663">
        <v>41275</v>
      </c>
      <c r="IV209" s="661" t="s">
        <v>783</v>
      </c>
      <c r="IW209" s="661" t="s">
        <v>783</v>
      </c>
      <c r="IX209" s="661" t="s">
        <v>783</v>
      </c>
      <c r="IY209" s="661" t="s">
        <v>781</v>
      </c>
      <c r="IZ209" s="661">
        <v>45</v>
      </c>
      <c r="JA209" s="661" t="s">
        <v>789</v>
      </c>
      <c r="JB209" s="661" t="s">
        <v>783</v>
      </c>
      <c r="JC209" s="661" t="s">
        <v>783</v>
      </c>
      <c r="JD209" s="661" t="s">
        <v>783</v>
      </c>
      <c r="JE209" s="661">
        <v>329498</v>
      </c>
      <c r="JF209" s="661" t="s">
        <v>783</v>
      </c>
      <c r="JG209" s="661" t="s">
        <v>783</v>
      </c>
      <c r="JH209" s="661" t="s">
        <v>815</v>
      </c>
      <c r="JI209" s="661">
        <v>70</v>
      </c>
      <c r="JJ209" s="661" t="s">
        <v>783</v>
      </c>
      <c r="JK209" s="661" t="s">
        <v>783</v>
      </c>
      <c r="JL209" s="661" t="s">
        <v>783</v>
      </c>
      <c r="JM209" s="661" t="s">
        <v>790</v>
      </c>
      <c r="JN209" s="661">
        <v>4</v>
      </c>
      <c r="JO209" s="661">
        <v>4</v>
      </c>
      <c r="JP209" s="661" t="s">
        <v>783</v>
      </c>
      <c r="JQ209" s="661" t="s">
        <v>783</v>
      </c>
      <c r="JR209" s="661" t="s">
        <v>783</v>
      </c>
      <c r="JS209" s="661" t="s">
        <v>783</v>
      </c>
      <c r="JT209" s="661" t="s">
        <v>783</v>
      </c>
      <c r="JU209" s="661" t="s">
        <v>783</v>
      </c>
      <c r="JV209" s="661" t="s">
        <v>987</v>
      </c>
      <c r="JW209" s="664">
        <v>2953.00513</v>
      </c>
      <c r="JX209"/>
      <c r="JY209" s="225"/>
    </row>
    <row r="210" spans="181:285" s="1501" customFormat="1">
      <c r="FY210" s="660" t="s">
        <v>338</v>
      </c>
      <c r="FZ210" s="661">
        <v>181</v>
      </c>
      <c r="GA210" s="661">
        <v>35528712</v>
      </c>
      <c r="GB210" s="661">
        <v>70</v>
      </c>
      <c r="GC210" s="661" t="s">
        <v>830</v>
      </c>
      <c r="GD210" s="661">
        <v>20</v>
      </c>
      <c r="GE210" s="661">
        <v>2012</v>
      </c>
      <c r="GF210" s="661">
        <v>2</v>
      </c>
      <c r="GG210" s="661" t="s">
        <v>148</v>
      </c>
      <c r="GH210" s="661">
        <v>3</v>
      </c>
      <c r="GI210" s="661">
        <v>2</v>
      </c>
      <c r="GJ210" s="661" t="s">
        <v>148</v>
      </c>
      <c r="GK210" s="661">
        <v>3</v>
      </c>
      <c r="GL210" s="661" t="s">
        <v>781</v>
      </c>
      <c r="GM210" s="661" t="s">
        <v>782</v>
      </c>
      <c r="GN210" s="661">
        <v>66</v>
      </c>
      <c r="GO210" s="661" t="s">
        <v>783</v>
      </c>
      <c r="GP210" s="661">
        <v>0</v>
      </c>
      <c r="GQ210" s="661">
        <v>0</v>
      </c>
      <c r="GR210" s="661">
        <v>4</v>
      </c>
      <c r="GS210" s="661">
        <v>2</v>
      </c>
      <c r="GT210" s="661">
        <v>10</v>
      </c>
      <c r="GU210" s="661" t="s">
        <v>783</v>
      </c>
      <c r="GV210" s="661" t="s">
        <v>783</v>
      </c>
      <c r="GW210" s="661" t="s">
        <v>783</v>
      </c>
      <c r="GX210" s="661" t="s">
        <v>783</v>
      </c>
      <c r="GY210" s="661" t="s">
        <v>783</v>
      </c>
      <c r="GZ210" s="661">
        <v>1649</v>
      </c>
      <c r="HA210" s="661">
        <v>0.18</v>
      </c>
      <c r="HB210" s="661">
        <v>5</v>
      </c>
      <c r="HC210" s="661" t="s">
        <v>783</v>
      </c>
      <c r="HD210" s="661" t="s">
        <v>793</v>
      </c>
      <c r="HE210" s="661">
        <v>150</v>
      </c>
      <c r="HF210" s="661" t="s">
        <v>783</v>
      </c>
      <c r="HG210" s="661">
        <v>0</v>
      </c>
      <c r="HH210" s="661" t="s">
        <v>783</v>
      </c>
      <c r="HI210" s="661">
        <v>0</v>
      </c>
      <c r="HJ210" s="661">
        <v>1</v>
      </c>
      <c r="HK210" s="661">
        <v>45</v>
      </c>
      <c r="HL210" s="661" t="s">
        <v>784</v>
      </c>
      <c r="HM210" s="661" t="s">
        <v>785</v>
      </c>
      <c r="HN210" s="661" t="s">
        <v>783</v>
      </c>
      <c r="HO210" s="661" t="s">
        <v>783</v>
      </c>
      <c r="HP210" s="661" t="s">
        <v>783</v>
      </c>
      <c r="HQ210" s="661" t="s">
        <v>783</v>
      </c>
      <c r="HR210" s="661" t="s">
        <v>783</v>
      </c>
      <c r="HS210" s="661">
        <v>3979905</v>
      </c>
      <c r="HT210" s="661" t="s">
        <v>783</v>
      </c>
      <c r="HU210" s="661" t="s">
        <v>786</v>
      </c>
      <c r="HV210" s="661" t="s">
        <v>787</v>
      </c>
      <c r="HW210" s="661">
        <v>4</v>
      </c>
      <c r="HX210" s="661">
        <v>2016</v>
      </c>
      <c r="HY210" s="661">
        <v>63</v>
      </c>
      <c r="HZ210" s="661">
        <v>528</v>
      </c>
      <c r="IA210" s="661">
        <v>1478</v>
      </c>
      <c r="IB210" s="662">
        <v>42348.42765046296</v>
      </c>
      <c r="IC210" s="661" t="s">
        <v>788</v>
      </c>
      <c r="ID210" s="661">
        <v>3975427</v>
      </c>
      <c r="IE210" s="661">
        <v>2016</v>
      </c>
      <c r="IF210" s="661">
        <v>1712</v>
      </c>
      <c r="IG210" s="661" t="s">
        <v>783</v>
      </c>
      <c r="IH210" s="661" t="s">
        <v>783</v>
      </c>
      <c r="II210" s="661" t="s">
        <v>783</v>
      </c>
      <c r="IJ210" s="661" t="s">
        <v>783</v>
      </c>
      <c r="IK210" s="661" t="s">
        <v>783</v>
      </c>
      <c r="IL210" s="661" t="s">
        <v>783</v>
      </c>
      <c r="IM210" s="661" t="s">
        <v>783</v>
      </c>
      <c r="IN210" s="661" t="s">
        <v>783</v>
      </c>
      <c r="IO210" s="661" t="s">
        <v>783</v>
      </c>
      <c r="IP210" s="661">
        <v>1649</v>
      </c>
      <c r="IQ210" s="662">
        <v>37477.354571759257</v>
      </c>
      <c r="IR210" s="661">
        <v>2</v>
      </c>
      <c r="IS210" s="661" t="s">
        <v>793</v>
      </c>
      <c r="IT210" s="661">
        <v>10</v>
      </c>
      <c r="IU210" s="663">
        <v>41275</v>
      </c>
      <c r="IV210" s="661" t="s">
        <v>783</v>
      </c>
      <c r="IW210" s="661" t="s">
        <v>783</v>
      </c>
      <c r="IX210" s="661" t="s">
        <v>783</v>
      </c>
      <c r="IY210" s="661" t="s">
        <v>781</v>
      </c>
      <c r="IZ210" s="661">
        <v>45</v>
      </c>
      <c r="JA210" s="661" t="s">
        <v>789</v>
      </c>
      <c r="JB210" s="661" t="s">
        <v>783</v>
      </c>
      <c r="JC210" s="661" t="s">
        <v>783</v>
      </c>
      <c r="JD210" s="661" t="s">
        <v>783</v>
      </c>
      <c r="JE210" s="661">
        <v>329498</v>
      </c>
      <c r="JF210" s="661" t="s">
        <v>783</v>
      </c>
      <c r="JG210" s="661" t="s">
        <v>783</v>
      </c>
      <c r="JH210" s="661" t="s">
        <v>815</v>
      </c>
      <c r="JI210" s="661">
        <v>70</v>
      </c>
      <c r="JJ210" s="661" t="s">
        <v>783</v>
      </c>
      <c r="JK210" s="661" t="s">
        <v>783</v>
      </c>
      <c r="JL210" s="661" t="s">
        <v>783</v>
      </c>
      <c r="JM210" s="661" t="s">
        <v>790</v>
      </c>
      <c r="JN210" s="661">
        <v>4</v>
      </c>
      <c r="JO210" s="661">
        <v>4</v>
      </c>
      <c r="JP210" s="661" t="s">
        <v>783</v>
      </c>
      <c r="JQ210" s="661" t="s">
        <v>783</v>
      </c>
      <c r="JR210" s="661" t="s">
        <v>783</v>
      </c>
      <c r="JS210" s="661" t="s">
        <v>783</v>
      </c>
      <c r="JT210" s="661" t="s">
        <v>783</v>
      </c>
      <c r="JU210" s="661" t="s">
        <v>783</v>
      </c>
      <c r="JV210" s="661" t="s">
        <v>988</v>
      </c>
      <c r="JW210" s="664">
        <v>927.13939600000003</v>
      </c>
      <c r="JX210"/>
      <c r="JY210" s="225"/>
    </row>
    <row r="211" spans="181:285" s="1501" customFormat="1">
      <c r="FY211" s="660" t="s">
        <v>338</v>
      </c>
      <c r="FZ211" s="661">
        <v>239</v>
      </c>
      <c r="GA211" s="661">
        <v>35528719</v>
      </c>
      <c r="GB211" s="661">
        <v>70</v>
      </c>
      <c r="GC211" s="661" t="s">
        <v>830</v>
      </c>
      <c r="GD211" s="661">
        <v>20</v>
      </c>
      <c r="GE211" s="661">
        <v>2012</v>
      </c>
      <c r="GF211" s="661">
        <v>2</v>
      </c>
      <c r="GG211" s="661" t="s">
        <v>148</v>
      </c>
      <c r="GH211" s="661">
        <v>3</v>
      </c>
      <c r="GI211" s="661">
        <v>2</v>
      </c>
      <c r="GJ211" s="661" t="s">
        <v>148</v>
      </c>
      <c r="GK211" s="661">
        <v>3</v>
      </c>
      <c r="GL211" s="661" t="s">
        <v>781</v>
      </c>
      <c r="GM211" s="661" t="s">
        <v>782</v>
      </c>
      <c r="GN211" s="661">
        <v>66</v>
      </c>
      <c r="GO211" s="661" t="s">
        <v>783</v>
      </c>
      <c r="GP211" s="661">
        <v>0</v>
      </c>
      <c r="GQ211" s="661">
        <v>0</v>
      </c>
      <c r="GR211" s="661">
        <v>4</v>
      </c>
      <c r="GS211" s="661">
        <v>2</v>
      </c>
      <c r="GT211" s="661">
        <v>10</v>
      </c>
      <c r="GU211" s="661" t="s">
        <v>783</v>
      </c>
      <c r="GV211" s="661" t="s">
        <v>783</v>
      </c>
      <c r="GW211" s="661" t="s">
        <v>783</v>
      </c>
      <c r="GX211" s="661" t="s">
        <v>783</v>
      </c>
      <c r="GY211" s="661" t="s">
        <v>783</v>
      </c>
      <c r="GZ211" s="661">
        <v>1649</v>
      </c>
      <c r="HA211" s="661">
        <v>0.28999999999999998</v>
      </c>
      <c r="HB211" s="661">
        <v>5</v>
      </c>
      <c r="HC211" s="661" t="s">
        <v>783</v>
      </c>
      <c r="HD211" s="661" t="s">
        <v>782</v>
      </c>
      <c r="HE211" s="661">
        <v>35</v>
      </c>
      <c r="HF211" s="661" t="s">
        <v>783</v>
      </c>
      <c r="HG211" s="661">
        <v>0</v>
      </c>
      <c r="HH211" s="661" t="s">
        <v>783</v>
      </c>
      <c r="HI211" s="661">
        <v>0</v>
      </c>
      <c r="HJ211" s="661">
        <v>1</v>
      </c>
      <c r="HK211" s="661">
        <v>45</v>
      </c>
      <c r="HL211" s="661" t="s">
        <v>784</v>
      </c>
      <c r="HM211" s="661" t="s">
        <v>785</v>
      </c>
      <c r="HN211" s="661" t="s">
        <v>783</v>
      </c>
      <c r="HO211" s="661" t="s">
        <v>783</v>
      </c>
      <c r="HP211" s="661" t="s">
        <v>783</v>
      </c>
      <c r="HQ211" s="661" t="s">
        <v>783</v>
      </c>
      <c r="HR211" s="661" t="s">
        <v>783</v>
      </c>
      <c r="HS211" s="661">
        <v>3974486</v>
      </c>
      <c r="HT211" s="661" t="s">
        <v>783</v>
      </c>
      <c r="HU211" s="661" t="s">
        <v>786</v>
      </c>
      <c r="HV211" s="661" t="s">
        <v>787</v>
      </c>
      <c r="HW211" s="661">
        <v>4</v>
      </c>
      <c r="HX211" s="661">
        <v>2016</v>
      </c>
      <c r="HY211" s="661">
        <v>63</v>
      </c>
      <c r="HZ211" s="661">
        <v>0</v>
      </c>
      <c r="IA211" s="661">
        <v>1531</v>
      </c>
      <c r="IB211" s="662">
        <v>42348.42765046296</v>
      </c>
      <c r="IC211" s="661" t="s">
        <v>788</v>
      </c>
      <c r="ID211" s="661">
        <v>3978964</v>
      </c>
      <c r="IE211" s="661">
        <v>2016</v>
      </c>
      <c r="IF211" s="661">
        <v>1712</v>
      </c>
      <c r="IG211" s="661" t="s">
        <v>783</v>
      </c>
      <c r="IH211" s="661" t="s">
        <v>783</v>
      </c>
      <c r="II211" s="661" t="s">
        <v>783</v>
      </c>
      <c r="IJ211" s="661" t="s">
        <v>783</v>
      </c>
      <c r="IK211" s="661" t="s">
        <v>783</v>
      </c>
      <c r="IL211" s="661" t="s">
        <v>783</v>
      </c>
      <c r="IM211" s="661" t="s">
        <v>783</v>
      </c>
      <c r="IN211" s="661" t="s">
        <v>783</v>
      </c>
      <c r="IO211" s="661" t="s">
        <v>783</v>
      </c>
      <c r="IP211" s="661">
        <v>1649</v>
      </c>
      <c r="IQ211" s="662">
        <v>37477.354571759257</v>
      </c>
      <c r="IR211" s="661">
        <v>2</v>
      </c>
      <c r="IS211" s="661" t="s">
        <v>793</v>
      </c>
      <c r="IT211" s="661">
        <v>10</v>
      </c>
      <c r="IU211" s="663">
        <v>41275</v>
      </c>
      <c r="IV211" s="661" t="s">
        <v>783</v>
      </c>
      <c r="IW211" s="661" t="s">
        <v>783</v>
      </c>
      <c r="IX211" s="661" t="s">
        <v>783</v>
      </c>
      <c r="IY211" s="661" t="s">
        <v>781</v>
      </c>
      <c r="IZ211" s="661">
        <v>45</v>
      </c>
      <c r="JA211" s="661" t="s">
        <v>789</v>
      </c>
      <c r="JB211" s="661" t="s">
        <v>783</v>
      </c>
      <c r="JC211" s="661" t="s">
        <v>783</v>
      </c>
      <c r="JD211" s="661" t="s">
        <v>783</v>
      </c>
      <c r="JE211" s="661">
        <v>329498</v>
      </c>
      <c r="JF211" s="661" t="s">
        <v>783</v>
      </c>
      <c r="JG211" s="661" t="s">
        <v>783</v>
      </c>
      <c r="JH211" s="661" t="s">
        <v>815</v>
      </c>
      <c r="JI211" s="661">
        <v>70</v>
      </c>
      <c r="JJ211" s="661" t="s">
        <v>783</v>
      </c>
      <c r="JK211" s="661" t="s">
        <v>783</v>
      </c>
      <c r="JL211" s="661" t="s">
        <v>783</v>
      </c>
      <c r="JM211" s="661" t="s">
        <v>790</v>
      </c>
      <c r="JN211" s="661">
        <v>4</v>
      </c>
      <c r="JO211" s="661">
        <v>4</v>
      </c>
      <c r="JP211" s="661" t="s">
        <v>783</v>
      </c>
      <c r="JQ211" s="661">
        <v>10711928</v>
      </c>
      <c r="JR211" s="661">
        <v>2011</v>
      </c>
      <c r="JS211" s="661">
        <v>3</v>
      </c>
      <c r="JT211" s="661" t="s">
        <v>783</v>
      </c>
      <c r="JU211" s="661" t="s">
        <v>783</v>
      </c>
      <c r="JV211" s="661" t="s">
        <v>989</v>
      </c>
      <c r="JW211" s="664">
        <v>1489.743279</v>
      </c>
      <c r="JX211"/>
      <c r="JY211" s="225"/>
    </row>
    <row r="212" spans="181:285" s="1501" customFormat="1">
      <c r="FY212" s="660" t="s">
        <v>338</v>
      </c>
      <c r="FZ212" s="661">
        <v>254</v>
      </c>
      <c r="GA212" s="661">
        <v>30289698</v>
      </c>
      <c r="GB212" s="661">
        <v>70</v>
      </c>
      <c r="GC212" s="661" t="s">
        <v>830</v>
      </c>
      <c r="GD212" s="661">
        <v>20</v>
      </c>
      <c r="GE212" s="661">
        <v>2012</v>
      </c>
      <c r="GF212" s="661">
        <v>2</v>
      </c>
      <c r="GG212" s="661" t="s">
        <v>148</v>
      </c>
      <c r="GH212" s="661">
        <v>3</v>
      </c>
      <c r="GI212" s="661">
        <v>2</v>
      </c>
      <c r="GJ212" s="661" t="s">
        <v>148</v>
      </c>
      <c r="GK212" s="661">
        <v>3</v>
      </c>
      <c r="GL212" s="661" t="s">
        <v>781</v>
      </c>
      <c r="GM212" s="661" t="s">
        <v>782</v>
      </c>
      <c r="GN212" s="661">
        <v>66</v>
      </c>
      <c r="GO212" s="661" t="s">
        <v>783</v>
      </c>
      <c r="GP212" s="661">
        <v>0</v>
      </c>
      <c r="GQ212" s="661">
        <v>0</v>
      </c>
      <c r="GR212" s="661">
        <v>4</v>
      </c>
      <c r="GS212" s="661">
        <v>2</v>
      </c>
      <c r="GT212" s="661">
        <v>10</v>
      </c>
      <c r="GU212" s="661" t="s">
        <v>783</v>
      </c>
      <c r="GV212" s="661" t="s">
        <v>783</v>
      </c>
      <c r="GW212" s="661" t="s">
        <v>783</v>
      </c>
      <c r="GX212" s="661" t="s">
        <v>783</v>
      </c>
      <c r="GY212" s="661" t="s">
        <v>783</v>
      </c>
      <c r="GZ212" s="661">
        <v>1649</v>
      </c>
      <c r="HA212" s="661">
        <v>0.11</v>
      </c>
      <c r="HB212" s="661">
        <v>5</v>
      </c>
      <c r="HC212" s="661" t="s">
        <v>783</v>
      </c>
      <c r="HD212" s="661" t="s">
        <v>793</v>
      </c>
      <c r="HE212" s="661">
        <v>150</v>
      </c>
      <c r="HF212" s="661" t="s">
        <v>783</v>
      </c>
      <c r="HG212" s="661">
        <v>0</v>
      </c>
      <c r="HH212" s="661" t="s">
        <v>783</v>
      </c>
      <c r="HI212" s="661">
        <v>0</v>
      </c>
      <c r="HJ212" s="661">
        <v>1</v>
      </c>
      <c r="HK212" s="661">
        <v>45</v>
      </c>
      <c r="HL212" s="661" t="s">
        <v>784</v>
      </c>
      <c r="HM212" s="661" t="s">
        <v>785</v>
      </c>
      <c r="HN212" s="661" t="s">
        <v>783</v>
      </c>
      <c r="HO212" s="661" t="s">
        <v>783</v>
      </c>
      <c r="HP212" s="661" t="s">
        <v>783</v>
      </c>
      <c r="HQ212" s="661" t="s">
        <v>783</v>
      </c>
      <c r="HR212" s="661" t="s">
        <v>783</v>
      </c>
      <c r="HS212" s="661">
        <v>3974501</v>
      </c>
      <c r="HT212" s="661" t="s">
        <v>783</v>
      </c>
      <c r="HU212" s="661" t="s">
        <v>786</v>
      </c>
      <c r="HV212" s="661" t="s">
        <v>787</v>
      </c>
      <c r="HW212" s="661">
        <v>4</v>
      </c>
      <c r="HX212" s="661">
        <v>2014</v>
      </c>
      <c r="HY212" s="661">
        <v>63</v>
      </c>
      <c r="HZ212" s="661">
        <v>0</v>
      </c>
      <c r="IA212" s="661">
        <v>581</v>
      </c>
      <c r="IB212" s="662">
        <v>41697.500081018516</v>
      </c>
      <c r="IC212" s="661" t="s">
        <v>788</v>
      </c>
      <c r="ID212" s="661">
        <v>3978979</v>
      </c>
      <c r="IE212" s="661">
        <v>2014</v>
      </c>
      <c r="IF212" s="661">
        <v>1712</v>
      </c>
      <c r="IG212" s="661" t="s">
        <v>783</v>
      </c>
      <c r="IH212" s="661" t="s">
        <v>783</v>
      </c>
      <c r="II212" s="661" t="s">
        <v>783</v>
      </c>
      <c r="IJ212" s="661" t="s">
        <v>783</v>
      </c>
      <c r="IK212" s="661" t="s">
        <v>783</v>
      </c>
      <c r="IL212" s="661" t="s">
        <v>783</v>
      </c>
      <c r="IM212" s="661" t="s">
        <v>783</v>
      </c>
      <c r="IN212" s="661" t="s">
        <v>783</v>
      </c>
      <c r="IO212" s="661" t="s">
        <v>783</v>
      </c>
      <c r="IP212" s="661">
        <v>1649</v>
      </c>
      <c r="IQ212" s="662">
        <v>37477.354571759257</v>
      </c>
      <c r="IR212" s="661">
        <v>2</v>
      </c>
      <c r="IS212" s="661" t="s">
        <v>793</v>
      </c>
      <c r="IT212" s="661">
        <v>10</v>
      </c>
      <c r="IU212" s="663">
        <v>41275</v>
      </c>
      <c r="IV212" s="661" t="s">
        <v>783</v>
      </c>
      <c r="IW212" s="661" t="s">
        <v>783</v>
      </c>
      <c r="IX212" s="661" t="s">
        <v>783</v>
      </c>
      <c r="IY212" s="661" t="s">
        <v>781</v>
      </c>
      <c r="IZ212" s="661">
        <v>45</v>
      </c>
      <c r="JA212" s="661" t="s">
        <v>789</v>
      </c>
      <c r="JB212" s="661" t="s">
        <v>783</v>
      </c>
      <c r="JC212" s="661" t="s">
        <v>783</v>
      </c>
      <c r="JD212" s="661" t="s">
        <v>783</v>
      </c>
      <c r="JE212" s="661">
        <v>329498</v>
      </c>
      <c r="JF212" s="661" t="s">
        <v>783</v>
      </c>
      <c r="JG212" s="661" t="s">
        <v>783</v>
      </c>
      <c r="JH212" s="661" t="s">
        <v>815</v>
      </c>
      <c r="JI212" s="661">
        <v>70</v>
      </c>
      <c r="JJ212" s="661" t="s">
        <v>783</v>
      </c>
      <c r="JK212" s="661" t="s">
        <v>783</v>
      </c>
      <c r="JL212" s="661" t="s">
        <v>783</v>
      </c>
      <c r="JM212" s="661" t="s">
        <v>790</v>
      </c>
      <c r="JN212" s="661">
        <v>4</v>
      </c>
      <c r="JO212" s="661">
        <v>4</v>
      </c>
      <c r="JP212" s="661" t="s">
        <v>783</v>
      </c>
      <c r="JQ212" s="661" t="s">
        <v>783</v>
      </c>
      <c r="JR212" s="661" t="s">
        <v>783</v>
      </c>
      <c r="JS212" s="661" t="s">
        <v>783</v>
      </c>
      <c r="JT212" s="661" t="s">
        <v>783</v>
      </c>
      <c r="JU212" s="661" t="s">
        <v>783</v>
      </c>
      <c r="JV212" s="661" t="s">
        <v>990</v>
      </c>
      <c r="JW212" s="664">
        <v>543.96742099999994</v>
      </c>
      <c r="JX212"/>
      <c r="JY212" s="225"/>
    </row>
    <row r="213" spans="181:285" s="1501" customFormat="1" ht="15" thickBot="1">
      <c r="FY213" s="625" t="s">
        <v>338</v>
      </c>
      <c r="FZ213" s="626">
        <v>108</v>
      </c>
      <c r="GA213" s="626">
        <v>30289703</v>
      </c>
      <c r="GB213" s="626">
        <v>55</v>
      </c>
      <c r="GC213" s="626" t="s">
        <v>798</v>
      </c>
      <c r="GD213" s="626">
        <v>16</v>
      </c>
      <c r="GE213" s="626">
        <v>1970</v>
      </c>
      <c r="GF213" s="626">
        <v>0</v>
      </c>
      <c r="GG213" s="626" t="s">
        <v>792</v>
      </c>
      <c r="GH213" s="626">
        <v>0</v>
      </c>
      <c r="GI213" s="626">
        <v>0</v>
      </c>
      <c r="GJ213" s="626" t="s">
        <v>792</v>
      </c>
      <c r="GK213" s="626">
        <v>0</v>
      </c>
      <c r="GL213" s="626" t="s">
        <v>781</v>
      </c>
      <c r="GM213" s="626" t="s">
        <v>782</v>
      </c>
      <c r="GN213" s="626">
        <v>66</v>
      </c>
      <c r="GO213" s="626" t="s">
        <v>783</v>
      </c>
      <c r="GP213" s="626">
        <v>0</v>
      </c>
      <c r="GQ213" s="626">
        <v>0</v>
      </c>
      <c r="GR213" s="626">
        <v>4</v>
      </c>
      <c r="GS213" s="626">
        <v>2</v>
      </c>
      <c r="GT213" s="626">
        <v>10</v>
      </c>
      <c r="GU213" s="626" t="s">
        <v>783</v>
      </c>
      <c r="GV213" s="626" t="s">
        <v>783</v>
      </c>
      <c r="GW213" s="626" t="s">
        <v>783</v>
      </c>
      <c r="GX213" s="626" t="s">
        <v>783</v>
      </c>
      <c r="GY213" s="626" t="s">
        <v>783</v>
      </c>
      <c r="GZ213" s="626">
        <v>1649</v>
      </c>
      <c r="HA213" s="626">
        <v>0.16</v>
      </c>
      <c r="HB213" s="626">
        <v>5</v>
      </c>
      <c r="HC213" s="626" t="s">
        <v>783</v>
      </c>
      <c r="HD213" s="626" t="s">
        <v>782</v>
      </c>
      <c r="HE213" s="626">
        <v>15</v>
      </c>
      <c r="HF213" s="626" t="s">
        <v>783</v>
      </c>
      <c r="HG213" s="626">
        <v>0</v>
      </c>
      <c r="HH213" s="626" t="s">
        <v>783</v>
      </c>
      <c r="HI213" s="626">
        <v>0</v>
      </c>
      <c r="HJ213" s="626">
        <v>1</v>
      </c>
      <c r="HK213" s="626">
        <v>45</v>
      </c>
      <c r="HL213" s="626" t="s">
        <v>784</v>
      </c>
      <c r="HM213" s="626" t="s">
        <v>785</v>
      </c>
      <c r="HN213" s="626" t="s">
        <v>783</v>
      </c>
      <c r="HO213" s="626" t="s">
        <v>783</v>
      </c>
      <c r="HP213" s="626" t="s">
        <v>783</v>
      </c>
      <c r="HQ213" s="626" t="s">
        <v>783</v>
      </c>
      <c r="HR213" s="626" t="s">
        <v>783</v>
      </c>
      <c r="HS213" s="626">
        <v>3979901</v>
      </c>
      <c r="HT213" s="626" t="s">
        <v>783</v>
      </c>
      <c r="HU213" s="626" t="s">
        <v>786</v>
      </c>
      <c r="HV213" s="626" t="s">
        <v>787</v>
      </c>
      <c r="HW213" s="626">
        <v>4</v>
      </c>
      <c r="HX213" s="626">
        <v>2014</v>
      </c>
      <c r="HY213" s="626">
        <v>63</v>
      </c>
      <c r="HZ213" s="626">
        <v>0</v>
      </c>
      <c r="IA213" s="626">
        <v>845</v>
      </c>
      <c r="IB213" s="627">
        <v>41697.500081018516</v>
      </c>
      <c r="IC213" s="626" t="s">
        <v>788</v>
      </c>
      <c r="ID213" s="626">
        <v>3975423</v>
      </c>
      <c r="IE213" s="626">
        <v>2014</v>
      </c>
      <c r="IF213" s="626">
        <v>1712</v>
      </c>
      <c r="IG213" s="626" t="s">
        <v>783</v>
      </c>
      <c r="IH213" s="626" t="s">
        <v>783</v>
      </c>
      <c r="II213" s="626" t="s">
        <v>783</v>
      </c>
      <c r="IJ213" s="626" t="s">
        <v>783</v>
      </c>
      <c r="IK213" s="626" t="s">
        <v>783</v>
      </c>
      <c r="IL213" s="626" t="s">
        <v>783</v>
      </c>
      <c r="IM213" s="626" t="s">
        <v>783</v>
      </c>
      <c r="IN213" s="626" t="s">
        <v>783</v>
      </c>
      <c r="IO213" s="626" t="s">
        <v>783</v>
      </c>
      <c r="IP213" s="626">
        <v>1649</v>
      </c>
      <c r="IQ213" s="627">
        <v>37477.354571759257</v>
      </c>
      <c r="IR213" s="626">
        <v>2</v>
      </c>
      <c r="IS213" s="626" t="s">
        <v>793</v>
      </c>
      <c r="IT213" s="626">
        <v>10</v>
      </c>
      <c r="IU213" s="665">
        <v>41275</v>
      </c>
      <c r="IV213" s="626" t="s">
        <v>783</v>
      </c>
      <c r="IW213" s="626" t="s">
        <v>783</v>
      </c>
      <c r="IX213" s="626" t="s">
        <v>783</v>
      </c>
      <c r="IY213" s="626" t="s">
        <v>781</v>
      </c>
      <c r="IZ213" s="626">
        <v>45</v>
      </c>
      <c r="JA213" s="626" t="s">
        <v>789</v>
      </c>
      <c r="JB213" s="626" t="s">
        <v>783</v>
      </c>
      <c r="JC213" s="626" t="s">
        <v>783</v>
      </c>
      <c r="JD213" s="626" t="s">
        <v>783</v>
      </c>
      <c r="JE213" s="626">
        <v>329498</v>
      </c>
      <c r="JF213" s="626" t="s">
        <v>783</v>
      </c>
      <c r="JG213" s="626" t="s">
        <v>783</v>
      </c>
      <c r="JH213" s="626" t="s">
        <v>815</v>
      </c>
      <c r="JI213" s="626">
        <v>55</v>
      </c>
      <c r="JJ213" s="626" t="s">
        <v>783</v>
      </c>
      <c r="JK213" s="626" t="s">
        <v>783</v>
      </c>
      <c r="JL213" s="626" t="s">
        <v>783</v>
      </c>
      <c r="JM213" s="626" t="s">
        <v>790</v>
      </c>
      <c r="JN213" s="626">
        <v>4</v>
      </c>
      <c r="JO213" s="626">
        <v>3</v>
      </c>
      <c r="JP213" s="626" t="s">
        <v>783</v>
      </c>
      <c r="JQ213" s="626" t="s">
        <v>783</v>
      </c>
      <c r="JR213" s="626" t="s">
        <v>783</v>
      </c>
      <c r="JS213" s="626" t="s">
        <v>783</v>
      </c>
      <c r="JT213" s="626" t="s">
        <v>783</v>
      </c>
      <c r="JU213" s="626" t="s">
        <v>783</v>
      </c>
      <c r="JV213" s="626" t="s">
        <v>991</v>
      </c>
      <c r="JW213" s="628">
        <v>763.08189500000003</v>
      </c>
      <c r="JX213">
        <f>SUM(JW208:JW213)</f>
        <v>7804.1637210000008</v>
      </c>
      <c r="JY213" s="225">
        <v>1.4780613107954548</v>
      </c>
    </row>
    <row r="214" spans="181:285" s="1501" customFormat="1" ht="15" thickBot="1">
      <c r="FY214" s="699" t="s">
        <v>461</v>
      </c>
      <c r="FZ214" s="700">
        <v>48</v>
      </c>
      <c r="GA214" s="700">
        <v>30289704</v>
      </c>
      <c r="GB214" s="700">
        <v>55</v>
      </c>
      <c r="GC214" s="700" t="s">
        <v>798</v>
      </c>
      <c r="GD214" s="700">
        <v>18</v>
      </c>
      <c r="GE214" s="700">
        <v>1970</v>
      </c>
      <c r="GF214" s="700">
        <v>1</v>
      </c>
      <c r="GG214" s="700" t="s">
        <v>780</v>
      </c>
      <c r="GH214" s="700">
        <v>2</v>
      </c>
      <c r="GI214" s="700">
        <v>1</v>
      </c>
      <c r="GJ214" s="700" t="s">
        <v>780</v>
      </c>
      <c r="GK214" s="700">
        <v>2</v>
      </c>
      <c r="GL214" s="700" t="s">
        <v>781</v>
      </c>
      <c r="GM214" s="700" t="s">
        <v>782</v>
      </c>
      <c r="GN214" s="700">
        <v>66</v>
      </c>
      <c r="GO214" s="700" t="s">
        <v>783</v>
      </c>
      <c r="GP214" s="700">
        <v>0</v>
      </c>
      <c r="GQ214" s="700">
        <v>0</v>
      </c>
      <c r="GR214" s="700">
        <v>4</v>
      </c>
      <c r="GS214" s="700">
        <v>2</v>
      </c>
      <c r="GT214" s="700">
        <v>2</v>
      </c>
      <c r="GU214" s="700" t="s">
        <v>783</v>
      </c>
      <c r="GV214" s="700" t="s">
        <v>783</v>
      </c>
      <c r="GW214" s="700" t="s">
        <v>783</v>
      </c>
      <c r="GX214" s="700" t="s">
        <v>783</v>
      </c>
      <c r="GY214" s="700" t="s">
        <v>783</v>
      </c>
      <c r="GZ214" s="700">
        <v>1649</v>
      </c>
      <c r="HA214" s="700">
        <v>0.14000000000000001</v>
      </c>
      <c r="HB214" s="700">
        <v>5</v>
      </c>
      <c r="HC214" s="700" t="s">
        <v>783</v>
      </c>
      <c r="HD214" s="700" t="s">
        <v>782</v>
      </c>
      <c r="HE214" s="700">
        <v>35</v>
      </c>
      <c r="HF214" s="700" t="s">
        <v>783</v>
      </c>
      <c r="HG214" s="700">
        <v>0</v>
      </c>
      <c r="HH214" s="700" t="s">
        <v>783</v>
      </c>
      <c r="HI214" s="700">
        <v>0</v>
      </c>
      <c r="HJ214" s="700">
        <v>1</v>
      </c>
      <c r="HK214" s="700">
        <v>45</v>
      </c>
      <c r="HL214" s="700" t="s">
        <v>784</v>
      </c>
      <c r="HM214" s="700" t="s">
        <v>785</v>
      </c>
      <c r="HN214" s="700" t="s">
        <v>783</v>
      </c>
      <c r="HO214" s="700" t="s">
        <v>783</v>
      </c>
      <c r="HP214" s="700" t="s">
        <v>783</v>
      </c>
      <c r="HQ214" s="700" t="s">
        <v>783</v>
      </c>
      <c r="HR214" s="700" t="s">
        <v>783</v>
      </c>
      <c r="HS214" s="700">
        <v>3980126</v>
      </c>
      <c r="HT214" s="700" t="s">
        <v>783</v>
      </c>
      <c r="HU214" s="700" t="s">
        <v>786</v>
      </c>
      <c r="HV214" s="700" t="s">
        <v>787</v>
      </c>
      <c r="HW214" s="700">
        <v>4</v>
      </c>
      <c r="HX214" s="700">
        <v>2014</v>
      </c>
      <c r="HY214" s="700">
        <v>63</v>
      </c>
      <c r="HZ214" s="700">
        <v>2059</v>
      </c>
      <c r="IA214" s="700">
        <v>2798</v>
      </c>
      <c r="IB214" s="701">
        <v>41697.500081018516</v>
      </c>
      <c r="IC214" s="700" t="s">
        <v>788</v>
      </c>
      <c r="ID214" s="700">
        <v>3975648</v>
      </c>
      <c r="IE214" s="700">
        <v>2014</v>
      </c>
      <c r="IF214" s="700">
        <v>1712</v>
      </c>
      <c r="IG214" s="700" t="s">
        <v>783</v>
      </c>
      <c r="IH214" s="700" t="s">
        <v>783</v>
      </c>
      <c r="II214" s="700" t="s">
        <v>783</v>
      </c>
      <c r="IJ214" s="700" t="s">
        <v>783</v>
      </c>
      <c r="IK214" s="700" t="s">
        <v>783</v>
      </c>
      <c r="IL214" s="700" t="s">
        <v>783</v>
      </c>
      <c r="IM214" s="700" t="s">
        <v>783</v>
      </c>
      <c r="IN214" s="700" t="s">
        <v>783</v>
      </c>
      <c r="IO214" s="700" t="s">
        <v>783</v>
      </c>
      <c r="IP214" s="700">
        <v>1649</v>
      </c>
      <c r="IQ214" s="701">
        <v>37600.566631944443</v>
      </c>
      <c r="IR214" s="700">
        <v>2</v>
      </c>
      <c r="IS214" s="700" t="s">
        <v>793</v>
      </c>
      <c r="IT214" s="700">
        <v>2</v>
      </c>
      <c r="IU214" s="702">
        <v>41275</v>
      </c>
      <c r="IV214" s="700" t="s">
        <v>783</v>
      </c>
      <c r="IW214" s="700" t="s">
        <v>783</v>
      </c>
      <c r="IX214" s="700" t="s">
        <v>783</v>
      </c>
      <c r="IY214" s="700" t="s">
        <v>781</v>
      </c>
      <c r="IZ214" s="700">
        <v>45</v>
      </c>
      <c r="JA214" s="700" t="s">
        <v>789</v>
      </c>
      <c r="JB214" s="700" t="s">
        <v>783</v>
      </c>
      <c r="JC214" s="700" t="s">
        <v>783</v>
      </c>
      <c r="JD214" s="700" t="s">
        <v>783</v>
      </c>
      <c r="JE214" s="700">
        <v>329499</v>
      </c>
      <c r="JF214" s="700" t="s">
        <v>783</v>
      </c>
      <c r="JG214" s="700" t="s">
        <v>783</v>
      </c>
      <c r="JH214" s="700" t="s">
        <v>802</v>
      </c>
      <c r="JI214" s="700">
        <v>55</v>
      </c>
      <c r="JJ214" s="700" t="s">
        <v>783</v>
      </c>
      <c r="JK214" s="700" t="s">
        <v>783</v>
      </c>
      <c r="JL214" s="700" t="s">
        <v>783</v>
      </c>
      <c r="JM214" s="700" t="s">
        <v>790</v>
      </c>
      <c r="JN214" s="700">
        <v>4</v>
      </c>
      <c r="JO214" s="700">
        <v>3</v>
      </c>
      <c r="JP214" s="700" t="s">
        <v>783</v>
      </c>
      <c r="JQ214" s="700">
        <v>10711928</v>
      </c>
      <c r="JR214" s="700">
        <v>2011</v>
      </c>
      <c r="JS214" s="700">
        <v>3</v>
      </c>
      <c r="JT214" s="700" t="s">
        <v>783</v>
      </c>
      <c r="JU214" s="700" t="s">
        <v>783</v>
      </c>
      <c r="JV214" s="700" t="s">
        <v>992</v>
      </c>
      <c r="JW214" s="703">
        <v>745.77340500000003</v>
      </c>
      <c r="JX214">
        <f t="shared" ref="JX214:JX219" si="147">JW214</f>
        <v>745.77340500000003</v>
      </c>
      <c r="JY214" s="225">
        <v>0.14124496306818182</v>
      </c>
    </row>
    <row r="215" spans="181:285" s="1501" customFormat="1" ht="15" thickBot="1">
      <c r="FY215" s="655" t="s">
        <v>533</v>
      </c>
      <c r="FZ215" s="656">
        <v>100</v>
      </c>
      <c r="GA215" s="656">
        <v>32434151</v>
      </c>
      <c r="GB215" s="656">
        <v>35</v>
      </c>
      <c r="GC215" s="656" t="s">
        <v>3</v>
      </c>
      <c r="GD215" s="656">
        <v>14</v>
      </c>
      <c r="GE215" s="656">
        <v>1970</v>
      </c>
      <c r="GF215" s="656">
        <v>0</v>
      </c>
      <c r="GG215" s="656" t="s">
        <v>792</v>
      </c>
      <c r="GH215" s="656">
        <v>0</v>
      </c>
      <c r="GI215" s="656">
        <v>0</v>
      </c>
      <c r="GJ215" s="656" t="s">
        <v>792</v>
      </c>
      <c r="GK215" s="656">
        <v>0</v>
      </c>
      <c r="GL215" s="656" t="s">
        <v>781</v>
      </c>
      <c r="GM215" s="656" t="s">
        <v>782</v>
      </c>
      <c r="GN215" s="656">
        <v>66</v>
      </c>
      <c r="GO215" s="656" t="s">
        <v>783</v>
      </c>
      <c r="GP215" s="656">
        <v>0</v>
      </c>
      <c r="GQ215" s="656">
        <v>0</v>
      </c>
      <c r="GR215" s="656">
        <v>4</v>
      </c>
      <c r="GS215" s="656">
        <v>1</v>
      </c>
      <c r="GT215" s="656">
        <v>2</v>
      </c>
      <c r="GU215" s="656" t="s">
        <v>783</v>
      </c>
      <c r="GV215" s="656" t="s">
        <v>783</v>
      </c>
      <c r="GW215" s="656" t="s">
        <v>783</v>
      </c>
      <c r="GX215" s="656" t="s">
        <v>783</v>
      </c>
      <c r="GY215" s="656" t="s">
        <v>783</v>
      </c>
      <c r="GZ215" s="656">
        <v>1649</v>
      </c>
      <c r="HA215" s="656">
        <v>0.08</v>
      </c>
      <c r="HB215" s="656">
        <v>5</v>
      </c>
      <c r="HC215" s="656" t="s">
        <v>783</v>
      </c>
      <c r="HD215" s="656" t="s">
        <v>782</v>
      </c>
      <c r="HE215" s="656">
        <v>15</v>
      </c>
      <c r="HF215" s="656" t="s">
        <v>783</v>
      </c>
      <c r="HG215" s="656">
        <v>0</v>
      </c>
      <c r="HH215" s="656" t="s">
        <v>783</v>
      </c>
      <c r="HI215" s="656">
        <v>0</v>
      </c>
      <c r="HJ215" s="656">
        <v>1</v>
      </c>
      <c r="HK215" s="656">
        <v>45</v>
      </c>
      <c r="HL215" s="656" t="s">
        <v>784</v>
      </c>
      <c r="HM215" s="656" t="s">
        <v>785</v>
      </c>
      <c r="HN215" s="656" t="s">
        <v>783</v>
      </c>
      <c r="HO215" s="656" t="s">
        <v>783</v>
      </c>
      <c r="HP215" s="656" t="s">
        <v>783</v>
      </c>
      <c r="HQ215" s="656" t="s">
        <v>783</v>
      </c>
      <c r="HR215" s="656" t="s">
        <v>783</v>
      </c>
      <c r="HS215" s="656">
        <v>4626735</v>
      </c>
      <c r="HT215" s="656" t="s">
        <v>783</v>
      </c>
      <c r="HU215" s="656" t="s">
        <v>786</v>
      </c>
      <c r="HV215" s="656" t="s">
        <v>787</v>
      </c>
      <c r="HW215" s="656">
        <v>4</v>
      </c>
      <c r="HX215" s="656">
        <v>2016</v>
      </c>
      <c r="HY215" s="656">
        <v>63</v>
      </c>
      <c r="HZ215" s="656">
        <v>26400</v>
      </c>
      <c r="IA215" s="656">
        <v>26822</v>
      </c>
      <c r="IB215" s="657">
        <v>42227.631099537037</v>
      </c>
      <c r="IC215" s="656" t="s">
        <v>788</v>
      </c>
      <c r="ID215" s="656">
        <v>4626733</v>
      </c>
      <c r="IE215" s="656">
        <v>2016</v>
      </c>
      <c r="IF215" s="656">
        <v>1712</v>
      </c>
      <c r="IG215" s="656" t="s">
        <v>783</v>
      </c>
      <c r="IH215" s="656" t="s">
        <v>783</v>
      </c>
      <c r="II215" s="656" t="s">
        <v>783</v>
      </c>
      <c r="IJ215" s="656" t="s">
        <v>783</v>
      </c>
      <c r="IK215" s="656" t="s">
        <v>783</v>
      </c>
      <c r="IL215" s="656" t="s">
        <v>783</v>
      </c>
      <c r="IM215" s="656" t="s">
        <v>783</v>
      </c>
      <c r="IN215" s="656" t="s">
        <v>783</v>
      </c>
      <c r="IO215" s="656" t="s">
        <v>783</v>
      </c>
      <c r="IP215" s="656">
        <v>1649</v>
      </c>
      <c r="IQ215" s="657">
        <v>37477.354571759257</v>
      </c>
      <c r="IR215" s="656">
        <v>4</v>
      </c>
      <c r="IS215" s="656" t="s">
        <v>793</v>
      </c>
      <c r="IT215" s="656">
        <v>2</v>
      </c>
      <c r="IU215" s="658">
        <v>41275</v>
      </c>
      <c r="IV215" s="656" t="s">
        <v>783</v>
      </c>
      <c r="IW215" s="656" t="s">
        <v>783</v>
      </c>
      <c r="IX215" s="656" t="s">
        <v>783</v>
      </c>
      <c r="IY215" s="656" t="s">
        <v>781</v>
      </c>
      <c r="IZ215" s="656">
        <v>45</v>
      </c>
      <c r="JA215" s="656" t="s">
        <v>789</v>
      </c>
      <c r="JB215" s="656" t="s">
        <v>783</v>
      </c>
      <c r="JC215" s="656" t="s">
        <v>783</v>
      </c>
      <c r="JD215" s="656" t="s">
        <v>783</v>
      </c>
      <c r="JE215" s="656">
        <v>329501</v>
      </c>
      <c r="JF215" s="656" t="s">
        <v>783</v>
      </c>
      <c r="JG215" s="656" t="s">
        <v>783</v>
      </c>
      <c r="JH215" s="656" t="s">
        <v>804</v>
      </c>
      <c r="JI215" s="656">
        <v>35</v>
      </c>
      <c r="JJ215" s="656" t="s">
        <v>783</v>
      </c>
      <c r="JK215" s="656" t="s">
        <v>783</v>
      </c>
      <c r="JL215" s="656" t="s">
        <v>783</v>
      </c>
      <c r="JM215" s="656" t="s">
        <v>790</v>
      </c>
      <c r="JN215" s="656">
        <v>4</v>
      </c>
      <c r="JO215" s="656">
        <v>1</v>
      </c>
      <c r="JP215" s="656" t="s">
        <v>783</v>
      </c>
      <c r="JQ215" s="656">
        <v>12683066</v>
      </c>
      <c r="JR215" s="656">
        <v>2013</v>
      </c>
      <c r="JS215" s="656">
        <v>12</v>
      </c>
      <c r="JT215" s="656" t="s">
        <v>783</v>
      </c>
      <c r="JU215" s="656" t="s">
        <v>783</v>
      </c>
      <c r="JV215" s="656" t="s">
        <v>993</v>
      </c>
      <c r="JW215" s="659">
        <v>421.373919</v>
      </c>
      <c r="JX215">
        <f t="shared" si="147"/>
        <v>421.373919</v>
      </c>
      <c r="JY215" s="225">
        <v>7.9805666477272733E-2</v>
      </c>
    </row>
    <row r="216" spans="181:285" s="1501" customFormat="1" ht="15" thickBot="1">
      <c r="FY216" s="655" t="s">
        <v>361</v>
      </c>
      <c r="FZ216" s="656">
        <v>235</v>
      </c>
      <c r="GA216" s="656">
        <v>30289286</v>
      </c>
      <c r="GB216" s="656">
        <v>35</v>
      </c>
      <c r="GC216" s="656" t="s">
        <v>3</v>
      </c>
      <c r="GD216" s="656">
        <v>16</v>
      </c>
      <c r="GE216" s="656">
        <v>1970</v>
      </c>
      <c r="GF216" s="656">
        <v>0</v>
      </c>
      <c r="GG216" s="656" t="s">
        <v>792</v>
      </c>
      <c r="GH216" s="656">
        <v>0</v>
      </c>
      <c r="GI216" s="656">
        <v>0</v>
      </c>
      <c r="GJ216" s="656" t="s">
        <v>792</v>
      </c>
      <c r="GK216" s="656">
        <v>0</v>
      </c>
      <c r="GL216" s="656" t="s">
        <v>781</v>
      </c>
      <c r="GM216" s="656" t="s">
        <v>782</v>
      </c>
      <c r="GN216" s="656">
        <v>66</v>
      </c>
      <c r="GO216" s="656" t="s">
        <v>783</v>
      </c>
      <c r="GP216" s="656">
        <v>0</v>
      </c>
      <c r="GQ216" s="656">
        <v>0</v>
      </c>
      <c r="GR216" s="656">
        <v>4</v>
      </c>
      <c r="GS216" s="656">
        <v>2</v>
      </c>
      <c r="GT216" s="656">
        <v>2</v>
      </c>
      <c r="GU216" s="656" t="s">
        <v>783</v>
      </c>
      <c r="GV216" s="656" t="s">
        <v>783</v>
      </c>
      <c r="GW216" s="656" t="s">
        <v>783</v>
      </c>
      <c r="GX216" s="656" t="s">
        <v>783</v>
      </c>
      <c r="GY216" s="656" t="s">
        <v>783</v>
      </c>
      <c r="GZ216" s="656">
        <v>1649</v>
      </c>
      <c r="HA216" s="656">
        <v>1.04</v>
      </c>
      <c r="HB216" s="656">
        <v>5</v>
      </c>
      <c r="HC216" s="656" t="s">
        <v>783</v>
      </c>
      <c r="HD216" s="656" t="s">
        <v>782</v>
      </c>
      <c r="HE216" s="656">
        <v>15</v>
      </c>
      <c r="HF216" s="656" t="s">
        <v>783</v>
      </c>
      <c r="HG216" s="656">
        <v>0</v>
      </c>
      <c r="HH216" s="656" t="s">
        <v>783</v>
      </c>
      <c r="HI216" s="656">
        <v>0</v>
      </c>
      <c r="HJ216" s="656">
        <v>1</v>
      </c>
      <c r="HK216" s="656">
        <v>45</v>
      </c>
      <c r="HL216" s="656" t="s">
        <v>784</v>
      </c>
      <c r="HM216" s="656" t="s">
        <v>785</v>
      </c>
      <c r="HN216" s="656" t="s">
        <v>783</v>
      </c>
      <c r="HO216" s="656" t="s">
        <v>783</v>
      </c>
      <c r="HP216" s="656" t="s">
        <v>783</v>
      </c>
      <c r="HQ216" s="656" t="s">
        <v>783</v>
      </c>
      <c r="HR216" s="656" t="s">
        <v>783</v>
      </c>
      <c r="HS216" s="656">
        <v>3980154</v>
      </c>
      <c r="HT216" s="656" t="s">
        <v>783</v>
      </c>
      <c r="HU216" s="656" t="s">
        <v>786</v>
      </c>
      <c r="HV216" s="656" t="s">
        <v>787</v>
      </c>
      <c r="HW216" s="656">
        <v>4</v>
      </c>
      <c r="HX216" s="656">
        <v>2014</v>
      </c>
      <c r="HY216" s="656">
        <v>63</v>
      </c>
      <c r="HZ216" s="656">
        <v>0</v>
      </c>
      <c r="IA216" s="656">
        <v>5491</v>
      </c>
      <c r="IB216" s="657">
        <v>41697.500081018516</v>
      </c>
      <c r="IC216" s="656" t="s">
        <v>788</v>
      </c>
      <c r="ID216" s="656">
        <v>3975676</v>
      </c>
      <c r="IE216" s="656">
        <v>2014</v>
      </c>
      <c r="IF216" s="656">
        <v>1712</v>
      </c>
      <c r="IG216" s="656" t="s">
        <v>783</v>
      </c>
      <c r="IH216" s="656" t="s">
        <v>783</v>
      </c>
      <c r="II216" s="656" t="s">
        <v>783</v>
      </c>
      <c r="IJ216" s="656" t="s">
        <v>783</v>
      </c>
      <c r="IK216" s="656" t="s">
        <v>783</v>
      </c>
      <c r="IL216" s="656" t="s">
        <v>783</v>
      </c>
      <c r="IM216" s="656" t="s">
        <v>783</v>
      </c>
      <c r="IN216" s="656" t="s">
        <v>783</v>
      </c>
      <c r="IO216" s="656" t="s">
        <v>783</v>
      </c>
      <c r="IP216" s="656">
        <v>1649</v>
      </c>
      <c r="IQ216" s="657">
        <v>37477.354571759257</v>
      </c>
      <c r="IR216" s="656">
        <v>4</v>
      </c>
      <c r="IS216" s="656" t="s">
        <v>793</v>
      </c>
      <c r="IT216" s="656">
        <v>2</v>
      </c>
      <c r="IU216" s="658">
        <v>41275</v>
      </c>
      <c r="IV216" s="656" t="s">
        <v>783</v>
      </c>
      <c r="IW216" s="656" t="s">
        <v>783</v>
      </c>
      <c r="IX216" s="656" t="s">
        <v>783</v>
      </c>
      <c r="IY216" s="656" t="s">
        <v>781</v>
      </c>
      <c r="IZ216" s="656">
        <v>45</v>
      </c>
      <c r="JA216" s="656" t="s">
        <v>789</v>
      </c>
      <c r="JB216" s="656" t="s">
        <v>783</v>
      </c>
      <c r="JC216" s="656" t="s">
        <v>783</v>
      </c>
      <c r="JD216" s="656" t="s">
        <v>783</v>
      </c>
      <c r="JE216" s="656">
        <v>329515</v>
      </c>
      <c r="JF216" s="656" t="s">
        <v>783</v>
      </c>
      <c r="JG216" s="656" t="s">
        <v>783</v>
      </c>
      <c r="JH216" s="656" t="s">
        <v>804</v>
      </c>
      <c r="JI216" s="656">
        <v>35</v>
      </c>
      <c r="JJ216" s="656" t="s">
        <v>783</v>
      </c>
      <c r="JK216" s="656" t="s">
        <v>783</v>
      </c>
      <c r="JL216" s="656" t="s">
        <v>783</v>
      </c>
      <c r="JM216" s="656" t="s">
        <v>790</v>
      </c>
      <c r="JN216" s="656">
        <v>4</v>
      </c>
      <c r="JO216" s="656">
        <v>1</v>
      </c>
      <c r="JP216" s="656" t="s">
        <v>783</v>
      </c>
      <c r="JQ216" s="656">
        <v>12683066</v>
      </c>
      <c r="JR216" s="656">
        <v>2013</v>
      </c>
      <c r="JS216" s="656">
        <v>12</v>
      </c>
      <c r="JT216" s="656" t="s">
        <v>783</v>
      </c>
      <c r="JU216" s="656" t="s">
        <v>783</v>
      </c>
      <c r="JV216" s="656" t="s">
        <v>994</v>
      </c>
      <c r="JW216" s="659">
        <v>5419.536556</v>
      </c>
      <c r="JX216">
        <f t="shared" si="147"/>
        <v>5419.536556</v>
      </c>
      <c r="JY216" s="225">
        <v>1.026427378030303</v>
      </c>
    </row>
    <row r="217" spans="181:285" s="1501" customFormat="1" ht="15" thickBot="1">
      <c r="FY217" s="655" t="s">
        <v>490</v>
      </c>
      <c r="FZ217" s="656">
        <v>173</v>
      </c>
      <c r="GA217" s="656">
        <v>30289717</v>
      </c>
      <c r="GB217" s="656">
        <v>35</v>
      </c>
      <c r="GC217" s="656" t="s">
        <v>3</v>
      </c>
      <c r="GD217" s="656">
        <v>16</v>
      </c>
      <c r="GE217" s="656">
        <v>1970</v>
      </c>
      <c r="GF217" s="656">
        <v>0</v>
      </c>
      <c r="GG217" s="656" t="s">
        <v>792</v>
      </c>
      <c r="GH217" s="656">
        <v>0</v>
      </c>
      <c r="GI217" s="656">
        <v>0</v>
      </c>
      <c r="GJ217" s="656" t="s">
        <v>792</v>
      </c>
      <c r="GK217" s="656">
        <v>0</v>
      </c>
      <c r="GL217" s="656" t="s">
        <v>781</v>
      </c>
      <c r="GM217" s="656" t="s">
        <v>782</v>
      </c>
      <c r="GN217" s="656">
        <v>66</v>
      </c>
      <c r="GO217" s="656" t="s">
        <v>783</v>
      </c>
      <c r="GP217" s="656">
        <v>0</v>
      </c>
      <c r="GQ217" s="656">
        <v>0</v>
      </c>
      <c r="GR217" s="656">
        <v>4</v>
      </c>
      <c r="GS217" s="656">
        <v>2</v>
      </c>
      <c r="GT217" s="656">
        <v>2</v>
      </c>
      <c r="GU217" s="656" t="s">
        <v>783</v>
      </c>
      <c r="GV217" s="656" t="s">
        <v>783</v>
      </c>
      <c r="GW217" s="656" t="s">
        <v>783</v>
      </c>
      <c r="GX217" s="656" t="s">
        <v>783</v>
      </c>
      <c r="GY217" s="656" t="s">
        <v>783</v>
      </c>
      <c r="GZ217" s="656">
        <v>1649</v>
      </c>
      <c r="HA217" s="656">
        <v>0.45</v>
      </c>
      <c r="HB217" s="656">
        <v>5</v>
      </c>
      <c r="HC217" s="656" t="s">
        <v>783</v>
      </c>
      <c r="HD217" s="656" t="s">
        <v>782</v>
      </c>
      <c r="HE217" s="656">
        <v>15</v>
      </c>
      <c r="HF217" s="656" t="s">
        <v>783</v>
      </c>
      <c r="HG217" s="656">
        <v>0</v>
      </c>
      <c r="HH217" s="656" t="s">
        <v>783</v>
      </c>
      <c r="HI217" s="656">
        <v>0</v>
      </c>
      <c r="HJ217" s="656">
        <v>1</v>
      </c>
      <c r="HK217" s="656">
        <v>45</v>
      </c>
      <c r="HL217" s="656" t="s">
        <v>784</v>
      </c>
      <c r="HM217" s="656" t="s">
        <v>785</v>
      </c>
      <c r="HN217" s="656" t="s">
        <v>783</v>
      </c>
      <c r="HO217" s="656" t="s">
        <v>783</v>
      </c>
      <c r="HP217" s="656" t="s">
        <v>783</v>
      </c>
      <c r="HQ217" s="656" t="s">
        <v>783</v>
      </c>
      <c r="HR217" s="656" t="s">
        <v>783</v>
      </c>
      <c r="HS217" s="656">
        <v>3978921</v>
      </c>
      <c r="HT217" s="656" t="s">
        <v>783</v>
      </c>
      <c r="HU217" s="656" t="s">
        <v>786</v>
      </c>
      <c r="HV217" s="656" t="s">
        <v>787</v>
      </c>
      <c r="HW217" s="656">
        <v>4</v>
      </c>
      <c r="HX217" s="656">
        <v>2014</v>
      </c>
      <c r="HY217" s="656">
        <v>63</v>
      </c>
      <c r="HZ217" s="656">
        <v>0</v>
      </c>
      <c r="IA217" s="656">
        <v>2376</v>
      </c>
      <c r="IB217" s="657">
        <v>41697.500081018516</v>
      </c>
      <c r="IC217" s="656" t="s">
        <v>788</v>
      </c>
      <c r="ID217" s="656">
        <v>3974443</v>
      </c>
      <c r="IE217" s="656">
        <v>2014</v>
      </c>
      <c r="IF217" s="656">
        <v>1712</v>
      </c>
      <c r="IG217" s="656" t="s">
        <v>783</v>
      </c>
      <c r="IH217" s="656" t="s">
        <v>783</v>
      </c>
      <c r="II217" s="656" t="s">
        <v>783</v>
      </c>
      <c r="IJ217" s="656" t="s">
        <v>783</v>
      </c>
      <c r="IK217" s="656" t="s">
        <v>783</v>
      </c>
      <c r="IL217" s="656" t="s">
        <v>783</v>
      </c>
      <c r="IM217" s="656" t="s">
        <v>783</v>
      </c>
      <c r="IN217" s="656" t="s">
        <v>783</v>
      </c>
      <c r="IO217" s="656" t="s">
        <v>783</v>
      </c>
      <c r="IP217" s="656">
        <v>1649</v>
      </c>
      <c r="IQ217" s="657">
        <v>37477.354571759257</v>
      </c>
      <c r="IR217" s="656">
        <v>4</v>
      </c>
      <c r="IS217" s="656" t="s">
        <v>793</v>
      </c>
      <c r="IT217" s="656">
        <v>2</v>
      </c>
      <c r="IU217" s="658">
        <v>41275</v>
      </c>
      <c r="IV217" s="656" t="s">
        <v>783</v>
      </c>
      <c r="IW217" s="656" t="s">
        <v>783</v>
      </c>
      <c r="IX217" s="656" t="s">
        <v>783</v>
      </c>
      <c r="IY217" s="656" t="s">
        <v>781</v>
      </c>
      <c r="IZ217" s="656">
        <v>45</v>
      </c>
      <c r="JA217" s="656" t="s">
        <v>789</v>
      </c>
      <c r="JB217" s="656" t="s">
        <v>783</v>
      </c>
      <c r="JC217" s="656" t="s">
        <v>783</v>
      </c>
      <c r="JD217" s="656" t="s">
        <v>783</v>
      </c>
      <c r="JE217" s="656">
        <v>329502</v>
      </c>
      <c r="JF217" s="656" t="s">
        <v>783</v>
      </c>
      <c r="JG217" s="656" t="s">
        <v>783</v>
      </c>
      <c r="JH217" s="656" t="s">
        <v>804</v>
      </c>
      <c r="JI217" s="656">
        <v>35</v>
      </c>
      <c r="JJ217" s="656" t="s">
        <v>783</v>
      </c>
      <c r="JK217" s="656" t="s">
        <v>783</v>
      </c>
      <c r="JL217" s="656" t="s">
        <v>783</v>
      </c>
      <c r="JM217" s="656" t="s">
        <v>790</v>
      </c>
      <c r="JN217" s="656">
        <v>4</v>
      </c>
      <c r="JO217" s="656">
        <v>1</v>
      </c>
      <c r="JP217" s="656" t="s">
        <v>783</v>
      </c>
      <c r="JQ217" s="656">
        <v>12683066</v>
      </c>
      <c r="JR217" s="656">
        <v>2013</v>
      </c>
      <c r="JS217" s="656">
        <v>12</v>
      </c>
      <c r="JT217" s="656" t="s">
        <v>783</v>
      </c>
      <c r="JU217" s="656" t="s">
        <v>783</v>
      </c>
      <c r="JV217" s="656" t="s">
        <v>995</v>
      </c>
      <c r="JW217" s="659">
        <v>2433.0929759999999</v>
      </c>
      <c r="JX217">
        <f t="shared" si="147"/>
        <v>2433.0929759999999</v>
      </c>
      <c r="JY217" s="225">
        <v>0.4608130636363636</v>
      </c>
    </row>
    <row r="218" spans="181:285" s="1501" customFormat="1" ht="15" thickBot="1">
      <c r="FY218" s="655" t="s">
        <v>330</v>
      </c>
      <c r="FZ218" s="656">
        <v>137</v>
      </c>
      <c r="GA218" s="656">
        <v>30289719</v>
      </c>
      <c r="GB218" s="656">
        <v>35</v>
      </c>
      <c r="GC218" s="656" t="s">
        <v>3</v>
      </c>
      <c r="GD218" s="656">
        <v>16</v>
      </c>
      <c r="GE218" s="656">
        <v>1973</v>
      </c>
      <c r="GF218" s="656">
        <v>0</v>
      </c>
      <c r="GG218" s="656" t="s">
        <v>792</v>
      </c>
      <c r="GH218" s="656">
        <v>0</v>
      </c>
      <c r="GI218" s="656">
        <v>0</v>
      </c>
      <c r="GJ218" s="656" t="s">
        <v>792</v>
      </c>
      <c r="GK218" s="656">
        <v>0</v>
      </c>
      <c r="GL218" s="656" t="s">
        <v>781</v>
      </c>
      <c r="GM218" s="656" t="s">
        <v>782</v>
      </c>
      <c r="GN218" s="656">
        <v>66</v>
      </c>
      <c r="GO218" s="656" t="s">
        <v>783</v>
      </c>
      <c r="GP218" s="656">
        <v>0</v>
      </c>
      <c r="GQ218" s="656">
        <v>0</v>
      </c>
      <c r="GR218" s="656">
        <v>4</v>
      </c>
      <c r="GS218" s="656">
        <v>2</v>
      </c>
      <c r="GT218" s="656">
        <v>2</v>
      </c>
      <c r="GU218" s="656" t="s">
        <v>783</v>
      </c>
      <c r="GV218" s="656" t="s">
        <v>783</v>
      </c>
      <c r="GW218" s="656" t="s">
        <v>783</v>
      </c>
      <c r="GX218" s="656" t="s">
        <v>783</v>
      </c>
      <c r="GY218" s="656" t="s">
        <v>783</v>
      </c>
      <c r="GZ218" s="656">
        <v>1649</v>
      </c>
      <c r="HA218" s="656">
        <v>0.05</v>
      </c>
      <c r="HB218" s="656">
        <v>5</v>
      </c>
      <c r="HC218" s="656" t="s">
        <v>783</v>
      </c>
      <c r="HD218" s="656" t="s">
        <v>782</v>
      </c>
      <c r="HE218" s="656">
        <v>15</v>
      </c>
      <c r="HF218" s="656" t="s">
        <v>783</v>
      </c>
      <c r="HG218" s="656">
        <v>0</v>
      </c>
      <c r="HH218" s="656" t="s">
        <v>783</v>
      </c>
      <c r="HI218" s="656">
        <v>0</v>
      </c>
      <c r="HJ218" s="656">
        <v>1</v>
      </c>
      <c r="HK218" s="656">
        <v>45</v>
      </c>
      <c r="HL218" s="656" t="s">
        <v>784</v>
      </c>
      <c r="HM218" s="656" t="s">
        <v>785</v>
      </c>
      <c r="HN218" s="656" t="s">
        <v>783</v>
      </c>
      <c r="HO218" s="656" t="s">
        <v>783</v>
      </c>
      <c r="HP218" s="656" t="s">
        <v>783</v>
      </c>
      <c r="HQ218" s="656" t="s">
        <v>783</v>
      </c>
      <c r="HR218" s="656" t="s">
        <v>783</v>
      </c>
      <c r="HS218" s="656">
        <v>3978924</v>
      </c>
      <c r="HT218" s="656" t="s">
        <v>783</v>
      </c>
      <c r="HU218" s="656" t="s">
        <v>786</v>
      </c>
      <c r="HV218" s="656" t="s">
        <v>787</v>
      </c>
      <c r="HW218" s="656">
        <v>4</v>
      </c>
      <c r="HX218" s="656">
        <v>2014</v>
      </c>
      <c r="HY218" s="656">
        <v>63</v>
      </c>
      <c r="HZ218" s="656">
        <v>0</v>
      </c>
      <c r="IA218" s="656">
        <v>264</v>
      </c>
      <c r="IB218" s="657">
        <v>41697.500081018516</v>
      </c>
      <c r="IC218" s="656" t="s">
        <v>788</v>
      </c>
      <c r="ID218" s="656">
        <v>3974446</v>
      </c>
      <c r="IE218" s="656">
        <v>2014</v>
      </c>
      <c r="IF218" s="656">
        <v>1712</v>
      </c>
      <c r="IG218" s="656" t="s">
        <v>783</v>
      </c>
      <c r="IH218" s="656" t="s">
        <v>783</v>
      </c>
      <c r="II218" s="656" t="s">
        <v>783</v>
      </c>
      <c r="IJ218" s="656" t="s">
        <v>783</v>
      </c>
      <c r="IK218" s="656" t="s">
        <v>783</v>
      </c>
      <c r="IL218" s="656" t="s">
        <v>783</v>
      </c>
      <c r="IM218" s="656" t="s">
        <v>783</v>
      </c>
      <c r="IN218" s="656" t="s">
        <v>783</v>
      </c>
      <c r="IO218" s="656" t="s">
        <v>783</v>
      </c>
      <c r="IP218" s="656">
        <v>1649</v>
      </c>
      <c r="IQ218" s="657">
        <v>37477.354571759257</v>
      </c>
      <c r="IR218" s="656">
        <v>4</v>
      </c>
      <c r="IS218" s="656" t="s">
        <v>793</v>
      </c>
      <c r="IT218" s="656">
        <v>2</v>
      </c>
      <c r="IU218" s="658">
        <v>41275</v>
      </c>
      <c r="IV218" s="656" t="s">
        <v>783</v>
      </c>
      <c r="IW218" s="656" t="s">
        <v>783</v>
      </c>
      <c r="IX218" s="656" t="s">
        <v>783</v>
      </c>
      <c r="IY218" s="656" t="s">
        <v>781</v>
      </c>
      <c r="IZ218" s="656">
        <v>45</v>
      </c>
      <c r="JA218" s="656" t="s">
        <v>789</v>
      </c>
      <c r="JB218" s="656" t="s">
        <v>783</v>
      </c>
      <c r="JC218" s="656" t="s">
        <v>783</v>
      </c>
      <c r="JD218" s="656" t="s">
        <v>783</v>
      </c>
      <c r="JE218" s="656">
        <v>329503</v>
      </c>
      <c r="JF218" s="656" t="s">
        <v>783</v>
      </c>
      <c r="JG218" s="656" t="s">
        <v>783</v>
      </c>
      <c r="JH218" s="656" t="s">
        <v>804</v>
      </c>
      <c r="JI218" s="656">
        <v>35</v>
      </c>
      <c r="JJ218" s="656" t="s">
        <v>783</v>
      </c>
      <c r="JK218" s="656" t="s">
        <v>783</v>
      </c>
      <c r="JL218" s="656" t="s">
        <v>783</v>
      </c>
      <c r="JM218" s="656" t="s">
        <v>790</v>
      </c>
      <c r="JN218" s="656">
        <v>4</v>
      </c>
      <c r="JO218" s="656">
        <v>1</v>
      </c>
      <c r="JP218" s="656" t="s">
        <v>783</v>
      </c>
      <c r="JQ218" s="656">
        <v>12683066</v>
      </c>
      <c r="JR218" s="656">
        <v>2013</v>
      </c>
      <c r="JS218" s="656">
        <v>12</v>
      </c>
      <c r="JT218" s="656" t="s">
        <v>783</v>
      </c>
      <c r="JU218" s="656" t="s">
        <v>783</v>
      </c>
      <c r="JV218" s="656" t="s">
        <v>996</v>
      </c>
      <c r="JW218" s="659">
        <v>376.06339200000002</v>
      </c>
      <c r="JX218">
        <f t="shared" si="147"/>
        <v>376.06339200000002</v>
      </c>
      <c r="JY218" s="225">
        <v>7.1224127272727283E-2</v>
      </c>
    </row>
    <row r="219" spans="181:285" s="1501" customFormat="1">
      <c r="FY219" s="666" t="s">
        <v>537</v>
      </c>
      <c r="FZ219" s="667">
        <v>156</v>
      </c>
      <c r="GA219" s="667">
        <v>30289721</v>
      </c>
      <c r="GB219" s="667">
        <v>55</v>
      </c>
      <c r="GC219" s="667" t="s">
        <v>798</v>
      </c>
      <c r="GD219" s="667">
        <v>16</v>
      </c>
      <c r="GE219" s="667">
        <v>2004</v>
      </c>
      <c r="GF219" s="667">
        <v>0</v>
      </c>
      <c r="GG219" s="667" t="s">
        <v>792</v>
      </c>
      <c r="GH219" s="667">
        <v>0</v>
      </c>
      <c r="GI219" s="667">
        <v>0</v>
      </c>
      <c r="GJ219" s="667" t="s">
        <v>792</v>
      </c>
      <c r="GK219" s="667">
        <v>0</v>
      </c>
      <c r="GL219" s="667" t="s">
        <v>781</v>
      </c>
      <c r="GM219" s="667" t="s">
        <v>782</v>
      </c>
      <c r="GN219" s="667">
        <v>66</v>
      </c>
      <c r="GO219" s="667" t="s">
        <v>783</v>
      </c>
      <c r="GP219" s="667">
        <v>0</v>
      </c>
      <c r="GQ219" s="667">
        <v>0</v>
      </c>
      <c r="GR219" s="667">
        <v>4</v>
      </c>
      <c r="GS219" s="667">
        <v>2</v>
      </c>
      <c r="GT219" s="667">
        <v>5</v>
      </c>
      <c r="GU219" s="667" t="s">
        <v>783</v>
      </c>
      <c r="GV219" s="667" t="s">
        <v>783</v>
      </c>
      <c r="GW219" s="667" t="s">
        <v>783</v>
      </c>
      <c r="GX219" s="667" t="s">
        <v>783</v>
      </c>
      <c r="GY219" s="667" t="s">
        <v>783</v>
      </c>
      <c r="GZ219" s="667">
        <v>1649</v>
      </c>
      <c r="HA219" s="667">
        <v>1.03</v>
      </c>
      <c r="HB219" s="667">
        <v>5</v>
      </c>
      <c r="HC219" s="667" t="s">
        <v>783</v>
      </c>
      <c r="HD219" s="667" t="s">
        <v>782</v>
      </c>
      <c r="HE219" s="667">
        <v>15</v>
      </c>
      <c r="HF219" s="667" t="s">
        <v>783</v>
      </c>
      <c r="HG219" s="667">
        <v>0</v>
      </c>
      <c r="HH219" s="667" t="s">
        <v>783</v>
      </c>
      <c r="HI219" s="667">
        <v>0</v>
      </c>
      <c r="HJ219" s="667">
        <v>1</v>
      </c>
      <c r="HK219" s="667">
        <v>45</v>
      </c>
      <c r="HL219" s="667" t="s">
        <v>784</v>
      </c>
      <c r="HM219" s="667" t="s">
        <v>785</v>
      </c>
      <c r="HN219" s="667" t="s">
        <v>783</v>
      </c>
      <c r="HO219" s="667" t="s">
        <v>783</v>
      </c>
      <c r="HP219" s="667" t="s">
        <v>783</v>
      </c>
      <c r="HQ219" s="667" t="s">
        <v>783</v>
      </c>
      <c r="HR219" s="667" t="s">
        <v>783</v>
      </c>
      <c r="HS219" s="667">
        <v>4184521</v>
      </c>
      <c r="HT219" s="667" t="s">
        <v>783</v>
      </c>
      <c r="HU219" s="667" t="s">
        <v>786</v>
      </c>
      <c r="HV219" s="667" t="s">
        <v>787</v>
      </c>
      <c r="HW219" s="667">
        <v>4</v>
      </c>
      <c r="HX219" s="667">
        <v>2014</v>
      </c>
      <c r="HY219" s="667">
        <v>63</v>
      </c>
      <c r="HZ219" s="667">
        <v>0</v>
      </c>
      <c r="IA219" s="667">
        <v>5438</v>
      </c>
      <c r="IB219" s="668">
        <v>41697.500081018516</v>
      </c>
      <c r="IC219" s="667" t="s">
        <v>788</v>
      </c>
      <c r="ID219" s="667">
        <v>4184522</v>
      </c>
      <c r="IE219" s="667">
        <v>2014</v>
      </c>
      <c r="IF219" s="667">
        <v>1712</v>
      </c>
      <c r="IG219" s="667" t="s">
        <v>783</v>
      </c>
      <c r="IH219" s="667" t="s">
        <v>783</v>
      </c>
      <c r="II219" s="667" t="s">
        <v>783</v>
      </c>
      <c r="IJ219" s="667" t="s">
        <v>783</v>
      </c>
      <c r="IK219" s="667" t="s">
        <v>783</v>
      </c>
      <c r="IL219" s="667" t="s">
        <v>783</v>
      </c>
      <c r="IM219" s="667" t="s">
        <v>783</v>
      </c>
      <c r="IN219" s="667" t="s">
        <v>783</v>
      </c>
      <c r="IO219" s="667" t="s">
        <v>783</v>
      </c>
      <c r="IP219" s="667">
        <v>1649</v>
      </c>
      <c r="IQ219" s="668">
        <v>37477.354571759257</v>
      </c>
      <c r="IR219" s="667">
        <v>2</v>
      </c>
      <c r="IS219" s="667" t="s">
        <v>793</v>
      </c>
      <c r="IT219" s="667">
        <v>5</v>
      </c>
      <c r="IU219" s="669">
        <v>41275</v>
      </c>
      <c r="IV219" s="667" t="s">
        <v>783</v>
      </c>
      <c r="IW219" s="667" t="s">
        <v>783</v>
      </c>
      <c r="IX219" s="667" t="s">
        <v>783</v>
      </c>
      <c r="IY219" s="667" t="s">
        <v>781</v>
      </c>
      <c r="IZ219" s="667">
        <v>45</v>
      </c>
      <c r="JA219" s="667" t="s">
        <v>789</v>
      </c>
      <c r="JB219" s="667" t="s">
        <v>783</v>
      </c>
      <c r="JC219" s="667" t="s">
        <v>783</v>
      </c>
      <c r="JD219" s="667" t="s">
        <v>783</v>
      </c>
      <c r="JE219" s="667">
        <v>329504</v>
      </c>
      <c r="JF219" s="667" t="s">
        <v>783</v>
      </c>
      <c r="JG219" s="667" t="s">
        <v>783</v>
      </c>
      <c r="JH219" s="667" t="s">
        <v>809</v>
      </c>
      <c r="JI219" s="667">
        <v>55</v>
      </c>
      <c r="JJ219" s="667" t="s">
        <v>783</v>
      </c>
      <c r="JK219" s="667" t="s">
        <v>783</v>
      </c>
      <c r="JL219" s="667" t="s">
        <v>783</v>
      </c>
      <c r="JM219" s="667" t="s">
        <v>790</v>
      </c>
      <c r="JN219" s="667">
        <v>4</v>
      </c>
      <c r="JO219" s="667">
        <v>3</v>
      </c>
      <c r="JP219" s="667" t="s">
        <v>783</v>
      </c>
      <c r="JQ219" s="667">
        <v>10711928</v>
      </c>
      <c r="JR219" s="667">
        <v>2011</v>
      </c>
      <c r="JS219" s="667">
        <v>3</v>
      </c>
      <c r="JT219" s="667" t="s">
        <v>783</v>
      </c>
      <c r="JU219" s="667" t="s">
        <v>783</v>
      </c>
      <c r="JV219" s="667" t="s">
        <v>997</v>
      </c>
      <c r="JW219" s="670">
        <v>5314.4300169999997</v>
      </c>
      <c r="JX219">
        <f t="shared" si="147"/>
        <v>5314.4300169999997</v>
      </c>
      <c r="JY219" s="225">
        <v>1.0065208365530303</v>
      </c>
    </row>
    <row r="220" spans="181:285" s="1501" customFormat="1" ht="15" thickBot="1">
      <c r="FY220" s="650" t="s">
        <v>537</v>
      </c>
      <c r="FZ220" s="651"/>
      <c r="GA220" s="651"/>
      <c r="GB220" s="651"/>
      <c r="GC220" s="651"/>
      <c r="GD220" s="651"/>
      <c r="GE220" s="651"/>
      <c r="GF220" s="651"/>
      <c r="GG220" s="651"/>
      <c r="GH220" s="651"/>
      <c r="GI220" s="651"/>
      <c r="GJ220" s="651"/>
      <c r="GK220" s="651"/>
      <c r="GL220" s="651"/>
      <c r="GM220" s="651"/>
      <c r="GN220" s="651"/>
      <c r="GO220" s="651"/>
      <c r="GP220" s="651"/>
      <c r="GQ220" s="651"/>
      <c r="GR220" s="651"/>
      <c r="GS220" s="651"/>
      <c r="GT220" s="651"/>
      <c r="GU220" s="651"/>
      <c r="GV220" s="651"/>
      <c r="GW220" s="651"/>
      <c r="GX220" s="651"/>
      <c r="GY220" s="651"/>
      <c r="GZ220" s="651"/>
      <c r="HA220" s="651"/>
      <c r="HB220" s="651"/>
      <c r="HC220" s="651"/>
      <c r="HD220" s="651"/>
      <c r="HE220" s="651"/>
      <c r="HF220" s="651"/>
      <c r="HG220" s="651"/>
      <c r="HH220" s="651"/>
      <c r="HI220" s="651"/>
      <c r="HJ220" s="651"/>
      <c r="HK220" s="651"/>
      <c r="HL220" s="651"/>
      <c r="HM220" s="651"/>
      <c r="HN220" s="651"/>
      <c r="HO220" s="651"/>
      <c r="HP220" s="651"/>
      <c r="HQ220" s="651"/>
      <c r="HR220" s="651"/>
      <c r="HS220" s="651"/>
      <c r="HT220" s="651"/>
      <c r="HU220" s="651"/>
      <c r="HV220" s="651"/>
      <c r="HW220" s="651"/>
      <c r="HX220" s="651"/>
      <c r="HY220" s="651"/>
      <c r="HZ220" s="651"/>
      <c r="IA220" s="651"/>
      <c r="IB220" s="652"/>
      <c r="IC220" s="651"/>
      <c r="ID220" s="651"/>
      <c r="IE220" s="651"/>
      <c r="IF220" s="651"/>
      <c r="IG220" s="651"/>
      <c r="IH220" s="651"/>
      <c r="II220" s="651"/>
      <c r="IJ220" s="651"/>
      <c r="IK220" s="651"/>
      <c r="IL220" s="651"/>
      <c r="IM220" s="651"/>
      <c r="IN220" s="651"/>
      <c r="IO220" s="651"/>
      <c r="IP220" s="651"/>
      <c r="IQ220" s="652"/>
      <c r="IR220" s="651"/>
      <c r="IS220" s="651"/>
      <c r="IT220" s="651"/>
      <c r="IU220" s="653"/>
      <c r="IV220" s="651"/>
      <c r="IW220" s="651"/>
      <c r="IX220" s="651"/>
      <c r="IY220" s="651"/>
      <c r="IZ220" s="651"/>
      <c r="JA220" s="651"/>
      <c r="JB220" s="651"/>
      <c r="JC220" s="651"/>
      <c r="JD220" s="651"/>
      <c r="JE220" s="651"/>
      <c r="JF220" s="651"/>
      <c r="JG220" s="651"/>
      <c r="JH220" s="651"/>
      <c r="JI220" s="651"/>
      <c r="JJ220" s="651"/>
      <c r="JK220" s="651"/>
      <c r="JL220" s="651"/>
      <c r="JM220" s="651"/>
      <c r="JN220" s="651"/>
      <c r="JO220" s="651"/>
      <c r="JP220" s="651"/>
      <c r="JQ220" s="651"/>
      <c r="JR220" s="651"/>
      <c r="JS220" s="651"/>
      <c r="JT220" s="651"/>
      <c r="JU220" s="651"/>
      <c r="JV220" s="651"/>
      <c r="JW220" s="654"/>
      <c r="JX220"/>
      <c r="JY220" s="225"/>
    </row>
    <row r="221" spans="181:285" s="1501" customFormat="1">
      <c r="FY221" s="666" t="s">
        <v>453</v>
      </c>
      <c r="FZ221" s="667">
        <v>285</v>
      </c>
      <c r="GA221" s="667">
        <v>10315228</v>
      </c>
      <c r="GB221" s="667" t="s">
        <v>783</v>
      </c>
      <c r="GC221" s="667"/>
      <c r="GD221" s="667" t="s">
        <v>783</v>
      </c>
      <c r="GE221" s="667" t="s">
        <v>783</v>
      </c>
      <c r="GF221" s="667" t="s">
        <v>783</v>
      </c>
      <c r="GG221" s="667"/>
      <c r="GH221" s="667" t="s">
        <v>783</v>
      </c>
      <c r="GI221" s="667" t="s">
        <v>783</v>
      </c>
      <c r="GJ221" s="667"/>
      <c r="GK221" s="667" t="s">
        <v>783</v>
      </c>
      <c r="GL221" s="667" t="s">
        <v>781</v>
      </c>
      <c r="GM221" s="667" t="s">
        <v>783</v>
      </c>
      <c r="GN221" s="667" t="s">
        <v>783</v>
      </c>
      <c r="GO221" s="667" t="s">
        <v>783</v>
      </c>
      <c r="GP221" s="667" t="s">
        <v>783</v>
      </c>
      <c r="GQ221" s="667" t="s">
        <v>783</v>
      </c>
      <c r="GR221" s="667" t="s">
        <v>783</v>
      </c>
      <c r="GS221" s="667" t="s">
        <v>783</v>
      </c>
      <c r="GT221" s="667" t="s">
        <v>783</v>
      </c>
      <c r="GU221" s="667" t="s">
        <v>783</v>
      </c>
      <c r="GV221" s="667" t="s">
        <v>783</v>
      </c>
      <c r="GW221" s="667" t="s">
        <v>783</v>
      </c>
      <c r="GX221" s="667" t="s">
        <v>783</v>
      </c>
      <c r="GY221" s="667" t="s">
        <v>783</v>
      </c>
      <c r="GZ221" s="667">
        <v>1649</v>
      </c>
      <c r="HA221" s="667">
        <v>0</v>
      </c>
      <c r="HB221" s="667">
        <v>9</v>
      </c>
      <c r="HC221" s="667" t="s">
        <v>783</v>
      </c>
      <c r="HD221" s="667" t="s">
        <v>783</v>
      </c>
      <c r="HE221" s="667" t="s">
        <v>783</v>
      </c>
      <c r="HF221" s="667" t="s">
        <v>783</v>
      </c>
      <c r="HG221" s="667" t="s">
        <v>783</v>
      </c>
      <c r="HH221" s="667" t="s">
        <v>783</v>
      </c>
      <c r="HI221" s="667" t="s">
        <v>783</v>
      </c>
      <c r="HJ221" s="667" t="s">
        <v>783</v>
      </c>
      <c r="HK221" s="667" t="s">
        <v>783</v>
      </c>
      <c r="HL221" s="667" t="s">
        <v>783</v>
      </c>
      <c r="HM221" s="667" t="s">
        <v>783</v>
      </c>
      <c r="HN221" s="667" t="s">
        <v>783</v>
      </c>
      <c r="HO221" s="667" t="s">
        <v>783</v>
      </c>
      <c r="HP221" s="667" t="s">
        <v>783</v>
      </c>
      <c r="HQ221" s="667" t="s">
        <v>783</v>
      </c>
      <c r="HR221" s="667" t="s">
        <v>783</v>
      </c>
      <c r="HS221" s="667">
        <v>3978944</v>
      </c>
      <c r="HT221" s="667" t="s">
        <v>783</v>
      </c>
      <c r="HU221" s="667" t="s">
        <v>786</v>
      </c>
      <c r="HV221" s="667" t="s">
        <v>787</v>
      </c>
      <c r="HW221" s="667">
        <v>4</v>
      </c>
      <c r="HX221" s="667">
        <v>2006</v>
      </c>
      <c r="HY221" s="667">
        <v>63</v>
      </c>
      <c r="HZ221" s="667">
        <v>0</v>
      </c>
      <c r="IA221" s="667">
        <v>686</v>
      </c>
      <c r="IB221" s="668">
        <v>38560.614988425928</v>
      </c>
      <c r="IC221" s="667" t="s">
        <v>788</v>
      </c>
      <c r="ID221" s="667">
        <v>3974466</v>
      </c>
      <c r="IE221" s="667" t="s">
        <v>783</v>
      </c>
      <c r="IF221" s="667">
        <v>1712</v>
      </c>
      <c r="IG221" s="667" t="s">
        <v>783</v>
      </c>
      <c r="IH221" s="667" t="s">
        <v>783</v>
      </c>
      <c r="II221" s="667" t="s">
        <v>783</v>
      </c>
      <c r="IJ221" s="667" t="s">
        <v>783</v>
      </c>
      <c r="IK221" s="667" t="s">
        <v>783</v>
      </c>
      <c r="IL221" s="667" t="s">
        <v>783</v>
      </c>
      <c r="IM221" s="667" t="s">
        <v>783</v>
      </c>
      <c r="IN221" s="667" t="s">
        <v>783</v>
      </c>
      <c r="IO221" s="667" t="s">
        <v>783</v>
      </c>
      <c r="IP221" s="667">
        <v>2108</v>
      </c>
      <c r="IQ221" s="668">
        <v>37477.341331018521</v>
      </c>
      <c r="IR221" s="667" t="s">
        <v>783</v>
      </c>
      <c r="IS221" s="667" t="s">
        <v>783</v>
      </c>
      <c r="IT221" s="667" t="s">
        <v>783</v>
      </c>
      <c r="IU221" s="667" t="s">
        <v>783</v>
      </c>
      <c r="IV221" s="667" t="s">
        <v>783</v>
      </c>
      <c r="IW221" s="667" t="s">
        <v>783</v>
      </c>
      <c r="IX221" s="667" t="s">
        <v>783</v>
      </c>
      <c r="IY221" s="667" t="s">
        <v>781</v>
      </c>
      <c r="IZ221" s="667" t="s">
        <v>783</v>
      </c>
      <c r="JA221" s="667" t="s">
        <v>783</v>
      </c>
      <c r="JB221" s="667" t="s">
        <v>783</v>
      </c>
      <c r="JC221" s="667" t="s">
        <v>783</v>
      </c>
      <c r="JD221" s="667" t="s">
        <v>783</v>
      </c>
      <c r="JE221" s="667">
        <v>329505</v>
      </c>
      <c r="JF221" s="667" t="s">
        <v>783</v>
      </c>
      <c r="JG221" s="667" t="s">
        <v>783</v>
      </c>
      <c r="JH221" s="667" t="s">
        <v>783</v>
      </c>
      <c r="JI221" s="667" t="s">
        <v>783</v>
      </c>
      <c r="JJ221" s="667" t="s">
        <v>783</v>
      </c>
      <c r="JK221" s="667" t="s">
        <v>783</v>
      </c>
      <c r="JL221" s="667" t="s">
        <v>783</v>
      </c>
      <c r="JM221" s="667" t="s">
        <v>783</v>
      </c>
      <c r="JN221" s="667">
        <v>4</v>
      </c>
      <c r="JO221" s="667" t="s">
        <v>783</v>
      </c>
      <c r="JP221" s="667" t="s">
        <v>783</v>
      </c>
      <c r="JQ221" s="667" t="s">
        <v>783</v>
      </c>
      <c r="JR221" s="667" t="s">
        <v>783</v>
      </c>
      <c r="JS221" s="667" t="s">
        <v>783</v>
      </c>
      <c r="JT221" s="667" t="s">
        <v>783</v>
      </c>
      <c r="JU221" s="667" t="s">
        <v>783</v>
      </c>
      <c r="JV221" s="667" t="s">
        <v>998</v>
      </c>
      <c r="JW221" s="670">
        <v>700.99759600000004</v>
      </c>
      <c r="JX221">
        <f>JW221</f>
        <v>700.99759600000004</v>
      </c>
      <c r="JY221" s="225">
        <v>0.13276469621212122</v>
      </c>
    </row>
    <row r="222" spans="181:285" s="1501" customFormat="1" ht="15" thickBot="1">
      <c r="FY222" s="650" t="s">
        <v>453</v>
      </c>
      <c r="FZ222" s="651"/>
      <c r="GA222" s="651"/>
      <c r="GB222" s="651"/>
      <c r="GC222" s="651"/>
      <c r="GD222" s="651"/>
      <c r="GE222" s="651"/>
      <c r="GF222" s="651"/>
      <c r="GG222" s="651"/>
      <c r="GH222" s="651"/>
      <c r="GI222" s="651"/>
      <c r="GJ222" s="651"/>
      <c r="GK222" s="651"/>
      <c r="GL222" s="651"/>
      <c r="GM222" s="651"/>
      <c r="GN222" s="651"/>
      <c r="GO222" s="651"/>
      <c r="GP222" s="651"/>
      <c r="GQ222" s="651"/>
      <c r="GR222" s="651"/>
      <c r="GS222" s="651"/>
      <c r="GT222" s="651"/>
      <c r="GU222" s="651"/>
      <c r="GV222" s="651"/>
      <c r="GW222" s="651"/>
      <c r="GX222" s="651"/>
      <c r="GY222" s="651"/>
      <c r="GZ222" s="651"/>
      <c r="HA222" s="651"/>
      <c r="HB222" s="651"/>
      <c r="HC222" s="651"/>
      <c r="HD222" s="651"/>
      <c r="HE222" s="651"/>
      <c r="HF222" s="651"/>
      <c r="HG222" s="651"/>
      <c r="HH222" s="651"/>
      <c r="HI222" s="651"/>
      <c r="HJ222" s="651"/>
      <c r="HK222" s="651"/>
      <c r="HL222" s="651"/>
      <c r="HM222" s="651"/>
      <c r="HN222" s="651"/>
      <c r="HO222" s="651"/>
      <c r="HP222" s="651"/>
      <c r="HQ222" s="651"/>
      <c r="HR222" s="651"/>
      <c r="HS222" s="651"/>
      <c r="HT222" s="651"/>
      <c r="HU222" s="651"/>
      <c r="HV222" s="651"/>
      <c r="HW222" s="651"/>
      <c r="HX222" s="651"/>
      <c r="HY222" s="651"/>
      <c r="HZ222" s="651"/>
      <c r="IA222" s="651"/>
      <c r="IB222" s="652"/>
      <c r="IC222" s="651"/>
      <c r="ID222" s="651"/>
      <c r="IE222" s="651"/>
      <c r="IF222" s="651"/>
      <c r="IG222" s="651"/>
      <c r="IH222" s="651"/>
      <c r="II222" s="651"/>
      <c r="IJ222" s="651"/>
      <c r="IK222" s="651"/>
      <c r="IL222" s="651"/>
      <c r="IM222" s="651"/>
      <c r="IN222" s="651"/>
      <c r="IO222" s="651"/>
      <c r="IP222" s="651"/>
      <c r="IQ222" s="652"/>
      <c r="IR222" s="651"/>
      <c r="IS222" s="651"/>
      <c r="IT222" s="651"/>
      <c r="IU222" s="651"/>
      <c r="IV222" s="651"/>
      <c r="IW222" s="651"/>
      <c r="IX222" s="651"/>
      <c r="IY222" s="651"/>
      <c r="IZ222" s="651"/>
      <c r="JA222" s="651"/>
      <c r="JB222" s="651"/>
      <c r="JC222" s="651"/>
      <c r="JD222" s="651"/>
      <c r="JE222" s="651"/>
      <c r="JF222" s="651"/>
      <c r="JG222" s="651"/>
      <c r="JH222" s="651"/>
      <c r="JI222" s="651"/>
      <c r="JJ222" s="651"/>
      <c r="JK222" s="651"/>
      <c r="JL222" s="651"/>
      <c r="JM222" s="651"/>
      <c r="JN222" s="651"/>
      <c r="JO222" s="651"/>
      <c r="JP222" s="651"/>
      <c r="JQ222" s="651"/>
      <c r="JR222" s="651"/>
      <c r="JS222" s="651"/>
      <c r="JT222" s="651"/>
      <c r="JU222" s="651"/>
      <c r="JV222" s="651"/>
      <c r="JW222" s="654"/>
      <c r="JX222"/>
      <c r="JY222" s="225"/>
    </row>
    <row r="223" spans="181:285" s="1501" customFormat="1" ht="15" thickBot="1">
      <c r="FY223" s="655" t="s">
        <v>401</v>
      </c>
      <c r="FZ223" s="656">
        <v>265</v>
      </c>
      <c r="GA223" s="656">
        <v>32434913</v>
      </c>
      <c r="GB223" s="656" t="s">
        <v>783</v>
      </c>
      <c r="GC223" s="656"/>
      <c r="GD223" s="656" t="s">
        <v>783</v>
      </c>
      <c r="GE223" s="656" t="s">
        <v>783</v>
      </c>
      <c r="GF223" s="656" t="s">
        <v>783</v>
      </c>
      <c r="GG223" s="656"/>
      <c r="GH223" s="656" t="s">
        <v>783</v>
      </c>
      <c r="GI223" s="656" t="s">
        <v>783</v>
      </c>
      <c r="GJ223" s="656"/>
      <c r="GK223" s="656" t="s">
        <v>783</v>
      </c>
      <c r="GL223" s="656" t="s">
        <v>781</v>
      </c>
      <c r="GM223" s="656" t="s">
        <v>783</v>
      </c>
      <c r="GN223" s="656" t="s">
        <v>783</v>
      </c>
      <c r="GO223" s="656" t="s">
        <v>783</v>
      </c>
      <c r="GP223" s="656" t="s">
        <v>783</v>
      </c>
      <c r="GQ223" s="656" t="s">
        <v>783</v>
      </c>
      <c r="GR223" s="656" t="s">
        <v>783</v>
      </c>
      <c r="GS223" s="656" t="s">
        <v>783</v>
      </c>
      <c r="GT223" s="656" t="s">
        <v>783</v>
      </c>
      <c r="GU223" s="656" t="s">
        <v>783</v>
      </c>
      <c r="GV223" s="656" t="s">
        <v>783</v>
      </c>
      <c r="GW223" s="656" t="s">
        <v>783</v>
      </c>
      <c r="GX223" s="656" t="s">
        <v>783</v>
      </c>
      <c r="GY223" s="656" t="s">
        <v>783</v>
      </c>
      <c r="GZ223" s="656">
        <v>1649</v>
      </c>
      <c r="HA223" s="656">
        <v>0</v>
      </c>
      <c r="HB223" s="656">
        <v>9</v>
      </c>
      <c r="HC223" s="656" t="s">
        <v>783</v>
      </c>
      <c r="HD223" s="656" t="s">
        <v>783</v>
      </c>
      <c r="HE223" s="656" t="s">
        <v>783</v>
      </c>
      <c r="HF223" s="656" t="s">
        <v>783</v>
      </c>
      <c r="HG223" s="656" t="s">
        <v>783</v>
      </c>
      <c r="HH223" s="656" t="s">
        <v>783</v>
      </c>
      <c r="HI223" s="656" t="s">
        <v>783</v>
      </c>
      <c r="HJ223" s="656" t="s">
        <v>783</v>
      </c>
      <c r="HK223" s="656" t="s">
        <v>783</v>
      </c>
      <c r="HL223" s="656" t="s">
        <v>783</v>
      </c>
      <c r="HM223" s="656" t="s">
        <v>783</v>
      </c>
      <c r="HN223" s="656" t="s">
        <v>783</v>
      </c>
      <c r="HO223" s="656" t="s">
        <v>783</v>
      </c>
      <c r="HP223" s="656" t="s">
        <v>783</v>
      </c>
      <c r="HQ223" s="656" t="s">
        <v>783</v>
      </c>
      <c r="HR223" s="656" t="s">
        <v>783</v>
      </c>
      <c r="HS223" s="656">
        <v>3980689</v>
      </c>
      <c r="HT223" s="656" t="s">
        <v>783</v>
      </c>
      <c r="HU223" s="656" t="s">
        <v>786</v>
      </c>
      <c r="HV223" s="656" t="s">
        <v>787</v>
      </c>
      <c r="HW223" s="656">
        <v>4</v>
      </c>
      <c r="HX223" s="656">
        <v>2016</v>
      </c>
      <c r="HY223" s="656">
        <v>63</v>
      </c>
      <c r="HZ223" s="656">
        <v>0</v>
      </c>
      <c r="IA223" s="656">
        <v>2482</v>
      </c>
      <c r="IB223" s="657">
        <v>42227.682129629633</v>
      </c>
      <c r="IC223" s="656" t="s">
        <v>788</v>
      </c>
      <c r="ID223" s="656">
        <v>3976211</v>
      </c>
      <c r="IE223" s="656" t="s">
        <v>783</v>
      </c>
      <c r="IF223" s="656">
        <v>1712</v>
      </c>
      <c r="IG223" s="656" t="s">
        <v>783</v>
      </c>
      <c r="IH223" s="656" t="s">
        <v>783</v>
      </c>
      <c r="II223" s="656" t="s">
        <v>783</v>
      </c>
      <c r="IJ223" s="656" t="s">
        <v>783</v>
      </c>
      <c r="IK223" s="656" t="s">
        <v>783</v>
      </c>
      <c r="IL223" s="656" t="s">
        <v>783</v>
      </c>
      <c r="IM223" s="656" t="s">
        <v>783</v>
      </c>
      <c r="IN223" s="656" t="s">
        <v>783</v>
      </c>
      <c r="IO223" s="656" t="s">
        <v>783</v>
      </c>
      <c r="IP223" s="656">
        <v>2108</v>
      </c>
      <c r="IQ223" s="657">
        <v>37477.341331018521</v>
      </c>
      <c r="IR223" s="656" t="s">
        <v>783</v>
      </c>
      <c r="IS223" s="656" t="s">
        <v>783</v>
      </c>
      <c r="IT223" s="656" t="s">
        <v>783</v>
      </c>
      <c r="IU223" s="656" t="s">
        <v>783</v>
      </c>
      <c r="IV223" s="656" t="s">
        <v>783</v>
      </c>
      <c r="IW223" s="656" t="s">
        <v>783</v>
      </c>
      <c r="IX223" s="656" t="s">
        <v>783</v>
      </c>
      <c r="IY223" s="656" t="s">
        <v>781</v>
      </c>
      <c r="IZ223" s="656" t="s">
        <v>783</v>
      </c>
      <c r="JA223" s="656" t="s">
        <v>783</v>
      </c>
      <c r="JB223" s="656" t="s">
        <v>783</v>
      </c>
      <c r="JC223" s="656" t="s">
        <v>783</v>
      </c>
      <c r="JD223" s="656" t="s">
        <v>783</v>
      </c>
      <c r="JE223" s="656">
        <v>329506</v>
      </c>
      <c r="JF223" s="656" t="s">
        <v>783</v>
      </c>
      <c r="JG223" s="656" t="s">
        <v>783</v>
      </c>
      <c r="JH223" s="656" t="s">
        <v>783</v>
      </c>
      <c r="JI223" s="656" t="s">
        <v>783</v>
      </c>
      <c r="JJ223" s="656" t="s">
        <v>783</v>
      </c>
      <c r="JK223" s="656" t="s">
        <v>783</v>
      </c>
      <c r="JL223" s="656" t="s">
        <v>783</v>
      </c>
      <c r="JM223" s="656" t="s">
        <v>783</v>
      </c>
      <c r="JN223" s="656">
        <v>4</v>
      </c>
      <c r="JO223" s="656" t="s">
        <v>783</v>
      </c>
      <c r="JP223" s="656" t="s">
        <v>783</v>
      </c>
      <c r="JQ223" s="656" t="s">
        <v>783</v>
      </c>
      <c r="JR223" s="656" t="s">
        <v>783</v>
      </c>
      <c r="JS223" s="656" t="s">
        <v>783</v>
      </c>
      <c r="JT223" s="656" t="s">
        <v>783</v>
      </c>
      <c r="JU223" s="656" t="s">
        <v>783</v>
      </c>
      <c r="JV223" s="656" t="s">
        <v>999</v>
      </c>
      <c r="JW223" s="659">
        <v>2486.9535169999999</v>
      </c>
      <c r="JX223">
        <f>JW223</f>
        <v>2486.9535169999999</v>
      </c>
      <c r="JY223" s="225">
        <v>0.47101392367424239</v>
      </c>
    </row>
    <row r="224" spans="181:285" s="1501" customFormat="1">
      <c r="FY224" s="621" t="s">
        <v>538</v>
      </c>
      <c r="FZ224" s="622">
        <v>193</v>
      </c>
      <c r="GA224" s="622">
        <v>30289722</v>
      </c>
      <c r="GB224" s="622">
        <v>55</v>
      </c>
      <c r="GC224" s="622" t="s">
        <v>798</v>
      </c>
      <c r="GD224" s="622">
        <v>20</v>
      </c>
      <c r="GE224" s="622">
        <v>1979</v>
      </c>
      <c r="GF224" s="622">
        <v>1</v>
      </c>
      <c r="GG224" s="622" t="s">
        <v>780</v>
      </c>
      <c r="GH224" s="622">
        <v>1</v>
      </c>
      <c r="GI224" s="622">
        <v>1</v>
      </c>
      <c r="GJ224" s="622" t="s">
        <v>780</v>
      </c>
      <c r="GK224" s="622">
        <v>1</v>
      </c>
      <c r="GL224" s="622" t="s">
        <v>781</v>
      </c>
      <c r="GM224" s="622" t="s">
        <v>782</v>
      </c>
      <c r="GN224" s="622">
        <v>66</v>
      </c>
      <c r="GO224" s="622" t="s">
        <v>783</v>
      </c>
      <c r="GP224" s="622">
        <v>0</v>
      </c>
      <c r="GQ224" s="622">
        <v>0</v>
      </c>
      <c r="GR224" s="622">
        <v>4</v>
      </c>
      <c r="GS224" s="622">
        <v>2</v>
      </c>
      <c r="GT224" s="622">
        <v>2</v>
      </c>
      <c r="GU224" s="622" t="s">
        <v>783</v>
      </c>
      <c r="GV224" s="622" t="s">
        <v>783</v>
      </c>
      <c r="GW224" s="622" t="s">
        <v>783</v>
      </c>
      <c r="GX224" s="622" t="s">
        <v>783</v>
      </c>
      <c r="GY224" s="622" t="s">
        <v>783</v>
      </c>
      <c r="GZ224" s="622">
        <v>1649</v>
      </c>
      <c r="HA224" s="622">
        <v>0.76</v>
      </c>
      <c r="HB224" s="622">
        <v>5</v>
      </c>
      <c r="HC224" s="622" t="s">
        <v>783</v>
      </c>
      <c r="HD224" s="622" t="s">
        <v>782</v>
      </c>
      <c r="HE224" s="622">
        <v>35</v>
      </c>
      <c r="HF224" s="622" t="s">
        <v>783</v>
      </c>
      <c r="HG224" s="622">
        <v>0</v>
      </c>
      <c r="HH224" s="622" t="s">
        <v>783</v>
      </c>
      <c r="HI224" s="622">
        <v>0</v>
      </c>
      <c r="HJ224" s="622">
        <v>1</v>
      </c>
      <c r="HK224" s="622">
        <v>45</v>
      </c>
      <c r="HL224" s="622" t="s">
        <v>784</v>
      </c>
      <c r="HM224" s="622" t="s">
        <v>785</v>
      </c>
      <c r="HN224" s="622" t="s">
        <v>783</v>
      </c>
      <c r="HO224" s="622" t="s">
        <v>783</v>
      </c>
      <c r="HP224" s="622" t="s">
        <v>783</v>
      </c>
      <c r="HQ224" s="622" t="s">
        <v>783</v>
      </c>
      <c r="HR224" s="622" t="s">
        <v>783</v>
      </c>
      <c r="HS224" s="622">
        <v>3980150</v>
      </c>
      <c r="HT224" s="622" t="s">
        <v>783</v>
      </c>
      <c r="HU224" s="622" t="s">
        <v>786</v>
      </c>
      <c r="HV224" s="622" t="s">
        <v>787</v>
      </c>
      <c r="HW224" s="622">
        <v>4</v>
      </c>
      <c r="HX224" s="622">
        <v>2014</v>
      </c>
      <c r="HY224" s="622">
        <v>63</v>
      </c>
      <c r="HZ224" s="622">
        <v>0</v>
      </c>
      <c r="IA224" s="622">
        <v>4013</v>
      </c>
      <c r="IB224" s="623">
        <v>41697.500081018516</v>
      </c>
      <c r="IC224" s="622" t="s">
        <v>788</v>
      </c>
      <c r="ID224" s="622">
        <v>3975672</v>
      </c>
      <c r="IE224" s="622">
        <v>2014</v>
      </c>
      <c r="IF224" s="622">
        <v>1712</v>
      </c>
      <c r="IG224" s="622" t="s">
        <v>783</v>
      </c>
      <c r="IH224" s="622" t="s">
        <v>783</v>
      </c>
      <c r="II224" s="622" t="s">
        <v>783</v>
      </c>
      <c r="IJ224" s="622" t="s">
        <v>783</v>
      </c>
      <c r="IK224" s="622" t="s">
        <v>783</v>
      </c>
      <c r="IL224" s="622" t="s">
        <v>783</v>
      </c>
      <c r="IM224" s="622" t="s">
        <v>783</v>
      </c>
      <c r="IN224" s="622" t="s">
        <v>783</v>
      </c>
      <c r="IO224" s="622" t="s">
        <v>783</v>
      </c>
      <c r="IP224" s="622">
        <v>1649</v>
      </c>
      <c r="IQ224" s="623">
        <v>37477.354571759257</v>
      </c>
      <c r="IR224" s="622">
        <v>2</v>
      </c>
      <c r="IS224" s="622" t="s">
        <v>793</v>
      </c>
      <c r="IT224" s="622">
        <v>2</v>
      </c>
      <c r="IU224" s="644">
        <v>41275</v>
      </c>
      <c r="IV224" s="622" t="s">
        <v>783</v>
      </c>
      <c r="IW224" s="622" t="s">
        <v>783</v>
      </c>
      <c r="IX224" s="622" t="s">
        <v>783</v>
      </c>
      <c r="IY224" s="622" t="s">
        <v>781</v>
      </c>
      <c r="IZ224" s="622">
        <v>45</v>
      </c>
      <c r="JA224" s="622" t="s">
        <v>789</v>
      </c>
      <c r="JB224" s="622" t="s">
        <v>783</v>
      </c>
      <c r="JC224" s="622" t="s">
        <v>783</v>
      </c>
      <c r="JD224" s="622" t="s">
        <v>783</v>
      </c>
      <c r="JE224" s="622">
        <v>329507</v>
      </c>
      <c r="JF224" s="622" t="s">
        <v>783</v>
      </c>
      <c r="JG224" s="622" t="s">
        <v>783</v>
      </c>
      <c r="JH224" s="622" t="s">
        <v>802</v>
      </c>
      <c r="JI224" s="622">
        <v>55</v>
      </c>
      <c r="JJ224" s="622" t="s">
        <v>783</v>
      </c>
      <c r="JK224" s="622" t="s">
        <v>783</v>
      </c>
      <c r="JL224" s="622" t="s">
        <v>783</v>
      </c>
      <c r="JM224" s="622" t="s">
        <v>790</v>
      </c>
      <c r="JN224" s="622">
        <v>4</v>
      </c>
      <c r="JO224" s="622">
        <v>3</v>
      </c>
      <c r="JP224" s="622" t="s">
        <v>783</v>
      </c>
      <c r="JQ224" s="622">
        <v>10711928</v>
      </c>
      <c r="JR224" s="622">
        <v>2011</v>
      </c>
      <c r="JS224" s="622">
        <v>3</v>
      </c>
      <c r="JT224" s="622" t="s">
        <v>783</v>
      </c>
      <c r="JU224" s="622" t="s">
        <v>783</v>
      </c>
      <c r="JV224" s="622" t="s">
        <v>1000</v>
      </c>
      <c r="JW224" s="624">
        <v>4287.892535</v>
      </c>
      <c r="JX224">
        <f>JW224</f>
        <v>4287.892535</v>
      </c>
      <c r="JY224" s="225">
        <v>0.81210085890151518</v>
      </c>
    </row>
    <row r="225" spans="181:285" s="1501" customFormat="1" ht="15" thickBot="1">
      <c r="FY225" s="705" t="s">
        <v>538</v>
      </c>
      <c r="FZ225" s="706"/>
      <c r="GA225" s="706"/>
      <c r="GB225" s="706"/>
      <c r="GC225" s="706"/>
      <c r="GD225" s="706"/>
      <c r="GE225" s="706"/>
      <c r="GF225" s="706"/>
      <c r="GG225" s="706"/>
      <c r="GH225" s="706"/>
      <c r="GI225" s="706"/>
      <c r="GJ225" s="706"/>
      <c r="GK225" s="706"/>
      <c r="GL225" s="706"/>
      <c r="GM225" s="706"/>
      <c r="GN225" s="706"/>
      <c r="GO225" s="706"/>
      <c r="GP225" s="706"/>
      <c r="GQ225" s="706"/>
      <c r="GR225" s="706"/>
      <c r="GS225" s="706"/>
      <c r="GT225" s="706"/>
      <c r="GU225" s="706"/>
      <c r="GV225" s="706"/>
      <c r="GW225" s="706"/>
      <c r="GX225" s="706"/>
      <c r="GY225" s="706"/>
      <c r="GZ225" s="706"/>
      <c r="HA225" s="706"/>
      <c r="HB225" s="706"/>
      <c r="HC225" s="706"/>
      <c r="HD225" s="706"/>
      <c r="HE225" s="706"/>
      <c r="HF225" s="706"/>
      <c r="HG225" s="706"/>
      <c r="HH225" s="706"/>
      <c r="HI225" s="706"/>
      <c r="HJ225" s="706"/>
      <c r="HK225" s="706"/>
      <c r="HL225" s="706"/>
      <c r="HM225" s="706"/>
      <c r="HN225" s="706"/>
      <c r="HO225" s="706"/>
      <c r="HP225" s="706"/>
      <c r="HQ225" s="706"/>
      <c r="HR225" s="706"/>
      <c r="HS225" s="706"/>
      <c r="HT225" s="706"/>
      <c r="HU225" s="706"/>
      <c r="HV225" s="706"/>
      <c r="HW225" s="706"/>
      <c r="HX225" s="706"/>
      <c r="HY225" s="706"/>
      <c r="HZ225" s="706"/>
      <c r="IA225" s="706"/>
      <c r="IB225" s="707"/>
      <c r="IC225" s="706"/>
      <c r="ID225" s="706"/>
      <c r="IE225" s="706"/>
      <c r="IF225" s="706"/>
      <c r="IG225" s="706"/>
      <c r="IH225" s="706"/>
      <c r="II225" s="706"/>
      <c r="IJ225" s="706"/>
      <c r="IK225" s="706"/>
      <c r="IL225" s="706"/>
      <c r="IM225" s="706"/>
      <c r="IN225" s="706"/>
      <c r="IO225" s="706"/>
      <c r="IP225" s="706"/>
      <c r="IQ225" s="707"/>
      <c r="IR225" s="706"/>
      <c r="IS225" s="706"/>
      <c r="IT225" s="706"/>
      <c r="IU225" s="708"/>
      <c r="IV225" s="706"/>
      <c r="IW225" s="706"/>
      <c r="IX225" s="706"/>
      <c r="IY225" s="706"/>
      <c r="IZ225" s="706"/>
      <c r="JA225" s="706"/>
      <c r="JB225" s="706"/>
      <c r="JC225" s="706"/>
      <c r="JD225" s="706"/>
      <c r="JE225" s="706"/>
      <c r="JF225" s="706"/>
      <c r="JG225" s="706"/>
      <c r="JH225" s="706"/>
      <c r="JI225" s="706"/>
      <c r="JJ225" s="706"/>
      <c r="JK225" s="706"/>
      <c r="JL225" s="706"/>
      <c r="JM225" s="706"/>
      <c r="JN225" s="706"/>
      <c r="JO225" s="706"/>
      <c r="JP225" s="706"/>
      <c r="JQ225" s="706"/>
      <c r="JR225" s="706"/>
      <c r="JS225" s="706"/>
      <c r="JT225" s="706"/>
      <c r="JU225" s="706"/>
      <c r="JV225" s="706"/>
      <c r="JW225" s="709"/>
      <c r="JX225"/>
      <c r="JY225" s="225"/>
    </row>
    <row r="226" spans="181:285" s="1501" customFormat="1" ht="15" thickTop="1"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 s="710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 s="710"/>
      <c r="IR226"/>
      <c r="IS226"/>
      <c r="IT226"/>
      <c r="IU226" s="711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</row>
    <row r="227" spans="181:285" s="1501" customFormat="1">
      <c r="FY227" t="s">
        <v>783</v>
      </c>
      <c r="FZ227">
        <v>313</v>
      </c>
      <c r="GA227" t="s">
        <v>783</v>
      </c>
      <c r="GB227" t="s">
        <v>783</v>
      </c>
      <c r="GC227"/>
      <c r="GD227" t="s">
        <v>783</v>
      </c>
      <c r="GE227" t="s">
        <v>783</v>
      </c>
      <c r="GF227" t="s">
        <v>783</v>
      </c>
      <c r="GG227"/>
      <c r="GH227" t="s">
        <v>783</v>
      </c>
      <c r="GI227" t="s">
        <v>783</v>
      </c>
      <c r="GJ227"/>
      <c r="GK227" t="s">
        <v>783</v>
      </c>
      <c r="GL227" t="s">
        <v>783</v>
      </c>
      <c r="GM227" t="s">
        <v>783</v>
      </c>
      <c r="GN227" t="s">
        <v>783</v>
      </c>
      <c r="GO227" t="s">
        <v>783</v>
      </c>
      <c r="GP227" t="s">
        <v>783</v>
      </c>
      <c r="GQ227" t="s">
        <v>783</v>
      </c>
      <c r="GR227" t="s">
        <v>783</v>
      </c>
      <c r="GS227" t="s">
        <v>783</v>
      </c>
      <c r="GT227" t="s">
        <v>783</v>
      </c>
      <c r="GU227" t="s">
        <v>783</v>
      </c>
      <c r="GV227" t="s">
        <v>783</v>
      </c>
      <c r="GW227" t="s">
        <v>783</v>
      </c>
      <c r="GX227" t="s">
        <v>783</v>
      </c>
      <c r="GY227" t="s">
        <v>783</v>
      </c>
      <c r="GZ227" t="s">
        <v>783</v>
      </c>
      <c r="HA227" t="s">
        <v>783</v>
      </c>
      <c r="HB227" t="s">
        <v>783</v>
      </c>
      <c r="HC227" t="s">
        <v>783</v>
      </c>
      <c r="HD227" t="s">
        <v>783</v>
      </c>
      <c r="HE227" t="s">
        <v>783</v>
      </c>
      <c r="HF227" t="s">
        <v>783</v>
      </c>
      <c r="HG227" t="s">
        <v>783</v>
      </c>
      <c r="HH227" t="s">
        <v>783</v>
      </c>
      <c r="HI227" t="s">
        <v>783</v>
      </c>
      <c r="HJ227" t="s">
        <v>783</v>
      </c>
      <c r="HK227" t="s">
        <v>783</v>
      </c>
      <c r="HL227" t="s">
        <v>783</v>
      </c>
      <c r="HM227" t="s">
        <v>783</v>
      </c>
      <c r="HN227" t="s">
        <v>783</v>
      </c>
      <c r="HO227" t="s">
        <v>783</v>
      </c>
      <c r="HP227" t="s">
        <v>783</v>
      </c>
      <c r="HQ227" t="s">
        <v>783</v>
      </c>
      <c r="HR227" t="s">
        <v>783</v>
      </c>
      <c r="HS227" t="s">
        <v>783</v>
      </c>
      <c r="HT227" t="s">
        <v>783</v>
      </c>
      <c r="HU227" t="s">
        <v>783</v>
      </c>
      <c r="HV227" t="s">
        <v>783</v>
      </c>
      <c r="HW227" t="s">
        <v>783</v>
      </c>
      <c r="HX227" t="s">
        <v>783</v>
      </c>
      <c r="HY227" t="s">
        <v>783</v>
      </c>
      <c r="HZ227" t="s">
        <v>783</v>
      </c>
      <c r="IA227" t="s">
        <v>783</v>
      </c>
      <c r="IB227" t="s">
        <v>783</v>
      </c>
      <c r="IC227" t="s">
        <v>783</v>
      </c>
      <c r="ID227" t="s">
        <v>783</v>
      </c>
      <c r="IE227" t="s">
        <v>783</v>
      </c>
      <c r="IF227" t="s">
        <v>783</v>
      </c>
      <c r="IG227" t="s">
        <v>783</v>
      </c>
      <c r="IH227" t="s">
        <v>783</v>
      </c>
      <c r="II227" t="s">
        <v>783</v>
      </c>
      <c r="IJ227" t="s">
        <v>783</v>
      </c>
      <c r="IK227" t="s">
        <v>783</v>
      </c>
      <c r="IL227" t="s">
        <v>783</v>
      </c>
      <c r="IM227" t="s">
        <v>783</v>
      </c>
      <c r="IN227" t="s">
        <v>783</v>
      </c>
      <c r="IO227" t="s">
        <v>783</v>
      </c>
      <c r="IP227" t="s">
        <v>783</v>
      </c>
      <c r="IQ227" t="s">
        <v>783</v>
      </c>
      <c r="IR227" t="s">
        <v>783</v>
      </c>
      <c r="IS227" t="s">
        <v>783</v>
      </c>
      <c r="IT227" t="s">
        <v>783</v>
      </c>
      <c r="IU227" t="s">
        <v>783</v>
      </c>
      <c r="IV227" t="s">
        <v>783</v>
      </c>
      <c r="IW227" t="s">
        <v>783</v>
      </c>
      <c r="IX227" t="s">
        <v>783</v>
      </c>
      <c r="IY227" t="s">
        <v>783</v>
      </c>
      <c r="IZ227" t="s">
        <v>783</v>
      </c>
      <c r="JA227" t="s">
        <v>783</v>
      </c>
      <c r="JB227" t="s">
        <v>783</v>
      </c>
      <c r="JC227" t="s">
        <v>783</v>
      </c>
      <c r="JD227" t="s">
        <v>783</v>
      </c>
      <c r="JE227" t="s">
        <v>783</v>
      </c>
      <c r="JF227" t="s">
        <v>783</v>
      </c>
      <c r="JG227" t="s">
        <v>783</v>
      </c>
      <c r="JH227" t="s">
        <v>783</v>
      </c>
      <c r="JI227" t="s">
        <v>783</v>
      </c>
      <c r="JJ227" t="s">
        <v>783</v>
      </c>
      <c r="JK227" t="s">
        <v>783</v>
      </c>
      <c r="JL227" t="s">
        <v>783</v>
      </c>
      <c r="JM227" t="s">
        <v>783</v>
      </c>
      <c r="JN227" t="s">
        <v>783</v>
      </c>
      <c r="JO227" t="s">
        <v>783</v>
      </c>
      <c r="JP227" t="s">
        <v>783</v>
      </c>
      <c r="JQ227" t="s">
        <v>783</v>
      </c>
      <c r="JR227" t="s">
        <v>783</v>
      </c>
      <c r="JS227" t="s">
        <v>783</v>
      </c>
      <c r="JT227" t="s">
        <v>1001</v>
      </c>
      <c r="JU227" t="s">
        <v>783</v>
      </c>
      <c r="JV227" t="s">
        <v>1002</v>
      </c>
      <c r="JW227">
        <v>578.63640499999997</v>
      </c>
      <c r="JX227"/>
    </row>
    <row r="228" spans="181:285" s="1501" customFormat="1"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 s="710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 s="710"/>
      <c r="IR228"/>
      <c r="IS228"/>
      <c r="IT228"/>
      <c r="IU228" s="711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</row>
    <row r="229" spans="181:285" s="1501" customFormat="1"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 s="710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 s="710"/>
      <c r="IR229"/>
      <c r="IS229"/>
      <c r="IT229"/>
      <c r="IU229" s="711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</row>
    <row r="230" spans="181:285" s="1501" customFormat="1"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 s="71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 s="710"/>
      <c r="IR230"/>
      <c r="IS230"/>
      <c r="IT230"/>
      <c r="IU230" s="711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</row>
    <row r="231" spans="181:285" s="1501" customFormat="1"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 s="710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 s="710"/>
      <c r="IR231"/>
      <c r="IS231"/>
      <c r="IT231"/>
      <c r="IU231" s="71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</row>
    <row r="232" spans="181:285" s="1501" customFormat="1"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 s="710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 s="710"/>
      <c r="IR232"/>
      <c r="IS232"/>
      <c r="IT232"/>
      <c r="IU232" s="711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</row>
    <row r="233" spans="181:285" s="1501" customFormat="1"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 s="710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 s="710"/>
      <c r="IR233"/>
      <c r="IS233"/>
      <c r="IT233"/>
      <c r="IU233" s="711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</row>
    <row r="234" spans="181:285" s="1501" customFormat="1"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 s="710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 s="710"/>
      <c r="IR234"/>
      <c r="IS234"/>
      <c r="IT234"/>
      <c r="IU234" s="711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</row>
    <row r="235" spans="181:285" s="1501" customFormat="1"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 s="710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 s="710"/>
      <c r="IR235"/>
      <c r="IS235"/>
      <c r="IT235"/>
      <c r="IU235" s="711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</row>
    <row r="236" spans="181:285" s="1501" customFormat="1"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 s="710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 s="710"/>
      <c r="IR236"/>
      <c r="IS236"/>
      <c r="IT236"/>
      <c r="IU236" s="711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</row>
    <row r="237" spans="181:285" s="1501" customFormat="1"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 s="710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 s="710"/>
      <c r="IR237"/>
      <c r="IS237"/>
      <c r="IT237"/>
      <c r="IU237" s="711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</row>
    <row r="238" spans="181:285" s="1501" customFormat="1"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 s="710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 s="710"/>
      <c r="IR238"/>
      <c r="IS238"/>
      <c r="IT238"/>
      <c r="IU238" s="711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</row>
    <row r="239" spans="181:285" s="1501" customFormat="1"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 s="710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 s="710"/>
      <c r="IR239"/>
      <c r="IS239"/>
      <c r="IT239"/>
      <c r="IU239" s="711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</row>
    <row r="240" spans="181:285" s="1501" customFormat="1"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 s="71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 s="710"/>
      <c r="IR240"/>
      <c r="IS240"/>
      <c r="IT240"/>
      <c r="IU240" s="711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</row>
    <row r="241" spans="236:255" s="1501" customFormat="1">
      <c r="IB241" s="710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 s="710"/>
      <c r="IR241"/>
      <c r="IS241"/>
      <c r="IT241"/>
      <c r="IU241"/>
    </row>
    <row r="242" spans="236:255" s="1501" customFormat="1">
      <c r="IB242" s="710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 s="710"/>
      <c r="IR242"/>
      <c r="IS242"/>
      <c r="IT242"/>
      <c r="IU242" s="711"/>
    </row>
    <row r="243" spans="236:255" s="1501" customFormat="1">
      <c r="IB243" s="710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 s="710"/>
      <c r="IR243"/>
      <c r="IS243"/>
      <c r="IT243"/>
      <c r="IU243" s="711"/>
    </row>
    <row r="244" spans="236:255" s="1501" customFormat="1">
      <c r="IB244" s="710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 s="710"/>
      <c r="IR244"/>
      <c r="IS244"/>
      <c r="IT244"/>
      <c r="IU244" s="711"/>
    </row>
    <row r="245" spans="236:255" s="1501" customFormat="1">
      <c r="IB245" s="710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 s="710"/>
      <c r="IR245"/>
      <c r="IS245"/>
      <c r="IT245"/>
      <c r="IU245" s="711"/>
    </row>
    <row r="246" spans="236:255" s="1501" customFormat="1">
      <c r="IB246" s="710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 s="710"/>
      <c r="IR246"/>
      <c r="IS246"/>
      <c r="IT246"/>
      <c r="IU246" s="711"/>
    </row>
    <row r="247" spans="236:255" s="1501" customFormat="1">
      <c r="IB247" s="710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 s="710"/>
      <c r="IR247"/>
      <c r="IS247"/>
      <c r="IT247"/>
      <c r="IU247" s="711"/>
    </row>
    <row r="248" spans="236:255" s="1501" customFormat="1">
      <c r="IB248" s="710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 s="710"/>
      <c r="IR248"/>
      <c r="IS248"/>
      <c r="IT248"/>
      <c r="IU248" s="711"/>
    </row>
    <row r="249" spans="236:255" s="1501" customFormat="1">
      <c r="IB249" s="710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 s="710"/>
      <c r="IR249"/>
      <c r="IS249"/>
      <c r="IT249"/>
      <c r="IU249" s="711"/>
    </row>
    <row r="250" spans="236:255" s="1501" customFormat="1">
      <c r="IB250" s="71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 s="710"/>
      <c r="IR250"/>
      <c r="IS250"/>
      <c r="IT250"/>
      <c r="IU250" s="711"/>
    </row>
    <row r="251" spans="236:255" s="1501" customFormat="1">
      <c r="IB251" s="710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 s="710"/>
      <c r="IR251"/>
      <c r="IS251"/>
      <c r="IT251"/>
      <c r="IU251" s="711"/>
    </row>
    <row r="252" spans="236:255" s="1501" customFormat="1">
      <c r="IB252" s="710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 s="710"/>
      <c r="IR252"/>
      <c r="IS252"/>
      <c r="IT252"/>
      <c r="IU252" s="711"/>
    </row>
    <row r="253" spans="236:255" s="1501" customFormat="1">
      <c r="IB253" s="710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 s="710"/>
      <c r="IR253"/>
      <c r="IS253"/>
      <c r="IT253"/>
      <c r="IU253" s="711"/>
    </row>
    <row r="254" spans="236:255" s="1501" customFormat="1">
      <c r="IB254" s="710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 s="710"/>
      <c r="IR254"/>
      <c r="IS254"/>
      <c r="IT254"/>
      <c r="IU254" s="711"/>
    </row>
    <row r="255" spans="236:255" s="1501" customFormat="1">
      <c r="IB255" s="710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 s="710"/>
      <c r="IR255"/>
      <c r="IS255"/>
      <c r="IT255"/>
      <c r="IU255" s="711"/>
    </row>
    <row r="256" spans="236:255" s="1501" customFormat="1">
      <c r="IB256" s="710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 s="710"/>
      <c r="IR256"/>
      <c r="IS256"/>
      <c r="IT256"/>
      <c r="IU256" s="711"/>
    </row>
    <row r="257" spans="236:255" s="1501" customFormat="1">
      <c r="IB257" s="710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 s="710"/>
      <c r="IR257"/>
      <c r="IS257"/>
      <c r="IT257"/>
      <c r="IU257" s="711"/>
    </row>
    <row r="258" spans="236:255" s="1501" customFormat="1">
      <c r="IB258" s="710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 s="710"/>
      <c r="IR258"/>
      <c r="IS258"/>
      <c r="IT258"/>
      <c r="IU258" s="711"/>
    </row>
    <row r="259" spans="236:255" s="1501" customFormat="1">
      <c r="IB259" s="710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 s="710"/>
      <c r="IR259"/>
      <c r="IS259"/>
      <c r="IT259"/>
      <c r="IU259" s="711"/>
    </row>
    <row r="260" spans="236:255" s="1501" customFormat="1">
      <c r="IB260" s="71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 s="710"/>
      <c r="IR260"/>
      <c r="IS260"/>
      <c r="IT260"/>
      <c r="IU260" s="711"/>
    </row>
    <row r="261" spans="236:255" s="1501" customFormat="1">
      <c r="IB261" s="710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 s="710"/>
      <c r="IR261"/>
      <c r="IS261"/>
      <c r="IT261"/>
      <c r="IU261" s="711"/>
    </row>
    <row r="262" spans="236:255" s="1501" customFormat="1">
      <c r="IB262" s="710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 s="710"/>
      <c r="IR262"/>
      <c r="IS262"/>
      <c r="IT262"/>
      <c r="IU262" s="711"/>
    </row>
    <row r="263" spans="236:255" s="1501" customFormat="1">
      <c r="IB263" s="710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 s="710"/>
      <c r="IR263"/>
      <c r="IS263"/>
      <c r="IT263"/>
      <c r="IU263" s="711"/>
    </row>
    <row r="264" spans="236:255" s="1501" customFormat="1">
      <c r="IB264" s="710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 s="710"/>
      <c r="IR264"/>
      <c r="IS264"/>
      <c r="IT264"/>
      <c r="IU264" s="711"/>
    </row>
    <row r="265" spans="236:255" s="1501" customFormat="1">
      <c r="IB265" s="710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 s="710"/>
      <c r="IR265"/>
      <c r="IS265"/>
      <c r="IT265"/>
      <c r="IU265" s="711"/>
    </row>
    <row r="266" spans="236:255" s="1501" customFormat="1">
      <c r="IB266" s="710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 s="710"/>
      <c r="IR266"/>
      <c r="IS266"/>
      <c r="IT266"/>
      <c r="IU266" s="711"/>
    </row>
    <row r="267" spans="236:255" s="1501" customFormat="1">
      <c r="IB267" s="710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 s="710"/>
      <c r="IR267"/>
      <c r="IS267"/>
      <c r="IT267"/>
      <c r="IU267" s="711"/>
    </row>
    <row r="268" spans="236:255" s="1501" customFormat="1">
      <c r="IB268" s="710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 s="710"/>
      <c r="IR268"/>
      <c r="IS268"/>
      <c r="IT268"/>
      <c r="IU268" s="711"/>
    </row>
    <row r="269" spans="236:255" s="1501" customFormat="1">
      <c r="IB269" s="710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 s="710"/>
      <c r="IR269"/>
      <c r="IS269"/>
      <c r="IT269"/>
      <c r="IU269" s="711"/>
    </row>
    <row r="270" spans="236:255" s="1501" customFormat="1">
      <c r="IB270" s="71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 s="710"/>
      <c r="IR270"/>
      <c r="IS270"/>
      <c r="IT270"/>
      <c r="IU270" s="711"/>
    </row>
    <row r="271" spans="236:255" s="1501" customFormat="1">
      <c r="IB271" s="710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 s="710"/>
      <c r="IR271"/>
      <c r="IS271"/>
      <c r="IT271"/>
      <c r="IU271" s="711"/>
    </row>
    <row r="272" spans="236:255" s="1501" customFormat="1">
      <c r="IB272" s="710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 s="710"/>
      <c r="IR272"/>
      <c r="IS272"/>
      <c r="IT272"/>
      <c r="IU272" s="711"/>
    </row>
    <row r="273" spans="236:255" s="1501" customFormat="1">
      <c r="IB273" s="710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 s="710"/>
      <c r="IR273"/>
      <c r="IS273"/>
      <c r="IT273"/>
      <c r="IU273" s="711"/>
    </row>
    <row r="274" spans="236:255" s="1501" customFormat="1">
      <c r="IB274" s="710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 s="710"/>
      <c r="IR274"/>
      <c r="IS274"/>
      <c r="IT274"/>
      <c r="IU274" s="711"/>
    </row>
    <row r="275" spans="236:255" s="1501" customFormat="1">
      <c r="IB275" s="710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 s="710"/>
      <c r="IR275"/>
      <c r="IS275"/>
      <c r="IT275"/>
      <c r="IU275" s="711"/>
    </row>
    <row r="276" spans="236:255" s="1501" customFormat="1">
      <c r="IB276" s="710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 s="710"/>
      <c r="IR276"/>
      <c r="IS276"/>
      <c r="IT276"/>
      <c r="IU276" s="711"/>
    </row>
    <row r="277" spans="236:255" s="1501" customFormat="1">
      <c r="IB277" s="710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 s="710"/>
      <c r="IR277"/>
      <c r="IS277"/>
      <c r="IT277"/>
      <c r="IU277" s="711"/>
    </row>
    <row r="278" spans="236:255" s="1501" customFormat="1">
      <c r="IB278" s="710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 s="710"/>
      <c r="IR278"/>
      <c r="IS278"/>
      <c r="IT278"/>
      <c r="IU278" s="711"/>
    </row>
    <row r="279" spans="236:255" s="1501" customFormat="1">
      <c r="IB279" s="710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 s="710"/>
      <c r="IR279"/>
      <c r="IS279"/>
      <c r="IT279"/>
      <c r="IU279" s="711"/>
    </row>
    <row r="280" spans="236:255" s="1501" customFormat="1">
      <c r="IB280" s="71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 s="710"/>
      <c r="IR280"/>
      <c r="IS280"/>
      <c r="IT280"/>
      <c r="IU280" s="711"/>
    </row>
    <row r="281" spans="236:255" s="1501" customFormat="1">
      <c r="IB281" s="710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 s="710"/>
      <c r="IR281"/>
      <c r="IS281"/>
      <c r="IT281"/>
      <c r="IU281" s="711"/>
    </row>
    <row r="282" spans="236:255" s="1501" customFormat="1">
      <c r="IB282" s="710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 s="710"/>
      <c r="IR282"/>
      <c r="IS282"/>
      <c r="IT282"/>
      <c r="IU282" s="711"/>
    </row>
    <row r="283" spans="236:255" s="1501" customFormat="1">
      <c r="IB283" s="710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 s="710"/>
      <c r="IR283"/>
      <c r="IS283"/>
      <c r="IT283"/>
      <c r="IU283" s="711"/>
    </row>
    <row r="284" spans="236:255" s="1501" customFormat="1">
      <c r="IB284" s="710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 s="710"/>
      <c r="IR284"/>
      <c r="IS284"/>
      <c r="IT284"/>
      <c r="IU284" s="711"/>
    </row>
    <row r="285" spans="236:255" s="1501" customFormat="1">
      <c r="IB285" s="710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 s="710"/>
      <c r="IR285"/>
      <c r="IS285"/>
      <c r="IT285"/>
      <c r="IU285" s="711"/>
    </row>
    <row r="286" spans="236:255" s="1501" customFormat="1">
      <c r="IB286" s="710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 s="710"/>
      <c r="IR286"/>
      <c r="IS286"/>
      <c r="IT286"/>
      <c r="IU286" s="711"/>
    </row>
    <row r="287" spans="236:255" s="1501" customFormat="1">
      <c r="IB287" s="710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 s="710"/>
      <c r="IR287"/>
      <c r="IS287"/>
      <c r="IT287"/>
      <c r="IU287" s="711"/>
    </row>
    <row r="288" spans="236:255" s="1501" customFormat="1">
      <c r="IB288" s="710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 s="710"/>
      <c r="IR288"/>
      <c r="IS288"/>
      <c r="IT288"/>
      <c r="IU288" s="711"/>
    </row>
    <row r="289" spans="236:255" s="1501" customFormat="1">
      <c r="IB289" s="710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 s="710"/>
      <c r="IR289"/>
      <c r="IS289"/>
      <c r="IT289"/>
      <c r="IU289" s="711"/>
    </row>
    <row r="290" spans="236:255" s="1501" customFormat="1">
      <c r="IB290" s="71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 s="710"/>
      <c r="IR290"/>
      <c r="IS290"/>
      <c r="IT290"/>
      <c r="IU290" s="711"/>
    </row>
    <row r="291" spans="236:255" s="1501" customFormat="1">
      <c r="IB291" s="710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 s="710"/>
      <c r="IR291"/>
      <c r="IS291"/>
      <c r="IT291"/>
      <c r="IU291" s="711"/>
    </row>
    <row r="292" spans="236:255" s="1501" customFormat="1">
      <c r="IB292" s="710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 s="710"/>
      <c r="IR292"/>
      <c r="IS292"/>
      <c r="IT292"/>
      <c r="IU292" s="711"/>
    </row>
    <row r="293" spans="236:255" s="1501" customFormat="1">
      <c r="IB293" s="710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 s="710"/>
      <c r="IR293"/>
      <c r="IS293"/>
      <c r="IT293"/>
      <c r="IU293"/>
    </row>
    <row r="294" spans="236:255" s="1501" customFormat="1">
      <c r="IB294" s="710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 s="710"/>
      <c r="IR294"/>
      <c r="IS294"/>
      <c r="IT294"/>
      <c r="IU294"/>
    </row>
    <row r="295" spans="236:255" s="1501" customFormat="1">
      <c r="IB295" s="710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 s="710"/>
      <c r="IR295"/>
      <c r="IS295"/>
      <c r="IT295"/>
      <c r="IU295"/>
    </row>
    <row r="296" spans="236:255" s="1501" customFormat="1">
      <c r="IB296" s="710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 s="710"/>
      <c r="IR296"/>
      <c r="IS296"/>
      <c r="IT296"/>
      <c r="IU296"/>
    </row>
    <row r="297" spans="236:255" s="1501" customFormat="1">
      <c r="IB297" s="710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 s="710"/>
      <c r="IR297"/>
      <c r="IS297"/>
      <c r="IT297"/>
      <c r="IU297"/>
    </row>
    <row r="298" spans="236:255" s="1501" customFormat="1">
      <c r="IB298" s="710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 s="710"/>
      <c r="IR298"/>
      <c r="IS298"/>
      <c r="IT298"/>
      <c r="IU298"/>
    </row>
    <row r="299" spans="236:255" s="1501" customFormat="1">
      <c r="IB299" s="710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 s="710"/>
      <c r="IR299"/>
      <c r="IS299"/>
      <c r="IT299"/>
      <c r="IU299" s="711"/>
    </row>
    <row r="300" spans="236:255" s="1501" customFormat="1">
      <c r="IB300" s="71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 s="710"/>
      <c r="IR300"/>
      <c r="IS300"/>
      <c r="IT300"/>
      <c r="IU300" s="711"/>
    </row>
    <row r="301" spans="236:255" s="1501" customFormat="1">
      <c r="IB301" s="710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 s="710"/>
      <c r="IR301"/>
      <c r="IS301"/>
      <c r="IT301"/>
      <c r="IU301" s="711"/>
    </row>
    <row r="302" spans="236:255" s="1501" customFormat="1">
      <c r="IB302" s="710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 s="710"/>
      <c r="IR302"/>
      <c r="IS302"/>
      <c r="IT302"/>
      <c r="IU302" s="711"/>
    </row>
    <row r="303" spans="236:255" s="1501" customFormat="1">
      <c r="IB303" s="710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 s="710"/>
      <c r="IR303"/>
      <c r="IS303"/>
      <c r="IT303"/>
      <c r="IU303" s="711"/>
    </row>
    <row r="304" spans="236:255" s="1501" customFormat="1">
      <c r="IB304" s="710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 s="710"/>
      <c r="IR304"/>
      <c r="IS304"/>
      <c r="IT304"/>
      <c r="IU304" s="711"/>
    </row>
    <row r="305" spans="236:255" s="1501" customFormat="1">
      <c r="IB305" s="710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 s="710"/>
      <c r="IR305"/>
      <c r="IS305"/>
      <c r="IT305"/>
      <c r="IU305" s="711"/>
    </row>
    <row r="306" spans="236:255" s="1501" customFormat="1">
      <c r="IB306" s="710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 s="710"/>
      <c r="IR306"/>
      <c r="IS306"/>
      <c r="IT306"/>
      <c r="IU306" s="711"/>
    </row>
    <row r="307" spans="236:255" s="1501" customFormat="1">
      <c r="IB307" s="710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 s="710"/>
      <c r="IR307"/>
      <c r="IS307"/>
      <c r="IT307"/>
      <c r="IU307" s="711"/>
    </row>
    <row r="308" spans="236:255" s="1501" customFormat="1">
      <c r="IB308" s="710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 s="710"/>
      <c r="IR308"/>
      <c r="IS308"/>
      <c r="IT308"/>
      <c r="IU308" s="711"/>
    </row>
    <row r="309" spans="236:255" s="1501" customFormat="1">
      <c r="IB309" s="710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 s="710"/>
      <c r="IR309"/>
      <c r="IS309"/>
      <c r="IT309"/>
      <c r="IU309" s="711"/>
    </row>
    <row r="310" spans="236:255" s="1501" customFormat="1">
      <c r="IB310" s="7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 s="710"/>
      <c r="IR310"/>
      <c r="IS310"/>
      <c r="IT310"/>
      <c r="IU310" s="711"/>
    </row>
    <row r="311" spans="236:255" s="1501" customFormat="1">
      <c r="IB311" s="710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 s="710"/>
      <c r="IR311"/>
      <c r="IS311"/>
      <c r="IT311"/>
      <c r="IU311" s="711"/>
    </row>
    <row r="312" spans="236:255" s="1501" customFormat="1">
      <c r="IB312" s="710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 s="710"/>
      <c r="IR312"/>
      <c r="IS312"/>
      <c r="IT312"/>
      <c r="IU312" s="711"/>
    </row>
    <row r="313" spans="236:255" s="1501" customFormat="1">
      <c r="IB313" s="710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 s="710"/>
      <c r="IR313"/>
      <c r="IS313"/>
      <c r="IT313"/>
      <c r="IU313" s="711"/>
    </row>
    <row r="314" spans="236:255" s="1501" customFormat="1">
      <c r="IB314" s="710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 s="710"/>
      <c r="IR314"/>
      <c r="IS314"/>
      <c r="IT314"/>
      <c r="IU314" s="711"/>
    </row>
    <row r="315" spans="236:255" s="1501" customFormat="1">
      <c r="IB315" s="710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 s="710"/>
      <c r="IR315"/>
      <c r="IS315"/>
      <c r="IT315"/>
      <c r="IU315" s="711"/>
    </row>
    <row r="316" spans="236:255" s="1501" customFormat="1">
      <c r="IB316" s="710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 s="710"/>
      <c r="IR316"/>
      <c r="IS316"/>
      <c r="IT316"/>
      <c r="IU316" s="711"/>
    </row>
    <row r="317" spans="236:255" s="1501" customFormat="1">
      <c r="IB317" s="710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 s="710"/>
      <c r="IR317"/>
      <c r="IS317"/>
      <c r="IT317"/>
      <c r="IU317" s="711"/>
    </row>
    <row r="318" spans="236:255" s="1501" customFormat="1">
      <c r="IB318" s="710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 s="710"/>
      <c r="IR318"/>
      <c r="IS318"/>
      <c r="IT318"/>
      <c r="IU318" s="711"/>
    </row>
    <row r="319" spans="236:255" s="1501" customFormat="1">
      <c r="IB319" s="710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 s="710"/>
      <c r="IR319"/>
      <c r="IS319"/>
      <c r="IT319"/>
      <c r="IU319" s="711"/>
    </row>
    <row r="320" spans="236:255" s="1501" customFormat="1">
      <c r="IB320" s="71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 s="710"/>
      <c r="IR320"/>
      <c r="IS320"/>
      <c r="IT320"/>
      <c r="IU320" s="711"/>
    </row>
    <row r="321" spans="236:255" s="1501" customFormat="1">
      <c r="IB321" s="710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 s="710"/>
      <c r="IR321"/>
      <c r="IS321"/>
      <c r="IT321"/>
      <c r="IU321" s="711"/>
    </row>
    <row r="322" spans="236:255" s="1501" customFormat="1">
      <c r="IB322" s="710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 s="710"/>
      <c r="IR322"/>
      <c r="IS322"/>
      <c r="IT322"/>
      <c r="IU322" s="711"/>
    </row>
    <row r="323" spans="236:255" s="1501" customFormat="1">
      <c r="IB323" s="710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 s="710"/>
      <c r="IR323"/>
      <c r="IS323"/>
      <c r="IT323"/>
      <c r="IU323" s="711"/>
    </row>
    <row r="324" spans="236:255" s="1501" customFormat="1">
      <c r="IB324" s="710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 s="710"/>
      <c r="IR324"/>
      <c r="IS324"/>
      <c r="IT324"/>
      <c r="IU324" s="711"/>
    </row>
    <row r="325" spans="236:255" s="1501" customFormat="1">
      <c r="IB325" s="710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 s="710"/>
      <c r="IR325"/>
      <c r="IS325"/>
      <c r="IT325"/>
      <c r="IU325" s="711"/>
    </row>
    <row r="326" spans="236:255" s="1501" customFormat="1">
      <c r="IB326" s="710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 s="710"/>
      <c r="IR326"/>
      <c r="IS326"/>
      <c r="IT326"/>
      <c r="IU326" s="711"/>
    </row>
    <row r="327" spans="236:255" s="1501" customFormat="1">
      <c r="IB327" s="710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 s="710"/>
      <c r="IR327"/>
      <c r="IS327"/>
      <c r="IT327"/>
      <c r="IU327" s="711"/>
    </row>
    <row r="328" spans="236:255" s="1501" customFormat="1">
      <c r="IB328" s="710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 s="710"/>
      <c r="IR328"/>
      <c r="IS328"/>
      <c r="IT328"/>
      <c r="IU328" s="711"/>
    </row>
    <row r="329" spans="236:255" s="1501" customFormat="1">
      <c r="IB329" s="710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 s="710"/>
      <c r="IR329"/>
      <c r="IS329"/>
      <c r="IT329"/>
      <c r="IU329" s="711"/>
    </row>
    <row r="330" spans="236:255" s="1501" customFormat="1">
      <c r="IB330" s="71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 s="710"/>
      <c r="IR330"/>
      <c r="IS330"/>
      <c r="IT330"/>
      <c r="IU330" s="711"/>
    </row>
    <row r="331" spans="236:255" s="1501" customFormat="1">
      <c r="IB331" s="710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 s="710"/>
      <c r="IR331"/>
      <c r="IS331"/>
      <c r="IT331"/>
      <c r="IU331" s="711"/>
    </row>
    <row r="332" spans="236:255" s="1501" customFormat="1">
      <c r="IB332" s="710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 s="710"/>
      <c r="IR332"/>
      <c r="IS332"/>
      <c r="IT332"/>
      <c r="IU332" s="711"/>
    </row>
    <row r="333" spans="236:255" s="1501" customFormat="1">
      <c r="IB333" s="710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 s="710"/>
      <c r="IR333"/>
      <c r="IS333"/>
      <c r="IT333"/>
      <c r="IU333" s="711"/>
    </row>
    <row r="334" spans="236:255" s="1501" customFormat="1">
      <c r="IB334" s="710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 s="710"/>
      <c r="IR334"/>
      <c r="IS334"/>
      <c r="IT334"/>
      <c r="IU334" s="711"/>
    </row>
    <row r="335" spans="236:255" s="1501" customFormat="1">
      <c r="IB335" s="710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 s="710"/>
      <c r="IR335"/>
      <c r="IS335"/>
      <c r="IT335"/>
      <c r="IU335" s="711"/>
    </row>
    <row r="336" spans="236:255" s="1501" customFormat="1">
      <c r="IB336" s="710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 s="710"/>
      <c r="IR336"/>
      <c r="IS336"/>
      <c r="IT336"/>
      <c r="IU336" s="711"/>
    </row>
    <row r="337" spans="236:255" s="1501" customFormat="1">
      <c r="IB337" s="710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 s="710"/>
      <c r="IR337"/>
      <c r="IS337"/>
      <c r="IT337"/>
      <c r="IU337" s="711"/>
    </row>
    <row r="338" spans="236:255" s="1501" customFormat="1">
      <c r="IB338" s="710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 s="710"/>
      <c r="IR338"/>
      <c r="IS338"/>
      <c r="IT338"/>
      <c r="IU338" s="711"/>
    </row>
    <row r="339" spans="236:255" s="1501" customFormat="1">
      <c r="IB339" s="710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 s="710"/>
      <c r="IR339"/>
      <c r="IS339"/>
      <c r="IT339"/>
      <c r="IU339" s="711"/>
    </row>
    <row r="340" spans="236:255" s="1501" customFormat="1">
      <c r="IB340" s="71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 s="710"/>
      <c r="IR340"/>
      <c r="IS340"/>
      <c r="IT340"/>
      <c r="IU340" s="711"/>
    </row>
    <row r="341" spans="236:255" s="1501" customFormat="1">
      <c r="IB341" s="710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 s="710"/>
      <c r="IR341"/>
      <c r="IS341"/>
      <c r="IT341"/>
      <c r="IU341" s="711"/>
    </row>
    <row r="342" spans="236:255" s="1501" customFormat="1">
      <c r="IB342" s="710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 s="710"/>
      <c r="IR342"/>
      <c r="IS342"/>
      <c r="IT342"/>
      <c r="IU342" s="711"/>
    </row>
    <row r="343" spans="236:255" s="1501" customFormat="1">
      <c r="IB343" s="710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 s="710"/>
      <c r="IR343"/>
      <c r="IS343"/>
      <c r="IT343"/>
      <c r="IU343" s="711"/>
    </row>
    <row r="344" spans="236:255" s="1501" customFormat="1">
      <c r="IB344" s="710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 s="710"/>
      <c r="IR344"/>
      <c r="IS344"/>
      <c r="IT344"/>
      <c r="IU344" s="711"/>
    </row>
    <row r="345" spans="236:255" s="1501" customFormat="1">
      <c r="IB345" s="710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 s="710"/>
      <c r="IR345"/>
      <c r="IS345"/>
      <c r="IT345"/>
      <c r="IU345" s="711"/>
    </row>
    <row r="346" spans="236:255" s="1501" customFormat="1">
      <c r="IB346" s="710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 s="710"/>
      <c r="IR346"/>
      <c r="IS346"/>
      <c r="IT346"/>
      <c r="IU346" s="711"/>
    </row>
    <row r="347" spans="236:255" s="1501" customFormat="1">
      <c r="IB347" s="710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 s="710"/>
      <c r="IR347"/>
      <c r="IS347"/>
      <c r="IT347"/>
      <c r="IU347" s="711"/>
    </row>
    <row r="348" spans="236:255" s="1501" customFormat="1">
      <c r="IB348" s="710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 s="710"/>
      <c r="IR348"/>
      <c r="IS348"/>
      <c r="IT348"/>
      <c r="IU348" s="711"/>
    </row>
    <row r="349" spans="236:255" s="1501" customFormat="1">
      <c r="IB349" s="710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 s="710"/>
      <c r="IR349"/>
      <c r="IS349"/>
      <c r="IT349"/>
      <c r="IU349" s="711"/>
    </row>
    <row r="350" spans="236:255" s="1501" customFormat="1">
      <c r="IB350" s="71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 s="710"/>
      <c r="IR350"/>
      <c r="IS350"/>
      <c r="IT350"/>
      <c r="IU350" s="711"/>
    </row>
    <row r="351" spans="236:255" s="1501" customFormat="1">
      <c r="IB351" s="710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 s="710"/>
      <c r="IR351"/>
      <c r="IS351"/>
      <c r="IT351"/>
      <c r="IU351" s="711"/>
    </row>
    <row r="352" spans="236:255" s="1501" customFormat="1">
      <c r="IB352" s="710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 s="710"/>
      <c r="IR352"/>
      <c r="IS352"/>
      <c r="IT352"/>
      <c r="IU352" s="711"/>
    </row>
    <row r="353" spans="236:255" s="1501" customFormat="1">
      <c r="IB353" s="710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 s="710"/>
      <c r="IR353"/>
      <c r="IS353"/>
      <c r="IT353"/>
      <c r="IU353" s="711"/>
    </row>
    <row r="354" spans="236:255" s="1501" customFormat="1">
      <c r="IB354" s="710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 s="710"/>
      <c r="IR354"/>
      <c r="IS354"/>
      <c r="IT354"/>
      <c r="IU354" s="711"/>
    </row>
    <row r="355" spans="236:255" s="1501" customFormat="1">
      <c r="IB355" s="710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 s="710"/>
      <c r="IR355"/>
      <c r="IS355"/>
      <c r="IT355"/>
      <c r="IU355" s="711"/>
    </row>
    <row r="356" spans="236:255" s="1501" customFormat="1">
      <c r="IB356" s="710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 s="710"/>
      <c r="IR356"/>
      <c r="IS356"/>
      <c r="IT356"/>
      <c r="IU356" s="711"/>
    </row>
    <row r="357" spans="236:255" s="1501" customFormat="1">
      <c r="IB357" s="710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 s="710"/>
      <c r="IR357"/>
      <c r="IS357"/>
      <c r="IT357"/>
      <c r="IU357" s="711"/>
    </row>
    <row r="358" spans="236:255" s="1501" customFormat="1">
      <c r="IB358" s="710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 s="710"/>
      <c r="IR358"/>
      <c r="IS358"/>
      <c r="IT358"/>
      <c r="IU358" s="711"/>
    </row>
    <row r="359" spans="236:255" s="1501" customFormat="1">
      <c r="IB359" s="710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 s="710"/>
      <c r="IR359"/>
      <c r="IS359"/>
      <c r="IT359"/>
      <c r="IU359" s="711"/>
    </row>
    <row r="360" spans="236:255" s="1501" customFormat="1">
      <c r="IB360" s="71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 s="710"/>
      <c r="IR360"/>
      <c r="IS360"/>
      <c r="IT360"/>
      <c r="IU360" s="711"/>
    </row>
    <row r="361" spans="236:255" s="1501" customFormat="1">
      <c r="IB361" s="710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 s="710"/>
      <c r="IR361"/>
      <c r="IS361"/>
      <c r="IT361"/>
      <c r="IU361" s="711"/>
    </row>
    <row r="362" spans="236:255" s="1501" customFormat="1">
      <c r="IB362" s="710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 s="710"/>
      <c r="IR362"/>
      <c r="IS362"/>
      <c r="IT362"/>
      <c r="IU362" s="711"/>
    </row>
    <row r="363" spans="236:255" s="1501" customFormat="1">
      <c r="IB363" s="710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 s="710"/>
      <c r="IR363"/>
      <c r="IS363"/>
      <c r="IT363"/>
      <c r="IU363" s="711"/>
    </row>
    <row r="364" spans="236:255" s="1501" customFormat="1">
      <c r="IB364" s="710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 s="710"/>
      <c r="IR364"/>
      <c r="IS364"/>
      <c r="IT364"/>
      <c r="IU364" s="711"/>
    </row>
    <row r="365" spans="236:255" s="1501" customFormat="1">
      <c r="IB365" s="710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 s="710"/>
      <c r="IR365"/>
      <c r="IS365"/>
      <c r="IT365"/>
      <c r="IU365" s="711"/>
    </row>
    <row r="366" spans="236:255" s="1501" customFormat="1">
      <c r="IB366" s="710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 s="710"/>
      <c r="IR366"/>
      <c r="IS366"/>
      <c r="IT366"/>
      <c r="IU366" s="711"/>
    </row>
    <row r="367" spans="236:255" s="1501" customFormat="1">
      <c r="IB367" s="710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 s="710"/>
      <c r="IR367"/>
      <c r="IS367"/>
      <c r="IT367"/>
      <c r="IU367" s="711"/>
    </row>
    <row r="368" spans="236:255" s="1501" customFormat="1">
      <c r="IB368" s="710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 s="710"/>
      <c r="IR368"/>
      <c r="IS368"/>
      <c r="IT368"/>
      <c r="IU368" s="711"/>
    </row>
    <row r="369" spans="236:255" s="1501" customFormat="1">
      <c r="IB369" s="710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 s="710"/>
      <c r="IR369"/>
      <c r="IS369"/>
      <c r="IT369"/>
      <c r="IU369" s="711"/>
    </row>
    <row r="370" spans="236:255" s="1501" customFormat="1">
      <c r="IB370" s="71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 s="710"/>
      <c r="IR370"/>
      <c r="IS370"/>
      <c r="IT370"/>
      <c r="IU370" s="711"/>
    </row>
    <row r="371" spans="236:255" s="1501" customFormat="1">
      <c r="IB371" s="710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 s="710"/>
      <c r="IR371"/>
      <c r="IS371"/>
      <c r="IT371"/>
      <c r="IU371" s="711"/>
    </row>
    <row r="372" spans="236:255" s="1501" customFormat="1">
      <c r="IB372" s="710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 s="710"/>
      <c r="IR372"/>
      <c r="IS372"/>
      <c r="IT372"/>
      <c r="IU372" s="711"/>
    </row>
    <row r="373" spans="236:255" s="1501" customFormat="1">
      <c r="IB373" s="710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 s="710"/>
      <c r="IR373"/>
      <c r="IS373"/>
      <c r="IT373"/>
      <c r="IU373" s="711"/>
    </row>
    <row r="374" spans="236:255" s="1501" customFormat="1">
      <c r="IB374" s="710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 s="710"/>
      <c r="IR374"/>
      <c r="IS374"/>
      <c r="IT374"/>
      <c r="IU374" s="711"/>
    </row>
    <row r="375" spans="236:255" s="1501" customFormat="1">
      <c r="IB375" s="710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 s="710"/>
      <c r="IR375"/>
      <c r="IS375"/>
      <c r="IT375"/>
      <c r="IU375" s="711"/>
    </row>
    <row r="376" spans="236:255" s="1501" customFormat="1">
      <c r="IB376" s="710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 s="710"/>
      <c r="IR376"/>
      <c r="IS376"/>
      <c r="IT376"/>
      <c r="IU376" s="711"/>
    </row>
    <row r="377" spans="236:255" s="1501" customFormat="1">
      <c r="IB377" s="710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 s="710"/>
      <c r="IR377"/>
      <c r="IS377"/>
      <c r="IT377"/>
      <c r="IU377" s="711"/>
    </row>
    <row r="378" spans="236:255" s="1501" customFormat="1">
      <c r="IB378" s="710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 s="710"/>
      <c r="IR378"/>
      <c r="IS378"/>
      <c r="IT378"/>
      <c r="IU378" s="711"/>
    </row>
    <row r="379" spans="236:255" s="1501" customFormat="1">
      <c r="IB379" s="710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 s="710"/>
      <c r="IR379"/>
      <c r="IS379"/>
      <c r="IT379"/>
      <c r="IU379" s="711"/>
    </row>
    <row r="380" spans="236:255" s="1501" customFormat="1">
      <c r="IB380" s="71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 s="710"/>
      <c r="IR380"/>
      <c r="IS380"/>
      <c r="IT380"/>
      <c r="IU380" s="711"/>
    </row>
    <row r="381" spans="236:255" s="1501" customFormat="1">
      <c r="IB381" s="710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 s="710"/>
      <c r="IR381"/>
      <c r="IS381"/>
      <c r="IT381"/>
      <c r="IU381" s="711"/>
    </row>
    <row r="382" spans="236:255" s="1501" customFormat="1">
      <c r="IB382" s="710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 s="710"/>
      <c r="IR382"/>
      <c r="IS382"/>
      <c r="IT382"/>
      <c r="IU382" s="711"/>
    </row>
    <row r="383" spans="236:255" s="1501" customFormat="1">
      <c r="IB383" s="710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 s="710"/>
      <c r="IR383"/>
      <c r="IS383"/>
      <c r="IT383"/>
      <c r="IU383" s="711"/>
    </row>
    <row r="384" spans="236:255" s="1501" customFormat="1">
      <c r="IB384" s="710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 s="710"/>
      <c r="IR384"/>
      <c r="IS384"/>
      <c r="IT384"/>
      <c r="IU384" s="711"/>
    </row>
  </sheetData>
  <mergeCells count="27">
    <mergeCell ref="AC2:AJ2"/>
    <mergeCell ref="F3:G3"/>
    <mergeCell ref="M3:P3"/>
    <mergeCell ref="R3:T3"/>
    <mergeCell ref="V3:Y3"/>
    <mergeCell ref="AC3:AD3"/>
    <mergeCell ref="AE3:AF3"/>
    <mergeCell ref="AG3:AH3"/>
    <mergeCell ref="AI3:AJ3"/>
    <mergeCell ref="Y151:Z151"/>
    <mergeCell ref="AY3:AZ3"/>
    <mergeCell ref="BA3:BB3"/>
    <mergeCell ref="BC3:BD3"/>
    <mergeCell ref="BE3:BF3"/>
    <mergeCell ref="AK3:AL3"/>
    <mergeCell ref="AO3:AP3"/>
    <mergeCell ref="AQ3:AR3"/>
    <mergeCell ref="AS3:AT3"/>
    <mergeCell ref="AU3:AV3"/>
    <mergeCell ref="AW3:AX3"/>
    <mergeCell ref="BK3:BL3"/>
    <mergeCell ref="BM3:BN3"/>
    <mergeCell ref="BO3:BP3"/>
    <mergeCell ref="BQ3:BR3"/>
    <mergeCell ref="X144:Z144"/>
    <mergeCell ref="BG3:BH3"/>
    <mergeCell ref="BI3:BJ3"/>
  </mergeCells>
  <phoneticPr fontId="18" type="noConversion"/>
  <conditionalFormatting sqref="B5:C137 H5:J137 R5:T40 V5:V137 R42:T137 R41:S41">
    <cfRule type="expression" dxfId="547" priority="533">
      <formula>+$B5=1</formula>
    </cfRule>
  </conditionalFormatting>
  <conditionalFormatting sqref="V5:V137 R5:T40 H5:J137 B5:C137 R42:T137 R41:S41">
    <cfRule type="expression" dxfId="546" priority="534">
      <formula>+$B5=2</formula>
    </cfRule>
  </conditionalFormatting>
  <conditionalFormatting sqref="H17:J21 H55:J59 H12:J14 H33:J53 H24:J30 H61:J139 H5:J10 R61:T139 R6:T10">
    <cfRule type="expression" dxfId="545" priority="532">
      <formula>+H5=""</formula>
    </cfRule>
  </conditionalFormatting>
  <conditionalFormatting sqref="R5:T5 R17:T21 R42:T53 R41:S41 R55:T59 R12:T14 R33:T40 R24:T30">
    <cfRule type="expression" dxfId="544" priority="531">
      <formula>+R5=""</formula>
    </cfRule>
  </conditionalFormatting>
  <conditionalFormatting sqref="H16:J16 V16 R16:T16 B16:C16">
    <cfRule type="expression" dxfId="543" priority="527">
      <formula>+$B16=1</formula>
    </cfRule>
  </conditionalFormatting>
  <conditionalFormatting sqref="H16:J16 V16 R16:T16 B16:C16">
    <cfRule type="expression" dxfId="542" priority="528">
      <formula>+$B16=2</formula>
    </cfRule>
    <cfRule type="expression" dxfId="541" priority="529">
      <formula>+$B16=3</formula>
    </cfRule>
    <cfRule type="expression" dxfId="540" priority="530">
      <formula>+$B16=4</formula>
    </cfRule>
  </conditionalFormatting>
  <conditionalFormatting sqref="H16:J16">
    <cfRule type="expression" dxfId="539" priority="526">
      <formula>+H16=""</formula>
    </cfRule>
  </conditionalFormatting>
  <conditionalFormatting sqref="R16:T16">
    <cfRule type="expression" dxfId="538" priority="525">
      <formula>+R16=""</formula>
    </cfRule>
  </conditionalFormatting>
  <conditionalFormatting sqref="AO5:AP5 AO61:BH72 AO73:BI140 BJ61:BJ139 BI33:BI72 BL61:BL139 BK33:BK140 BM33:BM140 BO33:BO140 BQ33:BQ140 AO6:BR10 AO55:BH59 AO16:BH21 AO33:BH53 BJ16:BJ21 BJ33:BJ53 BN61:BN140 BP61:BP140 BR61:BR140 BL16:BL21 BL33:BL53 BN16:BN21 BN33:BN53 BP16:BP21 BP33:BP53 BI5:BR5 AO12:BR14 BR16:BR21 BR33:BR53 AO24:BR30 BI16:BI22 BK16:BK22 BM16:BM22 BO16:BO22 BQ16:BQ22">
    <cfRule type="expression" dxfId="537" priority="522">
      <formula>+$AG5=2018</formula>
    </cfRule>
  </conditionalFormatting>
  <conditionalFormatting sqref="AO5:AP5 AO61:BH72 AO73:BI140 BJ61:BJ139 BI33:BI72 BL61:BL139 BK33:BK140 BM33:BM140 BO33:BO140 BQ33:BQ140 AO6:BR10 AO55:BH59 AO16:BH21 AO33:BH53 BJ16:BJ21 BJ33:BJ53 BN61:BN140 BP61:BP140 BR61:BR140 BL16:BL21 BL33:BL53 BN16:BN21 BN33:BN53 BP16:BP21 BP33:BP53 BI5:BR5 AO12:BR14 BR16:BR21 BR33:BR53 AO24:BR30 BI16:BI22 BK16:BK22 BM16:BM22 BO16:BO22 BQ16:BQ22">
    <cfRule type="expression" dxfId="536" priority="523">
      <formula>+$AG5=2019</formula>
    </cfRule>
  </conditionalFormatting>
  <conditionalFormatting sqref="AO5:AP5 AO61:BH72 AO73:BI140 BJ61:BJ139 BI33:BI72 BL61:BL139 BK33:BK140 BM33:BM140 BO33:BO140 BQ33:BQ140 AO6:BR10 AO55:BH59 AO16:BH21 AO33:BH53 BJ16:BJ21 BJ33:BJ53 BN61:BN140 BP61:BP140 BR61:BR140 BL16:BL21 BL33:BL53 BN16:BN21 BN33:BN53 BP16:BP21 BP33:BP53 BI5:BR5 AO12:BR14 BR16:BR21 BR33:BR53 AO24:BR30 BI16:BI22 BK16:BK22 BM16:BM22 BO16:BO22 BQ16:BQ22">
    <cfRule type="expression" dxfId="535" priority="520">
      <formula>+$AG5=2022</formula>
    </cfRule>
    <cfRule type="expression" dxfId="534" priority="521">
      <formula>+$AG5=2021</formula>
    </cfRule>
    <cfRule type="expression" dxfId="533" priority="524">
      <formula>+$AG5=2020</formula>
    </cfRule>
  </conditionalFormatting>
  <conditionalFormatting sqref="AQ140:BH140 AO55:AP59 AO12:AP14 AO16:AP21 AO33:AP53 AO24:AP30 AO61:AP140 AO5:AP10 BC61:BH139 BJ61:BJ139 BI33:BI140 BC6:BJ10 BM33:BM140 BO33:BO140 BQ33:BQ140 BC55:BH59 BC16:BH21 BC33:BH53 BI5:BJ5 BC12:BJ14 BJ16:BJ21 BJ33:BJ53 BC24:BJ30 BN61:BN140 BP61:BP140 BR61:BR140 BN16:BN21 BN33:BN53 BP16:BP21 BP33:BP53 BM5:BR10 BM12:BR14 BR16:BR21 BR33:BR53 BM24:BR30 BI16:BI22 BM16:BM22 BO16:BO22 BQ16:BQ22">
    <cfRule type="expression" dxfId="532" priority="519">
      <formula>+$AH5=0</formula>
    </cfRule>
  </conditionalFormatting>
  <conditionalFormatting sqref="AQ5:BB5">
    <cfRule type="expression" dxfId="531" priority="516">
      <formula>+$AG5=2018</formula>
    </cfRule>
  </conditionalFormatting>
  <conditionalFormatting sqref="AQ5:BB5">
    <cfRule type="expression" dxfId="530" priority="517">
      <formula>+$AG5=2019</formula>
    </cfRule>
  </conditionalFormatting>
  <conditionalFormatting sqref="AQ5:BB5">
    <cfRule type="expression" dxfId="529" priority="514">
      <formula>+$AG5=2022</formula>
    </cfRule>
    <cfRule type="expression" dxfId="528" priority="515">
      <formula>+$AG5=2021</formula>
    </cfRule>
    <cfRule type="expression" dxfId="527" priority="518">
      <formula>+$AG5=2020</formula>
    </cfRule>
  </conditionalFormatting>
  <conditionalFormatting sqref="BC5:BD5">
    <cfRule type="expression" dxfId="526" priority="511">
      <formula>+$AG5=2018</formula>
    </cfRule>
  </conditionalFormatting>
  <conditionalFormatting sqref="BC5:BD5">
    <cfRule type="expression" dxfId="525" priority="512">
      <formula>+$AG5=2019</formula>
    </cfRule>
  </conditionalFormatting>
  <conditionalFormatting sqref="BC5:BD5">
    <cfRule type="expression" dxfId="524" priority="509">
      <formula>+$AG5=2022</formula>
    </cfRule>
    <cfRule type="expression" dxfId="523" priority="510">
      <formula>+$AG5=2021</formula>
    </cfRule>
    <cfRule type="expression" dxfId="522" priority="513">
      <formula>+$AG5=2020</formula>
    </cfRule>
  </conditionalFormatting>
  <conditionalFormatting sqref="BC5:BD5">
    <cfRule type="expression" dxfId="521" priority="508">
      <formula>+$AH5=0</formula>
    </cfRule>
  </conditionalFormatting>
  <conditionalFormatting sqref="BE5:BF5">
    <cfRule type="expression" dxfId="520" priority="505">
      <formula>+$AG5=2018</formula>
    </cfRule>
  </conditionalFormatting>
  <conditionalFormatting sqref="BE5:BF5">
    <cfRule type="expression" dxfId="519" priority="506">
      <formula>+$AG5=2019</formula>
    </cfRule>
  </conditionalFormatting>
  <conditionalFormatting sqref="BE5:BF5">
    <cfRule type="expression" dxfId="518" priority="503">
      <formula>+$AG5=2022</formula>
    </cfRule>
    <cfRule type="expression" dxfId="517" priority="504">
      <formula>+$AG5=2021</formula>
    </cfRule>
    <cfRule type="expression" dxfId="516" priority="507">
      <formula>+$AG5=2020</formula>
    </cfRule>
  </conditionalFormatting>
  <conditionalFormatting sqref="BE5:BF5">
    <cfRule type="expression" dxfId="515" priority="502">
      <formula>+$AH5=0</formula>
    </cfRule>
  </conditionalFormatting>
  <conditionalFormatting sqref="BG5:BH5">
    <cfRule type="expression" dxfId="514" priority="499">
      <formula>+$AG5=2018</formula>
    </cfRule>
  </conditionalFormatting>
  <conditionalFormatting sqref="BG5:BH5">
    <cfRule type="expression" dxfId="513" priority="500">
      <formula>+$AG5=2019</formula>
    </cfRule>
  </conditionalFormatting>
  <conditionalFormatting sqref="BG5:BH5">
    <cfRule type="expression" dxfId="512" priority="497">
      <formula>+$AG5=2022</formula>
    </cfRule>
    <cfRule type="expression" dxfId="511" priority="498">
      <formula>+$AG5=2021</formula>
    </cfRule>
    <cfRule type="expression" dxfId="510" priority="501">
      <formula>+$AG5=2020</formula>
    </cfRule>
  </conditionalFormatting>
  <conditionalFormatting sqref="BG5:BH5">
    <cfRule type="expression" dxfId="509" priority="496">
      <formula>+$AH5=0</formula>
    </cfRule>
  </conditionalFormatting>
  <conditionalFormatting sqref="B54:C54 V54 H54:J54 R54:T54">
    <cfRule type="expression" dxfId="508" priority="492">
      <formula>+$B54=1</formula>
    </cfRule>
  </conditionalFormatting>
  <conditionalFormatting sqref="B54:C54 V54 H54:J54 R54:T54">
    <cfRule type="expression" dxfId="507" priority="493">
      <formula>+$B54=2</formula>
    </cfRule>
    <cfRule type="expression" dxfId="506" priority="494">
      <formula>+$B54=3</formula>
    </cfRule>
    <cfRule type="expression" dxfId="505" priority="495">
      <formula>+$B54=4</formula>
    </cfRule>
  </conditionalFormatting>
  <conditionalFormatting sqref="H54:J54">
    <cfRule type="expression" dxfId="504" priority="491">
      <formula>+H54=""</formula>
    </cfRule>
  </conditionalFormatting>
  <conditionalFormatting sqref="R54:T54">
    <cfRule type="expression" dxfId="503" priority="490">
      <formula>+R54=""</formula>
    </cfRule>
  </conditionalFormatting>
  <conditionalFormatting sqref="AO54:AP54">
    <cfRule type="expression" dxfId="502" priority="487">
      <formula>+$AG54=2018</formula>
    </cfRule>
  </conditionalFormatting>
  <conditionalFormatting sqref="AO54:AP54">
    <cfRule type="expression" dxfId="501" priority="488">
      <formula>+$AG54=2019</formula>
    </cfRule>
  </conditionalFormatting>
  <conditionalFormatting sqref="AO54:AP54">
    <cfRule type="expression" dxfId="500" priority="485">
      <formula>+$AG54=2022</formula>
    </cfRule>
    <cfRule type="expression" dxfId="499" priority="486">
      <formula>+$AG54=2021</formula>
    </cfRule>
    <cfRule type="expression" dxfId="498" priority="489">
      <formula>+$AG54=2020</formula>
    </cfRule>
  </conditionalFormatting>
  <conditionalFormatting sqref="AO54:AP54">
    <cfRule type="expression" dxfId="497" priority="484">
      <formula>+$AH54=0</formula>
    </cfRule>
  </conditionalFormatting>
  <conditionalFormatting sqref="AQ54:BB54">
    <cfRule type="expression" dxfId="496" priority="481">
      <formula>+$AG54=2018</formula>
    </cfRule>
  </conditionalFormatting>
  <conditionalFormatting sqref="AQ54:BB54">
    <cfRule type="expression" dxfId="495" priority="482">
      <formula>+$AG54=2019</formula>
    </cfRule>
  </conditionalFormatting>
  <conditionalFormatting sqref="AQ54:BB54">
    <cfRule type="expression" dxfId="494" priority="479">
      <formula>+$AG54=2022</formula>
    </cfRule>
    <cfRule type="expression" dxfId="493" priority="480">
      <formula>+$AG54=2021</formula>
    </cfRule>
    <cfRule type="expression" dxfId="492" priority="483">
      <formula>+$AG54=2020</formula>
    </cfRule>
  </conditionalFormatting>
  <conditionalFormatting sqref="BC54:BD54">
    <cfRule type="expression" dxfId="491" priority="476">
      <formula>+$AG54=2018</formula>
    </cfRule>
  </conditionalFormatting>
  <conditionalFormatting sqref="BC54:BD54">
    <cfRule type="expression" dxfId="490" priority="477">
      <formula>+$AG54=2019</formula>
    </cfRule>
  </conditionalFormatting>
  <conditionalFormatting sqref="BC54:BD54">
    <cfRule type="expression" dxfId="489" priority="474">
      <formula>+$AG54=2022</formula>
    </cfRule>
    <cfRule type="expression" dxfId="488" priority="475">
      <formula>+$AG54=2021</formula>
    </cfRule>
    <cfRule type="expression" dxfId="487" priority="478">
      <formula>+$AG54=2020</formula>
    </cfRule>
  </conditionalFormatting>
  <conditionalFormatting sqref="BC54:BD54">
    <cfRule type="expression" dxfId="486" priority="473">
      <formula>+$AH54=0</formula>
    </cfRule>
  </conditionalFormatting>
  <conditionalFormatting sqref="BE54:BF54">
    <cfRule type="expression" dxfId="485" priority="470">
      <formula>+$AG54=2018</formula>
    </cfRule>
  </conditionalFormatting>
  <conditionalFormatting sqref="BE54:BF54">
    <cfRule type="expression" dxfId="484" priority="471">
      <formula>+$AG54=2019</formula>
    </cfRule>
  </conditionalFormatting>
  <conditionalFormatting sqref="BE54:BF54">
    <cfRule type="expression" dxfId="483" priority="468">
      <formula>+$AG54=2022</formula>
    </cfRule>
    <cfRule type="expression" dxfId="482" priority="469">
      <formula>+$AG54=2021</formula>
    </cfRule>
    <cfRule type="expression" dxfId="481" priority="472">
      <formula>+$AG54=2020</formula>
    </cfRule>
  </conditionalFormatting>
  <conditionalFormatting sqref="BE54:BF54">
    <cfRule type="expression" dxfId="480" priority="467">
      <formula>+$AH54=0</formula>
    </cfRule>
  </conditionalFormatting>
  <conditionalFormatting sqref="BG54:BH54">
    <cfRule type="expression" dxfId="479" priority="464">
      <formula>+$AG54=2018</formula>
    </cfRule>
  </conditionalFormatting>
  <conditionalFormatting sqref="BG54:BH54">
    <cfRule type="expression" dxfId="478" priority="465">
      <formula>+$AG54=2019</formula>
    </cfRule>
  </conditionalFormatting>
  <conditionalFormatting sqref="BG54:BH54">
    <cfRule type="expression" dxfId="477" priority="462">
      <formula>+$AG54=2022</formula>
    </cfRule>
    <cfRule type="expression" dxfId="476" priority="463">
      <formula>+$AG54=2021</formula>
    </cfRule>
    <cfRule type="expression" dxfId="475" priority="466">
      <formula>+$AG54=2020</formula>
    </cfRule>
  </conditionalFormatting>
  <conditionalFormatting sqref="BG54:BH54">
    <cfRule type="expression" dxfId="474" priority="461">
      <formula>+$AH54=0</formula>
    </cfRule>
  </conditionalFormatting>
  <conditionalFormatting sqref="V5:V140 R5:T40 H5:J137 B5:C137 R42:T137 R41:S41">
    <cfRule type="expression" dxfId="473" priority="535">
      <formula>+$B5=3</formula>
    </cfRule>
  </conditionalFormatting>
  <conditionalFormatting sqref="R60:T60 H60:J60 V60 B60:C60">
    <cfRule type="expression" dxfId="472" priority="457">
      <formula>+$B60=1</formula>
    </cfRule>
  </conditionalFormatting>
  <conditionalFormatting sqref="R60:T60 H60:J60 V60 B60:C60">
    <cfRule type="expression" dxfId="471" priority="458">
      <formula>+$B60=2</formula>
    </cfRule>
    <cfRule type="expression" dxfId="470" priority="460">
      <formula>+$B60=4</formula>
    </cfRule>
  </conditionalFormatting>
  <conditionalFormatting sqref="H60:J60">
    <cfRule type="expression" dxfId="469" priority="456">
      <formula>+H60=""</formula>
    </cfRule>
  </conditionalFormatting>
  <conditionalFormatting sqref="R60:T60">
    <cfRule type="expression" dxfId="468" priority="455">
      <formula>+R60=""</formula>
    </cfRule>
  </conditionalFormatting>
  <conditionalFormatting sqref="AO60:AP60">
    <cfRule type="expression" dxfId="467" priority="452">
      <formula>+$AG60=2018</formula>
    </cfRule>
  </conditionalFormatting>
  <conditionalFormatting sqref="AO60:AP60">
    <cfRule type="expression" dxfId="466" priority="453">
      <formula>+$AG60=2019</formula>
    </cfRule>
  </conditionalFormatting>
  <conditionalFormatting sqref="AO60:AP60">
    <cfRule type="expression" dxfId="465" priority="450">
      <formula>+$AG60=2022</formula>
    </cfRule>
    <cfRule type="expression" dxfId="464" priority="451">
      <formula>+$AG60=2021</formula>
    </cfRule>
    <cfRule type="expression" dxfId="463" priority="454">
      <formula>+$AG60=2020</formula>
    </cfRule>
  </conditionalFormatting>
  <conditionalFormatting sqref="AO60:AP60">
    <cfRule type="expression" dxfId="462" priority="449">
      <formula>+$AH60=0</formula>
    </cfRule>
  </conditionalFormatting>
  <conditionalFormatting sqref="AQ60:BB60">
    <cfRule type="expression" dxfId="461" priority="446">
      <formula>+$AG60=2018</formula>
    </cfRule>
  </conditionalFormatting>
  <conditionalFormatting sqref="AQ60:BB60">
    <cfRule type="expression" dxfId="460" priority="447">
      <formula>+$AG60=2019</formula>
    </cfRule>
  </conditionalFormatting>
  <conditionalFormatting sqref="AQ60:BB60">
    <cfRule type="expression" dxfId="459" priority="444">
      <formula>+$AG60=2022</formula>
    </cfRule>
    <cfRule type="expression" dxfId="458" priority="445">
      <formula>+$AG60=2021</formula>
    </cfRule>
    <cfRule type="expression" dxfId="457" priority="448">
      <formula>+$AG60=2020</formula>
    </cfRule>
  </conditionalFormatting>
  <conditionalFormatting sqref="BC60:BD60">
    <cfRule type="expression" dxfId="456" priority="441">
      <formula>+$AG60=2018</formula>
    </cfRule>
  </conditionalFormatting>
  <conditionalFormatting sqref="BC60:BD60">
    <cfRule type="expression" dxfId="455" priority="442">
      <formula>+$AG60=2019</formula>
    </cfRule>
  </conditionalFormatting>
  <conditionalFormatting sqref="BC60:BD60">
    <cfRule type="expression" dxfId="454" priority="439">
      <formula>+$AG60=2022</formula>
    </cfRule>
    <cfRule type="expression" dxfId="453" priority="440">
      <formula>+$AG60=2021</formula>
    </cfRule>
    <cfRule type="expression" dxfId="452" priority="443">
      <formula>+$AG60=2020</formula>
    </cfRule>
  </conditionalFormatting>
  <conditionalFormatting sqref="BC60:BD60">
    <cfRule type="expression" dxfId="451" priority="438">
      <formula>+$AH60=0</formula>
    </cfRule>
  </conditionalFormatting>
  <conditionalFormatting sqref="BE60:BF60">
    <cfRule type="expression" dxfId="450" priority="435">
      <formula>+$AG60=2018</formula>
    </cfRule>
  </conditionalFormatting>
  <conditionalFormatting sqref="BE60:BF60">
    <cfRule type="expression" dxfId="449" priority="436">
      <formula>+$AG60=2019</formula>
    </cfRule>
  </conditionalFormatting>
  <conditionalFormatting sqref="BE60:BF60">
    <cfRule type="expression" dxfId="448" priority="433">
      <formula>+$AG60=2022</formula>
    </cfRule>
    <cfRule type="expression" dxfId="447" priority="434">
      <formula>+$AG60=2021</formula>
    </cfRule>
    <cfRule type="expression" dxfId="446" priority="437">
      <formula>+$AG60=2020</formula>
    </cfRule>
  </conditionalFormatting>
  <conditionalFormatting sqref="BE60:BF60">
    <cfRule type="expression" dxfId="445" priority="432">
      <formula>+$AH60=0</formula>
    </cfRule>
  </conditionalFormatting>
  <conditionalFormatting sqref="BG60:BH60">
    <cfRule type="expression" dxfId="444" priority="429">
      <formula>+$AG60=2018</formula>
    </cfRule>
  </conditionalFormatting>
  <conditionalFormatting sqref="BG60:BH60">
    <cfRule type="expression" dxfId="443" priority="430">
      <formula>+$AG60=2019</formula>
    </cfRule>
  </conditionalFormatting>
  <conditionalFormatting sqref="BG60:BH60">
    <cfRule type="expression" dxfId="442" priority="427">
      <formula>+$AG60=2022</formula>
    </cfRule>
    <cfRule type="expression" dxfId="441" priority="428">
      <formula>+$AG60=2021</formula>
    </cfRule>
    <cfRule type="expression" dxfId="440" priority="431">
      <formula>+$AG60=2020</formula>
    </cfRule>
  </conditionalFormatting>
  <conditionalFormatting sqref="BG60:BH60">
    <cfRule type="expression" dxfId="439" priority="426">
      <formula>+$AH60=0</formula>
    </cfRule>
  </conditionalFormatting>
  <conditionalFormatting sqref="R60:T60 H60:J60 V60 B60:C60">
    <cfRule type="expression" dxfId="438" priority="459">
      <formula>+$B60=3</formula>
    </cfRule>
  </conditionalFormatting>
  <conditionalFormatting sqref="BJ140">
    <cfRule type="expression" dxfId="437" priority="423">
      <formula>+$AG140=2018</formula>
    </cfRule>
  </conditionalFormatting>
  <conditionalFormatting sqref="BJ140">
    <cfRule type="expression" dxfId="436" priority="424">
      <formula>+$AG140=2019</formula>
    </cfRule>
  </conditionalFormatting>
  <conditionalFormatting sqref="BJ140">
    <cfRule type="expression" dxfId="435" priority="421">
      <formula>+$AG140=2022</formula>
    </cfRule>
    <cfRule type="expression" dxfId="434" priority="422">
      <formula>+$AG140=2021</formula>
    </cfRule>
    <cfRule type="expression" dxfId="433" priority="425">
      <formula>+$AG140=2020</formula>
    </cfRule>
  </conditionalFormatting>
  <conditionalFormatting sqref="BJ140">
    <cfRule type="expression" dxfId="432" priority="420">
      <formula>+$AH140=0</formula>
    </cfRule>
  </conditionalFormatting>
  <conditionalFormatting sqref="BJ55:BJ59">
    <cfRule type="expression" dxfId="431" priority="417">
      <formula>+$AG55=2018</formula>
    </cfRule>
  </conditionalFormatting>
  <conditionalFormatting sqref="BJ55:BJ59">
    <cfRule type="expression" dxfId="430" priority="418">
      <formula>+$AG55=2019</formula>
    </cfRule>
  </conditionalFormatting>
  <conditionalFormatting sqref="BJ55:BJ59">
    <cfRule type="expression" dxfId="429" priority="415">
      <formula>+$AG55=2022</formula>
    </cfRule>
    <cfRule type="expression" dxfId="428" priority="416">
      <formula>+$AG55=2021</formula>
    </cfRule>
    <cfRule type="expression" dxfId="427" priority="419">
      <formula>+$AG55=2020</formula>
    </cfRule>
  </conditionalFormatting>
  <conditionalFormatting sqref="BJ55:BJ59">
    <cfRule type="expression" dxfId="426" priority="414">
      <formula>+$AH55=0</formula>
    </cfRule>
  </conditionalFormatting>
  <conditionalFormatting sqref="BJ54">
    <cfRule type="expression" dxfId="425" priority="411">
      <formula>+$AG54=2018</formula>
    </cfRule>
  </conditionalFormatting>
  <conditionalFormatting sqref="BJ54">
    <cfRule type="expression" dxfId="424" priority="412">
      <formula>+$AG54=2019</formula>
    </cfRule>
  </conditionalFormatting>
  <conditionalFormatting sqref="BJ54">
    <cfRule type="expression" dxfId="423" priority="409">
      <formula>+$AG54=2022</formula>
    </cfRule>
    <cfRule type="expression" dxfId="422" priority="410">
      <formula>+$AG54=2021</formula>
    </cfRule>
    <cfRule type="expression" dxfId="421" priority="413">
      <formula>+$AG54=2020</formula>
    </cfRule>
  </conditionalFormatting>
  <conditionalFormatting sqref="BJ54">
    <cfRule type="expression" dxfId="420" priority="408">
      <formula>+$AH54=0</formula>
    </cfRule>
  </conditionalFormatting>
  <conditionalFormatting sqref="BJ60">
    <cfRule type="expression" dxfId="419" priority="405">
      <formula>+$AG60=2018</formula>
    </cfRule>
  </conditionalFormatting>
  <conditionalFormatting sqref="BJ60">
    <cfRule type="expression" dxfId="418" priority="406">
      <formula>+$AG60=2019</formula>
    </cfRule>
  </conditionalFormatting>
  <conditionalFormatting sqref="BJ60">
    <cfRule type="expression" dxfId="417" priority="403">
      <formula>+$AG60=2022</formula>
    </cfRule>
    <cfRule type="expression" dxfId="416" priority="404">
      <formula>+$AG60=2021</formula>
    </cfRule>
    <cfRule type="expression" dxfId="415" priority="407">
      <formula>+$AG60=2020</formula>
    </cfRule>
  </conditionalFormatting>
  <conditionalFormatting sqref="BJ60">
    <cfRule type="expression" dxfId="414" priority="402">
      <formula>+$AH60=0</formula>
    </cfRule>
  </conditionalFormatting>
  <conditionalFormatting sqref="BL140">
    <cfRule type="expression" dxfId="413" priority="399">
      <formula>+$AG140=2018</formula>
    </cfRule>
  </conditionalFormatting>
  <conditionalFormatting sqref="BL140">
    <cfRule type="expression" dxfId="412" priority="400">
      <formula>+$AG140=2019</formula>
    </cfRule>
  </conditionalFormatting>
  <conditionalFormatting sqref="BL140">
    <cfRule type="expression" dxfId="411" priority="397">
      <formula>+$AG140=2022</formula>
    </cfRule>
    <cfRule type="expression" dxfId="410" priority="398">
      <formula>+$AG140=2021</formula>
    </cfRule>
    <cfRule type="expression" dxfId="409" priority="401">
      <formula>+$AG140=2020</formula>
    </cfRule>
  </conditionalFormatting>
  <conditionalFormatting sqref="BL140">
    <cfRule type="expression" dxfId="408" priority="396">
      <formula>+$AH140=0</formula>
    </cfRule>
  </conditionalFormatting>
  <conditionalFormatting sqref="BL55:BL59">
    <cfRule type="expression" dxfId="407" priority="393">
      <formula>+$AG55=2018</formula>
    </cfRule>
  </conditionalFormatting>
  <conditionalFormatting sqref="BL55:BL59">
    <cfRule type="expression" dxfId="406" priority="394">
      <formula>+$AG55=2019</formula>
    </cfRule>
  </conditionalFormatting>
  <conditionalFormatting sqref="BL55:BL59">
    <cfRule type="expression" dxfId="405" priority="391">
      <formula>+$AG55=2022</formula>
    </cfRule>
    <cfRule type="expression" dxfId="404" priority="392">
      <formula>+$AG55=2021</formula>
    </cfRule>
    <cfRule type="expression" dxfId="403" priority="395">
      <formula>+$AG55=2020</formula>
    </cfRule>
  </conditionalFormatting>
  <conditionalFormatting sqref="BN55:BN59">
    <cfRule type="expression" dxfId="402" priority="388">
      <formula>+$AG55=2018</formula>
    </cfRule>
  </conditionalFormatting>
  <conditionalFormatting sqref="BN55:BN59">
    <cfRule type="expression" dxfId="401" priority="389">
      <formula>+$AG55=2019</formula>
    </cfRule>
  </conditionalFormatting>
  <conditionalFormatting sqref="BN55:BN59">
    <cfRule type="expression" dxfId="400" priority="386">
      <formula>+$AG55=2022</formula>
    </cfRule>
    <cfRule type="expression" dxfId="399" priority="387">
      <formula>+$AG55=2021</formula>
    </cfRule>
    <cfRule type="expression" dxfId="398" priority="390">
      <formula>+$AG55=2020</formula>
    </cfRule>
  </conditionalFormatting>
  <conditionalFormatting sqref="BN55:BN59">
    <cfRule type="expression" dxfId="397" priority="385">
      <formula>+$AH55=0</formula>
    </cfRule>
  </conditionalFormatting>
  <conditionalFormatting sqref="BP55:BP59">
    <cfRule type="expression" dxfId="396" priority="382">
      <formula>+$AG55=2018</formula>
    </cfRule>
  </conditionalFormatting>
  <conditionalFormatting sqref="BP55:BP59">
    <cfRule type="expression" dxfId="395" priority="383">
      <formula>+$AG55=2019</formula>
    </cfRule>
  </conditionalFormatting>
  <conditionalFormatting sqref="BP55:BP59">
    <cfRule type="expression" dxfId="394" priority="380">
      <formula>+$AG55=2022</formula>
    </cfRule>
    <cfRule type="expression" dxfId="393" priority="381">
      <formula>+$AG55=2021</formula>
    </cfRule>
    <cfRule type="expression" dxfId="392" priority="384">
      <formula>+$AG55=2020</formula>
    </cfRule>
  </conditionalFormatting>
  <conditionalFormatting sqref="BP55:BP59">
    <cfRule type="expression" dxfId="391" priority="379">
      <formula>+$AH55=0</formula>
    </cfRule>
  </conditionalFormatting>
  <conditionalFormatting sqref="BR55:BR59">
    <cfRule type="expression" dxfId="390" priority="376">
      <formula>+$AG55=2018</formula>
    </cfRule>
  </conditionalFormatting>
  <conditionalFormatting sqref="BR55:BR59">
    <cfRule type="expression" dxfId="389" priority="377">
      <formula>+$AG55=2019</formula>
    </cfRule>
  </conditionalFormatting>
  <conditionalFormatting sqref="BR55:BR59">
    <cfRule type="expression" dxfId="388" priority="374">
      <formula>+$AG55=2022</formula>
    </cfRule>
    <cfRule type="expression" dxfId="387" priority="375">
      <formula>+$AG55=2021</formula>
    </cfRule>
    <cfRule type="expression" dxfId="386" priority="378">
      <formula>+$AG55=2020</formula>
    </cfRule>
  </conditionalFormatting>
  <conditionalFormatting sqref="BR55:BR59">
    <cfRule type="expression" dxfId="385" priority="373">
      <formula>+$AH55=0</formula>
    </cfRule>
  </conditionalFormatting>
  <conditionalFormatting sqref="BL54">
    <cfRule type="expression" dxfId="384" priority="370">
      <formula>+$AG54=2018</formula>
    </cfRule>
  </conditionalFormatting>
  <conditionalFormatting sqref="BL54">
    <cfRule type="expression" dxfId="383" priority="371">
      <formula>+$AG54=2019</formula>
    </cfRule>
  </conditionalFormatting>
  <conditionalFormatting sqref="BL54">
    <cfRule type="expression" dxfId="382" priority="368">
      <formula>+$AG54=2022</formula>
    </cfRule>
    <cfRule type="expression" dxfId="381" priority="369">
      <formula>+$AG54=2021</formula>
    </cfRule>
    <cfRule type="expression" dxfId="380" priority="372">
      <formula>+$AG54=2020</formula>
    </cfRule>
  </conditionalFormatting>
  <conditionalFormatting sqref="BN54">
    <cfRule type="expression" dxfId="379" priority="365">
      <formula>+$AG54=2018</formula>
    </cfRule>
  </conditionalFormatting>
  <conditionalFormatting sqref="BN54">
    <cfRule type="expression" dxfId="378" priority="366">
      <formula>+$AG54=2019</formula>
    </cfRule>
  </conditionalFormatting>
  <conditionalFormatting sqref="BN54">
    <cfRule type="expression" dxfId="377" priority="363">
      <formula>+$AG54=2022</formula>
    </cfRule>
    <cfRule type="expression" dxfId="376" priority="364">
      <formula>+$AG54=2021</formula>
    </cfRule>
    <cfRule type="expression" dxfId="375" priority="367">
      <formula>+$AG54=2020</formula>
    </cfRule>
  </conditionalFormatting>
  <conditionalFormatting sqref="BN54">
    <cfRule type="expression" dxfId="374" priority="362">
      <formula>+$AH54=0</formula>
    </cfRule>
  </conditionalFormatting>
  <conditionalFormatting sqref="BP54">
    <cfRule type="expression" dxfId="373" priority="359">
      <formula>+$AG54=2018</formula>
    </cfRule>
  </conditionalFormatting>
  <conditionalFormatting sqref="BP54">
    <cfRule type="expression" dxfId="372" priority="360">
      <formula>+$AG54=2019</formula>
    </cfRule>
  </conditionalFormatting>
  <conditionalFormatting sqref="BP54">
    <cfRule type="expression" dxfId="371" priority="357">
      <formula>+$AG54=2022</formula>
    </cfRule>
    <cfRule type="expression" dxfId="370" priority="358">
      <formula>+$AG54=2021</formula>
    </cfRule>
    <cfRule type="expression" dxfId="369" priority="361">
      <formula>+$AG54=2020</formula>
    </cfRule>
  </conditionalFormatting>
  <conditionalFormatting sqref="BP54">
    <cfRule type="expression" dxfId="368" priority="356">
      <formula>+$AH54=0</formula>
    </cfRule>
  </conditionalFormatting>
  <conditionalFormatting sqref="BR54">
    <cfRule type="expression" dxfId="367" priority="353">
      <formula>+$AG54=2018</formula>
    </cfRule>
  </conditionalFormatting>
  <conditionalFormatting sqref="BR54">
    <cfRule type="expression" dxfId="366" priority="354">
      <formula>+$AG54=2019</formula>
    </cfRule>
  </conditionalFormatting>
  <conditionalFormatting sqref="BR54">
    <cfRule type="expression" dxfId="365" priority="351">
      <formula>+$AG54=2022</formula>
    </cfRule>
    <cfRule type="expression" dxfId="364" priority="352">
      <formula>+$AG54=2021</formula>
    </cfRule>
    <cfRule type="expression" dxfId="363" priority="355">
      <formula>+$AG54=2020</formula>
    </cfRule>
  </conditionalFormatting>
  <conditionalFormatting sqref="BR54">
    <cfRule type="expression" dxfId="362" priority="350">
      <formula>+$AH54=0</formula>
    </cfRule>
  </conditionalFormatting>
  <conditionalFormatting sqref="BL60">
    <cfRule type="expression" dxfId="361" priority="347">
      <formula>+$AG60=2018</formula>
    </cfRule>
  </conditionalFormatting>
  <conditionalFormatting sqref="BL60">
    <cfRule type="expression" dxfId="360" priority="348">
      <formula>+$AG60=2019</formula>
    </cfRule>
  </conditionalFormatting>
  <conditionalFormatting sqref="BL60">
    <cfRule type="expression" dxfId="359" priority="345">
      <formula>+$AG60=2022</formula>
    </cfRule>
    <cfRule type="expression" dxfId="358" priority="346">
      <formula>+$AG60=2021</formula>
    </cfRule>
    <cfRule type="expression" dxfId="357" priority="349">
      <formula>+$AG60=2020</formula>
    </cfRule>
  </conditionalFormatting>
  <conditionalFormatting sqref="BN60">
    <cfRule type="expression" dxfId="356" priority="342">
      <formula>+$AG60=2018</formula>
    </cfRule>
  </conditionalFormatting>
  <conditionalFormatting sqref="BN60">
    <cfRule type="expression" dxfId="355" priority="343">
      <formula>+$AG60=2019</formula>
    </cfRule>
  </conditionalFormatting>
  <conditionalFormatting sqref="BN60">
    <cfRule type="expression" dxfId="354" priority="340">
      <formula>+$AG60=2022</formula>
    </cfRule>
    <cfRule type="expression" dxfId="353" priority="341">
      <formula>+$AG60=2021</formula>
    </cfRule>
    <cfRule type="expression" dxfId="352" priority="344">
      <formula>+$AG60=2020</formula>
    </cfRule>
  </conditionalFormatting>
  <conditionalFormatting sqref="BN60">
    <cfRule type="expression" dxfId="351" priority="339">
      <formula>+$AH60=0</formula>
    </cfRule>
  </conditionalFormatting>
  <conditionalFormatting sqref="BP60">
    <cfRule type="expression" dxfId="350" priority="336">
      <formula>+$AG60=2018</formula>
    </cfRule>
  </conditionalFormatting>
  <conditionalFormatting sqref="BP60">
    <cfRule type="expression" dxfId="349" priority="337">
      <formula>+$AG60=2019</formula>
    </cfRule>
  </conditionalFormatting>
  <conditionalFormatting sqref="BP60">
    <cfRule type="expression" dxfId="348" priority="334">
      <formula>+$AG60=2022</formula>
    </cfRule>
    <cfRule type="expression" dxfId="347" priority="335">
      <formula>+$AG60=2021</formula>
    </cfRule>
    <cfRule type="expression" dxfId="346" priority="338">
      <formula>+$AG60=2020</formula>
    </cfRule>
  </conditionalFormatting>
  <conditionalFormatting sqref="BP60">
    <cfRule type="expression" dxfId="345" priority="333">
      <formula>+$AH60=0</formula>
    </cfRule>
  </conditionalFormatting>
  <conditionalFormatting sqref="BR60">
    <cfRule type="expression" dxfId="344" priority="330">
      <formula>+$AG60=2018</formula>
    </cfRule>
  </conditionalFormatting>
  <conditionalFormatting sqref="BR60">
    <cfRule type="expression" dxfId="343" priority="331">
      <formula>+$AG60=2019</formula>
    </cfRule>
  </conditionalFormatting>
  <conditionalFormatting sqref="BR60">
    <cfRule type="expression" dxfId="342" priority="328">
      <formula>+$AG60=2022</formula>
    </cfRule>
    <cfRule type="expression" dxfId="341" priority="329">
      <formula>+$AG60=2021</formula>
    </cfRule>
    <cfRule type="expression" dxfId="340" priority="332">
      <formula>+$AG60=2020</formula>
    </cfRule>
  </conditionalFormatting>
  <conditionalFormatting sqref="BR60">
    <cfRule type="expression" dxfId="339" priority="327">
      <formula>+$AH60=0</formula>
    </cfRule>
  </conditionalFormatting>
  <conditionalFormatting sqref="B22:C22 R22:T22 V22 H22:J22">
    <cfRule type="expression" dxfId="338" priority="323">
      <formula>+$B22=1</formula>
    </cfRule>
  </conditionalFormatting>
  <conditionalFormatting sqref="B22:C22 R22:T22 V22 H22:J22">
    <cfRule type="expression" dxfId="337" priority="324">
      <formula>+$B22=2</formula>
    </cfRule>
    <cfRule type="expression" dxfId="336" priority="326">
      <formula>+$B22=4</formula>
    </cfRule>
  </conditionalFormatting>
  <conditionalFormatting sqref="H22:J22">
    <cfRule type="expression" dxfId="335" priority="322">
      <formula>+H22=""</formula>
    </cfRule>
  </conditionalFormatting>
  <conditionalFormatting sqref="R22:T22">
    <cfRule type="expression" dxfId="334" priority="321">
      <formula>+R22=""</formula>
    </cfRule>
  </conditionalFormatting>
  <conditionalFormatting sqref="AO22:AP22">
    <cfRule type="expression" dxfId="333" priority="318">
      <formula>+$AG22=2018</formula>
    </cfRule>
  </conditionalFormatting>
  <conditionalFormatting sqref="AO22:AP22">
    <cfRule type="expression" dxfId="332" priority="319">
      <formula>+$AG22=2019</formula>
    </cfRule>
  </conditionalFormatting>
  <conditionalFormatting sqref="AO22:AP22">
    <cfRule type="expression" dxfId="331" priority="316">
      <formula>+$AG22=2022</formula>
    </cfRule>
    <cfRule type="expression" dxfId="330" priority="317">
      <formula>+$AG22=2021</formula>
    </cfRule>
    <cfRule type="expression" dxfId="329" priority="320">
      <formula>+$AG22=2020</formula>
    </cfRule>
  </conditionalFormatting>
  <conditionalFormatting sqref="AO22:AP22">
    <cfRule type="expression" dxfId="328" priority="315">
      <formula>+$AH22=0</formula>
    </cfRule>
  </conditionalFormatting>
  <conditionalFormatting sqref="AQ22:BB22">
    <cfRule type="expression" dxfId="327" priority="312">
      <formula>+$AG22=2018</formula>
    </cfRule>
  </conditionalFormatting>
  <conditionalFormatting sqref="AQ22:BB22">
    <cfRule type="expression" dxfId="326" priority="313">
      <formula>+$AG22=2019</formula>
    </cfRule>
  </conditionalFormatting>
  <conditionalFormatting sqref="AQ22:BB22">
    <cfRule type="expression" dxfId="325" priority="310">
      <formula>+$AG22=2022</formula>
    </cfRule>
    <cfRule type="expression" dxfId="324" priority="311">
      <formula>+$AG22=2021</formula>
    </cfRule>
    <cfRule type="expression" dxfId="323" priority="314">
      <formula>+$AG22=2020</formula>
    </cfRule>
  </conditionalFormatting>
  <conditionalFormatting sqref="BC22:BD22">
    <cfRule type="expression" dxfId="322" priority="307">
      <formula>+$AG22=2018</formula>
    </cfRule>
  </conditionalFormatting>
  <conditionalFormatting sqref="BC22:BD22">
    <cfRule type="expression" dxfId="321" priority="308">
      <formula>+$AG22=2019</formula>
    </cfRule>
  </conditionalFormatting>
  <conditionalFormatting sqref="BC22:BD22">
    <cfRule type="expression" dxfId="320" priority="305">
      <formula>+$AG22=2022</formula>
    </cfRule>
    <cfRule type="expression" dxfId="319" priority="306">
      <formula>+$AG22=2021</formula>
    </cfRule>
    <cfRule type="expression" dxfId="318" priority="309">
      <formula>+$AG22=2020</formula>
    </cfRule>
  </conditionalFormatting>
  <conditionalFormatting sqref="BC22:BD22">
    <cfRule type="expression" dxfId="317" priority="304">
      <formula>+$AH22=0</formula>
    </cfRule>
  </conditionalFormatting>
  <conditionalFormatting sqref="BE22:BF22">
    <cfRule type="expression" dxfId="316" priority="301">
      <formula>+$AG22=2018</formula>
    </cfRule>
  </conditionalFormatting>
  <conditionalFormatting sqref="BE22:BF22">
    <cfRule type="expression" dxfId="315" priority="302">
      <formula>+$AG22=2019</formula>
    </cfRule>
  </conditionalFormatting>
  <conditionalFormatting sqref="BE22:BF22">
    <cfRule type="expression" dxfId="314" priority="299">
      <formula>+$AG22=2022</formula>
    </cfRule>
    <cfRule type="expression" dxfId="313" priority="300">
      <formula>+$AG22=2021</formula>
    </cfRule>
    <cfRule type="expression" dxfId="312" priority="303">
      <formula>+$AG22=2020</formula>
    </cfRule>
  </conditionalFormatting>
  <conditionalFormatting sqref="BE22:BF22">
    <cfRule type="expression" dxfId="311" priority="298">
      <formula>+$AH22=0</formula>
    </cfRule>
  </conditionalFormatting>
  <conditionalFormatting sqref="BG22:BH22">
    <cfRule type="expression" dxfId="310" priority="295">
      <formula>+$AG22=2018</formula>
    </cfRule>
  </conditionalFormatting>
  <conditionalFormatting sqref="BG22:BH22">
    <cfRule type="expression" dxfId="309" priority="296">
      <formula>+$AG22=2019</formula>
    </cfRule>
  </conditionalFormatting>
  <conditionalFormatting sqref="BG22:BH22">
    <cfRule type="expression" dxfId="308" priority="293">
      <formula>+$AG22=2022</formula>
    </cfRule>
    <cfRule type="expression" dxfId="307" priority="294">
      <formula>+$AG22=2021</formula>
    </cfRule>
    <cfRule type="expression" dxfId="306" priority="297">
      <formula>+$AG22=2020</formula>
    </cfRule>
  </conditionalFormatting>
  <conditionalFormatting sqref="BG22:BH22">
    <cfRule type="expression" dxfId="305" priority="292">
      <formula>+$AH22=0</formula>
    </cfRule>
  </conditionalFormatting>
  <conditionalFormatting sqref="B22:C22 R22:T22 V22 H22:J22">
    <cfRule type="expression" dxfId="304" priority="325">
      <formula>+$B22=3</formula>
    </cfRule>
  </conditionalFormatting>
  <conditionalFormatting sqref="BJ22">
    <cfRule type="expression" dxfId="303" priority="289">
      <formula>+$AG22=2018</formula>
    </cfRule>
  </conditionalFormatting>
  <conditionalFormatting sqref="BJ22">
    <cfRule type="expression" dxfId="302" priority="290">
      <formula>+$AG22=2019</formula>
    </cfRule>
  </conditionalFormatting>
  <conditionalFormatting sqref="BJ22">
    <cfRule type="expression" dxfId="301" priority="287">
      <formula>+$AG22=2022</formula>
    </cfRule>
    <cfRule type="expression" dxfId="300" priority="288">
      <formula>+$AG22=2021</formula>
    </cfRule>
    <cfRule type="expression" dxfId="299" priority="291">
      <formula>+$AG22=2020</formula>
    </cfRule>
  </conditionalFormatting>
  <conditionalFormatting sqref="BJ22">
    <cfRule type="expression" dxfId="298" priority="286">
      <formula>+$AH22=0</formula>
    </cfRule>
  </conditionalFormatting>
  <conditionalFormatting sqref="BL22">
    <cfRule type="expression" dxfId="297" priority="283">
      <formula>+$AG22=2018</formula>
    </cfRule>
  </conditionalFormatting>
  <conditionalFormatting sqref="BL22">
    <cfRule type="expression" dxfId="296" priority="284">
      <formula>+$AG22=2019</formula>
    </cfRule>
  </conditionalFormatting>
  <conditionalFormatting sqref="BL22">
    <cfRule type="expression" dxfId="295" priority="281">
      <formula>+$AG22=2022</formula>
    </cfRule>
    <cfRule type="expression" dxfId="294" priority="282">
      <formula>+$AG22=2021</formula>
    </cfRule>
    <cfRule type="expression" dxfId="293" priority="285">
      <formula>+$AG22=2020</formula>
    </cfRule>
  </conditionalFormatting>
  <conditionalFormatting sqref="BN22">
    <cfRule type="expression" dxfId="292" priority="278">
      <formula>+$AG22=2018</formula>
    </cfRule>
  </conditionalFormatting>
  <conditionalFormatting sqref="BN22">
    <cfRule type="expression" dxfId="291" priority="279">
      <formula>+$AG22=2019</formula>
    </cfRule>
  </conditionalFormatting>
  <conditionalFormatting sqref="BN22">
    <cfRule type="expression" dxfId="290" priority="276">
      <formula>+$AG22=2022</formula>
    </cfRule>
    <cfRule type="expression" dxfId="289" priority="277">
      <formula>+$AG22=2021</formula>
    </cfRule>
    <cfRule type="expression" dxfId="288" priority="280">
      <formula>+$AG22=2020</formula>
    </cfRule>
  </conditionalFormatting>
  <conditionalFormatting sqref="BN22">
    <cfRule type="expression" dxfId="287" priority="275">
      <formula>+$AH22=0</formula>
    </cfRule>
  </conditionalFormatting>
  <conditionalFormatting sqref="BP22">
    <cfRule type="expression" dxfId="286" priority="272">
      <formula>+$AG22=2018</formula>
    </cfRule>
  </conditionalFormatting>
  <conditionalFormatting sqref="BP22">
    <cfRule type="expression" dxfId="285" priority="273">
      <formula>+$AG22=2019</formula>
    </cfRule>
  </conditionalFormatting>
  <conditionalFormatting sqref="BP22">
    <cfRule type="expression" dxfId="284" priority="270">
      <formula>+$AG22=2022</formula>
    </cfRule>
    <cfRule type="expression" dxfId="283" priority="271">
      <formula>+$AG22=2021</formula>
    </cfRule>
    <cfRule type="expression" dxfId="282" priority="274">
      <formula>+$AG22=2020</formula>
    </cfRule>
  </conditionalFormatting>
  <conditionalFormatting sqref="BP22">
    <cfRule type="expression" dxfId="281" priority="269">
      <formula>+$AH22=0</formula>
    </cfRule>
  </conditionalFormatting>
  <conditionalFormatting sqref="BR22">
    <cfRule type="expression" dxfId="280" priority="266">
      <formula>+$AG22=2018</formula>
    </cfRule>
  </conditionalFormatting>
  <conditionalFormatting sqref="BR22">
    <cfRule type="expression" dxfId="279" priority="267">
      <formula>+$AG22=2019</formula>
    </cfRule>
  </conditionalFormatting>
  <conditionalFormatting sqref="BR22">
    <cfRule type="expression" dxfId="278" priority="264">
      <formula>+$AG22=2022</formula>
    </cfRule>
    <cfRule type="expression" dxfId="277" priority="265">
      <formula>+$AG22=2021</formula>
    </cfRule>
    <cfRule type="expression" dxfId="276" priority="268">
      <formula>+$AG22=2020</formula>
    </cfRule>
  </conditionalFormatting>
  <conditionalFormatting sqref="BR22">
    <cfRule type="expression" dxfId="275" priority="263">
      <formula>+$AH22=0</formula>
    </cfRule>
  </conditionalFormatting>
  <conditionalFormatting sqref="B17:C21 R17:T21 V17:V21 H17:J21 R42:T53 R41:S41 R55:T59 H55:J59 V55:V59 B55:C59 B12:C14 R12:T14 V12:V14 H12:J14 B33:C53 R33:T40 V33:V53 H33:J53 B24:C30 R24:T30 V24:V30 H24:J30 B61:C139 B8:C10 V61:V140 V5:V10 H61:J139 H5:J10 R61:T139 R5:T10 AN138:AN140">
    <cfRule type="expression" dxfId="274" priority="536">
      <formula>+$B5=4</formula>
    </cfRule>
  </conditionalFormatting>
  <conditionalFormatting sqref="H11:J11 V11 R11:T11 B11:C11">
    <cfRule type="expression" dxfId="273" priority="259">
      <formula>+$B11=1</formula>
    </cfRule>
  </conditionalFormatting>
  <conditionalFormatting sqref="H11:J11 V11 R11:T11 B11:C11">
    <cfRule type="expression" dxfId="272" priority="260">
      <formula>+$B11=2</formula>
    </cfRule>
  </conditionalFormatting>
  <conditionalFormatting sqref="H11:J11">
    <cfRule type="expression" dxfId="271" priority="258">
      <formula>+H11=""</formula>
    </cfRule>
  </conditionalFormatting>
  <conditionalFormatting sqref="R11:T11">
    <cfRule type="expression" dxfId="270" priority="257">
      <formula>+R11=""</formula>
    </cfRule>
  </conditionalFormatting>
  <conditionalFormatting sqref="AO11:AP11">
    <cfRule type="expression" dxfId="269" priority="254">
      <formula>+$AG11=2018</formula>
    </cfRule>
  </conditionalFormatting>
  <conditionalFormatting sqref="AO11:AP11">
    <cfRule type="expression" dxfId="268" priority="255">
      <formula>+$AG11=2019</formula>
    </cfRule>
  </conditionalFormatting>
  <conditionalFormatting sqref="AO11:AP11">
    <cfRule type="expression" dxfId="267" priority="252">
      <formula>+$AG11=2022</formula>
    </cfRule>
    <cfRule type="expression" dxfId="266" priority="253">
      <formula>+$AG11=2021</formula>
    </cfRule>
    <cfRule type="expression" dxfId="265" priority="256">
      <formula>+$AG11=2020</formula>
    </cfRule>
  </conditionalFormatting>
  <conditionalFormatting sqref="AO11:AP11">
    <cfRule type="expression" dxfId="264" priority="251">
      <formula>+$AH11=0</formula>
    </cfRule>
  </conditionalFormatting>
  <conditionalFormatting sqref="AQ11:BB11">
    <cfRule type="expression" dxfId="263" priority="248">
      <formula>+$AG11=2018</formula>
    </cfRule>
  </conditionalFormatting>
  <conditionalFormatting sqref="AQ11:BB11">
    <cfRule type="expression" dxfId="262" priority="249">
      <formula>+$AG11=2019</formula>
    </cfRule>
  </conditionalFormatting>
  <conditionalFormatting sqref="AQ11:BB11">
    <cfRule type="expression" dxfId="261" priority="246">
      <formula>+$AG11=2022</formula>
    </cfRule>
    <cfRule type="expression" dxfId="260" priority="247">
      <formula>+$AG11=2021</formula>
    </cfRule>
    <cfRule type="expression" dxfId="259" priority="250">
      <formula>+$AG11=2020</formula>
    </cfRule>
  </conditionalFormatting>
  <conditionalFormatting sqref="BC11:BD11">
    <cfRule type="expression" dxfId="258" priority="243">
      <formula>+$AG11=2018</formula>
    </cfRule>
  </conditionalFormatting>
  <conditionalFormatting sqref="BC11:BD11">
    <cfRule type="expression" dxfId="257" priority="244">
      <formula>+$AG11=2019</formula>
    </cfRule>
  </conditionalFormatting>
  <conditionalFormatting sqref="BC11:BD11">
    <cfRule type="expression" dxfId="256" priority="241">
      <formula>+$AG11=2022</formula>
    </cfRule>
    <cfRule type="expression" dxfId="255" priority="242">
      <formula>+$AG11=2021</formula>
    </cfRule>
    <cfRule type="expression" dxfId="254" priority="245">
      <formula>+$AG11=2020</formula>
    </cfRule>
  </conditionalFormatting>
  <conditionalFormatting sqref="BC11:BD11">
    <cfRule type="expression" dxfId="253" priority="240">
      <formula>+$AH11=0</formula>
    </cfRule>
  </conditionalFormatting>
  <conditionalFormatting sqref="BE11:BF11">
    <cfRule type="expression" dxfId="252" priority="237">
      <formula>+$AG11=2018</formula>
    </cfRule>
  </conditionalFormatting>
  <conditionalFormatting sqref="BE11:BF11">
    <cfRule type="expression" dxfId="251" priority="238">
      <formula>+$AG11=2019</formula>
    </cfRule>
  </conditionalFormatting>
  <conditionalFormatting sqref="BE11:BF11">
    <cfRule type="expression" dxfId="250" priority="235">
      <formula>+$AG11=2022</formula>
    </cfRule>
    <cfRule type="expression" dxfId="249" priority="236">
      <formula>+$AG11=2021</formula>
    </cfRule>
    <cfRule type="expression" dxfId="248" priority="239">
      <formula>+$AG11=2020</formula>
    </cfRule>
  </conditionalFormatting>
  <conditionalFormatting sqref="BE11:BF11">
    <cfRule type="expression" dxfId="247" priority="234">
      <formula>+$AH11=0</formula>
    </cfRule>
  </conditionalFormatting>
  <conditionalFormatting sqref="BG11:BH11">
    <cfRule type="expression" dxfId="246" priority="231">
      <formula>+$AG11=2018</formula>
    </cfRule>
  </conditionalFormatting>
  <conditionalFormatting sqref="BG11:BH11">
    <cfRule type="expression" dxfId="245" priority="232">
      <formula>+$AG11=2019</formula>
    </cfRule>
  </conditionalFormatting>
  <conditionalFormatting sqref="BG11:BH11">
    <cfRule type="expression" dxfId="244" priority="229">
      <formula>+$AG11=2022</formula>
    </cfRule>
    <cfRule type="expression" dxfId="243" priority="230">
      <formula>+$AG11=2021</formula>
    </cfRule>
    <cfRule type="expression" dxfId="242" priority="233">
      <formula>+$AG11=2020</formula>
    </cfRule>
  </conditionalFormatting>
  <conditionalFormatting sqref="BG11:BH11">
    <cfRule type="expression" dxfId="241" priority="228">
      <formula>+$AH11=0</formula>
    </cfRule>
  </conditionalFormatting>
  <conditionalFormatting sqref="H11:J11 V11 R11:T11 B11:C11">
    <cfRule type="expression" dxfId="240" priority="261">
      <formula>+$B11=3</formula>
    </cfRule>
  </conditionalFormatting>
  <conditionalFormatting sqref="BI11:BJ11">
    <cfRule type="expression" dxfId="239" priority="225">
      <formula>+$AG11=2018</formula>
    </cfRule>
  </conditionalFormatting>
  <conditionalFormatting sqref="BI11:BJ11">
    <cfRule type="expression" dxfId="238" priority="226">
      <formula>+$AG11=2019</formula>
    </cfRule>
  </conditionalFormatting>
  <conditionalFormatting sqref="BI11:BJ11">
    <cfRule type="expression" dxfId="237" priority="223">
      <formula>+$AG11=2022</formula>
    </cfRule>
    <cfRule type="expression" dxfId="236" priority="224">
      <formula>+$AG11=2021</formula>
    </cfRule>
    <cfRule type="expression" dxfId="235" priority="227">
      <formula>+$AG11=2020</formula>
    </cfRule>
  </conditionalFormatting>
  <conditionalFormatting sqref="BI11:BJ11">
    <cfRule type="expression" dxfId="234" priority="222">
      <formula>+$AH11=0</formula>
    </cfRule>
  </conditionalFormatting>
  <conditionalFormatting sqref="BK11:BL11">
    <cfRule type="expression" dxfId="233" priority="219">
      <formula>+$AG11=2018</formula>
    </cfRule>
  </conditionalFormatting>
  <conditionalFormatting sqref="BK11:BL11">
    <cfRule type="expression" dxfId="232" priority="220">
      <formula>+$AG11=2019</formula>
    </cfRule>
  </conditionalFormatting>
  <conditionalFormatting sqref="BK11:BL11">
    <cfRule type="expression" dxfId="231" priority="217">
      <formula>+$AG11=2022</formula>
    </cfRule>
    <cfRule type="expression" dxfId="230" priority="218">
      <formula>+$AG11=2021</formula>
    </cfRule>
    <cfRule type="expression" dxfId="229" priority="221">
      <formula>+$AG11=2020</formula>
    </cfRule>
  </conditionalFormatting>
  <conditionalFormatting sqref="BM11:BN11">
    <cfRule type="expression" dxfId="228" priority="214">
      <formula>+$AG11=2018</formula>
    </cfRule>
  </conditionalFormatting>
  <conditionalFormatting sqref="BM11:BN11">
    <cfRule type="expression" dxfId="227" priority="215">
      <formula>+$AG11=2019</formula>
    </cfRule>
  </conditionalFormatting>
  <conditionalFormatting sqref="BM11:BN11">
    <cfRule type="expression" dxfId="226" priority="212">
      <formula>+$AG11=2022</formula>
    </cfRule>
    <cfRule type="expression" dxfId="225" priority="213">
      <formula>+$AG11=2021</formula>
    </cfRule>
    <cfRule type="expression" dxfId="224" priority="216">
      <formula>+$AG11=2020</formula>
    </cfRule>
  </conditionalFormatting>
  <conditionalFormatting sqref="BM11:BN11">
    <cfRule type="expression" dxfId="223" priority="211">
      <formula>+$AH11=0</formula>
    </cfRule>
  </conditionalFormatting>
  <conditionalFormatting sqref="BO11:BP11">
    <cfRule type="expression" dxfId="222" priority="208">
      <formula>+$AG11=2018</formula>
    </cfRule>
  </conditionalFormatting>
  <conditionalFormatting sqref="BO11:BP11">
    <cfRule type="expression" dxfId="221" priority="209">
      <formula>+$AG11=2019</formula>
    </cfRule>
  </conditionalFormatting>
  <conditionalFormatting sqref="BO11:BP11">
    <cfRule type="expression" dxfId="220" priority="206">
      <formula>+$AG11=2022</formula>
    </cfRule>
    <cfRule type="expression" dxfId="219" priority="207">
      <formula>+$AG11=2021</formula>
    </cfRule>
    <cfRule type="expression" dxfId="218" priority="210">
      <formula>+$AG11=2020</formula>
    </cfRule>
  </conditionalFormatting>
  <conditionalFormatting sqref="BO11:BP11">
    <cfRule type="expression" dxfId="217" priority="205">
      <formula>+$AH11=0</formula>
    </cfRule>
  </conditionalFormatting>
  <conditionalFormatting sqref="BQ11:BR11">
    <cfRule type="expression" dxfId="216" priority="202">
      <formula>+$AG11=2018</formula>
    </cfRule>
  </conditionalFormatting>
  <conditionalFormatting sqref="BQ11:BR11">
    <cfRule type="expression" dxfId="215" priority="203">
      <formula>+$AG11=2019</formula>
    </cfRule>
  </conditionalFormatting>
  <conditionalFormatting sqref="BQ11:BR11">
    <cfRule type="expression" dxfId="214" priority="200">
      <formula>+$AG11=2022</formula>
    </cfRule>
    <cfRule type="expression" dxfId="213" priority="201">
      <formula>+$AG11=2021</formula>
    </cfRule>
    <cfRule type="expression" dxfId="212" priority="204">
      <formula>+$AG11=2020</formula>
    </cfRule>
  </conditionalFormatting>
  <conditionalFormatting sqref="BQ11:BR11">
    <cfRule type="expression" dxfId="211" priority="199">
      <formula>+$AH11=0</formula>
    </cfRule>
  </conditionalFormatting>
  <conditionalFormatting sqref="H11:J11 V11 R11:T11 B11:C11">
    <cfRule type="expression" dxfId="210" priority="262">
      <formula>+$B11=4</formula>
    </cfRule>
  </conditionalFormatting>
  <conditionalFormatting sqref="B15:C15 R15:T15 V15 H15:J15">
    <cfRule type="expression" dxfId="209" priority="195">
      <formula>+$B15=1</formula>
    </cfRule>
  </conditionalFormatting>
  <conditionalFormatting sqref="B15:C15 R15:T15 V15 H15:J15">
    <cfRule type="expression" dxfId="208" priority="196">
      <formula>+$B15=2</formula>
    </cfRule>
  </conditionalFormatting>
  <conditionalFormatting sqref="H15:J15">
    <cfRule type="expression" dxfId="207" priority="194">
      <formula>+H15=""</formula>
    </cfRule>
  </conditionalFormatting>
  <conditionalFormatting sqref="R15:T15">
    <cfRule type="expression" dxfId="206" priority="193">
      <formula>+R15=""</formula>
    </cfRule>
  </conditionalFormatting>
  <conditionalFormatting sqref="AO15:AP15">
    <cfRule type="expression" dxfId="205" priority="190">
      <formula>+$AG15=2018</formula>
    </cfRule>
  </conditionalFormatting>
  <conditionalFormatting sqref="AO15:AP15">
    <cfRule type="expression" dxfId="204" priority="191">
      <formula>+$AG15=2019</formula>
    </cfRule>
  </conditionalFormatting>
  <conditionalFormatting sqref="AO15:AP15">
    <cfRule type="expression" dxfId="203" priority="188">
      <formula>+$AG15=2022</formula>
    </cfRule>
    <cfRule type="expression" dxfId="202" priority="189">
      <formula>+$AG15=2021</formula>
    </cfRule>
    <cfRule type="expression" dxfId="201" priority="192">
      <formula>+$AG15=2020</formula>
    </cfRule>
  </conditionalFormatting>
  <conditionalFormatting sqref="AO15:AP15">
    <cfRule type="expression" dxfId="200" priority="187">
      <formula>+$AH15=0</formula>
    </cfRule>
  </conditionalFormatting>
  <conditionalFormatting sqref="AQ15:BB15">
    <cfRule type="expression" dxfId="199" priority="184">
      <formula>+$AG15=2018</formula>
    </cfRule>
  </conditionalFormatting>
  <conditionalFormatting sqref="AQ15:BB15">
    <cfRule type="expression" dxfId="198" priority="185">
      <formula>+$AG15=2019</formula>
    </cfRule>
  </conditionalFormatting>
  <conditionalFormatting sqref="AQ15:BB15">
    <cfRule type="expression" dxfId="197" priority="182">
      <formula>+$AG15=2022</formula>
    </cfRule>
    <cfRule type="expression" dxfId="196" priority="183">
      <formula>+$AG15=2021</formula>
    </cfRule>
    <cfRule type="expression" dxfId="195" priority="186">
      <formula>+$AG15=2020</formula>
    </cfRule>
  </conditionalFormatting>
  <conditionalFormatting sqref="BC15:BD15">
    <cfRule type="expression" dxfId="194" priority="179">
      <formula>+$AG15=2018</formula>
    </cfRule>
  </conditionalFormatting>
  <conditionalFormatting sqref="BC15:BD15">
    <cfRule type="expression" dxfId="193" priority="180">
      <formula>+$AG15=2019</formula>
    </cfRule>
  </conditionalFormatting>
  <conditionalFormatting sqref="BC15:BD15">
    <cfRule type="expression" dxfId="192" priority="177">
      <formula>+$AG15=2022</formula>
    </cfRule>
    <cfRule type="expression" dxfId="191" priority="178">
      <formula>+$AG15=2021</formula>
    </cfRule>
    <cfRule type="expression" dxfId="190" priority="181">
      <formula>+$AG15=2020</formula>
    </cfRule>
  </conditionalFormatting>
  <conditionalFormatting sqref="BC15:BD15">
    <cfRule type="expression" dxfId="189" priority="176">
      <formula>+$AH15=0</formula>
    </cfRule>
  </conditionalFormatting>
  <conditionalFormatting sqref="BE15:BF15">
    <cfRule type="expression" dxfId="188" priority="173">
      <formula>+$AG15=2018</formula>
    </cfRule>
  </conditionalFormatting>
  <conditionalFormatting sqref="BE15:BF15">
    <cfRule type="expression" dxfId="187" priority="174">
      <formula>+$AG15=2019</formula>
    </cfRule>
  </conditionalFormatting>
  <conditionalFormatting sqref="BE15:BF15">
    <cfRule type="expression" dxfId="186" priority="171">
      <formula>+$AG15=2022</formula>
    </cfRule>
    <cfRule type="expression" dxfId="185" priority="172">
      <formula>+$AG15=2021</formula>
    </cfRule>
    <cfRule type="expression" dxfId="184" priority="175">
      <formula>+$AG15=2020</formula>
    </cfRule>
  </conditionalFormatting>
  <conditionalFormatting sqref="BE15:BF15">
    <cfRule type="expression" dxfId="183" priority="170">
      <formula>+$AH15=0</formula>
    </cfRule>
  </conditionalFormatting>
  <conditionalFormatting sqref="BG15:BH15">
    <cfRule type="expression" dxfId="182" priority="167">
      <formula>+$AG15=2018</formula>
    </cfRule>
  </conditionalFormatting>
  <conditionalFormatting sqref="BG15:BH15">
    <cfRule type="expression" dxfId="181" priority="168">
      <formula>+$AG15=2019</formula>
    </cfRule>
  </conditionalFormatting>
  <conditionalFormatting sqref="BG15:BH15">
    <cfRule type="expression" dxfId="180" priority="165">
      <formula>+$AG15=2022</formula>
    </cfRule>
    <cfRule type="expression" dxfId="179" priority="166">
      <formula>+$AG15=2021</formula>
    </cfRule>
    <cfRule type="expression" dxfId="178" priority="169">
      <formula>+$AG15=2020</formula>
    </cfRule>
  </conditionalFormatting>
  <conditionalFormatting sqref="BG15:BH15">
    <cfRule type="expression" dxfId="177" priority="164">
      <formula>+$AH15=0</formula>
    </cfRule>
  </conditionalFormatting>
  <conditionalFormatting sqref="B15:C15 R15:T15 V15 H15:J15">
    <cfRule type="expression" dxfId="176" priority="197">
      <formula>+$B15=3</formula>
    </cfRule>
  </conditionalFormatting>
  <conditionalFormatting sqref="BI15:BJ15">
    <cfRule type="expression" dxfId="175" priority="161">
      <formula>+$AG15=2018</formula>
    </cfRule>
  </conditionalFormatting>
  <conditionalFormatting sqref="BI15:BJ15">
    <cfRule type="expression" dxfId="174" priority="162">
      <formula>+$AG15=2019</formula>
    </cfRule>
  </conditionalFormatting>
  <conditionalFormatting sqref="BI15:BJ15">
    <cfRule type="expression" dxfId="173" priority="159">
      <formula>+$AG15=2022</formula>
    </cfRule>
    <cfRule type="expression" dxfId="172" priority="160">
      <formula>+$AG15=2021</formula>
    </cfRule>
    <cfRule type="expression" dxfId="171" priority="163">
      <formula>+$AG15=2020</formula>
    </cfRule>
  </conditionalFormatting>
  <conditionalFormatting sqref="BI15:BJ15">
    <cfRule type="expression" dxfId="170" priority="158">
      <formula>+$AH15=0</formula>
    </cfRule>
  </conditionalFormatting>
  <conditionalFormatting sqref="BK15:BL15">
    <cfRule type="expression" dxfId="169" priority="155">
      <formula>+$AG15=2018</formula>
    </cfRule>
  </conditionalFormatting>
  <conditionalFormatting sqref="BK15:BL15">
    <cfRule type="expression" dxfId="168" priority="156">
      <formula>+$AG15=2019</formula>
    </cfRule>
  </conditionalFormatting>
  <conditionalFormatting sqref="BK15:BL15">
    <cfRule type="expression" dxfId="167" priority="153">
      <formula>+$AG15=2022</formula>
    </cfRule>
    <cfRule type="expression" dxfId="166" priority="154">
      <formula>+$AG15=2021</formula>
    </cfRule>
    <cfRule type="expression" dxfId="165" priority="157">
      <formula>+$AG15=2020</formula>
    </cfRule>
  </conditionalFormatting>
  <conditionalFormatting sqref="BM15:BN15">
    <cfRule type="expression" dxfId="164" priority="150">
      <formula>+$AG15=2018</formula>
    </cfRule>
  </conditionalFormatting>
  <conditionalFormatting sqref="BM15:BN15">
    <cfRule type="expression" dxfId="163" priority="151">
      <formula>+$AG15=2019</formula>
    </cfRule>
  </conditionalFormatting>
  <conditionalFormatting sqref="BM15:BN15">
    <cfRule type="expression" dxfId="162" priority="148">
      <formula>+$AG15=2022</formula>
    </cfRule>
    <cfRule type="expression" dxfId="161" priority="149">
      <formula>+$AG15=2021</formula>
    </cfRule>
    <cfRule type="expression" dxfId="160" priority="152">
      <formula>+$AG15=2020</formula>
    </cfRule>
  </conditionalFormatting>
  <conditionalFormatting sqref="BM15:BN15">
    <cfRule type="expression" dxfId="159" priority="147">
      <formula>+$AH15=0</formula>
    </cfRule>
  </conditionalFormatting>
  <conditionalFormatting sqref="BO15:BP15">
    <cfRule type="expression" dxfId="158" priority="144">
      <formula>+$AG15=2018</formula>
    </cfRule>
  </conditionalFormatting>
  <conditionalFormatting sqref="BO15:BP15">
    <cfRule type="expression" dxfId="157" priority="145">
      <formula>+$AG15=2019</formula>
    </cfRule>
  </conditionalFormatting>
  <conditionalFormatting sqref="BO15:BP15">
    <cfRule type="expression" dxfId="156" priority="142">
      <formula>+$AG15=2022</formula>
    </cfRule>
    <cfRule type="expression" dxfId="155" priority="143">
      <formula>+$AG15=2021</formula>
    </cfRule>
    <cfRule type="expression" dxfId="154" priority="146">
      <formula>+$AG15=2020</formula>
    </cfRule>
  </conditionalFormatting>
  <conditionalFormatting sqref="BO15:BP15">
    <cfRule type="expression" dxfId="153" priority="141">
      <formula>+$AH15=0</formula>
    </cfRule>
  </conditionalFormatting>
  <conditionalFormatting sqref="BQ15:BR15">
    <cfRule type="expression" dxfId="152" priority="138">
      <formula>+$AG15=2018</formula>
    </cfRule>
  </conditionalFormatting>
  <conditionalFormatting sqref="BQ15:BR15">
    <cfRule type="expression" dxfId="151" priority="139">
      <formula>+$AG15=2019</formula>
    </cfRule>
  </conditionalFormatting>
  <conditionalFormatting sqref="BQ15:BR15">
    <cfRule type="expression" dxfId="150" priority="136">
      <formula>+$AG15=2022</formula>
    </cfRule>
    <cfRule type="expression" dxfId="149" priority="137">
      <formula>+$AG15=2021</formula>
    </cfRule>
    <cfRule type="expression" dxfId="148" priority="140">
      <formula>+$AG15=2020</formula>
    </cfRule>
  </conditionalFormatting>
  <conditionalFormatting sqref="BQ15:BR15">
    <cfRule type="expression" dxfId="147" priority="135">
      <formula>+$AH15=0</formula>
    </cfRule>
  </conditionalFormatting>
  <conditionalFormatting sqref="B15:C15 R15:T15 V15 H15:J15">
    <cfRule type="expression" dxfId="146" priority="198">
      <formula>+$B15=4</formula>
    </cfRule>
  </conditionalFormatting>
  <conditionalFormatting sqref="C5:C137 F5:F137">
    <cfRule type="expression" dxfId="145" priority="133">
      <formula>+$AN5=2017</formula>
    </cfRule>
    <cfRule type="expression" dxfId="144" priority="134">
      <formula>+$AM5&lt;&gt;""</formula>
    </cfRule>
  </conditionalFormatting>
  <conditionalFormatting sqref="H31:J32 V31:V32 R31:T32 B31:C32">
    <cfRule type="expression" dxfId="143" priority="129">
      <formula>+$B31=1</formula>
    </cfRule>
  </conditionalFormatting>
  <conditionalFormatting sqref="H31:J32 V31:V32 R31:T32 B31:C32">
    <cfRule type="expression" dxfId="142" priority="130">
      <formula>+$B31=2</formula>
    </cfRule>
  </conditionalFormatting>
  <conditionalFormatting sqref="H31:J32">
    <cfRule type="expression" dxfId="141" priority="128">
      <formula>+H31=""</formula>
    </cfRule>
  </conditionalFormatting>
  <conditionalFormatting sqref="R31:T32">
    <cfRule type="expression" dxfId="140" priority="127">
      <formula>+R31=""</formula>
    </cfRule>
  </conditionalFormatting>
  <conditionalFormatting sqref="AO31:AP32">
    <cfRule type="expression" dxfId="139" priority="124">
      <formula>+$AG31=2018</formula>
    </cfRule>
  </conditionalFormatting>
  <conditionalFormatting sqref="AO31:AP32">
    <cfRule type="expression" dxfId="138" priority="125">
      <formula>+$AG31=2019</formula>
    </cfRule>
  </conditionalFormatting>
  <conditionalFormatting sqref="AO31:AP32">
    <cfRule type="expression" dxfId="137" priority="122">
      <formula>+$AG31=2022</formula>
    </cfRule>
    <cfRule type="expression" dxfId="136" priority="123">
      <formula>+$AG31=2021</formula>
    </cfRule>
    <cfRule type="expression" dxfId="135" priority="126">
      <formula>+$AG31=2020</formula>
    </cfRule>
  </conditionalFormatting>
  <conditionalFormatting sqref="AO31:AP32">
    <cfRule type="expression" dxfId="134" priority="121">
      <formula>+$AH31=0</formula>
    </cfRule>
  </conditionalFormatting>
  <conditionalFormatting sqref="AQ31:BB32">
    <cfRule type="expression" dxfId="133" priority="118">
      <formula>+$AG31=2018</formula>
    </cfRule>
  </conditionalFormatting>
  <conditionalFormatting sqref="AQ31:BB32">
    <cfRule type="expression" dxfId="132" priority="119">
      <formula>+$AG31=2019</formula>
    </cfRule>
  </conditionalFormatting>
  <conditionalFormatting sqref="AQ31:BB32">
    <cfRule type="expression" dxfId="131" priority="116">
      <formula>+$AG31=2022</formula>
    </cfRule>
    <cfRule type="expression" dxfId="130" priority="117">
      <formula>+$AG31=2021</formula>
    </cfRule>
    <cfRule type="expression" dxfId="129" priority="120">
      <formula>+$AG31=2020</formula>
    </cfRule>
  </conditionalFormatting>
  <conditionalFormatting sqref="BC31:BD32">
    <cfRule type="expression" dxfId="128" priority="113">
      <formula>+$AG31=2018</formula>
    </cfRule>
  </conditionalFormatting>
  <conditionalFormatting sqref="BC31:BD32">
    <cfRule type="expression" dxfId="127" priority="114">
      <formula>+$AG31=2019</formula>
    </cfRule>
  </conditionalFormatting>
  <conditionalFormatting sqref="BC31:BD32">
    <cfRule type="expression" dxfId="126" priority="111">
      <formula>+$AG31=2022</formula>
    </cfRule>
    <cfRule type="expression" dxfId="125" priority="112">
      <formula>+$AG31=2021</formula>
    </cfRule>
    <cfRule type="expression" dxfId="124" priority="115">
      <formula>+$AG31=2020</formula>
    </cfRule>
  </conditionalFormatting>
  <conditionalFormatting sqref="BC31:BD32">
    <cfRule type="expression" dxfId="123" priority="110">
      <formula>+$AH31=0</formula>
    </cfRule>
  </conditionalFormatting>
  <conditionalFormatting sqref="BE31:BF32">
    <cfRule type="expression" dxfId="122" priority="107">
      <formula>+$AG31=2018</formula>
    </cfRule>
  </conditionalFormatting>
  <conditionalFormatting sqref="BE31:BF32">
    <cfRule type="expression" dxfId="121" priority="108">
      <formula>+$AG31=2019</formula>
    </cfRule>
  </conditionalFormatting>
  <conditionalFormatting sqref="BE31:BF32">
    <cfRule type="expression" dxfId="120" priority="105">
      <formula>+$AG31=2022</formula>
    </cfRule>
    <cfRule type="expression" dxfId="119" priority="106">
      <formula>+$AG31=2021</formula>
    </cfRule>
    <cfRule type="expression" dxfId="118" priority="109">
      <formula>+$AG31=2020</formula>
    </cfRule>
  </conditionalFormatting>
  <conditionalFormatting sqref="BE31:BF32">
    <cfRule type="expression" dxfId="117" priority="104">
      <formula>+$AH31=0</formula>
    </cfRule>
  </conditionalFormatting>
  <conditionalFormatting sqref="BG31:BH32">
    <cfRule type="expression" dxfId="116" priority="101">
      <formula>+$AG31=2018</formula>
    </cfRule>
  </conditionalFormatting>
  <conditionalFormatting sqref="BG31:BH32">
    <cfRule type="expression" dxfId="115" priority="102">
      <formula>+$AG31=2019</formula>
    </cfRule>
  </conditionalFormatting>
  <conditionalFormatting sqref="BG31:BH32">
    <cfRule type="expression" dxfId="114" priority="99">
      <formula>+$AG31=2022</formula>
    </cfRule>
    <cfRule type="expression" dxfId="113" priority="100">
      <formula>+$AG31=2021</formula>
    </cfRule>
    <cfRule type="expression" dxfId="112" priority="103">
      <formula>+$AG31=2020</formula>
    </cfRule>
  </conditionalFormatting>
  <conditionalFormatting sqref="BG31:BH32">
    <cfRule type="expression" dxfId="111" priority="98">
      <formula>+$AH31=0</formula>
    </cfRule>
  </conditionalFormatting>
  <conditionalFormatting sqref="H31:J32 V31:V32 R31:T32 B31:C32">
    <cfRule type="expression" dxfId="110" priority="131">
      <formula>+$B31=3</formula>
    </cfRule>
  </conditionalFormatting>
  <conditionalFormatting sqref="BI31:BJ32">
    <cfRule type="expression" dxfId="109" priority="95">
      <formula>+$AG31=2018</formula>
    </cfRule>
  </conditionalFormatting>
  <conditionalFormatting sqref="BI31:BJ32">
    <cfRule type="expression" dxfId="108" priority="96">
      <formula>+$AG31=2019</formula>
    </cfRule>
  </conditionalFormatting>
  <conditionalFormatting sqref="BI31:BJ32">
    <cfRule type="expression" dxfId="107" priority="93">
      <formula>+$AG31=2022</formula>
    </cfRule>
    <cfRule type="expression" dxfId="106" priority="94">
      <formula>+$AG31=2021</formula>
    </cfRule>
    <cfRule type="expression" dxfId="105" priority="97">
      <formula>+$AG31=2020</formula>
    </cfRule>
  </conditionalFormatting>
  <conditionalFormatting sqref="BI31:BJ32">
    <cfRule type="expression" dxfId="104" priority="92">
      <formula>+$AH31=0</formula>
    </cfRule>
  </conditionalFormatting>
  <conditionalFormatting sqref="BK31:BL32">
    <cfRule type="expression" dxfId="103" priority="89">
      <formula>+$AG31=2018</formula>
    </cfRule>
  </conditionalFormatting>
  <conditionalFormatting sqref="BK31:BL32">
    <cfRule type="expression" dxfId="102" priority="90">
      <formula>+$AG31=2019</formula>
    </cfRule>
  </conditionalFormatting>
  <conditionalFormatting sqref="BK31:BL32">
    <cfRule type="expression" dxfId="101" priority="87">
      <formula>+$AG31=2022</formula>
    </cfRule>
    <cfRule type="expression" dxfId="100" priority="88">
      <formula>+$AG31=2021</formula>
    </cfRule>
    <cfRule type="expression" dxfId="99" priority="91">
      <formula>+$AG31=2020</formula>
    </cfRule>
  </conditionalFormatting>
  <conditionalFormatting sqref="BM31:BN32">
    <cfRule type="expression" dxfId="98" priority="84">
      <formula>+$AG31=2018</formula>
    </cfRule>
  </conditionalFormatting>
  <conditionalFormatting sqref="BM31:BN32">
    <cfRule type="expression" dxfId="97" priority="85">
      <formula>+$AG31=2019</formula>
    </cfRule>
  </conditionalFormatting>
  <conditionalFormatting sqref="BM31:BN32">
    <cfRule type="expression" dxfId="96" priority="82">
      <formula>+$AG31=2022</formula>
    </cfRule>
    <cfRule type="expression" dxfId="95" priority="83">
      <formula>+$AG31=2021</formula>
    </cfRule>
    <cfRule type="expression" dxfId="94" priority="86">
      <formula>+$AG31=2020</formula>
    </cfRule>
  </conditionalFormatting>
  <conditionalFormatting sqref="BM31:BN32">
    <cfRule type="expression" dxfId="93" priority="81">
      <formula>+$AH31=0</formula>
    </cfRule>
  </conditionalFormatting>
  <conditionalFormatting sqref="BO31:BP32">
    <cfRule type="expression" dxfId="92" priority="78">
      <formula>+$AG31=2018</formula>
    </cfRule>
  </conditionalFormatting>
  <conditionalFormatting sqref="BO31:BP32">
    <cfRule type="expression" dxfId="91" priority="79">
      <formula>+$AG31=2019</formula>
    </cfRule>
  </conditionalFormatting>
  <conditionalFormatting sqref="BO31:BP32">
    <cfRule type="expression" dxfId="90" priority="76">
      <formula>+$AG31=2022</formula>
    </cfRule>
    <cfRule type="expression" dxfId="89" priority="77">
      <formula>+$AG31=2021</formula>
    </cfRule>
    <cfRule type="expression" dxfId="88" priority="80">
      <formula>+$AG31=2020</formula>
    </cfRule>
  </conditionalFormatting>
  <conditionalFormatting sqref="BO31:BP32">
    <cfRule type="expression" dxfId="87" priority="75">
      <formula>+$AH31=0</formula>
    </cfRule>
  </conditionalFormatting>
  <conditionalFormatting sqref="BQ31:BR32">
    <cfRule type="expression" dxfId="86" priority="72">
      <formula>+$AG31=2018</formula>
    </cfRule>
  </conditionalFormatting>
  <conditionalFormatting sqref="BQ31:BR32">
    <cfRule type="expression" dxfId="85" priority="73">
      <formula>+$AG31=2019</formula>
    </cfRule>
  </conditionalFormatting>
  <conditionalFormatting sqref="BQ31:BR32">
    <cfRule type="expression" dxfId="84" priority="70">
      <formula>+$AG31=2022</formula>
    </cfRule>
    <cfRule type="expression" dxfId="83" priority="71">
      <formula>+$AG31=2021</formula>
    </cfRule>
    <cfRule type="expression" dxfId="82" priority="74">
      <formula>+$AG31=2020</formula>
    </cfRule>
  </conditionalFormatting>
  <conditionalFormatting sqref="BQ31:BR32">
    <cfRule type="expression" dxfId="81" priority="69">
      <formula>+$AH31=0</formula>
    </cfRule>
  </conditionalFormatting>
  <conditionalFormatting sqref="H31:J32 V31:V32 R31:T32 B31:C32">
    <cfRule type="expression" dxfId="80" priority="132">
      <formula>+$B31=4</formula>
    </cfRule>
  </conditionalFormatting>
  <conditionalFormatting sqref="C31:C32">
    <cfRule type="expression" dxfId="79" priority="68">
      <formula>+$AM31&lt;&gt;""</formula>
    </cfRule>
  </conditionalFormatting>
  <conditionalFormatting sqref="C31:F32">
    <cfRule type="expression" dxfId="78" priority="67">
      <formula>+$AN31=2017</formula>
    </cfRule>
  </conditionalFormatting>
  <conditionalFormatting sqref="H23:J23 V23 R23:T23 B23:C23">
    <cfRule type="expression" dxfId="77" priority="63">
      <formula>+$B23=1</formula>
    </cfRule>
  </conditionalFormatting>
  <conditionalFormatting sqref="H23:J23 V23 R23:T23 B23:C23">
    <cfRule type="expression" dxfId="76" priority="64">
      <formula>+$B23=2</formula>
    </cfRule>
  </conditionalFormatting>
  <conditionalFormatting sqref="H23:J23">
    <cfRule type="expression" dxfId="75" priority="62">
      <formula>+H23=""</formula>
    </cfRule>
  </conditionalFormatting>
  <conditionalFormatting sqref="R23:T23">
    <cfRule type="expression" dxfId="74" priority="61">
      <formula>+R23=""</formula>
    </cfRule>
  </conditionalFormatting>
  <conditionalFormatting sqref="AO23:AP23">
    <cfRule type="expression" dxfId="73" priority="58">
      <formula>+$AG23=2018</formula>
    </cfRule>
  </conditionalFormatting>
  <conditionalFormatting sqref="AO23:AP23">
    <cfRule type="expression" dxfId="72" priority="59">
      <formula>+$AG23=2019</formula>
    </cfRule>
  </conditionalFormatting>
  <conditionalFormatting sqref="AO23:AP23">
    <cfRule type="expression" dxfId="71" priority="56">
      <formula>+$AG23=2022</formula>
    </cfRule>
    <cfRule type="expression" dxfId="70" priority="57">
      <formula>+$AG23=2021</formula>
    </cfRule>
    <cfRule type="expression" dxfId="69" priority="60">
      <formula>+$AG23=2020</formula>
    </cfRule>
  </conditionalFormatting>
  <conditionalFormatting sqref="AO23:AP23">
    <cfRule type="expression" dxfId="68" priority="55">
      <formula>+$AH23=0</formula>
    </cfRule>
  </conditionalFormatting>
  <conditionalFormatting sqref="AQ23:BB23">
    <cfRule type="expression" dxfId="67" priority="52">
      <formula>+$AG23=2018</formula>
    </cfRule>
  </conditionalFormatting>
  <conditionalFormatting sqref="AQ23:BB23">
    <cfRule type="expression" dxfId="66" priority="53">
      <formula>+$AG23=2019</formula>
    </cfRule>
  </conditionalFormatting>
  <conditionalFormatting sqref="AQ23:BB23">
    <cfRule type="expression" dxfId="65" priority="50">
      <formula>+$AG23=2022</formula>
    </cfRule>
    <cfRule type="expression" dxfId="64" priority="51">
      <formula>+$AG23=2021</formula>
    </cfRule>
    <cfRule type="expression" dxfId="63" priority="54">
      <formula>+$AG23=2020</formula>
    </cfRule>
  </conditionalFormatting>
  <conditionalFormatting sqref="BC23:BD23">
    <cfRule type="expression" dxfId="62" priority="47">
      <formula>+$AG23=2018</formula>
    </cfRule>
  </conditionalFormatting>
  <conditionalFormatting sqref="BC23:BD23">
    <cfRule type="expression" dxfId="61" priority="48">
      <formula>+$AG23=2019</formula>
    </cfRule>
  </conditionalFormatting>
  <conditionalFormatting sqref="BC23:BD23">
    <cfRule type="expression" dxfId="60" priority="45">
      <formula>+$AG23=2022</formula>
    </cfRule>
    <cfRule type="expression" dxfId="59" priority="46">
      <formula>+$AG23=2021</formula>
    </cfRule>
    <cfRule type="expression" dxfId="58" priority="49">
      <formula>+$AG23=2020</formula>
    </cfRule>
  </conditionalFormatting>
  <conditionalFormatting sqref="BC23:BD23">
    <cfRule type="expression" dxfId="57" priority="44">
      <formula>+$AH23=0</formula>
    </cfRule>
  </conditionalFormatting>
  <conditionalFormatting sqref="BE23:BF23">
    <cfRule type="expression" dxfId="56" priority="41">
      <formula>+$AG23=2018</formula>
    </cfRule>
  </conditionalFormatting>
  <conditionalFormatting sqref="BE23:BF23">
    <cfRule type="expression" dxfId="55" priority="42">
      <formula>+$AG23=2019</formula>
    </cfRule>
  </conditionalFormatting>
  <conditionalFormatting sqref="BE23:BF23">
    <cfRule type="expression" dxfId="54" priority="39">
      <formula>+$AG23=2022</formula>
    </cfRule>
    <cfRule type="expression" dxfId="53" priority="40">
      <formula>+$AG23=2021</formula>
    </cfRule>
    <cfRule type="expression" dxfId="52" priority="43">
      <formula>+$AG23=2020</formula>
    </cfRule>
  </conditionalFormatting>
  <conditionalFormatting sqref="BE23:BF23">
    <cfRule type="expression" dxfId="51" priority="38">
      <formula>+$AH23=0</formula>
    </cfRule>
  </conditionalFormatting>
  <conditionalFormatting sqref="BG23:BH23">
    <cfRule type="expression" dxfId="50" priority="35">
      <formula>+$AG23=2018</formula>
    </cfRule>
  </conditionalFormatting>
  <conditionalFormatting sqref="BG23:BH23">
    <cfRule type="expression" dxfId="49" priority="36">
      <formula>+$AG23=2019</formula>
    </cfRule>
  </conditionalFormatting>
  <conditionalFormatting sqref="BG23:BH23">
    <cfRule type="expression" dxfId="48" priority="33">
      <formula>+$AG23=2022</formula>
    </cfRule>
    <cfRule type="expression" dxfId="47" priority="34">
      <formula>+$AG23=2021</formula>
    </cfRule>
    <cfRule type="expression" dxfId="46" priority="37">
      <formula>+$AG23=2020</formula>
    </cfRule>
  </conditionalFormatting>
  <conditionalFormatting sqref="BG23:BH23">
    <cfRule type="expression" dxfId="45" priority="32">
      <formula>+$AH23=0</formula>
    </cfRule>
  </conditionalFormatting>
  <conditionalFormatting sqref="H23:J23 V23 R23:T23 B23:C23">
    <cfRule type="expression" dxfId="44" priority="65">
      <formula>+$B23=3</formula>
    </cfRule>
  </conditionalFormatting>
  <conditionalFormatting sqref="BI23:BJ23">
    <cfRule type="expression" dxfId="43" priority="29">
      <formula>+$AG23=2018</formula>
    </cfRule>
  </conditionalFormatting>
  <conditionalFormatting sqref="BI23:BJ23">
    <cfRule type="expression" dxfId="42" priority="30">
      <formula>+$AG23=2019</formula>
    </cfRule>
  </conditionalFormatting>
  <conditionalFormatting sqref="BI23:BJ23">
    <cfRule type="expression" dxfId="41" priority="27">
      <formula>+$AG23=2022</formula>
    </cfRule>
    <cfRule type="expression" dxfId="40" priority="28">
      <formula>+$AG23=2021</formula>
    </cfRule>
    <cfRule type="expression" dxfId="39" priority="31">
      <formula>+$AG23=2020</formula>
    </cfRule>
  </conditionalFormatting>
  <conditionalFormatting sqref="BI23:BJ23">
    <cfRule type="expression" dxfId="38" priority="26">
      <formula>+$AH23=0</formula>
    </cfRule>
  </conditionalFormatting>
  <conditionalFormatting sqref="BK23:BL23">
    <cfRule type="expression" dxfId="37" priority="23">
      <formula>+$AG23=2018</formula>
    </cfRule>
  </conditionalFormatting>
  <conditionalFormatting sqref="BK23:BL23">
    <cfRule type="expression" dxfId="36" priority="24">
      <formula>+$AG23=2019</formula>
    </cfRule>
  </conditionalFormatting>
  <conditionalFormatting sqref="BK23:BL23">
    <cfRule type="expression" dxfId="35" priority="21">
      <formula>+$AG23=2022</formula>
    </cfRule>
    <cfRule type="expression" dxfId="34" priority="22">
      <formula>+$AG23=2021</formula>
    </cfRule>
    <cfRule type="expression" dxfId="33" priority="25">
      <formula>+$AG23=2020</formula>
    </cfRule>
  </conditionalFormatting>
  <conditionalFormatting sqref="BM23:BN23">
    <cfRule type="expression" dxfId="32" priority="18">
      <formula>+$AG23=2018</formula>
    </cfRule>
  </conditionalFormatting>
  <conditionalFormatting sqref="BM23:BN23">
    <cfRule type="expression" dxfId="31" priority="19">
      <formula>+$AG23=2019</formula>
    </cfRule>
  </conditionalFormatting>
  <conditionalFormatting sqref="BM23:BN23">
    <cfRule type="expression" dxfId="30" priority="16">
      <formula>+$AG23=2022</formula>
    </cfRule>
    <cfRule type="expression" dxfId="29" priority="17">
      <formula>+$AG23=2021</formula>
    </cfRule>
    <cfRule type="expression" dxfId="28" priority="20">
      <formula>+$AG23=2020</formula>
    </cfRule>
  </conditionalFormatting>
  <conditionalFormatting sqref="BM23:BN23">
    <cfRule type="expression" dxfId="27" priority="15">
      <formula>+$AH23=0</formula>
    </cfRule>
  </conditionalFormatting>
  <conditionalFormatting sqref="BO23:BP23">
    <cfRule type="expression" dxfId="26" priority="12">
      <formula>+$AG23=2018</formula>
    </cfRule>
  </conditionalFormatting>
  <conditionalFormatting sqref="BO23:BP23">
    <cfRule type="expression" dxfId="25" priority="13">
      <formula>+$AG23=2019</formula>
    </cfRule>
  </conditionalFormatting>
  <conditionalFormatting sqref="BO23:BP23">
    <cfRule type="expression" dxfId="24" priority="10">
      <formula>+$AG23=2022</formula>
    </cfRule>
    <cfRule type="expression" dxfId="23" priority="11">
      <formula>+$AG23=2021</formula>
    </cfRule>
    <cfRule type="expression" dxfId="22" priority="14">
      <formula>+$AG23=2020</formula>
    </cfRule>
  </conditionalFormatting>
  <conditionalFormatting sqref="BO23:BP23">
    <cfRule type="expression" dxfId="21" priority="9">
      <formula>+$AH23=0</formula>
    </cfRule>
  </conditionalFormatting>
  <conditionalFormatting sqref="BQ23:BR23">
    <cfRule type="expression" dxfId="20" priority="6">
      <formula>+$AG23=2018</formula>
    </cfRule>
  </conditionalFormatting>
  <conditionalFormatting sqref="BQ23:BR23">
    <cfRule type="expression" dxfId="19" priority="7">
      <formula>+$AG23=2019</formula>
    </cfRule>
  </conditionalFormatting>
  <conditionalFormatting sqref="BQ23:BR23">
    <cfRule type="expression" dxfId="18" priority="4">
      <formula>+$AG23=2022</formula>
    </cfRule>
    <cfRule type="expression" dxfId="17" priority="5">
      <formula>+$AG23=2021</formula>
    </cfRule>
    <cfRule type="expression" dxfId="16" priority="8">
      <formula>+$AG23=2020</formula>
    </cfRule>
  </conditionalFormatting>
  <conditionalFormatting sqref="BQ23:BR23">
    <cfRule type="expression" dxfId="15" priority="3">
      <formula>+$AH23=0</formula>
    </cfRule>
  </conditionalFormatting>
  <conditionalFormatting sqref="H23:J23 V23 R23:T23 B23:C23">
    <cfRule type="expression" dxfId="14" priority="66">
      <formula>+$B23=4</formula>
    </cfRule>
  </conditionalFormatting>
  <conditionalFormatting sqref="C23">
    <cfRule type="expression" dxfId="13" priority="2">
      <formula>+$AM23&lt;&gt;""</formula>
    </cfRule>
  </conditionalFormatting>
  <conditionalFormatting sqref="C23:F23">
    <cfRule type="expression" dxfId="12" priority="1">
      <formula>+$AN23=2017</formula>
    </cfRule>
  </conditionalFormatting>
  <pageMargins left="0.75" right="0.75" top="1" bottom="1" header="0.5" footer="0.5"/>
  <pageSetup orientation="portrait" horizontalDpi="4294967292" verticalDpi="4294967292"/>
  <headerFooter>
    <oddHeader>&amp;C&amp;"Calibri,Regular"&amp;K000000BOULDER JUNCTION - CONDITION ASSESSMENT _x000D_COST ESTIMATES BY ROAD_x000D_FINAL REPORT 08_08_2017</oddHeader>
    <oddFooter>&amp;C&amp;"Calibri,Regular"&amp;K000000Strategic Asphalt - 28 Miles of Road in Maintenance Budget_x000D_08_08_17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KEY</vt:lpstr>
      <vt:lpstr>Scenario Comparisons</vt:lpstr>
      <vt:lpstr>Investment Handout</vt:lpstr>
      <vt:lpstr>CAPITAL COSTS (15 YEAR)</vt:lpstr>
      <vt:lpstr>CAPITAL COSTS (15 YR) Strategic</vt:lpstr>
      <vt:lpstr>CAPITAL COSTS (15 YEAR) (nogrv)</vt:lpstr>
      <vt:lpstr>CAPITAL COSTS 15 Yr stratgnogrv</vt:lpstr>
      <vt:lpstr>CAPITAL COSTS (3 YEAR)PRIORITY</vt:lpstr>
      <vt:lpstr>CAPITAL COSTS 15 Yr stratnomain</vt:lpstr>
      <vt:lpstr>MAINTENANCE PRIORITY</vt:lpstr>
      <vt:lpstr>Tax Formula</vt:lpstr>
      <vt:lpstr>Q &amp; A</vt:lpstr>
      <vt:lpstr>Guiding Principles</vt:lpstr>
      <vt:lpstr>HISTORY FILE-Categroy Type</vt:lpstr>
      <vt:lpstr>HISTORY FILE StateList</vt:lpstr>
      <vt:lpstr>$200,000 Budget Increase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Dennis Duke</dc:creator>
  <cp:lastModifiedBy>Greg Van Grinsven</cp:lastModifiedBy>
  <cp:lastPrinted>2017-08-08T16:39:30Z</cp:lastPrinted>
  <dcterms:created xsi:type="dcterms:W3CDTF">2015-08-05T22:52:50Z</dcterms:created>
  <dcterms:modified xsi:type="dcterms:W3CDTF">2017-08-08T16:40:47Z</dcterms:modified>
</cp:coreProperties>
</file>